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1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1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2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2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2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2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34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35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36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38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39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drawings/drawing7.xml" ContentType="application/vnd.openxmlformats-officedocument.drawing+xml"/>
  <Override PartName="/xl/charts/chart40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1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yectos\Coffe-Shop-Sales-Analysis\dashboard\"/>
    </mc:Choice>
  </mc:AlternateContent>
  <xr:revisionPtr revIDLastSave="0" documentId="13_ncr:1_{D1B3D1B1-725C-4A64-BDF3-492BCCED3E1E}" xr6:coauthVersionLast="47" xr6:coauthVersionMax="47" xr10:uidLastSave="{00000000-0000-0000-0000-000000000000}"/>
  <bookViews>
    <workbookView xWindow="-120" yWindow="-120" windowWidth="29040" windowHeight="15840" tabRatio="862" activeTab="10" xr2:uid="{735007C5-9276-49B5-A419-E101E674404B}"/>
  </bookViews>
  <sheets>
    <sheet name="ventas_starbucks_2025 " sheetId="3" r:id="rId1"/>
    <sheet name="Sustituciones" sheetId="4" state="hidden" r:id="rId2"/>
    <sheet name="Descrip_numericas" sheetId="5" r:id="rId3"/>
    <sheet name="Hoja5" sheetId="8" r:id="rId4"/>
    <sheet name="vendedores" sheetId="11" r:id="rId5"/>
    <sheet name="ventas" sheetId="12" r:id="rId6"/>
    <sheet name="Satisfaccion" sheetId="14" r:id="rId7"/>
    <sheet name="Sucursal" sheetId="16" r:id="rId8"/>
    <sheet name="Promociones" sheetId="15" r:id="rId9"/>
    <sheet name="precio alto" sheetId="9" r:id="rId10"/>
    <sheet name="Hoja2" sheetId="17" r:id="rId11"/>
  </sheets>
  <definedNames>
    <definedName name="_xlchart.v1.0" hidden="1">'ventas_starbucks_2025 '!$C$1</definedName>
    <definedName name="_xlchart.v1.1" hidden="1">'ventas_starbucks_2025 '!$C$2:$C$5001</definedName>
    <definedName name="_xlchart.v1.10" hidden="1">'ventas_starbucks_2025 '!$AE$1</definedName>
    <definedName name="_xlchart.v1.11" hidden="1">'ventas_starbucks_2025 '!$AE$2:$AE$5001</definedName>
    <definedName name="_xlchart.v1.12" hidden="1">'ventas_starbucks_2025 '!$AE$1</definedName>
    <definedName name="_xlchart.v1.13" hidden="1">'ventas_starbucks_2025 '!$AE$2:$AE$5001</definedName>
    <definedName name="_xlchart.v1.14" hidden="1">'ventas_starbucks_2025 '!$R$1</definedName>
    <definedName name="_xlchart.v1.15" hidden="1">'ventas_starbucks_2025 '!$R$2:$R$5001</definedName>
    <definedName name="_xlchart.v1.16" hidden="1">'ventas_starbucks_2025 '!$R$1</definedName>
    <definedName name="_xlchart.v1.17" hidden="1">'ventas_starbucks_2025 '!$R$2:$R$5001</definedName>
    <definedName name="_xlchart.v1.18" hidden="1">'ventas_starbucks_2025 '!$P$1</definedName>
    <definedName name="_xlchart.v1.19" hidden="1">'ventas_starbucks_2025 '!$P$2:$P$5001</definedName>
    <definedName name="_xlchart.v1.2" hidden="1">'ventas_starbucks_2025 '!$C$1</definedName>
    <definedName name="_xlchart.v1.20" hidden="1">'ventas_starbucks_2025 '!$AF$1</definedName>
    <definedName name="_xlchart.v1.21" hidden="1">'ventas_starbucks_2025 '!$AF$2:$AF$5001</definedName>
    <definedName name="_xlchart.v1.22" hidden="1">'ventas_starbucks_2025 '!$P$1</definedName>
    <definedName name="_xlchart.v1.23" hidden="1">'ventas_starbucks_2025 '!$P$2:$P$5001</definedName>
    <definedName name="_xlchart.v1.24" hidden="1">'ventas_starbucks_2025 '!$C$1</definedName>
    <definedName name="_xlchart.v1.25" hidden="1">'ventas_starbucks_2025 '!$C$2:$C$5001</definedName>
    <definedName name="_xlchart.v1.3" hidden="1">'ventas_starbucks_2025 '!$C$2:$C$5001</definedName>
    <definedName name="_xlchart.v1.4" hidden="1">'ventas_starbucks_2025 '!$AF$1</definedName>
    <definedName name="_xlchart.v1.5" hidden="1">'ventas_starbucks_2025 '!$AF$2:$AF$5001</definedName>
    <definedName name="_xlchart.v1.6" hidden="1">'ventas_starbucks_2025 '!$O$1</definedName>
    <definedName name="_xlchart.v1.7" hidden="1">'ventas_starbucks_2025 '!$O$2:$O$5001</definedName>
    <definedName name="_xlchart.v1.8" hidden="1">'ventas_starbucks_2025 '!$AF$1</definedName>
    <definedName name="_xlchart.v1.9" hidden="1">'ventas_starbucks_2025 '!$AF$2:$AF$5001</definedName>
    <definedName name="DatosExternos_1" localSheetId="0" hidden="1">'ventas_starbucks_2025 '!$A$1:$AH$5001</definedName>
  </definedNames>
  <calcPr calcId="191029"/>
  <pivotCaches>
    <pivotCache cacheId="9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" i="14" l="1"/>
  <c r="K8" i="14"/>
  <c r="H8" i="1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116" i="3"/>
  <c r="Q4117" i="3"/>
  <c r="Q4118" i="3"/>
  <c r="Q4119" i="3"/>
  <c r="Q4120" i="3"/>
  <c r="Q4121" i="3"/>
  <c r="Q4122" i="3"/>
  <c r="Q4123" i="3"/>
  <c r="Q4124" i="3"/>
  <c r="Q4125" i="3"/>
  <c r="Q4126" i="3"/>
  <c r="Q4127" i="3"/>
  <c r="Q4128" i="3"/>
  <c r="Q4129" i="3"/>
  <c r="Q4130" i="3"/>
  <c r="Q4131" i="3"/>
  <c r="Q4132" i="3"/>
  <c r="Q4133" i="3"/>
  <c r="Q4134" i="3"/>
  <c r="Q4135" i="3"/>
  <c r="Q4136" i="3"/>
  <c r="Q4137" i="3"/>
  <c r="Q4138" i="3"/>
  <c r="Q4139" i="3"/>
  <c r="Q4140" i="3"/>
  <c r="Q4141" i="3"/>
  <c r="Q4142" i="3"/>
  <c r="Q4143" i="3"/>
  <c r="Q4144" i="3"/>
  <c r="Q4145" i="3"/>
  <c r="Q4146" i="3"/>
  <c r="Q4147" i="3"/>
  <c r="Q4148" i="3"/>
  <c r="Q4149" i="3"/>
  <c r="Q4150" i="3"/>
  <c r="Q4151" i="3"/>
  <c r="Q4152" i="3"/>
  <c r="Q4153" i="3"/>
  <c r="Q4154" i="3"/>
  <c r="Q4155" i="3"/>
  <c r="Q4156" i="3"/>
  <c r="Q4157" i="3"/>
  <c r="Q4158" i="3"/>
  <c r="Q4159" i="3"/>
  <c r="Q4160" i="3"/>
  <c r="Q4161" i="3"/>
  <c r="Q4162" i="3"/>
  <c r="Q4163" i="3"/>
  <c r="Q4164" i="3"/>
  <c r="Q4165" i="3"/>
  <c r="Q4166" i="3"/>
  <c r="Q4167" i="3"/>
  <c r="Q4168" i="3"/>
  <c r="Q4169" i="3"/>
  <c r="Q4170" i="3"/>
  <c r="Q4171" i="3"/>
  <c r="Q4172" i="3"/>
  <c r="Q4173" i="3"/>
  <c r="Q4174" i="3"/>
  <c r="Q4175" i="3"/>
  <c r="Q4176" i="3"/>
  <c r="Q4177" i="3"/>
  <c r="Q4178" i="3"/>
  <c r="Q4179" i="3"/>
  <c r="Q4180" i="3"/>
  <c r="Q4181" i="3"/>
  <c r="Q4182" i="3"/>
  <c r="Q4183" i="3"/>
  <c r="Q4184" i="3"/>
  <c r="Q4185" i="3"/>
  <c r="Q4186" i="3"/>
  <c r="Q4187" i="3"/>
  <c r="Q4188" i="3"/>
  <c r="Q4189" i="3"/>
  <c r="Q4190" i="3"/>
  <c r="Q4191" i="3"/>
  <c r="Q4192" i="3"/>
  <c r="Q4193" i="3"/>
  <c r="Q4194" i="3"/>
  <c r="Q4195" i="3"/>
  <c r="Q4196" i="3"/>
  <c r="Q4197" i="3"/>
  <c r="Q4198" i="3"/>
  <c r="Q4199" i="3"/>
  <c r="Q4200" i="3"/>
  <c r="Q4201" i="3"/>
  <c r="Q4202" i="3"/>
  <c r="Q4203" i="3"/>
  <c r="Q4204" i="3"/>
  <c r="Q4205" i="3"/>
  <c r="Q4206" i="3"/>
  <c r="Q4207" i="3"/>
  <c r="Q4208" i="3"/>
  <c r="Q4209" i="3"/>
  <c r="Q4210" i="3"/>
  <c r="Q4211" i="3"/>
  <c r="Q4212" i="3"/>
  <c r="Q4213" i="3"/>
  <c r="Q4214" i="3"/>
  <c r="Q4215" i="3"/>
  <c r="Q4216" i="3"/>
  <c r="Q4217" i="3"/>
  <c r="Q4218" i="3"/>
  <c r="Q4219" i="3"/>
  <c r="Q4220" i="3"/>
  <c r="Q4221" i="3"/>
  <c r="Q4222" i="3"/>
  <c r="Q4223" i="3"/>
  <c r="Q4224" i="3"/>
  <c r="Q4225" i="3"/>
  <c r="Q4226" i="3"/>
  <c r="Q4227" i="3"/>
  <c r="Q4228" i="3"/>
  <c r="Q4229" i="3"/>
  <c r="Q4230" i="3"/>
  <c r="Q4231" i="3"/>
  <c r="Q4232" i="3"/>
  <c r="Q4233" i="3"/>
  <c r="Q4234" i="3"/>
  <c r="Q4235" i="3"/>
  <c r="Q4236" i="3"/>
  <c r="Q4237" i="3"/>
  <c r="Q4238" i="3"/>
  <c r="Q4239" i="3"/>
  <c r="Q4240" i="3"/>
  <c r="Q4241" i="3"/>
  <c r="Q4242" i="3"/>
  <c r="Q4243" i="3"/>
  <c r="Q4244" i="3"/>
  <c r="Q4245" i="3"/>
  <c r="Q4246" i="3"/>
  <c r="Q4247" i="3"/>
  <c r="Q4248" i="3"/>
  <c r="Q4249" i="3"/>
  <c r="Q4250" i="3"/>
  <c r="Q4251" i="3"/>
  <c r="Q4252" i="3"/>
  <c r="Q4253" i="3"/>
  <c r="Q4254" i="3"/>
  <c r="Q4255" i="3"/>
  <c r="Q4256" i="3"/>
  <c r="Q4257" i="3"/>
  <c r="Q4258" i="3"/>
  <c r="Q4259" i="3"/>
  <c r="Q4260" i="3"/>
  <c r="Q4261" i="3"/>
  <c r="Q4262" i="3"/>
  <c r="Q4263" i="3"/>
  <c r="Q4264" i="3"/>
  <c r="Q4265" i="3"/>
  <c r="Q4266" i="3"/>
  <c r="Q4267" i="3"/>
  <c r="Q4268" i="3"/>
  <c r="Q4269" i="3"/>
  <c r="Q4270" i="3"/>
  <c r="Q4271" i="3"/>
  <c r="Q4272" i="3"/>
  <c r="Q4273" i="3"/>
  <c r="Q4274" i="3"/>
  <c r="Q4275" i="3"/>
  <c r="Q4276" i="3"/>
  <c r="Q4277" i="3"/>
  <c r="Q4278" i="3"/>
  <c r="Q4279" i="3"/>
  <c r="Q4280" i="3"/>
  <c r="Q4281" i="3"/>
  <c r="Q4282" i="3"/>
  <c r="Q4283" i="3"/>
  <c r="Q4284" i="3"/>
  <c r="Q4285" i="3"/>
  <c r="Q4286" i="3"/>
  <c r="Q4287" i="3"/>
  <c r="Q4288" i="3"/>
  <c r="Q4289" i="3"/>
  <c r="Q4290" i="3"/>
  <c r="Q4291" i="3"/>
  <c r="Q4292" i="3"/>
  <c r="Q4293" i="3"/>
  <c r="Q4294" i="3"/>
  <c r="Q4295" i="3"/>
  <c r="Q4296" i="3"/>
  <c r="Q4297" i="3"/>
  <c r="Q4298" i="3"/>
  <c r="Q4299" i="3"/>
  <c r="Q4300" i="3"/>
  <c r="Q4301" i="3"/>
  <c r="Q4302" i="3"/>
  <c r="Q4303" i="3"/>
  <c r="Q4304" i="3"/>
  <c r="Q4305" i="3"/>
  <c r="Q4306" i="3"/>
  <c r="Q4307" i="3"/>
  <c r="Q4308" i="3"/>
  <c r="Q4309" i="3"/>
  <c r="Q4310" i="3"/>
  <c r="Q4311" i="3"/>
  <c r="Q4312" i="3"/>
  <c r="Q4313" i="3"/>
  <c r="Q4314" i="3"/>
  <c r="Q4315" i="3"/>
  <c r="Q4316" i="3"/>
  <c r="Q4317" i="3"/>
  <c r="Q4318" i="3"/>
  <c r="Q4319" i="3"/>
  <c r="Q4320" i="3"/>
  <c r="Q4321" i="3"/>
  <c r="Q4322" i="3"/>
  <c r="Q4323" i="3"/>
  <c r="Q4324" i="3"/>
  <c r="Q4325" i="3"/>
  <c r="Q4326" i="3"/>
  <c r="Q4327" i="3"/>
  <c r="Q4328" i="3"/>
  <c r="Q4329" i="3"/>
  <c r="Q4330" i="3"/>
  <c r="Q4331" i="3"/>
  <c r="Q4332" i="3"/>
  <c r="Q4333" i="3"/>
  <c r="Q4334" i="3"/>
  <c r="Q4335" i="3"/>
  <c r="Q4336" i="3"/>
  <c r="Q4337" i="3"/>
  <c r="Q4338" i="3"/>
  <c r="Q4339" i="3"/>
  <c r="Q4340" i="3"/>
  <c r="Q4341" i="3"/>
  <c r="Q4342" i="3"/>
  <c r="Q4343" i="3"/>
  <c r="Q4344" i="3"/>
  <c r="Q4345" i="3"/>
  <c r="Q4346" i="3"/>
  <c r="Q4347" i="3"/>
  <c r="Q4348" i="3"/>
  <c r="Q4349" i="3"/>
  <c r="Q4350" i="3"/>
  <c r="Q4351" i="3"/>
  <c r="Q4352" i="3"/>
  <c r="Q4353" i="3"/>
  <c r="Q4354" i="3"/>
  <c r="Q4355" i="3"/>
  <c r="Q4356" i="3"/>
  <c r="Q4357" i="3"/>
  <c r="Q4358" i="3"/>
  <c r="Q4359" i="3"/>
  <c r="Q4360" i="3"/>
  <c r="Q4361" i="3"/>
  <c r="Q4362" i="3"/>
  <c r="Q4363" i="3"/>
  <c r="Q4364" i="3"/>
  <c r="Q4365" i="3"/>
  <c r="Q4366" i="3"/>
  <c r="Q4367" i="3"/>
  <c r="Q4368" i="3"/>
  <c r="Q4369" i="3"/>
  <c r="Q4370" i="3"/>
  <c r="Q4371" i="3"/>
  <c r="Q4372" i="3"/>
  <c r="Q4373" i="3"/>
  <c r="Q4374" i="3"/>
  <c r="Q4375" i="3"/>
  <c r="Q4376" i="3"/>
  <c r="Q4377" i="3"/>
  <c r="Q4378" i="3"/>
  <c r="Q4379" i="3"/>
  <c r="Q4380" i="3"/>
  <c r="Q4381" i="3"/>
  <c r="Q4382" i="3"/>
  <c r="Q4383" i="3"/>
  <c r="Q4384" i="3"/>
  <c r="Q4385" i="3"/>
  <c r="Q4386" i="3"/>
  <c r="Q4387" i="3"/>
  <c r="Q4388" i="3"/>
  <c r="Q4389" i="3"/>
  <c r="Q4390" i="3"/>
  <c r="Q4391" i="3"/>
  <c r="Q4392" i="3"/>
  <c r="Q4393" i="3"/>
  <c r="Q4394" i="3"/>
  <c r="Q4395" i="3"/>
  <c r="Q4396" i="3"/>
  <c r="Q4397" i="3"/>
  <c r="Q4398" i="3"/>
  <c r="Q4399" i="3"/>
  <c r="Q4400" i="3"/>
  <c r="Q4401" i="3"/>
  <c r="Q4402" i="3"/>
  <c r="Q4403" i="3"/>
  <c r="Q4404" i="3"/>
  <c r="Q4405" i="3"/>
  <c r="Q4406" i="3"/>
  <c r="Q4407" i="3"/>
  <c r="Q4408" i="3"/>
  <c r="Q4409" i="3"/>
  <c r="Q4410" i="3"/>
  <c r="Q4411" i="3"/>
  <c r="Q4412" i="3"/>
  <c r="Q4413" i="3"/>
  <c r="Q4414" i="3"/>
  <c r="Q4415" i="3"/>
  <c r="Q4416" i="3"/>
  <c r="Q4417" i="3"/>
  <c r="Q4418" i="3"/>
  <c r="Q4419" i="3"/>
  <c r="Q4420" i="3"/>
  <c r="Q4421" i="3"/>
  <c r="Q4422" i="3"/>
  <c r="Q4423" i="3"/>
  <c r="Q4424" i="3"/>
  <c r="Q4425" i="3"/>
  <c r="Q4426" i="3"/>
  <c r="Q4427" i="3"/>
  <c r="Q4428" i="3"/>
  <c r="Q4429" i="3"/>
  <c r="Q4430" i="3"/>
  <c r="Q4431" i="3"/>
  <c r="Q4432" i="3"/>
  <c r="Q4433" i="3"/>
  <c r="Q4434" i="3"/>
  <c r="Q4435" i="3"/>
  <c r="Q4436" i="3"/>
  <c r="Q4437" i="3"/>
  <c r="Q4438" i="3"/>
  <c r="Q4439" i="3"/>
  <c r="Q4440" i="3"/>
  <c r="Q4441" i="3"/>
  <c r="Q4442" i="3"/>
  <c r="Q4443" i="3"/>
  <c r="Q4444" i="3"/>
  <c r="Q4445" i="3"/>
  <c r="Q4446" i="3"/>
  <c r="Q4447" i="3"/>
  <c r="Q4448" i="3"/>
  <c r="Q4449" i="3"/>
  <c r="Q4450" i="3"/>
  <c r="Q4451" i="3"/>
  <c r="Q4452" i="3"/>
  <c r="Q4453" i="3"/>
  <c r="Q4454" i="3"/>
  <c r="Q4455" i="3"/>
  <c r="Q4456" i="3"/>
  <c r="Q4457" i="3"/>
  <c r="Q4458" i="3"/>
  <c r="Q4459" i="3"/>
  <c r="Q4460" i="3"/>
  <c r="Q4461" i="3"/>
  <c r="Q4462" i="3"/>
  <c r="Q4463" i="3"/>
  <c r="Q4464" i="3"/>
  <c r="Q4465" i="3"/>
  <c r="Q4466" i="3"/>
  <c r="Q4467" i="3"/>
  <c r="Q4468" i="3"/>
  <c r="Q4469" i="3"/>
  <c r="Q4470" i="3"/>
  <c r="Q4471" i="3"/>
  <c r="Q4472" i="3"/>
  <c r="Q4473" i="3"/>
  <c r="Q4474" i="3"/>
  <c r="Q4475" i="3"/>
  <c r="Q4476" i="3"/>
  <c r="Q4477" i="3"/>
  <c r="Q4478" i="3"/>
  <c r="Q4479" i="3"/>
  <c r="Q4480" i="3"/>
  <c r="Q4481" i="3"/>
  <c r="Q4482" i="3"/>
  <c r="Q4483" i="3"/>
  <c r="Q4484" i="3"/>
  <c r="Q4485" i="3"/>
  <c r="Q4486" i="3"/>
  <c r="Q4487" i="3"/>
  <c r="Q4488" i="3"/>
  <c r="Q4489" i="3"/>
  <c r="Q4490" i="3"/>
  <c r="Q4491" i="3"/>
  <c r="Q4492" i="3"/>
  <c r="Q4493" i="3"/>
  <c r="Q4494" i="3"/>
  <c r="Q4495" i="3"/>
  <c r="Q4496" i="3"/>
  <c r="Q4497" i="3"/>
  <c r="Q4498" i="3"/>
  <c r="Q4499" i="3"/>
  <c r="Q4500" i="3"/>
  <c r="Q4501" i="3"/>
  <c r="Q4502" i="3"/>
  <c r="Q4503" i="3"/>
  <c r="Q4504" i="3"/>
  <c r="Q4505" i="3"/>
  <c r="Q4506" i="3"/>
  <c r="Q4507" i="3"/>
  <c r="Q4508" i="3"/>
  <c r="Q4509" i="3"/>
  <c r="Q4510" i="3"/>
  <c r="Q4511" i="3"/>
  <c r="Q4512" i="3"/>
  <c r="Q4513" i="3"/>
  <c r="Q4514" i="3"/>
  <c r="Q4515" i="3"/>
  <c r="Q4516" i="3"/>
  <c r="Q4517" i="3"/>
  <c r="Q4518" i="3"/>
  <c r="Q4519" i="3"/>
  <c r="Q4520" i="3"/>
  <c r="Q4521" i="3"/>
  <c r="Q4522" i="3"/>
  <c r="Q4523" i="3"/>
  <c r="Q4524" i="3"/>
  <c r="Q4525" i="3"/>
  <c r="Q4526" i="3"/>
  <c r="Q4527" i="3"/>
  <c r="Q4528" i="3"/>
  <c r="Q4529" i="3"/>
  <c r="Q4530" i="3"/>
  <c r="Q4531" i="3"/>
  <c r="Q4532" i="3"/>
  <c r="Q4533" i="3"/>
  <c r="Q4534" i="3"/>
  <c r="Q4535" i="3"/>
  <c r="Q4536" i="3"/>
  <c r="Q4537" i="3"/>
  <c r="Q4538" i="3"/>
  <c r="Q4539" i="3"/>
  <c r="Q4540" i="3"/>
  <c r="Q4541" i="3"/>
  <c r="Q4542" i="3"/>
  <c r="Q4543" i="3"/>
  <c r="Q4544" i="3"/>
  <c r="Q4545" i="3"/>
  <c r="Q4546" i="3"/>
  <c r="Q4547" i="3"/>
  <c r="Q4548" i="3"/>
  <c r="Q4549" i="3"/>
  <c r="Q4550" i="3"/>
  <c r="Q4551" i="3"/>
  <c r="Q4552" i="3"/>
  <c r="Q4553" i="3"/>
  <c r="Q4554" i="3"/>
  <c r="Q4555" i="3"/>
  <c r="Q4556" i="3"/>
  <c r="Q4557" i="3"/>
  <c r="Q4558" i="3"/>
  <c r="Q4559" i="3"/>
  <c r="Q4560" i="3"/>
  <c r="Q4561" i="3"/>
  <c r="Q4562" i="3"/>
  <c r="Q4563" i="3"/>
  <c r="Q4564" i="3"/>
  <c r="Q4565" i="3"/>
  <c r="Q4566" i="3"/>
  <c r="Q4567" i="3"/>
  <c r="Q4568" i="3"/>
  <c r="Q4569" i="3"/>
  <c r="Q4570" i="3"/>
  <c r="Q4571" i="3"/>
  <c r="Q4572" i="3"/>
  <c r="Q4573" i="3"/>
  <c r="Q4574" i="3"/>
  <c r="Q4575" i="3"/>
  <c r="Q4576" i="3"/>
  <c r="Q4577" i="3"/>
  <c r="Q4578" i="3"/>
  <c r="Q4579" i="3"/>
  <c r="Q4580" i="3"/>
  <c r="Q4581" i="3"/>
  <c r="Q4582" i="3"/>
  <c r="Q4583" i="3"/>
  <c r="Q4584" i="3"/>
  <c r="Q4585" i="3"/>
  <c r="Q4586" i="3"/>
  <c r="Q4587" i="3"/>
  <c r="Q4588" i="3"/>
  <c r="Q4589" i="3"/>
  <c r="Q4590" i="3"/>
  <c r="Q4591" i="3"/>
  <c r="Q4592" i="3"/>
  <c r="Q4593" i="3"/>
  <c r="Q4594" i="3"/>
  <c r="Q4595" i="3"/>
  <c r="Q4596" i="3"/>
  <c r="Q4597" i="3"/>
  <c r="Q4598" i="3"/>
  <c r="Q4599" i="3"/>
  <c r="Q4600" i="3"/>
  <c r="Q4601" i="3"/>
  <c r="Q4602" i="3"/>
  <c r="Q4603" i="3"/>
  <c r="Q4604" i="3"/>
  <c r="Q4605" i="3"/>
  <c r="Q4606" i="3"/>
  <c r="Q4607" i="3"/>
  <c r="Q4608" i="3"/>
  <c r="Q4609" i="3"/>
  <c r="Q4610" i="3"/>
  <c r="Q4611" i="3"/>
  <c r="Q4612" i="3"/>
  <c r="Q4613" i="3"/>
  <c r="Q4614" i="3"/>
  <c r="Q4615" i="3"/>
  <c r="Q4616" i="3"/>
  <c r="Q4617" i="3"/>
  <c r="Q4618" i="3"/>
  <c r="Q4619" i="3"/>
  <c r="Q4620" i="3"/>
  <c r="Q4621" i="3"/>
  <c r="Q4622" i="3"/>
  <c r="Q4623" i="3"/>
  <c r="Q4624" i="3"/>
  <c r="Q4625" i="3"/>
  <c r="Q4626" i="3"/>
  <c r="Q4627" i="3"/>
  <c r="Q4628" i="3"/>
  <c r="Q4629" i="3"/>
  <c r="Q4630" i="3"/>
  <c r="Q4631" i="3"/>
  <c r="Q4632" i="3"/>
  <c r="Q4633" i="3"/>
  <c r="Q4634" i="3"/>
  <c r="Q4635" i="3"/>
  <c r="Q4636" i="3"/>
  <c r="Q4637" i="3"/>
  <c r="Q4638" i="3"/>
  <c r="Q4639" i="3"/>
  <c r="Q4640" i="3"/>
  <c r="Q4641" i="3"/>
  <c r="Q4642" i="3"/>
  <c r="Q4643" i="3"/>
  <c r="Q4644" i="3"/>
  <c r="Q4645" i="3"/>
  <c r="Q4646" i="3"/>
  <c r="Q4647" i="3"/>
  <c r="Q4648" i="3"/>
  <c r="Q4649" i="3"/>
  <c r="Q4650" i="3"/>
  <c r="Q4651" i="3"/>
  <c r="Q4652" i="3"/>
  <c r="Q4653" i="3"/>
  <c r="Q4654" i="3"/>
  <c r="Q4655" i="3"/>
  <c r="Q4656" i="3"/>
  <c r="Q4657" i="3"/>
  <c r="Q4658" i="3"/>
  <c r="Q4659" i="3"/>
  <c r="Q4660" i="3"/>
  <c r="Q4661" i="3"/>
  <c r="Q4662" i="3"/>
  <c r="Q4663" i="3"/>
  <c r="Q4664" i="3"/>
  <c r="Q4665" i="3"/>
  <c r="Q4666" i="3"/>
  <c r="Q4667" i="3"/>
  <c r="Q4668" i="3"/>
  <c r="Q4669" i="3"/>
  <c r="Q4670" i="3"/>
  <c r="Q4671" i="3"/>
  <c r="Q4672" i="3"/>
  <c r="Q4673" i="3"/>
  <c r="Q4674" i="3"/>
  <c r="Q4675" i="3"/>
  <c r="Q4676" i="3"/>
  <c r="Q4677" i="3"/>
  <c r="Q4678" i="3"/>
  <c r="Q4679" i="3"/>
  <c r="Q4680" i="3"/>
  <c r="Q4681" i="3"/>
  <c r="Q4682" i="3"/>
  <c r="Q4683" i="3"/>
  <c r="Q4684" i="3"/>
  <c r="Q4685" i="3"/>
  <c r="Q4686" i="3"/>
  <c r="Q4687" i="3"/>
  <c r="Q4688" i="3"/>
  <c r="Q4689" i="3"/>
  <c r="Q4690" i="3"/>
  <c r="Q4691" i="3"/>
  <c r="Q4692" i="3"/>
  <c r="Q4693" i="3"/>
  <c r="Q4694" i="3"/>
  <c r="Q4695" i="3"/>
  <c r="Q4696" i="3"/>
  <c r="Q4697" i="3"/>
  <c r="Q4698" i="3"/>
  <c r="Q4699" i="3"/>
  <c r="Q4700" i="3"/>
  <c r="Q4701" i="3"/>
  <c r="Q4702" i="3"/>
  <c r="Q4703" i="3"/>
  <c r="Q4704" i="3"/>
  <c r="Q4705" i="3"/>
  <c r="Q4706" i="3"/>
  <c r="Q4707" i="3"/>
  <c r="Q4708" i="3"/>
  <c r="Q4709" i="3"/>
  <c r="Q4710" i="3"/>
  <c r="Q4711" i="3"/>
  <c r="Q4712" i="3"/>
  <c r="Q4713" i="3"/>
  <c r="Q4714" i="3"/>
  <c r="Q4715" i="3"/>
  <c r="Q4716" i="3"/>
  <c r="Q4717" i="3"/>
  <c r="Q4718" i="3"/>
  <c r="Q4719" i="3"/>
  <c r="Q4720" i="3"/>
  <c r="Q4721" i="3"/>
  <c r="Q4722" i="3"/>
  <c r="Q4723" i="3"/>
  <c r="Q4724" i="3"/>
  <c r="Q4725" i="3"/>
  <c r="Q4726" i="3"/>
  <c r="Q4727" i="3"/>
  <c r="Q4728" i="3"/>
  <c r="Q4729" i="3"/>
  <c r="Q4730" i="3"/>
  <c r="Q4731" i="3"/>
  <c r="Q4732" i="3"/>
  <c r="Q4733" i="3"/>
  <c r="Q4734" i="3"/>
  <c r="Q4735" i="3"/>
  <c r="Q4736" i="3"/>
  <c r="Q4737" i="3"/>
  <c r="Q4738" i="3"/>
  <c r="Q4739" i="3"/>
  <c r="Q4740" i="3"/>
  <c r="Q4741" i="3"/>
  <c r="Q4742" i="3"/>
  <c r="Q4743" i="3"/>
  <c r="Q4744" i="3"/>
  <c r="Q4745" i="3"/>
  <c r="Q4746" i="3"/>
  <c r="Q4747" i="3"/>
  <c r="Q4748" i="3"/>
  <c r="Q4749" i="3"/>
  <c r="Q4750" i="3"/>
  <c r="Q4751" i="3"/>
  <c r="Q4752" i="3"/>
  <c r="Q4753" i="3"/>
  <c r="Q4754" i="3"/>
  <c r="Q4755" i="3"/>
  <c r="Q4756" i="3"/>
  <c r="Q4757" i="3"/>
  <c r="Q4758" i="3"/>
  <c r="Q4759" i="3"/>
  <c r="Q4760" i="3"/>
  <c r="Q4761" i="3"/>
  <c r="Q4762" i="3"/>
  <c r="Q4763" i="3"/>
  <c r="Q4764" i="3"/>
  <c r="Q4765" i="3"/>
  <c r="Q4766" i="3"/>
  <c r="Q4767" i="3"/>
  <c r="Q4768" i="3"/>
  <c r="Q4769" i="3"/>
  <c r="Q4770" i="3"/>
  <c r="Q4771" i="3"/>
  <c r="Q4772" i="3"/>
  <c r="Q4773" i="3"/>
  <c r="Q4774" i="3"/>
  <c r="Q4775" i="3"/>
  <c r="Q4776" i="3"/>
  <c r="Q4777" i="3"/>
  <c r="Q4778" i="3"/>
  <c r="Q4779" i="3"/>
  <c r="Q4780" i="3"/>
  <c r="Q4781" i="3"/>
  <c r="Q4782" i="3"/>
  <c r="Q4783" i="3"/>
  <c r="Q4784" i="3"/>
  <c r="Q4785" i="3"/>
  <c r="Q4786" i="3"/>
  <c r="Q4787" i="3"/>
  <c r="Q4788" i="3"/>
  <c r="Q4789" i="3"/>
  <c r="Q4790" i="3"/>
  <c r="Q4791" i="3"/>
  <c r="Q4792" i="3"/>
  <c r="Q4793" i="3"/>
  <c r="Q4794" i="3"/>
  <c r="Q4795" i="3"/>
  <c r="Q4796" i="3"/>
  <c r="Q4797" i="3"/>
  <c r="Q4798" i="3"/>
  <c r="Q4799" i="3"/>
  <c r="Q4800" i="3"/>
  <c r="Q4801" i="3"/>
  <c r="Q4802" i="3"/>
  <c r="Q4803" i="3"/>
  <c r="Q4804" i="3"/>
  <c r="Q4805" i="3"/>
  <c r="Q4806" i="3"/>
  <c r="Q4807" i="3"/>
  <c r="Q4808" i="3"/>
  <c r="Q4809" i="3"/>
  <c r="Q4810" i="3"/>
  <c r="Q4811" i="3"/>
  <c r="Q4812" i="3"/>
  <c r="Q4813" i="3"/>
  <c r="Q4814" i="3"/>
  <c r="Q4815" i="3"/>
  <c r="Q4816" i="3"/>
  <c r="Q4817" i="3"/>
  <c r="Q4818" i="3"/>
  <c r="Q4819" i="3"/>
  <c r="Q4820" i="3"/>
  <c r="Q4821" i="3"/>
  <c r="Q4822" i="3"/>
  <c r="Q4823" i="3"/>
  <c r="Q4824" i="3"/>
  <c r="Q4825" i="3"/>
  <c r="Q4826" i="3"/>
  <c r="Q4827" i="3"/>
  <c r="Q4828" i="3"/>
  <c r="Q4829" i="3"/>
  <c r="Q4830" i="3"/>
  <c r="Q4831" i="3"/>
  <c r="Q4832" i="3"/>
  <c r="Q4833" i="3"/>
  <c r="Q4834" i="3"/>
  <c r="Q4835" i="3"/>
  <c r="Q4836" i="3"/>
  <c r="Q4837" i="3"/>
  <c r="Q4838" i="3"/>
  <c r="Q4839" i="3"/>
  <c r="Q4840" i="3"/>
  <c r="Q4841" i="3"/>
  <c r="Q4842" i="3"/>
  <c r="Q4843" i="3"/>
  <c r="Q4844" i="3"/>
  <c r="Q4845" i="3"/>
  <c r="Q4846" i="3"/>
  <c r="Q4847" i="3"/>
  <c r="Q4848" i="3"/>
  <c r="Q4849" i="3"/>
  <c r="Q4850" i="3"/>
  <c r="Q4851" i="3"/>
  <c r="Q4852" i="3"/>
  <c r="Q4853" i="3"/>
  <c r="Q4854" i="3"/>
  <c r="Q4855" i="3"/>
  <c r="Q4856" i="3"/>
  <c r="Q4857" i="3"/>
  <c r="Q4858" i="3"/>
  <c r="Q4859" i="3"/>
  <c r="Q4860" i="3"/>
  <c r="Q4861" i="3"/>
  <c r="Q4862" i="3"/>
  <c r="Q4863" i="3"/>
  <c r="Q4864" i="3"/>
  <c r="Q4865" i="3"/>
  <c r="Q4866" i="3"/>
  <c r="Q4867" i="3"/>
  <c r="Q4868" i="3"/>
  <c r="Q4869" i="3"/>
  <c r="Q4870" i="3"/>
  <c r="Q4871" i="3"/>
  <c r="Q4872" i="3"/>
  <c r="Q4873" i="3"/>
  <c r="Q4874" i="3"/>
  <c r="Q4875" i="3"/>
  <c r="Q4876" i="3"/>
  <c r="Q4877" i="3"/>
  <c r="Q4878" i="3"/>
  <c r="Q4879" i="3"/>
  <c r="Q4880" i="3"/>
  <c r="Q4881" i="3"/>
  <c r="Q4882" i="3"/>
  <c r="Q4883" i="3"/>
  <c r="Q4884" i="3"/>
  <c r="Q4885" i="3"/>
  <c r="Q4886" i="3"/>
  <c r="Q4887" i="3"/>
  <c r="Q4888" i="3"/>
  <c r="Q4889" i="3"/>
  <c r="Q4890" i="3"/>
  <c r="Q4891" i="3"/>
  <c r="Q4892" i="3"/>
  <c r="Q4893" i="3"/>
  <c r="Q4894" i="3"/>
  <c r="Q4895" i="3"/>
  <c r="Q4896" i="3"/>
  <c r="Q4897" i="3"/>
  <c r="Q4898" i="3"/>
  <c r="Q4899" i="3"/>
  <c r="Q4900" i="3"/>
  <c r="Q4901" i="3"/>
  <c r="Q4902" i="3"/>
  <c r="Q4903" i="3"/>
  <c r="Q4904" i="3"/>
  <c r="Q4905" i="3"/>
  <c r="Q4906" i="3"/>
  <c r="Q4907" i="3"/>
  <c r="Q4908" i="3"/>
  <c r="Q4909" i="3"/>
  <c r="Q4910" i="3"/>
  <c r="Q4911" i="3"/>
  <c r="Q4912" i="3"/>
  <c r="Q4913" i="3"/>
  <c r="Q4914" i="3"/>
  <c r="Q4915" i="3"/>
  <c r="Q4916" i="3"/>
  <c r="Q4917" i="3"/>
  <c r="Q4918" i="3"/>
  <c r="Q4919" i="3"/>
  <c r="Q4920" i="3"/>
  <c r="Q4921" i="3"/>
  <c r="Q4922" i="3"/>
  <c r="Q4923" i="3"/>
  <c r="Q4924" i="3"/>
  <c r="Q4925" i="3"/>
  <c r="Q4926" i="3"/>
  <c r="Q4927" i="3"/>
  <c r="Q4928" i="3"/>
  <c r="Q4929" i="3"/>
  <c r="Q4930" i="3"/>
  <c r="Q4931" i="3"/>
  <c r="Q4932" i="3"/>
  <c r="Q4933" i="3"/>
  <c r="Q4934" i="3"/>
  <c r="Q4935" i="3"/>
  <c r="Q4936" i="3"/>
  <c r="Q4937" i="3"/>
  <c r="Q4938" i="3"/>
  <c r="Q4939" i="3"/>
  <c r="Q4940" i="3"/>
  <c r="Q4941" i="3"/>
  <c r="Q4942" i="3"/>
  <c r="Q4943" i="3"/>
  <c r="Q4944" i="3"/>
  <c r="Q4945" i="3"/>
  <c r="Q4946" i="3"/>
  <c r="Q4947" i="3"/>
  <c r="Q4948" i="3"/>
  <c r="Q4949" i="3"/>
  <c r="Q4950" i="3"/>
  <c r="Q4951" i="3"/>
  <c r="Q4952" i="3"/>
  <c r="Q4953" i="3"/>
  <c r="Q4954" i="3"/>
  <c r="Q4955" i="3"/>
  <c r="Q4956" i="3"/>
  <c r="Q4957" i="3"/>
  <c r="Q4958" i="3"/>
  <c r="Q4959" i="3"/>
  <c r="Q4960" i="3"/>
  <c r="Q4961" i="3"/>
  <c r="Q4962" i="3"/>
  <c r="Q4963" i="3"/>
  <c r="Q4964" i="3"/>
  <c r="Q4965" i="3"/>
  <c r="Q4966" i="3"/>
  <c r="Q4967" i="3"/>
  <c r="Q4968" i="3"/>
  <c r="Q4969" i="3"/>
  <c r="Q4970" i="3"/>
  <c r="Q4971" i="3"/>
  <c r="Q4972" i="3"/>
  <c r="Q4973" i="3"/>
  <c r="Q4974" i="3"/>
  <c r="Q4975" i="3"/>
  <c r="Q4976" i="3"/>
  <c r="Q4977" i="3"/>
  <c r="Q4978" i="3"/>
  <c r="Q4979" i="3"/>
  <c r="Q4980" i="3"/>
  <c r="Q4981" i="3"/>
  <c r="Q4982" i="3"/>
  <c r="Q4983" i="3"/>
  <c r="Q4984" i="3"/>
  <c r="Q4985" i="3"/>
  <c r="Q4986" i="3"/>
  <c r="Q4987" i="3"/>
  <c r="Q4988" i="3"/>
  <c r="Q4989" i="3"/>
  <c r="Q4990" i="3"/>
  <c r="Q4991" i="3"/>
  <c r="Q4992" i="3"/>
  <c r="Q4993" i="3"/>
  <c r="Q4994" i="3"/>
  <c r="Q4995" i="3"/>
  <c r="Q4996" i="3"/>
  <c r="Q4997" i="3"/>
  <c r="Q4998" i="3"/>
  <c r="Q4999" i="3"/>
  <c r="Q5000" i="3"/>
  <c r="Q5001" i="3"/>
  <c r="T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51" i="3"/>
  <c r="Z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85" i="3"/>
  <c r="Z2386" i="3"/>
  <c r="Z2387" i="3"/>
  <c r="Z2388" i="3"/>
  <c r="Z2389" i="3"/>
  <c r="Z2390" i="3"/>
  <c r="Z2391" i="3"/>
  <c r="Z2392" i="3"/>
  <c r="Z2393" i="3"/>
  <c r="Z2394" i="3"/>
  <c r="Z2395" i="3"/>
  <c r="Z2396" i="3"/>
  <c r="Z2397" i="3"/>
  <c r="Z2398" i="3"/>
  <c r="Z2399" i="3"/>
  <c r="Z2400" i="3"/>
  <c r="Z2401" i="3"/>
  <c r="Z2402" i="3"/>
  <c r="Z2403" i="3"/>
  <c r="Z2404" i="3"/>
  <c r="Z2405" i="3"/>
  <c r="Z2406" i="3"/>
  <c r="Z2407" i="3"/>
  <c r="Z2408" i="3"/>
  <c r="Z2409" i="3"/>
  <c r="Z2410" i="3"/>
  <c r="Z2411" i="3"/>
  <c r="Z2412" i="3"/>
  <c r="Z2413" i="3"/>
  <c r="Z2414" i="3"/>
  <c r="Z2415" i="3"/>
  <c r="Z2416" i="3"/>
  <c r="Z2417" i="3"/>
  <c r="Z2418" i="3"/>
  <c r="Z2419" i="3"/>
  <c r="Z2420" i="3"/>
  <c r="Z2421" i="3"/>
  <c r="Z2422" i="3"/>
  <c r="Z2423" i="3"/>
  <c r="Z2424" i="3"/>
  <c r="Z2425" i="3"/>
  <c r="Z2426" i="3"/>
  <c r="Z2427" i="3"/>
  <c r="Z2428" i="3"/>
  <c r="Z2429" i="3"/>
  <c r="Z2430" i="3"/>
  <c r="Z2431" i="3"/>
  <c r="Z2432" i="3"/>
  <c r="Z2433" i="3"/>
  <c r="Z2434" i="3"/>
  <c r="Z2435" i="3"/>
  <c r="Z2436" i="3"/>
  <c r="Z2437" i="3"/>
  <c r="Z2438" i="3"/>
  <c r="Z2439" i="3"/>
  <c r="Z2440" i="3"/>
  <c r="Z2441" i="3"/>
  <c r="Z2442" i="3"/>
  <c r="Z2443" i="3"/>
  <c r="Z2444" i="3"/>
  <c r="Z2445" i="3"/>
  <c r="Z2446" i="3"/>
  <c r="Z2447" i="3"/>
  <c r="Z2448" i="3"/>
  <c r="Z2449" i="3"/>
  <c r="Z2450" i="3"/>
  <c r="Z2451" i="3"/>
  <c r="Z2452" i="3"/>
  <c r="Z2453" i="3"/>
  <c r="Z2454" i="3"/>
  <c r="Z2455" i="3"/>
  <c r="Z2456" i="3"/>
  <c r="Z2457" i="3"/>
  <c r="Z2458" i="3"/>
  <c r="Z2459" i="3"/>
  <c r="Z2460" i="3"/>
  <c r="Z2461" i="3"/>
  <c r="Z2462" i="3"/>
  <c r="Z2463" i="3"/>
  <c r="Z2464" i="3"/>
  <c r="Z2465" i="3"/>
  <c r="Z2466" i="3"/>
  <c r="Z2467" i="3"/>
  <c r="Z2468" i="3"/>
  <c r="Z2469" i="3"/>
  <c r="Z2470" i="3"/>
  <c r="Z2471" i="3"/>
  <c r="Z2472" i="3"/>
  <c r="Z2473" i="3"/>
  <c r="Z2474" i="3"/>
  <c r="Z2475" i="3"/>
  <c r="Z2476" i="3"/>
  <c r="Z2477" i="3"/>
  <c r="Z2478" i="3"/>
  <c r="Z2479" i="3"/>
  <c r="Z2480" i="3"/>
  <c r="Z2481" i="3"/>
  <c r="Z2482" i="3"/>
  <c r="Z2483" i="3"/>
  <c r="Z2484" i="3"/>
  <c r="Z2485" i="3"/>
  <c r="Z2486" i="3"/>
  <c r="Z2487" i="3"/>
  <c r="Z2488" i="3"/>
  <c r="Z2489" i="3"/>
  <c r="Z2490" i="3"/>
  <c r="Z2491" i="3"/>
  <c r="Z2492" i="3"/>
  <c r="Z2493" i="3"/>
  <c r="Z2494" i="3"/>
  <c r="Z2495" i="3"/>
  <c r="Z2496" i="3"/>
  <c r="Z2497" i="3"/>
  <c r="Z2498" i="3"/>
  <c r="Z2499" i="3"/>
  <c r="Z2500" i="3"/>
  <c r="Z2501" i="3"/>
  <c r="Z2502" i="3"/>
  <c r="Z2503" i="3"/>
  <c r="Z2504" i="3"/>
  <c r="Z2505" i="3"/>
  <c r="Z2506" i="3"/>
  <c r="Z2507" i="3"/>
  <c r="Z2508" i="3"/>
  <c r="Z2509" i="3"/>
  <c r="Z2510" i="3"/>
  <c r="Z2511" i="3"/>
  <c r="Z2512" i="3"/>
  <c r="Z2513" i="3"/>
  <c r="Z2514" i="3"/>
  <c r="Z2515" i="3"/>
  <c r="Z2516" i="3"/>
  <c r="Z2517" i="3"/>
  <c r="Z2518" i="3"/>
  <c r="Z2519" i="3"/>
  <c r="Z2520" i="3"/>
  <c r="Z2521" i="3"/>
  <c r="Z2522" i="3"/>
  <c r="Z2523" i="3"/>
  <c r="Z2524" i="3"/>
  <c r="Z2525" i="3"/>
  <c r="Z2526" i="3"/>
  <c r="Z2527" i="3"/>
  <c r="Z2528" i="3"/>
  <c r="Z2529" i="3"/>
  <c r="Z2530" i="3"/>
  <c r="Z2531" i="3"/>
  <c r="Z2532" i="3"/>
  <c r="Z2533" i="3"/>
  <c r="Z2534" i="3"/>
  <c r="Z2535" i="3"/>
  <c r="Z2536" i="3"/>
  <c r="Z2537" i="3"/>
  <c r="Z2538" i="3"/>
  <c r="Z2539" i="3"/>
  <c r="Z2540" i="3"/>
  <c r="Z2541" i="3"/>
  <c r="Z2542" i="3"/>
  <c r="Z2543" i="3"/>
  <c r="Z2544" i="3"/>
  <c r="Z2545" i="3"/>
  <c r="Z2546" i="3"/>
  <c r="Z2547" i="3"/>
  <c r="Z2548" i="3"/>
  <c r="Z2549" i="3"/>
  <c r="Z2550" i="3"/>
  <c r="Z2551" i="3"/>
  <c r="Z2552" i="3"/>
  <c r="Z2553" i="3"/>
  <c r="Z2554" i="3"/>
  <c r="Z2555" i="3"/>
  <c r="Z2556" i="3"/>
  <c r="Z2557" i="3"/>
  <c r="Z2558" i="3"/>
  <c r="Z2559" i="3"/>
  <c r="Z2560" i="3"/>
  <c r="Z2561" i="3"/>
  <c r="Z2562" i="3"/>
  <c r="Z2563" i="3"/>
  <c r="Z2564" i="3"/>
  <c r="Z2565" i="3"/>
  <c r="Z2566" i="3"/>
  <c r="Z2567" i="3"/>
  <c r="Z2568" i="3"/>
  <c r="Z2569" i="3"/>
  <c r="Z2570" i="3"/>
  <c r="Z2571" i="3"/>
  <c r="Z2572" i="3"/>
  <c r="Z2573" i="3"/>
  <c r="Z2574" i="3"/>
  <c r="Z2575" i="3"/>
  <c r="Z2576" i="3"/>
  <c r="Z2577" i="3"/>
  <c r="Z2578" i="3"/>
  <c r="Z2579" i="3"/>
  <c r="Z2580" i="3"/>
  <c r="Z2581" i="3"/>
  <c r="Z2582" i="3"/>
  <c r="Z2583" i="3"/>
  <c r="Z2584" i="3"/>
  <c r="Z2585" i="3"/>
  <c r="Z2586" i="3"/>
  <c r="Z2587" i="3"/>
  <c r="Z2588" i="3"/>
  <c r="Z2589" i="3"/>
  <c r="Z2590" i="3"/>
  <c r="Z2591" i="3"/>
  <c r="Z2592" i="3"/>
  <c r="Z2593" i="3"/>
  <c r="Z2594" i="3"/>
  <c r="Z2595" i="3"/>
  <c r="Z2596" i="3"/>
  <c r="Z2597" i="3"/>
  <c r="Z2598" i="3"/>
  <c r="Z2599" i="3"/>
  <c r="Z2600" i="3"/>
  <c r="Z2601" i="3"/>
  <c r="Z2602" i="3"/>
  <c r="Z2603" i="3"/>
  <c r="Z2604" i="3"/>
  <c r="Z2605" i="3"/>
  <c r="Z2606" i="3"/>
  <c r="Z2607" i="3"/>
  <c r="Z2608" i="3"/>
  <c r="Z2609" i="3"/>
  <c r="Z2610" i="3"/>
  <c r="Z2611" i="3"/>
  <c r="Z2612" i="3"/>
  <c r="Z2613" i="3"/>
  <c r="Z2614" i="3"/>
  <c r="Z2615" i="3"/>
  <c r="Z2616" i="3"/>
  <c r="Z2617" i="3"/>
  <c r="Z2618" i="3"/>
  <c r="Z2619" i="3"/>
  <c r="Z2620" i="3"/>
  <c r="Z2621" i="3"/>
  <c r="Z2622" i="3"/>
  <c r="Z2623" i="3"/>
  <c r="Z2624" i="3"/>
  <c r="Z2625" i="3"/>
  <c r="Z2626" i="3"/>
  <c r="Z2627" i="3"/>
  <c r="Z2628" i="3"/>
  <c r="Z2629" i="3"/>
  <c r="Z2630" i="3"/>
  <c r="Z2631" i="3"/>
  <c r="Z2632" i="3"/>
  <c r="Z2633" i="3"/>
  <c r="Z2634" i="3"/>
  <c r="Z2635" i="3"/>
  <c r="Z2636" i="3"/>
  <c r="Z2637" i="3"/>
  <c r="Z2638" i="3"/>
  <c r="Z2639" i="3"/>
  <c r="Z2640" i="3"/>
  <c r="Z2641" i="3"/>
  <c r="Z2642" i="3"/>
  <c r="Z2643" i="3"/>
  <c r="Z2644" i="3"/>
  <c r="Z2645" i="3"/>
  <c r="Z2646" i="3"/>
  <c r="Z2647" i="3"/>
  <c r="Z2648" i="3"/>
  <c r="Z2649" i="3"/>
  <c r="Z2650" i="3"/>
  <c r="Z2651" i="3"/>
  <c r="Z2652" i="3"/>
  <c r="Z2653" i="3"/>
  <c r="Z2654" i="3"/>
  <c r="Z2655" i="3"/>
  <c r="Z2656" i="3"/>
  <c r="Z2657" i="3"/>
  <c r="Z2658" i="3"/>
  <c r="Z2659" i="3"/>
  <c r="Z2660" i="3"/>
  <c r="Z2661" i="3"/>
  <c r="Z2662" i="3"/>
  <c r="Z2663" i="3"/>
  <c r="Z2664" i="3"/>
  <c r="Z2665" i="3"/>
  <c r="Z2666" i="3"/>
  <c r="Z2667" i="3"/>
  <c r="Z2668" i="3"/>
  <c r="Z2669" i="3"/>
  <c r="Z2670" i="3"/>
  <c r="Z2671" i="3"/>
  <c r="Z2672" i="3"/>
  <c r="Z2673" i="3"/>
  <c r="Z2674" i="3"/>
  <c r="Z2675" i="3"/>
  <c r="Z2676" i="3"/>
  <c r="Z2677" i="3"/>
  <c r="Z2678" i="3"/>
  <c r="Z2679" i="3"/>
  <c r="Z2680" i="3"/>
  <c r="Z2681" i="3"/>
  <c r="Z2682" i="3"/>
  <c r="Z2683" i="3"/>
  <c r="Z2684" i="3"/>
  <c r="Z2685" i="3"/>
  <c r="Z2686" i="3"/>
  <c r="Z2687" i="3"/>
  <c r="Z2688" i="3"/>
  <c r="Z2689" i="3"/>
  <c r="Z2690" i="3"/>
  <c r="Z2691" i="3"/>
  <c r="Z2692" i="3"/>
  <c r="Z2693" i="3"/>
  <c r="Z2694" i="3"/>
  <c r="Z2695" i="3"/>
  <c r="Z2696" i="3"/>
  <c r="Z2697" i="3"/>
  <c r="Z2698" i="3"/>
  <c r="Z2699" i="3"/>
  <c r="Z2700" i="3"/>
  <c r="Z2701" i="3"/>
  <c r="Z2702" i="3"/>
  <c r="Z2703" i="3"/>
  <c r="Z2704" i="3"/>
  <c r="Z2705" i="3"/>
  <c r="Z2706" i="3"/>
  <c r="Z2707" i="3"/>
  <c r="Z2708" i="3"/>
  <c r="Z2709" i="3"/>
  <c r="Z2710" i="3"/>
  <c r="Z2711" i="3"/>
  <c r="Z2712" i="3"/>
  <c r="Z2713" i="3"/>
  <c r="Z2714" i="3"/>
  <c r="Z2715" i="3"/>
  <c r="Z2716" i="3"/>
  <c r="Z2717" i="3"/>
  <c r="Z2718" i="3"/>
  <c r="Z2719" i="3"/>
  <c r="Z2720" i="3"/>
  <c r="Z2721" i="3"/>
  <c r="Z2722" i="3"/>
  <c r="Z2723" i="3"/>
  <c r="Z2724" i="3"/>
  <c r="Z2725" i="3"/>
  <c r="Z2726" i="3"/>
  <c r="Z2727" i="3"/>
  <c r="Z2728" i="3"/>
  <c r="Z2729" i="3"/>
  <c r="Z2730" i="3"/>
  <c r="Z2731" i="3"/>
  <c r="Z2732" i="3"/>
  <c r="Z2733" i="3"/>
  <c r="Z2734" i="3"/>
  <c r="Z2735" i="3"/>
  <c r="Z2736" i="3"/>
  <c r="Z2737" i="3"/>
  <c r="Z2738" i="3"/>
  <c r="Z2739" i="3"/>
  <c r="Z2740" i="3"/>
  <c r="Z2741" i="3"/>
  <c r="Z2742" i="3"/>
  <c r="Z2743" i="3"/>
  <c r="Z2744" i="3"/>
  <c r="Z2745" i="3"/>
  <c r="Z2746" i="3"/>
  <c r="Z2747" i="3"/>
  <c r="Z2748" i="3"/>
  <c r="Z2749" i="3"/>
  <c r="Z2750" i="3"/>
  <c r="Z2751" i="3"/>
  <c r="Z2752" i="3"/>
  <c r="Z2753" i="3"/>
  <c r="Z2754" i="3"/>
  <c r="Z2755" i="3"/>
  <c r="Z2756" i="3"/>
  <c r="Z2757" i="3"/>
  <c r="Z2758" i="3"/>
  <c r="Z2759" i="3"/>
  <c r="Z2760" i="3"/>
  <c r="Z2761" i="3"/>
  <c r="Z2762" i="3"/>
  <c r="Z2763" i="3"/>
  <c r="Z2764" i="3"/>
  <c r="Z2765" i="3"/>
  <c r="Z2766" i="3"/>
  <c r="Z2767" i="3"/>
  <c r="Z2768" i="3"/>
  <c r="Z2769" i="3"/>
  <c r="Z2770" i="3"/>
  <c r="Z2771" i="3"/>
  <c r="Z2772" i="3"/>
  <c r="Z2773" i="3"/>
  <c r="Z2774" i="3"/>
  <c r="Z2775" i="3"/>
  <c r="Z2776" i="3"/>
  <c r="Z2777" i="3"/>
  <c r="Z2778" i="3"/>
  <c r="Z2779" i="3"/>
  <c r="Z2780" i="3"/>
  <c r="Z2781" i="3"/>
  <c r="Z2782" i="3"/>
  <c r="Z2783" i="3"/>
  <c r="Z2784" i="3"/>
  <c r="Z2785" i="3"/>
  <c r="Z2786" i="3"/>
  <c r="Z2787" i="3"/>
  <c r="Z2788" i="3"/>
  <c r="Z2789" i="3"/>
  <c r="Z2790" i="3"/>
  <c r="Z2791" i="3"/>
  <c r="Z2792" i="3"/>
  <c r="Z2793" i="3"/>
  <c r="Z2794" i="3"/>
  <c r="Z2795" i="3"/>
  <c r="Z2796" i="3"/>
  <c r="Z2797" i="3"/>
  <c r="Z2798" i="3"/>
  <c r="Z2799" i="3"/>
  <c r="Z2800" i="3"/>
  <c r="Z2801" i="3"/>
  <c r="Z2802" i="3"/>
  <c r="Z2803" i="3"/>
  <c r="Z2804" i="3"/>
  <c r="Z2805" i="3"/>
  <c r="Z2806" i="3"/>
  <c r="Z2807" i="3"/>
  <c r="Z2808" i="3"/>
  <c r="Z2809" i="3"/>
  <c r="Z2810" i="3"/>
  <c r="Z2811" i="3"/>
  <c r="Z2812" i="3"/>
  <c r="Z2813" i="3"/>
  <c r="Z2814" i="3"/>
  <c r="Z2815" i="3"/>
  <c r="Z2816" i="3"/>
  <c r="Z2817" i="3"/>
  <c r="Z2818" i="3"/>
  <c r="Z2819" i="3"/>
  <c r="Z2820" i="3"/>
  <c r="Z2821" i="3"/>
  <c r="Z2822" i="3"/>
  <c r="Z2823" i="3"/>
  <c r="Z2824" i="3"/>
  <c r="Z2825" i="3"/>
  <c r="Z2826" i="3"/>
  <c r="Z2827" i="3"/>
  <c r="Z2828" i="3"/>
  <c r="Z2829" i="3"/>
  <c r="Z2830" i="3"/>
  <c r="Z2831" i="3"/>
  <c r="Z2832" i="3"/>
  <c r="Z2833" i="3"/>
  <c r="Z2834" i="3"/>
  <c r="Z2835" i="3"/>
  <c r="Z2836" i="3"/>
  <c r="Z2837" i="3"/>
  <c r="Z2838" i="3"/>
  <c r="Z2839" i="3"/>
  <c r="Z2840" i="3"/>
  <c r="Z2841" i="3"/>
  <c r="Z2842" i="3"/>
  <c r="Z2843" i="3"/>
  <c r="Z2844" i="3"/>
  <c r="Z2845" i="3"/>
  <c r="Z2846" i="3"/>
  <c r="Z2847" i="3"/>
  <c r="Z2848" i="3"/>
  <c r="Z2849" i="3"/>
  <c r="Z2850" i="3"/>
  <c r="Z2851" i="3"/>
  <c r="Z2852" i="3"/>
  <c r="Z2853" i="3"/>
  <c r="Z2854" i="3"/>
  <c r="Z2855" i="3"/>
  <c r="Z2856" i="3"/>
  <c r="Z2857" i="3"/>
  <c r="Z2858" i="3"/>
  <c r="Z2859" i="3"/>
  <c r="Z2860" i="3"/>
  <c r="Z2861" i="3"/>
  <c r="Z2862" i="3"/>
  <c r="Z2863" i="3"/>
  <c r="Z2864" i="3"/>
  <c r="Z2865" i="3"/>
  <c r="Z2866" i="3"/>
  <c r="Z2867" i="3"/>
  <c r="Z2868" i="3"/>
  <c r="Z2869" i="3"/>
  <c r="Z2870" i="3"/>
  <c r="Z2871" i="3"/>
  <c r="Z2872" i="3"/>
  <c r="Z2873" i="3"/>
  <c r="Z2874" i="3"/>
  <c r="Z2875" i="3"/>
  <c r="Z2876" i="3"/>
  <c r="Z2877" i="3"/>
  <c r="Z2878" i="3"/>
  <c r="Z2879" i="3"/>
  <c r="Z2880" i="3"/>
  <c r="Z2881" i="3"/>
  <c r="Z2882" i="3"/>
  <c r="Z2883" i="3"/>
  <c r="Z2884" i="3"/>
  <c r="Z2885" i="3"/>
  <c r="Z2886" i="3"/>
  <c r="Z2887" i="3"/>
  <c r="Z2888" i="3"/>
  <c r="Z2889" i="3"/>
  <c r="Z2890" i="3"/>
  <c r="Z2891" i="3"/>
  <c r="Z2892" i="3"/>
  <c r="Z2893" i="3"/>
  <c r="Z2894" i="3"/>
  <c r="Z2895" i="3"/>
  <c r="Z2896" i="3"/>
  <c r="Z2897" i="3"/>
  <c r="Z2898" i="3"/>
  <c r="Z2899" i="3"/>
  <c r="Z2900" i="3"/>
  <c r="Z2901" i="3"/>
  <c r="Z2902" i="3"/>
  <c r="Z2903" i="3"/>
  <c r="Z2904" i="3"/>
  <c r="Z2905" i="3"/>
  <c r="Z2906" i="3"/>
  <c r="Z2907" i="3"/>
  <c r="Z2908" i="3"/>
  <c r="Z2909" i="3"/>
  <c r="Z2910" i="3"/>
  <c r="Z2911" i="3"/>
  <c r="Z2912" i="3"/>
  <c r="Z2913" i="3"/>
  <c r="Z2914" i="3"/>
  <c r="Z2915" i="3"/>
  <c r="Z2916" i="3"/>
  <c r="Z2917" i="3"/>
  <c r="Z2918" i="3"/>
  <c r="Z2919" i="3"/>
  <c r="Z2920" i="3"/>
  <c r="Z2921" i="3"/>
  <c r="Z2922" i="3"/>
  <c r="Z2923" i="3"/>
  <c r="Z2924" i="3"/>
  <c r="Z2925" i="3"/>
  <c r="Z2926" i="3"/>
  <c r="Z2927" i="3"/>
  <c r="Z2928" i="3"/>
  <c r="Z2929" i="3"/>
  <c r="Z2930" i="3"/>
  <c r="Z2931" i="3"/>
  <c r="Z2932" i="3"/>
  <c r="Z2933" i="3"/>
  <c r="Z2934" i="3"/>
  <c r="Z2935" i="3"/>
  <c r="Z2936" i="3"/>
  <c r="Z2937" i="3"/>
  <c r="Z2938" i="3"/>
  <c r="Z2939" i="3"/>
  <c r="Z2940" i="3"/>
  <c r="Z2941" i="3"/>
  <c r="Z2942" i="3"/>
  <c r="Z2943" i="3"/>
  <c r="Z2944" i="3"/>
  <c r="Z2945" i="3"/>
  <c r="Z2946" i="3"/>
  <c r="Z2947" i="3"/>
  <c r="Z2948" i="3"/>
  <c r="Z2949" i="3"/>
  <c r="Z2950" i="3"/>
  <c r="Z2951" i="3"/>
  <c r="Z2952" i="3"/>
  <c r="Z2953" i="3"/>
  <c r="Z2954" i="3"/>
  <c r="Z2955" i="3"/>
  <c r="Z2956" i="3"/>
  <c r="Z2957" i="3"/>
  <c r="Z2958" i="3"/>
  <c r="Z2959" i="3"/>
  <c r="Z2960" i="3"/>
  <c r="Z2961" i="3"/>
  <c r="Z2962" i="3"/>
  <c r="Z2963" i="3"/>
  <c r="Z2964" i="3"/>
  <c r="Z2965" i="3"/>
  <c r="Z2966" i="3"/>
  <c r="Z2967" i="3"/>
  <c r="Z2968" i="3"/>
  <c r="Z2969" i="3"/>
  <c r="Z2970" i="3"/>
  <c r="Z2971" i="3"/>
  <c r="Z2972" i="3"/>
  <c r="Z2973" i="3"/>
  <c r="Z2974" i="3"/>
  <c r="Z2975" i="3"/>
  <c r="Z2976" i="3"/>
  <c r="Z2977" i="3"/>
  <c r="Z2978" i="3"/>
  <c r="Z2979" i="3"/>
  <c r="Z2980" i="3"/>
  <c r="Z2981" i="3"/>
  <c r="Z2982" i="3"/>
  <c r="Z2983" i="3"/>
  <c r="Z2984" i="3"/>
  <c r="Z2985" i="3"/>
  <c r="Z2986" i="3"/>
  <c r="Z2987" i="3"/>
  <c r="Z2988" i="3"/>
  <c r="Z2989" i="3"/>
  <c r="Z2990" i="3"/>
  <c r="Z2991" i="3"/>
  <c r="Z2992" i="3"/>
  <c r="Z2993" i="3"/>
  <c r="Z2994" i="3"/>
  <c r="Z2995" i="3"/>
  <c r="Z2996" i="3"/>
  <c r="Z2997" i="3"/>
  <c r="Z2998" i="3"/>
  <c r="Z2999" i="3"/>
  <c r="Z3000" i="3"/>
  <c r="Z3001" i="3"/>
  <c r="Z3002" i="3"/>
  <c r="Z3003" i="3"/>
  <c r="Z3004" i="3"/>
  <c r="Z3005" i="3"/>
  <c r="Z3006" i="3"/>
  <c r="Z3007" i="3"/>
  <c r="Z3008" i="3"/>
  <c r="Z3009" i="3"/>
  <c r="Z3010" i="3"/>
  <c r="Z3011" i="3"/>
  <c r="Z3012" i="3"/>
  <c r="Z3013" i="3"/>
  <c r="Z3014" i="3"/>
  <c r="Z3015" i="3"/>
  <c r="Z3016" i="3"/>
  <c r="Z3017" i="3"/>
  <c r="Z3018" i="3"/>
  <c r="Z3019" i="3"/>
  <c r="Z3020" i="3"/>
  <c r="Z3021" i="3"/>
  <c r="Z3022" i="3"/>
  <c r="Z3023" i="3"/>
  <c r="Z3024" i="3"/>
  <c r="Z3025" i="3"/>
  <c r="Z3026" i="3"/>
  <c r="Z3027" i="3"/>
  <c r="Z3028" i="3"/>
  <c r="Z3029" i="3"/>
  <c r="Z3030" i="3"/>
  <c r="Z3031" i="3"/>
  <c r="Z3032" i="3"/>
  <c r="Z3033" i="3"/>
  <c r="Z3034" i="3"/>
  <c r="Z3035" i="3"/>
  <c r="Z3036" i="3"/>
  <c r="Z3037" i="3"/>
  <c r="Z3038" i="3"/>
  <c r="Z3039" i="3"/>
  <c r="Z3040" i="3"/>
  <c r="Z3041" i="3"/>
  <c r="Z3042" i="3"/>
  <c r="Z3043" i="3"/>
  <c r="Z3044" i="3"/>
  <c r="Z3045" i="3"/>
  <c r="Z3046" i="3"/>
  <c r="Z3047" i="3"/>
  <c r="Z3048" i="3"/>
  <c r="Z3049" i="3"/>
  <c r="Z3050" i="3"/>
  <c r="Z3051" i="3"/>
  <c r="Z3052" i="3"/>
  <c r="Z3053" i="3"/>
  <c r="Z3054" i="3"/>
  <c r="Z3055" i="3"/>
  <c r="Z3056" i="3"/>
  <c r="Z3057" i="3"/>
  <c r="Z3058" i="3"/>
  <c r="Z3059" i="3"/>
  <c r="Z3060" i="3"/>
  <c r="Z3061" i="3"/>
  <c r="Z3062" i="3"/>
  <c r="Z3063" i="3"/>
  <c r="Z3064" i="3"/>
  <c r="Z3065" i="3"/>
  <c r="Z3066" i="3"/>
  <c r="Z3067" i="3"/>
  <c r="Z3068" i="3"/>
  <c r="Z3069" i="3"/>
  <c r="Z3070" i="3"/>
  <c r="Z3071" i="3"/>
  <c r="Z3072" i="3"/>
  <c r="Z3073" i="3"/>
  <c r="Z3074" i="3"/>
  <c r="Z3075" i="3"/>
  <c r="Z3076" i="3"/>
  <c r="Z3077" i="3"/>
  <c r="Z3078" i="3"/>
  <c r="Z3079" i="3"/>
  <c r="Z3080" i="3"/>
  <c r="Z3081" i="3"/>
  <c r="Z3082" i="3"/>
  <c r="Z3083" i="3"/>
  <c r="Z3084" i="3"/>
  <c r="Z3085" i="3"/>
  <c r="Z3086" i="3"/>
  <c r="Z3087" i="3"/>
  <c r="Z3088" i="3"/>
  <c r="Z3089" i="3"/>
  <c r="Z3090" i="3"/>
  <c r="Z3091" i="3"/>
  <c r="Z3092" i="3"/>
  <c r="Z3093" i="3"/>
  <c r="Z3094" i="3"/>
  <c r="Z3095" i="3"/>
  <c r="Z3096" i="3"/>
  <c r="Z3097" i="3"/>
  <c r="Z3098" i="3"/>
  <c r="Z3099" i="3"/>
  <c r="Z3100" i="3"/>
  <c r="Z3101" i="3"/>
  <c r="Z3102" i="3"/>
  <c r="Z3103" i="3"/>
  <c r="Z3104" i="3"/>
  <c r="Z3105" i="3"/>
  <c r="Z3106" i="3"/>
  <c r="Z3107" i="3"/>
  <c r="Z3108" i="3"/>
  <c r="Z3109" i="3"/>
  <c r="Z3110" i="3"/>
  <c r="Z3111" i="3"/>
  <c r="Z3112" i="3"/>
  <c r="Z3113" i="3"/>
  <c r="Z3114" i="3"/>
  <c r="Z3115" i="3"/>
  <c r="Z3116" i="3"/>
  <c r="Z3117" i="3"/>
  <c r="Z3118" i="3"/>
  <c r="Z3119" i="3"/>
  <c r="Z3120" i="3"/>
  <c r="Z3121" i="3"/>
  <c r="Z3122" i="3"/>
  <c r="Z3123" i="3"/>
  <c r="Z3124" i="3"/>
  <c r="Z3125" i="3"/>
  <c r="Z3126" i="3"/>
  <c r="Z3127" i="3"/>
  <c r="Z3128" i="3"/>
  <c r="Z3129" i="3"/>
  <c r="Z3130" i="3"/>
  <c r="Z3131" i="3"/>
  <c r="Z3132" i="3"/>
  <c r="Z3133" i="3"/>
  <c r="Z3134" i="3"/>
  <c r="Z3135" i="3"/>
  <c r="Z3136" i="3"/>
  <c r="Z3137" i="3"/>
  <c r="Z3138" i="3"/>
  <c r="Z3139" i="3"/>
  <c r="Z3140" i="3"/>
  <c r="Z3141" i="3"/>
  <c r="Z3142" i="3"/>
  <c r="Z3143" i="3"/>
  <c r="Z3144" i="3"/>
  <c r="Z3145" i="3"/>
  <c r="Z3146" i="3"/>
  <c r="Z3147" i="3"/>
  <c r="Z3148" i="3"/>
  <c r="Z3149" i="3"/>
  <c r="Z3150" i="3"/>
  <c r="Z3151" i="3"/>
  <c r="Z3152" i="3"/>
  <c r="Z3153" i="3"/>
  <c r="Z3154" i="3"/>
  <c r="Z3155" i="3"/>
  <c r="Z3156" i="3"/>
  <c r="Z3157" i="3"/>
  <c r="Z3158" i="3"/>
  <c r="Z3159" i="3"/>
  <c r="Z3160" i="3"/>
  <c r="Z3161" i="3"/>
  <c r="Z3162" i="3"/>
  <c r="Z3163" i="3"/>
  <c r="Z3164" i="3"/>
  <c r="Z3165" i="3"/>
  <c r="Z3166" i="3"/>
  <c r="Z3167" i="3"/>
  <c r="Z3168" i="3"/>
  <c r="Z3169" i="3"/>
  <c r="Z3170" i="3"/>
  <c r="Z3171" i="3"/>
  <c r="Z3172" i="3"/>
  <c r="Z3173" i="3"/>
  <c r="Z3174" i="3"/>
  <c r="Z3175" i="3"/>
  <c r="Z3176" i="3"/>
  <c r="Z3177" i="3"/>
  <c r="Z3178" i="3"/>
  <c r="Z3179" i="3"/>
  <c r="Z3180" i="3"/>
  <c r="Z3181" i="3"/>
  <c r="Z3182" i="3"/>
  <c r="Z3183" i="3"/>
  <c r="Z3184" i="3"/>
  <c r="Z3185" i="3"/>
  <c r="Z3186" i="3"/>
  <c r="Z3187" i="3"/>
  <c r="Z3188" i="3"/>
  <c r="Z3189" i="3"/>
  <c r="Z3190" i="3"/>
  <c r="Z3191" i="3"/>
  <c r="Z3192" i="3"/>
  <c r="Z3193" i="3"/>
  <c r="Z3194" i="3"/>
  <c r="Z3195" i="3"/>
  <c r="Z3196" i="3"/>
  <c r="Z3197" i="3"/>
  <c r="Z3198" i="3"/>
  <c r="Z3199" i="3"/>
  <c r="Z3200" i="3"/>
  <c r="Z3201" i="3"/>
  <c r="Z3202" i="3"/>
  <c r="Z3203" i="3"/>
  <c r="Z3204" i="3"/>
  <c r="Z3205" i="3"/>
  <c r="Z3206" i="3"/>
  <c r="Z3207" i="3"/>
  <c r="Z3208" i="3"/>
  <c r="Z3209" i="3"/>
  <c r="Z3210" i="3"/>
  <c r="Z3211" i="3"/>
  <c r="Z3212" i="3"/>
  <c r="Z3213" i="3"/>
  <c r="Z3214" i="3"/>
  <c r="Z3215" i="3"/>
  <c r="Z3216" i="3"/>
  <c r="Z3217" i="3"/>
  <c r="Z3218" i="3"/>
  <c r="Z3219" i="3"/>
  <c r="Z3220" i="3"/>
  <c r="Z3221" i="3"/>
  <c r="Z3222" i="3"/>
  <c r="Z3223" i="3"/>
  <c r="Z3224" i="3"/>
  <c r="Z3225" i="3"/>
  <c r="Z3226" i="3"/>
  <c r="Z3227" i="3"/>
  <c r="Z3228" i="3"/>
  <c r="Z3229" i="3"/>
  <c r="Z3230" i="3"/>
  <c r="Z3231" i="3"/>
  <c r="Z3232" i="3"/>
  <c r="Z3233" i="3"/>
  <c r="Z3234" i="3"/>
  <c r="Z3235" i="3"/>
  <c r="Z3236" i="3"/>
  <c r="Z3237" i="3"/>
  <c r="Z3238" i="3"/>
  <c r="Z3239" i="3"/>
  <c r="Z3240" i="3"/>
  <c r="Z3241" i="3"/>
  <c r="Z3242" i="3"/>
  <c r="Z3243" i="3"/>
  <c r="Z3244" i="3"/>
  <c r="Z3245" i="3"/>
  <c r="Z3246" i="3"/>
  <c r="Z3247" i="3"/>
  <c r="Z3248" i="3"/>
  <c r="Z3249" i="3"/>
  <c r="Z3250" i="3"/>
  <c r="Z3251" i="3"/>
  <c r="Z3252" i="3"/>
  <c r="Z3253" i="3"/>
  <c r="Z3254" i="3"/>
  <c r="Z3255" i="3"/>
  <c r="Z3256" i="3"/>
  <c r="Z3257" i="3"/>
  <c r="Z3258" i="3"/>
  <c r="Z3259" i="3"/>
  <c r="Z3260" i="3"/>
  <c r="Z3261" i="3"/>
  <c r="Z3262" i="3"/>
  <c r="Z3263" i="3"/>
  <c r="Z3264" i="3"/>
  <c r="Z3265" i="3"/>
  <c r="Z3266" i="3"/>
  <c r="Z3267" i="3"/>
  <c r="Z3268" i="3"/>
  <c r="Z3269" i="3"/>
  <c r="Z3270" i="3"/>
  <c r="Z3271" i="3"/>
  <c r="Z3272" i="3"/>
  <c r="Z3273" i="3"/>
  <c r="Z3274" i="3"/>
  <c r="Z3275" i="3"/>
  <c r="Z3276" i="3"/>
  <c r="Z3277" i="3"/>
  <c r="Z3278" i="3"/>
  <c r="Z3279" i="3"/>
  <c r="Z3280" i="3"/>
  <c r="Z3281" i="3"/>
  <c r="Z3282" i="3"/>
  <c r="Z3283" i="3"/>
  <c r="Z3284" i="3"/>
  <c r="Z3285" i="3"/>
  <c r="Z3286" i="3"/>
  <c r="Z3287" i="3"/>
  <c r="Z3288" i="3"/>
  <c r="Z3289" i="3"/>
  <c r="Z3290" i="3"/>
  <c r="Z3291" i="3"/>
  <c r="Z3292" i="3"/>
  <c r="Z3293" i="3"/>
  <c r="Z3294" i="3"/>
  <c r="Z3295" i="3"/>
  <c r="Z3296" i="3"/>
  <c r="Z3297" i="3"/>
  <c r="Z3298" i="3"/>
  <c r="Z3299" i="3"/>
  <c r="Z3300" i="3"/>
  <c r="Z3301" i="3"/>
  <c r="Z3302" i="3"/>
  <c r="Z3303" i="3"/>
  <c r="Z3304" i="3"/>
  <c r="Z3305" i="3"/>
  <c r="Z3306" i="3"/>
  <c r="Z3307" i="3"/>
  <c r="Z3308" i="3"/>
  <c r="Z3309" i="3"/>
  <c r="Z3310" i="3"/>
  <c r="Z3311" i="3"/>
  <c r="Z3312" i="3"/>
  <c r="Z3313" i="3"/>
  <c r="Z3314" i="3"/>
  <c r="Z3315" i="3"/>
  <c r="Z3316" i="3"/>
  <c r="Z3317" i="3"/>
  <c r="Z3318" i="3"/>
  <c r="Z3319" i="3"/>
  <c r="Z3320" i="3"/>
  <c r="Z3321" i="3"/>
  <c r="Z3322" i="3"/>
  <c r="Z3323" i="3"/>
  <c r="Z3324" i="3"/>
  <c r="Z3325" i="3"/>
  <c r="Z3326" i="3"/>
  <c r="Z3327" i="3"/>
  <c r="Z3328" i="3"/>
  <c r="Z3329" i="3"/>
  <c r="Z3330" i="3"/>
  <c r="Z3331" i="3"/>
  <c r="Z3332" i="3"/>
  <c r="Z3333" i="3"/>
  <c r="Z3334" i="3"/>
  <c r="Z3335" i="3"/>
  <c r="Z3336" i="3"/>
  <c r="Z3337" i="3"/>
  <c r="Z3338" i="3"/>
  <c r="Z3339" i="3"/>
  <c r="Z3340" i="3"/>
  <c r="Z3341" i="3"/>
  <c r="Z3342" i="3"/>
  <c r="Z3343" i="3"/>
  <c r="Z3344" i="3"/>
  <c r="Z3345" i="3"/>
  <c r="Z3346" i="3"/>
  <c r="Z3347" i="3"/>
  <c r="Z3348" i="3"/>
  <c r="Z3349" i="3"/>
  <c r="Z3350" i="3"/>
  <c r="Z3351" i="3"/>
  <c r="Z3352" i="3"/>
  <c r="Z3353" i="3"/>
  <c r="Z3354" i="3"/>
  <c r="Z3355" i="3"/>
  <c r="Z3356" i="3"/>
  <c r="Z3357" i="3"/>
  <c r="Z3358" i="3"/>
  <c r="Z3359" i="3"/>
  <c r="Z3360" i="3"/>
  <c r="Z3361" i="3"/>
  <c r="Z3362" i="3"/>
  <c r="Z3363" i="3"/>
  <c r="Z3364" i="3"/>
  <c r="Z3365" i="3"/>
  <c r="Z3366" i="3"/>
  <c r="Z3367" i="3"/>
  <c r="Z3368" i="3"/>
  <c r="Z3369" i="3"/>
  <c r="Z3370" i="3"/>
  <c r="Z3371" i="3"/>
  <c r="Z3372" i="3"/>
  <c r="Z3373" i="3"/>
  <c r="Z3374" i="3"/>
  <c r="Z3375" i="3"/>
  <c r="Z3376" i="3"/>
  <c r="Z3377" i="3"/>
  <c r="Z3378" i="3"/>
  <c r="Z3379" i="3"/>
  <c r="Z3380" i="3"/>
  <c r="Z3381" i="3"/>
  <c r="Z3382" i="3"/>
  <c r="Z3383" i="3"/>
  <c r="Z3384" i="3"/>
  <c r="Z3385" i="3"/>
  <c r="Z3386" i="3"/>
  <c r="Z3387" i="3"/>
  <c r="Z3388" i="3"/>
  <c r="Z3389" i="3"/>
  <c r="Z3390" i="3"/>
  <c r="Z3391" i="3"/>
  <c r="Z3392" i="3"/>
  <c r="Z3393" i="3"/>
  <c r="Z3394" i="3"/>
  <c r="Z3395" i="3"/>
  <c r="Z3396" i="3"/>
  <c r="Z3397" i="3"/>
  <c r="Z3398" i="3"/>
  <c r="Z3399" i="3"/>
  <c r="Z3400" i="3"/>
  <c r="Z3401" i="3"/>
  <c r="Z3402" i="3"/>
  <c r="Z3403" i="3"/>
  <c r="Z3404" i="3"/>
  <c r="Z3405" i="3"/>
  <c r="Z3406" i="3"/>
  <c r="Z3407" i="3"/>
  <c r="Z3408" i="3"/>
  <c r="Z3409" i="3"/>
  <c r="Z3410" i="3"/>
  <c r="Z3411" i="3"/>
  <c r="Z3412" i="3"/>
  <c r="Z3413" i="3"/>
  <c r="Z3414" i="3"/>
  <c r="Z3415" i="3"/>
  <c r="Z3416" i="3"/>
  <c r="Z3417" i="3"/>
  <c r="Z3418" i="3"/>
  <c r="Z3419" i="3"/>
  <c r="Z3420" i="3"/>
  <c r="Z3421" i="3"/>
  <c r="Z3422" i="3"/>
  <c r="Z3423" i="3"/>
  <c r="Z3424" i="3"/>
  <c r="Z3425" i="3"/>
  <c r="Z3426" i="3"/>
  <c r="Z3427" i="3"/>
  <c r="Z3428" i="3"/>
  <c r="Z3429" i="3"/>
  <c r="Z3430" i="3"/>
  <c r="Z3431" i="3"/>
  <c r="Z3432" i="3"/>
  <c r="Z3433" i="3"/>
  <c r="Z3434" i="3"/>
  <c r="Z3435" i="3"/>
  <c r="Z3436" i="3"/>
  <c r="Z3437" i="3"/>
  <c r="Z3438" i="3"/>
  <c r="Z3439" i="3"/>
  <c r="Z3440" i="3"/>
  <c r="Z3441" i="3"/>
  <c r="Z3442" i="3"/>
  <c r="Z3443" i="3"/>
  <c r="Z3444" i="3"/>
  <c r="Z3445" i="3"/>
  <c r="Z3446" i="3"/>
  <c r="Z3447" i="3"/>
  <c r="Z3448" i="3"/>
  <c r="Z3449" i="3"/>
  <c r="Z3450" i="3"/>
  <c r="Z3451" i="3"/>
  <c r="Z3452" i="3"/>
  <c r="Z3453" i="3"/>
  <c r="Z3454" i="3"/>
  <c r="Z3455" i="3"/>
  <c r="Z3456" i="3"/>
  <c r="Z3457" i="3"/>
  <c r="Z3458" i="3"/>
  <c r="Z3459" i="3"/>
  <c r="Z3460" i="3"/>
  <c r="Z3461" i="3"/>
  <c r="Z3462" i="3"/>
  <c r="Z3463" i="3"/>
  <c r="Z3464" i="3"/>
  <c r="Z3465" i="3"/>
  <c r="Z3466" i="3"/>
  <c r="Z3467" i="3"/>
  <c r="Z3468" i="3"/>
  <c r="Z3469" i="3"/>
  <c r="Z3470" i="3"/>
  <c r="Z3471" i="3"/>
  <c r="Z3472" i="3"/>
  <c r="Z3473" i="3"/>
  <c r="Z3474" i="3"/>
  <c r="Z3475" i="3"/>
  <c r="Z3476" i="3"/>
  <c r="Z3477" i="3"/>
  <c r="Z3478" i="3"/>
  <c r="Z3479" i="3"/>
  <c r="Z3480" i="3"/>
  <c r="Z3481" i="3"/>
  <c r="Z3482" i="3"/>
  <c r="Z3483" i="3"/>
  <c r="Z3484" i="3"/>
  <c r="Z3485" i="3"/>
  <c r="Z3486" i="3"/>
  <c r="Z3487" i="3"/>
  <c r="Z3488" i="3"/>
  <c r="Z3489" i="3"/>
  <c r="Z3490" i="3"/>
  <c r="Z3491" i="3"/>
  <c r="Z3492" i="3"/>
  <c r="Z3493" i="3"/>
  <c r="Z3494" i="3"/>
  <c r="Z3495" i="3"/>
  <c r="Z3496" i="3"/>
  <c r="Z3497" i="3"/>
  <c r="Z3498" i="3"/>
  <c r="Z3499" i="3"/>
  <c r="Z3500" i="3"/>
  <c r="Z3501" i="3"/>
  <c r="Z3502" i="3"/>
  <c r="Z3503" i="3"/>
  <c r="Z3504" i="3"/>
  <c r="Z3505" i="3"/>
  <c r="Z3506" i="3"/>
  <c r="Z3507" i="3"/>
  <c r="Z3508" i="3"/>
  <c r="Z3509" i="3"/>
  <c r="Z3510" i="3"/>
  <c r="Z3511" i="3"/>
  <c r="Z3512" i="3"/>
  <c r="Z3513" i="3"/>
  <c r="Z3514" i="3"/>
  <c r="Z3515" i="3"/>
  <c r="Z3516" i="3"/>
  <c r="Z3517" i="3"/>
  <c r="Z3518" i="3"/>
  <c r="Z3519" i="3"/>
  <c r="Z3520" i="3"/>
  <c r="Z3521" i="3"/>
  <c r="Z3522" i="3"/>
  <c r="Z3523" i="3"/>
  <c r="Z3524" i="3"/>
  <c r="Z3525" i="3"/>
  <c r="Z3526" i="3"/>
  <c r="Z3527" i="3"/>
  <c r="Z3528" i="3"/>
  <c r="Z3529" i="3"/>
  <c r="Z3530" i="3"/>
  <c r="Z3531" i="3"/>
  <c r="Z3532" i="3"/>
  <c r="Z3533" i="3"/>
  <c r="Z3534" i="3"/>
  <c r="Z3535" i="3"/>
  <c r="Z3536" i="3"/>
  <c r="Z3537" i="3"/>
  <c r="Z3538" i="3"/>
  <c r="Z3539" i="3"/>
  <c r="Z3540" i="3"/>
  <c r="Z3541" i="3"/>
  <c r="Z3542" i="3"/>
  <c r="Z3543" i="3"/>
  <c r="Z3544" i="3"/>
  <c r="Z3545" i="3"/>
  <c r="Z3546" i="3"/>
  <c r="Z3547" i="3"/>
  <c r="Z3548" i="3"/>
  <c r="Z3549" i="3"/>
  <c r="Z3550" i="3"/>
  <c r="Z3551" i="3"/>
  <c r="Z3552" i="3"/>
  <c r="Z3553" i="3"/>
  <c r="Z3554" i="3"/>
  <c r="Z3555" i="3"/>
  <c r="Z3556" i="3"/>
  <c r="Z3557" i="3"/>
  <c r="Z3558" i="3"/>
  <c r="Z3559" i="3"/>
  <c r="Z3560" i="3"/>
  <c r="Z3561" i="3"/>
  <c r="Z3562" i="3"/>
  <c r="Z3563" i="3"/>
  <c r="Z3564" i="3"/>
  <c r="Z3565" i="3"/>
  <c r="Z3566" i="3"/>
  <c r="Z3567" i="3"/>
  <c r="Z3568" i="3"/>
  <c r="Z3569" i="3"/>
  <c r="Z3570" i="3"/>
  <c r="Z3571" i="3"/>
  <c r="Z3572" i="3"/>
  <c r="Z3573" i="3"/>
  <c r="Z3574" i="3"/>
  <c r="Z3575" i="3"/>
  <c r="Z3576" i="3"/>
  <c r="Z3577" i="3"/>
  <c r="Z3578" i="3"/>
  <c r="Z3579" i="3"/>
  <c r="Z3580" i="3"/>
  <c r="Z3581" i="3"/>
  <c r="Z3582" i="3"/>
  <c r="Z3583" i="3"/>
  <c r="Z3584" i="3"/>
  <c r="Z3585" i="3"/>
  <c r="Z3586" i="3"/>
  <c r="Z3587" i="3"/>
  <c r="Z3588" i="3"/>
  <c r="Z3589" i="3"/>
  <c r="Z3590" i="3"/>
  <c r="Z3591" i="3"/>
  <c r="Z3592" i="3"/>
  <c r="Z3593" i="3"/>
  <c r="Z3594" i="3"/>
  <c r="Z3595" i="3"/>
  <c r="Z3596" i="3"/>
  <c r="Z3597" i="3"/>
  <c r="Z3598" i="3"/>
  <c r="Z3599" i="3"/>
  <c r="Z3600" i="3"/>
  <c r="Z3601" i="3"/>
  <c r="Z3602" i="3"/>
  <c r="Z3603" i="3"/>
  <c r="Z3604" i="3"/>
  <c r="Z3605" i="3"/>
  <c r="Z3606" i="3"/>
  <c r="Z3607" i="3"/>
  <c r="Z3608" i="3"/>
  <c r="Z3609" i="3"/>
  <c r="Z3610" i="3"/>
  <c r="Z3611" i="3"/>
  <c r="Z3612" i="3"/>
  <c r="Z3613" i="3"/>
  <c r="Z3614" i="3"/>
  <c r="Z3615" i="3"/>
  <c r="Z3616" i="3"/>
  <c r="Z3617" i="3"/>
  <c r="Z3618" i="3"/>
  <c r="Z3619" i="3"/>
  <c r="Z3620" i="3"/>
  <c r="Z3621" i="3"/>
  <c r="Z3622" i="3"/>
  <c r="Z3623" i="3"/>
  <c r="Z3624" i="3"/>
  <c r="Z3625" i="3"/>
  <c r="Z3626" i="3"/>
  <c r="Z3627" i="3"/>
  <c r="Z3628" i="3"/>
  <c r="Z3629" i="3"/>
  <c r="Z3630" i="3"/>
  <c r="Z3631" i="3"/>
  <c r="Z3632" i="3"/>
  <c r="Z3633" i="3"/>
  <c r="Z3634" i="3"/>
  <c r="Z3635" i="3"/>
  <c r="Z3636" i="3"/>
  <c r="Z3637" i="3"/>
  <c r="Z3638" i="3"/>
  <c r="Z3639" i="3"/>
  <c r="Z3640" i="3"/>
  <c r="Z3641" i="3"/>
  <c r="Z3642" i="3"/>
  <c r="Z3643" i="3"/>
  <c r="Z3644" i="3"/>
  <c r="Z3645" i="3"/>
  <c r="Z3646" i="3"/>
  <c r="Z3647" i="3"/>
  <c r="Z3648" i="3"/>
  <c r="Z3649" i="3"/>
  <c r="Z3650" i="3"/>
  <c r="Z3651" i="3"/>
  <c r="Z3652" i="3"/>
  <c r="Z3653" i="3"/>
  <c r="Z3654" i="3"/>
  <c r="Z3655" i="3"/>
  <c r="Z3656" i="3"/>
  <c r="Z3657" i="3"/>
  <c r="Z3658" i="3"/>
  <c r="Z3659" i="3"/>
  <c r="Z3660" i="3"/>
  <c r="Z3661" i="3"/>
  <c r="Z3662" i="3"/>
  <c r="Z3663" i="3"/>
  <c r="Z3664" i="3"/>
  <c r="Z3665" i="3"/>
  <c r="Z3666" i="3"/>
  <c r="Z3667" i="3"/>
  <c r="Z3668" i="3"/>
  <c r="Z3669" i="3"/>
  <c r="Z3670" i="3"/>
  <c r="Z3671" i="3"/>
  <c r="Z3672" i="3"/>
  <c r="Z3673" i="3"/>
  <c r="Z3674" i="3"/>
  <c r="Z3675" i="3"/>
  <c r="Z3676" i="3"/>
  <c r="Z3677" i="3"/>
  <c r="Z3678" i="3"/>
  <c r="Z3679" i="3"/>
  <c r="Z3680" i="3"/>
  <c r="Z3681" i="3"/>
  <c r="Z3682" i="3"/>
  <c r="Z3683" i="3"/>
  <c r="Z3684" i="3"/>
  <c r="Z3685" i="3"/>
  <c r="Z3686" i="3"/>
  <c r="Z3687" i="3"/>
  <c r="Z3688" i="3"/>
  <c r="Z3689" i="3"/>
  <c r="Z3690" i="3"/>
  <c r="Z3691" i="3"/>
  <c r="Z3692" i="3"/>
  <c r="Z3693" i="3"/>
  <c r="Z3694" i="3"/>
  <c r="Z3695" i="3"/>
  <c r="Z3696" i="3"/>
  <c r="Z3697" i="3"/>
  <c r="Z3698" i="3"/>
  <c r="Z3699" i="3"/>
  <c r="Z3700" i="3"/>
  <c r="Z3701" i="3"/>
  <c r="Z3702" i="3"/>
  <c r="Z3703" i="3"/>
  <c r="Z3704" i="3"/>
  <c r="Z3705" i="3"/>
  <c r="Z3706" i="3"/>
  <c r="Z3707" i="3"/>
  <c r="Z3708" i="3"/>
  <c r="Z3709" i="3"/>
  <c r="Z3710" i="3"/>
  <c r="Z3711" i="3"/>
  <c r="Z3712" i="3"/>
  <c r="Z3713" i="3"/>
  <c r="Z3714" i="3"/>
  <c r="Z3715" i="3"/>
  <c r="Z3716" i="3"/>
  <c r="Z3717" i="3"/>
  <c r="Z3718" i="3"/>
  <c r="Z3719" i="3"/>
  <c r="Z3720" i="3"/>
  <c r="Z3721" i="3"/>
  <c r="Z3722" i="3"/>
  <c r="Z3723" i="3"/>
  <c r="Z3724" i="3"/>
  <c r="Z3725" i="3"/>
  <c r="Z3726" i="3"/>
  <c r="Z3727" i="3"/>
  <c r="Z3728" i="3"/>
  <c r="Z3729" i="3"/>
  <c r="Z3730" i="3"/>
  <c r="Z3731" i="3"/>
  <c r="Z3732" i="3"/>
  <c r="Z3733" i="3"/>
  <c r="Z3734" i="3"/>
  <c r="Z3735" i="3"/>
  <c r="Z3736" i="3"/>
  <c r="Z3737" i="3"/>
  <c r="Z3738" i="3"/>
  <c r="Z3739" i="3"/>
  <c r="Z3740" i="3"/>
  <c r="Z3741" i="3"/>
  <c r="Z3742" i="3"/>
  <c r="Z3743" i="3"/>
  <c r="Z3744" i="3"/>
  <c r="Z3745" i="3"/>
  <c r="Z3746" i="3"/>
  <c r="Z3747" i="3"/>
  <c r="Z3748" i="3"/>
  <c r="Z3749" i="3"/>
  <c r="Z3750" i="3"/>
  <c r="Z3751" i="3"/>
  <c r="Z3752" i="3"/>
  <c r="Z3753" i="3"/>
  <c r="Z3754" i="3"/>
  <c r="Z3755" i="3"/>
  <c r="Z3756" i="3"/>
  <c r="Z3757" i="3"/>
  <c r="Z3758" i="3"/>
  <c r="Z3759" i="3"/>
  <c r="Z3760" i="3"/>
  <c r="Z3761" i="3"/>
  <c r="Z3762" i="3"/>
  <c r="Z3763" i="3"/>
  <c r="Z3764" i="3"/>
  <c r="Z3765" i="3"/>
  <c r="Z3766" i="3"/>
  <c r="Z3767" i="3"/>
  <c r="Z3768" i="3"/>
  <c r="Z3769" i="3"/>
  <c r="Z3770" i="3"/>
  <c r="Z3771" i="3"/>
  <c r="Z3772" i="3"/>
  <c r="Z3773" i="3"/>
  <c r="Z3774" i="3"/>
  <c r="Z3775" i="3"/>
  <c r="Z3776" i="3"/>
  <c r="Z3777" i="3"/>
  <c r="Z3778" i="3"/>
  <c r="Z3779" i="3"/>
  <c r="Z3780" i="3"/>
  <c r="Z3781" i="3"/>
  <c r="Z3782" i="3"/>
  <c r="Z3783" i="3"/>
  <c r="Z3784" i="3"/>
  <c r="Z3785" i="3"/>
  <c r="Z3786" i="3"/>
  <c r="Z3787" i="3"/>
  <c r="Z3788" i="3"/>
  <c r="Z3789" i="3"/>
  <c r="Z3790" i="3"/>
  <c r="Z3791" i="3"/>
  <c r="Z3792" i="3"/>
  <c r="Z3793" i="3"/>
  <c r="Z3794" i="3"/>
  <c r="Z3795" i="3"/>
  <c r="Z3796" i="3"/>
  <c r="Z3797" i="3"/>
  <c r="Z3798" i="3"/>
  <c r="Z3799" i="3"/>
  <c r="Z3800" i="3"/>
  <c r="Z3801" i="3"/>
  <c r="Z3802" i="3"/>
  <c r="Z3803" i="3"/>
  <c r="Z3804" i="3"/>
  <c r="Z3805" i="3"/>
  <c r="Z3806" i="3"/>
  <c r="Z3807" i="3"/>
  <c r="Z3808" i="3"/>
  <c r="Z3809" i="3"/>
  <c r="Z3810" i="3"/>
  <c r="Z3811" i="3"/>
  <c r="Z3812" i="3"/>
  <c r="Z3813" i="3"/>
  <c r="Z3814" i="3"/>
  <c r="Z3815" i="3"/>
  <c r="Z3816" i="3"/>
  <c r="Z3817" i="3"/>
  <c r="Z3818" i="3"/>
  <c r="Z3819" i="3"/>
  <c r="Z3820" i="3"/>
  <c r="Z3821" i="3"/>
  <c r="Z3822" i="3"/>
  <c r="Z3823" i="3"/>
  <c r="Z3824" i="3"/>
  <c r="Z3825" i="3"/>
  <c r="Z3826" i="3"/>
  <c r="Z3827" i="3"/>
  <c r="Z3828" i="3"/>
  <c r="Z3829" i="3"/>
  <c r="Z3830" i="3"/>
  <c r="Z3831" i="3"/>
  <c r="Z3832" i="3"/>
  <c r="Z3833" i="3"/>
  <c r="Z3834" i="3"/>
  <c r="Z3835" i="3"/>
  <c r="Z3836" i="3"/>
  <c r="Z3837" i="3"/>
  <c r="Z3838" i="3"/>
  <c r="Z3839" i="3"/>
  <c r="Z3840" i="3"/>
  <c r="Z3841" i="3"/>
  <c r="Z3842" i="3"/>
  <c r="Z3843" i="3"/>
  <c r="Z3844" i="3"/>
  <c r="Z3845" i="3"/>
  <c r="Z3846" i="3"/>
  <c r="Z3847" i="3"/>
  <c r="Z3848" i="3"/>
  <c r="Z3849" i="3"/>
  <c r="Z3850" i="3"/>
  <c r="Z3851" i="3"/>
  <c r="Z3852" i="3"/>
  <c r="Z3853" i="3"/>
  <c r="Z3854" i="3"/>
  <c r="Z3855" i="3"/>
  <c r="Z3856" i="3"/>
  <c r="Z3857" i="3"/>
  <c r="Z3858" i="3"/>
  <c r="Z3859" i="3"/>
  <c r="Z3860" i="3"/>
  <c r="Z3861" i="3"/>
  <c r="Z3862" i="3"/>
  <c r="Z3863" i="3"/>
  <c r="Z3864" i="3"/>
  <c r="Z3865" i="3"/>
  <c r="Z3866" i="3"/>
  <c r="Z3867" i="3"/>
  <c r="Z3868" i="3"/>
  <c r="Z3869" i="3"/>
  <c r="Z3870" i="3"/>
  <c r="Z3871" i="3"/>
  <c r="Z3872" i="3"/>
  <c r="Z3873" i="3"/>
  <c r="Z3874" i="3"/>
  <c r="Z3875" i="3"/>
  <c r="Z3876" i="3"/>
  <c r="Z3877" i="3"/>
  <c r="Z3878" i="3"/>
  <c r="Z3879" i="3"/>
  <c r="Z3880" i="3"/>
  <c r="Z3881" i="3"/>
  <c r="Z3882" i="3"/>
  <c r="Z3883" i="3"/>
  <c r="Z3884" i="3"/>
  <c r="Z3885" i="3"/>
  <c r="Z3886" i="3"/>
  <c r="Z3887" i="3"/>
  <c r="Z3888" i="3"/>
  <c r="Z3889" i="3"/>
  <c r="Z3890" i="3"/>
  <c r="Z3891" i="3"/>
  <c r="Z3892" i="3"/>
  <c r="Z3893" i="3"/>
  <c r="Z3894" i="3"/>
  <c r="Z3895" i="3"/>
  <c r="Z3896" i="3"/>
  <c r="Z3897" i="3"/>
  <c r="Z3898" i="3"/>
  <c r="Z3899" i="3"/>
  <c r="Z3900" i="3"/>
  <c r="Z3901" i="3"/>
  <c r="Z3902" i="3"/>
  <c r="Z3903" i="3"/>
  <c r="Z3904" i="3"/>
  <c r="Z3905" i="3"/>
  <c r="Z3906" i="3"/>
  <c r="Z3907" i="3"/>
  <c r="Z3908" i="3"/>
  <c r="Z3909" i="3"/>
  <c r="Z3910" i="3"/>
  <c r="Z3911" i="3"/>
  <c r="Z3912" i="3"/>
  <c r="Z3913" i="3"/>
  <c r="Z3914" i="3"/>
  <c r="Z3915" i="3"/>
  <c r="Z3916" i="3"/>
  <c r="Z3917" i="3"/>
  <c r="Z3918" i="3"/>
  <c r="Z3919" i="3"/>
  <c r="Z3920" i="3"/>
  <c r="Z3921" i="3"/>
  <c r="Z3922" i="3"/>
  <c r="Z3923" i="3"/>
  <c r="Z3924" i="3"/>
  <c r="Z3925" i="3"/>
  <c r="Z3926" i="3"/>
  <c r="Z3927" i="3"/>
  <c r="Z3928" i="3"/>
  <c r="Z3929" i="3"/>
  <c r="Z3930" i="3"/>
  <c r="Z3931" i="3"/>
  <c r="Z3932" i="3"/>
  <c r="Z3933" i="3"/>
  <c r="Z3934" i="3"/>
  <c r="Z3935" i="3"/>
  <c r="Z3936" i="3"/>
  <c r="Z3937" i="3"/>
  <c r="Z3938" i="3"/>
  <c r="Z3939" i="3"/>
  <c r="Z3940" i="3"/>
  <c r="Z3941" i="3"/>
  <c r="Z3942" i="3"/>
  <c r="Z3943" i="3"/>
  <c r="Z3944" i="3"/>
  <c r="Z3945" i="3"/>
  <c r="Z3946" i="3"/>
  <c r="Z3947" i="3"/>
  <c r="Z3948" i="3"/>
  <c r="Z3949" i="3"/>
  <c r="Z3950" i="3"/>
  <c r="Z3951" i="3"/>
  <c r="Z3952" i="3"/>
  <c r="Z3953" i="3"/>
  <c r="Z3954" i="3"/>
  <c r="Z3955" i="3"/>
  <c r="Z3956" i="3"/>
  <c r="Z3957" i="3"/>
  <c r="Z3958" i="3"/>
  <c r="Z3959" i="3"/>
  <c r="Z3960" i="3"/>
  <c r="Z3961" i="3"/>
  <c r="Z3962" i="3"/>
  <c r="Z3963" i="3"/>
  <c r="Z3964" i="3"/>
  <c r="Z3965" i="3"/>
  <c r="Z3966" i="3"/>
  <c r="Z3967" i="3"/>
  <c r="Z3968" i="3"/>
  <c r="Z3969" i="3"/>
  <c r="Z3970" i="3"/>
  <c r="Z3971" i="3"/>
  <c r="Z3972" i="3"/>
  <c r="Z3973" i="3"/>
  <c r="Z3974" i="3"/>
  <c r="Z3975" i="3"/>
  <c r="Z3976" i="3"/>
  <c r="Z3977" i="3"/>
  <c r="Z3978" i="3"/>
  <c r="Z3979" i="3"/>
  <c r="Z3980" i="3"/>
  <c r="Z3981" i="3"/>
  <c r="Z3982" i="3"/>
  <c r="Z3983" i="3"/>
  <c r="Z3984" i="3"/>
  <c r="Z3985" i="3"/>
  <c r="Z3986" i="3"/>
  <c r="Z3987" i="3"/>
  <c r="Z3988" i="3"/>
  <c r="Z3989" i="3"/>
  <c r="Z3990" i="3"/>
  <c r="Z3991" i="3"/>
  <c r="Z3992" i="3"/>
  <c r="Z3993" i="3"/>
  <c r="Z3994" i="3"/>
  <c r="Z3995" i="3"/>
  <c r="Z3996" i="3"/>
  <c r="Z3997" i="3"/>
  <c r="Z3998" i="3"/>
  <c r="Z3999" i="3"/>
  <c r="Z4000" i="3"/>
  <c r="Z4001" i="3"/>
  <c r="Z4002" i="3"/>
  <c r="Z4003" i="3"/>
  <c r="Z4004" i="3"/>
  <c r="Z4005" i="3"/>
  <c r="Z4006" i="3"/>
  <c r="Z4007" i="3"/>
  <c r="Z4008" i="3"/>
  <c r="Z4009" i="3"/>
  <c r="Z4010" i="3"/>
  <c r="Z4011" i="3"/>
  <c r="Z4012" i="3"/>
  <c r="Z4013" i="3"/>
  <c r="Z4014" i="3"/>
  <c r="Z4015" i="3"/>
  <c r="Z4016" i="3"/>
  <c r="Z4017" i="3"/>
  <c r="Z4018" i="3"/>
  <c r="Z4019" i="3"/>
  <c r="Z4020" i="3"/>
  <c r="Z4021" i="3"/>
  <c r="Z4022" i="3"/>
  <c r="Z4023" i="3"/>
  <c r="Z4024" i="3"/>
  <c r="Z4025" i="3"/>
  <c r="Z4026" i="3"/>
  <c r="Z4027" i="3"/>
  <c r="Z4028" i="3"/>
  <c r="Z4029" i="3"/>
  <c r="Z4030" i="3"/>
  <c r="Z4031" i="3"/>
  <c r="Z4032" i="3"/>
  <c r="Z4033" i="3"/>
  <c r="Z4034" i="3"/>
  <c r="Z4035" i="3"/>
  <c r="Z4036" i="3"/>
  <c r="Z4037" i="3"/>
  <c r="Z4038" i="3"/>
  <c r="Z4039" i="3"/>
  <c r="Z4040" i="3"/>
  <c r="Z4041" i="3"/>
  <c r="Z4042" i="3"/>
  <c r="Z4043" i="3"/>
  <c r="Z4044" i="3"/>
  <c r="Z4045" i="3"/>
  <c r="Z4046" i="3"/>
  <c r="Z4047" i="3"/>
  <c r="Z4048" i="3"/>
  <c r="Z4049" i="3"/>
  <c r="Z4050" i="3"/>
  <c r="Z4051" i="3"/>
  <c r="Z4052" i="3"/>
  <c r="Z4053" i="3"/>
  <c r="Z4054" i="3"/>
  <c r="Z4055" i="3"/>
  <c r="Z4056" i="3"/>
  <c r="Z4057" i="3"/>
  <c r="Z4058" i="3"/>
  <c r="Z4059" i="3"/>
  <c r="Z4060" i="3"/>
  <c r="Z4061" i="3"/>
  <c r="Z4062" i="3"/>
  <c r="Z4063" i="3"/>
  <c r="Z4064" i="3"/>
  <c r="Z4065" i="3"/>
  <c r="Z4066" i="3"/>
  <c r="Z4067" i="3"/>
  <c r="Z4068" i="3"/>
  <c r="Z4069" i="3"/>
  <c r="Z4070" i="3"/>
  <c r="Z4071" i="3"/>
  <c r="Z4072" i="3"/>
  <c r="Z4073" i="3"/>
  <c r="Z4074" i="3"/>
  <c r="Z4075" i="3"/>
  <c r="Z4076" i="3"/>
  <c r="Z4077" i="3"/>
  <c r="Z4078" i="3"/>
  <c r="Z4079" i="3"/>
  <c r="Z4080" i="3"/>
  <c r="Z4081" i="3"/>
  <c r="Z4082" i="3"/>
  <c r="Z4083" i="3"/>
  <c r="Z4084" i="3"/>
  <c r="Z4085" i="3"/>
  <c r="Z4086" i="3"/>
  <c r="Z4087" i="3"/>
  <c r="Z4088" i="3"/>
  <c r="Z4089" i="3"/>
  <c r="Z4090" i="3"/>
  <c r="Z4091" i="3"/>
  <c r="Z4092" i="3"/>
  <c r="Z4093" i="3"/>
  <c r="Z4094" i="3"/>
  <c r="Z4095" i="3"/>
  <c r="Z4096" i="3"/>
  <c r="Z4097" i="3"/>
  <c r="Z4098" i="3"/>
  <c r="Z4099" i="3"/>
  <c r="Z4100" i="3"/>
  <c r="Z4101" i="3"/>
  <c r="Z4102" i="3"/>
  <c r="Z4103" i="3"/>
  <c r="Z4104" i="3"/>
  <c r="Z4105" i="3"/>
  <c r="Z4106" i="3"/>
  <c r="Z4107" i="3"/>
  <c r="Z4108" i="3"/>
  <c r="Z4109" i="3"/>
  <c r="Z4110" i="3"/>
  <c r="Z4111" i="3"/>
  <c r="Z4112" i="3"/>
  <c r="Z4113" i="3"/>
  <c r="Z4114" i="3"/>
  <c r="Z4115" i="3"/>
  <c r="Z4116" i="3"/>
  <c r="Z4117" i="3"/>
  <c r="Z4118" i="3"/>
  <c r="Z4119" i="3"/>
  <c r="Z4120" i="3"/>
  <c r="Z4121" i="3"/>
  <c r="Z4122" i="3"/>
  <c r="Z4123" i="3"/>
  <c r="Z4124" i="3"/>
  <c r="Z4125" i="3"/>
  <c r="Z4126" i="3"/>
  <c r="Z4127" i="3"/>
  <c r="Z4128" i="3"/>
  <c r="Z4129" i="3"/>
  <c r="Z4130" i="3"/>
  <c r="Z4131" i="3"/>
  <c r="Z4132" i="3"/>
  <c r="Z4133" i="3"/>
  <c r="Z4134" i="3"/>
  <c r="Z4135" i="3"/>
  <c r="Z4136" i="3"/>
  <c r="Z4137" i="3"/>
  <c r="Z4138" i="3"/>
  <c r="Z4139" i="3"/>
  <c r="Z4140" i="3"/>
  <c r="Z4141" i="3"/>
  <c r="Z4142" i="3"/>
  <c r="Z4143" i="3"/>
  <c r="Z4144" i="3"/>
  <c r="Z4145" i="3"/>
  <c r="Z4146" i="3"/>
  <c r="Z4147" i="3"/>
  <c r="Z4148" i="3"/>
  <c r="Z4149" i="3"/>
  <c r="Z4150" i="3"/>
  <c r="Z4151" i="3"/>
  <c r="Z4152" i="3"/>
  <c r="Z4153" i="3"/>
  <c r="Z4154" i="3"/>
  <c r="Z4155" i="3"/>
  <c r="Z4156" i="3"/>
  <c r="Z4157" i="3"/>
  <c r="Z4158" i="3"/>
  <c r="Z4159" i="3"/>
  <c r="Z4160" i="3"/>
  <c r="Z4161" i="3"/>
  <c r="Z4162" i="3"/>
  <c r="Z4163" i="3"/>
  <c r="Z4164" i="3"/>
  <c r="Z4165" i="3"/>
  <c r="Z4166" i="3"/>
  <c r="Z4167" i="3"/>
  <c r="Z4168" i="3"/>
  <c r="Z4169" i="3"/>
  <c r="Z4170" i="3"/>
  <c r="Z4171" i="3"/>
  <c r="Z4172" i="3"/>
  <c r="Z4173" i="3"/>
  <c r="Z4174" i="3"/>
  <c r="Z4175" i="3"/>
  <c r="Z4176" i="3"/>
  <c r="Z4177" i="3"/>
  <c r="Z4178" i="3"/>
  <c r="Z4179" i="3"/>
  <c r="Z4180" i="3"/>
  <c r="Z4181" i="3"/>
  <c r="Z4182" i="3"/>
  <c r="Z4183" i="3"/>
  <c r="Z4184" i="3"/>
  <c r="Z4185" i="3"/>
  <c r="Z4186" i="3"/>
  <c r="Z4187" i="3"/>
  <c r="Z4188" i="3"/>
  <c r="Z4189" i="3"/>
  <c r="Z4190" i="3"/>
  <c r="Z4191" i="3"/>
  <c r="Z4192" i="3"/>
  <c r="Z4193" i="3"/>
  <c r="Z4194" i="3"/>
  <c r="Z4195" i="3"/>
  <c r="Z4196" i="3"/>
  <c r="Z4197" i="3"/>
  <c r="Z4198" i="3"/>
  <c r="Z4199" i="3"/>
  <c r="Z4200" i="3"/>
  <c r="Z4201" i="3"/>
  <c r="Z4202" i="3"/>
  <c r="Z4203" i="3"/>
  <c r="Z4204" i="3"/>
  <c r="Z4205" i="3"/>
  <c r="Z4206" i="3"/>
  <c r="Z4207" i="3"/>
  <c r="Z4208" i="3"/>
  <c r="Z4209" i="3"/>
  <c r="Z4210" i="3"/>
  <c r="Z4211" i="3"/>
  <c r="Z4212" i="3"/>
  <c r="Z4213" i="3"/>
  <c r="Z4214" i="3"/>
  <c r="Z4215" i="3"/>
  <c r="Z4216" i="3"/>
  <c r="Z4217" i="3"/>
  <c r="Z4218" i="3"/>
  <c r="Z4219" i="3"/>
  <c r="Z4220" i="3"/>
  <c r="Z4221" i="3"/>
  <c r="Z4222" i="3"/>
  <c r="Z4223" i="3"/>
  <c r="Z4224" i="3"/>
  <c r="Z4225" i="3"/>
  <c r="Z4226" i="3"/>
  <c r="Z4227" i="3"/>
  <c r="Z4228" i="3"/>
  <c r="Z4229" i="3"/>
  <c r="Z4230" i="3"/>
  <c r="Z4231" i="3"/>
  <c r="Z4232" i="3"/>
  <c r="Z4233" i="3"/>
  <c r="Z4234" i="3"/>
  <c r="Z4235" i="3"/>
  <c r="Z4236" i="3"/>
  <c r="Z4237" i="3"/>
  <c r="Z4238" i="3"/>
  <c r="Z4239" i="3"/>
  <c r="Z4240" i="3"/>
  <c r="Z4241" i="3"/>
  <c r="Z4242" i="3"/>
  <c r="Z4243" i="3"/>
  <c r="Z4244" i="3"/>
  <c r="Z4245" i="3"/>
  <c r="Z4246" i="3"/>
  <c r="Z4247" i="3"/>
  <c r="Z4248" i="3"/>
  <c r="Z4249" i="3"/>
  <c r="Z4250" i="3"/>
  <c r="Z4251" i="3"/>
  <c r="Z4252" i="3"/>
  <c r="Z4253" i="3"/>
  <c r="Z4254" i="3"/>
  <c r="Z4255" i="3"/>
  <c r="Z4256" i="3"/>
  <c r="Z4257" i="3"/>
  <c r="Z4258" i="3"/>
  <c r="Z4259" i="3"/>
  <c r="Z4260" i="3"/>
  <c r="Z4261" i="3"/>
  <c r="Z4262" i="3"/>
  <c r="Z4263" i="3"/>
  <c r="Z4264" i="3"/>
  <c r="Z4265" i="3"/>
  <c r="Z4266" i="3"/>
  <c r="Z4267" i="3"/>
  <c r="Z4268" i="3"/>
  <c r="Z4269" i="3"/>
  <c r="Z4270" i="3"/>
  <c r="Z4271" i="3"/>
  <c r="Z4272" i="3"/>
  <c r="Z4273" i="3"/>
  <c r="Z4274" i="3"/>
  <c r="Z4275" i="3"/>
  <c r="Z4276" i="3"/>
  <c r="Z4277" i="3"/>
  <c r="Z4278" i="3"/>
  <c r="Z4279" i="3"/>
  <c r="Z4280" i="3"/>
  <c r="Z4281" i="3"/>
  <c r="Z4282" i="3"/>
  <c r="Z4283" i="3"/>
  <c r="Z4284" i="3"/>
  <c r="Z4285" i="3"/>
  <c r="Z4286" i="3"/>
  <c r="Z4287" i="3"/>
  <c r="Z4288" i="3"/>
  <c r="Z4289" i="3"/>
  <c r="Z4290" i="3"/>
  <c r="Z4291" i="3"/>
  <c r="Z4292" i="3"/>
  <c r="Z4293" i="3"/>
  <c r="Z4294" i="3"/>
  <c r="Z4295" i="3"/>
  <c r="Z4296" i="3"/>
  <c r="Z4297" i="3"/>
  <c r="Z4298" i="3"/>
  <c r="Z4299" i="3"/>
  <c r="Z4300" i="3"/>
  <c r="Z4301" i="3"/>
  <c r="Z4302" i="3"/>
  <c r="Z4303" i="3"/>
  <c r="Z4304" i="3"/>
  <c r="Z4305" i="3"/>
  <c r="Z4306" i="3"/>
  <c r="Z4307" i="3"/>
  <c r="Z4308" i="3"/>
  <c r="Z4309" i="3"/>
  <c r="Z4310" i="3"/>
  <c r="Z4311" i="3"/>
  <c r="Z4312" i="3"/>
  <c r="Z4313" i="3"/>
  <c r="Z4314" i="3"/>
  <c r="Z4315" i="3"/>
  <c r="Z4316" i="3"/>
  <c r="Z4317" i="3"/>
  <c r="Z4318" i="3"/>
  <c r="Z4319" i="3"/>
  <c r="Z4320" i="3"/>
  <c r="Z4321" i="3"/>
  <c r="Z4322" i="3"/>
  <c r="Z4323" i="3"/>
  <c r="Z4324" i="3"/>
  <c r="Z4325" i="3"/>
  <c r="Z4326" i="3"/>
  <c r="Z4327" i="3"/>
  <c r="Z4328" i="3"/>
  <c r="Z4329" i="3"/>
  <c r="Z4330" i="3"/>
  <c r="Z4331" i="3"/>
  <c r="Z4332" i="3"/>
  <c r="Z4333" i="3"/>
  <c r="Z4334" i="3"/>
  <c r="Z4335" i="3"/>
  <c r="Z4336" i="3"/>
  <c r="Z4337" i="3"/>
  <c r="Z4338" i="3"/>
  <c r="Z4339" i="3"/>
  <c r="Z4340" i="3"/>
  <c r="Z4341" i="3"/>
  <c r="Z4342" i="3"/>
  <c r="Z4343" i="3"/>
  <c r="Z4344" i="3"/>
  <c r="Z4345" i="3"/>
  <c r="Z4346" i="3"/>
  <c r="Z4347" i="3"/>
  <c r="Z4348" i="3"/>
  <c r="Z4349" i="3"/>
  <c r="Z4350" i="3"/>
  <c r="Z4351" i="3"/>
  <c r="Z4352" i="3"/>
  <c r="Z4353" i="3"/>
  <c r="Z4354" i="3"/>
  <c r="Z4355" i="3"/>
  <c r="Z4356" i="3"/>
  <c r="Z4357" i="3"/>
  <c r="Z4358" i="3"/>
  <c r="Z4359" i="3"/>
  <c r="Z4360" i="3"/>
  <c r="Z4361" i="3"/>
  <c r="Z4362" i="3"/>
  <c r="Z4363" i="3"/>
  <c r="Z4364" i="3"/>
  <c r="Z4365" i="3"/>
  <c r="Z4366" i="3"/>
  <c r="Z4367" i="3"/>
  <c r="Z4368" i="3"/>
  <c r="Z4369" i="3"/>
  <c r="Z4370" i="3"/>
  <c r="Z4371" i="3"/>
  <c r="Z4372" i="3"/>
  <c r="Z4373" i="3"/>
  <c r="Z4374" i="3"/>
  <c r="Z4375" i="3"/>
  <c r="Z4376" i="3"/>
  <c r="Z4377" i="3"/>
  <c r="Z4378" i="3"/>
  <c r="Z4379" i="3"/>
  <c r="Z4380" i="3"/>
  <c r="Z4381" i="3"/>
  <c r="Z4382" i="3"/>
  <c r="Z4383" i="3"/>
  <c r="Z4384" i="3"/>
  <c r="Z4385" i="3"/>
  <c r="Z4386" i="3"/>
  <c r="Z4387" i="3"/>
  <c r="Z4388" i="3"/>
  <c r="Z4389" i="3"/>
  <c r="Z4390" i="3"/>
  <c r="Z4391" i="3"/>
  <c r="Z4392" i="3"/>
  <c r="Z4393" i="3"/>
  <c r="Z4394" i="3"/>
  <c r="Z4395" i="3"/>
  <c r="Z4396" i="3"/>
  <c r="Z4397" i="3"/>
  <c r="Z4398" i="3"/>
  <c r="Z4399" i="3"/>
  <c r="Z4400" i="3"/>
  <c r="Z4401" i="3"/>
  <c r="Z4402" i="3"/>
  <c r="Z4403" i="3"/>
  <c r="Z4404" i="3"/>
  <c r="Z4405" i="3"/>
  <c r="Z4406" i="3"/>
  <c r="Z4407" i="3"/>
  <c r="Z4408" i="3"/>
  <c r="Z4409" i="3"/>
  <c r="Z4410" i="3"/>
  <c r="Z4411" i="3"/>
  <c r="Z4412" i="3"/>
  <c r="Z4413" i="3"/>
  <c r="Z4414" i="3"/>
  <c r="Z4415" i="3"/>
  <c r="Z4416" i="3"/>
  <c r="Z4417" i="3"/>
  <c r="Z4418" i="3"/>
  <c r="Z4419" i="3"/>
  <c r="Z4420" i="3"/>
  <c r="Z4421" i="3"/>
  <c r="Z4422" i="3"/>
  <c r="Z4423" i="3"/>
  <c r="Z4424" i="3"/>
  <c r="Z4425" i="3"/>
  <c r="Z4426" i="3"/>
  <c r="Z4427" i="3"/>
  <c r="Z4428" i="3"/>
  <c r="Z4429" i="3"/>
  <c r="Z4430" i="3"/>
  <c r="Z4431" i="3"/>
  <c r="Z4432" i="3"/>
  <c r="Z4433" i="3"/>
  <c r="Z4434" i="3"/>
  <c r="Z4435" i="3"/>
  <c r="Z4436" i="3"/>
  <c r="Z4437" i="3"/>
  <c r="Z4438" i="3"/>
  <c r="Z4439" i="3"/>
  <c r="Z4440" i="3"/>
  <c r="Z4441" i="3"/>
  <c r="Z4442" i="3"/>
  <c r="Z4443" i="3"/>
  <c r="Z4444" i="3"/>
  <c r="Z4445" i="3"/>
  <c r="Z4446" i="3"/>
  <c r="Z4447" i="3"/>
  <c r="Z4448" i="3"/>
  <c r="Z4449" i="3"/>
  <c r="Z4450" i="3"/>
  <c r="Z4451" i="3"/>
  <c r="Z4452" i="3"/>
  <c r="Z4453" i="3"/>
  <c r="Z4454" i="3"/>
  <c r="Z4455" i="3"/>
  <c r="Z4456" i="3"/>
  <c r="Z4457" i="3"/>
  <c r="Z4458" i="3"/>
  <c r="Z4459" i="3"/>
  <c r="Z4460" i="3"/>
  <c r="Z4461" i="3"/>
  <c r="Z4462" i="3"/>
  <c r="Z4463" i="3"/>
  <c r="Z4464" i="3"/>
  <c r="Z4465" i="3"/>
  <c r="Z4466" i="3"/>
  <c r="Z4467" i="3"/>
  <c r="Z4468" i="3"/>
  <c r="Z4469" i="3"/>
  <c r="Z4470" i="3"/>
  <c r="Z4471" i="3"/>
  <c r="Z4472" i="3"/>
  <c r="Z4473" i="3"/>
  <c r="Z4474" i="3"/>
  <c r="Z4475" i="3"/>
  <c r="Z4476" i="3"/>
  <c r="Z4477" i="3"/>
  <c r="Z4478" i="3"/>
  <c r="Z4479" i="3"/>
  <c r="Z4480" i="3"/>
  <c r="Z4481" i="3"/>
  <c r="Z4482" i="3"/>
  <c r="Z4483" i="3"/>
  <c r="Z4484" i="3"/>
  <c r="Z4485" i="3"/>
  <c r="Z4486" i="3"/>
  <c r="Z4487" i="3"/>
  <c r="Z4488" i="3"/>
  <c r="Z4489" i="3"/>
  <c r="Z4490" i="3"/>
  <c r="Z4491" i="3"/>
  <c r="Z4492" i="3"/>
  <c r="Z4493" i="3"/>
  <c r="Z4494" i="3"/>
  <c r="Z4495" i="3"/>
  <c r="Z4496" i="3"/>
  <c r="Z4497" i="3"/>
  <c r="Z4498" i="3"/>
  <c r="Z4499" i="3"/>
  <c r="Z4500" i="3"/>
  <c r="Z4501" i="3"/>
  <c r="Z4502" i="3"/>
  <c r="Z4503" i="3"/>
  <c r="Z4504" i="3"/>
  <c r="Z4505" i="3"/>
  <c r="Z4506" i="3"/>
  <c r="Z4507" i="3"/>
  <c r="Z4508" i="3"/>
  <c r="Z4509" i="3"/>
  <c r="Z4510" i="3"/>
  <c r="Z4511" i="3"/>
  <c r="Z4512" i="3"/>
  <c r="Z4513" i="3"/>
  <c r="Z4514" i="3"/>
  <c r="Z4515" i="3"/>
  <c r="Z4516" i="3"/>
  <c r="Z4517" i="3"/>
  <c r="Z4518" i="3"/>
  <c r="Z4519" i="3"/>
  <c r="Z4520" i="3"/>
  <c r="Z4521" i="3"/>
  <c r="Z4522" i="3"/>
  <c r="Z4523" i="3"/>
  <c r="Z4524" i="3"/>
  <c r="Z4525" i="3"/>
  <c r="Z4526" i="3"/>
  <c r="Z4527" i="3"/>
  <c r="Z4528" i="3"/>
  <c r="Z4529" i="3"/>
  <c r="Z4530" i="3"/>
  <c r="Z4531" i="3"/>
  <c r="Z4532" i="3"/>
  <c r="Z4533" i="3"/>
  <c r="Z4534" i="3"/>
  <c r="Z4535" i="3"/>
  <c r="Z4536" i="3"/>
  <c r="Z4537" i="3"/>
  <c r="Z4538" i="3"/>
  <c r="Z4539" i="3"/>
  <c r="Z4540" i="3"/>
  <c r="Z4541" i="3"/>
  <c r="Z4542" i="3"/>
  <c r="Z4543" i="3"/>
  <c r="Z4544" i="3"/>
  <c r="Z4545" i="3"/>
  <c r="Z4546" i="3"/>
  <c r="Z4547" i="3"/>
  <c r="Z4548" i="3"/>
  <c r="Z4549" i="3"/>
  <c r="Z4550" i="3"/>
  <c r="Z4551" i="3"/>
  <c r="Z4552" i="3"/>
  <c r="Z4553" i="3"/>
  <c r="Z4554" i="3"/>
  <c r="Z4555" i="3"/>
  <c r="Z4556" i="3"/>
  <c r="Z4557" i="3"/>
  <c r="Z4558" i="3"/>
  <c r="Z4559" i="3"/>
  <c r="Z4560" i="3"/>
  <c r="Z4561" i="3"/>
  <c r="Z4562" i="3"/>
  <c r="Z4563" i="3"/>
  <c r="Z4564" i="3"/>
  <c r="Z4565" i="3"/>
  <c r="Z4566" i="3"/>
  <c r="Z4567" i="3"/>
  <c r="Z4568" i="3"/>
  <c r="Z4569" i="3"/>
  <c r="Z4570" i="3"/>
  <c r="Z4571" i="3"/>
  <c r="Z4572" i="3"/>
  <c r="Z4573" i="3"/>
  <c r="Z4574" i="3"/>
  <c r="Z4575" i="3"/>
  <c r="Z4576" i="3"/>
  <c r="Z4577" i="3"/>
  <c r="Z4578" i="3"/>
  <c r="Z4579" i="3"/>
  <c r="Z4580" i="3"/>
  <c r="Z4581" i="3"/>
  <c r="Z4582" i="3"/>
  <c r="Z4583" i="3"/>
  <c r="Z4584" i="3"/>
  <c r="Z4585" i="3"/>
  <c r="Z4586" i="3"/>
  <c r="Z4587" i="3"/>
  <c r="Z4588" i="3"/>
  <c r="Z4589" i="3"/>
  <c r="Z4590" i="3"/>
  <c r="Z4591" i="3"/>
  <c r="Z4592" i="3"/>
  <c r="Z4593" i="3"/>
  <c r="Z4594" i="3"/>
  <c r="Z4595" i="3"/>
  <c r="Z4596" i="3"/>
  <c r="Z4597" i="3"/>
  <c r="Z4598" i="3"/>
  <c r="Z4599" i="3"/>
  <c r="Z4600" i="3"/>
  <c r="Z4601" i="3"/>
  <c r="Z4602" i="3"/>
  <c r="Z4603" i="3"/>
  <c r="Z4604" i="3"/>
  <c r="Z4605" i="3"/>
  <c r="Z4606" i="3"/>
  <c r="Z4607" i="3"/>
  <c r="Z4608" i="3"/>
  <c r="Z4609" i="3"/>
  <c r="Z4610" i="3"/>
  <c r="Z4611" i="3"/>
  <c r="Z4612" i="3"/>
  <c r="Z4613" i="3"/>
  <c r="Z4614" i="3"/>
  <c r="Z4615" i="3"/>
  <c r="Z4616" i="3"/>
  <c r="Z4617" i="3"/>
  <c r="Z4618" i="3"/>
  <c r="Z4619" i="3"/>
  <c r="Z4620" i="3"/>
  <c r="Z4621" i="3"/>
  <c r="Z4622" i="3"/>
  <c r="Z4623" i="3"/>
  <c r="Z4624" i="3"/>
  <c r="Z4625" i="3"/>
  <c r="Z4626" i="3"/>
  <c r="Z4627" i="3"/>
  <c r="Z4628" i="3"/>
  <c r="Z4629" i="3"/>
  <c r="Z4630" i="3"/>
  <c r="Z4631" i="3"/>
  <c r="Z4632" i="3"/>
  <c r="Z4633" i="3"/>
  <c r="Z4634" i="3"/>
  <c r="Z4635" i="3"/>
  <c r="Z4636" i="3"/>
  <c r="Z4637" i="3"/>
  <c r="Z4638" i="3"/>
  <c r="Z4639" i="3"/>
  <c r="Z4640" i="3"/>
  <c r="Z4641" i="3"/>
  <c r="Z4642" i="3"/>
  <c r="Z4643" i="3"/>
  <c r="Z4644" i="3"/>
  <c r="Z4645" i="3"/>
  <c r="Z4646" i="3"/>
  <c r="Z4647" i="3"/>
  <c r="Z4648" i="3"/>
  <c r="Z4649" i="3"/>
  <c r="Z4650" i="3"/>
  <c r="Z4651" i="3"/>
  <c r="Z4652" i="3"/>
  <c r="Z4653" i="3"/>
  <c r="Z4654" i="3"/>
  <c r="Z4655" i="3"/>
  <c r="Z4656" i="3"/>
  <c r="Z4657" i="3"/>
  <c r="Z4658" i="3"/>
  <c r="Z4659" i="3"/>
  <c r="Z4660" i="3"/>
  <c r="Z4661" i="3"/>
  <c r="Z4662" i="3"/>
  <c r="Z4663" i="3"/>
  <c r="Z4664" i="3"/>
  <c r="Z4665" i="3"/>
  <c r="Z4666" i="3"/>
  <c r="Z4667" i="3"/>
  <c r="Z4668" i="3"/>
  <c r="Z4669" i="3"/>
  <c r="Z4670" i="3"/>
  <c r="Z4671" i="3"/>
  <c r="Z4672" i="3"/>
  <c r="Z4673" i="3"/>
  <c r="Z4674" i="3"/>
  <c r="Z4675" i="3"/>
  <c r="Z4676" i="3"/>
  <c r="Z4677" i="3"/>
  <c r="Z4678" i="3"/>
  <c r="Z4679" i="3"/>
  <c r="Z4680" i="3"/>
  <c r="Z4681" i="3"/>
  <c r="Z4682" i="3"/>
  <c r="Z4683" i="3"/>
  <c r="Z4684" i="3"/>
  <c r="Z4685" i="3"/>
  <c r="Z4686" i="3"/>
  <c r="Z4687" i="3"/>
  <c r="Z4688" i="3"/>
  <c r="Z4689" i="3"/>
  <c r="Z4690" i="3"/>
  <c r="Z4691" i="3"/>
  <c r="Z4692" i="3"/>
  <c r="Z4693" i="3"/>
  <c r="Z4694" i="3"/>
  <c r="Z4695" i="3"/>
  <c r="Z4696" i="3"/>
  <c r="Z4697" i="3"/>
  <c r="Z4698" i="3"/>
  <c r="Z4699" i="3"/>
  <c r="Z4700" i="3"/>
  <c r="Z4701" i="3"/>
  <c r="Z4702" i="3"/>
  <c r="Z4703" i="3"/>
  <c r="Z4704" i="3"/>
  <c r="Z4705" i="3"/>
  <c r="Z4706" i="3"/>
  <c r="Z4707" i="3"/>
  <c r="Z4708" i="3"/>
  <c r="Z4709" i="3"/>
  <c r="Z4710" i="3"/>
  <c r="Z4711" i="3"/>
  <c r="Z4712" i="3"/>
  <c r="Z4713" i="3"/>
  <c r="Z4714" i="3"/>
  <c r="Z4715" i="3"/>
  <c r="Z4716" i="3"/>
  <c r="Z4717" i="3"/>
  <c r="Z4718" i="3"/>
  <c r="Z4719" i="3"/>
  <c r="Z4720" i="3"/>
  <c r="Z4721" i="3"/>
  <c r="Z4722" i="3"/>
  <c r="Z4723" i="3"/>
  <c r="Z4724" i="3"/>
  <c r="Z4725" i="3"/>
  <c r="Z4726" i="3"/>
  <c r="Z4727" i="3"/>
  <c r="Z4728" i="3"/>
  <c r="Z4729" i="3"/>
  <c r="Z4730" i="3"/>
  <c r="Z4731" i="3"/>
  <c r="Z4732" i="3"/>
  <c r="Z4733" i="3"/>
  <c r="Z4734" i="3"/>
  <c r="Z4735" i="3"/>
  <c r="Z4736" i="3"/>
  <c r="Z4737" i="3"/>
  <c r="Z4738" i="3"/>
  <c r="Z4739" i="3"/>
  <c r="Z4740" i="3"/>
  <c r="Z4741" i="3"/>
  <c r="Z4742" i="3"/>
  <c r="Z4743" i="3"/>
  <c r="Z4744" i="3"/>
  <c r="Z4745" i="3"/>
  <c r="Z4746" i="3"/>
  <c r="Z4747" i="3"/>
  <c r="Z4748" i="3"/>
  <c r="Z4749" i="3"/>
  <c r="Z4750" i="3"/>
  <c r="Z4751" i="3"/>
  <c r="Z4752" i="3"/>
  <c r="Z4753" i="3"/>
  <c r="Z4754" i="3"/>
  <c r="Z4755" i="3"/>
  <c r="Z4756" i="3"/>
  <c r="Z4757" i="3"/>
  <c r="Z4758" i="3"/>
  <c r="Z4759" i="3"/>
  <c r="Z4760" i="3"/>
  <c r="Z4761" i="3"/>
  <c r="Z4762" i="3"/>
  <c r="Z4763" i="3"/>
  <c r="Z4764" i="3"/>
  <c r="Z4765" i="3"/>
  <c r="Z4766" i="3"/>
  <c r="Z4767" i="3"/>
  <c r="Z4768" i="3"/>
  <c r="Z4769" i="3"/>
  <c r="Z4770" i="3"/>
  <c r="Z4771" i="3"/>
  <c r="Z4772" i="3"/>
  <c r="Z4773" i="3"/>
  <c r="Z4774" i="3"/>
  <c r="Z4775" i="3"/>
  <c r="Z4776" i="3"/>
  <c r="Z4777" i="3"/>
  <c r="Z4778" i="3"/>
  <c r="Z4779" i="3"/>
  <c r="Z4780" i="3"/>
  <c r="Z4781" i="3"/>
  <c r="Z4782" i="3"/>
  <c r="Z4783" i="3"/>
  <c r="Z4784" i="3"/>
  <c r="Z4785" i="3"/>
  <c r="Z4786" i="3"/>
  <c r="Z4787" i="3"/>
  <c r="Z4788" i="3"/>
  <c r="Z4789" i="3"/>
  <c r="Z4790" i="3"/>
  <c r="Z4791" i="3"/>
  <c r="Z4792" i="3"/>
  <c r="Z4793" i="3"/>
  <c r="Z4794" i="3"/>
  <c r="Z4795" i="3"/>
  <c r="Z4796" i="3"/>
  <c r="Z4797" i="3"/>
  <c r="Z4798" i="3"/>
  <c r="Z4799" i="3"/>
  <c r="Z4800" i="3"/>
  <c r="Z4801" i="3"/>
  <c r="Z4802" i="3"/>
  <c r="Z4803" i="3"/>
  <c r="Z4804" i="3"/>
  <c r="Z4805" i="3"/>
  <c r="Z4806" i="3"/>
  <c r="Z4807" i="3"/>
  <c r="Z4808" i="3"/>
  <c r="Z4809" i="3"/>
  <c r="Z4810" i="3"/>
  <c r="Z4811" i="3"/>
  <c r="Z4812" i="3"/>
  <c r="Z4813" i="3"/>
  <c r="Z4814" i="3"/>
  <c r="Z4815" i="3"/>
  <c r="Z4816" i="3"/>
  <c r="Z4817" i="3"/>
  <c r="Z4818" i="3"/>
  <c r="Z4819" i="3"/>
  <c r="Z4820" i="3"/>
  <c r="Z4821" i="3"/>
  <c r="Z4822" i="3"/>
  <c r="Z4823" i="3"/>
  <c r="Z4824" i="3"/>
  <c r="Z4825" i="3"/>
  <c r="Z4826" i="3"/>
  <c r="Z4827" i="3"/>
  <c r="Z4828" i="3"/>
  <c r="Z4829" i="3"/>
  <c r="Z4830" i="3"/>
  <c r="Z4831" i="3"/>
  <c r="Z4832" i="3"/>
  <c r="Z4833" i="3"/>
  <c r="Z4834" i="3"/>
  <c r="Z4835" i="3"/>
  <c r="Z4836" i="3"/>
  <c r="Z4837" i="3"/>
  <c r="Z4838" i="3"/>
  <c r="Z4839" i="3"/>
  <c r="Z4840" i="3"/>
  <c r="Z4841" i="3"/>
  <c r="Z4842" i="3"/>
  <c r="Z4843" i="3"/>
  <c r="Z4844" i="3"/>
  <c r="Z4845" i="3"/>
  <c r="Z4846" i="3"/>
  <c r="Z4847" i="3"/>
  <c r="Z4848" i="3"/>
  <c r="Z4849" i="3"/>
  <c r="Z4850" i="3"/>
  <c r="Z4851" i="3"/>
  <c r="Z4852" i="3"/>
  <c r="Z4853" i="3"/>
  <c r="Z4854" i="3"/>
  <c r="Z4855" i="3"/>
  <c r="Z4856" i="3"/>
  <c r="Z4857" i="3"/>
  <c r="Z4858" i="3"/>
  <c r="Z4859" i="3"/>
  <c r="Z4860" i="3"/>
  <c r="Z4861" i="3"/>
  <c r="Z4862" i="3"/>
  <c r="Z4863" i="3"/>
  <c r="Z4864" i="3"/>
  <c r="Z4865" i="3"/>
  <c r="Z4866" i="3"/>
  <c r="Z4867" i="3"/>
  <c r="Z4868" i="3"/>
  <c r="Z4869" i="3"/>
  <c r="Z4870" i="3"/>
  <c r="Z4871" i="3"/>
  <c r="Z4872" i="3"/>
  <c r="Z4873" i="3"/>
  <c r="Z4874" i="3"/>
  <c r="Z4875" i="3"/>
  <c r="Z4876" i="3"/>
  <c r="Z4877" i="3"/>
  <c r="Z4878" i="3"/>
  <c r="Z4879" i="3"/>
  <c r="Z4880" i="3"/>
  <c r="Z4881" i="3"/>
  <c r="Z4882" i="3"/>
  <c r="Z4883" i="3"/>
  <c r="Z4884" i="3"/>
  <c r="Z4885" i="3"/>
  <c r="Z4886" i="3"/>
  <c r="Z4887" i="3"/>
  <c r="Z4888" i="3"/>
  <c r="Z4889" i="3"/>
  <c r="Z4890" i="3"/>
  <c r="Z4891" i="3"/>
  <c r="Z4892" i="3"/>
  <c r="Z4893" i="3"/>
  <c r="Z4894" i="3"/>
  <c r="Z4895" i="3"/>
  <c r="Z4896" i="3"/>
  <c r="Z4897" i="3"/>
  <c r="Z4898" i="3"/>
  <c r="Z4899" i="3"/>
  <c r="Z4900" i="3"/>
  <c r="Z4901" i="3"/>
  <c r="Z4902" i="3"/>
  <c r="Z4903" i="3"/>
  <c r="Z4904" i="3"/>
  <c r="Z4905" i="3"/>
  <c r="Z4906" i="3"/>
  <c r="Z4907" i="3"/>
  <c r="Z4908" i="3"/>
  <c r="Z4909" i="3"/>
  <c r="Z4910" i="3"/>
  <c r="Z4911" i="3"/>
  <c r="Z4912" i="3"/>
  <c r="Z4913" i="3"/>
  <c r="Z4914" i="3"/>
  <c r="Z4915" i="3"/>
  <c r="Z4916" i="3"/>
  <c r="Z4917" i="3"/>
  <c r="Z4918" i="3"/>
  <c r="Z4919" i="3"/>
  <c r="Z4920" i="3"/>
  <c r="Z4921" i="3"/>
  <c r="Z4922" i="3"/>
  <c r="Z4923" i="3"/>
  <c r="Z4924" i="3"/>
  <c r="Z4925" i="3"/>
  <c r="Z4926" i="3"/>
  <c r="Z4927" i="3"/>
  <c r="Z4928" i="3"/>
  <c r="Z4929" i="3"/>
  <c r="Z4930" i="3"/>
  <c r="Z4931" i="3"/>
  <c r="Z4932" i="3"/>
  <c r="Z4933" i="3"/>
  <c r="Z4934" i="3"/>
  <c r="Z4935" i="3"/>
  <c r="Z4936" i="3"/>
  <c r="Z4937" i="3"/>
  <c r="Z4938" i="3"/>
  <c r="Z4939" i="3"/>
  <c r="Z4940" i="3"/>
  <c r="Z4941" i="3"/>
  <c r="Z4942" i="3"/>
  <c r="Z4943" i="3"/>
  <c r="Z4944" i="3"/>
  <c r="Z4945" i="3"/>
  <c r="Z4946" i="3"/>
  <c r="Z4947" i="3"/>
  <c r="Z4948" i="3"/>
  <c r="Z4949" i="3"/>
  <c r="Z4950" i="3"/>
  <c r="Z4951" i="3"/>
  <c r="Z4952" i="3"/>
  <c r="Z4953" i="3"/>
  <c r="Z4954" i="3"/>
  <c r="Z4955" i="3"/>
  <c r="Z4956" i="3"/>
  <c r="Z4957" i="3"/>
  <c r="Z4958" i="3"/>
  <c r="Z4959" i="3"/>
  <c r="Z4960" i="3"/>
  <c r="Z4961" i="3"/>
  <c r="Z4962" i="3"/>
  <c r="Z4963" i="3"/>
  <c r="Z4964" i="3"/>
  <c r="Z4965" i="3"/>
  <c r="Z4966" i="3"/>
  <c r="Z4967" i="3"/>
  <c r="Z4968" i="3"/>
  <c r="Z4969" i="3"/>
  <c r="Z4970" i="3"/>
  <c r="Z4971" i="3"/>
  <c r="Z4972" i="3"/>
  <c r="Z4973" i="3"/>
  <c r="Z4974" i="3"/>
  <c r="Z4975" i="3"/>
  <c r="Z4976" i="3"/>
  <c r="Z4977" i="3"/>
  <c r="Z4978" i="3"/>
  <c r="Z4979" i="3"/>
  <c r="Z4980" i="3"/>
  <c r="Z4981" i="3"/>
  <c r="Z4982" i="3"/>
  <c r="Z4983" i="3"/>
  <c r="Z4984" i="3"/>
  <c r="Z4985" i="3"/>
  <c r="Z4986" i="3"/>
  <c r="Z4987" i="3"/>
  <c r="Z4988" i="3"/>
  <c r="Z4989" i="3"/>
  <c r="Z4990" i="3"/>
  <c r="Z4991" i="3"/>
  <c r="Z4992" i="3"/>
  <c r="Z4993" i="3"/>
  <c r="Z4994" i="3"/>
  <c r="Z4995" i="3"/>
  <c r="Z4996" i="3"/>
  <c r="Z4997" i="3"/>
  <c r="Z4998" i="3"/>
  <c r="Z4999" i="3"/>
  <c r="Z5000" i="3"/>
  <c r="Z500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O8" i="14"/>
  <c r="L8" i="14"/>
  <c r="B7" i="14"/>
  <c r="I8" i="14"/>
  <c r="F5" i="12"/>
  <c r="D5" i="12"/>
  <c r="B5" i="12"/>
  <c r="J4" i="12" l="1"/>
  <c r="L4" i="12"/>
  <c r="H4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6EBFF-24D9-4802-9D51-D95970582166}" keepAlive="1" name="Consulta - ventas_starbucks_2025" description="Conexión a la consulta 'ventas_starbucks_2025' en el libro." type="5" refreshedVersion="8" background="1" saveData="1">
    <dbPr connection="Provider=Microsoft.Mashup.OleDb.1;Data Source=$Workbook$;Location=ventas_starbucks_2025;Extended Properties=&quot;&quot;" command="SELECT * FROM [ventas_starbucks_2025]"/>
  </connection>
  <connection id="2" xr16:uid="{82AFBD99-AFBA-44F8-B27B-7E66801A67F5}" keepAlive="1" name="Consulta - ventas_starbucks_2025 (2)" description="Conexión a la consulta 'ventas_starbucks_2025 (2)' en el libro." type="5" refreshedVersion="8" background="1" saveData="1">
    <dbPr connection="Provider=Microsoft.Mashup.OleDb.1;Data Source=$Workbook$;Location=&quot;ventas_starbucks_2025 (2)&quot;;Extended Properties=&quot;&quot;" command="SELECT * FROM [ventas_starbucks_2025 (2)]"/>
  </connection>
</connections>
</file>

<file path=xl/sharedStrings.xml><?xml version="1.0" encoding="utf-8"?>
<sst xmlns="http://schemas.openxmlformats.org/spreadsheetml/2006/main" count="55876" uniqueCount="5236">
  <si>
    <t>VTA00001</t>
  </si>
  <si>
    <t>San Lorenzo 25, Nueva Córdoba</t>
  </si>
  <si>
    <t>Termo Reutilizable</t>
  </si>
  <si>
    <t>Merchandising</t>
  </si>
  <si>
    <t/>
  </si>
  <si>
    <t>En tienda</t>
  </si>
  <si>
    <t>App</t>
  </si>
  <si>
    <t>Sí</t>
  </si>
  <si>
    <t>Combo</t>
  </si>
  <si>
    <t>Camila</t>
  </si>
  <si>
    <t>Noche</t>
  </si>
  <si>
    <t>VTA00002</t>
  </si>
  <si>
    <t>Córdoba Shopping</t>
  </si>
  <si>
    <t>Té Verde en Hebras</t>
  </si>
  <si>
    <t>Té</t>
  </si>
  <si>
    <t>Take Away</t>
  </si>
  <si>
    <t>Tarjeta</t>
  </si>
  <si>
    <t>Ninguna</t>
  </si>
  <si>
    <t>Florencia</t>
  </si>
  <si>
    <t>VTA00003</t>
  </si>
  <si>
    <t>Moneda de Chocolate</t>
  </si>
  <si>
    <t>Snacks</t>
  </si>
  <si>
    <t>No</t>
  </si>
  <si>
    <t>Julián</t>
  </si>
  <si>
    <t>Tarde</t>
  </si>
  <si>
    <t>VTA00004</t>
  </si>
  <si>
    <t>Calle San Lorenzo 47</t>
  </si>
  <si>
    <t>Espresso Roast</t>
  </si>
  <si>
    <t>Café en Granos</t>
  </si>
  <si>
    <t>Marcos</t>
  </si>
  <si>
    <t>VTA00005</t>
  </si>
  <si>
    <t>Delivery</t>
  </si>
  <si>
    <t>Sofía</t>
  </si>
  <si>
    <t>VTA00006</t>
  </si>
  <si>
    <t>Croissant Relleno con Crema de Avellanas</t>
  </si>
  <si>
    <t>Bakery</t>
  </si>
  <si>
    <t>Happy Hour</t>
  </si>
  <si>
    <t>VTA00007</t>
  </si>
  <si>
    <t>Té Chai Latte</t>
  </si>
  <si>
    <t>Té Caliente</t>
  </si>
  <si>
    <t>Efectivo</t>
  </si>
  <si>
    <t>Mañana</t>
  </si>
  <si>
    <t>VTA00008</t>
  </si>
  <si>
    <t>Mocha</t>
  </si>
  <si>
    <t>Bebida Espresso Caliente</t>
  </si>
  <si>
    <t>Grande</t>
  </si>
  <si>
    <t>VTA00009</t>
  </si>
  <si>
    <t>VTA00010</t>
  </si>
  <si>
    <t>Caramel Frappuccino</t>
  </si>
  <si>
    <t>Frappuccino</t>
  </si>
  <si>
    <t>Venti</t>
  </si>
  <si>
    <t>2x1</t>
  </si>
  <si>
    <t>Luis</t>
  </si>
  <si>
    <t>VTA00011</t>
  </si>
  <si>
    <t>Skinny Vainilla Latte</t>
  </si>
  <si>
    <t>Pequeño</t>
  </si>
  <si>
    <t>VTA00012</t>
  </si>
  <si>
    <t>Avenida Colón 608</t>
  </si>
  <si>
    <t>Té Verde</t>
  </si>
  <si>
    <t>VTA00013</t>
  </si>
  <si>
    <t>Vainilla Latte</t>
  </si>
  <si>
    <t>VTA00014</t>
  </si>
  <si>
    <t>Tall</t>
  </si>
  <si>
    <t>VTA00015</t>
  </si>
  <si>
    <t>Bagel Sandwich</t>
  </si>
  <si>
    <t>Sándwiches</t>
  </si>
  <si>
    <t>VTA00016</t>
  </si>
  <si>
    <t>Muffin de Arándanos</t>
  </si>
  <si>
    <t>VTA00017</t>
  </si>
  <si>
    <t>Latte Helado</t>
  </si>
  <si>
    <t>Bebida Espresso Helada</t>
  </si>
  <si>
    <t>VTA00018</t>
  </si>
  <si>
    <t>VTA00019</t>
  </si>
  <si>
    <t>VTA00020</t>
  </si>
  <si>
    <t>Skinny Vainilla Latte Helado</t>
  </si>
  <si>
    <t>VTA00021</t>
  </si>
  <si>
    <t>VTA00022</t>
  </si>
  <si>
    <t>VTA00023</t>
  </si>
  <si>
    <t>VTA00024</t>
  </si>
  <si>
    <t>VTA00025</t>
  </si>
  <si>
    <t>VTA00026</t>
  </si>
  <si>
    <t>VTA00027</t>
  </si>
  <si>
    <t>House Blend</t>
  </si>
  <si>
    <t>VTA00028</t>
  </si>
  <si>
    <t>VTA00029</t>
  </si>
  <si>
    <t>VTA00030</t>
  </si>
  <si>
    <t>VTA00031</t>
  </si>
  <si>
    <t>Fosforito de Jamón y Queso</t>
  </si>
  <si>
    <t>VTA00032</t>
  </si>
  <si>
    <t>Té Helado de Hibiscus</t>
  </si>
  <si>
    <t>Té Helado</t>
  </si>
  <si>
    <t>VTA00033</t>
  </si>
  <si>
    <t>VTA00034</t>
  </si>
  <si>
    <t>VTA00035</t>
  </si>
  <si>
    <t>Americano Helado</t>
  </si>
  <si>
    <t>VTA00036</t>
  </si>
  <si>
    <t>VTA00037</t>
  </si>
  <si>
    <t>VTA00038</t>
  </si>
  <si>
    <t>VTA00039</t>
  </si>
  <si>
    <t>VTA00040</t>
  </si>
  <si>
    <t>VTA00041</t>
  </si>
  <si>
    <t>Taza Edición Especial</t>
  </si>
  <si>
    <t>VTA00042</t>
  </si>
  <si>
    <t>VTA00043</t>
  </si>
  <si>
    <t>VTA00044</t>
  </si>
  <si>
    <t>VTA00045</t>
  </si>
  <si>
    <t>VTA00046</t>
  </si>
  <si>
    <t>VTA00047</t>
  </si>
  <si>
    <t>VTA00048</t>
  </si>
  <si>
    <t>VTA00049</t>
  </si>
  <si>
    <t>VTA00050</t>
  </si>
  <si>
    <t>VTA00051</t>
  </si>
  <si>
    <t>VTA00052</t>
  </si>
  <si>
    <t>Latte Macchiato</t>
  </si>
  <si>
    <t>VTA00053</t>
  </si>
  <si>
    <t>Mix de Frutos Secos</t>
  </si>
  <si>
    <t>VTA00054</t>
  </si>
  <si>
    <t>VTA00055</t>
  </si>
  <si>
    <t>VTA00056</t>
  </si>
  <si>
    <t>VTA00057</t>
  </si>
  <si>
    <t>VTA00058</t>
  </si>
  <si>
    <t>VTA00059</t>
  </si>
  <si>
    <t>VTA00060</t>
  </si>
  <si>
    <t>VTA00061</t>
  </si>
  <si>
    <t>VTA00062</t>
  </si>
  <si>
    <t>VTA00063</t>
  </si>
  <si>
    <t>VTA00064</t>
  </si>
  <si>
    <t>Café del Día</t>
  </si>
  <si>
    <t>VTA00065</t>
  </si>
  <si>
    <t>VTA00066</t>
  </si>
  <si>
    <t>Wrap de Pollo y Vegetales</t>
  </si>
  <si>
    <t>VTA00067</t>
  </si>
  <si>
    <t>Cookie con Chips de Chocolate</t>
  </si>
  <si>
    <t>VTA00068</t>
  </si>
  <si>
    <t>VTA00069</t>
  </si>
  <si>
    <t>VTA00070</t>
  </si>
  <si>
    <t>VTA00071</t>
  </si>
  <si>
    <t>Cappuccino</t>
  </si>
  <si>
    <t>VTA00072</t>
  </si>
  <si>
    <t>VTA00073</t>
  </si>
  <si>
    <t>VTA00074</t>
  </si>
  <si>
    <t>VTA00075</t>
  </si>
  <si>
    <t>VTA00076</t>
  </si>
  <si>
    <t>VTA00077</t>
  </si>
  <si>
    <t>VTA00078</t>
  </si>
  <si>
    <t>VTA00079</t>
  </si>
  <si>
    <t>VTA00080</t>
  </si>
  <si>
    <t>VTA00081</t>
  </si>
  <si>
    <t>VTA00082</t>
  </si>
  <si>
    <t>VTA00083</t>
  </si>
  <si>
    <t>VTA00084</t>
  </si>
  <si>
    <t>VTA00085</t>
  </si>
  <si>
    <t>VTA00086</t>
  </si>
  <si>
    <t>VTA00087</t>
  </si>
  <si>
    <t>VTA00088</t>
  </si>
  <si>
    <t>VTA00089</t>
  </si>
  <si>
    <t>VTA00090</t>
  </si>
  <si>
    <t>VTA00091</t>
  </si>
  <si>
    <t>VTA00092</t>
  </si>
  <si>
    <t>VTA00093</t>
  </si>
  <si>
    <t>VTA00094</t>
  </si>
  <si>
    <t>VTA00095</t>
  </si>
  <si>
    <t>VTA00096</t>
  </si>
  <si>
    <t>VTA00097</t>
  </si>
  <si>
    <t>VTA00098</t>
  </si>
  <si>
    <t>VTA00099</t>
  </si>
  <si>
    <t>VTA00100</t>
  </si>
  <si>
    <t>VTA00101</t>
  </si>
  <si>
    <t>VTA00102</t>
  </si>
  <si>
    <t>VTA00103</t>
  </si>
  <si>
    <t>VTA00104</t>
  </si>
  <si>
    <t>VTA00105</t>
  </si>
  <si>
    <t>VTA00106</t>
  </si>
  <si>
    <t>Budín de Limón</t>
  </si>
  <si>
    <t>VTA00107</t>
  </si>
  <si>
    <t>Cold Brew</t>
  </si>
  <si>
    <t>VTA00108</t>
  </si>
  <si>
    <t>VTA00109</t>
  </si>
  <si>
    <t>VTA00110</t>
  </si>
  <si>
    <t>VTA00111</t>
  </si>
  <si>
    <t>VTA00112</t>
  </si>
  <si>
    <t>VTA00113</t>
  </si>
  <si>
    <t>VTA00114</t>
  </si>
  <si>
    <t>VTA00115</t>
  </si>
  <si>
    <t>VTA00116</t>
  </si>
  <si>
    <t>VTA00117</t>
  </si>
  <si>
    <t>VTA00118</t>
  </si>
  <si>
    <t>VTA00119</t>
  </si>
  <si>
    <t>VTA00120</t>
  </si>
  <si>
    <t>VTA00121</t>
  </si>
  <si>
    <t>VTA00122</t>
  </si>
  <si>
    <t>VTA00123</t>
  </si>
  <si>
    <t>VTA00124</t>
  </si>
  <si>
    <t>VTA00125</t>
  </si>
  <si>
    <t>VTA00126</t>
  </si>
  <si>
    <t>VTA00127</t>
  </si>
  <si>
    <t>VTA00128</t>
  </si>
  <si>
    <t>VTA00129</t>
  </si>
  <si>
    <t>VTA00130</t>
  </si>
  <si>
    <t>VTA00131</t>
  </si>
  <si>
    <t>Flat White</t>
  </si>
  <si>
    <t>VTA00132</t>
  </si>
  <si>
    <t>VTA00133</t>
  </si>
  <si>
    <t>VTA00134</t>
  </si>
  <si>
    <t>VTA00135</t>
  </si>
  <si>
    <t>Vainilla Latte Helado</t>
  </si>
  <si>
    <t>VTA00136</t>
  </si>
  <si>
    <t>VTA00137</t>
  </si>
  <si>
    <t>VTA00138</t>
  </si>
  <si>
    <t>Latte</t>
  </si>
  <si>
    <t>VTA00139</t>
  </si>
  <si>
    <t>VTA00140</t>
  </si>
  <si>
    <t>VTA00141</t>
  </si>
  <si>
    <t>VTA00142</t>
  </si>
  <si>
    <t>VTA00143</t>
  </si>
  <si>
    <t>VTA00144</t>
  </si>
  <si>
    <t>VTA00145</t>
  </si>
  <si>
    <t>VTA00146</t>
  </si>
  <si>
    <t>VTA00147</t>
  </si>
  <si>
    <t>VTA00148</t>
  </si>
  <si>
    <t>VTA00149</t>
  </si>
  <si>
    <t>VTA00150</t>
  </si>
  <si>
    <t>VTA00151</t>
  </si>
  <si>
    <t>VTA00152</t>
  </si>
  <si>
    <t>VTA00153</t>
  </si>
  <si>
    <t>VTA00154</t>
  </si>
  <si>
    <t>VTA00155</t>
  </si>
  <si>
    <t>VTA00156</t>
  </si>
  <si>
    <t>VTA00157</t>
  </si>
  <si>
    <t>VTA00158</t>
  </si>
  <si>
    <t>VTA00159</t>
  </si>
  <si>
    <t>VTA00160</t>
  </si>
  <si>
    <t>VTA00161</t>
  </si>
  <si>
    <t>VTA00162</t>
  </si>
  <si>
    <t>VTA00163</t>
  </si>
  <si>
    <t>VTA00164</t>
  </si>
  <si>
    <t>VTA00165</t>
  </si>
  <si>
    <t>VTA00166</t>
  </si>
  <si>
    <t>VTA00167</t>
  </si>
  <si>
    <t>VTA00168</t>
  </si>
  <si>
    <t>VTA00169</t>
  </si>
  <si>
    <t>VTA00170</t>
  </si>
  <si>
    <t>VTA00171</t>
  </si>
  <si>
    <t>VTA00172</t>
  </si>
  <si>
    <t>VTA00173</t>
  </si>
  <si>
    <t>VTA00174</t>
  </si>
  <si>
    <t>VTA00175</t>
  </si>
  <si>
    <t>VTA00176</t>
  </si>
  <si>
    <t>VTA00177</t>
  </si>
  <si>
    <t>VTA00178</t>
  </si>
  <si>
    <t>VTA00179</t>
  </si>
  <si>
    <t>VTA00180</t>
  </si>
  <si>
    <t>VTA00181</t>
  </si>
  <si>
    <t>VTA00182</t>
  </si>
  <si>
    <t>Skinny Caramel Macchiato</t>
  </si>
  <si>
    <t>VTA00183</t>
  </si>
  <si>
    <t>VTA00184</t>
  </si>
  <si>
    <t>VTA00185</t>
  </si>
  <si>
    <t>VTA00186</t>
  </si>
  <si>
    <t>VTA00187</t>
  </si>
  <si>
    <t>VTA00188</t>
  </si>
  <si>
    <t>VTA00189</t>
  </si>
  <si>
    <t>VTA00190</t>
  </si>
  <si>
    <t>VTA00191</t>
  </si>
  <si>
    <t>VTA00192</t>
  </si>
  <si>
    <t>VTA00193</t>
  </si>
  <si>
    <t>VTA00194</t>
  </si>
  <si>
    <t>VTA00195</t>
  </si>
  <si>
    <t>VTA00196</t>
  </si>
  <si>
    <t>VTA00197</t>
  </si>
  <si>
    <t>VTA00198</t>
  </si>
  <si>
    <t>VTA00199</t>
  </si>
  <si>
    <t>VTA00200</t>
  </si>
  <si>
    <t>VTA00201</t>
  </si>
  <si>
    <t>VTA00202</t>
  </si>
  <si>
    <t>VTA00203</t>
  </si>
  <si>
    <t>VTA00204</t>
  </si>
  <si>
    <t>VTA00205</t>
  </si>
  <si>
    <t>VTA00206</t>
  </si>
  <si>
    <t>VTA00207</t>
  </si>
  <si>
    <t>VTA00208</t>
  </si>
  <si>
    <t>VTA00209</t>
  </si>
  <si>
    <t>VTA00210</t>
  </si>
  <si>
    <t>VTA00211</t>
  </si>
  <si>
    <t>Croissant de Manteca</t>
  </si>
  <si>
    <t>VTA00212</t>
  </si>
  <si>
    <t>VTA00213</t>
  </si>
  <si>
    <t>VTA00214</t>
  </si>
  <si>
    <t>VTA00215</t>
  </si>
  <si>
    <t>VTA00216</t>
  </si>
  <si>
    <t>VTA00217</t>
  </si>
  <si>
    <t>VTA00218</t>
  </si>
  <si>
    <t>VTA00219</t>
  </si>
  <si>
    <t>VTA00220</t>
  </si>
  <si>
    <t>VTA00221</t>
  </si>
  <si>
    <t>VTA00222</t>
  </si>
  <si>
    <t>VTA00223</t>
  </si>
  <si>
    <t>VTA00224</t>
  </si>
  <si>
    <t>VTA00225</t>
  </si>
  <si>
    <t>VTA00226</t>
  </si>
  <si>
    <t>Americano</t>
  </si>
  <si>
    <t>VTA00227</t>
  </si>
  <si>
    <t>VTA00228</t>
  </si>
  <si>
    <t>VTA00229</t>
  </si>
  <si>
    <t>VTA00230</t>
  </si>
  <si>
    <t>VTA00231</t>
  </si>
  <si>
    <t>VTA00232</t>
  </si>
  <si>
    <t>VTA00233</t>
  </si>
  <si>
    <t>VTA00234</t>
  </si>
  <si>
    <t>VTA00235</t>
  </si>
  <si>
    <t>VTA00236</t>
  </si>
  <si>
    <t>VTA00237</t>
  </si>
  <si>
    <t>VTA00238</t>
  </si>
  <si>
    <t>VTA00239</t>
  </si>
  <si>
    <t>VTA00240</t>
  </si>
  <si>
    <t>VTA00241</t>
  </si>
  <si>
    <t>VTA00242</t>
  </si>
  <si>
    <t>VTA00243</t>
  </si>
  <si>
    <t>VTA00244</t>
  </si>
  <si>
    <t>VTA00245</t>
  </si>
  <si>
    <t>VTA00246</t>
  </si>
  <si>
    <t>VTA00247</t>
  </si>
  <si>
    <t>VTA00248</t>
  </si>
  <si>
    <t>VTA00249</t>
  </si>
  <si>
    <t>VTA00250</t>
  </si>
  <si>
    <t>VTA00251</t>
  </si>
  <si>
    <t>VTA00252</t>
  </si>
  <si>
    <t>Mocha Blanco</t>
  </si>
  <si>
    <t>VTA00253</t>
  </si>
  <si>
    <t>VTA00254</t>
  </si>
  <si>
    <t>VTA00255</t>
  </si>
  <si>
    <t>VTA00256</t>
  </si>
  <si>
    <t>VTA00257</t>
  </si>
  <si>
    <t>VTA00258</t>
  </si>
  <si>
    <t>VTA00259</t>
  </si>
  <si>
    <t>VTA00260</t>
  </si>
  <si>
    <t>VTA00261</t>
  </si>
  <si>
    <t>VTA00262</t>
  </si>
  <si>
    <t>VTA00263</t>
  </si>
  <si>
    <t>VTA00264</t>
  </si>
  <si>
    <t>VTA00265</t>
  </si>
  <si>
    <t>VTA00266</t>
  </si>
  <si>
    <t>VTA00267</t>
  </si>
  <si>
    <t>VTA00268</t>
  </si>
  <si>
    <t>VTA00269</t>
  </si>
  <si>
    <t>VTA00270</t>
  </si>
  <si>
    <t>VTA00271</t>
  </si>
  <si>
    <t>VTA00272</t>
  </si>
  <si>
    <t>VTA00273</t>
  </si>
  <si>
    <t>VTA00274</t>
  </si>
  <si>
    <t>VTA00275</t>
  </si>
  <si>
    <t>VTA00276</t>
  </si>
  <si>
    <t>VTA00277</t>
  </si>
  <si>
    <t>VTA00278</t>
  </si>
  <si>
    <t>VTA00279</t>
  </si>
  <si>
    <t>VTA00280</t>
  </si>
  <si>
    <t>VTA00281</t>
  </si>
  <si>
    <t>VTA00282</t>
  </si>
  <si>
    <t>Café del Día con Leche</t>
  </si>
  <si>
    <t>VTA00283</t>
  </si>
  <si>
    <t>VTA00284</t>
  </si>
  <si>
    <t>VTA00285</t>
  </si>
  <si>
    <t>VTA00286</t>
  </si>
  <si>
    <t>VTA00287</t>
  </si>
  <si>
    <t>VTA00288</t>
  </si>
  <si>
    <t>VTA00289</t>
  </si>
  <si>
    <t>VTA00290</t>
  </si>
  <si>
    <t>VTA00291</t>
  </si>
  <si>
    <t>VTA00292</t>
  </si>
  <si>
    <t>VTA00293</t>
  </si>
  <si>
    <t>VTA00294</t>
  </si>
  <si>
    <t>VTA00295</t>
  </si>
  <si>
    <t>VTA00296</t>
  </si>
  <si>
    <t>VTA00297</t>
  </si>
  <si>
    <t>VTA00298</t>
  </si>
  <si>
    <t>VTA00299</t>
  </si>
  <si>
    <t>VTA00300</t>
  </si>
  <si>
    <t>VTA00301</t>
  </si>
  <si>
    <t>VTA00302</t>
  </si>
  <si>
    <t>VTA00303</t>
  </si>
  <si>
    <t>VTA00304</t>
  </si>
  <si>
    <t>VTA00305</t>
  </si>
  <si>
    <t>VTA00306</t>
  </si>
  <si>
    <t>VTA00307</t>
  </si>
  <si>
    <t>VTA00308</t>
  </si>
  <si>
    <t>VTA00309</t>
  </si>
  <si>
    <t>VTA00310</t>
  </si>
  <si>
    <t>VTA00311</t>
  </si>
  <si>
    <t>VTA00312</t>
  </si>
  <si>
    <t>VTA00313</t>
  </si>
  <si>
    <t>VTA00314</t>
  </si>
  <si>
    <t>VTA00315</t>
  </si>
  <si>
    <t>VTA00316</t>
  </si>
  <si>
    <t>VTA00317</t>
  </si>
  <si>
    <t>VTA00318</t>
  </si>
  <si>
    <t>VTA00319</t>
  </si>
  <si>
    <t>VTA00320</t>
  </si>
  <si>
    <t>VTA00321</t>
  </si>
  <si>
    <t>VTA00322</t>
  </si>
  <si>
    <t>VTA00323</t>
  </si>
  <si>
    <t>VTA00324</t>
  </si>
  <si>
    <t>VTA00325</t>
  </si>
  <si>
    <t>VTA00326</t>
  </si>
  <si>
    <t>VTA00327</t>
  </si>
  <si>
    <t>VTA00328</t>
  </si>
  <si>
    <t>VTA00329</t>
  </si>
  <si>
    <t>VTA00330</t>
  </si>
  <si>
    <t>VTA00331</t>
  </si>
  <si>
    <t>VTA00332</t>
  </si>
  <si>
    <t>VTA00333</t>
  </si>
  <si>
    <t>VTA00334</t>
  </si>
  <si>
    <t>VTA00335</t>
  </si>
  <si>
    <t>VTA00336</t>
  </si>
  <si>
    <t>VTA00337</t>
  </si>
  <si>
    <t>VTA00338</t>
  </si>
  <si>
    <t>VTA00339</t>
  </si>
  <si>
    <t>VTA00340</t>
  </si>
  <si>
    <t>VTA00341</t>
  </si>
  <si>
    <t>VTA00342</t>
  </si>
  <si>
    <t>VTA00343</t>
  </si>
  <si>
    <t>VTA00344</t>
  </si>
  <si>
    <t>VTA00345</t>
  </si>
  <si>
    <t>VTA00346</t>
  </si>
  <si>
    <t>VTA00347</t>
  </si>
  <si>
    <t>VTA00348</t>
  </si>
  <si>
    <t>VTA00349</t>
  </si>
  <si>
    <t>VTA00350</t>
  </si>
  <si>
    <t>VTA00351</t>
  </si>
  <si>
    <t>VTA00352</t>
  </si>
  <si>
    <t>VTA00353</t>
  </si>
  <si>
    <t>VTA00354</t>
  </si>
  <si>
    <t>VTA00355</t>
  </si>
  <si>
    <t>VTA00356</t>
  </si>
  <si>
    <t>VTA00357</t>
  </si>
  <si>
    <t>VTA00358</t>
  </si>
  <si>
    <t>VTA00359</t>
  </si>
  <si>
    <t>VTA00360</t>
  </si>
  <si>
    <t>VTA00361</t>
  </si>
  <si>
    <t>VTA00362</t>
  </si>
  <si>
    <t>VTA00363</t>
  </si>
  <si>
    <t>VTA00364</t>
  </si>
  <si>
    <t>VTA00365</t>
  </si>
  <si>
    <t>VTA00366</t>
  </si>
  <si>
    <t>VTA00367</t>
  </si>
  <si>
    <t>VTA00368</t>
  </si>
  <si>
    <t>VTA00369</t>
  </si>
  <si>
    <t>VTA00370</t>
  </si>
  <si>
    <t>VTA00371</t>
  </si>
  <si>
    <t>VTA00372</t>
  </si>
  <si>
    <t>VTA00373</t>
  </si>
  <si>
    <t>VTA00374</t>
  </si>
  <si>
    <t>VTA00375</t>
  </si>
  <si>
    <t>VTA00376</t>
  </si>
  <si>
    <t>VTA00377</t>
  </si>
  <si>
    <t>VTA00378</t>
  </si>
  <si>
    <t>VTA00379</t>
  </si>
  <si>
    <t>VTA00380</t>
  </si>
  <si>
    <t>VTA00381</t>
  </si>
  <si>
    <t>VTA00382</t>
  </si>
  <si>
    <t>VTA00383</t>
  </si>
  <si>
    <t>VTA00384</t>
  </si>
  <si>
    <t>VTA00385</t>
  </si>
  <si>
    <t>VTA00386</t>
  </si>
  <si>
    <t>VTA00387</t>
  </si>
  <si>
    <t>VTA00388</t>
  </si>
  <si>
    <t>VTA00389</t>
  </si>
  <si>
    <t>VTA00390</t>
  </si>
  <si>
    <t>VTA00391</t>
  </si>
  <si>
    <t>VTA00392</t>
  </si>
  <si>
    <t>VTA00393</t>
  </si>
  <si>
    <t>VTA00394</t>
  </si>
  <si>
    <t>VTA00395</t>
  </si>
  <si>
    <t>VTA00396</t>
  </si>
  <si>
    <t>VTA00397</t>
  </si>
  <si>
    <t>VTA00398</t>
  </si>
  <si>
    <t>VTA00399</t>
  </si>
  <si>
    <t>VTA00400</t>
  </si>
  <si>
    <t>VTA00401</t>
  </si>
  <si>
    <t>VTA00402</t>
  </si>
  <si>
    <t>VTA00403</t>
  </si>
  <si>
    <t>VTA00404</t>
  </si>
  <si>
    <t>VTA00405</t>
  </si>
  <si>
    <t>VTA00406</t>
  </si>
  <si>
    <t>VTA00407</t>
  </si>
  <si>
    <t>VTA00408</t>
  </si>
  <si>
    <t>VTA00409</t>
  </si>
  <si>
    <t>VTA00410</t>
  </si>
  <si>
    <t>VTA00411</t>
  </si>
  <si>
    <t>VTA00412</t>
  </si>
  <si>
    <t>VTA00413</t>
  </si>
  <si>
    <t>VTA00414</t>
  </si>
  <si>
    <t>VTA00415</t>
  </si>
  <si>
    <t>VTA00416</t>
  </si>
  <si>
    <t>VTA00417</t>
  </si>
  <si>
    <t>VTA00418</t>
  </si>
  <si>
    <t>VTA00419</t>
  </si>
  <si>
    <t>VTA00420</t>
  </si>
  <si>
    <t>VTA00421</t>
  </si>
  <si>
    <t>VTA00422</t>
  </si>
  <si>
    <t>VTA00423</t>
  </si>
  <si>
    <t>VTA00424</t>
  </si>
  <si>
    <t>VTA00425</t>
  </si>
  <si>
    <t>VTA00426</t>
  </si>
  <si>
    <t>VTA00427</t>
  </si>
  <si>
    <t>VTA00428</t>
  </si>
  <si>
    <t>VTA00429</t>
  </si>
  <si>
    <t>VTA00430</t>
  </si>
  <si>
    <t>VTA00431</t>
  </si>
  <si>
    <t>VTA00432</t>
  </si>
  <si>
    <t>VTA00433</t>
  </si>
  <si>
    <t>VTA00434</t>
  </si>
  <si>
    <t>VTA00435</t>
  </si>
  <si>
    <t>VTA00436</t>
  </si>
  <si>
    <t>VTA00437</t>
  </si>
  <si>
    <t>VTA00438</t>
  </si>
  <si>
    <t>VTA00439</t>
  </si>
  <si>
    <t>VTA00440</t>
  </si>
  <si>
    <t>VTA00441</t>
  </si>
  <si>
    <t>VTA00442</t>
  </si>
  <si>
    <t>VTA00443</t>
  </si>
  <si>
    <t>VTA00444</t>
  </si>
  <si>
    <t>VTA00445</t>
  </si>
  <si>
    <t>VTA00446</t>
  </si>
  <si>
    <t>VTA00447</t>
  </si>
  <si>
    <t>VTA00448</t>
  </si>
  <si>
    <t>VTA00449</t>
  </si>
  <si>
    <t>VTA00450</t>
  </si>
  <si>
    <t>VTA00451</t>
  </si>
  <si>
    <t>VTA00452</t>
  </si>
  <si>
    <t>VTA00453</t>
  </si>
  <si>
    <t>VTA00454</t>
  </si>
  <si>
    <t>VTA00455</t>
  </si>
  <si>
    <t>VTA00456</t>
  </si>
  <si>
    <t>VTA00457</t>
  </si>
  <si>
    <t>VTA00458</t>
  </si>
  <si>
    <t>VTA00459</t>
  </si>
  <si>
    <t>VTA00460</t>
  </si>
  <si>
    <t>VTA00461</t>
  </si>
  <si>
    <t>VTA00462</t>
  </si>
  <si>
    <t>VTA00463</t>
  </si>
  <si>
    <t>VTA00464</t>
  </si>
  <si>
    <t>VTA00465</t>
  </si>
  <si>
    <t>VTA00466</t>
  </si>
  <si>
    <t>VTA00467</t>
  </si>
  <si>
    <t>VTA00468</t>
  </si>
  <si>
    <t>VTA00469</t>
  </si>
  <si>
    <t>VTA00470</t>
  </si>
  <si>
    <t>VTA00471</t>
  </si>
  <si>
    <t>VTA00472</t>
  </si>
  <si>
    <t>VTA00473</t>
  </si>
  <si>
    <t>VTA00474</t>
  </si>
  <si>
    <t>VTA00475</t>
  </si>
  <si>
    <t>VTA00476</t>
  </si>
  <si>
    <t>VTA00477</t>
  </si>
  <si>
    <t>VTA00478</t>
  </si>
  <si>
    <t>VTA00479</t>
  </si>
  <si>
    <t>VTA00480</t>
  </si>
  <si>
    <t>VTA00481</t>
  </si>
  <si>
    <t>VTA00482</t>
  </si>
  <si>
    <t>VTA00483</t>
  </si>
  <si>
    <t>VTA00484</t>
  </si>
  <si>
    <t>VTA00485</t>
  </si>
  <si>
    <t>VTA00486</t>
  </si>
  <si>
    <t>VTA00487</t>
  </si>
  <si>
    <t>VTA00488</t>
  </si>
  <si>
    <t>VTA00489</t>
  </si>
  <si>
    <t>VTA00490</t>
  </si>
  <si>
    <t>VTA00491</t>
  </si>
  <si>
    <t>VTA00492</t>
  </si>
  <si>
    <t>VTA00493</t>
  </si>
  <si>
    <t>VTA00494</t>
  </si>
  <si>
    <t>VTA00495</t>
  </si>
  <si>
    <t>VTA00496</t>
  </si>
  <si>
    <t>VTA00497</t>
  </si>
  <si>
    <t>VTA00498</t>
  </si>
  <si>
    <t>VTA00499</t>
  </si>
  <si>
    <t>VTA00500</t>
  </si>
  <si>
    <t>VTA00501</t>
  </si>
  <si>
    <t>VTA00502</t>
  </si>
  <si>
    <t>VTA00503</t>
  </si>
  <si>
    <t>VTA00504</t>
  </si>
  <si>
    <t>VTA00505</t>
  </si>
  <si>
    <t>VTA00506</t>
  </si>
  <si>
    <t>VTA00507</t>
  </si>
  <si>
    <t>VTA00508</t>
  </si>
  <si>
    <t>VTA00509</t>
  </si>
  <si>
    <t>VTA00510</t>
  </si>
  <si>
    <t>VTA00511</t>
  </si>
  <si>
    <t>VTA00512</t>
  </si>
  <si>
    <t>VTA00513</t>
  </si>
  <si>
    <t>VTA00514</t>
  </si>
  <si>
    <t>VTA00515</t>
  </si>
  <si>
    <t>VTA00516</t>
  </si>
  <si>
    <t>VTA00517</t>
  </si>
  <si>
    <t>VTA00518</t>
  </si>
  <si>
    <t>VTA00519</t>
  </si>
  <si>
    <t>VTA00520</t>
  </si>
  <si>
    <t>VTA00521</t>
  </si>
  <si>
    <t>VTA00522</t>
  </si>
  <si>
    <t>VTA00523</t>
  </si>
  <si>
    <t>VTA00524</t>
  </si>
  <si>
    <t>VTA00525</t>
  </si>
  <si>
    <t>VTA00526</t>
  </si>
  <si>
    <t>VTA00527</t>
  </si>
  <si>
    <t>VTA00528</t>
  </si>
  <si>
    <t>VTA00529</t>
  </si>
  <si>
    <t>VTA00530</t>
  </si>
  <si>
    <t>VTA00531</t>
  </si>
  <si>
    <t>VTA00532</t>
  </si>
  <si>
    <t>VTA00533</t>
  </si>
  <si>
    <t>VTA00534</t>
  </si>
  <si>
    <t>VTA00535</t>
  </si>
  <si>
    <t>VTA00536</t>
  </si>
  <si>
    <t>VTA00537</t>
  </si>
  <si>
    <t>VTA00538</t>
  </si>
  <si>
    <t>VTA00539</t>
  </si>
  <si>
    <t>VTA00540</t>
  </si>
  <si>
    <t>VTA00541</t>
  </si>
  <si>
    <t>VTA00542</t>
  </si>
  <si>
    <t>VTA00543</t>
  </si>
  <si>
    <t>VTA00544</t>
  </si>
  <si>
    <t>VTA00545</t>
  </si>
  <si>
    <t>VTA00546</t>
  </si>
  <si>
    <t>VTA00547</t>
  </si>
  <si>
    <t>VTA00548</t>
  </si>
  <si>
    <t>VTA00549</t>
  </si>
  <si>
    <t>VTA00550</t>
  </si>
  <si>
    <t>VTA00551</t>
  </si>
  <si>
    <t>VTA00552</t>
  </si>
  <si>
    <t>VTA00553</t>
  </si>
  <si>
    <t>VTA00554</t>
  </si>
  <si>
    <t>VTA00555</t>
  </si>
  <si>
    <t>VTA00556</t>
  </si>
  <si>
    <t>VTA00557</t>
  </si>
  <si>
    <t>VTA00558</t>
  </si>
  <si>
    <t>VTA00559</t>
  </si>
  <si>
    <t>VTA00560</t>
  </si>
  <si>
    <t>VTA00561</t>
  </si>
  <si>
    <t>VTA00562</t>
  </si>
  <si>
    <t>VTA00563</t>
  </si>
  <si>
    <t>VTA00564</t>
  </si>
  <si>
    <t>VTA00565</t>
  </si>
  <si>
    <t>VTA00566</t>
  </si>
  <si>
    <t>VTA00567</t>
  </si>
  <si>
    <t>VTA00568</t>
  </si>
  <si>
    <t>VTA00569</t>
  </si>
  <si>
    <t>VTA00570</t>
  </si>
  <si>
    <t>VTA00571</t>
  </si>
  <si>
    <t>VTA00572</t>
  </si>
  <si>
    <t>VTA00573</t>
  </si>
  <si>
    <t>VTA00574</t>
  </si>
  <si>
    <t>VTA00575</t>
  </si>
  <si>
    <t>VTA00576</t>
  </si>
  <si>
    <t>VTA00577</t>
  </si>
  <si>
    <t>VTA00578</t>
  </si>
  <si>
    <t>VTA00579</t>
  </si>
  <si>
    <t>VTA00580</t>
  </si>
  <si>
    <t>VTA00581</t>
  </si>
  <si>
    <t>VTA00582</t>
  </si>
  <si>
    <t>VTA00583</t>
  </si>
  <si>
    <t>VTA00584</t>
  </si>
  <si>
    <t>VTA00585</t>
  </si>
  <si>
    <t>VTA00586</t>
  </si>
  <si>
    <t>VTA00587</t>
  </si>
  <si>
    <t>VTA00588</t>
  </si>
  <si>
    <t>VTA00589</t>
  </si>
  <si>
    <t>VTA00590</t>
  </si>
  <si>
    <t>VTA00591</t>
  </si>
  <si>
    <t>VTA00592</t>
  </si>
  <si>
    <t>VTA00593</t>
  </si>
  <si>
    <t>VTA00594</t>
  </si>
  <si>
    <t>VTA00595</t>
  </si>
  <si>
    <t>VTA00596</t>
  </si>
  <si>
    <t>VTA00597</t>
  </si>
  <si>
    <t>VTA00598</t>
  </si>
  <si>
    <t>VTA00599</t>
  </si>
  <si>
    <t>VTA00600</t>
  </si>
  <si>
    <t>VTA00601</t>
  </si>
  <si>
    <t>VTA00602</t>
  </si>
  <si>
    <t>VTA00603</t>
  </si>
  <si>
    <t>VTA00604</t>
  </si>
  <si>
    <t>VTA00605</t>
  </si>
  <si>
    <t>VTA00606</t>
  </si>
  <si>
    <t>VTA00607</t>
  </si>
  <si>
    <t>VTA00608</t>
  </si>
  <si>
    <t>VTA00609</t>
  </si>
  <si>
    <t>VTA00610</t>
  </si>
  <si>
    <t>VTA00611</t>
  </si>
  <si>
    <t>VTA00612</t>
  </si>
  <si>
    <t>VTA00613</t>
  </si>
  <si>
    <t>VTA00614</t>
  </si>
  <si>
    <t>VTA00615</t>
  </si>
  <si>
    <t>VTA00616</t>
  </si>
  <si>
    <t>VTA00617</t>
  </si>
  <si>
    <t>VTA00618</t>
  </si>
  <si>
    <t>VTA00619</t>
  </si>
  <si>
    <t>VTA00620</t>
  </si>
  <si>
    <t>VTA00621</t>
  </si>
  <si>
    <t>VTA00622</t>
  </si>
  <si>
    <t>VTA00623</t>
  </si>
  <si>
    <t>VTA00624</t>
  </si>
  <si>
    <t>VTA00625</t>
  </si>
  <si>
    <t>VTA00626</t>
  </si>
  <si>
    <t>VTA00627</t>
  </si>
  <si>
    <t>VTA00628</t>
  </si>
  <si>
    <t>VTA00629</t>
  </si>
  <si>
    <t>VTA00630</t>
  </si>
  <si>
    <t>VTA00631</t>
  </si>
  <si>
    <t>VTA00632</t>
  </si>
  <si>
    <t>VTA00633</t>
  </si>
  <si>
    <t>VTA00634</t>
  </si>
  <si>
    <t>VTA00635</t>
  </si>
  <si>
    <t>VTA00636</t>
  </si>
  <si>
    <t>VTA00637</t>
  </si>
  <si>
    <t>VTA00638</t>
  </si>
  <si>
    <t>VTA00639</t>
  </si>
  <si>
    <t>VTA00640</t>
  </si>
  <si>
    <t>VTA00641</t>
  </si>
  <si>
    <t>VTA00642</t>
  </si>
  <si>
    <t>VTA00643</t>
  </si>
  <si>
    <t>VTA00644</t>
  </si>
  <si>
    <t>VTA00645</t>
  </si>
  <si>
    <t>VTA00646</t>
  </si>
  <si>
    <t>VTA00647</t>
  </si>
  <si>
    <t>VTA00648</t>
  </si>
  <si>
    <t>VTA00649</t>
  </si>
  <si>
    <t>VTA00650</t>
  </si>
  <si>
    <t>VTA00651</t>
  </si>
  <si>
    <t>VTA00652</t>
  </si>
  <si>
    <t>VTA00653</t>
  </si>
  <si>
    <t>VTA00654</t>
  </si>
  <si>
    <t>VTA00655</t>
  </si>
  <si>
    <t>VTA00656</t>
  </si>
  <si>
    <t>VTA00657</t>
  </si>
  <si>
    <t>VTA00658</t>
  </si>
  <si>
    <t>VTA00659</t>
  </si>
  <si>
    <t>VTA00660</t>
  </si>
  <si>
    <t>VTA00661</t>
  </si>
  <si>
    <t>VTA00662</t>
  </si>
  <si>
    <t>VTA00663</t>
  </si>
  <si>
    <t>VTA00664</t>
  </si>
  <si>
    <t>VTA00665</t>
  </si>
  <si>
    <t>VTA00666</t>
  </si>
  <si>
    <t>VTA00667</t>
  </si>
  <si>
    <t>VTA00668</t>
  </si>
  <si>
    <t>VTA00669</t>
  </si>
  <si>
    <t>VTA00670</t>
  </si>
  <si>
    <t>VTA00671</t>
  </si>
  <si>
    <t>VTA00672</t>
  </si>
  <si>
    <t>VTA00673</t>
  </si>
  <si>
    <t>VTA00674</t>
  </si>
  <si>
    <t>VTA00675</t>
  </si>
  <si>
    <t>VTA00676</t>
  </si>
  <si>
    <t>VTA00677</t>
  </si>
  <si>
    <t>VTA00678</t>
  </si>
  <si>
    <t>VTA00679</t>
  </si>
  <si>
    <t>VTA00680</t>
  </si>
  <si>
    <t>VTA00681</t>
  </si>
  <si>
    <t>VTA00682</t>
  </si>
  <si>
    <t>VTA00683</t>
  </si>
  <si>
    <t>VTA00684</t>
  </si>
  <si>
    <t>VTA00685</t>
  </si>
  <si>
    <t>VTA00686</t>
  </si>
  <si>
    <t>VTA00687</t>
  </si>
  <si>
    <t>VTA00688</t>
  </si>
  <si>
    <t>VTA00689</t>
  </si>
  <si>
    <t>VTA00690</t>
  </si>
  <si>
    <t>VTA00691</t>
  </si>
  <si>
    <t>VTA00692</t>
  </si>
  <si>
    <t>VTA00693</t>
  </si>
  <si>
    <t>VTA00694</t>
  </si>
  <si>
    <t>VTA00695</t>
  </si>
  <si>
    <t>VTA00696</t>
  </si>
  <si>
    <t>VTA00697</t>
  </si>
  <si>
    <t>VTA00698</t>
  </si>
  <si>
    <t>VTA00699</t>
  </si>
  <si>
    <t>VTA00700</t>
  </si>
  <si>
    <t>VTA00701</t>
  </si>
  <si>
    <t>VTA00702</t>
  </si>
  <si>
    <t>VTA00703</t>
  </si>
  <si>
    <t>VTA00704</t>
  </si>
  <si>
    <t>VTA00705</t>
  </si>
  <si>
    <t>VTA00706</t>
  </si>
  <si>
    <t>VTA00707</t>
  </si>
  <si>
    <t>VTA00708</t>
  </si>
  <si>
    <t>VTA00709</t>
  </si>
  <si>
    <t>VTA00710</t>
  </si>
  <si>
    <t>VTA00711</t>
  </si>
  <si>
    <t>VTA00712</t>
  </si>
  <si>
    <t>VTA00713</t>
  </si>
  <si>
    <t>VTA00714</t>
  </si>
  <si>
    <t>VTA00715</t>
  </si>
  <si>
    <t>VTA00716</t>
  </si>
  <si>
    <t>VTA00717</t>
  </si>
  <si>
    <t>VTA00718</t>
  </si>
  <si>
    <t>VTA00719</t>
  </si>
  <si>
    <t>VTA00720</t>
  </si>
  <si>
    <t>VTA00721</t>
  </si>
  <si>
    <t>VTA00722</t>
  </si>
  <si>
    <t>VTA00723</t>
  </si>
  <si>
    <t>VTA00724</t>
  </si>
  <si>
    <t>VTA00725</t>
  </si>
  <si>
    <t>VTA00726</t>
  </si>
  <si>
    <t>VTA00727</t>
  </si>
  <si>
    <t>VTA00728</t>
  </si>
  <si>
    <t>VTA00729</t>
  </si>
  <si>
    <t>VTA00730</t>
  </si>
  <si>
    <t>VTA00731</t>
  </si>
  <si>
    <t>VTA00732</t>
  </si>
  <si>
    <t>VTA00733</t>
  </si>
  <si>
    <t>VTA00734</t>
  </si>
  <si>
    <t>VTA00735</t>
  </si>
  <si>
    <t>VTA00736</t>
  </si>
  <si>
    <t>VTA00737</t>
  </si>
  <si>
    <t>VTA00738</t>
  </si>
  <si>
    <t>VTA00739</t>
  </si>
  <si>
    <t>VTA00740</t>
  </si>
  <si>
    <t>VTA00741</t>
  </si>
  <si>
    <t>VTA00742</t>
  </si>
  <si>
    <t>VTA00743</t>
  </si>
  <si>
    <t>VTA00744</t>
  </si>
  <si>
    <t>VTA00745</t>
  </si>
  <si>
    <t>VTA00746</t>
  </si>
  <si>
    <t>VTA00747</t>
  </si>
  <si>
    <t>VTA00748</t>
  </si>
  <si>
    <t>VTA00749</t>
  </si>
  <si>
    <t>VTA00750</t>
  </si>
  <si>
    <t>VTA00751</t>
  </si>
  <si>
    <t>VTA00752</t>
  </si>
  <si>
    <t>VTA00753</t>
  </si>
  <si>
    <t>VTA00754</t>
  </si>
  <si>
    <t>VTA00755</t>
  </si>
  <si>
    <t>VTA00756</t>
  </si>
  <si>
    <t>VTA00757</t>
  </si>
  <si>
    <t>VTA00758</t>
  </si>
  <si>
    <t>VTA00759</t>
  </si>
  <si>
    <t>VTA00760</t>
  </si>
  <si>
    <t>VTA00761</t>
  </si>
  <si>
    <t>VTA00762</t>
  </si>
  <si>
    <t>VTA00763</t>
  </si>
  <si>
    <t>VTA00764</t>
  </si>
  <si>
    <t>VTA00765</t>
  </si>
  <si>
    <t>VTA00766</t>
  </si>
  <si>
    <t>VTA00767</t>
  </si>
  <si>
    <t>VTA00768</t>
  </si>
  <si>
    <t>VTA00769</t>
  </si>
  <si>
    <t>VTA00770</t>
  </si>
  <si>
    <t>VTA00771</t>
  </si>
  <si>
    <t>VTA00772</t>
  </si>
  <si>
    <t>VTA00773</t>
  </si>
  <si>
    <t>VTA00774</t>
  </si>
  <si>
    <t>VTA00775</t>
  </si>
  <si>
    <t>VTA00776</t>
  </si>
  <si>
    <t>VTA00777</t>
  </si>
  <si>
    <t>VTA00778</t>
  </si>
  <si>
    <t>VTA00779</t>
  </si>
  <si>
    <t>VTA00780</t>
  </si>
  <si>
    <t>VTA00781</t>
  </si>
  <si>
    <t>VTA00782</t>
  </si>
  <si>
    <t>VTA00783</t>
  </si>
  <si>
    <t>VTA00784</t>
  </si>
  <si>
    <t>VTA00785</t>
  </si>
  <si>
    <t>VTA00786</t>
  </si>
  <si>
    <t>VTA00787</t>
  </si>
  <si>
    <t>VTA00788</t>
  </si>
  <si>
    <t>VTA00789</t>
  </si>
  <si>
    <t>VTA00790</t>
  </si>
  <si>
    <t>VTA00791</t>
  </si>
  <si>
    <t>VTA00792</t>
  </si>
  <si>
    <t>VTA00793</t>
  </si>
  <si>
    <t>VTA00794</t>
  </si>
  <si>
    <t>VTA00795</t>
  </si>
  <si>
    <t>VTA00796</t>
  </si>
  <si>
    <t>VTA00797</t>
  </si>
  <si>
    <t>VTA00798</t>
  </si>
  <si>
    <t>VTA00799</t>
  </si>
  <si>
    <t>VTA00800</t>
  </si>
  <si>
    <t>VTA00801</t>
  </si>
  <si>
    <t>VTA00802</t>
  </si>
  <si>
    <t>VTA00803</t>
  </si>
  <si>
    <t>VTA00804</t>
  </si>
  <si>
    <t>VTA00805</t>
  </si>
  <si>
    <t>VTA00806</t>
  </si>
  <si>
    <t>VTA00807</t>
  </si>
  <si>
    <t>VTA00808</t>
  </si>
  <si>
    <t>VTA00809</t>
  </si>
  <si>
    <t>VTA00810</t>
  </si>
  <si>
    <t>VTA00811</t>
  </si>
  <si>
    <t>VTA00812</t>
  </si>
  <si>
    <t>VTA00813</t>
  </si>
  <si>
    <t>VTA00814</t>
  </si>
  <si>
    <t>VTA00815</t>
  </si>
  <si>
    <t>VTA00816</t>
  </si>
  <si>
    <t>VTA00817</t>
  </si>
  <si>
    <t>VTA00818</t>
  </si>
  <si>
    <t>VTA00819</t>
  </si>
  <si>
    <t>VTA00820</t>
  </si>
  <si>
    <t>VTA00821</t>
  </si>
  <si>
    <t>VTA00822</t>
  </si>
  <si>
    <t>VTA00823</t>
  </si>
  <si>
    <t>VTA00824</t>
  </si>
  <si>
    <t>VTA00825</t>
  </si>
  <si>
    <t>VTA00826</t>
  </si>
  <si>
    <t>VTA00827</t>
  </si>
  <si>
    <t>VTA00828</t>
  </si>
  <si>
    <t>VTA00829</t>
  </si>
  <si>
    <t>VTA00830</t>
  </si>
  <si>
    <t>VTA00831</t>
  </si>
  <si>
    <t>VTA00832</t>
  </si>
  <si>
    <t>VTA00833</t>
  </si>
  <si>
    <t>VTA00834</t>
  </si>
  <si>
    <t>VTA00835</t>
  </si>
  <si>
    <t>VTA00836</t>
  </si>
  <si>
    <t>VTA00837</t>
  </si>
  <si>
    <t>VTA00838</t>
  </si>
  <si>
    <t>VTA00839</t>
  </si>
  <si>
    <t>VTA00840</t>
  </si>
  <si>
    <t>VTA00841</t>
  </si>
  <si>
    <t>VTA00842</t>
  </si>
  <si>
    <t>VTA00843</t>
  </si>
  <si>
    <t>VTA00844</t>
  </si>
  <si>
    <t>VTA00845</t>
  </si>
  <si>
    <t>VTA00846</t>
  </si>
  <si>
    <t>VTA00847</t>
  </si>
  <si>
    <t>VTA00848</t>
  </si>
  <si>
    <t>VTA00849</t>
  </si>
  <si>
    <t>VTA00850</t>
  </si>
  <si>
    <t>VTA00851</t>
  </si>
  <si>
    <t>VTA00852</t>
  </si>
  <si>
    <t>VTA00853</t>
  </si>
  <si>
    <t>VTA00854</t>
  </si>
  <si>
    <t>VTA00855</t>
  </si>
  <si>
    <t>VTA00856</t>
  </si>
  <si>
    <t>VTA00857</t>
  </si>
  <si>
    <t>VTA00858</t>
  </si>
  <si>
    <t>VTA00859</t>
  </si>
  <si>
    <t>VTA00860</t>
  </si>
  <si>
    <t>VTA00861</t>
  </si>
  <si>
    <t>VTA00862</t>
  </si>
  <si>
    <t>VTA00863</t>
  </si>
  <si>
    <t>VTA00864</t>
  </si>
  <si>
    <t>VTA00865</t>
  </si>
  <si>
    <t>VTA00866</t>
  </si>
  <si>
    <t>VTA00867</t>
  </si>
  <si>
    <t>VTA00868</t>
  </si>
  <si>
    <t>VTA00869</t>
  </si>
  <si>
    <t>VTA00870</t>
  </si>
  <si>
    <t>VTA00871</t>
  </si>
  <si>
    <t>VTA00872</t>
  </si>
  <si>
    <t>VTA00873</t>
  </si>
  <si>
    <t>VTA00874</t>
  </si>
  <si>
    <t>VTA00875</t>
  </si>
  <si>
    <t>VTA00876</t>
  </si>
  <si>
    <t>VTA00877</t>
  </si>
  <si>
    <t>VTA00878</t>
  </si>
  <si>
    <t>VTA00879</t>
  </si>
  <si>
    <t>VTA00880</t>
  </si>
  <si>
    <t>VTA00881</t>
  </si>
  <si>
    <t>VTA00882</t>
  </si>
  <si>
    <t>VTA00883</t>
  </si>
  <si>
    <t>VTA00884</t>
  </si>
  <si>
    <t>VTA00885</t>
  </si>
  <si>
    <t>VTA00886</t>
  </si>
  <si>
    <t>VTA00887</t>
  </si>
  <si>
    <t>VTA00888</t>
  </si>
  <si>
    <t>VTA00889</t>
  </si>
  <si>
    <t>VTA00890</t>
  </si>
  <si>
    <t>VTA00891</t>
  </si>
  <si>
    <t>VTA00892</t>
  </si>
  <si>
    <t>VTA00893</t>
  </si>
  <si>
    <t>VTA00894</t>
  </si>
  <si>
    <t>VTA00895</t>
  </si>
  <si>
    <t>VTA00896</t>
  </si>
  <si>
    <t>VTA00897</t>
  </si>
  <si>
    <t>VTA00898</t>
  </si>
  <si>
    <t>VTA00899</t>
  </si>
  <si>
    <t>VTA00900</t>
  </si>
  <si>
    <t>VTA00901</t>
  </si>
  <si>
    <t>VTA00902</t>
  </si>
  <si>
    <t>VTA00903</t>
  </si>
  <si>
    <t>VTA00904</t>
  </si>
  <si>
    <t>VTA00905</t>
  </si>
  <si>
    <t>VTA00906</t>
  </si>
  <si>
    <t>VTA00907</t>
  </si>
  <si>
    <t>VTA00908</t>
  </si>
  <si>
    <t>VTA00909</t>
  </si>
  <si>
    <t>VTA00910</t>
  </si>
  <si>
    <t>VTA00911</t>
  </si>
  <si>
    <t>VTA00912</t>
  </si>
  <si>
    <t>VTA00913</t>
  </si>
  <si>
    <t>VTA00914</t>
  </si>
  <si>
    <t>VTA00915</t>
  </si>
  <si>
    <t>VTA00916</t>
  </si>
  <si>
    <t>VTA00917</t>
  </si>
  <si>
    <t>VTA00918</t>
  </si>
  <si>
    <t>VTA00919</t>
  </si>
  <si>
    <t>VTA00920</t>
  </si>
  <si>
    <t>VTA00921</t>
  </si>
  <si>
    <t>VTA00922</t>
  </si>
  <si>
    <t>VTA00923</t>
  </si>
  <si>
    <t>VTA00924</t>
  </si>
  <si>
    <t>VTA00925</t>
  </si>
  <si>
    <t>VTA00926</t>
  </si>
  <si>
    <t>VTA00927</t>
  </si>
  <si>
    <t>VTA00928</t>
  </si>
  <si>
    <t>VTA00929</t>
  </si>
  <si>
    <t>VTA00930</t>
  </si>
  <si>
    <t>VTA00931</t>
  </si>
  <si>
    <t>VTA00932</t>
  </si>
  <si>
    <t>VTA00933</t>
  </si>
  <si>
    <t>VTA00934</t>
  </si>
  <si>
    <t>VTA00935</t>
  </si>
  <si>
    <t>VTA00936</t>
  </si>
  <si>
    <t>VTA00937</t>
  </si>
  <si>
    <t>VTA00938</t>
  </si>
  <si>
    <t>VTA00939</t>
  </si>
  <si>
    <t>VTA00940</t>
  </si>
  <si>
    <t>VTA00941</t>
  </si>
  <si>
    <t>VTA00942</t>
  </si>
  <si>
    <t>VTA00943</t>
  </si>
  <si>
    <t>VTA00944</t>
  </si>
  <si>
    <t>VTA00945</t>
  </si>
  <si>
    <t>VTA00946</t>
  </si>
  <si>
    <t>VTA00947</t>
  </si>
  <si>
    <t>VTA00948</t>
  </si>
  <si>
    <t>VTA00949</t>
  </si>
  <si>
    <t>VTA00950</t>
  </si>
  <si>
    <t>VTA00951</t>
  </si>
  <si>
    <t>VTA00952</t>
  </si>
  <si>
    <t>VTA00953</t>
  </si>
  <si>
    <t>VTA00954</t>
  </si>
  <si>
    <t>VTA00955</t>
  </si>
  <si>
    <t>VTA00956</t>
  </si>
  <si>
    <t>VTA00957</t>
  </si>
  <si>
    <t>VTA00958</t>
  </si>
  <si>
    <t>VTA00959</t>
  </si>
  <si>
    <t>VTA00960</t>
  </si>
  <si>
    <t>VTA00961</t>
  </si>
  <si>
    <t>VTA00962</t>
  </si>
  <si>
    <t>VTA00963</t>
  </si>
  <si>
    <t>VTA00964</t>
  </si>
  <si>
    <t>VTA00965</t>
  </si>
  <si>
    <t>VTA00966</t>
  </si>
  <si>
    <t>VTA00967</t>
  </si>
  <si>
    <t>VTA00968</t>
  </si>
  <si>
    <t>VTA00969</t>
  </si>
  <si>
    <t>VTA00970</t>
  </si>
  <si>
    <t>VTA00971</t>
  </si>
  <si>
    <t>VTA00972</t>
  </si>
  <si>
    <t>VTA00973</t>
  </si>
  <si>
    <t>VTA00974</t>
  </si>
  <si>
    <t>VTA00975</t>
  </si>
  <si>
    <t>VTA00976</t>
  </si>
  <si>
    <t>VTA00977</t>
  </si>
  <si>
    <t>VTA00978</t>
  </si>
  <si>
    <t>VTA00979</t>
  </si>
  <si>
    <t>VTA00980</t>
  </si>
  <si>
    <t>VTA00981</t>
  </si>
  <si>
    <t>VTA00982</t>
  </si>
  <si>
    <t>VTA00983</t>
  </si>
  <si>
    <t>VTA00984</t>
  </si>
  <si>
    <t>VTA00985</t>
  </si>
  <si>
    <t>VTA00986</t>
  </si>
  <si>
    <t>VTA00987</t>
  </si>
  <si>
    <t>VTA00988</t>
  </si>
  <si>
    <t>VTA00989</t>
  </si>
  <si>
    <t>VTA00990</t>
  </si>
  <si>
    <t>VTA00991</t>
  </si>
  <si>
    <t>VTA00992</t>
  </si>
  <si>
    <t>VTA00993</t>
  </si>
  <si>
    <t>VTA00994</t>
  </si>
  <si>
    <t>VTA00995</t>
  </si>
  <si>
    <t>VTA00996</t>
  </si>
  <si>
    <t>VTA00997</t>
  </si>
  <si>
    <t>VTA00998</t>
  </si>
  <si>
    <t>VTA00999</t>
  </si>
  <si>
    <t>VTA01000</t>
  </si>
  <si>
    <t>VTA01001</t>
  </si>
  <si>
    <t>VTA01002</t>
  </si>
  <si>
    <t>VTA01003</t>
  </si>
  <si>
    <t>VTA01004</t>
  </si>
  <si>
    <t>VTA01005</t>
  </si>
  <si>
    <t>VTA01006</t>
  </si>
  <si>
    <t>VTA01007</t>
  </si>
  <si>
    <t>VTA01008</t>
  </si>
  <si>
    <t>VTA01009</t>
  </si>
  <si>
    <t>VTA01010</t>
  </si>
  <si>
    <t>VTA01011</t>
  </si>
  <si>
    <t>VTA01012</t>
  </si>
  <si>
    <t>VTA01013</t>
  </si>
  <si>
    <t>VTA01014</t>
  </si>
  <si>
    <t>VTA01015</t>
  </si>
  <si>
    <t>VTA01016</t>
  </si>
  <si>
    <t>VTA01017</t>
  </si>
  <si>
    <t>VTA01018</t>
  </si>
  <si>
    <t>VTA01019</t>
  </si>
  <si>
    <t>VTA01020</t>
  </si>
  <si>
    <t>VTA01021</t>
  </si>
  <si>
    <t>VTA01022</t>
  </si>
  <si>
    <t>VTA01023</t>
  </si>
  <si>
    <t>VTA01024</t>
  </si>
  <si>
    <t>VTA01025</t>
  </si>
  <si>
    <t>VTA01026</t>
  </si>
  <si>
    <t>VTA01027</t>
  </si>
  <si>
    <t>VTA01028</t>
  </si>
  <si>
    <t>VTA01029</t>
  </si>
  <si>
    <t>VTA01030</t>
  </si>
  <si>
    <t>VTA01031</t>
  </si>
  <si>
    <t>VTA01032</t>
  </si>
  <si>
    <t>VTA01033</t>
  </si>
  <si>
    <t>VTA01034</t>
  </si>
  <si>
    <t>VTA01035</t>
  </si>
  <si>
    <t>VTA01036</t>
  </si>
  <si>
    <t>VTA01037</t>
  </si>
  <si>
    <t>VTA01038</t>
  </si>
  <si>
    <t>VTA01039</t>
  </si>
  <si>
    <t>VTA01040</t>
  </si>
  <si>
    <t>VTA01041</t>
  </si>
  <si>
    <t>VTA01042</t>
  </si>
  <si>
    <t>VTA01043</t>
  </si>
  <si>
    <t>VTA01044</t>
  </si>
  <si>
    <t>VTA01045</t>
  </si>
  <si>
    <t>VTA01046</t>
  </si>
  <si>
    <t>VTA01047</t>
  </si>
  <si>
    <t>VTA01048</t>
  </si>
  <si>
    <t>VTA01049</t>
  </si>
  <si>
    <t>VTA01050</t>
  </si>
  <si>
    <t>VTA01051</t>
  </si>
  <si>
    <t>VTA01052</t>
  </si>
  <si>
    <t>VTA01053</t>
  </si>
  <si>
    <t>VTA01054</t>
  </si>
  <si>
    <t>VTA01055</t>
  </si>
  <si>
    <t>VTA01056</t>
  </si>
  <si>
    <t>VTA01057</t>
  </si>
  <si>
    <t>VTA01058</t>
  </si>
  <si>
    <t>VTA01059</t>
  </si>
  <si>
    <t>VTA01060</t>
  </si>
  <si>
    <t>VTA01061</t>
  </si>
  <si>
    <t>VTA01062</t>
  </si>
  <si>
    <t>VTA01063</t>
  </si>
  <si>
    <t>VTA01064</t>
  </si>
  <si>
    <t>VTA01065</t>
  </si>
  <si>
    <t>VTA01066</t>
  </si>
  <si>
    <t>VTA01067</t>
  </si>
  <si>
    <t>VTA01068</t>
  </si>
  <si>
    <t>VTA01069</t>
  </si>
  <si>
    <t>VTA01070</t>
  </si>
  <si>
    <t>VTA01071</t>
  </si>
  <si>
    <t>VTA01072</t>
  </si>
  <si>
    <t>VTA01073</t>
  </si>
  <si>
    <t>VTA01074</t>
  </si>
  <si>
    <t>VTA01075</t>
  </si>
  <si>
    <t>VTA01076</t>
  </si>
  <si>
    <t>VTA01077</t>
  </si>
  <si>
    <t>VTA01078</t>
  </si>
  <si>
    <t>VTA01079</t>
  </si>
  <si>
    <t>VTA01080</t>
  </si>
  <si>
    <t>VTA01081</t>
  </si>
  <si>
    <t>VTA01082</t>
  </si>
  <si>
    <t>VTA01083</t>
  </si>
  <si>
    <t>VTA01084</t>
  </si>
  <si>
    <t>VTA01085</t>
  </si>
  <si>
    <t>VTA01086</t>
  </si>
  <si>
    <t>VTA01087</t>
  </si>
  <si>
    <t>VTA01088</t>
  </si>
  <si>
    <t>VTA01089</t>
  </si>
  <si>
    <t>VTA01090</t>
  </si>
  <si>
    <t>VTA01091</t>
  </si>
  <si>
    <t>VTA01092</t>
  </si>
  <si>
    <t>VTA01093</t>
  </si>
  <si>
    <t>VTA01094</t>
  </si>
  <si>
    <t>VTA01095</t>
  </si>
  <si>
    <t>VTA01096</t>
  </si>
  <si>
    <t>VTA01097</t>
  </si>
  <si>
    <t>VTA01098</t>
  </si>
  <si>
    <t>VTA01099</t>
  </si>
  <si>
    <t>VTA01100</t>
  </si>
  <si>
    <t>VTA01101</t>
  </si>
  <si>
    <t>VTA01102</t>
  </si>
  <si>
    <t>VTA01103</t>
  </si>
  <si>
    <t>VTA01104</t>
  </si>
  <si>
    <t>VTA01105</t>
  </si>
  <si>
    <t>VTA01106</t>
  </si>
  <si>
    <t>VTA01107</t>
  </si>
  <si>
    <t>VTA01108</t>
  </si>
  <si>
    <t>VTA01109</t>
  </si>
  <si>
    <t>VTA01110</t>
  </si>
  <si>
    <t>VTA01111</t>
  </si>
  <si>
    <t>VTA01112</t>
  </si>
  <si>
    <t>VTA01113</t>
  </si>
  <si>
    <t>VTA01114</t>
  </si>
  <si>
    <t>VTA01115</t>
  </si>
  <si>
    <t>VTA01116</t>
  </si>
  <si>
    <t>VTA01117</t>
  </si>
  <si>
    <t>VTA01118</t>
  </si>
  <si>
    <t>VTA01119</t>
  </si>
  <si>
    <t>VTA01120</t>
  </si>
  <si>
    <t>VTA01121</t>
  </si>
  <si>
    <t>VTA01122</t>
  </si>
  <si>
    <t>VTA01123</t>
  </si>
  <si>
    <t>VTA01124</t>
  </si>
  <si>
    <t>VTA01125</t>
  </si>
  <si>
    <t>VTA01126</t>
  </si>
  <si>
    <t>VTA01127</t>
  </si>
  <si>
    <t>VTA01128</t>
  </si>
  <si>
    <t>VTA01129</t>
  </si>
  <si>
    <t>VTA01130</t>
  </si>
  <si>
    <t>VTA01131</t>
  </si>
  <si>
    <t>VTA01132</t>
  </si>
  <si>
    <t>VTA01133</t>
  </si>
  <si>
    <t>VTA01134</t>
  </si>
  <si>
    <t>VTA01135</t>
  </si>
  <si>
    <t>VTA01136</t>
  </si>
  <si>
    <t>VTA01137</t>
  </si>
  <si>
    <t>VTA01138</t>
  </si>
  <si>
    <t>VTA01139</t>
  </si>
  <si>
    <t>VTA01140</t>
  </si>
  <si>
    <t>VTA01141</t>
  </si>
  <si>
    <t>VTA01142</t>
  </si>
  <si>
    <t>VTA01143</t>
  </si>
  <si>
    <t>VTA01144</t>
  </si>
  <si>
    <t>VTA01145</t>
  </si>
  <si>
    <t>VTA01146</t>
  </si>
  <si>
    <t>VTA01147</t>
  </si>
  <si>
    <t>VTA01148</t>
  </si>
  <si>
    <t>VTA01149</t>
  </si>
  <si>
    <t>VTA01150</t>
  </si>
  <si>
    <t>VTA01151</t>
  </si>
  <si>
    <t>VTA01152</t>
  </si>
  <si>
    <t>VTA01153</t>
  </si>
  <si>
    <t>VTA01154</t>
  </si>
  <si>
    <t>VTA01155</t>
  </si>
  <si>
    <t>VTA01156</t>
  </si>
  <si>
    <t>VTA01157</t>
  </si>
  <si>
    <t>VTA01158</t>
  </si>
  <si>
    <t>VTA01159</t>
  </si>
  <si>
    <t>VTA01160</t>
  </si>
  <si>
    <t>VTA01161</t>
  </si>
  <si>
    <t>VTA01162</t>
  </si>
  <si>
    <t>VTA01163</t>
  </si>
  <si>
    <t>VTA01164</t>
  </si>
  <si>
    <t>VTA01165</t>
  </si>
  <si>
    <t>VTA01166</t>
  </si>
  <si>
    <t>VTA01167</t>
  </si>
  <si>
    <t>VTA01168</t>
  </si>
  <si>
    <t>VTA01169</t>
  </si>
  <si>
    <t>VTA01170</t>
  </si>
  <si>
    <t>VTA01171</t>
  </si>
  <si>
    <t>VTA01172</t>
  </si>
  <si>
    <t>VTA01173</t>
  </si>
  <si>
    <t>VTA01174</t>
  </si>
  <si>
    <t>VTA01175</t>
  </si>
  <si>
    <t>VTA01176</t>
  </si>
  <si>
    <t>VTA01177</t>
  </si>
  <si>
    <t>VTA01178</t>
  </si>
  <si>
    <t>VTA01179</t>
  </si>
  <si>
    <t>VTA01180</t>
  </si>
  <si>
    <t>VTA01181</t>
  </si>
  <si>
    <t>VTA01182</t>
  </si>
  <si>
    <t>VTA01183</t>
  </si>
  <si>
    <t>VTA01184</t>
  </si>
  <si>
    <t>VTA01185</t>
  </si>
  <si>
    <t>VTA01186</t>
  </si>
  <si>
    <t>VTA01187</t>
  </si>
  <si>
    <t>VTA01188</t>
  </si>
  <si>
    <t>VTA01189</t>
  </si>
  <si>
    <t>VTA01190</t>
  </si>
  <si>
    <t>VTA01191</t>
  </si>
  <si>
    <t>VTA01192</t>
  </si>
  <si>
    <t>VTA01193</t>
  </si>
  <si>
    <t>VTA01194</t>
  </si>
  <si>
    <t>VTA01195</t>
  </si>
  <si>
    <t>VTA01196</t>
  </si>
  <si>
    <t>VTA01197</t>
  </si>
  <si>
    <t>VTA01198</t>
  </si>
  <si>
    <t>VTA01199</t>
  </si>
  <si>
    <t>VTA01200</t>
  </si>
  <si>
    <t>VTA01201</t>
  </si>
  <si>
    <t>VTA01202</t>
  </si>
  <si>
    <t>VTA01203</t>
  </si>
  <si>
    <t>VTA01204</t>
  </si>
  <si>
    <t>VTA01205</t>
  </si>
  <si>
    <t>VTA01206</t>
  </si>
  <si>
    <t>VTA01207</t>
  </si>
  <si>
    <t>VTA01208</t>
  </si>
  <si>
    <t>VTA01209</t>
  </si>
  <si>
    <t>VTA01210</t>
  </si>
  <si>
    <t>VTA01211</t>
  </si>
  <si>
    <t>VTA01212</t>
  </si>
  <si>
    <t>VTA01213</t>
  </si>
  <si>
    <t>VTA01214</t>
  </si>
  <si>
    <t>VTA01215</t>
  </si>
  <si>
    <t>VTA01216</t>
  </si>
  <si>
    <t>VTA01217</t>
  </si>
  <si>
    <t>VTA01218</t>
  </si>
  <si>
    <t>VTA01219</t>
  </si>
  <si>
    <t>VTA01220</t>
  </si>
  <si>
    <t>VTA01221</t>
  </si>
  <si>
    <t>VTA01222</t>
  </si>
  <si>
    <t>VTA01223</t>
  </si>
  <si>
    <t>VTA01224</t>
  </si>
  <si>
    <t>VTA01225</t>
  </si>
  <si>
    <t>VTA01226</t>
  </si>
  <si>
    <t>VTA01227</t>
  </si>
  <si>
    <t>VTA01228</t>
  </si>
  <si>
    <t>VTA01229</t>
  </si>
  <si>
    <t>VTA01230</t>
  </si>
  <si>
    <t>VTA01231</t>
  </si>
  <si>
    <t>VTA01232</t>
  </si>
  <si>
    <t>VTA01233</t>
  </si>
  <si>
    <t>VTA01234</t>
  </si>
  <si>
    <t>VTA01235</t>
  </si>
  <si>
    <t>VTA01236</t>
  </si>
  <si>
    <t>VTA01237</t>
  </si>
  <si>
    <t>VTA01238</t>
  </si>
  <si>
    <t>VTA01239</t>
  </si>
  <si>
    <t>VTA01240</t>
  </si>
  <si>
    <t>VTA01241</t>
  </si>
  <si>
    <t>VTA01242</t>
  </si>
  <si>
    <t>VTA01243</t>
  </si>
  <si>
    <t>VTA01244</t>
  </si>
  <si>
    <t>VTA01245</t>
  </si>
  <si>
    <t>VTA01246</t>
  </si>
  <si>
    <t>VTA01247</t>
  </si>
  <si>
    <t>VTA01248</t>
  </si>
  <si>
    <t>VTA01249</t>
  </si>
  <si>
    <t>VTA01250</t>
  </si>
  <si>
    <t>VTA01251</t>
  </si>
  <si>
    <t>VTA01252</t>
  </si>
  <si>
    <t>VTA01253</t>
  </si>
  <si>
    <t>VTA01254</t>
  </si>
  <si>
    <t>VTA01255</t>
  </si>
  <si>
    <t>VTA01256</t>
  </si>
  <si>
    <t>VTA01257</t>
  </si>
  <si>
    <t>VTA01258</t>
  </si>
  <si>
    <t>VTA01259</t>
  </si>
  <si>
    <t>VTA01260</t>
  </si>
  <si>
    <t>VTA01261</t>
  </si>
  <si>
    <t>VTA01262</t>
  </si>
  <si>
    <t>VTA01263</t>
  </si>
  <si>
    <t>VTA01264</t>
  </si>
  <si>
    <t>VTA01265</t>
  </si>
  <si>
    <t>VTA01266</t>
  </si>
  <si>
    <t>VTA01267</t>
  </si>
  <si>
    <t>VTA01268</t>
  </si>
  <si>
    <t>VTA01269</t>
  </si>
  <si>
    <t>VTA01270</t>
  </si>
  <si>
    <t>VTA01271</t>
  </si>
  <si>
    <t>VTA01272</t>
  </si>
  <si>
    <t>VTA01273</t>
  </si>
  <si>
    <t>VTA01274</t>
  </si>
  <si>
    <t>VTA01275</t>
  </si>
  <si>
    <t>VTA01276</t>
  </si>
  <si>
    <t>VTA01277</t>
  </si>
  <si>
    <t>VTA01278</t>
  </si>
  <si>
    <t>VTA01279</t>
  </si>
  <si>
    <t>VTA01280</t>
  </si>
  <si>
    <t>VTA01281</t>
  </si>
  <si>
    <t>VTA01282</t>
  </si>
  <si>
    <t>VTA01283</t>
  </si>
  <si>
    <t>VTA01284</t>
  </si>
  <si>
    <t>VTA01285</t>
  </si>
  <si>
    <t>VTA01286</t>
  </si>
  <si>
    <t>VTA01287</t>
  </si>
  <si>
    <t>VTA01288</t>
  </si>
  <si>
    <t>VTA01289</t>
  </si>
  <si>
    <t>VTA01290</t>
  </si>
  <si>
    <t>VTA01291</t>
  </si>
  <si>
    <t>VTA01292</t>
  </si>
  <si>
    <t>VTA01293</t>
  </si>
  <si>
    <t>VTA01294</t>
  </si>
  <si>
    <t>VTA01295</t>
  </si>
  <si>
    <t>VTA01296</t>
  </si>
  <si>
    <t>VTA01297</t>
  </si>
  <si>
    <t>VTA01298</t>
  </si>
  <si>
    <t>VTA01299</t>
  </si>
  <si>
    <t>VTA01300</t>
  </si>
  <si>
    <t>VTA01301</t>
  </si>
  <si>
    <t>VTA01302</t>
  </si>
  <si>
    <t>VTA01303</t>
  </si>
  <si>
    <t>VTA01304</t>
  </si>
  <si>
    <t>VTA01305</t>
  </si>
  <si>
    <t>VTA01306</t>
  </si>
  <si>
    <t>VTA01307</t>
  </si>
  <si>
    <t>VTA01308</t>
  </si>
  <si>
    <t>VTA01309</t>
  </si>
  <si>
    <t>VTA01310</t>
  </si>
  <si>
    <t>VTA01311</t>
  </si>
  <si>
    <t>VTA01312</t>
  </si>
  <si>
    <t>VTA01313</t>
  </si>
  <si>
    <t>VTA01314</t>
  </si>
  <si>
    <t>VTA01315</t>
  </si>
  <si>
    <t>VTA01316</t>
  </si>
  <si>
    <t>VTA01317</t>
  </si>
  <si>
    <t>VTA01318</t>
  </si>
  <si>
    <t>VTA01319</t>
  </si>
  <si>
    <t>VTA01320</t>
  </si>
  <si>
    <t>VTA01321</t>
  </si>
  <si>
    <t>VTA01322</t>
  </si>
  <si>
    <t>VTA01323</t>
  </si>
  <si>
    <t>VTA01324</t>
  </si>
  <si>
    <t>VTA01325</t>
  </si>
  <si>
    <t>VTA01326</t>
  </si>
  <si>
    <t>VTA01327</t>
  </si>
  <si>
    <t>VTA01328</t>
  </si>
  <si>
    <t>VTA01329</t>
  </si>
  <si>
    <t>VTA01330</t>
  </si>
  <si>
    <t>VTA01331</t>
  </si>
  <si>
    <t>VTA01332</t>
  </si>
  <si>
    <t>VTA01333</t>
  </si>
  <si>
    <t>VTA01334</t>
  </si>
  <si>
    <t>VTA01335</t>
  </si>
  <si>
    <t>VTA01336</t>
  </si>
  <si>
    <t>VTA01337</t>
  </si>
  <si>
    <t>VTA01338</t>
  </si>
  <si>
    <t>VTA01339</t>
  </si>
  <si>
    <t>VTA01340</t>
  </si>
  <si>
    <t>VTA01341</t>
  </si>
  <si>
    <t>VTA01342</t>
  </si>
  <si>
    <t>VTA01343</t>
  </si>
  <si>
    <t>VTA01344</t>
  </si>
  <si>
    <t>VTA01345</t>
  </si>
  <si>
    <t>VTA01346</t>
  </si>
  <si>
    <t>VTA01347</t>
  </si>
  <si>
    <t>VTA01348</t>
  </si>
  <si>
    <t>VTA01349</t>
  </si>
  <si>
    <t>VTA01350</t>
  </si>
  <si>
    <t>VTA01351</t>
  </si>
  <si>
    <t>VTA01352</t>
  </si>
  <si>
    <t>VTA01353</t>
  </si>
  <si>
    <t>VTA01354</t>
  </si>
  <si>
    <t>VTA01355</t>
  </si>
  <si>
    <t>VTA01356</t>
  </si>
  <si>
    <t>VTA01357</t>
  </si>
  <si>
    <t>VTA01358</t>
  </si>
  <si>
    <t>VTA01359</t>
  </si>
  <si>
    <t>VTA01360</t>
  </si>
  <si>
    <t>VTA01361</t>
  </si>
  <si>
    <t>VTA01362</t>
  </si>
  <si>
    <t>VTA01363</t>
  </si>
  <si>
    <t>VTA01364</t>
  </si>
  <si>
    <t>VTA01365</t>
  </si>
  <si>
    <t>VTA01366</t>
  </si>
  <si>
    <t>VTA01367</t>
  </si>
  <si>
    <t>VTA01368</t>
  </si>
  <si>
    <t>VTA01369</t>
  </si>
  <si>
    <t>VTA01370</t>
  </si>
  <si>
    <t>VTA01371</t>
  </si>
  <si>
    <t>VTA01372</t>
  </si>
  <si>
    <t>VTA01373</t>
  </si>
  <si>
    <t>VTA01374</t>
  </si>
  <si>
    <t>VTA01375</t>
  </si>
  <si>
    <t>VTA01376</t>
  </si>
  <si>
    <t>VTA01377</t>
  </si>
  <si>
    <t>VTA01378</t>
  </si>
  <si>
    <t>VTA01379</t>
  </si>
  <si>
    <t>VTA01380</t>
  </si>
  <si>
    <t>VTA01381</t>
  </si>
  <si>
    <t>VTA01382</t>
  </si>
  <si>
    <t>VTA01383</t>
  </si>
  <si>
    <t>VTA01384</t>
  </si>
  <si>
    <t>VTA01385</t>
  </si>
  <si>
    <t>VTA01386</t>
  </si>
  <si>
    <t>VTA01387</t>
  </si>
  <si>
    <t>VTA01388</t>
  </si>
  <si>
    <t>VTA01389</t>
  </si>
  <si>
    <t>VTA01390</t>
  </si>
  <si>
    <t>VTA01391</t>
  </si>
  <si>
    <t>VTA01392</t>
  </si>
  <si>
    <t>VTA01393</t>
  </si>
  <si>
    <t>VTA01394</t>
  </si>
  <si>
    <t>VTA01395</t>
  </si>
  <si>
    <t>VTA01396</t>
  </si>
  <si>
    <t>VTA01397</t>
  </si>
  <si>
    <t>VTA01398</t>
  </si>
  <si>
    <t>VTA01399</t>
  </si>
  <si>
    <t>VTA01400</t>
  </si>
  <si>
    <t>VTA01401</t>
  </si>
  <si>
    <t>VTA01402</t>
  </si>
  <si>
    <t>VTA01403</t>
  </si>
  <si>
    <t>VTA01404</t>
  </si>
  <si>
    <t>VTA01405</t>
  </si>
  <si>
    <t>VTA01406</t>
  </si>
  <si>
    <t>VTA01407</t>
  </si>
  <si>
    <t>VTA01408</t>
  </si>
  <si>
    <t>VTA01409</t>
  </si>
  <si>
    <t>VTA01410</t>
  </si>
  <si>
    <t>VTA01411</t>
  </si>
  <si>
    <t>VTA01412</t>
  </si>
  <si>
    <t>VTA01413</t>
  </si>
  <si>
    <t>VTA01414</t>
  </si>
  <si>
    <t>VTA01415</t>
  </si>
  <si>
    <t>VTA01416</t>
  </si>
  <si>
    <t>VTA01417</t>
  </si>
  <si>
    <t>VTA01418</t>
  </si>
  <si>
    <t>VTA01419</t>
  </si>
  <si>
    <t>VTA01420</t>
  </si>
  <si>
    <t>VTA01421</t>
  </si>
  <si>
    <t>VTA01422</t>
  </si>
  <si>
    <t>VTA01423</t>
  </si>
  <si>
    <t>VTA01424</t>
  </si>
  <si>
    <t>VTA01425</t>
  </si>
  <si>
    <t>VTA01426</t>
  </si>
  <si>
    <t>VTA01427</t>
  </si>
  <si>
    <t>VTA01428</t>
  </si>
  <si>
    <t>VTA01429</t>
  </si>
  <si>
    <t>VTA01430</t>
  </si>
  <si>
    <t>VTA01431</t>
  </si>
  <si>
    <t>VTA01432</t>
  </si>
  <si>
    <t>VTA01433</t>
  </si>
  <si>
    <t>VTA01434</t>
  </si>
  <si>
    <t>VTA01435</t>
  </si>
  <si>
    <t>VTA01436</t>
  </si>
  <si>
    <t>VTA01437</t>
  </si>
  <si>
    <t>VTA01438</t>
  </si>
  <si>
    <t>VTA01439</t>
  </si>
  <si>
    <t>VTA01440</t>
  </si>
  <si>
    <t>VTA01441</t>
  </si>
  <si>
    <t>VTA01442</t>
  </si>
  <si>
    <t>VTA01443</t>
  </si>
  <si>
    <t>VTA01444</t>
  </si>
  <si>
    <t>VTA01445</t>
  </si>
  <si>
    <t>VTA01446</t>
  </si>
  <si>
    <t>VTA01447</t>
  </si>
  <si>
    <t>VTA01448</t>
  </si>
  <si>
    <t>VTA01449</t>
  </si>
  <si>
    <t>VTA01450</t>
  </si>
  <si>
    <t>VTA01451</t>
  </si>
  <si>
    <t>VTA01452</t>
  </si>
  <si>
    <t>VTA01453</t>
  </si>
  <si>
    <t>VTA01454</t>
  </si>
  <si>
    <t>VTA01455</t>
  </si>
  <si>
    <t>VTA01456</t>
  </si>
  <si>
    <t>VTA01457</t>
  </si>
  <si>
    <t>VTA01458</t>
  </si>
  <si>
    <t>VTA01459</t>
  </si>
  <si>
    <t>VTA01460</t>
  </si>
  <si>
    <t>VTA01461</t>
  </si>
  <si>
    <t>VTA01462</t>
  </si>
  <si>
    <t>VTA01463</t>
  </si>
  <si>
    <t>VTA01464</t>
  </si>
  <si>
    <t>VTA01465</t>
  </si>
  <si>
    <t>VTA01466</t>
  </si>
  <si>
    <t>VTA01467</t>
  </si>
  <si>
    <t>VTA01468</t>
  </si>
  <si>
    <t>VTA01469</t>
  </si>
  <si>
    <t>VTA01470</t>
  </si>
  <si>
    <t>VTA01471</t>
  </si>
  <si>
    <t>VTA01472</t>
  </si>
  <si>
    <t>VTA01473</t>
  </si>
  <si>
    <t>VTA01474</t>
  </si>
  <si>
    <t>VTA01475</t>
  </si>
  <si>
    <t>VTA01476</t>
  </si>
  <si>
    <t>VTA01477</t>
  </si>
  <si>
    <t>VTA01478</t>
  </si>
  <si>
    <t>VTA01479</t>
  </si>
  <si>
    <t>VTA01480</t>
  </si>
  <si>
    <t>VTA01481</t>
  </si>
  <si>
    <t>VTA01482</t>
  </si>
  <si>
    <t>VTA01483</t>
  </si>
  <si>
    <t>VTA01484</t>
  </si>
  <si>
    <t>VTA01485</t>
  </si>
  <si>
    <t>VTA01486</t>
  </si>
  <si>
    <t>VTA01487</t>
  </si>
  <si>
    <t>VTA01488</t>
  </si>
  <si>
    <t>VTA01489</t>
  </si>
  <si>
    <t>VTA01490</t>
  </si>
  <si>
    <t>VTA01491</t>
  </si>
  <si>
    <t>VTA01492</t>
  </si>
  <si>
    <t>VTA01493</t>
  </si>
  <si>
    <t>VTA01494</t>
  </si>
  <si>
    <t>VTA01495</t>
  </si>
  <si>
    <t>VTA01496</t>
  </si>
  <si>
    <t>VTA01497</t>
  </si>
  <si>
    <t>VTA01498</t>
  </si>
  <si>
    <t>VTA01499</t>
  </si>
  <si>
    <t>VTA01500</t>
  </si>
  <si>
    <t>VTA01501</t>
  </si>
  <si>
    <t>VTA01502</t>
  </si>
  <si>
    <t>VTA01503</t>
  </si>
  <si>
    <t>VTA01504</t>
  </si>
  <si>
    <t>VTA01505</t>
  </si>
  <si>
    <t>VTA01506</t>
  </si>
  <si>
    <t>VTA01507</t>
  </si>
  <si>
    <t>VTA01508</t>
  </si>
  <si>
    <t>VTA01509</t>
  </si>
  <si>
    <t>VTA01510</t>
  </si>
  <si>
    <t>VTA01511</t>
  </si>
  <si>
    <t>VTA01512</t>
  </si>
  <si>
    <t>VTA01513</t>
  </si>
  <si>
    <t>VTA01514</t>
  </si>
  <si>
    <t>VTA01515</t>
  </si>
  <si>
    <t>VTA01516</t>
  </si>
  <si>
    <t>VTA01517</t>
  </si>
  <si>
    <t>VTA01518</t>
  </si>
  <si>
    <t>VTA01519</t>
  </si>
  <si>
    <t>VTA01520</t>
  </si>
  <si>
    <t>VTA01521</t>
  </si>
  <si>
    <t>VTA01522</t>
  </si>
  <si>
    <t>VTA01523</t>
  </si>
  <si>
    <t>VTA01524</t>
  </si>
  <si>
    <t>VTA01525</t>
  </si>
  <si>
    <t>VTA01526</t>
  </si>
  <si>
    <t>VTA01527</t>
  </si>
  <si>
    <t>VTA01528</t>
  </si>
  <si>
    <t>VTA01529</t>
  </si>
  <si>
    <t>VTA01530</t>
  </si>
  <si>
    <t>VTA01531</t>
  </si>
  <si>
    <t>VTA01532</t>
  </si>
  <si>
    <t>VTA01533</t>
  </si>
  <si>
    <t>VTA01534</t>
  </si>
  <si>
    <t>VTA01535</t>
  </si>
  <si>
    <t>VTA01536</t>
  </si>
  <si>
    <t>VTA01537</t>
  </si>
  <si>
    <t>VTA01538</t>
  </si>
  <si>
    <t>VTA01539</t>
  </si>
  <si>
    <t>VTA01540</t>
  </si>
  <si>
    <t>VTA01541</t>
  </si>
  <si>
    <t>VTA01542</t>
  </si>
  <si>
    <t>VTA01543</t>
  </si>
  <si>
    <t>VTA01544</t>
  </si>
  <si>
    <t>VTA01545</t>
  </si>
  <si>
    <t>VTA01546</t>
  </si>
  <si>
    <t>VTA01547</t>
  </si>
  <si>
    <t>VTA01548</t>
  </si>
  <si>
    <t>VTA01549</t>
  </si>
  <si>
    <t>VTA01550</t>
  </si>
  <si>
    <t>VTA01551</t>
  </si>
  <si>
    <t>VTA01552</t>
  </si>
  <si>
    <t>VTA01553</t>
  </si>
  <si>
    <t>VTA01554</t>
  </si>
  <si>
    <t>VTA01555</t>
  </si>
  <si>
    <t>VTA01556</t>
  </si>
  <si>
    <t>VTA01557</t>
  </si>
  <si>
    <t>VTA01558</t>
  </si>
  <si>
    <t>VTA01559</t>
  </si>
  <si>
    <t>VTA01560</t>
  </si>
  <si>
    <t>VTA01561</t>
  </si>
  <si>
    <t>VTA01562</t>
  </si>
  <si>
    <t>VTA01563</t>
  </si>
  <si>
    <t>VTA01564</t>
  </si>
  <si>
    <t>VTA01565</t>
  </si>
  <si>
    <t>VTA01566</t>
  </si>
  <si>
    <t>VTA01567</t>
  </si>
  <si>
    <t>VTA01568</t>
  </si>
  <si>
    <t>VTA01569</t>
  </si>
  <si>
    <t>VTA01570</t>
  </si>
  <si>
    <t>VTA01571</t>
  </si>
  <si>
    <t>VTA01572</t>
  </si>
  <si>
    <t>VTA01573</t>
  </si>
  <si>
    <t>VTA01574</t>
  </si>
  <si>
    <t>VTA01575</t>
  </si>
  <si>
    <t>VTA01576</t>
  </si>
  <si>
    <t>VTA01577</t>
  </si>
  <si>
    <t>VTA01578</t>
  </si>
  <si>
    <t>VTA01579</t>
  </si>
  <si>
    <t>VTA01580</t>
  </si>
  <si>
    <t>VTA01581</t>
  </si>
  <si>
    <t>VTA01582</t>
  </si>
  <si>
    <t>VTA01583</t>
  </si>
  <si>
    <t>VTA01584</t>
  </si>
  <si>
    <t>VTA01585</t>
  </si>
  <si>
    <t>VTA01586</t>
  </si>
  <si>
    <t>VTA01587</t>
  </si>
  <si>
    <t>VTA01588</t>
  </si>
  <si>
    <t>VTA01589</t>
  </si>
  <si>
    <t>VTA01590</t>
  </si>
  <si>
    <t>VTA01591</t>
  </si>
  <si>
    <t>VTA01592</t>
  </si>
  <si>
    <t>VTA01593</t>
  </si>
  <si>
    <t>VTA01594</t>
  </si>
  <si>
    <t>VTA01595</t>
  </si>
  <si>
    <t>VTA01596</t>
  </si>
  <si>
    <t>VTA01597</t>
  </si>
  <si>
    <t>VTA01598</t>
  </si>
  <si>
    <t>VTA01599</t>
  </si>
  <si>
    <t>VTA01600</t>
  </si>
  <si>
    <t>VTA01601</t>
  </si>
  <si>
    <t>VTA01602</t>
  </si>
  <si>
    <t>VTA01603</t>
  </si>
  <si>
    <t>VTA01604</t>
  </si>
  <si>
    <t>VTA01605</t>
  </si>
  <si>
    <t>VTA01606</t>
  </si>
  <si>
    <t>VTA01607</t>
  </si>
  <si>
    <t>VTA01608</t>
  </si>
  <si>
    <t>VTA01609</t>
  </si>
  <si>
    <t>VTA01610</t>
  </si>
  <si>
    <t>VTA01611</t>
  </si>
  <si>
    <t>VTA01612</t>
  </si>
  <si>
    <t>VTA01613</t>
  </si>
  <si>
    <t>VTA01614</t>
  </si>
  <si>
    <t>VTA01615</t>
  </si>
  <si>
    <t>VTA01616</t>
  </si>
  <si>
    <t>VTA01617</t>
  </si>
  <si>
    <t>VTA01618</t>
  </si>
  <si>
    <t>VTA01619</t>
  </si>
  <si>
    <t>VTA01620</t>
  </si>
  <si>
    <t>VTA01621</t>
  </si>
  <si>
    <t>VTA01622</t>
  </si>
  <si>
    <t>VTA01623</t>
  </si>
  <si>
    <t>VTA01624</t>
  </si>
  <si>
    <t>VTA01625</t>
  </si>
  <si>
    <t>VTA01626</t>
  </si>
  <si>
    <t>VTA01627</t>
  </si>
  <si>
    <t>VTA01628</t>
  </si>
  <si>
    <t>VTA01629</t>
  </si>
  <si>
    <t>VTA01630</t>
  </si>
  <si>
    <t>VTA01631</t>
  </si>
  <si>
    <t>VTA01632</t>
  </si>
  <si>
    <t>VTA01633</t>
  </si>
  <si>
    <t>VTA01634</t>
  </si>
  <si>
    <t>VTA01635</t>
  </si>
  <si>
    <t>VTA01636</t>
  </si>
  <si>
    <t>VTA01637</t>
  </si>
  <si>
    <t>VTA01638</t>
  </si>
  <si>
    <t>VTA01639</t>
  </si>
  <si>
    <t>VTA01640</t>
  </si>
  <si>
    <t>VTA01641</t>
  </si>
  <si>
    <t>VTA01642</t>
  </si>
  <si>
    <t>VTA01643</t>
  </si>
  <si>
    <t>VTA01644</t>
  </si>
  <si>
    <t>VTA01645</t>
  </si>
  <si>
    <t>VTA01646</t>
  </si>
  <si>
    <t>VTA01647</t>
  </si>
  <si>
    <t>VTA01648</t>
  </si>
  <si>
    <t>VTA01649</t>
  </si>
  <si>
    <t>VTA01650</t>
  </si>
  <si>
    <t>VTA01651</t>
  </si>
  <si>
    <t>VTA01652</t>
  </si>
  <si>
    <t>VTA01653</t>
  </si>
  <si>
    <t>VTA01654</t>
  </si>
  <si>
    <t>VTA01655</t>
  </si>
  <si>
    <t>VTA01656</t>
  </si>
  <si>
    <t>VTA01657</t>
  </si>
  <si>
    <t>VTA01658</t>
  </si>
  <si>
    <t>VTA01659</t>
  </si>
  <si>
    <t>VTA01660</t>
  </si>
  <si>
    <t>VTA01661</t>
  </si>
  <si>
    <t>VTA01662</t>
  </si>
  <si>
    <t>VTA01663</t>
  </si>
  <si>
    <t>VTA01664</t>
  </si>
  <si>
    <t>VTA01665</t>
  </si>
  <si>
    <t>VTA01666</t>
  </si>
  <si>
    <t>VTA01667</t>
  </si>
  <si>
    <t>VTA01668</t>
  </si>
  <si>
    <t>VTA01669</t>
  </si>
  <si>
    <t>VTA01670</t>
  </si>
  <si>
    <t>VTA01671</t>
  </si>
  <si>
    <t>VTA01672</t>
  </si>
  <si>
    <t>VTA01673</t>
  </si>
  <si>
    <t>VTA01674</t>
  </si>
  <si>
    <t>VTA01675</t>
  </si>
  <si>
    <t>VTA01676</t>
  </si>
  <si>
    <t>VTA01677</t>
  </si>
  <si>
    <t>VTA01678</t>
  </si>
  <si>
    <t>VTA01679</t>
  </si>
  <si>
    <t>VTA01680</t>
  </si>
  <si>
    <t>VTA01681</t>
  </si>
  <si>
    <t>VTA01682</t>
  </si>
  <si>
    <t>VTA01683</t>
  </si>
  <si>
    <t>VTA01684</t>
  </si>
  <si>
    <t>VTA01685</t>
  </si>
  <si>
    <t>VTA01686</t>
  </si>
  <si>
    <t>VTA01687</t>
  </si>
  <si>
    <t>VTA01688</t>
  </si>
  <si>
    <t>VTA01689</t>
  </si>
  <si>
    <t>VTA01690</t>
  </si>
  <si>
    <t>VTA01691</t>
  </si>
  <si>
    <t>VTA01692</t>
  </si>
  <si>
    <t>VTA01693</t>
  </si>
  <si>
    <t>VTA01694</t>
  </si>
  <si>
    <t>VTA01695</t>
  </si>
  <si>
    <t>VTA01696</t>
  </si>
  <si>
    <t>VTA01697</t>
  </si>
  <si>
    <t>VTA01698</t>
  </si>
  <si>
    <t>VTA01699</t>
  </si>
  <si>
    <t>VTA01700</t>
  </si>
  <si>
    <t>VTA01701</t>
  </si>
  <si>
    <t>VTA01702</t>
  </si>
  <si>
    <t>VTA01703</t>
  </si>
  <si>
    <t>VTA01704</t>
  </si>
  <si>
    <t>VTA01705</t>
  </si>
  <si>
    <t>VTA01706</t>
  </si>
  <si>
    <t>VTA01707</t>
  </si>
  <si>
    <t>VTA01708</t>
  </si>
  <si>
    <t>VTA01709</t>
  </si>
  <si>
    <t>VTA01710</t>
  </si>
  <si>
    <t>VTA01711</t>
  </si>
  <si>
    <t>VTA01712</t>
  </si>
  <si>
    <t>VTA01713</t>
  </si>
  <si>
    <t>VTA01714</t>
  </si>
  <si>
    <t>VTA01715</t>
  </si>
  <si>
    <t>VTA01716</t>
  </si>
  <si>
    <t>VTA01717</t>
  </si>
  <si>
    <t>VTA01718</t>
  </si>
  <si>
    <t>VTA01719</t>
  </si>
  <si>
    <t>VTA01720</t>
  </si>
  <si>
    <t>VTA01721</t>
  </si>
  <si>
    <t>VTA01722</t>
  </si>
  <si>
    <t>VTA01723</t>
  </si>
  <si>
    <t>VTA01724</t>
  </si>
  <si>
    <t>VTA01725</t>
  </si>
  <si>
    <t>VTA01726</t>
  </si>
  <si>
    <t>VTA01727</t>
  </si>
  <si>
    <t>VTA01728</t>
  </si>
  <si>
    <t>VTA01729</t>
  </si>
  <si>
    <t>VTA01730</t>
  </si>
  <si>
    <t>VTA01731</t>
  </si>
  <si>
    <t>VTA01732</t>
  </si>
  <si>
    <t>VTA01733</t>
  </si>
  <si>
    <t>VTA01734</t>
  </si>
  <si>
    <t>VTA01735</t>
  </si>
  <si>
    <t>VTA01736</t>
  </si>
  <si>
    <t>VTA01737</t>
  </si>
  <si>
    <t>VTA01738</t>
  </si>
  <si>
    <t>VTA01739</t>
  </si>
  <si>
    <t>VTA01740</t>
  </si>
  <si>
    <t>VTA01741</t>
  </si>
  <si>
    <t>VTA01742</t>
  </si>
  <si>
    <t>VTA01743</t>
  </si>
  <si>
    <t>VTA01744</t>
  </si>
  <si>
    <t>VTA01745</t>
  </si>
  <si>
    <t>VTA01746</t>
  </si>
  <si>
    <t>VTA01747</t>
  </si>
  <si>
    <t>VTA01748</t>
  </si>
  <si>
    <t>VTA01749</t>
  </si>
  <si>
    <t>VTA01750</t>
  </si>
  <si>
    <t>VTA01751</t>
  </si>
  <si>
    <t>VTA01752</t>
  </si>
  <si>
    <t>VTA01753</t>
  </si>
  <si>
    <t>VTA01754</t>
  </si>
  <si>
    <t>VTA01755</t>
  </si>
  <si>
    <t>VTA01756</t>
  </si>
  <si>
    <t>VTA01757</t>
  </si>
  <si>
    <t>VTA01758</t>
  </si>
  <si>
    <t>VTA01759</t>
  </si>
  <si>
    <t>VTA01760</t>
  </si>
  <si>
    <t>VTA01761</t>
  </si>
  <si>
    <t>VTA01762</t>
  </si>
  <si>
    <t>VTA01763</t>
  </si>
  <si>
    <t>VTA01764</t>
  </si>
  <si>
    <t>VTA01765</t>
  </si>
  <si>
    <t>VTA01766</t>
  </si>
  <si>
    <t>VTA01767</t>
  </si>
  <si>
    <t>VTA01768</t>
  </si>
  <si>
    <t>VTA01769</t>
  </si>
  <si>
    <t>VTA01770</t>
  </si>
  <si>
    <t>VTA01771</t>
  </si>
  <si>
    <t>VTA01772</t>
  </si>
  <si>
    <t>VTA01773</t>
  </si>
  <si>
    <t>VTA01774</t>
  </si>
  <si>
    <t>VTA01775</t>
  </si>
  <si>
    <t>VTA01776</t>
  </si>
  <si>
    <t>VTA01777</t>
  </si>
  <si>
    <t>VTA01778</t>
  </si>
  <si>
    <t>VTA01779</t>
  </si>
  <si>
    <t>VTA01780</t>
  </si>
  <si>
    <t>VTA01781</t>
  </si>
  <si>
    <t>VTA01782</t>
  </si>
  <si>
    <t>VTA01783</t>
  </si>
  <si>
    <t>VTA01784</t>
  </si>
  <si>
    <t>VTA01785</t>
  </si>
  <si>
    <t>VTA01786</t>
  </si>
  <si>
    <t>VTA01787</t>
  </si>
  <si>
    <t>VTA01788</t>
  </si>
  <si>
    <t>VTA01789</t>
  </si>
  <si>
    <t>VTA01790</t>
  </si>
  <si>
    <t>VTA01791</t>
  </si>
  <si>
    <t>VTA01792</t>
  </si>
  <si>
    <t>VTA01793</t>
  </si>
  <si>
    <t>VTA01794</t>
  </si>
  <si>
    <t>VTA01795</t>
  </si>
  <si>
    <t>VTA01796</t>
  </si>
  <si>
    <t>VTA01797</t>
  </si>
  <si>
    <t>VTA01798</t>
  </si>
  <si>
    <t>VTA01799</t>
  </si>
  <si>
    <t>VTA01800</t>
  </si>
  <si>
    <t>VTA01801</t>
  </si>
  <si>
    <t>VTA01802</t>
  </si>
  <si>
    <t>VTA01803</t>
  </si>
  <si>
    <t>VTA01804</t>
  </si>
  <si>
    <t>VTA01805</t>
  </si>
  <si>
    <t>VTA01806</t>
  </si>
  <si>
    <t>VTA01807</t>
  </si>
  <si>
    <t>VTA01808</t>
  </si>
  <si>
    <t>VTA01809</t>
  </si>
  <si>
    <t>VTA01810</t>
  </si>
  <si>
    <t>VTA01811</t>
  </si>
  <si>
    <t>VTA01812</t>
  </si>
  <si>
    <t>VTA01813</t>
  </si>
  <si>
    <t>VTA01814</t>
  </si>
  <si>
    <t>VTA01815</t>
  </si>
  <si>
    <t>VTA01816</t>
  </si>
  <si>
    <t>VTA01817</t>
  </si>
  <si>
    <t>VTA01818</t>
  </si>
  <si>
    <t>VTA01819</t>
  </si>
  <si>
    <t>VTA01820</t>
  </si>
  <si>
    <t>VTA01821</t>
  </si>
  <si>
    <t>VTA01822</t>
  </si>
  <si>
    <t>VTA01823</t>
  </si>
  <si>
    <t>VTA01824</t>
  </si>
  <si>
    <t>VTA01825</t>
  </si>
  <si>
    <t>VTA01826</t>
  </si>
  <si>
    <t>VTA01827</t>
  </si>
  <si>
    <t>VTA01828</t>
  </si>
  <si>
    <t>VTA01829</t>
  </si>
  <si>
    <t>VTA01830</t>
  </si>
  <si>
    <t>VTA01831</t>
  </si>
  <si>
    <t>VTA01832</t>
  </si>
  <si>
    <t>VTA01833</t>
  </si>
  <si>
    <t>VTA01834</t>
  </si>
  <si>
    <t>VTA01835</t>
  </si>
  <si>
    <t>VTA01836</t>
  </si>
  <si>
    <t>VTA01837</t>
  </si>
  <si>
    <t>VTA01838</t>
  </si>
  <si>
    <t>VTA01839</t>
  </si>
  <si>
    <t>VTA01840</t>
  </si>
  <si>
    <t>VTA01841</t>
  </si>
  <si>
    <t>VTA01842</t>
  </si>
  <si>
    <t>VTA01843</t>
  </si>
  <si>
    <t>VTA01844</t>
  </si>
  <si>
    <t>VTA01845</t>
  </si>
  <si>
    <t>VTA01846</t>
  </si>
  <si>
    <t>VTA01847</t>
  </si>
  <si>
    <t>VTA01848</t>
  </si>
  <si>
    <t>VTA01849</t>
  </si>
  <si>
    <t>VTA01850</t>
  </si>
  <si>
    <t>VTA01851</t>
  </si>
  <si>
    <t>VTA01852</t>
  </si>
  <si>
    <t>VTA01853</t>
  </si>
  <si>
    <t>VTA01854</t>
  </si>
  <si>
    <t>VTA01855</t>
  </si>
  <si>
    <t>VTA01856</t>
  </si>
  <si>
    <t>VTA01857</t>
  </si>
  <si>
    <t>VTA01858</t>
  </si>
  <si>
    <t>VTA01859</t>
  </si>
  <si>
    <t>VTA01860</t>
  </si>
  <si>
    <t>VTA01861</t>
  </si>
  <si>
    <t>VTA01862</t>
  </si>
  <si>
    <t>VTA01863</t>
  </si>
  <si>
    <t>VTA01864</t>
  </si>
  <si>
    <t>VTA01865</t>
  </si>
  <si>
    <t>VTA01866</t>
  </si>
  <si>
    <t>VTA01867</t>
  </si>
  <si>
    <t>VTA01868</t>
  </si>
  <si>
    <t>VTA01869</t>
  </si>
  <si>
    <t>VTA01870</t>
  </si>
  <si>
    <t>VTA01871</t>
  </si>
  <si>
    <t>VTA01872</t>
  </si>
  <si>
    <t>VTA01873</t>
  </si>
  <si>
    <t>VTA01874</t>
  </si>
  <si>
    <t>VTA01875</t>
  </si>
  <si>
    <t>VTA01876</t>
  </si>
  <si>
    <t>VTA01877</t>
  </si>
  <si>
    <t>VTA01878</t>
  </si>
  <si>
    <t>VTA01879</t>
  </si>
  <si>
    <t>VTA01880</t>
  </si>
  <si>
    <t>VTA01881</t>
  </si>
  <si>
    <t>VTA01882</t>
  </si>
  <si>
    <t>VTA01883</t>
  </si>
  <si>
    <t>VTA01884</t>
  </si>
  <si>
    <t>VTA01885</t>
  </si>
  <si>
    <t>VTA01886</t>
  </si>
  <si>
    <t>VTA01887</t>
  </si>
  <si>
    <t>VTA01888</t>
  </si>
  <si>
    <t>VTA01889</t>
  </si>
  <si>
    <t>VTA01890</t>
  </si>
  <si>
    <t>VTA01891</t>
  </si>
  <si>
    <t>VTA01892</t>
  </si>
  <si>
    <t>VTA01893</t>
  </si>
  <si>
    <t>VTA01894</t>
  </si>
  <si>
    <t>VTA01895</t>
  </si>
  <si>
    <t>VTA01896</t>
  </si>
  <si>
    <t>VTA01897</t>
  </si>
  <si>
    <t>VTA01898</t>
  </si>
  <si>
    <t>VTA01899</t>
  </si>
  <si>
    <t>VTA01900</t>
  </si>
  <si>
    <t>VTA01901</t>
  </si>
  <si>
    <t>VTA01902</t>
  </si>
  <si>
    <t>VTA01903</t>
  </si>
  <si>
    <t>VTA01904</t>
  </si>
  <si>
    <t>VTA01905</t>
  </si>
  <si>
    <t>VTA01906</t>
  </si>
  <si>
    <t>VTA01907</t>
  </si>
  <si>
    <t>VTA01908</t>
  </si>
  <si>
    <t>VTA01909</t>
  </si>
  <si>
    <t>VTA01910</t>
  </si>
  <si>
    <t>VTA01911</t>
  </si>
  <si>
    <t>VTA01912</t>
  </si>
  <si>
    <t>VTA01913</t>
  </si>
  <si>
    <t>VTA01914</t>
  </si>
  <si>
    <t>VTA01915</t>
  </si>
  <si>
    <t>VTA01916</t>
  </si>
  <si>
    <t>VTA01917</t>
  </si>
  <si>
    <t>VTA01918</t>
  </si>
  <si>
    <t>VTA01919</t>
  </si>
  <si>
    <t>VTA01920</t>
  </si>
  <si>
    <t>VTA01921</t>
  </si>
  <si>
    <t>VTA01922</t>
  </si>
  <si>
    <t>VTA01923</t>
  </si>
  <si>
    <t>VTA01924</t>
  </si>
  <si>
    <t>VTA01925</t>
  </si>
  <si>
    <t>VTA01926</t>
  </si>
  <si>
    <t>VTA01927</t>
  </si>
  <si>
    <t>VTA01928</t>
  </si>
  <si>
    <t>VTA01929</t>
  </si>
  <si>
    <t>VTA01930</t>
  </si>
  <si>
    <t>VTA01931</t>
  </si>
  <si>
    <t>VTA01932</t>
  </si>
  <si>
    <t>VTA01933</t>
  </si>
  <si>
    <t>VTA01934</t>
  </si>
  <si>
    <t>VTA01935</t>
  </si>
  <si>
    <t>VTA01936</t>
  </si>
  <si>
    <t>VTA01937</t>
  </si>
  <si>
    <t>VTA01938</t>
  </si>
  <si>
    <t>VTA01939</t>
  </si>
  <si>
    <t>VTA01940</t>
  </si>
  <si>
    <t>VTA01941</t>
  </si>
  <si>
    <t>VTA01942</t>
  </si>
  <si>
    <t>VTA01943</t>
  </si>
  <si>
    <t>VTA01944</t>
  </si>
  <si>
    <t>VTA01945</t>
  </si>
  <si>
    <t>VTA01946</t>
  </si>
  <si>
    <t>VTA01947</t>
  </si>
  <si>
    <t>VTA01948</t>
  </si>
  <si>
    <t>VTA01949</t>
  </si>
  <si>
    <t>VTA01950</t>
  </si>
  <si>
    <t>VTA01951</t>
  </si>
  <si>
    <t>VTA01952</t>
  </si>
  <si>
    <t>VTA01953</t>
  </si>
  <si>
    <t>VTA01954</t>
  </si>
  <si>
    <t>VTA01955</t>
  </si>
  <si>
    <t>VTA01956</t>
  </si>
  <si>
    <t>VTA01957</t>
  </si>
  <si>
    <t>VTA01958</t>
  </si>
  <si>
    <t>VTA01959</t>
  </si>
  <si>
    <t>VTA01960</t>
  </si>
  <si>
    <t>VTA01961</t>
  </si>
  <si>
    <t>VTA01962</t>
  </si>
  <si>
    <t>VTA01963</t>
  </si>
  <si>
    <t>VTA01964</t>
  </si>
  <si>
    <t>VTA01965</t>
  </si>
  <si>
    <t>VTA01966</t>
  </si>
  <si>
    <t>VTA01967</t>
  </si>
  <si>
    <t>VTA01968</t>
  </si>
  <si>
    <t>VTA01969</t>
  </si>
  <si>
    <t>VTA01970</t>
  </si>
  <si>
    <t>VTA01971</t>
  </si>
  <si>
    <t>VTA01972</t>
  </si>
  <si>
    <t>VTA01973</t>
  </si>
  <si>
    <t>VTA01974</t>
  </si>
  <si>
    <t>VTA01975</t>
  </si>
  <si>
    <t>VTA01976</t>
  </si>
  <si>
    <t>VTA01977</t>
  </si>
  <si>
    <t>VTA01978</t>
  </si>
  <si>
    <t>VTA01979</t>
  </si>
  <si>
    <t>VTA01980</t>
  </si>
  <si>
    <t>VTA01981</t>
  </si>
  <si>
    <t>VTA01982</t>
  </si>
  <si>
    <t>VTA01983</t>
  </si>
  <si>
    <t>VTA01984</t>
  </si>
  <si>
    <t>VTA01985</t>
  </si>
  <si>
    <t>VTA01986</t>
  </si>
  <si>
    <t>VTA01987</t>
  </si>
  <si>
    <t>VTA01988</t>
  </si>
  <si>
    <t>VTA01989</t>
  </si>
  <si>
    <t>VTA01990</t>
  </si>
  <si>
    <t>VTA01991</t>
  </si>
  <si>
    <t>VTA01992</t>
  </si>
  <si>
    <t>VTA01993</t>
  </si>
  <si>
    <t>VTA01994</t>
  </si>
  <si>
    <t>VTA01995</t>
  </si>
  <si>
    <t>VTA01996</t>
  </si>
  <si>
    <t>VTA01997</t>
  </si>
  <si>
    <t>VTA01998</t>
  </si>
  <si>
    <t>VTA01999</t>
  </si>
  <si>
    <t>VTA02000</t>
  </si>
  <si>
    <t>VTA02001</t>
  </si>
  <si>
    <t>VTA02002</t>
  </si>
  <si>
    <t>VTA02003</t>
  </si>
  <si>
    <t>VTA02004</t>
  </si>
  <si>
    <t>VTA02005</t>
  </si>
  <si>
    <t>VTA02006</t>
  </si>
  <si>
    <t>VTA02007</t>
  </si>
  <si>
    <t>VTA02008</t>
  </si>
  <si>
    <t>VTA02009</t>
  </si>
  <si>
    <t>VTA02010</t>
  </si>
  <si>
    <t>VTA02011</t>
  </si>
  <si>
    <t>VTA02012</t>
  </si>
  <si>
    <t>VTA02013</t>
  </si>
  <si>
    <t>VTA02014</t>
  </si>
  <si>
    <t>VTA02015</t>
  </si>
  <si>
    <t>VTA02016</t>
  </si>
  <si>
    <t>VTA02017</t>
  </si>
  <si>
    <t>VTA02018</t>
  </si>
  <si>
    <t>VTA02019</t>
  </si>
  <si>
    <t>VTA02020</t>
  </si>
  <si>
    <t>VTA02021</t>
  </si>
  <si>
    <t>VTA02022</t>
  </si>
  <si>
    <t>VTA02023</t>
  </si>
  <si>
    <t>VTA02024</t>
  </si>
  <si>
    <t>VTA02025</t>
  </si>
  <si>
    <t>VTA02026</t>
  </si>
  <si>
    <t>VTA02027</t>
  </si>
  <si>
    <t>VTA02028</t>
  </si>
  <si>
    <t>VTA02029</t>
  </si>
  <si>
    <t>VTA02030</t>
  </si>
  <si>
    <t>VTA02031</t>
  </si>
  <si>
    <t>VTA02032</t>
  </si>
  <si>
    <t>VTA02033</t>
  </si>
  <si>
    <t>VTA02034</t>
  </si>
  <si>
    <t>VTA02035</t>
  </si>
  <si>
    <t>VTA02036</t>
  </si>
  <si>
    <t>VTA02037</t>
  </si>
  <si>
    <t>VTA02038</t>
  </si>
  <si>
    <t>VTA02039</t>
  </si>
  <si>
    <t>VTA02040</t>
  </si>
  <si>
    <t>VTA02041</t>
  </si>
  <si>
    <t>VTA02042</t>
  </si>
  <si>
    <t>VTA02043</t>
  </si>
  <si>
    <t>VTA02044</t>
  </si>
  <si>
    <t>VTA02045</t>
  </si>
  <si>
    <t>VTA02046</t>
  </si>
  <si>
    <t>VTA02047</t>
  </si>
  <si>
    <t>VTA02048</t>
  </si>
  <si>
    <t>VTA02049</t>
  </si>
  <si>
    <t>VTA02050</t>
  </si>
  <si>
    <t>VTA02051</t>
  </si>
  <si>
    <t>VTA02052</t>
  </si>
  <si>
    <t>VTA02053</t>
  </si>
  <si>
    <t>VTA02054</t>
  </si>
  <si>
    <t>VTA02055</t>
  </si>
  <si>
    <t>VTA02056</t>
  </si>
  <si>
    <t>VTA02057</t>
  </si>
  <si>
    <t>VTA02058</t>
  </si>
  <si>
    <t>VTA02059</t>
  </si>
  <si>
    <t>VTA02060</t>
  </si>
  <si>
    <t>VTA02061</t>
  </si>
  <si>
    <t>VTA02062</t>
  </si>
  <si>
    <t>VTA02063</t>
  </si>
  <si>
    <t>VTA02064</t>
  </si>
  <si>
    <t>VTA02065</t>
  </si>
  <si>
    <t>VTA02066</t>
  </si>
  <si>
    <t>VTA02067</t>
  </si>
  <si>
    <t>VTA02068</t>
  </si>
  <si>
    <t>VTA02069</t>
  </si>
  <si>
    <t>VTA02070</t>
  </si>
  <si>
    <t>VTA02071</t>
  </si>
  <si>
    <t>VTA02072</t>
  </si>
  <si>
    <t>VTA02073</t>
  </si>
  <si>
    <t>VTA02074</t>
  </si>
  <si>
    <t>VTA02075</t>
  </si>
  <si>
    <t>VTA02076</t>
  </si>
  <si>
    <t>VTA02077</t>
  </si>
  <si>
    <t>VTA02078</t>
  </si>
  <si>
    <t>VTA02079</t>
  </si>
  <si>
    <t>VTA02080</t>
  </si>
  <si>
    <t>VTA02081</t>
  </si>
  <si>
    <t>VTA02082</t>
  </si>
  <si>
    <t>VTA02083</t>
  </si>
  <si>
    <t>VTA02084</t>
  </si>
  <si>
    <t>VTA02085</t>
  </si>
  <si>
    <t>VTA02086</t>
  </si>
  <si>
    <t>VTA02087</t>
  </si>
  <si>
    <t>VTA02088</t>
  </si>
  <si>
    <t>VTA02089</t>
  </si>
  <si>
    <t>VTA02090</t>
  </si>
  <si>
    <t>VTA02091</t>
  </si>
  <si>
    <t>VTA02092</t>
  </si>
  <si>
    <t>VTA02093</t>
  </si>
  <si>
    <t>VTA02094</t>
  </si>
  <si>
    <t>VTA02095</t>
  </si>
  <si>
    <t>VTA02096</t>
  </si>
  <si>
    <t>VTA02097</t>
  </si>
  <si>
    <t>VTA02098</t>
  </si>
  <si>
    <t>VTA02099</t>
  </si>
  <si>
    <t>VTA02100</t>
  </si>
  <si>
    <t>VTA02101</t>
  </si>
  <si>
    <t>VTA02102</t>
  </si>
  <si>
    <t>VTA02103</t>
  </si>
  <si>
    <t>VTA02104</t>
  </si>
  <si>
    <t>VTA02105</t>
  </si>
  <si>
    <t>VTA02106</t>
  </si>
  <si>
    <t>VTA02107</t>
  </si>
  <si>
    <t>VTA02108</t>
  </si>
  <si>
    <t>VTA02109</t>
  </si>
  <si>
    <t>VTA02110</t>
  </si>
  <si>
    <t>VTA02111</t>
  </si>
  <si>
    <t>VTA02112</t>
  </si>
  <si>
    <t>VTA02113</t>
  </si>
  <si>
    <t>VTA02114</t>
  </si>
  <si>
    <t>VTA02115</t>
  </si>
  <si>
    <t>VTA02116</t>
  </si>
  <si>
    <t>VTA02117</t>
  </si>
  <si>
    <t>VTA02118</t>
  </si>
  <si>
    <t>VTA02119</t>
  </si>
  <si>
    <t>VTA02120</t>
  </si>
  <si>
    <t>VTA02121</t>
  </si>
  <si>
    <t>VTA02122</t>
  </si>
  <si>
    <t>VTA02123</t>
  </si>
  <si>
    <t>VTA02124</t>
  </si>
  <si>
    <t>VTA02125</t>
  </si>
  <si>
    <t>VTA02126</t>
  </si>
  <si>
    <t>VTA02127</t>
  </si>
  <si>
    <t>VTA02128</t>
  </si>
  <si>
    <t>VTA02129</t>
  </si>
  <si>
    <t>VTA02130</t>
  </si>
  <si>
    <t>VTA02131</t>
  </si>
  <si>
    <t>VTA02132</t>
  </si>
  <si>
    <t>VTA02133</t>
  </si>
  <si>
    <t>VTA02134</t>
  </si>
  <si>
    <t>VTA02135</t>
  </si>
  <si>
    <t>VTA02136</t>
  </si>
  <si>
    <t>VTA02137</t>
  </si>
  <si>
    <t>VTA02138</t>
  </si>
  <si>
    <t>VTA02139</t>
  </si>
  <si>
    <t>VTA02140</t>
  </si>
  <si>
    <t>VTA02141</t>
  </si>
  <si>
    <t>VTA02142</t>
  </si>
  <si>
    <t>VTA02143</t>
  </si>
  <si>
    <t>VTA02144</t>
  </si>
  <si>
    <t>VTA02145</t>
  </si>
  <si>
    <t>VTA02146</t>
  </si>
  <si>
    <t>VTA02147</t>
  </si>
  <si>
    <t>VTA02148</t>
  </si>
  <si>
    <t>VTA02149</t>
  </si>
  <si>
    <t>VTA02150</t>
  </si>
  <si>
    <t>VTA02151</t>
  </si>
  <si>
    <t>VTA02152</t>
  </si>
  <si>
    <t>VTA02153</t>
  </si>
  <si>
    <t>VTA02154</t>
  </si>
  <si>
    <t>VTA02155</t>
  </si>
  <si>
    <t>VTA02156</t>
  </si>
  <si>
    <t>VTA02157</t>
  </si>
  <si>
    <t>VTA02158</t>
  </si>
  <si>
    <t>VTA02159</t>
  </si>
  <si>
    <t>VTA02160</t>
  </si>
  <si>
    <t>VTA02161</t>
  </si>
  <si>
    <t>VTA02162</t>
  </si>
  <si>
    <t>VTA02163</t>
  </si>
  <si>
    <t>VTA02164</t>
  </si>
  <si>
    <t>VTA02165</t>
  </si>
  <si>
    <t>VTA02166</t>
  </si>
  <si>
    <t>VTA02167</t>
  </si>
  <si>
    <t>VTA02168</t>
  </si>
  <si>
    <t>VTA02169</t>
  </si>
  <si>
    <t>VTA02170</t>
  </si>
  <si>
    <t>VTA02171</t>
  </si>
  <si>
    <t>VTA02172</t>
  </si>
  <si>
    <t>VTA02173</t>
  </si>
  <si>
    <t>VTA02174</t>
  </si>
  <si>
    <t>VTA02175</t>
  </si>
  <si>
    <t>VTA02176</t>
  </si>
  <si>
    <t>VTA02177</t>
  </si>
  <si>
    <t>VTA02178</t>
  </si>
  <si>
    <t>VTA02179</t>
  </si>
  <si>
    <t>VTA02180</t>
  </si>
  <si>
    <t>VTA02181</t>
  </si>
  <si>
    <t>VTA02182</t>
  </si>
  <si>
    <t>VTA02183</t>
  </si>
  <si>
    <t>VTA02184</t>
  </si>
  <si>
    <t>VTA02185</t>
  </si>
  <si>
    <t>VTA02186</t>
  </si>
  <si>
    <t>VTA02187</t>
  </si>
  <si>
    <t>VTA02188</t>
  </si>
  <si>
    <t>VTA02189</t>
  </si>
  <si>
    <t>VTA02190</t>
  </si>
  <si>
    <t>VTA02191</t>
  </si>
  <si>
    <t>VTA02192</t>
  </si>
  <si>
    <t>VTA02193</t>
  </si>
  <si>
    <t>VTA02194</t>
  </si>
  <si>
    <t>VTA02195</t>
  </si>
  <si>
    <t>VTA02196</t>
  </si>
  <si>
    <t>VTA02197</t>
  </si>
  <si>
    <t>VTA02198</t>
  </si>
  <si>
    <t>VTA02199</t>
  </si>
  <si>
    <t>VTA02200</t>
  </si>
  <si>
    <t>VTA02201</t>
  </si>
  <si>
    <t>VTA02202</t>
  </si>
  <si>
    <t>VTA02203</t>
  </si>
  <si>
    <t>VTA02204</t>
  </si>
  <si>
    <t>VTA02205</t>
  </si>
  <si>
    <t>VTA02206</t>
  </si>
  <si>
    <t>VTA02207</t>
  </si>
  <si>
    <t>VTA02208</t>
  </si>
  <si>
    <t>VTA02209</t>
  </si>
  <si>
    <t>VTA02210</t>
  </si>
  <si>
    <t>VTA02211</t>
  </si>
  <si>
    <t>VTA02212</t>
  </si>
  <si>
    <t>VTA02213</t>
  </si>
  <si>
    <t>VTA02214</t>
  </si>
  <si>
    <t>VTA02215</t>
  </si>
  <si>
    <t>VTA02216</t>
  </si>
  <si>
    <t>VTA02217</t>
  </si>
  <si>
    <t>VTA02218</t>
  </si>
  <si>
    <t>VTA02219</t>
  </si>
  <si>
    <t>VTA02220</t>
  </si>
  <si>
    <t>VTA02221</t>
  </si>
  <si>
    <t>VTA02222</t>
  </si>
  <si>
    <t>VTA02223</t>
  </si>
  <si>
    <t>VTA02224</t>
  </si>
  <si>
    <t>VTA02225</t>
  </si>
  <si>
    <t>VTA02226</t>
  </si>
  <si>
    <t>VTA02227</t>
  </si>
  <si>
    <t>VTA02228</t>
  </si>
  <si>
    <t>VTA02229</t>
  </si>
  <si>
    <t>VTA02230</t>
  </si>
  <si>
    <t>VTA02231</t>
  </si>
  <si>
    <t>VTA02232</t>
  </si>
  <si>
    <t>VTA02233</t>
  </si>
  <si>
    <t>VTA02234</t>
  </si>
  <si>
    <t>VTA02235</t>
  </si>
  <si>
    <t>VTA02236</t>
  </si>
  <si>
    <t>VTA02237</t>
  </si>
  <si>
    <t>VTA02238</t>
  </si>
  <si>
    <t>VTA02239</t>
  </si>
  <si>
    <t>VTA02240</t>
  </si>
  <si>
    <t>VTA02241</t>
  </si>
  <si>
    <t>VTA02242</t>
  </si>
  <si>
    <t>VTA02243</t>
  </si>
  <si>
    <t>VTA02244</t>
  </si>
  <si>
    <t>VTA02245</t>
  </si>
  <si>
    <t>VTA02246</t>
  </si>
  <si>
    <t>VTA02247</t>
  </si>
  <si>
    <t>VTA02248</t>
  </si>
  <si>
    <t>VTA02249</t>
  </si>
  <si>
    <t>VTA02250</t>
  </si>
  <si>
    <t>VTA02251</t>
  </si>
  <si>
    <t>VTA02252</t>
  </si>
  <si>
    <t>VTA02253</t>
  </si>
  <si>
    <t>VTA02254</t>
  </si>
  <si>
    <t>VTA02255</t>
  </si>
  <si>
    <t>VTA02256</t>
  </si>
  <si>
    <t>VTA02257</t>
  </si>
  <si>
    <t>VTA02258</t>
  </si>
  <si>
    <t>VTA02259</t>
  </si>
  <si>
    <t>VTA02260</t>
  </si>
  <si>
    <t>VTA02261</t>
  </si>
  <si>
    <t>VTA02262</t>
  </si>
  <si>
    <t>VTA02263</t>
  </si>
  <si>
    <t>VTA02264</t>
  </si>
  <si>
    <t>VTA02265</t>
  </si>
  <si>
    <t>VTA02266</t>
  </si>
  <si>
    <t>VTA02267</t>
  </si>
  <si>
    <t>VTA02268</t>
  </si>
  <si>
    <t>VTA02269</t>
  </si>
  <si>
    <t>VTA02270</t>
  </si>
  <si>
    <t>VTA02271</t>
  </si>
  <si>
    <t>VTA02272</t>
  </si>
  <si>
    <t>VTA02273</t>
  </si>
  <si>
    <t>VTA02274</t>
  </si>
  <si>
    <t>VTA02275</t>
  </si>
  <si>
    <t>VTA02276</t>
  </si>
  <si>
    <t>VTA02277</t>
  </si>
  <si>
    <t>VTA02278</t>
  </si>
  <si>
    <t>VTA02279</t>
  </si>
  <si>
    <t>VTA02280</t>
  </si>
  <si>
    <t>VTA02281</t>
  </si>
  <si>
    <t>VTA02282</t>
  </si>
  <si>
    <t>VTA02283</t>
  </si>
  <si>
    <t>VTA02284</t>
  </si>
  <si>
    <t>VTA02285</t>
  </si>
  <si>
    <t>VTA02286</t>
  </si>
  <si>
    <t>VTA02287</t>
  </si>
  <si>
    <t>VTA02288</t>
  </si>
  <si>
    <t>VTA02289</t>
  </si>
  <si>
    <t>VTA02290</t>
  </si>
  <si>
    <t>VTA02291</t>
  </si>
  <si>
    <t>VTA02292</t>
  </si>
  <si>
    <t>VTA02293</t>
  </si>
  <si>
    <t>VTA02294</t>
  </si>
  <si>
    <t>VTA02295</t>
  </si>
  <si>
    <t>VTA02296</t>
  </si>
  <si>
    <t>VTA02297</t>
  </si>
  <si>
    <t>VTA02298</t>
  </si>
  <si>
    <t>VTA02299</t>
  </si>
  <si>
    <t>VTA02300</t>
  </si>
  <si>
    <t>VTA02301</t>
  </si>
  <si>
    <t>VTA02302</t>
  </si>
  <si>
    <t>VTA02303</t>
  </si>
  <si>
    <t>VTA02304</t>
  </si>
  <si>
    <t>VTA02305</t>
  </si>
  <si>
    <t>VTA02306</t>
  </si>
  <si>
    <t>VTA02307</t>
  </si>
  <si>
    <t>VTA02308</t>
  </si>
  <si>
    <t>VTA02309</t>
  </si>
  <si>
    <t>VTA02310</t>
  </si>
  <si>
    <t>VTA02311</t>
  </si>
  <si>
    <t>VTA02312</t>
  </si>
  <si>
    <t>VTA02313</t>
  </si>
  <si>
    <t>VTA02314</t>
  </si>
  <si>
    <t>VTA02315</t>
  </si>
  <si>
    <t>VTA02316</t>
  </si>
  <si>
    <t>VTA02317</t>
  </si>
  <si>
    <t>VTA02318</t>
  </si>
  <si>
    <t>VTA02319</t>
  </si>
  <si>
    <t>VTA02320</t>
  </si>
  <si>
    <t>VTA02321</t>
  </si>
  <si>
    <t>VTA02322</t>
  </si>
  <si>
    <t>VTA02323</t>
  </si>
  <si>
    <t>VTA02324</t>
  </si>
  <si>
    <t>VTA02325</t>
  </si>
  <si>
    <t>VTA02326</t>
  </si>
  <si>
    <t>VTA02327</t>
  </si>
  <si>
    <t>VTA02328</t>
  </si>
  <si>
    <t>VTA02329</t>
  </si>
  <si>
    <t>VTA02330</t>
  </si>
  <si>
    <t>VTA02331</t>
  </si>
  <si>
    <t>VTA02332</t>
  </si>
  <si>
    <t>VTA02333</t>
  </si>
  <si>
    <t>VTA02334</t>
  </si>
  <si>
    <t>VTA02335</t>
  </si>
  <si>
    <t>VTA02336</t>
  </si>
  <si>
    <t>VTA02337</t>
  </si>
  <si>
    <t>VTA02338</t>
  </si>
  <si>
    <t>VTA02339</t>
  </si>
  <si>
    <t>VTA02340</t>
  </si>
  <si>
    <t>VTA02341</t>
  </si>
  <si>
    <t>VTA02342</t>
  </si>
  <si>
    <t>VTA02343</t>
  </si>
  <si>
    <t>VTA02344</t>
  </si>
  <si>
    <t>VTA02345</t>
  </si>
  <si>
    <t>VTA02346</t>
  </si>
  <si>
    <t>VTA02347</t>
  </si>
  <si>
    <t>VTA02348</t>
  </si>
  <si>
    <t>VTA02349</t>
  </si>
  <si>
    <t>VTA02350</t>
  </si>
  <si>
    <t>VTA02351</t>
  </si>
  <si>
    <t>VTA02352</t>
  </si>
  <si>
    <t>VTA02353</t>
  </si>
  <si>
    <t>VTA02354</t>
  </si>
  <si>
    <t>VTA02355</t>
  </si>
  <si>
    <t>VTA02356</t>
  </si>
  <si>
    <t>VTA02357</t>
  </si>
  <si>
    <t>VTA02358</t>
  </si>
  <si>
    <t>VTA02359</t>
  </si>
  <si>
    <t>VTA02360</t>
  </si>
  <si>
    <t>VTA02361</t>
  </si>
  <si>
    <t>VTA02362</t>
  </si>
  <si>
    <t>VTA02363</t>
  </si>
  <si>
    <t>VTA02364</t>
  </si>
  <si>
    <t>VTA02365</t>
  </si>
  <si>
    <t>VTA02366</t>
  </si>
  <si>
    <t>VTA02367</t>
  </si>
  <si>
    <t>VTA02368</t>
  </si>
  <si>
    <t>VTA02369</t>
  </si>
  <si>
    <t>VTA02370</t>
  </si>
  <si>
    <t>VTA02371</t>
  </si>
  <si>
    <t>VTA02372</t>
  </si>
  <si>
    <t>VTA02373</t>
  </si>
  <si>
    <t>VTA02374</t>
  </si>
  <si>
    <t>VTA02375</t>
  </si>
  <si>
    <t>VTA02376</t>
  </si>
  <si>
    <t>VTA02377</t>
  </si>
  <si>
    <t>VTA02378</t>
  </si>
  <si>
    <t>VTA02379</t>
  </si>
  <si>
    <t>VTA02380</t>
  </si>
  <si>
    <t>VTA02381</t>
  </si>
  <si>
    <t>VTA02382</t>
  </si>
  <si>
    <t>VTA02383</t>
  </si>
  <si>
    <t>VTA02384</t>
  </si>
  <si>
    <t>VTA02385</t>
  </si>
  <si>
    <t>VTA02386</t>
  </si>
  <si>
    <t>VTA02387</t>
  </si>
  <si>
    <t>VTA02388</t>
  </si>
  <si>
    <t>VTA02389</t>
  </si>
  <si>
    <t>VTA02390</t>
  </si>
  <si>
    <t>VTA02391</t>
  </si>
  <si>
    <t>VTA02392</t>
  </si>
  <si>
    <t>VTA02393</t>
  </si>
  <si>
    <t>VTA02394</t>
  </si>
  <si>
    <t>VTA02395</t>
  </si>
  <si>
    <t>VTA02396</t>
  </si>
  <si>
    <t>VTA02397</t>
  </si>
  <si>
    <t>VTA02398</t>
  </si>
  <si>
    <t>VTA02399</t>
  </si>
  <si>
    <t>VTA02400</t>
  </si>
  <si>
    <t>VTA02401</t>
  </si>
  <si>
    <t>VTA02402</t>
  </si>
  <si>
    <t>VTA02403</t>
  </si>
  <si>
    <t>VTA02404</t>
  </si>
  <si>
    <t>VTA02405</t>
  </si>
  <si>
    <t>VTA02406</t>
  </si>
  <si>
    <t>VTA02407</t>
  </si>
  <si>
    <t>VTA02408</t>
  </si>
  <si>
    <t>VTA02409</t>
  </si>
  <si>
    <t>VTA02410</t>
  </si>
  <si>
    <t>VTA02411</t>
  </si>
  <si>
    <t>VTA02412</t>
  </si>
  <si>
    <t>VTA02413</t>
  </si>
  <si>
    <t>VTA02414</t>
  </si>
  <si>
    <t>VTA02415</t>
  </si>
  <si>
    <t>VTA02416</t>
  </si>
  <si>
    <t>VTA02417</t>
  </si>
  <si>
    <t>VTA02418</t>
  </si>
  <si>
    <t>VTA02419</t>
  </si>
  <si>
    <t>VTA02420</t>
  </si>
  <si>
    <t>VTA02421</t>
  </si>
  <si>
    <t>VTA02422</t>
  </si>
  <si>
    <t>VTA02423</t>
  </si>
  <si>
    <t>VTA02424</t>
  </si>
  <si>
    <t>VTA02425</t>
  </si>
  <si>
    <t>VTA02426</t>
  </si>
  <si>
    <t>VTA02427</t>
  </si>
  <si>
    <t>VTA02428</t>
  </si>
  <si>
    <t>VTA02429</t>
  </si>
  <si>
    <t>VTA02430</t>
  </si>
  <si>
    <t>VTA02431</t>
  </si>
  <si>
    <t>VTA02432</t>
  </si>
  <si>
    <t>VTA02433</t>
  </si>
  <si>
    <t>VTA02434</t>
  </si>
  <si>
    <t>VTA02435</t>
  </si>
  <si>
    <t>VTA02436</t>
  </si>
  <si>
    <t>VTA02437</t>
  </si>
  <si>
    <t>VTA02438</t>
  </si>
  <si>
    <t>VTA02439</t>
  </si>
  <si>
    <t>VTA02440</t>
  </si>
  <si>
    <t>VTA02441</t>
  </si>
  <si>
    <t>VTA02442</t>
  </si>
  <si>
    <t>VTA02443</t>
  </si>
  <si>
    <t>VTA02444</t>
  </si>
  <si>
    <t>VTA02445</t>
  </si>
  <si>
    <t>VTA02446</t>
  </si>
  <si>
    <t>VTA02447</t>
  </si>
  <si>
    <t>VTA02448</t>
  </si>
  <si>
    <t>VTA02449</t>
  </si>
  <si>
    <t>VTA02450</t>
  </si>
  <si>
    <t>VTA02451</t>
  </si>
  <si>
    <t>VTA02452</t>
  </si>
  <si>
    <t>VTA02453</t>
  </si>
  <si>
    <t>VTA02454</t>
  </si>
  <si>
    <t>VTA02455</t>
  </si>
  <si>
    <t>VTA02456</t>
  </si>
  <si>
    <t>VTA02457</t>
  </si>
  <si>
    <t>VTA02458</t>
  </si>
  <si>
    <t>VTA02459</t>
  </si>
  <si>
    <t>VTA02460</t>
  </si>
  <si>
    <t>VTA02461</t>
  </si>
  <si>
    <t>VTA02462</t>
  </si>
  <si>
    <t>VTA02463</t>
  </si>
  <si>
    <t>VTA02464</t>
  </si>
  <si>
    <t>VTA02465</t>
  </si>
  <si>
    <t>VTA02466</t>
  </si>
  <si>
    <t>VTA02467</t>
  </si>
  <si>
    <t>VTA02468</t>
  </si>
  <si>
    <t>VTA02469</t>
  </si>
  <si>
    <t>VTA02470</t>
  </si>
  <si>
    <t>VTA02471</t>
  </si>
  <si>
    <t>VTA02472</t>
  </si>
  <si>
    <t>VTA02473</t>
  </si>
  <si>
    <t>VTA02474</t>
  </si>
  <si>
    <t>VTA02475</t>
  </si>
  <si>
    <t>VTA02476</t>
  </si>
  <si>
    <t>VTA02477</t>
  </si>
  <si>
    <t>VTA02478</t>
  </si>
  <si>
    <t>VTA02479</t>
  </si>
  <si>
    <t>VTA02480</t>
  </si>
  <si>
    <t>VTA02481</t>
  </si>
  <si>
    <t>VTA02482</t>
  </si>
  <si>
    <t>VTA02483</t>
  </si>
  <si>
    <t>VTA02484</t>
  </si>
  <si>
    <t>VTA02485</t>
  </si>
  <si>
    <t>VTA02486</t>
  </si>
  <si>
    <t>VTA02487</t>
  </si>
  <si>
    <t>VTA02488</t>
  </si>
  <si>
    <t>VTA02489</t>
  </si>
  <si>
    <t>VTA02490</t>
  </si>
  <si>
    <t>VTA02491</t>
  </si>
  <si>
    <t>VTA02492</t>
  </si>
  <si>
    <t>VTA02493</t>
  </si>
  <si>
    <t>VTA02494</t>
  </si>
  <si>
    <t>VTA02495</t>
  </si>
  <si>
    <t>VTA02496</t>
  </si>
  <si>
    <t>VTA02497</t>
  </si>
  <si>
    <t>VTA02498</t>
  </si>
  <si>
    <t>VTA02499</t>
  </si>
  <si>
    <t>VTA02500</t>
  </si>
  <si>
    <t>VTA02501</t>
  </si>
  <si>
    <t>VTA02502</t>
  </si>
  <si>
    <t>VTA02503</t>
  </si>
  <si>
    <t>VTA02504</t>
  </si>
  <si>
    <t>VTA02505</t>
  </si>
  <si>
    <t>VTA02506</t>
  </si>
  <si>
    <t>VTA02507</t>
  </si>
  <si>
    <t>VTA02508</t>
  </si>
  <si>
    <t>VTA02509</t>
  </si>
  <si>
    <t>VTA02510</t>
  </si>
  <si>
    <t>VTA02511</t>
  </si>
  <si>
    <t>VTA02512</t>
  </si>
  <si>
    <t>VTA02513</t>
  </si>
  <si>
    <t>VTA02514</t>
  </si>
  <si>
    <t>VTA02515</t>
  </si>
  <si>
    <t>VTA02516</t>
  </si>
  <si>
    <t>VTA02517</t>
  </si>
  <si>
    <t>VTA02518</t>
  </si>
  <si>
    <t>VTA02519</t>
  </si>
  <si>
    <t>VTA02520</t>
  </si>
  <si>
    <t>VTA02521</t>
  </si>
  <si>
    <t>VTA02522</t>
  </si>
  <si>
    <t>VTA02523</t>
  </si>
  <si>
    <t>VTA02524</t>
  </si>
  <si>
    <t>VTA02525</t>
  </si>
  <si>
    <t>VTA02526</t>
  </si>
  <si>
    <t>VTA02527</t>
  </si>
  <si>
    <t>VTA02528</t>
  </si>
  <si>
    <t>VTA02529</t>
  </si>
  <si>
    <t>VTA02530</t>
  </si>
  <si>
    <t>VTA02531</t>
  </si>
  <si>
    <t>VTA02532</t>
  </si>
  <si>
    <t>VTA02533</t>
  </si>
  <si>
    <t>VTA02534</t>
  </si>
  <si>
    <t>VTA02535</t>
  </si>
  <si>
    <t>VTA02536</t>
  </si>
  <si>
    <t>VTA02537</t>
  </si>
  <si>
    <t>VTA02538</t>
  </si>
  <si>
    <t>VTA02539</t>
  </si>
  <si>
    <t>VTA02540</t>
  </si>
  <si>
    <t>VTA02541</t>
  </si>
  <si>
    <t>VTA02542</t>
  </si>
  <si>
    <t>VTA02543</t>
  </si>
  <si>
    <t>VTA02544</t>
  </si>
  <si>
    <t>VTA02545</t>
  </si>
  <si>
    <t>VTA02546</t>
  </si>
  <si>
    <t>VTA02547</t>
  </si>
  <si>
    <t>VTA02548</t>
  </si>
  <si>
    <t>VTA02549</t>
  </si>
  <si>
    <t>VTA02550</t>
  </si>
  <si>
    <t>VTA02551</t>
  </si>
  <si>
    <t>VTA02552</t>
  </si>
  <si>
    <t>VTA02553</t>
  </si>
  <si>
    <t>VTA02554</t>
  </si>
  <si>
    <t>VTA02555</t>
  </si>
  <si>
    <t>VTA02556</t>
  </si>
  <si>
    <t>VTA02557</t>
  </si>
  <si>
    <t>VTA02558</t>
  </si>
  <si>
    <t>VTA02559</t>
  </si>
  <si>
    <t>VTA02560</t>
  </si>
  <si>
    <t>VTA02561</t>
  </si>
  <si>
    <t>VTA02562</t>
  </si>
  <si>
    <t>VTA02563</t>
  </si>
  <si>
    <t>VTA02564</t>
  </si>
  <si>
    <t>VTA02565</t>
  </si>
  <si>
    <t>VTA02566</t>
  </si>
  <si>
    <t>VTA02567</t>
  </si>
  <si>
    <t>VTA02568</t>
  </si>
  <si>
    <t>VTA02569</t>
  </si>
  <si>
    <t>VTA02570</t>
  </si>
  <si>
    <t>VTA02571</t>
  </si>
  <si>
    <t>VTA02572</t>
  </si>
  <si>
    <t>VTA02573</t>
  </si>
  <si>
    <t>VTA02574</t>
  </si>
  <si>
    <t>VTA02575</t>
  </si>
  <si>
    <t>VTA02576</t>
  </si>
  <si>
    <t>VTA02577</t>
  </si>
  <si>
    <t>VTA02578</t>
  </si>
  <si>
    <t>VTA02579</t>
  </si>
  <si>
    <t>VTA02580</t>
  </si>
  <si>
    <t>VTA02581</t>
  </si>
  <si>
    <t>VTA02582</t>
  </si>
  <si>
    <t>VTA02583</t>
  </si>
  <si>
    <t>VTA02584</t>
  </si>
  <si>
    <t>VTA02585</t>
  </si>
  <si>
    <t>VTA02586</t>
  </si>
  <si>
    <t>VTA02587</t>
  </si>
  <si>
    <t>VTA02588</t>
  </si>
  <si>
    <t>VTA02589</t>
  </si>
  <si>
    <t>VTA02590</t>
  </si>
  <si>
    <t>VTA02591</t>
  </si>
  <si>
    <t>VTA02592</t>
  </si>
  <si>
    <t>VTA02593</t>
  </si>
  <si>
    <t>VTA02594</t>
  </si>
  <si>
    <t>VTA02595</t>
  </si>
  <si>
    <t>VTA02596</t>
  </si>
  <si>
    <t>VTA02597</t>
  </si>
  <si>
    <t>VTA02598</t>
  </si>
  <si>
    <t>VTA02599</t>
  </si>
  <si>
    <t>VTA02600</t>
  </si>
  <si>
    <t>VTA02601</t>
  </si>
  <si>
    <t>VTA02602</t>
  </si>
  <si>
    <t>VTA02603</t>
  </si>
  <si>
    <t>VTA02604</t>
  </si>
  <si>
    <t>VTA02605</t>
  </si>
  <si>
    <t>VTA02606</t>
  </si>
  <si>
    <t>VTA02607</t>
  </si>
  <si>
    <t>VTA02608</t>
  </si>
  <si>
    <t>VTA02609</t>
  </si>
  <si>
    <t>VTA02610</t>
  </si>
  <si>
    <t>VTA02611</t>
  </si>
  <si>
    <t>VTA02612</t>
  </si>
  <si>
    <t>VTA02613</t>
  </si>
  <si>
    <t>VTA02614</t>
  </si>
  <si>
    <t>VTA02615</t>
  </si>
  <si>
    <t>VTA02616</t>
  </si>
  <si>
    <t>VTA02617</t>
  </si>
  <si>
    <t>VTA02618</t>
  </si>
  <si>
    <t>VTA02619</t>
  </si>
  <si>
    <t>VTA02620</t>
  </si>
  <si>
    <t>VTA02621</t>
  </si>
  <si>
    <t>VTA02622</t>
  </si>
  <si>
    <t>VTA02623</t>
  </si>
  <si>
    <t>VTA02624</t>
  </si>
  <si>
    <t>VTA02625</t>
  </si>
  <si>
    <t>VTA02626</t>
  </si>
  <si>
    <t>VTA02627</t>
  </si>
  <si>
    <t>VTA02628</t>
  </si>
  <si>
    <t>VTA02629</t>
  </si>
  <si>
    <t>VTA02630</t>
  </si>
  <si>
    <t>VTA02631</t>
  </si>
  <si>
    <t>VTA02632</t>
  </si>
  <si>
    <t>VTA02633</t>
  </si>
  <si>
    <t>VTA02634</t>
  </si>
  <si>
    <t>VTA02635</t>
  </si>
  <si>
    <t>VTA02636</t>
  </si>
  <si>
    <t>VTA02637</t>
  </si>
  <si>
    <t>VTA02638</t>
  </si>
  <si>
    <t>VTA02639</t>
  </si>
  <si>
    <t>VTA02640</t>
  </si>
  <si>
    <t>VTA02641</t>
  </si>
  <si>
    <t>VTA02642</t>
  </si>
  <si>
    <t>VTA02643</t>
  </si>
  <si>
    <t>VTA02644</t>
  </si>
  <si>
    <t>VTA02645</t>
  </si>
  <si>
    <t>VTA02646</t>
  </si>
  <si>
    <t>VTA02647</t>
  </si>
  <si>
    <t>VTA02648</t>
  </si>
  <si>
    <t>VTA02649</t>
  </si>
  <si>
    <t>VTA02650</t>
  </si>
  <si>
    <t>VTA02651</t>
  </si>
  <si>
    <t>VTA02652</t>
  </si>
  <si>
    <t>VTA02653</t>
  </si>
  <si>
    <t>VTA02654</t>
  </si>
  <si>
    <t>VTA02655</t>
  </si>
  <si>
    <t>VTA02656</t>
  </si>
  <si>
    <t>VTA02657</t>
  </si>
  <si>
    <t>VTA02658</t>
  </si>
  <si>
    <t>VTA02659</t>
  </si>
  <si>
    <t>VTA02660</t>
  </si>
  <si>
    <t>VTA02661</t>
  </si>
  <si>
    <t>VTA02662</t>
  </si>
  <si>
    <t>VTA02663</t>
  </si>
  <si>
    <t>VTA02664</t>
  </si>
  <si>
    <t>VTA02665</t>
  </si>
  <si>
    <t>VTA02666</t>
  </si>
  <si>
    <t>VTA02667</t>
  </si>
  <si>
    <t>VTA02668</t>
  </si>
  <si>
    <t>VTA02669</t>
  </si>
  <si>
    <t>VTA02670</t>
  </si>
  <si>
    <t>VTA02671</t>
  </si>
  <si>
    <t>VTA02672</t>
  </si>
  <si>
    <t>VTA02673</t>
  </si>
  <si>
    <t>VTA02674</t>
  </si>
  <si>
    <t>VTA02675</t>
  </si>
  <si>
    <t>VTA02676</t>
  </si>
  <si>
    <t>VTA02677</t>
  </si>
  <si>
    <t>VTA02678</t>
  </si>
  <si>
    <t>VTA02679</t>
  </si>
  <si>
    <t>VTA02680</t>
  </si>
  <si>
    <t>VTA02681</t>
  </si>
  <si>
    <t>VTA02682</t>
  </si>
  <si>
    <t>VTA02683</t>
  </si>
  <si>
    <t>VTA02684</t>
  </si>
  <si>
    <t>VTA02685</t>
  </si>
  <si>
    <t>VTA02686</t>
  </si>
  <si>
    <t>VTA02687</t>
  </si>
  <si>
    <t>VTA02688</t>
  </si>
  <si>
    <t>VTA02689</t>
  </si>
  <si>
    <t>VTA02690</t>
  </si>
  <si>
    <t>VTA02691</t>
  </si>
  <si>
    <t>VTA02692</t>
  </si>
  <si>
    <t>VTA02693</t>
  </si>
  <si>
    <t>VTA02694</t>
  </si>
  <si>
    <t>VTA02695</t>
  </si>
  <si>
    <t>VTA02696</t>
  </si>
  <si>
    <t>VTA02697</t>
  </si>
  <si>
    <t>VTA02698</t>
  </si>
  <si>
    <t>VTA02699</t>
  </si>
  <si>
    <t>VTA02700</t>
  </si>
  <si>
    <t>VTA02701</t>
  </si>
  <si>
    <t>VTA02702</t>
  </si>
  <si>
    <t>VTA02703</t>
  </si>
  <si>
    <t>VTA02704</t>
  </si>
  <si>
    <t>VTA02705</t>
  </si>
  <si>
    <t>VTA02706</t>
  </si>
  <si>
    <t>VTA02707</t>
  </si>
  <si>
    <t>VTA02708</t>
  </si>
  <si>
    <t>VTA02709</t>
  </si>
  <si>
    <t>VTA02710</t>
  </si>
  <si>
    <t>VTA02711</t>
  </si>
  <si>
    <t>VTA02712</t>
  </si>
  <si>
    <t>VTA02713</t>
  </si>
  <si>
    <t>VTA02714</t>
  </si>
  <si>
    <t>VTA02715</t>
  </si>
  <si>
    <t>VTA02716</t>
  </si>
  <si>
    <t>VTA02717</t>
  </si>
  <si>
    <t>VTA02718</t>
  </si>
  <si>
    <t>VTA02719</t>
  </si>
  <si>
    <t>VTA02720</t>
  </si>
  <si>
    <t>VTA02721</t>
  </si>
  <si>
    <t>VTA02722</t>
  </si>
  <si>
    <t>VTA02723</t>
  </si>
  <si>
    <t>VTA02724</t>
  </si>
  <si>
    <t>VTA02725</t>
  </si>
  <si>
    <t>VTA02726</t>
  </si>
  <si>
    <t>VTA02727</t>
  </si>
  <si>
    <t>VTA02728</t>
  </si>
  <si>
    <t>VTA02729</t>
  </si>
  <si>
    <t>VTA02730</t>
  </si>
  <si>
    <t>VTA02731</t>
  </si>
  <si>
    <t>VTA02732</t>
  </si>
  <si>
    <t>VTA02733</t>
  </si>
  <si>
    <t>VTA02734</t>
  </si>
  <si>
    <t>VTA02735</t>
  </si>
  <si>
    <t>VTA02736</t>
  </si>
  <si>
    <t>VTA02737</t>
  </si>
  <si>
    <t>VTA02738</t>
  </si>
  <si>
    <t>VTA02739</t>
  </si>
  <si>
    <t>VTA02740</t>
  </si>
  <si>
    <t>VTA02741</t>
  </si>
  <si>
    <t>VTA02742</t>
  </si>
  <si>
    <t>VTA02743</t>
  </si>
  <si>
    <t>VTA02744</t>
  </si>
  <si>
    <t>VTA02745</t>
  </si>
  <si>
    <t>VTA02746</t>
  </si>
  <si>
    <t>VTA02747</t>
  </si>
  <si>
    <t>VTA02748</t>
  </si>
  <si>
    <t>VTA02749</t>
  </si>
  <si>
    <t>VTA02750</t>
  </si>
  <si>
    <t>VTA02751</t>
  </si>
  <si>
    <t>VTA02752</t>
  </si>
  <si>
    <t>VTA02753</t>
  </si>
  <si>
    <t>VTA02754</t>
  </si>
  <si>
    <t>VTA02755</t>
  </si>
  <si>
    <t>VTA02756</t>
  </si>
  <si>
    <t>VTA02757</t>
  </si>
  <si>
    <t>VTA02758</t>
  </si>
  <si>
    <t>VTA02759</t>
  </si>
  <si>
    <t>VTA02760</t>
  </si>
  <si>
    <t>VTA02761</t>
  </si>
  <si>
    <t>VTA02762</t>
  </si>
  <si>
    <t>VTA02763</t>
  </si>
  <si>
    <t>VTA02764</t>
  </si>
  <si>
    <t>VTA02765</t>
  </si>
  <si>
    <t>VTA02766</t>
  </si>
  <si>
    <t>VTA02767</t>
  </si>
  <si>
    <t>VTA02768</t>
  </si>
  <si>
    <t>VTA02769</t>
  </si>
  <si>
    <t>VTA02770</t>
  </si>
  <si>
    <t>VTA02771</t>
  </si>
  <si>
    <t>VTA02772</t>
  </si>
  <si>
    <t>VTA02773</t>
  </si>
  <si>
    <t>VTA02774</t>
  </si>
  <si>
    <t>VTA02775</t>
  </si>
  <si>
    <t>VTA02776</t>
  </si>
  <si>
    <t>VTA02777</t>
  </si>
  <si>
    <t>VTA02778</t>
  </si>
  <si>
    <t>VTA02779</t>
  </si>
  <si>
    <t>VTA02780</t>
  </si>
  <si>
    <t>VTA02781</t>
  </si>
  <si>
    <t>VTA02782</t>
  </si>
  <si>
    <t>VTA02783</t>
  </si>
  <si>
    <t>VTA02784</t>
  </si>
  <si>
    <t>VTA02785</t>
  </si>
  <si>
    <t>VTA02786</t>
  </si>
  <si>
    <t>VTA02787</t>
  </si>
  <si>
    <t>VTA02788</t>
  </si>
  <si>
    <t>VTA02789</t>
  </si>
  <si>
    <t>VTA02790</t>
  </si>
  <si>
    <t>VTA02791</t>
  </si>
  <si>
    <t>VTA02792</t>
  </si>
  <si>
    <t>VTA02793</t>
  </si>
  <si>
    <t>VTA02794</t>
  </si>
  <si>
    <t>VTA02795</t>
  </si>
  <si>
    <t>VTA02796</t>
  </si>
  <si>
    <t>VTA02797</t>
  </si>
  <si>
    <t>VTA02798</t>
  </si>
  <si>
    <t>VTA02799</t>
  </si>
  <si>
    <t>VTA02800</t>
  </si>
  <si>
    <t>VTA02801</t>
  </si>
  <si>
    <t>VTA02802</t>
  </si>
  <si>
    <t>VTA02803</t>
  </si>
  <si>
    <t>VTA02804</t>
  </si>
  <si>
    <t>VTA02805</t>
  </si>
  <si>
    <t>VTA02806</t>
  </si>
  <si>
    <t>VTA02807</t>
  </si>
  <si>
    <t>VTA02808</t>
  </si>
  <si>
    <t>VTA02809</t>
  </si>
  <si>
    <t>VTA02810</t>
  </si>
  <si>
    <t>VTA02811</t>
  </si>
  <si>
    <t>VTA02812</t>
  </si>
  <si>
    <t>VTA02813</t>
  </si>
  <si>
    <t>VTA02814</t>
  </si>
  <si>
    <t>VTA02815</t>
  </si>
  <si>
    <t>VTA02816</t>
  </si>
  <si>
    <t>VTA02817</t>
  </si>
  <si>
    <t>VTA02818</t>
  </si>
  <si>
    <t>VTA02819</t>
  </si>
  <si>
    <t>VTA02820</t>
  </si>
  <si>
    <t>VTA02821</t>
  </si>
  <si>
    <t>VTA02822</t>
  </si>
  <si>
    <t>VTA02823</t>
  </si>
  <si>
    <t>VTA02824</t>
  </si>
  <si>
    <t>VTA02825</t>
  </si>
  <si>
    <t>VTA02826</t>
  </si>
  <si>
    <t>VTA02827</t>
  </si>
  <si>
    <t>VTA02828</t>
  </si>
  <si>
    <t>VTA02829</t>
  </si>
  <si>
    <t>VTA02830</t>
  </si>
  <si>
    <t>VTA02831</t>
  </si>
  <si>
    <t>VTA02832</t>
  </si>
  <si>
    <t>VTA02833</t>
  </si>
  <si>
    <t>VTA02834</t>
  </si>
  <si>
    <t>VTA02835</t>
  </si>
  <si>
    <t>VTA02836</t>
  </si>
  <si>
    <t>VTA02837</t>
  </si>
  <si>
    <t>VTA02838</t>
  </si>
  <si>
    <t>VTA02839</t>
  </si>
  <si>
    <t>VTA02840</t>
  </si>
  <si>
    <t>VTA02841</t>
  </si>
  <si>
    <t>VTA02842</t>
  </si>
  <si>
    <t>VTA02843</t>
  </si>
  <si>
    <t>VTA02844</t>
  </si>
  <si>
    <t>VTA02845</t>
  </si>
  <si>
    <t>VTA02846</t>
  </si>
  <si>
    <t>VTA02847</t>
  </si>
  <si>
    <t>VTA02848</t>
  </si>
  <si>
    <t>VTA02849</t>
  </si>
  <si>
    <t>VTA02850</t>
  </si>
  <si>
    <t>VTA02851</t>
  </si>
  <si>
    <t>VTA02852</t>
  </si>
  <si>
    <t>VTA02853</t>
  </si>
  <si>
    <t>VTA02854</t>
  </si>
  <si>
    <t>VTA02855</t>
  </si>
  <si>
    <t>VTA02856</t>
  </si>
  <si>
    <t>VTA02857</t>
  </si>
  <si>
    <t>VTA02858</t>
  </si>
  <si>
    <t>VTA02859</t>
  </si>
  <si>
    <t>VTA02860</t>
  </si>
  <si>
    <t>VTA02861</t>
  </si>
  <si>
    <t>VTA02862</t>
  </si>
  <si>
    <t>VTA02863</t>
  </si>
  <si>
    <t>VTA02864</t>
  </si>
  <si>
    <t>VTA02865</t>
  </si>
  <si>
    <t>VTA02866</t>
  </si>
  <si>
    <t>VTA02867</t>
  </si>
  <si>
    <t>VTA02868</t>
  </si>
  <si>
    <t>VTA02869</t>
  </si>
  <si>
    <t>VTA02870</t>
  </si>
  <si>
    <t>VTA02871</t>
  </si>
  <si>
    <t>VTA02872</t>
  </si>
  <si>
    <t>VTA02873</t>
  </si>
  <si>
    <t>VTA02874</t>
  </si>
  <si>
    <t>VTA02875</t>
  </si>
  <si>
    <t>VTA02876</t>
  </si>
  <si>
    <t>VTA02877</t>
  </si>
  <si>
    <t>VTA02878</t>
  </si>
  <si>
    <t>VTA02879</t>
  </si>
  <si>
    <t>VTA02880</t>
  </si>
  <si>
    <t>VTA02881</t>
  </si>
  <si>
    <t>VTA02882</t>
  </si>
  <si>
    <t>VTA02883</t>
  </si>
  <si>
    <t>VTA02884</t>
  </si>
  <si>
    <t>VTA02885</t>
  </si>
  <si>
    <t>VTA02886</t>
  </si>
  <si>
    <t>VTA02887</t>
  </si>
  <si>
    <t>VTA02888</t>
  </si>
  <si>
    <t>VTA02889</t>
  </si>
  <si>
    <t>VTA02890</t>
  </si>
  <si>
    <t>VTA02891</t>
  </si>
  <si>
    <t>VTA02892</t>
  </si>
  <si>
    <t>VTA02893</t>
  </si>
  <si>
    <t>VTA02894</t>
  </si>
  <si>
    <t>VTA02895</t>
  </si>
  <si>
    <t>VTA02896</t>
  </si>
  <si>
    <t>VTA02897</t>
  </si>
  <si>
    <t>VTA02898</t>
  </si>
  <si>
    <t>VTA02899</t>
  </si>
  <si>
    <t>VTA02900</t>
  </si>
  <si>
    <t>VTA02901</t>
  </si>
  <si>
    <t>VTA02902</t>
  </si>
  <si>
    <t>VTA02903</t>
  </si>
  <si>
    <t>VTA02904</t>
  </si>
  <si>
    <t>VTA02905</t>
  </si>
  <si>
    <t>VTA02906</t>
  </si>
  <si>
    <t>VTA02907</t>
  </si>
  <si>
    <t>VTA02908</t>
  </si>
  <si>
    <t>VTA02909</t>
  </si>
  <si>
    <t>VTA02910</t>
  </si>
  <si>
    <t>VTA02911</t>
  </si>
  <si>
    <t>VTA02912</t>
  </si>
  <si>
    <t>VTA02913</t>
  </si>
  <si>
    <t>VTA02914</t>
  </si>
  <si>
    <t>VTA02915</t>
  </si>
  <si>
    <t>VTA02916</t>
  </si>
  <si>
    <t>VTA02917</t>
  </si>
  <si>
    <t>VTA02918</t>
  </si>
  <si>
    <t>VTA02919</t>
  </si>
  <si>
    <t>VTA02920</t>
  </si>
  <si>
    <t>VTA02921</t>
  </si>
  <si>
    <t>VTA02922</t>
  </si>
  <si>
    <t>VTA02923</t>
  </si>
  <si>
    <t>VTA02924</t>
  </si>
  <si>
    <t>VTA02925</t>
  </si>
  <si>
    <t>VTA02926</t>
  </si>
  <si>
    <t>VTA02927</t>
  </si>
  <si>
    <t>VTA02928</t>
  </si>
  <si>
    <t>VTA02929</t>
  </si>
  <si>
    <t>VTA02930</t>
  </si>
  <si>
    <t>VTA02931</t>
  </si>
  <si>
    <t>VTA02932</t>
  </si>
  <si>
    <t>VTA02933</t>
  </si>
  <si>
    <t>VTA02934</t>
  </si>
  <si>
    <t>VTA02935</t>
  </si>
  <si>
    <t>VTA02936</t>
  </si>
  <si>
    <t>VTA02937</t>
  </si>
  <si>
    <t>VTA02938</t>
  </si>
  <si>
    <t>VTA02939</t>
  </si>
  <si>
    <t>VTA02940</t>
  </si>
  <si>
    <t>VTA02941</t>
  </si>
  <si>
    <t>VTA02942</t>
  </si>
  <si>
    <t>VTA02943</t>
  </si>
  <si>
    <t>VTA02944</t>
  </si>
  <si>
    <t>VTA02945</t>
  </si>
  <si>
    <t>VTA02946</t>
  </si>
  <si>
    <t>VTA02947</t>
  </si>
  <si>
    <t>VTA02948</t>
  </si>
  <si>
    <t>VTA02949</t>
  </si>
  <si>
    <t>VTA02950</t>
  </si>
  <si>
    <t>VTA02951</t>
  </si>
  <si>
    <t>VTA02952</t>
  </si>
  <si>
    <t>VTA02953</t>
  </si>
  <si>
    <t>VTA02954</t>
  </si>
  <si>
    <t>VTA02955</t>
  </si>
  <si>
    <t>VTA02956</t>
  </si>
  <si>
    <t>VTA02957</t>
  </si>
  <si>
    <t>VTA02958</t>
  </si>
  <si>
    <t>VTA02959</t>
  </si>
  <si>
    <t>VTA02960</t>
  </si>
  <si>
    <t>VTA02961</t>
  </si>
  <si>
    <t>VTA02962</t>
  </si>
  <si>
    <t>VTA02963</t>
  </si>
  <si>
    <t>VTA02964</t>
  </si>
  <si>
    <t>VTA02965</t>
  </si>
  <si>
    <t>VTA02966</t>
  </si>
  <si>
    <t>VTA02967</t>
  </si>
  <si>
    <t>VTA02968</t>
  </si>
  <si>
    <t>VTA02969</t>
  </si>
  <si>
    <t>VTA02970</t>
  </si>
  <si>
    <t>VTA02971</t>
  </si>
  <si>
    <t>VTA02972</t>
  </si>
  <si>
    <t>VTA02973</t>
  </si>
  <si>
    <t>VTA02974</t>
  </si>
  <si>
    <t>VTA02975</t>
  </si>
  <si>
    <t>VTA02976</t>
  </si>
  <si>
    <t>VTA02977</t>
  </si>
  <si>
    <t>VTA02978</t>
  </si>
  <si>
    <t>VTA02979</t>
  </si>
  <si>
    <t>VTA02980</t>
  </si>
  <si>
    <t>VTA02981</t>
  </si>
  <si>
    <t>VTA02982</t>
  </si>
  <si>
    <t>VTA02983</t>
  </si>
  <si>
    <t>VTA02984</t>
  </si>
  <si>
    <t>VTA02985</t>
  </si>
  <si>
    <t>VTA02986</t>
  </si>
  <si>
    <t>VTA02987</t>
  </si>
  <si>
    <t>VTA02988</t>
  </si>
  <si>
    <t>VTA02989</t>
  </si>
  <si>
    <t>VTA02990</t>
  </si>
  <si>
    <t>VTA02991</t>
  </si>
  <si>
    <t>VTA02992</t>
  </si>
  <si>
    <t>VTA02993</t>
  </si>
  <si>
    <t>VTA02994</t>
  </si>
  <si>
    <t>VTA02995</t>
  </si>
  <si>
    <t>VTA02996</t>
  </si>
  <si>
    <t>VTA02997</t>
  </si>
  <si>
    <t>VTA02998</t>
  </si>
  <si>
    <t>VTA02999</t>
  </si>
  <si>
    <t>VTA03000</t>
  </si>
  <si>
    <t>VTA03001</t>
  </si>
  <si>
    <t>VTA03002</t>
  </si>
  <si>
    <t>VTA03003</t>
  </si>
  <si>
    <t>VTA03004</t>
  </si>
  <si>
    <t>VTA03005</t>
  </si>
  <si>
    <t>VTA03006</t>
  </si>
  <si>
    <t>VTA03007</t>
  </si>
  <si>
    <t>VTA03008</t>
  </si>
  <si>
    <t>VTA03009</t>
  </si>
  <si>
    <t>VTA03010</t>
  </si>
  <si>
    <t>VTA03011</t>
  </si>
  <si>
    <t>VTA03012</t>
  </si>
  <si>
    <t>VTA03013</t>
  </si>
  <si>
    <t>VTA03014</t>
  </si>
  <si>
    <t>VTA03015</t>
  </si>
  <si>
    <t>VTA03016</t>
  </si>
  <si>
    <t>VTA03017</t>
  </si>
  <si>
    <t>VTA03018</t>
  </si>
  <si>
    <t>VTA03019</t>
  </si>
  <si>
    <t>VTA03020</t>
  </si>
  <si>
    <t>VTA03021</t>
  </si>
  <si>
    <t>VTA03022</t>
  </si>
  <si>
    <t>VTA03023</t>
  </si>
  <si>
    <t>VTA03024</t>
  </si>
  <si>
    <t>VTA03025</t>
  </si>
  <si>
    <t>VTA03026</t>
  </si>
  <si>
    <t>VTA03027</t>
  </si>
  <si>
    <t>VTA03028</t>
  </si>
  <si>
    <t>VTA03029</t>
  </si>
  <si>
    <t>VTA03030</t>
  </si>
  <si>
    <t>VTA03031</t>
  </si>
  <si>
    <t>VTA03032</t>
  </si>
  <si>
    <t>VTA03033</t>
  </si>
  <si>
    <t>VTA03034</t>
  </si>
  <si>
    <t>VTA03035</t>
  </si>
  <si>
    <t>VTA03036</t>
  </si>
  <si>
    <t>VTA03037</t>
  </si>
  <si>
    <t>VTA03038</t>
  </si>
  <si>
    <t>VTA03039</t>
  </si>
  <si>
    <t>VTA03040</t>
  </si>
  <si>
    <t>VTA03041</t>
  </si>
  <si>
    <t>VTA03042</t>
  </si>
  <si>
    <t>VTA03043</t>
  </si>
  <si>
    <t>VTA03044</t>
  </si>
  <si>
    <t>VTA03045</t>
  </si>
  <si>
    <t>VTA03046</t>
  </si>
  <si>
    <t>VTA03047</t>
  </si>
  <si>
    <t>VTA03048</t>
  </si>
  <si>
    <t>VTA03049</t>
  </si>
  <si>
    <t>VTA03050</t>
  </si>
  <si>
    <t>VTA03051</t>
  </si>
  <si>
    <t>VTA03052</t>
  </si>
  <si>
    <t>VTA03053</t>
  </si>
  <si>
    <t>VTA03054</t>
  </si>
  <si>
    <t>VTA03055</t>
  </si>
  <si>
    <t>VTA03056</t>
  </si>
  <si>
    <t>VTA03057</t>
  </si>
  <si>
    <t>VTA03058</t>
  </si>
  <si>
    <t>VTA03059</t>
  </si>
  <si>
    <t>VTA03060</t>
  </si>
  <si>
    <t>VTA03061</t>
  </si>
  <si>
    <t>VTA03062</t>
  </si>
  <si>
    <t>VTA03063</t>
  </si>
  <si>
    <t>VTA03064</t>
  </si>
  <si>
    <t>VTA03065</t>
  </si>
  <si>
    <t>VTA03066</t>
  </si>
  <si>
    <t>VTA03067</t>
  </si>
  <si>
    <t>VTA03068</t>
  </si>
  <si>
    <t>VTA03069</t>
  </si>
  <si>
    <t>VTA03070</t>
  </si>
  <si>
    <t>VTA03071</t>
  </si>
  <si>
    <t>VTA03072</t>
  </si>
  <si>
    <t>VTA03073</t>
  </si>
  <si>
    <t>VTA03074</t>
  </si>
  <si>
    <t>VTA03075</t>
  </si>
  <si>
    <t>VTA03076</t>
  </si>
  <si>
    <t>VTA03077</t>
  </si>
  <si>
    <t>VTA03078</t>
  </si>
  <si>
    <t>VTA03079</t>
  </si>
  <si>
    <t>VTA03080</t>
  </si>
  <si>
    <t>VTA03081</t>
  </si>
  <si>
    <t>VTA03082</t>
  </si>
  <si>
    <t>VTA03083</t>
  </si>
  <si>
    <t>VTA03084</t>
  </si>
  <si>
    <t>VTA03085</t>
  </si>
  <si>
    <t>VTA03086</t>
  </si>
  <si>
    <t>VTA03087</t>
  </si>
  <si>
    <t>VTA03088</t>
  </si>
  <si>
    <t>VTA03089</t>
  </si>
  <si>
    <t>VTA03090</t>
  </si>
  <si>
    <t>VTA03091</t>
  </si>
  <si>
    <t>VTA03092</t>
  </si>
  <si>
    <t>VTA03093</t>
  </si>
  <si>
    <t>VTA03094</t>
  </si>
  <si>
    <t>VTA03095</t>
  </si>
  <si>
    <t>VTA03096</t>
  </si>
  <si>
    <t>VTA03097</t>
  </si>
  <si>
    <t>VTA03098</t>
  </si>
  <si>
    <t>VTA03099</t>
  </si>
  <si>
    <t>VTA03100</t>
  </si>
  <si>
    <t>VTA03101</t>
  </si>
  <si>
    <t>VTA03102</t>
  </si>
  <si>
    <t>VTA03103</t>
  </si>
  <si>
    <t>VTA03104</t>
  </si>
  <si>
    <t>VTA03105</t>
  </si>
  <si>
    <t>VTA03106</t>
  </si>
  <si>
    <t>VTA03107</t>
  </si>
  <si>
    <t>VTA03108</t>
  </si>
  <si>
    <t>VTA03109</t>
  </si>
  <si>
    <t>VTA03110</t>
  </si>
  <si>
    <t>VTA03111</t>
  </si>
  <si>
    <t>VTA03112</t>
  </si>
  <si>
    <t>VTA03113</t>
  </si>
  <si>
    <t>VTA03114</t>
  </si>
  <si>
    <t>VTA03115</t>
  </si>
  <si>
    <t>VTA03116</t>
  </si>
  <si>
    <t>VTA03117</t>
  </si>
  <si>
    <t>VTA03118</t>
  </si>
  <si>
    <t>VTA03119</t>
  </si>
  <si>
    <t>VTA03120</t>
  </si>
  <si>
    <t>VTA03121</t>
  </si>
  <si>
    <t>VTA03122</t>
  </si>
  <si>
    <t>VTA03123</t>
  </si>
  <si>
    <t>VTA03124</t>
  </si>
  <si>
    <t>VTA03125</t>
  </si>
  <si>
    <t>VTA03126</t>
  </si>
  <si>
    <t>VTA03127</t>
  </si>
  <si>
    <t>VTA03128</t>
  </si>
  <si>
    <t>VTA03129</t>
  </si>
  <si>
    <t>VTA03130</t>
  </si>
  <si>
    <t>VTA03131</t>
  </si>
  <si>
    <t>VTA03132</t>
  </si>
  <si>
    <t>VTA03133</t>
  </si>
  <si>
    <t>VTA03134</t>
  </si>
  <si>
    <t>VTA03135</t>
  </si>
  <si>
    <t>VTA03136</t>
  </si>
  <si>
    <t>VTA03137</t>
  </si>
  <si>
    <t>VTA03138</t>
  </si>
  <si>
    <t>VTA03139</t>
  </si>
  <si>
    <t>VTA03140</t>
  </si>
  <si>
    <t>VTA03141</t>
  </si>
  <si>
    <t>VTA03142</t>
  </si>
  <si>
    <t>VTA03143</t>
  </si>
  <si>
    <t>VTA03144</t>
  </si>
  <si>
    <t>VTA03145</t>
  </si>
  <si>
    <t>VTA03146</t>
  </si>
  <si>
    <t>VTA03147</t>
  </si>
  <si>
    <t>VTA03148</t>
  </si>
  <si>
    <t>VTA03149</t>
  </si>
  <si>
    <t>VTA03150</t>
  </si>
  <si>
    <t>VTA03151</t>
  </si>
  <si>
    <t>VTA03152</t>
  </si>
  <si>
    <t>VTA03153</t>
  </si>
  <si>
    <t>VTA03154</t>
  </si>
  <si>
    <t>VTA03155</t>
  </si>
  <si>
    <t>VTA03156</t>
  </si>
  <si>
    <t>VTA03157</t>
  </si>
  <si>
    <t>VTA03158</t>
  </si>
  <si>
    <t>VTA03159</t>
  </si>
  <si>
    <t>VTA03160</t>
  </si>
  <si>
    <t>VTA03161</t>
  </si>
  <si>
    <t>VTA03162</t>
  </si>
  <si>
    <t>VTA03163</t>
  </si>
  <si>
    <t>VTA03164</t>
  </si>
  <si>
    <t>VTA03165</t>
  </si>
  <si>
    <t>VTA03166</t>
  </si>
  <si>
    <t>VTA03167</t>
  </si>
  <si>
    <t>VTA03168</t>
  </si>
  <si>
    <t>VTA03169</t>
  </si>
  <si>
    <t>VTA03170</t>
  </si>
  <si>
    <t>VTA03171</t>
  </si>
  <si>
    <t>VTA03172</t>
  </si>
  <si>
    <t>VTA03173</t>
  </si>
  <si>
    <t>VTA03174</t>
  </si>
  <si>
    <t>VTA03175</t>
  </si>
  <si>
    <t>VTA03176</t>
  </si>
  <si>
    <t>VTA03177</t>
  </si>
  <si>
    <t>VTA03178</t>
  </si>
  <si>
    <t>VTA03179</t>
  </si>
  <si>
    <t>VTA03180</t>
  </si>
  <si>
    <t>VTA03181</t>
  </si>
  <si>
    <t>VTA03182</t>
  </si>
  <si>
    <t>VTA03183</t>
  </si>
  <si>
    <t>VTA03184</t>
  </si>
  <si>
    <t>VTA03185</t>
  </si>
  <si>
    <t>VTA03186</t>
  </si>
  <si>
    <t>VTA03187</t>
  </si>
  <si>
    <t>VTA03188</t>
  </si>
  <si>
    <t>VTA03189</t>
  </si>
  <si>
    <t>VTA03190</t>
  </si>
  <si>
    <t>VTA03191</t>
  </si>
  <si>
    <t>VTA03192</t>
  </si>
  <si>
    <t>VTA03193</t>
  </si>
  <si>
    <t>VTA03194</t>
  </si>
  <si>
    <t>VTA03195</t>
  </si>
  <si>
    <t>VTA03196</t>
  </si>
  <si>
    <t>VTA03197</t>
  </si>
  <si>
    <t>VTA03198</t>
  </si>
  <si>
    <t>VTA03199</t>
  </si>
  <si>
    <t>VTA03200</t>
  </si>
  <si>
    <t>VTA03201</t>
  </si>
  <si>
    <t>VTA03202</t>
  </si>
  <si>
    <t>VTA03203</t>
  </si>
  <si>
    <t>VTA03204</t>
  </si>
  <si>
    <t>VTA03205</t>
  </si>
  <si>
    <t>VTA03206</t>
  </si>
  <si>
    <t>VTA03207</t>
  </si>
  <si>
    <t>VTA03208</t>
  </si>
  <si>
    <t>VTA03209</t>
  </si>
  <si>
    <t>VTA03210</t>
  </si>
  <si>
    <t>VTA03211</t>
  </si>
  <si>
    <t>VTA03212</t>
  </si>
  <si>
    <t>VTA03213</t>
  </si>
  <si>
    <t>VTA03214</t>
  </si>
  <si>
    <t>VTA03215</t>
  </si>
  <si>
    <t>VTA03216</t>
  </si>
  <si>
    <t>VTA03217</t>
  </si>
  <si>
    <t>VTA03218</t>
  </si>
  <si>
    <t>VTA03219</t>
  </si>
  <si>
    <t>VTA03220</t>
  </si>
  <si>
    <t>VTA03221</t>
  </si>
  <si>
    <t>VTA03222</t>
  </si>
  <si>
    <t>VTA03223</t>
  </si>
  <si>
    <t>VTA03224</t>
  </si>
  <si>
    <t>VTA03225</t>
  </si>
  <si>
    <t>VTA03226</t>
  </si>
  <si>
    <t>VTA03227</t>
  </si>
  <si>
    <t>VTA03228</t>
  </si>
  <si>
    <t>VTA03229</t>
  </si>
  <si>
    <t>VTA03230</t>
  </si>
  <si>
    <t>VTA03231</t>
  </si>
  <si>
    <t>VTA03232</t>
  </si>
  <si>
    <t>VTA03233</t>
  </si>
  <si>
    <t>VTA03234</t>
  </si>
  <si>
    <t>VTA03235</t>
  </si>
  <si>
    <t>VTA03236</t>
  </si>
  <si>
    <t>VTA03237</t>
  </si>
  <si>
    <t>VTA03238</t>
  </si>
  <si>
    <t>VTA03239</t>
  </si>
  <si>
    <t>VTA03240</t>
  </si>
  <si>
    <t>VTA03241</t>
  </si>
  <si>
    <t>VTA03242</t>
  </si>
  <si>
    <t>VTA03243</t>
  </si>
  <si>
    <t>VTA03244</t>
  </si>
  <si>
    <t>VTA03245</t>
  </si>
  <si>
    <t>VTA03246</t>
  </si>
  <si>
    <t>VTA03247</t>
  </si>
  <si>
    <t>VTA03248</t>
  </si>
  <si>
    <t>VTA03249</t>
  </si>
  <si>
    <t>VTA03250</t>
  </si>
  <si>
    <t>VTA03251</t>
  </si>
  <si>
    <t>VTA03252</t>
  </si>
  <si>
    <t>VTA03253</t>
  </si>
  <si>
    <t>VTA03254</t>
  </si>
  <si>
    <t>VTA03255</t>
  </si>
  <si>
    <t>VTA03256</t>
  </si>
  <si>
    <t>VTA03257</t>
  </si>
  <si>
    <t>VTA03258</t>
  </si>
  <si>
    <t>VTA03259</t>
  </si>
  <si>
    <t>VTA03260</t>
  </si>
  <si>
    <t>VTA03261</t>
  </si>
  <si>
    <t>VTA03262</t>
  </si>
  <si>
    <t>VTA03263</t>
  </si>
  <si>
    <t>VTA03264</t>
  </si>
  <si>
    <t>VTA03265</t>
  </si>
  <si>
    <t>VTA03266</t>
  </si>
  <si>
    <t>VTA03267</t>
  </si>
  <si>
    <t>VTA03268</t>
  </si>
  <si>
    <t>VTA03269</t>
  </si>
  <si>
    <t>VTA03270</t>
  </si>
  <si>
    <t>VTA03271</t>
  </si>
  <si>
    <t>VTA03272</t>
  </si>
  <si>
    <t>VTA03273</t>
  </si>
  <si>
    <t>VTA03274</t>
  </si>
  <si>
    <t>VTA03275</t>
  </si>
  <si>
    <t>VTA03276</t>
  </si>
  <si>
    <t>VTA03277</t>
  </si>
  <si>
    <t>VTA03278</t>
  </si>
  <si>
    <t>VTA03279</t>
  </si>
  <si>
    <t>VTA03280</t>
  </si>
  <si>
    <t>VTA03281</t>
  </si>
  <si>
    <t>VTA03282</t>
  </si>
  <si>
    <t>VTA03283</t>
  </si>
  <si>
    <t>VTA03284</t>
  </si>
  <si>
    <t>VTA03285</t>
  </si>
  <si>
    <t>VTA03286</t>
  </si>
  <si>
    <t>VTA03287</t>
  </si>
  <si>
    <t>VTA03288</t>
  </si>
  <si>
    <t>VTA03289</t>
  </si>
  <si>
    <t>VTA03290</t>
  </si>
  <si>
    <t>VTA03291</t>
  </si>
  <si>
    <t>VTA03292</t>
  </si>
  <si>
    <t>VTA03293</t>
  </si>
  <si>
    <t>VTA03294</t>
  </si>
  <si>
    <t>VTA03295</t>
  </si>
  <si>
    <t>VTA03296</t>
  </si>
  <si>
    <t>VTA03297</t>
  </si>
  <si>
    <t>VTA03298</t>
  </si>
  <si>
    <t>VTA03299</t>
  </si>
  <si>
    <t>VTA03300</t>
  </si>
  <si>
    <t>VTA03301</t>
  </si>
  <si>
    <t>VTA03302</t>
  </si>
  <si>
    <t>VTA03303</t>
  </si>
  <si>
    <t>VTA03304</t>
  </si>
  <si>
    <t>VTA03305</t>
  </si>
  <si>
    <t>VTA03306</t>
  </si>
  <si>
    <t>VTA03307</t>
  </si>
  <si>
    <t>VTA03308</t>
  </si>
  <si>
    <t>VTA03309</t>
  </si>
  <si>
    <t>VTA03310</t>
  </si>
  <si>
    <t>VTA03311</t>
  </si>
  <si>
    <t>VTA03312</t>
  </si>
  <si>
    <t>VTA03313</t>
  </si>
  <si>
    <t>VTA03314</t>
  </si>
  <si>
    <t>VTA03315</t>
  </si>
  <si>
    <t>VTA03316</t>
  </si>
  <si>
    <t>VTA03317</t>
  </si>
  <si>
    <t>VTA03318</t>
  </si>
  <si>
    <t>VTA03319</t>
  </si>
  <si>
    <t>VTA03320</t>
  </si>
  <si>
    <t>VTA03321</t>
  </si>
  <si>
    <t>VTA03322</t>
  </si>
  <si>
    <t>VTA03323</t>
  </si>
  <si>
    <t>VTA03324</t>
  </si>
  <si>
    <t>VTA03325</t>
  </si>
  <si>
    <t>VTA03326</t>
  </si>
  <si>
    <t>VTA03327</t>
  </si>
  <si>
    <t>VTA03328</t>
  </si>
  <si>
    <t>VTA03329</t>
  </si>
  <si>
    <t>VTA03330</t>
  </si>
  <si>
    <t>VTA03331</t>
  </si>
  <si>
    <t>VTA03332</t>
  </si>
  <si>
    <t>VTA03333</t>
  </si>
  <si>
    <t>VTA03334</t>
  </si>
  <si>
    <t>VTA03335</t>
  </si>
  <si>
    <t>VTA03336</t>
  </si>
  <si>
    <t>VTA03337</t>
  </si>
  <si>
    <t>VTA03338</t>
  </si>
  <si>
    <t>VTA03339</t>
  </si>
  <si>
    <t>VTA03340</t>
  </si>
  <si>
    <t>VTA03341</t>
  </si>
  <si>
    <t>VTA03342</t>
  </si>
  <si>
    <t>VTA03343</t>
  </si>
  <si>
    <t>VTA03344</t>
  </si>
  <si>
    <t>VTA03345</t>
  </si>
  <si>
    <t>VTA03346</t>
  </si>
  <si>
    <t>VTA03347</t>
  </si>
  <si>
    <t>VTA03348</t>
  </si>
  <si>
    <t>VTA03349</t>
  </si>
  <si>
    <t>VTA03350</t>
  </si>
  <si>
    <t>VTA03351</t>
  </si>
  <si>
    <t>VTA03352</t>
  </si>
  <si>
    <t>VTA03353</t>
  </si>
  <si>
    <t>VTA03354</t>
  </si>
  <si>
    <t>VTA03355</t>
  </si>
  <si>
    <t>VTA03356</t>
  </si>
  <si>
    <t>VTA03357</t>
  </si>
  <si>
    <t>VTA03358</t>
  </si>
  <si>
    <t>VTA03359</t>
  </si>
  <si>
    <t>VTA03360</t>
  </si>
  <si>
    <t>VTA03361</t>
  </si>
  <si>
    <t>VTA03362</t>
  </si>
  <si>
    <t>VTA03363</t>
  </si>
  <si>
    <t>VTA03364</t>
  </si>
  <si>
    <t>VTA03365</t>
  </si>
  <si>
    <t>VTA03366</t>
  </si>
  <si>
    <t>VTA03367</t>
  </si>
  <si>
    <t>VTA03368</t>
  </si>
  <si>
    <t>VTA03369</t>
  </si>
  <si>
    <t>VTA03370</t>
  </si>
  <si>
    <t>VTA03371</t>
  </si>
  <si>
    <t>VTA03372</t>
  </si>
  <si>
    <t>VTA03373</t>
  </si>
  <si>
    <t>VTA03374</t>
  </si>
  <si>
    <t>VTA03375</t>
  </si>
  <si>
    <t>VTA03376</t>
  </si>
  <si>
    <t>VTA03377</t>
  </si>
  <si>
    <t>VTA03378</t>
  </si>
  <si>
    <t>VTA03379</t>
  </si>
  <si>
    <t>VTA03380</t>
  </si>
  <si>
    <t>VTA03381</t>
  </si>
  <si>
    <t>VTA03382</t>
  </si>
  <si>
    <t>VTA03383</t>
  </si>
  <si>
    <t>VTA03384</t>
  </si>
  <si>
    <t>VTA03385</t>
  </si>
  <si>
    <t>VTA03386</t>
  </si>
  <si>
    <t>VTA03387</t>
  </si>
  <si>
    <t>VTA03388</t>
  </si>
  <si>
    <t>VTA03389</t>
  </si>
  <si>
    <t>VTA03390</t>
  </si>
  <si>
    <t>VTA03391</t>
  </si>
  <si>
    <t>VTA03392</t>
  </si>
  <si>
    <t>VTA03393</t>
  </si>
  <si>
    <t>VTA03394</t>
  </si>
  <si>
    <t>VTA03395</t>
  </si>
  <si>
    <t>VTA03396</t>
  </si>
  <si>
    <t>VTA03397</t>
  </si>
  <si>
    <t>VTA03398</t>
  </si>
  <si>
    <t>VTA03399</t>
  </si>
  <si>
    <t>VTA03400</t>
  </si>
  <si>
    <t>VTA03401</t>
  </si>
  <si>
    <t>VTA03402</t>
  </si>
  <si>
    <t>VTA03403</t>
  </si>
  <si>
    <t>VTA03404</t>
  </si>
  <si>
    <t>VTA03405</t>
  </si>
  <si>
    <t>VTA03406</t>
  </si>
  <si>
    <t>VTA03407</t>
  </si>
  <si>
    <t>VTA03408</t>
  </si>
  <si>
    <t>VTA03409</t>
  </si>
  <si>
    <t>VTA03410</t>
  </si>
  <si>
    <t>VTA03411</t>
  </si>
  <si>
    <t>VTA03412</t>
  </si>
  <si>
    <t>VTA03413</t>
  </si>
  <si>
    <t>VTA03414</t>
  </si>
  <si>
    <t>VTA03415</t>
  </si>
  <si>
    <t>VTA03416</t>
  </si>
  <si>
    <t>VTA03417</t>
  </si>
  <si>
    <t>VTA03418</t>
  </si>
  <si>
    <t>VTA03419</t>
  </si>
  <si>
    <t>VTA03420</t>
  </si>
  <si>
    <t>VTA03421</t>
  </si>
  <si>
    <t>VTA03422</t>
  </si>
  <si>
    <t>VTA03423</t>
  </si>
  <si>
    <t>VTA03424</t>
  </si>
  <si>
    <t>VTA03425</t>
  </si>
  <si>
    <t>VTA03426</t>
  </si>
  <si>
    <t>VTA03427</t>
  </si>
  <si>
    <t>VTA03428</t>
  </si>
  <si>
    <t>VTA03429</t>
  </si>
  <si>
    <t>VTA03430</t>
  </si>
  <si>
    <t>VTA03431</t>
  </si>
  <si>
    <t>VTA03432</t>
  </si>
  <si>
    <t>VTA03433</t>
  </si>
  <si>
    <t>VTA03434</t>
  </si>
  <si>
    <t>VTA03435</t>
  </si>
  <si>
    <t>VTA03436</t>
  </si>
  <si>
    <t>VTA03437</t>
  </si>
  <si>
    <t>VTA03438</t>
  </si>
  <si>
    <t>VTA03439</t>
  </si>
  <si>
    <t>VTA03440</t>
  </si>
  <si>
    <t>VTA03441</t>
  </si>
  <si>
    <t>VTA03442</t>
  </si>
  <si>
    <t>VTA03443</t>
  </si>
  <si>
    <t>VTA03444</t>
  </si>
  <si>
    <t>VTA03445</t>
  </si>
  <si>
    <t>VTA03446</t>
  </si>
  <si>
    <t>VTA03447</t>
  </si>
  <si>
    <t>VTA03448</t>
  </si>
  <si>
    <t>VTA03449</t>
  </si>
  <si>
    <t>VTA03450</t>
  </si>
  <si>
    <t>VTA03451</t>
  </si>
  <si>
    <t>VTA03452</t>
  </si>
  <si>
    <t>VTA03453</t>
  </si>
  <si>
    <t>VTA03454</t>
  </si>
  <si>
    <t>VTA03455</t>
  </si>
  <si>
    <t>VTA03456</t>
  </si>
  <si>
    <t>VTA03457</t>
  </si>
  <si>
    <t>VTA03458</t>
  </si>
  <si>
    <t>VTA03459</t>
  </si>
  <si>
    <t>VTA03460</t>
  </si>
  <si>
    <t>VTA03461</t>
  </si>
  <si>
    <t>VTA03462</t>
  </si>
  <si>
    <t>VTA03463</t>
  </si>
  <si>
    <t>VTA03464</t>
  </si>
  <si>
    <t>VTA03465</t>
  </si>
  <si>
    <t>VTA03466</t>
  </si>
  <si>
    <t>VTA03467</t>
  </si>
  <si>
    <t>VTA03468</t>
  </si>
  <si>
    <t>VTA03469</t>
  </si>
  <si>
    <t>VTA03470</t>
  </si>
  <si>
    <t>VTA03471</t>
  </si>
  <si>
    <t>VTA03472</t>
  </si>
  <si>
    <t>VTA03473</t>
  </si>
  <si>
    <t>VTA03474</t>
  </si>
  <si>
    <t>VTA03475</t>
  </si>
  <si>
    <t>VTA03476</t>
  </si>
  <si>
    <t>VTA03477</t>
  </si>
  <si>
    <t>VTA03478</t>
  </si>
  <si>
    <t>VTA03479</t>
  </si>
  <si>
    <t>VTA03480</t>
  </si>
  <si>
    <t>VTA03481</t>
  </si>
  <si>
    <t>VTA03482</t>
  </si>
  <si>
    <t>VTA03483</t>
  </si>
  <si>
    <t>VTA03484</t>
  </si>
  <si>
    <t>VTA03485</t>
  </si>
  <si>
    <t>VTA03486</t>
  </si>
  <si>
    <t>VTA03487</t>
  </si>
  <si>
    <t>VTA03488</t>
  </si>
  <si>
    <t>VTA03489</t>
  </si>
  <si>
    <t>VTA03490</t>
  </si>
  <si>
    <t>VTA03491</t>
  </si>
  <si>
    <t>VTA03492</t>
  </si>
  <si>
    <t>VTA03493</t>
  </si>
  <si>
    <t>VTA03494</t>
  </si>
  <si>
    <t>VTA03495</t>
  </si>
  <si>
    <t>VTA03496</t>
  </si>
  <si>
    <t>VTA03497</t>
  </si>
  <si>
    <t>VTA03498</t>
  </si>
  <si>
    <t>VTA03499</t>
  </si>
  <si>
    <t>VTA03500</t>
  </si>
  <si>
    <t>VTA03501</t>
  </si>
  <si>
    <t>VTA03502</t>
  </si>
  <si>
    <t>VTA03503</t>
  </si>
  <si>
    <t>VTA03504</t>
  </si>
  <si>
    <t>VTA03505</t>
  </si>
  <si>
    <t>VTA03506</t>
  </si>
  <si>
    <t>VTA03507</t>
  </si>
  <si>
    <t>VTA03508</t>
  </si>
  <si>
    <t>VTA03509</t>
  </si>
  <si>
    <t>VTA03510</t>
  </si>
  <si>
    <t>VTA03511</t>
  </si>
  <si>
    <t>VTA03512</t>
  </si>
  <si>
    <t>VTA03513</t>
  </si>
  <si>
    <t>VTA03514</t>
  </si>
  <si>
    <t>VTA03515</t>
  </si>
  <si>
    <t>VTA03516</t>
  </si>
  <si>
    <t>VTA03517</t>
  </si>
  <si>
    <t>VTA03518</t>
  </si>
  <si>
    <t>VTA03519</t>
  </si>
  <si>
    <t>VTA03520</t>
  </si>
  <si>
    <t>VTA03521</t>
  </si>
  <si>
    <t>VTA03522</t>
  </si>
  <si>
    <t>VTA03523</t>
  </si>
  <si>
    <t>VTA03524</t>
  </si>
  <si>
    <t>VTA03525</t>
  </si>
  <si>
    <t>VTA03526</t>
  </si>
  <si>
    <t>VTA03527</t>
  </si>
  <si>
    <t>VTA03528</t>
  </si>
  <si>
    <t>VTA03529</t>
  </si>
  <si>
    <t>VTA03530</t>
  </si>
  <si>
    <t>VTA03531</t>
  </si>
  <si>
    <t>VTA03532</t>
  </si>
  <si>
    <t>VTA03533</t>
  </si>
  <si>
    <t>VTA03534</t>
  </si>
  <si>
    <t>VTA03535</t>
  </si>
  <si>
    <t>VTA03536</t>
  </si>
  <si>
    <t>VTA03537</t>
  </si>
  <si>
    <t>VTA03538</t>
  </si>
  <si>
    <t>VTA03539</t>
  </si>
  <si>
    <t>VTA03540</t>
  </si>
  <si>
    <t>VTA03541</t>
  </si>
  <si>
    <t>VTA03542</t>
  </si>
  <si>
    <t>VTA03543</t>
  </si>
  <si>
    <t>VTA03544</t>
  </si>
  <si>
    <t>VTA03545</t>
  </si>
  <si>
    <t>VTA03546</t>
  </si>
  <si>
    <t>VTA03547</t>
  </si>
  <si>
    <t>VTA03548</t>
  </si>
  <si>
    <t>VTA03549</t>
  </si>
  <si>
    <t>VTA03550</t>
  </si>
  <si>
    <t>VTA03551</t>
  </si>
  <si>
    <t>VTA03552</t>
  </si>
  <si>
    <t>VTA03553</t>
  </si>
  <si>
    <t>VTA03554</t>
  </si>
  <si>
    <t>VTA03555</t>
  </si>
  <si>
    <t>VTA03556</t>
  </si>
  <si>
    <t>VTA03557</t>
  </si>
  <si>
    <t>VTA03558</t>
  </si>
  <si>
    <t>VTA03559</t>
  </si>
  <si>
    <t>VTA03560</t>
  </si>
  <si>
    <t>VTA03561</t>
  </si>
  <si>
    <t>VTA03562</t>
  </si>
  <si>
    <t>VTA03563</t>
  </si>
  <si>
    <t>VTA03564</t>
  </si>
  <si>
    <t>VTA03565</t>
  </si>
  <si>
    <t>VTA03566</t>
  </si>
  <si>
    <t>VTA03567</t>
  </si>
  <si>
    <t>VTA03568</t>
  </si>
  <si>
    <t>VTA03569</t>
  </si>
  <si>
    <t>VTA03570</t>
  </si>
  <si>
    <t>VTA03571</t>
  </si>
  <si>
    <t>VTA03572</t>
  </si>
  <si>
    <t>VTA03573</t>
  </si>
  <si>
    <t>VTA03574</t>
  </si>
  <si>
    <t>VTA03575</t>
  </si>
  <si>
    <t>VTA03576</t>
  </si>
  <si>
    <t>VTA03577</t>
  </si>
  <si>
    <t>VTA03578</t>
  </si>
  <si>
    <t>VTA03579</t>
  </si>
  <si>
    <t>VTA03580</t>
  </si>
  <si>
    <t>VTA03581</t>
  </si>
  <si>
    <t>VTA03582</t>
  </si>
  <si>
    <t>VTA03583</t>
  </si>
  <si>
    <t>VTA03584</t>
  </si>
  <si>
    <t>VTA03585</t>
  </si>
  <si>
    <t>VTA03586</t>
  </si>
  <si>
    <t>VTA03587</t>
  </si>
  <si>
    <t>VTA03588</t>
  </si>
  <si>
    <t>VTA03589</t>
  </si>
  <si>
    <t>VTA03590</t>
  </si>
  <si>
    <t>VTA03591</t>
  </si>
  <si>
    <t>VTA03592</t>
  </si>
  <si>
    <t>VTA03593</t>
  </si>
  <si>
    <t>VTA03594</t>
  </si>
  <si>
    <t>VTA03595</t>
  </si>
  <si>
    <t>VTA03596</t>
  </si>
  <si>
    <t>VTA03597</t>
  </si>
  <si>
    <t>VTA03598</t>
  </si>
  <si>
    <t>VTA03599</t>
  </si>
  <si>
    <t>VTA03600</t>
  </si>
  <si>
    <t>VTA03601</t>
  </si>
  <si>
    <t>VTA03602</t>
  </si>
  <si>
    <t>VTA03603</t>
  </si>
  <si>
    <t>VTA03604</t>
  </si>
  <si>
    <t>VTA03605</t>
  </si>
  <si>
    <t>VTA03606</t>
  </si>
  <si>
    <t>VTA03607</t>
  </si>
  <si>
    <t>VTA03608</t>
  </si>
  <si>
    <t>VTA03609</t>
  </si>
  <si>
    <t>VTA03610</t>
  </si>
  <si>
    <t>VTA03611</t>
  </si>
  <si>
    <t>VTA03612</t>
  </si>
  <si>
    <t>VTA03613</t>
  </si>
  <si>
    <t>VTA03614</t>
  </si>
  <si>
    <t>VTA03615</t>
  </si>
  <si>
    <t>VTA03616</t>
  </si>
  <si>
    <t>VTA03617</t>
  </si>
  <si>
    <t>VTA03618</t>
  </si>
  <si>
    <t>VTA03619</t>
  </si>
  <si>
    <t>VTA03620</t>
  </si>
  <si>
    <t>VTA03621</t>
  </si>
  <si>
    <t>VTA03622</t>
  </si>
  <si>
    <t>VTA03623</t>
  </si>
  <si>
    <t>VTA03624</t>
  </si>
  <si>
    <t>VTA03625</t>
  </si>
  <si>
    <t>VTA03626</t>
  </si>
  <si>
    <t>VTA03627</t>
  </si>
  <si>
    <t>VTA03628</t>
  </si>
  <si>
    <t>VTA03629</t>
  </si>
  <si>
    <t>VTA03630</t>
  </si>
  <si>
    <t>VTA03631</t>
  </si>
  <si>
    <t>VTA03632</t>
  </si>
  <si>
    <t>VTA03633</t>
  </si>
  <si>
    <t>VTA03634</t>
  </si>
  <si>
    <t>VTA03635</t>
  </si>
  <si>
    <t>VTA03636</t>
  </si>
  <si>
    <t>VTA03637</t>
  </si>
  <si>
    <t>VTA03638</t>
  </si>
  <si>
    <t>VTA03639</t>
  </si>
  <si>
    <t>VTA03640</t>
  </si>
  <si>
    <t>VTA03641</t>
  </si>
  <si>
    <t>VTA03642</t>
  </si>
  <si>
    <t>VTA03643</t>
  </si>
  <si>
    <t>VTA03644</t>
  </si>
  <si>
    <t>VTA03645</t>
  </si>
  <si>
    <t>VTA03646</t>
  </si>
  <si>
    <t>VTA03647</t>
  </si>
  <si>
    <t>VTA03648</t>
  </si>
  <si>
    <t>VTA03649</t>
  </si>
  <si>
    <t>VTA03650</t>
  </si>
  <si>
    <t>VTA03651</t>
  </si>
  <si>
    <t>VTA03652</t>
  </si>
  <si>
    <t>VTA03653</t>
  </si>
  <si>
    <t>VTA03654</t>
  </si>
  <si>
    <t>VTA03655</t>
  </si>
  <si>
    <t>VTA03656</t>
  </si>
  <si>
    <t>VTA03657</t>
  </si>
  <si>
    <t>VTA03658</t>
  </si>
  <si>
    <t>VTA03659</t>
  </si>
  <si>
    <t>VTA03660</t>
  </si>
  <si>
    <t>VTA03661</t>
  </si>
  <si>
    <t>VTA03662</t>
  </si>
  <si>
    <t>VTA03663</t>
  </si>
  <si>
    <t>VTA03664</t>
  </si>
  <si>
    <t>VTA03665</t>
  </si>
  <si>
    <t>VTA03666</t>
  </si>
  <si>
    <t>VTA03667</t>
  </si>
  <si>
    <t>VTA03668</t>
  </si>
  <si>
    <t>VTA03669</t>
  </si>
  <si>
    <t>VTA03670</t>
  </si>
  <si>
    <t>VTA03671</t>
  </si>
  <si>
    <t>VTA03672</t>
  </si>
  <si>
    <t>VTA03673</t>
  </si>
  <si>
    <t>VTA03674</t>
  </si>
  <si>
    <t>VTA03675</t>
  </si>
  <si>
    <t>VTA03676</t>
  </si>
  <si>
    <t>VTA03677</t>
  </si>
  <si>
    <t>VTA03678</t>
  </si>
  <si>
    <t>VTA03679</t>
  </si>
  <si>
    <t>VTA03680</t>
  </si>
  <si>
    <t>VTA03681</t>
  </si>
  <si>
    <t>VTA03682</t>
  </si>
  <si>
    <t>VTA03683</t>
  </si>
  <si>
    <t>VTA03684</t>
  </si>
  <si>
    <t>VTA03685</t>
  </si>
  <si>
    <t>VTA03686</t>
  </si>
  <si>
    <t>VTA03687</t>
  </si>
  <si>
    <t>VTA03688</t>
  </si>
  <si>
    <t>VTA03689</t>
  </si>
  <si>
    <t>VTA03690</t>
  </si>
  <si>
    <t>VTA03691</t>
  </si>
  <si>
    <t>VTA03692</t>
  </si>
  <si>
    <t>VTA03693</t>
  </si>
  <si>
    <t>VTA03694</t>
  </si>
  <si>
    <t>VTA03695</t>
  </si>
  <si>
    <t>VTA03696</t>
  </si>
  <si>
    <t>VTA03697</t>
  </si>
  <si>
    <t>VTA03698</t>
  </si>
  <si>
    <t>VTA03699</t>
  </si>
  <si>
    <t>VTA03700</t>
  </si>
  <si>
    <t>VTA03701</t>
  </si>
  <si>
    <t>VTA03702</t>
  </si>
  <si>
    <t>VTA03703</t>
  </si>
  <si>
    <t>VTA03704</t>
  </si>
  <si>
    <t>VTA03705</t>
  </si>
  <si>
    <t>VTA03706</t>
  </si>
  <si>
    <t>VTA03707</t>
  </si>
  <si>
    <t>VTA03708</t>
  </si>
  <si>
    <t>VTA03709</t>
  </si>
  <si>
    <t>VTA03710</t>
  </si>
  <si>
    <t>VTA03711</t>
  </si>
  <si>
    <t>VTA03712</t>
  </si>
  <si>
    <t>VTA03713</t>
  </si>
  <si>
    <t>VTA03714</t>
  </si>
  <si>
    <t>VTA03715</t>
  </si>
  <si>
    <t>VTA03716</t>
  </si>
  <si>
    <t>VTA03717</t>
  </si>
  <si>
    <t>VTA03718</t>
  </si>
  <si>
    <t>VTA03719</t>
  </si>
  <si>
    <t>VTA03720</t>
  </si>
  <si>
    <t>VTA03721</t>
  </si>
  <si>
    <t>VTA03722</t>
  </si>
  <si>
    <t>VTA03723</t>
  </si>
  <si>
    <t>VTA03724</t>
  </si>
  <si>
    <t>VTA03725</t>
  </si>
  <si>
    <t>VTA03726</t>
  </si>
  <si>
    <t>VTA03727</t>
  </si>
  <si>
    <t>VTA03728</t>
  </si>
  <si>
    <t>VTA03729</t>
  </si>
  <si>
    <t>VTA03730</t>
  </si>
  <si>
    <t>VTA03731</t>
  </si>
  <si>
    <t>VTA03732</t>
  </si>
  <si>
    <t>VTA03733</t>
  </si>
  <si>
    <t>VTA03734</t>
  </si>
  <si>
    <t>VTA03735</t>
  </si>
  <si>
    <t>VTA03736</t>
  </si>
  <si>
    <t>VTA03737</t>
  </si>
  <si>
    <t>VTA03738</t>
  </si>
  <si>
    <t>VTA03739</t>
  </si>
  <si>
    <t>VTA03740</t>
  </si>
  <si>
    <t>VTA03741</t>
  </si>
  <si>
    <t>VTA03742</t>
  </si>
  <si>
    <t>VTA03743</t>
  </si>
  <si>
    <t>VTA03744</t>
  </si>
  <si>
    <t>VTA03745</t>
  </si>
  <si>
    <t>VTA03746</t>
  </si>
  <si>
    <t>VTA03747</t>
  </si>
  <si>
    <t>VTA03748</t>
  </si>
  <si>
    <t>VTA03749</t>
  </si>
  <si>
    <t>VTA03750</t>
  </si>
  <si>
    <t>VTA03751</t>
  </si>
  <si>
    <t>VTA03752</t>
  </si>
  <si>
    <t>VTA03753</t>
  </si>
  <si>
    <t>VTA03754</t>
  </si>
  <si>
    <t>VTA03755</t>
  </si>
  <si>
    <t>VTA03756</t>
  </si>
  <si>
    <t>VTA03757</t>
  </si>
  <si>
    <t>VTA03758</t>
  </si>
  <si>
    <t>VTA03759</t>
  </si>
  <si>
    <t>VTA03760</t>
  </si>
  <si>
    <t>VTA03761</t>
  </si>
  <si>
    <t>VTA03762</t>
  </si>
  <si>
    <t>VTA03763</t>
  </si>
  <si>
    <t>VTA03764</t>
  </si>
  <si>
    <t>VTA03765</t>
  </si>
  <si>
    <t>VTA03766</t>
  </si>
  <si>
    <t>VTA03767</t>
  </si>
  <si>
    <t>VTA03768</t>
  </si>
  <si>
    <t>VTA03769</t>
  </si>
  <si>
    <t>VTA03770</t>
  </si>
  <si>
    <t>VTA03771</t>
  </si>
  <si>
    <t>VTA03772</t>
  </si>
  <si>
    <t>VTA03773</t>
  </si>
  <si>
    <t>VTA03774</t>
  </si>
  <si>
    <t>VTA03775</t>
  </si>
  <si>
    <t>VTA03776</t>
  </si>
  <si>
    <t>VTA03777</t>
  </si>
  <si>
    <t>VTA03778</t>
  </si>
  <si>
    <t>VTA03779</t>
  </si>
  <si>
    <t>VTA03780</t>
  </si>
  <si>
    <t>VTA03781</t>
  </si>
  <si>
    <t>VTA03782</t>
  </si>
  <si>
    <t>VTA03783</t>
  </si>
  <si>
    <t>VTA03784</t>
  </si>
  <si>
    <t>VTA03785</t>
  </si>
  <si>
    <t>VTA03786</t>
  </si>
  <si>
    <t>VTA03787</t>
  </si>
  <si>
    <t>VTA03788</t>
  </si>
  <si>
    <t>VTA03789</t>
  </si>
  <si>
    <t>VTA03790</t>
  </si>
  <si>
    <t>VTA03791</t>
  </si>
  <si>
    <t>VTA03792</t>
  </si>
  <si>
    <t>VTA03793</t>
  </si>
  <si>
    <t>VTA03794</t>
  </si>
  <si>
    <t>VTA03795</t>
  </si>
  <si>
    <t>VTA03796</t>
  </si>
  <si>
    <t>VTA03797</t>
  </si>
  <si>
    <t>VTA03798</t>
  </si>
  <si>
    <t>VTA03799</t>
  </si>
  <si>
    <t>VTA03800</t>
  </si>
  <si>
    <t>VTA03801</t>
  </si>
  <si>
    <t>VTA03802</t>
  </si>
  <si>
    <t>VTA03803</t>
  </si>
  <si>
    <t>VTA03804</t>
  </si>
  <si>
    <t>VTA03805</t>
  </si>
  <si>
    <t>VTA03806</t>
  </si>
  <si>
    <t>VTA03807</t>
  </si>
  <si>
    <t>VTA03808</t>
  </si>
  <si>
    <t>VTA03809</t>
  </si>
  <si>
    <t>VTA03810</t>
  </si>
  <si>
    <t>VTA03811</t>
  </si>
  <si>
    <t>VTA03812</t>
  </si>
  <si>
    <t>VTA03813</t>
  </si>
  <si>
    <t>VTA03814</t>
  </si>
  <si>
    <t>VTA03815</t>
  </si>
  <si>
    <t>VTA03816</t>
  </si>
  <si>
    <t>VTA03817</t>
  </si>
  <si>
    <t>VTA03818</t>
  </si>
  <si>
    <t>VTA03819</t>
  </si>
  <si>
    <t>VTA03820</t>
  </si>
  <si>
    <t>VTA03821</t>
  </si>
  <si>
    <t>VTA03822</t>
  </si>
  <si>
    <t>VTA03823</t>
  </si>
  <si>
    <t>VTA03824</t>
  </si>
  <si>
    <t>VTA03825</t>
  </si>
  <si>
    <t>VTA03826</t>
  </si>
  <si>
    <t>VTA03827</t>
  </si>
  <si>
    <t>VTA03828</t>
  </si>
  <si>
    <t>VTA03829</t>
  </si>
  <si>
    <t>VTA03830</t>
  </si>
  <si>
    <t>VTA03831</t>
  </si>
  <si>
    <t>VTA03832</t>
  </si>
  <si>
    <t>VTA03833</t>
  </si>
  <si>
    <t>VTA03834</t>
  </si>
  <si>
    <t>VTA03835</t>
  </si>
  <si>
    <t>VTA03836</t>
  </si>
  <si>
    <t>VTA03837</t>
  </si>
  <si>
    <t>VTA03838</t>
  </si>
  <si>
    <t>VTA03839</t>
  </si>
  <si>
    <t>VTA03840</t>
  </si>
  <si>
    <t>VTA03841</t>
  </si>
  <si>
    <t>VTA03842</t>
  </si>
  <si>
    <t>VTA03843</t>
  </si>
  <si>
    <t>VTA03844</t>
  </si>
  <si>
    <t>VTA03845</t>
  </si>
  <si>
    <t>VTA03846</t>
  </si>
  <si>
    <t>VTA03847</t>
  </si>
  <si>
    <t>VTA03848</t>
  </si>
  <si>
    <t>VTA03849</t>
  </si>
  <si>
    <t>VTA03850</t>
  </si>
  <si>
    <t>VTA03851</t>
  </si>
  <si>
    <t>VTA03852</t>
  </si>
  <si>
    <t>VTA03853</t>
  </si>
  <si>
    <t>VTA03854</t>
  </si>
  <si>
    <t>VTA03855</t>
  </si>
  <si>
    <t>VTA03856</t>
  </si>
  <si>
    <t>VTA03857</t>
  </si>
  <si>
    <t>VTA03858</t>
  </si>
  <si>
    <t>VTA03859</t>
  </si>
  <si>
    <t>VTA03860</t>
  </si>
  <si>
    <t>VTA03861</t>
  </si>
  <si>
    <t>VTA03862</t>
  </si>
  <si>
    <t>VTA03863</t>
  </si>
  <si>
    <t>VTA03864</t>
  </si>
  <si>
    <t>VTA03865</t>
  </si>
  <si>
    <t>VTA03866</t>
  </si>
  <si>
    <t>VTA03867</t>
  </si>
  <si>
    <t>VTA03868</t>
  </si>
  <si>
    <t>VTA03869</t>
  </si>
  <si>
    <t>VTA03870</t>
  </si>
  <si>
    <t>VTA03871</t>
  </si>
  <si>
    <t>VTA03872</t>
  </si>
  <si>
    <t>VTA03873</t>
  </si>
  <si>
    <t>VTA03874</t>
  </si>
  <si>
    <t>VTA03875</t>
  </si>
  <si>
    <t>VTA03876</t>
  </si>
  <si>
    <t>VTA03877</t>
  </si>
  <si>
    <t>VTA03878</t>
  </si>
  <si>
    <t>VTA03879</t>
  </si>
  <si>
    <t>VTA03880</t>
  </si>
  <si>
    <t>VTA03881</t>
  </si>
  <si>
    <t>VTA03882</t>
  </si>
  <si>
    <t>VTA03883</t>
  </si>
  <si>
    <t>VTA03884</t>
  </si>
  <si>
    <t>VTA03885</t>
  </si>
  <si>
    <t>VTA03886</t>
  </si>
  <si>
    <t>VTA03887</t>
  </si>
  <si>
    <t>VTA03888</t>
  </si>
  <si>
    <t>VTA03889</t>
  </si>
  <si>
    <t>VTA03890</t>
  </si>
  <si>
    <t>VTA03891</t>
  </si>
  <si>
    <t>VTA03892</t>
  </si>
  <si>
    <t>VTA03893</t>
  </si>
  <si>
    <t>VTA03894</t>
  </si>
  <si>
    <t>VTA03895</t>
  </si>
  <si>
    <t>VTA03896</t>
  </si>
  <si>
    <t>VTA03897</t>
  </si>
  <si>
    <t>VTA03898</t>
  </si>
  <si>
    <t>VTA03899</t>
  </si>
  <si>
    <t>VTA03900</t>
  </si>
  <si>
    <t>VTA03901</t>
  </si>
  <si>
    <t>VTA03902</t>
  </si>
  <si>
    <t>VTA03903</t>
  </si>
  <si>
    <t>VTA03904</t>
  </si>
  <si>
    <t>VTA03905</t>
  </si>
  <si>
    <t>VTA03906</t>
  </si>
  <si>
    <t>VTA03907</t>
  </si>
  <si>
    <t>VTA03908</t>
  </si>
  <si>
    <t>VTA03909</t>
  </si>
  <si>
    <t>VTA03910</t>
  </si>
  <si>
    <t>VTA03911</t>
  </si>
  <si>
    <t>VTA03912</t>
  </si>
  <si>
    <t>VTA03913</t>
  </si>
  <si>
    <t>VTA03914</t>
  </si>
  <si>
    <t>VTA03915</t>
  </si>
  <si>
    <t>VTA03916</t>
  </si>
  <si>
    <t>VTA03917</t>
  </si>
  <si>
    <t>VTA03918</t>
  </si>
  <si>
    <t>VTA03919</t>
  </si>
  <si>
    <t>VTA03920</t>
  </si>
  <si>
    <t>VTA03921</t>
  </si>
  <si>
    <t>VTA03922</t>
  </si>
  <si>
    <t>VTA03923</t>
  </si>
  <si>
    <t>VTA03924</t>
  </si>
  <si>
    <t>VTA03925</t>
  </si>
  <si>
    <t>VTA03926</t>
  </si>
  <si>
    <t>VTA03927</t>
  </si>
  <si>
    <t>VTA03928</t>
  </si>
  <si>
    <t>VTA03929</t>
  </si>
  <si>
    <t>VTA03930</t>
  </si>
  <si>
    <t>VTA03931</t>
  </si>
  <si>
    <t>VTA03932</t>
  </si>
  <si>
    <t>VTA03933</t>
  </si>
  <si>
    <t>VTA03934</t>
  </si>
  <si>
    <t>VTA03935</t>
  </si>
  <si>
    <t>VTA03936</t>
  </si>
  <si>
    <t>VTA03937</t>
  </si>
  <si>
    <t>VTA03938</t>
  </si>
  <si>
    <t>VTA03939</t>
  </si>
  <si>
    <t>VTA03940</t>
  </si>
  <si>
    <t>VTA03941</t>
  </si>
  <si>
    <t>VTA03942</t>
  </si>
  <si>
    <t>VTA03943</t>
  </si>
  <si>
    <t>VTA03944</t>
  </si>
  <si>
    <t>VTA03945</t>
  </si>
  <si>
    <t>VTA03946</t>
  </si>
  <si>
    <t>VTA03947</t>
  </si>
  <si>
    <t>VTA03948</t>
  </si>
  <si>
    <t>VTA03949</t>
  </si>
  <si>
    <t>VTA03950</t>
  </si>
  <si>
    <t>VTA03951</t>
  </si>
  <si>
    <t>VTA03952</t>
  </si>
  <si>
    <t>VTA03953</t>
  </si>
  <si>
    <t>VTA03954</t>
  </si>
  <si>
    <t>VTA03955</t>
  </si>
  <si>
    <t>VTA03956</t>
  </si>
  <si>
    <t>VTA03957</t>
  </si>
  <si>
    <t>VTA03958</t>
  </si>
  <si>
    <t>VTA03959</t>
  </si>
  <si>
    <t>VTA03960</t>
  </si>
  <si>
    <t>VTA03961</t>
  </si>
  <si>
    <t>VTA03962</t>
  </si>
  <si>
    <t>VTA03963</t>
  </si>
  <si>
    <t>VTA03964</t>
  </si>
  <si>
    <t>VTA03965</t>
  </si>
  <si>
    <t>VTA03966</t>
  </si>
  <si>
    <t>VTA03967</t>
  </si>
  <si>
    <t>VTA03968</t>
  </si>
  <si>
    <t>VTA03969</t>
  </si>
  <si>
    <t>VTA03970</t>
  </si>
  <si>
    <t>VTA03971</t>
  </si>
  <si>
    <t>VTA03972</t>
  </si>
  <si>
    <t>VTA03973</t>
  </si>
  <si>
    <t>VTA03974</t>
  </si>
  <si>
    <t>VTA03975</t>
  </si>
  <si>
    <t>VTA03976</t>
  </si>
  <si>
    <t>VTA03977</t>
  </si>
  <si>
    <t>VTA03978</t>
  </si>
  <si>
    <t>VTA03979</t>
  </si>
  <si>
    <t>VTA03980</t>
  </si>
  <si>
    <t>VTA03981</t>
  </si>
  <si>
    <t>VTA03982</t>
  </si>
  <si>
    <t>VTA03983</t>
  </si>
  <si>
    <t>VTA03984</t>
  </si>
  <si>
    <t>VTA03985</t>
  </si>
  <si>
    <t>VTA03986</t>
  </si>
  <si>
    <t>VTA03987</t>
  </si>
  <si>
    <t>VTA03988</t>
  </si>
  <si>
    <t>VTA03989</t>
  </si>
  <si>
    <t>VTA03990</t>
  </si>
  <si>
    <t>VTA03991</t>
  </si>
  <si>
    <t>VTA03992</t>
  </si>
  <si>
    <t>VTA03993</t>
  </si>
  <si>
    <t>VTA03994</t>
  </si>
  <si>
    <t>VTA03995</t>
  </si>
  <si>
    <t>VTA03996</t>
  </si>
  <si>
    <t>VTA03997</t>
  </si>
  <si>
    <t>VTA03998</t>
  </si>
  <si>
    <t>VTA03999</t>
  </si>
  <si>
    <t>VTA04000</t>
  </si>
  <si>
    <t>VTA04001</t>
  </si>
  <si>
    <t>VTA04002</t>
  </si>
  <si>
    <t>VTA04003</t>
  </si>
  <si>
    <t>VTA04004</t>
  </si>
  <si>
    <t>VTA04005</t>
  </si>
  <si>
    <t>VTA04006</t>
  </si>
  <si>
    <t>VTA04007</t>
  </si>
  <si>
    <t>VTA04008</t>
  </si>
  <si>
    <t>VTA04009</t>
  </si>
  <si>
    <t>VTA04010</t>
  </si>
  <si>
    <t>VTA04011</t>
  </si>
  <si>
    <t>VTA04012</t>
  </si>
  <si>
    <t>VTA04013</t>
  </si>
  <si>
    <t>VTA04014</t>
  </si>
  <si>
    <t>VTA04015</t>
  </si>
  <si>
    <t>VTA04016</t>
  </si>
  <si>
    <t>VTA04017</t>
  </si>
  <si>
    <t>VTA04018</t>
  </si>
  <si>
    <t>VTA04019</t>
  </si>
  <si>
    <t>VTA04020</t>
  </si>
  <si>
    <t>VTA04021</t>
  </si>
  <si>
    <t>VTA04022</t>
  </si>
  <si>
    <t>VTA04023</t>
  </si>
  <si>
    <t>VTA04024</t>
  </si>
  <si>
    <t>VTA04025</t>
  </si>
  <si>
    <t>VTA04026</t>
  </si>
  <si>
    <t>VTA04027</t>
  </si>
  <si>
    <t>VTA04028</t>
  </si>
  <si>
    <t>VTA04029</t>
  </si>
  <si>
    <t>VTA04030</t>
  </si>
  <si>
    <t>VTA04031</t>
  </si>
  <si>
    <t>VTA04032</t>
  </si>
  <si>
    <t>VTA04033</t>
  </si>
  <si>
    <t>VTA04034</t>
  </si>
  <si>
    <t>VTA04035</t>
  </si>
  <si>
    <t>VTA04036</t>
  </si>
  <si>
    <t>VTA04037</t>
  </si>
  <si>
    <t>VTA04038</t>
  </si>
  <si>
    <t>VTA04039</t>
  </si>
  <si>
    <t>VTA04040</t>
  </si>
  <si>
    <t>VTA04041</t>
  </si>
  <si>
    <t>VTA04042</t>
  </si>
  <si>
    <t>VTA04043</t>
  </si>
  <si>
    <t>VTA04044</t>
  </si>
  <si>
    <t>VTA04045</t>
  </si>
  <si>
    <t>VTA04046</t>
  </si>
  <si>
    <t>VTA04047</t>
  </si>
  <si>
    <t>VTA04048</t>
  </si>
  <si>
    <t>VTA04049</t>
  </si>
  <si>
    <t>VTA04050</t>
  </si>
  <si>
    <t>VTA04051</t>
  </si>
  <si>
    <t>VTA04052</t>
  </si>
  <si>
    <t>VTA04053</t>
  </si>
  <si>
    <t>VTA04054</t>
  </si>
  <si>
    <t>VTA04055</t>
  </si>
  <si>
    <t>VTA04056</t>
  </si>
  <si>
    <t>VTA04057</t>
  </si>
  <si>
    <t>VTA04058</t>
  </si>
  <si>
    <t>VTA04059</t>
  </si>
  <si>
    <t>VTA04060</t>
  </si>
  <si>
    <t>VTA04061</t>
  </si>
  <si>
    <t>VTA04062</t>
  </si>
  <si>
    <t>VTA04063</t>
  </si>
  <si>
    <t>VTA04064</t>
  </si>
  <si>
    <t>VTA04065</t>
  </si>
  <si>
    <t>VTA04066</t>
  </si>
  <si>
    <t>VTA04067</t>
  </si>
  <si>
    <t>VTA04068</t>
  </si>
  <si>
    <t>VTA04069</t>
  </si>
  <si>
    <t>VTA04070</t>
  </si>
  <si>
    <t>VTA04071</t>
  </si>
  <si>
    <t>VTA04072</t>
  </si>
  <si>
    <t>VTA04073</t>
  </si>
  <si>
    <t>VTA04074</t>
  </si>
  <si>
    <t>VTA04075</t>
  </si>
  <si>
    <t>VTA04076</t>
  </si>
  <si>
    <t>VTA04077</t>
  </si>
  <si>
    <t>VTA04078</t>
  </si>
  <si>
    <t>VTA04079</t>
  </si>
  <si>
    <t>VTA04080</t>
  </si>
  <si>
    <t>VTA04081</t>
  </si>
  <si>
    <t>VTA04082</t>
  </si>
  <si>
    <t>VTA04083</t>
  </si>
  <si>
    <t>VTA04084</t>
  </si>
  <si>
    <t>VTA04085</t>
  </si>
  <si>
    <t>VTA04086</t>
  </si>
  <si>
    <t>VTA04087</t>
  </si>
  <si>
    <t>VTA04088</t>
  </si>
  <si>
    <t>VTA04089</t>
  </si>
  <si>
    <t>VTA04090</t>
  </si>
  <si>
    <t>VTA04091</t>
  </si>
  <si>
    <t>VTA04092</t>
  </si>
  <si>
    <t>VTA04093</t>
  </si>
  <si>
    <t>VTA04094</t>
  </si>
  <si>
    <t>VTA04095</t>
  </si>
  <si>
    <t>VTA04096</t>
  </si>
  <si>
    <t>VTA04097</t>
  </si>
  <si>
    <t>VTA04098</t>
  </si>
  <si>
    <t>VTA04099</t>
  </si>
  <si>
    <t>VTA04100</t>
  </si>
  <si>
    <t>VTA04101</t>
  </si>
  <si>
    <t>VTA04102</t>
  </si>
  <si>
    <t>VTA04103</t>
  </si>
  <si>
    <t>VTA04104</t>
  </si>
  <si>
    <t>VTA04105</t>
  </si>
  <si>
    <t>VTA04106</t>
  </si>
  <si>
    <t>VTA04107</t>
  </si>
  <si>
    <t>VTA04108</t>
  </si>
  <si>
    <t>VTA04109</t>
  </si>
  <si>
    <t>VTA04110</t>
  </si>
  <si>
    <t>VTA04111</t>
  </si>
  <si>
    <t>VTA04112</t>
  </si>
  <si>
    <t>VTA04113</t>
  </si>
  <si>
    <t>VTA04114</t>
  </si>
  <si>
    <t>VTA04115</t>
  </si>
  <si>
    <t>VTA04116</t>
  </si>
  <si>
    <t>VTA04117</t>
  </si>
  <si>
    <t>VTA04118</t>
  </si>
  <si>
    <t>VTA04119</t>
  </si>
  <si>
    <t>VTA04120</t>
  </si>
  <si>
    <t>VTA04121</t>
  </si>
  <si>
    <t>VTA04122</t>
  </si>
  <si>
    <t>VTA04123</t>
  </si>
  <si>
    <t>VTA04124</t>
  </si>
  <si>
    <t>VTA04125</t>
  </si>
  <si>
    <t>VTA04126</t>
  </si>
  <si>
    <t>VTA04127</t>
  </si>
  <si>
    <t>VTA04128</t>
  </si>
  <si>
    <t>VTA04129</t>
  </si>
  <si>
    <t>VTA04130</t>
  </si>
  <si>
    <t>VTA04131</t>
  </si>
  <si>
    <t>VTA04132</t>
  </si>
  <si>
    <t>VTA04133</t>
  </si>
  <si>
    <t>VTA04134</t>
  </si>
  <si>
    <t>VTA04135</t>
  </si>
  <si>
    <t>VTA04136</t>
  </si>
  <si>
    <t>VTA04137</t>
  </si>
  <si>
    <t>VTA04138</t>
  </si>
  <si>
    <t>VTA04139</t>
  </si>
  <si>
    <t>VTA04140</t>
  </si>
  <si>
    <t>VTA04141</t>
  </si>
  <si>
    <t>VTA04142</t>
  </si>
  <si>
    <t>VTA04143</t>
  </si>
  <si>
    <t>VTA04144</t>
  </si>
  <si>
    <t>VTA04145</t>
  </si>
  <si>
    <t>VTA04146</t>
  </si>
  <si>
    <t>VTA04147</t>
  </si>
  <si>
    <t>VTA04148</t>
  </si>
  <si>
    <t>VTA04149</t>
  </si>
  <si>
    <t>VTA04150</t>
  </si>
  <si>
    <t>VTA04151</t>
  </si>
  <si>
    <t>VTA04152</t>
  </si>
  <si>
    <t>VTA04153</t>
  </si>
  <si>
    <t>VTA04154</t>
  </si>
  <si>
    <t>VTA04155</t>
  </si>
  <si>
    <t>VTA04156</t>
  </si>
  <si>
    <t>VTA04157</t>
  </si>
  <si>
    <t>VTA04158</t>
  </si>
  <si>
    <t>VTA04159</t>
  </si>
  <si>
    <t>VTA04160</t>
  </si>
  <si>
    <t>VTA04161</t>
  </si>
  <si>
    <t>VTA04162</t>
  </si>
  <si>
    <t>VTA04163</t>
  </si>
  <si>
    <t>VTA04164</t>
  </si>
  <si>
    <t>VTA04165</t>
  </si>
  <si>
    <t>VTA04166</t>
  </si>
  <si>
    <t>VTA04167</t>
  </si>
  <si>
    <t>VTA04168</t>
  </si>
  <si>
    <t>VTA04169</t>
  </si>
  <si>
    <t>VTA04170</t>
  </si>
  <si>
    <t>VTA04171</t>
  </si>
  <si>
    <t>VTA04172</t>
  </si>
  <si>
    <t>VTA04173</t>
  </si>
  <si>
    <t>VTA04174</t>
  </si>
  <si>
    <t>VTA04175</t>
  </si>
  <si>
    <t>VTA04176</t>
  </si>
  <si>
    <t>VTA04177</t>
  </si>
  <si>
    <t>VTA04178</t>
  </si>
  <si>
    <t>VTA04179</t>
  </si>
  <si>
    <t>VTA04180</t>
  </si>
  <si>
    <t>VTA04181</t>
  </si>
  <si>
    <t>VTA04182</t>
  </si>
  <si>
    <t>VTA04183</t>
  </si>
  <si>
    <t>VTA04184</t>
  </si>
  <si>
    <t>VTA04185</t>
  </si>
  <si>
    <t>VTA04186</t>
  </si>
  <si>
    <t>VTA04187</t>
  </si>
  <si>
    <t>VTA04188</t>
  </si>
  <si>
    <t>VTA04189</t>
  </si>
  <si>
    <t>VTA04190</t>
  </si>
  <si>
    <t>VTA04191</t>
  </si>
  <si>
    <t>VTA04192</t>
  </si>
  <si>
    <t>VTA04193</t>
  </si>
  <si>
    <t>VTA04194</t>
  </si>
  <si>
    <t>VTA04195</t>
  </si>
  <si>
    <t>VTA04196</t>
  </si>
  <si>
    <t>VTA04197</t>
  </si>
  <si>
    <t>VTA04198</t>
  </si>
  <si>
    <t>VTA04199</t>
  </si>
  <si>
    <t>VTA04200</t>
  </si>
  <si>
    <t>VTA04201</t>
  </si>
  <si>
    <t>VTA04202</t>
  </si>
  <si>
    <t>VTA04203</t>
  </si>
  <si>
    <t>VTA04204</t>
  </si>
  <si>
    <t>VTA04205</t>
  </si>
  <si>
    <t>VTA04206</t>
  </si>
  <si>
    <t>VTA04207</t>
  </si>
  <si>
    <t>VTA04208</t>
  </si>
  <si>
    <t>VTA04209</t>
  </si>
  <si>
    <t>VTA04210</t>
  </si>
  <si>
    <t>VTA04211</t>
  </si>
  <si>
    <t>VTA04212</t>
  </si>
  <si>
    <t>VTA04213</t>
  </si>
  <si>
    <t>VTA04214</t>
  </si>
  <si>
    <t>VTA04215</t>
  </si>
  <si>
    <t>VTA04216</t>
  </si>
  <si>
    <t>VTA04217</t>
  </si>
  <si>
    <t>VTA04218</t>
  </si>
  <si>
    <t>VTA04219</t>
  </si>
  <si>
    <t>VTA04220</t>
  </si>
  <si>
    <t>VTA04221</t>
  </si>
  <si>
    <t>VTA04222</t>
  </si>
  <si>
    <t>VTA04223</t>
  </si>
  <si>
    <t>VTA04224</t>
  </si>
  <si>
    <t>VTA04225</t>
  </si>
  <si>
    <t>VTA04226</t>
  </si>
  <si>
    <t>VTA04227</t>
  </si>
  <si>
    <t>VTA04228</t>
  </si>
  <si>
    <t>VTA04229</t>
  </si>
  <si>
    <t>VTA04230</t>
  </si>
  <si>
    <t>VTA04231</t>
  </si>
  <si>
    <t>VTA04232</t>
  </si>
  <si>
    <t>VTA04233</t>
  </si>
  <si>
    <t>VTA04234</t>
  </si>
  <si>
    <t>VTA04235</t>
  </si>
  <si>
    <t>VTA04236</t>
  </si>
  <si>
    <t>VTA04237</t>
  </si>
  <si>
    <t>VTA04238</t>
  </si>
  <si>
    <t>VTA04239</t>
  </si>
  <si>
    <t>VTA04240</t>
  </si>
  <si>
    <t>VTA04241</t>
  </si>
  <si>
    <t>VTA04242</t>
  </si>
  <si>
    <t>VTA04243</t>
  </si>
  <si>
    <t>VTA04244</t>
  </si>
  <si>
    <t>VTA04245</t>
  </si>
  <si>
    <t>VTA04246</t>
  </si>
  <si>
    <t>VTA04247</t>
  </si>
  <si>
    <t>VTA04248</t>
  </si>
  <si>
    <t>VTA04249</t>
  </si>
  <si>
    <t>VTA04250</t>
  </si>
  <si>
    <t>VTA04251</t>
  </si>
  <si>
    <t>VTA04252</t>
  </si>
  <si>
    <t>VTA04253</t>
  </si>
  <si>
    <t>VTA04254</t>
  </si>
  <si>
    <t>VTA04255</t>
  </si>
  <si>
    <t>VTA04256</t>
  </si>
  <si>
    <t>VTA04257</t>
  </si>
  <si>
    <t>VTA04258</t>
  </si>
  <si>
    <t>VTA04259</t>
  </si>
  <si>
    <t>VTA04260</t>
  </si>
  <si>
    <t>VTA04261</t>
  </si>
  <si>
    <t>VTA04262</t>
  </si>
  <si>
    <t>VTA04263</t>
  </si>
  <si>
    <t>VTA04264</t>
  </si>
  <si>
    <t>VTA04265</t>
  </si>
  <si>
    <t>VTA04266</t>
  </si>
  <si>
    <t>VTA04267</t>
  </si>
  <si>
    <t>VTA04268</t>
  </si>
  <si>
    <t>VTA04269</t>
  </si>
  <si>
    <t>VTA04270</t>
  </si>
  <si>
    <t>VTA04271</t>
  </si>
  <si>
    <t>VTA04272</t>
  </si>
  <si>
    <t>VTA04273</t>
  </si>
  <si>
    <t>VTA04274</t>
  </si>
  <si>
    <t>VTA04275</t>
  </si>
  <si>
    <t>VTA04276</t>
  </si>
  <si>
    <t>VTA04277</t>
  </si>
  <si>
    <t>VTA04278</t>
  </si>
  <si>
    <t>VTA04279</t>
  </si>
  <si>
    <t>VTA04280</t>
  </si>
  <si>
    <t>VTA04281</t>
  </si>
  <si>
    <t>VTA04282</t>
  </si>
  <si>
    <t>VTA04283</t>
  </si>
  <si>
    <t>VTA04284</t>
  </si>
  <si>
    <t>VTA04285</t>
  </si>
  <si>
    <t>VTA04286</t>
  </si>
  <si>
    <t>VTA04287</t>
  </si>
  <si>
    <t>VTA04288</t>
  </si>
  <si>
    <t>VTA04289</t>
  </si>
  <si>
    <t>VTA04290</t>
  </si>
  <si>
    <t>VTA04291</t>
  </si>
  <si>
    <t>VTA04292</t>
  </si>
  <si>
    <t>VTA04293</t>
  </si>
  <si>
    <t>VTA04294</t>
  </si>
  <si>
    <t>VTA04295</t>
  </si>
  <si>
    <t>VTA04296</t>
  </si>
  <si>
    <t>VTA04297</t>
  </si>
  <si>
    <t>VTA04298</t>
  </si>
  <si>
    <t>VTA04299</t>
  </si>
  <si>
    <t>VTA04300</t>
  </si>
  <si>
    <t>VTA04301</t>
  </si>
  <si>
    <t>VTA04302</t>
  </si>
  <si>
    <t>VTA04303</t>
  </si>
  <si>
    <t>VTA04304</t>
  </si>
  <si>
    <t>VTA04305</t>
  </si>
  <si>
    <t>VTA04306</t>
  </si>
  <si>
    <t>VTA04307</t>
  </si>
  <si>
    <t>VTA04308</t>
  </si>
  <si>
    <t>VTA04309</t>
  </si>
  <si>
    <t>VTA04310</t>
  </si>
  <si>
    <t>VTA04311</t>
  </si>
  <si>
    <t>VTA04312</t>
  </si>
  <si>
    <t>VTA04313</t>
  </si>
  <si>
    <t>VTA04314</t>
  </si>
  <si>
    <t>VTA04315</t>
  </si>
  <si>
    <t>VTA04316</t>
  </si>
  <si>
    <t>VTA04317</t>
  </si>
  <si>
    <t>VTA04318</t>
  </si>
  <si>
    <t>VTA04319</t>
  </si>
  <si>
    <t>VTA04320</t>
  </si>
  <si>
    <t>VTA04321</t>
  </si>
  <si>
    <t>VTA04322</t>
  </si>
  <si>
    <t>VTA04323</t>
  </si>
  <si>
    <t>VTA04324</t>
  </si>
  <si>
    <t>VTA04325</t>
  </si>
  <si>
    <t>VTA04326</t>
  </si>
  <si>
    <t>VTA04327</t>
  </si>
  <si>
    <t>VTA04328</t>
  </si>
  <si>
    <t>VTA04329</t>
  </si>
  <si>
    <t>VTA04330</t>
  </si>
  <si>
    <t>VTA04331</t>
  </si>
  <si>
    <t>VTA04332</t>
  </si>
  <si>
    <t>VTA04333</t>
  </si>
  <si>
    <t>VTA04334</t>
  </si>
  <si>
    <t>VTA04335</t>
  </si>
  <si>
    <t>VTA04336</t>
  </si>
  <si>
    <t>VTA04337</t>
  </si>
  <si>
    <t>VTA04338</t>
  </si>
  <si>
    <t>VTA04339</t>
  </si>
  <si>
    <t>VTA04340</t>
  </si>
  <si>
    <t>VTA04341</t>
  </si>
  <si>
    <t>VTA04342</t>
  </si>
  <si>
    <t>VTA04343</t>
  </si>
  <si>
    <t>VTA04344</t>
  </si>
  <si>
    <t>VTA04345</t>
  </si>
  <si>
    <t>VTA04346</t>
  </si>
  <si>
    <t>VTA04347</t>
  </si>
  <si>
    <t>VTA04348</t>
  </si>
  <si>
    <t>VTA04349</t>
  </si>
  <si>
    <t>VTA04350</t>
  </si>
  <si>
    <t>VTA04351</t>
  </si>
  <si>
    <t>VTA04352</t>
  </si>
  <si>
    <t>VTA04353</t>
  </si>
  <si>
    <t>VTA04354</t>
  </si>
  <si>
    <t>VTA04355</t>
  </si>
  <si>
    <t>VTA04356</t>
  </si>
  <si>
    <t>VTA04357</t>
  </si>
  <si>
    <t>VTA04358</t>
  </si>
  <si>
    <t>VTA04359</t>
  </si>
  <si>
    <t>VTA04360</t>
  </si>
  <si>
    <t>VTA04361</t>
  </si>
  <si>
    <t>VTA04362</t>
  </si>
  <si>
    <t>VTA04363</t>
  </si>
  <si>
    <t>VTA04364</t>
  </si>
  <si>
    <t>VTA04365</t>
  </si>
  <si>
    <t>VTA04366</t>
  </si>
  <si>
    <t>VTA04367</t>
  </si>
  <si>
    <t>VTA04368</t>
  </si>
  <si>
    <t>VTA04369</t>
  </si>
  <si>
    <t>VTA04370</t>
  </si>
  <si>
    <t>VTA04371</t>
  </si>
  <si>
    <t>VTA04372</t>
  </si>
  <si>
    <t>VTA04373</t>
  </si>
  <si>
    <t>VTA04374</t>
  </si>
  <si>
    <t>VTA04375</t>
  </si>
  <si>
    <t>VTA04376</t>
  </si>
  <si>
    <t>VTA04377</t>
  </si>
  <si>
    <t>VTA04378</t>
  </si>
  <si>
    <t>VTA04379</t>
  </si>
  <si>
    <t>VTA04380</t>
  </si>
  <si>
    <t>VTA04381</t>
  </si>
  <si>
    <t>VTA04382</t>
  </si>
  <si>
    <t>VTA04383</t>
  </si>
  <si>
    <t>VTA04384</t>
  </si>
  <si>
    <t>VTA04385</t>
  </si>
  <si>
    <t>VTA04386</t>
  </si>
  <si>
    <t>VTA04387</t>
  </si>
  <si>
    <t>VTA04388</t>
  </si>
  <si>
    <t>VTA04389</t>
  </si>
  <si>
    <t>VTA04390</t>
  </si>
  <si>
    <t>VTA04391</t>
  </si>
  <si>
    <t>VTA04392</t>
  </si>
  <si>
    <t>VTA04393</t>
  </si>
  <si>
    <t>VTA04394</t>
  </si>
  <si>
    <t>VTA04395</t>
  </si>
  <si>
    <t>VTA04396</t>
  </si>
  <si>
    <t>VTA04397</t>
  </si>
  <si>
    <t>VTA04398</t>
  </si>
  <si>
    <t>VTA04399</t>
  </si>
  <si>
    <t>VTA04400</t>
  </si>
  <si>
    <t>VTA04401</t>
  </si>
  <si>
    <t>VTA04402</t>
  </si>
  <si>
    <t>VTA04403</t>
  </si>
  <si>
    <t>VTA04404</t>
  </si>
  <si>
    <t>VTA04405</t>
  </si>
  <si>
    <t>VTA04406</t>
  </si>
  <si>
    <t>VTA04407</t>
  </si>
  <si>
    <t>VTA04408</t>
  </si>
  <si>
    <t>VTA04409</t>
  </si>
  <si>
    <t>VTA04410</t>
  </si>
  <si>
    <t>VTA04411</t>
  </si>
  <si>
    <t>VTA04412</t>
  </si>
  <si>
    <t>VTA04413</t>
  </si>
  <si>
    <t>VTA04414</t>
  </si>
  <si>
    <t>VTA04415</t>
  </si>
  <si>
    <t>VTA04416</t>
  </si>
  <si>
    <t>VTA04417</t>
  </si>
  <si>
    <t>VTA04418</t>
  </si>
  <si>
    <t>VTA04419</t>
  </si>
  <si>
    <t>VTA04420</t>
  </si>
  <si>
    <t>VTA04421</t>
  </si>
  <si>
    <t>VTA04422</t>
  </si>
  <si>
    <t>VTA04423</t>
  </si>
  <si>
    <t>VTA04424</t>
  </si>
  <si>
    <t>VTA04425</t>
  </si>
  <si>
    <t>VTA04426</t>
  </si>
  <si>
    <t>VTA04427</t>
  </si>
  <si>
    <t>VTA04428</t>
  </si>
  <si>
    <t>VTA04429</t>
  </si>
  <si>
    <t>VTA04430</t>
  </si>
  <si>
    <t>VTA04431</t>
  </si>
  <si>
    <t>VTA04432</t>
  </si>
  <si>
    <t>VTA04433</t>
  </si>
  <si>
    <t>VTA04434</t>
  </si>
  <si>
    <t>VTA04435</t>
  </si>
  <si>
    <t>VTA04436</t>
  </si>
  <si>
    <t>VTA04437</t>
  </si>
  <si>
    <t>VTA04438</t>
  </si>
  <si>
    <t>VTA04439</t>
  </si>
  <si>
    <t>VTA04440</t>
  </si>
  <si>
    <t>VTA04441</t>
  </si>
  <si>
    <t>VTA04442</t>
  </si>
  <si>
    <t>VTA04443</t>
  </si>
  <si>
    <t>VTA04444</t>
  </si>
  <si>
    <t>VTA04445</t>
  </si>
  <si>
    <t>VTA04446</t>
  </si>
  <si>
    <t>VTA04447</t>
  </si>
  <si>
    <t>VTA04448</t>
  </si>
  <si>
    <t>VTA04449</t>
  </si>
  <si>
    <t>VTA04450</t>
  </si>
  <si>
    <t>VTA04451</t>
  </si>
  <si>
    <t>VTA04452</t>
  </si>
  <si>
    <t>VTA04453</t>
  </si>
  <si>
    <t>VTA04454</t>
  </si>
  <si>
    <t>VTA04455</t>
  </si>
  <si>
    <t>VTA04456</t>
  </si>
  <si>
    <t>VTA04457</t>
  </si>
  <si>
    <t>VTA04458</t>
  </si>
  <si>
    <t>VTA04459</t>
  </si>
  <si>
    <t>VTA04460</t>
  </si>
  <si>
    <t>VTA04461</t>
  </si>
  <si>
    <t>VTA04462</t>
  </si>
  <si>
    <t>VTA04463</t>
  </si>
  <si>
    <t>VTA04464</t>
  </si>
  <si>
    <t>VTA04465</t>
  </si>
  <si>
    <t>VTA04466</t>
  </si>
  <si>
    <t>VTA04467</t>
  </si>
  <si>
    <t>VTA04468</t>
  </si>
  <si>
    <t>VTA04469</t>
  </si>
  <si>
    <t>VTA04470</t>
  </si>
  <si>
    <t>VTA04471</t>
  </si>
  <si>
    <t>VTA04472</t>
  </si>
  <si>
    <t>VTA04473</t>
  </si>
  <si>
    <t>VTA04474</t>
  </si>
  <si>
    <t>VTA04475</t>
  </si>
  <si>
    <t>VTA04476</t>
  </si>
  <si>
    <t>VTA04477</t>
  </si>
  <si>
    <t>VTA04478</t>
  </si>
  <si>
    <t>VTA04479</t>
  </si>
  <si>
    <t>VTA04480</t>
  </si>
  <si>
    <t>VTA04481</t>
  </si>
  <si>
    <t>VTA04482</t>
  </si>
  <si>
    <t>VTA04483</t>
  </si>
  <si>
    <t>VTA04484</t>
  </si>
  <si>
    <t>VTA04485</t>
  </si>
  <si>
    <t>VTA04486</t>
  </si>
  <si>
    <t>VTA04487</t>
  </si>
  <si>
    <t>VTA04488</t>
  </si>
  <si>
    <t>VTA04489</t>
  </si>
  <si>
    <t>VTA04490</t>
  </si>
  <si>
    <t>VTA04491</t>
  </si>
  <si>
    <t>VTA04492</t>
  </si>
  <si>
    <t>VTA04493</t>
  </si>
  <si>
    <t>VTA04494</t>
  </si>
  <si>
    <t>VTA04495</t>
  </si>
  <si>
    <t>VTA04496</t>
  </si>
  <si>
    <t>VTA04497</t>
  </si>
  <si>
    <t>VTA04498</t>
  </si>
  <si>
    <t>VTA04499</t>
  </si>
  <si>
    <t>VTA04500</t>
  </si>
  <si>
    <t>VTA04501</t>
  </si>
  <si>
    <t>VTA04502</t>
  </si>
  <si>
    <t>VTA04503</t>
  </si>
  <si>
    <t>VTA04504</t>
  </si>
  <si>
    <t>VTA04505</t>
  </si>
  <si>
    <t>VTA04506</t>
  </si>
  <si>
    <t>VTA04507</t>
  </si>
  <si>
    <t>VTA04508</t>
  </si>
  <si>
    <t>VTA04509</t>
  </si>
  <si>
    <t>VTA04510</t>
  </si>
  <si>
    <t>VTA04511</t>
  </si>
  <si>
    <t>VTA04512</t>
  </si>
  <si>
    <t>VTA04513</t>
  </si>
  <si>
    <t>VTA04514</t>
  </si>
  <si>
    <t>VTA04515</t>
  </si>
  <si>
    <t>VTA04516</t>
  </si>
  <si>
    <t>VTA04517</t>
  </si>
  <si>
    <t>VTA04518</t>
  </si>
  <si>
    <t>VTA04519</t>
  </si>
  <si>
    <t>VTA04520</t>
  </si>
  <si>
    <t>VTA04521</t>
  </si>
  <si>
    <t>VTA04522</t>
  </si>
  <si>
    <t>VTA04523</t>
  </si>
  <si>
    <t>VTA04524</t>
  </si>
  <si>
    <t>VTA04525</t>
  </si>
  <si>
    <t>VTA04526</t>
  </si>
  <si>
    <t>VTA04527</t>
  </si>
  <si>
    <t>VTA04528</t>
  </si>
  <si>
    <t>VTA04529</t>
  </si>
  <si>
    <t>VTA04530</t>
  </si>
  <si>
    <t>VTA04531</t>
  </si>
  <si>
    <t>VTA04532</t>
  </si>
  <si>
    <t>VTA04533</t>
  </si>
  <si>
    <t>VTA04534</t>
  </si>
  <si>
    <t>VTA04535</t>
  </si>
  <si>
    <t>VTA04536</t>
  </si>
  <si>
    <t>VTA04537</t>
  </si>
  <si>
    <t>VTA04538</t>
  </si>
  <si>
    <t>VTA04539</t>
  </si>
  <si>
    <t>VTA04540</t>
  </si>
  <si>
    <t>VTA04541</t>
  </si>
  <si>
    <t>VTA04542</t>
  </si>
  <si>
    <t>VTA04543</t>
  </si>
  <si>
    <t>VTA04544</t>
  </si>
  <si>
    <t>VTA04545</t>
  </si>
  <si>
    <t>VTA04546</t>
  </si>
  <si>
    <t>VTA04547</t>
  </si>
  <si>
    <t>VTA04548</t>
  </si>
  <si>
    <t>VTA04549</t>
  </si>
  <si>
    <t>VTA04550</t>
  </si>
  <si>
    <t>VTA04551</t>
  </si>
  <si>
    <t>VTA04552</t>
  </si>
  <si>
    <t>VTA04553</t>
  </si>
  <si>
    <t>VTA04554</t>
  </si>
  <si>
    <t>VTA04555</t>
  </si>
  <si>
    <t>VTA04556</t>
  </si>
  <si>
    <t>VTA04557</t>
  </si>
  <si>
    <t>VTA04558</t>
  </si>
  <si>
    <t>VTA04559</t>
  </si>
  <si>
    <t>VTA04560</t>
  </si>
  <si>
    <t>VTA04561</t>
  </si>
  <si>
    <t>VTA04562</t>
  </si>
  <si>
    <t>VTA04563</t>
  </si>
  <si>
    <t>VTA04564</t>
  </si>
  <si>
    <t>VTA04565</t>
  </si>
  <si>
    <t>VTA04566</t>
  </si>
  <si>
    <t>VTA04567</t>
  </si>
  <si>
    <t>VTA04568</t>
  </si>
  <si>
    <t>VTA04569</t>
  </si>
  <si>
    <t>VTA04570</t>
  </si>
  <si>
    <t>VTA04571</t>
  </si>
  <si>
    <t>VTA04572</t>
  </si>
  <si>
    <t>VTA04573</t>
  </si>
  <si>
    <t>VTA04574</t>
  </si>
  <si>
    <t>VTA04575</t>
  </si>
  <si>
    <t>VTA04576</t>
  </si>
  <si>
    <t>VTA04577</t>
  </si>
  <si>
    <t>VTA04578</t>
  </si>
  <si>
    <t>VTA04579</t>
  </si>
  <si>
    <t>VTA04580</t>
  </si>
  <si>
    <t>VTA04581</t>
  </si>
  <si>
    <t>VTA04582</t>
  </si>
  <si>
    <t>VTA04583</t>
  </si>
  <si>
    <t>VTA04584</t>
  </si>
  <si>
    <t>VTA04585</t>
  </si>
  <si>
    <t>VTA04586</t>
  </si>
  <si>
    <t>VTA04587</t>
  </si>
  <si>
    <t>VTA04588</t>
  </si>
  <si>
    <t>VTA04589</t>
  </si>
  <si>
    <t>VTA04590</t>
  </si>
  <si>
    <t>VTA04591</t>
  </si>
  <si>
    <t>VTA04592</t>
  </si>
  <si>
    <t>VTA04593</t>
  </si>
  <si>
    <t>VTA04594</t>
  </si>
  <si>
    <t>VTA04595</t>
  </si>
  <si>
    <t>VTA04596</t>
  </si>
  <si>
    <t>VTA04597</t>
  </si>
  <si>
    <t>VTA04598</t>
  </si>
  <si>
    <t>VTA04599</t>
  </si>
  <si>
    <t>VTA04600</t>
  </si>
  <si>
    <t>VTA04601</t>
  </si>
  <si>
    <t>VTA04602</t>
  </si>
  <si>
    <t>VTA04603</t>
  </si>
  <si>
    <t>VTA04604</t>
  </si>
  <si>
    <t>VTA04605</t>
  </si>
  <si>
    <t>VTA04606</t>
  </si>
  <si>
    <t>VTA04607</t>
  </si>
  <si>
    <t>VTA04608</t>
  </si>
  <si>
    <t>VTA04609</t>
  </si>
  <si>
    <t>VTA04610</t>
  </si>
  <si>
    <t>VTA04611</t>
  </si>
  <si>
    <t>VTA04612</t>
  </si>
  <si>
    <t>VTA04613</t>
  </si>
  <si>
    <t>VTA04614</t>
  </si>
  <si>
    <t>VTA04615</t>
  </si>
  <si>
    <t>VTA04616</t>
  </si>
  <si>
    <t>VTA04617</t>
  </si>
  <si>
    <t>VTA04618</t>
  </si>
  <si>
    <t>VTA04619</t>
  </si>
  <si>
    <t>VTA04620</t>
  </si>
  <si>
    <t>VTA04621</t>
  </si>
  <si>
    <t>VTA04622</t>
  </si>
  <si>
    <t>VTA04623</t>
  </si>
  <si>
    <t>VTA04624</t>
  </si>
  <si>
    <t>VTA04625</t>
  </si>
  <si>
    <t>VTA04626</t>
  </si>
  <si>
    <t>VTA04627</t>
  </si>
  <si>
    <t>VTA04628</t>
  </si>
  <si>
    <t>VTA04629</t>
  </si>
  <si>
    <t>VTA04630</t>
  </si>
  <si>
    <t>VTA04631</t>
  </si>
  <si>
    <t>VTA04632</t>
  </si>
  <si>
    <t>VTA04633</t>
  </si>
  <si>
    <t>VTA04634</t>
  </si>
  <si>
    <t>VTA04635</t>
  </si>
  <si>
    <t>VTA04636</t>
  </si>
  <si>
    <t>VTA04637</t>
  </si>
  <si>
    <t>VTA04638</t>
  </si>
  <si>
    <t>VTA04639</t>
  </si>
  <si>
    <t>VTA04640</t>
  </si>
  <si>
    <t>VTA04641</t>
  </si>
  <si>
    <t>VTA04642</t>
  </si>
  <si>
    <t>VTA04643</t>
  </si>
  <si>
    <t>VTA04644</t>
  </si>
  <si>
    <t>VTA04645</t>
  </si>
  <si>
    <t>VTA04646</t>
  </si>
  <si>
    <t>VTA04647</t>
  </si>
  <si>
    <t>VTA04648</t>
  </si>
  <si>
    <t>VTA04649</t>
  </si>
  <si>
    <t>VTA04650</t>
  </si>
  <si>
    <t>VTA04651</t>
  </si>
  <si>
    <t>VTA04652</t>
  </si>
  <si>
    <t>VTA04653</t>
  </si>
  <si>
    <t>VTA04654</t>
  </si>
  <si>
    <t>VTA04655</t>
  </si>
  <si>
    <t>VTA04656</t>
  </si>
  <si>
    <t>VTA04657</t>
  </si>
  <si>
    <t>VTA04658</t>
  </si>
  <si>
    <t>VTA04659</t>
  </si>
  <si>
    <t>VTA04660</t>
  </si>
  <si>
    <t>VTA04661</t>
  </si>
  <si>
    <t>VTA04662</t>
  </si>
  <si>
    <t>VTA04663</t>
  </si>
  <si>
    <t>VTA04664</t>
  </si>
  <si>
    <t>VTA04665</t>
  </si>
  <si>
    <t>VTA04666</t>
  </si>
  <si>
    <t>VTA04667</t>
  </si>
  <si>
    <t>VTA04668</t>
  </si>
  <si>
    <t>VTA04669</t>
  </si>
  <si>
    <t>VTA04670</t>
  </si>
  <si>
    <t>VTA04671</t>
  </si>
  <si>
    <t>VTA04672</t>
  </si>
  <si>
    <t>VTA04673</t>
  </si>
  <si>
    <t>VTA04674</t>
  </si>
  <si>
    <t>VTA04675</t>
  </si>
  <si>
    <t>VTA04676</t>
  </si>
  <si>
    <t>VTA04677</t>
  </si>
  <si>
    <t>VTA04678</t>
  </si>
  <si>
    <t>VTA04679</t>
  </si>
  <si>
    <t>VTA04680</t>
  </si>
  <si>
    <t>VTA04681</t>
  </si>
  <si>
    <t>VTA04682</t>
  </si>
  <si>
    <t>VTA04683</t>
  </si>
  <si>
    <t>VTA04684</t>
  </si>
  <si>
    <t>VTA04685</t>
  </si>
  <si>
    <t>VTA04686</t>
  </si>
  <si>
    <t>VTA04687</t>
  </si>
  <si>
    <t>VTA04688</t>
  </si>
  <si>
    <t>VTA04689</t>
  </si>
  <si>
    <t>VTA04690</t>
  </si>
  <si>
    <t>VTA04691</t>
  </si>
  <si>
    <t>VTA04692</t>
  </si>
  <si>
    <t>VTA04693</t>
  </si>
  <si>
    <t>VTA04694</t>
  </si>
  <si>
    <t>VTA04695</t>
  </si>
  <si>
    <t>VTA04696</t>
  </si>
  <si>
    <t>VTA04697</t>
  </si>
  <si>
    <t>VTA04698</t>
  </si>
  <si>
    <t>VTA04699</t>
  </si>
  <si>
    <t>VTA04700</t>
  </si>
  <si>
    <t>VTA04701</t>
  </si>
  <si>
    <t>VTA04702</t>
  </si>
  <si>
    <t>VTA04703</t>
  </si>
  <si>
    <t>VTA04704</t>
  </si>
  <si>
    <t>VTA04705</t>
  </si>
  <si>
    <t>VTA04706</t>
  </si>
  <si>
    <t>VTA04707</t>
  </si>
  <si>
    <t>VTA04708</t>
  </si>
  <si>
    <t>VTA04709</t>
  </si>
  <si>
    <t>VTA04710</t>
  </si>
  <si>
    <t>VTA04711</t>
  </si>
  <si>
    <t>VTA04712</t>
  </si>
  <si>
    <t>VTA04713</t>
  </si>
  <si>
    <t>VTA04714</t>
  </si>
  <si>
    <t>VTA04715</t>
  </si>
  <si>
    <t>VTA04716</t>
  </si>
  <si>
    <t>VTA04717</t>
  </si>
  <si>
    <t>VTA04718</t>
  </si>
  <si>
    <t>VTA04719</t>
  </si>
  <si>
    <t>VTA04720</t>
  </si>
  <si>
    <t>VTA04721</t>
  </si>
  <si>
    <t>VTA04722</t>
  </si>
  <si>
    <t>VTA04723</t>
  </si>
  <si>
    <t>VTA04724</t>
  </si>
  <si>
    <t>VTA04725</t>
  </si>
  <si>
    <t>VTA04726</t>
  </si>
  <si>
    <t>VTA04727</t>
  </si>
  <si>
    <t>VTA04728</t>
  </si>
  <si>
    <t>VTA04729</t>
  </si>
  <si>
    <t>VTA04730</t>
  </si>
  <si>
    <t>VTA04731</t>
  </si>
  <si>
    <t>VTA04732</t>
  </si>
  <si>
    <t>VTA04733</t>
  </si>
  <si>
    <t>VTA04734</t>
  </si>
  <si>
    <t>VTA04735</t>
  </si>
  <si>
    <t>VTA04736</t>
  </si>
  <si>
    <t>VTA04737</t>
  </si>
  <si>
    <t>VTA04738</t>
  </si>
  <si>
    <t>VTA04739</t>
  </si>
  <si>
    <t>VTA04740</t>
  </si>
  <si>
    <t>VTA04741</t>
  </si>
  <si>
    <t>VTA04742</t>
  </si>
  <si>
    <t>VTA04743</t>
  </si>
  <si>
    <t>VTA04744</t>
  </si>
  <si>
    <t>VTA04745</t>
  </si>
  <si>
    <t>VTA04746</t>
  </si>
  <si>
    <t>VTA04747</t>
  </si>
  <si>
    <t>VTA04748</t>
  </si>
  <si>
    <t>VTA04749</t>
  </si>
  <si>
    <t>VTA04750</t>
  </si>
  <si>
    <t>VTA04751</t>
  </si>
  <si>
    <t>VTA04752</t>
  </si>
  <si>
    <t>VTA04753</t>
  </si>
  <si>
    <t>VTA04754</t>
  </si>
  <si>
    <t>VTA04755</t>
  </si>
  <si>
    <t>VTA04756</t>
  </si>
  <si>
    <t>VTA04757</t>
  </si>
  <si>
    <t>VTA04758</t>
  </si>
  <si>
    <t>VTA04759</t>
  </si>
  <si>
    <t>VTA04760</t>
  </si>
  <si>
    <t>VTA04761</t>
  </si>
  <si>
    <t>VTA04762</t>
  </si>
  <si>
    <t>VTA04763</t>
  </si>
  <si>
    <t>VTA04764</t>
  </si>
  <si>
    <t>VTA04765</t>
  </si>
  <si>
    <t>VTA04766</t>
  </si>
  <si>
    <t>VTA04767</t>
  </si>
  <si>
    <t>VTA04768</t>
  </si>
  <si>
    <t>VTA04769</t>
  </si>
  <si>
    <t>VTA04770</t>
  </si>
  <si>
    <t>VTA04771</t>
  </si>
  <si>
    <t>VTA04772</t>
  </si>
  <si>
    <t>VTA04773</t>
  </si>
  <si>
    <t>VTA04774</t>
  </si>
  <si>
    <t>VTA04775</t>
  </si>
  <si>
    <t>VTA04776</t>
  </si>
  <si>
    <t>VTA04777</t>
  </si>
  <si>
    <t>VTA04778</t>
  </si>
  <si>
    <t>VTA04779</t>
  </si>
  <si>
    <t>VTA04780</t>
  </si>
  <si>
    <t>VTA04781</t>
  </si>
  <si>
    <t>VTA04782</t>
  </si>
  <si>
    <t>VTA04783</t>
  </si>
  <si>
    <t>VTA04784</t>
  </si>
  <si>
    <t>VTA04785</t>
  </si>
  <si>
    <t>VTA04786</t>
  </si>
  <si>
    <t>VTA04787</t>
  </si>
  <si>
    <t>VTA04788</t>
  </si>
  <si>
    <t>VTA04789</t>
  </si>
  <si>
    <t>VTA04790</t>
  </si>
  <si>
    <t>VTA04791</t>
  </si>
  <si>
    <t>VTA04792</t>
  </si>
  <si>
    <t>VTA04793</t>
  </si>
  <si>
    <t>VTA04794</t>
  </si>
  <si>
    <t>VTA04795</t>
  </si>
  <si>
    <t>VTA04796</t>
  </si>
  <si>
    <t>VTA04797</t>
  </si>
  <si>
    <t>VTA04798</t>
  </si>
  <si>
    <t>VTA04799</t>
  </si>
  <si>
    <t>VTA04800</t>
  </si>
  <si>
    <t>VTA04801</t>
  </si>
  <si>
    <t>VTA04802</t>
  </si>
  <si>
    <t>VTA04803</t>
  </si>
  <si>
    <t>VTA04804</t>
  </si>
  <si>
    <t>VTA04805</t>
  </si>
  <si>
    <t>VTA04806</t>
  </si>
  <si>
    <t>VTA04807</t>
  </si>
  <si>
    <t>VTA04808</t>
  </si>
  <si>
    <t>VTA04809</t>
  </si>
  <si>
    <t>VTA04810</t>
  </si>
  <si>
    <t>VTA04811</t>
  </si>
  <si>
    <t>VTA04812</t>
  </si>
  <si>
    <t>VTA04813</t>
  </si>
  <si>
    <t>VTA04814</t>
  </si>
  <si>
    <t>VTA04815</t>
  </si>
  <si>
    <t>VTA04816</t>
  </si>
  <si>
    <t>VTA04817</t>
  </si>
  <si>
    <t>VTA04818</t>
  </si>
  <si>
    <t>VTA04819</t>
  </si>
  <si>
    <t>VTA04820</t>
  </si>
  <si>
    <t>VTA04821</t>
  </si>
  <si>
    <t>VTA04822</t>
  </si>
  <si>
    <t>VTA04823</t>
  </si>
  <si>
    <t>VTA04824</t>
  </si>
  <si>
    <t>VTA04825</t>
  </si>
  <si>
    <t>VTA04826</t>
  </si>
  <si>
    <t>VTA04827</t>
  </si>
  <si>
    <t>VTA04828</t>
  </si>
  <si>
    <t>VTA04829</t>
  </si>
  <si>
    <t>VTA04830</t>
  </si>
  <si>
    <t>VTA04831</t>
  </si>
  <si>
    <t>VTA04832</t>
  </si>
  <si>
    <t>VTA04833</t>
  </si>
  <si>
    <t>VTA04834</t>
  </si>
  <si>
    <t>VTA04835</t>
  </si>
  <si>
    <t>VTA04836</t>
  </si>
  <si>
    <t>VTA04837</t>
  </si>
  <si>
    <t>VTA04838</t>
  </si>
  <si>
    <t>VTA04839</t>
  </si>
  <si>
    <t>VTA04840</t>
  </si>
  <si>
    <t>VTA04841</t>
  </si>
  <si>
    <t>VTA04842</t>
  </si>
  <si>
    <t>VTA04843</t>
  </si>
  <si>
    <t>VTA04844</t>
  </si>
  <si>
    <t>VTA04845</t>
  </si>
  <si>
    <t>VTA04846</t>
  </si>
  <si>
    <t>VTA04847</t>
  </si>
  <si>
    <t>VTA04848</t>
  </si>
  <si>
    <t>VTA04849</t>
  </si>
  <si>
    <t>VTA04850</t>
  </si>
  <si>
    <t>VTA04851</t>
  </si>
  <si>
    <t>VTA04852</t>
  </si>
  <si>
    <t>VTA04853</t>
  </si>
  <si>
    <t>VTA04854</t>
  </si>
  <si>
    <t>VTA04855</t>
  </si>
  <si>
    <t>VTA04856</t>
  </si>
  <si>
    <t>VTA04857</t>
  </si>
  <si>
    <t>VTA04858</t>
  </si>
  <si>
    <t>VTA04859</t>
  </si>
  <si>
    <t>VTA04860</t>
  </si>
  <si>
    <t>VTA04861</t>
  </si>
  <si>
    <t>VTA04862</t>
  </si>
  <si>
    <t>VTA04863</t>
  </si>
  <si>
    <t>VTA04864</t>
  </si>
  <si>
    <t>VTA04865</t>
  </si>
  <si>
    <t>VTA04866</t>
  </si>
  <si>
    <t>VTA04867</t>
  </si>
  <si>
    <t>VTA04868</t>
  </si>
  <si>
    <t>VTA04869</t>
  </si>
  <si>
    <t>VTA04870</t>
  </si>
  <si>
    <t>VTA04871</t>
  </si>
  <si>
    <t>VTA04872</t>
  </si>
  <si>
    <t>VTA04873</t>
  </si>
  <si>
    <t>VTA04874</t>
  </si>
  <si>
    <t>VTA04875</t>
  </si>
  <si>
    <t>VTA04876</t>
  </si>
  <si>
    <t>VTA04877</t>
  </si>
  <si>
    <t>VTA04878</t>
  </si>
  <si>
    <t>VTA04879</t>
  </si>
  <si>
    <t>VTA04880</t>
  </si>
  <si>
    <t>VTA04881</t>
  </si>
  <si>
    <t>VTA04882</t>
  </si>
  <si>
    <t>VTA04883</t>
  </si>
  <si>
    <t>VTA04884</t>
  </si>
  <si>
    <t>VTA04885</t>
  </si>
  <si>
    <t>VTA04886</t>
  </si>
  <si>
    <t>VTA04887</t>
  </si>
  <si>
    <t>VTA04888</t>
  </si>
  <si>
    <t>VTA04889</t>
  </si>
  <si>
    <t>VTA04890</t>
  </si>
  <si>
    <t>VTA04891</t>
  </si>
  <si>
    <t>VTA04892</t>
  </si>
  <si>
    <t>VTA04893</t>
  </si>
  <si>
    <t>VTA04894</t>
  </si>
  <si>
    <t>VTA04895</t>
  </si>
  <si>
    <t>VTA04896</t>
  </si>
  <si>
    <t>VTA04897</t>
  </si>
  <si>
    <t>VTA04898</t>
  </si>
  <si>
    <t>VTA04899</t>
  </si>
  <si>
    <t>VTA04900</t>
  </si>
  <si>
    <t>VTA04901</t>
  </si>
  <si>
    <t>VTA04902</t>
  </si>
  <si>
    <t>VTA04903</t>
  </si>
  <si>
    <t>VTA04904</t>
  </si>
  <si>
    <t>VTA04905</t>
  </si>
  <si>
    <t>VTA04906</t>
  </si>
  <si>
    <t>VTA04907</t>
  </si>
  <si>
    <t>VTA04908</t>
  </si>
  <si>
    <t>VTA04909</t>
  </si>
  <si>
    <t>VTA04910</t>
  </si>
  <si>
    <t>VTA04911</t>
  </si>
  <si>
    <t>VTA04912</t>
  </si>
  <si>
    <t>VTA04913</t>
  </si>
  <si>
    <t>VTA04914</t>
  </si>
  <si>
    <t>VTA04915</t>
  </si>
  <si>
    <t>VTA04916</t>
  </si>
  <si>
    <t>VTA04917</t>
  </si>
  <si>
    <t>VTA04918</t>
  </si>
  <si>
    <t>VTA04919</t>
  </si>
  <si>
    <t>VTA04920</t>
  </si>
  <si>
    <t>VTA04921</t>
  </si>
  <si>
    <t>VTA04922</t>
  </si>
  <si>
    <t>VTA04923</t>
  </si>
  <si>
    <t>VTA04924</t>
  </si>
  <si>
    <t>VTA04925</t>
  </si>
  <si>
    <t>VTA04926</t>
  </si>
  <si>
    <t>VTA04927</t>
  </si>
  <si>
    <t>VTA04928</t>
  </si>
  <si>
    <t>VTA04929</t>
  </si>
  <si>
    <t>VTA04930</t>
  </si>
  <si>
    <t>VTA04931</t>
  </si>
  <si>
    <t>VTA04932</t>
  </si>
  <si>
    <t>VTA04933</t>
  </si>
  <si>
    <t>VTA04934</t>
  </si>
  <si>
    <t>VTA04935</t>
  </si>
  <si>
    <t>VTA04936</t>
  </si>
  <si>
    <t>VTA04937</t>
  </si>
  <si>
    <t>VTA04938</t>
  </si>
  <si>
    <t>VTA04939</t>
  </si>
  <si>
    <t>VTA04940</t>
  </si>
  <si>
    <t>VTA04941</t>
  </si>
  <si>
    <t>VTA04942</t>
  </si>
  <si>
    <t>VTA04943</t>
  </si>
  <si>
    <t>VTA04944</t>
  </si>
  <si>
    <t>VTA04945</t>
  </si>
  <si>
    <t>VTA04946</t>
  </si>
  <si>
    <t>VTA04947</t>
  </si>
  <si>
    <t>VTA04948</t>
  </si>
  <si>
    <t>VTA04949</t>
  </si>
  <si>
    <t>VTA04950</t>
  </si>
  <si>
    <t>VTA04951</t>
  </si>
  <si>
    <t>VTA04952</t>
  </si>
  <si>
    <t>VTA04953</t>
  </si>
  <si>
    <t>VTA04954</t>
  </si>
  <si>
    <t>VTA04955</t>
  </si>
  <si>
    <t>VTA04956</t>
  </si>
  <si>
    <t>VTA04957</t>
  </si>
  <si>
    <t>VTA04958</t>
  </si>
  <si>
    <t>VTA04959</t>
  </si>
  <si>
    <t>VTA04960</t>
  </si>
  <si>
    <t>VTA04961</t>
  </si>
  <si>
    <t>VTA04962</t>
  </si>
  <si>
    <t>VTA04963</t>
  </si>
  <si>
    <t>VTA04964</t>
  </si>
  <si>
    <t>VTA04965</t>
  </si>
  <si>
    <t>VTA04966</t>
  </si>
  <si>
    <t>VTA04967</t>
  </si>
  <si>
    <t>VTA04968</t>
  </si>
  <si>
    <t>VTA04969</t>
  </si>
  <si>
    <t>VTA04970</t>
  </si>
  <si>
    <t>VTA04971</t>
  </si>
  <si>
    <t>VTA04972</t>
  </si>
  <si>
    <t>VTA04973</t>
  </si>
  <si>
    <t>VTA04974</t>
  </si>
  <si>
    <t>VTA04975</t>
  </si>
  <si>
    <t>VTA04976</t>
  </si>
  <si>
    <t>VTA04977</t>
  </si>
  <si>
    <t>VTA04978</t>
  </si>
  <si>
    <t>VTA04979</t>
  </si>
  <si>
    <t>VTA04980</t>
  </si>
  <si>
    <t>VTA04981</t>
  </si>
  <si>
    <t>VTA04982</t>
  </si>
  <si>
    <t>VTA04983</t>
  </si>
  <si>
    <t>VTA04984</t>
  </si>
  <si>
    <t>VTA04985</t>
  </si>
  <si>
    <t>VTA04986</t>
  </si>
  <si>
    <t>VTA04987</t>
  </si>
  <si>
    <t>VTA04988</t>
  </si>
  <si>
    <t>VTA04989</t>
  </si>
  <si>
    <t>VTA04990</t>
  </si>
  <si>
    <t>VTA04991</t>
  </si>
  <si>
    <t>VTA04992</t>
  </si>
  <si>
    <t>VTA04993</t>
  </si>
  <si>
    <t>VTA04994</t>
  </si>
  <si>
    <t>VTA04995</t>
  </si>
  <si>
    <t>VTA04996</t>
  </si>
  <si>
    <t>VTA04997</t>
  </si>
  <si>
    <t>VTA04998</t>
  </si>
  <si>
    <t>VTA04999</t>
  </si>
  <si>
    <t>VTA05000</t>
  </si>
  <si>
    <t>id_venta</t>
  </si>
  <si>
    <t>fecha</t>
  </si>
  <si>
    <t>hora</t>
  </si>
  <si>
    <t>sucursal</t>
  </si>
  <si>
    <t>producto</t>
  </si>
  <si>
    <t>categoría</t>
  </si>
  <si>
    <t>tamaño</t>
  </si>
  <si>
    <t>cantidad</t>
  </si>
  <si>
    <t>precio_ud</t>
  </si>
  <si>
    <t>total_venta</t>
  </si>
  <si>
    <t>canal_compra</t>
  </si>
  <si>
    <t>método_pago</t>
  </si>
  <si>
    <t>cliente_miembro</t>
  </si>
  <si>
    <t>descuento_miembro</t>
  </si>
  <si>
    <t>promoción_aplicada</t>
  </si>
  <si>
    <t>vendedor</t>
  </si>
  <si>
    <t>turno</t>
  </si>
  <si>
    <t>tiempo_preparación</t>
  </si>
  <si>
    <t>satisfacción_cliente</t>
  </si>
  <si>
    <t>stock_antes</t>
  </si>
  <si>
    <t>stock_después</t>
  </si>
  <si>
    <t>valor anterior</t>
  </si>
  <si>
    <t>Sucursal Nueva Córdoba</t>
  </si>
  <si>
    <t>Sucursal Córdoba Shopping</t>
  </si>
  <si>
    <t>Sucursal Avda Colón</t>
  </si>
  <si>
    <t>Sucursal San Lorenzo 25</t>
  </si>
  <si>
    <t>Sucursal San Lorenzo 47</t>
  </si>
  <si>
    <t>valor que sustituye</t>
  </si>
  <si>
    <t>Mediano</t>
  </si>
  <si>
    <t>Extra-Grande</t>
  </si>
  <si>
    <t>Para llevar</t>
  </si>
  <si>
    <t>Entrega domicilio</t>
  </si>
  <si>
    <t>Aplicación móbil</t>
  </si>
  <si>
    <t>mètodo_pago</t>
  </si>
  <si>
    <t>Hora Feliz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</si>
  <si>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</si>
  <si>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</si>
  <si>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</si>
  <si>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</si>
  <si>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</si>
  <si>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</si>
  <si>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</si>
  <si>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</si>
  <si>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</si>
  <si>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</si>
  <si>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</si>
  <si>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</si>
  <si>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</si>
  <si>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Clasificación_venta</t>
  </si>
  <si>
    <t>dia_num</t>
  </si>
  <si>
    <t>7</t>
  </si>
  <si>
    <t>dia_sem</t>
  </si>
  <si>
    <t>dia_nombre</t>
  </si>
  <si>
    <t>mes_num</t>
  </si>
  <si>
    <t>mes_nombre</t>
  </si>
  <si>
    <t>clasificación_preparación</t>
  </si>
  <si>
    <t>Precio unitario</t>
  </si>
  <si>
    <t>tiempo_preparacion</t>
  </si>
  <si>
    <t>satisfaccion_cliente</t>
  </si>
  <si>
    <t>Etiquetas de fila</t>
  </si>
  <si>
    <t>Total general</t>
  </si>
  <si>
    <t>Suma de total_venta</t>
  </si>
  <si>
    <t>Tamaño único</t>
  </si>
  <si>
    <t>Venta Alta</t>
  </si>
  <si>
    <t>Venta Baja</t>
  </si>
  <si>
    <t>Venta Media</t>
  </si>
  <si>
    <t>Venta Muy Alta</t>
  </si>
  <si>
    <t>Suma de cantidad</t>
  </si>
  <si>
    <t>precio unitario</t>
  </si>
  <si>
    <t>Etiquetas de columna</t>
  </si>
  <si>
    <t>Cuenta de id_venta</t>
  </si>
  <si>
    <t>satisfaccion cliente</t>
  </si>
  <si>
    <t>clasificacion venta</t>
  </si>
  <si>
    <t>clasificacion_precio</t>
  </si>
  <si>
    <t>sucursal2</t>
  </si>
  <si>
    <t>canal_compra4</t>
  </si>
  <si>
    <t>promoción_aplicada5</t>
  </si>
  <si>
    <t>Precio Alto</t>
  </si>
  <si>
    <t>Precio Bajo</t>
  </si>
  <si>
    <t>Precio Medio</t>
  </si>
  <si>
    <t>Precio muy alto</t>
  </si>
  <si>
    <t>Promedio de total_venta2</t>
  </si>
  <si>
    <t>ene</t>
  </si>
  <si>
    <t>feb</t>
  </si>
  <si>
    <t>mar</t>
  </si>
  <si>
    <t>abr</t>
  </si>
  <si>
    <t>lunes</t>
  </si>
  <si>
    <t>martes</t>
  </si>
  <si>
    <t>miércoles</t>
  </si>
  <si>
    <t>jueves</t>
  </si>
  <si>
    <t>viernes</t>
  </si>
  <si>
    <t>sábado</t>
  </si>
  <si>
    <t>domingo</t>
  </si>
  <si>
    <t>enero</t>
  </si>
  <si>
    <t>febrero</t>
  </si>
  <si>
    <t>marzo</t>
  </si>
  <si>
    <t>abril</t>
  </si>
  <si>
    <t>promocion aplicada</t>
  </si>
  <si>
    <t>venta_total</t>
  </si>
  <si>
    <t>Preparacion Muy Lenta</t>
  </si>
  <si>
    <t>Preparacion Lenta</t>
  </si>
  <si>
    <t>Preparación rápida</t>
  </si>
  <si>
    <t>Preparación Standar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</si>
  <si>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</si>
  <si>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</si>
  <si>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</si>
  <si>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</si>
  <si>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</si>
  <si>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</si>
  <si>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</si>
  <si>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</si>
  <si>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</si>
  <si>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</si>
  <si>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</si>
  <si>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</si>
  <si>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</si>
  <si>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</si>
  <si>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venta total</t>
  </si>
  <si>
    <t>Unidades vendidas</t>
  </si>
  <si>
    <t>Tickets</t>
  </si>
  <si>
    <t>Indice de venta</t>
  </si>
  <si>
    <t>Ticket Medio</t>
  </si>
  <si>
    <t>Precio Medio Articulo</t>
  </si>
  <si>
    <t>kpi's</t>
  </si>
  <si>
    <t>SATISFACCION CLIENTES</t>
  </si>
  <si>
    <t>sucursa</t>
  </si>
  <si>
    <t>preparacion</t>
  </si>
  <si>
    <t>satisfaccion</t>
  </si>
  <si>
    <t>categoria</t>
  </si>
  <si>
    <t>PROMOCIONES</t>
  </si>
  <si>
    <t>Cuenta de promoción_aplicada</t>
  </si>
  <si>
    <t>productos con tamaño</t>
  </si>
  <si>
    <t>ventas por mes</t>
  </si>
  <si>
    <t>dia semana</t>
  </si>
  <si>
    <t>ventas turno</t>
  </si>
  <si>
    <t>ventas sucursalventas categoria</t>
  </si>
  <si>
    <t>ventas sucursal</t>
  </si>
  <si>
    <t>top 10 productos</t>
  </si>
  <si>
    <t>clasif precios</t>
  </si>
  <si>
    <t>metodo de pago</t>
  </si>
  <si>
    <t>promocion</t>
  </si>
  <si>
    <t>Promedio de satisfacción_cliente</t>
  </si>
  <si>
    <t>promedio por dia</t>
  </si>
  <si>
    <t>promedio por sucural</t>
  </si>
  <si>
    <t>distribucion puntuacion</t>
  </si>
  <si>
    <t xml:space="preserve">Tamaño </t>
  </si>
  <si>
    <t>pago</t>
  </si>
  <si>
    <t>sucursal mejor valorada</t>
  </si>
  <si>
    <t>turno con mayor satisfaccion</t>
  </si>
  <si>
    <t>promocion mayor satisfaccion</t>
  </si>
  <si>
    <t>tamaño_sucio</t>
  </si>
  <si>
    <t>Cuenta de total_venta</t>
  </si>
  <si>
    <t>Sucursal</t>
  </si>
  <si>
    <t>recuento ventas</t>
  </si>
  <si>
    <t>total ventas</t>
  </si>
  <si>
    <t>Promedio de cantidad</t>
  </si>
  <si>
    <t>nº ventas</t>
  </si>
  <si>
    <t>Promedio de total_venta</t>
  </si>
  <si>
    <t>Promedio de precio_ud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</si>
</sst>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[$-F400]h:mm:ss\ AM/PM"/>
    <numFmt numFmtId="165" formatCode="_-* #,##0.00\ [$ARS]_-;\-* #,##0.00\ [$ARS]_-;_-* &quot;-&quot;??\ [$ARS]_-;_-@_-"/>
    <numFmt numFmtId="166" formatCode="_-* #,##0_-;\-* #,##0_-;_-* &quot;-&quot;??_-;_-@_-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FFFFFF"/>
      <name val="Fira Code"/>
    </font>
    <font>
      <i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2" tint="-9.9978637043366805E-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3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19" fillId="0" borderId="0" xfId="0" applyFont="1" applyAlignment="1">
      <alignment vertical="center"/>
    </xf>
    <xf numFmtId="0" fontId="0" fillId="33" borderId="12" xfId="0" applyFill="1" applyBorder="1"/>
    <xf numFmtId="0" fontId="0" fillId="34" borderId="12" xfId="0" applyFill="1" applyBorder="1"/>
    <xf numFmtId="0" fontId="0" fillId="34" borderId="13" xfId="0" applyFill="1" applyBorder="1"/>
    <xf numFmtId="0" fontId="0" fillId="35" borderId="15" xfId="0" applyFill="1" applyBorder="1"/>
    <xf numFmtId="0" fontId="13" fillId="35" borderId="17" xfId="0" applyFont="1" applyFill="1" applyBorder="1"/>
    <xf numFmtId="0" fontId="13" fillId="35" borderId="18" xfId="0" applyFont="1" applyFill="1" applyBorder="1"/>
    <xf numFmtId="0" fontId="13" fillId="35" borderId="15" xfId="0" applyFont="1" applyFill="1" applyBorder="1"/>
    <xf numFmtId="0" fontId="13" fillId="35" borderId="16" xfId="0" applyFont="1" applyFill="1" applyBorder="1"/>
    <xf numFmtId="0" fontId="0" fillId="33" borderId="14" xfId="0" applyFill="1" applyBorder="1"/>
    <xf numFmtId="0" fontId="0" fillId="34" borderId="14" xfId="0" applyFill="1" applyBorder="1"/>
    <xf numFmtId="0" fontId="0" fillId="33" borderId="20" xfId="0" applyFill="1" applyBorder="1"/>
    <xf numFmtId="0" fontId="0" fillId="34" borderId="21" xfId="0" applyFill="1" applyBorder="1"/>
    <xf numFmtId="0" fontId="0" fillId="34" borderId="20" xfId="0" applyFill="1" applyBorder="1"/>
    <xf numFmtId="0" fontId="0" fillId="34" borderId="10" xfId="0" applyFill="1" applyBorder="1"/>
    <xf numFmtId="0" fontId="0" fillId="34" borderId="19" xfId="0" applyFill="1" applyBorder="1"/>
    <xf numFmtId="0" fontId="0" fillId="37" borderId="11" xfId="0" applyFill="1" applyBorder="1"/>
    <xf numFmtId="0" fontId="0" fillId="33" borderId="10" xfId="0" applyFill="1" applyBorder="1"/>
    <xf numFmtId="2" fontId="0" fillId="0" borderId="0" xfId="0" applyNumberFormat="1"/>
    <xf numFmtId="1" fontId="0" fillId="0" borderId="0" xfId="0" applyNumberFormat="1"/>
    <xf numFmtId="0" fontId="20" fillId="38" borderId="23" xfId="0" applyFont="1" applyFill="1" applyBorder="1" applyAlignment="1">
      <alignment horizontal="centerContinuous"/>
    </xf>
    <xf numFmtId="0" fontId="0" fillId="38" borderId="0" xfId="0" applyFill="1"/>
    <xf numFmtId="0" fontId="0" fillId="38" borderId="2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16" fillId="36" borderId="24" xfId="0" applyFont="1" applyFill="1" applyBorder="1"/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3" fontId="0" fillId="0" borderId="0" xfId="0" applyNumberFormat="1"/>
    <xf numFmtId="4" fontId="0" fillId="0" borderId="0" xfId="0" applyNumberFormat="1"/>
    <xf numFmtId="165" fontId="21" fillId="0" borderId="0" xfId="0" applyNumberFormat="1" applyFont="1"/>
    <xf numFmtId="0" fontId="0" fillId="0" borderId="22" xfId="0" applyBorder="1"/>
    <xf numFmtId="0" fontId="20" fillId="0" borderId="23" xfId="0" applyFont="1" applyBorder="1" applyAlignment="1">
      <alignment horizontal="centerContinuous"/>
    </xf>
    <xf numFmtId="166" fontId="0" fillId="0" borderId="0" xfId="42" applyNumberFormat="1" applyFont="1" applyFill="1" applyBorder="1" applyAlignment="1"/>
    <xf numFmtId="166" fontId="0" fillId="0" borderId="22" xfId="42" applyNumberFormat="1" applyFont="1" applyFill="1" applyBorder="1" applyAlignment="1"/>
    <xf numFmtId="0" fontId="0" fillId="38" borderId="25" xfId="0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7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43" fontId="0" fillId="38" borderId="0" xfId="42" applyFont="1" applyFill="1"/>
    <xf numFmtId="43" fontId="0" fillId="38" borderId="22" xfId="42" applyFont="1" applyFill="1" applyBorder="1"/>
    <xf numFmtId="166" fontId="0" fillId="38" borderId="0" xfId="42" applyNumberFormat="1" applyFont="1" applyFill="1"/>
    <xf numFmtId="166" fontId="0" fillId="38" borderId="22" xfId="42" applyNumberFormat="1" applyFont="1" applyFill="1" applyBorder="1"/>
    <xf numFmtId="0" fontId="0" fillId="0" borderId="0" xfId="0" applyNumberFormat="1"/>
    <xf numFmtId="43" fontId="0" fillId="38" borderId="0" xfId="42" applyNumberFormat="1" applyFont="1" applyFill="1"/>
    <xf numFmtId="43" fontId="0" fillId="38" borderId="22" xfId="42" applyNumberFormat="1" applyFont="1" applyFill="1" applyBorder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9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7" formatCode="0.000000"/>
    </dxf>
    <dxf>
      <numFmt numFmtId="2" formatCode="0.00"/>
    </dxf>
    <dxf>
      <numFmt numFmtId="2" formatCode="0.00"/>
    </dxf>
    <dxf>
      <numFmt numFmtId="167" formatCode="0.000000"/>
    </dxf>
    <dxf>
      <numFmt numFmtId="3" formatCode="#,##0"/>
    </dxf>
    <dxf>
      <numFmt numFmtId="3" formatCode="#,##0"/>
    </dxf>
    <dxf>
      <numFmt numFmtId="1" formatCode="0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3" formatCode="#,##0"/>
    </dxf>
    <dxf>
      <numFmt numFmtId="14" formatCode="0.00%"/>
    </dxf>
    <dxf>
      <numFmt numFmtId="165" formatCode="_-* #,##0.00\ [$ARS]_-;\-* #,##0.00\ [$ARS]_-;_-* &quot;-&quot;??\ [$ARS]_-;_-@_-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font>
        <sz val="9"/>
      </font>
    </dxf>
    <dxf>
      <numFmt numFmtId="165" formatCode="_-* #,##0.00\ [$ARS]_-;\-* #,##0.00\ [$ARS]_-;_-* &quot;-&quot;??\ [$ARS]_-;_-@_-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numFmt numFmtId="14" formatCode="0.00%"/>
    </dxf>
    <dxf>
      <numFmt numFmtId="165" formatCode="_-* #,##0.00\ [$ARS]_-;\-* #,##0.00\ [$ARS]_-;_-* &quot;-&quot;??\ [$ARS]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top style="medium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top style="medium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ill>
        <patternFill>
          <bgColor theme="0"/>
        </patternFill>
      </fill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30" formatCode="@"/>
    </dxf>
  </dxfs>
  <tableStyles count="0" defaultTableStyle="TableStyleMedium2" defaultPivotStyle="PivotStyleLight16"/>
  <colors>
    <mruColors>
      <color rgb="FFC3E1B2"/>
      <color rgb="FF00754A"/>
      <color rgb="FFB2D6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[dashboard_starbucks_2025.xlsx.xlsx]Descrip_numericas!TablaDinámica5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Descrip_numericas!$B$36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Descrip_numericas!$A$37:$A$42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Descrip_numericas!$B$37:$B$42</c:f>
              <c:numCache>
                <c:formatCode>General</c:formatCode>
                <c:ptCount val="5"/>
                <c:pt idx="0">
                  <c:v>989</c:v>
                </c:pt>
                <c:pt idx="1">
                  <c:v>972</c:v>
                </c:pt>
                <c:pt idx="2">
                  <c:v>1025</c:v>
                </c:pt>
                <c:pt idx="3">
                  <c:v>1021</c:v>
                </c:pt>
                <c:pt idx="4">
                  <c:v>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B-4B92-B602-750F5CB466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38219135"/>
        <c:axId val="1538219615"/>
      </c:barChart>
      <c:catAx>
        <c:axId val="153821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8219615"/>
        <c:crosses val="autoZero"/>
        <c:auto val="1"/>
        <c:lblAlgn val="ctr"/>
        <c:lblOffset val="100"/>
        <c:noMultiLvlLbl val="0"/>
      </c:catAx>
      <c:valAx>
        <c:axId val="153821961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3821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[dashboard_starbucks_2025.xlsx.xlsx]Descrip_numericas!TablaDinámica4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satisfaccion cliente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Descrip_numericas!$B$116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Descrip_numericas!$A$117:$A$122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Descrip_numericas!$B$117:$B$122</c:f>
              <c:numCache>
                <c:formatCode>General</c:formatCode>
                <c:ptCount val="5"/>
                <c:pt idx="0">
                  <c:v>948</c:v>
                </c:pt>
                <c:pt idx="1">
                  <c:v>1010</c:v>
                </c:pt>
                <c:pt idx="2">
                  <c:v>1013</c:v>
                </c:pt>
                <c:pt idx="3">
                  <c:v>1021</c:v>
                </c:pt>
                <c:pt idx="4">
                  <c:v>1008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B-4CB5-A179-40A1ED0853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38238815"/>
        <c:axId val="1538242175"/>
      </c:barChart>
      <c:catAx>
        <c:axId val="153823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8242175"/>
        <c:crosses val="autoZero"/>
        <c:auto val="1"/>
        <c:lblAlgn val="ctr"/>
        <c:lblOffset val="100"/>
        <c:noMultiLvlLbl val="0"/>
      </c:catAx>
      <c:valAx>
        <c:axId val="153824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8238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[dashboard_starbucks_2025.xlsx.xlsx]Hoja5!TablaDinámica27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503263067197852E-2"/>
          <c:y val="0.16245370370370371"/>
          <c:w val="0.91660652385949049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Hoja5!$C$58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Hoja5!$B$59:$B$63</c:f>
              <c:strCache>
                <c:ptCount val="4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Hoja5!$C$59:$C$63</c:f>
              <c:numCache>
                <c:formatCode>General</c:formatCode>
                <c:ptCount val="4"/>
                <c:pt idx="0">
                  <c:v>7316340.4500000076</c:v>
                </c:pt>
                <c:pt idx="1">
                  <c:v>6810840.3299999945</c:v>
                </c:pt>
                <c:pt idx="2">
                  <c:v>7302261.5900000026</c:v>
                </c:pt>
                <c:pt idx="3">
                  <c:v>4394331.71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6-40DA-8F1F-EF7C207F4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8610527"/>
        <c:axId val="1208609087"/>
      </c:lineChart>
      <c:catAx>
        <c:axId val="12086105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609087"/>
        <c:crosses val="autoZero"/>
        <c:auto val="1"/>
        <c:lblAlgn val="ctr"/>
        <c:lblOffset val="100"/>
        <c:noMultiLvlLbl val="0"/>
      </c:catAx>
      <c:valAx>
        <c:axId val="12086090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61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[dashboard_starbucks_2025.xlsx.xlsx]Hoja5!TablaDinámica28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Hoja5!$C$72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Hoja5!$B$73:$B$101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Hoja5!$C$73:$C$101</c:f>
              <c:numCache>
                <c:formatCode>General</c:formatCode>
                <c:ptCount val="21"/>
                <c:pt idx="0">
                  <c:v>1295529.6500000006</c:v>
                </c:pt>
                <c:pt idx="1">
                  <c:v>1296057.6599999999</c:v>
                </c:pt>
                <c:pt idx="2">
                  <c:v>1232056.7999999998</c:v>
                </c:pt>
                <c:pt idx="3">
                  <c:v>1201015.0299999998</c:v>
                </c:pt>
                <c:pt idx="4">
                  <c:v>1242639.9600000007</c:v>
                </c:pt>
                <c:pt idx="5">
                  <c:v>1107165.4000000001</c:v>
                </c:pt>
                <c:pt idx="6">
                  <c:v>1281192.7199999997</c:v>
                </c:pt>
                <c:pt idx="7">
                  <c:v>1301114.2500000002</c:v>
                </c:pt>
                <c:pt idx="8">
                  <c:v>1245400.8400000001</c:v>
                </c:pt>
                <c:pt idx="9">
                  <c:v>1216735.9800000004</c:v>
                </c:pt>
                <c:pt idx="10">
                  <c:v>1105881.0900000001</c:v>
                </c:pt>
                <c:pt idx="11">
                  <c:v>1273808.76</c:v>
                </c:pt>
                <c:pt idx="12">
                  <c:v>1258099.4800000007</c:v>
                </c:pt>
                <c:pt idx="13">
                  <c:v>1160658.8500000003</c:v>
                </c:pt>
                <c:pt idx="14">
                  <c:v>1243204.3699999999</c:v>
                </c:pt>
                <c:pt idx="15">
                  <c:v>1147911.3100000005</c:v>
                </c:pt>
                <c:pt idx="16">
                  <c:v>1306142.9500000004</c:v>
                </c:pt>
                <c:pt idx="17">
                  <c:v>1324274.26</c:v>
                </c:pt>
                <c:pt idx="18">
                  <c:v>1114717.6900000004</c:v>
                </c:pt>
                <c:pt idx="19">
                  <c:v>1239298.5</c:v>
                </c:pt>
                <c:pt idx="20">
                  <c:v>1230868.5299999996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3-4FEE-A56F-91FD2F53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929984"/>
        <c:axId val="744948224"/>
      </c:lineChart>
      <c:catAx>
        <c:axId val="7449299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48224"/>
        <c:crosses val="autoZero"/>
        <c:auto val="1"/>
        <c:lblAlgn val="ctr"/>
        <c:lblOffset val="100"/>
        <c:noMultiLvlLbl val="0"/>
      </c:catAx>
      <c:valAx>
        <c:axId val="7449482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[dashboard_starbucks_2025.xlsx.xlsx]Hoja5!TablaDinámica33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Hoja5!$C$104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Hoja5!$B$105:$B$215</c:f>
              <c:multiLvlStrCache>
                <c:ptCount val="103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13</c:v>
                  </c:pt>
                  <c:pt idx="7">
                    <c:v>14</c:v>
                  </c:pt>
                  <c:pt idx="8">
                    <c:v>15</c:v>
                  </c:pt>
                  <c:pt idx="9">
                    <c:v>16</c:v>
                  </c:pt>
                  <c:pt idx="10">
                    <c:v>17</c:v>
                  </c:pt>
                  <c:pt idx="11">
                    <c:v>18</c:v>
                  </c:pt>
                  <c:pt idx="12">
                    <c:v>19</c:v>
                  </c:pt>
                  <c:pt idx="13">
                    <c:v>20</c:v>
                  </c:pt>
                  <c:pt idx="14">
                    <c:v>7</c:v>
                  </c:pt>
                  <c:pt idx="15">
                    <c:v>8</c:v>
                  </c:pt>
                  <c:pt idx="16">
                    <c:v>9</c:v>
                  </c:pt>
                  <c:pt idx="17">
                    <c:v>10</c:v>
                  </c:pt>
                  <c:pt idx="18">
                    <c:v>11</c:v>
                  </c:pt>
                  <c:pt idx="19">
                    <c:v>12</c:v>
                  </c:pt>
                  <c:pt idx="20">
                    <c:v>13</c:v>
                  </c:pt>
                  <c:pt idx="21">
                    <c:v>14</c:v>
                  </c:pt>
                  <c:pt idx="22">
                    <c:v>15</c:v>
                  </c:pt>
                  <c:pt idx="23">
                    <c:v>16</c:v>
                  </c:pt>
                  <c:pt idx="24">
                    <c:v>17</c:v>
                  </c:pt>
                  <c:pt idx="25">
                    <c:v>18</c:v>
                  </c:pt>
                  <c:pt idx="26">
                    <c:v>19</c:v>
                  </c:pt>
                  <c:pt idx="27">
                    <c:v>20</c:v>
                  </c:pt>
                  <c:pt idx="28">
                    <c:v>21</c:v>
                  </c:pt>
                  <c:pt idx="29">
                    <c:v>7</c:v>
                  </c:pt>
                  <c:pt idx="30">
                    <c:v>8</c:v>
                  </c:pt>
                  <c:pt idx="31">
                    <c:v>9</c:v>
                  </c:pt>
                  <c:pt idx="32">
                    <c:v>10</c:v>
                  </c:pt>
                  <c:pt idx="33">
                    <c:v>11</c:v>
                  </c:pt>
                  <c:pt idx="34">
                    <c:v>12</c:v>
                  </c:pt>
                  <c:pt idx="35">
                    <c:v>13</c:v>
                  </c:pt>
                  <c:pt idx="36">
                    <c:v>14</c:v>
                  </c:pt>
                  <c:pt idx="37">
                    <c:v>15</c:v>
                  </c:pt>
                  <c:pt idx="38">
                    <c:v>16</c:v>
                  </c:pt>
                  <c:pt idx="39">
                    <c:v>17</c:v>
                  </c:pt>
                  <c:pt idx="40">
                    <c:v>18</c:v>
                  </c:pt>
                  <c:pt idx="41">
                    <c:v>19</c:v>
                  </c:pt>
                  <c:pt idx="42">
                    <c:v>20</c:v>
                  </c:pt>
                  <c:pt idx="43">
                    <c:v>21</c:v>
                  </c:pt>
                  <c:pt idx="44">
                    <c:v>7</c:v>
                  </c:pt>
                  <c:pt idx="45">
                    <c:v>8</c:v>
                  </c:pt>
                  <c:pt idx="46">
                    <c:v>9</c:v>
                  </c:pt>
                  <c:pt idx="47">
                    <c:v>10</c:v>
                  </c:pt>
                  <c:pt idx="48">
                    <c:v>11</c:v>
                  </c:pt>
                  <c:pt idx="49">
                    <c:v>12</c:v>
                  </c:pt>
                  <c:pt idx="50">
                    <c:v>13</c:v>
                  </c:pt>
                  <c:pt idx="51">
                    <c:v>14</c:v>
                  </c:pt>
                  <c:pt idx="52">
                    <c:v>15</c:v>
                  </c:pt>
                  <c:pt idx="53">
                    <c:v>16</c:v>
                  </c:pt>
                  <c:pt idx="54">
                    <c:v>17</c:v>
                  </c:pt>
                  <c:pt idx="55">
                    <c:v>18</c:v>
                  </c:pt>
                  <c:pt idx="56">
                    <c:v>19</c:v>
                  </c:pt>
                  <c:pt idx="57">
                    <c:v>20</c:v>
                  </c:pt>
                  <c:pt idx="58">
                    <c:v>21</c:v>
                  </c:pt>
                  <c:pt idx="59">
                    <c:v>7</c:v>
                  </c:pt>
                  <c:pt idx="60">
                    <c:v>8</c:v>
                  </c:pt>
                  <c:pt idx="61">
                    <c:v>9</c:v>
                  </c:pt>
                  <c:pt idx="62">
                    <c:v>10</c:v>
                  </c:pt>
                  <c:pt idx="63">
                    <c:v>11</c:v>
                  </c:pt>
                  <c:pt idx="64">
                    <c:v>12</c:v>
                  </c:pt>
                  <c:pt idx="65">
                    <c:v>13</c:v>
                  </c:pt>
                  <c:pt idx="66">
                    <c:v>14</c:v>
                  </c:pt>
                  <c:pt idx="67">
                    <c:v>15</c:v>
                  </c:pt>
                  <c:pt idx="68">
                    <c:v>16</c:v>
                  </c:pt>
                  <c:pt idx="69">
                    <c:v>17</c:v>
                  </c:pt>
                  <c:pt idx="70">
                    <c:v>18</c:v>
                  </c:pt>
                  <c:pt idx="71">
                    <c:v>19</c:v>
                  </c:pt>
                  <c:pt idx="72">
                    <c:v>20</c:v>
                  </c:pt>
                  <c:pt idx="73">
                    <c:v>21</c:v>
                  </c:pt>
                  <c:pt idx="74">
                    <c:v>7</c:v>
                  </c:pt>
                  <c:pt idx="75">
                    <c:v>8</c:v>
                  </c:pt>
                  <c:pt idx="76">
                    <c:v>9</c:v>
                  </c:pt>
                  <c:pt idx="77">
                    <c:v>10</c:v>
                  </c:pt>
                  <c:pt idx="78">
                    <c:v>11</c:v>
                  </c:pt>
                  <c:pt idx="79">
                    <c:v>12</c:v>
                  </c:pt>
                  <c:pt idx="80">
                    <c:v>13</c:v>
                  </c:pt>
                  <c:pt idx="81">
                    <c:v>14</c:v>
                  </c:pt>
                  <c:pt idx="82">
                    <c:v>15</c:v>
                  </c:pt>
                  <c:pt idx="83">
                    <c:v>16</c:v>
                  </c:pt>
                  <c:pt idx="84">
                    <c:v>17</c:v>
                  </c:pt>
                  <c:pt idx="85">
                    <c:v>18</c:v>
                  </c:pt>
                  <c:pt idx="86">
                    <c:v>19</c:v>
                  </c:pt>
                  <c:pt idx="87">
                    <c:v>20</c:v>
                  </c:pt>
                  <c:pt idx="88">
                    <c:v>21</c:v>
                  </c:pt>
                  <c:pt idx="89">
                    <c:v>7</c:v>
                  </c:pt>
                  <c:pt idx="90">
                    <c:v>8</c:v>
                  </c:pt>
                  <c:pt idx="91">
                    <c:v>9</c:v>
                  </c:pt>
                  <c:pt idx="92">
                    <c:v>10</c:v>
                  </c:pt>
                  <c:pt idx="93">
                    <c:v>11</c:v>
                  </c:pt>
                  <c:pt idx="94">
                    <c:v>12</c:v>
                  </c:pt>
                  <c:pt idx="95">
                    <c:v>13</c:v>
                  </c:pt>
                  <c:pt idx="96">
                    <c:v>14</c:v>
                  </c:pt>
                  <c:pt idx="97">
                    <c:v>15</c:v>
                  </c:pt>
                  <c:pt idx="98">
                    <c:v>16</c:v>
                  </c:pt>
                  <c:pt idx="99">
                    <c:v>17</c:v>
                  </c:pt>
                  <c:pt idx="100">
                    <c:v>18</c:v>
                  </c:pt>
                  <c:pt idx="101">
                    <c:v>19</c:v>
                  </c:pt>
                  <c:pt idx="102">
                    <c:v>20</c:v>
                  </c:pt>
                </c:lvl>
                <c:lvl>
                  <c:pt idx="0">
                    <c:v>lunes</c:v>
                  </c:pt>
                  <c:pt idx="14">
                    <c:v>martes</c:v>
                  </c:pt>
                  <c:pt idx="29">
                    <c:v>miércoles</c:v>
                  </c:pt>
                  <c:pt idx="44">
                    <c:v>jueves</c:v>
                  </c:pt>
                  <c:pt idx="59">
                    <c:v>viernes</c:v>
                  </c:pt>
                  <c:pt idx="74">
                    <c:v>sábado</c:v>
                  </c:pt>
                  <c:pt idx="89">
                    <c:v>domingo</c:v>
                  </c:pt>
                </c:lvl>
              </c:multiLvlStrCache>
            </c:multiLvlStrRef>
          </c:cat>
          <c:val>
            <c:numRef>
              <c:f>Hoja5!$C$105:$C$215</c:f>
              <c:numCache>
                <c:formatCode>0.00%</c:formatCode>
                <c:ptCount val="103"/>
                <c:pt idx="0">
                  <c:v>8.9930971855838038E-3</c:v>
                </c:pt>
                <c:pt idx="1">
                  <c:v>7.5582449488343709E-3</c:v>
                </c:pt>
                <c:pt idx="2">
                  <c:v>1.1350975620059324E-2</c:v>
                </c:pt>
                <c:pt idx="3">
                  <c:v>7.4873536842837794E-3</c:v>
                </c:pt>
                <c:pt idx="4">
                  <c:v>1.1098239905295829E-2</c:v>
                </c:pt>
                <c:pt idx="5">
                  <c:v>1.0045738055031807E-2</c:v>
                </c:pt>
                <c:pt idx="6">
                  <c:v>9.4284994612220518E-3</c:v>
                </c:pt>
                <c:pt idx="7">
                  <c:v>1.3905706380777009E-2</c:v>
                </c:pt>
                <c:pt idx="8">
                  <c:v>8.5224320549817951E-3</c:v>
                </c:pt>
                <c:pt idx="9">
                  <c:v>1.0762695612925685E-2</c:v>
                </c:pt>
                <c:pt idx="10">
                  <c:v>1.0982741295729299E-2</c:v>
                </c:pt>
                <c:pt idx="11">
                  <c:v>9.4592246370829441E-3</c:v>
                </c:pt>
                <c:pt idx="12">
                  <c:v>1.5052943802705386E-2</c:v>
                </c:pt>
                <c:pt idx="13">
                  <c:v>1.3418927416514941E-2</c:v>
                </c:pt>
                <c:pt idx="14">
                  <c:v>9.5383466892535653E-3</c:v>
                </c:pt>
                <c:pt idx="15">
                  <c:v>9.3540370687753491E-3</c:v>
                </c:pt>
                <c:pt idx="16">
                  <c:v>1.1451564325333495E-2</c:v>
                </c:pt>
                <c:pt idx="17">
                  <c:v>6.8956175595538674E-3</c:v>
                </c:pt>
                <c:pt idx="18">
                  <c:v>8.3508808329847348E-3</c:v>
                </c:pt>
                <c:pt idx="19">
                  <c:v>9.4967756936014825E-3</c:v>
                </c:pt>
                <c:pt idx="20">
                  <c:v>1.1508041352877261E-2</c:v>
                </c:pt>
                <c:pt idx="21">
                  <c:v>1.0498228460338203E-2</c:v>
                </c:pt>
                <c:pt idx="22">
                  <c:v>1.205723257318707E-2</c:v>
                </c:pt>
                <c:pt idx="23">
                  <c:v>6.8836045982013172E-3</c:v>
                </c:pt>
                <c:pt idx="24">
                  <c:v>1.0968979558235049E-2</c:v>
                </c:pt>
                <c:pt idx="25">
                  <c:v>8.0638352610618858E-3</c:v>
                </c:pt>
                <c:pt idx="26">
                  <c:v>1.0529216572204457E-2</c:v>
                </c:pt>
                <c:pt idx="27">
                  <c:v>1.1680456894703437E-2</c:v>
                </c:pt>
                <c:pt idx="28">
                  <c:v>2.251750647285712E-4</c:v>
                </c:pt>
                <c:pt idx="29">
                  <c:v>1.0478511357856487E-2</c:v>
                </c:pt>
                <c:pt idx="30">
                  <c:v>1.035052967749631E-2</c:v>
                </c:pt>
                <c:pt idx="31">
                  <c:v>1.2961988784561116E-2</c:v>
                </c:pt>
                <c:pt idx="32">
                  <c:v>1.0911731922958336E-2</c:v>
                </c:pt>
                <c:pt idx="33">
                  <c:v>1.1329066738799472E-2</c:v>
                </c:pt>
                <c:pt idx="34">
                  <c:v>9.865217965847382E-3</c:v>
                </c:pt>
                <c:pt idx="35">
                  <c:v>1.170183061019096E-2</c:v>
                </c:pt>
                <c:pt idx="36">
                  <c:v>9.4230281463181069E-3</c:v>
                </c:pt>
                <c:pt idx="37">
                  <c:v>8.2548363898945643E-3</c:v>
                </c:pt>
                <c:pt idx="38">
                  <c:v>1.3326509476650438E-2</c:v>
                </c:pt>
                <c:pt idx="39">
                  <c:v>1.0805960009389918E-2</c:v>
                </c:pt>
                <c:pt idx="40">
                  <c:v>9.0980799038960607E-3</c:v>
                </c:pt>
                <c:pt idx="41">
                  <c:v>1.0177168495426986E-2</c:v>
                </c:pt>
                <c:pt idx="42">
                  <c:v>9.2992975874113589E-3</c:v>
                </c:pt>
                <c:pt idx="43">
                  <c:v>2.4042574027971047E-4</c:v>
                </c:pt>
                <c:pt idx="44">
                  <c:v>1.1794652054205082E-2</c:v>
                </c:pt>
                <c:pt idx="45">
                  <c:v>1.1123987497337957E-2</c:v>
                </c:pt>
                <c:pt idx="46">
                  <c:v>1.2631980088946008E-2</c:v>
                </c:pt>
                <c:pt idx="47">
                  <c:v>8.8736498890560293E-3</c:v>
                </c:pt>
                <c:pt idx="48">
                  <c:v>8.8602959153521194E-3</c:v>
                </c:pt>
                <c:pt idx="49">
                  <c:v>6.8783571080559885E-3</c:v>
                </c:pt>
                <c:pt idx="50">
                  <c:v>1.083114494161498E-2</c:v>
                </c:pt>
                <c:pt idx="51">
                  <c:v>7.9231563661511066E-3</c:v>
                </c:pt>
                <c:pt idx="52">
                  <c:v>9.254888122069569E-3</c:v>
                </c:pt>
                <c:pt idx="53">
                  <c:v>8.2222838281583964E-3</c:v>
                </c:pt>
                <c:pt idx="54">
                  <c:v>8.568493099208525E-3</c:v>
                </c:pt>
                <c:pt idx="55">
                  <c:v>1.0527408161092463E-2</c:v>
                </c:pt>
                <c:pt idx="56">
                  <c:v>1.1515927884077896E-2</c:v>
                </c:pt>
                <c:pt idx="57">
                  <c:v>1.2084802516983604E-2</c:v>
                </c:pt>
                <c:pt idx="58">
                  <c:v>1.7699039597545921E-4</c:v>
                </c:pt>
                <c:pt idx="59">
                  <c:v>9.3175234283957905E-3</c:v>
                </c:pt>
                <c:pt idx="60">
                  <c:v>8.2307496704989748E-3</c:v>
                </c:pt>
                <c:pt idx="61">
                  <c:v>1.0024552538216753E-2</c:v>
                </c:pt>
                <c:pt idx="62">
                  <c:v>1.3132406167642554E-2</c:v>
                </c:pt>
                <c:pt idx="63">
                  <c:v>8.9922255081934192E-3</c:v>
                </c:pt>
                <c:pt idx="64">
                  <c:v>9.0254003647169453E-3</c:v>
                </c:pt>
                <c:pt idx="65">
                  <c:v>1.02992741950134E-2</c:v>
                </c:pt>
                <c:pt idx="66">
                  <c:v>1.1672924688163937E-2</c:v>
                </c:pt>
                <c:pt idx="67">
                  <c:v>1.2189737217527578E-2</c:v>
                </c:pt>
                <c:pt idx="68">
                  <c:v>1.0811392987527252E-2</c:v>
                </c:pt>
                <c:pt idx="69">
                  <c:v>9.0859980138116216E-3</c:v>
                </c:pt>
                <c:pt idx="70">
                  <c:v>1.00828941266822E-2</c:v>
                </c:pt>
                <c:pt idx="71">
                  <c:v>9.6135103734612572E-3</c:v>
                </c:pt>
                <c:pt idx="72">
                  <c:v>9.1800291957944476E-3</c:v>
                </c:pt>
                <c:pt idx="73">
                  <c:v>1.4724958436439356E-4</c:v>
                </c:pt>
                <c:pt idx="74">
                  <c:v>9.2845007572185199E-3</c:v>
                </c:pt>
                <c:pt idx="75">
                  <c:v>8.7956349562364217E-3</c:v>
                </c:pt>
                <c:pt idx="76">
                  <c:v>1.3585176547517258E-2</c:v>
                </c:pt>
                <c:pt idx="77">
                  <c:v>1.1310977980798694E-2</c:v>
                </c:pt>
                <c:pt idx="78">
                  <c:v>9.7985607841872824E-3</c:v>
                </c:pt>
                <c:pt idx="79">
                  <c:v>1.1106417253786626E-2</c:v>
                </c:pt>
                <c:pt idx="80">
                  <c:v>1.2669202765887887E-2</c:v>
                </c:pt>
                <c:pt idx="81">
                  <c:v>9.8498569268772023E-3</c:v>
                </c:pt>
                <c:pt idx="82">
                  <c:v>9.662267770273179E-3</c:v>
                </c:pt>
                <c:pt idx="83">
                  <c:v>9.1968884665831144E-3</c:v>
                </c:pt>
                <c:pt idx="84">
                  <c:v>8.4102761016719655E-3</c:v>
                </c:pt>
                <c:pt idx="85">
                  <c:v>1.0761063396044082E-2</c:v>
                </c:pt>
                <c:pt idx="86">
                  <c:v>9.0976330288589646E-3</c:v>
                </c:pt>
                <c:pt idx="87">
                  <c:v>1.2638789318280771E-2</c:v>
                </c:pt>
                <c:pt idx="88">
                  <c:v>1.4477279689708311E-4</c:v>
                </c:pt>
                <c:pt idx="89">
                  <c:v>8.1171818399055611E-3</c:v>
                </c:pt>
                <c:pt idx="90">
                  <c:v>1.1501829247725515E-2</c:v>
                </c:pt>
                <c:pt idx="91">
                  <c:v>1.0369023875847041E-2</c:v>
                </c:pt>
                <c:pt idx="92">
                  <c:v>8.066614095781308E-3</c:v>
                </c:pt>
                <c:pt idx="93">
                  <c:v>1.0925183481159076E-2</c:v>
                </c:pt>
                <c:pt idx="94">
                  <c:v>1.291186171963289E-2</c:v>
                </c:pt>
                <c:pt idx="95">
                  <c:v>8.393771930024569E-3</c:v>
                </c:pt>
                <c:pt idx="96">
                  <c:v>8.3399413010973797E-3</c:v>
                </c:pt>
                <c:pt idx="97">
                  <c:v>1.1154420306948406E-2</c:v>
                </c:pt>
                <c:pt idx="98">
                  <c:v>1.3212657799088052E-2</c:v>
                </c:pt>
                <c:pt idx="99">
                  <c:v>8.3632167525530005E-3</c:v>
                </c:pt>
                <c:pt idx="100">
                  <c:v>9.7165665724411408E-3</c:v>
                </c:pt>
                <c:pt idx="101">
                  <c:v>6.1474635546377868E-3</c:v>
                </c:pt>
                <c:pt idx="102">
                  <c:v>1.1601367370698437E-2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8-44E4-8EF2-8A5FDB074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175759"/>
        <c:axId val="442178639"/>
      </c:lineChart>
      <c:catAx>
        <c:axId val="4421757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2178639"/>
        <c:crosses val="autoZero"/>
        <c:auto val="1"/>
        <c:lblAlgn val="ctr"/>
        <c:lblOffset val="100"/>
        <c:noMultiLvlLbl val="0"/>
      </c:catAx>
      <c:valAx>
        <c:axId val="4421786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217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[dashboard_starbucks_2025.xlsx.xlsx]ventas!TablaDinámica39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ventas!$C$10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ventas!$B$11:$B$18</c:f>
              <c:multiLvlStrCache>
                <c:ptCount val="4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cat>
          <c:val>
            <c:numRef>
              <c:f>ventas!$C$11:$C$18</c:f>
              <c:numCache>
                <c:formatCode>0.00%</c:formatCode>
                <c:ptCount val="4"/>
                <c:pt idx="0">
                  <c:v>0.283318016465547</c:v>
                </c:pt>
                <c:pt idx="1">
                  <c:v>0.26374302644147019</c:v>
                </c:pt>
                <c:pt idx="2">
                  <c:v>0.28277282659684733</c:v>
                </c:pt>
                <c:pt idx="3">
                  <c:v>0.17016613049613541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6-4B44-B465-848E0230BB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4484720"/>
        <c:axId val="1804359920"/>
      </c:lineChart>
      <c:catAx>
        <c:axId val="180448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59920"/>
        <c:crosses val="autoZero"/>
        <c:auto val="1"/>
        <c:lblAlgn val="ctr"/>
        <c:lblOffset val="100"/>
        <c:noMultiLvlLbl val="0"/>
      </c:catAx>
      <c:valAx>
        <c:axId val="180435992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80448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ventas!$I$10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ventas!$H$11:$H$17</c:f>
              <c:strCache>
                <c:ptCount val="7"/>
                <c:pt idx="0">
                  <c:v>martes</c:v>
                </c:pt>
                <c:pt idx="1">
                  <c:v>domingo</c:v>
                </c:pt>
                <c:pt idx="2">
                  <c:v>jueves</c:v>
                </c:pt>
                <c:pt idx="3">
                  <c:v>viernes</c:v>
                </c:pt>
                <c:pt idx="4">
                  <c:v>sábado</c:v>
                </c:pt>
                <c:pt idx="5">
                  <c:v>lunes</c:v>
                </c:pt>
                <c:pt idx="6">
                  <c:v>miércoles</c:v>
                </c:pt>
              </c:strCache>
            </c:strRef>
          </c:cat>
          <c:val>
            <c:numRef>
              <c:f>ventas!$I$11:$I$17</c:f>
              <c:numCache>
                <c:formatCode>0.00%</c:formatCode>
                <c:ptCount val="7"/>
                <c:pt idx="0">
                  <c:v>0.13750199250503978</c:v>
                </c:pt>
                <c:pt idx="1">
                  <c:v>0.13882109984754015</c:v>
                </c:pt>
                <c:pt idx="2">
                  <c:v>0.13926801786828527</c:v>
                </c:pt>
                <c:pt idx="3">
                  <c:v>0.14180586806001075</c:v>
                </c:pt>
                <c:pt idx="4">
                  <c:v>0.14631201885111891</c:v>
                </c:pt>
                <c:pt idx="5">
                  <c:v>0.148066820061028</c:v>
                </c:pt>
                <c:pt idx="6">
                  <c:v>0.14822418280697711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7-4F3F-9995-88DE71E6CA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4936224"/>
        <c:axId val="744951104"/>
      </c:lineChart>
      <c:catAx>
        <c:axId val="74493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51104"/>
        <c:crosses val="autoZero"/>
        <c:auto val="1"/>
        <c:lblAlgn val="ctr"/>
        <c:lblOffset val="100"/>
        <c:noMultiLvlLbl val="0"/>
      </c:catAx>
      <c:valAx>
        <c:axId val="7449511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4493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ventas!$B$24:$B$26</c:f>
              <c:strCache>
                <c:ptCount val="3"/>
                <c:pt idx="0">
                  <c:v>Mañana</c:v>
                </c:pt>
                <c:pt idx="1">
                  <c:v>Noche</c:v>
                </c:pt>
                <c:pt idx="2">
                  <c:v>Tarde</c:v>
                </c:pt>
              </c:strCache>
            </c:strRef>
          </c:cat>
          <c:val>
            <c:numRef>
              <c:f>ventas!$C$24:$C$26</c:f>
              <c:numCache>
                <c:formatCode>0.00%</c:formatCode>
                <c:ptCount val="3"/>
                <c:pt idx="0">
                  <c:v>0.32974273371586138</c:v>
                </c:pt>
                <c:pt idx="1">
                  <c:v>0.33503210000201483</c:v>
                </c:pt>
                <c:pt idx="2">
                  <c:v>0.3352251662821239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F-4EDB-933D-36229F92AC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42187759"/>
        <c:axId val="442186319"/>
      </c:barChart>
      <c:catAx>
        <c:axId val="442187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2186319"/>
        <c:crosses val="autoZero"/>
        <c:auto val="1"/>
        <c:lblAlgn val="ctr"/>
        <c:lblOffset val="100"/>
        <c:noMultiLvlLbl val="0"/>
      </c:catAx>
      <c:valAx>
        <c:axId val="442186319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42187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ventas!$H$24:$H$34</c:f>
              <c:strCache>
                <c:ptCount val="11"/>
                <c:pt idx="0">
                  <c:v>Snacks</c:v>
                </c:pt>
                <c:pt idx="1">
                  <c:v>Bakery</c:v>
                </c:pt>
                <c:pt idx="2">
                  <c:v>Té Helado</c:v>
                </c:pt>
                <c:pt idx="3">
                  <c:v>Té Caliente</c:v>
                </c:pt>
                <c:pt idx="4">
                  <c:v>Bebida Espresso Caliente</c:v>
                </c:pt>
                <c:pt idx="5">
                  <c:v>Sándwiches</c:v>
                </c:pt>
                <c:pt idx="6">
                  <c:v>Bebida Espresso Helada</c:v>
                </c:pt>
                <c:pt idx="7">
                  <c:v>Frappuccino</c:v>
                </c:pt>
                <c:pt idx="8">
                  <c:v>Té</c:v>
                </c:pt>
                <c:pt idx="9">
                  <c:v>Café en Granos</c:v>
                </c:pt>
                <c:pt idx="10">
                  <c:v>Merchandising</c:v>
                </c:pt>
              </c:strCache>
            </c:strRef>
          </c:cat>
          <c:val>
            <c:numRef>
              <c:f>ventas!$I$24:$I$34</c:f>
              <c:numCache>
                <c:formatCode>0.00%</c:formatCode>
                <c:ptCount val="11"/>
                <c:pt idx="0">
                  <c:v>5.2579656474442009E-2</c:v>
                </c:pt>
                <c:pt idx="1">
                  <c:v>6.5525264229696956E-2</c:v>
                </c:pt>
                <c:pt idx="2">
                  <c:v>6.6810893893941584E-2</c:v>
                </c:pt>
                <c:pt idx="3">
                  <c:v>7.6244781800693329E-2</c:v>
                </c:pt>
                <c:pt idx="4">
                  <c:v>7.757091019284508E-2</c:v>
                </c:pt>
                <c:pt idx="5">
                  <c:v>8.397939214003533E-2</c:v>
                </c:pt>
                <c:pt idx="6">
                  <c:v>8.4972116902906278E-2</c:v>
                </c:pt>
                <c:pt idx="7">
                  <c:v>9.5722262452506757E-2</c:v>
                </c:pt>
                <c:pt idx="8">
                  <c:v>0.10352301029733928</c:v>
                </c:pt>
                <c:pt idx="9">
                  <c:v>0.13610269471502429</c:v>
                </c:pt>
                <c:pt idx="10">
                  <c:v>0.15696901690056916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1-477D-ABFC-BFD911E1DA7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47920"/>
        <c:axId val="1136069040"/>
      </c:barChart>
      <c:catAx>
        <c:axId val="1136047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69040"/>
        <c:crosses val="autoZero"/>
        <c:auto val="1"/>
        <c:lblAlgn val="ctr"/>
        <c:lblOffset val="100"/>
        <c:noMultiLvlLbl val="0"/>
      </c:catAx>
      <c:valAx>
        <c:axId val="11360690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604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ventas!$B$41:$B$44</c:f>
              <c:strCache>
                <c:ptCount val="4"/>
                <c:pt idx="0">
                  <c:v>Sucursal Avda Colón</c:v>
                </c:pt>
                <c:pt idx="1">
                  <c:v>Sucursal Córdoba Shopping</c:v>
                </c:pt>
                <c:pt idx="2">
                  <c:v>Sucursal Nueva Córdoba</c:v>
                </c:pt>
                <c:pt idx="3">
                  <c:v>Sucursal San Lorenzo 47</c:v>
                </c:pt>
              </c:strCache>
            </c:strRef>
          </c:cat>
          <c:val>
            <c:numRef>
              <c:f>ventas!$C$41:$C$44</c:f>
              <c:numCache>
                <c:formatCode>_-* #,##0.00\ [$ARS]_-;\-* #,##0.00\ [$ARS]_-;_-* "-"??\ [$ARS]_-;_-@_-</c:formatCode>
                <c:ptCount val="4"/>
                <c:pt idx="0">
                  <c:v>6514887.3200000003</c:v>
                </c:pt>
                <c:pt idx="1">
                  <c:v>6264975.4099999992</c:v>
                </c:pt>
                <c:pt idx="2">
                  <c:v>6520026.3500000024</c:v>
                </c:pt>
                <c:pt idx="3">
                  <c:v>6523885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9-407F-AEE9-A8E95D0ACD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84880"/>
        <c:axId val="1136081040"/>
      </c:barChart>
      <c:catAx>
        <c:axId val="113608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81040"/>
        <c:crosses val="autoZero"/>
        <c:auto val="1"/>
        <c:lblAlgn val="ctr"/>
        <c:lblOffset val="100"/>
        <c:noMultiLvlLbl val="0"/>
      </c:catAx>
      <c:valAx>
        <c:axId val="11360810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.00\ [$ARS]_-;\-* #,##0.00\ [$ARS]_-;_-* &quot;-&quot;??\ [$ARS]_-;_-@_-" sourceLinked="1"/>
        <c:majorTickMark val="none"/>
        <c:minorTickMark val="none"/>
        <c:tickLblPos val="nextTo"/>
        <c:crossAx val="113608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Productos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ventas!$H$38:$H$47</c:f>
              <c:strCache>
                <c:ptCount val="10"/>
                <c:pt idx="0">
                  <c:v>Termo Reutilizable</c:v>
                </c:pt>
                <c:pt idx="1">
                  <c:v>Taza Edición Especial</c:v>
                </c:pt>
                <c:pt idx="2">
                  <c:v>House Blend</c:v>
                </c:pt>
                <c:pt idx="3">
                  <c:v>Espresso Roast</c:v>
                </c:pt>
                <c:pt idx="4">
                  <c:v>Moneda de Chocolate</c:v>
                </c:pt>
                <c:pt idx="5">
                  <c:v>Té Chai Latte</c:v>
                </c:pt>
                <c:pt idx="6">
                  <c:v>Té Verde</c:v>
                </c:pt>
                <c:pt idx="7">
                  <c:v>Té Helado de Hibiscus</c:v>
                </c:pt>
                <c:pt idx="8">
                  <c:v>Caramel Frappuccino</c:v>
                </c:pt>
                <c:pt idx="9">
                  <c:v>Té Verde en Hebras</c:v>
                </c:pt>
              </c:strCache>
            </c:strRef>
          </c:cat>
          <c:val>
            <c:numRef>
              <c:f>ventas!$I$38:$I$47</c:f>
              <c:numCache>
                <c:formatCode>#,##0</c:formatCode>
                <c:ptCount val="10"/>
                <c:pt idx="0">
                  <c:v>670</c:v>
                </c:pt>
                <c:pt idx="1">
                  <c:v>676</c:v>
                </c:pt>
                <c:pt idx="2">
                  <c:v>680</c:v>
                </c:pt>
                <c:pt idx="3">
                  <c:v>734</c:v>
                </c:pt>
                <c:pt idx="4">
                  <c:v>741</c:v>
                </c:pt>
                <c:pt idx="5">
                  <c:v>743</c:v>
                </c:pt>
                <c:pt idx="6">
                  <c:v>774</c:v>
                </c:pt>
                <c:pt idx="7">
                  <c:v>1233</c:v>
                </c:pt>
                <c:pt idx="8">
                  <c:v>1368</c:v>
                </c:pt>
                <c:pt idx="9">
                  <c:v>1410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9-4776-998A-3EE2A665558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6219935"/>
        <c:axId val="516214655"/>
      </c:barChart>
      <c:catAx>
        <c:axId val="516219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6214655"/>
        <c:crosses val="autoZero"/>
        <c:auto val="1"/>
        <c:lblAlgn val="ctr"/>
        <c:lblOffset val="100"/>
        <c:noMultiLvlLbl val="0"/>
      </c:catAx>
      <c:valAx>
        <c:axId val="51621465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51621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Tamaño Producto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ventas!$B$54:$B$57</c:f>
              <c:strCache>
                <c:ptCount val="4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</c:strCache>
            </c:strRef>
          </c:cat>
          <c:val>
            <c:numRef>
              <c:f>ventas!$C$54:$C$57</c:f>
              <c:numCache>
                <c:formatCode>0.00%</c:formatCode>
                <c:ptCount val="4"/>
                <c:pt idx="0">
                  <c:v>0.25807919345192815</c:v>
                </c:pt>
                <c:pt idx="1">
                  <c:v>0.24473890843261303</c:v>
                </c:pt>
                <c:pt idx="2">
                  <c:v>0.23131375951006261</c:v>
                </c:pt>
                <c:pt idx="3">
                  <c:v>0.26586813860539621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2-4D57-8626-584BC2AB49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3105311"/>
        <c:axId val="513113951"/>
      </c:barChart>
      <c:catAx>
        <c:axId val="5131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3113951"/>
        <c:crosses val="autoZero"/>
        <c:auto val="1"/>
        <c:lblAlgn val="ctr"/>
        <c:lblOffset val="100"/>
        <c:noMultiLvlLbl val="0"/>
      </c:catAx>
      <c:valAx>
        <c:axId val="5131139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1310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Clasificacion Precios</a:t>
            </a:r>
          </a:p>
        </c:rich>
      </c:tx>
      <c:layout>
        <c:manualLayout>
          <c:xMode val="edge"/>
          <c:yMode val="edge"/>
          <c:x val="0.2846005539630127"/>
          <c:y val="2.9433400095392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ventas!$I$51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ventas!$H$52:$H$55</c:f>
              <c:strCache>
                <c:ptCount val="4"/>
                <c:pt idx="0">
                  <c:v>Precio Bajo</c:v>
                </c:pt>
                <c:pt idx="1">
                  <c:v>Precio muy alto</c:v>
                </c:pt>
                <c:pt idx="2">
                  <c:v>Precio Alto</c:v>
                </c:pt>
                <c:pt idx="3">
                  <c:v>Precio Medio</c:v>
                </c:pt>
              </c:strCache>
            </c:strRef>
          </c:cat>
          <c:val>
            <c:numRef>
              <c:f>ventas!$I$52:$I$55</c:f>
              <c:numCache>
                <c:formatCode>0.00%</c:formatCode>
                <c:ptCount val="4"/>
                <c:pt idx="0">
                  <c:v>3.3235133537847343E-2</c:v>
                </c:pt>
                <c:pt idx="1">
                  <c:v>8.5076079630882623E-2</c:v>
                </c:pt>
                <c:pt idx="2">
                  <c:v>0.26236365602529332</c:v>
                </c:pt>
                <c:pt idx="3">
                  <c:v>0.61932513080597673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4-4F96-8A7D-609B7B24CFE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58287"/>
        <c:axId val="488835727"/>
      </c:barChart>
      <c:catAx>
        <c:axId val="48885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35727"/>
        <c:crosses val="autoZero"/>
        <c:auto val="1"/>
        <c:lblAlgn val="ctr"/>
        <c:lblOffset val="100"/>
        <c:noMultiLvlLbl val="0"/>
      </c:catAx>
      <c:valAx>
        <c:axId val="48883572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8885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[dashboard_starbucks_2025.xlsx.xlsx]ventas!TablaDinámica47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Metodo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ventas!$C$64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ventas!$B$65:$B$67</c:f>
              <c:strCache>
                <c:ptCount val="3"/>
                <c:pt idx="0">
                  <c:v>Efectivo</c:v>
                </c:pt>
                <c:pt idx="1">
                  <c:v>Tarjeta</c:v>
                </c:pt>
                <c:pt idx="2">
                  <c:v>Aplicación móbil</c:v>
                </c:pt>
              </c:strCache>
            </c:strRef>
          </c:cat>
          <c:val>
            <c:numRef>
              <c:f>ventas!$C$65:$C$67</c:f>
              <c:numCache>
                <c:formatCode>0.00%</c:formatCode>
                <c:ptCount val="3"/>
                <c:pt idx="0">
                  <c:v>0.32474456305342631</c:v>
                </c:pt>
                <c:pt idx="1">
                  <c:v>0.33584795441333104</c:v>
                </c:pt>
                <c:pt idx="2">
                  <c:v>0.33940748253324254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0-4DEC-92E5-D3A2AA21B0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04383440"/>
        <c:axId val="1804373840"/>
      </c:barChart>
      <c:catAx>
        <c:axId val="180438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73840"/>
        <c:crosses val="autoZero"/>
        <c:auto val="1"/>
        <c:lblAlgn val="ctr"/>
        <c:lblOffset val="100"/>
        <c:noMultiLvlLbl val="0"/>
      </c:catAx>
      <c:valAx>
        <c:axId val="18043738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0438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[dashboard_starbucks_2025.xlsx.xlsx]Satisfaccion!TablaDinámica15</c:name>
    <c:fmtId val="5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 preparacion</a:t>
            </a:r>
          </a:p>
        </c:rich>
      </c:tx>
      <c:layout>
        <c:manualLayout>
          <c:xMode val="edge"/>
          <c:yMode val="edge"/>
          <c:x val="0.25889737065309587"/>
          <c:y val="3.64464605321183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Satisfaccion!$B$16:$B$20</c:f>
              <c:strCache>
                <c:ptCount val="4"/>
                <c:pt idx="0">
                  <c:v>Preparación Standar</c:v>
                </c:pt>
                <c:pt idx="1">
                  <c:v>Preparacion Lenta</c:v>
                </c:pt>
                <c:pt idx="2">
                  <c:v>Preparación rápida</c:v>
                </c:pt>
                <c:pt idx="3">
                  <c:v>Preparacion Muy Lenta</c:v>
                </c:pt>
              </c:strCache>
            </c:strRef>
          </c:cat>
          <c:val>
            <c:numRef>
              <c:f>Satisfaccion!$C$16:$C$20</c:f>
              <c:numCache>
                <c:formatCode>General</c:formatCode>
                <c:ptCount val="4"/>
                <c:pt idx="0">
                  <c:v>5871</c:v>
                </c:pt>
                <c:pt idx="1">
                  <c:v>3471</c:v>
                </c:pt>
                <c:pt idx="2">
                  <c:v>3334</c:v>
                </c:pt>
                <c:pt idx="3">
                  <c:v>2455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6-43B0-B52B-CC0259D8721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778127"/>
        <c:axId val="488771407"/>
      </c:barChart>
      <c:catAx>
        <c:axId val="488778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771407"/>
        <c:crosses val="autoZero"/>
        <c:auto val="1"/>
        <c:lblAlgn val="ctr"/>
        <c:lblOffset val="100"/>
        <c:noMultiLvlLbl val="0"/>
      </c:catAx>
      <c:valAx>
        <c:axId val="48877140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77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[dashboard_starbucks_2025.xlsx.xlsx]Satisfaccion!TablaDinámica48</c:name>
    <c:fmtId val="5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Satisfaccion!$N$14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Satisfaccion!$M$15:$M$19</c:f>
              <c:strCache>
                <c:ptCount val="4"/>
                <c:pt idx="0">
                  <c:v>Sucursal San Lorenzo 47</c:v>
                </c:pt>
                <c:pt idx="1">
                  <c:v>Sucursal Nueva Córdoba</c:v>
                </c:pt>
                <c:pt idx="2">
                  <c:v>Sucursal Avda Colón</c:v>
                </c:pt>
                <c:pt idx="3">
                  <c:v>Sucursal Córdoba Shopping</c:v>
                </c:pt>
              </c:strCache>
            </c:strRef>
          </c:cat>
          <c:val>
            <c:numRef>
              <c:f>Satisfaccion!$N$15:$N$19</c:f>
              <c:numCache>
                <c:formatCode>General</c:formatCode>
                <c:ptCount val="4"/>
                <c:pt idx="0">
                  <c:v>3867</c:v>
                </c:pt>
                <c:pt idx="1">
                  <c:v>3818</c:v>
                </c:pt>
                <c:pt idx="2">
                  <c:v>3739</c:v>
                </c:pt>
                <c:pt idx="3">
                  <c:v>3707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8-42CE-8E95-810A0E8EBE2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48687"/>
        <c:axId val="488841487"/>
      </c:barChart>
      <c:catAx>
        <c:axId val="48884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41487"/>
        <c:crosses val="autoZero"/>
        <c:auto val="1"/>
        <c:lblAlgn val="ctr"/>
        <c:lblOffset val="100"/>
        <c:noMultiLvlLbl val="0"/>
      </c:catAx>
      <c:valAx>
        <c:axId val="48884148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84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[dashboard_starbucks_2025.xlsx.xlsx]Satisfaccion!TablaDinámica49</c:name>
    <c:fmtId val="5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Satisfaccion!$B$29:$B$40</c:f>
              <c:strCache>
                <c:ptCount val="11"/>
                <c:pt idx="0">
                  <c:v>Sándwiches</c:v>
                </c:pt>
                <c:pt idx="1">
                  <c:v>Té Helado</c:v>
                </c:pt>
                <c:pt idx="2">
                  <c:v>Bebida Espresso Helada</c:v>
                </c:pt>
                <c:pt idx="3">
                  <c:v>Merchandising</c:v>
                </c:pt>
                <c:pt idx="4">
                  <c:v>Snacks</c:v>
                </c:pt>
                <c:pt idx="5">
                  <c:v>Frappuccino</c:v>
                </c:pt>
                <c:pt idx="6">
                  <c:v>Bebida Espresso Caliente</c:v>
                </c:pt>
                <c:pt idx="7">
                  <c:v>Té</c:v>
                </c:pt>
                <c:pt idx="8">
                  <c:v>Café en Granos</c:v>
                </c:pt>
                <c:pt idx="9">
                  <c:v>Bakery</c:v>
                </c:pt>
                <c:pt idx="10">
                  <c:v>Té Caliente</c:v>
                </c:pt>
              </c:strCache>
            </c:strRef>
          </c:cat>
          <c:val>
            <c:numRef>
              <c:f>Satisfaccion!$C$29:$C$40</c:f>
              <c:numCache>
                <c:formatCode>General</c:formatCode>
                <c:ptCount val="11"/>
                <c:pt idx="0">
                  <c:v>1231</c:v>
                </c:pt>
                <c:pt idx="1">
                  <c:v>1261</c:v>
                </c:pt>
                <c:pt idx="2">
                  <c:v>1267</c:v>
                </c:pt>
                <c:pt idx="3">
                  <c:v>1277</c:v>
                </c:pt>
                <c:pt idx="4">
                  <c:v>1355</c:v>
                </c:pt>
                <c:pt idx="5">
                  <c:v>1415</c:v>
                </c:pt>
                <c:pt idx="6">
                  <c:v>1439</c:v>
                </c:pt>
                <c:pt idx="7">
                  <c:v>1447</c:v>
                </c:pt>
                <c:pt idx="8">
                  <c:v>1447</c:v>
                </c:pt>
                <c:pt idx="9">
                  <c:v>1468</c:v>
                </c:pt>
                <c:pt idx="10">
                  <c:v>1524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7-49A2-A99D-920710427B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75567"/>
        <c:axId val="488866447"/>
      </c:barChart>
      <c:catAx>
        <c:axId val="488875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66447"/>
        <c:crosses val="autoZero"/>
        <c:auto val="1"/>
        <c:lblAlgn val="ctr"/>
        <c:lblOffset val="100"/>
        <c:noMultiLvlLbl val="0"/>
      </c:catAx>
      <c:valAx>
        <c:axId val="48886644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87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[dashboard_starbucks_2025.xlsx.xlsx]Satisfaccion!TablaDinámica50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Satisfaccion!$N$29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Satisfaccion!$M$30:$M$34</c:f>
              <c:strCache>
                <c:ptCount val="4"/>
                <c:pt idx="0">
                  <c:v>2x1</c:v>
                </c:pt>
                <c:pt idx="1">
                  <c:v>Combo</c:v>
                </c:pt>
                <c:pt idx="2">
                  <c:v>Hora Feliz</c:v>
                </c:pt>
                <c:pt idx="3">
                  <c:v>Ninguna</c:v>
                </c:pt>
              </c:strCache>
            </c:strRef>
          </c:cat>
          <c:val>
            <c:numRef>
              <c:f>Satisfaccion!$N$30:$N$34</c:f>
              <c:numCache>
                <c:formatCode>0.00</c:formatCode>
                <c:ptCount val="4"/>
                <c:pt idx="0">
                  <c:v>3.04</c:v>
                </c:pt>
                <c:pt idx="1">
                  <c:v>3.058915946582875</c:v>
                </c:pt>
                <c:pt idx="2">
                  <c:v>2.9991836734693877</c:v>
                </c:pt>
                <c:pt idx="3">
                  <c:v>3.0055910543130993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4-486C-8820-C341B4F730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39184399"/>
        <c:axId val="739186319"/>
      </c:barChart>
      <c:catAx>
        <c:axId val="73918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9186319"/>
        <c:crosses val="autoZero"/>
        <c:auto val="1"/>
        <c:lblAlgn val="ctr"/>
        <c:lblOffset val="100"/>
        <c:noMultiLvlLbl val="0"/>
      </c:catAx>
      <c:valAx>
        <c:axId val="7391863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73918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[dashboard_starbucks_2025.xlsx.xlsx]Satisfaccion!TablaDinámica55</c:name>
    <c:fmtId val="6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Satisfaccion!$C$45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Satisfaccion!$B$46:$B$53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Satisfaccion!$C$46:$C$53</c:f>
              <c:numCache>
                <c:formatCode>0.00</c:formatCode>
                <c:ptCount val="7"/>
                <c:pt idx="0">
                  <c:v>3.0447154471544717</c:v>
                </c:pt>
                <c:pt idx="1">
                  <c:v>2.8813559322033897</c:v>
                </c:pt>
                <c:pt idx="2">
                  <c:v>2.9491758241758244</c:v>
                </c:pt>
                <c:pt idx="3">
                  <c:v>3.0879888268156424</c:v>
                </c:pt>
                <c:pt idx="4">
                  <c:v>3.0474860335195531</c:v>
                </c:pt>
                <c:pt idx="5">
                  <c:v>3.0568990042674251</c:v>
                </c:pt>
                <c:pt idx="6">
                  <c:v>3.1186685962373373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4-4098-9485-3E0773830E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4355600"/>
        <c:axId val="1804378160"/>
      </c:lineChart>
      <c:catAx>
        <c:axId val="180435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78160"/>
        <c:crosses val="autoZero"/>
        <c:auto val="1"/>
        <c:lblAlgn val="ctr"/>
        <c:lblOffset val="100"/>
        <c:noMultiLvlLbl val="0"/>
      </c:catAx>
      <c:valAx>
        <c:axId val="18043781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80435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[dashboard_starbucks_2025.xlsx.xlsx]Satisfaccion!TablaDinámica56</c:name>
    <c:fmtId val="6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Satisfaccion!$N$47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Satisfaccion!$M$48:$M$76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Satisfaccion!$N$48:$N$76</c:f>
              <c:numCache>
                <c:formatCode>0.00</c:formatCode>
                <c:ptCount val="21"/>
                <c:pt idx="0">
                  <c:v>3.1422924901185771</c:v>
                </c:pt>
                <c:pt idx="1">
                  <c:v>2.899193548387097</c:v>
                </c:pt>
                <c:pt idx="2">
                  <c:v>3.0928270042194095</c:v>
                </c:pt>
                <c:pt idx="3">
                  <c:v>2.9336283185840708</c:v>
                </c:pt>
                <c:pt idx="4">
                  <c:v>2.8828451882845187</c:v>
                </c:pt>
                <c:pt idx="5">
                  <c:v>2.831275720164609</c:v>
                </c:pt>
                <c:pt idx="6">
                  <c:v>2.9596774193548385</c:v>
                </c:pt>
                <c:pt idx="7">
                  <c:v>2.8151260504201683</c:v>
                </c:pt>
                <c:pt idx="8">
                  <c:v>3.0702479338842976</c:v>
                </c:pt>
                <c:pt idx="9">
                  <c:v>3.0476190476190474</c:v>
                </c:pt>
                <c:pt idx="10">
                  <c:v>3.1906976744186046</c:v>
                </c:pt>
                <c:pt idx="11">
                  <c:v>3.0401606425702812</c:v>
                </c:pt>
                <c:pt idx="12">
                  <c:v>3.0120967741935485</c:v>
                </c:pt>
                <c:pt idx="13">
                  <c:v>3.1367521367521367</c:v>
                </c:pt>
                <c:pt idx="14">
                  <c:v>2.9957264957264957</c:v>
                </c:pt>
                <c:pt idx="15">
                  <c:v>3.0697674418604652</c:v>
                </c:pt>
                <c:pt idx="16">
                  <c:v>3.0165289256198347</c:v>
                </c:pt>
                <c:pt idx="17">
                  <c:v>3.0853658536585367</c:v>
                </c:pt>
                <c:pt idx="18">
                  <c:v>2.9823008849557522</c:v>
                </c:pt>
                <c:pt idx="19">
                  <c:v>3.2391304347826089</c:v>
                </c:pt>
                <c:pt idx="20">
                  <c:v>3.1319148936170214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D-4D83-BC83-2FC8D8FD8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752607"/>
        <c:axId val="1208770367"/>
      </c:lineChart>
      <c:catAx>
        <c:axId val="120875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770367"/>
        <c:crosses val="autoZero"/>
        <c:auto val="1"/>
        <c:lblAlgn val="ctr"/>
        <c:lblOffset val="100"/>
        <c:noMultiLvlLbl val="0"/>
      </c:catAx>
      <c:valAx>
        <c:axId val="12087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75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[dashboard_starbucks_2025.xlsx.xlsx]Satisfaccion!TablaDinámica57</c:name>
    <c:fmtId val="6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76399162225941E-3"/>
          <c:y val="0.26114322030450399"/>
          <c:w val="0.92592592592592593"/>
          <c:h val="0.48295027551449404"/>
        </c:manualLayout>
      </c:layout>
      <c:lineChart>
        <c:grouping val="standard"/>
        <c:varyColors val="0"/>
        <c:ser>
          <c:idx val="0"/>
          <c:order val="0"/>
          <c:tx>
            <c:strRef>
              <c:f>Satisfaccion!$C$61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Satisfaccion!$B$62:$B$66</c:f>
              <c:strCache>
                <c:ptCount val="4"/>
                <c:pt idx="0">
                  <c:v>Sucursal Avda Colón</c:v>
                </c:pt>
                <c:pt idx="1">
                  <c:v>Sucursal San Lorenzo 47</c:v>
                </c:pt>
                <c:pt idx="2">
                  <c:v>Sucursal Córdoba Shopping</c:v>
                </c:pt>
                <c:pt idx="3">
                  <c:v>Sucursal Nueva Córdoba</c:v>
                </c:pt>
              </c:strCache>
            </c:strRef>
          </c:cat>
          <c:val>
            <c:numRef>
              <c:f>Satisfaccion!$C$62:$C$66</c:f>
              <c:numCache>
                <c:formatCode>0.00</c:formatCode>
                <c:ptCount val="4"/>
                <c:pt idx="0">
                  <c:v>3.0423108218063466</c:v>
                </c:pt>
                <c:pt idx="1">
                  <c:v>3.032941176470588</c:v>
                </c:pt>
                <c:pt idx="2">
                  <c:v>3.0162733930024408</c:v>
                </c:pt>
                <c:pt idx="3">
                  <c:v>3.0134175217048145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4-4793-AC08-0934D9528F2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43250560"/>
        <c:axId val="1443258720"/>
      </c:lineChart>
      <c:catAx>
        <c:axId val="144325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258720"/>
        <c:crosses val="autoZero"/>
        <c:auto val="1"/>
        <c:lblAlgn val="ctr"/>
        <c:lblOffset val="100"/>
        <c:noMultiLvlLbl val="0"/>
      </c:catAx>
      <c:valAx>
        <c:axId val="14432587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4325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[dashboard_starbucks_2025.xlsx.xlsx]Satisfaccion!TablaDinámica58</c:name>
    <c:fmtId val="6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Satisfaccion!$C$73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Satisfaccion!$B$74:$B$79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Satisfaccion!$C$74:$C$79</c:f>
              <c:numCache>
                <c:formatCode>0.00%</c:formatCode>
                <c:ptCount val="5"/>
                <c:pt idx="0">
                  <c:v>0.18959999999999999</c:v>
                </c:pt>
                <c:pt idx="1">
                  <c:v>0.20200000000000001</c:v>
                </c:pt>
                <c:pt idx="2">
                  <c:v>0.2026</c:v>
                </c:pt>
                <c:pt idx="3">
                  <c:v>0.20419999999999999</c:v>
                </c:pt>
                <c:pt idx="4">
                  <c:v>0.2016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4-4D56-8620-FE133AF19C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43016320"/>
        <c:axId val="1443025920"/>
      </c:barChart>
      <c:valAx>
        <c:axId val="144302592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43016320"/>
        <c:crosses val="autoZero"/>
        <c:crossBetween val="between"/>
      </c:valAx>
      <c:catAx>
        <c:axId val="1443016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259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[dashboard_starbucks_2025.xlsx.xlsx]Satisfaccion!TablaDinámica59</c:name>
    <c:fmtId val="7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Satisfaccion!$B$87:$B$92</c:f>
              <c:strCache>
                <c:ptCount val="5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  <c:pt idx="4">
                  <c:v>Tamaño único</c:v>
                </c:pt>
              </c:strCache>
            </c:strRef>
          </c:cat>
          <c:val>
            <c:numRef>
              <c:f>Satisfaccion!$C$87:$C$92</c:f>
              <c:numCache>
                <c:formatCode>0.00</c:formatCode>
                <c:ptCount val="5"/>
                <c:pt idx="0">
                  <c:v>3.0451977401129944</c:v>
                </c:pt>
                <c:pt idx="1">
                  <c:v>3.0949554896142435</c:v>
                </c:pt>
                <c:pt idx="2">
                  <c:v>2.8929663608562692</c:v>
                </c:pt>
                <c:pt idx="3">
                  <c:v>2.9943181818181817</c:v>
                </c:pt>
                <c:pt idx="4">
                  <c:v>3.0330578512396693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7-4D58-9154-7B744722B6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3033120"/>
        <c:axId val="1443036480"/>
      </c:barChart>
      <c:catAx>
        <c:axId val="1443033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36480"/>
        <c:crosses val="autoZero"/>
        <c:auto val="1"/>
        <c:lblAlgn val="ctr"/>
        <c:lblOffset val="100"/>
        <c:noMultiLvlLbl val="0"/>
      </c:catAx>
      <c:valAx>
        <c:axId val="14430364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3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[dashboard_starbucks_2025.xlsx.xlsx]Satisfaccion!TablaDinámica60</c:name>
    <c:fmtId val="6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Satisfaccion!$N$84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Satisfaccion!$M$85:$M$88</c:f>
              <c:strCache>
                <c:ptCount val="3"/>
                <c:pt idx="0">
                  <c:v>Aplicación móbil</c:v>
                </c:pt>
                <c:pt idx="1">
                  <c:v>Efectivo</c:v>
                </c:pt>
                <c:pt idx="2">
                  <c:v>Tarjeta</c:v>
                </c:pt>
              </c:strCache>
            </c:strRef>
          </c:cat>
          <c:val>
            <c:numRef>
              <c:f>Satisfaccion!$N$85:$N$88</c:f>
              <c:numCache>
                <c:formatCode>0.00</c:formatCode>
                <c:ptCount val="3"/>
                <c:pt idx="0">
                  <c:v>3.0179748352306772</c:v>
                </c:pt>
                <c:pt idx="1">
                  <c:v>2.9664429530201342</c:v>
                </c:pt>
                <c:pt idx="2">
                  <c:v>3.0921985815602837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3-4E2B-8C82-2370D420CF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3031200"/>
        <c:axId val="1443055680"/>
      </c:barChart>
      <c:catAx>
        <c:axId val="14430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55680"/>
        <c:crosses val="autoZero"/>
        <c:auto val="1"/>
        <c:lblAlgn val="ctr"/>
        <c:lblOffset val="100"/>
        <c:noMultiLvlLbl val="0"/>
      </c:catAx>
      <c:valAx>
        <c:axId val="1443055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430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Nº ventas/sucursal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Sucursal!$A$10:$A$14</c:f>
              <c:strCache>
                <c:ptCount val="4"/>
                <c:pt idx="0">
                  <c:v>Sucursal San Lorenzo 47</c:v>
                </c:pt>
                <c:pt idx="1">
                  <c:v>Sucursal Nueva Córdoba</c:v>
                </c:pt>
                <c:pt idx="2">
                  <c:v>Sucursal Avda Colón</c:v>
                </c:pt>
                <c:pt idx="3">
                  <c:v>Sucursal Córdoba Shopping</c:v>
                </c:pt>
              </c:strCache>
            </c:strRef>
          </c:cat>
          <c:val>
            <c:numRef>
              <c:f>Sucursal!$B$10:$B$14</c:f>
              <c:numCache>
                <c:formatCode>General</c:formatCode>
                <c:ptCount val="4"/>
                <c:pt idx="0">
                  <c:v>1275</c:v>
                </c:pt>
                <c:pt idx="1">
                  <c:v>1267</c:v>
                </c:pt>
                <c:pt idx="2">
                  <c:v>1229</c:v>
                </c:pt>
                <c:pt idx="3">
                  <c:v>1229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8-4D96-89A7-8C77EC4562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35743"/>
        <c:axId val="1464730943"/>
      </c:barChart>
      <c:catAx>
        <c:axId val="146473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30943"/>
        <c:crosses val="autoZero"/>
        <c:auto val="1"/>
        <c:lblAlgn val="ctr"/>
        <c:lblOffset val="100"/>
        <c:noMultiLvlLbl val="0"/>
      </c:catAx>
      <c:valAx>
        <c:axId val="14647309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3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ventas /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Sucursal!$A$22:$A$26</c:f>
              <c:strCache>
                <c:ptCount val="4"/>
                <c:pt idx="0">
                  <c:v>Sucursal San Lorenzo 47</c:v>
                </c:pt>
                <c:pt idx="1">
                  <c:v>Sucursal Nueva Córdoba</c:v>
                </c:pt>
                <c:pt idx="2">
                  <c:v>Sucursal Avda Colón</c:v>
                </c:pt>
                <c:pt idx="3">
                  <c:v>Sucursal Córdoba Shopping</c:v>
                </c:pt>
              </c:strCache>
            </c:strRef>
          </c:cat>
          <c:val>
            <c:numRef>
              <c:f>Sucursal!$B$22:$B$26</c:f>
              <c:numCache>
                <c:formatCode>#,##0.00</c:formatCode>
                <c:ptCount val="4"/>
                <c:pt idx="0">
                  <c:v>6523885</c:v>
                </c:pt>
                <c:pt idx="1">
                  <c:v>6520026.3500000024</c:v>
                </c:pt>
                <c:pt idx="2">
                  <c:v>6514887.3200000003</c:v>
                </c:pt>
                <c:pt idx="3">
                  <c:v>6264975.4099999992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A-4E34-95FB-F01A0ED1FA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43903"/>
        <c:axId val="1464755423"/>
      </c:barChart>
      <c:catAx>
        <c:axId val="14647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55423"/>
        <c:crosses val="autoZero"/>
        <c:auto val="1"/>
        <c:lblAlgn val="ctr"/>
        <c:lblOffset val="100"/>
        <c:noMultiLvlLbl val="0"/>
      </c:catAx>
      <c:valAx>
        <c:axId val="14647554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74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Sucursal!$M$10:$M$14</c:f>
              <c:strCache>
                <c:ptCount val="4"/>
                <c:pt idx="0">
                  <c:v>Sucursal Avda Colón</c:v>
                </c:pt>
                <c:pt idx="1">
                  <c:v>Sucursal Córdoba Shopping</c:v>
                </c:pt>
                <c:pt idx="2">
                  <c:v>Sucursal Nueva Córdoba</c:v>
                </c:pt>
                <c:pt idx="3">
                  <c:v>Sucursal San Lorenzo 47</c:v>
                </c:pt>
              </c:strCache>
            </c:strRef>
          </c:cat>
          <c:val>
            <c:numRef>
              <c:f>Sucursal!$N$10:$N$14</c:f>
              <c:numCache>
                <c:formatCode>0.00</c:formatCode>
                <c:ptCount val="4"/>
                <c:pt idx="0">
                  <c:v>3.0439381611065905</c:v>
                </c:pt>
                <c:pt idx="1">
                  <c:v>2.9609438567941417</c:v>
                </c:pt>
                <c:pt idx="2">
                  <c:v>3.0118389897395423</c:v>
                </c:pt>
                <c:pt idx="3">
                  <c:v>3.0282352941176471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2-4CBB-AC37-D7C61807C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764063"/>
        <c:axId val="1464784223"/>
      </c:barChart>
      <c:catAx>
        <c:axId val="146476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84223"/>
        <c:crosses val="autoZero"/>
        <c:auto val="1"/>
        <c:lblAlgn val="ctr"/>
        <c:lblOffset val="100"/>
        <c:noMultiLvlLbl val="0"/>
      </c:catAx>
      <c:valAx>
        <c:axId val="14647842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6476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Satisfaccion media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Sucursal!$M$22:$M$26</c:f>
              <c:strCache>
                <c:ptCount val="4"/>
                <c:pt idx="0">
                  <c:v>Sucursal Avda Colón</c:v>
                </c:pt>
                <c:pt idx="1">
                  <c:v>Sucursal Córdoba Shopping</c:v>
                </c:pt>
                <c:pt idx="2">
                  <c:v>Sucursal Nueva Córdoba</c:v>
                </c:pt>
                <c:pt idx="3">
                  <c:v>Sucursal San Lorenzo 47</c:v>
                </c:pt>
              </c:strCache>
            </c:strRef>
          </c:cat>
          <c:val>
            <c:numRef>
              <c:f>Sucursal!$N$22:$N$26</c:f>
              <c:numCache>
                <c:formatCode>0.00</c:formatCode>
                <c:ptCount val="4"/>
                <c:pt idx="0">
                  <c:v>3.0423108218063466</c:v>
                </c:pt>
                <c:pt idx="1">
                  <c:v>3.0162733930024408</c:v>
                </c:pt>
                <c:pt idx="2">
                  <c:v>3.0134175217048145</c:v>
                </c:pt>
                <c:pt idx="3">
                  <c:v>3.032941176470588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BF-4084-991B-337F42538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780863"/>
        <c:axId val="1464762623"/>
      </c:barChart>
      <c:catAx>
        <c:axId val="146478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62623"/>
        <c:crosses val="autoZero"/>
        <c:auto val="1"/>
        <c:lblAlgn val="ctr"/>
        <c:lblOffset val="100"/>
        <c:noMultiLvlLbl val="0"/>
      </c:catAx>
      <c:valAx>
        <c:axId val="14647626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64780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Sucursal!$A$31:$A$42</c:f>
              <c:strCache>
                <c:ptCount val="11"/>
                <c:pt idx="0">
                  <c:v>Té Caliente</c:v>
                </c:pt>
                <c:pt idx="1">
                  <c:v>Café en Granos</c:v>
                </c:pt>
                <c:pt idx="2">
                  <c:v>Bebida Espresso Caliente</c:v>
                </c:pt>
                <c:pt idx="3">
                  <c:v>Té</c:v>
                </c:pt>
                <c:pt idx="4">
                  <c:v>Frappuccino</c:v>
                </c:pt>
                <c:pt idx="5">
                  <c:v>Snacks</c:v>
                </c:pt>
                <c:pt idx="6">
                  <c:v>Té Helado</c:v>
                </c:pt>
                <c:pt idx="7">
                  <c:v>Merchandising</c:v>
                </c:pt>
                <c:pt idx="8">
                  <c:v>Bebida Espresso Helada</c:v>
                </c:pt>
                <c:pt idx="9">
                  <c:v>Sándwiches</c:v>
                </c:pt>
                <c:pt idx="10">
                  <c:v>Bakery</c:v>
                </c:pt>
              </c:strCache>
            </c:strRef>
          </c:cat>
          <c:val>
            <c:numRef>
              <c:f>Sucursal!$B$31:$B$42</c:f>
              <c:numCache>
                <c:formatCode>General</c:formatCode>
                <c:ptCount val="11"/>
                <c:pt idx="0">
                  <c:v>129</c:v>
                </c:pt>
                <c:pt idx="1">
                  <c:v>129</c:v>
                </c:pt>
                <c:pt idx="2">
                  <c:v>120</c:v>
                </c:pt>
                <c:pt idx="3">
                  <c:v>119</c:v>
                </c:pt>
                <c:pt idx="4">
                  <c:v>116</c:v>
                </c:pt>
                <c:pt idx="5">
                  <c:v>112</c:v>
                </c:pt>
                <c:pt idx="6">
                  <c:v>106</c:v>
                </c:pt>
                <c:pt idx="7">
                  <c:v>105</c:v>
                </c:pt>
                <c:pt idx="8">
                  <c:v>98</c:v>
                </c:pt>
                <c:pt idx="9">
                  <c:v>98</c:v>
                </c:pt>
                <c:pt idx="1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4-4112-8E8A-D90A8452A5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"/>
        <c:axId val="1464775103"/>
        <c:axId val="1464771263"/>
      </c:barChart>
      <c:catAx>
        <c:axId val="146477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71263"/>
        <c:crosses val="autoZero"/>
        <c:auto val="1"/>
        <c:lblAlgn val="ctr"/>
        <c:lblOffset val="100"/>
        <c:noMultiLvlLbl val="0"/>
      </c:catAx>
      <c:valAx>
        <c:axId val="14647712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75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[dashboard_starbucks_2025.xlsx.xlsx]Sucursal!TablaDinámica12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62744416718493"/>
          <c:y val="0.20603114597139932"/>
          <c:w val="0.86809467895647929"/>
          <c:h val="0.464003761640129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Sucursal!$N$31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Sucursal!$M$32:$M$43</c:f>
              <c:strCache>
                <c:ptCount val="11"/>
                <c:pt idx="0">
                  <c:v>Merchandising</c:v>
                </c:pt>
                <c:pt idx="1">
                  <c:v>Café en Granos</c:v>
                </c:pt>
                <c:pt idx="2">
                  <c:v>Té</c:v>
                </c:pt>
                <c:pt idx="3">
                  <c:v>Frappuccino</c:v>
                </c:pt>
                <c:pt idx="4">
                  <c:v>Té Caliente</c:v>
                </c:pt>
                <c:pt idx="5">
                  <c:v>Bebida Espresso Caliente</c:v>
                </c:pt>
                <c:pt idx="6">
                  <c:v>Sándwiches</c:v>
                </c:pt>
                <c:pt idx="7">
                  <c:v>Bebida Espresso Helada</c:v>
                </c:pt>
                <c:pt idx="8">
                  <c:v>Té Helado</c:v>
                </c:pt>
                <c:pt idx="9">
                  <c:v>Bakery</c:v>
                </c:pt>
                <c:pt idx="10">
                  <c:v>Snacks</c:v>
                </c:pt>
              </c:strCache>
            </c:strRef>
          </c:cat>
          <c:val>
            <c:numRef>
              <c:f>Sucursal!$N$32:$N$43</c:f>
              <c:numCache>
                <c:formatCode>#,##0.00</c:formatCode>
                <c:ptCount val="11"/>
                <c:pt idx="0">
                  <c:v>1061830.6499999999</c:v>
                </c:pt>
                <c:pt idx="1">
                  <c:v>1012057.1599999999</c:v>
                </c:pt>
                <c:pt idx="2">
                  <c:v>710691.42999999993</c:v>
                </c:pt>
                <c:pt idx="3">
                  <c:v>621335.41999999981</c:v>
                </c:pt>
                <c:pt idx="4">
                  <c:v>525973.63999999978</c:v>
                </c:pt>
                <c:pt idx="5">
                  <c:v>521952.7200000002</c:v>
                </c:pt>
                <c:pt idx="6">
                  <c:v>490032.01999999996</c:v>
                </c:pt>
                <c:pt idx="7">
                  <c:v>455378.44999999995</c:v>
                </c:pt>
                <c:pt idx="8">
                  <c:v>430437.92999999988</c:v>
                </c:pt>
                <c:pt idx="9">
                  <c:v>359730.86000000022</c:v>
                </c:pt>
                <c:pt idx="10">
                  <c:v>325467.03999999998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92-419F-BAC3-08DD564346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"/>
        <c:axId val="1464680543"/>
        <c:axId val="1464678143"/>
      </c:barChart>
      <c:catAx>
        <c:axId val="146468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678143"/>
        <c:crosses val="autoZero"/>
        <c:auto val="1"/>
        <c:lblAlgn val="ctr"/>
        <c:lblOffset val="100"/>
        <c:noMultiLvlLbl val="0"/>
      </c:catAx>
      <c:valAx>
        <c:axId val="14646781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68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Sucursal!$A$45:$A$49</c:f>
              <c:strCache>
                <c:ptCount val="4"/>
                <c:pt idx="0">
                  <c:v>Sucursal Avda Colón</c:v>
                </c:pt>
                <c:pt idx="1">
                  <c:v>Sucursal Nueva Córdoba</c:v>
                </c:pt>
                <c:pt idx="2">
                  <c:v>Sucursal San Lorenzo 47</c:v>
                </c:pt>
                <c:pt idx="3">
                  <c:v>Sucursal Córdoba Shopping</c:v>
                </c:pt>
              </c:strCache>
            </c:strRef>
          </c:cat>
          <c:val>
            <c:numRef>
              <c:f>Sucursal!$B$45:$B$49</c:f>
              <c:numCache>
                <c:formatCode>#,##0.00</c:formatCode>
                <c:ptCount val="4"/>
                <c:pt idx="0">
                  <c:v>5300.9660862489827</c:v>
                </c:pt>
                <c:pt idx="1">
                  <c:v>5146.0350039463319</c:v>
                </c:pt>
                <c:pt idx="2">
                  <c:v>5116.7725490196081</c:v>
                </c:pt>
                <c:pt idx="3">
                  <c:v>5097.6203498779487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4-411A-A391-ED8E81D7B8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09343"/>
        <c:axId val="1464696383"/>
      </c:barChart>
      <c:catAx>
        <c:axId val="146470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696383"/>
        <c:crosses val="autoZero"/>
        <c:auto val="1"/>
        <c:lblAlgn val="ctr"/>
        <c:lblOffset val="100"/>
        <c:noMultiLvlLbl val="0"/>
      </c:catAx>
      <c:valAx>
        <c:axId val="14646963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70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precio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Sucursal!$M$47:$M$51</c:f>
              <c:strCache>
                <c:ptCount val="4"/>
                <c:pt idx="0">
                  <c:v>Sucursal Avda Colón</c:v>
                </c:pt>
                <c:pt idx="1">
                  <c:v>Sucursal Córdoba Shopping</c:v>
                </c:pt>
                <c:pt idx="2">
                  <c:v>Sucursal Nueva Córdoba</c:v>
                </c:pt>
                <c:pt idx="3">
                  <c:v>Sucursal San Lorenzo 47</c:v>
                </c:pt>
              </c:strCache>
            </c:strRef>
          </c:cat>
          <c:val>
            <c:numRef>
              <c:f>Sucursal!$N$47:$N$51</c:f>
              <c:numCache>
                <c:formatCode>0.00</c:formatCode>
                <c:ptCount val="4"/>
                <c:pt idx="0">
                  <c:v>1723.6446704637901</c:v>
                </c:pt>
                <c:pt idx="1">
                  <c:v>1723.3459560618383</c:v>
                </c:pt>
                <c:pt idx="2">
                  <c:v>1713.8538752959762</c:v>
                </c:pt>
                <c:pt idx="3">
                  <c:v>1699.058737254901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9-4C61-81A0-4B1F2DB5A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696863"/>
        <c:axId val="1464703583"/>
      </c:barChart>
      <c:catAx>
        <c:axId val="146469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03583"/>
        <c:crosses val="autoZero"/>
        <c:auto val="1"/>
        <c:lblAlgn val="ctr"/>
        <c:lblOffset val="100"/>
        <c:noMultiLvlLbl val="0"/>
      </c:catAx>
      <c:valAx>
        <c:axId val="1464703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6469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Sucursal!$A$58:$A$62</c:f>
              <c:strCache>
                <c:ptCount val="4"/>
                <c:pt idx="0">
                  <c:v>Sucursal Avda Colón</c:v>
                </c:pt>
                <c:pt idx="1">
                  <c:v>Sucursal Córdoba Shopping</c:v>
                </c:pt>
                <c:pt idx="2">
                  <c:v>Sucursal Nueva Córdoba</c:v>
                </c:pt>
                <c:pt idx="3">
                  <c:v>Sucursal San Lorenzo 47</c:v>
                </c:pt>
              </c:strCache>
            </c:strRef>
          </c:cat>
          <c:val>
            <c:numRef>
              <c:f>Sucursal!$B$58:$B$62</c:f>
              <c:numCache>
                <c:formatCode>General</c:formatCode>
                <c:ptCount val="4"/>
                <c:pt idx="0">
                  <c:v>1229</c:v>
                </c:pt>
                <c:pt idx="1">
                  <c:v>1229</c:v>
                </c:pt>
                <c:pt idx="2">
                  <c:v>1267</c:v>
                </c:pt>
                <c:pt idx="3">
                  <c:v>1275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F-483A-8138-A14ADA9692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37183"/>
        <c:axId val="1464751583"/>
      </c:barChart>
      <c:catAx>
        <c:axId val="146473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51583"/>
        <c:crosses val="autoZero"/>
        <c:auto val="1"/>
        <c:lblAlgn val="ctr"/>
        <c:lblOffset val="100"/>
        <c:noMultiLvlLbl val="0"/>
      </c:catAx>
      <c:valAx>
        <c:axId val="14647515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3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[dashboard_starbucks_2025.xlsx.xlsx]Sucursal!TablaDinámica16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/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Sucursal!$M$56:$M$72</c:f>
              <c:multiLvlStrCache>
                <c:ptCount val="12"/>
                <c:lvl>
                  <c:pt idx="0">
                    <c:v>Noche</c:v>
                  </c:pt>
                  <c:pt idx="1">
                    <c:v>Mañana</c:v>
                  </c:pt>
                  <c:pt idx="2">
                    <c:v>Tarde</c:v>
                  </c:pt>
                  <c:pt idx="3">
                    <c:v>Tarde</c:v>
                  </c:pt>
                  <c:pt idx="4">
                    <c:v>Mañana</c:v>
                  </c:pt>
                  <c:pt idx="5">
                    <c:v>Noche</c:v>
                  </c:pt>
                  <c:pt idx="6">
                    <c:v>Tarde</c:v>
                  </c:pt>
                  <c:pt idx="7">
                    <c:v>Noche</c:v>
                  </c:pt>
                  <c:pt idx="8">
                    <c:v>Mañana</c:v>
                  </c:pt>
                  <c:pt idx="9">
                    <c:v>Tarde</c:v>
                  </c:pt>
                  <c:pt idx="10">
                    <c:v>Mañana</c:v>
                  </c:pt>
                  <c:pt idx="11">
                    <c:v>Noche</c:v>
                  </c:pt>
                </c:lvl>
                <c:lvl>
                  <c:pt idx="0">
                    <c:v>Sucursal Avda Colón</c:v>
                  </c:pt>
                  <c:pt idx="3">
                    <c:v>Sucursal Córdoba Shopping</c:v>
                  </c:pt>
                  <c:pt idx="6">
                    <c:v>Sucursal Nueva Córdoba</c:v>
                  </c:pt>
                  <c:pt idx="9">
                    <c:v>Sucursal San Lorenzo 47</c:v>
                  </c:pt>
                </c:lvl>
              </c:multiLvlStrCache>
            </c:multiLvlStrRef>
          </c:cat>
          <c:val>
            <c:numRef>
              <c:f>Sucursal!$N$56:$N$72</c:f>
              <c:numCache>
                <c:formatCode>General</c:formatCode>
                <c:ptCount val="12"/>
                <c:pt idx="0">
                  <c:v>423</c:v>
                </c:pt>
                <c:pt idx="1">
                  <c:v>414</c:v>
                </c:pt>
                <c:pt idx="2">
                  <c:v>392</c:v>
                </c:pt>
                <c:pt idx="3">
                  <c:v>426</c:v>
                </c:pt>
                <c:pt idx="4">
                  <c:v>418</c:v>
                </c:pt>
                <c:pt idx="5">
                  <c:v>385</c:v>
                </c:pt>
                <c:pt idx="6">
                  <c:v>437</c:v>
                </c:pt>
                <c:pt idx="7">
                  <c:v>418</c:v>
                </c:pt>
                <c:pt idx="8">
                  <c:v>412</c:v>
                </c:pt>
                <c:pt idx="9">
                  <c:v>431</c:v>
                </c:pt>
                <c:pt idx="10">
                  <c:v>424</c:v>
                </c:pt>
                <c:pt idx="11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5-47F2-A194-11C202E4F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688703"/>
        <c:axId val="1464666623"/>
      </c:barChart>
      <c:catAx>
        <c:axId val="146468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666623"/>
        <c:crosses val="autoZero"/>
        <c:auto val="1"/>
        <c:lblAlgn val="ctr"/>
        <c:lblOffset val="100"/>
        <c:noMultiLvlLbl val="0"/>
      </c:catAx>
      <c:valAx>
        <c:axId val="146466662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68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[dashboard_starbucks_2025.xlsx.xlsx]Sucursal!TablaDinámica17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Sucursal!$A$72:$A$80</c:f>
              <c:multiLvlStrCache>
                <c:ptCount val="4"/>
                <c:lvl>
                  <c:pt idx="0">
                    <c:v>Precio muy alto</c:v>
                  </c:pt>
                  <c:pt idx="1">
                    <c:v>Precio muy alto</c:v>
                  </c:pt>
                  <c:pt idx="2">
                    <c:v>Precio muy alto</c:v>
                  </c:pt>
                  <c:pt idx="3">
                    <c:v>Precio muy alto</c:v>
                  </c:pt>
                </c:lvl>
                <c:lvl>
                  <c:pt idx="0">
                    <c:v>Sucursal Avda Colón</c:v>
                  </c:pt>
                  <c:pt idx="1">
                    <c:v>Sucursal Córdoba Shopping</c:v>
                  </c:pt>
                  <c:pt idx="2">
                    <c:v>Sucursal Nueva Córdoba</c:v>
                  </c:pt>
                  <c:pt idx="3">
                    <c:v>Sucursal San Lorenzo 47</c:v>
                  </c:pt>
                </c:lvl>
              </c:multiLvlStrCache>
            </c:multiLvlStrRef>
          </c:cat>
          <c:val>
            <c:numRef>
              <c:f>Sucursal!$B$72:$B$80</c:f>
              <c:numCache>
                <c:formatCode>General</c:formatCode>
                <c:ptCount val="4"/>
                <c:pt idx="0">
                  <c:v>53</c:v>
                </c:pt>
                <c:pt idx="1">
                  <c:v>59</c:v>
                </c:pt>
                <c:pt idx="2">
                  <c:v>63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C-4785-A615-2C319F9604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52543"/>
        <c:axId val="1464754943"/>
      </c:barChart>
      <c:catAx>
        <c:axId val="146475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54943"/>
        <c:crosses val="autoZero"/>
        <c:auto val="1"/>
        <c:lblAlgn val="ctr"/>
        <c:lblOffset val="100"/>
        <c:noMultiLvlLbl val="0"/>
      </c:catAx>
      <c:valAx>
        <c:axId val="146475494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6475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[dashboard_starbucks_2025.xlsx.xlsx]Sucursal!TablaDinámica18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Sucursal!$N$74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Sucursal!$M$75:$M$83</c:f>
              <c:multiLvlStrCache>
                <c:ptCount val="4"/>
                <c:lvl>
                  <c:pt idx="0">
                    <c:v>Precio muy alto</c:v>
                  </c:pt>
                  <c:pt idx="1">
                    <c:v>Precio muy alto</c:v>
                  </c:pt>
                  <c:pt idx="2">
                    <c:v>Precio muy alto</c:v>
                  </c:pt>
                  <c:pt idx="3">
                    <c:v>Precio muy alto</c:v>
                  </c:pt>
                </c:lvl>
                <c:lvl>
                  <c:pt idx="0">
                    <c:v>Sucursal Avda Colón</c:v>
                  </c:pt>
                  <c:pt idx="1">
                    <c:v>Sucursal Córdoba Shopping</c:v>
                  </c:pt>
                  <c:pt idx="2">
                    <c:v>Sucursal Nueva Córdoba</c:v>
                  </c:pt>
                  <c:pt idx="3">
                    <c:v>Sucursal San Lorenzo 47</c:v>
                  </c:pt>
                </c:lvl>
              </c:multiLvlStrCache>
            </c:multiLvlStrRef>
          </c:cat>
          <c:val>
            <c:numRef>
              <c:f>Sucursal!$N$75:$N$83</c:f>
              <c:numCache>
                <c:formatCode>#,##0.00</c:formatCode>
                <c:ptCount val="4"/>
                <c:pt idx="0">
                  <c:v>638286.03000000026</c:v>
                </c:pt>
                <c:pt idx="1">
                  <c:v>578064.06000000017</c:v>
                </c:pt>
                <c:pt idx="2">
                  <c:v>562566.9299999997</c:v>
                </c:pt>
                <c:pt idx="3">
                  <c:v>418068.44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E-4C8E-BFB0-5984C57F69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64748223"/>
        <c:axId val="1464731903"/>
      </c:barChart>
      <c:catAx>
        <c:axId val="146474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4731903"/>
        <c:crosses val="autoZero"/>
        <c:auto val="1"/>
        <c:lblAlgn val="ctr"/>
        <c:lblOffset val="100"/>
        <c:noMultiLvlLbl val="0"/>
      </c:catAx>
      <c:valAx>
        <c:axId val="146473190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464748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[dashboard_starbucks_2025.xlsx.xlsx]Promociones!TablaDinámica51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Promociones!$B$6:$B$10</c:f>
              <c:strCache>
                <c:ptCount val="4"/>
                <c:pt idx="0">
                  <c:v>Hora Feliz</c:v>
                </c:pt>
                <c:pt idx="1">
                  <c:v>2x1</c:v>
                </c:pt>
                <c:pt idx="2">
                  <c:v>Combo</c:v>
                </c:pt>
                <c:pt idx="3">
                  <c:v>Ninguna</c:v>
                </c:pt>
              </c:strCache>
            </c:strRef>
          </c:cat>
          <c:val>
            <c:numRef>
              <c:f>Promociones!$C$6:$C$10</c:f>
              <c:numCache>
                <c:formatCode>General</c:formatCode>
                <c:ptCount val="4"/>
                <c:pt idx="0">
                  <c:v>6101770.9900000133</c:v>
                </c:pt>
                <c:pt idx="1">
                  <c:v>6481165.3999999957</c:v>
                </c:pt>
                <c:pt idx="2">
                  <c:v>6578905.1300000027</c:v>
                </c:pt>
                <c:pt idx="3">
                  <c:v>6661932.5599999921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8-4C07-A614-DD5B0926D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802127"/>
        <c:axId val="488804047"/>
      </c:barChart>
      <c:catAx>
        <c:axId val="48880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04047"/>
        <c:crosses val="autoZero"/>
        <c:auto val="1"/>
        <c:lblAlgn val="ctr"/>
        <c:lblOffset val="100"/>
        <c:noMultiLvlLbl val="0"/>
      </c:catAx>
      <c:valAx>
        <c:axId val="4888040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802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[dashboard_starbucks_2025.xlsx.xlsx]Promociones!TablaDinámica52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unidades vendidas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Promociones!$I$6:$I$10</c:f>
              <c:strCache>
                <c:ptCount val="4"/>
                <c:pt idx="0">
                  <c:v>Hora Feliz</c:v>
                </c:pt>
                <c:pt idx="1">
                  <c:v>2x1</c:v>
                </c:pt>
                <c:pt idx="2">
                  <c:v>Ninguna</c:v>
                </c:pt>
                <c:pt idx="3">
                  <c:v>Combo</c:v>
                </c:pt>
              </c:strCache>
            </c:strRef>
          </c:cat>
          <c:val>
            <c:numRef>
              <c:f>Promociones!$J$6:$J$10</c:f>
              <c:numCache>
                <c:formatCode>General</c:formatCode>
                <c:ptCount val="4"/>
                <c:pt idx="0">
                  <c:v>3619</c:v>
                </c:pt>
                <c:pt idx="1">
                  <c:v>3742</c:v>
                </c:pt>
                <c:pt idx="2">
                  <c:v>3840</c:v>
                </c:pt>
                <c:pt idx="3">
                  <c:v>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D-4EFD-84A7-B5FEE13E2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4382000"/>
        <c:axId val="1804382960"/>
      </c:barChart>
      <c:catAx>
        <c:axId val="18043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82960"/>
        <c:crosses val="autoZero"/>
        <c:auto val="1"/>
        <c:lblAlgn val="ctr"/>
        <c:lblOffset val="100"/>
        <c:noMultiLvlLbl val="0"/>
      </c:catAx>
      <c:valAx>
        <c:axId val="18043829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0438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[dashboard_starbucks_2025.xlsx.xlsx]Promociones!TablaDinámica53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Promociones!$C$16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Promociones!$B$17:$B$45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Promociones!$C$17:$C$45</c:f>
              <c:numCache>
                <c:formatCode>General</c:formatCode>
                <c:ptCount val="21"/>
                <c:pt idx="0">
                  <c:v>253</c:v>
                </c:pt>
                <c:pt idx="1">
                  <c:v>248</c:v>
                </c:pt>
                <c:pt idx="2">
                  <c:v>237</c:v>
                </c:pt>
                <c:pt idx="3">
                  <c:v>226</c:v>
                </c:pt>
                <c:pt idx="4">
                  <c:v>239</c:v>
                </c:pt>
                <c:pt idx="5">
                  <c:v>243</c:v>
                </c:pt>
                <c:pt idx="6">
                  <c:v>248</c:v>
                </c:pt>
                <c:pt idx="7">
                  <c:v>238</c:v>
                </c:pt>
                <c:pt idx="8">
                  <c:v>242</c:v>
                </c:pt>
                <c:pt idx="9">
                  <c:v>252</c:v>
                </c:pt>
                <c:pt idx="10">
                  <c:v>215</c:v>
                </c:pt>
                <c:pt idx="11">
                  <c:v>249</c:v>
                </c:pt>
                <c:pt idx="12">
                  <c:v>248</c:v>
                </c:pt>
                <c:pt idx="13">
                  <c:v>234</c:v>
                </c:pt>
                <c:pt idx="14">
                  <c:v>234</c:v>
                </c:pt>
                <c:pt idx="15">
                  <c:v>215</c:v>
                </c:pt>
                <c:pt idx="16">
                  <c:v>242</c:v>
                </c:pt>
                <c:pt idx="17">
                  <c:v>246</c:v>
                </c:pt>
                <c:pt idx="18">
                  <c:v>226</c:v>
                </c:pt>
                <c:pt idx="19">
                  <c:v>230</c:v>
                </c:pt>
                <c:pt idx="20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5-4E9D-A812-BA47C2329D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4364720"/>
        <c:axId val="1804353680"/>
      </c:lineChart>
      <c:catAx>
        <c:axId val="18043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53680"/>
        <c:crosses val="autoZero"/>
        <c:auto val="1"/>
        <c:lblAlgn val="ctr"/>
        <c:lblOffset val="100"/>
        <c:noMultiLvlLbl val="0"/>
      </c:catAx>
      <c:valAx>
        <c:axId val="1804353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0436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[dashboard_starbucks_2025.xlsx.xlsx]precio alto!TablaDinámica32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'precio alto'!$C$2:$C$3</c:f>
              <c:strCache>
                <c:ptCount val="1"/>
                <c:pt idx="0">
                  <c:v>Precio Alto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'precio alto'!$B$4:$B$7</c:f>
              <c:strCache>
                <c:ptCount val="4"/>
                <c:pt idx="0">
                  <c:v>Sucursal Avda Colón</c:v>
                </c:pt>
                <c:pt idx="1">
                  <c:v>Sucursal Córdoba Shopping</c:v>
                </c:pt>
                <c:pt idx="2">
                  <c:v>Sucursal Nueva Córdoba</c:v>
                </c:pt>
                <c:pt idx="3">
                  <c:v>Sucursal San Lorenzo 47</c:v>
                </c:pt>
              </c:strCache>
            </c:strRef>
          </c:cat>
          <c:val>
            <c:numRef>
              <c:f>'precio alto'!$C$4:$C$7</c:f>
              <c:numCache>
                <c:formatCode>General</c:formatCode>
                <c:ptCount val="4"/>
                <c:pt idx="0">
                  <c:v>727</c:v>
                </c:pt>
                <c:pt idx="1">
                  <c:v>655</c:v>
                </c:pt>
                <c:pt idx="2">
                  <c:v>650</c:v>
                </c:pt>
                <c:pt idx="3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3-4662-8FF9-18C4A2DB9D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8803567"/>
        <c:axId val="488811247"/>
      </c:barChart>
      <c:catAx>
        <c:axId val="48880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11247"/>
        <c:crosses val="autoZero"/>
        <c:auto val="1"/>
        <c:lblAlgn val="ctr"/>
        <c:lblOffset val="100"/>
        <c:noMultiLvlLbl val="0"/>
      </c:catAx>
      <c:valAx>
        <c:axId val="4888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0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[dashboard_starbucks_2025.xlsx.xlsx]precio alto!TablaDinámica54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'precio alto'!$F$2:$F$3</c:f>
              <c:strCache>
                <c:ptCount val="1"/>
                <c:pt idx="0">
                  <c:v>Precio Alto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'precio alto'!$E$4:$E$31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'precio alto'!$F$4:$F$31</c:f>
              <c:numCache>
                <c:formatCode>General</c:formatCode>
                <c:ptCount val="21"/>
                <c:pt idx="0">
                  <c:v>151</c:v>
                </c:pt>
                <c:pt idx="1">
                  <c:v>130</c:v>
                </c:pt>
                <c:pt idx="2">
                  <c:v>131</c:v>
                </c:pt>
                <c:pt idx="3">
                  <c:v>125</c:v>
                </c:pt>
                <c:pt idx="4">
                  <c:v>126</c:v>
                </c:pt>
                <c:pt idx="5">
                  <c:v>116</c:v>
                </c:pt>
                <c:pt idx="6">
                  <c:v>136</c:v>
                </c:pt>
                <c:pt idx="7">
                  <c:v>134</c:v>
                </c:pt>
                <c:pt idx="8">
                  <c:v>143</c:v>
                </c:pt>
                <c:pt idx="9">
                  <c:v>119</c:v>
                </c:pt>
                <c:pt idx="10">
                  <c:v>107</c:v>
                </c:pt>
                <c:pt idx="11">
                  <c:v>124</c:v>
                </c:pt>
                <c:pt idx="12">
                  <c:v>155</c:v>
                </c:pt>
                <c:pt idx="13">
                  <c:v>119</c:v>
                </c:pt>
                <c:pt idx="14">
                  <c:v>83</c:v>
                </c:pt>
                <c:pt idx="15">
                  <c:v>124</c:v>
                </c:pt>
                <c:pt idx="16">
                  <c:v>138</c:v>
                </c:pt>
                <c:pt idx="17">
                  <c:v>173</c:v>
                </c:pt>
                <c:pt idx="18">
                  <c:v>116</c:v>
                </c:pt>
                <c:pt idx="19">
                  <c:v>140</c:v>
                </c:pt>
                <c:pt idx="20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3-45D2-B150-171617672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222799"/>
        <c:axId val="739205039"/>
      </c:lineChart>
      <c:catAx>
        <c:axId val="73922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9205039"/>
        <c:crosses val="autoZero"/>
        <c:auto val="1"/>
        <c:lblAlgn val="ctr"/>
        <c:lblOffset val="100"/>
        <c:noMultiLvlLbl val="0"/>
      </c:catAx>
      <c:valAx>
        <c:axId val="7392050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22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dia numero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dia numero</a:t>
          </a:r>
        </a:p>
      </cx:txPr>
    </cx:title>
    <cx:plotArea>
      <cx:plotAreaRegion>
        <cx:series layoutId="clusteredColumn" uniqueId="{D3B10B7F-FABB-45FE-B70D-8E555C18C20B}">
          <cx:tx>
            <cx:txData>
              <cx:f>_xlchart.v1.2</cx:f>
              <cx:v>dia_num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7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dia numero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dia numero</a:t>
          </a:r>
        </a:p>
      </cx:txPr>
    </cx:title>
    <cx:plotArea>
      <cx:plotAreaRegion>
        <cx:series layoutId="boxWhisker" uniqueId="{C1DD0F97-2CDD-4E83-8D26-4405C6FA75A0}">
          <cx:tx>
            <cx:txData>
              <cx:f>_xlchart.v1.0</cx:f>
              <cx:v>dia_num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boxWhisker" uniqueId="{03BBC20C-4341-46C7-B5E3-D280DE9CD644}">
          <cx:tx>
            <cx:txData>
              <cx:f>_xlchart.v1.6</cx:f>
              <cx:v>cantidad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>
                    <a:solidFill>
                      <a:schemeClr val="tx1"/>
                    </a:solidFill>
                  </a:defRPr>
                </a:pPr>
                <a:endParaRPr lang="es-ES" sz="1050" b="1" i="0" u="none" strike="noStrike" baseline="0">
                  <a:solidFill>
                    <a:schemeClr val="tx1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Precio Ud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Precio Ud</a:t>
          </a:r>
        </a:p>
      </cx:txPr>
    </cx:title>
    <cx:plotArea>
      <cx:plotAreaRegion>
        <cx:series layoutId="boxWhisker" uniqueId="{1BACF0EC-6370-4C71-8CCE-1419572F39D4}">
          <cx:tx>
            <cx:txData>
              <cx:f>_xlchart.v1.22</cx:f>
              <cx:v>precio_ud</cx:v>
            </cx:txData>
          </cx:tx>
          <cx:dataLabels pos="r">
            <cx:visibility seriesName="0" categoryName="0" value="1"/>
          </cx:dataLabels>
          <cx:dataId val="0"/>
          <cx:layoutPr>
            <cx:visibility meanLine="1" meanMarker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Precio Ud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Precio Ud</a:t>
          </a:r>
        </a:p>
      </cx:txPr>
    </cx:title>
    <cx:plotArea>
      <cx:plotAreaRegion>
        <cx:series layoutId="clusteredColumn" uniqueId="{10473A1B-F27F-4069-965C-B1853FCAB1ED}">
          <cx:tx>
            <cx:txData>
              <cx:f>_xlchart.v1.18</cx:f>
              <cx:v>precio_ud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Total Venta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Total Venta</a:t>
          </a:r>
        </a:p>
      </cx:txPr>
    </cx:title>
    <cx:plotArea>
      <cx:plotAreaRegion>
        <cx:series layoutId="clusteredColumn" uniqueId="{6F523278-3922-4AA8-A150-ADD9A09F036B}">
          <cx:tx>
            <cx:txData>
              <cx:f>_xlchart.v1.16</cx:f>
              <cx:v>total_venta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Total venta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Total venta</a:t>
          </a:r>
        </a:p>
      </cx:txPr>
    </cx:title>
    <cx:plotArea>
      <cx:plotAreaRegion>
        <cx:series layoutId="boxWhisker" uniqueId="{FEC1501C-7633-4906-A55F-838368E2186E}">
          <cx:tx>
            <cx:txData>
              <cx:f>_xlchart.v1.14</cx:f>
              <cx:v>total_venta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Tiempo Preparación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Tiempo Preparación</a:t>
          </a:r>
        </a:p>
      </cx:txPr>
    </cx:title>
    <cx:plotArea>
      <cx:plotAreaRegion>
        <cx:series layoutId="clusteredColumn" uniqueId="{FB53BF9D-FC5A-47AC-AF97-6F7E1BFDAA27}">
          <cx:tx>
            <cx:txData>
              <cx:f>_xlchart.v1.10</cx:f>
              <cx:v>tiempo_preparación</cx:v>
            </cx:txData>
          </cx:tx>
          <cx:dataLabels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Tiempo preparacion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Tiempo preparacion</a:t>
          </a:r>
        </a:p>
      </cx:txPr>
    </cx:title>
    <cx:plotArea>
      <cx:plotAreaRegion>
        <cx:series layoutId="boxWhisker" uniqueId="{FBE1A3C7-8662-4E85-A593-028C7D70C82D}">
          <cx:tx>
            <cx:txData>
              <cx:f>_xlchart.v1.12</cx:f>
              <cx:v>tiempo_preparación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satisfaccion cliente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satisfaccion cliente</a:t>
          </a:r>
        </a:p>
      </cx:txPr>
    </cx:title>
    <cx:plotArea>
      <cx:plotAreaRegion>
        <cx:series layoutId="boxWhisker" uniqueId="{F14108E7-73B1-42EA-96A6-7069F017EB2A}">
          <cx:tx>
            <cx:txData>
              <cx:f>_xlchart.v1.8</cx:f>
              <cx:v>satisfacción_cliente</cx:v>
            </cx:txData>
          </cx:tx>
          <cx:dataLabels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txData>
          <cx:v>dia numero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dia numero</a:t>
          </a:r>
        </a:p>
      </cx:txPr>
    </cx:title>
    <cx:plotArea>
      <cx:plotAreaRegion>
        <cx:series layoutId="boxWhisker" uniqueId="{C1DD0F97-2CDD-4E83-8D26-4405C6FA75A0}">
          <cx:tx>
            <cx:txData>
              <cx:f>_xlchart.v1.24</cx:f>
              <cx:v>dia_num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s-E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microsoft.com/office/2014/relationships/chartEx" Target="../charts/chartEx11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12" Type="http://schemas.openxmlformats.org/officeDocument/2006/relationships/chart" Target="../charts/chart2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openxmlformats.org/officeDocument/2006/relationships/chart" Target="../charts/chart1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8</xdr:col>
      <xdr:colOff>28575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6A5F650-C325-417D-80D2-AF1C960673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63850" y="393700"/>
              <a:ext cx="45847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8</xdr:col>
      <xdr:colOff>228600</xdr:colOff>
      <xdr:row>2</xdr:row>
      <xdr:rowOff>0</xdr:rowOff>
    </xdr:from>
    <xdr:to>
      <xdr:col>14</xdr:col>
      <xdr:colOff>676275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494FE916-212D-406E-89E4-2F66A974F0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5400" y="393700"/>
              <a:ext cx="45783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19</xdr:row>
      <xdr:rowOff>0</xdr:rowOff>
    </xdr:from>
    <xdr:to>
      <xdr:col>15</xdr:col>
      <xdr:colOff>0</xdr:colOff>
      <xdr:row>33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22F83844-82D0-42AD-A0C9-791F0C67B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15250" y="3648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352425</xdr:colOff>
      <xdr:row>41</xdr:row>
      <xdr:rowOff>95250</xdr:rowOff>
    </xdr:from>
    <xdr:to>
      <xdr:col>15</xdr:col>
      <xdr:colOff>352425</xdr:colOff>
      <xdr:row>55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83D116C8-7C4C-478B-A2E8-8A6F3AD3B0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53375" y="79438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104775</xdr:colOff>
      <xdr:row>40</xdr:row>
      <xdr:rowOff>0</xdr:rowOff>
    </xdr:from>
    <xdr:to>
      <xdr:col>8</xdr:col>
      <xdr:colOff>133350</xdr:colOff>
      <xdr:row>60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3D4CAF53-D5EB-4D2F-B405-FA4845CAA3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47975" y="7658100"/>
              <a:ext cx="4572000" cy="3838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104775</xdr:colOff>
      <xdr:row>61</xdr:row>
      <xdr:rowOff>114299</xdr:rowOff>
    </xdr:from>
    <xdr:to>
      <xdr:col>8</xdr:col>
      <xdr:colOff>133350</xdr:colOff>
      <xdr:row>79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97823BA9-B1A9-4741-9F95-06C267E34C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47975" y="11791949"/>
              <a:ext cx="4572000" cy="35052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428625</xdr:colOff>
      <xdr:row>61</xdr:row>
      <xdr:rowOff>161925</xdr:rowOff>
    </xdr:from>
    <xdr:to>
      <xdr:col>15</xdr:col>
      <xdr:colOff>428625</xdr:colOff>
      <xdr:row>76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ED96735F-A58A-43E8-B977-F603F1C88B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29575" y="11839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3</xdr:col>
      <xdr:colOff>38100</xdr:colOff>
      <xdr:row>81</xdr:row>
      <xdr:rowOff>19050</xdr:rowOff>
    </xdr:from>
    <xdr:to>
      <xdr:col>8</xdr:col>
      <xdr:colOff>66675</xdr:colOff>
      <xdr:row>98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C38BF4D2-656C-4151-8972-EE61A3690D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1300" y="15535275"/>
              <a:ext cx="4572000" cy="323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142875</xdr:colOff>
      <xdr:row>80</xdr:row>
      <xdr:rowOff>190500</xdr:rowOff>
    </xdr:from>
    <xdr:to>
      <xdr:col>15</xdr:col>
      <xdr:colOff>142875</xdr:colOff>
      <xdr:row>95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10AC5FD8-6CA0-4B1C-AF26-3E04B11652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43825" y="15506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100</xdr:row>
      <xdr:rowOff>0</xdr:rowOff>
    </xdr:from>
    <xdr:to>
      <xdr:col>15</xdr:col>
      <xdr:colOff>0</xdr:colOff>
      <xdr:row>114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35106471-6DE3-4D0F-A835-353BADA107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0950" y="191547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252412</xdr:colOff>
      <xdr:row>19</xdr:row>
      <xdr:rowOff>33337</xdr:rowOff>
    </xdr:from>
    <xdr:to>
      <xdr:col>7</xdr:col>
      <xdr:colOff>728662</xdr:colOff>
      <xdr:row>33</xdr:row>
      <xdr:rowOff>109537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EF9F295-FF94-9CCB-1BB9-15621F70F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214312</xdr:colOff>
      <xdr:row>99</xdr:row>
      <xdr:rowOff>52387</xdr:rowOff>
    </xdr:from>
    <xdr:to>
      <xdr:col>7</xdr:col>
      <xdr:colOff>690562</xdr:colOff>
      <xdr:row>113</xdr:row>
      <xdr:rowOff>138112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CF47B66-FC31-ECC2-7F8B-66524B812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31750</xdr:colOff>
      <xdr:row>2</xdr:row>
      <xdr:rowOff>0</xdr:rowOff>
    </xdr:from>
    <xdr:to>
      <xdr:col>15</xdr:col>
      <xdr:colOff>38100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Gráfico 15">
              <a:extLst>
                <a:ext uri="{FF2B5EF4-FFF2-40B4-BE49-F238E27FC236}">
                  <a16:creationId xmlns:a16="http://schemas.microsoft.com/office/drawing/2014/main" id="{D1A345B7-7319-4BBA-AD4D-5DCF4B7B52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5400" y="393700"/>
              <a:ext cx="45783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619125</xdr:colOff>
      <xdr:row>55</xdr:row>
      <xdr:rowOff>61912</xdr:rowOff>
    </xdr:from>
    <xdr:to>
      <xdr:col>13</xdr:col>
      <xdr:colOff>342900</xdr:colOff>
      <xdr:row>69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07DA05-2C49-1798-C772-B9111D549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723899</xdr:colOff>
      <xdr:row>82</xdr:row>
      <xdr:rowOff>100012</xdr:rowOff>
    </xdr:from>
    <xdr:to>
      <xdr:col>13</xdr:col>
      <xdr:colOff>0</xdr:colOff>
      <xdr:row>96</xdr:row>
      <xdr:rowOff>176212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D6F1F8-439C-D942-A878-F25DC06BA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485774</xdr:colOff>
      <xdr:row>104</xdr:row>
      <xdr:rowOff>157162</xdr:rowOff>
    </xdr:from>
    <xdr:to>
      <xdr:col>14</xdr:col>
      <xdr:colOff>47624</xdr:colOff>
      <xdr:row>119</xdr:row>
      <xdr:rowOff>42862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E5D5554-4F75-5170-76B5-F03F0A2FF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7</xdr:row>
      <xdr:rowOff>61912</xdr:rowOff>
    </xdr:from>
    <xdr:to>
      <xdr:col>6</xdr:col>
      <xdr:colOff>249150</xdr:colOff>
      <xdr:row>18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7DDEE99-5527-3B1E-92AE-F83C7810B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581026</xdr:colOff>
      <xdr:row>7</xdr:row>
      <xdr:rowOff>109537</xdr:rowOff>
    </xdr:from>
    <xdr:to>
      <xdr:col>15</xdr:col>
      <xdr:colOff>28575</xdr:colOff>
      <xdr:row>18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3B2F43B-E799-0A64-F957-7822D9D18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285750</xdr:colOff>
      <xdr:row>19</xdr:row>
      <xdr:rowOff>176212</xdr:rowOff>
    </xdr:from>
    <xdr:to>
      <xdr:col>6</xdr:col>
      <xdr:colOff>211050</xdr:colOff>
      <xdr:row>30</xdr:row>
      <xdr:rowOff>171450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9CDFA9-078E-50EE-0186-26C2B3B5B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466725</xdr:colOff>
      <xdr:row>19</xdr:row>
      <xdr:rowOff>166687</xdr:rowOff>
    </xdr:from>
    <xdr:to>
      <xdr:col>13</xdr:col>
      <xdr:colOff>381000</xdr:colOff>
      <xdr:row>32</xdr:row>
      <xdr:rowOff>161925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3F6B67B-D63C-49F1-5DA6-66021DA01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219075</xdr:colOff>
      <xdr:row>35</xdr:row>
      <xdr:rowOff>4762</xdr:rowOff>
    </xdr:from>
    <xdr:to>
      <xdr:col>6</xdr:col>
      <xdr:colOff>333375</xdr:colOff>
      <xdr:row>47</xdr:row>
      <xdr:rowOff>142875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85C21D7-7509-D145-908D-ED95770CA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476250</xdr:colOff>
      <xdr:row>34</xdr:row>
      <xdr:rowOff>138112</xdr:rowOff>
    </xdr:from>
    <xdr:to>
      <xdr:col>13</xdr:col>
      <xdr:colOff>533400</xdr:colOff>
      <xdr:row>47</xdr:row>
      <xdr:rowOff>142875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56642BF-62A7-8B0D-243B-B29B8C85C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238125</xdr:colOff>
      <xdr:row>48</xdr:row>
      <xdr:rowOff>185736</xdr:rowOff>
    </xdr:from>
    <xdr:to>
      <xdr:col>6</xdr:col>
      <xdr:colOff>342900</xdr:colOff>
      <xdr:row>58</xdr:row>
      <xdr:rowOff>180975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8F2FD84-56BB-2D2B-2392-88D16C68B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314325</xdr:colOff>
      <xdr:row>48</xdr:row>
      <xdr:rowOff>128587</xdr:rowOff>
    </xdr:from>
    <xdr:to>
      <xdr:col>13</xdr:col>
      <xdr:colOff>438150</xdr:colOff>
      <xdr:row>60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688E537-6546-020A-D109-587F5A19C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209550</xdr:colOff>
      <xdr:row>60</xdr:row>
      <xdr:rowOff>14287</xdr:rowOff>
    </xdr:from>
    <xdr:to>
      <xdr:col>6</xdr:col>
      <xdr:colOff>295275</xdr:colOff>
      <xdr:row>69</xdr:row>
      <xdr:rowOff>152400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704D224-6504-4BB5-7066-3EC80088B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23812</xdr:rowOff>
    </xdr:from>
    <xdr:to>
      <xdr:col>11</xdr:col>
      <xdr:colOff>485775</xdr:colOff>
      <xdr:row>21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457B76-9694-D35C-1EEA-CC3879E76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266700</xdr:colOff>
      <xdr:row>10</xdr:row>
      <xdr:rowOff>138112</xdr:rowOff>
    </xdr:from>
    <xdr:to>
      <xdr:col>19</xdr:col>
      <xdr:colOff>228600</xdr:colOff>
      <xdr:row>20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527EEF4-684E-5A03-A5F4-034F8B192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47625</xdr:colOff>
      <xdr:row>24</xdr:row>
      <xdr:rowOff>185737</xdr:rowOff>
    </xdr:from>
    <xdr:to>
      <xdr:col>11</xdr:col>
      <xdr:colOff>476250</xdr:colOff>
      <xdr:row>40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9041F4-0890-A564-E9D0-0D1F01F36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180975</xdr:colOff>
      <xdr:row>24</xdr:row>
      <xdr:rowOff>157162</xdr:rowOff>
    </xdr:from>
    <xdr:to>
      <xdr:col>20</xdr:col>
      <xdr:colOff>180975</xdr:colOff>
      <xdr:row>39</xdr:row>
      <xdr:rowOff>42862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7122E89-2A54-D023-B0CD-E8F166D55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114300</xdr:colOff>
      <xdr:row>42</xdr:row>
      <xdr:rowOff>71437</xdr:rowOff>
    </xdr:from>
    <xdr:to>
      <xdr:col>11</xdr:col>
      <xdr:colOff>466725</xdr:colOff>
      <xdr:row>54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F80D348-C5EC-C1A5-86D1-3962F98E7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49</xdr:row>
      <xdr:rowOff>90487</xdr:rowOff>
    </xdr:from>
    <xdr:to>
      <xdr:col>20</xdr:col>
      <xdr:colOff>304800</xdr:colOff>
      <xdr:row>63</xdr:row>
      <xdr:rowOff>166687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938C86D-2C65-EA2B-EC51-0AA389693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47625</xdr:colOff>
      <xdr:row>56</xdr:row>
      <xdr:rowOff>61912</xdr:rowOff>
    </xdr:from>
    <xdr:to>
      <xdr:col>11</xdr:col>
      <xdr:colOff>428625</xdr:colOff>
      <xdr:row>67</xdr:row>
      <xdr:rowOff>104775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7711C29-2A9E-66A5-2A2F-4F4AA1323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68</xdr:row>
      <xdr:rowOff>119062</xdr:rowOff>
    </xdr:from>
    <xdr:to>
      <xdr:col>11</xdr:col>
      <xdr:colOff>400050</xdr:colOff>
      <xdr:row>81</xdr:row>
      <xdr:rowOff>85725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1B84679-2C30-DFCB-6BF1-E247B4F75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66675</xdr:colOff>
      <xdr:row>82</xdr:row>
      <xdr:rowOff>176212</xdr:rowOff>
    </xdr:from>
    <xdr:to>
      <xdr:col>11</xdr:col>
      <xdr:colOff>228600</xdr:colOff>
      <xdr:row>94</xdr:row>
      <xdr:rowOff>161925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1986FD9-C74A-5612-2FD9-08DD52534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285750</xdr:colOff>
      <xdr:row>81</xdr:row>
      <xdr:rowOff>185737</xdr:rowOff>
    </xdr:from>
    <xdr:to>
      <xdr:col>20</xdr:col>
      <xdr:colOff>285750</xdr:colOff>
      <xdr:row>96</xdr:row>
      <xdr:rowOff>71437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327B96C-08DF-F682-AF46-34C812587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328613</xdr:colOff>
      <xdr:row>6</xdr:row>
      <xdr:rowOff>57150</xdr:rowOff>
    </xdr:from>
    <xdr:to>
      <xdr:col>6</xdr:col>
      <xdr:colOff>152400</xdr:colOff>
      <xdr:row>15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D697BE6-9F21-C6AB-F73E-83E521294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319087</xdr:colOff>
      <xdr:row>16</xdr:row>
      <xdr:rowOff>57149</xdr:rowOff>
    </xdr:from>
    <xdr:to>
      <xdr:col>6</xdr:col>
      <xdr:colOff>104775</xdr:colOff>
      <xdr:row>27</xdr:row>
      <xdr:rowOff>14286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E4B93E5-FD30-CC7C-BD50-0AB4B8E37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138112</xdr:colOff>
      <xdr:row>6</xdr:row>
      <xdr:rowOff>100012</xdr:rowOff>
    </xdr:from>
    <xdr:to>
      <xdr:col>11</xdr:col>
      <xdr:colOff>571500</xdr:colOff>
      <xdr:row>15</xdr:row>
      <xdr:rowOff>114300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EDADBF3-DEC4-B2DF-AC83-D7447D02B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176212</xdr:colOff>
      <xdr:row>16</xdr:row>
      <xdr:rowOff>128587</xdr:rowOff>
    </xdr:from>
    <xdr:to>
      <xdr:col>11</xdr:col>
      <xdr:colOff>619125</xdr:colOff>
      <xdr:row>26</xdr:row>
      <xdr:rowOff>66675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6011E2-B256-AFDB-C8D1-969D754CE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185736</xdr:colOff>
      <xdr:row>28</xdr:row>
      <xdr:rowOff>128587</xdr:rowOff>
    </xdr:from>
    <xdr:to>
      <xdr:col>6</xdr:col>
      <xdr:colOff>504824</xdr:colOff>
      <xdr:row>40</xdr:row>
      <xdr:rowOff>161925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CD63EE-0C28-FD37-4CA7-15C6EAA38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</xdr:colOff>
      <xdr:row>28</xdr:row>
      <xdr:rowOff>133350</xdr:rowOff>
    </xdr:from>
    <xdr:to>
      <xdr:col>11</xdr:col>
      <xdr:colOff>466725</xdr:colOff>
      <xdr:row>41</xdr:row>
      <xdr:rowOff>4762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7F6FFFE-7019-3E16-DC2C-5FE9CA583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147636</xdr:colOff>
      <xdr:row>41</xdr:row>
      <xdr:rowOff>138112</xdr:rowOff>
    </xdr:from>
    <xdr:to>
      <xdr:col>6</xdr:col>
      <xdr:colOff>523874</xdr:colOff>
      <xdr:row>52</xdr:row>
      <xdr:rowOff>123825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6E058A7-D57C-7955-92C5-0E190B3B0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728662</xdr:colOff>
      <xdr:row>41</xdr:row>
      <xdr:rowOff>123824</xdr:rowOff>
    </xdr:from>
    <xdr:to>
      <xdr:col>11</xdr:col>
      <xdr:colOff>542925</xdr:colOff>
      <xdr:row>52</xdr:row>
      <xdr:rowOff>119061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17D3614-733D-70DA-9712-73A494059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61912</xdr:colOff>
      <xdr:row>54</xdr:row>
      <xdr:rowOff>14287</xdr:rowOff>
    </xdr:from>
    <xdr:to>
      <xdr:col>6</xdr:col>
      <xdr:colOff>619125</xdr:colOff>
      <xdr:row>66</xdr:row>
      <xdr:rowOff>47625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4C53975-38E4-1F50-F82B-E800AA573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747712</xdr:colOff>
      <xdr:row>53</xdr:row>
      <xdr:rowOff>166687</xdr:rowOff>
    </xdr:from>
    <xdr:to>
      <xdr:col>11</xdr:col>
      <xdr:colOff>619125</xdr:colOff>
      <xdr:row>66</xdr:row>
      <xdr:rowOff>180975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4CD1152-5E5E-95FC-238B-81978CBDE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214312</xdr:colOff>
      <xdr:row>67</xdr:row>
      <xdr:rowOff>119062</xdr:rowOff>
    </xdr:from>
    <xdr:to>
      <xdr:col>6</xdr:col>
      <xdr:colOff>566737</xdr:colOff>
      <xdr:row>81</xdr:row>
      <xdr:rowOff>114300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21F83D0-5886-B38A-324A-0B441C8B2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747712</xdr:colOff>
      <xdr:row>67</xdr:row>
      <xdr:rowOff>138112</xdr:rowOff>
    </xdr:from>
    <xdr:to>
      <xdr:col>11</xdr:col>
      <xdr:colOff>561975</xdr:colOff>
      <xdr:row>81</xdr:row>
      <xdr:rowOff>104775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39120D3E-7E50-EBBC-250B-99A5F91BC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276224</xdr:colOff>
      <xdr:row>0</xdr:row>
      <xdr:rowOff>100012</xdr:rowOff>
    </xdr:from>
    <xdr:to>
      <xdr:col>7</xdr:col>
      <xdr:colOff>552449</xdr:colOff>
      <xdr:row>10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6E2284E-273A-D63F-754C-BD043617F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295275</xdr:colOff>
      <xdr:row>0</xdr:row>
      <xdr:rowOff>157162</xdr:rowOff>
    </xdr:from>
    <xdr:to>
      <xdr:col>15</xdr:col>
      <xdr:colOff>28575</xdr:colOff>
      <xdr:row>13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0C4783D-DE03-94E8-0DCB-C3C076E11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304800</xdr:colOff>
      <xdr:row>15</xdr:row>
      <xdr:rowOff>42862</xdr:rowOff>
    </xdr:from>
    <xdr:to>
      <xdr:col>15</xdr:col>
      <xdr:colOff>0</xdr:colOff>
      <xdr:row>29</xdr:row>
      <xdr:rowOff>119062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5E05408-A1C1-12DB-917A-6570B56E6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359833</xdr:colOff>
      <xdr:row>8</xdr:row>
      <xdr:rowOff>30691</xdr:rowOff>
    </xdr:from>
    <xdr:to>
      <xdr:col>3</xdr:col>
      <xdr:colOff>698500</xdr:colOff>
      <xdr:row>22</xdr:row>
      <xdr:rowOff>74083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44EDEB-BDAB-3340-B673-AC7171ED2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306917</xdr:colOff>
      <xdr:row>1</xdr:row>
      <xdr:rowOff>168274</xdr:rowOff>
    </xdr:from>
    <xdr:to>
      <xdr:col>12</xdr:col>
      <xdr:colOff>666750</xdr:colOff>
      <xdr:row>16</xdr:row>
      <xdr:rowOff>53974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8859478-0195-9C74-8E9C-6F2F85A85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295275</xdr:colOff>
      <xdr:row>37</xdr:row>
      <xdr:rowOff>85725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C009A27C-E9F7-FF67-BAAF-472297D7C3F0}"/>
            </a:ext>
          </a:extLst>
        </xdr:cNvPr>
        <xdr:cNvSpPr/>
      </xdr:nvSpPr>
      <xdr:spPr>
        <a:xfrm>
          <a:off x="0" y="0"/>
          <a:ext cx="17821275" cy="7134225"/>
        </a:xfrm>
        <a:prstGeom prst="rect">
          <a:avLst/>
        </a:prstGeom>
        <a:solidFill>
          <a:srgbClr val="C3E1B2">
            <a:alpha val="75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20</xdr:col>
      <xdr:colOff>714375</xdr:colOff>
      <xdr:row>0</xdr:row>
      <xdr:rowOff>66674</xdr:rowOff>
    </xdr:from>
    <xdr:to>
      <xdr:col>23</xdr:col>
      <xdr:colOff>209550</xdr:colOff>
      <xdr:row>36</xdr:row>
      <xdr:rowOff>152399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8FFADB1E-52C5-B49F-0B38-383B116300B8}"/>
            </a:ext>
          </a:extLst>
        </xdr:cNvPr>
        <xdr:cNvSpPr/>
      </xdr:nvSpPr>
      <xdr:spPr>
        <a:xfrm>
          <a:off x="15954375" y="66674"/>
          <a:ext cx="1781175" cy="6943725"/>
        </a:xfrm>
        <a:prstGeom prst="roundRect">
          <a:avLst/>
        </a:prstGeom>
        <a:solidFill>
          <a:srgbClr val="B2D695">
            <a:alpha val="75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142875</xdr:colOff>
      <xdr:row>0</xdr:row>
      <xdr:rowOff>66676</xdr:rowOff>
    </xdr:from>
    <xdr:to>
      <xdr:col>1</xdr:col>
      <xdr:colOff>476250</xdr:colOff>
      <xdr:row>6</xdr:row>
      <xdr:rowOff>26658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7A8DAC9-1A96-5B25-1B06-56D821098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66676"/>
          <a:ext cx="1095375" cy="1102982"/>
        </a:xfrm>
        <a:prstGeom prst="rect">
          <a:avLst/>
        </a:prstGeom>
      </xdr:spPr>
    </xdr:pic>
    <xdr:clientData/>
  </xdr:twoCellAnchor>
  <xdr:twoCellAnchor>
    <xdr:from>
      <xdr:col>2</xdr:col>
      <xdr:colOff>152399</xdr:colOff>
      <xdr:row>2</xdr:row>
      <xdr:rowOff>142875</xdr:rowOff>
    </xdr:from>
    <xdr:to>
      <xdr:col>5</xdr:col>
      <xdr:colOff>134399</xdr:colOff>
      <xdr:row>6</xdr:row>
      <xdr:rowOff>66675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B7A5073C-480B-0EAA-35E3-BC98A179D00E}"/>
            </a:ext>
          </a:extLst>
        </xdr:cNvPr>
        <xdr:cNvSpPr/>
      </xdr:nvSpPr>
      <xdr:spPr>
        <a:xfrm>
          <a:off x="1676399" y="523875"/>
          <a:ext cx="2268000" cy="685800"/>
        </a:xfrm>
        <a:prstGeom prst="roundRect">
          <a:avLst/>
        </a:prstGeom>
        <a:solidFill>
          <a:srgbClr val="00754A">
            <a:alpha val="74902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69056</xdr:colOff>
      <xdr:row>2</xdr:row>
      <xdr:rowOff>142875</xdr:rowOff>
    </xdr:from>
    <xdr:to>
      <xdr:col>9</xdr:col>
      <xdr:colOff>51056</xdr:colOff>
      <xdr:row>6</xdr:row>
      <xdr:rowOff>66675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55B5B7A1-FA98-4D10-9C39-B7E4BC378DFA}"/>
            </a:ext>
          </a:extLst>
        </xdr:cNvPr>
        <xdr:cNvSpPr/>
      </xdr:nvSpPr>
      <xdr:spPr>
        <a:xfrm>
          <a:off x="4641056" y="523875"/>
          <a:ext cx="2268000" cy="685800"/>
        </a:xfrm>
        <a:prstGeom prst="roundRect">
          <a:avLst/>
        </a:prstGeom>
        <a:solidFill>
          <a:srgbClr val="00754A">
            <a:alpha val="7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9</xdr:col>
      <xdr:colOff>747712</xdr:colOff>
      <xdr:row>2</xdr:row>
      <xdr:rowOff>142875</xdr:rowOff>
    </xdr:from>
    <xdr:to>
      <xdr:col>12</xdr:col>
      <xdr:colOff>729712</xdr:colOff>
      <xdr:row>6</xdr:row>
      <xdr:rowOff>66675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7CB2ADFD-3AAF-47CD-8367-38506CD03AD9}"/>
            </a:ext>
          </a:extLst>
        </xdr:cNvPr>
        <xdr:cNvSpPr/>
      </xdr:nvSpPr>
      <xdr:spPr>
        <a:xfrm>
          <a:off x="7605712" y="523875"/>
          <a:ext cx="2268000" cy="685800"/>
        </a:xfrm>
        <a:prstGeom prst="roundRect">
          <a:avLst/>
        </a:prstGeom>
        <a:solidFill>
          <a:srgbClr val="00754A">
            <a:alpha val="7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17</xdr:col>
      <xdr:colOff>581025</xdr:colOff>
      <xdr:row>2</xdr:row>
      <xdr:rowOff>142875</xdr:rowOff>
    </xdr:from>
    <xdr:to>
      <xdr:col>20</xdr:col>
      <xdr:colOff>561975</xdr:colOff>
      <xdr:row>6</xdr:row>
      <xdr:rowOff>66675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B462D44F-598A-4246-9486-90E11C90A129}"/>
            </a:ext>
          </a:extLst>
        </xdr:cNvPr>
        <xdr:cNvSpPr/>
      </xdr:nvSpPr>
      <xdr:spPr>
        <a:xfrm>
          <a:off x="13535025" y="523875"/>
          <a:ext cx="2266950" cy="685800"/>
        </a:xfrm>
        <a:prstGeom prst="roundRect">
          <a:avLst/>
        </a:prstGeom>
        <a:solidFill>
          <a:srgbClr val="00754A">
            <a:alpha val="7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664368</xdr:colOff>
      <xdr:row>2</xdr:row>
      <xdr:rowOff>142875</xdr:rowOff>
    </xdr:from>
    <xdr:to>
      <xdr:col>16</xdr:col>
      <xdr:colOff>646368</xdr:colOff>
      <xdr:row>6</xdr:row>
      <xdr:rowOff>66675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B8F02D61-6123-46BC-9C47-130C548CDF62}"/>
            </a:ext>
          </a:extLst>
        </xdr:cNvPr>
        <xdr:cNvSpPr/>
      </xdr:nvSpPr>
      <xdr:spPr>
        <a:xfrm>
          <a:off x="10570368" y="523875"/>
          <a:ext cx="2268000" cy="685800"/>
        </a:xfrm>
        <a:prstGeom prst="roundRect">
          <a:avLst/>
        </a:prstGeom>
        <a:solidFill>
          <a:srgbClr val="00754A">
            <a:alpha val="7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123825</xdr:colOff>
      <xdr:row>7</xdr:row>
      <xdr:rowOff>19049</xdr:rowOff>
    </xdr:from>
    <xdr:to>
      <xdr:col>13</xdr:col>
      <xdr:colOff>9525</xdr:colOff>
      <xdr:row>16</xdr:row>
      <xdr:rowOff>28574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DED9B663-9C56-4E72-9DF5-66307927E6CD}"/>
            </a:ext>
          </a:extLst>
        </xdr:cNvPr>
        <xdr:cNvSpPr/>
      </xdr:nvSpPr>
      <xdr:spPr>
        <a:xfrm>
          <a:off x="123825" y="1352549"/>
          <a:ext cx="9791700" cy="17240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114300</xdr:colOff>
      <xdr:row>16</xdr:row>
      <xdr:rowOff>190499</xdr:rowOff>
    </xdr:from>
    <xdr:to>
      <xdr:col>6</xdr:col>
      <xdr:colOff>352425</xdr:colOff>
      <xdr:row>37</xdr:row>
      <xdr:rowOff>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7AA05EDC-6CD1-4260-9197-D22D0CAA591D}"/>
            </a:ext>
          </a:extLst>
        </xdr:cNvPr>
        <xdr:cNvSpPr/>
      </xdr:nvSpPr>
      <xdr:spPr>
        <a:xfrm>
          <a:off x="114300" y="3238499"/>
          <a:ext cx="481012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552450</xdr:colOff>
      <xdr:row>16</xdr:row>
      <xdr:rowOff>190499</xdr:rowOff>
    </xdr:from>
    <xdr:to>
      <xdr:col>13</xdr:col>
      <xdr:colOff>9525</xdr:colOff>
      <xdr:row>37</xdr:row>
      <xdr:rowOff>0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97AEA396-60F3-4195-B6CF-C749D1266072}"/>
            </a:ext>
          </a:extLst>
        </xdr:cNvPr>
        <xdr:cNvSpPr/>
      </xdr:nvSpPr>
      <xdr:spPr>
        <a:xfrm>
          <a:off x="5124450" y="3238499"/>
          <a:ext cx="4791075" cy="3810001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133350</xdr:colOff>
      <xdr:row>7</xdr:row>
      <xdr:rowOff>28574</xdr:rowOff>
    </xdr:from>
    <xdr:to>
      <xdr:col>20</xdr:col>
      <xdr:colOff>552450</xdr:colOff>
      <xdr:row>36</xdr:row>
      <xdr:rowOff>190499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A2E0E603-BF41-458A-B16C-E3CA52EF779A}"/>
            </a:ext>
          </a:extLst>
        </xdr:cNvPr>
        <xdr:cNvSpPr/>
      </xdr:nvSpPr>
      <xdr:spPr>
        <a:xfrm>
          <a:off x="10039350" y="1362074"/>
          <a:ext cx="5753100" cy="5686425"/>
        </a:xfrm>
        <a:prstGeom prst="rect">
          <a:avLst/>
        </a:prstGeom>
        <a:solidFill>
          <a:srgbClr val="B2D695">
            <a:alpha val="35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161926</xdr:colOff>
      <xdr:row>0</xdr:row>
      <xdr:rowOff>28574</xdr:rowOff>
    </xdr:from>
    <xdr:to>
      <xdr:col>11</xdr:col>
      <xdr:colOff>47626</xdr:colOff>
      <xdr:row>2</xdr:row>
      <xdr:rowOff>76199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F630D600-1D32-E4F8-5FD0-95C67D38EDF9}"/>
            </a:ext>
          </a:extLst>
        </xdr:cNvPr>
        <xdr:cNvSpPr txBox="1"/>
      </xdr:nvSpPr>
      <xdr:spPr>
        <a:xfrm>
          <a:off x="1685926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Dashboard Coffe</a:t>
          </a:r>
          <a:r>
            <a:rPr lang="es-ES" sz="2000" baseline="0"/>
            <a:t> Shop</a:t>
          </a:r>
          <a:endParaRPr lang="es-ES" sz="2000"/>
        </a:p>
      </xdr:txBody>
    </xdr:sp>
    <xdr:clientData/>
  </xdr:twoCellAnchor>
  <xdr:twoCellAnchor>
    <xdr:from>
      <xdr:col>11</xdr:col>
      <xdr:colOff>552451</xdr:colOff>
      <xdr:row>0</xdr:row>
      <xdr:rowOff>28574</xdr:rowOff>
    </xdr:from>
    <xdr:to>
      <xdr:col>20</xdr:col>
      <xdr:colOff>438151</xdr:colOff>
      <xdr:row>2</xdr:row>
      <xdr:rowOff>76199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74565000-E0B3-4600-A5CB-38BBA3C76446}"/>
            </a:ext>
          </a:extLst>
        </xdr:cNvPr>
        <xdr:cNvSpPr txBox="1"/>
      </xdr:nvSpPr>
      <xdr:spPr>
        <a:xfrm>
          <a:off x="8934451" y="28574"/>
          <a:ext cx="6743700" cy="428625"/>
        </a:xfrm>
        <a:prstGeom prst="rect">
          <a:avLst/>
        </a:prstGeom>
        <a:solidFill>
          <a:srgbClr val="C3E1B2"/>
        </a:solidFill>
        <a:ln w="127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Análisis Ventas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787.89595810185" createdVersion="8" refreshedVersion="8" minRefreshableVersion="3" recordCount="5000" xr:uid="{DFE667F7-45E3-4331-872C-D47B75820EC7}">
  <cacheSource type="worksheet">
    <worksheetSource name="ventas_starbucks_2025"/>
  </cacheSource>
  <cacheFields count="38">
    <cacheField name="id_venta" numFmtId="49">
      <sharedItems/>
    </cacheField>
    <cacheField name="fecha" numFmtId="14">
      <sharedItems containsSemiMixedTypes="0" containsNonDate="0" containsDate="1" containsString="0" minDate="2025-01-01T00:00:00" maxDate="2025-04-19T00:00:00" count="108"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</sharedItems>
      <fieldGroup par="35"/>
    </cacheField>
    <cacheField name="dia_num" numFmtId="1">
      <sharedItems containsSemiMixedTypes="0" containsString="0" containsNumber="1" containsInteger="1" minValue="1" maxValue="31"/>
    </cacheField>
    <cacheField name="dia_sem" numFmtId="1">
      <sharedItems containsSemiMixedTypes="0" containsString="0" containsNumber="1" containsInteger="1" minValue="1" maxValue="7" count="7">
        <n v="3"/>
        <n v="4"/>
        <n v="5"/>
        <n v="6"/>
        <n v="7"/>
        <n v="1"/>
        <n v="2"/>
      </sharedItems>
    </cacheField>
    <cacheField name="dia_nombre" numFmtId="0">
      <sharedItems count="7">
        <s v="miércoles"/>
        <s v="jueves"/>
        <s v="viernes"/>
        <s v="sábado"/>
        <s v="domingo"/>
        <s v="lunes"/>
        <s v="martes"/>
      </sharedItems>
    </cacheField>
    <cacheField name="mes_num" numFmtId="1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es_nombre" numFmtId="0">
      <sharedItems count="4">
        <s v="enero"/>
        <s v="febrero"/>
        <s v="marzo"/>
        <s v="abril"/>
      </sharedItems>
    </cacheField>
    <cacheField name="hora" numFmtId="164">
      <sharedItems containsSemiMixedTypes="0" containsNonDate="0" containsDate="1" containsString="0" minDate="1899-12-30T07:00:00" maxDate="1899-12-30T21:00:00" count="838">
        <d v="1899-12-30T16:43:00"/>
        <d v="1899-12-30T15:53:00"/>
        <d v="1899-12-30T13:55:00"/>
        <d v="1899-12-30T15:26:00"/>
        <d v="1899-12-30T07:16:00"/>
        <d v="1899-12-30T11:13:00"/>
        <d v="1899-12-30T17:32:00"/>
        <d v="1899-12-30T19:25:00"/>
        <d v="1899-12-30T20:33:00"/>
        <d v="1899-12-30T11:46:00"/>
        <d v="1899-12-30T09:54:00"/>
        <d v="1899-12-30T15:51:00"/>
        <d v="1899-12-30T16:14:00"/>
        <d v="1899-12-30T19:36:00"/>
        <d v="1899-12-30T19:55:00"/>
        <d v="1899-12-30T08:30:00"/>
        <d v="1899-12-30T07:50:00"/>
        <d v="1899-12-30T07:42:00"/>
        <d v="1899-12-30T15:35:00"/>
        <d v="1899-12-30T18:59:00"/>
        <d v="1899-12-30T19:39:00"/>
        <d v="1899-12-30T18:25:00"/>
        <d v="1899-12-30T19:32:00"/>
        <d v="1899-12-30T18:43:00"/>
        <d v="1899-12-30T19:28:00"/>
        <d v="1899-12-30T17:23:00"/>
        <d v="1899-12-30T12:22:00"/>
        <d v="1899-12-30T10:14:00"/>
        <d v="1899-12-30T16:54:00"/>
        <d v="1899-12-30T18:01:00"/>
        <d v="1899-12-30T19:46:00"/>
        <d v="1899-12-30T10:01:00"/>
        <d v="1899-12-30T10:44:00"/>
        <d v="1899-12-30T18:11:00"/>
        <d v="1899-12-30T14:45:00"/>
        <d v="1899-12-30T17:53:00"/>
        <d v="1899-12-30T09:02:00"/>
        <d v="1899-12-30T10:05:00"/>
        <d v="1899-12-30T15:05:00"/>
        <d v="1899-12-30T17:27:00"/>
        <d v="1899-12-30T10:00:00"/>
        <d v="1899-12-30T16:04:00"/>
        <d v="1899-12-30T13:24:00"/>
        <d v="1899-12-30T13:04:00"/>
        <d v="1899-12-30T18:24:00"/>
        <d v="1899-12-30T12:04:00"/>
        <d v="1899-12-30T17:05:00"/>
        <d v="1899-12-30T16:41:00"/>
        <d v="1899-12-30T10:06:00"/>
        <d v="1899-12-30T20:24:00"/>
        <d v="1899-12-30T07:06:00"/>
        <d v="1899-12-30T16:24:00"/>
        <d v="1899-12-30T16:58:00"/>
        <d v="1899-12-30T10:12:00"/>
        <d v="1899-12-30T07:19:00"/>
        <d v="1899-12-30T08:11:00"/>
        <d v="1899-12-30T18:21:00"/>
        <d v="1899-12-30T19:07:00"/>
        <d v="1899-12-30T20:32:00"/>
        <d v="1899-12-30T14:09:00"/>
        <d v="1899-12-30T09:28:00"/>
        <d v="1899-12-30T12:50:00"/>
        <d v="1899-12-30T17:16:00"/>
        <d v="1899-12-30T11:22:00"/>
        <d v="1899-12-30T11:25:00"/>
        <d v="1899-12-30T15:23:00"/>
        <d v="1899-12-30T20:20:00"/>
        <d v="1899-12-30T07:51:00"/>
        <d v="1899-12-30T11:06:00"/>
        <d v="1899-12-30T11:56:00"/>
        <d v="1899-12-30T08:34:00"/>
        <d v="1899-12-30T21:00:00"/>
        <d v="1899-12-30T18:46:00"/>
        <d v="1899-12-30T12:33:00"/>
        <d v="1899-12-30T17:35:00"/>
        <d v="1899-12-30T15:16:00"/>
        <d v="1899-12-30T07:00:00"/>
        <d v="1899-12-30T16:38:00"/>
        <d v="1899-12-30T17:58:00"/>
        <d v="1899-12-30T09:08:00"/>
        <d v="1899-12-30T07:30:00"/>
        <d v="1899-12-30T19:35:00"/>
        <d v="1899-12-30T18:47:00"/>
        <d v="1899-12-30T20:49:00"/>
        <d v="1899-12-30T11:18:00"/>
        <d v="1899-12-30T12:37:00"/>
        <d v="1899-12-30T18:17:00"/>
        <d v="1899-12-30T16:01:00"/>
        <d v="1899-12-30T08:37:00"/>
        <d v="1899-12-30T09:16:00"/>
        <d v="1899-12-30T10:58:00"/>
        <d v="1899-12-30T14:12:00"/>
        <d v="1899-12-30T12:13:00"/>
        <d v="1899-12-30T07:13:00"/>
        <d v="1899-12-30T20:53:00"/>
        <d v="1899-12-30T15:06:00"/>
        <d v="1899-12-30T13:39:00"/>
        <d v="1899-12-30T15:30:00"/>
        <d v="1899-12-30T13:12:00"/>
        <d v="1899-12-30T16:32:00"/>
        <d v="1899-12-30T18:16:00"/>
        <d v="1899-12-30T20:42:00"/>
        <d v="1899-12-30T10:09:00"/>
        <d v="1899-12-30T07:11:00"/>
        <d v="1899-12-30T11:23:00"/>
        <d v="1899-12-30T19:53:00"/>
        <d v="1899-12-30T17:14:00"/>
        <d v="1899-12-30T19:49:00"/>
        <d v="1899-12-30T15:00:00"/>
        <d v="1899-12-30T19:57:00"/>
        <d v="1899-12-30T13:35:00"/>
        <d v="1899-12-30T07:57:00"/>
        <d v="1899-12-30T19:01:00"/>
        <d v="1899-12-30T09:58:00"/>
        <d v="1899-12-30T18:27:00"/>
        <d v="1899-12-30T13:10:00"/>
        <d v="1899-12-30T15:45:00"/>
        <d v="1899-12-30T09:15:00"/>
        <d v="1899-12-30T11:48:00"/>
        <d v="1899-12-30T10:11:00"/>
        <d v="1899-12-30T12:52:00"/>
        <d v="1899-12-30T09:24:00"/>
        <d v="1899-12-30T09:12:00"/>
        <d v="1899-12-30T18:49:00"/>
        <d v="1899-12-30T08:25:00"/>
        <d v="1899-12-30T19:29:00"/>
        <d v="1899-12-30T20:44:00"/>
        <d v="1899-12-30T19:26:00"/>
        <d v="1899-12-30T07:59:00"/>
        <d v="1899-12-30T13:57:00"/>
        <d v="1899-12-30T15:12:00"/>
        <d v="1899-12-30T13:49:00"/>
        <d v="1899-12-30T08:33:00"/>
        <d v="1899-12-30T07:38:00"/>
        <d v="1899-12-30T20:08:00"/>
        <d v="1899-12-30T08:42:00"/>
        <d v="1899-12-30T19:22:00"/>
        <d v="1899-12-30T16:52:00"/>
        <d v="1899-12-30T14:14:00"/>
        <d v="1899-12-30T12:40:00"/>
        <d v="1899-12-30T10:45:00"/>
        <d v="1899-12-30T16:23:00"/>
        <d v="1899-12-30T12:43:00"/>
        <d v="1899-12-30T11:33:00"/>
        <d v="1899-12-30T18:45:00"/>
        <d v="1899-12-30T16:16:00"/>
        <d v="1899-12-30T08:52:00"/>
        <d v="1899-12-30T16:25:00"/>
        <d v="1899-12-30T19:56:00"/>
        <d v="1899-12-30T17:37:00"/>
        <d v="1899-12-30T10:16:00"/>
        <d v="1899-12-30T11:10:00"/>
        <d v="1899-12-30T16:15:00"/>
        <d v="1899-12-30T19:34:00"/>
        <d v="1899-12-30T11:36:00"/>
        <d v="1899-12-30T16:42:00"/>
        <d v="1899-12-30T17:47:00"/>
        <d v="1899-12-30T19:37:00"/>
        <d v="1899-12-30T18:05:00"/>
        <d v="1899-12-30T17:38:00"/>
        <d v="1899-12-30T17:25:00"/>
        <d v="1899-12-30T20:17:00"/>
        <d v="1899-12-30T20:07:00"/>
        <d v="1899-12-30T15:17:00"/>
        <d v="1899-12-30T14:19:00"/>
        <d v="1899-12-30T20:45:00"/>
        <d v="1899-12-30T20:02:00"/>
        <d v="1899-12-30T18:36:00"/>
        <d v="1899-12-30T16:36:00"/>
        <d v="1899-12-30T20:05:00"/>
        <d v="1899-12-30T09:35:00"/>
        <d v="1899-12-30T09:32:00"/>
        <d v="1899-12-30T20:56:00"/>
        <d v="1899-12-30T20:26:00"/>
        <d v="1899-12-30T11:32:00"/>
        <d v="1899-12-30T15:09:00"/>
        <d v="1899-12-30T11:01:00"/>
        <d v="1899-12-30T14:59:00"/>
        <d v="1899-12-30T07:14:00"/>
        <d v="1899-12-30T19:27:00"/>
        <d v="1899-12-30T14:36:00"/>
        <d v="1899-12-30T08:27:00"/>
        <d v="1899-12-30T11:53:00"/>
        <d v="1899-12-30T20:38:00"/>
        <d v="1899-12-30T20:22:00"/>
        <d v="1899-12-30T13:00:00"/>
        <d v="1899-12-30T16:20:00"/>
        <d v="1899-12-30T13:19:00"/>
        <d v="1899-12-30T10:56:00"/>
        <d v="1899-12-30T15:40:00"/>
        <d v="1899-12-30T16:03:00"/>
        <d v="1899-12-30T20:41:00"/>
        <d v="1899-12-30T10:04:00"/>
        <d v="1899-12-30T17:21:00"/>
        <d v="1899-12-30T09:23:00"/>
        <d v="1899-12-30T08:44:00"/>
        <d v="1899-12-30T12:07:00"/>
        <d v="1899-12-30T20:37:00"/>
        <d v="1899-12-30T16:00:00"/>
        <d v="1899-12-30T09:45:00"/>
        <d v="1899-12-30T14:52:00"/>
        <d v="1899-12-30T16:47:00"/>
        <d v="1899-12-30T13:58:00"/>
        <d v="1899-12-30T17:20:00"/>
        <d v="1899-12-30T08:17:00"/>
        <d v="1899-12-30T13:16:00"/>
        <d v="1899-12-30T17:56:00"/>
        <d v="1899-12-30T07:18:00"/>
        <d v="1899-12-30T17:45:00"/>
        <d v="1899-12-30T17:54:00"/>
        <d v="1899-12-30T20:21:00"/>
        <d v="1899-12-30T12:42:00"/>
        <d v="1899-12-30T19:17:00"/>
        <d v="1899-12-30T11:55:00"/>
        <d v="1899-12-30T07:23:00"/>
        <d v="1899-12-30T18:06:00"/>
        <d v="1899-12-30T18:51:00"/>
        <d v="1899-12-30T19:12:00"/>
        <d v="1899-12-30T20:28:00"/>
        <d v="1899-12-30T10:21:00"/>
        <d v="1899-12-30T13:03:00"/>
        <d v="1899-12-30T12:41:00"/>
        <d v="1899-12-30T10:50:00"/>
        <d v="1899-12-30T07:20:00"/>
        <d v="1899-12-30T14:05:00"/>
        <d v="1899-12-30T14:40:00"/>
        <d v="1899-12-30T15:29:00"/>
        <d v="1899-12-30T11:29:00"/>
        <d v="1899-12-30T16:28:00"/>
        <d v="1899-12-30T16:40:00"/>
        <d v="1899-12-30T15:01:00"/>
        <d v="1899-12-30T10:51:00"/>
        <d v="1899-12-30T14:08:00"/>
        <d v="1899-12-30T09:57:00"/>
        <d v="1899-12-30T14:03:00"/>
        <d v="1899-12-30T14:27:00"/>
        <d v="1899-12-30T16:19:00"/>
        <d v="1899-12-30T18:34:00"/>
        <d v="1899-12-30T15:07:00"/>
        <d v="1899-12-30T19:44:00"/>
        <d v="1899-12-30T19:48:00"/>
        <d v="1899-12-30T14:47:00"/>
        <d v="1899-12-30T14:22:00"/>
        <d v="1899-12-30T07:15:00"/>
        <d v="1899-12-30T10:28:00"/>
        <d v="1899-12-30T12:53:00"/>
        <d v="1899-12-30T19:09:00"/>
        <d v="1899-12-30T10:08:00"/>
        <d v="1899-12-30T19:20:00"/>
        <d v="1899-12-30T18:07:00"/>
        <d v="1899-12-30T14:33:00"/>
        <d v="1899-12-30T11:49:00"/>
        <d v="1899-12-30T09:44:00"/>
        <d v="1899-12-30T07:40:00"/>
        <d v="1899-12-30T20:58:00"/>
        <d v="1899-12-30T07:49:00"/>
        <d v="1899-12-30T20:16:00"/>
        <d v="1899-12-30T12:34:00"/>
        <d v="1899-12-30T15:38:00"/>
        <d v="1899-12-30T18:48:00"/>
        <d v="1899-12-30T19:00:00"/>
        <d v="1899-12-30T10:26:00"/>
        <d v="1899-12-30T07:24:00"/>
        <d v="1899-12-30T18:02:00"/>
        <d v="1899-12-30T20:57:00"/>
        <d v="1899-12-30T19:30:00"/>
        <d v="1899-12-30T09:10:00"/>
        <d v="1899-12-30T20:19:00"/>
        <d v="1899-12-30T13:30:00"/>
        <d v="1899-12-30T15:36:00"/>
        <d v="1899-12-30T17:18:00"/>
        <d v="1899-12-30T11:54:00"/>
        <d v="1899-12-30T19:06:00"/>
        <d v="1899-12-30T15:15:00"/>
        <d v="1899-12-30T13:05:00"/>
        <d v="1899-12-30T08:35:00"/>
        <d v="1899-12-30T12:26:00"/>
        <d v="1899-12-30T14:41:00"/>
        <d v="1899-12-30T12:17:00"/>
        <d v="1899-12-30T12:05:00"/>
        <d v="1899-12-30T10:42:00"/>
        <d v="1899-12-30T15:52:00"/>
        <d v="1899-12-30T12:15:00"/>
        <d v="1899-12-30T13:15:00"/>
        <d v="1899-12-30T10:17:00"/>
        <d v="1899-12-30T16:13:00"/>
        <d v="1899-12-30T17:28:00"/>
        <d v="1899-12-30T18:09:00"/>
        <d v="1899-12-30T07:56:00"/>
        <d v="1899-12-30T11:28:00"/>
        <d v="1899-12-30T20:12:00"/>
        <d v="1899-12-30T18:58:00"/>
        <d v="1899-12-30T13:42:00"/>
        <d v="1899-12-30T18:37:00"/>
        <d v="1899-12-30T11:26:00"/>
        <d v="1899-12-30T14:55:00"/>
        <d v="1899-12-30T10:31:00"/>
        <d v="1899-12-30T08:41:00"/>
        <d v="1899-12-30T13:34:00"/>
        <d v="1899-12-30T10:57:00"/>
        <d v="1899-12-30T08:01:00"/>
        <d v="1899-12-30T10:49:00"/>
        <d v="1899-12-30T10:36:00"/>
        <d v="1899-12-30T11:57:00"/>
        <d v="1899-12-30T11:17:00"/>
        <d v="1899-12-30T17:36:00"/>
        <d v="1899-12-30T11:58:00"/>
        <d v="1899-12-30T10:18:00"/>
        <d v="1899-12-30T11:00:00"/>
        <d v="1899-12-30T08:32:00"/>
        <d v="1899-12-30T11:14:00"/>
        <d v="1899-12-30T14:00:00"/>
        <d v="1899-12-30T17:09:00"/>
        <d v="1899-12-30T11:04:00"/>
        <d v="1899-12-30T09:37:00"/>
        <d v="1899-12-30T17:11:00"/>
        <d v="1899-12-30T07:10:00"/>
        <d v="1899-12-30T19:05:00"/>
        <d v="1899-12-30T09:27:00"/>
        <d v="1899-12-30T19:40:00"/>
        <d v="1899-12-30T08:16:00"/>
        <d v="1899-12-30T08:26:00"/>
        <d v="1899-12-30T16:48:00"/>
        <d v="1899-12-30T09:36:00"/>
        <d v="1899-12-30T18:40:00"/>
        <d v="1899-12-30T13:44:00"/>
        <d v="1899-12-30T13:08:00"/>
        <d v="1899-12-30T13:50:00"/>
        <d v="1899-12-30T19:51:00"/>
        <d v="1899-12-30T13:09:00"/>
        <d v="1899-12-30T09:01:00"/>
        <d v="1899-12-30T07:33:00"/>
        <d v="1899-12-30T07:46:00"/>
        <d v="1899-12-30T10:41:00"/>
        <d v="1899-12-30T15:37:00"/>
        <d v="1899-12-30T13:51:00"/>
        <d v="1899-12-30T11:09:00"/>
        <d v="1899-12-30T09:52:00"/>
        <d v="1899-12-30T19:04:00"/>
        <d v="1899-12-30T18:20:00"/>
        <d v="1899-12-30T10:37:00"/>
        <d v="1899-12-30T12:03:00"/>
        <d v="1899-12-30T08:31:00"/>
        <d v="1899-12-30T14:56:00"/>
        <d v="1899-12-30T08:07:00"/>
        <d v="1899-12-30T07:52:00"/>
        <d v="1899-12-30T15:39:00"/>
        <d v="1899-12-30T11:34:00"/>
        <d v="1899-12-30T19:11:00"/>
        <d v="1899-12-30T09:19:00"/>
        <d v="1899-12-30T13:31:00"/>
        <d v="1899-12-30T13:23:00"/>
        <d v="1899-12-30T17:59:00"/>
        <d v="1899-12-30T09:29:00"/>
        <d v="1899-12-30T10:19:00"/>
        <d v="1899-12-30T17:29:00"/>
        <d v="1899-12-30T08:20:00"/>
        <d v="1899-12-30T12:38:00"/>
        <d v="1899-12-30T15:22:00"/>
        <d v="1899-12-30T09:50:00"/>
        <d v="1899-12-30T11:44:00"/>
        <d v="1899-12-30T13:54:00"/>
        <d v="1899-12-30T10:20:00"/>
        <d v="1899-12-30T12:14:00"/>
        <d v="1899-12-30T20:27:00"/>
        <d v="1899-12-30T12:08:00"/>
        <d v="1899-12-30T12:16:00"/>
        <d v="1899-12-30T12:25:00"/>
        <d v="1899-12-30T18:38:00"/>
        <d v="1899-12-30T07:54:00"/>
        <d v="1899-12-30T08:08:00"/>
        <d v="1899-12-30T12:18:00"/>
        <d v="1899-12-30T14:42:00"/>
        <d v="1899-12-30T09:38:00"/>
        <d v="1899-12-30T13:21:00"/>
        <d v="1899-12-30T12:35:00"/>
        <d v="1899-12-30T09:07:00"/>
        <d v="1899-12-30T16:51:00"/>
        <d v="1899-12-30T18:04:00"/>
        <d v="1899-12-30T09:56:00"/>
        <d v="1899-12-30T11:39:00"/>
        <d v="1899-12-30T08:58:00"/>
        <d v="1899-12-30T19:47:00"/>
        <d v="1899-12-30T11:03:00"/>
        <d v="1899-12-30T14:53:00"/>
        <d v="1899-12-30T15:50:00"/>
        <d v="1899-12-30T12:59:00"/>
        <d v="1899-12-30T18:56:00"/>
        <d v="1899-12-30T17:40:00"/>
        <d v="1899-12-30T14:28:00"/>
        <d v="1899-12-30T18:26:00"/>
        <d v="1899-12-30T19:50:00"/>
        <d v="1899-12-30T07:07:00"/>
        <d v="1899-12-30T08:56:00"/>
        <d v="1899-12-30T13:02:00"/>
        <d v="1899-12-30T18:42:00"/>
        <d v="1899-12-30T16:31:00"/>
        <d v="1899-12-30T08:38:00"/>
        <d v="1899-12-30T11:51:00"/>
        <d v="1899-12-30T20:11:00"/>
        <d v="1899-12-30T16:50:00"/>
        <d v="1899-12-30T20:39:00"/>
        <d v="1899-12-30T20:55:00"/>
        <d v="1899-12-30T09:48:00"/>
        <d v="1899-12-30T18:55:00"/>
        <d v="1899-12-30T20:54:00"/>
        <d v="1899-12-30T12:30:00"/>
        <d v="1899-12-30T15:04:00"/>
        <d v="1899-12-30T08:06:00"/>
        <d v="1899-12-30T13:47:00"/>
        <d v="1899-12-30T11:02:00"/>
        <d v="1899-12-30T18:53:00"/>
        <d v="1899-12-30T15:28:00"/>
        <d v="1899-12-30T12:44:00"/>
        <d v="1899-12-30T09:42:00"/>
        <d v="1899-12-30T18:44:00"/>
        <d v="1899-12-30T20:03:00"/>
        <d v="1899-12-30T16:55:00"/>
        <d v="1899-12-30T15:08:00"/>
        <d v="1899-12-30T11:42:00"/>
        <d v="1899-12-30T14:31:00"/>
        <d v="1899-12-30T07:53:00"/>
        <d v="1899-12-30T14:01:00"/>
        <d v="1899-12-30T19:31:00"/>
        <d v="1899-12-30T17:19:00"/>
        <d v="1899-12-30T19:33:00"/>
        <d v="1899-12-30T17:34:00"/>
        <d v="1899-12-30T16:57:00"/>
        <d v="1899-12-30T08:18:00"/>
        <d v="1899-12-30T20:04:00"/>
        <d v="1899-12-30T07:31:00"/>
        <d v="1899-12-30T09:41:00"/>
        <d v="1899-12-30T20:10:00"/>
        <d v="1899-12-30T13:45:00"/>
        <d v="1899-12-30T16:35:00"/>
        <d v="1899-12-30T12:29:00"/>
        <d v="1899-12-30T14:20:00"/>
        <d v="1899-12-30T19:58:00"/>
        <d v="1899-12-30T17:00:00"/>
        <d v="1899-12-30T11:15:00"/>
        <d v="1899-12-30T19:14:00"/>
        <d v="1899-12-30T14:29:00"/>
        <d v="1899-12-30T15:27:00"/>
        <d v="1899-12-30T11:21:00"/>
        <d v="1899-12-30T17:22:00"/>
        <d v="1899-12-30T20:18:00"/>
        <d v="1899-12-30T20:29:00"/>
        <d v="1899-12-30T08:24:00"/>
        <d v="1899-12-30T17:48:00"/>
        <d v="1899-12-30T15:57:00"/>
        <d v="1899-12-30T18:35:00"/>
        <d v="1899-12-30T14:30:00"/>
        <d v="1899-12-30T09:40:00"/>
        <d v="1899-12-30T10:29:00"/>
        <d v="1899-12-30T15:48:00"/>
        <d v="1899-12-30T18:15:00"/>
        <d v="1899-12-30T18:13:00"/>
        <d v="1899-12-30T13:41:00"/>
        <d v="1899-12-30T12:01:00"/>
        <d v="1899-12-30T19:41:00"/>
        <d v="1899-12-30T09:53:00"/>
        <d v="1899-12-30T20:35:00"/>
        <d v="1899-12-30T07:32:00"/>
        <d v="1899-12-30T13:01:00"/>
        <d v="1899-12-30T15:25:00"/>
        <d v="1899-12-30T12:54:00"/>
        <d v="1899-12-30T15:10:00"/>
        <d v="1899-12-30T13:27:00"/>
        <d v="1899-12-30T14:51:00"/>
        <d v="1899-12-30T16:29:00"/>
        <d v="1899-12-30T12:28:00"/>
        <d v="1899-12-30T20:31:00"/>
        <d v="1899-12-30T07:03:00"/>
        <d v="1899-12-30T10:03:00"/>
        <d v="1899-12-30T11:07:00"/>
        <d v="1899-12-30T18:39:00"/>
        <d v="1899-12-30T08:23:00"/>
        <d v="1899-12-30T14:37:00"/>
        <d v="1899-12-30T16:17:00"/>
        <d v="1899-12-30T17:07:00"/>
        <d v="1899-12-30T07:08:00"/>
        <d v="1899-12-30T11:08:00"/>
        <d v="1899-12-30T09:13:00"/>
        <d v="1899-12-30T08:04:00"/>
        <d v="1899-12-30T14:50:00"/>
        <d v="1899-12-30T14:44:00"/>
        <d v="1899-12-30T12:27:00"/>
        <d v="1899-12-30T13:53:00"/>
        <d v="1899-12-30T12:56:00"/>
        <d v="1899-12-30T13:36:00"/>
        <d v="1899-12-30T09:20:00"/>
        <d v="1899-12-30T11:35:00"/>
        <d v="1899-12-30T18:10:00"/>
        <d v="1899-12-30T13:48:00"/>
        <d v="1899-12-30T12:19:00"/>
        <d v="1899-12-30T07:22:00"/>
        <d v="1899-12-30T10:43:00"/>
        <d v="1899-12-30T20:59:00"/>
        <d v="1899-12-30T14:35:00"/>
        <d v="1899-12-30T17:12:00"/>
        <d v="1899-12-30T10:15:00"/>
        <d v="1899-12-30T15:32:00"/>
        <d v="1899-12-30T19:45:00"/>
        <d v="1899-12-30T16:56:00"/>
        <d v="1899-12-30T08:45:00"/>
        <d v="1899-12-30T14:18:00"/>
        <d v="1899-12-30T18:14:00"/>
        <d v="1899-12-30T15:54:00"/>
        <d v="1899-12-30T08:46:00"/>
        <d v="1899-12-30T14:46:00"/>
        <d v="1899-12-30T11:30:00"/>
        <d v="1899-12-30T17:46:00"/>
        <d v="1899-12-30T18:12:00"/>
        <d v="1899-12-30T12:24:00"/>
        <d v="1899-12-30T16:37:00"/>
        <d v="1899-12-30T10:32:00"/>
        <d v="1899-12-30T09:47:00"/>
        <d v="1899-12-30T16:33:00"/>
        <d v="1899-12-30T08:10:00"/>
        <d v="1899-12-30T08:54:00"/>
        <d v="1899-12-30T16:02:00"/>
        <d v="1899-12-30T16:30:00"/>
        <d v="1899-12-30T08:40:00"/>
        <d v="1899-12-30T16:34:00"/>
        <d v="1899-12-30T14:32:00"/>
        <d v="1899-12-30T08:49:00"/>
        <d v="1899-12-30T10:34:00"/>
        <d v="1899-12-30T10:23:00"/>
        <d v="1899-12-30T09:33:00"/>
        <d v="1899-12-30T15:33:00"/>
        <d v="1899-12-30T18:31:00"/>
        <d v="1899-12-30T12:36:00"/>
        <d v="1899-12-30T09:05:00"/>
        <d v="1899-12-30T18:29:00"/>
        <d v="1899-12-30T17:57:00"/>
        <d v="1899-12-30T08:19:00"/>
        <d v="1899-12-30T16:45:00"/>
        <d v="1899-12-30T19:52:00"/>
        <d v="1899-12-30T17:15:00"/>
        <d v="1899-12-30T07:35:00"/>
        <d v="1899-12-30T18:28:00"/>
        <d v="1899-12-30T20:13:00"/>
        <d v="1899-12-30T19:54:00"/>
        <d v="1899-12-30T10:48:00"/>
        <d v="1899-12-30T19:24:00"/>
        <d v="1899-12-30T08:55:00"/>
        <d v="1899-12-30T15:31:00"/>
        <d v="1899-12-30T12:47:00"/>
        <d v="1899-12-30T15:14:00"/>
        <d v="1899-12-30T09:51:00"/>
        <d v="1899-12-30T09:18:00"/>
        <d v="1899-12-30T10:30:00"/>
        <d v="1899-12-30T20:36:00"/>
        <d v="1899-12-30T12:46:00"/>
        <d v="1899-12-30T09:17:00"/>
        <d v="1899-12-30T16:10:00"/>
        <d v="1899-12-30T10:27:00"/>
        <d v="1899-12-30T07:29:00"/>
        <d v="1899-12-30T15:44:00"/>
        <d v="1899-12-30T14:38:00"/>
        <d v="1899-12-30T15:19:00"/>
        <d v="1899-12-30T11:37:00"/>
        <d v="1899-12-30T14:39:00"/>
        <d v="1899-12-30T19:23:00"/>
        <d v="1899-12-30T09:39:00"/>
        <d v="1899-12-30T11:05:00"/>
        <d v="1899-12-30T09:11:00"/>
        <d v="1899-12-30T18:03:00"/>
        <d v="1899-12-30T07:05:00"/>
        <d v="1899-12-30T09:25:00"/>
        <d v="1899-12-30T19:21:00"/>
        <d v="1899-12-30T19:13:00"/>
        <d v="1899-12-30T16:26:00"/>
        <d v="1899-12-30T16:27:00"/>
        <d v="1899-12-30T15:55:00"/>
        <d v="1899-12-30T11:12:00"/>
        <d v="1899-12-30T20:15:00"/>
        <d v="1899-12-30T19:18:00"/>
        <d v="1899-12-30T20:50:00"/>
        <d v="1899-12-30T09:59:00"/>
        <d v="1899-12-30T08:59:00"/>
        <d v="1899-12-30T15:13:00"/>
        <d v="1899-12-30T08:15:00"/>
        <d v="1899-12-30T17:52:00"/>
        <d v="1899-12-30T14:24:00"/>
        <d v="1899-12-30T09:00:00"/>
        <d v="1899-12-30T13:14:00"/>
        <d v="1899-12-30T20:06:00"/>
        <d v="1899-12-30T15:43:00"/>
        <d v="1899-12-30T16:46:00"/>
        <d v="1899-12-30T15:11:00"/>
        <d v="1899-12-30T17:44:00"/>
        <d v="1899-12-30T12:49:00"/>
        <d v="1899-12-30T17:26:00"/>
        <d v="1899-12-30T15:34:00"/>
        <d v="1899-12-30T08:09:00"/>
        <d v="1899-12-30T11:40:00"/>
        <d v="1899-12-30T18:33:00"/>
        <d v="1899-12-30T13:59:00"/>
        <d v="1899-12-30T13:40:00"/>
        <d v="1899-12-30T08:28:00"/>
        <d v="1899-12-30T12:02:00"/>
        <d v="1899-12-30T11:59:00"/>
        <d v="1899-12-30T17:13:00"/>
        <d v="1899-12-30T16:49:00"/>
        <d v="1899-12-30T20:00:00"/>
        <d v="1899-12-30T09:55:00"/>
        <d v="1899-12-30T08:29:00"/>
        <d v="1899-12-30T16:53:00"/>
        <d v="1899-12-30T20:48:00"/>
        <d v="1899-12-30T16:09:00"/>
        <d v="1899-12-30T17:01:00"/>
        <d v="1899-12-30T11:16:00"/>
        <d v="1899-12-30T17:03:00"/>
        <d v="1899-12-30T20:30:00"/>
        <d v="1899-12-30T08:36:00"/>
        <d v="1899-12-30T18:41:00"/>
        <d v="1899-12-30T17:08:00"/>
        <d v="1899-12-30T08:00:00"/>
        <d v="1899-12-30T18:23:00"/>
        <d v="1899-12-30T09:09:00"/>
        <d v="1899-12-30T10:07:00"/>
        <d v="1899-12-30T11:43:00"/>
        <d v="1899-12-30T18:30:00"/>
        <d v="1899-12-30T11:20:00"/>
        <d v="1899-12-30T13:56:00"/>
        <d v="1899-12-30T07:04:00"/>
        <d v="1899-12-30T17:17:00"/>
        <d v="1899-12-30T14:43:00"/>
        <d v="1899-12-30T15:59:00"/>
        <d v="1899-12-30T18:08:00"/>
        <d v="1899-12-30T16:12:00"/>
        <d v="1899-12-30T13:11:00"/>
        <d v="1899-12-30T13:52:00"/>
        <d v="1899-12-30T07:34:00"/>
        <d v="1899-12-30T19:43:00"/>
        <d v="1899-12-30T14:16:00"/>
        <d v="1899-12-30T10:38:00"/>
        <d v="1899-12-30T13:13:00"/>
        <d v="1899-12-30T08:57:00"/>
        <d v="1899-12-30T18:54:00"/>
        <d v="1899-12-30T16:44:00"/>
        <d v="1899-12-30T07:26:00"/>
        <d v="1899-12-30T13:22:00"/>
        <d v="1899-12-30T10:13:00"/>
        <d v="1899-12-30T17:02:00"/>
        <d v="1899-12-30T17:24:00"/>
        <d v="1899-12-30T15:24:00"/>
        <d v="1899-12-30T20:23:00"/>
        <d v="1899-12-30T11:45:00"/>
        <d v="1899-12-30T09:26:00"/>
        <d v="1899-12-30T20:09:00"/>
        <d v="1899-12-30T07:41:00"/>
        <d v="1899-12-30T07:58:00"/>
        <d v="1899-12-30T10:46:00"/>
        <d v="1899-12-30T13:20:00"/>
        <d v="1899-12-30T14:34:00"/>
        <d v="1899-12-30T15:42:00"/>
        <d v="1899-12-30T09:30:00"/>
        <d v="1899-12-30T20:43:00"/>
        <d v="1899-12-30T10:53:00"/>
        <d v="1899-12-30T08:02:00"/>
        <d v="1899-12-30T10:47:00"/>
        <d v="1899-12-30T10:59:00"/>
        <d v="1899-12-30T09:04:00"/>
        <d v="1899-12-30T07:27:00"/>
        <d v="1899-12-30T15:41:00"/>
        <d v="1899-12-30T17:30:00"/>
        <d v="1899-12-30T07:01:00"/>
        <d v="1899-12-30T14:02:00"/>
        <d v="1899-12-30T07:43:00"/>
        <d v="1899-12-30T17:50:00"/>
        <d v="1899-12-30T12:09:00"/>
        <d v="1899-12-30T11:31:00"/>
        <d v="1899-12-30T12:23:00"/>
        <d v="1899-12-30T09:49:00"/>
        <d v="1899-12-30T16:39:00"/>
        <d v="1899-12-30T08:22:00"/>
        <d v="1899-12-30T07:48:00"/>
        <d v="1899-12-30T12:51:00"/>
        <d v="1899-12-30T14:49:00"/>
        <d v="1899-12-30T13:07:00"/>
        <d v="1899-12-30T12:31:00"/>
        <d v="1899-12-30T07:39:00"/>
        <d v="1899-12-30T16:21:00"/>
        <d v="1899-12-30T16:59:00"/>
        <d v="1899-12-30T10:22:00"/>
        <d v="1899-12-30T12:00:00"/>
        <d v="1899-12-30T08:12:00"/>
        <d v="1899-12-30T07:09:00"/>
        <d v="1899-12-30T08:14:00"/>
        <d v="1899-12-30T13:18:00"/>
        <d v="1899-12-30T13:38:00"/>
        <d v="1899-12-30T18:18:00"/>
        <d v="1899-12-30T09:46:00"/>
        <d v="1899-12-30T18:19:00"/>
        <d v="1899-12-30T11:19:00"/>
        <d v="1899-12-30T14:57:00"/>
        <d v="1899-12-30T14:15:00"/>
        <d v="1899-12-30T12:12:00"/>
        <d v="1899-12-30T15:21:00"/>
        <d v="1899-12-30T17:04:00"/>
        <d v="1899-12-30T19:59:00"/>
        <d v="1899-12-30T12:11:00"/>
        <d v="1899-12-30T19:42:00"/>
        <d v="1899-12-30T10:02:00"/>
        <d v="1899-12-30T20:46:00"/>
        <d v="1899-12-30T08:13:00"/>
        <d v="1899-12-30T17:55:00"/>
        <d v="1899-12-30T10:39:00"/>
        <d v="1899-12-30T20:47:00"/>
        <d v="1899-12-30T20:01:00"/>
        <d v="1899-12-30T14:23:00"/>
        <d v="1899-12-30T12:58:00"/>
        <d v="1899-12-30T13:32:00"/>
        <d v="1899-12-30T07:47:00"/>
        <d v="1899-12-30T10:24:00"/>
        <d v="1899-12-30T13:33:00"/>
        <d v="1899-12-30T19:03:00"/>
        <d v="1899-12-30T12:48:00"/>
        <d v="1899-12-30T14:06:00"/>
        <d v="1899-12-30T14:11:00"/>
        <d v="1899-12-30T11:38:00"/>
        <d v="1899-12-30T20:52:00"/>
        <d v="1899-12-30T14:13:00"/>
        <d v="1899-12-30T10:35:00"/>
        <d v="1899-12-30T15:03:00"/>
        <d v="1899-12-30T14:21:00"/>
        <d v="1899-12-30T13:25:00"/>
        <d v="1899-12-30T09:34:00"/>
        <d v="1899-12-30T08:50:00"/>
        <d v="1899-12-30T10:55:00"/>
        <d v="1899-12-30T09:03:00"/>
        <d v="1899-12-30T08:21:00"/>
        <d v="1899-12-30T07:44:00"/>
        <d v="1899-12-30T08:51:00"/>
        <d v="1899-12-30T13:29:00"/>
        <d v="1899-12-30T10:52:00"/>
        <d v="1899-12-30T14:04:00"/>
        <d v="1899-12-30T19:16:00"/>
        <d v="1899-12-30T15:47:00"/>
        <d v="1899-12-30T13:06:00"/>
        <d v="1899-12-30T10:25:00"/>
        <d v="1899-12-30T20:40:00"/>
        <d v="1899-12-30T17:10:00"/>
        <d v="1899-12-30T14:10:00"/>
        <d v="1899-12-30T10:54:00"/>
        <d v="1899-12-30T16:11:00"/>
        <d v="1899-12-30T16:06:00"/>
        <d v="1899-12-30T07:28:00"/>
        <d v="1899-12-30T07:55:00"/>
        <d v="1899-12-30T19:02:00"/>
        <d v="1899-12-30T15:02:00"/>
        <d v="1899-12-30T20:25:00"/>
        <d v="1899-12-30T12:45:00"/>
        <d v="1899-12-30T11:24:00"/>
        <d v="1899-12-30T14:25:00"/>
        <d v="1899-12-30T17:49:00"/>
        <d v="1899-12-30T09:22:00"/>
        <d v="1899-12-30T19:10:00"/>
        <d v="1899-12-30T07:02:00"/>
        <d v="1899-12-30T07:25:00"/>
        <d v="1899-12-30T15:56:00"/>
        <d v="1899-12-30T11:11:00"/>
        <d v="1899-12-30T08:43:00"/>
        <d v="1899-12-30T16:08:00"/>
        <d v="1899-12-30T19:15:00"/>
        <d v="1899-12-30T10:40:00"/>
        <d v="1899-12-30T17:43:00"/>
        <d v="1899-12-30T20:14:00"/>
        <d v="1899-12-30T08:39:00"/>
        <d v="1899-12-30T14:54:00"/>
        <d v="1899-12-30T11:50:00"/>
        <d v="1899-12-30T12:57:00"/>
        <d v="1899-12-30T17:39:00"/>
        <d v="1899-12-30T08:53:00"/>
        <d v="1899-12-30T10:10:00"/>
        <d v="1899-12-30T20:34:00"/>
        <d v="1899-12-30T07:21:00"/>
        <d v="1899-12-30T11:41:00"/>
        <d v="1899-12-30T12:55:00"/>
        <d v="1899-12-30T14:07:00"/>
        <d v="1899-12-30T11:52:00"/>
        <d v="1899-12-30T18:00:00"/>
        <d v="1899-12-30T17:06:00"/>
        <d v="1899-12-30T16:22:00"/>
        <d v="1899-12-30T08:03:00"/>
        <d v="1899-12-30T12:21:00"/>
        <d v="1899-12-30T12:20:00"/>
        <d v="1899-12-30T19:19:00"/>
        <d v="1899-12-30T12:39:00"/>
        <d v="1899-12-30T18:57:00"/>
        <d v="1899-12-30T15:20:00"/>
        <d v="1899-12-30T07:36:00"/>
        <d v="1899-12-30T07:12:00"/>
        <d v="1899-12-30T14:26:00"/>
        <d v="1899-12-30T17:31:00"/>
        <d v="1899-12-30T09:14:00"/>
        <d v="1899-12-30T09:06:00"/>
        <d v="1899-12-30T18:32:00"/>
        <d v="1899-12-30T15:18:00"/>
        <d v="1899-12-30T12:10:00"/>
        <d v="1899-12-30T12:32:00"/>
        <d v="1899-12-30T18:22:00"/>
        <d v="1899-12-30T18:52:00"/>
        <d v="1899-12-30T15:46:00"/>
        <d v="1899-12-30T19:08:00"/>
        <d v="1899-12-30T14:58:00"/>
        <d v="1899-12-30T13:43:00"/>
        <d v="1899-12-30T12:06:00"/>
        <d v="1899-12-30T11:47:00"/>
        <d v="1899-12-30T08:05:00"/>
        <d v="1899-12-30T11:27:00"/>
        <d v="1899-12-30T07:37:00"/>
        <d v="1899-12-30T17:41:00"/>
        <d v="1899-12-30T09:43:00"/>
        <d v="1899-12-30T13:37:00"/>
        <d v="1899-12-30T16:05:00"/>
        <d v="1899-12-30T08:48:00"/>
        <d v="1899-12-30T16:18:00"/>
        <d v="1899-12-30T09:31:00"/>
        <d v="1899-12-30T13:28:00"/>
        <d v="1899-12-30T17:33:00"/>
        <d v="1899-12-30T13:46:00"/>
        <d v="1899-12-30T18:50:00"/>
        <d v="1899-12-30T10:33:00"/>
        <d v="1899-12-30T07:17:00"/>
        <d v="1899-12-30T13:26:00"/>
        <d v="1899-12-30T15:49:00"/>
        <d v="1899-12-30T19:38:00"/>
        <d v="1899-12-30T08:47:00"/>
        <d v="1899-12-30T13:17:00"/>
        <d v="1899-12-30T16:07:00"/>
        <d v="1899-12-30T17:42:00"/>
        <d v="1899-12-30T14:17:00"/>
        <d v="1899-12-30T14:48:00"/>
        <d v="1899-12-30T09:21:00"/>
        <d v="1899-12-30T07:45:00"/>
      </sharedItems>
      <fieldGroup par="36"/>
    </cacheField>
    <cacheField name="sucursal_sucio" numFmtId="0">
      <sharedItems/>
    </cacheField>
    <cacheField name="sucursal" numFmtId="0">
      <sharedItems count="8">
        <s v="Sucursal Nueva Córdoba"/>
        <s v="Sucursal San Lorenzo 47"/>
        <s v="Sucursal Avda Colón"/>
        <s v="Sucursal Córdoba Shopping"/>
        <s v="San Lorenzo 25, Nueva Córdoba" u="1"/>
        <s v="Córdoba Shopping" u="1"/>
        <s v="Calle San Lorenzo 47" u="1"/>
        <s v="Avenida Colón 608" u="1"/>
      </sharedItems>
    </cacheField>
    <cacheField name="producto" numFmtId="0">
      <sharedItems count="36">
        <s v="Té Chai Latte"/>
        <s v="Moneda de Chocolate"/>
        <s v="Croissant de Manteca"/>
        <s v="Té Helado de Hibiscus"/>
        <s v="Croissant Relleno con Crema de Avellanas"/>
        <s v="Vainilla Latte Helado"/>
        <s v="Té Verde en Hebras"/>
        <s v="Taza Edición Especial"/>
        <s v="Té Verde"/>
        <s v="House Blend"/>
        <s v="Caramel Frappuccino"/>
        <s v="Skinny Vainilla Latte"/>
        <s v="Americano Helado"/>
        <s v="Mocha Blanco"/>
        <s v="Termo Reutilizable"/>
        <s v="Fosforito de Jamón y Queso"/>
        <s v="Skinny Vainilla Latte Helado"/>
        <s v="Latte Macchiato"/>
        <s v="Café del Día"/>
        <s v="Espresso Roast"/>
        <s v="Budín de Limón"/>
        <s v="Mix de Frutos Secos"/>
        <s v="Vainilla Latte"/>
        <s v="Wrap de Pollo y Vegetales"/>
        <s v="Cappuccino"/>
        <s v="Muffin de Arándanos"/>
        <s v="Mocha"/>
        <s v="Bagel Sandwich"/>
        <s v="Cookie con Chips de Chocolate"/>
        <s v="Café del Día con Leche"/>
        <s v="Flat White"/>
        <s v="Americano"/>
        <s v="Skinny Caramel Macchiato"/>
        <s v="Cold Brew"/>
        <s v="Latte Helado"/>
        <s v="Latte"/>
      </sharedItems>
    </cacheField>
    <cacheField name="categoría" numFmtId="0">
      <sharedItems count="11">
        <s v="Té Caliente"/>
        <s v="Snacks"/>
        <s v="Bakery"/>
        <s v="Té Helado"/>
        <s v="Bebida Espresso Helada"/>
        <s v="Té"/>
        <s v="Merchandising"/>
        <s v="Café en Granos"/>
        <s v="Frappuccino"/>
        <s v="Bebida Espresso Caliente"/>
        <s v="Sándwiches"/>
      </sharedItems>
    </cacheField>
    <cacheField name="tamaño_sucio" numFmtId="0">
      <sharedItems/>
    </cacheField>
    <cacheField name="tamaño" numFmtId="0">
      <sharedItems count="8">
        <s v="Tamaño único"/>
        <s v="Extra-Grande"/>
        <s v="Pequeño"/>
        <s v="Grande"/>
        <s v="Mediano"/>
        <s v="" u="1"/>
        <s v="Venti" u="1"/>
        <s v="Tall" u="1"/>
      </sharedItems>
    </cacheField>
    <cacheField name="cantidad" numFmtId="0">
      <sharedItems containsSemiMixedTypes="0" containsString="0" containsNumber="1" containsInteger="1" minValue="1" maxValue="5" count="5">
        <n v="3"/>
        <n v="4"/>
        <n v="1"/>
        <n v="5"/>
        <n v="2"/>
      </sharedItems>
    </cacheField>
    <cacheField name="precio_ud" numFmtId="0">
      <sharedItems containsSemiMixedTypes="0" containsString="0" containsNumber="1" minValue="700.01" maxValue="3498.88"/>
    </cacheField>
    <cacheField name="clasificacion_precio" numFmtId="0">
      <sharedItems count="4">
        <s v="Precio Medio"/>
        <s v="Precio Bajo"/>
        <s v="Precio Alto"/>
        <s v="Precio muy alto"/>
      </sharedItems>
    </cacheField>
    <cacheField name="total_venta" numFmtId="0">
      <sharedItems containsSemiMixedTypes="0" containsString="0" containsNumber="1" minValue="702.91" maxValue="17377.25"/>
    </cacheField>
    <cacheField name="canal_compra_sucio" numFmtId="0">
      <sharedItems/>
    </cacheField>
    <cacheField name="Clasificación_venta" numFmtId="0">
      <sharedItems count="4">
        <s v="Venta Baja"/>
        <s v="Venta Media"/>
        <s v="Venta Alta"/>
        <s v="Venta Muy Alta"/>
      </sharedItems>
    </cacheField>
    <cacheField name="canal_compra" numFmtId="0">
      <sharedItems count="5">
        <s v="En tienda"/>
        <s v="Para llevar"/>
        <s v="Entrega domicilio"/>
        <s v="Take Away" u="1"/>
        <s v="Delivery" u="1"/>
      </sharedItems>
    </cacheField>
    <cacheField name="método_pago_sucio" numFmtId="0">
      <sharedItems/>
    </cacheField>
    <cacheField name="mètodo_pago" numFmtId="0">
      <sharedItems count="3">
        <s v="Efectivo"/>
        <s v="Tarjeta"/>
        <s v="Aplicación móbil"/>
      </sharedItems>
    </cacheField>
    <cacheField name="cliente_miembro" numFmtId="0">
      <sharedItems count="2">
        <s v="Sí"/>
        <s v="No"/>
      </sharedItems>
    </cacheField>
    <cacheField name="descuento_miembro" numFmtId="0">
      <sharedItems containsSemiMixedTypes="0" containsString="0" containsNumber="1" containsInteger="1" minValue="0" maxValue="15"/>
    </cacheField>
    <cacheField name="promoción_aplicada" numFmtId="0">
      <sharedItems count="5">
        <s v="2x1"/>
        <s v="Hora Feliz"/>
        <s v="Ninguna"/>
        <s v="Combo"/>
        <s v="Happy Hour" u="1"/>
      </sharedItems>
    </cacheField>
    <cacheField name="promoción_aplicada_sucio" numFmtId="0">
      <sharedItems/>
    </cacheField>
    <cacheField name="vendedor" numFmtId="0">
      <sharedItems count="6">
        <s v="Florencia"/>
        <s v="Sofía"/>
        <s v="Marcos"/>
        <s v="Julián"/>
        <s v="Luis"/>
        <s v="Camila"/>
      </sharedItems>
    </cacheField>
    <cacheField name="turno" numFmtId="0">
      <sharedItems count="3">
        <s v="Noche"/>
        <s v="Tarde"/>
        <s v="Mañana"/>
      </sharedItems>
    </cacheField>
    <cacheField name="clasificación_preparación" numFmtId="0">
      <sharedItems count="4">
        <s v="Preparacion Muy Lenta"/>
        <s v="Preparación Standar"/>
        <s v="Preparacion Lenta"/>
        <s v="Preparación rápida"/>
      </sharedItems>
    </cacheField>
    <cacheField name="tiempo_preparación" numFmtId="0">
      <sharedItems containsSemiMixedTypes="0" containsString="0" containsNumber="1" minValue="2" maxValue="15"/>
    </cacheField>
    <cacheField name="satisfacción_cliente" numFmtId="0">
      <sharedItems containsSemiMixedTypes="0" containsString="0" containsNumber="1" containsInteger="1" minValue="1" maxValue="5" count="5">
        <n v="1"/>
        <n v="2"/>
        <n v="3"/>
        <n v="5"/>
        <n v="4"/>
      </sharedItems>
    </cacheField>
    <cacheField name="stock_antes" numFmtId="0">
      <sharedItems containsSemiMixedTypes="0" containsString="0" containsNumber="1" containsInteger="1" minValue="10" maxValue="50"/>
    </cacheField>
    <cacheField name="stock_después" numFmtId="0">
      <sharedItems containsSemiMixedTypes="0" containsString="0" containsNumber="1" containsInteger="1" minValue="5" maxValue="49"/>
    </cacheField>
    <cacheField name="Días (fecha)" numFmtId="0" databaseField="0">
      <fieldGroup base="1">
        <rangePr groupBy="days" startDate="2025-01-01T00:00:00" endDate="2025-04-19T00:00:00"/>
        <groupItems count="368">
          <s v="&lt;01/01/2025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9/04/2025"/>
        </groupItems>
      </fieldGroup>
    </cacheField>
    <cacheField name="Meses (fecha)" numFmtId="0" databaseField="0">
      <fieldGroup base="1">
        <rangePr groupBy="months" startDate="2025-01-01T00:00:00" endDate="2025-04-19T00:00:00"/>
        <groupItems count="14">
          <s v="&lt;01/01/202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04/2025"/>
        </groupItems>
      </fieldGroup>
    </cacheField>
    <cacheField name="Horas (hora)" numFmtId="0" databaseField="0">
      <fieldGroup base="7">
        <rangePr groupBy="hours" startDate="1899-12-30T07:00:00" endDate="1899-12-30T21:00:00"/>
        <groupItems count="26">
          <s v="&lt;00/01/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  <cacheField name="Ticket medio" numFmtId="0" formula="cantidad/id_venta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VTA00084"/>
    <x v="0"/>
    <n v="1"/>
    <x v="0"/>
    <x v="0"/>
    <x v="0"/>
    <x v="0"/>
    <x v="0"/>
    <s v="San Lorenzo 25, Nueva Córdoba"/>
    <x v="0"/>
    <x v="0"/>
    <x v="0"/>
    <s v=""/>
    <x v="0"/>
    <x v="0"/>
    <n v="1407.91"/>
    <x v="0"/>
    <n v="4223.7299999999996"/>
    <s v="En tienda"/>
    <x v="0"/>
    <x v="0"/>
    <s v="Efectivo"/>
    <x v="0"/>
    <x v="0"/>
    <n v="10"/>
    <x v="0"/>
    <s v="2x1"/>
    <x v="0"/>
    <x v="0"/>
    <x v="0"/>
    <n v="13.8"/>
    <x v="0"/>
    <n v="21"/>
    <n v="18"/>
  </r>
  <r>
    <s v="VTA00298"/>
    <x v="0"/>
    <n v="1"/>
    <x v="0"/>
    <x v="0"/>
    <x v="0"/>
    <x v="0"/>
    <x v="1"/>
    <s v="San Lorenzo 25, Nueva Córdoba"/>
    <x v="0"/>
    <x v="1"/>
    <x v="1"/>
    <s v=""/>
    <x v="0"/>
    <x v="0"/>
    <n v="873.13"/>
    <x v="1"/>
    <n v="2619.39"/>
    <s v="Take Away"/>
    <x v="0"/>
    <x v="1"/>
    <s v="Efectivo"/>
    <x v="0"/>
    <x v="0"/>
    <n v="10"/>
    <x v="1"/>
    <s v="Happy Hour"/>
    <x v="1"/>
    <x v="0"/>
    <x v="1"/>
    <n v="7.9"/>
    <x v="1"/>
    <n v="19"/>
    <n v="16"/>
  </r>
  <r>
    <s v="VTA00656"/>
    <x v="0"/>
    <n v="1"/>
    <x v="0"/>
    <x v="0"/>
    <x v="0"/>
    <x v="0"/>
    <x v="2"/>
    <s v="Calle San Lorenzo 47"/>
    <x v="1"/>
    <x v="2"/>
    <x v="2"/>
    <s v=""/>
    <x v="0"/>
    <x v="1"/>
    <n v="1469.85"/>
    <x v="0"/>
    <n v="5879.4"/>
    <s v="Take Away"/>
    <x v="1"/>
    <x v="1"/>
    <s v="Tarjeta"/>
    <x v="1"/>
    <x v="1"/>
    <n v="0"/>
    <x v="1"/>
    <s v="Happy Hour"/>
    <x v="2"/>
    <x v="1"/>
    <x v="1"/>
    <n v="7.3"/>
    <x v="2"/>
    <n v="48"/>
    <n v="44"/>
  </r>
  <r>
    <s v="VTA00683"/>
    <x v="0"/>
    <n v="1"/>
    <x v="0"/>
    <x v="0"/>
    <x v="0"/>
    <x v="0"/>
    <x v="3"/>
    <s v="Avenida Colón 608"/>
    <x v="2"/>
    <x v="3"/>
    <x v="3"/>
    <s v=""/>
    <x v="0"/>
    <x v="2"/>
    <n v="1404.56"/>
    <x v="0"/>
    <n v="1404.56"/>
    <s v="Take Away"/>
    <x v="0"/>
    <x v="1"/>
    <s v="App"/>
    <x v="2"/>
    <x v="1"/>
    <n v="0"/>
    <x v="2"/>
    <s v="Ninguna"/>
    <x v="0"/>
    <x v="1"/>
    <x v="2"/>
    <n v="12.4"/>
    <x v="0"/>
    <n v="24"/>
    <n v="23"/>
  </r>
  <r>
    <s v="VTA00691"/>
    <x v="0"/>
    <n v="1"/>
    <x v="0"/>
    <x v="0"/>
    <x v="0"/>
    <x v="0"/>
    <x v="4"/>
    <s v="Córdoba Shopping"/>
    <x v="3"/>
    <x v="3"/>
    <x v="3"/>
    <s v=""/>
    <x v="0"/>
    <x v="0"/>
    <n v="1283.08"/>
    <x v="0"/>
    <n v="3849.24"/>
    <s v="En tienda"/>
    <x v="0"/>
    <x v="0"/>
    <s v="Efectivo"/>
    <x v="0"/>
    <x v="0"/>
    <n v="10"/>
    <x v="1"/>
    <s v="Happy Hour"/>
    <x v="2"/>
    <x v="2"/>
    <x v="1"/>
    <n v="5.9"/>
    <x v="3"/>
    <n v="48"/>
    <n v="45"/>
  </r>
  <r>
    <s v="VTA00798"/>
    <x v="0"/>
    <n v="1"/>
    <x v="0"/>
    <x v="0"/>
    <x v="0"/>
    <x v="0"/>
    <x v="5"/>
    <s v="San Lorenzo 25, Nueva Córdoba"/>
    <x v="0"/>
    <x v="4"/>
    <x v="2"/>
    <s v=""/>
    <x v="0"/>
    <x v="2"/>
    <n v="1298.08"/>
    <x v="0"/>
    <n v="1298.08"/>
    <s v="Delivery"/>
    <x v="0"/>
    <x v="2"/>
    <s v="App"/>
    <x v="2"/>
    <x v="1"/>
    <n v="0"/>
    <x v="0"/>
    <s v="2x1"/>
    <x v="2"/>
    <x v="1"/>
    <x v="2"/>
    <n v="11.3"/>
    <x v="0"/>
    <n v="20"/>
    <n v="19"/>
  </r>
  <r>
    <s v="VTA00812"/>
    <x v="0"/>
    <n v="1"/>
    <x v="0"/>
    <x v="0"/>
    <x v="0"/>
    <x v="0"/>
    <x v="6"/>
    <s v="San Lorenzo 25, Nueva Córdoba"/>
    <x v="0"/>
    <x v="5"/>
    <x v="4"/>
    <s v="Tall"/>
    <x v="1"/>
    <x v="1"/>
    <n v="1855.42"/>
    <x v="0"/>
    <n v="7421.68"/>
    <s v="En tienda"/>
    <x v="1"/>
    <x v="0"/>
    <s v="Efectivo"/>
    <x v="0"/>
    <x v="1"/>
    <n v="0"/>
    <x v="1"/>
    <s v="Happy Hour"/>
    <x v="3"/>
    <x v="1"/>
    <x v="3"/>
    <n v="3"/>
    <x v="0"/>
    <n v="14"/>
    <n v="10"/>
  </r>
  <r>
    <s v="VTA00869"/>
    <x v="0"/>
    <n v="1"/>
    <x v="0"/>
    <x v="0"/>
    <x v="0"/>
    <x v="0"/>
    <x v="7"/>
    <s v="San Lorenzo 25, Nueva Córdoba"/>
    <x v="0"/>
    <x v="0"/>
    <x v="0"/>
    <s v=""/>
    <x v="0"/>
    <x v="0"/>
    <n v="1295.21"/>
    <x v="0"/>
    <n v="3885.63"/>
    <s v="Delivery"/>
    <x v="0"/>
    <x v="2"/>
    <s v="Efectivo"/>
    <x v="0"/>
    <x v="1"/>
    <n v="0"/>
    <x v="2"/>
    <s v="Ninguna"/>
    <x v="3"/>
    <x v="0"/>
    <x v="3"/>
    <n v="2.8"/>
    <x v="1"/>
    <n v="11"/>
    <n v="8"/>
  </r>
  <r>
    <s v="VTA00941"/>
    <x v="0"/>
    <n v="1"/>
    <x v="0"/>
    <x v="0"/>
    <x v="0"/>
    <x v="0"/>
    <x v="8"/>
    <s v="San Lorenzo 25, Nueva Córdoba"/>
    <x v="0"/>
    <x v="6"/>
    <x v="5"/>
    <s v=""/>
    <x v="0"/>
    <x v="0"/>
    <n v="1946.61"/>
    <x v="0"/>
    <n v="5839.83"/>
    <s v="Delivery"/>
    <x v="1"/>
    <x v="2"/>
    <s v="App"/>
    <x v="2"/>
    <x v="1"/>
    <n v="0"/>
    <x v="3"/>
    <s v="Combo"/>
    <x v="4"/>
    <x v="2"/>
    <x v="3"/>
    <n v="4.4000000000000004"/>
    <x v="2"/>
    <n v="29"/>
    <n v="26"/>
  </r>
  <r>
    <s v="VTA00961"/>
    <x v="0"/>
    <n v="1"/>
    <x v="0"/>
    <x v="0"/>
    <x v="0"/>
    <x v="0"/>
    <x v="9"/>
    <s v="Calle San Lorenzo 47"/>
    <x v="1"/>
    <x v="7"/>
    <x v="6"/>
    <s v=""/>
    <x v="0"/>
    <x v="3"/>
    <n v="2668.06"/>
    <x v="2"/>
    <n v="13340.3"/>
    <s v="Delivery"/>
    <x v="2"/>
    <x v="2"/>
    <s v="App"/>
    <x v="2"/>
    <x v="0"/>
    <n v="10"/>
    <x v="0"/>
    <s v="2x1"/>
    <x v="3"/>
    <x v="2"/>
    <x v="1"/>
    <n v="6.9"/>
    <x v="3"/>
    <n v="14"/>
    <n v="9"/>
  </r>
  <r>
    <s v="VTA00967"/>
    <x v="0"/>
    <n v="1"/>
    <x v="0"/>
    <x v="0"/>
    <x v="0"/>
    <x v="0"/>
    <x v="10"/>
    <s v="Córdoba Shopping"/>
    <x v="3"/>
    <x v="0"/>
    <x v="0"/>
    <s v=""/>
    <x v="0"/>
    <x v="3"/>
    <n v="1261.8800000000001"/>
    <x v="0"/>
    <n v="6309.4"/>
    <s v="Delivery"/>
    <x v="1"/>
    <x v="2"/>
    <s v="Tarjeta"/>
    <x v="1"/>
    <x v="0"/>
    <n v="0"/>
    <x v="1"/>
    <s v="Happy Hour"/>
    <x v="2"/>
    <x v="1"/>
    <x v="0"/>
    <n v="13.9"/>
    <x v="2"/>
    <n v="44"/>
    <n v="39"/>
  </r>
  <r>
    <s v="VTA01010"/>
    <x v="0"/>
    <n v="1"/>
    <x v="0"/>
    <x v="0"/>
    <x v="0"/>
    <x v="0"/>
    <x v="11"/>
    <s v="Calle San Lorenzo 47"/>
    <x v="1"/>
    <x v="1"/>
    <x v="1"/>
    <s v=""/>
    <x v="0"/>
    <x v="3"/>
    <n v="1007.71"/>
    <x v="0"/>
    <n v="5038.55"/>
    <s v="Take Away"/>
    <x v="1"/>
    <x v="1"/>
    <s v="App"/>
    <x v="2"/>
    <x v="1"/>
    <n v="0"/>
    <x v="1"/>
    <s v="Happy Hour"/>
    <x v="1"/>
    <x v="2"/>
    <x v="1"/>
    <n v="5.6"/>
    <x v="4"/>
    <n v="50"/>
    <n v="45"/>
  </r>
  <r>
    <s v="VTA01268"/>
    <x v="0"/>
    <n v="1"/>
    <x v="0"/>
    <x v="0"/>
    <x v="0"/>
    <x v="0"/>
    <x v="12"/>
    <s v="Avenida Colón 608"/>
    <x v="2"/>
    <x v="8"/>
    <x v="0"/>
    <s v=""/>
    <x v="0"/>
    <x v="2"/>
    <n v="1577.87"/>
    <x v="0"/>
    <n v="1577.87"/>
    <s v="Delivery"/>
    <x v="0"/>
    <x v="2"/>
    <s v="Efectivo"/>
    <x v="0"/>
    <x v="0"/>
    <n v="15"/>
    <x v="0"/>
    <s v="2x1"/>
    <x v="2"/>
    <x v="2"/>
    <x v="3"/>
    <n v="2.2000000000000002"/>
    <x v="2"/>
    <n v="25"/>
    <n v="24"/>
  </r>
  <r>
    <s v="VTA01386"/>
    <x v="0"/>
    <n v="1"/>
    <x v="0"/>
    <x v="0"/>
    <x v="0"/>
    <x v="0"/>
    <x v="13"/>
    <s v="Avenida Colón 608"/>
    <x v="2"/>
    <x v="9"/>
    <x v="7"/>
    <s v=""/>
    <x v="0"/>
    <x v="3"/>
    <n v="2524.1"/>
    <x v="2"/>
    <n v="12620.5"/>
    <s v="Delivery"/>
    <x v="2"/>
    <x v="2"/>
    <s v="Efectivo"/>
    <x v="0"/>
    <x v="1"/>
    <n v="0"/>
    <x v="1"/>
    <s v="Happy Hour"/>
    <x v="4"/>
    <x v="1"/>
    <x v="3"/>
    <n v="4.4000000000000004"/>
    <x v="4"/>
    <n v="46"/>
    <n v="41"/>
  </r>
  <r>
    <s v="VTA01429"/>
    <x v="0"/>
    <n v="1"/>
    <x v="0"/>
    <x v="0"/>
    <x v="0"/>
    <x v="0"/>
    <x v="14"/>
    <s v="San Lorenzo 25, Nueva Córdoba"/>
    <x v="0"/>
    <x v="2"/>
    <x v="2"/>
    <s v=""/>
    <x v="0"/>
    <x v="2"/>
    <n v="1482.5"/>
    <x v="0"/>
    <n v="1482.5"/>
    <s v="Take Away"/>
    <x v="0"/>
    <x v="1"/>
    <s v="App"/>
    <x v="2"/>
    <x v="0"/>
    <n v="0"/>
    <x v="0"/>
    <s v="2x1"/>
    <x v="0"/>
    <x v="2"/>
    <x v="3"/>
    <n v="3.3"/>
    <x v="4"/>
    <n v="43"/>
    <n v="42"/>
  </r>
  <r>
    <s v="VTA01493"/>
    <x v="0"/>
    <n v="1"/>
    <x v="0"/>
    <x v="0"/>
    <x v="0"/>
    <x v="0"/>
    <x v="15"/>
    <s v="San Lorenzo 25, Nueva Córdoba"/>
    <x v="0"/>
    <x v="10"/>
    <x v="8"/>
    <s v="Pequeño"/>
    <x v="2"/>
    <x v="3"/>
    <n v="1868.37"/>
    <x v="0"/>
    <n v="9341.85"/>
    <s v="Delivery"/>
    <x v="1"/>
    <x v="2"/>
    <s v="Efectivo"/>
    <x v="0"/>
    <x v="0"/>
    <n v="10"/>
    <x v="2"/>
    <s v="Ninguna"/>
    <x v="2"/>
    <x v="2"/>
    <x v="3"/>
    <n v="3.7"/>
    <x v="0"/>
    <n v="23"/>
    <n v="18"/>
  </r>
  <r>
    <s v="VTA01620"/>
    <x v="0"/>
    <n v="1"/>
    <x v="0"/>
    <x v="0"/>
    <x v="0"/>
    <x v="0"/>
    <x v="16"/>
    <s v="Avenida Colón 608"/>
    <x v="2"/>
    <x v="4"/>
    <x v="2"/>
    <s v=""/>
    <x v="0"/>
    <x v="4"/>
    <n v="1494.48"/>
    <x v="0"/>
    <n v="2988.96"/>
    <s v="Delivery"/>
    <x v="0"/>
    <x v="2"/>
    <s v="Efectivo"/>
    <x v="0"/>
    <x v="1"/>
    <n v="0"/>
    <x v="2"/>
    <s v="Ninguna"/>
    <x v="1"/>
    <x v="1"/>
    <x v="0"/>
    <n v="13.9"/>
    <x v="4"/>
    <n v="14"/>
    <n v="12"/>
  </r>
  <r>
    <s v="VTA01787"/>
    <x v="0"/>
    <n v="1"/>
    <x v="0"/>
    <x v="0"/>
    <x v="0"/>
    <x v="0"/>
    <x v="17"/>
    <s v="San Lorenzo 25, Nueva Córdoba"/>
    <x v="0"/>
    <x v="11"/>
    <x v="9"/>
    <s v="Tall"/>
    <x v="1"/>
    <x v="4"/>
    <n v="1472.04"/>
    <x v="0"/>
    <n v="2944.08"/>
    <s v="Take Away"/>
    <x v="0"/>
    <x v="1"/>
    <s v="Tarjeta"/>
    <x v="1"/>
    <x v="1"/>
    <n v="0"/>
    <x v="2"/>
    <s v="Ninguna"/>
    <x v="4"/>
    <x v="1"/>
    <x v="0"/>
    <n v="14.5"/>
    <x v="0"/>
    <n v="29"/>
    <n v="27"/>
  </r>
  <r>
    <s v="VTA01866"/>
    <x v="0"/>
    <n v="1"/>
    <x v="0"/>
    <x v="0"/>
    <x v="0"/>
    <x v="0"/>
    <x v="18"/>
    <s v="San Lorenzo 25, Nueva Córdoba"/>
    <x v="0"/>
    <x v="0"/>
    <x v="0"/>
    <s v=""/>
    <x v="0"/>
    <x v="1"/>
    <n v="1077.24"/>
    <x v="0"/>
    <n v="4308.96"/>
    <s v="En tienda"/>
    <x v="0"/>
    <x v="0"/>
    <s v="Tarjeta"/>
    <x v="1"/>
    <x v="1"/>
    <n v="0"/>
    <x v="1"/>
    <s v="Happy Hour"/>
    <x v="3"/>
    <x v="2"/>
    <x v="0"/>
    <n v="14.4"/>
    <x v="4"/>
    <n v="18"/>
    <n v="14"/>
  </r>
  <r>
    <s v="VTA01942"/>
    <x v="0"/>
    <n v="1"/>
    <x v="0"/>
    <x v="0"/>
    <x v="0"/>
    <x v="0"/>
    <x v="19"/>
    <s v="Calle San Lorenzo 47"/>
    <x v="1"/>
    <x v="4"/>
    <x v="2"/>
    <s v=""/>
    <x v="0"/>
    <x v="3"/>
    <n v="1055.1600000000001"/>
    <x v="0"/>
    <n v="5275.8"/>
    <s v="Delivery"/>
    <x v="1"/>
    <x v="2"/>
    <s v="Efectivo"/>
    <x v="0"/>
    <x v="0"/>
    <n v="15"/>
    <x v="1"/>
    <s v="Happy Hour"/>
    <x v="0"/>
    <x v="2"/>
    <x v="1"/>
    <n v="9.6999999999999993"/>
    <x v="2"/>
    <n v="50"/>
    <n v="45"/>
  </r>
  <r>
    <s v="VTA02080"/>
    <x v="0"/>
    <n v="1"/>
    <x v="0"/>
    <x v="0"/>
    <x v="0"/>
    <x v="0"/>
    <x v="20"/>
    <s v="Avenida Colón 608"/>
    <x v="2"/>
    <x v="1"/>
    <x v="1"/>
    <s v=""/>
    <x v="0"/>
    <x v="0"/>
    <n v="793.8"/>
    <x v="1"/>
    <n v="2381.4"/>
    <s v="En tienda"/>
    <x v="0"/>
    <x v="0"/>
    <s v="Tarjeta"/>
    <x v="1"/>
    <x v="0"/>
    <n v="10"/>
    <x v="1"/>
    <s v="Happy Hour"/>
    <x v="3"/>
    <x v="1"/>
    <x v="2"/>
    <n v="11.7"/>
    <x v="1"/>
    <n v="19"/>
    <n v="16"/>
  </r>
  <r>
    <s v="VTA02119"/>
    <x v="0"/>
    <n v="1"/>
    <x v="0"/>
    <x v="0"/>
    <x v="0"/>
    <x v="0"/>
    <x v="21"/>
    <s v="Avenida Colón 608"/>
    <x v="2"/>
    <x v="1"/>
    <x v="1"/>
    <s v=""/>
    <x v="0"/>
    <x v="2"/>
    <n v="752.31"/>
    <x v="1"/>
    <n v="752.31"/>
    <s v="En tienda"/>
    <x v="0"/>
    <x v="0"/>
    <s v="App"/>
    <x v="2"/>
    <x v="0"/>
    <n v="10"/>
    <x v="2"/>
    <s v="Ninguna"/>
    <x v="3"/>
    <x v="0"/>
    <x v="1"/>
    <n v="5.2"/>
    <x v="3"/>
    <n v="33"/>
    <n v="32"/>
  </r>
  <r>
    <s v="VTA02238"/>
    <x v="0"/>
    <n v="1"/>
    <x v="0"/>
    <x v="0"/>
    <x v="0"/>
    <x v="0"/>
    <x v="22"/>
    <s v="Córdoba Shopping"/>
    <x v="3"/>
    <x v="0"/>
    <x v="0"/>
    <s v=""/>
    <x v="0"/>
    <x v="4"/>
    <n v="1206.81"/>
    <x v="0"/>
    <n v="2413.62"/>
    <s v="En tienda"/>
    <x v="0"/>
    <x v="0"/>
    <s v="App"/>
    <x v="2"/>
    <x v="0"/>
    <n v="15"/>
    <x v="2"/>
    <s v="Ninguna"/>
    <x v="5"/>
    <x v="1"/>
    <x v="3"/>
    <n v="3"/>
    <x v="2"/>
    <n v="31"/>
    <n v="29"/>
  </r>
  <r>
    <s v="VTA02350"/>
    <x v="0"/>
    <n v="1"/>
    <x v="0"/>
    <x v="0"/>
    <x v="0"/>
    <x v="0"/>
    <x v="23"/>
    <s v="Calle San Lorenzo 47"/>
    <x v="1"/>
    <x v="10"/>
    <x v="8"/>
    <s v="Pequeño"/>
    <x v="2"/>
    <x v="0"/>
    <n v="1738.86"/>
    <x v="0"/>
    <n v="5216.58"/>
    <s v="En tienda"/>
    <x v="1"/>
    <x v="0"/>
    <s v="App"/>
    <x v="2"/>
    <x v="0"/>
    <n v="10"/>
    <x v="1"/>
    <s v="Happy Hour"/>
    <x v="5"/>
    <x v="0"/>
    <x v="1"/>
    <n v="9"/>
    <x v="4"/>
    <n v="23"/>
    <n v="20"/>
  </r>
  <r>
    <s v="VTA02466"/>
    <x v="0"/>
    <n v="1"/>
    <x v="0"/>
    <x v="0"/>
    <x v="0"/>
    <x v="0"/>
    <x v="24"/>
    <s v="Avenida Colón 608"/>
    <x v="2"/>
    <x v="12"/>
    <x v="4"/>
    <s v="Pequeño"/>
    <x v="2"/>
    <x v="1"/>
    <n v="1421.02"/>
    <x v="0"/>
    <n v="5684.08"/>
    <s v="Take Away"/>
    <x v="1"/>
    <x v="1"/>
    <s v="App"/>
    <x v="2"/>
    <x v="0"/>
    <n v="10"/>
    <x v="3"/>
    <s v="Combo"/>
    <x v="4"/>
    <x v="0"/>
    <x v="1"/>
    <n v="8.1"/>
    <x v="4"/>
    <n v="23"/>
    <n v="19"/>
  </r>
  <r>
    <s v="VTA02504"/>
    <x v="0"/>
    <n v="1"/>
    <x v="0"/>
    <x v="0"/>
    <x v="0"/>
    <x v="0"/>
    <x v="25"/>
    <s v="San Lorenzo 25, Nueva Córdoba"/>
    <x v="0"/>
    <x v="6"/>
    <x v="5"/>
    <s v=""/>
    <x v="0"/>
    <x v="4"/>
    <n v="2054.17"/>
    <x v="2"/>
    <n v="4108.34"/>
    <s v="Take Away"/>
    <x v="0"/>
    <x v="1"/>
    <s v="App"/>
    <x v="2"/>
    <x v="1"/>
    <n v="0"/>
    <x v="3"/>
    <s v="Combo"/>
    <x v="2"/>
    <x v="1"/>
    <x v="0"/>
    <n v="14.5"/>
    <x v="1"/>
    <n v="29"/>
    <n v="27"/>
  </r>
  <r>
    <s v="VTA02573"/>
    <x v="0"/>
    <n v="1"/>
    <x v="0"/>
    <x v="0"/>
    <x v="0"/>
    <x v="0"/>
    <x v="26"/>
    <s v="Avenida Colón 608"/>
    <x v="2"/>
    <x v="13"/>
    <x v="9"/>
    <s v="Grande"/>
    <x v="3"/>
    <x v="4"/>
    <n v="1528.47"/>
    <x v="0"/>
    <n v="3056.94"/>
    <s v="Take Away"/>
    <x v="0"/>
    <x v="1"/>
    <s v="App"/>
    <x v="2"/>
    <x v="0"/>
    <n v="0"/>
    <x v="2"/>
    <s v="Ninguna"/>
    <x v="0"/>
    <x v="0"/>
    <x v="3"/>
    <n v="4.9000000000000004"/>
    <x v="3"/>
    <n v="48"/>
    <n v="46"/>
  </r>
  <r>
    <s v="VTA02592"/>
    <x v="0"/>
    <n v="1"/>
    <x v="0"/>
    <x v="0"/>
    <x v="0"/>
    <x v="0"/>
    <x v="27"/>
    <s v="Calle San Lorenzo 47"/>
    <x v="1"/>
    <x v="10"/>
    <x v="8"/>
    <s v="Grande"/>
    <x v="3"/>
    <x v="3"/>
    <n v="1761.78"/>
    <x v="0"/>
    <n v="8808.9"/>
    <s v="Delivery"/>
    <x v="1"/>
    <x v="2"/>
    <s v="Tarjeta"/>
    <x v="1"/>
    <x v="1"/>
    <n v="0"/>
    <x v="2"/>
    <s v="Ninguna"/>
    <x v="3"/>
    <x v="0"/>
    <x v="1"/>
    <n v="6.3"/>
    <x v="0"/>
    <n v="41"/>
    <n v="36"/>
  </r>
  <r>
    <s v="VTA02623"/>
    <x v="0"/>
    <n v="1"/>
    <x v="0"/>
    <x v="0"/>
    <x v="0"/>
    <x v="0"/>
    <x v="28"/>
    <s v="San Lorenzo 25, Nueva Córdoba"/>
    <x v="0"/>
    <x v="6"/>
    <x v="5"/>
    <s v=""/>
    <x v="0"/>
    <x v="0"/>
    <n v="1698.31"/>
    <x v="0"/>
    <n v="5094.93"/>
    <s v="Delivery"/>
    <x v="1"/>
    <x v="2"/>
    <s v="Efectivo"/>
    <x v="0"/>
    <x v="0"/>
    <n v="0"/>
    <x v="0"/>
    <s v="2x1"/>
    <x v="4"/>
    <x v="0"/>
    <x v="3"/>
    <n v="4.4000000000000004"/>
    <x v="3"/>
    <n v="11"/>
    <n v="8"/>
  </r>
  <r>
    <s v="VTA02779"/>
    <x v="0"/>
    <n v="1"/>
    <x v="0"/>
    <x v="0"/>
    <x v="0"/>
    <x v="0"/>
    <x v="29"/>
    <s v="Calle San Lorenzo 47"/>
    <x v="1"/>
    <x v="13"/>
    <x v="9"/>
    <s v="Pequeño"/>
    <x v="2"/>
    <x v="4"/>
    <n v="1467.75"/>
    <x v="0"/>
    <n v="2935.5"/>
    <s v="Take Away"/>
    <x v="0"/>
    <x v="1"/>
    <s v="Tarjeta"/>
    <x v="1"/>
    <x v="1"/>
    <n v="0"/>
    <x v="0"/>
    <s v="2x1"/>
    <x v="5"/>
    <x v="0"/>
    <x v="3"/>
    <n v="3.8"/>
    <x v="1"/>
    <n v="35"/>
    <n v="33"/>
  </r>
  <r>
    <s v="VTA02916"/>
    <x v="0"/>
    <n v="1"/>
    <x v="0"/>
    <x v="0"/>
    <x v="0"/>
    <x v="0"/>
    <x v="30"/>
    <s v="Calle San Lorenzo 47"/>
    <x v="1"/>
    <x v="0"/>
    <x v="0"/>
    <s v=""/>
    <x v="0"/>
    <x v="0"/>
    <n v="1427.29"/>
    <x v="0"/>
    <n v="4281.87"/>
    <s v="Take Away"/>
    <x v="0"/>
    <x v="1"/>
    <s v="App"/>
    <x v="2"/>
    <x v="1"/>
    <n v="0"/>
    <x v="1"/>
    <s v="Happy Hour"/>
    <x v="5"/>
    <x v="1"/>
    <x v="0"/>
    <n v="14.8"/>
    <x v="4"/>
    <n v="25"/>
    <n v="22"/>
  </r>
  <r>
    <s v="VTA02917"/>
    <x v="0"/>
    <n v="1"/>
    <x v="0"/>
    <x v="0"/>
    <x v="0"/>
    <x v="0"/>
    <x v="31"/>
    <s v="San Lorenzo 25, Nueva Córdoba"/>
    <x v="0"/>
    <x v="9"/>
    <x v="7"/>
    <s v=""/>
    <x v="0"/>
    <x v="2"/>
    <n v="2593.8000000000002"/>
    <x v="2"/>
    <n v="2593.8000000000002"/>
    <s v="En tienda"/>
    <x v="0"/>
    <x v="0"/>
    <s v="App"/>
    <x v="2"/>
    <x v="1"/>
    <n v="0"/>
    <x v="0"/>
    <s v="2x1"/>
    <x v="2"/>
    <x v="0"/>
    <x v="1"/>
    <n v="6.2"/>
    <x v="1"/>
    <n v="31"/>
    <n v="30"/>
  </r>
  <r>
    <s v="VTA03189"/>
    <x v="0"/>
    <n v="1"/>
    <x v="0"/>
    <x v="0"/>
    <x v="0"/>
    <x v="0"/>
    <x v="32"/>
    <s v="Avenida Colón 608"/>
    <x v="2"/>
    <x v="14"/>
    <x v="6"/>
    <s v=""/>
    <x v="0"/>
    <x v="3"/>
    <n v="2855.17"/>
    <x v="2"/>
    <n v="14275.85"/>
    <s v="En tienda"/>
    <x v="2"/>
    <x v="0"/>
    <s v="Efectivo"/>
    <x v="0"/>
    <x v="1"/>
    <n v="0"/>
    <x v="1"/>
    <s v="Happy Hour"/>
    <x v="5"/>
    <x v="2"/>
    <x v="3"/>
    <n v="2.2000000000000002"/>
    <x v="2"/>
    <n v="28"/>
    <n v="23"/>
  </r>
  <r>
    <s v="VTA03262"/>
    <x v="0"/>
    <n v="1"/>
    <x v="0"/>
    <x v="0"/>
    <x v="0"/>
    <x v="0"/>
    <x v="33"/>
    <s v="San Lorenzo 25, Nueva Córdoba"/>
    <x v="0"/>
    <x v="11"/>
    <x v="9"/>
    <s v="Pequeño"/>
    <x v="2"/>
    <x v="0"/>
    <n v="1655.09"/>
    <x v="0"/>
    <n v="4965.2700000000004"/>
    <s v="En tienda"/>
    <x v="0"/>
    <x v="0"/>
    <s v="Efectivo"/>
    <x v="0"/>
    <x v="1"/>
    <n v="0"/>
    <x v="1"/>
    <s v="Happy Hour"/>
    <x v="4"/>
    <x v="0"/>
    <x v="1"/>
    <n v="9.9"/>
    <x v="1"/>
    <n v="21"/>
    <n v="18"/>
  </r>
  <r>
    <s v="VTA03338"/>
    <x v="0"/>
    <n v="1"/>
    <x v="0"/>
    <x v="0"/>
    <x v="0"/>
    <x v="0"/>
    <x v="34"/>
    <s v="Avenida Colón 608"/>
    <x v="2"/>
    <x v="6"/>
    <x v="5"/>
    <s v=""/>
    <x v="0"/>
    <x v="1"/>
    <n v="1887.08"/>
    <x v="0"/>
    <n v="7548.32"/>
    <s v="Delivery"/>
    <x v="1"/>
    <x v="2"/>
    <s v="Tarjeta"/>
    <x v="1"/>
    <x v="0"/>
    <n v="10"/>
    <x v="2"/>
    <s v="Ninguna"/>
    <x v="0"/>
    <x v="1"/>
    <x v="1"/>
    <n v="6.1"/>
    <x v="0"/>
    <n v="34"/>
    <n v="30"/>
  </r>
  <r>
    <s v="VTA03495"/>
    <x v="0"/>
    <n v="1"/>
    <x v="0"/>
    <x v="0"/>
    <x v="0"/>
    <x v="0"/>
    <x v="35"/>
    <s v="Avenida Colón 608"/>
    <x v="2"/>
    <x v="10"/>
    <x v="8"/>
    <s v="Pequeño"/>
    <x v="2"/>
    <x v="3"/>
    <n v="2097.44"/>
    <x v="2"/>
    <n v="10487.2"/>
    <s v="Delivery"/>
    <x v="2"/>
    <x v="2"/>
    <s v="Tarjeta"/>
    <x v="1"/>
    <x v="0"/>
    <n v="0"/>
    <x v="2"/>
    <s v="Ninguna"/>
    <x v="4"/>
    <x v="1"/>
    <x v="1"/>
    <n v="8"/>
    <x v="4"/>
    <n v="33"/>
    <n v="28"/>
  </r>
  <r>
    <s v="VTA03510"/>
    <x v="0"/>
    <n v="1"/>
    <x v="0"/>
    <x v="0"/>
    <x v="0"/>
    <x v="0"/>
    <x v="36"/>
    <s v="San Lorenzo 25, Nueva Córdoba"/>
    <x v="0"/>
    <x v="7"/>
    <x v="6"/>
    <s v=""/>
    <x v="0"/>
    <x v="4"/>
    <n v="2756.46"/>
    <x v="2"/>
    <n v="5512.92"/>
    <s v="En tienda"/>
    <x v="1"/>
    <x v="0"/>
    <s v="App"/>
    <x v="2"/>
    <x v="1"/>
    <n v="0"/>
    <x v="1"/>
    <s v="Happy Hour"/>
    <x v="1"/>
    <x v="0"/>
    <x v="1"/>
    <n v="5.2"/>
    <x v="2"/>
    <n v="29"/>
    <n v="27"/>
  </r>
  <r>
    <s v="VTA03557"/>
    <x v="0"/>
    <n v="1"/>
    <x v="0"/>
    <x v="0"/>
    <x v="0"/>
    <x v="0"/>
    <x v="37"/>
    <s v="Calle San Lorenzo 47"/>
    <x v="1"/>
    <x v="6"/>
    <x v="5"/>
    <s v=""/>
    <x v="0"/>
    <x v="3"/>
    <n v="2114.04"/>
    <x v="2"/>
    <n v="10570.2"/>
    <s v="Delivery"/>
    <x v="2"/>
    <x v="2"/>
    <s v="App"/>
    <x v="2"/>
    <x v="1"/>
    <n v="0"/>
    <x v="0"/>
    <s v="2x1"/>
    <x v="1"/>
    <x v="1"/>
    <x v="3"/>
    <n v="3.3"/>
    <x v="3"/>
    <n v="45"/>
    <n v="40"/>
  </r>
  <r>
    <s v="VTA03642"/>
    <x v="0"/>
    <n v="1"/>
    <x v="0"/>
    <x v="0"/>
    <x v="0"/>
    <x v="0"/>
    <x v="38"/>
    <s v="Calle San Lorenzo 47"/>
    <x v="1"/>
    <x v="1"/>
    <x v="1"/>
    <s v=""/>
    <x v="0"/>
    <x v="2"/>
    <n v="1021.71"/>
    <x v="0"/>
    <n v="1021.71"/>
    <s v="En tienda"/>
    <x v="0"/>
    <x v="0"/>
    <s v="Tarjeta"/>
    <x v="1"/>
    <x v="1"/>
    <n v="0"/>
    <x v="3"/>
    <s v="Combo"/>
    <x v="4"/>
    <x v="0"/>
    <x v="1"/>
    <n v="7.6"/>
    <x v="3"/>
    <n v="43"/>
    <n v="42"/>
  </r>
  <r>
    <s v="VTA03662"/>
    <x v="0"/>
    <n v="1"/>
    <x v="0"/>
    <x v="0"/>
    <x v="0"/>
    <x v="0"/>
    <x v="39"/>
    <s v="Calle San Lorenzo 47"/>
    <x v="1"/>
    <x v="15"/>
    <x v="10"/>
    <s v=""/>
    <x v="0"/>
    <x v="2"/>
    <n v="1923.42"/>
    <x v="0"/>
    <n v="1923.42"/>
    <s v="Take Away"/>
    <x v="0"/>
    <x v="1"/>
    <s v="Efectivo"/>
    <x v="0"/>
    <x v="1"/>
    <n v="0"/>
    <x v="3"/>
    <s v="Combo"/>
    <x v="5"/>
    <x v="1"/>
    <x v="0"/>
    <n v="14.3"/>
    <x v="1"/>
    <n v="34"/>
    <n v="33"/>
  </r>
  <r>
    <s v="VTA03903"/>
    <x v="0"/>
    <n v="1"/>
    <x v="0"/>
    <x v="0"/>
    <x v="0"/>
    <x v="0"/>
    <x v="40"/>
    <s v="Córdoba Shopping"/>
    <x v="3"/>
    <x v="16"/>
    <x v="4"/>
    <s v="Tall"/>
    <x v="1"/>
    <x v="0"/>
    <n v="1863.27"/>
    <x v="0"/>
    <n v="5589.81"/>
    <s v="Delivery"/>
    <x v="1"/>
    <x v="2"/>
    <s v="App"/>
    <x v="2"/>
    <x v="0"/>
    <n v="15"/>
    <x v="2"/>
    <s v="Ninguna"/>
    <x v="4"/>
    <x v="0"/>
    <x v="1"/>
    <n v="9.6999999999999993"/>
    <x v="1"/>
    <n v="36"/>
    <n v="33"/>
  </r>
  <r>
    <s v="VTA04420"/>
    <x v="0"/>
    <n v="1"/>
    <x v="0"/>
    <x v="0"/>
    <x v="0"/>
    <x v="0"/>
    <x v="41"/>
    <s v="Calle San Lorenzo 47"/>
    <x v="1"/>
    <x v="15"/>
    <x v="10"/>
    <s v=""/>
    <x v="0"/>
    <x v="1"/>
    <n v="1515.64"/>
    <x v="0"/>
    <n v="6062.56"/>
    <s v="En tienda"/>
    <x v="1"/>
    <x v="0"/>
    <s v="Efectivo"/>
    <x v="0"/>
    <x v="1"/>
    <n v="0"/>
    <x v="0"/>
    <s v="2x1"/>
    <x v="2"/>
    <x v="1"/>
    <x v="1"/>
    <n v="9.6"/>
    <x v="0"/>
    <n v="18"/>
    <n v="14"/>
  </r>
  <r>
    <s v="VTA04543"/>
    <x v="0"/>
    <n v="1"/>
    <x v="0"/>
    <x v="0"/>
    <x v="0"/>
    <x v="0"/>
    <x v="42"/>
    <s v="Calle San Lorenzo 47"/>
    <x v="1"/>
    <x v="3"/>
    <x v="3"/>
    <s v=""/>
    <x v="0"/>
    <x v="4"/>
    <n v="1138.6400000000001"/>
    <x v="0"/>
    <n v="2277.2800000000002"/>
    <s v="En tienda"/>
    <x v="0"/>
    <x v="0"/>
    <s v="Efectivo"/>
    <x v="0"/>
    <x v="1"/>
    <n v="0"/>
    <x v="3"/>
    <s v="Combo"/>
    <x v="3"/>
    <x v="2"/>
    <x v="1"/>
    <n v="9"/>
    <x v="3"/>
    <n v="14"/>
    <n v="12"/>
  </r>
  <r>
    <s v="VTA04690"/>
    <x v="0"/>
    <n v="1"/>
    <x v="0"/>
    <x v="0"/>
    <x v="0"/>
    <x v="0"/>
    <x v="43"/>
    <s v="San Lorenzo 25, Nueva Córdoba"/>
    <x v="0"/>
    <x v="6"/>
    <x v="5"/>
    <s v=""/>
    <x v="0"/>
    <x v="0"/>
    <n v="2104.7399999999998"/>
    <x v="2"/>
    <n v="6314.22"/>
    <s v="Delivery"/>
    <x v="1"/>
    <x v="2"/>
    <s v="Efectivo"/>
    <x v="0"/>
    <x v="1"/>
    <n v="0"/>
    <x v="3"/>
    <s v="Combo"/>
    <x v="0"/>
    <x v="0"/>
    <x v="1"/>
    <n v="9.5"/>
    <x v="1"/>
    <n v="47"/>
    <n v="44"/>
  </r>
  <r>
    <s v="VTA04695"/>
    <x v="0"/>
    <n v="1"/>
    <x v="0"/>
    <x v="0"/>
    <x v="0"/>
    <x v="0"/>
    <x v="44"/>
    <s v="Avenida Colón 608"/>
    <x v="2"/>
    <x v="0"/>
    <x v="0"/>
    <s v=""/>
    <x v="0"/>
    <x v="1"/>
    <n v="1033.76"/>
    <x v="0"/>
    <n v="4135.04"/>
    <s v="En tienda"/>
    <x v="0"/>
    <x v="0"/>
    <s v="Tarjeta"/>
    <x v="1"/>
    <x v="1"/>
    <n v="0"/>
    <x v="3"/>
    <s v="Combo"/>
    <x v="3"/>
    <x v="2"/>
    <x v="1"/>
    <n v="7.2"/>
    <x v="1"/>
    <n v="13"/>
    <n v="9"/>
  </r>
  <r>
    <s v="VTA04805"/>
    <x v="0"/>
    <n v="1"/>
    <x v="0"/>
    <x v="0"/>
    <x v="0"/>
    <x v="0"/>
    <x v="45"/>
    <s v="San Lorenzo 25, Nueva Córdoba"/>
    <x v="0"/>
    <x v="10"/>
    <x v="8"/>
    <s v="Grande"/>
    <x v="3"/>
    <x v="0"/>
    <n v="1677.56"/>
    <x v="0"/>
    <n v="5032.68"/>
    <s v="En tienda"/>
    <x v="1"/>
    <x v="0"/>
    <s v="Tarjeta"/>
    <x v="1"/>
    <x v="1"/>
    <n v="0"/>
    <x v="0"/>
    <s v="2x1"/>
    <x v="5"/>
    <x v="1"/>
    <x v="3"/>
    <n v="3.2"/>
    <x v="0"/>
    <n v="38"/>
    <n v="35"/>
  </r>
  <r>
    <s v="VTA04905"/>
    <x v="0"/>
    <n v="1"/>
    <x v="0"/>
    <x v="0"/>
    <x v="0"/>
    <x v="0"/>
    <x v="46"/>
    <s v="San Lorenzo 25, Nueva Córdoba"/>
    <x v="0"/>
    <x v="6"/>
    <x v="5"/>
    <s v=""/>
    <x v="0"/>
    <x v="3"/>
    <n v="1644.45"/>
    <x v="0"/>
    <n v="8222.25"/>
    <s v="Delivery"/>
    <x v="1"/>
    <x v="2"/>
    <s v="Efectivo"/>
    <x v="0"/>
    <x v="1"/>
    <n v="0"/>
    <x v="1"/>
    <s v="Happy Hour"/>
    <x v="1"/>
    <x v="0"/>
    <x v="3"/>
    <n v="3.9"/>
    <x v="0"/>
    <n v="28"/>
    <n v="23"/>
  </r>
  <r>
    <s v="VTA04964"/>
    <x v="0"/>
    <n v="1"/>
    <x v="0"/>
    <x v="0"/>
    <x v="0"/>
    <x v="0"/>
    <x v="47"/>
    <s v="Avenida Colón 608"/>
    <x v="2"/>
    <x v="0"/>
    <x v="0"/>
    <s v=""/>
    <x v="0"/>
    <x v="4"/>
    <n v="1474.32"/>
    <x v="0"/>
    <n v="2948.64"/>
    <s v="Delivery"/>
    <x v="0"/>
    <x v="2"/>
    <s v="Efectivo"/>
    <x v="0"/>
    <x v="1"/>
    <n v="0"/>
    <x v="2"/>
    <s v="Ninguna"/>
    <x v="4"/>
    <x v="2"/>
    <x v="0"/>
    <n v="13.2"/>
    <x v="3"/>
    <n v="11"/>
    <n v="9"/>
  </r>
  <r>
    <s v="VTA00026"/>
    <x v="1"/>
    <n v="2"/>
    <x v="1"/>
    <x v="1"/>
    <x v="0"/>
    <x v="0"/>
    <x v="48"/>
    <s v="Córdoba Shopping"/>
    <x v="3"/>
    <x v="10"/>
    <x v="8"/>
    <s v="Tall"/>
    <x v="1"/>
    <x v="4"/>
    <n v="1610.81"/>
    <x v="0"/>
    <n v="3221.62"/>
    <s v="Take Away"/>
    <x v="0"/>
    <x v="1"/>
    <s v="Efectivo"/>
    <x v="0"/>
    <x v="0"/>
    <n v="15"/>
    <x v="2"/>
    <s v="Ninguna"/>
    <x v="3"/>
    <x v="1"/>
    <x v="2"/>
    <n v="10.3"/>
    <x v="1"/>
    <n v="34"/>
    <n v="32"/>
  </r>
  <r>
    <s v="VTA00221"/>
    <x v="1"/>
    <n v="2"/>
    <x v="1"/>
    <x v="1"/>
    <x v="0"/>
    <x v="0"/>
    <x v="49"/>
    <s v="Avenida Colón 608"/>
    <x v="2"/>
    <x v="6"/>
    <x v="5"/>
    <s v=""/>
    <x v="0"/>
    <x v="1"/>
    <n v="1806.85"/>
    <x v="0"/>
    <n v="7227.4"/>
    <s v="Delivery"/>
    <x v="1"/>
    <x v="2"/>
    <s v="Efectivo"/>
    <x v="0"/>
    <x v="1"/>
    <n v="0"/>
    <x v="2"/>
    <s v="Ninguna"/>
    <x v="0"/>
    <x v="1"/>
    <x v="2"/>
    <n v="10.199999999999999"/>
    <x v="4"/>
    <n v="19"/>
    <n v="15"/>
  </r>
  <r>
    <s v="VTA00316"/>
    <x v="1"/>
    <n v="2"/>
    <x v="1"/>
    <x v="1"/>
    <x v="0"/>
    <x v="0"/>
    <x v="50"/>
    <s v="Córdoba Shopping"/>
    <x v="3"/>
    <x v="17"/>
    <x v="9"/>
    <s v="Grande"/>
    <x v="3"/>
    <x v="2"/>
    <n v="1415.08"/>
    <x v="0"/>
    <n v="1415.08"/>
    <s v="Delivery"/>
    <x v="0"/>
    <x v="2"/>
    <s v="Efectivo"/>
    <x v="0"/>
    <x v="1"/>
    <n v="0"/>
    <x v="1"/>
    <s v="Happy Hour"/>
    <x v="5"/>
    <x v="2"/>
    <x v="2"/>
    <n v="10.199999999999999"/>
    <x v="2"/>
    <n v="20"/>
    <n v="19"/>
  </r>
  <r>
    <s v="VTA00455"/>
    <x v="1"/>
    <n v="2"/>
    <x v="1"/>
    <x v="1"/>
    <x v="0"/>
    <x v="0"/>
    <x v="51"/>
    <s v="Córdoba Shopping"/>
    <x v="3"/>
    <x v="9"/>
    <x v="7"/>
    <s v=""/>
    <x v="0"/>
    <x v="1"/>
    <n v="2920.32"/>
    <x v="2"/>
    <n v="11681.28"/>
    <s v="En tienda"/>
    <x v="2"/>
    <x v="0"/>
    <s v="App"/>
    <x v="2"/>
    <x v="1"/>
    <n v="0"/>
    <x v="0"/>
    <s v="2x1"/>
    <x v="1"/>
    <x v="2"/>
    <x v="3"/>
    <n v="4.0999999999999996"/>
    <x v="1"/>
    <n v="35"/>
    <n v="31"/>
  </r>
  <r>
    <s v="VTA00497"/>
    <x v="1"/>
    <n v="2"/>
    <x v="1"/>
    <x v="1"/>
    <x v="0"/>
    <x v="0"/>
    <x v="52"/>
    <s v="Calle San Lorenzo 47"/>
    <x v="1"/>
    <x v="5"/>
    <x v="4"/>
    <s v="Grande"/>
    <x v="3"/>
    <x v="4"/>
    <n v="1312.1"/>
    <x v="0"/>
    <n v="2624.2"/>
    <s v="En tienda"/>
    <x v="0"/>
    <x v="0"/>
    <s v="Efectivo"/>
    <x v="0"/>
    <x v="1"/>
    <n v="0"/>
    <x v="0"/>
    <s v="2x1"/>
    <x v="5"/>
    <x v="2"/>
    <x v="1"/>
    <n v="6.7"/>
    <x v="4"/>
    <n v="26"/>
    <n v="24"/>
  </r>
  <r>
    <s v="VTA00559"/>
    <x v="1"/>
    <n v="2"/>
    <x v="1"/>
    <x v="1"/>
    <x v="0"/>
    <x v="0"/>
    <x v="53"/>
    <s v="San Lorenzo 25, Nueva Córdoba"/>
    <x v="0"/>
    <x v="18"/>
    <x v="9"/>
    <s v="Tall"/>
    <x v="1"/>
    <x v="4"/>
    <n v="1766.09"/>
    <x v="0"/>
    <n v="3532.18"/>
    <s v="En tienda"/>
    <x v="0"/>
    <x v="0"/>
    <s v="App"/>
    <x v="2"/>
    <x v="1"/>
    <n v="0"/>
    <x v="2"/>
    <s v="Ninguna"/>
    <x v="5"/>
    <x v="0"/>
    <x v="3"/>
    <n v="4.4000000000000004"/>
    <x v="2"/>
    <n v="11"/>
    <n v="9"/>
  </r>
  <r>
    <s v="VTA00579"/>
    <x v="1"/>
    <n v="2"/>
    <x v="1"/>
    <x v="1"/>
    <x v="0"/>
    <x v="0"/>
    <x v="54"/>
    <s v="Calle San Lorenzo 47"/>
    <x v="1"/>
    <x v="19"/>
    <x v="7"/>
    <s v=""/>
    <x v="0"/>
    <x v="2"/>
    <n v="2232"/>
    <x v="2"/>
    <n v="2232"/>
    <s v="Take Away"/>
    <x v="0"/>
    <x v="1"/>
    <s v="Efectivo"/>
    <x v="0"/>
    <x v="1"/>
    <n v="0"/>
    <x v="3"/>
    <s v="Combo"/>
    <x v="0"/>
    <x v="2"/>
    <x v="0"/>
    <n v="13.6"/>
    <x v="1"/>
    <n v="25"/>
    <n v="24"/>
  </r>
  <r>
    <s v="VTA00650"/>
    <x v="1"/>
    <n v="2"/>
    <x v="1"/>
    <x v="1"/>
    <x v="0"/>
    <x v="0"/>
    <x v="55"/>
    <s v="Avenida Colón 608"/>
    <x v="2"/>
    <x v="4"/>
    <x v="2"/>
    <s v=""/>
    <x v="0"/>
    <x v="4"/>
    <n v="1232.01"/>
    <x v="0"/>
    <n v="2464.02"/>
    <s v="Take Away"/>
    <x v="0"/>
    <x v="1"/>
    <s v="Tarjeta"/>
    <x v="1"/>
    <x v="0"/>
    <n v="0"/>
    <x v="3"/>
    <s v="Combo"/>
    <x v="4"/>
    <x v="0"/>
    <x v="2"/>
    <n v="11.3"/>
    <x v="3"/>
    <n v="44"/>
    <n v="42"/>
  </r>
  <r>
    <s v="VTA00660"/>
    <x v="1"/>
    <n v="2"/>
    <x v="1"/>
    <x v="1"/>
    <x v="0"/>
    <x v="0"/>
    <x v="30"/>
    <s v="Córdoba Shopping"/>
    <x v="3"/>
    <x v="7"/>
    <x v="6"/>
    <s v=""/>
    <x v="0"/>
    <x v="4"/>
    <n v="2541.96"/>
    <x v="2"/>
    <n v="5083.92"/>
    <s v="En tienda"/>
    <x v="1"/>
    <x v="0"/>
    <s v="App"/>
    <x v="2"/>
    <x v="0"/>
    <n v="10"/>
    <x v="3"/>
    <s v="Combo"/>
    <x v="1"/>
    <x v="2"/>
    <x v="1"/>
    <n v="6.6"/>
    <x v="0"/>
    <n v="28"/>
    <n v="26"/>
  </r>
  <r>
    <s v="VTA00690"/>
    <x v="1"/>
    <n v="2"/>
    <x v="1"/>
    <x v="1"/>
    <x v="0"/>
    <x v="0"/>
    <x v="56"/>
    <s v="Avenida Colón 608"/>
    <x v="2"/>
    <x v="16"/>
    <x v="4"/>
    <s v="Grande"/>
    <x v="3"/>
    <x v="0"/>
    <n v="1372.07"/>
    <x v="0"/>
    <n v="4116.21"/>
    <s v="Delivery"/>
    <x v="0"/>
    <x v="2"/>
    <s v="Tarjeta"/>
    <x v="1"/>
    <x v="1"/>
    <n v="0"/>
    <x v="1"/>
    <s v="Happy Hour"/>
    <x v="0"/>
    <x v="1"/>
    <x v="2"/>
    <n v="10.6"/>
    <x v="4"/>
    <n v="44"/>
    <n v="41"/>
  </r>
  <r>
    <s v="VTA00877"/>
    <x v="1"/>
    <n v="2"/>
    <x v="1"/>
    <x v="1"/>
    <x v="0"/>
    <x v="0"/>
    <x v="57"/>
    <s v="Calle San Lorenzo 47"/>
    <x v="1"/>
    <x v="20"/>
    <x v="2"/>
    <s v=""/>
    <x v="0"/>
    <x v="1"/>
    <n v="968.39"/>
    <x v="1"/>
    <n v="3873.56"/>
    <s v="Take Away"/>
    <x v="0"/>
    <x v="1"/>
    <s v="Tarjeta"/>
    <x v="1"/>
    <x v="0"/>
    <n v="15"/>
    <x v="0"/>
    <s v="2x1"/>
    <x v="3"/>
    <x v="2"/>
    <x v="0"/>
    <n v="14.2"/>
    <x v="3"/>
    <n v="41"/>
    <n v="37"/>
  </r>
  <r>
    <s v="VTA00910"/>
    <x v="1"/>
    <n v="2"/>
    <x v="1"/>
    <x v="1"/>
    <x v="0"/>
    <x v="0"/>
    <x v="58"/>
    <s v="Córdoba Shopping"/>
    <x v="3"/>
    <x v="9"/>
    <x v="7"/>
    <s v=""/>
    <x v="0"/>
    <x v="2"/>
    <n v="2579.4"/>
    <x v="2"/>
    <n v="2579.4"/>
    <s v="En tienda"/>
    <x v="0"/>
    <x v="0"/>
    <s v="Tarjeta"/>
    <x v="1"/>
    <x v="0"/>
    <n v="0"/>
    <x v="0"/>
    <s v="2x1"/>
    <x v="3"/>
    <x v="0"/>
    <x v="3"/>
    <n v="3"/>
    <x v="1"/>
    <n v="28"/>
    <n v="27"/>
  </r>
  <r>
    <s v="VTA00998"/>
    <x v="1"/>
    <n v="2"/>
    <x v="1"/>
    <x v="1"/>
    <x v="0"/>
    <x v="0"/>
    <x v="59"/>
    <s v="Calle San Lorenzo 47"/>
    <x v="1"/>
    <x v="0"/>
    <x v="0"/>
    <s v=""/>
    <x v="0"/>
    <x v="0"/>
    <n v="1414.48"/>
    <x v="0"/>
    <n v="4243.4399999999996"/>
    <s v="Take Away"/>
    <x v="0"/>
    <x v="1"/>
    <s v="App"/>
    <x v="2"/>
    <x v="0"/>
    <n v="15"/>
    <x v="3"/>
    <s v="Combo"/>
    <x v="3"/>
    <x v="1"/>
    <x v="1"/>
    <n v="5.8"/>
    <x v="2"/>
    <n v="27"/>
    <n v="24"/>
  </r>
  <r>
    <s v="VTA01358"/>
    <x v="1"/>
    <n v="2"/>
    <x v="1"/>
    <x v="1"/>
    <x v="0"/>
    <x v="0"/>
    <x v="60"/>
    <s v="Avenida Colón 608"/>
    <x v="2"/>
    <x v="15"/>
    <x v="10"/>
    <s v=""/>
    <x v="0"/>
    <x v="2"/>
    <n v="1808.45"/>
    <x v="0"/>
    <n v="1808.45"/>
    <s v="En tienda"/>
    <x v="0"/>
    <x v="0"/>
    <s v="Efectivo"/>
    <x v="0"/>
    <x v="1"/>
    <n v="0"/>
    <x v="1"/>
    <s v="Happy Hour"/>
    <x v="3"/>
    <x v="1"/>
    <x v="1"/>
    <n v="7.3"/>
    <x v="0"/>
    <n v="48"/>
    <n v="47"/>
  </r>
  <r>
    <s v="VTA01414"/>
    <x v="1"/>
    <n v="2"/>
    <x v="1"/>
    <x v="1"/>
    <x v="0"/>
    <x v="0"/>
    <x v="61"/>
    <s v="Avenida Colón 608"/>
    <x v="2"/>
    <x v="6"/>
    <x v="5"/>
    <s v=""/>
    <x v="0"/>
    <x v="0"/>
    <n v="1835.62"/>
    <x v="0"/>
    <n v="5506.86"/>
    <s v="Take Away"/>
    <x v="1"/>
    <x v="1"/>
    <s v="Tarjeta"/>
    <x v="1"/>
    <x v="1"/>
    <n v="0"/>
    <x v="1"/>
    <s v="Happy Hour"/>
    <x v="0"/>
    <x v="2"/>
    <x v="3"/>
    <n v="3.5"/>
    <x v="1"/>
    <n v="42"/>
    <n v="39"/>
  </r>
  <r>
    <s v="VTA01665"/>
    <x v="1"/>
    <n v="2"/>
    <x v="1"/>
    <x v="1"/>
    <x v="0"/>
    <x v="0"/>
    <x v="0"/>
    <s v="Avenida Colón 608"/>
    <x v="2"/>
    <x v="21"/>
    <x v="1"/>
    <s v=""/>
    <x v="0"/>
    <x v="2"/>
    <n v="975.17"/>
    <x v="1"/>
    <n v="975.17"/>
    <s v="Delivery"/>
    <x v="0"/>
    <x v="2"/>
    <s v="App"/>
    <x v="2"/>
    <x v="0"/>
    <n v="10"/>
    <x v="1"/>
    <s v="Happy Hour"/>
    <x v="5"/>
    <x v="0"/>
    <x v="3"/>
    <n v="2.1"/>
    <x v="4"/>
    <n v="49"/>
    <n v="48"/>
  </r>
  <r>
    <s v="VTA01864"/>
    <x v="1"/>
    <n v="2"/>
    <x v="1"/>
    <x v="1"/>
    <x v="0"/>
    <x v="0"/>
    <x v="62"/>
    <s v="Córdoba Shopping"/>
    <x v="3"/>
    <x v="19"/>
    <x v="7"/>
    <s v=""/>
    <x v="0"/>
    <x v="4"/>
    <n v="2699.78"/>
    <x v="2"/>
    <n v="5399.56"/>
    <s v="Take Away"/>
    <x v="1"/>
    <x v="1"/>
    <s v="Tarjeta"/>
    <x v="1"/>
    <x v="1"/>
    <n v="0"/>
    <x v="2"/>
    <s v="Ninguna"/>
    <x v="4"/>
    <x v="2"/>
    <x v="0"/>
    <n v="14.3"/>
    <x v="4"/>
    <n v="36"/>
    <n v="34"/>
  </r>
  <r>
    <s v="VTA01971"/>
    <x v="1"/>
    <n v="2"/>
    <x v="1"/>
    <x v="1"/>
    <x v="0"/>
    <x v="0"/>
    <x v="63"/>
    <s v="Avenida Colón 608"/>
    <x v="2"/>
    <x v="20"/>
    <x v="2"/>
    <s v=""/>
    <x v="0"/>
    <x v="0"/>
    <n v="943.99"/>
    <x v="1"/>
    <n v="2831.97"/>
    <s v="En tienda"/>
    <x v="0"/>
    <x v="0"/>
    <s v="App"/>
    <x v="2"/>
    <x v="0"/>
    <n v="15"/>
    <x v="1"/>
    <s v="Happy Hour"/>
    <x v="2"/>
    <x v="1"/>
    <x v="3"/>
    <n v="4.8"/>
    <x v="3"/>
    <n v="13"/>
    <n v="10"/>
  </r>
  <r>
    <s v="VTA02006"/>
    <x v="1"/>
    <n v="2"/>
    <x v="1"/>
    <x v="1"/>
    <x v="0"/>
    <x v="0"/>
    <x v="64"/>
    <s v="Avenida Colón 608"/>
    <x v="2"/>
    <x v="6"/>
    <x v="5"/>
    <s v=""/>
    <x v="0"/>
    <x v="1"/>
    <n v="1799.85"/>
    <x v="0"/>
    <n v="7199.4"/>
    <s v="Take Away"/>
    <x v="1"/>
    <x v="1"/>
    <s v="App"/>
    <x v="2"/>
    <x v="0"/>
    <n v="10"/>
    <x v="1"/>
    <s v="Happy Hour"/>
    <x v="5"/>
    <x v="0"/>
    <x v="1"/>
    <n v="7"/>
    <x v="2"/>
    <n v="41"/>
    <n v="37"/>
  </r>
  <r>
    <s v="VTA02261"/>
    <x v="1"/>
    <n v="2"/>
    <x v="1"/>
    <x v="1"/>
    <x v="0"/>
    <x v="0"/>
    <x v="65"/>
    <s v="Córdoba Shopping"/>
    <x v="3"/>
    <x v="0"/>
    <x v="0"/>
    <s v=""/>
    <x v="0"/>
    <x v="1"/>
    <n v="1583.19"/>
    <x v="0"/>
    <n v="6332.76"/>
    <s v="En tienda"/>
    <x v="1"/>
    <x v="0"/>
    <s v="Efectivo"/>
    <x v="0"/>
    <x v="1"/>
    <n v="0"/>
    <x v="0"/>
    <s v="2x1"/>
    <x v="0"/>
    <x v="1"/>
    <x v="2"/>
    <n v="11"/>
    <x v="2"/>
    <n v="10"/>
    <n v="6"/>
  </r>
  <r>
    <s v="VTA02355"/>
    <x v="1"/>
    <n v="2"/>
    <x v="1"/>
    <x v="1"/>
    <x v="0"/>
    <x v="0"/>
    <x v="66"/>
    <s v="Avenida Colón 608"/>
    <x v="2"/>
    <x v="21"/>
    <x v="1"/>
    <s v=""/>
    <x v="0"/>
    <x v="3"/>
    <n v="954.35"/>
    <x v="1"/>
    <n v="4771.75"/>
    <s v="Delivery"/>
    <x v="0"/>
    <x v="2"/>
    <s v="Tarjeta"/>
    <x v="1"/>
    <x v="0"/>
    <n v="0"/>
    <x v="0"/>
    <s v="2x1"/>
    <x v="4"/>
    <x v="1"/>
    <x v="2"/>
    <n v="10.199999999999999"/>
    <x v="1"/>
    <n v="42"/>
    <n v="37"/>
  </r>
  <r>
    <s v="VTA02362"/>
    <x v="1"/>
    <n v="2"/>
    <x v="1"/>
    <x v="1"/>
    <x v="0"/>
    <x v="0"/>
    <x v="67"/>
    <s v="San Lorenzo 25, Nueva Córdoba"/>
    <x v="0"/>
    <x v="22"/>
    <x v="9"/>
    <s v="Tall"/>
    <x v="1"/>
    <x v="1"/>
    <n v="1793.99"/>
    <x v="0"/>
    <n v="7175.96"/>
    <s v="Take Away"/>
    <x v="1"/>
    <x v="1"/>
    <s v="Tarjeta"/>
    <x v="1"/>
    <x v="0"/>
    <n v="0"/>
    <x v="2"/>
    <s v="Ninguna"/>
    <x v="1"/>
    <x v="0"/>
    <x v="1"/>
    <n v="5.6"/>
    <x v="2"/>
    <n v="30"/>
    <n v="26"/>
  </r>
  <r>
    <s v="VTA02366"/>
    <x v="1"/>
    <n v="2"/>
    <x v="1"/>
    <x v="1"/>
    <x v="0"/>
    <x v="0"/>
    <x v="50"/>
    <s v="Calle San Lorenzo 47"/>
    <x v="1"/>
    <x v="1"/>
    <x v="1"/>
    <s v=""/>
    <x v="0"/>
    <x v="2"/>
    <n v="704.32"/>
    <x v="1"/>
    <n v="704.32"/>
    <s v="Take Away"/>
    <x v="0"/>
    <x v="1"/>
    <s v="App"/>
    <x v="2"/>
    <x v="0"/>
    <n v="10"/>
    <x v="0"/>
    <s v="2x1"/>
    <x v="1"/>
    <x v="2"/>
    <x v="1"/>
    <n v="5"/>
    <x v="1"/>
    <n v="46"/>
    <n v="45"/>
  </r>
  <r>
    <s v="VTA02552"/>
    <x v="1"/>
    <n v="2"/>
    <x v="1"/>
    <x v="1"/>
    <x v="0"/>
    <x v="0"/>
    <x v="68"/>
    <s v="Córdoba Shopping"/>
    <x v="3"/>
    <x v="20"/>
    <x v="2"/>
    <s v=""/>
    <x v="0"/>
    <x v="3"/>
    <n v="1453.37"/>
    <x v="0"/>
    <n v="7266.85"/>
    <s v="Take Away"/>
    <x v="1"/>
    <x v="1"/>
    <s v="Tarjeta"/>
    <x v="1"/>
    <x v="1"/>
    <n v="0"/>
    <x v="2"/>
    <s v="Ninguna"/>
    <x v="1"/>
    <x v="0"/>
    <x v="1"/>
    <n v="8.1"/>
    <x v="3"/>
    <n v="15"/>
    <n v="10"/>
  </r>
  <r>
    <s v="VTA02695"/>
    <x v="1"/>
    <n v="2"/>
    <x v="1"/>
    <x v="1"/>
    <x v="0"/>
    <x v="0"/>
    <x v="69"/>
    <s v="Avenida Colón 608"/>
    <x v="2"/>
    <x v="7"/>
    <x v="6"/>
    <s v=""/>
    <x v="0"/>
    <x v="0"/>
    <n v="2718.61"/>
    <x v="2"/>
    <n v="8155.83"/>
    <s v="Delivery"/>
    <x v="1"/>
    <x v="2"/>
    <s v="App"/>
    <x v="2"/>
    <x v="1"/>
    <n v="0"/>
    <x v="0"/>
    <s v="2x1"/>
    <x v="2"/>
    <x v="0"/>
    <x v="3"/>
    <n v="4.2"/>
    <x v="4"/>
    <n v="44"/>
    <n v="41"/>
  </r>
  <r>
    <s v="VTA02750"/>
    <x v="1"/>
    <n v="2"/>
    <x v="1"/>
    <x v="1"/>
    <x v="0"/>
    <x v="0"/>
    <x v="70"/>
    <s v="San Lorenzo 25, Nueva Córdoba"/>
    <x v="0"/>
    <x v="15"/>
    <x v="10"/>
    <s v=""/>
    <x v="0"/>
    <x v="0"/>
    <n v="1451.14"/>
    <x v="0"/>
    <n v="4353.42"/>
    <s v="Take Away"/>
    <x v="0"/>
    <x v="1"/>
    <s v="App"/>
    <x v="2"/>
    <x v="1"/>
    <n v="0"/>
    <x v="3"/>
    <s v="Combo"/>
    <x v="0"/>
    <x v="2"/>
    <x v="1"/>
    <n v="7.5"/>
    <x v="1"/>
    <n v="30"/>
    <n v="27"/>
  </r>
  <r>
    <s v="VTA02754"/>
    <x v="1"/>
    <n v="2"/>
    <x v="1"/>
    <x v="1"/>
    <x v="0"/>
    <x v="0"/>
    <x v="71"/>
    <s v="Calle San Lorenzo 47"/>
    <x v="1"/>
    <x v="5"/>
    <x v="4"/>
    <s v="Grande"/>
    <x v="3"/>
    <x v="0"/>
    <n v="1523.52"/>
    <x v="0"/>
    <n v="4570.5600000000004"/>
    <s v="Take Away"/>
    <x v="0"/>
    <x v="1"/>
    <s v="Tarjeta"/>
    <x v="1"/>
    <x v="1"/>
    <n v="0"/>
    <x v="3"/>
    <s v="Combo"/>
    <x v="2"/>
    <x v="0"/>
    <x v="3"/>
    <n v="3.4"/>
    <x v="1"/>
    <n v="25"/>
    <n v="22"/>
  </r>
  <r>
    <s v="VTA03359"/>
    <x v="1"/>
    <n v="2"/>
    <x v="1"/>
    <x v="1"/>
    <x v="0"/>
    <x v="0"/>
    <x v="72"/>
    <s v="San Lorenzo 25, Nueva Córdoba"/>
    <x v="0"/>
    <x v="6"/>
    <x v="5"/>
    <s v=""/>
    <x v="0"/>
    <x v="1"/>
    <n v="1832.98"/>
    <x v="0"/>
    <n v="7331.92"/>
    <s v="En tienda"/>
    <x v="1"/>
    <x v="0"/>
    <s v="Efectivo"/>
    <x v="0"/>
    <x v="1"/>
    <n v="0"/>
    <x v="1"/>
    <s v="Happy Hour"/>
    <x v="1"/>
    <x v="1"/>
    <x v="2"/>
    <n v="10.1"/>
    <x v="0"/>
    <n v="18"/>
    <n v="14"/>
  </r>
  <r>
    <s v="VTA03511"/>
    <x v="1"/>
    <n v="2"/>
    <x v="1"/>
    <x v="1"/>
    <x v="0"/>
    <x v="0"/>
    <x v="73"/>
    <s v="Calle San Lorenzo 47"/>
    <x v="1"/>
    <x v="14"/>
    <x v="6"/>
    <s v=""/>
    <x v="0"/>
    <x v="1"/>
    <n v="2788.52"/>
    <x v="2"/>
    <n v="11154.08"/>
    <s v="En tienda"/>
    <x v="2"/>
    <x v="0"/>
    <s v="Efectivo"/>
    <x v="0"/>
    <x v="1"/>
    <n v="0"/>
    <x v="0"/>
    <s v="2x1"/>
    <x v="3"/>
    <x v="1"/>
    <x v="1"/>
    <n v="9.1999999999999993"/>
    <x v="1"/>
    <n v="14"/>
    <n v="10"/>
  </r>
  <r>
    <s v="VTA03864"/>
    <x v="1"/>
    <n v="2"/>
    <x v="1"/>
    <x v="1"/>
    <x v="0"/>
    <x v="0"/>
    <x v="74"/>
    <s v="San Lorenzo 25, Nueva Córdoba"/>
    <x v="0"/>
    <x v="10"/>
    <x v="8"/>
    <s v="Grande"/>
    <x v="3"/>
    <x v="4"/>
    <n v="2039.22"/>
    <x v="2"/>
    <n v="4078.44"/>
    <s v="Delivery"/>
    <x v="0"/>
    <x v="2"/>
    <s v="App"/>
    <x v="2"/>
    <x v="0"/>
    <n v="10"/>
    <x v="1"/>
    <s v="Happy Hour"/>
    <x v="5"/>
    <x v="1"/>
    <x v="2"/>
    <n v="10.5"/>
    <x v="1"/>
    <n v="24"/>
    <n v="22"/>
  </r>
  <r>
    <s v="VTA03875"/>
    <x v="1"/>
    <n v="2"/>
    <x v="1"/>
    <x v="1"/>
    <x v="0"/>
    <x v="0"/>
    <x v="75"/>
    <s v="San Lorenzo 25, Nueva Córdoba"/>
    <x v="0"/>
    <x v="23"/>
    <x v="10"/>
    <s v=""/>
    <x v="0"/>
    <x v="0"/>
    <n v="1601.55"/>
    <x v="0"/>
    <n v="4804.6499999999996"/>
    <s v="En tienda"/>
    <x v="0"/>
    <x v="0"/>
    <s v="App"/>
    <x v="2"/>
    <x v="0"/>
    <n v="10"/>
    <x v="2"/>
    <s v="Ninguna"/>
    <x v="5"/>
    <x v="2"/>
    <x v="1"/>
    <n v="6"/>
    <x v="0"/>
    <n v="14"/>
    <n v="11"/>
  </r>
  <r>
    <s v="VTA04103"/>
    <x v="1"/>
    <n v="2"/>
    <x v="1"/>
    <x v="1"/>
    <x v="0"/>
    <x v="0"/>
    <x v="76"/>
    <s v="Calle San Lorenzo 47"/>
    <x v="1"/>
    <x v="24"/>
    <x v="9"/>
    <s v="Venti"/>
    <x v="4"/>
    <x v="0"/>
    <n v="1499.58"/>
    <x v="0"/>
    <n v="4498.74"/>
    <s v="Delivery"/>
    <x v="0"/>
    <x v="2"/>
    <s v="App"/>
    <x v="2"/>
    <x v="1"/>
    <n v="0"/>
    <x v="2"/>
    <s v="Ninguna"/>
    <x v="0"/>
    <x v="2"/>
    <x v="3"/>
    <n v="2.4"/>
    <x v="2"/>
    <n v="12"/>
    <n v="9"/>
  </r>
  <r>
    <s v="VTA04163"/>
    <x v="1"/>
    <n v="2"/>
    <x v="1"/>
    <x v="1"/>
    <x v="0"/>
    <x v="0"/>
    <x v="77"/>
    <s v="San Lorenzo 25, Nueva Córdoba"/>
    <x v="0"/>
    <x v="21"/>
    <x v="1"/>
    <s v=""/>
    <x v="0"/>
    <x v="2"/>
    <n v="895"/>
    <x v="1"/>
    <n v="895"/>
    <s v="Delivery"/>
    <x v="0"/>
    <x v="2"/>
    <s v="App"/>
    <x v="2"/>
    <x v="0"/>
    <n v="0"/>
    <x v="2"/>
    <s v="Ninguna"/>
    <x v="5"/>
    <x v="2"/>
    <x v="3"/>
    <n v="3.8"/>
    <x v="2"/>
    <n v="37"/>
    <n v="36"/>
  </r>
  <r>
    <s v="VTA04231"/>
    <x v="1"/>
    <n v="2"/>
    <x v="1"/>
    <x v="1"/>
    <x v="0"/>
    <x v="0"/>
    <x v="78"/>
    <s v="Calle San Lorenzo 47"/>
    <x v="1"/>
    <x v="6"/>
    <x v="5"/>
    <s v=""/>
    <x v="0"/>
    <x v="1"/>
    <n v="2185.89"/>
    <x v="2"/>
    <n v="8743.56"/>
    <s v="Delivery"/>
    <x v="1"/>
    <x v="2"/>
    <s v="Tarjeta"/>
    <x v="1"/>
    <x v="1"/>
    <n v="0"/>
    <x v="3"/>
    <s v="Combo"/>
    <x v="3"/>
    <x v="0"/>
    <x v="0"/>
    <n v="14.7"/>
    <x v="1"/>
    <n v="30"/>
    <n v="26"/>
  </r>
  <r>
    <s v="VTA04444"/>
    <x v="1"/>
    <n v="2"/>
    <x v="1"/>
    <x v="1"/>
    <x v="0"/>
    <x v="0"/>
    <x v="79"/>
    <s v="Avenida Colón 608"/>
    <x v="2"/>
    <x v="3"/>
    <x v="3"/>
    <s v=""/>
    <x v="0"/>
    <x v="3"/>
    <n v="1524.33"/>
    <x v="0"/>
    <n v="7621.65"/>
    <s v="Take Away"/>
    <x v="1"/>
    <x v="1"/>
    <s v="Tarjeta"/>
    <x v="1"/>
    <x v="0"/>
    <n v="10"/>
    <x v="0"/>
    <s v="2x1"/>
    <x v="3"/>
    <x v="0"/>
    <x v="3"/>
    <n v="2.5"/>
    <x v="0"/>
    <n v="31"/>
    <n v="26"/>
  </r>
  <r>
    <s v="VTA04471"/>
    <x v="1"/>
    <n v="2"/>
    <x v="1"/>
    <x v="1"/>
    <x v="0"/>
    <x v="0"/>
    <x v="80"/>
    <s v="Calle San Lorenzo 47"/>
    <x v="1"/>
    <x v="25"/>
    <x v="2"/>
    <s v=""/>
    <x v="0"/>
    <x v="3"/>
    <n v="1243.24"/>
    <x v="0"/>
    <n v="6216.2"/>
    <s v="En tienda"/>
    <x v="1"/>
    <x v="0"/>
    <s v="Tarjeta"/>
    <x v="1"/>
    <x v="1"/>
    <n v="0"/>
    <x v="3"/>
    <s v="Combo"/>
    <x v="5"/>
    <x v="1"/>
    <x v="2"/>
    <n v="12.4"/>
    <x v="0"/>
    <n v="22"/>
    <n v="17"/>
  </r>
  <r>
    <s v="VTA04539"/>
    <x v="1"/>
    <n v="2"/>
    <x v="1"/>
    <x v="1"/>
    <x v="0"/>
    <x v="0"/>
    <x v="81"/>
    <s v="Calle San Lorenzo 47"/>
    <x v="1"/>
    <x v="7"/>
    <x v="6"/>
    <s v=""/>
    <x v="0"/>
    <x v="0"/>
    <n v="2657.61"/>
    <x v="2"/>
    <n v="7972.83"/>
    <s v="Delivery"/>
    <x v="1"/>
    <x v="2"/>
    <s v="App"/>
    <x v="2"/>
    <x v="1"/>
    <n v="0"/>
    <x v="2"/>
    <s v="Ninguna"/>
    <x v="1"/>
    <x v="0"/>
    <x v="0"/>
    <n v="13.3"/>
    <x v="0"/>
    <n v="12"/>
    <n v="9"/>
  </r>
  <r>
    <s v="VTA04621"/>
    <x v="1"/>
    <n v="2"/>
    <x v="1"/>
    <x v="1"/>
    <x v="0"/>
    <x v="0"/>
    <x v="82"/>
    <s v="San Lorenzo 25, Nueva Córdoba"/>
    <x v="0"/>
    <x v="6"/>
    <x v="5"/>
    <s v=""/>
    <x v="0"/>
    <x v="4"/>
    <n v="1601.79"/>
    <x v="0"/>
    <n v="3203.58"/>
    <s v="Take Away"/>
    <x v="0"/>
    <x v="1"/>
    <s v="Tarjeta"/>
    <x v="1"/>
    <x v="1"/>
    <n v="0"/>
    <x v="3"/>
    <s v="Combo"/>
    <x v="1"/>
    <x v="2"/>
    <x v="3"/>
    <n v="3.1"/>
    <x v="1"/>
    <n v="30"/>
    <n v="28"/>
  </r>
  <r>
    <s v="VTA04833"/>
    <x v="1"/>
    <n v="2"/>
    <x v="1"/>
    <x v="1"/>
    <x v="0"/>
    <x v="0"/>
    <x v="83"/>
    <s v="Calle San Lorenzo 47"/>
    <x v="1"/>
    <x v="8"/>
    <x v="0"/>
    <s v=""/>
    <x v="0"/>
    <x v="4"/>
    <n v="1375.45"/>
    <x v="0"/>
    <n v="2750.9"/>
    <s v="Delivery"/>
    <x v="0"/>
    <x v="2"/>
    <s v="App"/>
    <x v="2"/>
    <x v="0"/>
    <n v="10"/>
    <x v="1"/>
    <s v="Happy Hour"/>
    <x v="5"/>
    <x v="1"/>
    <x v="0"/>
    <n v="13.2"/>
    <x v="2"/>
    <n v="14"/>
    <n v="12"/>
  </r>
  <r>
    <s v="VTA00014"/>
    <x v="2"/>
    <n v="3"/>
    <x v="2"/>
    <x v="2"/>
    <x v="0"/>
    <x v="0"/>
    <x v="84"/>
    <s v="Avenida Colón 608"/>
    <x v="2"/>
    <x v="26"/>
    <x v="9"/>
    <s v="Tall"/>
    <x v="1"/>
    <x v="1"/>
    <n v="1773.71"/>
    <x v="0"/>
    <n v="7094.84"/>
    <s v="Delivery"/>
    <x v="1"/>
    <x v="2"/>
    <s v="App"/>
    <x v="2"/>
    <x v="0"/>
    <n v="15"/>
    <x v="2"/>
    <s v="Ninguna"/>
    <x v="0"/>
    <x v="2"/>
    <x v="1"/>
    <n v="5.4"/>
    <x v="1"/>
    <n v="13"/>
    <n v="9"/>
  </r>
  <r>
    <s v="VTA00053"/>
    <x v="2"/>
    <n v="3"/>
    <x v="2"/>
    <x v="2"/>
    <x v="0"/>
    <x v="0"/>
    <x v="85"/>
    <s v="Avenida Colón 608"/>
    <x v="2"/>
    <x v="21"/>
    <x v="1"/>
    <s v=""/>
    <x v="0"/>
    <x v="2"/>
    <n v="1122.93"/>
    <x v="0"/>
    <n v="1122.93"/>
    <s v="En tienda"/>
    <x v="0"/>
    <x v="0"/>
    <s v="Efectivo"/>
    <x v="0"/>
    <x v="1"/>
    <n v="0"/>
    <x v="1"/>
    <s v="Happy Hour"/>
    <x v="1"/>
    <x v="1"/>
    <x v="3"/>
    <n v="3.9"/>
    <x v="1"/>
    <n v="30"/>
    <n v="29"/>
  </r>
  <r>
    <s v="VTA00156"/>
    <x v="2"/>
    <n v="3"/>
    <x v="2"/>
    <x v="2"/>
    <x v="0"/>
    <x v="0"/>
    <x v="86"/>
    <s v="San Lorenzo 25, Nueva Córdoba"/>
    <x v="0"/>
    <x v="3"/>
    <x v="3"/>
    <s v=""/>
    <x v="0"/>
    <x v="4"/>
    <n v="1390.66"/>
    <x v="0"/>
    <n v="2781.32"/>
    <s v="En tienda"/>
    <x v="0"/>
    <x v="0"/>
    <s v="Tarjeta"/>
    <x v="1"/>
    <x v="1"/>
    <n v="0"/>
    <x v="3"/>
    <s v="Combo"/>
    <x v="1"/>
    <x v="0"/>
    <x v="2"/>
    <n v="12.8"/>
    <x v="3"/>
    <n v="23"/>
    <n v="21"/>
  </r>
  <r>
    <s v="VTA00294"/>
    <x v="2"/>
    <n v="3"/>
    <x v="2"/>
    <x v="2"/>
    <x v="0"/>
    <x v="0"/>
    <x v="35"/>
    <s v="Avenida Colón 608"/>
    <x v="2"/>
    <x v="6"/>
    <x v="5"/>
    <s v=""/>
    <x v="0"/>
    <x v="1"/>
    <n v="1895.33"/>
    <x v="0"/>
    <n v="7581.32"/>
    <s v="Take Away"/>
    <x v="1"/>
    <x v="1"/>
    <s v="Tarjeta"/>
    <x v="1"/>
    <x v="0"/>
    <n v="0"/>
    <x v="2"/>
    <s v="Ninguna"/>
    <x v="2"/>
    <x v="1"/>
    <x v="2"/>
    <n v="10.4"/>
    <x v="1"/>
    <n v="34"/>
    <n v="30"/>
  </r>
  <r>
    <s v="VTA00406"/>
    <x v="2"/>
    <n v="3"/>
    <x v="2"/>
    <x v="2"/>
    <x v="0"/>
    <x v="0"/>
    <x v="87"/>
    <s v="Córdoba Shopping"/>
    <x v="3"/>
    <x v="14"/>
    <x v="6"/>
    <s v=""/>
    <x v="0"/>
    <x v="1"/>
    <n v="3081.53"/>
    <x v="3"/>
    <n v="12326.12"/>
    <s v="Delivery"/>
    <x v="2"/>
    <x v="2"/>
    <s v="App"/>
    <x v="2"/>
    <x v="1"/>
    <n v="0"/>
    <x v="2"/>
    <s v="Ninguna"/>
    <x v="4"/>
    <x v="2"/>
    <x v="1"/>
    <n v="6.2"/>
    <x v="4"/>
    <n v="34"/>
    <n v="30"/>
  </r>
  <r>
    <s v="VTA00712"/>
    <x v="2"/>
    <n v="3"/>
    <x v="2"/>
    <x v="2"/>
    <x v="0"/>
    <x v="0"/>
    <x v="88"/>
    <s v="Córdoba Shopping"/>
    <x v="3"/>
    <x v="0"/>
    <x v="0"/>
    <s v=""/>
    <x v="0"/>
    <x v="2"/>
    <n v="1055.1500000000001"/>
    <x v="0"/>
    <n v="1055.1500000000001"/>
    <s v="Take Away"/>
    <x v="0"/>
    <x v="1"/>
    <s v="App"/>
    <x v="2"/>
    <x v="1"/>
    <n v="0"/>
    <x v="1"/>
    <s v="Happy Hour"/>
    <x v="4"/>
    <x v="1"/>
    <x v="2"/>
    <n v="11.2"/>
    <x v="4"/>
    <n v="10"/>
    <n v="9"/>
  </r>
  <r>
    <s v="VTA00865"/>
    <x v="2"/>
    <n v="3"/>
    <x v="2"/>
    <x v="2"/>
    <x v="0"/>
    <x v="0"/>
    <x v="89"/>
    <s v="Córdoba Shopping"/>
    <x v="3"/>
    <x v="27"/>
    <x v="10"/>
    <s v=""/>
    <x v="0"/>
    <x v="0"/>
    <n v="1639.17"/>
    <x v="0"/>
    <n v="4917.51"/>
    <s v="En tienda"/>
    <x v="0"/>
    <x v="0"/>
    <s v="Efectivo"/>
    <x v="0"/>
    <x v="0"/>
    <n v="10"/>
    <x v="0"/>
    <s v="2x1"/>
    <x v="3"/>
    <x v="1"/>
    <x v="2"/>
    <n v="11"/>
    <x v="4"/>
    <n v="10"/>
    <n v="7"/>
  </r>
  <r>
    <s v="VTA00938"/>
    <x v="2"/>
    <n v="3"/>
    <x v="2"/>
    <x v="2"/>
    <x v="0"/>
    <x v="0"/>
    <x v="90"/>
    <s v="Córdoba Shopping"/>
    <x v="3"/>
    <x v="0"/>
    <x v="0"/>
    <s v=""/>
    <x v="0"/>
    <x v="3"/>
    <n v="1457.14"/>
    <x v="0"/>
    <n v="7285.7"/>
    <s v="Delivery"/>
    <x v="1"/>
    <x v="2"/>
    <s v="Tarjeta"/>
    <x v="1"/>
    <x v="1"/>
    <n v="0"/>
    <x v="3"/>
    <s v="Combo"/>
    <x v="3"/>
    <x v="1"/>
    <x v="1"/>
    <n v="8.1999999999999993"/>
    <x v="3"/>
    <n v="23"/>
    <n v="18"/>
  </r>
  <r>
    <s v="VTA01168"/>
    <x v="2"/>
    <n v="3"/>
    <x v="2"/>
    <x v="2"/>
    <x v="0"/>
    <x v="0"/>
    <x v="91"/>
    <s v="Avenida Colón 608"/>
    <x v="2"/>
    <x v="23"/>
    <x v="10"/>
    <s v=""/>
    <x v="0"/>
    <x v="4"/>
    <n v="1441.34"/>
    <x v="0"/>
    <n v="2882.68"/>
    <s v="Take Away"/>
    <x v="0"/>
    <x v="1"/>
    <s v="Efectivo"/>
    <x v="0"/>
    <x v="1"/>
    <n v="0"/>
    <x v="2"/>
    <s v="Ninguna"/>
    <x v="0"/>
    <x v="2"/>
    <x v="3"/>
    <n v="4.0999999999999996"/>
    <x v="4"/>
    <n v="48"/>
    <n v="46"/>
  </r>
  <r>
    <s v="VTA01741"/>
    <x v="2"/>
    <n v="3"/>
    <x v="2"/>
    <x v="2"/>
    <x v="0"/>
    <x v="0"/>
    <x v="92"/>
    <s v="San Lorenzo 25, Nueva Córdoba"/>
    <x v="0"/>
    <x v="10"/>
    <x v="8"/>
    <s v="Venti"/>
    <x v="4"/>
    <x v="4"/>
    <n v="1621.25"/>
    <x v="0"/>
    <n v="3242.5"/>
    <s v="Take Away"/>
    <x v="0"/>
    <x v="1"/>
    <s v="Efectivo"/>
    <x v="0"/>
    <x v="0"/>
    <n v="0"/>
    <x v="0"/>
    <s v="2x1"/>
    <x v="0"/>
    <x v="0"/>
    <x v="3"/>
    <n v="2.9"/>
    <x v="4"/>
    <n v="41"/>
    <n v="39"/>
  </r>
  <r>
    <s v="VTA01912"/>
    <x v="2"/>
    <n v="3"/>
    <x v="2"/>
    <x v="2"/>
    <x v="0"/>
    <x v="0"/>
    <x v="93"/>
    <s v="Avenida Colón 608"/>
    <x v="2"/>
    <x v="3"/>
    <x v="3"/>
    <s v=""/>
    <x v="0"/>
    <x v="2"/>
    <n v="1656.79"/>
    <x v="0"/>
    <n v="1656.79"/>
    <s v="En tienda"/>
    <x v="0"/>
    <x v="0"/>
    <s v="Tarjeta"/>
    <x v="1"/>
    <x v="1"/>
    <n v="0"/>
    <x v="1"/>
    <s v="Happy Hour"/>
    <x v="2"/>
    <x v="0"/>
    <x v="0"/>
    <n v="13.5"/>
    <x v="1"/>
    <n v="15"/>
    <n v="14"/>
  </r>
  <r>
    <s v="VTA01970"/>
    <x v="2"/>
    <n v="3"/>
    <x v="2"/>
    <x v="2"/>
    <x v="0"/>
    <x v="0"/>
    <x v="94"/>
    <s v="Avenida Colón 608"/>
    <x v="2"/>
    <x v="28"/>
    <x v="2"/>
    <s v=""/>
    <x v="0"/>
    <x v="2"/>
    <n v="1212.5999999999999"/>
    <x v="0"/>
    <n v="1212.5999999999999"/>
    <s v="En tienda"/>
    <x v="0"/>
    <x v="0"/>
    <s v="Efectivo"/>
    <x v="0"/>
    <x v="0"/>
    <n v="10"/>
    <x v="2"/>
    <s v="Ninguna"/>
    <x v="3"/>
    <x v="2"/>
    <x v="1"/>
    <n v="8.8000000000000007"/>
    <x v="4"/>
    <n v="32"/>
    <n v="31"/>
  </r>
  <r>
    <s v="VTA02246"/>
    <x v="2"/>
    <n v="3"/>
    <x v="2"/>
    <x v="2"/>
    <x v="0"/>
    <x v="0"/>
    <x v="95"/>
    <s v="Calle San Lorenzo 47"/>
    <x v="1"/>
    <x v="27"/>
    <x v="10"/>
    <s v=""/>
    <x v="0"/>
    <x v="4"/>
    <n v="1702.82"/>
    <x v="0"/>
    <n v="3405.64"/>
    <s v="Delivery"/>
    <x v="0"/>
    <x v="2"/>
    <s v="Efectivo"/>
    <x v="0"/>
    <x v="1"/>
    <n v="0"/>
    <x v="3"/>
    <s v="Combo"/>
    <x v="3"/>
    <x v="0"/>
    <x v="1"/>
    <n v="7.6"/>
    <x v="3"/>
    <n v="18"/>
    <n v="16"/>
  </r>
  <r>
    <s v="VTA02277"/>
    <x v="2"/>
    <n v="3"/>
    <x v="2"/>
    <x v="2"/>
    <x v="0"/>
    <x v="0"/>
    <x v="96"/>
    <s v="Córdoba Shopping"/>
    <x v="3"/>
    <x v="13"/>
    <x v="9"/>
    <s v="Grande"/>
    <x v="3"/>
    <x v="4"/>
    <n v="1336.81"/>
    <x v="0"/>
    <n v="2673.62"/>
    <s v="Take Away"/>
    <x v="0"/>
    <x v="1"/>
    <s v="App"/>
    <x v="2"/>
    <x v="0"/>
    <n v="0"/>
    <x v="2"/>
    <s v="Ninguna"/>
    <x v="1"/>
    <x v="1"/>
    <x v="3"/>
    <n v="2.1"/>
    <x v="0"/>
    <n v="16"/>
    <n v="14"/>
  </r>
  <r>
    <s v="VTA02463"/>
    <x v="2"/>
    <n v="3"/>
    <x v="2"/>
    <x v="2"/>
    <x v="0"/>
    <x v="0"/>
    <x v="28"/>
    <s v="Córdoba Shopping"/>
    <x v="3"/>
    <x v="0"/>
    <x v="0"/>
    <s v=""/>
    <x v="0"/>
    <x v="0"/>
    <n v="1393.93"/>
    <x v="0"/>
    <n v="4181.79"/>
    <s v="En tienda"/>
    <x v="0"/>
    <x v="0"/>
    <s v="Efectivo"/>
    <x v="0"/>
    <x v="1"/>
    <n v="0"/>
    <x v="3"/>
    <s v="Combo"/>
    <x v="2"/>
    <x v="1"/>
    <x v="0"/>
    <n v="14.8"/>
    <x v="0"/>
    <n v="19"/>
    <n v="16"/>
  </r>
  <r>
    <s v="VTA02600"/>
    <x v="2"/>
    <n v="3"/>
    <x v="2"/>
    <x v="2"/>
    <x v="0"/>
    <x v="0"/>
    <x v="97"/>
    <s v="Córdoba Shopping"/>
    <x v="3"/>
    <x v="1"/>
    <x v="1"/>
    <s v=""/>
    <x v="0"/>
    <x v="4"/>
    <n v="965.43"/>
    <x v="1"/>
    <n v="1930.86"/>
    <s v="Take Away"/>
    <x v="0"/>
    <x v="1"/>
    <s v="App"/>
    <x v="2"/>
    <x v="1"/>
    <n v="0"/>
    <x v="2"/>
    <s v="Ninguna"/>
    <x v="5"/>
    <x v="2"/>
    <x v="3"/>
    <n v="4.9000000000000004"/>
    <x v="2"/>
    <n v="15"/>
    <n v="13"/>
  </r>
  <r>
    <s v="VTA02603"/>
    <x v="2"/>
    <n v="3"/>
    <x v="2"/>
    <x v="2"/>
    <x v="0"/>
    <x v="0"/>
    <x v="98"/>
    <s v="San Lorenzo 25, Nueva Córdoba"/>
    <x v="0"/>
    <x v="23"/>
    <x v="10"/>
    <s v=""/>
    <x v="0"/>
    <x v="1"/>
    <n v="1971.85"/>
    <x v="0"/>
    <n v="7887.4"/>
    <s v="En tienda"/>
    <x v="1"/>
    <x v="0"/>
    <s v="Tarjeta"/>
    <x v="1"/>
    <x v="0"/>
    <n v="15"/>
    <x v="3"/>
    <s v="Combo"/>
    <x v="1"/>
    <x v="1"/>
    <x v="0"/>
    <n v="14"/>
    <x v="0"/>
    <n v="25"/>
    <n v="21"/>
  </r>
  <r>
    <s v="VTA02643"/>
    <x v="2"/>
    <n v="3"/>
    <x v="2"/>
    <x v="2"/>
    <x v="0"/>
    <x v="0"/>
    <x v="99"/>
    <s v="Avenida Colón 608"/>
    <x v="2"/>
    <x v="0"/>
    <x v="0"/>
    <s v=""/>
    <x v="0"/>
    <x v="3"/>
    <n v="1526.84"/>
    <x v="0"/>
    <n v="7634.2"/>
    <s v="Delivery"/>
    <x v="1"/>
    <x v="2"/>
    <s v="Efectivo"/>
    <x v="0"/>
    <x v="0"/>
    <n v="15"/>
    <x v="1"/>
    <s v="Happy Hour"/>
    <x v="5"/>
    <x v="2"/>
    <x v="0"/>
    <n v="13.7"/>
    <x v="0"/>
    <n v="45"/>
    <n v="40"/>
  </r>
  <r>
    <s v="VTA02748"/>
    <x v="2"/>
    <n v="3"/>
    <x v="2"/>
    <x v="2"/>
    <x v="0"/>
    <x v="0"/>
    <x v="100"/>
    <s v="San Lorenzo 25, Nueva Córdoba"/>
    <x v="0"/>
    <x v="25"/>
    <x v="2"/>
    <s v=""/>
    <x v="0"/>
    <x v="0"/>
    <n v="1410.32"/>
    <x v="0"/>
    <n v="4230.96"/>
    <s v="Take Away"/>
    <x v="0"/>
    <x v="1"/>
    <s v="Tarjeta"/>
    <x v="1"/>
    <x v="0"/>
    <n v="10"/>
    <x v="3"/>
    <s v="Combo"/>
    <x v="3"/>
    <x v="1"/>
    <x v="2"/>
    <n v="11.4"/>
    <x v="2"/>
    <n v="41"/>
    <n v="38"/>
  </r>
  <r>
    <s v="VTA02812"/>
    <x v="2"/>
    <n v="3"/>
    <x v="2"/>
    <x v="2"/>
    <x v="0"/>
    <x v="0"/>
    <x v="101"/>
    <s v="San Lorenzo 25, Nueva Córdoba"/>
    <x v="0"/>
    <x v="21"/>
    <x v="1"/>
    <s v=""/>
    <x v="0"/>
    <x v="1"/>
    <n v="1224.3"/>
    <x v="0"/>
    <n v="4897.2"/>
    <s v="Take Away"/>
    <x v="0"/>
    <x v="1"/>
    <s v="Efectivo"/>
    <x v="0"/>
    <x v="0"/>
    <n v="10"/>
    <x v="2"/>
    <s v="Ninguna"/>
    <x v="1"/>
    <x v="0"/>
    <x v="3"/>
    <n v="4.2"/>
    <x v="0"/>
    <n v="20"/>
    <n v="16"/>
  </r>
  <r>
    <s v="VTA02825"/>
    <x v="2"/>
    <n v="3"/>
    <x v="2"/>
    <x v="2"/>
    <x v="0"/>
    <x v="0"/>
    <x v="102"/>
    <s v="Avenida Colón 608"/>
    <x v="2"/>
    <x v="14"/>
    <x v="6"/>
    <s v=""/>
    <x v="0"/>
    <x v="3"/>
    <n v="3249.41"/>
    <x v="3"/>
    <n v="16247.05"/>
    <s v="En tienda"/>
    <x v="3"/>
    <x v="0"/>
    <s v="App"/>
    <x v="2"/>
    <x v="0"/>
    <n v="0"/>
    <x v="1"/>
    <s v="Happy Hour"/>
    <x v="0"/>
    <x v="1"/>
    <x v="1"/>
    <n v="8.3000000000000007"/>
    <x v="2"/>
    <n v="29"/>
    <n v="24"/>
  </r>
  <r>
    <s v="VTA02928"/>
    <x v="2"/>
    <n v="3"/>
    <x v="2"/>
    <x v="2"/>
    <x v="0"/>
    <x v="0"/>
    <x v="103"/>
    <s v="Avenida Colón 608"/>
    <x v="2"/>
    <x v="0"/>
    <x v="0"/>
    <s v=""/>
    <x v="0"/>
    <x v="3"/>
    <n v="1578.15"/>
    <x v="0"/>
    <n v="7890.75"/>
    <s v="Take Away"/>
    <x v="1"/>
    <x v="1"/>
    <s v="Efectivo"/>
    <x v="0"/>
    <x v="0"/>
    <n v="10"/>
    <x v="0"/>
    <s v="2x1"/>
    <x v="3"/>
    <x v="2"/>
    <x v="2"/>
    <n v="11.2"/>
    <x v="3"/>
    <n v="42"/>
    <n v="37"/>
  </r>
  <r>
    <s v="VTA02999"/>
    <x v="2"/>
    <n v="3"/>
    <x v="2"/>
    <x v="2"/>
    <x v="0"/>
    <x v="0"/>
    <x v="104"/>
    <s v="Calle San Lorenzo 47"/>
    <x v="1"/>
    <x v="3"/>
    <x v="3"/>
    <s v=""/>
    <x v="0"/>
    <x v="4"/>
    <n v="1600.55"/>
    <x v="0"/>
    <n v="3201.1"/>
    <s v="Delivery"/>
    <x v="0"/>
    <x v="2"/>
    <s v="App"/>
    <x v="2"/>
    <x v="0"/>
    <n v="15"/>
    <x v="2"/>
    <s v="Ninguna"/>
    <x v="5"/>
    <x v="2"/>
    <x v="2"/>
    <n v="12.9"/>
    <x v="1"/>
    <n v="39"/>
    <n v="37"/>
  </r>
  <r>
    <s v="VTA03066"/>
    <x v="2"/>
    <n v="3"/>
    <x v="2"/>
    <x v="2"/>
    <x v="0"/>
    <x v="0"/>
    <x v="82"/>
    <s v="San Lorenzo 25, Nueva Córdoba"/>
    <x v="0"/>
    <x v="29"/>
    <x v="9"/>
    <s v="Grande"/>
    <x v="3"/>
    <x v="2"/>
    <n v="1406.9"/>
    <x v="0"/>
    <n v="1406.9"/>
    <s v="Take Away"/>
    <x v="0"/>
    <x v="1"/>
    <s v="Tarjeta"/>
    <x v="1"/>
    <x v="1"/>
    <n v="0"/>
    <x v="1"/>
    <s v="Happy Hour"/>
    <x v="0"/>
    <x v="2"/>
    <x v="2"/>
    <n v="12.4"/>
    <x v="4"/>
    <n v="25"/>
    <n v="24"/>
  </r>
  <r>
    <s v="VTA03151"/>
    <x v="2"/>
    <n v="3"/>
    <x v="2"/>
    <x v="2"/>
    <x v="0"/>
    <x v="0"/>
    <x v="105"/>
    <s v="San Lorenzo 25, Nueva Córdoba"/>
    <x v="0"/>
    <x v="13"/>
    <x v="9"/>
    <s v="Pequeño"/>
    <x v="2"/>
    <x v="4"/>
    <n v="1592.08"/>
    <x v="0"/>
    <n v="3184.16"/>
    <s v="Delivery"/>
    <x v="0"/>
    <x v="2"/>
    <s v="App"/>
    <x v="2"/>
    <x v="1"/>
    <n v="0"/>
    <x v="0"/>
    <s v="2x1"/>
    <x v="0"/>
    <x v="1"/>
    <x v="1"/>
    <n v="5"/>
    <x v="4"/>
    <n v="37"/>
    <n v="35"/>
  </r>
  <r>
    <s v="VTA03237"/>
    <x v="2"/>
    <n v="3"/>
    <x v="2"/>
    <x v="2"/>
    <x v="0"/>
    <x v="0"/>
    <x v="106"/>
    <s v="San Lorenzo 25, Nueva Córdoba"/>
    <x v="0"/>
    <x v="0"/>
    <x v="0"/>
    <s v=""/>
    <x v="0"/>
    <x v="3"/>
    <n v="1452.88"/>
    <x v="0"/>
    <n v="7264.4"/>
    <s v="En tienda"/>
    <x v="1"/>
    <x v="0"/>
    <s v="Efectivo"/>
    <x v="0"/>
    <x v="1"/>
    <n v="0"/>
    <x v="1"/>
    <s v="Happy Hour"/>
    <x v="4"/>
    <x v="1"/>
    <x v="2"/>
    <n v="10.199999999999999"/>
    <x v="3"/>
    <n v="11"/>
    <n v="6"/>
  </r>
  <r>
    <s v="VTA03279"/>
    <x v="2"/>
    <n v="3"/>
    <x v="2"/>
    <x v="2"/>
    <x v="0"/>
    <x v="0"/>
    <x v="19"/>
    <s v="Avenida Colón 608"/>
    <x v="2"/>
    <x v="24"/>
    <x v="9"/>
    <s v="Pequeño"/>
    <x v="2"/>
    <x v="0"/>
    <n v="1736.3"/>
    <x v="0"/>
    <n v="5208.8999999999996"/>
    <s v="En tienda"/>
    <x v="1"/>
    <x v="0"/>
    <s v="App"/>
    <x v="2"/>
    <x v="0"/>
    <n v="15"/>
    <x v="1"/>
    <s v="Happy Hour"/>
    <x v="4"/>
    <x v="1"/>
    <x v="2"/>
    <n v="12.7"/>
    <x v="4"/>
    <n v="47"/>
    <n v="44"/>
  </r>
  <r>
    <s v="VTA03455"/>
    <x v="2"/>
    <n v="3"/>
    <x v="2"/>
    <x v="2"/>
    <x v="0"/>
    <x v="0"/>
    <x v="107"/>
    <s v="Calle San Lorenzo 47"/>
    <x v="1"/>
    <x v="3"/>
    <x v="3"/>
    <s v=""/>
    <x v="0"/>
    <x v="3"/>
    <n v="1346.2"/>
    <x v="0"/>
    <n v="6731"/>
    <s v="Delivery"/>
    <x v="1"/>
    <x v="2"/>
    <s v="Tarjeta"/>
    <x v="1"/>
    <x v="1"/>
    <n v="0"/>
    <x v="2"/>
    <s v="Ninguna"/>
    <x v="5"/>
    <x v="1"/>
    <x v="3"/>
    <n v="3"/>
    <x v="1"/>
    <n v="48"/>
    <n v="43"/>
  </r>
  <r>
    <s v="VTA03486"/>
    <x v="2"/>
    <n v="3"/>
    <x v="2"/>
    <x v="2"/>
    <x v="0"/>
    <x v="0"/>
    <x v="108"/>
    <s v="San Lorenzo 25, Nueva Córdoba"/>
    <x v="0"/>
    <x v="6"/>
    <x v="5"/>
    <s v=""/>
    <x v="0"/>
    <x v="1"/>
    <n v="1785.38"/>
    <x v="0"/>
    <n v="7141.52"/>
    <s v="Delivery"/>
    <x v="1"/>
    <x v="2"/>
    <s v="Efectivo"/>
    <x v="0"/>
    <x v="1"/>
    <n v="0"/>
    <x v="2"/>
    <s v="Ninguna"/>
    <x v="1"/>
    <x v="0"/>
    <x v="2"/>
    <n v="12.2"/>
    <x v="0"/>
    <n v="31"/>
    <n v="27"/>
  </r>
  <r>
    <s v="VTA03682"/>
    <x v="2"/>
    <n v="3"/>
    <x v="2"/>
    <x v="2"/>
    <x v="0"/>
    <x v="0"/>
    <x v="109"/>
    <s v="Córdoba Shopping"/>
    <x v="3"/>
    <x v="30"/>
    <x v="9"/>
    <s v="Tall"/>
    <x v="1"/>
    <x v="2"/>
    <n v="1486.61"/>
    <x v="0"/>
    <n v="1486.61"/>
    <s v="En tienda"/>
    <x v="0"/>
    <x v="0"/>
    <s v="Efectivo"/>
    <x v="0"/>
    <x v="1"/>
    <n v="0"/>
    <x v="3"/>
    <s v="Combo"/>
    <x v="3"/>
    <x v="0"/>
    <x v="3"/>
    <n v="3"/>
    <x v="0"/>
    <n v="30"/>
    <n v="29"/>
  </r>
  <r>
    <s v="VTA03703"/>
    <x v="2"/>
    <n v="3"/>
    <x v="2"/>
    <x v="2"/>
    <x v="0"/>
    <x v="0"/>
    <x v="110"/>
    <s v="San Lorenzo 25, Nueva Córdoba"/>
    <x v="0"/>
    <x v="9"/>
    <x v="7"/>
    <s v=""/>
    <x v="0"/>
    <x v="1"/>
    <n v="2746.16"/>
    <x v="2"/>
    <n v="10984.64"/>
    <s v="Take Away"/>
    <x v="2"/>
    <x v="1"/>
    <s v="Efectivo"/>
    <x v="0"/>
    <x v="0"/>
    <n v="15"/>
    <x v="3"/>
    <s v="Combo"/>
    <x v="2"/>
    <x v="0"/>
    <x v="3"/>
    <n v="3.4"/>
    <x v="3"/>
    <n v="26"/>
    <n v="22"/>
  </r>
  <r>
    <s v="VTA03892"/>
    <x v="2"/>
    <n v="3"/>
    <x v="2"/>
    <x v="2"/>
    <x v="0"/>
    <x v="0"/>
    <x v="111"/>
    <s v="San Lorenzo 25, Nueva Córdoba"/>
    <x v="0"/>
    <x v="20"/>
    <x v="2"/>
    <s v=""/>
    <x v="0"/>
    <x v="4"/>
    <n v="1085.04"/>
    <x v="0"/>
    <n v="2170.08"/>
    <s v="Delivery"/>
    <x v="0"/>
    <x v="2"/>
    <s v="Efectivo"/>
    <x v="0"/>
    <x v="1"/>
    <n v="0"/>
    <x v="0"/>
    <s v="2x1"/>
    <x v="4"/>
    <x v="1"/>
    <x v="0"/>
    <n v="13.3"/>
    <x v="4"/>
    <n v="15"/>
    <n v="13"/>
  </r>
  <r>
    <s v="VTA04017"/>
    <x v="2"/>
    <n v="3"/>
    <x v="2"/>
    <x v="2"/>
    <x v="0"/>
    <x v="0"/>
    <x v="112"/>
    <s v="Avenida Colón 608"/>
    <x v="2"/>
    <x v="3"/>
    <x v="3"/>
    <s v=""/>
    <x v="0"/>
    <x v="2"/>
    <n v="1533.33"/>
    <x v="0"/>
    <n v="1533.33"/>
    <s v="Delivery"/>
    <x v="0"/>
    <x v="2"/>
    <s v="Efectivo"/>
    <x v="0"/>
    <x v="0"/>
    <n v="15"/>
    <x v="0"/>
    <s v="2x1"/>
    <x v="3"/>
    <x v="2"/>
    <x v="1"/>
    <n v="7.2"/>
    <x v="3"/>
    <n v="24"/>
    <n v="23"/>
  </r>
  <r>
    <s v="VTA04055"/>
    <x v="2"/>
    <n v="3"/>
    <x v="2"/>
    <x v="2"/>
    <x v="0"/>
    <x v="0"/>
    <x v="113"/>
    <s v="Avenida Colón 608"/>
    <x v="2"/>
    <x v="15"/>
    <x v="10"/>
    <s v=""/>
    <x v="0"/>
    <x v="1"/>
    <n v="1555.03"/>
    <x v="0"/>
    <n v="6220.12"/>
    <s v="En tienda"/>
    <x v="1"/>
    <x v="0"/>
    <s v="App"/>
    <x v="2"/>
    <x v="1"/>
    <n v="0"/>
    <x v="3"/>
    <s v="Combo"/>
    <x v="4"/>
    <x v="0"/>
    <x v="1"/>
    <n v="7.4"/>
    <x v="3"/>
    <n v="15"/>
    <n v="11"/>
  </r>
  <r>
    <s v="VTA04075"/>
    <x v="2"/>
    <n v="3"/>
    <x v="2"/>
    <x v="2"/>
    <x v="0"/>
    <x v="0"/>
    <x v="114"/>
    <s v="Calle San Lorenzo 47"/>
    <x v="1"/>
    <x v="23"/>
    <x v="10"/>
    <s v=""/>
    <x v="0"/>
    <x v="3"/>
    <n v="1611.23"/>
    <x v="0"/>
    <n v="8056.15"/>
    <s v="Take Away"/>
    <x v="1"/>
    <x v="1"/>
    <s v="Tarjeta"/>
    <x v="1"/>
    <x v="1"/>
    <n v="0"/>
    <x v="0"/>
    <s v="2x1"/>
    <x v="4"/>
    <x v="1"/>
    <x v="0"/>
    <n v="13.5"/>
    <x v="4"/>
    <n v="14"/>
    <n v="9"/>
  </r>
  <r>
    <s v="VTA04117"/>
    <x v="2"/>
    <n v="3"/>
    <x v="2"/>
    <x v="2"/>
    <x v="0"/>
    <x v="0"/>
    <x v="115"/>
    <s v="Calle San Lorenzo 47"/>
    <x v="1"/>
    <x v="21"/>
    <x v="1"/>
    <s v=""/>
    <x v="0"/>
    <x v="2"/>
    <n v="1154.94"/>
    <x v="0"/>
    <n v="1154.94"/>
    <s v="Delivery"/>
    <x v="0"/>
    <x v="2"/>
    <s v="App"/>
    <x v="2"/>
    <x v="0"/>
    <n v="0"/>
    <x v="3"/>
    <s v="Combo"/>
    <x v="1"/>
    <x v="1"/>
    <x v="3"/>
    <n v="3.4"/>
    <x v="3"/>
    <n v="27"/>
    <n v="26"/>
  </r>
  <r>
    <s v="VTA04158"/>
    <x v="2"/>
    <n v="3"/>
    <x v="2"/>
    <x v="2"/>
    <x v="0"/>
    <x v="0"/>
    <x v="116"/>
    <s v="San Lorenzo 25, Nueva Córdoba"/>
    <x v="0"/>
    <x v="14"/>
    <x v="6"/>
    <s v=""/>
    <x v="0"/>
    <x v="3"/>
    <n v="2552.3200000000002"/>
    <x v="2"/>
    <n v="12761.6"/>
    <s v="Delivery"/>
    <x v="2"/>
    <x v="2"/>
    <s v="Efectivo"/>
    <x v="0"/>
    <x v="1"/>
    <n v="0"/>
    <x v="0"/>
    <s v="2x1"/>
    <x v="3"/>
    <x v="2"/>
    <x v="2"/>
    <n v="11.1"/>
    <x v="2"/>
    <n v="50"/>
    <n v="45"/>
  </r>
  <r>
    <s v="VTA04249"/>
    <x v="2"/>
    <n v="3"/>
    <x v="2"/>
    <x v="2"/>
    <x v="0"/>
    <x v="0"/>
    <x v="117"/>
    <s v="San Lorenzo 25, Nueva Córdoba"/>
    <x v="0"/>
    <x v="0"/>
    <x v="0"/>
    <s v=""/>
    <x v="0"/>
    <x v="3"/>
    <n v="1179.3599999999999"/>
    <x v="0"/>
    <n v="5896.8"/>
    <s v="Delivery"/>
    <x v="1"/>
    <x v="2"/>
    <s v="Tarjeta"/>
    <x v="1"/>
    <x v="0"/>
    <n v="0"/>
    <x v="2"/>
    <s v="Ninguna"/>
    <x v="2"/>
    <x v="2"/>
    <x v="1"/>
    <n v="8"/>
    <x v="2"/>
    <n v="48"/>
    <n v="43"/>
  </r>
  <r>
    <s v="VTA04261"/>
    <x v="2"/>
    <n v="3"/>
    <x v="2"/>
    <x v="2"/>
    <x v="0"/>
    <x v="0"/>
    <x v="118"/>
    <s v="Córdoba Shopping"/>
    <x v="3"/>
    <x v="14"/>
    <x v="6"/>
    <s v=""/>
    <x v="0"/>
    <x v="4"/>
    <n v="2992.63"/>
    <x v="2"/>
    <n v="5985.26"/>
    <s v="En tienda"/>
    <x v="1"/>
    <x v="0"/>
    <s v="Tarjeta"/>
    <x v="1"/>
    <x v="1"/>
    <n v="0"/>
    <x v="0"/>
    <s v="2x1"/>
    <x v="4"/>
    <x v="2"/>
    <x v="1"/>
    <n v="8.1999999999999993"/>
    <x v="0"/>
    <n v="42"/>
    <n v="40"/>
  </r>
  <r>
    <s v="VTA04297"/>
    <x v="2"/>
    <n v="3"/>
    <x v="2"/>
    <x v="2"/>
    <x v="0"/>
    <x v="0"/>
    <x v="72"/>
    <s v="Córdoba Shopping"/>
    <x v="3"/>
    <x v="15"/>
    <x v="10"/>
    <s v=""/>
    <x v="0"/>
    <x v="3"/>
    <n v="1835.58"/>
    <x v="0"/>
    <n v="9177.9"/>
    <s v="Delivery"/>
    <x v="1"/>
    <x v="2"/>
    <s v="App"/>
    <x v="2"/>
    <x v="0"/>
    <n v="0"/>
    <x v="3"/>
    <s v="Combo"/>
    <x v="3"/>
    <x v="1"/>
    <x v="1"/>
    <n v="6.5"/>
    <x v="2"/>
    <n v="45"/>
    <n v="40"/>
  </r>
  <r>
    <s v="VTA04305"/>
    <x v="2"/>
    <n v="3"/>
    <x v="2"/>
    <x v="2"/>
    <x v="0"/>
    <x v="0"/>
    <x v="119"/>
    <s v="Calle San Lorenzo 47"/>
    <x v="1"/>
    <x v="8"/>
    <x v="0"/>
    <s v=""/>
    <x v="0"/>
    <x v="1"/>
    <n v="1202.9100000000001"/>
    <x v="0"/>
    <n v="4811.6400000000003"/>
    <s v="Delivery"/>
    <x v="0"/>
    <x v="2"/>
    <s v="Tarjeta"/>
    <x v="1"/>
    <x v="1"/>
    <n v="0"/>
    <x v="3"/>
    <s v="Combo"/>
    <x v="3"/>
    <x v="0"/>
    <x v="3"/>
    <n v="2.7"/>
    <x v="4"/>
    <n v="39"/>
    <n v="35"/>
  </r>
  <r>
    <s v="VTA04319"/>
    <x v="2"/>
    <n v="3"/>
    <x v="2"/>
    <x v="2"/>
    <x v="0"/>
    <x v="0"/>
    <x v="0"/>
    <s v="Avenida Colón 608"/>
    <x v="2"/>
    <x v="21"/>
    <x v="1"/>
    <s v=""/>
    <x v="0"/>
    <x v="0"/>
    <n v="1197.03"/>
    <x v="0"/>
    <n v="3591.09"/>
    <s v="Delivery"/>
    <x v="0"/>
    <x v="2"/>
    <s v="App"/>
    <x v="2"/>
    <x v="0"/>
    <n v="0"/>
    <x v="2"/>
    <s v="Ninguna"/>
    <x v="3"/>
    <x v="2"/>
    <x v="2"/>
    <n v="11.3"/>
    <x v="0"/>
    <n v="42"/>
    <n v="39"/>
  </r>
  <r>
    <s v="VTA04427"/>
    <x v="2"/>
    <n v="3"/>
    <x v="2"/>
    <x v="2"/>
    <x v="0"/>
    <x v="0"/>
    <x v="120"/>
    <s v="Calle San Lorenzo 47"/>
    <x v="1"/>
    <x v="12"/>
    <x v="4"/>
    <s v="Grande"/>
    <x v="3"/>
    <x v="4"/>
    <n v="1458.31"/>
    <x v="0"/>
    <n v="2916.62"/>
    <s v="En tienda"/>
    <x v="0"/>
    <x v="0"/>
    <s v="Tarjeta"/>
    <x v="1"/>
    <x v="1"/>
    <n v="0"/>
    <x v="3"/>
    <s v="Combo"/>
    <x v="5"/>
    <x v="1"/>
    <x v="0"/>
    <n v="14.4"/>
    <x v="3"/>
    <n v="22"/>
    <n v="20"/>
  </r>
  <r>
    <s v="VTA04480"/>
    <x v="2"/>
    <n v="3"/>
    <x v="2"/>
    <x v="2"/>
    <x v="0"/>
    <x v="0"/>
    <x v="121"/>
    <s v="San Lorenzo 25, Nueva Córdoba"/>
    <x v="0"/>
    <x v="3"/>
    <x v="3"/>
    <s v=""/>
    <x v="0"/>
    <x v="2"/>
    <n v="1335.35"/>
    <x v="0"/>
    <n v="1335.35"/>
    <s v="Take Away"/>
    <x v="0"/>
    <x v="1"/>
    <s v="Efectivo"/>
    <x v="0"/>
    <x v="0"/>
    <n v="10"/>
    <x v="1"/>
    <s v="Happy Hour"/>
    <x v="1"/>
    <x v="1"/>
    <x v="1"/>
    <n v="5.2"/>
    <x v="1"/>
    <n v="25"/>
    <n v="24"/>
  </r>
  <r>
    <s v="VTA04536"/>
    <x v="2"/>
    <n v="3"/>
    <x v="2"/>
    <x v="2"/>
    <x v="0"/>
    <x v="0"/>
    <x v="122"/>
    <s v="Calle San Lorenzo 47"/>
    <x v="1"/>
    <x v="6"/>
    <x v="5"/>
    <s v=""/>
    <x v="0"/>
    <x v="0"/>
    <n v="1957.62"/>
    <x v="0"/>
    <n v="5872.86"/>
    <s v="Take Away"/>
    <x v="1"/>
    <x v="1"/>
    <s v="Tarjeta"/>
    <x v="1"/>
    <x v="1"/>
    <n v="0"/>
    <x v="3"/>
    <s v="Combo"/>
    <x v="4"/>
    <x v="1"/>
    <x v="1"/>
    <n v="6.1"/>
    <x v="2"/>
    <n v="36"/>
    <n v="33"/>
  </r>
  <r>
    <s v="VTA04618"/>
    <x v="2"/>
    <n v="3"/>
    <x v="2"/>
    <x v="2"/>
    <x v="0"/>
    <x v="0"/>
    <x v="74"/>
    <s v="Calle San Lorenzo 47"/>
    <x v="1"/>
    <x v="2"/>
    <x v="2"/>
    <s v=""/>
    <x v="0"/>
    <x v="0"/>
    <n v="1330.43"/>
    <x v="0"/>
    <n v="3991.29"/>
    <s v="Delivery"/>
    <x v="0"/>
    <x v="2"/>
    <s v="Tarjeta"/>
    <x v="1"/>
    <x v="0"/>
    <n v="15"/>
    <x v="1"/>
    <s v="Happy Hour"/>
    <x v="2"/>
    <x v="0"/>
    <x v="2"/>
    <n v="12.6"/>
    <x v="0"/>
    <n v="18"/>
    <n v="15"/>
  </r>
  <r>
    <s v="VTA04850"/>
    <x v="2"/>
    <n v="3"/>
    <x v="2"/>
    <x v="2"/>
    <x v="0"/>
    <x v="0"/>
    <x v="123"/>
    <s v="San Lorenzo 25, Nueva Córdoba"/>
    <x v="0"/>
    <x v="8"/>
    <x v="0"/>
    <s v=""/>
    <x v="0"/>
    <x v="3"/>
    <n v="1099.06"/>
    <x v="0"/>
    <n v="5495.3"/>
    <s v="Delivery"/>
    <x v="1"/>
    <x v="2"/>
    <s v="App"/>
    <x v="2"/>
    <x v="0"/>
    <n v="15"/>
    <x v="3"/>
    <s v="Combo"/>
    <x v="2"/>
    <x v="2"/>
    <x v="2"/>
    <n v="12.7"/>
    <x v="0"/>
    <n v="49"/>
    <n v="44"/>
  </r>
  <r>
    <s v="VTA00001"/>
    <x v="3"/>
    <n v="4"/>
    <x v="3"/>
    <x v="3"/>
    <x v="0"/>
    <x v="0"/>
    <x v="124"/>
    <s v="San Lorenzo 25, Nueva Córdoba"/>
    <x v="0"/>
    <x v="14"/>
    <x v="6"/>
    <s v=""/>
    <x v="0"/>
    <x v="4"/>
    <n v="3277.87"/>
    <x v="3"/>
    <n v="6555.74"/>
    <s v="En tienda"/>
    <x v="1"/>
    <x v="0"/>
    <s v="App"/>
    <x v="2"/>
    <x v="0"/>
    <n v="15"/>
    <x v="3"/>
    <s v="Combo"/>
    <x v="5"/>
    <x v="0"/>
    <x v="0"/>
    <n v="13.7"/>
    <x v="3"/>
    <n v="23"/>
    <n v="21"/>
  </r>
  <r>
    <s v="VTA00032"/>
    <x v="3"/>
    <n v="4"/>
    <x v="3"/>
    <x v="3"/>
    <x v="0"/>
    <x v="0"/>
    <x v="125"/>
    <s v="Córdoba Shopping"/>
    <x v="3"/>
    <x v="3"/>
    <x v="3"/>
    <s v=""/>
    <x v="0"/>
    <x v="4"/>
    <n v="1252.01"/>
    <x v="0"/>
    <n v="2504.02"/>
    <s v="En tienda"/>
    <x v="0"/>
    <x v="0"/>
    <s v="Efectivo"/>
    <x v="0"/>
    <x v="1"/>
    <n v="0"/>
    <x v="2"/>
    <s v="Ninguna"/>
    <x v="2"/>
    <x v="1"/>
    <x v="0"/>
    <n v="14.5"/>
    <x v="3"/>
    <n v="49"/>
    <n v="47"/>
  </r>
  <r>
    <s v="VTA00045"/>
    <x v="3"/>
    <n v="4"/>
    <x v="3"/>
    <x v="3"/>
    <x v="0"/>
    <x v="0"/>
    <x v="126"/>
    <s v="Calle San Lorenzo 47"/>
    <x v="1"/>
    <x v="3"/>
    <x v="3"/>
    <s v=""/>
    <x v="0"/>
    <x v="0"/>
    <n v="1644.6"/>
    <x v="0"/>
    <n v="4933.8"/>
    <s v="Delivery"/>
    <x v="0"/>
    <x v="2"/>
    <s v="App"/>
    <x v="2"/>
    <x v="0"/>
    <n v="0"/>
    <x v="2"/>
    <s v="Ninguna"/>
    <x v="3"/>
    <x v="2"/>
    <x v="1"/>
    <n v="7.5"/>
    <x v="0"/>
    <n v="12"/>
    <n v="9"/>
  </r>
  <r>
    <s v="VTA00169"/>
    <x v="3"/>
    <n v="4"/>
    <x v="3"/>
    <x v="3"/>
    <x v="0"/>
    <x v="0"/>
    <x v="127"/>
    <s v="San Lorenzo 25, Nueva Córdoba"/>
    <x v="0"/>
    <x v="19"/>
    <x v="7"/>
    <s v=""/>
    <x v="0"/>
    <x v="3"/>
    <n v="2345.7600000000002"/>
    <x v="2"/>
    <n v="11728.8"/>
    <s v="Delivery"/>
    <x v="2"/>
    <x v="2"/>
    <s v="App"/>
    <x v="2"/>
    <x v="0"/>
    <n v="15"/>
    <x v="0"/>
    <s v="2x1"/>
    <x v="1"/>
    <x v="2"/>
    <x v="1"/>
    <n v="5"/>
    <x v="1"/>
    <n v="36"/>
    <n v="31"/>
  </r>
  <r>
    <s v="VTA00320"/>
    <x v="3"/>
    <n v="4"/>
    <x v="3"/>
    <x v="3"/>
    <x v="0"/>
    <x v="0"/>
    <x v="128"/>
    <s v="Calle San Lorenzo 47"/>
    <x v="1"/>
    <x v="3"/>
    <x v="3"/>
    <s v=""/>
    <x v="0"/>
    <x v="1"/>
    <n v="1512.99"/>
    <x v="0"/>
    <n v="6051.96"/>
    <s v="En tienda"/>
    <x v="1"/>
    <x v="0"/>
    <s v="App"/>
    <x v="2"/>
    <x v="1"/>
    <n v="0"/>
    <x v="1"/>
    <s v="Happy Hour"/>
    <x v="1"/>
    <x v="2"/>
    <x v="1"/>
    <n v="7.1"/>
    <x v="2"/>
    <n v="37"/>
    <n v="33"/>
  </r>
  <r>
    <s v="VTA00347"/>
    <x v="3"/>
    <n v="4"/>
    <x v="3"/>
    <x v="3"/>
    <x v="0"/>
    <x v="0"/>
    <x v="129"/>
    <s v="Calle San Lorenzo 47"/>
    <x v="1"/>
    <x v="6"/>
    <x v="5"/>
    <s v=""/>
    <x v="0"/>
    <x v="2"/>
    <n v="2019.93"/>
    <x v="2"/>
    <n v="2019.93"/>
    <s v="Delivery"/>
    <x v="0"/>
    <x v="2"/>
    <s v="Tarjeta"/>
    <x v="1"/>
    <x v="1"/>
    <n v="0"/>
    <x v="1"/>
    <s v="Happy Hour"/>
    <x v="5"/>
    <x v="1"/>
    <x v="2"/>
    <n v="12.4"/>
    <x v="1"/>
    <n v="41"/>
    <n v="40"/>
  </r>
  <r>
    <s v="VTA00407"/>
    <x v="3"/>
    <n v="4"/>
    <x v="3"/>
    <x v="3"/>
    <x v="0"/>
    <x v="0"/>
    <x v="130"/>
    <s v="San Lorenzo 25, Nueva Córdoba"/>
    <x v="0"/>
    <x v="16"/>
    <x v="4"/>
    <s v="Venti"/>
    <x v="4"/>
    <x v="1"/>
    <n v="1595.4"/>
    <x v="0"/>
    <n v="6381.6"/>
    <s v="En tienda"/>
    <x v="1"/>
    <x v="0"/>
    <s v="Efectivo"/>
    <x v="0"/>
    <x v="1"/>
    <n v="0"/>
    <x v="0"/>
    <s v="2x1"/>
    <x v="5"/>
    <x v="0"/>
    <x v="2"/>
    <n v="10.8"/>
    <x v="0"/>
    <n v="18"/>
    <n v="14"/>
  </r>
  <r>
    <s v="VTA00472"/>
    <x v="3"/>
    <n v="4"/>
    <x v="3"/>
    <x v="3"/>
    <x v="0"/>
    <x v="0"/>
    <x v="49"/>
    <s v="Calle San Lorenzo 47"/>
    <x v="1"/>
    <x v="31"/>
    <x v="9"/>
    <s v="Grande"/>
    <x v="3"/>
    <x v="3"/>
    <n v="1364.91"/>
    <x v="0"/>
    <n v="6824.55"/>
    <s v="En tienda"/>
    <x v="1"/>
    <x v="0"/>
    <s v="Efectivo"/>
    <x v="0"/>
    <x v="1"/>
    <n v="0"/>
    <x v="0"/>
    <s v="2x1"/>
    <x v="5"/>
    <x v="0"/>
    <x v="1"/>
    <n v="9.5"/>
    <x v="3"/>
    <n v="45"/>
    <n v="40"/>
  </r>
  <r>
    <s v="VTA00522"/>
    <x v="3"/>
    <n v="4"/>
    <x v="3"/>
    <x v="3"/>
    <x v="0"/>
    <x v="0"/>
    <x v="16"/>
    <s v="Calle San Lorenzo 47"/>
    <x v="1"/>
    <x v="9"/>
    <x v="7"/>
    <s v=""/>
    <x v="0"/>
    <x v="0"/>
    <n v="2412.9899999999998"/>
    <x v="2"/>
    <n v="7238.97"/>
    <s v="Delivery"/>
    <x v="1"/>
    <x v="2"/>
    <s v="Efectivo"/>
    <x v="0"/>
    <x v="1"/>
    <n v="0"/>
    <x v="1"/>
    <s v="Happy Hour"/>
    <x v="5"/>
    <x v="0"/>
    <x v="1"/>
    <n v="5.0999999999999996"/>
    <x v="3"/>
    <n v="40"/>
    <n v="37"/>
  </r>
  <r>
    <s v="VTA00631"/>
    <x v="3"/>
    <n v="4"/>
    <x v="3"/>
    <x v="3"/>
    <x v="0"/>
    <x v="0"/>
    <x v="131"/>
    <s v="San Lorenzo 25, Nueva Córdoba"/>
    <x v="0"/>
    <x v="10"/>
    <x v="8"/>
    <s v="Venti"/>
    <x v="4"/>
    <x v="0"/>
    <n v="1702.47"/>
    <x v="0"/>
    <n v="5107.41"/>
    <s v="Delivery"/>
    <x v="1"/>
    <x v="2"/>
    <s v="Efectivo"/>
    <x v="0"/>
    <x v="1"/>
    <n v="0"/>
    <x v="1"/>
    <s v="Happy Hour"/>
    <x v="2"/>
    <x v="1"/>
    <x v="1"/>
    <n v="8.8000000000000007"/>
    <x v="4"/>
    <n v="12"/>
    <n v="9"/>
  </r>
  <r>
    <s v="VTA00773"/>
    <x v="3"/>
    <n v="4"/>
    <x v="3"/>
    <x v="3"/>
    <x v="0"/>
    <x v="0"/>
    <x v="132"/>
    <s v="Córdoba Shopping"/>
    <x v="3"/>
    <x v="4"/>
    <x v="2"/>
    <s v=""/>
    <x v="0"/>
    <x v="0"/>
    <n v="989.44"/>
    <x v="1"/>
    <n v="2968.32"/>
    <s v="Delivery"/>
    <x v="0"/>
    <x v="2"/>
    <s v="Efectivo"/>
    <x v="0"/>
    <x v="1"/>
    <n v="0"/>
    <x v="0"/>
    <s v="2x1"/>
    <x v="1"/>
    <x v="1"/>
    <x v="3"/>
    <n v="2.7"/>
    <x v="0"/>
    <n v="13"/>
    <n v="10"/>
  </r>
  <r>
    <s v="VTA00806"/>
    <x v="3"/>
    <n v="4"/>
    <x v="3"/>
    <x v="3"/>
    <x v="0"/>
    <x v="0"/>
    <x v="133"/>
    <s v="Calle San Lorenzo 47"/>
    <x v="1"/>
    <x v="21"/>
    <x v="1"/>
    <s v=""/>
    <x v="0"/>
    <x v="0"/>
    <n v="989.65"/>
    <x v="1"/>
    <n v="2968.95"/>
    <s v="En tienda"/>
    <x v="0"/>
    <x v="0"/>
    <s v="App"/>
    <x v="2"/>
    <x v="0"/>
    <n v="15"/>
    <x v="2"/>
    <s v="Ninguna"/>
    <x v="0"/>
    <x v="2"/>
    <x v="2"/>
    <n v="11.6"/>
    <x v="3"/>
    <n v="50"/>
    <n v="47"/>
  </r>
  <r>
    <s v="VTA00827"/>
    <x v="3"/>
    <n v="4"/>
    <x v="3"/>
    <x v="3"/>
    <x v="0"/>
    <x v="0"/>
    <x v="134"/>
    <s v="Calle San Lorenzo 47"/>
    <x v="1"/>
    <x v="8"/>
    <x v="0"/>
    <s v=""/>
    <x v="0"/>
    <x v="1"/>
    <n v="1440.08"/>
    <x v="0"/>
    <n v="5760.32"/>
    <s v="Take Away"/>
    <x v="1"/>
    <x v="1"/>
    <s v="Tarjeta"/>
    <x v="1"/>
    <x v="1"/>
    <n v="0"/>
    <x v="0"/>
    <s v="2x1"/>
    <x v="1"/>
    <x v="0"/>
    <x v="1"/>
    <n v="6.6"/>
    <x v="2"/>
    <n v="46"/>
    <n v="42"/>
  </r>
  <r>
    <s v="VTA00969"/>
    <x v="3"/>
    <n v="4"/>
    <x v="3"/>
    <x v="3"/>
    <x v="0"/>
    <x v="0"/>
    <x v="59"/>
    <s v="San Lorenzo 25, Nueva Córdoba"/>
    <x v="0"/>
    <x v="9"/>
    <x v="7"/>
    <s v=""/>
    <x v="0"/>
    <x v="0"/>
    <n v="2414.75"/>
    <x v="2"/>
    <n v="7244.25"/>
    <s v="En tienda"/>
    <x v="1"/>
    <x v="0"/>
    <s v="Tarjeta"/>
    <x v="1"/>
    <x v="0"/>
    <n v="15"/>
    <x v="1"/>
    <s v="Happy Hour"/>
    <x v="5"/>
    <x v="1"/>
    <x v="1"/>
    <n v="5.4"/>
    <x v="3"/>
    <n v="11"/>
    <n v="8"/>
  </r>
  <r>
    <s v="VTA01032"/>
    <x v="3"/>
    <n v="4"/>
    <x v="3"/>
    <x v="3"/>
    <x v="0"/>
    <x v="0"/>
    <x v="135"/>
    <s v="San Lorenzo 25, Nueva Córdoba"/>
    <x v="0"/>
    <x v="14"/>
    <x v="6"/>
    <s v=""/>
    <x v="0"/>
    <x v="4"/>
    <n v="3086.95"/>
    <x v="3"/>
    <n v="6173.9"/>
    <s v="Delivery"/>
    <x v="1"/>
    <x v="2"/>
    <s v="Tarjeta"/>
    <x v="1"/>
    <x v="0"/>
    <n v="15"/>
    <x v="0"/>
    <s v="2x1"/>
    <x v="5"/>
    <x v="2"/>
    <x v="1"/>
    <n v="8.4"/>
    <x v="2"/>
    <n v="39"/>
    <n v="37"/>
  </r>
  <r>
    <s v="VTA01098"/>
    <x v="3"/>
    <n v="4"/>
    <x v="3"/>
    <x v="3"/>
    <x v="0"/>
    <x v="0"/>
    <x v="136"/>
    <s v="Calle San Lorenzo 47"/>
    <x v="1"/>
    <x v="8"/>
    <x v="0"/>
    <s v=""/>
    <x v="0"/>
    <x v="4"/>
    <n v="1350.82"/>
    <x v="0"/>
    <n v="2701.64"/>
    <s v="Delivery"/>
    <x v="0"/>
    <x v="2"/>
    <s v="Tarjeta"/>
    <x v="1"/>
    <x v="0"/>
    <n v="0"/>
    <x v="0"/>
    <s v="2x1"/>
    <x v="5"/>
    <x v="0"/>
    <x v="2"/>
    <n v="11.2"/>
    <x v="4"/>
    <n v="47"/>
    <n v="45"/>
  </r>
  <r>
    <s v="VTA01302"/>
    <x v="3"/>
    <n v="4"/>
    <x v="3"/>
    <x v="3"/>
    <x v="0"/>
    <x v="0"/>
    <x v="137"/>
    <s v="San Lorenzo 25, Nueva Córdoba"/>
    <x v="0"/>
    <x v="6"/>
    <x v="5"/>
    <s v=""/>
    <x v="0"/>
    <x v="0"/>
    <n v="1624.88"/>
    <x v="0"/>
    <n v="4874.6400000000003"/>
    <s v="Delivery"/>
    <x v="0"/>
    <x v="2"/>
    <s v="Efectivo"/>
    <x v="0"/>
    <x v="1"/>
    <n v="0"/>
    <x v="3"/>
    <s v="Combo"/>
    <x v="3"/>
    <x v="0"/>
    <x v="2"/>
    <n v="12.4"/>
    <x v="4"/>
    <n v="39"/>
    <n v="36"/>
  </r>
  <r>
    <s v="VTA01341"/>
    <x v="3"/>
    <n v="4"/>
    <x v="3"/>
    <x v="3"/>
    <x v="0"/>
    <x v="0"/>
    <x v="12"/>
    <s v="Avenida Colón 608"/>
    <x v="2"/>
    <x v="9"/>
    <x v="7"/>
    <s v=""/>
    <x v="0"/>
    <x v="1"/>
    <n v="2177.4299999999998"/>
    <x v="2"/>
    <n v="8709.7199999999993"/>
    <s v="En tienda"/>
    <x v="1"/>
    <x v="0"/>
    <s v="App"/>
    <x v="2"/>
    <x v="1"/>
    <n v="0"/>
    <x v="2"/>
    <s v="Ninguna"/>
    <x v="2"/>
    <x v="2"/>
    <x v="3"/>
    <n v="4.2"/>
    <x v="1"/>
    <n v="30"/>
    <n v="26"/>
  </r>
  <r>
    <s v="VTA01362"/>
    <x v="3"/>
    <n v="4"/>
    <x v="3"/>
    <x v="3"/>
    <x v="0"/>
    <x v="0"/>
    <x v="138"/>
    <s v="San Lorenzo 25, Nueva Córdoba"/>
    <x v="0"/>
    <x v="24"/>
    <x v="9"/>
    <s v="Tall"/>
    <x v="1"/>
    <x v="4"/>
    <n v="1644.73"/>
    <x v="0"/>
    <n v="3289.46"/>
    <s v="En tienda"/>
    <x v="0"/>
    <x v="0"/>
    <s v="App"/>
    <x v="2"/>
    <x v="0"/>
    <n v="10"/>
    <x v="0"/>
    <s v="2x1"/>
    <x v="4"/>
    <x v="0"/>
    <x v="3"/>
    <n v="4.4000000000000004"/>
    <x v="2"/>
    <n v="40"/>
    <n v="38"/>
  </r>
  <r>
    <s v="VTA01397"/>
    <x v="3"/>
    <n v="4"/>
    <x v="3"/>
    <x v="3"/>
    <x v="0"/>
    <x v="0"/>
    <x v="139"/>
    <s v="Avenida Colón 608"/>
    <x v="2"/>
    <x v="29"/>
    <x v="9"/>
    <s v="Grande"/>
    <x v="3"/>
    <x v="0"/>
    <n v="1620.8"/>
    <x v="0"/>
    <n v="4862.3999999999996"/>
    <s v="Delivery"/>
    <x v="0"/>
    <x v="2"/>
    <s v="Tarjeta"/>
    <x v="1"/>
    <x v="0"/>
    <n v="0"/>
    <x v="3"/>
    <s v="Combo"/>
    <x v="5"/>
    <x v="0"/>
    <x v="1"/>
    <n v="8.5"/>
    <x v="3"/>
    <n v="47"/>
    <n v="44"/>
  </r>
  <r>
    <s v="VTA01584"/>
    <x v="3"/>
    <n v="4"/>
    <x v="3"/>
    <x v="3"/>
    <x v="0"/>
    <x v="0"/>
    <x v="140"/>
    <s v="Córdoba Shopping"/>
    <x v="3"/>
    <x v="14"/>
    <x v="6"/>
    <s v=""/>
    <x v="0"/>
    <x v="3"/>
    <n v="2751.21"/>
    <x v="2"/>
    <n v="13756.05"/>
    <s v="En tienda"/>
    <x v="2"/>
    <x v="0"/>
    <s v="Tarjeta"/>
    <x v="1"/>
    <x v="1"/>
    <n v="0"/>
    <x v="1"/>
    <s v="Happy Hour"/>
    <x v="2"/>
    <x v="2"/>
    <x v="0"/>
    <n v="14.6"/>
    <x v="1"/>
    <n v="18"/>
    <n v="13"/>
  </r>
  <r>
    <s v="VTA01708"/>
    <x v="3"/>
    <n v="4"/>
    <x v="3"/>
    <x v="3"/>
    <x v="0"/>
    <x v="0"/>
    <x v="141"/>
    <s v="Avenida Colón 608"/>
    <x v="2"/>
    <x v="7"/>
    <x v="6"/>
    <s v=""/>
    <x v="0"/>
    <x v="0"/>
    <n v="3218.89"/>
    <x v="3"/>
    <n v="9656.67"/>
    <s v="Take Away"/>
    <x v="1"/>
    <x v="1"/>
    <s v="Efectivo"/>
    <x v="0"/>
    <x v="1"/>
    <n v="0"/>
    <x v="2"/>
    <s v="Ninguna"/>
    <x v="4"/>
    <x v="1"/>
    <x v="1"/>
    <n v="9"/>
    <x v="1"/>
    <n v="13"/>
    <n v="10"/>
  </r>
  <r>
    <s v="VTA01966"/>
    <x v="3"/>
    <n v="4"/>
    <x v="3"/>
    <x v="3"/>
    <x v="0"/>
    <x v="0"/>
    <x v="1"/>
    <s v="Avenida Colón 608"/>
    <x v="2"/>
    <x v="1"/>
    <x v="1"/>
    <s v=""/>
    <x v="0"/>
    <x v="1"/>
    <n v="809.48"/>
    <x v="1"/>
    <n v="3237.92"/>
    <s v="Delivery"/>
    <x v="0"/>
    <x v="2"/>
    <s v="Tarjeta"/>
    <x v="1"/>
    <x v="1"/>
    <n v="0"/>
    <x v="1"/>
    <s v="Happy Hour"/>
    <x v="0"/>
    <x v="1"/>
    <x v="2"/>
    <n v="11.2"/>
    <x v="1"/>
    <n v="22"/>
    <n v="18"/>
  </r>
  <r>
    <s v="VTA01987"/>
    <x v="3"/>
    <n v="4"/>
    <x v="3"/>
    <x v="3"/>
    <x v="0"/>
    <x v="0"/>
    <x v="142"/>
    <s v="Córdoba Shopping"/>
    <x v="3"/>
    <x v="8"/>
    <x v="0"/>
    <s v=""/>
    <x v="0"/>
    <x v="1"/>
    <n v="1472.6"/>
    <x v="0"/>
    <n v="5890.4"/>
    <s v="Delivery"/>
    <x v="1"/>
    <x v="2"/>
    <s v="Tarjeta"/>
    <x v="1"/>
    <x v="0"/>
    <n v="15"/>
    <x v="0"/>
    <s v="2x1"/>
    <x v="5"/>
    <x v="2"/>
    <x v="2"/>
    <n v="11.6"/>
    <x v="2"/>
    <n v="47"/>
    <n v="43"/>
  </r>
  <r>
    <s v="VTA02095"/>
    <x v="3"/>
    <n v="4"/>
    <x v="3"/>
    <x v="3"/>
    <x v="0"/>
    <x v="0"/>
    <x v="143"/>
    <s v="Calle San Lorenzo 47"/>
    <x v="1"/>
    <x v="27"/>
    <x v="10"/>
    <s v=""/>
    <x v="0"/>
    <x v="3"/>
    <n v="1704.89"/>
    <x v="0"/>
    <n v="8524.4500000000007"/>
    <s v="Take Away"/>
    <x v="1"/>
    <x v="1"/>
    <s v="Efectivo"/>
    <x v="0"/>
    <x v="0"/>
    <n v="10"/>
    <x v="1"/>
    <s v="Happy Hour"/>
    <x v="4"/>
    <x v="1"/>
    <x v="1"/>
    <n v="6.6"/>
    <x v="3"/>
    <n v="28"/>
    <n v="23"/>
  </r>
  <r>
    <s v="VTA02128"/>
    <x v="3"/>
    <n v="4"/>
    <x v="3"/>
    <x v="3"/>
    <x v="0"/>
    <x v="0"/>
    <x v="139"/>
    <s v="Avenida Colón 608"/>
    <x v="2"/>
    <x v="6"/>
    <x v="5"/>
    <s v=""/>
    <x v="0"/>
    <x v="3"/>
    <n v="1993.64"/>
    <x v="0"/>
    <n v="9968.2000000000007"/>
    <s v="Delivery"/>
    <x v="1"/>
    <x v="2"/>
    <s v="App"/>
    <x v="2"/>
    <x v="1"/>
    <n v="0"/>
    <x v="3"/>
    <s v="Combo"/>
    <x v="1"/>
    <x v="0"/>
    <x v="3"/>
    <n v="4.2"/>
    <x v="4"/>
    <n v="12"/>
    <n v="7"/>
  </r>
  <r>
    <s v="VTA02263"/>
    <x v="3"/>
    <n v="4"/>
    <x v="3"/>
    <x v="3"/>
    <x v="0"/>
    <x v="0"/>
    <x v="144"/>
    <s v="Calle San Lorenzo 47"/>
    <x v="1"/>
    <x v="0"/>
    <x v="0"/>
    <s v=""/>
    <x v="0"/>
    <x v="2"/>
    <n v="1333.9"/>
    <x v="0"/>
    <n v="1333.9"/>
    <s v="Take Away"/>
    <x v="0"/>
    <x v="1"/>
    <s v="App"/>
    <x v="2"/>
    <x v="1"/>
    <n v="0"/>
    <x v="1"/>
    <s v="Happy Hour"/>
    <x v="4"/>
    <x v="0"/>
    <x v="1"/>
    <n v="6.3"/>
    <x v="4"/>
    <n v="19"/>
    <n v="18"/>
  </r>
  <r>
    <s v="VTA02312"/>
    <x v="3"/>
    <n v="4"/>
    <x v="3"/>
    <x v="3"/>
    <x v="0"/>
    <x v="0"/>
    <x v="145"/>
    <s v="Córdoba Shopping"/>
    <x v="3"/>
    <x v="9"/>
    <x v="7"/>
    <s v=""/>
    <x v="0"/>
    <x v="2"/>
    <n v="2484.2600000000002"/>
    <x v="2"/>
    <n v="2484.2600000000002"/>
    <s v="En tienda"/>
    <x v="0"/>
    <x v="0"/>
    <s v="App"/>
    <x v="2"/>
    <x v="1"/>
    <n v="0"/>
    <x v="0"/>
    <s v="2x1"/>
    <x v="5"/>
    <x v="1"/>
    <x v="3"/>
    <n v="2.4"/>
    <x v="4"/>
    <n v="42"/>
    <n v="41"/>
  </r>
  <r>
    <s v="VTA02334"/>
    <x v="3"/>
    <n v="4"/>
    <x v="3"/>
    <x v="3"/>
    <x v="0"/>
    <x v="0"/>
    <x v="146"/>
    <s v="San Lorenzo 25, Nueva Córdoba"/>
    <x v="0"/>
    <x v="21"/>
    <x v="1"/>
    <s v=""/>
    <x v="0"/>
    <x v="1"/>
    <n v="1279.06"/>
    <x v="0"/>
    <n v="5116.24"/>
    <s v="Delivery"/>
    <x v="1"/>
    <x v="2"/>
    <s v="Tarjeta"/>
    <x v="1"/>
    <x v="0"/>
    <n v="0"/>
    <x v="1"/>
    <s v="Happy Hour"/>
    <x v="1"/>
    <x v="0"/>
    <x v="1"/>
    <n v="7.4"/>
    <x v="3"/>
    <n v="36"/>
    <n v="32"/>
  </r>
  <r>
    <s v="VTA02460"/>
    <x v="3"/>
    <n v="4"/>
    <x v="3"/>
    <x v="3"/>
    <x v="0"/>
    <x v="0"/>
    <x v="147"/>
    <s v="Calle San Lorenzo 47"/>
    <x v="1"/>
    <x v="1"/>
    <x v="1"/>
    <s v=""/>
    <x v="0"/>
    <x v="4"/>
    <n v="930.11"/>
    <x v="1"/>
    <n v="1860.22"/>
    <s v="Delivery"/>
    <x v="0"/>
    <x v="2"/>
    <s v="Efectivo"/>
    <x v="0"/>
    <x v="0"/>
    <n v="15"/>
    <x v="3"/>
    <s v="Combo"/>
    <x v="1"/>
    <x v="0"/>
    <x v="1"/>
    <n v="8.6999999999999993"/>
    <x v="0"/>
    <n v="26"/>
    <n v="24"/>
  </r>
  <r>
    <s v="VTA02539"/>
    <x v="3"/>
    <n v="4"/>
    <x v="3"/>
    <x v="3"/>
    <x v="0"/>
    <x v="0"/>
    <x v="148"/>
    <s v="Avenida Colón 608"/>
    <x v="2"/>
    <x v="19"/>
    <x v="7"/>
    <s v=""/>
    <x v="0"/>
    <x v="4"/>
    <n v="2079.23"/>
    <x v="2"/>
    <n v="4158.46"/>
    <s v="Take Away"/>
    <x v="0"/>
    <x v="1"/>
    <s v="Efectivo"/>
    <x v="0"/>
    <x v="1"/>
    <n v="0"/>
    <x v="2"/>
    <s v="Ninguna"/>
    <x v="4"/>
    <x v="1"/>
    <x v="2"/>
    <n v="12.5"/>
    <x v="3"/>
    <n v="35"/>
    <n v="33"/>
  </r>
  <r>
    <s v="VTA02583"/>
    <x v="3"/>
    <n v="4"/>
    <x v="3"/>
    <x v="3"/>
    <x v="0"/>
    <x v="0"/>
    <x v="149"/>
    <s v="San Lorenzo 25, Nueva Córdoba"/>
    <x v="0"/>
    <x v="8"/>
    <x v="0"/>
    <s v=""/>
    <x v="0"/>
    <x v="1"/>
    <n v="1586.18"/>
    <x v="0"/>
    <n v="6344.72"/>
    <s v="En tienda"/>
    <x v="1"/>
    <x v="0"/>
    <s v="App"/>
    <x v="2"/>
    <x v="1"/>
    <n v="0"/>
    <x v="3"/>
    <s v="Combo"/>
    <x v="2"/>
    <x v="2"/>
    <x v="1"/>
    <n v="8.1999999999999993"/>
    <x v="3"/>
    <n v="12"/>
    <n v="8"/>
  </r>
  <r>
    <s v="VTA02653"/>
    <x v="3"/>
    <n v="4"/>
    <x v="3"/>
    <x v="3"/>
    <x v="0"/>
    <x v="0"/>
    <x v="150"/>
    <s v="Calle San Lorenzo 47"/>
    <x v="1"/>
    <x v="23"/>
    <x v="10"/>
    <s v=""/>
    <x v="0"/>
    <x v="4"/>
    <n v="1536"/>
    <x v="0"/>
    <n v="3072"/>
    <s v="Delivery"/>
    <x v="0"/>
    <x v="2"/>
    <s v="Efectivo"/>
    <x v="0"/>
    <x v="0"/>
    <n v="15"/>
    <x v="2"/>
    <s v="Ninguna"/>
    <x v="3"/>
    <x v="1"/>
    <x v="0"/>
    <n v="14.4"/>
    <x v="3"/>
    <n v="35"/>
    <n v="33"/>
  </r>
  <r>
    <s v="VTA02716"/>
    <x v="3"/>
    <n v="4"/>
    <x v="3"/>
    <x v="3"/>
    <x v="0"/>
    <x v="0"/>
    <x v="151"/>
    <s v="Córdoba Shopping"/>
    <x v="3"/>
    <x v="10"/>
    <x v="8"/>
    <s v="Pequeño"/>
    <x v="2"/>
    <x v="2"/>
    <n v="1627.97"/>
    <x v="0"/>
    <n v="1627.97"/>
    <s v="Take Away"/>
    <x v="0"/>
    <x v="1"/>
    <s v="Tarjeta"/>
    <x v="1"/>
    <x v="1"/>
    <n v="0"/>
    <x v="1"/>
    <s v="Happy Hour"/>
    <x v="2"/>
    <x v="1"/>
    <x v="2"/>
    <n v="10.1"/>
    <x v="3"/>
    <n v="30"/>
    <n v="29"/>
  </r>
  <r>
    <s v="VTA02753"/>
    <x v="3"/>
    <n v="4"/>
    <x v="3"/>
    <x v="3"/>
    <x v="0"/>
    <x v="0"/>
    <x v="152"/>
    <s v="San Lorenzo 25, Nueva Córdoba"/>
    <x v="0"/>
    <x v="3"/>
    <x v="3"/>
    <s v=""/>
    <x v="0"/>
    <x v="2"/>
    <n v="1296.6099999999999"/>
    <x v="0"/>
    <n v="1296.6099999999999"/>
    <s v="Take Away"/>
    <x v="0"/>
    <x v="1"/>
    <s v="App"/>
    <x v="2"/>
    <x v="0"/>
    <n v="0"/>
    <x v="2"/>
    <s v="Ninguna"/>
    <x v="4"/>
    <x v="2"/>
    <x v="2"/>
    <n v="10"/>
    <x v="2"/>
    <n v="20"/>
    <n v="19"/>
  </r>
  <r>
    <s v="VTA02868"/>
    <x v="3"/>
    <n v="4"/>
    <x v="3"/>
    <x v="3"/>
    <x v="0"/>
    <x v="0"/>
    <x v="153"/>
    <s v="Calle San Lorenzo 47"/>
    <x v="1"/>
    <x v="4"/>
    <x v="2"/>
    <s v=""/>
    <x v="0"/>
    <x v="2"/>
    <n v="1143.6600000000001"/>
    <x v="0"/>
    <n v="1143.6600000000001"/>
    <s v="En tienda"/>
    <x v="0"/>
    <x v="0"/>
    <s v="App"/>
    <x v="2"/>
    <x v="1"/>
    <n v="0"/>
    <x v="1"/>
    <s v="Happy Hour"/>
    <x v="1"/>
    <x v="1"/>
    <x v="2"/>
    <n v="11.8"/>
    <x v="4"/>
    <n v="18"/>
    <n v="17"/>
  </r>
  <r>
    <s v="VTA03288"/>
    <x v="3"/>
    <n v="4"/>
    <x v="3"/>
    <x v="3"/>
    <x v="0"/>
    <x v="0"/>
    <x v="154"/>
    <s v="Calle San Lorenzo 47"/>
    <x v="1"/>
    <x v="19"/>
    <x v="7"/>
    <s v=""/>
    <x v="0"/>
    <x v="1"/>
    <n v="2437.0300000000002"/>
    <x v="2"/>
    <n v="9748.1200000000008"/>
    <s v="Take Away"/>
    <x v="1"/>
    <x v="1"/>
    <s v="Efectivo"/>
    <x v="0"/>
    <x v="0"/>
    <n v="15"/>
    <x v="2"/>
    <s v="Ninguna"/>
    <x v="5"/>
    <x v="1"/>
    <x v="3"/>
    <n v="4.9000000000000004"/>
    <x v="4"/>
    <n v="15"/>
    <n v="11"/>
  </r>
  <r>
    <s v="VTA03414"/>
    <x v="3"/>
    <n v="4"/>
    <x v="3"/>
    <x v="3"/>
    <x v="0"/>
    <x v="0"/>
    <x v="155"/>
    <s v="Córdoba Shopping"/>
    <x v="3"/>
    <x v="32"/>
    <x v="9"/>
    <s v="Pequeño"/>
    <x v="2"/>
    <x v="2"/>
    <n v="1687.85"/>
    <x v="0"/>
    <n v="1687.85"/>
    <s v="Delivery"/>
    <x v="0"/>
    <x v="2"/>
    <s v="Tarjeta"/>
    <x v="1"/>
    <x v="1"/>
    <n v="0"/>
    <x v="0"/>
    <s v="2x1"/>
    <x v="4"/>
    <x v="1"/>
    <x v="0"/>
    <n v="13.7"/>
    <x v="0"/>
    <n v="17"/>
    <n v="16"/>
  </r>
  <r>
    <s v="VTA03463"/>
    <x v="3"/>
    <n v="4"/>
    <x v="3"/>
    <x v="3"/>
    <x v="0"/>
    <x v="0"/>
    <x v="156"/>
    <s v="Avenida Colón 608"/>
    <x v="2"/>
    <x v="10"/>
    <x v="8"/>
    <s v="Pequeño"/>
    <x v="2"/>
    <x v="1"/>
    <n v="1796.23"/>
    <x v="0"/>
    <n v="7184.92"/>
    <s v="Delivery"/>
    <x v="1"/>
    <x v="2"/>
    <s v="Tarjeta"/>
    <x v="1"/>
    <x v="0"/>
    <n v="0"/>
    <x v="0"/>
    <s v="2x1"/>
    <x v="5"/>
    <x v="0"/>
    <x v="0"/>
    <n v="13.2"/>
    <x v="2"/>
    <n v="31"/>
    <n v="27"/>
  </r>
  <r>
    <s v="VTA03524"/>
    <x v="3"/>
    <n v="4"/>
    <x v="3"/>
    <x v="3"/>
    <x v="0"/>
    <x v="0"/>
    <x v="157"/>
    <s v="San Lorenzo 25, Nueva Córdoba"/>
    <x v="0"/>
    <x v="16"/>
    <x v="4"/>
    <s v="Pequeño"/>
    <x v="2"/>
    <x v="0"/>
    <n v="1725.22"/>
    <x v="0"/>
    <n v="5175.66"/>
    <s v="En tienda"/>
    <x v="1"/>
    <x v="0"/>
    <s v="Tarjeta"/>
    <x v="1"/>
    <x v="1"/>
    <n v="0"/>
    <x v="3"/>
    <s v="Combo"/>
    <x v="0"/>
    <x v="0"/>
    <x v="2"/>
    <n v="12.4"/>
    <x v="2"/>
    <n v="24"/>
    <n v="21"/>
  </r>
  <r>
    <s v="VTA03634"/>
    <x v="3"/>
    <n v="4"/>
    <x v="3"/>
    <x v="3"/>
    <x v="0"/>
    <x v="0"/>
    <x v="158"/>
    <s v="Avenida Colón 608"/>
    <x v="2"/>
    <x v="20"/>
    <x v="2"/>
    <s v=""/>
    <x v="0"/>
    <x v="0"/>
    <n v="1251.01"/>
    <x v="0"/>
    <n v="3753.03"/>
    <s v="Take Away"/>
    <x v="0"/>
    <x v="1"/>
    <s v="Efectivo"/>
    <x v="0"/>
    <x v="1"/>
    <n v="0"/>
    <x v="3"/>
    <s v="Combo"/>
    <x v="3"/>
    <x v="2"/>
    <x v="3"/>
    <n v="3.5"/>
    <x v="0"/>
    <n v="28"/>
    <n v="25"/>
  </r>
  <r>
    <s v="VTA03660"/>
    <x v="3"/>
    <n v="4"/>
    <x v="3"/>
    <x v="3"/>
    <x v="0"/>
    <x v="0"/>
    <x v="24"/>
    <s v="Córdoba Shopping"/>
    <x v="3"/>
    <x v="8"/>
    <x v="0"/>
    <s v=""/>
    <x v="0"/>
    <x v="0"/>
    <n v="1059.76"/>
    <x v="0"/>
    <n v="3179.28"/>
    <s v="Delivery"/>
    <x v="0"/>
    <x v="2"/>
    <s v="Tarjeta"/>
    <x v="1"/>
    <x v="1"/>
    <n v="0"/>
    <x v="2"/>
    <s v="Ninguna"/>
    <x v="4"/>
    <x v="1"/>
    <x v="1"/>
    <n v="6.2"/>
    <x v="1"/>
    <n v="12"/>
    <n v="9"/>
  </r>
  <r>
    <s v="VTA03680"/>
    <x v="3"/>
    <n v="4"/>
    <x v="3"/>
    <x v="3"/>
    <x v="0"/>
    <x v="0"/>
    <x v="159"/>
    <s v="Avenida Colón 608"/>
    <x v="2"/>
    <x v="11"/>
    <x v="9"/>
    <s v="Tall"/>
    <x v="1"/>
    <x v="2"/>
    <n v="1709.86"/>
    <x v="0"/>
    <n v="1709.86"/>
    <s v="En tienda"/>
    <x v="0"/>
    <x v="0"/>
    <s v="Tarjeta"/>
    <x v="1"/>
    <x v="0"/>
    <n v="0"/>
    <x v="0"/>
    <s v="2x1"/>
    <x v="1"/>
    <x v="2"/>
    <x v="3"/>
    <n v="4.8"/>
    <x v="3"/>
    <n v="48"/>
    <n v="47"/>
  </r>
  <r>
    <s v="VTA03866"/>
    <x v="3"/>
    <n v="4"/>
    <x v="3"/>
    <x v="3"/>
    <x v="0"/>
    <x v="0"/>
    <x v="160"/>
    <s v="Avenida Colón 608"/>
    <x v="2"/>
    <x v="6"/>
    <x v="5"/>
    <s v=""/>
    <x v="0"/>
    <x v="2"/>
    <n v="2059.71"/>
    <x v="2"/>
    <n v="2059.71"/>
    <s v="Delivery"/>
    <x v="0"/>
    <x v="2"/>
    <s v="Efectivo"/>
    <x v="0"/>
    <x v="1"/>
    <n v="0"/>
    <x v="0"/>
    <s v="2x1"/>
    <x v="3"/>
    <x v="1"/>
    <x v="1"/>
    <n v="8.1999999999999993"/>
    <x v="2"/>
    <n v="20"/>
    <n v="19"/>
  </r>
  <r>
    <s v="VTA03914"/>
    <x v="3"/>
    <n v="4"/>
    <x v="3"/>
    <x v="3"/>
    <x v="0"/>
    <x v="0"/>
    <x v="161"/>
    <s v="San Lorenzo 25, Nueva Córdoba"/>
    <x v="0"/>
    <x v="18"/>
    <x v="9"/>
    <s v="Tall"/>
    <x v="1"/>
    <x v="1"/>
    <n v="1691.51"/>
    <x v="0"/>
    <n v="6766.04"/>
    <s v="Delivery"/>
    <x v="1"/>
    <x v="2"/>
    <s v="Tarjeta"/>
    <x v="1"/>
    <x v="1"/>
    <n v="0"/>
    <x v="1"/>
    <s v="Happy Hour"/>
    <x v="5"/>
    <x v="0"/>
    <x v="3"/>
    <n v="3.7"/>
    <x v="2"/>
    <n v="45"/>
    <n v="41"/>
  </r>
  <r>
    <s v="VTA04131"/>
    <x v="3"/>
    <n v="4"/>
    <x v="3"/>
    <x v="3"/>
    <x v="0"/>
    <x v="0"/>
    <x v="162"/>
    <s v="Calle San Lorenzo 47"/>
    <x v="1"/>
    <x v="6"/>
    <x v="5"/>
    <s v=""/>
    <x v="0"/>
    <x v="1"/>
    <n v="1633.58"/>
    <x v="0"/>
    <n v="6534.32"/>
    <s v="Take Away"/>
    <x v="1"/>
    <x v="1"/>
    <s v="Efectivo"/>
    <x v="0"/>
    <x v="0"/>
    <n v="0"/>
    <x v="2"/>
    <s v="Ninguna"/>
    <x v="2"/>
    <x v="0"/>
    <x v="3"/>
    <n v="2.6"/>
    <x v="0"/>
    <n v="17"/>
    <n v="13"/>
  </r>
  <r>
    <s v="VTA04132"/>
    <x v="3"/>
    <n v="4"/>
    <x v="3"/>
    <x v="3"/>
    <x v="0"/>
    <x v="0"/>
    <x v="163"/>
    <s v="Avenida Colón 608"/>
    <x v="2"/>
    <x v="21"/>
    <x v="1"/>
    <s v=""/>
    <x v="0"/>
    <x v="1"/>
    <n v="1108.56"/>
    <x v="0"/>
    <n v="4434.24"/>
    <s v="Take Away"/>
    <x v="0"/>
    <x v="1"/>
    <s v="App"/>
    <x v="2"/>
    <x v="1"/>
    <n v="0"/>
    <x v="0"/>
    <s v="2x1"/>
    <x v="0"/>
    <x v="0"/>
    <x v="3"/>
    <n v="4"/>
    <x v="4"/>
    <n v="27"/>
    <n v="23"/>
  </r>
  <r>
    <s v="VTA04509"/>
    <x v="3"/>
    <n v="4"/>
    <x v="3"/>
    <x v="3"/>
    <x v="0"/>
    <x v="0"/>
    <x v="164"/>
    <s v="San Lorenzo 25, Nueva Córdoba"/>
    <x v="0"/>
    <x v="19"/>
    <x v="7"/>
    <s v=""/>
    <x v="0"/>
    <x v="2"/>
    <n v="2872"/>
    <x v="2"/>
    <n v="2872"/>
    <s v="Delivery"/>
    <x v="0"/>
    <x v="2"/>
    <s v="Tarjeta"/>
    <x v="1"/>
    <x v="1"/>
    <n v="0"/>
    <x v="3"/>
    <s v="Combo"/>
    <x v="2"/>
    <x v="0"/>
    <x v="3"/>
    <n v="3.5"/>
    <x v="4"/>
    <n v="32"/>
    <n v="31"/>
  </r>
  <r>
    <s v="VTA04698"/>
    <x v="3"/>
    <n v="4"/>
    <x v="3"/>
    <x v="3"/>
    <x v="0"/>
    <x v="0"/>
    <x v="165"/>
    <s v="Calle San Lorenzo 47"/>
    <x v="1"/>
    <x v="33"/>
    <x v="4"/>
    <s v="Pequeño"/>
    <x v="2"/>
    <x v="3"/>
    <n v="1507.6"/>
    <x v="0"/>
    <n v="7538"/>
    <s v="Delivery"/>
    <x v="1"/>
    <x v="2"/>
    <s v="Efectivo"/>
    <x v="0"/>
    <x v="0"/>
    <n v="10"/>
    <x v="3"/>
    <s v="Combo"/>
    <x v="5"/>
    <x v="2"/>
    <x v="2"/>
    <n v="10.3"/>
    <x v="3"/>
    <n v="47"/>
    <n v="42"/>
  </r>
  <r>
    <s v="VTA04803"/>
    <x v="3"/>
    <n v="4"/>
    <x v="3"/>
    <x v="3"/>
    <x v="0"/>
    <x v="0"/>
    <x v="166"/>
    <s v="Avenida Colón 608"/>
    <x v="2"/>
    <x v="27"/>
    <x v="10"/>
    <s v=""/>
    <x v="0"/>
    <x v="0"/>
    <n v="1819.52"/>
    <x v="0"/>
    <n v="5458.56"/>
    <s v="Take Away"/>
    <x v="1"/>
    <x v="1"/>
    <s v="Tarjeta"/>
    <x v="1"/>
    <x v="1"/>
    <n v="0"/>
    <x v="2"/>
    <s v="Ninguna"/>
    <x v="2"/>
    <x v="1"/>
    <x v="3"/>
    <n v="3.4"/>
    <x v="2"/>
    <n v="46"/>
    <n v="43"/>
  </r>
  <r>
    <s v="VTA00324"/>
    <x v="4"/>
    <n v="5"/>
    <x v="4"/>
    <x v="4"/>
    <x v="0"/>
    <x v="0"/>
    <x v="167"/>
    <s v="Córdoba Shopping"/>
    <x v="3"/>
    <x v="3"/>
    <x v="3"/>
    <s v=""/>
    <x v="0"/>
    <x v="3"/>
    <n v="1192.75"/>
    <x v="0"/>
    <n v="5963.75"/>
    <s v="En tienda"/>
    <x v="1"/>
    <x v="0"/>
    <s v="App"/>
    <x v="2"/>
    <x v="0"/>
    <n v="15"/>
    <x v="2"/>
    <s v="Ninguna"/>
    <x v="3"/>
    <x v="2"/>
    <x v="3"/>
    <n v="2.9"/>
    <x v="2"/>
    <n v="44"/>
    <n v="39"/>
  </r>
  <r>
    <s v="VTA00342"/>
    <x v="4"/>
    <n v="5"/>
    <x v="4"/>
    <x v="4"/>
    <x v="0"/>
    <x v="0"/>
    <x v="168"/>
    <s v="Córdoba Shopping"/>
    <x v="3"/>
    <x v="10"/>
    <x v="8"/>
    <s v="Tall"/>
    <x v="1"/>
    <x v="1"/>
    <n v="2004.36"/>
    <x v="2"/>
    <n v="8017.44"/>
    <s v="En tienda"/>
    <x v="1"/>
    <x v="0"/>
    <s v="Efectivo"/>
    <x v="0"/>
    <x v="0"/>
    <n v="10"/>
    <x v="1"/>
    <s v="Happy Hour"/>
    <x v="0"/>
    <x v="1"/>
    <x v="1"/>
    <n v="7.3"/>
    <x v="4"/>
    <n v="26"/>
    <n v="22"/>
  </r>
  <r>
    <s v="VTA00388"/>
    <x v="4"/>
    <n v="5"/>
    <x v="4"/>
    <x v="4"/>
    <x v="0"/>
    <x v="0"/>
    <x v="169"/>
    <s v="San Lorenzo 25, Nueva Córdoba"/>
    <x v="0"/>
    <x v="6"/>
    <x v="5"/>
    <s v=""/>
    <x v="0"/>
    <x v="0"/>
    <n v="1797.4"/>
    <x v="0"/>
    <n v="5392.2"/>
    <s v="Take Away"/>
    <x v="1"/>
    <x v="1"/>
    <s v="Tarjeta"/>
    <x v="1"/>
    <x v="0"/>
    <n v="15"/>
    <x v="1"/>
    <s v="Happy Hour"/>
    <x v="3"/>
    <x v="1"/>
    <x v="2"/>
    <n v="12.5"/>
    <x v="1"/>
    <n v="12"/>
    <n v="9"/>
  </r>
  <r>
    <s v="VTA00588"/>
    <x v="4"/>
    <n v="5"/>
    <x v="4"/>
    <x v="4"/>
    <x v="0"/>
    <x v="0"/>
    <x v="170"/>
    <s v="Calle San Lorenzo 47"/>
    <x v="1"/>
    <x v="8"/>
    <x v="0"/>
    <s v=""/>
    <x v="0"/>
    <x v="3"/>
    <n v="1387.25"/>
    <x v="0"/>
    <n v="6936.25"/>
    <s v="Take Away"/>
    <x v="1"/>
    <x v="1"/>
    <s v="Efectivo"/>
    <x v="0"/>
    <x v="0"/>
    <n v="15"/>
    <x v="3"/>
    <s v="Combo"/>
    <x v="2"/>
    <x v="1"/>
    <x v="2"/>
    <n v="11.7"/>
    <x v="4"/>
    <n v="12"/>
    <n v="7"/>
  </r>
  <r>
    <s v="VTA00719"/>
    <x v="4"/>
    <n v="5"/>
    <x v="4"/>
    <x v="4"/>
    <x v="0"/>
    <x v="0"/>
    <x v="171"/>
    <s v="Córdoba Shopping"/>
    <x v="3"/>
    <x v="25"/>
    <x v="2"/>
    <s v=""/>
    <x v="0"/>
    <x v="2"/>
    <n v="1214.57"/>
    <x v="0"/>
    <n v="1214.57"/>
    <s v="Delivery"/>
    <x v="0"/>
    <x v="2"/>
    <s v="Efectivo"/>
    <x v="0"/>
    <x v="1"/>
    <n v="0"/>
    <x v="1"/>
    <s v="Happy Hour"/>
    <x v="1"/>
    <x v="1"/>
    <x v="1"/>
    <n v="6.5"/>
    <x v="4"/>
    <n v="45"/>
    <n v="44"/>
  </r>
  <r>
    <s v="VTA00757"/>
    <x v="4"/>
    <n v="5"/>
    <x v="4"/>
    <x v="4"/>
    <x v="0"/>
    <x v="0"/>
    <x v="172"/>
    <s v="Avenida Colón 608"/>
    <x v="2"/>
    <x v="3"/>
    <x v="3"/>
    <s v=""/>
    <x v="0"/>
    <x v="2"/>
    <n v="1594.98"/>
    <x v="0"/>
    <n v="1594.98"/>
    <s v="Take Away"/>
    <x v="0"/>
    <x v="1"/>
    <s v="App"/>
    <x v="2"/>
    <x v="0"/>
    <n v="15"/>
    <x v="1"/>
    <s v="Happy Hour"/>
    <x v="4"/>
    <x v="1"/>
    <x v="0"/>
    <n v="13.3"/>
    <x v="4"/>
    <n v="26"/>
    <n v="25"/>
  </r>
  <r>
    <s v="VTA00784"/>
    <x v="4"/>
    <n v="5"/>
    <x v="4"/>
    <x v="4"/>
    <x v="0"/>
    <x v="0"/>
    <x v="32"/>
    <s v="San Lorenzo 25, Nueva Córdoba"/>
    <x v="0"/>
    <x v="1"/>
    <x v="1"/>
    <s v=""/>
    <x v="0"/>
    <x v="2"/>
    <n v="946.59"/>
    <x v="1"/>
    <n v="946.59"/>
    <s v="Delivery"/>
    <x v="0"/>
    <x v="2"/>
    <s v="Tarjeta"/>
    <x v="1"/>
    <x v="0"/>
    <n v="15"/>
    <x v="3"/>
    <s v="Combo"/>
    <x v="4"/>
    <x v="0"/>
    <x v="2"/>
    <n v="11.6"/>
    <x v="0"/>
    <n v="22"/>
    <n v="21"/>
  </r>
  <r>
    <s v="VTA00794"/>
    <x v="4"/>
    <n v="5"/>
    <x v="4"/>
    <x v="4"/>
    <x v="0"/>
    <x v="0"/>
    <x v="26"/>
    <s v="Avenida Colón 608"/>
    <x v="2"/>
    <x v="6"/>
    <x v="5"/>
    <s v=""/>
    <x v="0"/>
    <x v="0"/>
    <n v="1677.9"/>
    <x v="0"/>
    <n v="5033.7"/>
    <s v="Delivery"/>
    <x v="1"/>
    <x v="2"/>
    <s v="Tarjeta"/>
    <x v="1"/>
    <x v="0"/>
    <n v="0"/>
    <x v="3"/>
    <s v="Combo"/>
    <x v="0"/>
    <x v="1"/>
    <x v="1"/>
    <n v="9.8000000000000007"/>
    <x v="2"/>
    <n v="12"/>
    <n v="9"/>
  </r>
  <r>
    <s v="VTA00855"/>
    <x v="4"/>
    <n v="5"/>
    <x v="4"/>
    <x v="4"/>
    <x v="0"/>
    <x v="0"/>
    <x v="173"/>
    <s v="Córdoba Shopping"/>
    <x v="3"/>
    <x v="23"/>
    <x v="10"/>
    <s v=""/>
    <x v="0"/>
    <x v="3"/>
    <n v="1690.76"/>
    <x v="0"/>
    <n v="8453.7999999999993"/>
    <s v="En tienda"/>
    <x v="1"/>
    <x v="0"/>
    <s v="Tarjeta"/>
    <x v="1"/>
    <x v="0"/>
    <n v="15"/>
    <x v="2"/>
    <s v="Ninguna"/>
    <x v="3"/>
    <x v="2"/>
    <x v="1"/>
    <n v="6.5"/>
    <x v="1"/>
    <n v="17"/>
    <n v="12"/>
  </r>
  <r>
    <s v="VTA00962"/>
    <x v="4"/>
    <n v="5"/>
    <x v="4"/>
    <x v="4"/>
    <x v="0"/>
    <x v="0"/>
    <x v="174"/>
    <s v="Calle San Lorenzo 47"/>
    <x v="1"/>
    <x v="4"/>
    <x v="2"/>
    <s v=""/>
    <x v="0"/>
    <x v="3"/>
    <n v="937.9"/>
    <x v="1"/>
    <n v="4689.5"/>
    <s v="En tienda"/>
    <x v="0"/>
    <x v="0"/>
    <s v="Tarjeta"/>
    <x v="1"/>
    <x v="1"/>
    <n v="0"/>
    <x v="0"/>
    <s v="2x1"/>
    <x v="3"/>
    <x v="2"/>
    <x v="3"/>
    <n v="4.9000000000000004"/>
    <x v="0"/>
    <n v="13"/>
    <n v="8"/>
  </r>
  <r>
    <s v="VTA01273"/>
    <x v="4"/>
    <n v="5"/>
    <x v="4"/>
    <x v="4"/>
    <x v="0"/>
    <x v="0"/>
    <x v="175"/>
    <s v="Calle San Lorenzo 47"/>
    <x v="1"/>
    <x v="3"/>
    <x v="3"/>
    <s v=""/>
    <x v="0"/>
    <x v="3"/>
    <n v="1294.76"/>
    <x v="0"/>
    <n v="6473.8"/>
    <s v="En tienda"/>
    <x v="1"/>
    <x v="0"/>
    <s v="App"/>
    <x v="2"/>
    <x v="1"/>
    <n v="0"/>
    <x v="3"/>
    <s v="Combo"/>
    <x v="0"/>
    <x v="1"/>
    <x v="1"/>
    <n v="6.9"/>
    <x v="3"/>
    <n v="20"/>
    <n v="15"/>
  </r>
  <r>
    <s v="VTA01542"/>
    <x v="4"/>
    <n v="5"/>
    <x v="4"/>
    <x v="4"/>
    <x v="0"/>
    <x v="0"/>
    <x v="142"/>
    <s v="Calle San Lorenzo 47"/>
    <x v="1"/>
    <x v="19"/>
    <x v="7"/>
    <s v=""/>
    <x v="0"/>
    <x v="2"/>
    <n v="2184.9499999999998"/>
    <x v="2"/>
    <n v="2184.9499999999998"/>
    <s v="Take Away"/>
    <x v="0"/>
    <x v="1"/>
    <s v="Tarjeta"/>
    <x v="1"/>
    <x v="1"/>
    <n v="0"/>
    <x v="0"/>
    <s v="2x1"/>
    <x v="2"/>
    <x v="0"/>
    <x v="1"/>
    <n v="8"/>
    <x v="3"/>
    <n v="40"/>
    <n v="39"/>
  </r>
  <r>
    <s v="VTA01602"/>
    <x v="4"/>
    <n v="5"/>
    <x v="4"/>
    <x v="4"/>
    <x v="0"/>
    <x v="0"/>
    <x v="176"/>
    <s v="San Lorenzo 25, Nueva Córdoba"/>
    <x v="0"/>
    <x v="23"/>
    <x v="10"/>
    <s v=""/>
    <x v="0"/>
    <x v="3"/>
    <n v="1791.18"/>
    <x v="0"/>
    <n v="8955.9"/>
    <s v="Take Away"/>
    <x v="1"/>
    <x v="1"/>
    <s v="Efectivo"/>
    <x v="0"/>
    <x v="0"/>
    <n v="0"/>
    <x v="3"/>
    <s v="Combo"/>
    <x v="5"/>
    <x v="0"/>
    <x v="1"/>
    <n v="7.8"/>
    <x v="3"/>
    <n v="14"/>
    <n v="9"/>
  </r>
  <r>
    <s v="VTA01704"/>
    <x v="4"/>
    <n v="5"/>
    <x v="4"/>
    <x v="4"/>
    <x v="0"/>
    <x v="0"/>
    <x v="177"/>
    <s v="Avenida Colón 608"/>
    <x v="2"/>
    <x v="31"/>
    <x v="9"/>
    <s v="Tall"/>
    <x v="1"/>
    <x v="2"/>
    <n v="1537.8"/>
    <x v="0"/>
    <n v="1537.8"/>
    <s v="En tienda"/>
    <x v="0"/>
    <x v="0"/>
    <s v="Tarjeta"/>
    <x v="1"/>
    <x v="0"/>
    <n v="10"/>
    <x v="0"/>
    <s v="2x1"/>
    <x v="2"/>
    <x v="1"/>
    <x v="3"/>
    <n v="4.5"/>
    <x v="4"/>
    <n v="19"/>
    <n v="18"/>
  </r>
  <r>
    <s v="VTA01897"/>
    <x v="4"/>
    <n v="5"/>
    <x v="4"/>
    <x v="4"/>
    <x v="0"/>
    <x v="0"/>
    <x v="175"/>
    <s v="San Lorenzo 25, Nueva Córdoba"/>
    <x v="0"/>
    <x v="6"/>
    <x v="5"/>
    <s v=""/>
    <x v="0"/>
    <x v="1"/>
    <n v="2078.85"/>
    <x v="2"/>
    <n v="8315.4"/>
    <s v="En tienda"/>
    <x v="1"/>
    <x v="0"/>
    <s v="Efectivo"/>
    <x v="0"/>
    <x v="1"/>
    <n v="0"/>
    <x v="3"/>
    <s v="Combo"/>
    <x v="3"/>
    <x v="2"/>
    <x v="0"/>
    <n v="14.9"/>
    <x v="3"/>
    <n v="40"/>
    <n v="36"/>
  </r>
  <r>
    <s v="VTA01938"/>
    <x v="4"/>
    <n v="5"/>
    <x v="4"/>
    <x v="4"/>
    <x v="0"/>
    <x v="0"/>
    <x v="178"/>
    <s v="Avenida Colón 608"/>
    <x v="2"/>
    <x v="7"/>
    <x v="6"/>
    <s v=""/>
    <x v="0"/>
    <x v="3"/>
    <n v="3242.01"/>
    <x v="3"/>
    <n v="16210.05"/>
    <s v="Delivery"/>
    <x v="3"/>
    <x v="2"/>
    <s v="Tarjeta"/>
    <x v="1"/>
    <x v="1"/>
    <n v="0"/>
    <x v="2"/>
    <s v="Ninguna"/>
    <x v="2"/>
    <x v="0"/>
    <x v="3"/>
    <n v="3.2"/>
    <x v="1"/>
    <n v="24"/>
    <n v="19"/>
  </r>
  <r>
    <s v="VTA02017"/>
    <x v="4"/>
    <n v="5"/>
    <x v="4"/>
    <x v="4"/>
    <x v="0"/>
    <x v="0"/>
    <x v="179"/>
    <s v="Avenida Colón 608"/>
    <x v="2"/>
    <x v="1"/>
    <x v="1"/>
    <s v=""/>
    <x v="0"/>
    <x v="1"/>
    <n v="1220.2"/>
    <x v="0"/>
    <n v="4880.8"/>
    <s v="En tienda"/>
    <x v="0"/>
    <x v="0"/>
    <s v="Tarjeta"/>
    <x v="1"/>
    <x v="0"/>
    <n v="0"/>
    <x v="1"/>
    <s v="Happy Hour"/>
    <x v="0"/>
    <x v="2"/>
    <x v="1"/>
    <n v="7.4"/>
    <x v="0"/>
    <n v="46"/>
    <n v="42"/>
  </r>
  <r>
    <s v="VTA02161"/>
    <x v="4"/>
    <n v="5"/>
    <x v="4"/>
    <x v="4"/>
    <x v="0"/>
    <x v="0"/>
    <x v="180"/>
    <s v="Calle San Lorenzo 47"/>
    <x v="1"/>
    <x v="14"/>
    <x v="6"/>
    <s v=""/>
    <x v="0"/>
    <x v="2"/>
    <n v="2949.67"/>
    <x v="2"/>
    <n v="2949.67"/>
    <s v="Take Away"/>
    <x v="0"/>
    <x v="1"/>
    <s v="App"/>
    <x v="2"/>
    <x v="0"/>
    <n v="0"/>
    <x v="2"/>
    <s v="Ninguna"/>
    <x v="4"/>
    <x v="0"/>
    <x v="1"/>
    <n v="8.5"/>
    <x v="2"/>
    <n v="33"/>
    <n v="32"/>
  </r>
  <r>
    <s v="VTA02206"/>
    <x v="4"/>
    <n v="5"/>
    <x v="4"/>
    <x v="4"/>
    <x v="0"/>
    <x v="0"/>
    <x v="57"/>
    <s v="Avenida Colón 608"/>
    <x v="2"/>
    <x v="33"/>
    <x v="4"/>
    <s v="Grande"/>
    <x v="3"/>
    <x v="0"/>
    <n v="1384.47"/>
    <x v="0"/>
    <n v="4153.41"/>
    <s v="En tienda"/>
    <x v="0"/>
    <x v="0"/>
    <s v="Efectivo"/>
    <x v="0"/>
    <x v="1"/>
    <n v="0"/>
    <x v="3"/>
    <s v="Combo"/>
    <x v="3"/>
    <x v="1"/>
    <x v="1"/>
    <n v="6.9"/>
    <x v="1"/>
    <n v="16"/>
    <n v="13"/>
  </r>
  <r>
    <s v="VTA02296"/>
    <x v="4"/>
    <n v="5"/>
    <x v="4"/>
    <x v="4"/>
    <x v="0"/>
    <x v="0"/>
    <x v="181"/>
    <s v="Córdoba Shopping"/>
    <x v="3"/>
    <x v="33"/>
    <x v="4"/>
    <s v="Tall"/>
    <x v="1"/>
    <x v="2"/>
    <n v="1687.86"/>
    <x v="0"/>
    <n v="1687.86"/>
    <s v="Take Away"/>
    <x v="0"/>
    <x v="1"/>
    <s v="Efectivo"/>
    <x v="0"/>
    <x v="0"/>
    <n v="10"/>
    <x v="0"/>
    <s v="2x1"/>
    <x v="4"/>
    <x v="1"/>
    <x v="3"/>
    <n v="3.9"/>
    <x v="2"/>
    <n v="38"/>
    <n v="37"/>
  </r>
  <r>
    <s v="VTA02499"/>
    <x v="4"/>
    <n v="5"/>
    <x v="4"/>
    <x v="4"/>
    <x v="0"/>
    <x v="0"/>
    <x v="182"/>
    <s v="Calle San Lorenzo 47"/>
    <x v="1"/>
    <x v="12"/>
    <x v="4"/>
    <s v="Venti"/>
    <x v="4"/>
    <x v="2"/>
    <n v="1807.26"/>
    <x v="0"/>
    <n v="1807.26"/>
    <s v="En tienda"/>
    <x v="0"/>
    <x v="0"/>
    <s v="App"/>
    <x v="2"/>
    <x v="1"/>
    <n v="0"/>
    <x v="2"/>
    <s v="Ninguna"/>
    <x v="4"/>
    <x v="2"/>
    <x v="2"/>
    <n v="10.9"/>
    <x v="0"/>
    <n v="23"/>
    <n v="22"/>
  </r>
  <r>
    <s v="VTA02510"/>
    <x v="4"/>
    <n v="5"/>
    <x v="4"/>
    <x v="4"/>
    <x v="0"/>
    <x v="0"/>
    <x v="135"/>
    <s v="Avenida Colón 608"/>
    <x v="2"/>
    <x v="21"/>
    <x v="1"/>
    <s v=""/>
    <x v="0"/>
    <x v="3"/>
    <n v="1154.8800000000001"/>
    <x v="0"/>
    <n v="5774.4"/>
    <s v="En tienda"/>
    <x v="1"/>
    <x v="0"/>
    <s v="Tarjeta"/>
    <x v="1"/>
    <x v="1"/>
    <n v="0"/>
    <x v="0"/>
    <s v="2x1"/>
    <x v="0"/>
    <x v="1"/>
    <x v="0"/>
    <n v="14.3"/>
    <x v="4"/>
    <n v="46"/>
    <n v="41"/>
  </r>
  <r>
    <s v="VTA02691"/>
    <x v="4"/>
    <n v="5"/>
    <x v="4"/>
    <x v="4"/>
    <x v="0"/>
    <x v="0"/>
    <x v="183"/>
    <s v="San Lorenzo 25, Nueva Córdoba"/>
    <x v="0"/>
    <x v="23"/>
    <x v="10"/>
    <s v=""/>
    <x v="0"/>
    <x v="2"/>
    <n v="1836.84"/>
    <x v="0"/>
    <n v="1836.84"/>
    <s v="Delivery"/>
    <x v="0"/>
    <x v="2"/>
    <s v="Efectivo"/>
    <x v="0"/>
    <x v="0"/>
    <n v="10"/>
    <x v="3"/>
    <s v="Combo"/>
    <x v="4"/>
    <x v="1"/>
    <x v="0"/>
    <n v="14.3"/>
    <x v="1"/>
    <n v="13"/>
    <n v="12"/>
  </r>
  <r>
    <s v="VTA02730"/>
    <x v="4"/>
    <n v="5"/>
    <x v="4"/>
    <x v="4"/>
    <x v="0"/>
    <x v="0"/>
    <x v="8"/>
    <s v="Calle San Lorenzo 47"/>
    <x v="1"/>
    <x v="1"/>
    <x v="1"/>
    <s v=""/>
    <x v="0"/>
    <x v="0"/>
    <n v="1194.77"/>
    <x v="0"/>
    <n v="3584.31"/>
    <s v="Take Away"/>
    <x v="0"/>
    <x v="1"/>
    <s v="Efectivo"/>
    <x v="0"/>
    <x v="1"/>
    <n v="0"/>
    <x v="1"/>
    <s v="Happy Hour"/>
    <x v="2"/>
    <x v="1"/>
    <x v="1"/>
    <n v="9.6"/>
    <x v="3"/>
    <n v="41"/>
    <n v="38"/>
  </r>
  <r>
    <s v="VTA02770"/>
    <x v="4"/>
    <n v="5"/>
    <x v="4"/>
    <x v="4"/>
    <x v="0"/>
    <x v="0"/>
    <x v="184"/>
    <s v="Calle San Lorenzo 47"/>
    <x v="1"/>
    <x v="25"/>
    <x v="2"/>
    <s v=""/>
    <x v="0"/>
    <x v="1"/>
    <n v="1289.6199999999999"/>
    <x v="0"/>
    <n v="5158.4799999999996"/>
    <s v="Delivery"/>
    <x v="1"/>
    <x v="2"/>
    <s v="App"/>
    <x v="2"/>
    <x v="1"/>
    <n v="0"/>
    <x v="3"/>
    <s v="Combo"/>
    <x v="1"/>
    <x v="2"/>
    <x v="1"/>
    <n v="9.8000000000000007"/>
    <x v="4"/>
    <n v="33"/>
    <n v="29"/>
  </r>
  <r>
    <s v="VTA02816"/>
    <x v="4"/>
    <n v="5"/>
    <x v="4"/>
    <x v="4"/>
    <x v="0"/>
    <x v="0"/>
    <x v="118"/>
    <s v="Avenida Colón 608"/>
    <x v="2"/>
    <x v="6"/>
    <x v="5"/>
    <s v=""/>
    <x v="0"/>
    <x v="0"/>
    <n v="1705.42"/>
    <x v="0"/>
    <n v="5116.26"/>
    <s v="Delivery"/>
    <x v="1"/>
    <x v="2"/>
    <s v="Efectivo"/>
    <x v="0"/>
    <x v="1"/>
    <n v="0"/>
    <x v="0"/>
    <s v="2x1"/>
    <x v="4"/>
    <x v="1"/>
    <x v="2"/>
    <n v="11"/>
    <x v="2"/>
    <n v="20"/>
    <n v="17"/>
  </r>
  <r>
    <s v="VTA02817"/>
    <x v="4"/>
    <n v="5"/>
    <x v="4"/>
    <x v="4"/>
    <x v="0"/>
    <x v="0"/>
    <x v="168"/>
    <s v="Avenida Colón 608"/>
    <x v="2"/>
    <x v="12"/>
    <x v="4"/>
    <s v="Venti"/>
    <x v="4"/>
    <x v="4"/>
    <n v="1362.81"/>
    <x v="0"/>
    <n v="2725.62"/>
    <s v="Take Away"/>
    <x v="0"/>
    <x v="1"/>
    <s v="Tarjeta"/>
    <x v="1"/>
    <x v="0"/>
    <n v="10"/>
    <x v="1"/>
    <s v="Happy Hour"/>
    <x v="0"/>
    <x v="2"/>
    <x v="2"/>
    <n v="11.3"/>
    <x v="0"/>
    <n v="25"/>
    <n v="23"/>
  </r>
  <r>
    <s v="VTA02897"/>
    <x v="4"/>
    <n v="5"/>
    <x v="4"/>
    <x v="4"/>
    <x v="0"/>
    <x v="0"/>
    <x v="132"/>
    <s v="San Lorenzo 25, Nueva Córdoba"/>
    <x v="0"/>
    <x v="21"/>
    <x v="1"/>
    <s v=""/>
    <x v="0"/>
    <x v="3"/>
    <n v="854.88"/>
    <x v="1"/>
    <n v="4274.3999999999996"/>
    <s v="Take Away"/>
    <x v="0"/>
    <x v="1"/>
    <s v="Efectivo"/>
    <x v="0"/>
    <x v="1"/>
    <n v="0"/>
    <x v="3"/>
    <s v="Combo"/>
    <x v="0"/>
    <x v="1"/>
    <x v="1"/>
    <n v="8.3000000000000007"/>
    <x v="0"/>
    <n v="23"/>
    <n v="18"/>
  </r>
  <r>
    <s v="VTA03049"/>
    <x v="4"/>
    <n v="5"/>
    <x v="4"/>
    <x v="4"/>
    <x v="0"/>
    <x v="0"/>
    <x v="185"/>
    <s v="Córdoba Shopping"/>
    <x v="3"/>
    <x v="0"/>
    <x v="0"/>
    <s v=""/>
    <x v="0"/>
    <x v="0"/>
    <n v="1085.57"/>
    <x v="0"/>
    <n v="3256.71"/>
    <s v="Delivery"/>
    <x v="0"/>
    <x v="2"/>
    <s v="Efectivo"/>
    <x v="0"/>
    <x v="0"/>
    <n v="0"/>
    <x v="0"/>
    <s v="2x1"/>
    <x v="2"/>
    <x v="2"/>
    <x v="0"/>
    <n v="13"/>
    <x v="0"/>
    <n v="49"/>
    <n v="46"/>
  </r>
  <r>
    <s v="VTA03080"/>
    <x v="4"/>
    <n v="5"/>
    <x v="4"/>
    <x v="4"/>
    <x v="0"/>
    <x v="0"/>
    <x v="186"/>
    <s v="Avenida Colón 608"/>
    <x v="2"/>
    <x v="19"/>
    <x v="7"/>
    <s v=""/>
    <x v="0"/>
    <x v="4"/>
    <n v="2492.85"/>
    <x v="2"/>
    <n v="4985.7"/>
    <s v="En tienda"/>
    <x v="0"/>
    <x v="0"/>
    <s v="Tarjeta"/>
    <x v="1"/>
    <x v="0"/>
    <n v="10"/>
    <x v="3"/>
    <s v="Combo"/>
    <x v="4"/>
    <x v="1"/>
    <x v="2"/>
    <n v="11.2"/>
    <x v="2"/>
    <n v="39"/>
    <n v="37"/>
  </r>
  <r>
    <s v="VTA03087"/>
    <x v="4"/>
    <n v="5"/>
    <x v="4"/>
    <x v="4"/>
    <x v="0"/>
    <x v="0"/>
    <x v="187"/>
    <s v="Calle San Lorenzo 47"/>
    <x v="1"/>
    <x v="15"/>
    <x v="10"/>
    <s v=""/>
    <x v="0"/>
    <x v="2"/>
    <n v="1859.31"/>
    <x v="0"/>
    <n v="1859.31"/>
    <s v="Delivery"/>
    <x v="0"/>
    <x v="2"/>
    <s v="Tarjeta"/>
    <x v="1"/>
    <x v="0"/>
    <n v="10"/>
    <x v="2"/>
    <s v="Ninguna"/>
    <x v="2"/>
    <x v="2"/>
    <x v="1"/>
    <n v="7.6"/>
    <x v="0"/>
    <n v="17"/>
    <n v="16"/>
  </r>
  <r>
    <s v="VTA03175"/>
    <x v="4"/>
    <n v="5"/>
    <x v="4"/>
    <x v="4"/>
    <x v="0"/>
    <x v="0"/>
    <x v="39"/>
    <s v="San Lorenzo 25, Nueva Córdoba"/>
    <x v="0"/>
    <x v="5"/>
    <x v="4"/>
    <s v="Grande"/>
    <x v="3"/>
    <x v="4"/>
    <n v="1384.16"/>
    <x v="0"/>
    <n v="2768.32"/>
    <s v="Take Away"/>
    <x v="0"/>
    <x v="1"/>
    <s v="Tarjeta"/>
    <x v="1"/>
    <x v="1"/>
    <n v="0"/>
    <x v="2"/>
    <s v="Ninguna"/>
    <x v="4"/>
    <x v="0"/>
    <x v="0"/>
    <n v="13.6"/>
    <x v="3"/>
    <n v="18"/>
    <n v="16"/>
  </r>
  <r>
    <s v="VTA03207"/>
    <x v="4"/>
    <n v="5"/>
    <x v="4"/>
    <x v="4"/>
    <x v="0"/>
    <x v="0"/>
    <x v="188"/>
    <s v="Calle San Lorenzo 47"/>
    <x v="1"/>
    <x v="14"/>
    <x v="6"/>
    <s v=""/>
    <x v="0"/>
    <x v="1"/>
    <n v="3381.82"/>
    <x v="3"/>
    <n v="13527.28"/>
    <s v="En tienda"/>
    <x v="2"/>
    <x v="0"/>
    <s v="Efectivo"/>
    <x v="0"/>
    <x v="0"/>
    <n v="10"/>
    <x v="0"/>
    <s v="2x1"/>
    <x v="1"/>
    <x v="0"/>
    <x v="1"/>
    <n v="5.8"/>
    <x v="3"/>
    <n v="15"/>
    <n v="11"/>
  </r>
  <r>
    <s v="VTA03395"/>
    <x v="4"/>
    <n v="5"/>
    <x v="4"/>
    <x v="4"/>
    <x v="0"/>
    <x v="0"/>
    <x v="189"/>
    <s v="Calle San Lorenzo 47"/>
    <x v="1"/>
    <x v="33"/>
    <x v="4"/>
    <s v="Venti"/>
    <x v="4"/>
    <x v="3"/>
    <n v="1406.59"/>
    <x v="0"/>
    <n v="7032.95"/>
    <s v="Take Away"/>
    <x v="1"/>
    <x v="1"/>
    <s v="Efectivo"/>
    <x v="0"/>
    <x v="1"/>
    <n v="0"/>
    <x v="3"/>
    <s v="Combo"/>
    <x v="2"/>
    <x v="1"/>
    <x v="2"/>
    <n v="11.1"/>
    <x v="3"/>
    <n v="16"/>
    <n v="11"/>
  </r>
  <r>
    <s v="VTA03483"/>
    <x v="4"/>
    <n v="5"/>
    <x v="4"/>
    <x v="4"/>
    <x v="0"/>
    <x v="0"/>
    <x v="190"/>
    <s v="Avenida Colón 608"/>
    <x v="2"/>
    <x v="30"/>
    <x v="9"/>
    <s v="Tall"/>
    <x v="1"/>
    <x v="2"/>
    <n v="1461.16"/>
    <x v="0"/>
    <n v="1461.16"/>
    <s v="Delivery"/>
    <x v="0"/>
    <x v="2"/>
    <s v="Efectivo"/>
    <x v="0"/>
    <x v="0"/>
    <n v="10"/>
    <x v="0"/>
    <s v="2x1"/>
    <x v="3"/>
    <x v="1"/>
    <x v="1"/>
    <n v="8.6999999999999993"/>
    <x v="3"/>
    <n v="30"/>
    <n v="29"/>
  </r>
  <r>
    <s v="VTA03529"/>
    <x v="4"/>
    <n v="5"/>
    <x v="4"/>
    <x v="4"/>
    <x v="0"/>
    <x v="0"/>
    <x v="191"/>
    <s v="Avenida Colón 608"/>
    <x v="2"/>
    <x v="16"/>
    <x v="4"/>
    <s v="Pequeño"/>
    <x v="2"/>
    <x v="0"/>
    <n v="1798.66"/>
    <x v="0"/>
    <n v="5395.98"/>
    <s v="Delivery"/>
    <x v="1"/>
    <x v="2"/>
    <s v="Tarjeta"/>
    <x v="1"/>
    <x v="1"/>
    <n v="0"/>
    <x v="2"/>
    <s v="Ninguna"/>
    <x v="3"/>
    <x v="2"/>
    <x v="0"/>
    <n v="13.8"/>
    <x v="2"/>
    <n v="18"/>
    <n v="15"/>
  </r>
  <r>
    <s v="VTA03612"/>
    <x v="4"/>
    <n v="5"/>
    <x v="4"/>
    <x v="4"/>
    <x v="0"/>
    <x v="0"/>
    <x v="192"/>
    <s v="Córdoba Shopping"/>
    <x v="3"/>
    <x v="21"/>
    <x v="1"/>
    <s v=""/>
    <x v="0"/>
    <x v="4"/>
    <n v="786.17"/>
    <x v="1"/>
    <n v="1572.34"/>
    <s v="Take Away"/>
    <x v="0"/>
    <x v="1"/>
    <s v="Tarjeta"/>
    <x v="1"/>
    <x v="1"/>
    <n v="0"/>
    <x v="3"/>
    <s v="Combo"/>
    <x v="5"/>
    <x v="2"/>
    <x v="0"/>
    <n v="14.2"/>
    <x v="3"/>
    <n v="42"/>
    <n v="40"/>
  </r>
  <r>
    <s v="VTA03624"/>
    <x v="4"/>
    <n v="5"/>
    <x v="4"/>
    <x v="4"/>
    <x v="0"/>
    <x v="0"/>
    <x v="193"/>
    <s v="Avenida Colón 608"/>
    <x v="2"/>
    <x v="19"/>
    <x v="7"/>
    <s v=""/>
    <x v="0"/>
    <x v="0"/>
    <n v="2414.91"/>
    <x v="2"/>
    <n v="7244.73"/>
    <s v="Take Away"/>
    <x v="1"/>
    <x v="1"/>
    <s v="Efectivo"/>
    <x v="0"/>
    <x v="1"/>
    <n v="0"/>
    <x v="3"/>
    <s v="Combo"/>
    <x v="1"/>
    <x v="0"/>
    <x v="1"/>
    <n v="7.6"/>
    <x v="1"/>
    <n v="24"/>
    <n v="21"/>
  </r>
  <r>
    <s v="VTA03832"/>
    <x v="4"/>
    <n v="5"/>
    <x v="4"/>
    <x v="4"/>
    <x v="0"/>
    <x v="0"/>
    <x v="194"/>
    <s v="Córdoba Shopping"/>
    <x v="3"/>
    <x v="19"/>
    <x v="7"/>
    <s v=""/>
    <x v="0"/>
    <x v="4"/>
    <n v="2154.34"/>
    <x v="2"/>
    <n v="4308.68"/>
    <s v="Delivery"/>
    <x v="0"/>
    <x v="2"/>
    <s v="App"/>
    <x v="2"/>
    <x v="0"/>
    <n v="15"/>
    <x v="2"/>
    <s v="Ninguna"/>
    <x v="2"/>
    <x v="1"/>
    <x v="1"/>
    <n v="7.2"/>
    <x v="1"/>
    <n v="14"/>
    <n v="12"/>
  </r>
  <r>
    <s v="VTA04180"/>
    <x v="4"/>
    <n v="5"/>
    <x v="4"/>
    <x v="4"/>
    <x v="0"/>
    <x v="0"/>
    <x v="195"/>
    <s v="Calle San Lorenzo 47"/>
    <x v="1"/>
    <x v="34"/>
    <x v="4"/>
    <s v="Tall"/>
    <x v="1"/>
    <x v="3"/>
    <n v="1780.54"/>
    <x v="0"/>
    <n v="8902.7000000000007"/>
    <s v="Delivery"/>
    <x v="1"/>
    <x v="2"/>
    <s v="App"/>
    <x v="2"/>
    <x v="0"/>
    <n v="0"/>
    <x v="1"/>
    <s v="Happy Hour"/>
    <x v="2"/>
    <x v="0"/>
    <x v="1"/>
    <n v="6"/>
    <x v="4"/>
    <n v="31"/>
    <n v="26"/>
  </r>
  <r>
    <s v="VTA04195"/>
    <x v="4"/>
    <n v="5"/>
    <x v="4"/>
    <x v="4"/>
    <x v="0"/>
    <x v="0"/>
    <x v="196"/>
    <s v="Calle San Lorenzo 47"/>
    <x v="1"/>
    <x v="15"/>
    <x v="10"/>
    <s v=""/>
    <x v="0"/>
    <x v="2"/>
    <n v="1984.66"/>
    <x v="0"/>
    <n v="1984.66"/>
    <s v="Take Away"/>
    <x v="0"/>
    <x v="1"/>
    <s v="Efectivo"/>
    <x v="0"/>
    <x v="0"/>
    <n v="0"/>
    <x v="2"/>
    <s v="Ninguna"/>
    <x v="0"/>
    <x v="2"/>
    <x v="3"/>
    <n v="2.4"/>
    <x v="2"/>
    <n v="13"/>
    <n v="12"/>
  </r>
  <r>
    <s v="VTA04222"/>
    <x v="4"/>
    <n v="5"/>
    <x v="4"/>
    <x v="4"/>
    <x v="0"/>
    <x v="0"/>
    <x v="197"/>
    <s v="Calle San Lorenzo 47"/>
    <x v="1"/>
    <x v="23"/>
    <x v="10"/>
    <s v=""/>
    <x v="0"/>
    <x v="3"/>
    <n v="1919.95"/>
    <x v="0"/>
    <n v="9599.75"/>
    <s v="Delivery"/>
    <x v="1"/>
    <x v="2"/>
    <s v="App"/>
    <x v="2"/>
    <x v="0"/>
    <n v="0"/>
    <x v="1"/>
    <s v="Happy Hour"/>
    <x v="4"/>
    <x v="0"/>
    <x v="0"/>
    <n v="13.8"/>
    <x v="2"/>
    <n v="16"/>
    <n v="11"/>
  </r>
  <r>
    <s v="VTA04280"/>
    <x v="4"/>
    <n v="5"/>
    <x v="4"/>
    <x v="4"/>
    <x v="0"/>
    <x v="0"/>
    <x v="32"/>
    <s v="Calle San Lorenzo 47"/>
    <x v="1"/>
    <x v="21"/>
    <x v="1"/>
    <s v=""/>
    <x v="0"/>
    <x v="0"/>
    <n v="1140.06"/>
    <x v="0"/>
    <n v="3420.18"/>
    <s v="En tienda"/>
    <x v="0"/>
    <x v="0"/>
    <s v="Tarjeta"/>
    <x v="1"/>
    <x v="1"/>
    <n v="0"/>
    <x v="0"/>
    <s v="2x1"/>
    <x v="3"/>
    <x v="0"/>
    <x v="3"/>
    <n v="4"/>
    <x v="4"/>
    <n v="11"/>
    <n v="8"/>
  </r>
  <r>
    <s v="VTA04453"/>
    <x v="4"/>
    <n v="5"/>
    <x v="4"/>
    <x v="4"/>
    <x v="0"/>
    <x v="0"/>
    <x v="198"/>
    <s v="Córdoba Shopping"/>
    <x v="3"/>
    <x v="10"/>
    <x v="8"/>
    <s v="Tall"/>
    <x v="1"/>
    <x v="1"/>
    <n v="1856.48"/>
    <x v="0"/>
    <n v="7425.92"/>
    <s v="Delivery"/>
    <x v="1"/>
    <x v="2"/>
    <s v="Efectivo"/>
    <x v="0"/>
    <x v="1"/>
    <n v="0"/>
    <x v="3"/>
    <s v="Combo"/>
    <x v="4"/>
    <x v="2"/>
    <x v="1"/>
    <n v="9.6999999999999993"/>
    <x v="1"/>
    <n v="32"/>
    <n v="28"/>
  </r>
  <r>
    <s v="VTA04670"/>
    <x v="4"/>
    <n v="5"/>
    <x v="4"/>
    <x v="4"/>
    <x v="0"/>
    <x v="0"/>
    <x v="199"/>
    <s v="Córdoba Shopping"/>
    <x v="3"/>
    <x v="34"/>
    <x v="4"/>
    <s v="Pequeño"/>
    <x v="2"/>
    <x v="2"/>
    <n v="1470.5"/>
    <x v="0"/>
    <n v="1470.5"/>
    <s v="Take Away"/>
    <x v="0"/>
    <x v="1"/>
    <s v="Tarjeta"/>
    <x v="1"/>
    <x v="0"/>
    <n v="15"/>
    <x v="2"/>
    <s v="Ninguna"/>
    <x v="5"/>
    <x v="0"/>
    <x v="1"/>
    <n v="5.4"/>
    <x v="2"/>
    <n v="29"/>
    <n v="28"/>
  </r>
  <r>
    <s v="VTA04673"/>
    <x v="4"/>
    <n v="5"/>
    <x v="4"/>
    <x v="4"/>
    <x v="0"/>
    <x v="0"/>
    <x v="200"/>
    <s v="Córdoba Shopping"/>
    <x v="3"/>
    <x v="20"/>
    <x v="2"/>
    <s v=""/>
    <x v="0"/>
    <x v="0"/>
    <n v="1178.21"/>
    <x v="0"/>
    <n v="3534.63"/>
    <s v="En tienda"/>
    <x v="0"/>
    <x v="0"/>
    <s v="Tarjeta"/>
    <x v="1"/>
    <x v="0"/>
    <n v="15"/>
    <x v="1"/>
    <s v="Happy Hour"/>
    <x v="4"/>
    <x v="2"/>
    <x v="3"/>
    <n v="4.4000000000000004"/>
    <x v="3"/>
    <n v="31"/>
    <n v="28"/>
  </r>
  <r>
    <s v="VTA04860"/>
    <x v="4"/>
    <n v="5"/>
    <x v="4"/>
    <x v="4"/>
    <x v="0"/>
    <x v="0"/>
    <x v="201"/>
    <s v="Avenida Colón 608"/>
    <x v="2"/>
    <x v="28"/>
    <x v="2"/>
    <s v=""/>
    <x v="0"/>
    <x v="0"/>
    <n v="1006.44"/>
    <x v="0"/>
    <n v="3019.32"/>
    <s v="En tienda"/>
    <x v="0"/>
    <x v="0"/>
    <s v="Tarjeta"/>
    <x v="1"/>
    <x v="1"/>
    <n v="0"/>
    <x v="0"/>
    <s v="2x1"/>
    <x v="3"/>
    <x v="1"/>
    <x v="1"/>
    <n v="7.9"/>
    <x v="3"/>
    <n v="18"/>
    <n v="15"/>
  </r>
  <r>
    <s v="VTA04865"/>
    <x v="4"/>
    <n v="5"/>
    <x v="4"/>
    <x v="4"/>
    <x v="0"/>
    <x v="0"/>
    <x v="202"/>
    <s v="Córdoba Shopping"/>
    <x v="3"/>
    <x v="21"/>
    <x v="1"/>
    <s v=""/>
    <x v="0"/>
    <x v="0"/>
    <n v="1278.81"/>
    <x v="0"/>
    <n v="3836.43"/>
    <s v="En tienda"/>
    <x v="0"/>
    <x v="0"/>
    <s v="App"/>
    <x v="2"/>
    <x v="1"/>
    <n v="0"/>
    <x v="2"/>
    <s v="Ninguna"/>
    <x v="0"/>
    <x v="1"/>
    <x v="2"/>
    <n v="12.1"/>
    <x v="0"/>
    <n v="16"/>
    <n v="13"/>
  </r>
  <r>
    <s v="VTA04867"/>
    <x v="4"/>
    <n v="5"/>
    <x v="4"/>
    <x v="4"/>
    <x v="0"/>
    <x v="0"/>
    <x v="203"/>
    <s v="Avenida Colón 608"/>
    <x v="2"/>
    <x v="6"/>
    <x v="5"/>
    <s v=""/>
    <x v="0"/>
    <x v="4"/>
    <n v="1627.81"/>
    <x v="0"/>
    <n v="3255.62"/>
    <s v="En tienda"/>
    <x v="0"/>
    <x v="0"/>
    <s v="App"/>
    <x v="2"/>
    <x v="0"/>
    <n v="10"/>
    <x v="1"/>
    <s v="Happy Hour"/>
    <x v="2"/>
    <x v="2"/>
    <x v="3"/>
    <n v="3.5"/>
    <x v="2"/>
    <n v="39"/>
    <n v="37"/>
  </r>
  <r>
    <s v="VTA04876"/>
    <x v="4"/>
    <n v="5"/>
    <x v="4"/>
    <x v="4"/>
    <x v="0"/>
    <x v="0"/>
    <x v="204"/>
    <s v="Córdoba Shopping"/>
    <x v="3"/>
    <x v="10"/>
    <x v="8"/>
    <s v="Tall"/>
    <x v="1"/>
    <x v="1"/>
    <n v="1807.9"/>
    <x v="0"/>
    <n v="7231.6"/>
    <s v="En tienda"/>
    <x v="1"/>
    <x v="0"/>
    <s v="Efectivo"/>
    <x v="0"/>
    <x v="1"/>
    <n v="0"/>
    <x v="2"/>
    <s v="Ninguna"/>
    <x v="2"/>
    <x v="1"/>
    <x v="1"/>
    <n v="8.5"/>
    <x v="2"/>
    <n v="48"/>
    <n v="44"/>
  </r>
  <r>
    <s v="VTA00071"/>
    <x v="5"/>
    <n v="6"/>
    <x v="5"/>
    <x v="5"/>
    <x v="0"/>
    <x v="0"/>
    <x v="205"/>
    <s v="San Lorenzo 25, Nueva Córdoba"/>
    <x v="0"/>
    <x v="24"/>
    <x v="9"/>
    <s v="Grande"/>
    <x v="3"/>
    <x v="4"/>
    <n v="1251.6099999999999"/>
    <x v="0"/>
    <n v="2503.2199999999998"/>
    <s v="En tienda"/>
    <x v="0"/>
    <x v="0"/>
    <s v="App"/>
    <x v="2"/>
    <x v="1"/>
    <n v="0"/>
    <x v="0"/>
    <s v="2x1"/>
    <x v="0"/>
    <x v="0"/>
    <x v="2"/>
    <n v="10.5"/>
    <x v="3"/>
    <n v="10"/>
    <n v="8"/>
  </r>
  <r>
    <s v="VTA00426"/>
    <x v="5"/>
    <n v="6"/>
    <x v="5"/>
    <x v="5"/>
    <x v="0"/>
    <x v="0"/>
    <x v="206"/>
    <s v="San Lorenzo 25, Nueva Córdoba"/>
    <x v="0"/>
    <x v="0"/>
    <x v="0"/>
    <s v=""/>
    <x v="0"/>
    <x v="1"/>
    <n v="1585.43"/>
    <x v="0"/>
    <n v="6341.72"/>
    <s v="En tienda"/>
    <x v="1"/>
    <x v="0"/>
    <s v="App"/>
    <x v="2"/>
    <x v="1"/>
    <n v="0"/>
    <x v="1"/>
    <s v="Happy Hour"/>
    <x v="4"/>
    <x v="0"/>
    <x v="2"/>
    <n v="12.1"/>
    <x v="1"/>
    <n v="38"/>
    <n v="34"/>
  </r>
  <r>
    <s v="VTA00532"/>
    <x v="5"/>
    <n v="6"/>
    <x v="5"/>
    <x v="5"/>
    <x v="0"/>
    <x v="0"/>
    <x v="207"/>
    <s v="Avenida Colón 608"/>
    <x v="2"/>
    <x v="2"/>
    <x v="2"/>
    <s v=""/>
    <x v="0"/>
    <x v="4"/>
    <n v="1032.82"/>
    <x v="0"/>
    <n v="2065.64"/>
    <s v="En tienda"/>
    <x v="0"/>
    <x v="0"/>
    <s v="Efectivo"/>
    <x v="0"/>
    <x v="1"/>
    <n v="0"/>
    <x v="0"/>
    <s v="2x1"/>
    <x v="3"/>
    <x v="1"/>
    <x v="2"/>
    <n v="12.8"/>
    <x v="3"/>
    <n v="39"/>
    <n v="37"/>
  </r>
  <r>
    <s v="VTA00561"/>
    <x v="5"/>
    <n v="6"/>
    <x v="5"/>
    <x v="5"/>
    <x v="0"/>
    <x v="0"/>
    <x v="208"/>
    <s v="Córdoba Shopping"/>
    <x v="3"/>
    <x v="15"/>
    <x v="10"/>
    <s v=""/>
    <x v="0"/>
    <x v="2"/>
    <n v="1950.33"/>
    <x v="0"/>
    <n v="1950.33"/>
    <s v="Take Away"/>
    <x v="0"/>
    <x v="1"/>
    <s v="Efectivo"/>
    <x v="0"/>
    <x v="0"/>
    <n v="10"/>
    <x v="3"/>
    <s v="Combo"/>
    <x v="1"/>
    <x v="2"/>
    <x v="1"/>
    <n v="6.8"/>
    <x v="4"/>
    <n v="39"/>
    <n v="38"/>
  </r>
  <r>
    <s v="VTA00580"/>
    <x v="5"/>
    <n v="6"/>
    <x v="5"/>
    <x v="5"/>
    <x v="0"/>
    <x v="0"/>
    <x v="209"/>
    <s v="San Lorenzo 25, Nueva Córdoba"/>
    <x v="0"/>
    <x v="16"/>
    <x v="4"/>
    <s v="Grande"/>
    <x v="3"/>
    <x v="1"/>
    <n v="1322.51"/>
    <x v="0"/>
    <n v="5290.04"/>
    <s v="Delivery"/>
    <x v="1"/>
    <x v="2"/>
    <s v="Tarjeta"/>
    <x v="1"/>
    <x v="1"/>
    <n v="0"/>
    <x v="2"/>
    <s v="Ninguna"/>
    <x v="2"/>
    <x v="2"/>
    <x v="1"/>
    <n v="9.5"/>
    <x v="2"/>
    <n v="17"/>
    <n v="13"/>
  </r>
  <r>
    <s v="VTA00642"/>
    <x v="5"/>
    <n v="6"/>
    <x v="5"/>
    <x v="5"/>
    <x v="0"/>
    <x v="0"/>
    <x v="35"/>
    <s v="Córdoba Shopping"/>
    <x v="3"/>
    <x v="15"/>
    <x v="10"/>
    <s v=""/>
    <x v="0"/>
    <x v="0"/>
    <n v="1490.74"/>
    <x v="0"/>
    <n v="4472.22"/>
    <s v="Take Away"/>
    <x v="0"/>
    <x v="1"/>
    <s v="Efectivo"/>
    <x v="0"/>
    <x v="1"/>
    <n v="0"/>
    <x v="0"/>
    <s v="2x1"/>
    <x v="5"/>
    <x v="0"/>
    <x v="3"/>
    <n v="2.4"/>
    <x v="1"/>
    <n v="21"/>
    <n v="18"/>
  </r>
  <r>
    <s v="VTA00646"/>
    <x v="5"/>
    <n v="6"/>
    <x v="5"/>
    <x v="5"/>
    <x v="0"/>
    <x v="0"/>
    <x v="151"/>
    <s v="Córdoba Shopping"/>
    <x v="3"/>
    <x v="3"/>
    <x v="3"/>
    <s v=""/>
    <x v="0"/>
    <x v="4"/>
    <n v="1193.53"/>
    <x v="0"/>
    <n v="2387.06"/>
    <s v="En tienda"/>
    <x v="0"/>
    <x v="0"/>
    <s v="Efectivo"/>
    <x v="0"/>
    <x v="1"/>
    <n v="0"/>
    <x v="2"/>
    <s v="Ninguna"/>
    <x v="3"/>
    <x v="2"/>
    <x v="2"/>
    <n v="12.1"/>
    <x v="2"/>
    <n v="23"/>
    <n v="21"/>
  </r>
  <r>
    <s v="VTA00669"/>
    <x v="5"/>
    <n v="6"/>
    <x v="5"/>
    <x v="5"/>
    <x v="0"/>
    <x v="0"/>
    <x v="210"/>
    <s v="Córdoba Shopping"/>
    <x v="3"/>
    <x v="20"/>
    <x v="2"/>
    <s v=""/>
    <x v="0"/>
    <x v="2"/>
    <n v="1458.43"/>
    <x v="0"/>
    <n v="1458.43"/>
    <s v="Delivery"/>
    <x v="0"/>
    <x v="2"/>
    <s v="Efectivo"/>
    <x v="0"/>
    <x v="1"/>
    <n v="0"/>
    <x v="0"/>
    <s v="2x1"/>
    <x v="4"/>
    <x v="1"/>
    <x v="3"/>
    <n v="2.9"/>
    <x v="0"/>
    <n v="35"/>
    <n v="34"/>
  </r>
  <r>
    <s v="VTA00800"/>
    <x v="5"/>
    <n v="6"/>
    <x v="5"/>
    <x v="5"/>
    <x v="0"/>
    <x v="0"/>
    <x v="211"/>
    <s v="Córdoba Shopping"/>
    <x v="3"/>
    <x v="0"/>
    <x v="0"/>
    <s v=""/>
    <x v="0"/>
    <x v="0"/>
    <n v="1390.43"/>
    <x v="0"/>
    <n v="4171.29"/>
    <s v="Take Away"/>
    <x v="0"/>
    <x v="1"/>
    <s v="Efectivo"/>
    <x v="0"/>
    <x v="0"/>
    <n v="15"/>
    <x v="0"/>
    <s v="2x1"/>
    <x v="2"/>
    <x v="1"/>
    <x v="2"/>
    <n v="12"/>
    <x v="3"/>
    <n v="13"/>
    <n v="10"/>
  </r>
  <r>
    <s v="VTA00810"/>
    <x v="5"/>
    <n v="6"/>
    <x v="5"/>
    <x v="5"/>
    <x v="0"/>
    <x v="0"/>
    <x v="212"/>
    <s v="Avenida Colón 608"/>
    <x v="2"/>
    <x v="8"/>
    <x v="0"/>
    <s v=""/>
    <x v="0"/>
    <x v="1"/>
    <n v="1030.3"/>
    <x v="0"/>
    <n v="4121.2"/>
    <s v="En tienda"/>
    <x v="0"/>
    <x v="0"/>
    <s v="Tarjeta"/>
    <x v="1"/>
    <x v="1"/>
    <n v="0"/>
    <x v="3"/>
    <s v="Combo"/>
    <x v="2"/>
    <x v="1"/>
    <x v="2"/>
    <n v="11.1"/>
    <x v="2"/>
    <n v="22"/>
    <n v="18"/>
  </r>
  <r>
    <s v="VTA00872"/>
    <x v="5"/>
    <n v="6"/>
    <x v="5"/>
    <x v="5"/>
    <x v="0"/>
    <x v="0"/>
    <x v="213"/>
    <s v="Córdoba Shopping"/>
    <x v="3"/>
    <x v="7"/>
    <x v="6"/>
    <s v=""/>
    <x v="0"/>
    <x v="2"/>
    <n v="3129.85"/>
    <x v="3"/>
    <n v="3129.85"/>
    <s v="Take Away"/>
    <x v="0"/>
    <x v="1"/>
    <s v="App"/>
    <x v="2"/>
    <x v="0"/>
    <n v="0"/>
    <x v="0"/>
    <s v="2x1"/>
    <x v="3"/>
    <x v="0"/>
    <x v="3"/>
    <n v="3.8"/>
    <x v="1"/>
    <n v="43"/>
    <n v="42"/>
  </r>
  <r>
    <s v="VTA00875"/>
    <x v="5"/>
    <n v="6"/>
    <x v="5"/>
    <x v="5"/>
    <x v="0"/>
    <x v="0"/>
    <x v="109"/>
    <s v="Avenida Colón 608"/>
    <x v="2"/>
    <x v="5"/>
    <x v="4"/>
    <s v="Venti"/>
    <x v="4"/>
    <x v="4"/>
    <n v="1452.79"/>
    <x v="0"/>
    <n v="2905.58"/>
    <s v="En tienda"/>
    <x v="0"/>
    <x v="0"/>
    <s v="Efectivo"/>
    <x v="0"/>
    <x v="0"/>
    <n v="10"/>
    <x v="3"/>
    <s v="Combo"/>
    <x v="1"/>
    <x v="0"/>
    <x v="0"/>
    <n v="14.1"/>
    <x v="1"/>
    <n v="32"/>
    <n v="30"/>
  </r>
  <r>
    <s v="VTA00996"/>
    <x v="5"/>
    <n v="6"/>
    <x v="5"/>
    <x v="5"/>
    <x v="0"/>
    <x v="0"/>
    <x v="214"/>
    <s v="Avenida Colón 608"/>
    <x v="2"/>
    <x v="1"/>
    <x v="1"/>
    <s v=""/>
    <x v="0"/>
    <x v="1"/>
    <n v="1112.81"/>
    <x v="0"/>
    <n v="4451.24"/>
    <s v="Take Away"/>
    <x v="0"/>
    <x v="1"/>
    <s v="Tarjeta"/>
    <x v="1"/>
    <x v="0"/>
    <n v="0"/>
    <x v="3"/>
    <s v="Combo"/>
    <x v="4"/>
    <x v="0"/>
    <x v="1"/>
    <n v="7.2"/>
    <x v="2"/>
    <n v="24"/>
    <n v="20"/>
  </r>
  <r>
    <s v="VTA01036"/>
    <x v="5"/>
    <n v="6"/>
    <x v="5"/>
    <x v="5"/>
    <x v="0"/>
    <x v="0"/>
    <x v="127"/>
    <s v="Córdoba Shopping"/>
    <x v="3"/>
    <x v="5"/>
    <x v="4"/>
    <s v="Venti"/>
    <x v="4"/>
    <x v="3"/>
    <n v="1557.44"/>
    <x v="0"/>
    <n v="7787.2"/>
    <s v="En tienda"/>
    <x v="1"/>
    <x v="0"/>
    <s v="App"/>
    <x v="2"/>
    <x v="1"/>
    <n v="0"/>
    <x v="0"/>
    <s v="2x1"/>
    <x v="1"/>
    <x v="0"/>
    <x v="1"/>
    <n v="8.3000000000000007"/>
    <x v="4"/>
    <n v="21"/>
    <n v="16"/>
  </r>
  <r>
    <s v="VTA01111"/>
    <x v="5"/>
    <n v="6"/>
    <x v="5"/>
    <x v="5"/>
    <x v="0"/>
    <x v="0"/>
    <x v="215"/>
    <s v="Calle San Lorenzo 47"/>
    <x v="1"/>
    <x v="10"/>
    <x v="8"/>
    <s v="Grande"/>
    <x v="3"/>
    <x v="3"/>
    <n v="1740.71"/>
    <x v="0"/>
    <n v="8703.5499999999993"/>
    <s v="Delivery"/>
    <x v="1"/>
    <x v="2"/>
    <s v="App"/>
    <x v="2"/>
    <x v="1"/>
    <n v="0"/>
    <x v="0"/>
    <s v="2x1"/>
    <x v="5"/>
    <x v="0"/>
    <x v="3"/>
    <n v="2.2999999999999998"/>
    <x v="3"/>
    <n v="31"/>
    <n v="26"/>
  </r>
  <r>
    <s v="VTA01232"/>
    <x v="5"/>
    <n v="6"/>
    <x v="5"/>
    <x v="5"/>
    <x v="0"/>
    <x v="0"/>
    <x v="216"/>
    <s v="Calle San Lorenzo 47"/>
    <x v="1"/>
    <x v="30"/>
    <x v="9"/>
    <s v="Tall"/>
    <x v="1"/>
    <x v="2"/>
    <n v="1569.67"/>
    <x v="0"/>
    <n v="1569.67"/>
    <s v="En tienda"/>
    <x v="0"/>
    <x v="0"/>
    <s v="Tarjeta"/>
    <x v="1"/>
    <x v="0"/>
    <n v="0"/>
    <x v="1"/>
    <s v="Happy Hour"/>
    <x v="2"/>
    <x v="2"/>
    <x v="0"/>
    <n v="14.9"/>
    <x v="2"/>
    <n v="32"/>
    <n v="31"/>
  </r>
  <r>
    <s v="VTA01393"/>
    <x v="5"/>
    <n v="6"/>
    <x v="5"/>
    <x v="5"/>
    <x v="0"/>
    <x v="0"/>
    <x v="217"/>
    <s v="Avenida Colón 608"/>
    <x v="2"/>
    <x v="16"/>
    <x v="4"/>
    <s v="Tall"/>
    <x v="1"/>
    <x v="3"/>
    <n v="1796.35"/>
    <x v="0"/>
    <n v="8981.75"/>
    <s v="Delivery"/>
    <x v="1"/>
    <x v="2"/>
    <s v="Efectivo"/>
    <x v="0"/>
    <x v="0"/>
    <n v="10"/>
    <x v="2"/>
    <s v="Ninguna"/>
    <x v="0"/>
    <x v="1"/>
    <x v="1"/>
    <n v="8.1999999999999993"/>
    <x v="2"/>
    <n v="14"/>
    <n v="9"/>
  </r>
  <r>
    <s v="VTA01613"/>
    <x v="5"/>
    <n v="6"/>
    <x v="5"/>
    <x v="5"/>
    <x v="0"/>
    <x v="0"/>
    <x v="218"/>
    <s v="Córdoba Shopping"/>
    <x v="3"/>
    <x v="6"/>
    <x v="5"/>
    <s v=""/>
    <x v="0"/>
    <x v="1"/>
    <n v="1688.58"/>
    <x v="0"/>
    <n v="6754.32"/>
    <s v="Delivery"/>
    <x v="1"/>
    <x v="2"/>
    <s v="App"/>
    <x v="2"/>
    <x v="0"/>
    <n v="0"/>
    <x v="0"/>
    <s v="2x1"/>
    <x v="3"/>
    <x v="1"/>
    <x v="2"/>
    <n v="10.8"/>
    <x v="4"/>
    <n v="41"/>
    <n v="37"/>
  </r>
  <r>
    <s v="VTA01729"/>
    <x v="5"/>
    <n v="6"/>
    <x v="5"/>
    <x v="5"/>
    <x v="0"/>
    <x v="0"/>
    <x v="9"/>
    <s v="San Lorenzo 25, Nueva Córdoba"/>
    <x v="0"/>
    <x v="24"/>
    <x v="9"/>
    <s v="Venti"/>
    <x v="4"/>
    <x v="2"/>
    <n v="1509.55"/>
    <x v="0"/>
    <n v="1509.55"/>
    <s v="Delivery"/>
    <x v="0"/>
    <x v="2"/>
    <s v="App"/>
    <x v="2"/>
    <x v="0"/>
    <n v="10"/>
    <x v="1"/>
    <s v="Happy Hour"/>
    <x v="0"/>
    <x v="2"/>
    <x v="3"/>
    <n v="2.6"/>
    <x v="4"/>
    <n v="50"/>
    <n v="49"/>
  </r>
  <r>
    <s v="VTA01850"/>
    <x v="5"/>
    <n v="6"/>
    <x v="5"/>
    <x v="5"/>
    <x v="0"/>
    <x v="0"/>
    <x v="219"/>
    <s v="Calle San Lorenzo 47"/>
    <x v="1"/>
    <x v="27"/>
    <x v="10"/>
    <s v=""/>
    <x v="0"/>
    <x v="2"/>
    <n v="1582.95"/>
    <x v="0"/>
    <n v="1582.95"/>
    <s v="En tienda"/>
    <x v="0"/>
    <x v="0"/>
    <s v="Tarjeta"/>
    <x v="1"/>
    <x v="1"/>
    <n v="0"/>
    <x v="0"/>
    <s v="2x1"/>
    <x v="2"/>
    <x v="0"/>
    <x v="1"/>
    <n v="6.1"/>
    <x v="1"/>
    <n v="46"/>
    <n v="45"/>
  </r>
  <r>
    <s v="VTA01952"/>
    <x v="5"/>
    <n v="6"/>
    <x v="5"/>
    <x v="5"/>
    <x v="0"/>
    <x v="0"/>
    <x v="220"/>
    <s v="Calle San Lorenzo 47"/>
    <x v="1"/>
    <x v="6"/>
    <x v="5"/>
    <s v=""/>
    <x v="0"/>
    <x v="2"/>
    <n v="2035.99"/>
    <x v="2"/>
    <n v="2035.99"/>
    <s v="Delivery"/>
    <x v="0"/>
    <x v="2"/>
    <s v="App"/>
    <x v="2"/>
    <x v="0"/>
    <n v="15"/>
    <x v="0"/>
    <s v="2x1"/>
    <x v="3"/>
    <x v="2"/>
    <x v="0"/>
    <n v="14.6"/>
    <x v="3"/>
    <n v="11"/>
    <n v="10"/>
  </r>
  <r>
    <s v="VTA01993"/>
    <x v="5"/>
    <n v="6"/>
    <x v="5"/>
    <x v="5"/>
    <x v="0"/>
    <x v="0"/>
    <x v="221"/>
    <s v="Calle San Lorenzo 47"/>
    <x v="1"/>
    <x v="20"/>
    <x v="2"/>
    <s v=""/>
    <x v="0"/>
    <x v="2"/>
    <n v="1273.99"/>
    <x v="0"/>
    <n v="1273.99"/>
    <s v="Delivery"/>
    <x v="0"/>
    <x v="2"/>
    <s v="App"/>
    <x v="2"/>
    <x v="1"/>
    <n v="0"/>
    <x v="2"/>
    <s v="Ninguna"/>
    <x v="5"/>
    <x v="2"/>
    <x v="1"/>
    <n v="9.4"/>
    <x v="1"/>
    <n v="19"/>
    <n v="18"/>
  </r>
  <r>
    <s v="VTA02184"/>
    <x v="5"/>
    <n v="6"/>
    <x v="5"/>
    <x v="5"/>
    <x v="0"/>
    <x v="0"/>
    <x v="222"/>
    <s v="Córdoba Shopping"/>
    <x v="3"/>
    <x v="21"/>
    <x v="1"/>
    <s v=""/>
    <x v="0"/>
    <x v="4"/>
    <n v="1067.21"/>
    <x v="0"/>
    <n v="2134.42"/>
    <s v="Take Away"/>
    <x v="0"/>
    <x v="1"/>
    <s v="App"/>
    <x v="2"/>
    <x v="1"/>
    <n v="0"/>
    <x v="0"/>
    <s v="2x1"/>
    <x v="5"/>
    <x v="2"/>
    <x v="1"/>
    <n v="8"/>
    <x v="3"/>
    <n v="18"/>
    <n v="16"/>
  </r>
  <r>
    <s v="VTA02252"/>
    <x v="5"/>
    <n v="6"/>
    <x v="5"/>
    <x v="5"/>
    <x v="0"/>
    <x v="0"/>
    <x v="223"/>
    <s v="Córdoba Shopping"/>
    <x v="3"/>
    <x v="10"/>
    <x v="8"/>
    <s v="Pequeño"/>
    <x v="2"/>
    <x v="2"/>
    <n v="1604.85"/>
    <x v="0"/>
    <n v="1604.85"/>
    <s v="Take Away"/>
    <x v="0"/>
    <x v="1"/>
    <s v="Tarjeta"/>
    <x v="1"/>
    <x v="1"/>
    <n v="0"/>
    <x v="1"/>
    <s v="Happy Hour"/>
    <x v="2"/>
    <x v="2"/>
    <x v="1"/>
    <n v="7.3"/>
    <x v="3"/>
    <n v="49"/>
    <n v="48"/>
  </r>
  <r>
    <s v="VTA02257"/>
    <x v="5"/>
    <n v="6"/>
    <x v="5"/>
    <x v="5"/>
    <x v="0"/>
    <x v="0"/>
    <x v="224"/>
    <s v="Calle San Lorenzo 47"/>
    <x v="1"/>
    <x v="34"/>
    <x v="4"/>
    <s v="Pequeño"/>
    <x v="2"/>
    <x v="0"/>
    <n v="1368.41"/>
    <x v="0"/>
    <n v="4105.2299999999996"/>
    <s v="Delivery"/>
    <x v="0"/>
    <x v="2"/>
    <s v="Efectivo"/>
    <x v="0"/>
    <x v="1"/>
    <n v="0"/>
    <x v="0"/>
    <s v="2x1"/>
    <x v="4"/>
    <x v="2"/>
    <x v="2"/>
    <n v="12"/>
    <x v="1"/>
    <n v="14"/>
    <n v="11"/>
  </r>
  <r>
    <s v="VTA02358"/>
    <x v="5"/>
    <n v="6"/>
    <x v="5"/>
    <x v="5"/>
    <x v="0"/>
    <x v="0"/>
    <x v="225"/>
    <s v="San Lorenzo 25, Nueva Córdoba"/>
    <x v="0"/>
    <x v="25"/>
    <x v="2"/>
    <s v=""/>
    <x v="0"/>
    <x v="0"/>
    <n v="933.34"/>
    <x v="1"/>
    <n v="2800.02"/>
    <s v="Take Away"/>
    <x v="0"/>
    <x v="1"/>
    <s v="App"/>
    <x v="2"/>
    <x v="1"/>
    <n v="0"/>
    <x v="3"/>
    <s v="Combo"/>
    <x v="3"/>
    <x v="1"/>
    <x v="2"/>
    <n v="10.6"/>
    <x v="4"/>
    <n v="13"/>
    <n v="10"/>
  </r>
  <r>
    <s v="VTA02359"/>
    <x v="5"/>
    <n v="6"/>
    <x v="5"/>
    <x v="5"/>
    <x v="0"/>
    <x v="0"/>
    <x v="226"/>
    <s v="San Lorenzo 25, Nueva Córdoba"/>
    <x v="0"/>
    <x v="1"/>
    <x v="1"/>
    <s v=""/>
    <x v="0"/>
    <x v="1"/>
    <n v="708.56"/>
    <x v="1"/>
    <n v="2834.24"/>
    <s v="Take Away"/>
    <x v="0"/>
    <x v="1"/>
    <s v="Tarjeta"/>
    <x v="1"/>
    <x v="1"/>
    <n v="0"/>
    <x v="1"/>
    <s v="Happy Hour"/>
    <x v="2"/>
    <x v="1"/>
    <x v="1"/>
    <n v="5.7"/>
    <x v="2"/>
    <n v="34"/>
    <n v="30"/>
  </r>
  <r>
    <s v="VTA02569"/>
    <x v="5"/>
    <n v="6"/>
    <x v="5"/>
    <x v="5"/>
    <x v="0"/>
    <x v="0"/>
    <x v="128"/>
    <s v="Avenida Colón 608"/>
    <x v="2"/>
    <x v="27"/>
    <x v="10"/>
    <s v=""/>
    <x v="0"/>
    <x v="4"/>
    <n v="1550.39"/>
    <x v="0"/>
    <n v="3100.78"/>
    <s v="Take Away"/>
    <x v="0"/>
    <x v="1"/>
    <s v="App"/>
    <x v="2"/>
    <x v="0"/>
    <n v="10"/>
    <x v="0"/>
    <s v="2x1"/>
    <x v="3"/>
    <x v="0"/>
    <x v="1"/>
    <n v="8"/>
    <x v="0"/>
    <n v="22"/>
    <n v="20"/>
  </r>
  <r>
    <s v="VTA02683"/>
    <x v="5"/>
    <n v="6"/>
    <x v="5"/>
    <x v="5"/>
    <x v="0"/>
    <x v="0"/>
    <x v="227"/>
    <s v="San Lorenzo 25, Nueva Córdoba"/>
    <x v="0"/>
    <x v="0"/>
    <x v="0"/>
    <s v=""/>
    <x v="0"/>
    <x v="0"/>
    <n v="1513.37"/>
    <x v="0"/>
    <n v="4540.1099999999997"/>
    <s v="En tienda"/>
    <x v="0"/>
    <x v="0"/>
    <s v="Efectivo"/>
    <x v="0"/>
    <x v="1"/>
    <n v="0"/>
    <x v="2"/>
    <s v="Ninguna"/>
    <x v="5"/>
    <x v="2"/>
    <x v="3"/>
    <n v="2.4"/>
    <x v="3"/>
    <n v="19"/>
    <n v="16"/>
  </r>
  <r>
    <s v="VTA02700"/>
    <x v="5"/>
    <n v="6"/>
    <x v="5"/>
    <x v="5"/>
    <x v="0"/>
    <x v="0"/>
    <x v="228"/>
    <s v="Avenida Colón 608"/>
    <x v="2"/>
    <x v="14"/>
    <x v="6"/>
    <s v=""/>
    <x v="0"/>
    <x v="4"/>
    <n v="3164.99"/>
    <x v="3"/>
    <n v="6329.98"/>
    <s v="En tienda"/>
    <x v="1"/>
    <x v="0"/>
    <s v="Tarjeta"/>
    <x v="1"/>
    <x v="0"/>
    <n v="10"/>
    <x v="1"/>
    <s v="Happy Hour"/>
    <x v="0"/>
    <x v="1"/>
    <x v="1"/>
    <n v="6.9"/>
    <x v="0"/>
    <n v="21"/>
    <n v="19"/>
  </r>
  <r>
    <s v="VTA02712"/>
    <x v="5"/>
    <n v="6"/>
    <x v="5"/>
    <x v="5"/>
    <x v="0"/>
    <x v="0"/>
    <x v="3"/>
    <s v="Calle San Lorenzo 47"/>
    <x v="1"/>
    <x v="3"/>
    <x v="3"/>
    <s v=""/>
    <x v="0"/>
    <x v="3"/>
    <n v="1637.56"/>
    <x v="0"/>
    <n v="8187.8"/>
    <s v="Take Away"/>
    <x v="1"/>
    <x v="1"/>
    <s v="Efectivo"/>
    <x v="0"/>
    <x v="0"/>
    <n v="0"/>
    <x v="0"/>
    <s v="2x1"/>
    <x v="4"/>
    <x v="1"/>
    <x v="1"/>
    <n v="9.5"/>
    <x v="0"/>
    <n v="44"/>
    <n v="39"/>
  </r>
  <r>
    <s v="VTA02764"/>
    <x v="5"/>
    <n v="6"/>
    <x v="5"/>
    <x v="5"/>
    <x v="0"/>
    <x v="0"/>
    <x v="229"/>
    <s v="Calle San Lorenzo 47"/>
    <x v="1"/>
    <x v="25"/>
    <x v="2"/>
    <s v=""/>
    <x v="0"/>
    <x v="3"/>
    <n v="1374.3"/>
    <x v="0"/>
    <n v="6871.5"/>
    <s v="Delivery"/>
    <x v="1"/>
    <x v="2"/>
    <s v="Tarjeta"/>
    <x v="1"/>
    <x v="0"/>
    <n v="15"/>
    <x v="1"/>
    <s v="Happy Hour"/>
    <x v="2"/>
    <x v="2"/>
    <x v="2"/>
    <n v="12.5"/>
    <x v="1"/>
    <n v="29"/>
    <n v="24"/>
  </r>
  <r>
    <s v="VTA02799"/>
    <x v="5"/>
    <n v="6"/>
    <x v="5"/>
    <x v="5"/>
    <x v="0"/>
    <x v="0"/>
    <x v="230"/>
    <s v="Córdoba Shopping"/>
    <x v="3"/>
    <x v="21"/>
    <x v="1"/>
    <s v=""/>
    <x v="0"/>
    <x v="0"/>
    <n v="856.05"/>
    <x v="1"/>
    <n v="2568.15"/>
    <s v="Delivery"/>
    <x v="0"/>
    <x v="2"/>
    <s v="Tarjeta"/>
    <x v="1"/>
    <x v="0"/>
    <n v="0"/>
    <x v="1"/>
    <s v="Happy Hour"/>
    <x v="4"/>
    <x v="1"/>
    <x v="1"/>
    <n v="6.7"/>
    <x v="0"/>
    <n v="29"/>
    <n v="26"/>
  </r>
  <r>
    <s v="VTA02818"/>
    <x v="5"/>
    <n v="6"/>
    <x v="5"/>
    <x v="5"/>
    <x v="0"/>
    <x v="0"/>
    <x v="215"/>
    <s v="Calle San Lorenzo 47"/>
    <x v="1"/>
    <x v="13"/>
    <x v="9"/>
    <s v="Venti"/>
    <x v="4"/>
    <x v="0"/>
    <n v="1379.27"/>
    <x v="0"/>
    <n v="4137.8100000000004"/>
    <s v="En tienda"/>
    <x v="0"/>
    <x v="0"/>
    <s v="App"/>
    <x v="2"/>
    <x v="0"/>
    <n v="15"/>
    <x v="0"/>
    <s v="2x1"/>
    <x v="0"/>
    <x v="2"/>
    <x v="0"/>
    <n v="13.4"/>
    <x v="4"/>
    <n v="44"/>
    <n v="41"/>
  </r>
  <r>
    <s v="VTA02884"/>
    <x v="5"/>
    <n v="6"/>
    <x v="5"/>
    <x v="5"/>
    <x v="0"/>
    <x v="0"/>
    <x v="206"/>
    <s v="Córdoba Shopping"/>
    <x v="3"/>
    <x v="10"/>
    <x v="8"/>
    <s v="Pequeño"/>
    <x v="2"/>
    <x v="2"/>
    <n v="1686.17"/>
    <x v="0"/>
    <n v="1686.17"/>
    <s v="En tienda"/>
    <x v="0"/>
    <x v="0"/>
    <s v="Tarjeta"/>
    <x v="1"/>
    <x v="1"/>
    <n v="0"/>
    <x v="3"/>
    <s v="Combo"/>
    <x v="3"/>
    <x v="0"/>
    <x v="3"/>
    <n v="2.1"/>
    <x v="4"/>
    <n v="19"/>
    <n v="18"/>
  </r>
  <r>
    <s v="VTA02958"/>
    <x v="5"/>
    <n v="6"/>
    <x v="5"/>
    <x v="5"/>
    <x v="0"/>
    <x v="0"/>
    <x v="231"/>
    <s v="Calle San Lorenzo 47"/>
    <x v="1"/>
    <x v="7"/>
    <x v="6"/>
    <s v=""/>
    <x v="0"/>
    <x v="4"/>
    <n v="2861.16"/>
    <x v="2"/>
    <n v="5722.32"/>
    <s v="Delivery"/>
    <x v="1"/>
    <x v="2"/>
    <s v="App"/>
    <x v="2"/>
    <x v="1"/>
    <n v="0"/>
    <x v="3"/>
    <s v="Combo"/>
    <x v="4"/>
    <x v="1"/>
    <x v="3"/>
    <n v="3.5"/>
    <x v="1"/>
    <n v="45"/>
    <n v="43"/>
  </r>
  <r>
    <s v="VTA03047"/>
    <x v="5"/>
    <n v="6"/>
    <x v="5"/>
    <x v="5"/>
    <x v="0"/>
    <x v="0"/>
    <x v="232"/>
    <s v="Avenida Colón 608"/>
    <x v="2"/>
    <x v="10"/>
    <x v="8"/>
    <s v="Pequeño"/>
    <x v="2"/>
    <x v="2"/>
    <n v="1959.59"/>
    <x v="0"/>
    <n v="1959.59"/>
    <s v="Take Away"/>
    <x v="0"/>
    <x v="1"/>
    <s v="Tarjeta"/>
    <x v="1"/>
    <x v="1"/>
    <n v="0"/>
    <x v="2"/>
    <s v="Ninguna"/>
    <x v="4"/>
    <x v="2"/>
    <x v="1"/>
    <n v="9.6999999999999993"/>
    <x v="1"/>
    <n v="28"/>
    <n v="27"/>
  </r>
  <r>
    <s v="VTA03208"/>
    <x v="5"/>
    <n v="6"/>
    <x v="5"/>
    <x v="5"/>
    <x v="0"/>
    <x v="0"/>
    <x v="60"/>
    <s v="Avenida Colón 608"/>
    <x v="2"/>
    <x v="23"/>
    <x v="10"/>
    <s v=""/>
    <x v="0"/>
    <x v="2"/>
    <n v="1853.38"/>
    <x v="0"/>
    <n v="1853.38"/>
    <s v="Take Away"/>
    <x v="0"/>
    <x v="1"/>
    <s v="App"/>
    <x v="2"/>
    <x v="0"/>
    <n v="10"/>
    <x v="1"/>
    <s v="Happy Hour"/>
    <x v="3"/>
    <x v="1"/>
    <x v="2"/>
    <n v="12"/>
    <x v="4"/>
    <n v="41"/>
    <n v="40"/>
  </r>
  <r>
    <s v="VTA03343"/>
    <x v="5"/>
    <n v="6"/>
    <x v="5"/>
    <x v="5"/>
    <x v="0"/>
    <x v="0"/>
    <x v="233"/>
    <s v="Calle San Lorenzo 47"/>
    <x v="1"/>
    <x v="0"/>
    <x v="0"/>
    <s v=""/>
    <x v="0"/>
    <x v="1"/>
    <n v="1186.19"/>
    <x v="0"/>
    <n v="4744.76"/>
    <s v="En tienda"/>
    <x v="0"/>
    <x v="0"/>
    <s v="App"/>
    <x v="2"/>
    <x v="0"/>
    <n v="15"/>
    <x v="2"/>
    <s v="Ninguna"/>
    <x v="2"/>
    <x v="0"/>
    <x v="1"/>
    <n v="7.4"/>
    <x v="2"/>
    <n v="17"/>
    <n v="13"/>
  </r>
  <r>
    <s v="VTA03697"/>
    <x v="5"/>
    <n v="6"/>
    <x v="5"/>
    <x v="5"/>
    <x v="0"/>
    <x v="0"/>
    <x v="197"/>
    <s v="Córdoba Shopping"/>
    <x v="3"/>
    <x v="26"/>
    <x v="9"/>
    <s v="Venti"/>
    <x v="4"/>
    <x v="1"/>
    <n v="1435"/>
    <x v="0"/>
    <n v="5740"/>
    <s v="Delivery"/>
    <x v="1"/>
    <x v="2"/>
    <s v="Tarjeta"/>
    <x v="1"/>
    <x v="1"/>
    <n v="0"/>
    <x v="0"/>
    <s v="2x1"/>
    <x v="0"/>
    <x v="0"/>
    <x v="1"/>
    <n v="9"/>
    <x v="3"/>
    <n v="48"/>
    <n v="44"/>
  </r>
  <r>
    <s v="VTA03701"/>
    <x v="5"/>
    <n v="6"/>
    <x v="5"/>
    <x v="5"/>
    <x v="0"/>
    <x v="0"/>
    <x v="234"/>
    <s v="Calle San Lorenzo 47"/>
    <x v="1"/>
    <x v="7"/>
    <x v="6"/>
    <s v=""/>
    <x v="0"/>
    <x v="3"/>
    <n v="3131.62"/>
    <x v="3"/>
    <n v="15658.1"/>
    <s v="Delivery"/>
    <x v="3"/>
    <x v="2"/>
    <s v="Tarjeta"/>
    <x v="1"/>
    <x v="1"/>
    <n v="0"/>
    <x v="3"/>
    <s v="Combo"/>
    <x v="5"/>
    <x v="1"/>
    <x v="0"/>
    <n v="13.7"/>
    <x v="1"/>
    <n v="34"/>
    <n v="29"/>
  </r>
  <r>
    <s v="VTA03716"/>
    <x v="5"/>
    <n v="6"/>
    <x v="5"/>
    <x v="5"/>
    <x v="0"/>
    <x v="0"/>
    <x v="235"/>
    <s v="Avenida Colón 608"/>
    <x v="2"/>
    <x v="10"/>
    <x v="8"/>
    <s v="Grande"/>
    <x v="3"/>
    <x v="3"/>
    <n v="1863.85"/>
    <x v="0"/>
    <n v="9319.25"/>
    <s v="Delivery"/>
    <x v="1"/>
    <x v="2"/>
    <s v="Efectivo"/>
    <x v="0"/>
    <x v="0"/>
    <n v="0"/>
    <x v="1"/>
    <s v="Happy Hour"/>
    <x v="4"/>
    <x v="1"/>
    <x v="1"/>
    <n v="7.3"/>
    <x v="4"/>
    <n v="14"/>
    <n v="9"/>
  </r>
  <r>
    <s v="VTA03841"/>
    <x v="5"/>
    <n v="6"/>
    <x v="5"/>
    <x v="5"/>
    <x v="0"/>
    <x v="0"/>
    <x v="172"/>
    <s v="Avenida Colón 608"/>
    <x v="2"/>
    <x v="19"/>
    <x v="7"/>
    <s v=""/>
    <x v="0"/>
    <x v="3"/>
    <n v="2011.69"/>
    <x v="2"/>
    <n v="10058.450000000001"/>
    <s v="Take Away"/>
    <x v="2"/>
    <x v="1"/>
    <s v="Efectivo"/>
    <x v="0"/>
    <x v="1"/>
    <n v="0"/>
    <x v="2"/>
    <s v="Ninguna"/>
    <x v="0"/>
    <x v="2"/>
    <x v="1"/>
    <n v="5.9"/>
    <x v="3"/>
    <n v="25"/>
    <n v="20"/>
  </r>
  <r>
    <s v="VTA04129"/>
    <x v="5"/>
    <n v="6"/>
    <x v="5"/>
    <x v="5"/>
    <x v="0"/>
    <x v="0"/>
    <x v="236"/>
    <s v="Avenida Colón 608"/>
    <x v="2"/>
    <x v="21"/>
    <x v="1"/>
    <s v=""/>
    <x v="0"/>
    <x v="0"/>
    <n v="705.13"/>
    <x v="1"/>
    <n v="2115.39"/>
    <s v="Delivery"/>
    <x v="0"/>
    <x v="2"/>
    <s v="App"/>
    <x v="2"/>
    <x v="1"/>
    <n v="0"/>
    <x v="3"/>
    <s v="Combo"/>
    <x v="0"/>
    <x v="1"/>
    <x v="1"/>
    <n v="8.6"/>
    <x v="2"/>
    <n v="33"/>
    <n v="30"/>
  </r>
  <r>
    <s v="VTA04133"/>
    <x v="5"/>
    <n v="6"/>
    <x v="5"/>
    <x v="5"/>
    <x v="0"/>
    <x v="0"/>
    <x v="237"/>
    <s v="Avenida Colón 608"/>
    <x v="2"/>
    <x v="35"/>
    <x v="9"/>
    <s v="Venti"/>
    <x v="4"/>
    <x v="0"/>
    <n v="1334.41"/>
    <x v="0"/>
    <n v="4003.23"/>
    <s v="En tienda"/>
    <x v="0"/>
    <x v="0"/>
    <s v="Tarjeta"/>
    <x v="1"/>
    <x v="1"/>
    <n v="0"/>
    <x v="3"/>
    <s v="Combo"/>
    <x v="0"/>
    <x v="0"/>
    <x v="2"/>
    <n v="12.5"/>
    <x v="2"/>
    <n v="48"/>
    <n v="45"/>
  </r>
  <r>
    <s v="VTA04148"/>
    <x v="5"/>
    <n v="6"/>
    <x v="5"/>
    <x v="5"/>
    <x v="0"/>
    <x v="0"/>
    <x v="238"/>
    <s v="Córdoba Shopping"/>
    <x v="3"/>
    <x v="8"/>
    <x v="0"/>
    <s v=""/>
    <x v="0"/>
    <x v="3"/>
    <n v="1199.71"/>
    <x v="0"/>
    <n v="5998.55"/>
    <s v="En tienda"/>
    <x v="1"/>
    <x v="0"/>
    <s v="Efectivo"/>
    <x v="0"/>
    <x v="0"/>
    <n v="15"/>
    <x v="0"/>
    <s v="2x1"/>
    <x v="1"/>
    <x v="0"/>
    <x v="1"/>
    <n v="7.8"/>
    <x v="4"/>
    <n v="48"/>
    <n v="43"/>
  </r>
  <r>
    <s v="VTA04162"/>
    <x v="5"/>
    <n v="6"/>
    <x v="5"/>
    <x v="5"/>
    <x v="0"/>
    <x v="0"/>
    <x v="239"/>
    <s v="Avenida Colón 608"/>
    <x v="2"/>
    <x v="29"/>
    <x v="9"/>
    <s v="Venti"/>
    <x v="4"/>
    <x v="0"/>
    <n v="1539.39"/>
    <x v="0"/>
    <n v="4618.17"/>
    <s v="En tienda"/>
    <x v="0"/>
    <x v="0"/>
    <s v="App"/>
    <x v="2"/>
    <x v="1"/>
    <n v="0"/>
    <x v="2"/>
    <s v="Ninguna"/>
    <x v="2"/>
    <x v="2"/>
    <x v="0"/>
    <n v="14.2"/>
    <x v="1"/>
    <n v="21"/>
    <n v="18"/>
  </r>
  <r>
    <s v="VTA04456"/>
    <x v="5"/>
    <n v="6"/>
    <x v="5"/>
    <x v="5"/>
    <x v="0"/>
    <x v="0"/>
    <x v="240"/>
    <s v="Calle San Lorenzo 47"/>
    <x v="1"/>
    <x v="7"/>
    <x v="6"/>
    <s v=""/>
    <x v="0"/>
    <x v="1"/>
    <n v="2783.66"/>
    <x v="2"/>
    <n v="11134.64"/>
    <s v="Take Away"/>
    <x v="2"/>
    <x v="1"/>
    <s v="Tarjeta"/>
    <x v="1"/>
    <x v="1"/>
    <n v="0"/>
    <x v="1"/>
    <s v="Happy Hour"/>
    <x v="5"/>
    <x v="2"/>
    <x v="2"/>
    <n v="11.7"/>
    <x v="3"/>
    <n v="38"/>
    <n v="34"/>
  </r>
  <r>
    <s v="VTA04497"/>
    <x v="5"/>
    <n v="6"/>
    <x v="5"/>
    <x v="5"/>
    <x v="0"/>
    <x v="0"/>
    <x v="241"/>
    <s v="San Lorenzo 25, Nueva Córdoba"/>
    <x v="0"/>
    <x v="2"/>
    <x v="2"/>
    <s v=""/>
    <x v="0"/>
    <x v="1"/>
    <n v="1062.08"/>
    <x v="0"/>
    <n v="4248.32"/>
    <s v="Delivery"/>
    <x v="0"/>
    <x v="2"/>
    <s v="App"/>
    <x v="2"/>
    <x v="0"/>
    <n v="15"/>
    <x v="2"/>
    <s v="Ninguna"/>
    <x v="0"/>
    <x v="2"/>
    <x v="2"/>
    <n v="12.7"/>
    <x v="1"/>
    <n v="50"/>
    <n v="46"/>
  </r>
  <r>
    <s v="VTA04551"/>
    <x v="5"/>
    <n v="6"/>
    <x v="5"/>
    <x v="5"/>
    <x v="0"/>
    <x v="0"/>
    <x v="99"/>
    <s v="San Lorenzo 25, Nueva Córdoba"/>
    <x v="0"/>
    <x v="20"/>
    <x v="2"/>
    <s v=""/>
    <x v="0"/>
    <x v="2"/>
    <n v="1285.76"/>
    <x v="0"/>
    <n v="1285.76"/>
    <s v="Delivery"/>
    <x v="0"/>
    <x v="2"/>
    <s v="App"/>
    <x v="2"/>
    <x v="1"/>
    <n v="0"/>
    <x v="3"/>
    <s v="Combo"/>
    <x v="4"/>
    <x v="2"/>
    <x v="0"/>
    <n v="13.2"/>
    <x v="3"/>
    <n v="13"/>
    <n v="12"/>
  </r>
  <r>
    <s v="VTA04662"/>
    <x v="5"/>
    <n v="6"/>
    <x v="5"/>
    <x v="5"/>
    <x v="0"/>
    <x v="0"/>
    <x v="242"/>
    <s v="Córdoba Shopping"/>
    <x v="3"/>
    <x v="6"/>
    <x v="5"/>
    <s v=""/>
    <x v="0"/>
    <x v="4"/>
    <n v="2186.5500000000002"/>
    <x v="2"/>
    <n v="4373.1000000000004"/>
    <s v="Delivery"/>
    <x v="0"/>
    <x v="2"/>
    <s v="App"/>
    <x v="2"/>
    <x v="1"/>
    <n v="0"/>
    <x v="0"/>
    <s v="2x1"/>
    <x v="5"/>
    <x v="1"/>
    <x v="3"/>
    <n v="4.4000000000000004"/>
    <x v="0"/>
    <n v="41"/>
    <n v="39"/>
  </r>
  <r>
    <s v="VTA04945"/>
    <x v="5"/>
    <n v="6"/>
    <x v="5"/>
    <x v="5"/>
    <x v="0"/>
    <x v="0"/>
    <x v="243"/>
    <s v="Calle San Lorenzo 47"/>
    <x v="1"/>
    <x v="27"/>
    <x v="10"/>
    <s v=""/>
    <x v="0"/>
    <x v="4"/>
    <n v="1856.49"/>
    <x v="0"/>
    <n v="3712.98"/>
    <s v="Take Away"/>
    <x v="0"/>
    <x v="1"/>
    <s v="App"/>
    <x v="2"/>
    <x v="0"/>
    <n v="15"/>
    <x v="3"/>
    <s v="Combo"/>
    <x v="3"/>
    <x v="0"/>
    <x v="1"/>
    <n v="9.5"/>
    <x v="0"/>
    <n v="11"/>
    <n v="9"/>
  </r>
  <r>
    <s v="VTA00238"/>
    <x v="6"/>
    <n v="7"/>
    <x v="6"/>
    <x v="6"/>
    <x v="0"/>
    <x v="0"/>
    <x v="94"/>
    <s v="Avenida Colón 608"/>
    <x v="2"/>
    <x v="1"/>
    <x v="1"/>
    <s v=""/>
    <x v="0"/>
    <x v="4"/>
    <n v="717.66"/>
    <x v="1"/>
    <n v="1435.32"/>
    <s v="Delivery"/>
    <x v="0"/>
    <x v="2"/>
    <s v="Efectivo"/>
    <x v="0"/>
    <x v="1"/>
    <n v="0"/>
    <x v="3"/>
    <s v="Combo"/>
    <x v="5"/>
    <x v="0"/>
    <x v="1"/>
    <n v="5.9"/>
    <x v="1"/>
    <n v="41"/>
    <n v="39"/>
  </r>
  <r>
    <s v="VTA00281"/>
    <x v="6"/>
    <n v="7"/>
    <x v="6"/>
    <x v="6"/>
    <x v="0"/>
    <x v="0"/>
    <x v="244"/>
    <s v="Calle San Lorenzo 47"/>
    <x v="1"/>
    <x v="19"/>
    <x v="7"/>
    <s v=""/>
    <x v="0"/>
    <x v="2"/>
    <n v="2096.8200000000002"/>
    <x v="2"/>
    <n v="2096.8200000000002"/>
    <s v="En tienda"/>
    <x v="0"/>
    <x v="0"/>
    <s v="App"/>
    <x v="2"/>
    <x v="1"/>
    <n v="0"/>
    <x v="2"/>
    <s v="Ninguna"/>
    <x v="1"/>
    <x v="2"/>
    <x v="2"/>
    <n v="10.7"/>
    <x v="0"/>
    <n v="36"/>
    <n v="35"/>
  </r>
  <r>
    <s v="VTA00292"/>
    <x v="6"/>
    <n v="7"/>
    <x v="6"/>
    <x v="6"/>
    <x v="0"/>
    <x v="0"/>
    <x v="245"/>
    <s v="Córdoba Shopping"/>
    <x v="3"/>
    <x v="28"/>
    <x v="2"/>
    <s v=""/>
    <x v="0"/>
    <x v="4"/>
    <n v="1390.61"/>
    <x v="0"/>
    <n v="2781.22"/>
    <s v="En tienda"/>
    <x v="0"/>
    <x v="0"/>
    <s v="App"/>
    <x v="2"/>
    <x v="1"/>
    <n v="0"/>
    <x v="1"/>
    <s v="Happy Hour"/>
    <x v="1"/>
    <x v="0"/>
    <x v="2"/>
    <n v="12.6"/>
    <x v="1"/>
    <n v="23"/>
    <n v="21"/>
  </r>
  <r>
    <s v="VTA00373"/>
    <x v="6"/>
    <n v="7"/>
    <x v="6"/>
    <x v="6"/>
    <x v="0"/>
    <x v="0"/>
    <x v="157"/>
    <s v="Calle San Lorenzo 47"/>
    <x v="1"/>
    <x v="31"/>
    <x v="9"/>
    <s v="Tall"/>
    <x v="1"/>
    <x v="3"/>
    <n v="1647.19"/>
    <x v="0"/>
    <n v="8235.9500000000007"/>
    <s v="En tienda"/>
    <x v="1"/>
    <x v="0"/>
    <s v="App"/>
    <x v="2"/>
    <x v="1"/>
    <n v="0"/>
    <x v="1"/>
    <s v="Happy Hour"/>
    <x v="0"/>
    <x v="0"/>
    <x v="1"/>
    <n v="7.6"/>
    <x v="0"/>
    <n v="41"/>
    <n v="36"/>
  </r>
  <r>
    <s v="VTA00380"/>
    <x v="6"/>
    <n v="7"/>
    <x v="6"/>
    <x v="6"/>
    <x v="0"/>
    <x v="0"/>
    <x v="246"/>
    <s v="Avenida Colón 608"/>
    <x v="2"/>
    <x v="21"/>
    <x v="1"/>
    <s v=""/>
    <x v="0"/>
    <x v="2"/>
    <n v="1040.5"/>
    <x v="0"/>
    <n v="1040.5"/>
    <s v="Delivery"/>
    <x v="0"/>
    <x v="2"/>
    <s v="App"/>
    <x v="2"/>
    <x v="0"/>
    <n v="0"/>
    <x v="1"/>
    <s v="Happy Hour"/>
    <x v="3"/>
    <x v="0"/>
    <x v="1"/>
    <n v="9.3000000000000007"/>
    <x v="3"/>
    <n v="42"/>
    <n v="41"/>
  </r>
  <r>
    <s v="VTA00738"/>
    <x v="6"/>
    <n v="7"/>
    <x v="6"/>
    <x v="6"/>
    <x v="0"/>
    <x v="0"/>
    <x v="247"/>
    <s v="Córdoba Shopping"/>
    <x v="3"/>
    <x v="1"/>
    <x v="1"/>
    <s v=""/>
    <x v="0"/>
    <x v="4"/>
    <n v="952.65"/>
    <x v="1"/>
    <n v="1905.3"/>
    <s v="Take Away"/>
    <x v="0"/>
    <x v="1"/>
    <s v="Tarjeta"/>
    <x v="1"/>
    <x v="1"/>
    <n v="0"/>
    <x v="2"/>
    <s v="Ninguna"/>
    <x v="4"/>
    <x v="0"/>
    <x v="2"/>
    <n v="12.3"/>
    <x v="2"/>
    <n v="30"/>
    <n v="28"/>
  </r>
  <r>
    <s v="VTA00903"/>
    <x v="6"/>
    <n v="7"/>
    <x v="6"/>
    <x v="6"/>
    <x v="0"/>
    <x v="0"/>
    <x v="82"/>
    <s v="Córdoba Shopping"/>
    <x v="3"/>
    <x v="9"/>
    <x v="7"/>
    <s v=""/>
    <x v="0"/>
    <x v="2"/>
    <n v="2241.92"/>
    <x v="2"/>
    <n v="2241.92"/>
    <s v="Delivery"/>
    <x v="0"/>
    <x v="2"/>
    <s v="App"/>
    <x v="2"/>
    <x v="1"/>
    <n v="0"/>
    <x v="3"/>
    <s v="Combo"/>
    <x v="3"/>
    <x v="1"/>
    <x v="3"/>
    <n v="2.5"/>
    <x v="0"/>
    <n v="47"/>
    <n v="46"/>
  </r>
  <r>
    <s v="VTA00918"/>
    <x v="6"/>
    <n v="7"/>
    <x v="6"/>
    <x v="6"/>
    <x v="0"/>
    <x v="0"/>
    <x v="248"/>
    <s v="Calle San Lorenzo 47"/>
    <x v="1"/>
    <x v="1"/>
    <x v="1"/>
    <s v=""/>
    <x v="0"/>
    <x v="0"/>
    <n v="726.46"/>
    <x v="1"/>
    <n v="2179.38"/>
    <s v="En tienda"/>
    <x v="0"/>
    <x v="0"/>
    <s v="Efectivo"/>
    <x v="0"/>
    <x v="1"/>
    <n v="0"/>
    <x v="1"/>
    <s v="Happy Hour"/>
    <x v="5"/>
    <x v="0"/>
    <x v="2"/>
    <n v="12.3"/>
    <x v="0"/>
    <n v="17"/>
    <n v="14"/>
  </r>
  <r>
    <s v="VTA00930"/>
    <x v="6"/>
    <n v="7"/>
    <x v="6"/>
    <x v="6"/>
    <x v="0"/>
    <x v="0"/>
    <x v="249"/>
    <s v="San Lorenzo 25, Nueva Córdoba"/>
    <x v="0"/>
    <x v="21"/>
    <x v="1"/>
    <s v=""/>
    <x v="0"/>
    <x v="2"/>
    <n v="1278.3"/>
    <x v="0"/>
    <n v="1278.3"/>
    <s v="Delivery"/>
    <x v="0"/>
    <x v="2"/>
    <s v="Tarjeta"/>
    <x v="1"/>
    <x v="0"/>
    <n v="10"/>
    <x v="2"/>
    <s v="Ninguna"/>
    <x v="0"/>
    <x v="0"/>
    <x v="0"/>
    <n v="14.7"/>
    <x v="2"/>
    <n v="48"/>
    <n v="47"/>
  </r>
  <r>
    <s v="VTA00932"/>
    <x v="6"/>
    <n v="7"/>
    <x v="6"/>
    <x v="6"/>
    <x v="0"/>
    <x v="0"/>
    <x v="186"/>
    <s v="Córdoba Shopping"/>
    <x v="3"/>
    <x v="3"/>
    <x v="3"/>
    <s v=""/>
    <x v="0"/>
    <x v="2"/>
    <n v="1467.07"/>
    <x v="0"/>
    <n v="1467.07"/>
    <s v="Take Away"/>
    <x v="0"/>
    <x v="1"/>
    <s v="Tarjeta"/>
    <x v="1"/>
    <x v="0"/>
    <n v="0"/>
    <x v="1"/>
    <s v="Happy Hour"/>
    <x v="0"/>
    <x v="2"/>
    <x v="1"/>
    <n v="5.0999999999999996"/>
    <x v="4"/>
    <n v="45"/>
    <n v="44"/>
  </r>
  <r>
    <s v="VTA01051"/>
    <x v="6"/>
    <n v="7"/>
    <x v="6"/>
    <x v="6"/>
    <x v="0"/>
    <x v="0"/>
    <x v="250"/>
    <s v="Calle San Lorenzo 47"/>
    <x v="1"/>
    <x v="2"/>
    <x v="2"/>
    <s v=""/>
    <x v="0"/>
    <x v="2"/>
    <n v="1246.24"/>
    <x v="0"/>
    <n v="1246.24"/>
    <s v="Delivery"/>
    <x v="0"/>
    <x v="2"/>
    <s v="Efectivo"/>
    <x v="0"/>
    <x v="0"/>
    <n v="0"/>
    <x v="1"/>
    <s v="Happy Hour"/>
    <x v="2"/>
    <x v="2"/>
    <x v="2"/>
    <n v="12.8"/>
    <x v="0"/>
    <n v="33"/>
    <n v="32"/>
  </r>
  <r>
    <s v="VTA01259"/>
    <x v="6"/>
    <n v="7"/>
    <x v="6"/>
    <x v="6"/>
    <x v="0"/>
    <x v="0"/>
    <x v="251"/>
    <s v="Avenida Colón 608"/>
    <x v="2"/>
    <x v="2"/>
    <x v="2"/>
    <s v=""/>
    <x v="0"/>
    <x v="0"/>
    <n v="1169.69"/>
    <x v="0"/>
    <n v="3509.07"/>
    <s v="Take Away"/>
    <x v="0"/>
    <x v="1"/>
    <s v="Tarjeta"/>
    <x v="1"/>
    <x v="0"/>
    <n v="15"/>
    <x v="3"/>
    <s v="Combo"/>
    <x v="5"/>
    <x v="2"/>
    <x v="1"/>
    <n v="9.6"/>
    <x v="3"/>
    <n v="50"/>
    <n v="47"/>
  </r>
  <r>
    <s v="VTA01392"/>
    <x v="6"/>
    <n v="7"/>
    <x v="6"/>
    <x v="6"/>
    <x v="0"/>
    <x v="0"/>
    <x v="197"/>
    <s v="Calle San Lorenzo 47"/>
    <x v="1"/>
    <x v="30"/>
    <x v="9"/>
    <s v="Tall"/>
    <x v="1"/>
    <x v="3"/>
    <n v="1286.26"/>
    <x v="0"/>
    <n v="6431.3"/>
    <s v="Take Away"/>
    <x v="1"/>
    <x v="1"/>
    <s v="Efectivo"/>
    <x v="0"/>
    <x v="1"/>
    <n v="0"/>
    <x v="0"/>
    <s v="2x1"/>
    <x v="1"/>
    <x v="1"/>
    <x v="2"/>
    <n v="12.8"/>
    <x v="0"/>
    <n v="18"/>
    <n v="13"/>
  </r>
  <r>
    <s v="VTA01409"/>
    <x v="6"/>
    <n v="7"/>
    <x v="6"/>
    <x v="6"/>
    <x v="0"/>
    <x v="0"/>
    <x v="238"/>
    <s v="San Lorenzo 25, Nueva Córdoba"/>
    <x v="0"/>
    <x v="6"/>
    <x v="5"/>
    <s v=""/>
    <x v="0"/>
    <x v="2"/>
    <n v="2147.36"/>
    <x v="2"/>
    <n v="2147.36"/>
    <s v="En tienda"/>
    <x v="0"/>
    <x v="0"/>
    <s v="Tarjeta"/>
    <x v="1"/>
    <x v="1"/>
    <n v="0"/>
    <x v="3"/>
    <s v="Combo"/>
    <x v="2"/>
    <x v="0"/>
    <x v="2"/>
    <n v="11.2"/>
    <x v="3"/>
    <n v="23"/>
    <n v="22"/>
  </r>
  <r>
    <s v="VTA01470"/>
    <x v="6"/>
    <n v="7"/>
    <x v="6"/>
    <x v="6"/>
    <x v="0"/>
    <x v="0"/>
    <x v="194"/>
    <s v="San Lorenzo 25, Nueva Córdoba"/>
    <x v="0"/>
    <x v="0"/>
    <x v="0"/>
    <s v=""/>
    <x v="0"/>
    <x v="3"/>
    <n v="1135.98"/>
    <x v="0"/>
    <n v="5679.9"/>
    <s v="En tienda"/>
    <x v="1"/>
    <x v="0"/>
    <s v="App"/>
    <x v="2"/>
    <x v="1"/>
    <n v="0"/>
    <x v="1"/>
    <s v="Happy Hour"/>
    <x v="2"/>
    <x v="0"/>
    <x v="1"/>
    <n v="9.1"/>
    <x v="1"/>
    <n v="19"/>
    <n v="14"/>
  </r>
  <r>
    <s v="VTA01691"/>
    <x v="6"/>
    <n v="7"/>
    <x v="6"/>
    <x v="6"/>
    <x v="0"/>
    <x v="0"/>
    <x v="252"/>
    <s v="Córdoba Shopping"/>
    <x v="3"/>
    <x v="21"/>
    <x v="1"/>
    <s v=""/>
    <x v="0"/>
    <x v="4"/>
    <n v="1294.7"/>
    <x v="0"/>
    <n v="2589.4"/>
    <s v="En tienda"/>
    <x v="0"/>
    <x v="0"/>
    <s v="App"/>
    <x v="2"/>
    <x v="1"/>
    <n v="0"/>
    <x v="3"/>
    <s v="Combo"/>
    <x v="3"/>
    <x v="0"/>
    <x v="1"/>
    <n v="8.4"/>
    <x v="1"/>
    <n v="28"/>
    <n v="26"/>
  </r>
  <r>
    <s v="VTA01773"/>
    <x v="6"/>
    <n v="7"/>
    <x v="6"/>
    <x v="6"/>
    <x v="0"/>
    <x v="0"/>
    <x v="253"/>
    <s v="Córdoba Shopping"/>
    <x v="3"/>
    <x v="2"/>
    <x v="2"/>
    <s v=""/>
    <x v="0"/>
    <x v="0"/>
    <n v="1249.17"/>
    <x v="0"/>
    <n v="3747.51"/>
    <s v="Delivery"/>
    <x v="0"/>
    <x v="2"/>
    <s v="Tarjeta"/>
    <x v="1"/>
    <x v="0"/>
    <n v="10"/>
    <x v="1"/>
    <s v="Happy Hour"/>
    <x v="4"/>
    <x v="0"/>
    <x v="3"/>
    <n v="3.3"/>
    <x v="0"/>
    <n v="10"/>
    <n v="7"/>
  </r>
  <r>
    <s v="VTA01778"/>
    <x v="6"/>
    <n v="7"/>
    <x v="6"/>
    <x v="6"/>
    <x v="0"/>
    <x v="0"/>
    <x v="254"/>
    <s v="Avenida Colón 608"/>
    <x v="2"/>
    <x v="6"/>
    <x v="5"/>
    <s v=""/>
    <x v="0"/>
    <x v="1"/>
    <n v="1942.67"/>
    <x v="0"/>
    <n v="7770.68"/>
    <s v="Delivery"/>
    <x v="1"/>
    <x v="2"/>
    <s v="Efectivo"/>
    <x v="0"/>
    <x v="1"/>
    <n v="0"/>
    <x v="0"/>
    <s v="2x1"/>
    <x v="1"/>
    <x v="2"/>
    <x v="1"/>
    <n v="7.1"/>
    <x v="1"/>
    <n v="18"/>
    <n v="14"/>
  </r>
  <r>
    <s v="VTA01807"/>
    <x v="6"/>
    <n v="7"/>
    <x v="6"/>
    <x v="6"/>
    <x v="0"/>
    <x v="0"/>
    <x v="255"/>
    <s v="Calle San Lorenzo 47"/>
    <x v="1"/>
    <x v="34"/>
    <x v="4"/>
    <s v="Pequeño"/>
    <x v="2"/>
    <x v="1"/>
    <n v="1316.11"/>
    <x v="0"/>
    <n v="5264.44"/>
    <s v="En tienda"/>
    <x v="1"/>
    <x v="0"/>
    <s v="Efectivo"/>
    <x v="0"/>
    <x v="0"/>
    <n v="0"/>
    <x v="3"/>
    <s v="Combo"/>
    <x v="4"/>
    <x v="1"/>
    <x v="1"/>
    <n v="6.6"/>
    <x v="3"/>
    <n v="21"/>
    <n v="17"/>
  </r>
  <r>
    <s v="VTA01891"/>
    <x v="6"/>
    <n v="7"/>
    <x v="6"/>
    <x v="6"/>
    <x v="0"/>
    <x v="0"/>
    <x v="256"/>
    <s v="Avenida Colón 608"/>
    <x v="2"/>
    <x v="16"/>
    <x v="4"/>
    <s v="Grande"/>
    <x v="3"/>
    <x v="0"/>
    <n v="1305.1300000000001"/>
    <x v="0"/>
    <n v="3915.39"/>
    <s v="En tienda"/>
    <x v="0"/>
    <x v="0"/>
    <s v="App"/>
    <x v="2"/>
    <x v="0"/>
    <n v="0"/>
    <x v="3"/>
    <s v="Combo"/>
    <x v="4"/>
    <x v="2"/>
    <x v="1"/>
    <n v="6.8"/>
    <x v="4"/>
    <n v="42"/>
    <n v="39"/>
  </r>
  <r>
    <s v="VTA01961"/>
    <x v="6"/>
    <n v="7"/>
    <x v="6"/>
    <x v="6"/>
    <x v="0"/>
    <x v="0"/>
    <x v="257"/>
    <s v="Avenida Colón 608"/>
    <x v="2"/>
    <x v="3"/>
    <x v="3"/>
    <s v=""/>
    <x v="0"/>
    <x v="3"/>
    <n v="1562.2"/>
    <x v="0"/>
    <n v="7811"/>
    <s v="Take Away"/>
    <x v="1"/>
    <x v="1"/>
    <s v="App"/>
    <x v="2"/>
    <x v="0"/>
    <n v="15"/>
    <x v="3"/>
    <s v="Combo"/>
    <x v="2"/>
    <x v="2"/>
    <x v="1"/>
    <n v="6.4"/>
    <x v="1"/>
    <n v="19"/>
    <n v="14"/>
  </r>
  <r>
    <s v="VTA02154"/>
    <x v="6"/>
    <n v="7"/>
    <x v="6"/>
    <x v="6"/>
    <x v="0"/>
    <x v="0"/>
    <x v="258"/>
    <s v="San Lorenzo 25, Nueva Córdoba"/>
    <x v="0"/>
    <x v="19"/>
    <x v="7"/>
    <s v=""/>
    <x v="0"/>
    <x v="3"/>
    <n v="2261.44"/>
    <x v="2"/>
    <n v="11307.2"/>
    <s v="Delivery"/>
    <x v="2"/>
    <x v="2"/>
    <s v="App"/>
    <x v="2"/>
    <x v="0"/>
    <n v="0"/>
    <x v="1"/>
    <s v="Happy Hour"/>
    <x v="3"/>
    <x v="0"/>
    <x v="1"/>
    <n v="5"/>
    <x v="1"/>
    <n v="50"/>
    <n v="45"/>
  </r>
  <r>
    <s v="VTA02235"/>
    <x v="6"/>
    <n v="7"/>
    <x v="6"/>
    <x v="6"/>
    <x v="0"/>
    <x v="0"/>
    <x v="259"/>
    <s v="Calle San Lorenzo 47"/>
    <x v="1"/>
    <x v="3"/>
    <x v="3"/>
    <s v=""/>
    <x v="0"/>
    <x v="1"/>
    <n v="1602.13"/>
    <x v="0"/>
    <n v="6408.52"/>
    <s v="Take Away"/>
    <x v="1"/>
    <x v="1"/>
    <s v="Efectivo"/>
    <x v="0"/>
    <x v="0"/>
    <n v="10"/>
    <x v="0"/>
    <s v="2x1"/>
    <x v="1"/>
    <x v="0"/>
    <x v="1"/>
    <n v="7.5"/>
    <x v="1"/>
    <n v="32"/>
    <n v="28"/>
  </r>
  <r>
    <s v="VTA02324"/>
    <x v="6"/>
    <n v="7"/>
    <x v="6"/>
    <x v="6"/>
    <x v="0"/>
    <x v="0"/>
    <x v="260"/>
    <s v="Avenida Colón 608"/>
    <x v="2"/>
    <x v="34"/>
    <x v="4"/>
    <s v="Venti"/>
    <x v="4"/>
    <x v="1"/>
    <n v="1376.88"/>
    <x v="0"/>
    <n v="5507.52"/>
    <s v="Delivery"/>
    <x v="1"/>
    <x v="2"/>
    <s v="Efectivo"/>
    <x v="0"/>
    <x v="1"/>
    <n v="0"/>
    <x v="0"/>
    <s v="2x1"/>
    <x v="1"/>
    <x v="2"/>
    <x v="3"/>
    <n v="2.1"/>
    <x v="2"/>
    <n v="26"/>
    <n v="22"/>
  </r>
  <r>
    <s v="VTA02525"/>
    <x v="6"/>
    <n v="7"/>
    <x v="6"/>
    <x v="6"/>
    <x v="0"/>
    <x v="0"/>
    <x v="242"/>
    <s v="Calle San Lorenzo 47"/>
    <x v="1"/>
    <x v="6"/>
    <x v="5"/>
    <s v=""/>
    <x v="0"/>
    <x v="4"/>
    <n v="1796.31"/>
    <x v="0"/>
    <n v="3592.62"/>
    <s v="Take Away"/>
    <x v="0"/>
    <x v="1"/>
    <s v="Tarjeta"/>
    <x v="1"/>
    <x v="1"/>
    <n v="0"/>
    <x v="2"/>
    <s v="Ninguna"/>
    <x v="3"/>
    <x v="1"/>
    <x v="3"/>
    <n v="2.2999999999999998"/>
    <x v="3"/>
    <n v="21"/>
    <n v="19"/>
  </r>
  <r>
    <s v="VTA02776"/>
    <x v="6"/>
    <n v="7"/>
    <x v="6"/>
    <x v="6"/>
    <x v="0"/>
    <x v="0"/>
    <x v="261"/>
    <s v="San Lorenzo 25, Nueva Córdoba"/>
    <x v="0"/>
    <x v="21"/>
    <x v="1"/>
    <s v=""/>
    <x v="0"/>
    <x v="4"/>
    <n v="1076.1600000000001"/>
    <x v="0"/>
    <n v="2152.3200000000002"/>
    <s v="En tienda"/>
    <x v="0"/>
    <x v="0"/>
    <s v="App"/>
    <x v="2"/>
    <x v="1"/>
    <n v="0"/>
    <x v="3"/>
    <s v="Combo"/>
    <x v="0"/>
    <x v="0"/>
    <x v="3"/>
    <n v="4.8"/>
    <x v="0"/>
    <n v="20"/>
    <n v="18"/>
  </r>
  <r>
    <s v="VTA03152"/>
    <x v="6"/>
    <n v="7"/>
    <x v="6"/>
    <x v="6"/>
    <x v="0"/>
    <x v="0"/>
    <x v="175"/>
    <s v="San Lorenzo 25, Nueva Córdoba"/>
    <x v="0"/>
    <x v="3"/>
    <x v="3"/>
    <s v=""/>
    <x v="0"/>
    <x v="1"/>
    <n v="1188.82"/>
    <x v="0"/>
    <n v="4755.28"/>
    <s v="Take Away"/>
    <x v="0"/>
    <x v="1"/>
    <s v="Efectivo"/>
    <x v="0"/>
    <x v="1"/>
    <n v="0"/>
    <x v="2"/>
    <s v="Ninguna"/>
    <x v="5"/>
    <x v="1"/>
    <x v="3"/>
    <n v="4.5999999999999996"/>
    <x v="4"/>
    <n v="11"/>
    <n v="7"/>
  </r>
  <r>
    <s v="VTA03158"/>
    <x v="6"/>
    <n v="7"/>
    <x v="6"/>
    <x v="6"/>
    <x v="0"/>
    <x v="0"/>
    <x v="262"/>
    <s v="Calle San Lorenzo 47"/>
    <x v="1"/>
    <x v="34"/>
    <x v="4"/>
    <s v="Grande"/>
    <x v="3"/>
    <x v="4"/>
    <n v="1855.8"/>
    <x v="0"/>
    <n v="3711.6"/>
    <s v="En tienda"/>
    <x v="0"/>
    <x v="0"/>
    <s v="App"/>
    <x v="2"/>
    <x v="0"/>
    <n v="0"/>
    <x v="2"/>
    <s v="Ninguna"/>
    <x v="3"/>
    <x v="1"/>
    <x v="0"/>
    <n v="13.9"/>
    <x v="3"/>
    <n v="45"/>
    <n v="43"/>
  </r>
  <r>
    <s v="VTA03191"/>
    <x v="6"/>
    <n v="7"/>
    <x v="6"/>
    <x v="6"/>
    <x v="0"/>
    <x v="0"/>
    <x v="16"/>
    <s v="San Lorenzo 25, Nueva Córdoba"/>
    <x v="0"/>
    <x v="14"/>
    <x v="6"/>
    <s v=""/>
    <x v="0"/>
    <x v="2"/>
    <n v="3202.72"/>
    <x v="3"/>
    <n v="3202.72"/>
    <s v="Delivery"/>
    <x v="0"/>
    <x v="2"/>
    <s v="Tarjeta"/>
    <x v="1"/>
    <x v="1"/>
    <n v="0"/>
    <x v="3"/>
    <s v="Combo"/>
    <x v="1"/>
    <x v="0"/>
    <x v="2"/>
    <n v="11.8"/>
    <x v="2"/>
    <n v="40"/>
    <n v="39"/>
  </r>
  <r>
    <s v="VTA03196"/>
    <x v="6"/>
    <n v="7"/>
    <x v="6"/>
    <x v="6"/>
    <x v="0"/>
    <x v="0"/>
    <x v="263"/>
    <s v="Avenida Colón 608"/>
    <x v="2"/>
    <x v="7"/>
    <x v="6"/>
    <s v=""/>
    <x v="0"/>
    <x v="0"/>
    <n v="2798.74"/>
    <x v="2"/>
    <n v="8396.2199999999993"/>
    <s v="En tienda"/>
    <x v="1"/>
    <x v="0"/>
    <s v="Efectivo"/>
    <x v="0"/>
    <x v="1"/>
    <n v="0"/>
    <x v="2"/>
    <s v="Ninguna"/>
    <x v="1"/>
    <x v="0"/>
    <x v="1"/>
    <n v="8.3000000000000007"/>
    <x v="3"/>
    <n v="16"/>
    <n v="13"/>
  </r>
  <r>
    <s v="VTA03327"/>
    <x v="6"/>
    <n v="7"/>
    <x v="6"/>
    <x v="6"/>
    <x v="0"/>
    <x v="0"/>
    <x v="264"/>
    <s v="Córdoba Shopping"/>
    <x v="3"/>
    <x v="15"/>
    <x v="10"/>
    <s v=""/>
    <x v="0"/>
    <x v="1"/>
    <n v="1633.6"/>
    <x v="0"/>
    <n v="6534.4"/>
    <s v="Take Away"/>
    <x v="1"/>
    <x v="1"/>
    <s v="App"/>
    <x v="2"/>
    <x v="1"/>
    <n v="0"/>
    <x v="3"/>
    <s v="Combo"/>
    <x v="1"/>
    <x v="1"/>
    <x v="2"/>
    <n v="12"/>
    <x v="3"/>
    <n v="20"/>
    <n v="16"/>
  </r>
  <r>
    <s v="VTA03387"/>
    <x v="6"/>
    <n v="7"/>
    <x v="6"/>
    <x v="6"/>
    <x v="0"/>
    <x v="0"/>
    <x v="265"/>
    <s v="Calle San Lorenzo 47"/>
    <x v="1"/>
    <x v="16"/>
    <x v="4"/>
    <s v="Venti"/>
    <x v="4"/>
    <x v="4"/>
    <n v="1791.37"/>
    <x v="0"/>
    <n v="3582.74"/>
    <s v="En tienda"/>
    <x v="0"/>
    <x v="0"/>
    <s v="Efectivo"/>
    <x v="0"/>
    <x v="0"/>
    <n v="10"/>
    <x v="0"/>
    <s v="2x1"/>
    <x v="4"/>
    <x v="2"/>
    <x v="0"/>
    <n v="15"/>
    <x v="2"/>
    <n v="47"/>
    <n v="45"/>
  </r>
  <r>
    <s v="VTA03429"/>
    <x v="6"/>
    <n v="7"/>
    <x v="6"/>
    <x v="6"/>
    <x v="0"/>
    <x v="0"/>
    <x v="266"/>
    <s v="San Lorenzo 25, Nueva Córdoba"/>
    <x v="0"/>
    <x v="14"/>
    <x v="6"/>
    <s v=""/>
    <x v="0"/>
    <x v="4"/>
    <n v="2579.65"/>
    <x v="2"/>
    <n v="5159.3"/>
    <s v="Delivery"/>
    <x v="1"/>
    <x v="2"/>
    <s v="Efectivo"/>
    <x v="0"/>
    <x v="0"/>
    <n v="15"/>
    <x v="0"/>
    <s v="2x1"/>
    <x v="1"/>
    <x v="0"/>
    <x v="0"/>
    <n v="13.8"/>
    <x v="2"/>
    <n v="47"/>
    <n v="45"/>
  </r>
  <r>
    <s v="VTA03497"/>
    <x v="6"/>
    <n v="7"/>
    <x v="6"/>
    <x v="6"/>
    <x v="0"/>
    <x v="0"/>
    <x v="117"/>
    <s v="Córdoba Shopping"/>
    <x v="3"/>
    <x v="6"/>
    <x v="5"/>
    <s v=""/>
    <x v="0"/>
    <x v="1"/>
    <n v="1779.88"/>
    <x v="0"/>
    <n v="7119.52"/>
    <s v="Delivery"/>
    <x v="1"/>
    <x v="2"/>
    <s v="App"/>
    <x v="2"/>
    <x v="0"/>
    <n v="15"/>
    <x v="2"/>
    <s v="Ninguna"/>
    <x v="2"/>
    <x v="0"/>
    <x v="1"/>
    <n v="8.1999999999999993"/>
    <x v="4"/>
    <n v="25"/>
    <n v="21"/>
  </r>
  <r>
    <s v="VTA03597"/>
    <x v="6"/>
    <n v="7"/>
    <x v="6"/>
    <x v="6"/>
    <x v="0"/>
    <x v="0"/>
    <x v="267"/>
    <s v="Córdoba Shopping"/>
    <x v="3"/>
    <x v="34"/>
    <x v="4"/>
    <s v="Tall"/>
    <x v="1"/>
    <x v="2"/>
    <n v="1550.2"/>
    <x v="0"/>
    <n v="1550.2"/>
    <s v="En tienda"/>
    <x v="0"/>
    <x v="0"/>
    <s v="Tarjeta"/>
    <x v="1"/>
    <x v="1"/>
    <n v="0"/>
    <x v="3"/>
    <s v="Combo"/>
    <x v="5"/>
    <x v="1"/>
    <x v="3"/>
    <n v="4.3"/>
    <x v="4"/>
    <n v="30"/>
    <n v="29"/>
  </r>
  <r>
    <s v="VTA03617"/>
    <x v="6"/>
    <n v="7"/>
    <x v="6"/>
    <x v="6"/>
    <x v="0"/>
    <x v="0"/>
    <x v="268"/>
    <s v="Córdoba Shopping"/>
    <x v="3"/>
    <x v="25"/>
    <x v="2"/>
    <s v=""/>
    <x v="0"/>
    <x v="1"/>
    <n v="1405.61"/>
    <x v="0"/>
    <n v="5622.44"/>
    <s v="Take Away"/>
    <x v="1"/>
    <x v="1"/>
    <s v="Efectivo"/>
    <x v="0"/>
    <x v="1"/>
    <n v="0"/>
    <x v="2"/>
    <s v="Ninguna"/>
    <x v="2"/>
    <x v="0"/>
    <x v="3"/>
    <n v="4.4000000000000004"/>
    <x v="1"/>
    <n v="11"/>
    <n v="7"/>
  </r>
  <r>
    <s v="VTA04202"/>
    <x v="6"/>
    <n v="7"/>
    <x v="6"/>
    <x v="6"/>
    <x v="0"/>
    <x v="0"/>
    <x v="269"/>
    <s v="Avenida Colón 608"/>
    <x v="2"/>
    <x v="9"/>
    <x v="7"/>
    <s v=""/>
    <x v="0"/>
    <x v="2"/>
    <n v="2166.6"/>
    <x v="2"/>
    <n v="2166.6"/>
    <s v="Delivery"/>
    <x v="0"/>
    <x v="2"/>
    <s v="Tarjeta"/>
    <x v="1"/>
    <x v="1"/>
    <n v="0"/>
    <x v="0"/>
    <s v="2x1"/>
    <x v="5"/>
    <x v="0"/>
    <x v="1"/>
    <n v="8.9"/>
    <x v="1"/>
    <n v="27"/>
    <n v="26"/>
  </r>
  <r>
    <s v="VTA04253"/>
    <x v="6"/>
    <n v="7"/>
    <x v="6"/>
    <x v="6"/>
    <x v="0"/>
    <x v="0"/>
    <x v="270"/>
    <s v="Córdoba Shopping"/>
    <x v="3"/>
    <x v="6"/>
    <x v="5"/>
    <s v=""/>
    <x v="0"/>
    <x v="3"/>
    <n v="1711.99"/>
    <x v="0"/>
    <n v="8559.9500000000007"/>
    <s v="Take Away"/>
    <x v="1"/>
    <x v="1"/>
    <s v="Tarjeta"/>
    <x v="1"/>
    <x v="0"/>
    <n v="0"/>
    <x v="2"/>
    <s v="Ninguna"/>
    <x v="1"/>
    <x v="0"/>
    <x v="1"/>
    <n v="5.6"/>
    <x v="0"/>
    <n v="45"/>
    <n v="40"/>
  </r>
  <r>
    <s v="VTA04333"/>
    <x v="6"/>
    <n v="7"/>
    <x v="6"/>
    <x v="6"/>
    <x v="0"/>
    <x v="0"/>
    <x v="271"/>
    <s v="Avenida Colón 608"/>
    <x v="2"/>
    <x v="34"/>
    <x v="4"/>
    <s v="Venti"/>
    <x v="4"/>
    <x v="1"/>
    <n v="1544.44"/>
    <x v="0"/>
    <n v="6177.76"/>
    <s v="Take Away"/>
    <x v="1"/>
    <x v="1"/>
    <s v="App"/>
    <x v="2"/>
    <x v="0"/>
    <n v="10"/>
    <x v="0"/>
    <s v="2x1"/>
    <x v="4"/>
    <x v="0"/>
    <x v="0"/>
    <n v="13.9"/>
    <x v="4"/>
    <n v="20"/>
    <n v="16"/>
  </r>
  <r>
    <s v="VTA04386"/>
    <x v="6"/>
    <n v="7"/>
    <x v="6"/>
    <x v="6"/>
    <x v="0"/>
    <x v="0"/>
    <x v="262"/>
    <s v="Córdoba Shopping"/>
    <x v="3"/>
    <x v="16"/>
    <x v="4"/>
    <s v="Pequeño"/>
    <x v="2"/>
    <x v="3"/>
    <n v="1770.45"/>
    <x v="0"/>
    <n v="8852.25"/>
    <s v="Delivery"/>
    <x v="1"/>
    <x v="2"/>
    <s v="Tarjeta"/>
    <x v="1"/>
    <x v="1"/>
    <n v="0"/>
    <x v="1"/>
    <s v="Happy Hour"/>
    <x v="3"/>
    <x v="1"/>
    <x v="1"/>
    <n v="9.6"/>
    <x v="4"/>
    <n v="20"/>
    <n v="15"/>
  </r>
  <r>
    <s v="VTA04552"/>
    <x v="6"/>
    <n v="7"/>
    <x v="6"/>
    <x v="6"/>
    <x v="0"/>
    <x v="0"/>
    <x v="272"/>
    <s v="Avenida Colón 608"/>
    <x v="2"/>
    <x v="28"/>
    <x v="2"/>
    <s v=""/>
    <x v="0"/>
    <x v="0"/>
    <n v="1276.26"/>
    <x v="0"/>
    <n v="3828.78"/>
    <s v="En tienda"/>
    <x v="0"/>
    <x v="0"/>
    <s v="Efectivo"/>
    <x v="0"/>
    <x v="1"/>
    <n v="0"/>
    <x v="1"/>
    <s v="Happy Hour"/>
    <x v="3"/>
    <x v="2"/>
    <x v="3"/>
    <n v="2.7"/>
    <x v="0"/>
    <n v="16"/>
    <n v="13"/>
  </r>
  <r>
    <s v="VTA04617"/>
    <x v="6"/>
    <n v="7"/>
    <x v="6"/>
    <x v="6"/>
    <x v="0"/>
    <x v="0"/>
    <x v="12"/>
    <s v="Avenida Colón 608"/>
    <x v="2"/>
    <x v="19"/>
    <x v="7"/>
    <s v=""/>
    <x v="0"/>
    <x v="2"/>
    <n v="2666.02"/>
    <x v="2"/>
    <n v="2666.02"/>
    <s v="En tienda"/>
    <x v="0"/>
    <x v="0"/>
    <s v="Tarjeta"/>
    <x v="1"/>
    <x v="1"/>
    <n v="0"/>
    <x v="3"/>
    <s v="Combo"/>
    <x v="4"/>
    <x v="0"/>
    <x v="1"/>
    <n v="7.2"/>
    <x v="2"/>
    <n v="11"/>
    <n v="10"/>
  </r>
  <r>
    <s v="VTA04635"/>
    <x v="6"/>
    <n v="7"/>
    <x v="6"/>
    <x v="6"/>
    <x v="0"/>
    <x v="0"/>
    <x v="180"/>
    <s v="San Lorenzo 25, Nueva Córdoba"/>
    <x v="0"/>
    <x v="27"/>
    <x v="10"/>
    <s v=""/>
    <x v="0"/>
    <x v="1"/>
    <n v="1787.86"/>
    <x v="0"/>
    <n v="7151.44"/>
    <s v="Take Away"/>
    <x v="1"/>
    <x v="1"/>
    <s v="Efectivo"/>
    <x v="0"/>
    <x v="0"/>
    <n v="15"/>
    <x v="0"/>
    <s v="2x1"/>
    <x v="4"/>
    <x v="1"/>
    <x v="1"/>
    <n v="5"/>
    <x v="2"/>
    <n v="24"/>
    <n v="20"/>
  </r>
  <r>
    <s v="VTA04715"/>
    <x v="6"/>
    <n v="7"/>
    <x v="6"/>
    <x v="6"/>
    <x v="0"/>
    <x v="0"/>
    <x v="273"/>
    <s v="Avenida Colón 608"/>
    <x v="2"/>
    <x v="9"/>
    <x v="7"/>
    <s v=""/>
    <x v="0"/>
    <x v="3"/>
    <n v="2441.35"/>
    <x v="2"/>
    <n v="12206.75"/>
    <s v="En tienda"/>
    <x v="2"/>
    <x v="0"/>
    <s v="Tarjeta"/>
    <x v="1"/>
    <x v="0"/>
    <n v="10"/>
    <x v="3"/>
    <s v="Combo"/>
    <x v="2"/>
    <x v="0"/>
    <x v="3"/>
    <n v="3.3"/>
    <x v="1"/>
    <n v="15"/>
    <n v="10"/>
  </r>
  <r>
    <s v="VTA04734"/>
    <x v="6"/>
    <n v="7"/>
    <x v="6"/>
    <x v="6"/>
    <x v="0"/>
    <x v="0"/>
    <x v="103"/>
    <s v="Calle San Lorenzo 47"/>
    <x v="1"/>
    <x v="7"/>
    <x v="6"/>
    <s v=""/>
    <x v="0"/>
    <x v="0"/>
    <n v="2537.0100000000002"/>
    <x v="2"/>
    <n v="7611.03"/>
    <s v="En tienda"/>
    <x v="1"/>
    <x v="0"/>
    <s v="Tarjeta"/>
    <x v="1"/>
    <x v="0"/>
    <n v="10"/>
    <x v="1"/>
    <s v="Happy Hour"/>
    <x v="2"/>
    <x v="0"/>
    <x v="3"/>
    <n v="3.3"/>
    <x v="3"/>
    <n v="14"/>
    <n v="11"/>
  </r>
  <r>
    <s v="VTA04787"/>
    <x v="6"/>
    <n v="7"/>
    <x v="6"/>
    <x v="6"/>
    <x v="0"/>
    <x v="0"/>
    <x v="274"/>
    <s v="Avenida Colón 608"/>
    <x v="2"/>
    <x v="25"/>
    <x v="2"/>
    <s v=""/>
    <x v="0"/>
    <x v="4"/>
    <n v="1010.25"/>
    <x v="0"/>
    <n v="2020.5"/>
    <s v="Take Away"/>
    <x v="0"/>
    <x v="1"/>
    <s v="Tarjeta"/>
    <x v="1"/>
    <x v="1"/>
    <n v="0"/>
    <x v="3"/>
    <s v="Combo"/>
    <x v="4"/>
    <x v="1"/>
    <x v="1"/>
    <n v="5.6"/>
    <x v="0"/>
    <n v="43"/>
    <n v="41"/>
  </r>
  <r>
    <s v="VTA04972"/>
    <x v="6"/>
    <n v="7"/>
    <x v="6"/>
    <x v="6"/>
    <x v="0"/>
    <x v="0"/>
    <x v="77"/>
    <s v="Calle San Lorenzo 47"/>
    <x v="1"/>
    <x v="7"/>
    <x v="6"/>
    <s v=""/>
    <x v="0"/>
    <x v="2"/>
    <n v="2627.71"/>
    <x v="2"/>
    <n v="2627.71"/>
    <s v="En tienda"/>
    <x v="0"/>
    <x v="0"/>
    <s v="Tarjeta"/>
    <x v="1"/>
    <x v="1"/>
    <n v="0"/>
    <x v="1"/>
    <s v="Happy Hour"/>
    <x v="1"/>
    <x v="2"/>
    <x v="2"/>
    <n v="12.9"/>
    <x v="2"/>
    <n v="36"/>
    <n v="35"/>
  </r>
  <r>
    <s v="VTA00202"/>
    <x v="7"/>
    <n v="8"/>
    <x v="0"/>
    <x v="0"/>
    <x v="0"/>
    <x v="0"/>
    <x v="45"/>
    <s v="Calle San Lorenzo 47"/>
    <x v="1"/>
    <x v="25"/>
    <x v="2"/>
    <s v=""/>
    <x v="0"/>
    <x v="3"/>
    <n v="1481.32"/>
    <x v="0"/>
    <n v="7406.6"/>
    <s v="Delivery"/>
    <x v="1"/>
    <x v="2"/>
    <s v="Tarjeta"/>
    <x v="1"/>
    <x v="0"/>
    <n v="0"/>
    <x v="3"/>
    <s v="Combo"/>
    <x v="1"/>
    <x v="0"/>
    <x v="0"/>
    <n v="14.5"/>
    <x v="4"/>
    <n v="45"/>
    <n v="40"/>
  </r>
  <r>
    <s v="VTA00204"/>
    <x v="7"/>
    <n v="8"/>
    <x v="0"/>
    <x v="0"/>
    <x v="0"/>
    <x v="0"/>
    <x v="275"/>
    <s v="Calle San Lorenzo 47"/>
    <x v="1"/>
    <x v="14"/>
    <x v="6"/>
    <s v=""/>
    <x v="0"/>
    <x v="3"/>
    <n v="2546.38"/>
    <x v="2"/>
    <n v="12731.9"/>
    <s v="Take Away"/>
    <x v="2"/>
    <x v="1"/>
    <s v="App"/>
    <x v="2"/>
    <x v="0"/>
    <n v="15"/>
    <x v="0"/>
    <s v="2x1"/>
    <x v="5"/>
    <x v="0"/>
    <x v="1"/>
    <n v="9.5"/>
    <x v="1"/>
    <n v="30"/>
    <n v="25"/>
  </r>
  <r>
    <s v="VTA00425"/>
    <x v="7"/>
    <n v="8"/>
    <x v="0"/>
    <x v="0"/>
    <x v="0"/>
    <x v="0"/>
    <x v="276"/>
    <s v="San Lorenzo 25, Nueva Córdoba"/>
    <x v="0"/>
    <x v="3"/>
    <x v="3"/>
    <s v=""/>
    <x v="0"/>
    <x v="4"/>
    <n v="1324.3"/>
    <x v="0"/>
    <n v="2648.6"/>
    <s v="Delivery"/>
    <x v="0"/>
    <x v="2"/>
    <s v="Tarjeta"/>
    <x v="1"/>
    <x v="0"/>
    <n v="10"/>
    <x v="3"/>
    <s v="Combo"/>
    <x v="4"/>
    <x v="1"/>
    <x v="1"/>
    <n v="6"/>
    <x v="4"/>
    <n v="50"/>
    <n v="48"/>
  </r>
  <r>
    <s v="VTA00454"/>
    <x v="7"/>
    <n v="8"/>
    <x v="0"/>
    <x v="0"/>
    <x v="0"/>
    <x v="0"/>
    <x v="277"/>
    <s v="Calle San Lorenzo 47"/>
    <x v="1"/>
    <x v="13"/>
    <x v="9"/>
    <s v="Grande"/>
    <x v="3"/>
    <x v="1"/>
    <n v="1371.56"/>
    <x v="0"/>
    <n v="5486.24"/>
    <s v="Take Away"/>
    <x v="1"/>
    <x v="1"/>
    <s v="Tarjeta"/>
    <x v="1"/>
    <x v="0"/>
    <n v="10"/>
    <x v="0"/>
    <s v="2x1"/>
    <x v="1"/>
    <x v="2"/>
    <x v="1"/>
    <n v="9.1999999999999993"/>
    <x v="4"/>
    <n v="36"/>
    <n v="32"/>
  </r>
  <r>
    <s v="VTA00572"/>
    <x v="7"/>
    <n v="8"/>
    <x v="0"/>
    <x v="0"/>
    <x v="0"/>
    <x v="0"/>
    <x v="278"/>
    <s v="Calle San Lorenzo 47"/>
    <x v="1"/>
    <x v="6"/>
    <x v="5"/>
    <s v=""/>
    <x v="0"/>
    <x v="1"/>
    <n v="1638.44"/>
    <x v="0"/>
    <n v="6553.76"/>
    <s v="En tienda"/>
    <x v="1"/>
    <x v="0"/>
    <s v="App"/>
    <x v="2"/>
    <x v="1"/>
    <n v="0"/>
    <x v="2"/>
    <s v="Ninguna"/>
    <x v="5"/>
    <x v="0"/>
    <x v="2"/>
    <n v="10.7"/>
    <x v="0"/>
    <n v="20"/>
    <n v="16"/>
  </r>
  <r>
    <s v="VTA00743"/>
    <x v="7"/>
    <n v="8"/>
    <x v="0"/>
    <x v="0"/>
    <x v="0"/>
    <x v="0"/>
    <x v="15"/>
    <s v="Avenida Colón 608"/>
    <x v="2"/>
    <x v="9"/>
    <x v="7"/>
    <s v=""/>
    <x v="0"/>
    <x v="2"/>
    <n v="2807.62"/>
    <x v="2"/>
    <n v="2807.62"/>
    <s v="Delivery"/>
    <x v="0"/>
    <x v="2"/>
    <s v="App"/>
    <x v="2"/>
    <x v="1"/>
    <n v="0"/>
    <x v="1"/>
    <s v="Happy Hour"/>
    <x v="3"/>
    <x v="2"/>
    <x v="2"/>
    <n v="12.1"/>
    <x v="0"/>
    <n v="14"/>
    <n v="13"/>
  </r>
  <r>
    <s v="VTA00871"/>
    <x v="7"/>
    <n v="8"/>
    <x v="0"/>
    <x v="0"/>
    <x v="0"/>
    <x v="0"/>
    <x v="87"/>
    <s v="Córdoba Shopping"/>
    <x v="3"/>
    <x v="7"/>
    <x v="6"/>
    <s v=""/>
    <x v="0"/>
    <x v="0"/>
    <n v="3144.31"/>
    <x v="3"/>
    <n v="9432.93"/>
    <s v="Delivery"/>
    <x v="1"/>
    <x v="2"/>
    <s v="Efectivo"/>
    <x v="0"/>
    <x v="0"/>
    <n v="15"/>
    <x v="2"/>
    <s v="Ninguna"/>
    <x v="3"/>
    <x v="0"/>
    <x v="3"/>
    <n v="2.7"/>
    <x v="0"/>
    <n v="19"/>
    <n v="16"/>
  </r>
  <r>
    <s v="VTA00929"/>
    <x v="7"/>
    <n v="8"/>
    <x v="0"/>
    <x v="0"/>
    <x v="0"/>
    <x v="0"/>
    <x v="7"/>
    <s v="Córdoba Shopping"/>
    <x v="3"/>
    <x v="0"/>
    <x v="0"/>
    <s v=""/>
    <x v="0"/>
    <x v="3"/>
    <n v="1141.71"/>
    <x v="0"/>
    <n v="5708.55"/>
    <s v="Delivery"/>
    <x v="1"/>
    <x v="2"/>
    <s v="Tarjeta"/>
    <x v="1"/>
    <x v="1"/>
    <n v="0"/>
    <x v="1"/>
    <s v="Happy Hour"/>
    <x v="1"/>
    <x v="2"/>
    <x v="2"/>
    <n v="11.4"/>
    <x v="4"/>
    <n v="25"/>
    <n v="20"/>
  </r>
  <r>
    <s v="VTA00945"/>
    <x v="7"/>
    <n v="8"/>
    <x v="0"/>
    <x v="0"/>
    <x v="0"/>
    <x v="0"/>
    <x v="167"/>
    <s v="Calle San Lorenzo 47"/>
    <x v="1"/>
    <x v="6"/>
    <x v="5"/>
    <s v=""/>
    <x v="0"/>
    <x v="0"/>
    <n v="1996.78"/>
    <x v="0"/>
    <n v="5990.34"/>
    <s v="Delivery"/>
    <x v="1"/>
    <x v="2"/>
    <s v="Tarjeta"/>
    <x v="1"/>
    <x v="0"/>
    <n v="0"/>
    <x v="3"/>
    <s v="Combo"/>
    <x v="3"/>
    <x v="2"/>
    <x v="1"/>
    <n v="5.6"/>
    <x v="2"/>
    <n v="30"/>
    <n v="27"/>
  </r>
  <r>
    <s v="VTA00949"/>
    <x v="7"/>
    <n v="8"/>
    <x v="0"/>
    <x v="0"/>
    <x v="0"/>
    <x v="0"/>
    <x v="279"/>
    <s v="Avenida Colón 608"/>
    <x v="2"/>
    <x v="1"/>
    <x v="1"/>
    <s v=""/>
    <x v="0"/>
    <x v="0"/>
    <n v="714.84"/>
    <x v="1"/>
    <n v="2144.52"/>
    <s v="Take Away"/>
    <x v="0"/>
    <x v="1"/>
    <s v="App"/>
    <x v="2"/>
    <x v="0"/>
    <n v="10"/>
    <x v="3"/>
    <s v="Combo"/>
    <x v="4"/>
    <x v="1"/>
    <x v="1"/>
    <n v="9.6"/>
    <x v="3"/>
    <n v="32"/>
    <n v="29"/>
  </r>
  <r>
    <s v="VTA01208"/>
    <x v="7"/>
    <n v="8"/>
    <x v="0"/>
    <x v="0"/>
    <x v="0"/>
    <x v="0"/>
    <x v="280"/>
    <s v="Córdoba Shopping"/>
    <x v="3"/>
    <x v="7"/>
    <x v="6"/>
    <s v=""/>
    <x v="0"/>
    <x v="1"/>
    <n v="3444.03"/>
    <x v="3"/>
    <n v="13776.12"/>
    <s v="Delivery"/>
    <x v="2"/>
    <x v="2"/>
    <s v="Efectivo"/>
    <x v="0"/>
    <x v="0"/>
    <n v="0"/>
    <x v="2"/>
    <s v="Ninguna"/>
    <x v="0"/>
    <x v="0"/>
    <x v="2"/>
    <n v="12.5"/>
    <x v="3"/>
    <n v="10"/>
    <n v="6"/>
  </r>
  <r>
    <s v="VTA01307"/>
    <x v="7"/>
    <n v="8"/>
    <x v="0"/>
    <x v="0"/>
    <x v="0"/>
    <x v="0"/>
    <x v="258"/>
    <s v="Avenida Colón 608"/>
    <x v="2"/>
    <x v="6"/>
    <x v="5"/>
    <s v=""/>
    <x v="0"/>
    <x v="3"/>
    <n v="1903.44"/>
    <x v="0"/>
    <n v="9517.2000000000007"/>
    <s v="Take Away"/>
    <x v="1"/>
    <x v="1"/>
    <s v="Tarjeta"/>
    <x v="1"/>
    <x v="1"/>
    <n v="0"/>
    <x v="2"/>
    <s v="Ninguna"/>
    <x v="5"/>
    <x v="0"/>
    <x v="1"/>
    <n v="6.4"/>
    <x v="4"/>
    <n v="22"/>
    <n v="17"/>
  </r>
  <r>
    <s v="VTA01449"/>
    <x v="7"/>
    <n v="8"/>
    <x v="0"/>
    <x v="0"/>
    <x v="0"/>
    <x v="0"/>
    <x v="281"/>
    <s v="Avenida Colón 608"/>
    <x v="2"/>
    <x v="6"/>
    <x v="5"/>
    <s v=""/>
    <x v="0"/>
    <x v="2"/>
    <n v="1765.53"/>
    <x v="0"/>
    <n v="1765.53"/>
    <s v="Delivery"/>
    <x v="0"/>
    <x v="2"/>
    <s v="Tarjeta"/>
    <x v="1"/>
    <x v="0"/>
    <n v="0"/>
    <x v="3"/>
    <s v="Combo"/>
    <x v="1"/>
    <x v="0"/>
    <x v="2"/>
    <n v="10.7"/>
    <x v="3"/>
    <n v="23"/>
    <n v="22"/>
  </r>
  <r>
    <s v="VTA01533"/>
    <x v="7"/>
    <n v="8"/>
    <x v="0"/>
    <x v="0"/>
    <x v="0"/>
    <x v="0"/>
    <x v="282"/>
    <s v="Calle San Lorenzo 47"/>
    <x v="1"/>
    <x v="18"/>
    <x v="9"/>
    <s v="Tall"/>
    <x v="1"/>
    <x v="1"/>
    <n v="1389.34"/>
    <x v="0"/>
    <n v="5557.36"/>
    <s v="Take Away"/>
    <x v="1"/>
    <x v="1"/>
    <s v="App"/>
    <x v="2"/>
    <x v="0"/>
    <n v="0"/>
    <x v="3"/>
    <s v="Combo"/>
    <x v="3"/>
    <x v="1"/>
    <x v="0"/>
    <n v="13.3"/>
    <x v="3"/>
    <n v="29"/>
    <n v="25"/>
  </r>
  <r>
    <s v="VTA01547"/>
    <x v="7"/>
    <n v="8"/>
    <x v="0"/>
    <x v="0"/>
    <x v="0"/>
    <x v="0"/>
    <x v="283"/>
    <s v="Calle San Lorenzo 47"/>
    <x v="1"/>
    <x v="15"/>
    <x v="10"/>
    <s v=""/>
    <x v="0"/>
    <x v="2"/>
    <n v="1447.49"/>
    <x v="0"/>
    <n v="1447.49"/>
    <s v="Delivery"/>
    <x v="0"/>
    <x v="2"/>
    <s v="Tarjeta"/>
    <x v="1"/>
    <x v="0"/>
    <n v="0"/>
    <x v="1"/>
    <s v="Happy Hour"/>
    <x v="0"/>
    <x v="1"/>
    <x v="3"/>
    <n v="3.5"/>
    <x v="0"/>
    <n v="24"/>
    <n v="23"/>
  </r>
  <r>
    <s v="VTA01576"/>
    <x v="7"/>
    <n v="8"/>
    <x v="0"/>
    <x v="0"/>
    <x v="0"/>
    <x v="0"/>
    <x v="284"/>
    <s v="Córdoba Shopping"/>
    <x v="3"/>
    <x v="14"/>
    <x v="6"/>
    <s v=""/>
    <x v="0"/>
    <x v="0"/>
    <n v="2982.43"/>
    <x v="2"/>
    <n v="8947.2900000000009"/>
    <s v="En tienda"/>
    <x v="1"/>
    <x v="0"/>
    <s v="App"/>
    <x v="2"/>
    <x v="1"/>
    <n v="0"/>
    <x v="0"/>
    <s v="2x1"/>
    <x v="4"/>
    <x v="0"/>
    <x v="2"/>
    <n v="11.1"/>
    <x v="4"/>
    <n v="15"/>
    <n v="12"/>
  </r>
  <r>
    <s v="VTA01660"/>
    <x v="7"/>
    <n v="8"/>
    <x v="0"/>
    <x v="0"/>
    <x v="0"/>
    <x v="0"/>
    <x v="285"/>
    <s v="San Lorenzo 25, Nueva Córdoba"/>
    <x v="0"/>
    <x v="14"/>
    <x v="6"/>
    <s v=""/>
    <x v="0"/>
    <x v="4"/>
    <n v="3222.17"/>
    <x v="3"/>
    <n v="6444.34"/>
    <s v="En tienda"/>
    <x v="1"/>
    <x v="0"/>
    <s v="Efectivo"/>
    <x v="0"/>
    <x v="1"/>
    <n v="0"/>
    <x v="3"/>
    <s v="Combo"/>
    <x v="4"/>
    <x v="0"/>
    <x v="3"/>
    <n v="3.9"/>
    <x v="1"/>
    <n v="23"/>
    <n v="21"/>
  </r>
  <r>
    <s v="VTA01676"/>
    <x v="7"/>
    <n v="8"/>
    <x v="0"/>
    <x v="0"/>
    <x v="0"/>
    <x v="0"/>
    <x v="249"/>
    <s v="Córdoba Shopping"/>
    <x v="3"/>
    <x v="5"/>
    <x v="4"/>
    <s v="Venti"/>
    <x v="4"/>
    <x v="4"/>
    <n v="1422.56"/>
    <x v="0"/>
    <n v="2845.12"/>
    <s v="En tienda"/>
    <x v="0"/>
    <x v="0"/>
    <s v="Tarjeta"/>
    <x v="1"/>
    <x v="1"/>
    <n v="0"/>
    <x v="2"/>
    <s v="Ninguna"/>
    <x v="4"/>
    <x v="2"/>
    <x v="1"/>
    <n v="9"/>
    <x v="4"/>
    <n v="21"/>
    <n v="19"/>
  </r>
  <r>
    <s v="VTA01717"/>
    <x v="7"/>
    <n v="8"/>
    <x v="0"/>
    <x v="0"/>
    <x v="0"/>
    <x v="0"/>
    <x v="286"/>
    <s v="Córdoba Shopping"/>
    <x v="3"/>
    <x v="0"/>
    <x v="0"/>
    <s v=""/>
    <x v="0"/>
    <x v="4"/>
    <n v="1365.59"/>
    <x v="0"/>
    <n v="2731.18"/>
    <s v="Take Away"/>
    <x v="0"/>
    <x v="1"/>
    <s v="App"/>
    <x v="2"/>
    <x v="0"/>
    <n v="0"/>
    <x v="0"/>
    <s v="2x1"/>
    <x v="2"/>
    <x v="2"/>
    <x v="3"/>
    <n v="4.8"/>
    <x v="4"/>
    <n v="14"/>
    <n v="12"/>
  </r>
  <r>
    <s v="VTA01771"/>
    <x v="7"/>
    <n v="8"/>
    <x v="0"/>
    <x v="0"/>
    <x v="0"/>
    <x v="0"/>
    <x v="72"/>
    <s v="San Lorenzo 25, Nueva Córdoba"/>
    <x v="0"/>
    <x v="7"/>
    <x v="6"/>
    <s v=""/>
    <x v="0"/>
    <x v="0"/>
    <n v="2948.96"/>
    <x v="2"/>
    <n v="8846.8799999999992"/>
    <s v="En tienda"/>
    <x v="1"/>
    <x v="0"/>
    <s v="Tarjeta"/>
    <x v="1"/>
    <x v="0"/>
    <n v="15"/>
    <x v="1"/>
    <s v="Happy Hour"/>
    <x v="3"/>
    <x v="1"/>
    <x v="0"/>
    <n v="13.4"/>
    <x v="0"/>
    <n v="47"/>
    <n v="44"/>
  </r>
  <r>
    <s v="VTA01801"/>
    <x v="7"/>
    <n v="8"/>
    <x v="0"/>
    <x v="0"/>
    <x v="0"/>
    <x v="0"/>
    <x v="287"/>
    <s v="Avenida Colón 608"/>
    <x v="2"/>
    <x v="9"/>
    <x v="7"/>
    <s v=""/>
    <x v="0"/>
    <x v="4"/>
    <n v="2124.65"/>
    <x v="2"/>
    <n v="4249.3"/>
    <s v="Delivery"/>
    <x v="0"/>
    <x v="2"/>
    <s v="App"/>
    <x v="2"/>
    <x v="0"/>
    <n v="0"/>
    <x v="1"/>
    <s v="Happy Hour"/>
    <x v="4"/>
    <x v="0"/>
    <x v="1"/>
    <n v="5.4"/>
    <x v="3"/>
    <n v="38"/>
    <n v="36"/>
  </r>
  <r>
    <s v="VTA02149"/>
    <x v="7"/>
    <n v="8"/>
    <x v="0"/>
    <x v="0"/>
    <x v="0"/>
    <x v="0"/>
    <x v="203"/>
    <s v="Avenida Colón 608"/>
    <x v="2"/>
    <x v="19"/>
    <x v="7"/>
    <s v=""/>
    <x v="0"/>
    <x v="0"/>
    <n v="2695.57"/>
    <x v="2"/>
    <n v="8086.71"/>
    <s v="Delivery"/>
    <x v="1"/>
    <x v="2"/>
    <s v="App"/>
    <x v="2"/>
    <x v="0"/>
    <n v="0"/>
    <x v="1"/>
    <s v="Happy Hour"/>
    <x v="4"/>
    <x v="1"/>
    <x v="1"/>
    <n v="8.8000000000000007"/>
    <x v="3"/>
    <n v="50"/>
    <n v="47"/>
  </r>
  <r>
    <s v="VTA02230"/>
    <x v="7"/>
    <n v="8"/>
    <x v="0"/>
    <x v="0"/>
    <x v="0"/>
    <x v="0"/>
    <x v="288"/>
    <s v="Calle San Lorenzo 47"/>
    <x v="1"/>
    <x v="19"/>
    <x v="7"/>
    <s v=""/>
    <x v="0"/>
    <x v="2"/>
    <n v="2764.01"/>
    <x v="2"/>
    <n v="2764.01"/>
    <s v="Delivery"/>
    <x v="0"/>
    <x v="2"/>
    <s v="App"/>
    <x v="2"/>
    <x v="1"/>
    <n v="0"/>
    <x v="1"/>
    <s v="Happy Hour"/>
    <x v="4"/>
    <x v="2"/>
    <x v="2"/>
    <n v="10.5"/>
    <x v="4"/>
    <n v="25"/>
    <n v="24"/>
  </r>
  <r>
    <s v="VTA02335"/>
    <x v="7"/>
    <n v="8"/>
    <x v="0"/>
    <x v="0"/>
    <x v="0"/>
    <x v="0"/>
    <x v="289"/>
    <s v="San Lorenzo 25, Nueva Córdoba"/>
    <x v="0"/>
    <x v="9"/>
    <x v="7"/>
    <s v=""/>
    <x v="0"/>
    <x v="3"/>
    <n v="2733.55"/>
    <x v="2"/>
    <n v="13667.75"/>
    <s v="Delivery"/>
    <x v="2"/>
    <x v="2"/>
    <s v="Efectivo"/>
    <x v="0"/>
    <x v="1"/>
    <n v="0"/>
    <x v="2"/>
    <s v="Ninguna"/>
    <x v="5"/>
    <x v="0"/>
    <x v="3"/>
    <n v="2"/>
    <x v="1"/>
    <n v="41"/>
    <n v="36"/>
  </r>
  <r>
    <s v="VTA02343"/>
    <x v="7"/>
    <n v="8"/>
    <x v="0"/>
    <x v="0"/>
    <x v="0"/>
    <x v="0"/>
    <x v="16"/>
    <s v="Córdoba Shopping"/>
    <x v="3"/>
    <x v="23"/>
    <x v="10"/>
    <s v=""/>
    <x v="0"/>
    <x v="1"/>
    <n v="1695"/>
    <x v="0"/>
    <n v="6780"/>
    <s v="Delivery"/>
    <x v="1"/>
    <x v="2"/>
    <s v="Efectivo"/>
    <x v="0"/>
    <x v="1"/>
    <n v="0"/>
    <x v="3"/>
    <s v="Combo"/>
    <x v="5"/>
    <x v="1"/>
    <x v="2"/>
    <n v="12.2"/>
    <x v="2"/>
    <n v="48"/>
    <n v="44"/>
  </r>
  <r>
    <s v="VTA02534"/>
    <x v="7"/>
    <n v="8"/>
    <x v="0"/>
    <x v="0"/>
    <x v="0"/>
    <x v="0"/>
    <x v="290"/>
    <s v="Avenida Colón 608"/>
    <x v="2"/>
    <x v="15"/>
    <x v="10"/>
    <s v=""/>
    <x v="0"/>
    <x v="3"/>
    <n v="1924.51"/>
    <x v="0"/>
    <n v="9622.5499999999993"/>
    <s v="Take Away"/>
    <x v="1"/>
    <x v="1"/>
    <s v="Efectivo"/>
    <x v="0"/>
    <x v="0"/>
    <n v="0"/>
    <x v="2"/>
    <s v="Ninguna"/>
    <x v="1"/>
    <x v="1"/>
    <x v="3"/>
    <n v="3.5"/>
    <x v="0"/>
    <n v="20"/>
    <n v="15"/>
  </r>
  <r>
    <s v="VTA02537"/>
    <x v="7"/>
    <n v="8"/>
    <x v="0"/>
    <x v="0"/>
    <x v="0"/>
    <x v="0"/>
    <x v="291"/>
    <s v="Calle San Lorenzo 47"/>
    <x v="1"/>
    <x v="28"/>
    <x v="2"/>
    <s v=""/>
    <x v="0"/>
    <x v="2"/>
    <n v="1292.0899999999999"/>
    <x v="0"/>
    <n v="1292.0899999999999"/>
    <s v="Take Away"/>
    <x v="0"/>
    <x v="1"/>
    <s v="Tarjeta"/>
    <x v="1"/>
    <x v="0"/>
    <n v="0"/>
    <x v="2"/>
    <s v="Ninguna"/>
    <x v="0"/>
    <x v="0"/>
    <x v="3"/>
    <n v="2.6"/>
    <x v="3"/>
    <n v="47"/>
    <n v="46"/>
  </r>
  <r>
    <s v="VTA02549"/>
    <x v="7"/>
    <n v="8"/>
    <x v="0"/>
    <x v="0"/>
    <x v="0"/>
    <x v="0"/>
    <x v="292"/>
    <s v="Avenida Colón 608"/>
    <x v="2"/>
    <x v="0"/>
    <x v="0"/>
    <s v=""/>
    <x v="0"/>
    <x v="2"/>
    <n v="1207.48"/>
    <x v="0"/>
    <n v="1207.48"/>
    <s v="En tienda"/>
    <x v="0"/>
    <x v="0"/>
    <s v="Efectivo"/>
    <x v="0"/>
    <x v="1"/>
    <n v="0"/>
    <x v="2"/>
    <s v="Ninguna"/>
    <x v="5"/>
    <x v="0"/>
    <x v="1"/>
    <n v="8.6"/>
    <x v="4"/>
    <n v="44"/>
    <n v="43"/>
  </r>
  <r>
    <s v="VTA02705"/>
    <x v="7"/>
    <n v="8"/>
    <x v="0"/>
    <x v="0"/>
    <x v="0"/>
    <x v="0"/>
    <x v="293"/>
    <s v="Avenida Colón 608"/>
    <x v="2"/>
    <x v="10"/>
    <x v="8"/>
    <s v="Grande"/>
    <x v="3"/>
    <x v="3"/>
    <n v="1694.7"/>
    <x v="0"/>
    <n v="8473.5"/>
    <s v="Delivery"/>
    <x v="1"/>
    <x v="2"/>
    <s v="Tarjeta"/>
    <x v="1"/>
    <x v="0"/>
    <n v="15"/>
    <x v="2"/>
    <s v="Ninguna"/>
    <x v="2"/>
    <x v="2"/>
    <x v="3"/>
    <n v="4.3"/>
    <x v="0"/>
    <n v="15"/>
    <n v="10"/>
  </r>
  <r>
    <s v="VTA02789"/>
    <x v="7"/>
    <n v="8"/>
    <x v="0"/>
    <x v="0"/>
    <x v="0"/>
    <x v="0"/>
    <x v="294"/>
    <s v="San Lorenzo 25, Nueva Córdoba"/>
    <x v="0"/>
    <x v="16"/>
    <x v="4"/>
    <s v="Pequeño"/>
    <x v="2"/>
    <x v="3"/>
    <n v="1684.9"/>
    <x v="0"/>
    <n v="8424.5"/>
    <s v="Take Away"/>
    <x v="1"/>
    <x v="1"/>
    <s v="Tarjeta"/>
    <x v="1"/>
    <x v="1"/>
    <n v="0"/>
    <x v="1"/>
    <s v="Happy Hour"/>
    <x v="3"/>
    <x v="0"/>
    <x v="1"/>
    <n v="7.2"/>
    <x v="1"/>
    <n v="16"/>
    <n v="11"/>
  </r>
  <r>
    <s v="VTA02808"/>
    <x v="7"/>
    <n v="8"/>
    <x v="0"/>
    <x v="0"/>
    <x v="0"/>
    <x v="0"/>
    <x v="251"/>
    <s v="Avenida Colón 608"/>
    <x v="2"/>
    <x v="9"/>
    <x v="7"/>
    <s v=""/>
    <x v="0"/>
    <x v="1"/>
    <n v="2102.59"/>
    <x v="2"/>
    <n v="8410.36"/>
    <s v="En tienda"/>
    <x v="1"/>
    <x v="0"/>
    <s v="Efectivo"/>
    <x v="0"/>
    <x v="1"/>
    <n v="0"/>
    <x v="2"/>
    <s v="Ninguna"/>
    <x v="3"/>
    <x v="0"/>
    <x v="1"/>
    <n v="6.6"/>
    <x v="0"/>
    <n v="16"/>
    <n v="12"/>
  </r>
  <r>
    <s v="VTA02899"/>
    <x v="7"/>
    <n v="8"/>
    <x v="0"/>
    <x v="0"/>
    <x v="0"/>
    <x v="0"/>
    <x v="222"/>
    <s v="Avenida Colón 608"/>
    <x v="2"/>
    <x v="27"/>
    <x v="10"/>
    <s v=""/>
    <x v="0"/>
    <x v="4"/>
    <n v="1469.04"/>
    <x v="0"/>
    <n v="2938.08"/>
    <s v="Take Away"/>
    <x v="0"/>
    <x v="1"/>
    <s v="Tarjeta"/>
    <x v="1"/>
    <x v="0"/>
    <n v="15"/>
    <x v="3"/>
    <s v="Combo"/>
    <x v="0"/>
    <x v="2"/>
    <x v="2"/>
    <n v="11.9"/>
    <x v="4"/>
    <n v="34"/>
    <n v="32"/>
  </r>
  <r>
    <s v="VTA03069"/>
    <x v="7"/>
    <n v="8"/>
    <x v="0"/>
    <x v="0"/>
    <x v="0"/>
    <x v="0"/>
    <x v="295"/>
    <s v="Calle San Lorenzo 47"/>
    <x v="1"/>
    <x v="27"/>
    <x v="10"/>
    <s v=""/>
    <x v="0"/>
    <x v="0"/>
    <n v="1831.69"/>
    <x v="0"/>
    <n v="5495.07"/>
    <s v="En tienda"/>
    <x v="1"/>
    <x v="0"/>
    <s v="App"/>
    <x v="2"/>
    <x v="0"/>
    <n v="0"/>
    <x v="2"/>
    <s v="Ninguna"/>
    <x v="5"/>
    <x v="1"/>
    <x v="1"/>
    <n v="7.3"/>
    <x v="4"/>
    <n v="47"/>
    <n v="44"/>
  </r>
  <r>
    <s v="VTA03110"/>
    <x v="7"/>
    <n v="8"/>
    <x v="0"/>
    <x v="0"/>
    <x v="0"/>
    <x v="0"/>
    <x v="282"/>
    <s v="Córdoba Shopping"/>
    <x v="3"/>
    <x v="14"/>
    <x v="6"/>
    <s v=""/>
    <x v="0"/>
    <x v="2"/>
    <n v="2774.63"/>
    <x v="2"/>
    <n v="2774.63"/>
    <s v="Delivery"/>
    <x v="0"/>
    <x v="2"/>
    <s v="Tarjeta"/>
    <x v="1"/>
    <x v="0"/>
    <n v="0"/>
    <x v="2"/>
    <s v="Ninguna"/>
    <x v="1"/>
    <x v="1"/>
    <x v="2"/>
    <n v="11.7"/>
    <x v="4"/>
    <n v="34"/>
    <n v="33"/>
  </r>
  <r>
    <s v="VTA03233"/>
    <x v="7"/>
    <n v="8"/>
    <x v="0"/>
    <x v="0"/>
    <x v="0"/>
    <x v="0"/>
    <x v="296"/>
    <s v="Córdoba Shopping"/>
    <x v="3"/>
    <x v="3"/>
    <x v="3"/>
    <s v=""/>
    <x v="0"/>
    <x v="2"/>
    <n v="1416.66"/>
    <x v="0"/>
    <n v="1416.66"/>
    <s v="Take Away"/>
    <x v="0"/>
    <x v="1"/>
    <s v="App"/>
    <x v="2"/>
    <x v="1"/>
    <n v="0"/>
    <x v="2"/>
    <s v="Ninguna"/>
    <x v="2"/>
    <x v="1"/>
    <x v="0"/>
    <n v="14.8"/>
    <x v="4"/>
    <n v="26"/>
    <n v="25"/>
  </r>
  <r>
    <s v="VTA03335"/>
    <x v="7"/>
    <n v="8"/>
    <x v="0"/>
    <x v="0"/>
    <x v="0"/>
    <x v="0"/>
    <x v="297"/>
    <s v="San Lorenzo 25, Nueva Córdoba"/>
    <x v="0"/>
    <x v="8"/>
    <x v="0"/>
    <s v=""/>
    <x v="0"/>
    <x v="1"/>
    <n v="1172.82"/>
    <x v="0"/>
    <n v="4691.28"/>
    <s v="En tienda"/>
    <x v="0"/>
    <x v="0"/>
    <s v="Efectivo"/>
    <x v="0"/>
    <x v="0"/>
    <n v="15"/>
    <x v="1"/>
    <s v="Happy Hour"/>
    <x v="0"/>
    <x v="0"/>
    <x v="1"/>
    <n v="6.9"/>
    <x v="2"/>
    <n v="12"/>
    <n v="8"/>
  </r>
  <r>
    <s v="VTA03372"/>
    <x v="7"/>
    <n v="8"/>
    <x v="0"/>
    <x v="0"/>
    <x v="0"/>
    <x v="0"/>
    <x v="239"/>
    <s v="Avenida Colón 608"/>
    <x v="2"/>
    <x v="0"/>
    <x v="0"/>
    <s v=""/>
    <x v="0"/>
    <x v="1"/>
    <n v="1316.94"/>
    <x v="0"/>
    <n v="5267.76"/>
    <s v="Delivery"/>
    <x v="1"/>
    <x v="2"/>
    <s v="App"/>
    <x v="2"/>
    <x v="1"/>
    <n v="0"/>
    <x v="2"/>
    <s v="Ninguna"/>
    <x v="0"/>
    <x v="0"/>
    <x v="2"/>
    <n v="11.8"/>
    <x v="4"/>
    <n v="21"/>
    <n v="17"/>
  </r>
  <r>
    <s v="VTA03439"/>
    <x v="7"/>
    <n v="8"/>
    <x v="0"/>
    <x v="0"/>
    <x v="0"/>
    <x v="0"/>
    <x v="298"/>
    <s v="Calle San Lorenzo 47"/>
    <x v="1"/>
    <x v="1"/>
    <x v="1"/>
    <s v=""/>
    <x v="0"/>
    <x v="3"/>
    <n v="1282.46"/>
    <x v="0"/>
    <n v="6412.3"/>
    <s v="Take Away"/>
    <x v="1"/>
    <x v="1"/>
    <s v="App"/>
    <x v="2"/>
    <x v="0"/>
    <n v="0"/>
    <x v="0"/>
    <s v="2x1"/>
    <x v="4"/>
    <x v="2"/>
    <x v="1"/>
    <n v="6.7"/>
    <x v="1"/>
    <n v="23"/>
    <n v="18"/>
  </r>
  <r>
    <s v="VTA03599"/>
    <x v="7"/>
    <n v="8"/>
    <x v="0"/>
    <x v="0"/>
    <x v="0"/>
    <x v="0"/>
    <x v="299"/>
    <s v="Avenida Colón 608"/>
    <x v="2"/>
    <x v="7"/>
    <x v="6"/>
    <s v=""/>
    <x v="0"/>
    <x v="2"/>
    <n v="2922.93"/>
    <x v="2"/>
    <n v="2922.93"/>
    <s v="Take Away"/>
    <x v="0"/>
    <x v="1"/>
    <s v="Efectivo"/>
    <x v="0"/>
    <x v="1"/>
    <n v="0"/>
    <x v="3"/>
    <s v="Combo"/>
    <x v="2"/>
    <x v="1"/>
    <x v="0"/>
    <n v="13.3"/>
    <x v="4"/>
    <n v="49"/>
    <n v="48"/>
  </r>
  <r>
    <s v="VTA03690"/>
    <x v="7"/>
    <n v="8"/>
    <x v="0"/>
    <x v="0"/>
    <x v="0"/>
    <x v="0"/>
    <x v="122"/>
    <s v="Calle San Lorenzo 47"/>
    <x v="1"/>
    <x v="6"/>
    <x v="5"/>
    <s v=""/>
    <x v="0"/>
    <x v="2"/>
    <n v="1703.58"/>
    <x v="0"/>
    <n v="1703.58"/>
    <s v="Delivery"/>
    <x v="0"/>
    <x v="2"/>
    <s v="App"/>
    <x v="2"/>
    <x v="1"/>
    <n v="0"/>
    <x v="2"/>
    <s v="Ninguna"/>
    <x v="2"/>
    <x v="0"/>
    <x v="3"/>
    <n v="4.9000000000000004"/>
    <x v="3"/>
    <n v="48"/>
    <n v="47"/>
  </r>
  <r>
    <s v="VTA03729"/>
    <x v="7"/>
    <n v="8"/>
    <x v="0"/>
    <x v="0"/>
    <x v="0"/>
    <x v="0"/>
    <x v="300"/>
    <s v="Córdoba Shopping"/>
    <x v="3"/>
    <x v="6"/>
    <x v="5"/>
    <s v=""/>
    <x v="0"/>
    <x v="3"/>
    <n v="1704.89"/>
    <x v="0"/>
    <n v="8524.4500000000007"/>
    <s v="En tienda"/>
    <x v="1"/>
    <x v="0"/>
    <s v="Efectivo"/>
    <x v="0"/>
    <x v="0"/>
    <n v="0"/>
    <x v="2"/>
    <s v="Ninguna"/>
    <x v="2"/>
    <x v="1"/>
    <x v="3"/>
    <n v="4.9000000000000004"/>
    <x v="2"/>
    <n v="35"/>
    <n v="30"/>
  </r>
  <r>
    <s v="VTA03734"/>
    <x v="7"/>
    <n v="8"/>
    <x v="0"/>
    <x v="0"/>
    <x v="0"/>
    <x v="0"/>
    <x v="102"/>
    <s v="San Lorenzo 25, Nueva Córdoba"/>
    <x v="0"/>
    <x v="6"/>
    <x v="5"/>
    <s v=""/>
    <x v="0"/>
    <x v="0"/>
    <n v="1737.37"/>
    <x v="0"/>
    <n v="5212.1099999999997"/>
    <s v="Delivery"/>
    <x v="1"/>
    <x v="2"/>
    <s v="App"/>
    <x v="2"/>
    <x v="0"/>
    <n v="10"/>
    <x v="0"/>
    <s v="2x1"/>
    <x v="3"/>
    <x v="1"/>
    <x v="2"/>
    <n v="12.5"/>
    <x v="4"/>
    <n v="20"/>
    <n v="17"/>
  </r>
  <r>
    <s v="VTA03744"/>
    <x v="7"/>
    <n v="8"/>
    <x v="0"/>
    <x v="0"/>
    <x v="0"/>
    <x v="0"/>
    <x v="301"/>
    <s v="Avenida Colón 608"/>
    <x v="2"/>
    <x v="11"/>
    <x v="9"/>
    <s v="Venti"/>
    <x v="4"/>
    <x v="0"/>
    <n v="1760.55"/>
    <x v="0"/>
    <n v="5281.65"/>
    <s v="Delivery"/>
    <x v="1"/>
    <x v="2"/>
    <s v="App"/>
    <x v="2"/>
    <x v="0"/>
    <n v="15"/>
    <x v="0"/>
    <s v="2x1"/>
    <x v="2"/>
    <x v="0"/>
    <x v="1"/>
    <n v="8.8000000000000007"/>
    <x v="0"/>
    <n v="34"/>
    <n v="31"/>
  </r>
  <r>
    <s v="VTA03843"/>
    <x v="7"/>
    <n v="8"/>
    <x v="0"/>
    <x v="0"/>
    <x v="0"/>
    <x v="0"/>
    <x v="118"/>
    <s v="Córdoba Shopping"/>
    <x v="3"/>
    <x v="16"/>
    <x v="4"/>
    <s v="Pequeño"/>
    <x v="2"/>
    <x v="0"/>
    <n v="1619.19"/>
    <x v="0"/>
    <n v="4857.57"/>
    <s v="Delivery"/>
    <x v="0"/>
    <x v="2"/>
    <s v="Efectivo"/>
    <x v="0"/>
    <x v="1"/>
    <n v="0"/>
    <x v="3"/>
    <s v="Combo"/>
    <x v="3"/>
    <x v="2"/>
    <x v="3"/>
    <n v="4.4000000000000004"/>
    <x v="1"/>
    <n v="39"/>
    <n v="36"/>
  </r>
  <r>
    <s v="VTA04091"/>
    <x v="7"/>
    <n v="8"/>
    <x v="0"/>
    <x v="0"/>
    <x v="0"/>
    <x v="0"/>
    <x v="146"/>
    <s v="San Lorenzo 25, Nueva Córdoba"/>
    <x v="0"/>
    <x v="6"/>
    <x v="5"/>
    <s v=""/>
    <x v="0"/>
    <x v="4"/>
    <n v="2143.23"/>
    <x v="2"/>
    <n v="4286.46"/>
    <s v="Delivery"/>
    <x v="0"/>
    <x v="2"/>
    <s v="Tarjeta"/>
    <x v="1"/>
    <x v="0"/>
    <n v="0"/>
    <x v="3"/>
    <s v="Combo"/>
    <x v="4"/>
    <x v="1"/>
    <x v="1"/>
    <n v="6.8"/>
    <x v="4"/>
    <n v="50"/>
    <n v="48"/>
  </r>
  <r>
    <s v="VTA04096"/>
    <x v="7"/>
    <n v="8"/>
    <x v="0"/>
    <x v="0"/>
    <x v="0"/>
    <x v="0"/>
    <x v="48"/>
    <s v="Calle San Lorenzo 47"/>
    <x v="1"/>
    <x v="6"/>
    <x v="5"/>
    <s v=""/>
    <x v="0"/>
    <x v="0"/>
    <n v="2141.7199999999998"/>
    <x v="2"/>
    <n v="6425.16"/>
    <s v="Take Away"/>
    <x v="1"/>
    <x v="1"/>
    <s v="Efectivo"/>
    <x v="0"/>
    <x v="0"/>
    <n v="0"/>
    <x v="3"/>
    <s v="Combo"/>
    <x v="5"/>
    <x v="2"/>
    <x v="2"/>
    <n v="11.9"/>
    <x v="4"/>
    <n v="22"/>
    <n v="19"/>
  </r>
  <r>
    <s v="VTA04219"/>
    <x v="7"/>
    <n v="8"/>
    <x v="0"/>
    <x v="0"/>
    <x v="0"/>
    <x v="0"/>
    <x v="32"/>
    <s v="San Lorenzo 25, Nueva Córdoba"/>
    <x v="0"/>
    <x v="8"/>
    <x v="0"/>
    <s v=""/>
    <x v="0"/>
    <x v="1"/>
    <n v="1101.8699999999999"/>
    <x v="0"/>
    <n v="4407.4799999999996"/>
    <s v="Take Away"/>
    <x v="0"/>
    <x v="1"/>
    <s v="App"/>
    <x v="2"/>
    <x v="0"/>
    <n v="15"/>
    <x v="1"/>
    <s v="Happy Hour"/>
    <x v="2"/>
    <x v="0"/>
    <x v="1"/>
    <n v="6.9"/>
    <x v="0"/>
    <n v="21"/>
    <n v="17"/>
  </r>
  <r>
    <s v="VTA04220"/>
    <x v="7"/>
    <n v="8"/>
    <x v="0"/>
    <x v="0"/>
    <x v="0"/>
    <x v="0"/>
    <x v="302"/>
    <s v="Avenida Colón 608"/>
    <x v="2"/>
    <x v="1"/>
    <x v="1"/>
    <s v=""/>
    <x v="0"/>
    <x v="4"/>
    <n v="1143.8"/>
    <x v="0"/>
    <n v="2287.6"/>
    <s v="Take Away"/>
    <x v="0"/>
    <x v="1"/>
    <s v="App"/>
    <x v="2"/>
    <x v="0"/>
    <n v="0"/>
    <x v="3"/>
    <s v="Combo"/>
    <x v="2"/>
    <x v="2"/>
    <x v="1"/>
    <n v="8.8000000000000007"/>
    <x v="3"/>
    <n v="48"/>
    <n v="46"/>
  </r>
  <r>
    <s v="VTA04406"/>
    <x v="7"/>
    <n v="8"/>
    <x v="0"/>
    <x v="0"/>
    <x v="0"/>
    <x v="0"/>
    <x v="303"/>
    <s v="San Lorenzo 25, Nueva Córdoba"/>
    <x v="0"/>
    <x v="15"/>
    <x v="10"/>
    <s v=""/>
    <x v="0"/>
    <x v="2"/>
    <n v="1984.87"/>
    <x v="0"/>
    <n v="1984.87"/>
    <s v="En tienda"/>
    <x v="0"/>
    <x v="0"/>
    <s v="Efectivo"/>
    <x v="0"/>
    <x v="0"/>
    <n v="15"/>
    <x v="3"/>
    <s v="Combo"/>
    <x v="5"/>
    <x v="0"/>
    <x v="0"/>
    <n v="14.6"/>
    <x v="3"/>
    <n v="28"/>
    <n v="27"/>
  </r>
  <r>
    <s v="VTA04413"/>
    <x v="7"/>
    <n v="8"/>
    <x v="0"/>
    <x v="0"/>
    <x v="0"/>
    <x v="0"/>
    <x v="304"/>
    <s v="Calle San Lorenzo 47"/>
    <x v="1"/>
    <x v="6"/>
    <x v="5"/>
    <s v=""/>
    <x v="0"/>
    <x v="1"/>
    <n v="1699.64"/>
    <x v="0"/>
    <n v="6798.56"/>
    <s v="Delivery"/>
    <x v="1"/>
    <x v="2"/>
    <s v="App"/>
    <x v="2"/>
    <x v="0"/>
    <n v="15"/>
    <x v="0"/>
    <s v="2x1"/>
    <x v="5"/>
    <x v="2"/>
    <x v="3"/>
    <n v="3.4"/>
    <x v="0"/>
    <n v="47"/>
    <n v="43"/>
  </r>
  <r>
    <s v="VTA04704"/>
    <x v="7"/>
    <n v="8"/>
    <x v="0"/>
    <x v="0"/>
    <x v="0"/>
    <x v="0"/>
    <x v="305"/>
    <s v="Córdoba Shopping"/>
    <x v="3"/>
    <x v="26"/>
    <x v="9"/>
    <s v="Grande"/>
    <x v="3"/>
    <x v="0"/>
    <n v="1638.11"/>
    <x v="0"/>
    <n v="4914.33"/>
    <s v="En tienda"/>
    <x v="0"/>
    <x v="0"/>
    <s v="Efectivo"/>
    <x v="0"/>
    <x v="1"/>
    <n v="0"/>
    <x v="0"/>
    <s v="2x1"/>
    <x v="2"/>
    <x v="2"/>
    <x v="0"/>
    <n v="13.8"/>
    <x v="1"/>
    <n v="14"/>
    <n v="11"/>
  </r>
  <r>
    <s v="VTA00007"/>
    <x v="8"/>
    <n v="9"/>
    <x v="1"/>
    <x v="1"/>
    <x v="0"/>
    <x v="0"/>
    <x v="306"/>
    <s v="Calle San Lorenzo 47"/>
    <x v="1"/>
    <x v="0"/>
    <x v="0"/>
    <s v=""/>
    <x v="0"/>
    <x v="4"/>
    <n v="1399.43"/>
    <x v="0"/>
    <n v="2798.86"/>
    <s v="Delivery"/>
    <x v="0"/>
    <x v="2"/>
    <s v="Efectivo"/>
    <x v="0"/>
    <x v="1"/>
    <n v="0"/>
    <x v="2"/>
    <s v="Ninguna"/>
    <x v="1"/>
    <x v="2"/>
    <x v="1"/>
    <n v="5.8"/>
    <x v="2"/>
    <n v="38"/>
    <n v="36"/>
  </r>
  <r>
    <s v="VTA00074"/>
    <x v="8"/>
    <n v="9"/>
    <x v="1"/>
    <x v="1"/>
    <x v="0"/>
    <x v="0"/>
    <x v="307"/>
    <s v="San Lorenzo 25, Nueva Córdoba"/>
    <x v="0"/>
    <x v="22"/>
    <x v="9"/>
    <s v="Tall"/>
    <x v="1"/>
    <x v="1"/>
    <n v="1675.78"/>
    <x v="0"/>
    <n v="6703.12"/>
    <s v="En tienda"/>
    <x v="1"/>
    <x v="0"/>
    <s v="App"/>
    <x v="2"/>
    <x v="0"/>
    <n v="10"/>
    <x v="0"/>
    <s v="2x1"/>
    <x v="5"/>
    <x v="0"/>
    <x v="2"/>
    <n v="12.9"/>
    <x v="3"/>
    <n v="25"/>
    <n v="21"/>
  </r>
  <r>
    <s v="VTA00210"/>
    <x v="8"/>
    <n v="9"/>
    <x v="1"/>
    <x v="1"/>
    <x v="0"/>
    <x v="0"/>
    <x v="308"/>
    <s v="San Lorenzo 25, Nueva Córdoba"/>
    <x v="0"/>
    <x v="27"/>
    <x v="10"/>
    <s v=""/>
    <x v="0"/>
    <x v="0"/>
    <n v="1521.93"/>
    <x v="0"/>
    <n v="4565.79"/>
    <s v="En tienda"/>
    <x v="0"/>
    <x v="0"/>
    <s v="Tarjeta"/>
    <x v="1"/>
    <x v="0"/>
    <n v="15"/>
    <x v="3"/>
    <s v="Combo"/>
    <x v="4"/>
    <x v="2"/>
    <x v="0"/>
    <n v="13.4"/>
    <x v="3"/>
    <n v="24"/>
    <n v="21"/>
  </r>
  <r>
    <s v="VTA00295"/>
    <x v="8"/>
    <n v="9"/>
    <x v="1"/>
    <x v="1"/>
    <x v="0"/>
    <x v="0"/>
    <x v="149"/>
    <s v="Córdoba Shopping"/>
    <x v="3"/>
    <x v="14"/>
    <x v="6"/>
    <s v=""/>
    <x v="0"/>
    <x v="1"/>
    <n v="2788.46"/>
    <x v="2"/>
    <n v="11153.84"/>
    <s v="Take Away"/>
    <x v="2"/>
    <x v="1"/>
    <s v="Tarjeta"/>
    <x v="1"/>
    <x v="1"/>
    <n v="0"/>
    <x v="1"/>
    <s v="Happy Hour"/>
    <x v="2"/>
    <x v="1"/>
    <x v="1"/>
    <n v="6.1"/>
    <x v="3"/>
    <n v="37"/>
    <n v="33"/>
  </r>
  <r>
    <s v="VTA00498"/>
    <x v="8"/>
    <n v="9"/>
    <x v="1"/>
    <x v="1"/>
    <x v="0"/>
    <x v="0"/>
    <x v="309"/>
    <s v="Calle San Lorenzo 47"/>
    <x v="1"/>
    <x v="33"/>
    <x v="4"/>
    <s v="Tall"/>
    <x v="1"/>
    <x v="4"/>
    <n v="1800.98"/>
    <x v="0"/>
    <n v="3601.96"/>
    <s v="Delivery"/>
    <x v="0"/>
    <x v="2"/>
    <s v="App"/>
    <x v="2"/>
    <x v="1"/>
    <n v="0"/>
    <x v="1"/>
    <s v="Happy Hour"/>
    <x v="5"/>
    <x v="0"/>
    <x v="1"/>
    <n v="5.4"/>
    <x v="2"/>
    <n v="40"/>
    <n v="38"/>
  </r>
  <r>
    <s v="VTA00625"/>
    <x v="8"/>
    <n v="9"/>
    <x v="1"/>
    <x v="1"/>
    <x v="0"/>
    <x v="0"/>
    <x v="197"/>
    <s v="Avenida Colón 608"/>
    <x v="2"/>
    <x v="7"/>
    <x v="6"/>
    <s v=""/>
    <x v="0"/>
    <x v="3"/>
    <n v="3437.05"/>
    <x v="3"/>
    <n v="17185.25"/>
    <s v="Delivery"/>
    <x v="3"/>
    <x v="2"/>
    <s v="Efectivo"/>
    <x v="0"/>
    <x v="0"/>
    <n v="10"/>
    <x v="3"/>
    <s v="Combo"/>
    <x v="0"/>
    <x v="2"/>
    <x v="3"/>
    <n v="3.5"/>
    <x v="0"/>
    <n v="14"/>
    <n v="9"/>
  </r>
  <r>
    <s v="VTA00771"/>
    <x v="8"/>
    <n v="9"/>
    <x v="1"/>
    <x v="1"/>
    <x v="0"/>
    <x v="0"/>
    <x v="310"/>
    <s v="Córdoba Shopping"/>
    <x v="3"/>
    <x v="6"/>
    <x v="5"/>
    <s v=""/>
    <x v="0"/>
    <x v="1"/>
    <n v="1734.77"/>
    <x v="0"/>
    <n v="6939.08"/>
    <s v="Delivery"/>
    <x v="1"/>
    <x v="2"/>
    <s v="Tarjeta"/>
    <x v="1"/>
    <x v="1"/>
    <n v="0"/>
    <x v="0"/>
    <s v="2x1"/>
    <x v="2"/>
    <x v="0"/>
    <x v="1"/>
    <n v="5.6"/>
    <x v="1"/>
    <n v="42"/>
    <n v="38"/>
  </r>
  <r>
    <s v="VTA00906"/>
    <x v="8"/>
    <n v="9"/>
    <x v="1"/>
    <x v="1"/>
    <x v="0"/>
    <x v="0"/>
    <x v="311"/>
    <s v="Calle San Lorenzo 47"/>
    <x v="1"/>
    <x v="6"/>
    <x v="5"/>
    <s v=""/>
    <x v="0"/>
    <x v="0"/>
    <n v="1658.29"/>
    <x v="0"/>
    <n v="4974.87"/>
    <s v="Delivery"/>
    <x v="0"/>
    <x v="2"/>
    <s v="App"/>
    <x v="2"/>
    <x v="1"/>
    <n v="0"/>
    <x v="0"/>
    <s v="2x1"/>
    <x v="4"/>
    <x v="1"/>
    <x v="2"/>
    <n v="10.1"/>
    <x v="3"/>
    <n v="39"/>
    <n v="36"/>
  </r>
  <r>
    <s v="VTA00934"/>
    <x v="8"/>
    <n v="9"/>
    <x v="1"/>
    <x v="1"/>
    <x v="0"/>
    <x v="0"/>
    <x v="158"/>
    <s v="Córdoba Shopping"/>
    <x v="3"/>
    <x v="27"/>
    <x v="10"/>
    <s v=""/>
    <x v="0"/>
    <x v="2"/>
    <n v="1404.62"/>
    <x v="0"/>
    <n v="1404.62"/>
    <s v="En tienda"/>
    <x v="0"/>
    <x v="0"/>
    <s v="App"/>
    <x v="2"/>
    <x v="1"/>
    <n v="0"/>
    <x v="3"/>
    <s v="Combo"/>
    <x v="2"/>
    <x v="2"/>
    <x v="1"/>
    <n v="8.3000000000000007"/>
    <x v="2"/>
    <n v="15"/>
    <n v="14"/>
  </r>
  <r>
    <s v="VTA00953"/>
    <x v="8"/>
    <n v="9"/>
    <x v="1"/>
    <x v="1"/>
    <x v="0"/>
    <x v="0"/>
    <x v="312"/>
    <s v="San Lorenzo 25, Nueva Córdoba"/>
    <x v="0"/>
    <x v="3"/>
    <x v="3"/>
    <s v=""/>
    <x v="0"/>
    <x v="0"/>
    <n v="1649.4"/>
    <x v="0"/>
    <n v="4948.2"/>
    <s v="En tienda"/>
    <x v="0"/>
    <x v="0"/>
    <s v="Tarjeta"/>
    <x v="1"/>
    <x v="0"/>
    <n v="0"/>
    <x v="1"/>
    <s v="Happy Hour"/>
    <x v="1"/>
    <x v="1"/>
    <x v="1"/>
    <n v="9.9"/>
    <x v="1"/>
    <n v="23"/>
    <n v="20"/>
  </r>
  <r>
    <s v="VTA00994"/>
    <x v="8"/>
    <n v="9"/>
    <x v="1"/>
    <x v="1"/>
    <x v="0"/>
    <x v="0"/>
    <x v="313"/>
    <s v="Córdoba Shopping"/>
    <x v="3"/>
    <x v="22"/>
    <x v="9"/>
    <s v="Pequeño"/>
    <x v="2"/>
    <x v="4"/>
    <n v="1517.94"/>
    <x v="0"/>
    <n v="3035.88"/>
    <s v="Take Away"/>
    <x v="0"/>
    <x v="1"/>
    <s v="Efectivo"/>
    <x v="0"/>
    <x v="1"/>
    <n v="0"/>
    <x v="3"/>
    <s v="Combo"/>
    <x v="1"/>
    <x v="1"/>
    <x v="3"/>
    <n v="2.7"/>
    <x v="2"/>
    <n v="40"/>
    <n v="38"/>
  </r>
  <r>
    <s v="VTA01045"/>
    <x v="8"/>
    <n v="9"/>
    <x v="1"/>
    <x v="1"/>
    <x v="0"/>
    <x v="0"/>
    <x v="314"/>
    <s v="Calle San Lorenzo 47"/>
    <x v="1"/>
    <x v="14"/>
    <x v="6"/>
    <s v=""/>
    <x v="0"/>
    <x v="0"/>
    <n v="3391.96"/>
    <x v="3"/>
    <n v="10175.879999999999"/>
    <s v="En tienda"/>
    <x v="2"/>
    <x v="0"/>
    <s v="App"/>
    <x v="2"/>
    <x v="1"/>
    <n v="0"/>
    <x v="3"/>
    <s v="Combo"/>
    <x v="1"/>
    <x v="1"/>
    <x v="1"/>
    <n v="5.2"/>
    <x v="1"/>
    <n v="33"/>
    <n v="30"/>
  </r>
  <r>
    <s v="VTA01071"/>
    <x v="8"/>
    <n v="9"/>
    <x v="1"/>
    <x v="1"/>
    <x v="0"/>
    <x v="0"/>
    <x v="315"/>
    <s v="Córdoba Shopping"/>
    <x v="3"/>
    <x v="6"/>
    <x v="5"/>
    <s v=""/>
    <x v="0"/>
    <x v="0"/>
    <n v="2008.21"/>
    <x v="2"/>
    <n v="6024.63"/>
    <s v="Take Away"/>
    <x v="1"/>
    <x v="1"/>
    <s v="App"/>
    <x v="2"/>
    <x v="1"/>
    <n v="0"/>
    <x v="3"/>
    <s v="Combo"/>
    <x v="3"/>
    <x v="2"/>
    <x v="2"/>
    <n v="10.5"/>
    <x v="4"/>
    <n v="44"/>
    <n v="41"/>
  </r>
  <r>
    <s v="VTA01222"/>
    <x v="8"/>
    <n v="9"/>
    <x v="1"/>
    <x v="1"/>
    <x v="0"/>
    <x v="0"/>
    <x v="316"/>
    <s v="Avenida Colón 608"/>
    <x v="2"/>
    <x v="10"/>
    <x v="8"/>
    <s v="Pequeño"/>
    <x v="2"/>
    <x v="2"/>
    <n v="2019.86"/>
    <x v="2"/>
    <n v="2019.86"/>
    <s v="En tienda"/>
    <x v="0"/>
    <x v="0"/>
    <s v="Efectivo"/>
    <x v="0"/>
    <x v="0"/>
    <n v="10"/>
    <x v="1"/>
    <s v="Happy Hour"/>
    <x v="5"/>
    <x v="1"/>
    <x v="3"/>
    <n v="4.4000000000000004"/>
    <x v="1"/>
    <n v="20"/>
    <n v="19"/>
  </r>
  <r>
    <s v="VTA01383"/>
    <x v="8"/>
    <n v="9"/>
    <x v="1"/>
    <x v="1"/>
    <x v="0"/>
    <x v="0"/>
    <x v="317"/>
    <s v="San Lorenzo 25, Nueva Córdoba"/>
    <x v="0"/>
    <x v="8"/>
    <x v="0"/>
    <s v=""/>
    <x v="0"/>
    <x v="4"/>
    <n v="1141.06"/>
    <x v="0"/>
    <n v="2282.12"/>
    <s v="Delivery"/>
    <x v="0"/>
    <x v="2"/>
    <s v="App"/>
    <x v="2"/>
    <x v="1"/>
    <n v="0"/>
    <x v="2"/>
    <s v="Ninguna"/>
    <x v="4"/>
    <x v="0"/>
    <x v="1"/>
    <n v="9.4"/>
    <x v="4"/>
    <n v="39"/>
    <n v="37"/>
  </r>
  <r>
    <s v="VTA01404"/>
    <x v="8"/>
    <n v="9"/>
    <x v="1"/>
    <x v="1"/>
    <x v="0"/>
    <x v="0"/>
    <x v="318"/>
    <s v="San Lorenzo 25, Nueva Córdoba"/>
    <x v="0"/>
    <x v="15"/>
    <x v="10"/>
    <s v=""/>
    <x v="0"/>
    <x v="3"/>
    <n v="1609.87"/>
    <x v="0"/>
    <n v="8049.35"/>
    <s v="Take Away"/>
    <x v="1"/>
    <x v="1"/>
    <s v="Tarjeta"/>
    <x v="1"/>
    <x v="1"/>
    <n v="0"/>
    <x v="2"/>
    <s v="Ninguna"/>
    <x v="4"/>
    <x v="1"/>
    <x v="1"/>
    <n v="9.1"/>
    <x v="2"/>
    <n v="11"/>
    <n v="6"/>
  </r>
  <r>
    <s v="VTA01444"/>
    <x v="8"/>
    <n v="9"/>
    <x v="1"/>
    <x v="1"/>
    <x v="0"/>
    <x v="0"/>
    <x v="319"/>
    <s v="Avenida Colón 608"/>
    <x v="2"/>
    <x v="1"/>
    <x v="1"/>
    <s v=""/>
    <x v="0"/>
    <x v="3"/>
    <n v="918.31"/>
    <x v="1"/>
    <n v="4591.55"/>
    <s v="Delivery"/>
    <x v="0"/>
    <x v="2"/>
    <s v="Tarjeta"/>
    <x v="1"/>
    <x v="0"/>
    <n v="15"/>
    <x v="1"/>
    <s v="Happy Hour"/>
    <x v="4"/>
    <x v="0"/>
    <x v="1"/>
    <n v="7.7"/>
    <x v="2"/>
    <n v="31"/>
    <n v="26"/>
  </r>
  <r>
    <s v="VTA01513"/>
    <x v="8"/>
    <n v="9"/>
    <x v="1"/>
    <x v="1"/>
    <x v="0"/>
    <x v="0"/>
    <x v="320"/>
    <s v="Calle San Lorenzo 47"/>
    <x v="1"/>
    <x v="28"/>
    <x v="2"/>
    <s v=""/>
    <x v="0"/>
    <x v="3"/>
    <n v="1282.56"/>
    <x v="0"/>
    <n v="6412.8"/>
    <s v="Take Away"/>
    <x v="1"/>
    <x v="1"/>
    <s v="App"/>
    <x v="2"/>
    <x v="1"/>
    <n v="0"/>
    <x v="1"/>
    <s v="Happy Hour"/>
    <x v="3"/>
    <x v="0"/>
    <x v="1"/>
    <n v="8.6"/>
    <x v="0"/>
    <n v="41"/>
    <n v="36"/>
  </r>
  <r>
    <s v="VTA01534"/>
    <x v="8"/>
    <n v="9"/>
    <x v="1"/>
    <x v="1"/>
    <x v="0"/>
    <x v="0"/>
    <x v="33"/>
    <s v="Calle San Lorenzo 47"/>
    <x v="1"/>
    <x v="9"/>
    <x v="7"/>
    <s v=""/>
    <x v="0"/>
    <x v="2"/>
    <n v="2429.0300000000002"/>
    <x v="2"/>
    <n v="2429.0300000000002"/>
    <s v="Take Away"/>
    <x v="0"/>
    <x v="1"/>
    <s v="App"/>
    <x v="2"/>
    <x v="1"/>
    <n v="0"/>
    <x v="1"/>
    <s v="Happy Hour"/>
    <x v="3"/>
    <x v="2"/>
    <x v="3"/>
    <n v="4.3"/>
    <x v="4"/>
    <n v="13"/>
    <n v="12"/>
  </r>
  <r>
    <s v="VTA01699"/>
    <x v="8"/>
    <n v="9"/>
    <x v="1"/>
    <x v="1"/>
    <x v="0"/>
    <x v="0"/>
    <x v="95"/>
    <s v="Córdoba Shopping"/>
    <x v="3"/>
    <x v="5"/>
    <x v="4"/>
    <s v="Pequeño"/>
    <x v="2"/>
    <x v="1"/>
    <n v="1485.17"/>
    <x v="0"/>
    <n v="5940.68"/>
    <s v="Delivery"/>
    <x v="1"/>
    <x v="2"/>
    <s v="App"/>
    <x v="2"/>
    <x v="1"/>
    <n v="0"/>
    <x v="1"/>
    <s v="Happy Hour"/>
    <x v="3"/>
    <x v="0"/>
    <x v="1"/>
    <n v="7.7"/>
    <x v="0"/>
    <n v="31"/>
    <n v="27"/>
  </r>
  <r>
    <s v="VTA01973"/>
    <x v="8"/>
    <n v="9"/>
    <x v="1"/>
    <x v="1"/>
    <x v="0"/>
    <x v="0"/>
    <x v="321"/>
    <s v="Córdoba Shopping"/>
    <x v="3"/>
    <x v="6"/>
    <x v="5"/>
    <s v=""/>
    <x v="0"/>
    <x v="4"/>
    <n v="1638.54"/>
    <x v="0"/>
    <n v="3277.08"/>
    <s v="Take Away"/>
    <x v="0"/>
    <x v="1"/>
    <s v="Efectivo"/>
    <x v="0"/>
    <x v="0"/>
    <n v="15"/>
    <x v="0"/>
    <s v="2x1"/>
    <x v="0"/>
    <x v="1"/>
    <x v="3"/>
    <n v="2"/>
    <x v="2"/>
    <n v="41"/>
    <n v="39"/>
  </r>
  <r>
    <s v="VTA02052"/>
    <x v="8"/>
    <n v="9"/>
    <x v="1"/>
    <x v="1"/>
    <x v="0"/>
    <x v="0"/>
    <x v="85"/>
    <s v="San Lorenzo 25, Nueva Córdoba"/>
    <x v="0"/>
    <x v="1"/>
    <x v="1"/>
    <s v=""/>
    <x v="0"/>
    <x v="0"/>
    <n v="780.34"/>
    <x v="1"/>
    <n v="2341.02"/>
    <s v="Delivery"/>
    <x v="0"/>
    <x v="2"/>
    <s v="App"/>
    <x v="2"/>
    <x v="0"/>
    <n v="10"/>
    <x v="2"/>
    <s v="Ninguna"/>
    <x v="0"/>
    <x v="0"/>
    <x v="2"/>
    <n v="10.9"/>
    <x v="1"/>
    <n v="33"/>
    <n v="30"/>
  </r>
  <r>
    <s v="VTA02101"/>
    <x v="8"/>
    <n v="9"/>
    <x v="1"/>
    <x v="1"/>
    <x v="0"/>
    <x v="0"/>
    <x v="322"/>
    <s v="Córdoba Shopping"/>
    <x v="3"/>
    <x v="1"/>
    <x v="1"/>
    <s v=""/>
    <x v="0"/>
    <x v="0"/>
    <n v="733.22"/>
    <x v="1"/>
    <n v="2199.66"/>
    <s v="Take Away"/>
    <x v="0"/>
    <x v="1"/>
    <s v="Tarjeta"/>
    <x v="1"/>
    <x v="0"/>
    <n v="10"/>
    <x v="0"/>
    <s v="2x1"/>
    <x v="5"/>
    <x v="1"/>
    <x v="3"/>
    <n v="4.0999999999999996"/>
    <x v="1"/>
    <n v="22"/>
    <n v="19"/>
  </r>
  <r>
    <s v="VTA02190"/>
    <x v="8"/>
    <n v="9"/>
    <x v="1"/>
    <x v="1"/>
    <x v="0"/>
    <x v="0"/>
    <x v="323"/>
    <s v="Calle San Lorenzo 47"/>
    <x v="1"/>
    <x v="6"/>
    <x v="5"/>
    <s v=""/>
    <x v="0"/>
    <x v="2"/>
    <n v="2134.5300000000002"/>
    <x v="2"/>
    <n v="2134.5300000000002"/>
    <s v="Take Away"/>
    <x v="0"/>
    <x v="1"/>
    <s v="App"/>
    <x v="2"/>
    <x v="0"/>
    <n v="0"/>
    <x v="3"/>
    <s v="Combo"/>
    <x v="0"/>
    <x v="1"/>
    <x v="2"/>
    <n v="12.6"/>
    <x v="3"/>
    <n v="44"/>
    <n v="43"/>
  </r>
  <r>
    <s v="VTA02377"/>
    <x v="8"/>
    <n v="9"/>
    <x v="1"/>
    <x v="1"/>
    <x v="0"/>
    <x v="0"/>
    <x v="302"/>
    <s v="Avenida Colón 608"/>
    <x v="2"/>
    <x v="25"/>
    <x v="2"/>
    <s v=""/>
    <x v="0"/>
    <x v="4"/>
    <n v="1099.7"/>
    <x v="0"/>
    <n v="2199.4"/>
    <s v="Take Away"/>
    <x v="0"/>
    <x v="1"/>
    <s v="App"/>
    <x v="2"/>
    <x v="0"/>
    <n v="15"/>
    <x v="1"/>
    <s v="Happy Hour"/>
    <x v="1"/>
    <x v="1"/>
    <x v="3"/>
    <n v="3.6"/>
    <x v="0"/>
    <n v="48"/>
    <n v="46"/>
  </r>
  <r>
    <s v="VTA02456"/>
    <x v="8"/>
    <n v="9"/>
    <x v="1"/>
    <x v="1"/>
    <x v="0"/>
    <x v="0"/>
    <x v="324"/>
    <s v="Córdoba Shopping"/>
    <x v="3"/>
    <x v="6"/>
    <x v="5"/>
    <s v=""/>
    <x v="0"/>
    <x v="2"/>
    <n v="1751.84"/>
    <x v="0"/>
    <n v="1751.84"/>
    <s v="En tienda"/>
    <x v="0"/>
    <x v="0"/>
    <s v="App"/>
    <x v="2"/>
    <x v="0"/>
    <n v="15"/>
    <x v="1"/>
    <s v="Happy Hour"/>
    <x v="3"/>
    <x v="2"/>
    <x v="0"/>
    <n v="14.5"/>
    <x v="0"/>
    <n v="30"/>
    <n v="29"/>
  </r>
  <r>
    <s v="VTA02541"/>
    <x v="8"/>
    <n v="9"/>
    <x v="1"/>
    <x v="1"/>
    <x v="0"/>
    <x v="0"/>
    <x v="325"/>
    <s v="Calle San Lorenzo 47"/>
    <x v="1"/>
    <x v="6"/>
    <x v="5"/>
    <s v=""/>
    <x v="0"/>
    <x v="1"/>
    <n v="1807.83"/>
    <x v="0"/>
    <n v="7231.32"/>
    <s v="Delivery"/>
    <x v="1"/>
    <x v="2"/>
    <s v="Tarjeta"/>
    <x v="1"/>
    <x v="0"/>
    <n v="10"/>
    <x v="2"/>
    <s v="Ninguna"/>
    <x v="5"/>
    <x v="1"/>
    <x v="2"/>
    <n v="10.3"/>
    <x v="3"/>
    <n v="30"/>
    <n v="26"/>
  </r>
  <r>
    <s v="VTA02906"/>
    <x v="8"/>
    <n v="9"/>
    <x v="1"/>
    <x v="1"/>
    <x v="0"/>
    <x v="0"/>
    <x v="326"/>
    <s v="Avenida Colón 608"/>
    <x v="2"/>
    <x v="3"/>
    <x v="3"/>
    <s v=""/>
    <x v="0"/>
    <x v="3"/>
    <n v="1412.11"/>
    <x v="0"/>
    <n v="7060.55"/>
    <s v="En tienda"/>
    <x v="1"/>
    <x v="0"/>
    <s v="App"/>
    <x v="2"/>
    <x v="0"/>
    <n v="15"/>
    <x v="1"/>
    <s v="Happy Hour"/>
    <x v="5"/>
    <x v="1"/>
    <x v="1"/>
    <n v="6.6"/>
    <x v="2"/>
    <n v="32"/>
    <n v="27"/>
  </r>
  <r>
    <s v="VTA02919"/>
    <x v="8"/>
    <n v="9"/>
    <x v="1"/>
    <x v="1"/>
    <x v="0"/>
    <x v="0"/>
    <x v="327"/>
    <s v="Avenida Colón 608"/>
    <x v="2"/>
    <x v="3"/>
    <x v="3"/>
    <s v=""/>
    <x v="0"/>
    <x v="0"/>
    <n v="1357.8"/>
    <x v="0"/>
    <n v="4073.4"/>
    <s v="Delivery"/>
    <x v="0"/>
    <x v="2"/>
    <s v="Efectivo"/>
    <x v="0"/>
    <x v="0"/>
    <n v="0"/>
    <x v="2"/>
    <s v="Ninguna"/>
    <x v="0"/>
    <x v="0"/>
    <x v="1"/>
    <n v="7.4"/>
    <x v="4"/>
    <n v="22"/>
    <n v="19"/>
  </r>
  <r>
    <s v="VTA03004"/>
    <x v="8"/>
    <n v="9"/>
    <x v="1"/>
    <x v="1"/>
    <x v="0"/>
    <x v="0"/>
    <x v="164"/>
    <s v="Avenida Colón 608"/>
    <x v="2"/>
    <x v="13"/>
    <x v="9"/>
    <s v="Tall"/>
    <x v="1"/>
    <x v="4"/>
    <n v="1205.08"/>
    <x v="0"/>
    <n v="2410.16"/>
    <s v="Delivery"/>
    <x v="0"/>
    <x v="2"/>
    <s v="Tarjeta"/>
    <x v="1"/>
    <x v="1"/>
    <n v="0"/>
    <x v="0"/>
    <s v="2x1"/>
    <x v="2"/>
    <x v="2"/>
    <x v="3"/>
    <n v="2.4"/>
    <x v="3"/>
    <n v="19"/>
    <n v="17"/>
  </r>
  <r>
    <s v="VTA03086"/>
    <x v="8"/>
    <n v="9"/>
    <x v="1"/>
    <x v="1"/>
    <x v="0"/>
    <x v="0"/>
    <x v="66"/>
    <s v="Avenida Colón 608"/>
    <x v="2"/>
    <x v="8"/>
    <x v="0"/>
    <s v=""/>
    <x v="0"/>
    <x v="3"/>
    <n v="1208.3399999999999"/>
    <x v="0"/>
    <n v="6041.7"/>
    <s v="Take Away"/>
    <x v="1"/>
    <x v="1"/>
    <s v="Tarjeta"/>
    <x v="1"/>
    <x v="0"/>
    <n v="15"/>
    <x v="3"/>
    <s v="Combo"/>
    <x v="0"/>
    <x v="2"/>
    <x v="0"/>
    <n v="13.1"/>
    <x v="1"/>
    <n v="10"/>
    <n v="5"/>
  </r>
  <r>
    <s v="VTA03378"/>
    <x v="8"/>
    <n v="9"/>
    <x v="1"/>
    <x v="1"/>
    <x v="0"/>
    <x v="0"/>
    <x v="328"/>
    <s v="Córdoba Shopping"/>
    <x v="3"/>
    <x v="3"/>
    <x v="3"/>
    <s v=""/>
    <x v="0"/>
    <x v="3"/>
    <n v="1288.5"/>
    <x v="0"/>
    <n v="6442.5"/>
    <s v="En tienda"/>
    <x v="1"/>
    <x v="0"/>
    <s v="App"/>
    <x v="2"/>
    <x v="1"/>
    <n v="0"/>
    <x v="3"/>
    <s v="Combo"/>
    <x v="1"/>
    <x v="2"/>
    <x v="2"/>
    <n v="11.2"/>
    <x v="3"/>
    <n v="45"/>
    <n v="40"/>
  </r>
  <r>
    <s v="VTA03473"/>
    <x v="8"/>
    <n v="9"/>
    <x v="1"/>
    <x v="1"/>
    <x v="0"/>
    <x v="0"/>
    <x v="270"/>
    <s v="San Lorenzo 25, Nueva Córdoba"/>
    <x v="0"/>
    <x v="6"/>
    <x v="5"/>
    <s v=""/>
    <x v="0"/>
    <x v="4"/>
    <n v="1810.01"/>
    <x v="0"/>
    <n v="3620.02"/>
    <s v="En tienda"/>
    <x v="0"/>
    <x v="0"/>
    <s v="Efectivo"/>
    <x v="0"/>
    <x v="1"/>
    <n v="0"/>
    <x v="1"/>
    <s v="Happy Hour"/>
    <x v="0"/>
    <x v="2"/>
    <x v="3"/>
    <n v="2.2000000000000002"/>
    <x v="0"/>
    <n v="21"/>
    <n v="19"/>
  </r>
  <r>
    <s v="VTA03577"/>
    <x v="8"/>
    <n v="9"/>
    <x v="1"/>
    <x v="1"/>
    <x v="0"/>
    <x v="0"/>
    <x v="193"/>
    <s v="Córdoba Shopping"/>
    <x v="3"/>
    <x v="27"/>
    <x v="10"/>
    <s v=""/>
    <x v="0"/>
    <x v="0"/>
    <n v="1780.4"/>
    <x v="0"/>
    <n v="5341.2"/>
    <s v="Delivery"/>
    <x v="1"/>
    <x v="2"/>
    <s v="App"/>
    <x v="2"/>
    <x v="0"/>
    <n v="10"/>
    <x v="3"/>
    <s v="Combo"/>
    <x v="4"/>
    <x v="2"/>
    <x v="1"/>
    <n v="6.2"/>
    <x v="2"/>
    <n v="14"/>
    <n v="11"/>
  </r>
  <r>
    <s v="VTA03581"/>
    <x v="8"/>
    <n v="9"/>
    <x v="1"/>
    <x v="1"/>
    <x v="0"/>
    <x v="0"/>
    <x v="329"/>
    <s v="Calle San Lorenzo 47"/>
    <x v="1"/>
    <x v="30"/>
    <x v="9"/>
    <s v="Venti"/>
    <x v="4"/>
    <x v="4"/>
    <n v="1203.08"/>
    <x v="0"/>
    <n v="2406.16"/>
    <s v="Delivery"/>
    <x v="0"/>
    <x v="2"/>
    <s v="Efectivo"/>
    <x v="0"/>
    <x v="1"/>
    <n v="0"/>
    <x v="2"/>
    <s v="Ninguna"/>
    <x v="5"/>
    <x v="2"/>
    <x v="3"/>
    <n v="4.0999999999999996"/>
    <x v="3"/>
    <n v="48"/>
    <n v="46"/>
  </r>
  <r>
    <s v="VTA03714"/>
    <x v="8"/>
    <n v="9"/>
    <x v="1"/>
    <x v="1"/>
    <x v="0"/>
    <x v="0"/>
    <x v="330"/>
    <s v="Calle San Lorenzo 47"/>
    <x v="1"/>
    <x v="30"/>
    <x v="9"/>
    <s v="Grande"/>
    <x v="3"/>
    <x v="1"/>
    <n v="1462.96"/>
    <x v="0"/>
    <n v="5851.84"/>
    <s v="Delivery"/>
    <x v="1"/>
    <x v="2"/>
    <s v="Tarjeta"/>
    <x v="1"/>
    <x v="0"/>
    <n v="0"/>
    <x v="1"/>
    <s v="Happy Hour"/>
    <x v="3"/>
    <x v="0"/>
    <x v="3"/>
    <n v="2.5"/>
    <x v="4"/>
    <n v="15"/>
    <n v="11"/>
  </r>
  <r>
    <s v="VTA03808"/>
    <x v="8"/>
    <n v="9"/>
    <x v="1"/>
    <x v="1"/>
    <x v="0"/>
    <x v="0"/>
    <x v="331"/>
    <s v="Córdoba Shopping"/>
    <x v="3"/>
    <x v="10"/>
    <x v="8"/>
    <s v="Tall"/>
    <x v="1"/>
    <x v="0"/>
    <n v="2092.88"/>
    <x v="2"/>
    <n v="6278.64"/>
    <s v="Delivery"/>
    <x v="1"/>
    <x v="2"/>
    <s v="Tarjeta"/>
    <x v="1"/>
    <x v="0"/>
    <n v="15"/>
    <x v="1"/>
    <s v="Happy Hour"/>
    <x v="1"/>
    <x v="2"/>
    <x v="2"/>
    <n v="10.3"/>
    <x v="4"/>
    <n v="29"/>
    <n v="26"/>
  </r>
  <r>
    <s v="VTA03939"/>
    <x v="8"/>
    <n v="9"/>
    <x v="1"/>
    <x v="1"/>
    <x v="0"/>
    <x v="0"/>
    <x v="332"/>
    <s v="Córdoba Shopping"/>
    <x v="3"/>
    <x v="7"/>
    <x v="6"/>
    <s v=""/>
    <x v="0"/>
    <x v="1"/>
    <n v="2971.83"/>
    <x v="2"/>
    <n v="11887.32"/>
    <s v="En tienda"/>
    <x v="2"/>
    <x v="0"/>
    <s v="App"/>
    <x v="2"/>
    <x v="0"/>
    <n v="10"/>
    <x v="2"/>
    <s v="Ninguna"/>
    <x v="2"/>
    <x v="0"/>
    <x v="3"/>
    <n v="4.4000000000000004"/>
    <x v="3"/>
    <n v="27"/>
    <n v="23"/>
  </r>
  <r>
    <s v="VTA04083"/>
    <x v="8"/>
    <n v="9"/>
    <x v="1"/>
    <x v="1"/>
    <x v="0"/>
    <x v="0"/>
    <x v="333"/>
    <s v="Avenida Colón 608"/>
    <x v="2"/>
    <x v="20"/>
    <x v="2"/>
    <s v=""/>
    <x v="0"/>
    <x v="0"/>
    <n v="1236.6600000000001"/>
    <x v="0"/>
    <n v="3709.98"/>
    <s v="Delivery"/>
    <x v="0"/>
    <x v="2"/>
    <s v="App"/>
    <x v="2"/>
    <x v="0"/>
    <n v="15"/>
    <x v="0"/>
    <s v="2x1"/>
    <x v="5"/>
    <x v="2"/>
    <x v="2"/>
    <n v="12.3"/>
    <x v="2"/>
    <n v="10"/>
    <n v="7"/>
  </r>
  <r>
    <s v="VTA04085"/>
    <x v="8"/>
    <n v="9"/>
    <x v="1"/>
    <x v="1"/>
    <x v="0"/>
    <x v="0"/>
    <x v="334"/>
    <s v="Calle San Lorenzo 47"/>
    <x v="1"/>
    <x v="14"/>
    <x v="6"/>
    <s v=""/>
    <x v="0"/>
    <x v="1"/>
    <n v="2875.37"/>
    <x v="2"/>
    <n v="11501.48"/>
    <s v="Take Away"/>
    <x v="2"/>
    <x v="1"/>
    <s v="Tarjeta"/>
    <x v="1"/>
    <x v="0"/>
    <n v="0"/>
    <x v="2"/>
    <s v="Ninguna"/>
    <x v="0"/>
    <x v="0"/>
    <x v="1"/>
    <n v="7.5"/>
    <x v="0"/>
    <n v="47"/>
    <n v="43"/>
  </r>
  <r>
    <s v="VTA04265"/>
    <x v="8"/>
    <n v="9"/>
    <x v="1"/>
    <x v="1"/>
    <x v="0"/>
    <x v="0"/>
    <x v="335"/>
    <s v="San Lorenzo 25, Nueva Córdoba"/>
    <x v="0"/>
    <x v="21"/>
    <x v="1"/>
    <s v=""/>
    <x v="0"/>
    <x v="1"/>
    <n v="735.43"/>
    <x v="1"/>
    <n v="2941.72"/>
    <s v="Take Away"/>
    <x v="0"/>
    <x v="1"/>
    <s v="Efectivo"/>
    <x v="0"/>
    <x v="1"/>
    <n v="0"/>
    <x v="1"/>
    <s v="Happy Hour"/>
    <x v="2"/>
    <x v="0"/>
    <x v="1"/>
    <n v="6.4"/>
    <x v="3"/>
    <n v="33"/>
    <n v="29"/>
  </r>
  <r>
    <s v="VTA04301"/>
    <x v="8"/>
    <n v="9"/>
    <x v="1"/>
    <x v="1"/>
    <x v="0"/>
    <x v="0"/>
    <x v="326"/>
    <s v="San Lorenzo 25, Nueva Córdoba"/>
    <x v="0"/>
    <x v="0"/>
    <x v="0"/>
    <s v=""/>
    <x v="0"/>
    <x v="1"/>
    <n v="1529.83"/>
    <x v="0"/>
    <n v="6119.32"/>
    <s v="En tienda"/>
    <x v="1"/>
    <x v="0"/>
    <s v="Efectivo"/>
    <x v="0"/>
    <x v="0"/>
    <n v="10"/>
    <x v="3"/>
    <s v="Combo"/>
    <x v="5"/>
    <x v="1"/>
    <x v="2"/>
    <n v="12.8"/>
    <x v="3"/>
    <n v="41"/>
    <n v="37"/>
  </r>
  <r>
    <s v="VTA04414"/>
    <x v="8"/>
    <n v="9"/>
    <x v="1"/>
    <x v="1"/>
    <x v="0"/>
    <x v="0"/>
    <x v="336"/>
    <s v="Calle San Lorenzo 47"/>
    <x v="1"/>
    <x v="0"/>
    <x v="0"/>
    <s v=""/>
    <x v="0"/>
    <x v="4"/>
    <n v="1344.37"/>
    <x v="0"/>
    <n v="2688.74"/>
    <s v="Delivery"/>
    <x v="0"/>
    <x v="2"/>
    <s v="App"/>
    <x v="2"/>
    <x v="1"/>
    <n v="0"/>
    <x v="1"/>
    <s v="Happy Hour"/>
    <x v="2"/>
    <x v="1"/>
    <x v="0"/>
    <n v="14.2"/>
    <x v="0"/>
    <n v="35"/>
    <n v="33"/>
  </r>
  <r>
    <s v="VTA04454"/>
    <x v="8"/>
    <n v="9"/>
    <x v="1"/>
    <x v="1"/>
    <x v="0"/>
    <x v="0"/>
    <x v="337"/>
    <s v="Avenida Colón 608"/>
    <x v="2"/>
    <x v="15"/>
    <x v="10"/>
    <s v=""/>
    <x v="0"/>
    <x v="3"/>
    <n v="1850.67"/>
    <x v="0"/>
    <n v="9253.35"/>
    <s v="Take Away"/>
    <x v="1"/>
    <x v="1"/>
    <s v="Tarjeta"/>
    <x v="1"/>
    <x v="1"/>
    <n v="0"/>
    <x v="3"/>
    <s v="Combo"/>
    <x v="0"/>
    <x v="0"/>
    <x v="3"/>
    <n v="2.6"/>
    <x v="0"/>
    <n v="41"/>
    <n v="36"/>
  </r>
  <r>
    <s v="VTA00002"/>
    <x v="9"/>
    <n v="10"/>
    <x v="2"/>
    <x v="2"/>
    <x v="0"/>
    <x v="0"/>
    <x v="232"/>
    <s v="Córdoba Shopping"/>
    <x v="3"/>
    <x v="6"/>
    <x v="5"/>
    <s v=""/>
    <x v="0"/>
    <x v="2"/>
    <n v="1630.18"/>
    <x v="0"/>
    <n v="1630.18"/>
    <s v="Take Away"/>
    <x v="0"/>
    <x v="1"/>
    <s v="Tarjeta"/>
    <x v="1"/>
    <x v="0"/>
    <n v="10"/>
    <x v="2"/>
    <s v="Ninguna"/>
    <x v="0"/>
    <x v="0"/>
    <x v="3"/>
    <n v="2.2999999999999998"/>
    <x v="4"/>
    <n v="20"/>
    <n v="19"/>
  </r>
  <r>
    <s v="VTA00197"/>
    <x v="9"/>
    <n v="10"/>
    <x v="2"/>
    <x v="2"/>
    <x v="0"/>
    <x v="0"/>
    <x v="338"/>
    <s v="San Lorenzo 25, Nueva Córdoba"/>
    <x v="0"/>
    <x v="33"/>
    <x v="4"/>
    <s v="Venti"/>
    <x v="4"/>
    <x v="2"/>
    <n v="1728.52"/>
    <x v="0"/>
    <n v="1728.52"/>
    <s v="Delivery"/>
    <x v="0"/>
    <x v="2"/>
    <s v="Efectivo"/>
    <x v="0"/>
    <x v="0"/>
    <n v="10"/>
    <x v="1"/>
    <s v="Happy Hour"/>
    <x v="4"/>
    <x v="0"/>
    <x v="1"/>
    <n v="7.6"/>
    <x v="2"/>
    <n v="36"/>
    <n v="35"/>
  </r>
  <r>
    <s v="VTA00212"/>
    <x v="9"/>
    <n v="10"/>
    <x v="2"/>
    <x v="2"/>
    <x v="0"/>
    <x v="0"/>
    <x v="339"/>
    <s v="Calle San Lorenzo 47"/>
    <x v="1"/>
    <x v="30"/>
    <x v="9"/>
    <s v="Venti"/>
    <x v="4"/>
    <x v="4"/>
    <n v="1542.12"/>
    <x v="0"/>
    <n v="3084.24"/>
    <s v="Take Away"/>
    <x v="0"/>
    <x v="1"/>
    <s v="Tarjeta"/>
    <x v="1"/>
    <x v="0"/>
    <n v="10"/>
    <x v="3"/>
    <s v="Combo"/>
    <x v="0"/>
    <x v="1"/>
    <x v="0"/>
    <n v="13.9"/>
    <x v="3"/>
    <n v="29"/>
    <n v="27"/>
  </r>
  <r>
    <s v="VTA00312"/>
    <x v="9"/>
    <n v="10"/>
    <x v="2"/>
    <x v="2"/>
    <x v="0"/>
    <x v="0"/>
    <x v="340"/>
    <s v="Calle San Lorenzo 47"/>
    <x v="1"/>
    <x v="3"/>
    <x v="3"/>
    <s v=""/>
    <x v="0"/>
    <x v="1"/>
    <n v="1695.44"/>
    <x v="0"/>
    <n v="6781.76"/>
    <s v="En tienda"/>
    <x v="1"/>
    <x v="0"/>
    <s v="Efectivo"/>
    <x v="0"/>
    <x v="1"/>
    <n v="0"/>
    <x v="0"/>
    <s v="2x1"/>
    <x v="3"/>
    <x v="1"/>
    <x v="3"/>
    <n v="4.5999999999999996"/>
    <x v="0"/>
    <n v="22"/>
    <n v="18"/>
  </r>
  <r>
    <s v="VTA00350"/>
    <x v="9"/>
    <n v="10"/>
    <x v="2"/>
    <x v="2"/>
    <x v="0"/>
    <x v="0"/>
    <x v="341"/>
    <s v="Calle San Lorenzo 47"/>
    <x v="1"/>
    <x v="19"/>
    <x v="7"/>
    <s v=""/>
    <x v="0"/>
    <x v="2"/>
    <n v="2575.33"/>
    <x v="2"/>
    <n v="2575.33"/>
    <s v="Delivery"/>
    <x v="0"/>
    <x v="2"/>
    <s v="App"/>
    <x v="2"/>
    <x v="0"/>
    <n v="10"/>
    <x v="1"/>
    <s v="Happy Hour"/>
    <x v="3"/>
    <x v="1"/>
    <x v="2"/>
    <n v="11.1"/>
    <x v="0"/>
    <n v="27"/>
    <n v="26"/>
  </r>
  <r>
    <s v="VTA00621"/>
    <x v="9"/>
    <n v="10"/>
    <x v="2"/>
    <x v="2"/>
    <x v="0"/>
    <x v="0"/>
    <x v="330"/>
    <s v="Calle San Lorenzo 47"/>
    <x v="1"/>
    <x v="7"/>
    <x v="6"/>
    <s v=""/>
    <x v="0"/>
    <x v="2"/>
    <n v="2642.31"/>
    <x v="2"/>
    <n v="2642.31"/>
    <s v="En tienda"/>
    <x v="0"/>
    <x v="0"/>
    <s v="App"/>
    <x v="2"/>
    <x v="1"/>
    <n v="0"/>
    <x v="3"/>
    <s v="Combo"/>
    <x v="0"/>
    <x v="2"/>
    <x v="0"/>
    <n v="14.1"/>
    <x v="4"/>
    <n v="43"/>
    <n v="42"/>
  </r>
  <r>
    <s v="VTA00815"/>
    <x v="9"/>
    <n v="10"/>
    <x v="2"/>
    <x v="2"/>
    <x v="0"/>
    <x v="0"/>
    <x v="326"/>
    <s v="San Lorenzo 25, Nueva Córdoba"/>
    <x v="0"/>
    <x v="3"/>
    <x v="3"/>
    <s v=""/>
    <x v="0"/>
    <x v="4"/>
    <n v="1133.25"/>
    <x v="0"/>
    <n v="2266.5"/>
    <s v="Take Away"/>
    <x v="0"/>
    <x v="1"/>
    <s v="App"/>
    <x v="2"/>
    <x v="0"/>
    <n v="15"/>
    <x v="2"/>
    <s v="Ninguna"/>
    <x v="5"/>
    <x v="1"/>
    <x v="2"/>
    <n v="10.8"/>
    <x v="4"/>
    <n v="47"/>
    <n v="45"/>
  </r>
  <r>
    <s v="VTA00958"/>
    <x v="9"/>
    <n v="10"/>
    <x v="2"/>
    <x v="2"/>
    <x v="0"/>
    <x v="0"/>
    <x v="165"/>
    <s v="Córdoba Shopping"/>
    <x v="3"/>
    <x v="15"/>
    <x v="10"/>
    <s v=""/>
    <x v="0"/>
    <x v="3"/>
    <n v="1597.02"/>
    <x v="0"/>
    <n v="7985.1"/>
    <s v="Take Away"/>
    <x v="1"/>
    <x v="1"/>
    <s v="Efectivo"/>
    <x v="0"/>
    <x v="1"/>
    <n v="0"/>
    <x v="1"/>
    <s v="Happy Hour"/>
    <x v="0"/>
    <x v="0"/>
    <x v="2"/>
    <n v="12.5"/>
    <x v="2"/>
    <n v="31"/>
    <n v="26"/>
  </r>
  <r>
    <s v="VTA01104"/>
    <x v="9"/>
    <n v="10"/>
    <x v="2"/>
    <x v="2"/>
    <x v="0"/>
    <x v="0"/>
    <x v="342"/>
    <s v="Avenida Colón 608"/>
    <x v="2"/>
    <x v="19"/>
    <x v="7"/>
    <s v=""/>
    <x v="0"/>
    <x v="4"/>
    <n v="2092.4699999999998"/>
    <x v="2"/>
    <n v="4184.9399999999996"/>
    <s v="Delivery"/>
    <x v="0"/>
    <x v="2"/>
    <s v="App"/>
    <x v="2"/>
    <x v="0"/>
    <n v="10"/>
    <x v="0"/>
    <s v="2x1"/>
    <x v="4"/>
    <x v="1"/>
    <x v="1"/>
    <n v="5.3"/>
    <x v="1"/>
    <n v="35"/>
    <n v="33"/>
  </r>
  <r>
    <s v="VTA01389"/>
    <x v="9"/>
    <n v="10"/>
    <x v="2"/>
    <x v="2"/>
    <x v="0"/>
    <x v="0"/>
    <x v="343"/>
    <s v="San Lorenzo 25, Nueva Córdoba"/>
    <x v="0"/>
    <x v="0"/>
    <x v="0"/>
    <s v=""/>
    <x v="0"/>
    <x v="1"/>
    <n v="1562.02"/>
    <x v="0"/>
    <n v="6248.08"/>
    <s v="En tienda"/>
    <x v="1"/>
    <x v="0"/>
    <s v="Efectivo"/>
    <x v="0"/>
    <x v="1"/>
    <n v="0"/>
    <x v="3"/>
    <s v="Combo"/>
    <x v="5"/>
    <x v="0"/>
    <x v="1"/>
    <n v="9.1"/>
    <x v="3"/>
    <n v="32"/>
    <n v="28"/>
  </r>
  <r>
    <s v="VTA01425"/>
    <x v="9"/>
    <n v="10"/>
    <x v="2"/>
    <x v="2"/>
    <x v="0"/>
    <x v="0"/>
    <x v="344"/>
    <s v="Calle San Lorenzo 47"/>
    <x v="1"/>
    <x v="0"/>
    <x v="0"/>
    <s v=""/>
    <x v="0"/>
    <x v="1"/>
    <n v="1012.95"/>
    <x v="0"/>
    <n v="4051.8"/>
    <s v="Delivery"/>
    <x v="0"/>
    <x v="2"/>
    <s v="App"/>
    <x v="2"/>
    <x v="1"/>
    <n v="0"/>
    <x v="1"/>
    <s v="Happy Hour"/>
    <x v="1"/>
    <x v="1"/>
    <x v="2"/>
    <n v="12.1"/>
    <x v="4"/>
    <n v="18"/>
    <n v="14"/>
  </r>
  <r>
    <s v="VTA01702"/>
    <x v="9"/>
    <n v="10"/>
    <x v="2"/>
    <x v="2"/>
    <x v="0"/>
    <x v="0"/>
    <x v="345"/>
    <s v="Calle San Lorenzo 47"/>
    <x v="1"/>
    <x v="7"/>
    <x v="6"/>
    <s v=""/>
    <x v="0"/>
    <x v="0"/>
    <n v="3338.94"/>
    <x v="3"/>
    <n v="10016.82"/>
    <s v="Take Away"/>
    <x v="2"/>
    <x v="1"/>
    <s v="App"/>
    <x v="2"/>
    <x v="1"/>
    <n v="0"/>
    <x v="0"/>
    <s v="2x1"/>
    <x v="5"/>
    <x v="0"/>
    <x v="2"/>
    <n v="12.3"/>
    <x v="1"/>
    <n v="15"/>
    <n v="12"/>
  </r>
  <r>
    <s v="VTA01723"/>
    <x v="9"/>
    <n v="10"/>
    <x v="2"/>
    <x v="2"/>
    <x v="0"/>
    <x v="0"/>
    <x v="346"/>
    <s v="Avenida Colón 608"/>
    <x v="2"/>
    <x v="16"/>
    <x v="4"/>
    <s v="Pequeño"/>
    <x v="2"/>
    <x v="1"/>
    <n v="1855.06"/>
    <x v="0"/>
    <n v="7420.24"/>
    <s v="Take Away"/>
    <x v="1"/>
    <x v="1"/>
    <s v="Tarjeta"/>
    <x v="1"/>
    <x v="0"/>
    <n v="0"/>
    <x v="2"/>
    <s v="Ninguna"/>
    <x v="3"/>
    <x v="0"/>
    <x v="2"/>
    <n v="12"/>
    <x v="0"/>
    <n v="50"/>
    <n v="46"/>
  </r>
  <r>
    <s v="VTA01750"/>
    <x v="9"/>
    <n v="10"/>
    <x v="2"/>
    <x v="2"/>
    <x v="0"/>
    <x v="0"/>
    <x v="347"/>
    <s v="Calle San Lorenzo 47"/>
    <x v="1"/>
    <x v="16"/>
    <x v="4"/>
    <s v="Grande"/>
    <x v="3"/>
    <x v="2"/>
    <n v="1570.02"/>
    <x v="0"/>
    <n v="1570.02"/>
    <s v="En tienda"/>
    <x v="0"/>
    <x v="0"/>
    <s v="Efectivo"/>
    <x v="0"/>
    <x v="1"/>
    <n v="0"/>
    <x v="3"/>
    <s v="Combo"/>
    <x v="2"/>
    <x v="2"/>
    <x v="3"/>
    <n v="3.9"/>
    <x v="0"/>
    <n v="49"/>
    <n v="48"/>
  </r>
  <r>
    <s v="VTA01782"/>
    <x v="9"/>
    <n v="10"/>
    <x v="2"/>
    <x v="2"/>
    <x v="0"/>
    <x v="0"/>
    <x v="98"/>
    <s v="Avenida Colón 608"/>
    <x v="2"/>
    <x v="6"/>
    <x v="5"/>
    <s v=""/>
    <x v="0"/>
    <x v="1"/>
    <n v="2157.13"/>
    <x v="2"/>
    <n v="8628.52"/>
    <s v="En tienda"/>
    <x v="1"/>
    <x v="0"/>
    <s v="Efectivo"/>
    <x v="0"/>
    <x v="1"/>
    <n v="0"/>
    <x v="0"/>
    <s v="2x1"/>
    <x v="3"/>
    <x v="2"/>
    <x v="3"/>
    <n v="4.5999999999999996"/>
    <x v="0"/>
    <n v="34"/>
    <n v="30"/>
  </r>
  <r>
    <s v="VTA01896"/>
    <x v="9"/>
    <n v="10"/>
    <x v="2"/>
    <x v="2"/>
    <x v="0"/>
    <x v="0"/>
    <x v="10"/>
    <s v="Calle San Lorenzo 47"/>
    <x v="1"/>
    <x v="8"/>
    <x v="0"/>
    <s v=""/>
    <x v="0"/>
    <x v="0"/>
    <n v="1334.89"/>
    <x v="0"/>
    <n v="4004.67"/>
    <s v="Take Away"/>
    <x v="0"/>
    <x v="1"/>
    <s v="App"/>
    <x v="2"/>
    <x v="0"/>
    <n v="15"/>
    <x v="3"/>
    <s v="Combo"/>
    <x v="4"/>
    <x v="1"/>
    <x v="0"/>
    <n v="14.8"/>
    <x v="1"/>
    <n v="39"/>
    <n v="36"/>
  </r>
  <r>
    <s v="VTA01999"/>
    <x v="9"/>
    <n v="10"/>
    <x v="2"/>
    <x v="2"/>
    <x v="0"/>
    <x v="0"/>
    <x v="348"/>
    <s v="San Lorenzo 25, Nueva Córdoba"/>
    <x v="0"/>
    <x v="3"/>
    <x v="3"/>
    <s v=""/>
    <x v="0"/>
    <x v="1"/>
    <n v="1300.6199999999999"/>
    <x v="0"/>
    <n v="5202.4799999999996"/>
    <s v="Delivery"/>
    <x v="1"/>
    <x v="2"/>
    <s v="App"/>
    <x v="2"/>
    <x v="1"/>
    <n v="0"/>
    <x v="3"/>
    <s v="Combo"/>
    <x v="1"/>
    <x v="1"/>
    <x v="3"/>
    <n v="2"/>
    <x v="2"/>
    <n v="14"/>
    <n v="10"/>
  </r>
  <r>
    <s v="VTA02182"/>
    <x v="9"/>
    <n v="10"/>
    <x v="2"/>
    <x v="2"/>
    <x v="0"/>
    <x v="0"/>
    <x v="349"/>
    <s v="Córdoba Shopping"/>
    <x v="3"/>
    <x v="9"/>
    <x v="7"/>
    <s v=""/>
    <x v="0"/>
    <x v="0"/>
    <n v="2686.95"/>
    <x v="2"/>
    <n v="8060.85"/>
    <s v="Delivery"/>
    <x v="1"/>
    <x v="2"/>
    <s v="Efectivo"/>
    <x v="0"/>
    <x v="1"/>
    <n v="0"/>
    <x v="3"/>
    <s v="Combo"/>
    <x v="5"/>
    <x v="2"/>
    <x v="1"/>
    <n v="6.1"/>
    <x v="4"/>
    <n v="48"/>
    <n v="45"/>
  </r>
  <r>
    <s v="VTA02183"/>
    <x v="9"/>
    <n v="10"/>
    <x v="2"/>
    <x v="2"/>
    <x v="0"/>
    <x v="0"/>
    <x v="350"/>
    <s v="San Lorenzo 25, Nueva Córdoba"/>
    <x v="0"/>
    <x v="5"/>
    <x v="4"/>
    <s v="Grande"/>
    <x v="3"/>
    <x v="3"/>
    <n v="1425.18"/>
    <x v="0"/>
    <n v="7125.9"/>
    <s v="Take Away"/>
    <x v="1"/>
    <x v="1"/>
    <s v="Efectivo"/>
    <x v="0"/>
    <x v="1"/>
    <n v="0"/>
    <x v="0"/>
    <s v="2x1"/>
    <x v="1"/>
    <x v="1"/>
    <x v="2"/>
    <n v="12.4"/>
    <x v="1"/>
    <n v="15"/>
    <n v="10"/>
  </r>
  <r>
    <s v="VTA02288"/>
    <x v="9"/>
    <n v="10"/>
    <x v="2"/>
    <x v="2"/>
    <x v="0"/>
    <x v="0"/>
    <x v="351"/>
    <s v="Calle San Lorenzo 47"/>
    <x v="1"/>
    <x v="28"/>
    <x v="2"/>
    <s v=""/>
    <x v="0"/>
    <x v="2"/>
    <n v="910.84"/>
    <x v="1"/>
    <n v="910.84"/>
    <s v="En tienda"/>
    <x v="0"/>
    <x v="0"/>
    <s v="App"/>
    <x v="2"/>
    <x v="0"/>
    <n v="10"/>
    <x v="3"/>
    <s v="Combo"/>
    <x v="3"/>
    <x v="1"/>
    <x v="3"/>
    <n v="3.4"/>
    <x v="1"/>
    <n v="14"/>
    <n v="13"/>
  </r>
  <r>
    <s v="VTA02542"/>
    <x v="9"/>
    <n v="10"/>
    <x v="2"/>
    <x v="2"/>
    <x v="0"/>
    <x v="0"/>
    <x v="352"/>
    <s v="Calle San Lorenzo 47"/>
    <x v="1"/>
    <x v="14"/>
    <x v="6"/>
    <s v=""/>
    <x v="0"/>
    <x v="1"/>
    <n v="3448.26"/>
    <x v="3"/>
    <n v="13793.04"/>
    <s v="En tienda"/>
    <x v="2"/>
    <x v="0"/>
    <s v="Efectivo"/>
    <x v="0"/>
    <x v="1"/>
    <n v="0"/>
    <x v="0"/>
    <s v="2x1"/>
    <x v="1"/>
    <x v="0"/>
    <x v="3"/>
    <n v="4.8"/>
    <x v="4"/>
    <n v="19"/>
    <n v="15"/>
  </r>
  <r>
    <s v="VTA02572"/>
    <x v="9"/>
    <n v="10"/>
    <x v="2"/>
    <x v="2"/>
    <x v="0"/>
    <x v="0"/>
    <x v="347"/>
    <s v="San Lorenzo 25, Nueva Córdoba"/>
    <x v="0"/>
    <x v="10"/>
    <x v="8"/>
    <s v="Grande"/>
    <x v="3"/>
    <x v="4"/>
    <n v="1756.13"/>
    <x v="0"/>
    <n v="3512.26"/>
    <s v="Delivery"/>
    <x v="0"/>
    <x v="2"/>
    <s v="App"/>
    <x v="2"/>
    <x v="1"/>
    <n v="0"/>
    <x v="2"/>
    <s v="Ninguna"/>
    <x v="5"/>
    <x v="1"/>
    <x v="0"/>
    <n v="13.9"/>
    <x v="4"/>
    <n v="34"/>
    <n v="32"/>
  </r>
  <r>
    <s v="VTA02785"/>
    <x v="9"/>
    <n v="10"/>
    <x v="2"/>
    <x v="2"/>
    <x v="0"/>
    <x v="0"/>
    <x v="87"/>
    <s v="Córdoba Shopping"/>
    <x v="3"/>
    <x v="6"/>
    <x v="5"/>
    <s v=""/>
    <x v="0"/>
    <x v="2"/>
    <n v="1684.76"/>
    <x v="0"/>
    <n v="1684.76"/>
    <s v="En tienda"/>
    <x v="0"/>
    <x v="0"/>
    <s v="Tarjeta"/>
    <x v="1"/>
    <x v="0"/>
    <n v="0"/>
    <x v="1"/>
    <s v="Happy Hour"/>
    <x v="0"/>
    <x v="2"/>
    <x v="0"/>
    <n v="14.1"/>
    <x v="1"/>
    <n v="13"/>
    <n v="12"/>
  </r>
  <r>
    <s v="VTA02863"/>
    <x v="9"/>
    <n v="10"/>
    <x v="2"/>
    <x v="2"/>
    <x v="0"/>
    <x v="0"/>
    <x v="353"/>
    <s v="San Lorenzo 25, Nueva Córdoba"/>
    <x v="0"/>
    <x v="32"/>
    <x v="9"/>
    <s v="Venti"/>
    <x v="4"/>
    <x v="4"/>
    <n v="1413.88"/>
    <x v="0"/>
    <n v="2827.76"/>
    <s v="En tienda"/>
    <x v="0"/>
    <x v="0"/>
    <s v="App"/>
    <x v="2"/>
    <x v="1"/>
    <n v="0"/>
    <x v="1"/>
    <s v="Happy Hour"/>
    <x v="5"/>
    <x v="1"/>
    <x v="3"/>
    <n v="4.5"/>
    <x v="1"/>
    <n v="34"/>
    <n v="32"/>
  </r>
  <r>
    <s v="VTA02937"/>
    <x v="9"/>
    <n v="10"/>
    <x v="2"/>
    <x v="2"/>
    <x v="0"/>
    <x v="0"/>
    <x v="354"/>
    <s v="Avenida Colón 608"/>
    <x v="2"/>
    <x v="6"/>
    <x v="5"/>
    <s v=""/>
    <x v="0"/>
    <x v="4"/>
    <n v="1973.45"/>
    <x v="0"/>
    <n v="3946.9"/>
    <s v="En tienda"/>
    <x v="0"/>
    <x v="0"/>
    <s v="Efectivo"/>
    <x v="0"/>
    <x v="1"/>
    <n v="0"/>
    <x v="2"/>
    <s v="Ninguna"/>
    <x v="1"/>
    <x v="2"/>
    <x v="0"/>
    <n v="14.6"/>
    <x v="2"/>
    <n v="15"/>
    <n v="13"/>
  </r>
  <r>
    <s v="VTA03205"/>
    <x v="9"/>
    <n v="10"/>
    <x v="2"/>
    <x v="2"/>
    <x v="0"/>
    <x v="0"/>
    <x v="355"/>
    <s v="Avenida Colón 608"/>
    <x v="2"/>
    <x v="19"/>
    <x v="7"/>
    <s v=""/>
    <x v="0"/>
    <x v="4"/>
    <n v="2884.64"/>
    <x v="2"/>
    <n v="5769.28"/>
    <s v="Delivery"/>
    <x v="1"/>
    <x v="2"/>
    <s v="Tarjeta"/>
    <x v="1"/>
    <x v="1"/>
    <n v="0"/>
    <x v="1"/>
    <s v="Happy Hour"/>
    <x v="0"/>
    <x v="1"/>
    <x v="0"/>
    <n v="14.7"/>
    <x v="0"/>
    <n v="47"/>
    <n v="45"/>
  </r>
  <r>
    <s v="VTA03330"/>
    <x v="9"/>
    <n v="10"/>
    <x v="2"/>
    <x v="2"/>
    <x v="0"/>
    <x v="0"/>
    <x v="356"/>
    <s v="Avenida Colón 608"/>
    <x v="2"/>
    <x v="6"/>
    <x v="5"/>
    <s v=""/>
    <x v="0"/>
    <x v="2"/>
    <n v="2103.2199999999998"/>
    <x v="2"/>
    <n v="2103.2199999999998"/>
    <s v="Delivery"/>
    <x v="0"/>
    <x v="2"/>
    <s v="Efectivo"/>
    <x v="0"/>
    <x v="0"/>
    <n v="0"/>
    <x v="2"/>
    <s v="Ninguna"/>
    <x v="1"/>
    <x v="0"/>
    <x v="0"/>
    <n v="14.1"/>
    <x v="4"/>
    <n v="17"/>
    <n v="16"/>
  </r>
  <r>
    <s v="VTA03442"/>
    <x v="9"/>
    <n v="10"/>
    <x v="2"/>
    <x v="2"/>
    <x v="0"/>
    <x v="0"/>
    <x v="357"/>
    <s v="Avenida Colón 608"/>
    <x v="2"/>
    <x v="11"/>
    <x v="9"/>
    <s v="Grande"/>
    <x v="3"/>
    <x v="0"/>
    <n v="1562.67"/>
    <x v="0"/>
    <n v="4688.01"/>
    <s v="Delivery"/>
    <x v="0"/>
    <x v="2"/>
    <s v="Tarjeta"/>
    <x v="1"/>
    <x v="1"/>
    <n v="0"/>
    <x v="2"/>
    <s v="Ninguna"/>
    <x v="4"/>
    <x v="1"/>
    <x v="3"/>
    <n v="2.8"/>
    <x v="0"/>
    <n v="17"/>
    <n v="14"/>
  </r>
  <r>
    <s v="VTA03742"/>
    <x v="9"/>
    <n v="10"/>
    <x v="2"/>
    <x v="2"/>
    <x v="0"/>
    <x v="0"/>
    <x v="358"/>
    <s v="San Lorenzo 25, Nueva Córdoba"/>
    <x v="0"/>
    <x v="23"/>
    <x v="10"/>
    <s v=""/>
    <x v="0"/>
    <x v="0"/>
    <n v="1554.78"/>
    <x v="0"/>
    <n v="4664.34"/>
    <s v="Take Away"/>
    <x v="0"/>
    <x v="1"/>
    <s v="Efectivo"/>
    <x v="0"/>
    <x v="0"/>
    <n v="0"/>
    <x v="1"/>
    <s v="Happy Hour"/>
    <x v="2"/>
    <x v="1"/>
    <x v="2"/>
    <n v="10.8"/>
    <x v="3"/>
    <n v="44"/>
    <n v="41"/>
  </r>
  <r>
    <s v="VTA03833"/>
    <x v="9"/>
    <n v="10"/>
    <x v="2"/>
    <x v="2"/>
    <x v="0"/>
    <x v="0"/>
    <x v="359"/>
    <s v="Córdoba Shopping"/>
    <x v="3"/>
    <x v="15"/>
    <x v="10"/>
    <s v=""/>
    <x v="0"/>
    <x v="0"/>
    <n v="1688.4"/>
    <x v="0"/>
    <n v="5065.2"/>
    <s v="En tienda"/>
    <x v="1"/>
    <x v="0"/>
    <s v="Tarjeta"/>
    <x v="1"/>
    <x v="0"/>
    <n v="0"/>
    <x v="3"/>
    <s v="Combo"/>
    <x v="4"/>
    <x v="2"/>
    <x v="3"/>
    <n v="4.0999999999999996"/>
    <x v="2"/>
    <n v="11"/>
    <n v="8"/>
  </r>
  <r>
    <s v="VTA03960"/>
    <x v="9"/>
    <n v="10"/>
    <x v="2"/>
    <x v="2"/>
    <x v="0"/>
    <x v="0"/>
    <x v="360"/>
    <s v="San Lorenzo 25, Nueva Córdoba"/>
    <x v="0"/>
    <x v="23"/>
    <x v="10"/>
    <s v=""/>
    <x v="0"/>
    <x v="4"/>
    <n v="1968.36"/>
    <x v="0"/>
    <n v="3936.72"/>
    <s v="Take Away"/>
    <x v="0"/>
    <x v="1"/>
    <s v="Efectivo"/>
    <x v="0"/>
    <x v="0"/>
    <n v="15"/>
    <x v="3"/>
    <s v="Combo"/>
    <x v="4"/>
    <x v="0"/>
    <x v="2"/>
    <n v="10.9"/>
    <x v="2"/>
    <n v="12"/>
    <n v="10"/>
  </r>
  <r>
    <s v="VTA04068"/>
    <x v="9"/>
    <n v="10"/>
    <x v="2"/>
    <x v="2"/>
    <x v="0"/>
    <x v="0"/>
    <x v="75"/>
    <s v="Córdoba Shopping"/>
    <x v="3"/>
    <x v="25"/>
    <x v="2"/>
    <s v=""/>
    <x v="0"/>
    <x v="2"/>
    <n v="1462.41"/>
    <x v="0"/>
    <n v="1462.41"/>
    <s v="Delivery"/>
    <x v="0"/>
    <x v="2"/>
    <s v="Efectivo"/>
    <x v="0"/>
    <x v="0"/>
    <n v="0"/>
    <x v="1"/>
    <s v="Happy Hour"/>
    <x v="0"/>
    <x v="1"/>
    <x v="2"/>
    <n v="11.7"/>
    <x v="0"/>
    <n v="35"/>
    <n v="34"/>
  </r>
  <r>
    <s v="VTA04086"/>
    <x v="9"/>
    <n v="10"/>
    <x v="2"/>
    <x v="2"/>
    <x v="0"/>
    <x v="0"/>
    <x v="2"/>
    <s v="Avenida Colón 608"/>
    <x v="2"/>
    <x v="8"/>
    <x v="0"/>
    <s v=""/>
    <x v="0"/>
    <x v="4"/>
    <n v="1468.64"/>
    <x v="0"/>
    <n v="2937.28"/>
    <s v="Delivery"/>
    <x v="0"/>
    <x v="2"/>
    <s v="App"/>
    <x v="2"/>
    <x v="1"/>
    <n v="0"/>
    <x v="0"/>
    <s v="2x1"/>
    <x v="5"/>
    <x v="2"/>
    <x v="2"/>
    <n v="10"/>
    <x v="3"/>
    <n v="21"/>
    <n v="19"/>
  </r>
  <r>
    <s v="VTA04259"/>
    <x v="9"/>
    <n v="10"/>
    <x v="2"/>
    <x v="2"/>
    <x v="0"/>
    <x v="0"/>
    <x v="361"/>
    <s v="San Lorenzo 25, Nueva Córdoba"/>
    <x v="0"/>
    <x v="9"/>
    <x v="7"/>
    <s v=""/>
    <x v="0"/>
    <x v="2"/>
    <n v="2098.4"/>
    <x v="2"/>
    <n v="2098.4"/>
    <s v="Delivery"/>
    <x v="0"/>
    <x v="2"/>
    <s v="App"/>
    <x v="2"/>
    <x v="1"/>
    <n v="0"/>
    <x v="3"/>
    <s v="Combo"/>
    <x v="3"/>
    <x v="1"/>
    <x v="2"/>
    <n v="11.8"/>
    <x v="3"/>
    <n v="15"/>
    <n v="14"/>
  </r>
  <r>
    <s v="VTA04295"/>
    <x v="9"/>
    <n v="10"/>
    <x v="2"/>
    <x v="2"/>
    <x v="0"/>
    <x v="0"/>
    <x v="362"/>
    <s v="San Lorenzo 25, Nueva Córdoba"/>
    <x v="0"/>
    <x v="6"/>
    <x v="5"/>
    <s v=""/>
    <x v="0"/>
    <x v="1"/>
    <n v="2088.5700000000002"/>
    <x v="2"/>
    <n v="8354.2800000000007"/>
    <s v="Delivery"/>
    <x v="1"/>
    <x v="2"/>
    <s v="App"/>
    <x v="2"/>
    <x v="0"/>
    <n v="15"/>
    <x v="1"/>
    <s v="Happy Hour"/>
    <x v="5"/>
    <x v="0"/>
    <x v="2"/>
    <n v="10.1"/>
    <x v="0"/>
    <n v="15"/>
    <n v="11"/>
  </r>
  <r>
    <s v="VTA04547"/>
    <x v="9"/>
    <n v="10"/>
    <x v="2"/>
    <x v="2"/>
    <x v="0"/>
    <x v="0"/>
    <x v="318"/>
    <s v="Córdoba Shopping"/>
    <x v="3"/>
    <x v="19"/>
    <x v="7"/>
    <s v=""/>
    <x v="0"/>
    <x v="3"/>
    <n v="2501.73"/>
    <x v="2"/>
    <n v="12508.65"/>
    <s v="En tienda"/>
    <x v="2"/>
    <x v="0"/>
    <s v="App"/>
    <x v="2"/>
    <x v="0"/>
    <n v="10"/>
    <x v="2"/>
    <s v="Ninguna"/>
    <x v="5"/>
    <x v="1"/>
    <x v="3"/>
    <n v="4.3"/>
    <x v="0"/>
    <n v="10"/>
    <n v="5"/>
  </r>
  <r>
    <s v="VTA04594"/>
    <x v="9"/>
    <n v="10"/>
    <x v="2"/>
    <x v="2"/>
    <x v="0"/>
    <x v="0"/>
    <x v="363"/>
    <s v="Córdoba Shopping"/>
    <x v="3"/>
    <x v="23"/>
    <x v="10"/>
    <s v=""/>
    <x v="0"/>
    <x v="2"/>
    <n v="1825.65"/>
    <x v="0"/>
    <n v="1825.65"/>
    <s v="Delivery"/>
    <x v="0"/>
    <x v="2"/>
    <s v="Tarjeta"/>
    <x v="1"/>
    <x v="1"/>
    <n v="0"/>
    <x v="3"/>
    <s v="Combo"/>
    <x v="5"/>
    <x v="2"/>
    <x v="0"/>
    <n v="13"/>
    <x v="4"/>
    <n v="20"/>
    <n v="19"/>
  </r>
  <r>
    <s v="VTA04896"/>
    <x v="9"/>
    <n v="10"/>
    <x v="2"/>
    <x v="2"/>
    <x v="0"/>
    <x v="0"/>
    <x v="166"/>
    <s v="Avenida Colón 608"/>
    <x v="2"/>
    <x v="21"/>
    <x v="1"/>
    <s v=""/>
    <x v="0"/>
    <x v="0"/>
    <n v="751.91"/>
    <x v="1"/>
    <n v="2255.73"/>
    <s v="Delivery"/>
    <x v="0"/>
    <x v="2"/>
    <s v="Efectivo"/>
    <x v="0"/>
    <x v="0"/>
    <n v="15"/>
    <x v="2"/>
    <s v="Ninguna"/>
    <x v="4"/>
    <x v="1"/>
    <x v="2"/>
    <n v="10.8"/>
    <x v="0"/>
    <n v="29"/>
    <n v="26"/>
  </r>
  <r>
    <s v="VTA00085"/>
    <x v="10"/>
    <n v="11"/>
    <x v="3"/>
    <x v="3"/>
    <x v="0"/>
    <x v="0"/>
    <x v="82"/>
    <s v="Córdoba Shopping"/>
    <x v="3"/>
    <x v="23"/>
    <x v="10"/>
    <s v=""/>
    <x v="0"/>
    <x v="1"/>
    <n v="1656.73"/>
    <x v="0"/>
    <n v="6626.92"/>
    <s v="Take Away"/>
    <x v="1"/>
    <x v="1"/>
    <s v="Efectivo"/>
    <x v="0"/>
    <x v="0"/>
    <n v="15"/>
    <x v="1"/>
    <s v="Happy Hour"/>
    <x v="4"/>
    <x v="2"/>
    <x v="3"/>
    <n v="2.1"/>
    <x v="4"/>
    <n v="42"/>
    <n v="38"/>
  </r>
  <r>
    <s v="VTA00234"/>
    <x v="10"/>
    <n v="11"/>
    <x v="3"/>
    <x v="3"/>
    <x v="0"/>
    <x v="0"/>
    <x v="364"/>
    <s v="San Lorenzo 25, Nueva Córdoba"/>
    <x v="0"/>
    <x v="7"/>
    <x v="6"/>
    <s v=""/>
    <x v="0"/>
    <x v="1"/>
    <n v="2866.43"/>
    <x v="2"/>
    <n v="11465.72"/>
    <s v="Take Away"/>
    <x v="2"/>
    <x v="1"/>
    <s v="Tarjeta"/>
    <x v="1"/>
    <x v="0"/>
    <n v="10"/>
    <x v="0"/>
    <s v="2x1"/>
    <x v="0"/>
    <x v="1"/>
    <x v="1"/>
    <n v="7.5"/>
    <x v="3"/>
    <n v="29"/>
    <n v="25"/>
  </r>
  <r>
    <s v="VTA00403"/>
    <x v="10"/>
    <n v="11"/>
    <x v="3"/>
    <x v="3"/>
    <x v="0"/>
    <x v="0"/>
    <x v="365"/>
    <s v="Córdoba Shopping"/>
    <x v="3"/>
    <x v="33"/>
    <x v="4"/>
    <s v="Tall"/>
    <x v="1"/>
    <x v="2"/>
    <n v="1887.08"/>
    <x v="0"/>
    <n v="1887.08"/>
    <s v="En tienda"/>
    <x v="0"/>
    <x v="0"/>
    <s v="Tarjeta"/>
    <x v="1"/>
    <x v="1"/>
    <n v="0"/>
    <x v="3"/>
    <s v="Combo"/>
    <x v="3"/>
    <x v="0"/>
    <x v="2"/>
    <n v="11.6"/>
    <x v="3"/>
    <n v="36"/>
    <n v="35"/>
  </r>
  <r>
    <s v="VTA00409"/>
    <x v="10"/>
    <n v="11"/>
    <x v="3"/>
    <x v="3"/>
    <x v="0"/>
    <x v="0"/>
    <x v="366"/>
    <s v="San Lorenzo 25, Nueva Córdoba"/>
    <x v="0"/>
    <x v="34"/>
    <x v="4"/>
    <s v="Venti"/>
    <x v="4"/>
    <x v="2"/>
    <n v="1388.29"/>
    <x v="0"/>
    <n v="1388.29"/>
    <s v="En tienda"/>
    <x v="0"/>
    <x v="0"/>
    <s v="Tarjeta"/>
    <x v="1"/>
    <x v="0"/>
    <n v="0"/>
    <x v="0"/>
    <s v="2x1"/>
    <x v="5"/>
    <x v="0"/>
    <x v="2"/>
    <n v="12.7"/>
    <x v="1"/>
    <n v="37"/>
    <n v="36"/>
  </r>
  <r>
    <s v="VTA00664"/>
    <x v="10"/>
    <n v="11"/>
    <x v="3"/>
    <x v="3"/>
    <x v="0"/>
    <x v="0"/>
    <x v="259"/>
    <s v="San Lorenzo 25, Nueva Córdoba"/>
    <x v="0"/>
    <x v="31"/>
    <x v="9"/>
    <s v="Tall"/>
    <x v="1"/>
    <x v="1"/>
    <n v="1501.73"/>
    <x v="0"/>
    <n v="6006.92"/>
    <s v="En tienda"/>
    <x v="1"/>
    <x v="0"/>
    <s v="App"/>
    <x v="2"/>
    <x v="1"/>
    <n v="0"/>
    <x v="3"/>
    <s v="Combo"/>
    <x v="1"/>
    <x v="1"/>
    <x v="3"/>
    <n v="2.2000000000000002"/>
    <x v="2"/>
    <n v="31"/>
    <n v="27"/>
  </r>
  <r>
    <s v="VTA00689"/>
    <x v="10"/>
    <n v="11"/>
    <x v="3"/>
    <x v="3"/>
    <x v="0"/>
    <x v="0"/>
    <x v="367"/>
    <s v="Calle San Lorenzo 47"/>
    <x v="1"/>
    <x v="6"/>
    <x v="5"/>
    <s v=""/>
    <x v="0"/>
    <x v="3"/>
    <n v="2084.69"/>
    <x v="2"/>
    <n v="10423.450000000001"/>
    <s v="Take Away"/>
    <x v="2"/>
    <x v="1"/>
    <s v="Efectivo"/>
    <x v="0"/>
    <x v="1"/>
    <n v="0"/>
    <x v="3"/>
    <s v="Combo"/>
    <x v="5"/>
    <x v="1"/>
    <x v="3"/>
    <n v="2.2999999999999998"/>
    <x v="1"/>
    <n v="38"/>
    <n v="33"/>
  </r>
  <r>
    <s v="VTA00693"/>
    <x v="10"/>
    <n v="11"/>
    <x v="3"/>
    <x v="3"/>
    <x v="0"/>
    <x v="0"/>
    <x v="368"/>
    <s v="San Lorenzo 25, Nueva Córdoba"/>
    <x v="0"/>
    <x v="0"/>
    <x v="0"/>
    <s v=""/>
    <x v="0"/>
    <x v="2"/>
    <n v="1543.62"/>
    <x v="0"/>
    <n v="1543.62"/>
    <s v="Take Away"/>
    <x v="0"/>
    <x v="1"/>
    <s v="Efectivo"/>
    <x v="0"/>
    <x v="1"/>
    <n v="0"/>
    <x v="1"/>
    <s v="Happy Hour"/>
    <x v="1"/>
    <x v="1"/>
    <x v="3"/>
    <n v="3.4"/>
    <x v="3"/>
    <n v="30"/>
    <n v="29"/>
  </r>
  <r>
    <s v="VTA00889"/>
    <x v="10"/>
    <n v="11"/>
    <x v="3"/>
    <x v="3"/>
    <x v="0"/>
    <x v="0"/>
    <x v="369"/>
    <s v="Avenida Colón 608"/>
    <x v="2"/>
    <x v="21"/>
    <x v="1"/>
    <s v=""/>
    <x v="0"/>
    <x v="1"/>
    <n v="700.01"/>
    <x v="1"/>
    <n v="2800.04"/>
    <s v="Take Away"/>
    <x v="0"/>
    <x v="1"/>
    <s v="Tarjeta"/>
    <x v="1"/>
    <x v="1"/>
    <n v="0"/>
    <x v="3"/>
    <s v="Combo"/>
    <x v="5"/>
    <x v="2"/>
    <x v="0"/>
    <n v="14.5"/>
    <x v="4"/>
    <n v="45"/>
    <n v="41"/>
  </r>
  <r>
    <s v="VTA01042"/>
    <x v="10"/>
    <n v="11"/>
    <x v="3"/>
    <x v="3"/>
    <x v="0"/>
    <x v="0"/>
    <x v="370"/>
    <s v="Avenida Colón 608"/>
    <x v="2"/>
    <x v="10"/>
    <x v="8"/>
    <s v="Venti"/>
    <x v="4"/>
    <x v="1"/>
    <n v="1615.83"/>
    <x v="0"/>
    <n v="6463.32"/>
    <s v="En tienda"/>
    <x v="1"/>
    <x v="0"/>
    <s v="Tarjeta"/>
    <x v="1"/>
    <x v="0"/>
    <n v="15"/>
    <x v="2"/>
    <s v="Ninguna"/>
    <x v="0"/>
    <x v="1"/>
    <x v="3"/>
    <n v="3.8"/>
    <x v="2"/>
    <n v="11"/>
    <n v="7"/>
  </r>
  <r>
    <s v="VTA01084"/>
    <x v="10"/>
    <n v="11"/>
    <x v="3"/>
    <x v="3"/>
    <x v="0"/>
    <x v="0"/>
    <x v="226"/>
    <s v="San Lorenzo 25, Nueva Córdoba"/>
    <x v="0"/>
    <x v="10"/>
    <x v="8"/>
    <s v="Pequeño"/>
    <x v="2"/>
    <x v="3"/>
    <n v="1565.25"/>
    <x v="0"/>
    <n v="7826.25"/>
    <s v="Delivery"/>
    <x v="1"/>
    <x v="2"/>
    <s v="Tarjeta"/>
    <x v="1"/>
    <x v="1"/>
    <n v="0"/>
    <x v="3"/>
    <s v="Combo"/>
    <x v="4"/>
    <x v="0"/>
    <x v="0"/>
    <n v="14.8"/>
    <x v="0"/>
    <n v="36"/>
    <n v="31"/>
  </r>
  <r>
    <s v="VTA01274"/>
    <x v="10"/>
    <n v="11"/>
    <x v="3"/>
    <x v="3"/>
    <x v="0"/>
    <x v="0"/>
    <x v="371"/>
    <s v="Avenida Colón 608"/>
    <x v="2"/>
    <x v="21"/>
    <x v="1"/>
    <s v=""/>
    <x v="0"/>
    <x v="1"/>
    <n v="1292.23"/>
    <x v="0"/>
    <n v="5168.92"/>
    <s v="Take Away"/>
    <x v="1"/>
    <x v="1"/>
    <s v="Tarjeta"/>
    <x v="1"/>
    <x v="0"/>
    <n v="10"/>
    <x v="1"/>
    <s v="Happy Hour"/>
    <x v="1"/>
    <x v="0"/>
    <x v="1"/>
    <n v="5"/>
    <x v="2"/>
    <n v="30"/>
    <n v="26"/>
  </r>
  <r>
    <s v="VTA01402"/>
    <x v="10"/>
    <n v="11"/>
    <x v="3"/>
    <x v="3"/>
    <x v="0"/>
    <x v="0"/>
    <x v="169"/>
    <s v="San Lorenzo 25, Nueva Córdoba"/>
    <x v="0"/>
    <x v="9"/>
    <x v="7"/>
    <s v=""/>
    <x v="0"/>
    <x v="4"/>
    <n v="2023.11"/>
    <x v="2"/>
    <n v="4046.22"/>
    <s v="Delivery"/>
    <x v="0"/>
    <x v="2"/>
    <s v="App"/>
    <x v="2"/>
    <x v="1"/>
    <n v="0"/>
    <x v="2"/>
    <s v="Ninguna"/>
    <x v="5"/>
    <x v="1"/>
    <x v="2"/>
    <n v="10.6"/>
    <x v="2"/>
    <n v="14"/>
    <n v="12"/>
  </r>
  <r>
    <s v="VTA01438"/>
    <x v="10"/>
    <n v="11"/>
    <x v="3"/>
    <x v="3"/>
    <x v="0"/>
    <x v="0"/>
    <x v="31"/>
    <s v="San Lorenzo 25, Nueva Córdoba"/>
    <x v="0"/>
    <x v="1"/>
    <x v="1"/>
    <s v=""/>
    <x v="0"/>
    <x v="3"/>
    <n v="1195.81"/>
    <x v="0"/>
    <n v="5979.05"/>
    <s v="En tienda"/>
    <x v="1"/>
    <x v="0"/>
    <s v="Efectivo"/>
    <x v="0"/>
    <x v="0"/>
    <n v="15"/>
    <x v="3"/>
    <s v="Combo"/>
    <x v="3"/>
    <x v="2"/>
    <x v="2"/>
    <n v="11.4"/>
    <x v="4"/>
    <n v="29"/>
    <n v="24"/>
  </r>
  <r>
    <s v="VTA01487"/>
    <x v="10"/>
    <n v="11"/>
    <x v="3"/>
    <x v="3"/>
    <x v="0"/>
    <x v="0"/>
    <x v="372"/>
    <s v="Córdoba Shopping"/>
    <x v="3"/>
    <x v="14"/>
    <x v="6"/>
    <s v=""/>
    <x v="0"/>
    <x v="3"/>
    <n v="2657.62"/>
    <x v="2"/>
    <n v="13288.1"/>
    <s v="En tienda"/>
    <x v="2"/>
    <x v="0"/>
    <s v="Tarjeta"/>
    <x v="1"/>
    <x v="1"/>
    <n v="0"/>
    <x v="1"/>
    <s v="Happy Hour"/>
    <x v="2"/>
    <x v="0"/>
    <x v="0"/>
    <n v="14.7"/>
    <x v="3"/>
    <n v="19"/>
    <n v="14"/>
  </r>
  <r>
    <s v="VTA01698"/>
    <x v="10"/>
    <n v="11"/>
    <x v="3"/>
    <x v="3"/>
    <x v="0"/>
    <x v="0"/>
    <x v="373"/>
    <s v="Córdoba Shopping"/>
    <x v="3"/>
    <x v="14"/>
    <x v="6"/>
    <s v=""/>
    <x v="0"/>
    <x v="3"/>
    <n v="2630.84"/>
    <x v="2"/>
    <n v="13154.2"/>
    <s v="Delivery"/>
    <x v="2"/>
    <x v="2"/>
    <s v="Tarjeta"/>
    <x v="1"/>
    <x v="1"/>
    <n v="0"/>
    <x v="0"/>
    <s v="2x1"/>
    <x v="3"/>
    <x v="0"/>
    <x v="1"/>
    <n v="9.6"/>
    <x v="1"/>
    <n v="21"/>
    <n v="16"/>
  </r>
  <r>
    <s v="VTA01711"/>
    <x v="10"/>
    <n v="11"/>
    <x v="3"/>
    <x v="3"/>
    <x v="0"/>
    <x v="0"/>
    <x v="374"/>
    <s v="Avenida Colón 608"/>
    <x v="2"/>
    <x v="19"/>
    <x v="7"/>
    <s v=""/>
    <x v="0"/>
    <x v="2"/>
    <n v="2615.9699999999998"/>
    <x v="2"/>
    <n v="2615.9699999999998"/>
    <s v="Take Away"/>
    <x v="0"/>
    <x v="1"/>
    <s v="App"/>
    <x v="2"/>
    <x v="0"/>
    <n v="0"/>
    <x v="1"/>
    <s v="Happy Hour"/>
    <x v="3"/>
    <x v="2"/>
    <x v="1"/>
    <n v="8.9"/>
    <x v="4"/>
    <n v="41"/>
    <n v="40"/>
  </r>
  <r>
    <s v="VTA01742"/>
    <x v="10"/>
    <n v="11"/>
    <x v="3"/>
    <x v="3"/>
    <x v="0"/>
    <x v="0"/>
    <x v="375"/>
    <s v="Calle San Lorenzo 47"/>
    <x v="1"/>
    <x v="3"/>
    <x v="3"/>
    <s v=""/>
    <x v="0"/>
    <x v="1"/>
    <n v="1536.51"/>
    <x v="0"/>
    <n v="6146.04"/>
    <s v="Delivery"/>
    <x v="1"/>
    <x v="2"/>
    <s v="Efectivo"/>
    <x v="0"/>
    <x v="0"/>
    <n v="10"/>
    <x v="2"/>
    <s v="Ninguna"/>
    <x v="1"/>
    <x v="2"/>
    <x v="2"/>
    <n v="11.4"/>
    <x v="4"/>
    <n v="16"/>
    <n v="12"/>
  </r>
  <r>
    <s v="VTA01867"/>
    <x v="10"/>
    <n v="11"/>
    <x v="3"/>
    <x v="3"/>
    <x v="0"/>
    <x v="0"/>
    <x v="280"/>
    <s v="Avenida Colón 608"/>
    <x v="2"/>
    <x v="21"/>
    <x v="1"/>
    <s v=""/>
    <x v="0"/>
    <x v="3"/>
    <n v="852.57"/>
    <x v="1"/>
    <n v="4262.8500000000004"/>
    <s v="En tienda"/>
    <x v="0"/>
    <x v="0"/>
    <s v="Efectivo"/>
    <x v="0"/>
    <x v="1"/>
    <n v="0"/>
    <x v="0"/>
    <s v="2x1"/>
    <x v="2"/>
    <x v="0"/>
    <x v="1"/>
    <n v="5.6"/>
    <x v="4"/>
    <n v="38"/>
    <n v="33"/>
  </r>
  <r>
    <s v="VTA01883"/>
    <x v="10"/>
    <n v="11"/>
    <x v="3"/>
    <x v="3"/>
    <x v="0"/>
    <x v="0"/>
    <x v="178"/>
    <s v="Córdoba Shopping"/>
    <x v="3"/>
    <x v="10"/>
    <x v="8"/>
    <s v="Tall"/>
    <x v="1"/>
    <x v="1"/>
    <n v="1749.58"/>
    <x v="0"/>
    <n v="6998.32"/>
    <s v="En tienda"/>
    <x v="1"/>
    <x v="0"/>
    <s v="Efectivo"/>
    <x v="0"/>
    <x v="1"/>
    <n v="0"/>
    <x v="3"/>
    <s v="Combo"/>
    <x v="5"/>
    <x v="0"/>
    <x v="2"/>
    <n v="10"/>
    <x v="3"/>
    <n v="45"/>
    <n v="41"/>
  </r>
  <r>
    <s v="VTA02103"/>
    <x v="10"/>
    <n v="11"/>
    <x v="3"/>
    <x v="3"/>
    <x v="0"/>
    <x v="0"/>
    <x v="376"/>
    <s v="San Lorenzo 25, Nueva Córdoba"/>
    <x v="0"/>
    <x v="19"/>
    <x v="7"/>
    <s v=""/>
    <x v="0"/>
    <x v="0"/>
    <n v="2591.17"/>
    <x v="2"/>
    <n v="7773.51"/>
    <s v="Take Away"/>
    <x v="1"/>
    <x v="1"/>
    <s v="App"/>
    <x v="2"/>
    <x v="1"/>
    <n v="0"/>
    <x v="0"/>
    <s v="2x1"/>
    <x v="0"/>
    <x v="1"/>
    <x v="3"/>
    <n v="3.3"/>
    <x v="3"/>
    <n v="29"/>
    <n v="26"/>
  </r>
  <r>
    <s v="VTA02144"/>
    <x v="10"/>
    <n v="11"/>
    <x v="3"/>
    <x v="3"/>
    <x v="0"/>
    <x v="0"/>
    <x v="342"/>
    <s v="Córdoba Shopping"/>
    <x v="3"/>
    <x v="3"/>
    <x v="3"/>
    <s v=""/>
    <x v="0"/>
    <x v="2"/>
    <n v="1212.81"/>
    <x v="0"/>
    <n v="1212.81"/>
    <s v="Delivery"/>
    <x v="0"/>
    <x v="2"/>
    <s v="Tarjeta"/>
    <x v="1"/>
    <x v="0"/>
    <n v="15"/>
    <x v="2"/>
    <s v="Ninguna"/>
    <x v="3"/>
    <x v="0"/>
    <x v="1"/>
    <n v="8.1999999999999993"/>
    <x v="3"/>
    <n v="42"/>
    <n v="41"/>
  </r>
  <r>
    <s v="VTA02195"/>
    <x v="10"/>
    <n v="11"/>
    <x v="3"/>
    <x v="3"/>
    <x v="0"/>
    <x v="0"/>
    <x v="377"/>
    <s v="San Lorenzo 25, Nueva Córdoba"/>
    <x v="0"/>
    <x v="12"/>
    <x v="4"/>
    <s v="Pequeño"/>
    <x v="2"/>
    <x v="3"/>
    <n v="1441.05"/>
    <x v="0"/>
    <n v="7205.25"/>
    <s v="Delivery"/>
    <x v="1"/>
    <x v="2"/>
    <s v="App"/>
    <x v="2"/>
    <x v="1"/>
    <n v="0"/>
    <x v="1"/>
    <s v="Happy Hour"/>
    <x v="1"/>
    <x v="1"/>
    <x v="2"/>
    <n v="10.3"/>
    <x v="2"/>
    <n v="43"/>
    <n v="38"/>
  </r>
  <r>
    <s v="VTA02281"/>
    <x v="10"/>
    <n v="11"/>
    <x v="3"/>
    <x v="3"/>
    <x v="0"/>
    <x v="0"/>
    <x v="192"/>
    <s v="Córdoba Shopping"/>
    <x v="3"/>
    <x v="19"/>
    <x v="7"/>
    <s v=""/>
    <x v="0"/>
    <x v="4"/>
    <n v="2325.0300000000002"/>
    <x v="2"/>
    <n v="4650.0600000000004"/>
    <s v="Delivery"/>
    <x v="0"/>
    <x v="2"/>
    <s v="Tarjeta"/>
    <x v="1"/>
    <x v="1"/>
    <n v="0"/>
    <x v="0"/>
    <s v="2x1"/>
    <x v="5"/>
    <x v="1"/>
    <x v="1"/>
    <n v="9"/>
    <x v="2"/>
    <n v="35"/>
    <n v="33"/>
  </r>
  <r>
    <s v="VTA02727"/>
    <x v="10"/>
    <n v="11"/>
    <x v="3"/>
    <x v="3"/>
    <x v="0"/>
    <x v="0"/>
    <x v="330"/>
    <s v="Córdoba Shopping"/>
    <x v="3"/>
    <x v="9"/>
    <x v="7"/>
    <s v=""/>
    <x v="0"/>
    <x v="0"/>
    <n v="2007.96"/>
    <x v="2"/>
    <n v="6023.88"/>
    <s v="En tienda"/>
    <x v="1"/>
    <x v="0"/>
    <s v="Efectivo"/>
    <x v="0"/>
    <x v="1"/>
    <n v="0"/>
    <x v="2"/>
    <s v="Ninguna"/>
    <x v="1"/>
    <x v="2"/>
    <x v="2"/>
    <n v="12.8"/>
    <x v="2"/>
    <n v="10"/>
    <n v="7"/>
  </r>
  <r>
    <s v="VTA02979"/>
    <x v="10"/>
    <n v="11"/>
    <x v="3"/>
    <x v="3"/>
    <x v="0"/>
    <x v="0"/>
    <x v="198"/>
    <s v="San Lorenzo 25, Nueva Córdoba"/>
    <x v="0"/>
    <x v="1"/>
    <x v="1"/>
    <s v=""/>
    <x v="0"/>
    <x v="4"/>
    <n v="913.37"/>
    <x v="1"/>
    <n v="1826.74"/>
    <s v="Delivery"/>
    <x v="0"/>
    <x v="2"/>
    <s v="App"/>
    <x v="2"/>
    <x v="0"/>
    <n v="10"/>
    <x v="2"/>
    <s v="Ninguna"/>
    <x v="0"/>
    <x v="1"/>
    <x v="3"/>
    <n v="4.9000000000000004"/>
    <x v="3"/>
    <n v="42"/>
    <n v="40"/>
  </r>
  <r>
    <s v="VTA03054"/>
    <x v="10"/>
    <n v="11"/>
    <x v="3"/>
    <x v="3"/>
    <x v="0"/>
    <x v="0"/>
    <x v="131"/>
    <s v="Córdoba Shopping"/>
    <x v="3"/>
    <x v="11"/>
    <x v="9"/>
    <s v="Pequeño"/>
    <x v="2"/>
    <x v="1"/>
    <n v="1420.71"/>
    <x v="0"/>
    <n v="5682.84"/>
    <s v="En tienda"/>
    <x v="1"/>
    <x v="0"/>
    <s v="App"/>
    <x v="2"/>
    <x v="0"/>
    <n v="10"/>
    <x v="3"/>
    <s v="Combo"/>
    <x v="0"/>
    <x v="1"/>
    <x v="2"/>
    <n v="12.1"/>
    <x v="4"/>
    <n v="10"/>
    <n v="6"/>
  </r>
  <r>
    <s v="VTA03101"/>
    <x v="10"/>
    <n v="11"/>
    <x v="3"/>
    <x v="3"/>
    <x v="0"/>
    <x v="0"/>
    <x v="378"/>
    <s v="Calle San Lorenzo 47"/>
    <x v="1"/>
    <x v="1"/>
    <x v="1"/>
    <s v=""/>
    <x v="0"/>
    <x v="1"/>
    <n v="1073.3499999999999"/>
    <x v="0"/>
    <n v="4293.3999999999996"/>
    <s v="Take Away"/>
    <x v="0"/>
    <x v="1"/>
    <s v="Tarjeta"/>
    <x v="1"/>
    <x v="0"/>
    <n v="15"/>
    <x v="2"/>
    <s v="Ninguna"/>
    <x v="2"/>
    <x v="1"/>
    <x v="3"/>
    <n v="4.4000000000000004"/>
    <x v="1"/>
    <n v="48"/>
    <n v="44"/>
  </r>
  <r>
    <s v="VTA03124"/>
    <x v="10"/>
    <n v="11"/>
    <x v="3"/>
    <x v="3"/>
    <x v="0"/>
    <x v="0"/>
    <x v="379"/>
    <s v="Avenida Colón 608"/>
    <x v="2"/>
    <x v="7"/>
    <x v="6"/>
    <s v=""/>
    <x v="0"/>
    <x v="2"/>
    <n v="3265.86"/>
    <x v="3"/>
    <n v="3265.86"/>
    <s v="Take Away"/>
    <x v="0"/>
    <x v="1"/>
    <s v="App"/>
    <x v="2"/>
    <x v="1"/>
    <n v="0"/>
    <x v="0"/>
    <s v="2x1"/>
    <x v="3"/>
    <x v="0"/>
    <x v="1"/>
    <n v="9.5"/>
    <x v="0"/>
    <n v="11"/>
    <n v="10"/>
  </r>
  <r>
    <s v="VTA03422"/>
    <x v="10"/>
    <n v="11"/>
    <x v="3"/>
    <x v="3"/>
    <x v="0"/>
    <x v="0"/>
    <x v="380"/>
    <s v="Avenida Colón 608"/>
    <x v="2"/>
    <x v="14"/>
    <x v="6"/>
    <s v=""/>
    <x v="0"/>
    <x v="0"/>
    <n v="3297.81"/>
    <x v="3"/>
    <n v="9893.43"/>
    <s v="Delivery"/>
    <x v="1"/>
    <x v="2"/>
    <s v="App"/>
    <x v="2"/>
    <x v="1"/>
    <n v="0"/>
    <x v="3"/>
    <s v="Combo"/>
    <x v="1"/>
    <x v="0"/>
    <x v="0"/>
    <n v="13.5"/>
    <x v="1"/>
    <n v="38"/>
    <n v="35"/>
  </r>
  <r>
    <s v="VTA03551"/>
    <x v="10"/>
    <n v="11"/>
    <x v="3"/>
    <x v="3"/>
    <x v="0"/>
    <x v="0"/>
    <x v="381"/>
    <s v="Calle San Lorenzo 47"/>
    <x v="1"/>
    <x v="21"/>
    <x v="1"/>
    <s v=""/>
    <x v="0"/>
    <x v="3"/>
    <n v="1038.52"/>
    <x v="0"/>
    <n v="5192.6000000000004"/>
    <s v="Delivery"/>
    <x v="1"/>
    <x v="2"/>
    <s v="App"/>
    <x v="2"/>
    <x v="1"/>
    <n v="0"/>
    <x v="0"/>
    <s v="2x1"/>
    <x v="0"/>
    <x v="0"/>
    <x v="1"/>
    <n v="9.1"/>
    <x v="3"/>
    <n v="48"/>
    <n v="43"/>
  </r>
  <r>
    <s v="VTA04032"/>
    <x v="10"/>
    <n v="11"/>
    <x v="3"/>
    <x v="3"/>
    <x v="0"/>
    <x v="0"/>
    <x v="382"/>
    <s v="Córdoba Shopping"/>
    <x v="3"/>
    <x v="14"/>
    <x v="6"/>
    <s v=""/>
    <x v="0"/>
    <x v="4"/>
    <n v="3276.04"/>
    <x v="3"/>
    <n v="6552.08"/>
    <s v="Take Away"/>
    <x v="1"/>
    <x v="1"/>
    <s v="Efectivo"/>
    <x v="0"/>
    <x v="0"/>
    <n v="10"/>
    <x v="3"/>
    <s v="Combo"/>
    <x v="1"/>
    <x v="1"/>
    <x v="1"/>
    <n v="6.3"/>
    <x v="2"/>
    <n v="48"/>
    <n v="46"/>
  </r>
  <r>
    <s v="VTA04102"/>
    <x v="10"/>
    <n v="11"/>
    <x v="3"/>
    <x v="3"/>
    <x v="0"/>
    <x v="0"/>
    <x v="290"/>
    <s v="Calle San Lorenzo 47"/>
    <x v="1"/>
    <x v="8"/>
    <x v="0"/>
    <s v=""/>
    <x v="0"/>
    <x v="1"/>
    <n v="1318.8"/>
    <x v="0"/>
    <n v="5275.2"/>
    <s v="Take Away"/>
    <x v="1"/>
    <x v="1"/>
    <s v="App"/>
    <x v="2"/>
    <x v="1"/>
    <n v="0"/>
    <x v="2"/>
    <s v="Ninguna"/>
    <x v="0"/>
    <x v="0"/>
    <x v="1"/>
    <n v="8.6999999999999993"/>
    <x v="3"/>
    <n v="18"/>
    <n v="14"/>
  </r>
  <r>
    <s v="VTA04278"/>
    <x v="10"/>
    <n v="11"/>
    <x v="3"/>
    <x v="3"/>
    <x v="0"/>
    <x v="0"/>
    <x v="174"/>
    <s v="San Lorenzo 25, Nueva Córdoba"/>
    <x v="0"/>
    <x v="33"/>
    <x v="4"/>
    <s v="Venti"/>
    <x v="4"/>
    <x v="4"/>
    <n v="1426.33"/>
    <x v="0"/>
    <n v="2852.66"/>
    <s v="En tienda"/>
    <x v="0"/>
    <x v="0"/>
    <s v="Tarjeta"/>
    <x v="1"/>
    <x v="1"/>
    <n v="0"/>
    <x v="2"/>
    <s v="Ninguna"/>
    <x v="1"/>
    <x v="2"/>
    <x v="1"/>
    <n v="6.3"/>
    <x v="0"/>
    <n v="10"/>
    <n v="8"/>
  </r>
  <r>
    <s v="VTA04303"/>
    <x v="10"/>
    <n v="11"/>
    <x v="3"/>
    <x v="3"/>
    <x v="0"/>
    <x v="0"/>
    <x v="329"/>
    <s v="San Lorenzo 25, Nueva Córdoba"/>
    <x v="0"/>
    <x v="10"/>
    <x v="8"/>
    <s v="Pequeño"/>
    <x v="2"/>
    <x v="3"/>
    <n v="2074.4899999999998"/>
    <x v="2"/>
    <n v="10372.450000000001"/>
    <s v="Take Away"/>
    <x v="2"/>
    <x v="1"/>
    <s v="Efectivo"/>
    <x v="0"/>
    <x v="0"/>
    <n v="10"/>
    <x v="1"/>
    <s v="Happy Hour"/>
    <x v="0"/>
    <x v="0"/>
    <x v="0"/>
    <n v="13.6"/>
    <x v="1"/>
    <n v="37"/>
    <n v="32"/>
  </r>
  <r>
    <s v="VTA04495"/>
    <x v="10"/>
    <n v="11"/>
    <x v="3"/>
    <x v="3"/>
    <x v="0"/>
    <x v="0"/>
    <x v="383"/>
    <s v="Avenida Colón 608"/>
    <x v="2"/>
    <x v="6"/>
    <x v="5"/>
    <s v=""/>
    <x v="0"/>
    <x v="3"/>
    <n v="2040.8"/>
    <x v="2"/>
    <n v="10204"/>
    <s v="Delivery"/>
    <x v="2"/>
    <x v="2"/>
    <s v="Efectivo"/>
    <x v="0"/>
    <x v="0"/>
    <n v="0"/>
    <x v="1"/>
    <s v="Happy Hour"/>
    <x v="0"/>
    <x v="1"/>
    <x v="2"/>
    <n v="12.4"/>
    <x v="3"/>
    <n v="22"/>
    <n v="17"/>
  </r>
  <r>
    <s v="VTA04533"/>
    <x v="10"/>
    <n v="11"/>
    <x v="3"/>
    <x v="3"/>
    <x v="0"/>
    <x v="0"/>
    <x v="356"/>
    <s v="San Lorenzo 25, Nueva Córdoba"/>
    <x v="0"/>
    <x v="0"/>
    <x v="0"/>
    <s v=""/>
    <x v="0"/>
    <x v="4"/>
    <n v="1253.93"/>
    <x v="0"/>
    <n v="2507.86"/>
    <s v="En tienda"/>
    <x v="0"/>
    <x v="0"/>
    <s v="Efectivo"/>
    <x v="0"/>
    <x v="0"/>
    <n v="15"/>
    <x v="2"/>
    <s v="Ninguna"/>
    <x v="1"/>
    <x v="2"/>
    <x v="1"/>
    <n v="8.4"/>
    <x v="0"/>
    <n v="26"/>
    <n v="24"/>
  </r>
  <r>
    <s v="VTA04614"/>
    <x v="10"/>
    <n v="11"/>
    <x v="3"/>
    <x v="3"/>
    <x v="0"/>
    <x v="0"/>
    <x v="384"/>
    <s v="Córdoba Shopping"/>
    <x v="3"/>
    <x v="1"/>
    <x v="1"/>
    <s v=""/>
    <x v="0"/>
    <x v="3"/>
    <n v="1062.4100000000001"/>
    <x v="0"/>
    <n v="5312.05"/>
    <s v="Take Away"/>
    <x v="1"/>
    <x v="1"/>
    <s v="App"/>
    <x v="2"/>
    <x v="1"/>
    <n v="0"/>
    <x v="3"/>
    <s v="Combo"/>
    <x v="5"/>
    <x v="1"/>
    <x v="3"/>
    <n v="4"/>
    <x v="2"/>
    <n v="15"/>
    <n v="10"/>
  </r>
  <r>
    <s v="VTA04784"/>
    <x v="10"/>
    <n v="11"/>
    <x v="3"/>
    <x v="3"/>
    <x v="0"/>
    <x v="0"/>
    <x v="43"/>
    <s v="Calle San Lorenzo 47"/>
    <x v="1"/>
    <x v="19"/>
    <x v="7"/>
    <s v=""/>
    <x v="0"/>
    <x v="0"/>
    <n v="2497.98"/>
    <x v="2"/>
    <n v="7493.94"/>
    <s v="En tienda"/>
    <x v="1"/>
    <x v="0"/>
    <s v="App"/>
    <x v="2"/>
    <x v="1"/>
    <n v="0"/>
    <x v="3"/>
    <s v="Combo"/>
    <x v="2"/>
    <x v="1"/>
    <x v="2"/>
    <n v="11.9"/>
    <x v="1"/>
    <n v="48"/>
    <n v="45"/>
  </r>
  <r>
    <s v="VTA04888"/>
    <x v="10"/>
    <n v="11"/>
    <x v="3"/>
    <x v="3"/>
    <x v="0"/>
    <x v="0"/>
    <x v="385"/>
    <s v="San Lorenzo 25, Nueva Córdoba"/>
    <x v="0"/>
    <x v="3"/>
    <x v="3"/>
    <s v=""/>
    <x v="0"/>
    <x v="1"/>
    <n v="1689.87"/>
    <x v="0"/>
    <n v="6759.48"/>
    <s v="Take Away"/>
    <x v="1"/>
    <x v="1"/>
    <s v="App"/>
    <x v="2"/>
    <x v="1"/>
    <n v="0"/>
    <x v="2"/>
    <s v="Ninguna"/>
    <x v="2"/>
    <x v="0"/>
    <x v="1"/>
    <n v="5.7"/>
    <x v="0"/>
    <n v="19"/>
    <n v="15"/>
  </r>
  <r>
    <s v="VTA00124"/>
    <x v="11"/>
    <n v="12"/>
    <x v="4"/>
    <x v="4"/>
    <x v="0"/>
    <x v="0"/>
    <x v="386"/>
    <s v="Avenida Colón 608"/>
    <x v="2"/>
    <x v="33"/>
    <x v="4"/>
    <s v="Venti"/>
    <x v="4"/>
    <x v="3"/>
    <n v="1831.8"/>
    <x v="0"/>
    <n v="9159"/>
    <s v="En tienda"/>
    <x v="1"/>
    <x v="0"/>
    <s v="App"/>
    <x v="2"/>
    <x v="0"/>
    <n v="10"/>
    <x v="0"/>
    <s v="2x1"/>
    <x v="2"/>
    <x v="0"/>
    <x v="2"/>
    <n v="10.1"/>
    <x v="0"/>
    <n v="32"/>
    <n v="27"/>
  </r>
  <r>
    <s v="VTA00274"/>
    <x v="11"/>
    <n v="12"/>
    <x v="4"/>
    <x v="4"/>
    <x v="0"/>
    <x v="0"/>
    <x v="387"/>
    <s v="San Lorenzo 25, Nueva Córdoba"/>
    <x v="0"/>
    <x v="3"/>
    <x v="3"/>
    <s v=""/>
    <x v="0"/>
    <x v="3"/>
    <n v="1572.5"/>
    <x v="0"/>
    <n v="7862.5"/>
    <s v="Take Away"/>
    <x v="1"/>
    <x v="1"/>
    <s v="Tarjeta"/>
    <x v="1"/>
    <x v="1"/>
    <n v="0"/>
    <x v="0"/>
    <s v="2x1"/>
    <x v="0"/>
    <x v="1"/>
    <x v="3"/>
    <n v="4.2"/>
    <x v="2"/>
    <n v="49"/>
    <n v="44"/>
  </r>
  <r>
    <s v="VTA00627"/>
    <x v="11"/>
    <n v="12"/>
    <x v="4"/>
    <x v="4"/>
    <x v="0"/>
    <x v="0"/>
    <x v="388"/>
    <s v="Córdoba Shopping"/>
    <x v="3"/>
    <x v="32"/>
    <x v="9"/>
    <s v="Pequeño"/>
    <x v="2"/>
    <x v="2"/>
    <n v="1228.28"/>
    <x v="0"/>
    <n v="1228.28"/>
    <s v="En tienda"/>
    <x v="0"/>
    <x v="0"/>
    <s v="App"/>
    <x v="2"/>
    <x v="0"/>
    <n v="10"/>
    <x v="3"/>
    <s v="Combo"/>
    <x v="1"/>
    <x v="2"/>
    <x v="2"/>
    <n v="11.6"/>
    <x v="1"/>
    <n v="47"/>
    <n v="46"/>
  </r>
  <r>
    <s v="VTA00665"/>
    <x v="11"/>
    <n v="12"/>
    <x v="4"/>
    <x v="4"/>
    <x v="0"/>
    <x v="0"/>
    <x v="223"/>
    <s v="Calle San Lorenzo 47"/>
    <x v="1"/>
    <x v="2"/>
    <x v="2"/>
    <s v=""/>
    <x v="0"/>
    <x v="4"/>
    <n v="940.31"/>
    <x v="1"/>
    <n v="1880.62"/>
    <s v="Take Away"/>
    <x v="0"/>
    <x v="1"/>
    <s v="Efectivo"/>
    <x v="0"/>
    <x v="0"/>
    <n v="10"/>
    <x v="2"/>
    <s v="Ninguna"/>
    <x v="5"/>
    <x v="1"/>
    <x v="1"/>
    <n v="6.9"/>
    <x v="4"/>
    <n v="11"/>
    <n v="9"/>
  </r>
  <r>
    <s v="VTA00790"/>
    <x v="11"/>
    <n v="12"/>
    <x v="4"/>
    <x v="4"/>
    <x v="0"/>
    <x v="0"/>
    <x v="389"/>
    <s v="Calle San Lorenzo 47"/>
    <x v="1"/>
    <x v="9"/>
    <x v="7"/>
    <s v=""/>
    <x v="0"/>
    <x v="1"/>
    <n v="2944.64"/>
    <x v="2"/>
    <n v="11778.56"/>
    <s v="En tienda"/>
    <x v="2"/>
    <x v="0"/>
    <s v="App"/>
    <x v="2"/>
    <x v="1"/>
    <n v="0"/>
    <x v="3"/>
    <s v="Combo"/>
    <x v="1"/>
    <x v="0"/>
    <x v="1"/>
    <n v="5.7"/>
    <x v="4"/>
    <n v="10"/>
    <n v="6"/>
  </r>
  <r>
    <s v="VTA01037"/>
    <x v="11"/>
    <n v="12"/>
    <x v="4"/>
    <x v="4"/>
    <x v="0"/>
    <x v="0"/>
    <x v="390"/>
    <s v="Calle San Lorenzo 47"/>
    <x v="1"/>
    <x v="15"/>
    <x v="10"/>
    <s v=""/>
    <x v="0"/>
    <x v="3"/>
    <n v="1781.95"/>
    <x v="0"/>
    <n v="8909.75"/>
    <s v="Delivery"/>
    <x v="1"/>
    <x v="2"/>
    <s v="Tarjeta"/>
    <x v="1"/>
    <x v="1"/>
    <n v="0"/>
    <x v="3"/>
    <s v="Combo"/>
    <x v="0"/>
    <x v="2"/>
    <x v="2"/>
    <n v="10.3"/>
    <x v="2"/>
    <n v="28"/>
    <n v="23"/>
  </r>
  <r>
    <s v="VTA01133"/>
    <x v="11"/>
    <n v="12"/>
    <x v="4"/>
    <x v="4"/>
    <x v="0"/>
    <x v="0"/>
    <x v="391"/>
    <s v="Avenida Colón 608"/>
    <x v="2"/>
    <x v="21"/>
    <x v="1"/>
    <s v=""/>
    <x v="0"/>
    <x v="4"/>
    <n v="1114.98"/>
    <x v="0"/>
    <n v="2229.96"/>
    <s v="En tienda"/>
    <x v="0"/>
    <x v="0"/>
    <s v="Efectivo"/>
    <x v="0"/>
    <x v="0"/>
    <n v="15"/>
    <x v="0"/>
    <s v="2x1"/>
    <x v="2"/>
    <x v="0"/>
    <x v="0"/>
    <n v="14.5"/>
    <x v="1"/>
    <n v="30"/>
    <n v="28"/>
  </r>
  <r>
    <s v="VTA01164"/>
    <x v="11"/>
    <n v="12"/>
    <x v="4"/>
    <x v="4"/>
    <x v="0"/>
    <x v="0"/>
    <x v="277"/>
    <s v="Avenida Colón 608"/>
    <x v="2"/>
    <x v="6"/>
    <x v="5"/>
    <s v=""/>
    <x v="0"/>
    <x v="2"/>
    <n v="1668.17"/>
    <x v="0"/>
    <n v="1668.17"/>
    <s v="En tienda"/>
    <x v="0"/>
    <x v="0"/>
    <s v="Tarjeta"/>
    <x v="1"/>
    <x v="1"/>
    <n v="0"/>
    <x v="1"/>
    <s v="Happy Hour"/>
    <x v="4"/>
    <x v="2"/>
    <x v="1"/>
    <n v="9.6999999999999993"/>
    <x v="0"/>
    <n v="44"/>
    <n v="43"/>
  </r>
  <r>
    <s v="VTA01172"/>
    <x v="11"/>
    <n v="12"/>
    <x v="4"/>
    <x v="4"/>
    <x v="0"/>
    <x v="0"/>
    <x v="392"/>
    <s v="Calle San Lorenzo 47"/>
    <x v="1"/>
    <x v="15"/>
    <x v="10"/>
    <s v=""/>
    <x v="0"/>
    <x v="0"/>
    <n v="1908.73"/>
    <x v="0"/>
    <n v="5726.19"/>
    <s v="Delivery"/>
    <x v="1"/>
    <x v="2"/>
    <s v="Tarjeta"/>
    <x v="1"/>
    <x v="1"/>
    <n v="0"/>
    <x v="3"/>
    <s v="Combo"/>
    <x v="3"/>
    <x v="0"/>
    <x v="2"/>
    <n v="10.6"/>
    <x v="3"/>
    <n v="28"/>
    <n v="25"/>
  </r>
  <r>
    <s v="VTA01199"/>
    <x v="11"/>
    <n v="12"/>
    <x v="4"/>
    <x v="4"/>
    <x v="0"/>
    <x v="0"/>
    <x v="377"/>
    <s v="San Lorenzo 25, Nueva Córdoba"/>
    <x v="0"/>
    <x v="0"/>
    <x v="0"/>
    <s v=""/>
    <x v="0"/>
    <x v="4"/>
    <n v="1395.77"/>
    <x v="0"/>
    <n v="2791.54"/>
    <s v="En tienda"/>
    <x v="0"/>
    <x v="0"/>
    <s v="Tarjeta"/>
    <x v="1"/>
    <x v="0"/>
    <n v="0"/>
    <x v="2"/>
    <s v="Ninguna"/>
    <x v="3"/>
    <x v="0"/>
    <x v="3"/>
    <n v="4"/>
    <x v="1"/>
    <n v="19"/>
    <n v="17"/>
  </r>
  <r>
    <s v="VTA01205"/>
    <x v="11"/>
    <n v="12"/>
    <x v="4"/>
    <x v="4"/>
    <x v="0"/>
    <x v="0"/>
    <x v="393"/>
    <s v="San Lorenzo 25, Nueva Córdoba"/>
    <x v="0"/>
    <x v="2"/>
    <x v="2"/>
    <s v=""/>
    <x v="0"/>
    <x v="4"/>
    <n v="1206.5899999999999"/>
    <x v="0"/>
    <n v="2413.1799999999998"/>
    <s v="En tienda"/>
    <x v="0"/>
    <x v="0"/>
    <s v="Efectivo"/>
    <x v="0"/>
    <x v="1"/>
    <n v="0"/>
    <x v="2"/>
    <s v="Ninguna"/>
    <x v="5"/>
    <x v="2"/>
    <x v="3"/>
    <n v="2.5"/>
    <x v="1"/>
    <n v="15"/>
    <n v="13"/>
  </r>
  <r>
    <s v="VTA01300"/>
    <x v="11"/>
    <n v="12"/>
    <x v="4"/>
    <x v="4"/>
    <x v="0"/>
    <x v="0"/>
    <x v="394"/>
    <s v="San Lorenzo 25, Nueva Córdoba"/>
    <x v="0"/>
    <x v="7"/>
    <x v="6"/>
    <s v=""/>
    <x v="0"/>
    <x v="4"/>
    <n v="3411.36"/>
    <x v="3"/>
    <n v="6822.72"/>
    <s v="Delivery"/>
    <x v="1"/>
    <x v="2"/>
    <s v="Tarjeta"/>
    <x v="1"/>
    <x v="0"/>
    <n v="0"/>
    <x v="1"/>
    <s v="Happy Hour"/>
    <x v="2"/>
    <x v="1"/>
    <x v="1"/>
    <n v="5.0999999999999996"/>
    <x v="3"/>
    <n v="39"/>
    <n v="37"/>
  </r>
  <r>
    <s v="VTA01318"/>
    <x v="11"/>
    <n v="12"/>
    <x v="4"/>
    <x v="4"/>
    <x v="0"/>
    <x v="0"/>
    <x v="333"/>
    <s v="Calle San Lorenzo 47"/>
    <x v="1"/>
    <x v="3"/>
    <x v="3"/>
    <s v=""/>
    <x v="0"/>
    <x v="1"/>
    <n v="1553.29"/>
    <x v="0"/>
    <n v="6213.16"/>
    <s v="Delivery"/>
    <x v="1"/>
    <x v="2"/>
    <s v="Tarjeta"/>
    <x v="1"/>
    <x v="0"/>
    <n v="10"/>
    <x v="2"/>
    <s v="Ninguna"/>
    <x v="1"/>
    <x v="2"/>
    <x v="1"/>
    <n v="6.5"/>
    <x v="4"/>
    <n v="26"/>
    <n v="22"/>
  </r>
  <r>
    <s v="VTA01354"/>
    <x v="11"/>
    <n v="12"/>
    <x v="4"/>
    <x v="4"/>
    <x v="0"/>
    <x v="0"/>
    <x v="313"/>
    <s v="Calle San Lorenzo 47"/>
    <x v="1"/>
    <x v="12"/>
    <x v="4"/>
    <s v="Grande"/>
    <x v="3"/>
    <x v="4"/>
    <n v="1742.8"/>
    <x v="0"/>
    <n v="3485.6"/>
    <s v="Take Away"/>
    <x v="0"/>
    <x v="1"/>
    <s v="Tarjeta"/>
    <x v="1"/>
    <x v="0"/>
    <n v="0"/>
    <x v="3"/>
    <s v="Combo"/>
    <x v="5"/>
    <x v="1"/>
    <x v="2"/>
    <n v="11.1"/>
    <x v="3"/>
    <n v="19"/>
    <n v="17"/>
  </r>
  <r>
    <s v="VTA01451"/>
    <x v="11"/>
    <n v="12"/>
    <x v="4"/>
    <x v="4"/>
    <x v="0"/>
    <x v="0"/>
    <x v="231"/>
    <s v="Calle San Lorenzo 47"/>
    <x v="1"/>
    <x v="30"/>
    <x v="9"/>
    <s v="Tall"/>
    <x v="1"/>
    <x v="0"/>
    <n v="1260.06"/>
    <x v="0"/>
    <n v="3780.18"/>
    <s v="En tienda"/>
    <x v="0"/>
    <x v="0"/>
    <s v="Tarjeta"/>
    <x v="1"/>
    <x v="1"/>
    <n v="0"/>
    <x v="1"/>
    <s v="Happy Hour"/>
    <x v="2"/>
    <x v="2"/>
    <x v="3"/>
    <n v="4.9000000000000004"/>
    <x v="0"/>
    <n v="47"/>
    <n v="44"/>
  </r>
  <r>
    <s v="VTA01541"/>
    <x v="11"/>
    <n v="12"/>
    <x v="4"/>
    <x v="4"/>
    <x v="0"/>
    <x v="0"/>
    <x v="395"/>
    <s v="San Lorenzo 25, Nueva Córdoba"/>
    <x v="0"/>
    <x v="14"/>
    <x v="6"/>
    <s v=""/>
    <x v="0"/>
    <x v="4"/>
    <n v="3170.19"/>
    <x v="3"/>
    <n v="6340.38"/>
    <s v="En tienda"/>
    <x v="1"/>
    <x v="0"/>
    <s v="Tarjeta"/>
    <x v="1"/>
    <x v="0"/>
    <n v="10"/>
    <x v="2"/>
    <s v="Ninguna"/>
    <x v="0"/>
    <x v="0"/>
    <x v="0"/>
    <n v="13.4"/>
    <x v="2"/>
    <n v="36"/>
    <n v="34"/>
  </r>
  <r>
    <s v="VTA01920"/>
    <x v="11"/>
    <n v="12"/>
    <x v="4"/>
    <x v="4"/>
    <x v="0"/>
    <x v="0"/>
    <x v="58"/>
    <s v="Córdoba Shopping"/>
    <x v="3"/>
    <x v="7"/>
    <x v="6"/>
    <s v=""/>
    <x v="0"/>
    <x v="0"/>
    <n v="3094.38"/>
    <x v="3"/>
    <n v="9283.14"/>
    <s v="En tienda"/>
    <x v="1"/>
    <x v="0"/>
    <s v="Tarjeta"/>
    <x v="1"/>
    <x v="1"/>
    <n v="0"/>
    <x v="2"/>
    <s v="Ninguna"/>
    <x v="0"/>
    <x v="2"/>
    <x v="0"/>
    <n v="13.2"/>
    <x v="4"/>
    <n v="22"/>
    <n v="19"/>
  </r>
  <r>
    <s v="VTA01927"/>
    <x v="11"/>
    <n v="12"/>
    <x v="4"/>
    <x v="4"/>
    <x v="0"/>
    <x v="0"/>
    <x v="396"/>
    <s v="Avenida Colón 608"/>
    <x v="2"/>
    <x v="9"/>
    <x v="7"/>
    <s v=""/>
    <x v="0"/>
    <x v="0"/>
    <n v="2715.73"/>
    <x v="2"/>
    <n v="8147.19"/>
    <s v="En tienda"/>
    <x v="1"/>
    <x v="0"/>
    <s v="Tarjeta"/>
    <x v="1"/>
    <x v="1"/>
    <n v="0"/>
    <x v="3"/>
    <s v="Combo"/>
    <x v="2"/>
    <x v="1"/>
    <x v="0"/>
    <n v="13.9"/>
    <x v="1"/>
    <n v="15"/>
    <n v="12"/>
  </r>
  <r>
    <s v="VTA01958"/>
    <x v="11"/>
    <n v="12"/>
    <x v="4"/>
    <x v="4"/>
    <x v="0"/>
    <x v="0"/>
    <x v="342"/>
    <s v="San Lorenzo 25, Nueva Córdoba"/>
    <x v="0"/>
    <x v="1"/>
    <x v="1"/>
    <s v=""/>
    <x v="0"/>
    <x v="3"/>
    <n v="718.87"/>
    <x v="1"/>
    <n v="3594.35"/>
    <s v="Delivery"/>
    <x v="0"/>
    <x v="2"/>
    <s v="Tarjeta"/>
    <x v="1"/>
    <x v="1"/>
    <n v="0"/>
    <x v="2"/>
    <s v="Ninguna"/>
    <x v="2"/>
    <x v="2"/>
    <x v="1"/>
    <n v="8.5"/>
    <x v="4"/>
    <n v="44"/>
    <n v="39"/>
  </r>
  <r>
    <s v="VTA02147"/>
    <x v="11"/>
    <n v="12"/>
    <x v="4"/>
    <x v="4"/>
    <x v="0"/>
    <x v="0"/>
    <x v="360"/>
    <s v="San Lorenzo 25, Nueva Córdoba"/>
    <x v="0"/>
    <x v="34"/>
    <x v="4"/>
    <s v="Venti"/>
    <x v="4"/>
    <x v="4"/>
    <n v="1822.65"/>
    <x v="0"/>
    <n v="3645.3"/>
    <s v="En tienda"/>
    <x v="0"/>
    <x v="0"/>
    <s v="Tarjeta"/>
    <x v="1"/>
    <x v="0"/>
    <n v="0"/>
    <x v="1"/>
    <s v="Happy Hour"/>
    <x v="2"/>
    <x v="2"/>
    <x v="3"/>
    <n v="4.5"/>
    <x v="0"/>
    <n v="17"/>
    <n v="15"/>
  </r>
  <r>
    <s v="VTA02316"/>
    <x v="11"/>
    <n v="12"/>
    <x v="4"/>
    <x v="4"/>
    <x v="0"/>
    <x v="0"/>
    <x v="350"/>
    <s v="Calle San Lorenzo 47"/>
    <x v="1"/>
    <x v="31"/>
    <x v="9"/>
    <s v="Grande"/>
    <x v="3"/>
    <x v="0"/>
    <n v="1619.61"/>
    <x v="0"/>
    <n v="4858.83"/>
    <s v="En tienda"/>
    <x v="0"/>
    <x v="0"/>
    <s v="App"/>
    <x v="2"/>
    <x v="1"/>
    <n v="0"/>
    <x v="2"/>
    <s v="Ninguna"/>
    <x v="5"/>
    <x v="0"/>
    <x v="0"/>
    <n v="14"/>
    <x v="3"/>
    <n v="29"/>
    <n v="26"/>
  </r>
  <r>
    <s v="VTA02523"/>
    <x v="11"/>
    <n v="12"/>
    <x v="4"/>
    <x v="4"/>
    <x v="0"/>
    <x v="0"/>
    <x v="397"/>
    <s v="Calle San Lorenzo 47"/>
    <x v="1"/>
    <x v="10"/>
    <x v="8"/>
    <s v="Pequeño"/>
    <x v="2"/>
    <x v="0"/>
    <n v="1987.72"/>
    <x v="0"/>
    <n v="5963.16"/>
    <s v="En tienda"/>
    <x v="1"/>
    <x v="0"/>
    <s v="Tarjeta"/>
    <x v="1"/>
    <x v="1"/>
    <n v="0"/>
    <x v="3"/>
    <s v="Combo"/>
    <x v="0"/>
    <x v="2"/>
    <x v="1"/>
    <n v="6.6"/>
    <x v="1"/>
    <n v="20"/>
    <n v="17"/>
  </r>
  <r>
    <s v="VTA02774"/>
    <x v="11"/>
    <n v="12"/>
    <x v="4"/>
    <x v="4"/>
    <x v="0"/>
    <x v="0"/>
    <x v="14"/>
    <s v="Calle San Lorenzo 47"/>
    <x v="1"/>
    <x v="19"/>
    <x v="7"/>
    <s v=""/>
    <x v="0"/>
    <x v="0"/>
    <n v="2009.57"/>
    <x v="2"/>
    <n v="6028.71"/>
    <s v="En tienda"/>
    <x v="1"/>
    <x v="0"/>
    <s v="Efectivo"/>
    <x v="0"/>
    <x v="0"/>
    <n v="10"/>
    <x v="2"/>
    <s v="Ninguna"/>
    <x v="4"/>
    <x v="0"/>
    <x v="1"/>
    <n v="6.7"/>
    <x v="1"/>
    <n v="44"/>
    <n v="41"/>
  </r>
  <r>
    <s v="VTA02794"/>
    <x v="11"/>
    <n v="12"/>
    <x v="4"/>
    <x v="4"/>
    <x v="0"/>
    <x v="0"/>
    <x v="343"/>
    <s v="Córdoba Shopping"/>
    <x v="3"/>
    <x v="9"/>
    <x v="7"/>
    <s v=""/>
    <x v="0"/>
    <x v="0"/>
    <n v="2378.1"/>
    <x v="2"/>
    <n v="7134.3"/>
    <s v="Take Away"/>
    <x v="1"/>
    <x v="1"/>
    <s v="App"/>
    <x v="2"/>
    <x v="1"/>
    <n v="0"/>
    <x v="2"/>
    <s v="Ninguna"/>
    <x v="5"/>
    <x v="0"/>
    <x v="0"/>
    <n v="13.3"/>
    <x v="0"/>
    <n v="35"/>
    <n v="32"/>
  </r>
  <r>
    <s v="VTA02834"/>
    <x v="11"/>
    <n v="12"/>
    <x v="4"/>
    <x v="4"/>
    <x v="0"/>
    <x v="0"/>
    <x v="398"/>
    <s v="Avenida Colón 608"/>
    <x v="2"/>
    <x v="0"/>
    <x v="0"/>
    <s v=""/>
    <x v="0"/>
    <x v="1"/>
    <n v="1457.64"/>
    <x v="0"/>
    <n v="5830.56"/>
    <s v="Take Away"/>
    <x v="1"/>
    <x v="1"/>
    <s v="App"/>
    <x v="2"/>
    <x v="1"/>
    <n v="0"/>
    <x v="3"/>
    <s v="Combo"/>
    <x v="3"/>
    <x v="2"/>
    <x v="1"/>
    <n v="5.5"/>
    <x v="3"/>
    <n v="39"/>
    <n v="35"/>
  </r>
  <r>
    <s v="VTA02849"/>
    <x v="11"/>
    <n v="12"/>
    <x v="4"/>
    <x v="4"/>
    <x v="0"/>
    <x v="0"/>
    <x v="399"/>
    <s v="Calle San Lorenzo 47"/>
    <x v="1"/>
    <x v="6"/>
    <x v="5"/>
    <s v=""/>
    <x v="0"/>
    <x v="1"/>
    <n v="1953.41"/>
    <x v="0"/>
    <n v="7813.64"/>
    <s v="Delivery"/>
    <x v="1"/>
    <x v="2"/>
    <s v="App"/>
    <x v="2"/>
    <x v="1"/>
    <n v="0"/>
    <x v="0"/>
    <s v="2x1"/>
    <x v="3"/>
    <x v="2"/>
    <x v="2"/>
    <n v="12"/>
    <x v="3"/>
    <n v="13"/>
    <n v="9"/>
  </r>
  <r>
    <s v="VTA02951"/>
    <x v="11"/>
    <n v="12"/>
    <x v="4"/>
    <x v="4"/>
    <x v="0"/>
    <x v="0"/>
    <x v="400"/>
    <s v="San Lorenzo 25, Nueva Córdoba"/>
    <x v="0"/>
    <x v="9"/>
    <x v="7"/>
    <s v=""/>
    <x v="0"/>
    <x v="1"/>
    <n v="2814.22"/>
    <x v="2"/>
    <n v="11256.88"/>
    <s v="En tienda"/>
    <x v="2"/>
    <x v="0"/>
    <s v="Efectivo"/>
    <x v="0"/>
    <x v="1"/>
    <n v="0"/>
    <x v="3"/>
    <s v="Combo"/>
    <x v="1"/>
    <x v="1"/>
    <x v="0"/>
    <n v="13.8"/>
    <x v="3"/>
    <n v="38"/>
    <n v="34"/>
  </r>
  <r>
    <s v="VTA03128"/>
    <x v="11"/>
    <n v="12"/>
    <x v="4"/>
    <x v="4"/>
    <x v="0"/>
    <x v="0"/>
    <x v="219"/>
    <s v="Avenida Colón 608"/>
    <x v="2"/>
    <x v="3"/>
    <x v="3"/>
    <s v=""/>
    <x v="0"/>
    <x v="0"/>
    <n v="1100.83"/>
    <x v="0"/>
    <n v="3302.49"/>
    <s v="Take Away"/>
    <x v="0"/>
    <x v="1"/>
    <s v="App"/>
    <x v="2"/>
    <x v="1"/>
    <n v="0"/>
    <x v="1"/>
    <s v="Happy Hour"/>
    <x v="0"/>
    <x v="2"/>
    <x v="2"/>
    <n v="12.7"/>
    <x v="0"/>
    <n v="31"/>
    <n v="28"/>
  </r>
  <r>
    <s v="VTA03134"/>
    <x v="11"/>
    <n v="12"/>
    <x v="4"/>
    <x v="4"/>
    <x v="0"/>
    <x v="0"/>
    <x v="401"/>
    <s v="Córdoba Shopping"/>
    <x v="3"/>
    <x v="34"/>
    <x v="4"/>
    <s v="Venti"/>
    <x v="4"/>
    <x v="0"/>
    <n v="1510.2"/>
    <x v="0"/>
    <n v="4530.6000000000004"/>
    <s v="Take Away"/>
    <x v="0"/>
    <x v="1"/>
    <s v="App"/>
    <x v="2"/>
    <x v="1"/>
    <n v="0"/>
    <x v="3"/>
    <s v="Combo"/>
    <x v="4"/>
    <x v="2"/>
    <x v="1"/>
    <n v="6.1"/>
    <x v="4"/>
    <n v="30"/>
    <n v="27"/>
  </r>
  <r>
    <s v="VTA03317"/>
    <x v="11"/>
    <n v="12"/>
    <x v="4"/>
    <x v="4"/>
    <x v="0"/>
    <x v="0"/>
    <x v="251"/>
    <s v="Avenida Colón 608"/>
    <x v="2"/>
    <x v="27"/>
    <x v="10"/>
    <s v=""/>
    <x v="0"/>
    <x v="1"/>
    <n v="1529.67"/>
    <x v="0"/>
    <n v="6118.68"/>
    <s v="En tienda"/>
    <x v="1"/>
    <x v="0"/>
    <s v="Efectivo"/>
    <x v="0"/>
    <x v="1"/>
    <n v="0"/>
    <x v="2"/>
    <s v="Ninguna"/>
    <x v="0"/>
    <x v="2"/>
    <x v="2"/>
    <n v="10.4"/>
    <x v="4"/>
    <n v="48"/>
    <n v="44"/>
  </r>
  <r>
    <s v="VTA03392"/>
    <x v="11"/>
    <n v="12"/>
    <x v="4"/>
    <x v="4"/>
    <x v="0"/>
    <x v="0"/>
    <x v="402"/>
    <s v="Avenida Colón 608"/>
    <x v="2"/>
    <x v="3"/>
    <x v="3"/>
    <s v=""/>
    <x v="0"/>
    <x v="0"/>
    <n v="1614.93"/>
    <x v="0"/>
    <n v="4844.79"/>
    <s v="En tienda"/>
    <x v="0"/>
    <x v="0"/>
    <s v="App"/>
    <x v="2"/>
    <x v="0"/>
    <n v="0"/>
    <x v="1"/>
    <s v="Happy Hour"/>
    <x v="1"/>
    <x v="1"/>
    <x v="0"/>
    <n v="13"/>
    <x v="3"/>
    <n v="46"/>
    <n v="43"/>
  </r>
  <r>
    <s v="VTA03475"/>
    <x v="11"/>
    <n v="12"/>
    <x v="4"/>
    <x v="4"/>
    <x v="0"/>
    <x v="0"/>
    <x v="320"/>
    <s v="Córdoba Shopping"/>
    <x v="3"/>
    <x v="13"/>
    <x v="9"/>
    <s v="Venti"/>
    <x v="4"/>
    <x v="3"/>
    <n v="1421.88"/>
    <x v="0"/>
    <n v="7109.4"/>
    <s v="En tienda"/>
    <x v="1"/>
    <x v="0"/>
    <s v="Tarjeta"/>
    <x v="1"/>
    <x v="1"/>
    <n v="0"/>
    <x v="0"/>
    <s v="2x1"/>
    <x v="2"/>
    <x v="2"/>
    <x v="3"/>
    <n v="2.2999999999999998"/>
    <x v="3"/>
    <n v="13"/>
    <n v="8"/>
  </r>
  <r>
    <s v="VTA03628"/>
    <x v="11"/>
    <n v="12"/>
    <x v="4"/>
    <x v="4"/>
    <x v="0"/>
    <x v="0"/>
    <x v="245"/>
    <s v="San Lorenzo 25, Nueva Córdoba"/>
    <x v="0"/>
    <x v="3"/>
    <x v="3"/>
    <s v=""/>
    <x v="0"/>
    <x v="2"/>
    <n v="1593.06"/>
    <x v="0"/>
    <n v="1593.06"/>
    <s v="Take Away"/>
    <x v="0"/>
    <x v="1"/>
    <s v="App"/>
    <x v="2"/>
    <x v="0"/>
    <n v="15"/>
    <x v="2"/>
    <s v="Ninguna"/>
    <x v="2"/>
    <x v="1"/>
    <x v="3"/>
    <n v="4.2"/>
    <x v="1"/>
    <n v="14"/>
    <n v="13"/>
  </r>
  <r>
    <s v="VTA03751"/>
    <x v="11"/>
    <n v="12"/>
    <x v="4"/>
    <x v="4"/>
    <x v="0"/>
    <x v="0"/>
    <x v="223"/>
    <s v="San Lorenzo 25, Nueva Córdoba"/>
    <x v="0"/>
    <x v="6"/>
    <x v="5"/>
    <s v=""/>
    <x v="0"/>
    <x v="1"/>
    <n v="2197.63"/>
    <x v="2"/>
    <n v="8790.52"/>
    <s v="Delivery"/>
    <x v="1"/>
    <x v="2"/>
    <s v="App"/>
    <x v="2"/>
    <x v="1"/>
    <n v="0"/>
    <x v="0"/>
    <s v="2x1"/>
    <x v="1"/>
    <x v="1"/>
    <x v="3"/>
    <n v="2.9"/>
    <x v="3"/>
    <n v="47"/>
    <n v="43"/>
  </r>
  <r>
    <s v="VTA03834"/>
    <x v="11"/>
    <n v="12"/>
    <x v="4"/>
    <x v="4"/>
    <x v="0"/>
    <x v="0"/>
    <x v="330"/>
    <s v="Calle San Lorenzo 47"/>
    <x v="1"/>
    <x v="10"/>
    <x v="8"/>
    <s v="Venti"/>
    <x v="4"/>
    <x v="2"/>
    <n v="1870.49"/>
    <x v="0"/>
    <n v="1870.49"/>
    <s v="Take Away"/>
    <x v="0"/>
    <x v="1"/>
    <s v="Tarjeta"/>
    <x v="1"/>
    <x v="1"/>
    <n v="0"/>
    <x v="2"/>
    <s v="Ninguna"/>
    <x v="4"/>
    <x v="0"/>
    <x v="1"/>
    <n v="9.8000000000000007"/>
    <x v="2"/>
    <n v="39"/>
    <n v="38"/>
  </r>
  <r>
    <s v="VTA03867"/>
    <x v="11"/>
    <n v="12"/>
    <x v="4"/>
    <x v="4"/>
    <x v="0"/>
    <x v="0"/>
    <x v="403"/>
    <s v="Córdoba Shopping"/>
    <x v="3"/>
    <x v="10"/>
    <x v="8"/>
    <s v="Tall"/>
    <x v="1"/>
    <x v="3"/>
    <n v="1585.19"/>
    <x v="0"/>
    <n v="7925.95"/>
    <s v="Take Away"/>
    <x v="1"/>
    <x v="1"/>
    <s v="Efectivo"/>
    <x v="0"/>
    <x v="1"/>
    <n v="0"/>
    <x v="1"/>
    <s v="Happy Hour"/>
    <x v="5"/>
    <x v="2"/>
    <x v="1"/>
    <n v="8.9"/>
    <x v="3"/>
    <n v="49"/>
    <n v="44"/>
  </r>
  <r>
    <s v="VTA03987"/>
    <x v="11"/>
    <n v="12"/>
    <x v="4"/>
    <x v="4"/>
    <x v="0"/>
    <x v="0"/>
    <x v="404"/>
    <s v="Córdoba Shopping"/>
    <x v="3"/>
    <x v="10"/>
    <x v="8"/>
    <s v="Tall"/>
    <x v="1"/>
    <x v="2"/>
    <n v="1781.53"/>
    <x v="0"/>
    <n v="1781.53"/>
    <s v="Take Away"/>
    <x v="0"/>
    <x v="1"/>
    <s v="App"/>
    <x v="2"/>
    <x v="0"/>
    <n v="15"/>
    <x v="3"/>
    <s v="Combo"/>
    <x v="3"/>
    <x v="2"/>
    <x v="2"/>
    <n v="12"/>
    <x v="2"/>
    <n v="44"/>
    <n v="43"/>
  </r>
  <r>
    <s v="VTA04077"/>
    <x v="11"/>
    <n v="12"/>
    <x v="4"/>
    <x v="4"/>
    <x v="0"/>
    <x v="0"/>
    <x v="405"/>
    <s v="Córdoba Shopping"/>
    <x v="3"/>
    <x v="10"/>
    <x v="8"/>
    <s v="Grande"/>
    <x v="3"/>
    <x v="3"/>
    <n v="1761.43"/>
    <x v="0"/>
    <n v="8807.15"/>
    <s v="Delivery"/>
    <x v="1"/>
    <x v="2"/>
    <s v="Efectivo"/>
    <x v="0"/>
    <x v="1"/>
    <n v="0"/>
    <x v="3"/>
    <s v="Combo"/>
    <x v="1"/>
    <x v="0"/>
    <x v="3"/>
    <n v="3.1"/>
    <x v="4"/>
    <n v="35"/>
    <n v="30"/>
  </r>
  <r>
    <s v="VTA04095"/>
    <x v="11"/>
    <n v="12"/>
    <x v="4"/>
    <x v="4"/>
    <x v="0"/>
    <x v="0"/>
    <x v="406"/>
    <s v="San Lorenzo 25, Nueva Córdoba"/>
    <x v="0"/>
    <x v="3"/>
    <x v="3"/>
    <s v=""/>
    <x v="0"/>
    <x v="3"/>
    <n v="1176.8599999999999"/>
    <x v="0"/>
    <n v="5884.3"/>
    <s v="Take Away"/>
    <x v="1"/>
    <x v="1"/>
    <s v="Tarjeta"/>
    <x v="1"/>
    <x v="0"/>
    <n v="0"/>
    <x v="2"/>
    <s v="Ninguna"/>
    <x v="0"/>
    <x v="2"/>
    <x v="2"/>
    <n v="11.4"/>
    <x v="2"/>
    <n v="39"/>
    <n v="34"/>
  </r>
  <r>
    <s v="VTA04318"/>
    <x v="11"/>
    <n v="12"/>
    <x v="4"/>
    <x v="4"/>
    <x v="0"/>
    <x v="0"/>
    <x v="407"/>
    <s v="Córdoba Shopping"/>
    <x v="3"/>
    <x v="23"/>
    <x v="10"/>
    <s v=""/>
    <x v="0"/>
    <x v="3"/>
    <n v="1574.6"/>
    <x v="0"/>
    <n v="7873"/>
    <s v="Delivery"/>
    <x v="1"/>
    <x v="2"/>
    <s v="Tarjeta"/>
    <x v="1"/>
    <x v="0"/>
    <n v="0"/>
    <x v="2"/>
    <s v="Ninguna"/>
    <x v="2"/>
    <x v="2"/>
    <x v="1"/>
    <n v="5.3"/>
    <x v="3"/>
    <n v="18"/>
    <n v="13"/>
  </r>
  <r>
    <s v="VTA04377"/>
    <x v="11"/>
    <n v="12"/>
    <x v="4"/>
    <x v="4"/>
    <x v="0"/>
    <x v="0"/>
    <x v="251"/>
    <s v="Córdoba Shopping"/>
    <x v="3"/>
    <x v="30"/>
    <x v="9"/>
    <s v="Venti"/>
    <x v="4"/>
    <x v="2"/>
    <n v="1593.61"/>
    <x v="0"/>
    <n v="1593.61"/>
    <s v="Take Away"/>
    <x v="0"/>
    <x v="1"/>
    <s v="Tarjeta"/>
    <x v="1"/>
    <x v="1"/>
    <n v="0"/>
    <x v="1"/>
    <s v="Happy Hour"/>
    <x v="4"/>
    <x v="0"/>
    <x v="2"/>
    <n v="10.9"/>
    <x v="2"/>
    <n v="21"/>
    <n v="20"/>
  </r>
  <r>
    <s v="VTA04488"/>
    <x v="11"/>
    <n v="12"/>
    <x v="4"/>
    <x v="4"/>
    <x v="0"/>
    <x v="0"/>
    <x v="197"/>
    <s v="San Lorenzo 25, Nueva Córdoba"/>
    <x v="0"/>
    <x v="28"/>
    <x v="2"/>
    <s v=""/>
    <x v="0"/>
    <x v="2"/>
    <n v="1000.14"/>
    <x v="0"/>
    <n v="1000.14"/>
    <s v="Take Away"/>
    <x v="0"/>
    <x v="1"/>
    <s v="Efectivo"/>
    <x v="0"/>
    <x v="1"/>
    <n v="0"/>
    <x v="0"/>
    <s v="2x1"/>
    <x v="0"/>
    <x v="0"/>
    <x v="1"/>
    <n v="6.4"/>
    <x v="3"/>
    <n v="30"/>
    <n v="29"/>
  </r>
  <r>
    <s v="VTA04586"/>
    <x v="11"/>
    <n v="12"/>
    <x v="4"/>
    <x v="4"/>
    <x v="0"/>
    <x v="0"/>
    <x v="408"/>
    <s v="Calle San Lorenzo 47"/>
    <x v="1"/>
    <x v="31"/>
    <x v="9"/>
    <s v="Pequeño"/>
    <x v="2"/>
    <x v="0"/>
    <n v="1413.41"/>
    <x v="0"/>
    <n v="4240.2299999999996"/>
    <s v="Take Away"/>
    <x v="0"/>
    <x v="1"/>
    <s v="Tarjeta"/>
    <x v="1"/>
    <x v="0"/>
    <n v="0"/>
    <x v="2"/>
    <s v="Ninguna"/>
    <x v="5"/>
    <x v="0"/>
    <x v="3"/>
    <n v="3.2"/>
    <x v="4"/>
    <n v="33"/>
    <n v="30"/>
  </r>
  <r>
    <s v="VTA04622"/>
    <x v="11"/>
    <n v="12"/>
    <x v="4"/>
    <x v="4"/>
    <x v="0"/>
    <x v="0"/>
    <x v="206"/>
    <s v="San Lorenzo 25, Nueva Córdoba"/>
    <x v="0"/>
    <x v="4"/>
    <x v="2"/>
    <s v=""/>
    <x v="0"/>
    <x v="3"/>
    <n v="1090.3399999999999"/>
    <x v="0"/>
    <n v="5451.7"/>
    <s v="En tienda"/>
    <x v="1"/>
    <x v="0"/>
    <s v="Tarjeta"/>
    <x v="1"/>
    <x v="1"/>
    <n v="0"/>
    <x v="2"/>
    <s v="Ninguna"/>
    <x v="0"/>
    <x v="1"/>
    <x v="1"/>
    <n v="8.3000000000000007"/>
    <x v="4"/>
    <n v="33"/>
    <n v="28"/>
  </r>
  <r>
    <s v="VTA04699"/>
    <x v="11"/>
    <n v="12"/>
    <x v="4"/>
    <x v="4"/>
    <x v="0"/>
    <x v="0"/>
    <x v="320"/>
    <s v="San Lorenzo 25, Nueva Córdoba"/>
    <x v="0"/>
    <x v="1"/>
    <x v="1"/>
    <s v=""/>
    <x v="0"/>
    <x v="1"/>
    <n v="1217.98"/>
    <x v="0"/>
    <n v="4871.92"/>
    <s v="En tienda"/>
    <x v="0"/>
    <x v="0"/>
    <s v="App"/>
    <x v="2"/>
    <x v="0"/>
    <n v="15"/>
    <x v="1"/>
    <s v="Happy Hour"/>
    <x v="3"/>
    <x v="2"/>
    <x v="2"/>
    <n v="10.5"/>
    <x v="4"/>
    <n v="20"/>
    <n v="16"/>
  </r>
  <r>
    <s v="VTA04755"/>
    <x v="11"/>
    <n v="12"/>
    <x v="4"/>
    <x v="4"/>
    <x v="0"/>
    <x v="0"/>
    <x v="125"/>
    <s v="Córdoba Shopping"/>
    <x v="3"/>
    <x v="3"/>
    <x v="3"/>
    <s v=""/>
    <x v="0"/>
    <x v="0"/>
    <n v="1193.06"/>
    <x v="0"/>
    <n v="3579.18"/>
    <s v="En tienda"/>
    <x v="0"/>
    <x v="0"/>
    <s v="Tarjeta"/>
    <x v="1"/>
    <x v="1"/>
    <n v="0"/>
    <x v="3"/>
    <s v="Combo"/>
    <x v="5"/>
    <x v="0"/>
    <x v="2"/>
    <n v="10.4"/>
    <x v="3"/>
    <n v="12"/>
    <n v="9"/>
  </r>
  <r>
    <s v="VTA04789"/>
    <x v="11"/>
    <n v="12"/>
    <x v="4"/>
    <x v="4"/>
    <x v="0"/>
    <x v="0"/>
    <x v="409"/>
    <s v="Córdoba Shopping"/>
    <x v="3"/>
    <x v="7"/>
    <x v="6"/>
    <s v=""/>
    <x v="0"/>
    <x v="2"/>
    <n v="2515.94"/>
    <x v="2"/>
    <n v="2515.94"/>
    <s v="Delivery"/>
    <x v="0"/>
    <x v="2"/>
    <s v="Tarjeta"/>
    <x v="1"/>
    <x v="1"/>
    <n v="0"/>
    <x v="3"/>
    <s v="Combo"/>
    <x v="3"/>
    <x v="2"/>
    <x v="0"/>
    <n v="13.9"/>
    <x v="3"/>
    <n v="46"/>
    <n v="45"/>
  </r>
  <r>
    <s v="VTA04931"/>
    <x v="11"/>
    <n v="12"/>
    <x v="4"/>
    <x v="4"/>
    <x v="0"/>
    <x v="0"/>
    <x v="410"/>
    <s v="Calle San Lorenzo 47"/>
    <x v="1"/>
    <x v="6"/>
    <x v="5"/>
    <s v=""/>
    <x v="0"/>
    <x v="2"/>
    <n v="1831.72"/>
    <x v="0"/>
    <n v="1831.72"/>
    <s v="Delivery"/>
    <x v="0"/>
    <x v="2"/>
    <s v="Efectivo"/>
    <x v="0"/>
    <x v="1"/>
    <n v="0"/>
    <x v="2"/>
    <s v="Ninguna"/>
    <x v="1"/>
    <x v="1"/>
    <x v="0"/>
    <n v="13"/>
    <x v="1"/>
    <n v="19"/>
    <n v="18"/>
  </r>
  <r>
    <s v="VTA04974"/>
    <x v="11"/>
    <n v="12"/>
    <x v="4"/>
    <x v="4"/>
    <x v="0"/>
    <x v="0"/>
    <x v="411"/>
    <s v="Calle San Lorenzo 47"/>
    <x v="1"/>
    <x v="28"/>
    <x v="2"/>
    <s v=""/>
    <x v="0"/>
    <x v="4"/>
    <n v="907.53"/>
    <x v="1"/>
    <n v="1815.06"/>
    <s v="Take Away"/>
    <x v="0"/>
    <x v="1"/>
    <s v="Efectivo"/>
    <x v="0"/>
    <x v="1"/>
    <n v="0"/>
    <x v="2"/>
    <s v="Ninguna"/>
    <x v="3"/>
    <x v="0"/>
    <x v="3"/>
    <n v="2.5"/>
    <x v="2"/>
    <n v="14"/>
    <n v="12"/>
  </r>
  <r>
    <s v="VTA00075"/>
    <x v="12"/>
    <n v="13"/>
    <x v="5"/>
    <x v="5"/>
    <x v="0"/>
    <x v="0"/>
    <x v="197"/>
    <s v="San Lorenzo 25, Nueva Córdoba"/>
    <x v="0"/>
    <x v="19"/>
    <x v="7"/>
    <s v=""/>
    <x v="0"/>
    <x v="1"/>
    <n v="2504.64"/>
    <x v="2"/>
    <n v="10018.56"/>
    <s v="Delivery"/>
    <x v="2"/>
    <x v="2"/>
    <s v="Tarjeta"/>
    <x v="1"/>
    <x v="0"/>
    <n v="0"/>
    <x v="1"/>
    <s v="Happy Hour"/>
    <x v="3"/>
    <x v="2"/>
    <x v="3"/>
    <n v="2.8"/>
    <x v="1"/>
    <n v="37"/>
    <n v="33"/>
  </r>
  <r>
    <s v="VTA00247"/>
    <x v="12"/>
    <n v="13"/>
    <x v="5"/>
    <x v="5"/>
    <x v="0"/>
    <x v="0"/>
    <x v="412"/>
    <s v="San Lorenzo 25, Nueva Córdoba"/>
    <x v="0"/>
    <x v="0"/>
    <x v="0"/>
    <s v=""/>
    <x v="0"/>
    <x v="3"/>
    <n v="1095.29"/>
    <x v="0"/>
    <n v="5476.45"/>
    <s v="Take Away"/>
    <x v="1"/>
    <x v="1"/>
    <s v="Efectivo"/>
    <x v="0"/>
    <x v="0"/>
    <n v="0"/>
    <x v="0"/>
    <s v="2x1"/>
    <x v="2"/>
    <x v="2"/>
    <x v="1"/>
    <n v="6.4"/>
    <x v="3"/>
    <n v="40"/>
    <n v="35"/>
  </r>
  <r>
    <s v="VTA00329"/>
    <x v="12"/>
    <n v="13"/>
    <x v="5"/>
    <x v="5"/>
    <x v="0"/>
    <x v="0"/>
    <x v="413"/>
    <s v="Córdoba Shopping"/>
    <x v="3"/>
    <x v="16"/>
    <x v="4"/>
    <s v="Pequeño"/>
    <x v="2"/>
    <x v="4"/>
    <n v="1696.49"/>
    <x v="0"/>
    <n v="3392.98"/>
    <s v="En tienda"/>
    <x v="0"/>
    <x v="0"/>
    <s v="Tarjeta"/>
    <x v="1"/>
    <x v="0"/>
    <n v="10"/>
    <x v="2"/>
    <s v="Ninguna"/>
    <x v="2"/>
    <x v="2"/>
    <x v="0"/>
    <n v="14.7"/>
    <x v="3"/>
    <n v="26"/>
    <n v="24"/>
  </r>
  <r>
    <s v="VTA00397"/>
    <x v="12"/>
    <n v="13"/>
    <x v="5"/>
    <x v="5"/>
    <x v="0"/>
    <x v="0"/>
    <x v="414"/>
    <s v="Córdoba Shopping"/>
    <x v="3"/>
    <x v="14"/>
    <x v="6"/>
    <s v=""/>
    <x v="0"/>
    <x v="0"/>
    <n v="2870.69"/>
    <x v="2"/>
    <n v="8612.07"/>
    <s v="En tienda"/>
    <x v="1"/>
    <x v="0"/>
    <s v="Tarjeta"/>
    <x v="1"/>
    <x v="1"/>
    <n v="0"/>
    <x v="3"/>
    <s v="Combo"/>
    <x v="3"/>
    <x v="1"/>
    <x v="3"/>
    <n v="3.5"/>
    <x v="3"/>
    <n v="25"/>
    <n v="22"/>
  </r>
  <r>
    <s v="VTA00430"/>
    <x v="12"/>
    <n v="13"/>
    <x v="5"/>
    <x v="5"/>
    <x v="0"/>
    <x v="0"/>
    <x v="412"/>
    <s v="Córdoba Shopping"/>
    <x v="3"/>
    <x v="7"/>
    <x v="6"/>
    <s v=""/>
    <x v="0"/>
    <x v="1"/>
    <n v="2615.9299999999998"/>
    <x v="2"/>
    <n v="10463.719999999999"/>
    <s v="Take Away"/>
    <x v="2"/>
    <x v="1"/>
    <s v="Efectivo"/>
    <x v="0"/>
    <x v="0"/>
    <n v="15"/>
    <x v="3"/>
    <s v="Combo"/>
    <x v="4"/>
    <x v="2"/>
    <x v="2"/>
    <n v="12.7"/>
    <x v="0"/>
    <n v="38"/>
    <n v="34"/>
  </r>
  <r>
    <s v="VTA00445"/>
    <x v="12"/>
    <n v="13"/>
    <x v="5"/>
    <x v="5"/>
    <x v="0"/>
    <x v="0"/>
    <x v="415"/>
    <s v="Calle San Lorenzo 47"/>
    <x v="1"/>
    <x v="10"/>
    <x v="8"/>
    <s v="Venti"/>
    <x v="4"/>
    <x v="4"/>
    <n v="2008.49"/>
    <x v="2"/>
    <n v="4016.98"/>
    <s v="Delivery"/>
    <x v="0"/>
    <x v="2"/>
    <s v="Tarjeta"/>
    <x v="1"/>
    <x v="1"/>
    <n v="0"/>
    <x v="1"/>
    <s v="Happy Hour"/>
    <x v="1"/>
    <x v="2"/>
    <x v="3"/>
    <n v="4.2"/>
    <x v="1"/>
    <n v="29"/>
    <n v="27"/>
  </r>
  <r>
    <s v="VTA00674"/>
    <x v="12"/>
    <n v="13"/>
    <x v="5"/>
    <x v="5"/>
    <x v="0"/>
    <x v="0"/>
    <x v="416"/>
    <s v="Córdoba Shopping"/>
    <x v="3"/>
    <x v="20"/>
    <x v="2"/>
    <s v=""/>
    <x v="0"/>
    <x v="0"/>
    <n v="1283.19"/>
    <x v="0"/>
    <n v="3849.57"/>
    <s v="Delivery"/>
    <x v="0"/>
    <x v="2"/>
    <s v="App"/>
    <x v="2"/>
    <x v="0"/>
    <n v="10"/>
    <x v="3"/>
    <s v="Combo"/>
    <x v="4"/>
    <x v="0"/>
    <x v="2"/>
    <n v="12.5"/>
    <x v="4"/>
    <n v="50"/>
    <n v="47"/>
  </r>
  <r>
    <s v="VTA00926"/>
    <x v="12"/>
    <n v="13"/>
    <x v="5"/>
    <x v="5"/>
    <x v="0"/>
    <x v="0"/>
    <x v="356"/>
    <s v="Córdoba Shopping"/>
    <x v="3"/>
    <x v="21"/>
    <x v="1"/>
    <s v=""/>
    <x v="0"/>
    <x v="0"/>
    <n v="884.46"/>
    <x v="1"/>
    <n v="2653.38"/>
    <s v="Take Away"/>
    <x v="0"/>
    <x v="1"/>
    <s v="App"/>
    <x v="2"/>
    <x v="1"/>
    <n v="0"/>
    <x v="0"/>
    <s v="2x1"/>
    <x v="2"/>
    <x v="0"/>
    <x v="2"/>
    <n v="11.4"/>
    <x v="3"/>
    <n v="50"/>
    <n v="47"/>
  </r>
  <r>
    <s v="VTA01068"/>
    <x v="12"/>
    <n v="13"/>
    <x v="5"/>
    <x v="5"/>
    <x v="0"/>
    <x v="0"/>
    <x v="328"/>
    <s v="Avenida Colón 608"/>
    <x v="2"/>
    <x v="17"/>
    <x v="9"/>
    <s v="Tall"/>
    <x v="1"/>
    <x v="0"/>
    <n v="1390.25"/>
    <x v="0"/>
    <n v="4170.75"/>
    <s v="Take Away"/>
    <x v="0"/>
    <x v="1"/>
    <s v="Efectivo"/>
    <x v="0"/>
    <x v="0"/>
    <n v="15"/>
    <x v="1"/>
    <s v="Happy Hour"/>
    <x v="0"/>
    <x v="2"/>
    <x v="0"/>
    <n v="14.4"/>
    <x v="3"/>
    <n v="46"/>
    <n v="43"/>
  </r>
  <r>
    <s v="VTA01142"/>
    <x v="12"/>
    <n v="13"/>
    <x v="5"/>
    <x v="5"/>
    <x v="0"/>
    <x v="0"/>
    <x v="417"/>
    <s v="Calle San Lorenzo 47"/>
    <x v="1"/>
    <x v="25"/>
    <x v="2"/>
    <s v=""/>
    <x v="0"/>
    <x v="0"/>
    <n v="1232.57"/>
    <x v="0"/>
    <n v="3697.71"/>
    <s v="Delivery"/>
    <x v="0"/>
    <x v="2"/>
    <s v="Tarjeta"/>
    <x v="1"/>
    <x v="1"/>
    <n v="0"/>
    <x v="0"/>
    <s v="2x1"/>
    <x v="2"/>
    <x v="2"/>
    <x v="1"/>
    <n v="8.3000000000000007"/>
    <x v="3"/>
    <n v="43"/>
    <n v="40"/>
  </r>
  <r>
    <s v="VTA01158"/>
    <x v="12"/>
    <n v="13"/>
    <x v="5"/>
    <x v="5"/>
    <x v="0"/>
    <x v="0"/>
    <x v="14"/>
    <s v="Avenida Colón 608"/>
    <x v="2"/>
    <x v="31"/>
    <x v="9"/>
    <s v="Pequeño"/>
    <x v="2"/>
    <x v="4"/>
    <n v="1254.4100000000001"/>
    <x v="0"/>
    <n v="2508.8200000000002"/>
    <s v="Delivery"/>
    <x v="0"/>
    <x v="2"/>
    <s v="Efectivo"/>
    <x v="0"/>
    <x v="1"/>
    <n v="0"/>
    <x v="0"/>
    <s v="2x1"/>
    <x v="0"/>
    <x v="2"/>
    <x v="0"/>
    <n v="14.8"/>
    <x v="3"/>
    <n v="42"/>
    <n v="40"/>
  </r>
  <r>
    <s v="VTA01240"/>
    <x v="12"/>
    <n v="13"/>
    <x v="5"/>
    <x v="5"/>
    <x v="0"/>
    <x v="0"/>
    <x v="418"/>
    <s v="Córdoba Shopping"/>
    <x v="3"/>
    <x v="20"/>
    <x v="2"/>
    <s v=""/>
    <x v="0"/>
    <x v="4"/>
    <n v="1493.43"/>
    <x v="0"/>
    <n v="2986.86"/>
    <s v="Delivery"/>
    <x v="0"/>
    <x v="2"/>
    <s v="Efectivo"/>
    <x v="0"/>
    <x v="1"/>
    <n v="0"/>
    <x v="1"/>
    <s v="Happy Hour"/>
    <x v="0"/>
    <x v="2"/>
    <x v="1"/>
    <n v="5.9"/>
    <x v="0"/>
    <n v="29"/>
    <n v="27"/>
  </r>
  <r>
    <s v="VTA01426"/>
    <x v="12"/>
    <n v="13"/>
    <x v="5"/>
    <x v="5"/>
    <x v="0"/>
    <x v="0"/>
    <x v="231"/>
    <s v="Avenida Colón 608"/>
    <x v="2"/>
    <x v="17"/>
    <x v="9"/>
    <s v="Pequeño"/>
    <x v="2"/>
    <x v="4"/>
    <n v="1558.08"/>
    <x v="0"/>
    <n v="3116.16"/>
    <s v="Take Away"/>
    <x v="0"/>
    <x v="1"/>
    <s v="Efectivo"/>
    <x v="0"/>
    <x v="0"/>
    <n v="10"/>
    <x v="3"/>
    <s v="Combo"/>
    <x v="4"/>
    <x v="0"/>
    <x v="3"/>
    <n v="2"/>
    <x v="0"/>
    <n v="46"/>
    <n v="44"/>
  </r>
  <r>
    <s v="VTA01736"/>
    <x v="12"/>
    <n v="13"/>
    <x v="5"/>
    <x v="5"/>
    <x v="0"/>
    <x v="0"/>
    <x v="148"/>
    <s v="Córdoba Shopping"/>
    <x v="3"/>
    <x v="10"/>
    <x v="8"/>
    <s v="Grande"/>
    <x v="3"/>
    <x v="2"/>
    <n v="1565.98"/>
    <x v="0"/>
    <n v="1565.98"/>
    <s v="Delivery"/>
    <x v="0"/>
    <x v="2"/>
    <s v="Tarjeta"/>
    <x v="1"/>
    <x v="0"/>
    <n v="10"/>
    <x v="2"/>
    <s v="Ninguna"/>
    <x v="4"/>
    <x v="0"/>
    <x v="1"/>
    <n v="8.9"/>
    <x v="2"/>
    <n v="38"/>
    <n v="37"/>
  </r>
  <r>
    <s v="VTA01832"/>
    <x v="12"/>
    <n v="13"/>
    <x v="5"/>
    <x v="5"/>
    <x v="0"/>
    <x v="0"/>
    <x v="419"/>
    <s v="Calle San Lorenzo 47"/>
    <x v="1"/>
    <x v="1"/>
    <x v="1"/>
    <s v=""/>
    <x v="0"/>
    <x v="4"/>
    <n v="860.29"/>
    <x v="1"/>
    <n v="1720.58"/>
    <s v="Take Away"/>
    <x v="0"/>
    <x v="1"/>
    <s v="Efectivo"/>
    <x v="0"/>
    <x v="0"/>
    <n v="10"/>
    <x v="1"/>
    <s v="Happy Hour"/>
    <x v="1"/>
    <x v="1"/>
    <x v="1"/>
    <n v="8"/>
    <x v="3"/>
    <n v="44"/>
    <n v="42"/>
  </r>
  <r>
    <s v="VTA01916"/>
    <x v="12"/>
    <n v="13"/>
    <x v="5"/>
    <x v="5"/>
    <x v="0"/>
    <x v="0"/>
    <x v="420"/>
    <s v="Calle San Lorenzo 47"/>
    <x v="1"/>
    <x v="21"/>
    <x v="1"/>
    <s v=""/>
    <x v="0"/>
    <x v="3"/>
    <n v="811.11"/>
    <x v="1"/>
    <n v="4055.55"/>
    <s v="Delivery"/>
    <x v="0"/>
    <x v="2"/>
    <s v="Tarjeta"/>
    <x v="1"/>
    <x v="1"/>
    <n v="0"/>
    <x v="2"/>
    <s v="Ninguna"/>
    <x v="2"/>
    <x v="1"/>
    <x v="0"/>
    <n v="14.7"/>
    <x v="4"/>
    <n v="29"/>
    <n v="24"/>
  </r>
  <r>
    <s v="VTA02083"/>
    <x v="12"/>
    <n v="13"/>
    <x v="5"/>
    <x v="5"/>
    <x v="0"/>
    <x v="0"/>
    <x v="223"/>
    <s v="San Lorenzo 25, Nueva Córdoba"/>
    <x v="0"/>
    <x v="21"/>
    <x v="1"/>
    <s v=""/>
    <x v="0"/>
    <x v="4"/>
    <n v="1094.6400000000001"/>
    <x v="0"/>
    <n v="2189.2800000000002"/>
    <s v="Delivery"/>
    <x v="0"/>
    <x v="2"/>
    <s v="Tarjeta"/>
    <x v="1"/>
    <x v="1"/>
    <n v="0"/>
    <x v="2"/>
    <s v="Ninguna"/>
    <x v="5"/>
    <x v="2"/>
    <x v="1"/>
    <n v="8.5"/>
    <x v="0"/>
    <n v="14"/>
    <n v="12"/>
  </r>
  <r>
    <s v="VTA02336"/>
    <x v="12"/>
    <n v="13"/>
    <x v="5"/>
    <x v="5"/>
    <x v="0"/>
    <x v="0"/>
    <x v="421"/>
    <s v="Calle San Lorenzo 47"/>
    <x v="1"/>
    <x v="25"/>
    <x v="2"/>
    <s v=""/>
    <x v="0"/>
    <x v="2"/>
    <n v="1103.1500000000001"/>
    <x v="0"/>
    <n v="1103.1500000000001"/>
    <s v="Take Away"/>
    <x v="0"/>
    <x v="1"/>
    <s v="App"/>
    <x v="2"/>
    <x v="1"/>
    <n v="0"/>
    <x v="0"/>
    <s v="2x1"/>
    <x v="0"/>
    <x v="1"/>
    <x v="1"/>
    <n v="8.6999999999999993"/>
    <x v="1"/>
    <n v="42"/>
    <n v="41"/>
  </r>
  <r>
    <s v="VTA02554"/>
    <x v="12"/>
    <n v="13"/>
    <x v="5"/>
    <x v="5"/>
    <x v="0"/>
    <x v="0"/>
    <x v="170"/>
    <s v="Calle San Lorenzo 47"/>
    <x v="1"/>
    <x v="4"/>
    <x v="2"/>
    <s v=""/>
    <x v="0"/>
    <x v="2"/>
    <n v="1475.85"/>
    <x v="0"/>
    <n v="1475.85"/>
    <s v="En tienda"/>
    <x v="0"/>
    <x v="0"/>
    <s v="Efectivo"/>
    <x v="0"/>
    <x v="1"/>
    <n v="0"/>
    <x v="3"/>
    <s v="Combo"/>
    <x v="2"/>
    <x v="0"/>
    <x v="1"/>
    <n v="8.5"/>
    <x v="0"/>
    <n v="32"/>
    <n v="31"/>
  </r>
  <r>
    <s v="VTA02813"/>
    <x v="12"/>
    <n v="13"/>
    <x v="5"/>
    <x v="5"/>
    <x v="0"/>
    <x v="0"/>
    <x v="244"/>
    <s v="Avenida Colón 608"/>
    <x v="2"/>
    <x v="16"/>
    <x v="4"/>
    <s v="Pequeño"/>
    <x v="2"/>
    <x v="1"/>
    <n v="1378.86"/>
    <x v="0"/>
    <n v="5515.44"/>
    <s v="Take Away"/>
    <x v="1"/>
    <x v="1"/>
    <s v="Efectivo"/>
    <x v="0"/>
    <x v="0"/>
    <n v="0"/>
    <x v="0"/>
    <s v="2x1"/>
    <x v="4"/>
    <x v="1"/>
    <x v="2"/>
    <n v="12.7"/>
    <x v="1"/>
    <n v="34"/>
    <n v="30"/>
  </r>
  <r>
    <s v="VTA02882"/>
    <x v="12"/>
    <n v="13"/>
    <x v="5"/>
    <x v="5"/>
    <x v="0"/>
    <x v="0"/>
    <x v="422"/>
    <s v="Avenida Colón 608"/>
    <x v="2"/>
    <x v="33"/>
    <x v="4"/>
    <s v="Venti"/>
    <x v="4"/>
    <x v="3"/>
    <n v="1703.65"/>
    <x v="0"/>
    <n v="8518.25"/>
    <s v="Take Away"/>
    <x v="1"/>
    <x v="1"/>
    <s v="Tarjeta"/>
    <x v="1"/>
    <x v="0"/>
    <n v="15"/>
    <x v="3"/>
    <s v="Combo"/>
    <x v="2"/>
    <x v="2"/>
    <x v="1"/>
    <n v="6.2"/>
    <x v="2"/>
    <n v="44"/>
    <n v="39"/>
  </r>
  <r>
    <s v="VTA02965"/>
    <x v="12"/>
    <n v="13"/>
    <x v="5"/>
    <x v="5"/>
    <x v="0"/>
    <x v="0"/>
    <x v="423"/>
    <s v="Avenida Colón 608"/>
    <x v="2"/>
    <x v="23"/>
    <x v="10"/>
    <s v=""/>
    <x v="0"/>
    <x v="1"/>
    <n v="1666.54"/>
    <x v="0"/>
    <n v="6666.16"/>
    <s v="Take Away"/>
    <x v="1"/>
    <x v="1"/>
    <s v="Efectivo"/>
    <x v="0"/>
    <x v="1"/>
    <n v="0"/>
    <x v="3"/>
    <s v="Combo"/>
    <x v="1"/>
    <x v="1"/>
    <x v="3"/>
    <n v="4.2"/>
    <x v="3"/>
    <n v="49"/>
    <n v="45"/>
  </r>
  <r>
    <s v="VTA03055"/>
    <x v="12"/>
    <n v="13"/>
    <x v="5"/>
    <x v="5"/>
    <x v="0"/>
    <x v="0"/>
    <x v="154"/>
    <s v="San Lorenzo 25, Nueva Córdoba"/>
    <x v="0"/>
    <x v="21"/>
    <x v="1"/>
    <s v=""/>
    <x v="0"/>
    <x v="4"/>
    <n v="1181.92"/>
    <x v="0"/>
    <n v="2363.84"/>
    <s v="En tienda"/>
    <x v="0"/>
    <x v="0"/>
    <s v="App"/>
    <x v="2"/>
    <x v="1"/>
    <n v="0"/>
    <x v="1"/>
    <s v="Happy Hour"/>
    <x v="3"/>
    <x v="1"/>
    <x v="3"/>
    <n v="3.4"/>
    <x v="0"/>
    <n v="14"/>
    <n v="12"/>
  </r>
  <r>
    <s v="VTA03129"/>
    <x v="12"/>
    <n v="13"/>
    <x v="5"/>
    <x v="5"/>
    <x v="0"/>
    <x v="0"/>
    <x v="6"/>
    <s v="Calle San Lorenzo 47"/>
    <x v="1"/>
    <x v="12"/>
    <x v="4"/>
    <s v="Venti"/>
    <x v="4"/>
    <x v="1"/>
    <n v="1846.51"/>
    <x v="0"/>
    <n v="7386.04"/>
    <s v="Delivery"/>
    <x v="1"/>
    <x v="2"/>
    <s v="Efectivo"/>
    <x v="0"/>
    <x v="0"/>
    <n v="15"/>
    <x v="0"/>
    <s v="2x1"/>
    <x v="0"/>
    <x v="0"/>
    <x v="1"/>
    <n v="9.3000000000000007"/>
    <x v="0"/>
    <n v="44"/>
    <n v="40"/>
  </r>
  <r>
    <s v="VTA03160"/>
    <x v="12"/>
    <n v="13"/>
    <x v="5"/>
    <x v="5"/>
    <x v="0"/>
    <x v="0"/>
    <x v="424"/>
    <s v="San Lorenzo 25, Nueva Córdoba"/>
    <x v="0"/>
    <x v="10"/>
    <x v="8"/>
    <s v="Tall"/>
    <x v="1"/>
    <x v="2"/>
    <n v="1729.05"/>
    <x v="0"/>
    <n v="1729.05"/>
    <s v="Delivery"/>
    <x v="0"/>
    <x v="2"/>
    <s v="App"/>
    <x v="2"/>
    <x v="1"/>
    <n v="0"/>
    <x v="3"/>
    <s v="Combo"/>
    <x v="3"/>
    <x v="2"/>
    <x v="3"/>
    <n v="4.4000000000000004"/>
    <x v="3"/>
    <n v="15"/>
    <n v="14"/>
  </r>
  <r>
    <s v="VTA03176"/>
    <x v="12"/>
    <n v="13"/>
    <x v="5"/>
    <x v="5"/>
    <x v="0"/>
    <x v="0"/>
    <x v="416"/>
    <s v="San Lorenzo 25, Nueva Córdoba"/>
    <x v="0"/>
    <x v="9"/>
    <x v="7"/>
    <s v=""/>
    <x v="0"/>
    <x v="2"/>
    <n v="2823.67"/>
    <x v="2"/>
    <n v="2823.67"/>
    <s v="Take Away"/>
    <x v="0"/>
    <x v="1"/>
    <s v="Efectivo"/>
    <x v="0"/>
    <x v="1"/>
    <n v="0"/>
    <x v="0"/>
    <s v="2x1"/>
    <x v="0"/>
    <x v="1"/>
    <x v="3"/>
    <n v="4.7"/>
    <x v="4"/>
    <n v="17"/>
    <n v="16"/>
  </r>
  <r>
    <s v="VTA03226"/>
    <x v="12"/>
    <n v="13"/>
    <x v="5"/>
    <x v="5"/>
    <x v="0"/>
    <x v="0"/>
    <x v="334"/>
    <s v="Córdoba Shopping"/>
    <x v="3"/>
    <x v="6"/>
    <x v="5"/>
    <s v=""/>
    <x v="0"/>
    <x v="0"/>
    <n v="2052.84"/>
    <x v="2"/>
    <n v="6158.52"/>
    <s v="En tienda"/>
    <x v="1"/>
    <x v="0"/>
    <s v="Tarjeta"/>
    <x v="1"/>
    <x v="1"/>
    <n v="0"/>
    <x v="2"/>
    <s v="Ninguna"/>
    <x v="2"/>
    <x v="2"/>
    <x v="1"/>
    <n v="5.0999999999999996"/>
    <x v="2"/>
    <n v="29"/>
    <n v="26"/>
  </r>
  <r>
    <s v="VTA03313"/>
    <x v="12"/>
    <n v="13"/>
    <x v="5"/>
    <x v="5"/>
    <x v="0"/>
    <x v="0"/>
    <x v="425"/>
    <s v="Córdoba Shopping"/>
    <x v="3"/>
    <x v="10"/>
    <x v="8"/>
    <s v="Pequeño"/>
    <x v="2"/>
    <x v="1"/>
    <n v="2014.38"/>
    <x v="2"/>
    <n v="8057.52"/>
    <s v="Take Away"/>
    <x v="1"/>
    <x v="1"/>
    <s v="Efectivo"/>
    <x v="0"/>
    <x v="0"/>
    <n v="15"/>
    <x v="3"/>
    <s v="Combo"/>
    <x v="4"/>
    <x v="1"/>
    <x v="1"/>
    <n v="6.3"/>
    <x v="4"/>
    <n v="35"/>
    <n v="31"/>
  </r>
  <r>
    <s v="VTA03326"/>
    <x v="12"/>
    <n v="13"/>
    <x v="5"/>
    <x v="5"/>
    <x v="0"/>
    <x v="0"/>
    <x v="147"/>
    <s v="San Lorenzo 25, Nueva Córdoba"/>
    <x v="0"/>
    <x v="7"/>
    <x v="6"/>
    <s v=""/>
    <x v="0"/>
    <x v="1"/>
    <n v="3376"/>
    <x v="3"/>
    <n v="13504"/>
    <s v="En tienda"/>
    <x v="2"/>
    <x v="0"/>
    <s v="Tarjeta"/>
    <x v="1"/>
    <x v="0"/>
    <n v="0"/>
    <x v="0"/>
    <s v="2x1"/>
    <x v="1"/>
    <x v="1"/>
    <x v="1"/>
    <n v="7"/>
    <x v="4"/>
    <n v="29"/>
    <n v="25"/>
  </r>
  <r>
    <s v="VTA03365"/>
    <x v="12"/>
    <n v="13"/>
    <x v="5"/>
    <x v="5"/>
    <x v="0"/>
    <x v="0"/>
    <x v="30"/>
    <s v="Avenida Colón 608"/>
    <x v="2"/>
    <x v="10"/>
    <x v="8"/>
    <s v="Pequeño"/>
    <x v="2"/>
    <x v="1"/>
    <n v="2085.36"/>
    <x v="2"/>
    <n v="8341.44"/>
    <s v="Take Away"/>
    <x v="1"/>
    <x v="1"/>
    <s v="App"/>
    <x v="2"/>
    <x v="0"/>
    <n v="15"/>
    <x v="0"/>
    <s v="2x1"/>
    <x v="5"/>
    <x v="1"/>
    <x v="2"/>
    <n v="11.7"/>
    <x v="4"/>
    <n v="24"/>
    <n v="20"/>
  </r>
  <r>
    <s v="VTA03434"/>
    <x v="12"/>
    <n v="13"/>
    <x v="5"/>
    <x v="5"/>
    <x v="0"/>
    <x v="0"/>
    <x v="426"/>
    <s v="San Lorenzo 25, Nueva Córdoba"/>
    <x v="0"/>
    <x v="7"/>
    <x v="6"/>
    <s v=""/>
    <x v="0"/>
    <x v="3"/>
    <n v="3456.87"/>
    <x v="3"/>
    <n v="17284.349999999999"/>
    <s v="Take Away"/>
    <x v="3"/>
    <x v="1"/>
    <s v="Efectivo"/>
    <x v="0"/>
    <x v="0"/>
    <n v="15"/>
    <x v="0"/>
    <s v="2x1"/>
    <x v="1"/>
    <x v="2"/>
    <x v="0"/>
    <n v="13.3"/>
    <x v="1"/>
    <n v="30"/>
    <n v="25"/>
  </r>
  <r>
    <s v="VTA03465"/>
    <x v="12"/>
    <n v="13"/>
    <x v="5"/>
    <x v="5"/>
    <x v="0"/>
    <x v="0"/>
    <x v="238"/>
    <s v="Avenida Colón 608"/>
    <x v="2"/>
    <x v="33"/>
    <x v="4"/>
    <s v="Pequeño"/>
    <x v="2"/>
    <x v="1"/>
    <n v="1567.5"/>
    <x v="0"/>
    <n v="6270"/>
    <s v="Take Away"/>
    <x v="1"/>
    <x v="1"/>
    <s v="Tarjeta"/>
    <x v="1"/>
    <x v="1"/>
    <n v="0"/>
    <x v="0"/>
    <s v="2x1"/>
    <x v="2"/>
    <x v="0"/>
    <x v="1"/>
    <n v="5.3"/>
    <x v="4"/>
    <n v="24"/>
    <n v="20"/>
  </r>
  <r>
    <s v="VTA03636"/>
    <x v="12"/>
    <n v="13"/>
    <x v="5"/>
    <x v="5"/>
    <x v="0"/>
    <x v="0"/>
    <x v="427"/>
    <s v="Córdoba Shopping"/>
    <x v="3"/>
    <x v="10"/>
    <x v="8"/>
    <s v="Pequeño"/>
    <x v="2"/>
    <x v="1"/>
    <n v="1623.95"/>
    <x v="0"/>
    <n v="6495.8"/>
    <s v="Delivery"/>
    <x v="1"/>
    <x v="2"/>
    <s v="Tarjeta"/>
    <x v="1"/>
    <x v="1"/>
    <n v="0"/>
    <x v="0"/>
    <s v="2x1"/>
    <x v="2"/>
    <x v="1"/>
    <x v="1"/>
    <n v="9.1"/>
    <x v="2"/>
    <n v="22"/>
    <n v="18"/>
  </r>
  <r>
    <s v="VTA03694"/>
    <x v="12"/>
    <n v="13"/>
    <x v="5"/>
    <x v="5"/>
    <x v="0"/>
    <x v="0"/>
    <x v="428"/>
    <s v="Calle San Lorenzo 47"/>
    <x v="1"/>
    <x v="4"/>
    <x v="2"/>
    <s v=""/>
    <x v="0"/>
    <x v="0"/>
    <n v="1055.54"/>
    <x v="0"/>
    <n v="3166.62"/>
    <s v="Take Away"/>
    <x v="0"/>
    <x v="1"/>
    <s v="App"/>
    <x v="2"/>
    <x v="0"/>
    <n v="15"/>
    <x v="1"/>
    <s v="Happy Hour"/>
    <x v="4"/>
    <x v="2"/>
    <x v="2"/>
    <n v="10.6"/>
    <x v="2"/>
    <n v="41"/>
    <n v="38"/>
  </r>
  <r>
    <s v="VTA03824"/>
    <x v="12"/>
    <n v="13"/>
    <x v="5"/>
    <x v="5"/>
    <x v="0"/>
    <x v="0"/>
    <x v="429"/>
    <s v="Avenida Colón 608"/>
    <x v="2"/>
    <x v="24"/>
    <x v="9"/>
    <s v="Venti"/>
    <x v="4"/>
    <x v="4"/>
    <n v="1783.75"/>
    <x v="0"/>
    <n v="3567.5"/>
    <s v="Delivery"/>
    <x v="0"/>
    <x v="2"/>
    <s v="Efectivo"/>
    <x v="0"/>
    <x v="1"/>
    <n v="0"/>
    <x v="3"/>
    <s v="Combo"/>
    <x v="2"/>
    <x v="1"/>
    <x v="1"/>
    <n v="9.1999999999999993"/>
    <x v="0"/>
    <n v="37"/>
    <n v="35"/>
  </r>
  <r>
    <s v="VTA03838"/>
    <x v="12"/>
    <n v="13"/>
    <x v="5"/>
    <x v="5"/>
    <x v="0"/>
    <x v="0"/>
    <x v="168"/>
    <s v="Córdoba Shopping"/>
    <x v="3"/>
    <x v="23"/>
    <x v="10"/>
    <s v=""/>
    <x v="0"/>
    <x v="0"/>
    <n v="1776.62"/>
    <x v="0"/>
    <n v="5329.86"/>
    <s v="Delivery"/>
    <x v="1"/>
    <x v="2"/>
    <s v="Efectivo"/>
    <x v="0"/>
    <x v="0"/>
    <n v="15"/>
    <x v="2"/>
    <s v="Ninguna"/>
    <x v="3"/>
    <x v="2"/>
    <x v="1"/>
    <n v="5.8"/>
    <x v="1"/>
    <n v="42"/>
    <n v="39"/>
  </r>
  <r>
    <s v="VTA03877"/>
    <x v="12"/>
    <n v="13"/>
    <x v="5"/>
    <x v="5"/>
    <x v="0"/>
    <x v="0"/>
    <x v="430"/>
    <s v="Calle San Lorenzo 47"/>
    <x v="1"/>
    <x v="0"/>
    <x v="0"/>
    <s v=""/>
    <x v="0"/>
    <x v="3"/>
    <n v="1429.12"/>
    <x v="0"/>
    <n v="7145.6"/>
    <s v="En tienda"/>
    <x v="1"/>
    <x v="0"/>
    <s v="App"/>
    <x v="2"/>
    <x v="0"/>
    <n v="15"/>
    <x v="3"/>
    <s v="Combo"/>
    <x v="5"/>
    <x v="1"/>
    <x v="2"/>
    <n v="12.8"/>
    <x v="3"/>
    <n v="23"/>
    <n v="18"/>
  </r>
  <r>
    <s v="VTA03906"/>
    <x v="12"/>
    <n v="13"/>
    <x v="5"/>
    <x v="5"/>
    <x v="0"/>
    <x v="0"/>
    <x v="431"/>
    <s v="Calle San Lorenzo 47"/>
    <x v="1"/>
    <x v="20"/>
    <x v="2"/>
    <s v=""/>
    <x v="0"/>
    <x v="4"/>
    <n v="985.58"/>
    <x v="1"/>
    <n v="1971.16"/>
    <s v="Delivery"/>
    <x v="0"/>
    <x v="2"/>
    <s v="Efectivo"/>
    <x v="0"/>
    <x v="0"/>
    <n v="10"/>
    <x v="3"/>
    <s v="Combo"/>
    <x v="4"/>
    <x v="0"/>
    <x v="2"/>
    <n v="11.3"/>
    <x v="3"/>
    <n v="33"/>
    <n v="31"/>
  </r>
  <r>
    <s v="VTA03982"/>
    <x v="12"/>
    <n v="13"/>
    <x v="5"/>
    <x v="5"/>
    <x v="0"/>
    <x v="0"/>
    <x v="432"/>
    <s v="Calle San Lorenzo 47"/>
    <x v="1"/>
    <x v="9"/>
    <x v="7"/>
    <s v=""/>
    <x v="0"/>
    <x v="4"/>
    <n v="2504.46"/>
    <x v="2"/>
    <n v="5008.92"/>
    <s v="Take Away"/>
    <x v="1"/>
    <x v="1"/>
    <s v="Tarjeta"/>
    <x v="1"/>
    <x v="0"/>
    <n v="0"/>
    <x v="2"/>
    <s v="Ninguna"/>
    <x v="5"/>
    <x v="1"/>
    <x v="1"/>
    <n v="7.9"/>
    <x v="2"/>
    <n v="48"/>
    <n v="46"/>
  </r>
  <r>
    <s v="VTA04011"/>
    <x v="12"/>
    <n v="13"/>
    <x v="5"/>
    <x v="5"/>
    <x v="0"/>
    <x v="0"/>
    <x v="433"/>
    <s v="Córdoba Shopping"/>
    <x v="3"/>
    <x v="12"/>
    <x v="4"/>
    <s v="Venti"/>
    <x v="4"/>
    <x v="4"/>
    <n v="1329.77"/>
    <x v="0"/>
    <n v="2659.54"/>
    <s v="Delivery"/>
    <x v="0"/>
    <x v="2"/>
    <s v="App"/>
    <x v="2"/>
    <x v="0"/>
    <n v="10"/>
    <x v="0"/>
    <s v="2x1"/>
    <x v="3"/>
    <x v="2"/>
    <x v="0"/>
    <n v="14.1"/>
    <x v="0"/>
    <n v="30"/>
    <n v="28"/>
  </r>
  <r>
    <s v="VTA04018"/>
    <x v="12"/>
    <n v="13"/>
    <x v="5"/>
    <x v="5"/>
    <x v="0"/>
    <x v="0"/>
    <x v="434"/>
    <s v="Avenida Colón 608"/>
    <x v="2"/>
    <x v="9"/>
    <x v="7"/>
    <s v=""/>
    <x v="0"/>
    <x v="0"/>
    <n v="2759.18"/>
    <x v="2"/>
    <n v="8277.5400000000009"/>
    <s v="Take Away"/>
    <x v="1"/>
    <x v="1"/>
    <s v="Efectivo"/>
    <x v="0"/>
    <x v="1"/>
    <n v="0"/>
    <x v="0"/>
    <s v="2x1"/>
    <x v="0"/>
    <x v="1"/>
    <x v="1"/>
    <n v="9.9"/>
    <x v="2"/>
    <n v="17"/>
    <n v="14"/>
  </r>
  <r>
    <s v="VTA04031"/>
    <x v="12"/>
    <n v="13"/>
    <x v="5"/>
    <x v="5"/>
    <x v="0"/>
    <x v="0"/>
    <x v="435"/>
    <s v="San Lorenzo 25, Nueva Córdoba"/>
    <x v="0"/>
    <x v="6"/>
    <x v="5"/>
    <s v=""/>
    <x v="0"/>
    <x v="4"/>
    <n v="1945.01"/>
    <x v="0"/>
    <n v="3890.02"/>
    <s v="Take Away"/>
    <x v="0"/>
    <x v="1"/>
    <s v="App"/>
    <x v="2"/>
    <x v="1"/>
    <n v="0"/>
    <x v="2"/>
    <s v="Ninguna"/>
    <x v="0"/>
    <x v="1"/>
    <x v="3"/>
    <n v="2.4"/>
    <x v="4"/>
    <n v="12"/>
    <n v="10"/>
  </r>
  <r>
    <s v="VTA04078"/>
    <x v="12"/>
    <n v="13"/>
    <x v="5"/>
    <x v="5"/>
    <x v="0"/>
    <x v="0"/>
    <x v="436"/>
    <s v="Avenida Colón 608"/>
    <x v="2"/>
    <x v="10"/>
    <x v="8"/>
    <s v="Grande"/>
    <x v="3"/>
    <x v="1"/>
    <n v="2015.17"/>
    <x v="2"/>
    <n v="8060.68"/>
    <s v="Delivery"/>
    <x v="1"/>
    <x v="2"/>
    <s v="App"/>
    <x v="2"/>
    <x v="1"/>
    <n v="0"/>
    <x v="3"/>
    <s v="Combo"/>
    <x v="0"/>
    <x v="1"/>
    <x v="3"/>
    <n v="4"/>
    <x v="1"/>
    <n v="41"/>
    <n v="37"/>
  </r>
  <r>
    <s v="VTA04152"/>
    <x v="12"/>
    <n v="13"/>
    <x v="5"/>
    <x v="5"/>
    <x v="0"/>
    <x v="0"/>
    <x v="437"/>
    <s v="Córdoba Shopping"/>
    <x v="3"/>
    <x v="0"/>
    <x v="0"/>
    <s v=""/>
    <x v="0"/>
    <x v="3"/>
    <n v="1095.8699999999999"/>
    <x v="0"/>
    <n v="5479.35"/>
    <s v="En tienda"/>
    <x v="1"/>
    <x v="0"/>
    <s v="Tarjeta"/>
    <x v="1"/>
    <x v="0"/>
    <n v="0"/>
    <x v="3"/>
    <s v="Combo"/>
    <x v="3"/>
    <x v="0"/>
    <x v="1"/>
    <n v="9.6"/>
    <x v="4"/>
    <n v="15"/>
    <n v="10"/>
  </r>
  <r>
    <s v="VTA04433"/>
    <x v="12"/>
    <n v="13"/>
    <x v="5"/>
    <x v="5"/>
    <x v="0"/>
    <x v="0"/>
    <x v="117"/>
    <s v="Córdoba Shopping"/>
    <x v="3"/>
    <x v="32"/>
    <x v="9"/>
    <s v="Grande"/>
    <x v="3"/>
    <x v="3"/>
    <n v="1230.78"/>
    <x v="0"/>
    <n v="6153.9"/>
    <s v="Take Away"/>
    <x v="1"/>
    <x v="1"/>
    <s v="Efectivo"/>
    <x v="0"/>
    <x v="0"/>
    <n v="10"/>
    <x v="0"/>
    <s v="2x1"/>
    <x v="3"/>
    <x v="0"/>
    <x v="3"/>
    <n v="4.4000000000000004"/>
    <x v="1"/>
    <n v="40"/>
    <n v="35"/>
  </r>
  <r>
    <s v="VTA04445"/>
    <x v="12"/>
    <n v="13"/>
    <x v="5"/>
    <x v="5"/>
    <x v="0"/>
    <x v="0"/>
    <x v="438"/>
    <s v="San Lorenzo 25, Nueva Córdoba"/>
    <x v="0"/>
    <x v="3"/>
    <x v="3"/>
    <s v=""/>
    <x v="0"/>
    <x v="3"/>
    <n v="1221.3399999999999"/>
    <x v="0"/>
    <n v="6106.7"/>
    <s v="Take Away"/>
    <x v="1"/>
    <x v="1"/>
    <s v="Efectivo"/>
    <x v="0"/>
    <x v="0"/>
    <n v="0"/>
    <x v="0"/>
    <s v="2x1"/>
    <x v="4"/>
    <x v="1"/>
    <x v="3"/>
    <n v="3.2"/>
    <x v="2"/>
    <n v="39"/>
    <n v="34"/>
  </r>
  <r>
    <s v="VTA04585"/>
    <x v="12"/>
    <n v="13"/>
    <x v="5"/>
    <x v="5"/>
    <x v="0"/>
    <x v="0"/>
    <x v="439"/>
    <s v="Córdoba Shopping"/>
    <x v="3"/>
    <x v="25"/>
    <x v="2"/>
    <s v=""/>
    <x v="0"/>
    <x v="3"/>
    <n v="965.12"/>
    <x v="1"/>
    <n v="4825.6000000000004"/>
    <s v="En tienda"/>
    <x v="0"/>
    <x v="0"/>
    <s v="Tarjeta"/>
    <x v="1"/>
    <x v="0"/>
    <n v="15"/>
    <x v="2"/>
    <s v="Ninguna"/>
    <x v="3"/>
    <x v="2"/>
    <x v="2"/>
    <n v="11.3"/>
    <x v="2"/>
    <n v="20"/>
    <n v="15"/>
  </r>
  <r>
    <s v="VTA04612"/>
    <x v="12"/>
    <n v="13"/>
    <x v="5"/>
    <x v="5"/>
    <x v="0"/>
    <x v="0"/>
    <x v="440"/>
    <s v="San Lorenzo 25, Nueva Córdoba"/>
    <x v="0"/>
    <x v="1"/>
    <x v="1"/>
    <s v=""/>
    <x v="0"/>
    <x v="1"/>
    <n v="1212"/>
    <x v="0"/>
    <n v="4848"/>
    <s v="Take Away"/>
    <x v="0"/>
    <x v="1"/>
    <s v="Tarjeta"/>
    <x v="1"/>
    <x v="0"/>
    <n v="10"/>
    <x v="0"/>
    <s v="2x1"/>
    <x v="5"/>
    <x v="1"/>
    <x v="1"/>
    <n v="5.7"/>
    <x v="4"/>
    <n v="26"/>
    <n v="22"/>
  </r>
  <r>
    <s v="VTA04666"/>
    <x v="12"/>
    <n v="13"/>
    <x v="5"/>
    <x v="5"/>
    <x v="0"/>
    <x v="0"/>
    <x v="33"/>
    <s v="San Lorenzo 25, Nueva Córdoba"/>
    <x v="0"/>
    <x v="19"/>
    <x v="7"/>
    <s v=""/>
    <x v="0"/>
    <x v="3"/>
    <n v="2732.21"/>
    <x v="2"/>
    <n v="13661.05"/>
    <s v="Take Away"/>
    <x v="2"/>
    <x v="1"/>
    <s v="App"/>
    <x v="2"/>
    <x v="1"/>
    <n v="0"/>
    <x v="3"/>
    <s v="Combo"/>
    <x v="2"/>
    <x v="2"/>
    <x v="2"/>
    <n v="12.5"/>
    <x v="4"/>
    <n v="14"/>
    <n v="9"/>
  </r>
  <r>
    <s v="VTA04724"/>
    <x v="12"/>
    <n v="13"/>
    <x v="5"/>
    <x v="5"/>
    <x v="0"/>
    <x v="0"/>
    <x v="3"/>
    <s v="Córdoba Shopping"/>
    <x v="3"/>
    <x v="24"/>
    <x v="9"/>
    <s v="Tall"/>
    <x v="1"/>
    <x v="3"/>
    <n v="1633.75"/>
    <x v="0"/>
    <n v="8168.75"/>
    <s v="Delivery"/>
    <x v="1"/>
    <x v="2"/>
    <s v="Efectivo"/>
    <x v="0"/>
    <x v="1"/>
    <n v="0"/>
    <x v="1"/>
    <s v="Happy Hour"/>
    <x v="0"/>
    <x v="0"/>
    <x v="1"/>
    <n v="6"/>
    <x v="0"/>
    <n v="43"/>
    <n v="38"/>
  </r>
  <r>
    <s v="VTA04845"/>
    <x v="12"/>
    <n v="13"/>
    <x v="5"/>
    <x v="5"/>
    <x v="0"/>
    <x v="0"/>
    <x v="441"/>
    <s v="San Lorenzo 25, Nueva Córdoba"/>
    <x v="0"/>
    <x v="19"/>
    <x v="7"/>
    <s v=""/>
    <x v="0"/>
    <x v="2"/>
    <n v="2309.0700000000002"/>
    <x v="2"/>
    <n v="2309.0700000000002"/>
    <s v="Delivery"/>
    <x v="0"/>
    <x v="2"/>
    <s v="Tarjeta"/>
    <x v="1"/>
    <x v="0"/>
    <n v="0"/>
    <x v="1"/>
    <s v="Happy Hour"/>
    <x v="2"/>
    <x v="2"/>
    <x v="1"/>
    <n v="8.1999999999999993"/>
    <x v="3"/>
    <n v="28"/>
    <n v="27"/>
  </r>
  <r>
    <s v="VTA04907"/>
    <x v="12"/>
    <n v="13"/>
    <x v="5"/>
    <x v="5"/>
    <x v="0"/>
    <x v="0"/>
    <x v="396"/>
    <s v="Calle San Lorenzo 47"/>
    <x v="1"/>
    <x v="19"/>
    <x v="7"/>
    <s v=""/>
    <x v="0"/>
    <x v="1"/>
    <n v="2942.2"/>
    <x v="2"/>
    <n v="11768.8"/>
    <s v="En tienda"/>
    <x v="2"/>
    <x v="0"/>
    <s v="App"/>
    <x v="2"/>
    <x v="1"/>
    <n v="0"/>
    <x v="1"/>
    <s v="Happy Hour"/>
    <x v="0"/>
    <x v="1"/>
    <x v="2"/>
    <n v="11.2"/>
    <x v="0"/>
    <n v="50"/>
    <n v="46"/>
  </r>
  <r>
    <s v="VTA00046"/>
    <x v="13"/>
    <n v="14"/>
    <x v="6"/>
    <x v="6"/>
    <x v="0"/>
    <x v="0"/>
    <x v="74"/>
    <s v="Calle San Lorenzo 47"/>
    <x v="1"/>
    <x v="10"/>
    <x v="8"/>
    <s v="Grande"/>
    <x v="3"/>
    <x v="2"/>
    <n v="1968.29"/>
    <x v="0"/>
    <n v="1968.29"/>
    <s v="Take Away"/>
    <x v="0"/>
    <x v="1"/>
    <s v="Efectivo"/>
    <x v="0"/>
    <x v="0"/>
    <n v="15"/>
    <x v="3"/>
    <s v="Combo"/>
    <x v="0"/>
    <x v="0"/>
    <x v="2"/>
    <n v="11.5"/>
    <x v="3"/>
    <n v="36"/>
    <n v="35"/>
  </r>
  <r>
    <s v="VTA00224"/>
    <x v="13"/>
    <n v="14"/>
    <x v="6"/>
    <x v="6"/>
    <x v="0"/>
    <x v="0"/>
    <x v="442"/>
    <s v="San Lorenzo 25, Nueva Córdoba"/>
    <x v="0"/>
    <x v="15"/>
    <x v="10"/>
    <s v=""/>
    <x v="0"/>
    <x v="0"/>
    <n v="1664.01"/>
    <x v="0"/>
    <n v="4992.03"/>
    <s v="Delivery"/>
    <x v="0"/>
    <x v="2"/>
    <s v="Efectivo"/>
    <x v="0"/>
    <x v="0"/>
    <n v="15"/>
    <x v="1"/>
    <s v="Happy Hour"/>
    <x v="4"/>
    <x v="0"/>
    <x v="2"/>
    <n v="12.1"/>
    <x v="4"/>
    <n v="19"/>
    <n v="16"/>
  </r>
  <r>
    <s v="VTA00677"/>
    <x v="13"/>
    <n v="14"/>
    <x v="6"/>
    <x v="6"/>
    <x v="0"/>
    <x v="0"/>
    <x v="443"/>
    <s v="San Lorenzo 25, Nueva Córdoba"/>
    <x v="0"/>
    <x v="15"/>
    <x v="10"/>
    <s v=""/>
    <x v="0"/>
    <x v="3"/>
    <n v="1943.54"/>
    <x v="0"/>
    <n v="9717.7000000000007"/>
    <s v="Take Away"/>
    <x v="1"/>
    <x v="1"/>
    <s v="App"/>
    <x v="2"/>
    <x v="1"/>
    <n v="0"/>
    <x v="1"/>
    <s v="Happy Hour"/>
    <x v="1"/>
    <x v="2"/>
    <x v="1"/>
    <n v="9.9"/>
    <x v="2"/>
    <n v="30"/>
    <n v="25"/>
  </r>
  <r>
    <s v="VTA00797"/>
    <x v="13"/>
    <n v="14"/>
    <x v="6"/>
    <x v="6"/>
    <x v="0"/>
    <x v="0"/>
    <x v="127"/>
    <s v="Avenida Colón 608"/>
    <x v="2"/>
    <x v="6"/>
    <x v="5"/>
    <s v=""/>
    <x v="0"/>
    <x v="1"/>
    <n v="1609.42"/>
    <x v="0"/>
    <n v="6437.68"/>
    <s v="Delivery"/>
    <x v="1"/>
    <x v="2"/>
    <s v="App"/>
    <x v="2"/>
    <x v="1"/>
    <n v="0"/>
    <x v="1"/>
    <s v="Happy Hour"/>
    <x v="1"/>
    <x v="0"/>
    <x v="1"/>
    <n v="7.7"/>
    <x v="0"/>
    <n v="17"/>
    <n v="13"/>
  </r>
  <r>
    <s v="VTA00959"/>
    <x v="13"/>
    <n v="14"/>
    <x v="6"/>
    <x v="6"/>
    <x v="0"/>
    <x v="0"/>
    <x v="38"/>
    <s v="Córdoba Shopping"/>
    <x v="3"/>
    <x v="8"/>
    <x v="0"/>
    <s v=""/>
    <x v="0"/>
    <x v="4"/>
    <n v="1471.79"/>
    <x v="0"/>
    <n v="2943.58"/>
    <s v="Delivery"/>
    <x v="0"/>
    <x v="2"/>
    <s v="Efectivo"/>
    <x v="0"/>
    <x v="0"/>
    <n v="15"/>
    <x v="2"/>
    <s v="Ninguna"/>
    <x v="0"/>
    <x v="2"/>
    <x v="1"/>
    <n v="9.5"/>
    <x v="2"/>
    <n v="32"/>
    <n v="30"/>
  </r>
  <r>
    <s v="VTA01086"/>
    <x v="13"/>
    <n v="14"/>
    <x v="6"/>
    <x v="6"/>
    <x v="0"/>
    <x v="0"/>
    <x v="444"/>
    <s v="Avenida Colón 608"/>
    <x v="2"/>
    <x v="35"/>
    <x v="9"/>
    <s v="Pequeño"/>
    <x v="2"/>
    <x v="1"/>
    <n v="1529.8"/>
    <x v="0"/>
    <n v="6119.2"/>
    <s v="En tienda"/>
    <x v="1"/>
    <x v="0"/>
    <s v="Tarjeta"/>
    <x v="1"/>
    <x v="1"/>
    <n v="0"/>
    <x v="3"/>
    <s v="Combo"/>
    <x v="1"/>
    <x v="0"/>
    <x v="1"/>
    <n v="6"/>
    <x v="2"/>
    <n v="31"/>
    <n v="27"/>
  </r>
  <r>
    <s v="VTA01283"/>
    <x v="13"/>
    <n v="14"/>
    <x v="6"/>
    <x v="6"/>
    <x v="0"/>
    <x v="0"/>
    <x v="356"/>
    <s v="San Lorenzo 25, Nueva Córdoba"/>
    <x v="0"/>
    <x v="10"/>
    <x v="8"/>
    <s v="Grande"/>
    <x v="3"/>
    <x v="3"/>
    <n v="1804.65"/>
    <x v="0"/>
    <n v="9023.25"/>
    <s v="En tienda"/>
    <x v="1"/>
    <x v="0"/>
    <s v="Tarjeta"/>
    <x v="1"/>
    <x v="0"/>
    <n v="0"/>
    <x v="2"/>
    <s v="Ninguna"/>
    <x v="1"/>
    <x v="0"/>
    <x v="0"/>
    <n v="14.4"/>
    <x v="1"/>
    <n v="32"/>
    <n v="27"/>
  </r>
  <r>
    <s v="VTA01285"/>
    <x v="13"/>
    <n v="14"/>
    <x v="6"/>
    <x v="6"/>
    <x v="0"/>
    <x v="0"/>
    <x v="423"/>
    <s v="San Lorenzo 25, Nueva Córdoba"/>
    <x v="0"/>
    <x v="6"/>
    <x v="5"/>
    <s v=""/>
    <x v="0"/>
    <x v="4"/>
    <n v="1995.12"/>
    <x v="0"/>
    <n v="3990.24"/>
    <s v="Delivery"/>
    <x v="0"/>
    <x v="2"/>
    <s v="App"/>
    <x v="2"/>
    <x v="0"/>
    <n v="10"/>
    <x v="1"/>
    <s v="Happy Hour"/>
    <x v="3"/>
    <x v="2"/>
    <x v="3"/>
    <n v="4.0999999999999996"/>
    <x v="1"/>
    <n v="47"/>
    <n v="45"/>
  </r>
  <r>
    <s v="VTA01324"/>
    <x v="13"/>
    <n v="14"/>
    <x v="6"/>
    <x v="6"/>
    <x v="0"/>
    <x v="0"/>
    <x v="445"/>
    <s v="Córdoba Shopping"/>
    <x v="3"/>
    <x v="4"/>
    <x v="2"/>
    <s v=""/>
    <x v="0"/>
    <x v="3"/>
    <n v="967.12"/>
    <x v="1"/>
    <n v="4835.6000000000004"/>
    <s v="Delivery"/>
    <x v="0"/>
    <x v="2"/>
    <s v="Tarjeta"/>
    <x v="1"/>
    <x v="1"/>
    <n v="0"/>
    <x v="1"/>
    <s v="Happy Hour"/>
    <x v="5"/>
    <x v="1"/>
    <x v="3"/>
    <n v="4.5999999999999996"/>
    <x v="0"/>
    <n v="20"/>
    <n v="15"/>
  </r>
  <r>
    <s v="VTA01473"/>
    <x v="13"/>
    <n v="14"/>
    <x v="6"/>
    <x v="6"/>
    <x v="0"/>
    <x v="0"/>
    <x v="446"/>
    <s v="Calle San Lorenzo 47"/>
    <x v="1"/>
    <x v="31"/>
    <x v="9"/>
    <s v="Pequeño"/>
    <x v="2"/>
    <x v="2"/>
    <n v="1543.22"/>
    <x v="0"/>
    <n v="1543.22"/>
    <s v="Delivery"/>
    <x v="0"/>
    <x v="2"/>
    <s v="Efectivo"/>
    <x v="0"/>
    <x v="0"/>
    <n v="10"/>
    <x v="1"/>
    <s v="Happy Hour"/>
    <x v="3"/>
    <x v="0"/>
    <x v="2"/>
    <n v="10.199999999999999"/>
    <x v="2"/>
    <n v="22"/>
    <n v="21"/>
  </r>
  <r>
    <s v="VTA01598"/>
    <x v="13"/>
    <n v="14"/>
    <x v="6"/>
    <x v="6"/>
    <x v="0"/>
    <x v="0"/>
    <x v="35"/>
    <s v="Calle San Lorenzo 47"/>
    <x v="1"/>
    <x v="9"/>
    <x v="7"/>
    <s v=""/>
    <x v="0"/>
    <x v="4"/>
    <n v="2651.11"/>
    <x v="2"/>
    <n v="5302.22"/>
    <s v="Take Away"/>
    <x v="1"/>
    <x v="1"/>
    <s v="Tarjeta"/>
    <x v="1"/>
    <x v="1"/>
    <n v="0"/>
    <x v="3"/>
    <s v="Combo"/>
    <x v="1"/>
    <x v="1"/>
    <x v="2"/>
    <n v="10.6"/>
    <x v="1"/>
    <n v="49"/>
    <n v="47"/>
  </r>
  <r>
    <s v="VTA01657"/>
    <x v="13"/>
    <n v="14"/>
    <x v="6"/>
    <x v="6"/>
    <x v="0"/>
    <x v="0"/>
    <x v="447"/>
    <s v="Córdoba Shopping"/>
    <x v="3"/>
    <x v="19"/>
    <x v="7"/>
    <s v=""/>
    <x v="0"/>
    <x v="1"/>
    <n v="2194.36"/>
    <x v="2"/>
    <n v="8777.44"/>
    <s v="En tienda"/>
    <x v="1"/>
    <x v="0"/>
    <s v="Tarjeta"/>
    <x v="1"/>
    <x v="0"/>
    <n v="0"/>
    <x v="3"/>
    <s v="Combo"/>
    <x v="0"/>
    <x v="2"/>
    <x v="3"/>
    <n v="3"/>
    <x v="2"/>
    <n v="24"/>
    <n v="20"/>
  </r>
  <r>
    <s v="VTA01659"/>
    <x v="13"/>
    <n v="14"/>
    <x v="6"/>
    <x v="6"/>
    <x v="0"/>
    <x v="0"/>
    <x v="89"/>
    <s v="Córdoba Shopping"/>
    <x v="3"/>
    <x v="6"/>
    <x v="5"/>
    <s v=""/>
    <x v="0"/>
    <x v="0"/>
    <n v="1796.76"/>
    <x v="0"/>
    <n v="5390.28"/>
    <s v="En tienda"/>
    <x v="1"/>
    <x v="0"/>
    <s v="Efectivo"/>
    <x v="0"/>
    <x v="0"/>
    <n v="10"/>
    <x v="0"/>
    <s v="2x1"/>
    <x v="0"/>
    <x v="0"/>
    <x v="2"/>
    <n v="10.9"/>
    <x v="0"/>
    <n v="21"/>
    <n v="18"/>
  </r>
  <r>
    <s v="VTA02005"/>
    <x v="13"/>
    <n v="14"/>
    <x v="6"/>
    <x v="6"/>
    <x v="0"/>
    <x v="0"/>
    <x v="448"/>
    <s v="Avenida Colón 608"/>
    <x v="2"/>
    <x v="25"/>
    <x v="2"/>
    <s v=""/>
    <x v="0"/>
    <x v="2"/>
    <n v="919.13"/>
    <x v="1"/>
    <n v="919.13"/>
    <s v="Delivery"/>
    <x v="0"/>
    <x v="2"/>
    <s v="App"/>
    <x v="2"/>
    <x v="0"/>
    <n v="15"/>
    <x v="0"/>
    <s v="2x1"/>
    <x v="2"/>
    <x v="2"/>
    <x v="1"/>
    <n v="9.3000000000000007"/>
    <x v="3"/>
    <n v="31"/>
    <n v="30"/>
  </r>
  <r>
    <s v="VTA02171"/>
    <x v="13"/>
    <n v="14"/>
    <x v="6"/>
    <x v="6"/>
    <x v="0"/>
    <x v="0"/>
    <x v="145"/>
    <s v="Avenida Colón 608"/>
    <x v="2"/>
    <x v="0"/>
    <x v="0"/>
    <s v=""/>
    <x v="0"/>
    <x v="3"/>
    <n v="1365.48"/>
    <x v="0"/>
    <n v="6827.4"/>
    <s v="En tienda"/>
    <x v="1"/>
    <x v="0"/>
    <s v="Efectivo"/>
    <x v="0"/>
    <x v="1"/>
    <n v="0"/>
    <x v="0"/>
    <s v="2x1"/>
    <x v="5"/>
    <x v="0"/>
    <x v="2"/>
    <n v="12.7"/>
    <x v="4"/>
    <n v="30"/>
    <n v="25"/>
  </r>
  <r>
    <s v="VTA02228"/>
    <x v="13"/>
    <n v="14"/>
    <x v="6"/>
    <x v="6"/>
    <x v="0"/>
    <x v="0"/>
    <x v="211"/>
    <s v="Córdoba Shopping"/>
    <x v="3"/>
    <x v="7"/>
    <x v="6"/>
    <s v=""/>
    <x v="0"/>
    <x v="1"/>
    <n v="2986.62"/>
    <x v="2"/>
    <n v="11946.48"/>
    <s v="Take Away"/>
    <x v="2"/>
    <x v="1"/>
    <s v="App"/>
    <x v="2"/>
    <x v="0"/>
    <n v="15"/>
    <x v="0"/>
    <s v="2x1"/>
    <x v="1"/>
    <x v="1"/>
    <x v="0"/>
    <n v="14.8"/>
    <x v="1"/>
    <n v="37"/>
    <n v="33"/>
  </r>
  <r>
    <s v="VTA02243"/>
    <x v="13"/>
    <n v="14"/>
    <x v="6"/>
    <x v="6"/>
    <x v="0"/>
    <x v="0"/>
    <x v="449"/>
    <s v="Calle San Lorenzo 47"/>
    <x v="1"/>
    <x v="3"/>
    <x v="3"/>
    <s v=""/>
    <x v="0"/>
    <x v="4"/>
    <n v="1496.5"/>
    <x v="0"/>
    <n v="2993"/>
    <s v="Delivery"/>
    <x v="0"/>
    <x v="2"/>
    <s v="Tarjeta"/>
    <x v="1"/>
    <x v="0"/>
    <n v="0"/>
    <x v="2"/>
    <s v="Ninguna"/>
    <x v="2"/>
    <x v="0"/>
    <x v="1"/>
    <n v="9"/>
    <x v="3"/>
    <n v="42"/>
    <n v="40"/>
  </r>
  <r>
    <s v="VTA02353"/>
    <x v="13"/>
    <n v="14"/>
    <x v="6"/>
    <x v="6"/>
    <x v="0"/>
    <x v="0"/>
    <x v="77"/>
    <s v="San Lorenzo 25, Nueva Córdoba"/>
    <x v="0"/>
    <x v="4"/>
    <x v="2"/>
    <s v=""/>
    <x v="0"/>
    <x v="4"/>
    <n v="1255.73"/>
    <x v="0"/>
    <n v="2511.46"/>
    <s v="En tienda"/>
    <x v="0"/>
    <x v="0"/>
    <s v="App"/>
    <x v="2"/>
    <x v="0"/>
    <n v="0"/>
    <x v="3"/>
    <s v="Combo"/>
    <x v="2"/>
    <x v="2"/>
    <x v="2"/>
    <n v="10.4"/>
    <x v="0"/>
    <n v="17"/>
    <n v="15"/>
  </r>
  <r>
    <s v="VTA02684"/>
    <x v="13"/>
    <n v="14"/>
    <x v="6"/>
    <x v="6"/>
    <x v="0"/>
    <x v="0"/>
    <x v="450"/>
    <s v="Avenida Colón 608"/>
    <x v="2"/>
    <x v="22"/>
    <x v="9"/>
    <s v="Grande"/>
    <x v="3"/>
    <x v="1"/>
    <n v="1580.33"/>
    <x v="0"/>
    <n v="6321.32"/>
    <s v="Take Away"/>
    <x v="1"/>
    <x v="1"/>
    <s v="App"/>
    <x v="2"/>
    <x v="0"/>
    <n v="0"/>
    <x v="0"/>
    <s v="2x1"/>
    <x v="5"/>
    <x v="1"/>
    <x v="3"/>
    <n v="3.2"/>
    <x v="4"/>
    <n v="24"/>
    <n v="20"/>
  </r>
  <r>
    <s v="VTA02769"/>
    <x v="13"/>
    <n v="14"/>
    <x v="6"/>
    <x v="6"/>
    <x v="0"/>
    <x v="0"/>
    <x v="451"/>
    <s v="San Lorenzo 25, Nueva Córdoba"/>
    <x v="0"/>
    <x v="16"/>
    <x v="4"/>
    <s v="Venti"/>
    <x v="4"/>
    <x v="2"/>
    <n v="1833.21"/>
    <x v="0"/>
    <n v="1833.21"/>
    <s v="Delivery"/>
    <x v="0"/>
    <x v="2"/>
    <s v="App"/>
    <x v="2"/>
    <x v="1"/>
    <n v="0"/>
    <x v="0"/>
    <s v="2x1"/>
    <x v="4"/>
    <x v="0"/>
    <x v="3"/>
    <n v="4.5"/>
    <x v="3"/>
    <n v="46"/>
    <n v="45"/>
  </r>
  <r>
    <s v="VTA02852"/>
    <x v="13"/>
    <n v="14"/>
    <x v="6"/>
    <x v="6"/>
    <x v="0"/>
    <x v="0"/>
    <x v="452"/>
    <s v="Avenida Colón 608"/>
    <x v="2"/>
    <x v="3"/>
    <x v="3"/>
    <s v=""/>
    <x v="0"/>
    <x v="3"/>
    <n v="1153.77"/>
    <x v="0"/>
    <n v="5768.85"/>
    <s v="Take Away"/>
    <x v="1"/>
    <x v="1"/>
    <s v="Tarjeta"/>
    <x v="1"/>
    <x v="1"/>
    <n v="0"/>
    <x v="2"/>
    <s v="Ninguna"/>
    <x v="1"/>
    <x v="1"/>
    <x v="1"/>
    <n v="8"/>
    <x v="0"/>
    <n v="18"/>
    <n v="13"/>
  </r>
  <r>
    <s v="VTA02860"/>
    <x v="13"/>
    <n v="14"/>
    <x v="6"/>
    <x v="6"/>
    <x v="0"/>
    <x v="0"/>
    <x v="175"/>
    <s v="Avenida Colón 608"/>
    <x v="2"/>
    <x v="3"/>
    <x v="3"/>
    <s v=""/>
    <x v="0"/>
    <x v="3"/>
    <n v="1588.73"/>
    <x v="0"/>
    <n v="7943.65"/>
    <s v="Delivery"/>
    <x v="1"/>
    <x v="2"/>
    <s v="App"/>
    <x v="2"/>
    <x v="1"/>
    <n v="0"/>
    <x v="1"/>
    <s v="Happy Hour"/>
    <x v="1"/>
    <x v="0"/>
    <x v="3"/>
    <n v="4.3"/>
    <x v="1"/>
    <n v="32"/>
    <n v="27"/>
  </r>
  <r>
    <s v="VTA02975"/>
    <x v="13"/>
    <n v="14"/>
    <x v="6"/>
    <x v="6"/>
    <x v="0"/>
    <x v="0"/>
    <x v="413"/>
    <s v="Calle San Lorenzo 47"/>
    <x v="1"/>
    <x v="21"/>
    <x v="1"/>
    <s v=""/>
    <x v="0"/>
    <x v="0"/>
    <n v="804.75"/>
    <x v="1"/>
    <n v="2414.25"/>
    <s v="En tienda"/>
    <x v="0"/>
    <x v="0"/>
    <s v="Tarjeta"/>
    <x v="1"/>
    <x v="1"/>
    <n v="0"/>
    <x v="3"/>
    <s v="Combo"/>
    <x v="2"/>
    <x v="0"/>
    <x v="0"/>
    <n v="14.5"/>
    <x v="3"/>
    <n v="29"/>
    <n v="26"/>
  </r>
  <r>
    <s v="VTA03023"/>
    <x v="13"/>
    <n v="14"/>
    <x v="6"/>
    <x v="6"/>
    <x v="0"/>
    <x v="0"/>
    <x v="449"/>
    <s v="Avenida Colón 608"/>
    <x v="2"/>
    <x v="16"/>
    <x v="4"/>
    <s v="Pequeño"/>
    <x v="2"/>
    <x v="2"/>
    <n v="1440.69"/>
    <x v="0"/>
    <n v="1440.69"/>
    <s v="Take Away"/>
    <x v="0"/>
    <x v="1"/>
    <s v="App"/>
    <x v="2"/>
    <x v="1"/>
    <n v="0"/>
    <x v="2"/>
    <s v="Ninguna"/>
    <x v="4"/>
    <x v="2"/>
    <x v="1"/>
    <n v="6.6"/>
    <x v="3"/>
    <n v="33"/>
    <n v="32"/>
  </r>
  <r>
    <s v="VTA03031"/>
    <x v="13"/>
    <n v="14"/>
    <x v="6"/>
    <x v="6"/>
    <x v="0"/>
    <x v="0"/>
    <x v="57"/>
    <s v="Córdoba Shopping"/>
    <x v="3"/>
    <x v="16"/>
    <x v="4"/>
    <s v="Venti"/>
    <x v="4"/>
    <x v="0"/>
    <n v="1784.87"/>
    <x v="0"/>
    <n v="5354.61"/>
    <s v="Take Away"/>
    <x v="1"/>
    <x v="1"/>
    <s v="Tarjeta"/>
    <x v="1"/>
    <x v="0"/>
    <n v="0"/>
    <x v="3"/>
    <s v="Combo"/>
    <x v="5"/>
    <x v="0"/>
    <x v="3"/>
    <n v="3.7"/>
    <x v="3"/>
    <n v="43"/>
    <n v="40"/>
  </r>
  <r>
    <s v="VTA03235"/>
    <x v="13"/>
    <n v="14"/>
    <x v="6"/>
    <x v="6"/>
    <x v="0"/>
    <x v="0"/>
    <x v="453"/>
    <s v="Avenida Colón 608"/>
    <x v="2"/>
    <x v="8"/>
    <x v="0"/>
    <s v=""/>
    <x v="0"/>
    <x v="0"/>
    <n v="1181.48"/>
    <x v="0"/>
    <n v="3544.44"/>
    <s v="Delivery"/>
    <x v="0"/>
    <x v="2"/>
    <s v="Tarjeta"/>
    <x v="1"/>
    <x v="0"/>
    <n v="10"/>
    <x v="3"/>
    <s v="Combo"/>
    <x v="0"/>
    <x v="2"/>
    <x v="1"/>
    <n v="7.8"/>
    <x v="1"/>
    <n v="47"/>
    <n v="44"/>
  </r>
  <r>
    <s v="VTA03334"/>
    <x v="13"/>
    <n v="14"/>
    <x v="6"/>
    <x v="6"/>
    <x v="0"/>
    <x v="0"/>
    <x v="454"/>
    <s v="Calle San Lorenzo 47"/>
    <x v="1"/>
    <x v="10"/>
    <x v="8"/>
    <s v="Tall"/>
    <x v="1"/>
    <x v="2"/>
    <n v="1617.31"/>
    <x v="0"/>
    <n v="1617.31"/>
    <s v="Take Away"/>
    <x v="0"/>
    <x v="1"/>
    <s v="Efectivo"/>
    <x v="0"/>
    <x v="0"/>
    <n v="10"/>
    <x v="2"/>
    <s v="Ninguna"/>
    <x v="1"/>
    <x v="1"/>
    <x v="1"/>
    <n v="7.8"/>
    <x v="3"/>
    <n v="17"/>
    <n v="16"/>
  </r>
  <r>
    <s v="VTA03408"/>
    <x v="13"/>
    <n v="14"/>
    <x v="6"/>
    <x v="6"/>
    <x v="0"/>
    <x v="0"/>
    <x v="53"/>
    <s v="San Lorenzo 25, Nueva Córdoba"/>
    <x v="0"/>
    <x v="10"/>
    <x v="8"/>
    <s v="Tall"/>
    <x v="1"/>
    <x v="3"/>
    <n v="1809.75"/>
    <x v="0"/>
    <n v="9048.75"/>
    <s v="En tienda"/>
    <x v="1"/>
    <x v="0"/>
    <s v="App"/>
    <x v="2"/>
    <x v="1"/>
    <n v="0"/>
    <x v="2"/>
    <s v="Ninguna"/>
    <x v="2"/>
    <x v="0"/>
    <x v="0"/>
    <n v="14.7"/>
    <x v="2"/>
    <n v="44"/>
    <n v="39"/>
  </r>
  <r>
    <s v="VTA03489"/>
    <x v="13"/>
    <n v="14"/>
    <x v="6"/>
    <x v="6"/>
    <x v="0"/>
    <x v="0"/>
    <x v="442"/>
    <s v="San Lorenzo 25, Nueva Córdoba"/>
    <x v="0"/>
    <x v="6"/>
    <x v="5"/>
    <s v=""/>
    <x v="0"/>
    <x v="0"/>
    <n v="1679.92"/>
    <x v="0"/>
    <n v="5039.76"/>
    <s v="En tienda"/>
    <x v="1"/>
    <x v="0"/>
    <s v="Efectivo"/>
    <x v="0"/>
    <x v="0"/>
    <n v="15"/>
    <x v="3"/>
    <s v="Combo"/>
    <x v="3"/>
    <x v="2"/>
    <x v="3"/>
    <n v="4.5"/>
    <x v="1"/>
    <n v="50"/>
    <n v="47"/>
  </r>
  <r>
    <s v="VTA03562"/>
    <x v="13"/>
    <n v="14"/>
    <x v="6"/>
    <x v="6"/>
    <x v="0"/>
    <x v="0"/>
    <x v="194"/>
    <s v="San Lorenzo 25, Nueva Córdoba"/>
    <x v="0"/>
    <x v="8"/>
    <x v="0"/>
    <s v=""/>
    <x v="0"/>
    <x v="2"/>
    <n v="1389.7"/>
    <x v="0"/>
    <n v="1389.7"/>
    <s v="En tienda"/>
    <x v="0"/>
    <x v="0"/>
    <s v="Tarjeta"/>
    <x v="1"/>
    <x v="1"/>
    <n v="0"/>
    <x v="0"/>
    <s v="2x1"/>
    <x v="5"/>
    <x v="1"/>
    <x v="1"/>
    <n v="6.7"/>
    <x v="0"/>
    <n v="41"/>
    <n v="40"/>
  </r>
  <r>
    <s v="VTA03614"/>
    <x v="13"/>
    <n v="14"/>
    <x v="6"/>
    <x v="6"/>
    <x v="0"/>
    <x v="0"/>
    <x v="442"/>
    <s v="San Lorenzo 25, Nueva Córdoba"/>
    <x v="0"/>
    <x v="7"/>
    <x v="6"/>
    <s v=""/>
    <x v="0"/>
    <x v="4"/>
    <n v="3443.87"/>
    <x v="3"/>
    <n v="6887.74"/>
    <s v="En tienda"/>
    <x v="1"/>
    <x v="0"/>
    <s v="App"/>
    <x v="2"/>
    <x v="0"/>
    <n v="0"/>
    <x v="3"/>
    <s v="Combo"/>
    <x v="3"/>
    <x v="1"/>
    <x v="1"/>
    <n v="8.9"/>
    <x v="2"/>
    <n v="41"/>
    <n v="39"/>
  </r>
  <r>
    <s v="VTA03635"/>
    <x v="13"/>
    <n v="14"/>
    <x v="6"/>
    <x v="6"/>
    <x v="0"/>
    <x v="0"/>
    <x v="455"/>
    <s v="Calle San Lorenzo 47"/>
    <x v="1"/>
    <x v="7"/>
    <x v="6"/>
    <s v=""/>
    <x v="0"/>
    <x v="4"/>
    <n v="2988.79"/>
    <x v="2"/>
    <n v="5977.58"/>
    <s v="Delivery"/>
    <x v="1"/>
    <x v="2"/>
    <s v="App"/>
    <x v="2"/>
    <x v="0"/>
    <n v="15"/>
    <x v="2"/>
    <s v="Ninguna"/>
    <x v="5"/>
    <x v="1"/>
    <x v="3"/>
    <n v="3"/>
    <x v="1"/>
    <n v="20"/>
    <n v="18"/>
  </r>
  <r>
    <s v="VTA03711"/>
    <x v="13"/>
    <n v="14"/>
    <x v="6"/>
    <x v="6"/>
    <x v="0"/>
    <x v="0"/>
    <x v="456"/>
    <s v="San Lorenzo 25, Nueva Córdoba"/>
    <x v="0"/>
    <x v="31"/>
    <x v="9"/>
    <s v="Pequeño"/>
    <x v="2"/>
    <x v="2"/>
    <n v="1277.1500000000001"/>
    <x v="0"/>
    <n v="1277.1500000000001"/>
    <s v="Take Away"/>
    <x v="0"/>
    <x v="1"/>
    <s v="App"/>
    <x v="2"/>
    <x v="1"/>
    <n v="0"/>
    <x v="1"/>
    <s v="Happy Hour"/>
    <x v="2"/>
    <x v="0"/>
    <x v="1"/>
    <n v="5.6"/>
    <x v="3"/>
    <n v="35"/>
    <n v="34"/>
  </r>
  <r>
    <s v="VTA03952"/>
    <x v="13"/>
    <n v="14"/>
    <x v="6"/>
    <x v="6"/>
    <x v="0"/>
    <x v="0"/>
    <x v="457"/>
    <s v="Córdoba Shopping"/>
    <x v="3"/>
    <x v="5"/>
    <x v="4"/>
    <s v="Pequeño"/>
    <x v="2"/>
    <x v="4"/>
    <n v="1608.5"/>
    <x v="0"/>
    <n v="3217"/>
    <s v="Delivery"/>
    <x v="0"/>
    <x v="2"/>
    <s v="Efectivo"/>
    <x v="0"/>
    <x v="1"/>
    <n v="0"/>
    <x v="2"/>
    <s v="Ninguna"/>
    <x v="0"/>
    <x v="2"/>
    <x v="3"/>
    <n v="4"/>
    <x v="2"/>
    <n v="35"/>
    <n v="33"/>
  </r>
  <r>
    <s v="VTA03991"/>
    <x v="13"/>
    <n v="14"/>
    <x v="6"/>
    <x v="6"/>
    <x v="0"/>
    <x v="0"/>
    <x v="422"/>
    <s v="Córdoba Shopping"/>
    <x v="3"/>
    <x v="14"/>
    <x v="6"/>
    <s v=""/>
    <x v="0"/>
    <x v="0"/>
    <n v="3138.76"/>
    <x v="3"/>
    <n v="9416.2800000000007"/>
    <s v="Delivery"/>
    <x v="1"/>
    <x v="2"/>
    <s v="Efectivo"/>
    <x v="0"/>
    <x v="1"/>
    <n v="0"/>
    <x v="1"/>
    <s v="Happy Hour"/>
    <x v="5"/>
    <x v="1"/>
    <x v="1"/>
    <n v="9.8000000000000007"/>
    <x v="2"/>
    <n v="10"/>
    <n v="7"/>
  </r>
  <r>
    <s v="VTA04067"/>
    <x v="13"/>
    <n v="14"/>
    <x v="6"/>
    <x v="6"/>
    <x v="0"/>
    <x v="0"/>
    <x v="380"/>
    <s v="San Lorenzo 25, Nueva Córdoba"/>
    <x v="0"/>
    <x v="2"/>
    <x v="2"/>
    <s v=""/>
    <x v="0"/>
    <x v="3"/>
    <n v="1141.81"/>
    <x v="0"/>
    <n v="5709.05"/>
    <s v="En tienda"/>
    <x v="1"/>
    <x v="0"/>
    <s v="App"/>
    <x v="2"/>
    <x v="0"/>
    <n v="10"/>
    <x v="3"/>
    <s v="Combo"/>
    <x v="3"/>
    <x v="2"/>
    <x v="3"/>
    <n v="3.9"/>
    <x v="4"/>
    <n v="47"/>
    <n v="42"/>
  </r>
  <r>
    <s v="VTA04105"/>
    <x v="13"/>
    <n v="14"/>
    <x v="6"/>
    <x v="6"/>
    <x v="0"/>
    <x v="0"/>
    <x v="159"/>
    <s v="Avenida Colón 608"/>
    <x v="2"/>
    <x v="19"/>
    <x v="7"/>
    <s v=""/>
    <x v="0"/>
    <x v="4"/>
    <n v="2067.19"/>
    <x v="2"/>
    <n v="4134.38"/>
    <s v="En tienda"/>
    <x v="0"/>
    <x v="0"/>
    <s v="App"/>
    <x v="2"/>
    <x v="0"/>
    <n v="0"/>
    <x v="3"/>
    <s v="Combo"/>
    <x v="2"/>
    <x v="0"/>
    <x v="3"/>
    <n v="4.5999999999999996"/>
    <x v="3"/>
    <n v="44"/>
    <n v="42"/>
  </r>
  <r>
    <s v="VTA04264"/>
    <x v="13"/>
    <n v="14"/>
    <x v="6"/>
    <x v="6"/>
    <x v="0"/>
    <x v="0"/>
    <x v="177"/>
    <s v="Calle San Lorenzo 47"/>
    <x v="1"/>
    <x v="17"/>
    <x v="9"/>
    <s v="Grande"/>
    <x v="3"/>
    <x v="2"/>
    <n v="1774.55"/>
    <x v="0"/>
    <n v="1774.55"/>
    <s v="En tienda"/>
    <x v="0"/>
    <x v="0"/>
    <s v="Tarjeta"/>
    <x v="1"/>
    <x v="1"/>
    <n v="0"/>
    <x v="1"/>
    <s v="Happy Hour"/>
    <x v="2"/>
    <x v="1"/>
    <x v="2"/>
    <n v="12.7"/>
    <x v="4"/>
    <n v="22"/>
    <n v="21"/>
  </r>
  <r>
    <s v="VTA04507"/>
    <x v="13"/>
    <n v="14"/>
    <x v="6"/>
    <x v="6"/>
    <x v="0"/>
    <x v="0"/>
    <x v="66"/>
    <s v="Córdoba Shopping"/>
    <x v="3"/>
    <x v="34"/>
    <x v="4"/>
    <s v="Grande"/>
    <x v="3"/>
    <x v="3"/>
    <n v="1431.64"/>
    <x v="0"/>
    <n v="7158.2"/>
    <s v="Delivery"/>
    <x v="1"/>
    <x v="2"/>
    <s v="App"/>
    <x v="2"/>
    <x v="0"/>
    <n v="15"/>
    <x v="2"/>
    <s v="Ninguna"/>
    <x v="5"/>
    <x v="0"/>
    <x v="1"/>
    <n v="8.8000000000000007"/>
    <x v="4"/>
    <n v="37"/>
    <n v="32"/>
  </r>
  <r>
    <s v="VTA04627"/>
    <x v="13"/>
    <n v="14"/>
    <x v="6"/>
    <x v="6"/>
    <x v="0"/>
    <x v="0"/>
    <x v="458"/>
    <s v="Calle San Lorenzo 47"/>
    <x v="1"/>
    <x v="3"/>
    <x v="3"/>
    <s v=""/>
    <x v="0"/>
    <x v="3"/>
    <n v="1204.4100000000001"/>
    <x v="0"/>
    <n v="6022.05"/>
    <s v="En tienda"/>
    <x v="1"/>
    <x v="0"/>
    <s v="Tarjeta"/>
    <x v="1"/>
    <x v="1"/>
    <n v="0"/>
    <x v="1"/>
    <s v="Happy Hour"/>
    <x v="0"/>
    <x v="0"/>
    <x v="0"/>
    <n v="13.7"/>
    <x v="0"/>
    <n v="43"/>
    <n v="38"/>
  </r>
  <r>
    <s v="VTA04644"/>
    <x v="13"/>
    <n v="14"/>
    <x v="6"/>
    <x v="6"/>
    <x v="0"/>
    <x v="0"/>
    <x v="459"/>
    <s v="Calle San Lorenzo 47"/>
    <x v="1"/>
    <x v="6"/>
    <x v="5"/>
    <s v=""/>
    <x v="0"/>
    <x v="1"/>
    <n v="1699.68"/>
    <x v="0"/>
    <n v="6798.72"/>
    <s v="Delivery"/>
    <x v="1"/>
    <x v="2"/>
    <s v="Tarjeta"/>
    <x v="1"/>
    <x v="0"/>
    <n v="10"/>
    <x v="3"/>
    <s v="Combo"/>
    <x v="0"/>
    <x v="2"/>
    <x v="0"/>
    <n v="13.1"/>
    <x v="2"/>
    <n v="14"/>
    <n v="10"/>
  </r>
  <r>
    <s v="VTA04705"/>
    <x v="13"/>
    <n v="14"/>
    <x v="6"/>
    <x v="6"/>
    <x v="0"/>
    <x v="0"/>
    <x v="448"/>
    <s v="Calle San Lorenzo 47"/>
    <x v="1"/>
    <x v="0"/>
    <x v="0"/>
    <s v=""/>
    <x v="0"/>
    <x v="4"/>
    <n v="1004.21"/>
    <x v="0"/>
    <n v="2008.42"/>
    <s v="Delivery"/>
    <x v="0"/>
    <x v="2"/>
    <s v="Tarjeta"/>
    <x v="1"/>
    <x v="0"/>
    <n v="0"/>
    <x v="2"/>
    <s v="Ninguna"/>
    <x v="4"/>
    <x v="0"/>
    <x v="0"/>
    <n v="13.1"/>
    <x v="4"/>
    <n v="13"/>
    <n v="11"/>
  </r>
  <r>
    <s v="VTA04764"/>
    <x v="13"/>
    <n v="14"/>
    <x v="6"/>
    <x v="6"/>
    <x v="0"/>
    <x v="0"/>
    <x v="361"/>
    <s v="San Lorenzo 25, Nueva Córdoba"/>
    <x v="0"/>
    <x v="25"/>
    <x v="2"/>
    <s v=""/>
    <x v="0"/>
    <x v="0"/>
    <n v="1001.69"/>
    <x v="0"/>
    <n v="3005.07"/>
    <s v="Delivery"/>
    <x v="0"/>
    <x v="2"/>
    <s v="Efectivo"/>
    <x v="0"/>
    <x v="1"/>
    <n v="0"/>
    <x v="0"/>
    <s v="2x1"/>
    <x v="1"/>
    <x v="1"/>
    <x v="3"/>
    <n v="4"/>
    <x v="2"/>
    <n v="36"/>
    <n v="33"/>
  </r>
  <r>
    <s v="VTA04863"/>
    <x v="13"/>
    <n v="14"/>
    <x v="6"/>
    <x v="6"/>
    <x v="0"/>
    <x v="0"/>
    <x v="436"/>
    <s v="Avenida Colón 608"/>
    <x v="2"/>
    <x v="10"/>
    <x v="8"/>
    <s v="Tall"/>
    <x v="1"/>
    <x v="0"/>
    <n v="1670.27"/>
    <x v="0"/>
    <n v="5010.8100000000004"/>
    <s v="En tienda"/>
    <x v="1"/>
    <x v="0"/>
    <s v="Efectivo"/>
    <x v="0"/>
    <x v="1"/>
    <n v="0"/>
    <x v="2"/>
    <s v="Ninguna"/>
    <x v="1"/>
    <x v="1"/>
    <x v="2"/>
    <n v="11.4"/>
    <x v="1"/>
    <n v="39"/>
    <n v="36"/>
  </r>
  <r>
    <s v="VTA00462"/>
    <x v="14"/>
    <n v="15"/>
    <x v="0"/>
    <x v="0"/>
    <x v="0"/>
    <x v="0"/>
    <x v="255"/>
    <s v="Calle San Lorenzo 47"/>
    <x v="1"/>
    <x v="6"/>
    <x v="5"/>
    <s v=""/>
    <x v="0"/>
    <x v="1"/>
    <n v="1689.71"/>
    <x v="0"/>
    <n v="6758.84"/>
    <s v="Take Away"/>
    <x v="1"/>
    <x v="1"/>
    <s v="Tarjeta"/>
    <x v="1"/>
    <x v="0"/>
    <n v="15"/>
    <x v="0"/>
    <s v="2x1"/>
    <x v="1"/>
    <x v="2"/>
    <x v="3"/>
    <n v="2.9"/>
    <x v="0"/>
    <n v="30"/>
    <n v="26"/>
  </r>
  <r>
    <s v="VTA00598"/>
    <x v="14"/>
    <n v="15"/>
    <x v="0"/>
    <x v="0"/>
    <x v="0"/>
    <x v="0"/>
    <x v="365"/>
    <s v="Avenida Colón 608"/>
    <x v="2"/>
    <x v="14"/>
    <x v="6"/>
    <s v=""/>
    <x v="0"/>
    <x v="1"/>
    <n v="3300.82"/>
    <x v="3"/>
    <n v="13203.28"/>
    <s v="Take Away"/>
    <x v="2"/>
    <x v="1"/>
    <s v="Efectivo"/>
    <x v="0"/>
    <x v="1"/>
    <n v="0"/>
    <x v="0"/>
    <s v="2x1"/>
    <x v="4"/>
    <x v="0"/>
    <x v="0"/>
    <n v="14.3"/>
    <x v="0"/>
    <n v="39"/>
    <n v="35"/>
  </r>
  <r>
    <s v="VTA00661"/>
    <x v="14"/>
    <n v="15"/>
    <x v="0"/>
    <x v="0"/>
    <x v="0"/>
    <x v="0"/>
    <x v="460"/>
    <s v="Córdoba Shopping"/>
    <x v="3"/>
    <x v="4"/>
    <x v="2"/>
    <s v=""/>
    <x v="0"/>
    <x v="3"/>
    <n v="914.25"/>
    <x v="1"/>
    <n v="4571.25"/>
    <s v="Delivery"/>
    <x v="0"/>
    <x v="2"/>
    <s v="Efectivo"/>
    <x v="0"/>
    <x v="0"/>
    <n v="10"/>
    <x v="0"/>
    <s v="2x1"/>
    <x v="4"/>
    <x v="1"/>
    <x v="1"/>
    <n v="8.4"/>
    <x v="1"/>
    <n v="30"/>
    <n v="25"/>
  </r>
  <r>
    <s v="VTA00736"/>
    <x v="14"/>
    <n v="15"/>
    <x v="0"/>
    <x v="0"/>
    <x v="0"/>
    <x v="0"/>
    <x v="397"/>
    <s v="Calle San Lorenzo 47"/>
    <x v="1"/>
    <x v="6"/>
    <x v="5"/>
    <s v=""/>
    <x v="0"/>
    <x v="1"/>
    <n v="2180.44"/>
    <x v="2"/>
    <n v="8721.76"/>
    <s v="Take Away"/>
    <x v="1"/>
    <x v="1"/>
    <s v="Efectivo"/>
    <x v="0"/>
    <x v="1"/>
    <n v="0"/>
    <x v="1"/>
    <s v="Happy Hour"/>
    <x v="2"/>
    <x v="2"/>
    <x v="1"/>
    <n v="5.3"/>
    <x v="3"/>
    <n v="11"/>
    <n v="7"/>
  </r>
  <r>
    <s v="VTA00825"/>
    <x v="14"/>
    <n v="15"/>
    <x v="0"/>
    <x v="0"/>
    <x v="0"/>
    <x v="0"/>
    <x v="461"/>
    <s v="Córdoba Shopping"/>
    <x v="3"/>
    <x v="9"/>
    <x v="7"/>
    <s v=""/>
    <x v="0"/>
    <x v="1"/>
    <n v="2510.69"/>
    <x v="2"/>
    <n v="10042.76"/>
    <s v="Delivery"/>
    <x v="2"/>
    <x v="2"/>
    <s v="App"/>
    <x v="2"/>
    <x v="0"/>
    <n v="0"/>
    <x v="2"/>
    <s v="Ninguna"/>
    <x v="0"/>
    <x v="1"/>
    <x v="1"/>
    <n v="6.7"/>
    <x v="2"/>
    <n v="45"/>
    <n v="41"/>
  </r>
  <r>
    <s v="VTA00846"/>
    <x v="14"/>
    <n v="15"/>
    <x v="0"/>
    <x v="0"/>
    <x v="0"/>
    <x v="0"/>
    <x v="46"/>
    <s v="Avenida Colón 608"/>
    <x v="2"/>
    <x v="33"/>
    <x v="4"/>
    <s v="Tall"/>
    <x v="1"/>
    <x v="1"/>
    <n v="1333.26"/>
    <x v="0"/>
    <n v="5333.04"/>
    <s v="En tienda"/>
    <x v="1"/>
    <x v="0"/>
    <s v="Tarjeta"/>
    <x v="1"/>
    <x v="0"/>
    <n v="0"/>
    <x v="1"/>
    <s v="Happy Hour"/>
    <x v="0"/>
    <x v="0"/>
    <x v="3"/>
    <n v="3.7"/>
    <x v="0"/>
    <n v="30"/>
    <n v="26"/>
  </r>
  <r>
    <s v="VTA00964"/>
    <x v="14"/>
    <n v="15"/>
    <x v="0"/>
    <x v="0"/>
    <x v="0"/>
    <x v="0"/>
    <x v="462"/>
    <s v="Córdoba Shopping"/>
    <x v="3"/>
    <x v="23"/>
    <x v="10"/>
    <s v=""/>
    <x v="0"/>
    <x v="4"/>
    <n v="1712.22"/>
    <x v="0"/>
    <n v="3424.44"/>
    <s v="Delivery"/>
    <x v="0"/>
    <x v="2"/>
    <s v="Tarjeta"/>
    <x v="1"/>
    <x v="1"/>
    <n v="0"/>
    <x v="1"/>
    <s v="Happy Hour"/>
    <x v="2"/>
    <x v="2"/>
    <x v="2"/>
    <n v="12.5"/>
    <x v="2"/>
    <n v="26"/>
    <n v="24"/>
  </r>
  <r>
    <s v="VTA01017"/>
    <x v="14"/>
    <n v="15"/>
    <x v="0"/>
    <x v="0"/>
    <x v="0"/>
    <x v="0"/>
    <x v="377"/>
    <s v="San Lorenzo 25, Nueva Córdoba"/>
    <x v="0"/>
    <x v="33"/>
    <x v="4"/>
    <s v="Venti"/>
    <x v="4"/>
    <x v="1"/>
    <n v="1630.9"/>
    <x v="0"/>
    <n v="6523.6"/>
    <s v="Delivery"/>
    <x v="1"/>
    <x v="2"/>
    <s v="Efectivo"/>
    <x v="0"/>
    <x v="1"/>
    <n v="0"/>
    <x v="0"/>
    <s v="2x1"/>
    <x v="0"/>
    <x v="0"/>
    <x v="1"/>
    <n v="5.3"/>
    <x v="3"/>
    <n v="39"/>
    <n v="35"/>
  </r>
  <r>
    <s v="VTA01046"/>
    <x v="14"/>
    <n v="15"/>
    <x v="0"/>
    <x v="0"/>
    <x v="0"/>
    <x v="0"/>
    <x v="463"/>
    <s v="Córdoba Shopping"/>
    <x v="3"/>
    <x v="4"/>
    <x v="2"/>
    <s v=""/>
    <x v="0"/>
    <x v="4"/>
    <n v="1221.43"/>
    <x v="0"/>
    <n v="2442.86"/>
    <s v="Take Away"/>
    <x v="0"/>
    <x v="1"/>
    <s v="App"/>
    <x v="2"/>
    <x v="1"/>
    <n v="0"/>
    <x v="1"/>
    <s v="Happy Hour"/>
    <x v="0"/>
    <x v="1"/>
    <x v="0"/>
    <n v="13.6"/>
    <x v="2"/>
    <n v="39"/>
    <n v="37"/>
  </r>
  <r>
    <s v="VTA01050"/>
    <x v="14"/>
    <n v="15"/>
    <x v="0"/>
    <x v="0"/>
    <x v="0"/>
    <x v="0"/>
    <x v="277"/>
    <s v="San Lorenzo 25, Nueva Córdoba"/>
    <x v="0"/>
    <x v="19"/>
    <x v="7"/>
    <s v=""/>
    <x v="0"/>
    <x v="2"/>
    <n v="2021.11"/>
    <x v="2"/>
    <n v="2021.11"/>
    <s v="Take Away"/>
    <x v="0"/>
    <x v="1"/>
    <s v="App"/>
    <x v="2"/>
    <x v="0"/>
    <n v="15"/>
    <x v="1"/>
    <s v="Happy Hour"/>
    <x v="1"/>
    <x v="0"/>
    <x v="1"/>
    <n v="6.8"/>
    <x v="0"/>
    <n v="15"/>
    <n v="14"/>
  </r>
  <r>
    <s v="VTA01072"/>
    <x v="14"/>
    <n v="15"/>
    <x v="0"/>
    <x v="0"/>
    <x v="0"/>
    <x v="0"/>
    <x v="464"/>
    <s v="Calle San Lorenzo 47"/>
    <x v="1"/>
    <x v="14"/>
    <x v="6"/>
    <s v=""/>
    <x v="0"/>
    <x v="3"/>
    <n v="3260.78"/>
    <x v="3"/>
    <n v="16303.9"/>
    <s v="En tienda"/>
    <x v="3"/>
    <x v="0"/>
    <s v="Efectivo"/>
    <x v="0"/>
    <x v="1"/>
    <n v="0"/>
    <x v="2"/>
    <s v="Ninguna"/>
    <x v="0"/>
    <x v="2"/>
    <x v="1"/>
    <n v="6.4"/>
    <x v="4"/>
    <n v="16"/>
    <n v="11"/>
  </r>
  <r>
    <s v="VTA01352"/>
    <x v="14"/>
    <n v="15"/>
    <x v="0"/>
    <x v="0"/>
    <x v="0"/>
    <x v="0"/>
    <x v="465"/>
    <s v="Córdoba Shopping"/>
    <x v="3"/>
    <x v="11"/>
    <x v="9"/>
    <s v="Venti"/>
    <x v="4"/>
    <x v="3"/>
    <n v="1651.77"/>
    <x v="0"/>
    <n v="8258.85"/>
    <s v="Take Away"/>
    <x v="1"/>
    <x v="1"/>
    <s v="Tarjeta"/>
    <x v="1"/>
    <x v="0"/>
    <n v="0"/>
    <x v="2"/>
    <s v="Ninguna"/>
    <x v="4"/>
    <x v="1"/>
    <x v="2"/>
    <n v="10.8"/>
    <x v="2"/>
    <n v="47"/>
    <n v="42"/>
  </r>
  <r>
    <s v="VTA01448"/>
    <x v="14"/>
    <n v="15"/>
    <x v="0"/>
    <x v="0"/>
    <x v="0"/>
    <x v="0"/>
    <x v="12"/>
    <s v="San Lorenzo 25, Nueva Córdoba"/>
    <x v="0"/>
    <x v="6"/>
    <x v="5"/>
    <s v=""/>
    <x v="0"/>
    <x v="4"/>
    <n v="2136.56"/>
    <x v="2"/>
    <n v="4273.12"/>
    <s v="Take Away"/>
    <x v="0"/>
    <x v="1"/>
    <s v="Efectivo"/>
    <x v="0"/>
    <x v="0"/>
    <n v="10"/>
    <x v="2"/>
    <s v="Ninguna"/>
    <x v="5"/>
    <x v="0"/>
    <x v="3"/>
    <n v="4.8"/>
    <x v="2"/>
    <n v="15"/>
    <n v="13"/>
  </r>
  <r>
    <s v="VTA01492"/>
    <x v="14"/>
    <n v="15"/>
    <x v="0"/>
    <x v="0"/>
    <x v="0"/>
    <x v="0"/>
    <x v="466"/>
    <s v="San Lorenzo 25, Nueva Córdoba"/>
    <x v="0"/>
    <x v="26"/>
    <x v="9"/>
    <s v="Grande"/>
    <x v="3"/>
    <x v="0"/>
    <n v="1635.15"/>
    <x v="0"/>
    <n v="4905.45"/>
    <s v="En tienda"/>
    <x v="0"/>
    <x v="0"/>
    <s v="Efectivo"/>
    <x v="0"/>
    <x v="0"/>
    <n v="15"/>
    <x v="2"/>
    <s v="Ninguna"/>
    <x v="4"/>
    <x v="1"/>
    <x v="1"/>
    <n v="9"/>
    <x v="0"/>
    <n v="45"/>
    <n v="42"/>
  </r>
  <r>
    <s v="VTA01603"/>
    <x v="14"/>
    <n v="15"/>
    <x v="0"/>
    <x v="0"/>
    <x v="0"/>
    <x v="0"/>
    <x v="467"/>
    <s v="Avenida Colón 608"/>
    <x v="2"/>
    <x v="6"/>
    <x v="5"/>
    <s v=""/>
    <x v="0"/>
    <x v="3"/>
    <n v="1931.14"/>
    <x v="0"/>
    <n v="9655.7000000000007"/>
    <s v="En tienda"/>
    <x v="1"/>
    <x v="0"/>
    <s v="Efectivo"/>
    <x v="0"/>
    <x v="0"/>
    <n v="0"/>
    <x v="1"/>
    <s v="Happy Hour"/>
    <x v="0"/>
    <x v="2"/>
    <x v="2"/>
    <n v="11.6"/>
    <x v="0"/>
    <n v="38"/>
    <n v="33"/>
  </r>
  <r>
    <s v="VTA01624"/>
    <x v="14"/>
    <n v="15"/>
    <x v="0"/>
    <x v="0"/>
    <x v="0"/>
    <x v="0"/>
    <x v="447"/>
    <s v="Avenida Colón 608"/>
    <x v="2"/>
    <x v="16"/>
    <x v="4"/>
    <s v="Venti"/>
    <x v="4"/>
    <x v="1"/>
    <n v="1375.51"/>
    <x v="0"/>
    <n v="5502.04"/>
    <s v="En tienda"/>
    <x v="1"/>
    <x v="0"/>
    <s v="App"/>
    <x v="2"/>
    <x v="0"/>
    <n v="15"/>
    <x v="3"/>
    <s v="Combo"/>
    <x v="5"/>
    <x v="1"/>
    <x v="0"/>
    <n v="14.7"/>
    <x v="3"/>
    <n v="50"/>
    <n v="46"/>
  </r>
  <r>
    <s v="VTA01636"/>
    <x v="14"/>
    <n v="15"/>
    <x v="0"/>
    <x v="0"/>
    <x v="0"/>
    <x v="0"/>
    <x v="230"/>
    <s v="San Lorenzo 25, Nueva Córdoba"/>
    <x v="0"/>
    <x v="3"/>
    <x v="3"/>
    <s v=""/>
    <x v="0"/>
    <x v="0"/>
    <n v="1455.95"/>
    <x v="0"/>
    <n v="4367.8500000000004"/>
    <s v="Delivery"/>
    <x v="0"/>
    <x v="2"/>
    <s v="Tarjeta"/>
    <x v="1"/>
    <x v="0"/>
    <n v="0"/>
    <x v="2"/>
    <s v="Ninguna"/>
    <x v="4"/>
    <x v="0"/>
    <x v="0"/>
    <n v="13.5"/>
    <x v="0"/>
    <n v="25"/>
    <n v="22"/>
  </r>
  <r>
    <s v="VTA01679"/>
    <x v="14"/>
    <n v="15"/>
    <x v="0"/>
    <x v="0"/>
    <x v="0"/>
    <x v="0"/>
    <x v="468"/>
    <s v="Avenida Colón 608"/>
    <x v="2"/>
    <x v="21"/>
    <x v="1"/>
    <s v=""/>
    <x v="0"/>
    <x v="2"/>
    <n v="1114.93"/>
    <x v="0"/>
    <n v="1114.93"/>
    <s v="En tienda"/>
    <x v="0"/>
    <x v="0"/>
    <s v="Efectivo"/>
    <x v="0"/>
    <x v="1"/>
    <n v="0"/>
    <x v="3"/>
    <s v="Combo"/>
    <x v="3"/>
    <x v="1"/>
    <x v="1"/>
    <n v="6.7"/>
    <x v="2"/>
    <n v="13"/>
    <n v="12"/>
  </r>
  <r>
    <s v="VTA01969"/>
    <x v="14"/>
    <n v="15"/>
    <x v="0"/>
    <x v="0"/>
    <x v="0"/>
    <x v="0"/>
    <x v="469"/>
    <s v="San Lorenzo 25, Nueva Córdoba"/>
    <x v="0"/>
    <x v="4"/>
    <x v="2"/>
    <s v=""/>
    <x v="0"/>
    <x v="4"/>
    <n v="1276.55"/>
    <x v="0"/>
    <n v="2553.1"/>
    <s v="En tienda"/>
    <x v="0"/>
    <x v="0"/>
    <s v="Tarjeta"/>
    <x v="1"/>
    <x v="0"/>
    <n v="15"/>
    <x v="2"/>
    <s v="Ninguna"/>
    <x v="2"/>
    <x v="2"/>
    <x v="1"/>
    <n v="5.2"/>
    <x v="3"/>
    <n v="16"/>
    <n v="14"/>
  </r>
  <r>
    <s v="VTA02027"/>
    <x v="14"/>
    <n v="15"/>
    <x v="0"/>
    <x v="0"/>
    <x v="0"/>
    <x v="0"/>
    <x v="470"/>
    <s v="Calle San Lorenzo 47"/>
    <x v="1"/>
    <x v="3"/>
    <x v="3"/>
    <s v=""/>
    <x v="0"/>
    <x v="2"/>
    <n v="1190.42"/>
    <x v="0"/>
    <n v="1190.42"/>
    <s v="Delivery"/>
    <x v="0"/>
    <x v="2"/>
    <s v="App"/>
    <x v="2"/>
    <x v="0"/>
    <n v="15"/>
    <x v="0"/>
    <s v="2x1"/>
    <x v="1"/>
    <x v="2"/>
    <x v="1"/>
    <n v="5.6"/>
    <x v="3"/>
    <n v="32"/>
    <n v="31"/>
  </r>
  <r>
    <s v="VTA02066"/>
    <x v="14"/>
    <n v="15"/>
    <x v="0"/>
    <x v="0"/>
    <x v="0"/>
    <x v="0"/>
    <x v="471"/>
    <s v="Calle San Lorenzo 47"/>
    <x v="1"/>
    <x v="3"/>
    <x v="3"/>
    <s v=""/>
    <x v="0"/>
    <x v="3"/>
    <n v="1191.2"/>
    <x v="0"/>
    <n v="5956"/>
    <s v="En tienda"/>
    <x v="1"/>
    <x v="0"/>
    <s v="Tarjeta"/>
    <x v="1"/>
    <x v="1"/>
    <n v="0"/>
    <x v="1"/>
    <s v="Happy Hour"/>
    <x v="1"/>
    <x v="1"/>
    <x v="1"/>
    <n v="7.5"/>
    <x v="3"/>
    <n v="40"/>
    <n v="35"/>
  </r>
  <r>
    <s v="VTA02272"/>
    <x v="14"/>
    <n v="15"/>
    <x v="0"/>
    <x v="0"/>
    <x v="0"/>
    <x v="0"/>
    <x v="120"/>
    <s v="Calle San Lorenzo 47"/>
    <x v="1"/>
    <x v="8"/>
    <x v="0"/>
    <s v=""/>
    <x v="0"/>
    <x v="2"/>
    <n v="1279.1199999999999"/>
    <x v="0"/>
    <n v="1279.1199999999999"/>
    <s v="En tienda"/>
    <x v="0"/>
    <x v="0"/>
    <s v="Tarjeta"/>
    <x v="1"/>
    <x v="0"/>
    <n v="10"/>
    <x v="3"/>
    <s v="Combo"/>
    <x v="1"/>
    <x v="0"/>
    <x v="0"/>
    <n v="14.2"/>
    <x v="0"/>
    <n v="36"/>
    <n v="35"/>
  </r>
  <r>
    <s v="VTA02393"/>
    <x v="14"/>
    <n v="15"/>
    <x v="0"/>
    <x v="0"/>
    <x v="0"/>
    <x v="0"/>
    <x v="472"/>
    <s v="Calle San Lorenzo 47"/>
    <x v="1"/>
    <x v="9"/>
    <x v="7"/>
    <s v=""/>
    <x v="0"/>
    <x v="4"/>
    <n v="2378.7800000000002"/>
    <x v="2"/>
    <n v="4757.5600000000004"/>
    <s v="Take Away"/>
    <x v="0"/>
    <x v="1"/>
    <s v="App"/>
    <x v="2"/>
    <x v="1"/>
    <n v="0"/>
    <x v="0"/>
    <s v="2x1"/>
    <x v="1"/>
    <x v="1"/>
    <x v="1"/>
    <n v="8.8000000000000007"/>
    <x v="3"/>
    <n v="26"/>
    <n v="24"/>
  </r>
  <r>
    <s v="VTA02429"/>
    <x v="14"/>
    <n v="15"/>
    <x v="0"/>
    <x v="0"/>
    <x v="0"/>
    <x v="0"/>
    <x v="75"/>
    <s v="Avenida Colón 608"/>
    <x v="2"/>
    <x v="6"/>
    <x v="5"/>
    <s v=""/>
    <x v="0"/>
    <x v="2"/>
    <n v="1957.48"/>
    <x v="0"/>
    <n v="1957.48"/>
    <s v="En tienda"/>
    <x v="0"/>
    <x v="0"/>
    <s v="Tarjeta"/>
    <x v="1"/>
    <x v="1"/>
    <n v="0"/>
    <x v="0"/>
    <s v="2x1"/>
    <x v="4"/>
    <x v="1"/>
    <x v="2"/>
    <n v="11.7"/>
    <x v="0"/>
    <n v="38"/>
    <n v="37"/>
  </r>
  <r>
    <s v="VTA02526"/>
    <x v="14"/>
    <n v="15"/>
    <x v="0"/>
    <x v="0"/>
    <x v="0"/>
    <x v="0"/>
    <x v="473"/>
    <s v="Calle San Lorenzo 47"/>
    <x v="1"/>
    <x v="12"/>
    <x v="4"/>
    <s v="Tall"/>
    <x v="1"/>
    <x v="3"/>
    <n v="1490.46"/>
    <x v="0"/>
    <n v="7452.3"/>
    <s v="En tienda"/>
    <x v="1"/>
    <x v="0"/>
    <s v="App"/>
    <x v="2"/>
    <x v="0"/>
    <n v="0"/>
    <x v="3"/>
    <s v="Combo"/>
    <x v="0"/>
    <x v="2"/>
    <x v="3"/>
    <n v="4.3"/>
    <x v="2"/>
    <n v="17"/>
    <n v="12"/>
  </r>
  <r>
    <s v="VTA02560"/>
    <x v="14"/>
    <n v="15"/>
    <x v="0"/>
    <x v="0"/>
    <x v="0"/>
    <x v="0"/>
    <x v="474"/>
    <s v="Avenida Colón 608"/>
    <x v="2"/>
    <x v="19"/>
    <x v="7"/>
    <s v=""/>
    <x v="0"/>
    <x v="2"/>
    <n v="2902.91"/>
    <x v="2"/>
    <n v="2902.91"/>
    <s v="En tienda"/>
    <x v="0"/>
    <x v="0"/>
    <s v="Tarjeta"/>
    <x v="1"/>
    <x v="1"/>
    <n v="0"/>
    <x v="0"/>
    <s v="2x1"/>
    <x v="5"/>
    <x v="1"/>
    <x v="1"/>
    <n v="7.6"/>
    <x v="2"/>
    <n v="41"/>
    <n v="40"/>
  </r>
  <r>
    <s v="VTA02576"/>
    <x v="14"/>
    <n v="15"/>
    <x v="0"/>
    <x v="0"/>
    <x v="0"/>
    <x v="0"/>
    <x v="330"/>
    <s v="Córdoba Shopping"/>
    <x v="3"/>
    <x v="15"/>
    <x v="10"/>
    <s v=""/>
    <x v="0"/>
    <x v="3"/>
    <n v="1858.12"/>
    <x v="0"/>
    <n v="9290.6"/>
    <s v="Delivery"/>
    <x v="1"/>
    <x v="2"/>
    <s v="App"/>
    <x v="2"/>
    <x v="0"/>
    <n v="10"/>
    <x v="1"/>
    <s v="Happy Hour"/>
    <x v="3"/>
    <x v="1"/>
    <x v="1"/>
    <n v="5.8"/>
    <x v="3"/>
    <n v="12"/>
    <n v="7"/>
  </r>
  <r>
    <s v="VTA02925"/>
    <x v="14"/>
    <n v="15"/>
    <x v="0"/>
    <x v="0"/>
    <x v="0"/>
    <x v="0"/>
    <x v="475"/>
    <s v="San Lorenzo 25, Nueva Córdoba"/>
    <x v="0"/>
    <x v="0"/>
    <x v="0"/>
    <s v=""/>
    <x v="0"/>
    <x v="1"/>
    <n v="1271.44"/>
    <x v="0"/>
    <n v="5085.76"/>
    <s v="Delivery"/>
    <x v="1"/>
    <x v="2"/>
    <s v="Efectivo"/>
    <x v="0"/>
    <x v="1"/>
    <n v="0"/>
    <x v="3"/>
    <s v="Combo"/>
    <x v="1"/>
    <x v="1"/>
    <x v="1"/>
    <n v="5.2"/>
    <x v="1"/>
    <n v="29"/>
    <n v="25"/>
  </r>
  <r>
    <s v="VTA03039"/>
    <x v="14"/>
    <n v="15"/>
    <x v="0"/>
    <x v="0"/>
    <x v="0"/>
    <x v="0"/>
    <x v="71"/>
    <s v="Córdoba Shopping"/>
    <x v="3"/>
    <x v="3"/>
    <x v="3"/>
    <s v=""/>
    <x v="0"/>
    <x v="2"/>
    <n v="1635.29"/>
    <x v="0"/>
    <n v="1635.29"/>
    <s v="Delivery"/>
    <x v="0"/>
    <x v="2"/>
    <s v="Efectivo"/>
    <x v="0"/>
    <x v="0"/>
    <n v="10"/>
    <x v="0"/>
    <s v="2x1"/>
    <x v="2"/>
    <x v="1"/>
    <x v="0"/>
    <n v="14.6"/>
    <x v="4"/>
    <n v="31"/>
    <n v="30"/>
  </r>
  <r>
    <s v="VTA03239"/>
    <x v="14"/>
    <n v="15"/>
    <x v="0"/>
    <x v="0"/>
    <x v="0"/>
    <x v="0"/>
    <x v="445"/>
    <s v="Avenida Colón 608"/>
    <x v="2"/>
    <x v="9"/>
    <x v="7"/>
    <s v=""/>
    <x v="0"/>
    <x v="4"/>
    <n v="2945.14"/>
    <x v="2"/>
    <n v="5890.28"/>
    <s v="En tienda"/>
    <x v="1"/>
    <x v="0"/>
    <s v="Tarjeta"/>
    <x v="1"/>
    <x v="1"/>
    <n v="0"/>
    <x v="0"/>
    <s v="2x1"/>
    <x v="1"/>
    <x v="2"/>
    <x v="3"/>
    <n v="3.3"/>
    <x v="3"/>
    <n v="13"/>
    <n v="11"/>
  </r>
  <r>
    <s v="VTA03258"/>
    <x v="14"/>
    <n v="15"/>
    <x v="0"/>
    <x v="0"/>
    <x v="0"/>
    <x v="0"/>
    <x v="243"/>
    <s v="Avenida Colón 608"/>
    <x v="2"/>
    <x v="28"/>
    <x v="2"/>
    <s v=""/>
    <x v="0"/>
    <x v="1"/>
    <n v="1149.51"/>
    <x v="0"/>
    <n v="4598.04"/>
    <s v="Delivery"/>
    <x v="0"/>
    <x v="2"/>
    <s v="App"/>
    <x v="2"/>
    <x v="0"/>
    <n v="0"/>
    <x v="3"/>
    <s v="Combo"/>
    <x v="0"/>
    <x v="0"/>
    <x v="3"/>
    <n v="4"/>
    <x v="2"/>
    <n v="12"/>
    <n v="8"/>
  </r>
  <r>
    <s v="VTA03259"/>
    <x v="14"/>
    <n v="15"/>
    <x v="0"/>
    <x v="0"/>
    <x v="0"/>
    <x v="0"/>
    <x v="363"/>
    <s v="San Lorenzo 25, Nueva Córdoba"/>
    <x v="0"/>
    <x v="3"/>
    <x v="3"/>
    <s v=""/>
    <x v="0"/>
    <x v="4"/>
    <n v="1348.31"/>
    <x v="0"/>
    <n v="2696.62"/>
    <s v="Take Away"/>
    <x v="0"/>
    <x v="1"/>
    <s v="Tarjeta"/>
    <x v="1"/>
    <x v="0"/>
    <n v="0"/>
    <x v="2"/>
    <s v="Ninguna"/>
    <x v="1"/>
    <x v="1"/>
    <x v="3"/>
    <n v="4"/>
    <x v="0"/>
    <n v="26"/>
    <n v="24"/>
  </r>
  <r>
    <s v="VTA03482"/>
    <x v="14"/>
    <n v="15"/>
    <x v="0"/>
    <x v="0"/>
    <x v="0"/>
    <x v="0"/>
    <x v="101"/>
    <s v="San Lorenzo 25, Nueva Córdoba"/>
    <x v="0"/>
    <x v="7"/>
    <x v="6"/>
    <s v=""/>
    <x v="0"/>
    <x v="1"/>
    <n v="3407.4"/>
    <x v="3"/>
    <n v="13629.6"/>
    <s v="Delivery"/>
    <x v="2"/>
    <x v="2"/>
    <s v="App"/>
    <x v="2"/>
    <x v="1"/>
    <n v="0"/>
    <x v="3"/>
    <s v="Combo"/>
    <x v="5"/>
    <x v="1"/>
    <x v="1"/>
    <n v="8.9"/>
    <x v="1"/>
    <n v="24"/>
    <n v="20"/>
  </r>
  <r>
    <s v="VTA03580"/>
    <x v="14"/>
    <n v="15"/>
    <x v="0"/>
    <x v="0"/>
    <x v="0"/>
    <x v="0"/>
    <x v="274"/>
    <s v="San Lorenzo 25, Nueva Córdoba"/>
    <x v="0"/>
    <x v="3"/>
    <x v="3"/>
    <s v=""/>
    <x v="0"/>
    <x v="3"/>
    <n v="1585.83"/>
    <x v="0"/>
    <n v="7929.15"/>
    <s v="Take Away"/>
    <x v="1"/>
    <x v="1"/>
    <s v="Efectivo"/>
    <x v="0"/>
    <x v="1"/>
    <n v="0"/>
    <x v="0"/>
    <s v="2x1"/>
    <x v="0"/>
    <x v="0"/>
    <x v="3"/>
    <n v="3.3"/>
    <x v="2"/>
    <n v="43"/>
    <n v="38"/>
  </r>
  <r>
    <s v="VTA03582"/>
    <x v="14"/>
    <n v="15"/>
    <x v="0"/>
    <x v="0"/>
    <x v="0"/>
    <x v="0"/>
    <x v="476"/>
    <s v="San Lorenzo 25, Nueva Córdoba"/>
    <x v="0"/>
    <x v="20"/>
    <x v="2"/>
    <s v=""/>
    <x v="0"/>
    <x v="3"/>
    <n v="1372"/>
    <x v="0"/>
    <n v="6860"/>
    <s v="Delivery"/>
    <x v="1"/>
    <x v="2"/>
    <s v="App"/>
    <x v="2"/>
    <x v="1"/>
    <n v="0"/>
    <x v="1"/>
    <s v="Happy Hour"/>
    <x v="3"/>
    <x v="1"/>
    <x v="1"/>
    <n v="6.6"/>
    <x v="4"/>
    <n v="10"/>
    <n v="5"/>
  </r>
  <r>
    <s v="VTA03655"/>
    <x v="14"/>
    <n v="15"/>
    <x v="0"/>
    <x v="0"/>
    <x v="0"/>
    <x v="0"/>
    <x v="256"/>
    <s v="Avenida Colón 608"/>
    <x v="2"/>
    <x v="2"/>
    <x v="2"/>
    <s v=""/>
    <x v="0"/>
    <x v="2"/>
    <n v="1307.71"/>
    <x v="0"/>
    <n v="1307.71"/>
    <s v="En tienda"/>
    <x v="0"/>
    <x v="0"/>
    <s v="Tarjeta"/>
    <x v="1"/>
    <x v="0"/>
    <n v="10"/>
    <x v="0"/>
    <s v="2x1"/>
    <x v="3"/>
    <x v="0"/>
    <x v="2"/>
    <n v="12.4"/>
    <x v="1"/>
    <n v="25"/>
    <n v="24"/>
  </r>
  <r>
    <s v="VTA03793"/>
    <x v="14"/>
    <n v="15"/>
    <x v="0"/>
    <x v="0"/>
    <x v="0"/>
    <x v="0"/>
    <x v="477"/>
    <s v="San Lorenzo 25, Nueva Córdoba"/>
    <x v="0"/>
    <x v="12"/>
    <x v="4"/>
    <s v="Pequeño"/>
    <x v="2"/>
    <x v="2"/>
    <n v="1531.69"/>
    <x v="0"/>
    <n v="1531.69"/>
    <s v="Take Away"/>
    <x v="0"/>
    <x v="1"/>
    <s v="Efectivo"/>
    <x v="0"/>
    <x v="1"/>
    <n v="0"/>
    <x v="2"/>
    <s v="Ninguna"/>
    <x v="0"/>
    <x v="2"/>
    <x v="3"/>
    <n v="4.5"/>
    <x v="2"/>
    <n v="34"/>
    <n v="33"/>
  </r>
  <r>
    <s v="VTA03796"/>
    <x v="14"/>
    <n v="15"/>
    <x v="0"/>
    <x v="0"/>
    <x v="0"/>
    <x v="0"/>
    <x v="309"/>
    <s v="Córdoba Shopping"/>
    <x v="3"/>
    <x v="10"/>
    <x v="8"/>
    <s v="Venti"/>
    <x v="4"/>
    <x v="4"/>
    <n v="1754.95"/>
    <x v="0"/>
    <n v="3509.9"/>
    <s v="Delivery"/>
    <x v="0"/>
    <x v="2"/>
    <s v="Efectivo"/>
    <x v="0"/>
    <x v="1"/>
    <n v="0"/>
    <x v="0"/>
    <s v="2x1"/>
    <x v="4"/>
    <x v="2"/>
    <x v="0"/>
    <n v="14"/>
    <x v="2"/>
    <n v="41"/>
    <n v="39"/>
  </r>
  <r>
    <s v="VTA03822"/>
    <x v="14"/>
    <n v="15"/>
    <x v="0"/>
    <x v="0"/>
    <x v="0"/>
    <x v="0"/>
    <x v="234"/>
    <s v="Córdoba Shopping"/>
    <x v="3"/>
    <x v="16"/>
    <x v="4"/>
    <s v="Grande"/>
    <x v="3"/>
    <x v="1"/>
    <n v="1396.42"/>
    <x v="0"/>
    <n v="5585.68"/>
    <s v="En tienda"/>
    <x v="1"/>
    <x v="0"/>
    <s v="App"/>
    <x v="2"/>
    <x v="0"/>
    <n v="15"/>
    <x v="3"/>
    <s v="Combo"/>
    <x v="4"/>
    <x v="0"/>
    <x v="1"/>
    <n v="5"/>
    <x v="3"/>
    <n v="15"/>
    <n v="11"/>
  </r>
  <r>
    <s v="VTA03999"/>
    <x v="14"/>
    <n v="15"/>
    <x v="0"/>
    <x v="0"/>
    <x v="0"/>
    <x v="0"/>
    <x v="478"/>
    <s v="Calle San Lorenzo 47"/>
    <x v="1"/>
    <x v="24"/>
    <x v="9"/>
    <s v="Grande"/>
    <x v="3"/>
    <x v="3"/>
    <n v="1514.01"/>
    <x v="0"/>
    <n v="7570.05"/>
    <s v="En tienda"/>
    <x v="1"/>
    <x v="0"/>
    <s v="App"/>
    <x v="2"/>
    <x v="1"/>
    <n v="0"/>
    <x v="2"/>
    <s v="Ninguna"/>
    <x v="3"/>
    <x v="1"/>
    <x v="1"/>
    <n v="8.1999999999999993"/>
    <x v="1"/>
    <n v="47"/>
    <n v="42"/>
  </r>
  <r>
    <s v="VTA04115"/>
    <x v="14"/>
    <n v="15"/>
    <x v="0"/>
    <x v="0"/>
    <x v="0"/>
    <x v="0"/>
    <x v="191"/>
    <s v="Avenida Colón 608"/>
    <x v="2"/>
    <x v="23"/>
    <x v="10"/>
    <s v=""/>
    <x v="0"/>
    <x v="1"/>
    <n v="1783.29"/>
    <x v="0"/>
    <n v="7133.16"/>
    <s v="En tienda"/>
    <x v="1"/>
    <x v="0"/>
    <s v="Efectivo"/>
    <x v="0"/>
    <x v="1"/>
    <n v="0"/>
    <x v="0"/>
    <s v="2x1"/>
    <x v="5"/>
    <x v="0"/>
    <x v="1"/>
    <n v="9.6"/>
    <x v="0"/>
    <n v="22"/>
    <n v="18"/>
  </r>
  <r>
    <s v="VTA04136"/>
    <x v="14"/>
    <n v="15"/>
    <x v="0"/>
    <x v="0"/>
    <x v="0"/>
    <x v="0"/>
    <x v="71"/>
    <s v="Calle San Lorenzo 47"/>
    <x v="1"/>
    <x v="0"/>
    <x v="0"/>
    <s v=""/>
    <x v="0"/>
    <x v="0"/>
    <n v="1524.47"/>
    <x v="0"/>
    <n v="4573.41"/>
    <s v="Take Away"/>
    <x v="0"/>
    <x v="1"/>
    <s v="Tarjeta"/>
    <x v="1"/>
    <x v="0"/>
    <n v="10"/>
    <x v="3"/>
    <s v="Combo"/>
    <x v="3"/>
    <x v="1"/>
    <x v="3"/>
    <n v="3.4"/>
    <x v="4"/>
    <n v="22"/>
    <n v="19"/>
  </r>
  <r>
    <s v="VTA04146"/>
    <x v="14"/>
    <n v="15"/>
    <x v="0"/>
    <x v="0"/>
    <x v="0"/>
    <x v="0"/>
    <x v="429"/>
    <s v="Calle San Lorenzo 47"/>
    <x v="1"/>
    <x v="33"/>
    <x v="4"/>
    <s v="Tall"/>
    <x v="1"/>
    <x v="3"/>
    <n v="1888.45"/>
    <x v="0"/>
    <n v="9442.25"/>
    <s v="Take Away"/>
    <x v="1"/>
    <x v="1"/>
    <s v="Efectivo"/>
    <x v="0"/>
    <x v="0"/>
    <n v="10"/>
    <x v="2"/>
    <s v="Ninguna"/>
    <x v="5"/>
    <x v="0"/>
    <x v="3"/>
    <n v="2.9"/>
    <x v="2"/>
    <n v="29"/>
    <n v="24"/>
  </r>
  <r>
    <s v="VTA04283"/>
    <x v="14"/>
    <n v="15"/>
    <x v="0"/>
    <x v="0"/>
    <x v="0"/>
    <x v="0"/>
    <x v="129"/>
    <s v="San Lorenzo 25, Nueva Córdoba"/>
    <x v="0"/>
    <x v="8"/>
    <x v="0"/>
    <s v=""/>
    <x v="0"/>
    <x v="3"/>
    <n v="1551.72"/>
    <x v="0"/>
    <n v="7758.6"/>
    <s v="Delivery"/>
    <x v="1"/>
    <x v="2"/>
    <s v="Tarjeta"/>
    <x v="1"/>
    <x v="0"/>
    <n v="0"/>
    <x v="1"/>
    <s v="Happy Hour"/>
    <x v="3"/>
    <x v="2"/>
    <x v="3"/>
    <n v="2.6"/>
    <x v="1"/>
    <n v="18"/>
    <n v="13"/>
  </r>
  <r>
    <s v="VTA04700"/>
    <x v="14"/>
    <n v="15"/>
    <x v="0"/>
    <x v="0"/>
    <x v="0"/>
    <x v="0"/>
    <x v="432"/>
    <s v="Avenida Colón 608"/>
    <x v="2"/>
    <x v="27"/>
    <x v="10"/>
    <s v=""/>
    <x v="0"/>
    <x v="3"/>
    <n v="1741.92"/>
    <x v="0"/>
    <n v="8709.6"/>
    <s v="En tienda"/>
    <x v="1"/>
    <x v="0"/>
    <s v="Tarjeta"/>
    <x v="1"/>
    <x v="1"/>
    <n v="0"/>
    <x v="0"/>
    <s v="2x1"/>
    <x v="0"/>
    <x v="1"/>
    <x v="1"/>
    <n v="7.1"/>
    <x v="3"/>
    <n v="22"/>
    <n v="17"/>
  </r>
  <r>
    <s v="VTA04769"/>
    <x v="14"/>
    <n v="15"/>
    <x v="0"/>
    <x v="0"/>
    <x v="0"/>
    <x v="0"/>
    <x v="479"/>
    <s v="Calle San Lorenzo 47"/>
    <x v="1"/>
    <x v="28"/>
    <x v="2"/>
    <s v=""/>
    <x v="0"/>
    <x v="2"/>
    <n v="1349.65"/>
    <x v="0"/>
    <n v="1349.65"/>
    <s v="Take Away"/>
    <x v="0"/>
    <x v="1"/>
    <s v="Tarjeta"/>
    <x v="1"/>
    <x v="0"/>
    <n v="0"/>
    <x v="1"/>
    <s v="Happy Hour"/>
    <x v="5"/>
    <x v="0"/>
    <x v="1"/>
    <n v="5.2"/>
    <x v="2"/>
    <n v="23"/>
    <n v="22"/>
  </r>
  <r>
    <s v="VTA04820"/>
    <x v="14"/>
    <n v="15"/>
    <x v="0"/>
    <x v="0"/>
    <x v="0"/>
    <x v="0"/>
    <x v="420"/>
    <s v="San Lorenzo 25, Nueva Córdoba"/>
    <x v="0"/>
    <x v="6"/>
    <x v="5"/>
    <s v=""/>
    <x v="0"/>
    <x v="3"/>
    <n v="2085.4299999999998"/>
    <x v="2"/>
    <n v="10427.15"/>
    <s v="En tienda"/>
    <x v="2"/>
    <x v="0"/>
    <s v="Efectivo"/>
    <x v="0"/>
    <x v="1"/>
    <n v="0"/>
    <x v="3"/>
    <s v="Combo"/>
    <x v="0"/>
    <x v="1"/>
    <x v="0"/>
    <n v="14.5"/>
    <x v="2"/>
    <n v="24"/>
    <n v="19"/>
  </r>
  <r>
    <s v="VTA04857"/>
    <x v="14"/>
    <n v="15"/>
    <x v="0"/>
    <x v="0"/>
    <x v="0"/>
    <x v="0"/>
    <x v="480"/>
    <s v="San Lorenzo 25, Nueva Córdoba"/>
    <x v="0"/>
    <x v="0"/>
    <x v="0"/>
    <s v=""/>
    <x v="0"/>
    <x v="2"/>
    <n v="1233.55"/>
    <x v="0"/>
    <n v="1233.55"/>
    <s v="Delivery"/>
    <x v="0"/>
    <x v="2"/>
    <s v="Tarjeta"/>
    <x v="1"/>
    <x v="1"/>
    <n v="0"/>
    <x v="3"/>
    <s v="Combo"/>
    <x v="5"/>
    <x v="2"/>
    <x v="2"/>
    <n v="10.1"/>
    <x v="4"/>
    <n v="38"/>
    <n v="37"/>
  </r>
  <r>
    <s v="VTA00040"/>
    <x v="15"/>
    <n v="16"/>
    <x v="1"/>
    <x v="1"/>
    <x v="0"/>
    <x v="0"/>
    <x v="26"/>
    <s v="San Lorenzo 25, Nueva Córdoba"/>
    <x v="0"/>
    <x v="4"/>
    <x v="2"/>
    <s v=""/>
    <x v="0"/>
    <x v="4"/>
    <n v="1481.18"/>
    <x v="0"/>
    <n v="2962.36"/>
    <s v="Delivery"/>
    <x v="0"/>
    <x v="2"/>
    <s v="App"/>
    <x v="2"/>
    <x v="0"/>
    <n v="15"/>
    <x v="0"/>
    <s v="2x1"/>
    <x v="5"/>
    <x v="2"/>
    <x v="0"/>
    <n v="13.6"/>
    <x v="3"/>
    <n v="18"/>
    <n v="16"/>
  </r>
  <r>
    <s v="VTA00100"/>
    <x v="15"/>
    <n v="16"/>
    <x v="1"/>
    <x v="1"/>
    <x v="0"/>
    <x v="0"/>
    <x v="191"/>
    <s v="San Lorenzo 25, Nueva Córdoba"/>
    <x v="0"/>
    <x v="14"/>
    <x v="6"/>
    <s v=""/>
    <x v="0"/>
    <x v="0"/>
    <n v="2727.96"/>
    <x v="2"/>
    <n v="8183.88"/>
    <s v="Take Away"/>
    <x v="1"/>
    <x v="1"/>
    <s v="Tarjeta"/>
    <x v="1"/>
    <x v="0"/>
    <n v="0"/>
    <x v="3"/>
    <s v="Combo"/>
    <x v="5"/>
    <x v="1"/>
    <x v="2"/>
    <n v="11.3"/>
    <x v="3"/>
    <n v="49"/>
    <n v="46"/>
  </r>
  <r>
    <s v="VTA00116"/>
    <x v="15"/>
    <n v="16"/>
    <x v="1"/>
    <x v="1"/>
    <x v="0"/>
    <x v="0"/>
    <x v="230"/>
    <s v="San Lorenzo 25, Nueva Córdoba"/>
    <x v="0"/>
    <x v="4"/>
    <x v="2"/>
    <s v=""/>
    <x v="0"/>
    <x v="4"/>
    <n v="1480.17"/>
    <x v="0"/>
    <n v="2960.34"/>
    <s v="En tienda"/>
    <x v="0"/>
    <x v="0"/>
    <s v="Tarjeta"/>
    <x v="1"/>
    <x v="0"/>
    <n v="15"/>
    <x v="0"/>
    <s v="2x1"/>
    <x v="0"/>
    <x v="0"/>
    <x v="3"/>
    <n v="4.5999999999999996"/>
    <x v="3"/>
    <n v="14"/>
    <n v="12"/>
  </r>
  <r>
    <s v="VTA00273"/>
    <x v="15"/>
    <n v="16"/>
    <x v="1"/>
    <x v="1"/>
    <x v="0"/>
    <x v="0"/>
    <x v="481"/>
    <s v="Calle San Lorenzo 47"/>
    <x v="1"/>
    <x v="8"/>
    <x v="0"/>
    <s v=""/>
    <x v="0"/>
    <x v="2"/>
    <n v="1085.71"/>
    <x v="0"/>
    <n v="1085.71"/>
    <s v="Delivery"/>
    <x v="0"/>
    <x v="2"/>
    <s v="Efectivo"/>
    <x v="0"/>
    <x v="1"/>
    <n v="0"/>
    <x v="3"/>
    <s v="Combo"/>
    <x v="3"/>
    <x v="1"/>
    <x v="3"/>
    <n v="4.0999999999999996"/>
    <x v="1"/>
    <n v="21"/>
    <n v="20"/>
  </r>
  <r>
    <s v="VTA00346"/>
    <x v="15"/>
    <n v="16"/>
    <x v="1"/>
    <x v="1"/>
    <x v="0"/>
    <x v="0"/>
    <x v="307"/>
    <s v="San Lorenzo 25, Nueva Córdoba"/>
    <x v="0"/>
    <x v="15"/>
    <x v="10"/>
    <s v=""/>
    <x v="0"/>
    <x v="4"/>
    <n v="1952.85"/>
    <x v="0"/>
    <n v="3905.7"/>
    <s v="En tienda"/>
    <x v="0"/>
    <x v="0"/>
    <s v="Tarjeta"/>
    <x v="1"/>
    <x v="1"/>
    <n v="0"/>
    <x v="2"/>
    <s v="Ninguna"/>
    <x v="0"/>
    <x v="1"/>
    <x v="0"/>
    <n v="14.1"/>
    <x v="2"/>
    <n v="47"/>
    <n v="45"/>
  </r>
  <r>
    <s v="VTA00428"/>
    <x v="15"/>
    <n v="16"/>
    <x v="1"/>
    <x v="1"/>
    <x v="0"/>
    <x v="0"/>
    <x v="482"/>
    <s v="San Lorenzo 25, Nueva Córdoba"/>
    <x v="0"/>
    <x v="10"/>
    <x v="8"/>
    <s v="Venti"/>
    <x v="4"/>
    <x v="0"/>
    <n v="1969.56"/>
    <x v="0"/>
    <n v="5908.68"/>
    <s v="Delivery"/>
    <x v="1"/>
    <x v="2"/>
    <s v="Efectivo"/>
    <x v="0"/>
    <x v="0"/>
    <n v="0"/>
    <x v="0"/>
    <s v="2x1"/>
    <x v="2"/>
    <x v="2"/>
    <x v="1"/>
    <n v="9.8000000000000007"/>
    <x v="4"/>
    <n v="48"/>
    <n v="45"/>
  </r>
  <r>
    <s v="VTA00581"/>
    <x v="15"/>
    <n v="16"/>
    <x v="1"/>
    <x v="1"/>
    <x v="0"/>
    <x v="0"/>
    <x v="316"/>
    <s v="Avenida Colón 608"/>
    <x v="2"/>
    <x v="10"/>
    <x v="8"/>
    <s v="Tall"/>
    <x v="1"/>
    <x v="4"/>
    <n v="1745.87"/>
    <x v="0"/>
    <n v="3491.74"/>
    <s v="Delivery"/>
    <x v="0"/>
    <x v="2"/>
    <s v="Efectivo"/>
    <x v="0"/>
    <x v="1"/>
    <n v="0"/>
    <x v="3"/>
    <s v="Combo"/>
    <x v="5"/>
    <x v="1"/>
    <x v="2"/>
    <n v="11.6"/>
    <x v="1"/>
    <n v="47"/>
    <n v="45"/>
  </r>
  <r>
    <s v="VTA00679"/>
    <x v="15"/>
    <n v="16"/>
    <x v="1"/>
    <x v="1"/>
    <x v="0"/>
    <x v="0"/>
    <x v="452"/>
    <s v="Avenida Colón 608"/>
    <x v="2"/>
    <x v="0"/>
    <x v="0"/>
    <s v=""/>
    <x v="0"/>
    <x v="0"/>
    <n v="1377.38"/>
    <x v="0"/>
    <n v="4132.1400000000003"/>
    <s v="En tienda"/>
    <x v="0"/>
    <x v="0"/>
    <s v="App"/>
    <x v="2"/>
    <x v="0"/>
    <n v="10"/>
    <x v="3"/>
    <s v="Combo"/>
    <x v="2"/>
    <x v="0"/>
    <x v="1"/>
    <n v="5.2"/>
    <x v="3"/>
    <n v="13"/>
    <n v="10"/>
  </r>
  <r>
    <s v="VTA00870"/>
    <x v="15"/>
    <n v="16"/>
    <x v="1"/>
    <x v="1"/>
    <x v="0"/>
    <x v="0"/>
    <x v="335"/>
    <s v="Córdoba Shopping"/>
    <x v="3"/>
    <x v="3"/>
    <x v="3"/>
    <s v=""/>
    <x v="0"/>
    <x v="1"/>
    <n v="1671.26"/>
    <x v="0"/>
    <n v="6685.04"/>
    <s v="En tienda"/>
    <x v="1"/>
    <x v="0"/>
    <s v="Efectivo"/>
    <x v="0"/>
    <x v="1"/>
    <n v="0"/>
    <x v="3"/>
    <s v="Combo"/>
    <x v="0"/>
    <x v="1"/>
    <x v="2"/>
    <n v="12.4"/>
    <x v="2"/>
    <n v="48"/>
    <n v="44"/>
  </r>
  <r>
    <s v="VTA01067"/>
    <x v="15"/>
    <n v="16"/>
    <x v="1"/>
    <x v="1"/>
    <x v="0"/>
    <x v="0"/>
    <x v="483"/>
    <s v="Avenida Colón 608"/>
    <x v="2"/>
    <x v="18"/>
    <x v="9"/>
    <s v="Tall"/>
    <x v="1"/>
    <x v="0"/>
    <n v="1490.54"/>
    <x v="0"/>
    <n v="4471.62"/>
    <s v="Take Away"/>
    <x v="0"/>
    <x v="1"/>
    <s v="Tarjeta"/>
    <x v="1"/>
    <x v="0"/>
    <n v="0"/>
    <x v="0"/>
    <s v="2x1"/>
    <x v="2"/>
    <x v="0"/>
    <x v="1"/>
    <n v="6.8"/>
    <x v="1"/>
    <n v="22"/>
    <n v="19"/>
  </r>
  <r>
    <s v="VTA01069"/>
    <x v="15"/>
    <n v="16"/>
    <x v="1"/>
    <x v="1"/>
    <x v="0"/>
    <x v="0"/>
    <x v="15"/>
    <s v="Córdoba Shopping"/>
    <x v="3"/>
    <x v="0"/>
    <x v="0"/>
    <s v=""/>
    <x v="0"/>
    <x v="4"/>
    <n v="1509.95"/>
    <x v="0"/>
    <n v="3019.9"/>
    <s v="Take Away"/>
    <x v="0"/>
    <x v="1"/>
    <s v="App"/>
    <x v="2"/>
    <x v="0"/>
    <n v="0"/>
    <x v="2"/>
    <s v="Ninguna"/>
    <x v="2"/>
    <x v="0"/>
    <x v="2"/>
    <n v="11.8"/>
    <x v="3"/>
    <n v="31"/>
    <n v="29"/>
  </r>
  <r>
    <s v="VTA01191"/>
    <x v="15"/>
    <n v="16"/>
    <x v="1"/>
    <x v="1"/>
    <x v="0"/>
    <x v="0"/>
    <x v="484"/>
    <s v="Calle San Lorenzo 47"/>
    <x v="1"/>
    <x v="2"/>
    <x v="2"/>
    <s v=""/>
    <x v="0"/>
    <x v="3"/>
    <n v="1191.53"/>
    <x v="0"/>
    <n v="5957.65"/>
    <s v="Delivery"/>
    <x v="1"/>
    <x v="2"/>
    <s v="Efectivo"/>
    <x v="0"/>
    <x v="1"/>
    <n v="0"/>
    <x v="2"/>
    <s v="Ninguna"/>
    <x v="4"/>
    <x v="2"/>
    <x v="3"/>
    <n v="4.4000000000000004"/>
    <x v="3"/>
    <n v="24"/>
    <n v="19"/>
  </r>
  <r>
    <s v="VTA01246"/>
    <x v="15"/>
    <n v="16"/>
    <x v="1"/>
    <x v="1"/>
    <x v="0"/>
    <x v="0"/>
    <x v="121"/>
    <s v="Calle San Lorenzo 47"/>
    <x v="1"/>
    <x v="5"/>
    <x v="4"/>
    <s v="Tall"/>
    <x v="1"/>
    <x v="0"/>
    <n v="1319.7"/>
    <x v="0"/>
    <n v="3959.1"/>
    <s v="Delivery"/>
    <x v="0"/>
    <x v="2"/>
    <s v="Efectivo"/>
    <x v="0"/>
    <x v="1"/>
    <n v="0"/>
    <x v="1"/>
    <s v="Happy Hour"/>
    <x v="1"/>
    <x v="1"/>
    <x v="2"/>
    <n v="11.2"/>
    <x v="1"/>
    <n v="21"/>
    <n v="18"/>
  </r>
  <r>
    <s v="VTA01321"/>
    <x v="15"/>
    <n v="16"/>
    <x v="1"/>
    <x v="1"/>
    <x v="0"/>
    <x v="0"/>
    <x v="178"/>
    <s v="Avenida Colón 608"/>
    <x v="2"/>
    <x v="20"/>
    <x v="2"/>
    <s v=""/>
    <x v="0"/>
    <x v="3"/>
    <n v="1083.3900000000001"/>
    <x v="0"/>
    <n v="5416.95"/>
    <s v="Take Away"/>
    <x v="1"/>
    <x v="1"/>
    <s v="App"/>
    <x v="2"/>
    <x v="1"/>
    <n v="0"/>
    <x v="3"/>
    <s v="Combo"/>
    <x v="1"/>
    <x v="2"/>
    <x v="2"/>
    <n v="10.3"/>
    <x v="0"/>
    <n v="13"/>
    <n v="8"/>
  </r>
  <r>
    <s v="VTA01527"/>
    <x v="15"/>
    <n v="16"/>
    <x v="1"/>
    <x v="1"/>
    <x v="0"/>
    <x v="0"/>
    <x v="485"/>
    <s v="Avenida Colón 608"/>
    <x v="2"/>
    <x v="10"/>
    <x v="8"/>
    <s v="Venti"/>
    <x v="4"/>
    <x v="4"/>
    <n v="1919.7"/>
    <x v="0"/>
    <n v="3839.4"/>
    <s v="Delivery"/>
    <x v="0"/>
    <x v="2"/>
    <s v="Tarjeta"/>
    <x v="1"/>
    <x v="1"/>
    <n v="0"/>
    <x v="0"/>
    <s v="2x1"/>
    <x v="0"/>
    <x v="2"/>
    <x v="0"/>
    <n v="14.2"/>
    <x v="3"/>
    <n v="40"/>
    <n v="38"/>
  </r>
  <r>
    <s v="VTA01678"/>
    <x v="15"/>
    <n v="16"/>
    <x v="1"/>
    <x v="1"/>
    <x v="0"/>
    <x v="0"/>
    <x v="486"/>
    <s v="Avenida Colón 608"/>
    <x v="2"/>
    <x v="7"/>
    <x v="6"/>
    <s v=""/>
    <x v="0"/>
    <x v="0"/>
    <n v="3220.27"/>
    <x v="3"/>
    <n v="9660.81"/>
    <s v="En tienda"/>
    <x v="1"/>
    <x v="0"/>
    <s v="Efectivo"/>
    <x v="0"/>
    <x v="0"/>
    <n v="15"/>
    <x v="2"/>
    <s v="Ninguna"/>
    <x v="3"/>
    <x v="0"/>
    <x v="2"/>
    <n v="10.1"/>
    <x v="1"/>
    <n v="35"/>
    <n v="32"/>
  </r>
  <r>
    <s v="VTA01725"/>
    <x v="15"/>
    <n v="16"/>
    <x v="1"/>
    <x v="1"/>
    <x v="0"/>
    <x v="0"/>
    <x v="114"/>
    <s v="San Lorenzo 25, Nueva Córdoba"/>
    <x v="0"/>
    <x v="1"/>
    <x v="1"/>
    <s v=""/>
    <x v="0"/>
    <x v="4"/>
    <n v="1229.3900000000001"/>
    <x v="0"/>
    <n v="2458.7800000000002"/>
    <s v="Take Away"/>
    <x v="0"/>
    <x v="1"/>
    <s v="Tarjeta"/>
    <x v="1"/>
    <x v="0"/>
    <n v="10"/>
    <x v="2"/>
    <s v="Ninguna"/>
    <x v="1"/>
    <x v="1"/>
    <x v="3"/>
    <n v="2.1"/>
    <x v="1"/>
    <n v="29"/>
    <n v="27"/>
  </r>
  <r>
    <s v="VTA01828"/>
    <x v="15"/>
    <n v="16"/>
    <x v="1"/>
    <x v="1"/>
    <x v="0"/>
    <x v="0"/>
    <x v="487"/>
    <s v="Córdoba Shopping"/>
    <x v="3"/>
    <x v="10"/>
    <x v="8"/>
    <s v="Tall"/>
    <x v="1"/>
    <x v="2"/>
    <n v="1794.8"/>
    <x v="0"/>
    <n v="1794.8"/>
    <s v="En tienda"/>
    <x v="0"/>
    <x v="0"/>
    <s v="Efectivo"/>
    <x v="0"/>
    <x v="1"/>
    <n v="0"/>
    <x v="0"/>
    <s v="2x1"/>
    <x v="0"/>
    <x v="2"/>
    <x v="1"/>
    <n v="9.9"/>
    <x v="4"/>
    <n v="27"/>
    <n v="26"/>
  </r>
  <r>
    <s v="VTA01894"/>
    <x v="15"/>
    <n v="16"/>
    <x v="1"/>
    <x v="1"/>
    <x v="0"/>
    <x v="0"/>
    <x v="488"/>
    <s v="Córdoba Shopping"/>
    <x v="3"/>
    <x v="10"/>
    <x v="8"/>
    <s v="Venti"/>
    <x v="4"/>
    <x v="0"/>
    <n v="1516.68"/>
    <x v="0"/>
    <n v="4550.04"/>
    <s v="Delivery"/>
    <x v="0"/>
    <x v="2"/>
    <s v="Tarjeta"/>
    <x v="1"/>
    <x v="0"/>
    <n v="10"/>
    <x v="0"/>
    <s v="2x1"/>
    <x v="5"/>
    <x v="2"/>
    <x v="1"/>
    <n v="8.6"/>
    <x v="4"/>
    <n v="40"/>
    <n v="37"/>
  </r>
  <r>
    <s v="VTA02172"/>
    <x v="15"/>
    <n v="16"/>
    <x v="1"/>
    <x v="1"/>
    <x v="0"/>
    <x v="0"/>
    <x v="489"/>
    <s v="San Lorenzo 25, Nueva Córdoba"/>
    <x v="0"/>
    <x v="3"/>
    <x v="3"/>
    <s v=""/>
    <x v="0"/>
    <x v="1"/>
    <n v="1208.98"/>
    <x v="0"/>
    <n v="4835.92"/>
    <s v="Delivery"/>
    <x v="0"/>
    <x v="2"/>
    <s v="Tarjeta"/>
    <x v="1"/>
    <x v="1"/>
    <n v="0"/>
    <x v="1"/>
    <s v="Happy Hour"/>
    <x v="4"/>
    <x v="1"/>
    <x v="1"/>
    <n v="8.6"/>
    <x v="4"/>
    <n v="30"/>
    <n v="26"/>
  </r>
  <r>
    <s v="VTA02200"/>
    <x v="15"/>
    <n v="16"/>
    <x v="1"/>
    <x v="1"/>
    <x v="0"/>
    <x v="0"/>
    <x v="300"/>
    <s v="San Lorenzo 25, Nueva Córdoba"/>
    <x v="0"/>
    <x v="15"/>
    <x v="10"/>
    <s v=""/>
    <x v="0"/>
    <x v="3"/>
    <n v="1738.05"/>
    <x v="0"/>
    <n v="8690.25"/>
    <s v="Delivery"/>
    <x v="1"/>
    <x v="2"/>
    <s v="Efectivo"/>
    <x v="0"/>
    <x v="0"/>
    <n v="15"/>
    <x v="0"/>
    <s v="2x1"/>
    <x v="3"/>
    <x v="2"/>
    <x v="2"/>
    <n v="11.8"/>
    <x v="4"/>
    <n v="17"/>
    <n v="12"/>
  </r>
  <r>
    <s v="VTA02352"/>
    <x v="15"/>
    <n v="16"/>
    <x v="1"/>
    <x v="1"/>
    <x v="0"/>
    <x v="0"/>
    <x v="158"/>
    <s v="Avenida Colón 608"/>
    <x v="2"/>
    <x v="21"/>
    <x v="1"/>
    <s v=""/>
    <x v="0"/>
    <x v="3"/>
    <n v="809.56"/>
    <x v="1"/>
    <n v="4047.8"/>
    <s v="Take Away"/>
    <x v="0"/>
    <x v="1"/>
    <s v="App"/>
    <x v="2"/>
    <x v="0"/>
    <n v="0"/>
    <x v="3"/>
    <s v="Combo"/>
    <x v="1"/>
    <x v="0"/>
    <x v="3"/>
    <n v="4.2"/>
    <x v="3"/>
    <n v="20"/>
    <n v="15"/>
  </r>
  <r>
    <s v="VTA02374"/>
    <x v="15"/>
    <n v="16"/>
    <x v="1"/>
    <x v="1"/>
    <x v="0"/>
    <x v="0"/>
    <x v="490"/>
    <s v="Avenida Colón 608"/>
    <x v="2"/>
    <x v="20"/>
    <x v="2"/>
    <s v=""/>
    <x v="0"/>
    <x v="3"/>
    <n v="1135.1099999999999"/>
    <x v="0"/>
    <n v="5675.55"/>
    <s v="Delivery"/>
    <x v="1"/>
    <x v="2"/>
    <s v="App"/>
    <x v="2"/>
    <x v="1"/>
    <n v="0"/>
    <x v="0"/>
    <s v="2x1"/>
    <x v="4"/>
    <x v="0"/>
    <x v="1"/>
    <n v="5.4"/>
    <x v="2"/>
    <n v="15"/>
    <n v="10"/>
  </r>
  <r>
    <s v="VTA02426"/>
    <x v="15"/>
    <n v="16"/>
    <x v="1"/>
    <x v="1"/>
    <x v="0"/>
    <x v="0"/>
    <x v="491"/>
    <s v="Calle San Lorenzo 47"/>
    <x v="1"/>
    <x v="14"/>
    <x v="6"/>
    <s v=""/>
    <x v="0"/>
    <x v="1"/>
    <n v="3142.92"/>
    <x v="3"/>
    <n v="12571.68"/>
    <s v="Take Away"/>
    <x v="2"/>
    <x v="1"/>
    <s v="Tarjeta"/>
    <x v="1"/>
    <x v="1"/>
    <n v="0"/>
    <x v="2"/>
    <s v="Ninguna"/>
    <x v="2"/>
    <x v="2"/>
    <x v="1"/>
    <n v="8.8000000000000007"/>
    <x v="3"/>
    <n v="42"/>
    <n v="38"/>
  </r>
  <r>
    <s v="VTA02484"/>
    <x v="15"/>
    <n v="16"/>
    <x v="1"/>
    <x v="1"/>
    <x v="0"/>
    <x v="0"/>
    <x v="270"/>
    <s v="San Lorenzo 25, Nueva Córdoba"/>
    <x v="0"/>
    <x v="5"/>
    <x v="4"/>
    <s v="Tall"/>
    <x v="1"/>
    <x v="4"/>
    <n v="1492.16"/>
    <x v="0"/>
    <n v="2984.32"/>
    <s v="En tienda"/>
    <x v="0"/>
    <x v="0"/>
    <s v="App"/>
    <x v="2"/>
    <x v="0"/>
    <n v="15"/>
    <x v="2"/>
    <s v="Ninguna"/>
    <x v="0"/>
    <x v="1"/>
    <x v="3"/>
    <n v="4.2"/>
    <x v="4"/>
    <n v="44"/>
    <n v="42"/>
  </r>
  <r>
    <s v="VTA02532"/>
    <x v="15"/>
    <n v="16"/>
    <x v="1"/>
    <x v="1"/>
    <x v="0"/>
    <x v="0"/>
    <x v="103"/>
    <s v="Calle San Lorenzo 47"/>
    <x v="1"/>
    <x v="0"/>
    <x v="0"/>
    <s v=""/>
    <x v="0"/>
    <x v="4"/>
    <n v="1561.22"/>
    <x v="0"/>
    <n v="3122.44"/>
    <s v="Take Away"/>
    <x v="0"/>
    <x v="1"/>
    <s v="App"/>
    <x v="2"/>
    <x v="1"/>
    <n v="0"/>
    <x v="1"/>
    <s v="Happy Hour"/>
    <x v="5"/>
    <x v="1"/>
    <x v="2"/>
    <n v="12.2"/>
    <x v="3"/>
    <n v="35"/>
    <n v="33"/>
  </r>
  <r>
    <s v="VTA02540"/>
    <x v="15"/>
    <n v="16"/>
    <x v="1"/>
    <x v="1"/>
    <x v="0"/>
    <x v="0"/>
    <x v="234"/>
    <s v="San Lorenzo 25, Nueva Córdoba"/>
    <x v="0"/>
    <x v="20"/>
    <x v="2"/>
    <s v=""/>
    <x v="0"/>
    <x v="1"/>
    <n v="1009.89"/>
    <x v="0"/>
    <n v="4039.56"/>
    <s v="En tienda"/>
    <x v="0"/>
    <x v="0"/>
    <s v="Efectivo"/>
    <x v="0"/>
    <x v="0"/>
    <n v="0"/>
    <x v="1"/>
    <s v="Happy Hour"/>
    <x v="3"/>
    <x v="0"/>
    <x v="2"/>
    <n v="10.9"/>
    <x v="3"/>
    <n v="26"/>
    <n v="22"/>
  </r>
  <r>
    <s v="VTA02609"/>
    <x v="15"/>
    <n v="16"/>
    <x v="1"/>
    <x v="1"/>
    <x v="0"/>
    <x v="0"/>
    <x v="492"/>
    <s v="Avenida Colón 608"/>
    <x v="2"/>
    <x v="0"/>
    <x v="0"/>
    <s v=""/>
    <x v="0"/>
    <x v="0"/>
    <n v="1578.49"/>
    <x v="0"/>
    <n v="4735.47"/>
    <s v="Delivery"/>
    <x v="0"/>
    <x v="2"/>
    <s v="App"/>
    <x v="2"/>
    <x v="1"/>
    <n v="0"/>
    <x v="3"/>
    <s v="Combo"/>
    <x v="3"/>
    <x v="2"/>
    <x v="2"/>
    <n v="10.3"/>
    <x v="3"/>
    <n v="12"/>
    <n v="9"/>
  </r>
  <r>
    <s v="VTA02669"/>
    <x v="15"/>
    <n v="16"/>
    <x v="1"/>
    <x v="1"/>
    <x v="0"/>
    <x v="0"/>
    <x v="159"/>
    <s v="Avenida Colón 608"/>
    <x v="2"/>
    <x v="24"/>
    <x v="9"/>
    <s v="Venti"/>
    <x v="4"/>
    <x v="0"/>
    <n v="1797.9"/>
    <x v="0"/>
    <n v="5393.7"/>
    <s v="Take Away"/>
    <x v="1"/>
    <x v="1"/>
    <s v="Efectivo"/>
    <x v="0"/>
    <x v="1"/>
    <n v="0"/>
    <x v="0"/>
    <s v="2x1"/>
    <x v="1"/>
    <x v="1"/>
    <x v="0"/>
    <n v="14.7"/>
    <x v="1"/>
    <n v="10"/>
    <n v="7"/>
  </r>
  <r>
    <s v="VTA02839"/>
    <x v="15"/>
    <n v="16"/>
    <x v="1"/>
    <x v="1"/>
    <x v="0"/>
    <x v="0"/>
    <x v="220"/>
    <s v="San Lorenzo 25, Nueva Córdoba"/>
    <x v="0"/>
    <x v="3"/>
    <x v="3"/>
    <s v=""/>
    <x v="0"/>
    <x v="3"/>
    <n v="1271.6500000000001"/>
    <x v="0"/>
    <n v="6358.25"/>
    <s v="Delivery"/>
    <x v="1"/>
    <x v="2"/>
    <s v="Efectivo"/>
    <x v="0"/>
    <x v="0"/>
    <n v="15"/>
    <x v="0"/>
    <s v="2x1"/>
    <x v="0"/>
    <x v="2"/>
    <x v="0"/>
    <n v="14.8"/>
    <x v="2"/>
    <n v="41"/>
    <n v="36"/>
  </r>
  <r>
    <s v="VTA02902"/>
    <x v="15"/>
    <n v="16"/>
    <x v="1"/>
    <x v="1"/>
    <x v="0"/>
    <x v="0"/>
    <x v="493"/>
    <s v="Calle San Lorenzo 47"/>
    <x v="1"/>
    <x v="2"/>
    <x v="2"/>
    <s v=""/>
    <x v="0"/>
    <x v="2"/>
    <n v="1476.33"/>
    <x v="0"/>
    <n v="1476.33"/>
    <s v="Take Away"/>
    <x v="0"/>
    <x v="1"/>
    <s v="Tarjeta"/>
    <x v="1"/>
    <x v="0"/>
    <n v="15"/>
    <x v="0"/>
    <s v="2x1"/>
    <x v="1"/>
    <x v="1"/>
    <x v="2"/>
    <n v="11.6"/>
    <x v="0"/>
    <n v="22"/>
    <n v="21"/>
  </r>
  <r>
    <s v="VTA03090"/>
    <x v="15"/>
    <n v="16"/>
    <x v="1"/>
    <x v="1"/>
    <x v="0"/>
    <x v="0"/>
    <x v="494"/>
    <s v="San Lorenzo 25, Nueva Córdoba"/>
    <x v="0"/>
    <x v="12"/>
    <x v="4"/>
    <s v="Tall"/>
    <x v="1"/>
    <x v="4"/>
    <n v="1394.98"/>
    <x v="0"/>
    <n v="2789.96"/>
    <s v="Delivery"/>
    <x v="0"/>
    <x v="2"/>
    <s v="Efectivo"/>
    <x v="0"/>
    <x v="1"/>
    <n v="0"/>
    <x v="0"/>
    <s v="2x1"/>
    <x v="3"/>
    <x v="1"/>
    <x v="2"/>
    <n v="11.8"/>
    <x v="4"/>
    <n v="49"/>
    <n v="47"/>
  </r>
  <r>
    <s v="VTA03112"/>
    <x v="15"/>
    <n v="16"/>
    <x v="1"/>
    <x v="1"/>
    <x v="0"/>
    <x v="0"/>
    <x v="495"/>
    <s v="Córdoba Shopping"/>
    <x v="3"/>
    <x v="28"/>
    <x v="2"/>
    <s v=""/>
    <x v="0"/>
    <x v="2"/>
    <n v="1231.23"/>
    <x v="0"/>
    <n v="1231.23"/>
    <s v="Take Away"/>
    <x v="0"/>
    <x v="1"/>
    <s v="App"/>
    <x v="2"/>
    <x v="0"/>
    <n v="15"/>
    <x v="1"/>
    <s v="Happy Hour"/>
    <x v="3"/>
    <x v="2"/>
    <x v="2"/>
    <n v="11.8"/>
    <x v="0"/>
    <n v="10"/>
    <n v="9"/>
  </r>
  <r>
    <s v="VTA03412"/>
    <x v="15"/>
    <n v="16"/>
    <x v="1"/>
    <x v="1"/>
    <x v="0"/>
    <x v="0"/>
    <x v="496"/>
    <s v="Córdoba Shopping"/>
    <x v="3"/>
    <x v="3"/>
    <x v="3"/>
    <s v=""/>
    <x v="0"/>
    <x v="0"/>
    <n v="1579.57"/>
    <x v="0"/>
    <n v="4738.71"/>
    <s v="Delivery"/>
    <x v="0"/>
    <x v="2"/>
    <s v="Tarjeta"/>
    <x v="1"/>
    <x v="0"/>
    <n v="10"/>
    <x v="1"/>
    <s v="Happy Hour"/>
    <x v="3"/>
    <x v="0"/>
    <x v="0"/>
    <n v="13.1"/>
    <x v="2"/>
    <n v="39"/>
    <n v="36"/>
  </r>
  <r>
    <s v="VTA03420"/>
    <x v="15"/>
    <n v="16"/>
    <x v="1"/>
    <x v="1"/>
    <x v="0"/>
    <x v="0"/>
    <x v="497"/>
    <s v="Córdoba Shopping"/>
    <x v="3"/>
    <x v="15"/>
    <x v="10"/>
    <s v=""/>
    <x v="0"/>
    <x v="0"/>
    <n v="1872.91"/>
    <x v="0"/>
    <n v="5618.73"/>
    <s v="Take Away"/>
    <x v="1"/>
    <x v="1"/>
    <s v="Efectivo"/>
    <x v="0"/>
    <x v="0"/>
    <n v="15"/>
    <x v="0"/>
    <s v="2x1"/>
    <x v="1"/>
    <x v="0"/>
    <x v="1"/>
    <n v="6.1"/>
    <x v="3"/>
    <n v="46"/>
    <n v="43"/>
  </r>
  <r>
    <s v="VTA03498"/>
    <x v="15"/>
    <n v="16"/>
    <x v="1"/>
    <x v="1"/>
    <x v="0"/>
    <x v="0"/>
    <x v="116"/>
    <s v="Córdoba Shopping"/>
    <x v="3"/>
    <x v="6"/>
    <x v="5"/>
    <s v=""/>
    <x v="0"/>
    <x v="2"/>
    <n v="1984.43"/>
    <x v="0"/>
    <n v="1984.43"/>
    <s v="Take Away"/>
    <x v="0"/>
    <x v="1"/>
    <s v="Efectivo"/>
    <x v="0"/>
    <x v="1"/>
    <n v="0"/>
    <x v="0"/>
    <s v="2x1"/>
    <x v="0"/>
    <x v="2"/>
    <x v="3"/>
    <n v="2.1"/>
    <x v="4"/>
    <n v="35"/>
    <n v="34"/>
  </r>
  <r>
    <s v="VTA03516"/>
    <x v="15"/>
    <n v="16"/>
    <x v="1"/>
    <x v="1"/>
    <x v="0"/>
    <x v="0"/>
    <x v="498"/>
    <s v="Avenida Colón 608"/>
    <x v="2"/>
    <x v="10"/>
    <x v="8"/>
    <s v="Pequeño"/>
    <x v="2"/>
    <x v="3"/>
    <n v="2011"/>
    <x v="2"/>
    <n v="10055"/>
    <s v="En tienda"/>
    <x v="2"/>
    <x v="0"/>
    <s v="Tarjeta"/>
    <x v="1"/>
    <x v="0"/>
    <n v="15"/>
    <x v="1"/>
    <s v="Happy Hour"/>
    <x v="1"/>
    <x v="2"/>
    <x v="1"/>
    <n v="5.8"/>
    <x v="4"/>
    <n v="43"/>
    <n v="38"/>
  </r>
  <r>
    <s v="VTA03552"/>
    <x v="15"/>
    <n v="16"/>
    <x v="1"/>
    <x v="1"/>
    <x v="0"/>
    <x v="0"/>
    <x v="455"/>
    <s v="Avenida Colón 608"/>
    <x v="2"/>
    <x v="8"/>
    <x v="0"/>
    <s v=""/>
    <x v="0"/>
    <x v="2"/>
    <n v="1246.55"/>
    <x v="0"/>
    <n v="1246.55"/>
    <s v="En tienda"/>
    <x v="0"/>
    <x v="0"/>
    <s v="App"/>
    <x v="2"/>
    <x v="1"/>
    <n v="0"/>
    <x v="2"/>
    <s v="Ninguna"/>
    <x v="0"/>
    <x v="2"/>
    <x v="1"/>
    <n v="5.3"/>
    <x v="1"/>
    <n v="50"/>
    <n v="49"/>
  </r>
  <r>
    <s v="VTA03631"/>
    <x v="15"/>
    <n v="16"/>
    <x v="1"/>
    <x v="1"/>
    <x v="0"/>
    <x v="0"/>
    <x v="499"/>
    <s v="San Lorenzo 25, Nueva Córdoba"/>
    <x v="0"/>
    <x v="3"/>
    <x v="3"/>
    <s v=""/>
    <x v="0"/>
    <x v="0"/>
    <n v="1119.76"/>
    <x v="0"/>
    <n v="3359.28"/>
    <s v="Delivery"/>
    <x v="0"/>
    <x v="2"/>
    <s v="Tarjeta"/>
    <x v="1"/>
    <x v="1"/>
    <n v="0"/>
    <x v="1"/>
    <s v="Happy Hour"/>
    <x v="4"/>
    <x v="2"/>
    <x v="1"/>
    <n v="7.1"/>
    <x v="3"/>
    <n v="14"/>
    <n v="11"/>
  </r>
  <r>
    <s v="VTA04049"/>
    <x v="15"/>
    <n v="16"/>
    <x v="1"/>
    <x v="1"/>
    <x v="0"/>
    <x v="0"/>
    <x v="491"/>
    <s v="San Lorenzo 25, Nueva Córdoba"/>
    <x v="0"/>
    <x v="11"/>
    <x v="9"/>
    <s v="Pequeño"/>
    <x v="2"/>
    <x v="0"/>
    <n v="1668.84"/>
    <x v="0"/>
    <n v="5006.5200000000004"/>
    <s v="Delivery"/>
    <x v="1"/>
    <x v="2"/>
    <s v="Efectivo"/>
    <x v="0"/>
    <x v="1"/>
    <n v="0"/>
    <x v="0"/>
    <s v="2x1"/>
    <x v="3"/>
    <x v="0"/>
    <x v="3"/>
    <n v="4.2"/>
    <x v="4"/>
    <n v="10"/>
    <n v="7"/>
  </r>
  <r>
    <s v="VTA04111"/>
    <x v="15"/>
    <n v="16"/>
    <x v="1"/>
    <x v="1"/>
    <x v="0"/>
    <x v="0"/>
    <x v="140"/>
    <s v="Avenida Colón 608"/>
    <x v="2"/>
    <x v="14"/>
    <x v="6"/>
    <s v=""/>
    <x v="0"/>
    <x v="0"/>
    <n v="2699.14"/>
    <x v="2"/>
    <n v="8097.42"/>
    <s v="En tienda"/>
    <x v="1"/>
    <x v="0"/>
    <s v="App"/>
    <x v="2"/>
    <x v="1"/>
    <n v="0"/>
    <x v="3"/>
    <s v="Combo"/>
    <x v="5"/>
    <x v="0"/>
    <x v="3"/>
    <n v="4.8"/>
    <x v="0"/>
    <n v="38"/>
    <n v="35"/>
  </r>
  <r>
    <s v="VTA04173"/>
    <x v="15"/>
    <n v="16"/>
    <x v="1"/>
    <x v="1"/>
    <x v="0"/>
    <x v="0"/>
    <x v="297"/>
    <s v="San Lorenzo 25, Nueva Córdoba"/>
    <x v="0"/>
    <x v="8"/>
    <x v="0"/>
    <s v=""/>
    <x v="0"/>
    <x v="1"/>
    <n v="1174.4000000000001"/>
    <x v="0"/>
    <n v="4697.6000000000004"/>
    <s v="Take Away"/>
    <x v="0"/>
    <x v="1"/>
    <s v="Efectivo"/>
    <x v="0"/>
    <x v="1"/>
    <n v="0"/>
    <x v="2"/>
    <s v="Ninguna"/>
    <x v="2"/>
    <x v="2"/>
    <x v="1"/>
    <n v="8.9"/>
    <x v="4"/>
    <n v="35"/>
    <n v="31"/>
  </r>
  <r>
    <s v="VTA04187"/>
    <x v="15"/>
    <n v="16"/>
    <x v="1"/>
    <x v="1"/>
    <x v="0"/>
    <x v="0"/>
    <x v="197"/>
    <s v="San Lorenzo 25, Nueva Córdoba"/>
    <x v="0"/>
    <x v="6"/>
    <x v="5"/>
    <s v=""/>
    <x v="0"/>
    <x v="2"/>
    <n v="1882.04"/>
    <x v="0"/>
    <n v="1882.04"/>
    <s v="Take Away"/>
    <x v="0"/>
    <x v="1"/>
    <s v="Tarjeta"/>
    <x v="1"/>
    <x v="0"/>
    <n v="10"/>
    <x v="1"/>
    <s v="Happy Hour"/>
    <x v="3"/>
    <x v="0"/>
    <x v="1"/>
    <n v="6.7"/>
    <x v="2"/>
    <n v="31"/>
    <n v="30"/>
  </r>
  <r>
    <s v="VTA04279"/>
    <x v="15"/>
    <n v="16"/>
    <x v="1"/>
    <x v="1"/>
    <x v="0"/>
    <x v="0"/>
    <x v="500"/>
    <s v="Avenida Colón 608"/>
    <x v="2"/>
    <x v="23"/>
    <x v="10"/>
    <s v=""/>
    <x v="0"/>
    <x v="3"/>
    <n v="1403.86"/>
    <x v="0"/>
    <n v="7019.3"/>
    <s v="Take Away"/>
    <x v="1"/>
    <x v="1"/>
    <s v="Efectivo"/>
    <x v="0"/>
    <x v="1"/>
    <n v="0"/>
    <x v="0"/>
    <s v="2x1"/>
    <x v="3"/>
    <x v="0"/>
    <x v="3"/>
    <n v="4.7"/>
    <x v="1"/>
    <n v="12"/>
    <n v="7"/>
  </r>
  <r>
    <s v="VTA04344"/>
    <x v="15"/>
    <n v="16"/>
    <x v="1"/>
    <x v="1"/>
    <x v="0"/>
    <x v="0"/>
    <x v="86"/>
    <s v="Calle San Lorenzo 47"/>
    <x v="1"/>
    <x v="23"/>
    <x v="10"/>
    <s v=""/>
    <x v="0"/>
    <x v="1"/>
    <n v="1651.84"/>
    <x v="0"/>
    <n v="6607.36"/>
    <s v="Take Away"/>
    <x v="1"/>
    <x v="1"/>
    <s v="Efectivo"/>
    <x v="0"/>
    <x v="1"/>
    <n v="0"/>
    <x v="1"/>
    <s v="Happy Hour"/>
    <x v="5"/>
    <x v="1"/>
    <x v="3"/>
    <n v="3.3"/>
    <x v="3"/>
    <n v="26"/>
    <n v="22"/>
  </r>
  <r>
    <s v="VTA04421"/>
    <x v="15"/>
    <n v="16"/>
    <x v="1"/>
    <x v="1"/>
    <x v="0"/>
    <x v="0"/>
    <x v="218"/>
    <s v="Calle San Lorenzo 47"/>
    <x v="1"/>
    <x v="9"/>
    <x v="7"/>
    <s v=""/>
    <x v="0"/>
    <x v="0"/>
    <n v="2544.4"/>
    <x v="2"/>
    <n v="7633.2"/>
    <s v="Delivery"/>
    <x v="1"/>
    <x v="2"/>
    <s v="App"/>
    <x v="2"/>
    <x v="0"/>
    <n v="10"/>
    <x v="0"/>
    <s v="2x1"/>
    <x v="2"/>
    <x v="0"/>
    <x v="1"/>
    <n v="5.4"/>
    <x v="2"/>
    <n v="45"/>
    <n v="42"/>
  </r>
  <r>
    <s v="VTA04650"/>
    <x v="15"/>
    <n v="16"/>
    <x v="1"/>
    <x v="1"/>
    <x v="0"/>
    <x v="0"/>
    <x v="501"/>
    <s v="San Lorenzo 25, Nueva Córdoba"/>
    <x v="0"/>
    <x v="28"/>
    <x v="2"/>
    <s v=""/>
    <x v="0"/>
    <x v="3"/>
    <n v="964.2"/>
    <x v="1"/>
    <n v="4821"/>
    <s v="Take Away"/>
    <x v="0"/>
    <x v="1"/>
    <s v="Tarjeta"/>
    <x v="1"/>
    <x v="0"/>
    <n v="10"/>
    <x v="3"/>
    <s v="Combo"/>
    <x v="0"/>
    <x v="1"/>
    <x v="3"/>
    <n v="2.2000000000000002"/>
    <x v="2"/>
    <n v="32"/>
    <n v="27"/>
  </r>
  <r>
    <s v="VTA04685"/>
    <x v="15"/>
    <n v="16"/>
    <x v="1"/>
    <x v="1"/>
    <x v="0"/>
    <x v="0"/>
    <x v="180"/>
    <s v="Avenida Colón 608"/>
    <x v="2"/>
    <x v="2"/>
    <x v="2"/>
    <s v=""/>
    <x v="0"/>
    <x v="2"/>
    <n v="931.65"/>
    <x v="1"/>
    <n v="931.65"/>
    <s v="Take Away"/>
    <x v="0"/>
    <x v="1"/>
    <s v="Tarjeta"/>
    <x v="1"/>
    <x v="0"/>
    <n v="0"/>
    <x v="3"/>
    <s v="Combo"/>
    <x v="0"/>
    <x v="0"/>
    <x v="2"/>
    <n v="11.6"/>
    <x v="4"/>
    <n v="42"/>
    <n v="41"/>
  </r>
  <r>
    <s v="VTA04701"/>
    <x v="15"/>
    <n v="16"/>
    <x v="1"/>
    <x v="1"/>
    <x v="0"/>
    <x v="0"/>
    <x v="502"/>
    <s v="Córdoba Shopping"/>
    <x v="3"/>
    <x v="9"/>
    <x v="7"/>
    <s v=""/>
    <x v="0"/>
    <x v="1"/>
    <n v="2488.14"/>
    <x v="2"/>
    <n v="9952.56"/>
    <s v="Delivery"/>
    <x v="1"/>
    <x v="2"/>
    <s v="Efectivo"/>
    <x v="0"/>
    <x v="0"/>
    <n v="0"/>
    <x v="0"/>
    <s v="2x1"/>
    <x v="1"/>
    <x v="2"/>
    <x v="1"/>
    <n v="8.1999999999999993"/>
    <x v="1"/>
    <n v="33"/>
    <n v="29"/>
  </r>
  <r>
    <s v="VTA04813"/>
    <x v="15"/>
    <n v="16"/>
    <x v="1"/>
    <x v="1"/>
    <x v="0"/>
    <x v="0"/>
    <x v="503"/>
    <s v="Avenida Colón 608"/>
    <x v="2"/>
    <x v="10"/>
    <x v="8"/>
    <s v="Pequeño"/>
    <x v="2"/>
    <x v="3"/>
    <n v="1872.13"/>
    <x v="0"/>
    <n v="9360.65"/>
    <s v="En tienda"/>
    <x v="1"/>
    <x v="0"/>
    <s v="Tarjeta"/>
    <x v="1"/>
    <x v="1"/>
    <n v="0"/>
    <x v="2"/>
    <s v="Ninguna"/>
    <x v="5"/>
    <x v="2"/>
    <x v="3"/>
    <n v="4.7"/>
    <x v="2"/>
    <n v="34"/>
    <n v="29"/>
  </r>
  <r>
    <s v="VTA04893"/>
    <x v="15"/>
    <n v="16"/>
    <x v="1"/>
    <x v="1"/>
    <x v="0"/>
    <x v="0"/>
    <x v="504"/>
    <s v="Córdoba Shopping"/>
    <x v="3"/>
    <x v="27"/>
    <x v="10"/>
    <s v=""/>
    <x v="0"/>
    <x v="3"/>
    <n v="1539.99"/>
    <x v="0"/>
    <n v="7699.95"/>
    <s v="Delivery"/>
    <x v="1"/>
    <x v="2"/>
    <s v="Efectivo"/>
    <x v="0"/>
    <x v="0"/>
    <n v="15"/>
    <x v="3"/>
    <s v="Combo"/>
    <x v="3"/>
    <x v="0"/>
    <x v="3"/>
    <n v="2.8"/>
    <x v="3"/>
    <n v="25"/>
    <n v="20"/>
  </r>
  <r>
    <s v="VTA04904"/>
    <x v="15"/>
    <n v="16"/>
    <x v="1"/>
    <x v="1"/>
    <x v="0"/>
    <x v="0"/>
    <x v="360"/>
    <s v="Córdoba Shopping"/>
    <x v="3"/>
    <x v="20"/>
    <x v="2"/>
    <s v=""/>
    <x v="0"/>
    <x v="3"/>
    <n v="1318.76"/>
    <x v="0"/>
    <n v="6593.8"/>
    <s v="Delivery"/>
    <x v="1"/>
    <x v="2"/>
    <s v="Efectivo"/>
    <x v="0"/>
    <x v="1"/>
    <n v="0"/>
    <x v="0"/>
    <s v="2x1"/>
    <x v="2"/>
    <x v="2"/>
    <x v="0"/>
    <n v="13.8"/>
    <x v="0"/>
    <n v="27"/>
    <n v="22"/>
  </r>
  <r>
    <s v="VTA04989"/>
    <x v="15"/>
    <n v="16"/>
    <x v="1"/>
    <x v="1"/>
    <x v="0"/>
    <x v="0"/>
    <x v="396"/>
    <s v="Avenida Colón 608"/>
    <x v="2"/>
    <x v="13"/>
    <x v="9"/>
    <s v="Tall"/>
    <x v="1"/>
    <x v="1"/>
    <n v="1264.8499999999999"/>
    <x v="0"/>
    <n v="5059.3999999999996"/>
    <s v="En tienda"/>
    <x v="1"/>
    <x v="0"/>
    <s v="App"/>
    <x v="2"/>
    <x v="0"/>
    <n v="0"/>
    <x v="1"/>
    <s v="Happy Hour"/>
    <x v="5"/>
    <x v="2"/>
    <x v="0"/>
    <n v="14.3"/>
    <x v="3"/>
    <n v="22"/>
    <n v="18"/>
  </r>
  <r>
    <s v="VTA00003"/>
    <x v="16"/>
    <n v="17"/>
    <x v="2"/>
    <x v="2"/>
    <x v="0"/>
    <x v="0"/>
    <x v="466"/>
    <s v="Córdoba Shopping"/>
    <x v="3"/>
    <x v="1"/>
    <x v="1"/>
    <s v=""/>
    <x v="0"/>
    <x v="1"/>
    <n v="879.24"/>
    <x v="1"/>
    <n v="3516.96"/>
    <s v="En tienda"/>
    <x v="0"/>
    <x v="0"/>
    <s v="Tarjeta"/>
    <x v="1"/>
    <x v="1"/>
    <n v="0"/>
    <x v="2"/>
    <s v="Ninguna"/>
    <x v="3"/>
    <x v="1"/>
    <x v="1"/>
    <n v="8.8000000000000007"/>
    <x v="1"/>
    <n v="23"/>
    <n v="19"/>
  </r>
  <r>
    <s v="VTA00174"/>
    <x v="16"/>
    <n v="17"/>
    <x v="2"/>
    <x v="2"/>
    <x v="0"/>
    <x v="0"/>
    <x v="381"/>
    <s v="Avenida Colón 608"/>
    <x v="2"/>
    <x v="30"/>
    <x v="9"/>
    <s v="Venti"/>
    <x v="4"/>
    <x v="2"/>
    <n v="1245.81"/>
    <x v="0"/>
    <n v="1245.81"/>
    <s v="En tienda"/>
    <x v="0"/>
    <x v="0"/>
    <s v="Tarjeta"/>
    <x v="1"/>
    <x v="0"/>
    <n v="15"/>
    <x v="2"/>
    <s v="Ninguna"/>
    <x v="2"/>
    <x v="0"/>
    <x v="2"/>
    <n v="12.8"/>
    <x v="2"/>
    <n v="25"/>
    <n v="24"/>
  </r>
  <r>
    <s v="VTA00188"/>
    <x v="16"/>
    <n v="17"/>
    <x v="2"/>
    <x v="2"/>
    <x v="0"/>
    <x v="0"/>
    <x v="435"/>
    <s v="Córdoba Shopping"/>
    <x v="3"/>
    <x v="21"/>
    <x v="1"/>
    <s v=""/>
    <x v="0"/>
    <x v="3"/>
    <n v="1080.9100000000001"/>
    <x v="0"/>
    <n v="5404.55"/>
    <s v="Delivery"/>
    <x v="1"/>
    <x v="2"/>
    <s v="Efectivo"/>
    <x v="0"/>
    <x v="1"/>
    <n v="0"/>
    <x v="1"/>
    <s v="Happy Hour"/>
    <x v="4"/>
    <x v="2"/>
    <x v="1"/>
    <n v="5.4"/>
    <x v="1"/>
    <n v="33"/>
    <n v="28"/>
  </r>
  <r>
    <s v="VTA00255"/>
    <x v="16"/>
    <n v="17"/>
    <x v="2"/>
    <x v="2"/>
    <x v="0"/>
    <x v="0"/>
    <x v="217"/>
    <s v="Calle San Lorenzo 47"/>
    <x v="1"/>
    <x v="6"/>
    <x v="5"/>
    <s v=""/>
    <x v="0"/>
    <x v="4"/>
    <n v="2100.63"/>
    <x v="2"/>
    <n v="4201.26"/>
    <s v="Take Away"/>
    <x v="0"/>
    <x v="1"/>
    <s v="Efectivo"/>
    <x v="0"/>
    <x v="1"/>
    <n v="0"/>
    <x v="0"/>
    <s v="2x1"/>
    <x v="2"/>
    <x v="0"/>
    <x v="2"/>
    <n v="10.6"/>
    <x v="2"/>
    <n v="36"/>
    <n v="34"/>
  </r>
  <r>
    <s v="VTA00478"/>
    <x v="16"/>
    <n v="17"/>
    <x v="2"/>
    <x v="2"/>
    <x v="0"/>
    <x v="0"/>
    <x v="505"/>
    <s v="San Lorenzo 25, Nueva Córdoba"/>
    <x v="0"/>
    <x v="9"/>
    <x v="7"/>
    <s v=""/>
    <x v="0"/>
    <x v="3"/>
    <n v="2091.02"/>
    <x v="2"/>
    <n v="10455.1"/>
    <s v="En tienda"/>
    <x v="2"/>
    <x v="0"/>
    <s v="App"/>
    <x v="2"/>
    <x v="1"/>
    <n v="0"/>
    <x v="1"/>
    <s v="Happy Hour"/>
    <x v="5"/>
    <x v="0"/>
    <x v="0"/>
    <n v="14.3"/>
    <x v="3"/>
    <n v="33"/>
    <n v="28"/>
  </r>
  <r>
    <s v="VTA00483"/>
    <x v="16"/>
    <n v="17"/>
    <x v="2"/>
    <x v="2"/>
    <x v="0"/>
    <x v="0"/>
    <x v="506"/>
    <s v="Calle San Lorenzo 47"/>
    <x v="1"/>
    <x v="6"/>
    <x v="5"/>
    <s v=""/>
    <x v="0"/>
    <x v="3"/>
    <n v="1732.35"/>
    <x v="0"/>
    <n v="8661.75"/>
    <s v="En tienda"/>
    <x v="1"/>
    <x v="0"/>
    <s v="Tarjeta"/>
    <x v="1"/>
    <x v="1"/>
    <n v="0"/>
    <x v="0"/>
    <s v="2x1"/>
    <x v="5"/>
    <x v="2"/>
    <x v="2"/>
    <n v="10.9"/>
    <x v="0"/>
    <n v="15"/>
    <n v="10"/>
  </r>
  <r>
    <s v="VTA00587"/>
    <x v="16"/>
    <n v="17"/>
    <x v="2"/>
    <x v="2"/>
    <x v="0"/>
    <x v="0"/>
    <x v="507"/>
    <s v="Calle San Lorenzo 47"/>
    <x v="1"/>
    <x v="8"/>
    <x v="0"/>
    <s v=""/>
    <x v="0"/>
    <x v="4"/>
    <n v="1579.95"/>
    <x v="0"/>
    <n v="3159.9"/>
    <s v="Delivery"/>
    <x v="0"/>
    <x v="2"/>
    <s v="App"/>
    <x v="2"/>
    <x v="0"/>
    <n v="15"/>
    <x v="0"/>
    <s v="2x1"/>
    <x v="2"/>
    <x v="2"/>
    <x v="0"/>
    <n v="14.2"/>
    <x v="4"/>
    <n v="13"/>
    <n v="11"/>
  </r>
  <r>
    <s v="VTA00978"/>
    <x v="16"/>
    <n v="17"/>
    <x v="2"/>
    <x v="2"/>
    <x v="0"/>
    <x v="0"/>
    <x v="508"/>
    <s v="San Lorenzo 25, Nueva Córdoba"/>
    <x v="0"/>
    <x v="11"/>
    <x v="9"/>
    <s v="Tall"/>
    <x v="1"/>
    <x v="3"/>
    <n v="1565.24"/>
    <x v="0"/>
    <n v="7826.2"/>
    <s v="En tienda"/>
    <x v="1"/>
    <x v="0"/>
    <s v="App"/>
    <x v="2"/>
    <x v="1"/>
    <n v="0"/>
    <x v="3"/>
    <s v="Combo"/>
    <x v="0"/>
    <x v="2"/>
    <x v="0"/>
    <n v="14.3"/>
    <x v="1"/>
    <n v="40"/>
    <n v="35"/>
  </r>
  <r>
    <s v="VTA01134"/>
    <x v="16"/>
    <n v="17"/>
    <x v="2"/>
    <x v="2"/>
    <x v="0"/>
    <x v="0"/>
    <x v="402"/>
    <s v="Córdoba Shopping"/>
    <x v="3"/>
    <x v="7"/>
    <x v="6"/>
    <s v=""/>
    <x v="0"/>
    <x v="4"/>
    <n v="2872.68"/>
    <x v="2"/>
    <n v="5745.36"/>
    <s v="En tienda"/>
    <x v="1"/>
    <x v="0"/>
    <s v="Efectivo"/>
    <x v="0"/>
    <x v="0"/>
    <n v="10"/>
    <x v="3"/>
    <s v="Combo"/>
    <x v="1"/>
    <x v="0"/>
    <x v="1"/>
    <n v="9.3000000000000007"/>
    <x v="2"/>
    <n v="33"/>
    <n v="31"/>
  </r>
  <r>
    <s v="VTA01360"/>
    <x v="16"/>
    <n v="17"/>
    <x v="2"/>
    <x v="2"/>
    <x v="0"/>
    <x v="0"/>
    <x v="185"/>
    <s v="Calle San Lorenzo 47"/>
    <x v="1"/>
    <x v="2"/>
    <x v="2"/>
    <s v=""/>
    <x v="0"/>
    <x v="3"/>
    <n v="1107.02"/>
    <x v="0"/>
    <n v="5535.1"/>
    <s v="En tienda"/>
    <x v="1"/>
    <x v="0"/>
    <s v="Efectivo"/>
    <x v="0"/>
    <x v="1"/>
    <n v="0"/>
    <x v="2"/>
    <s v="Ninguna"/>
    <x v="1"/>
    <x v="1"/>
    <x v="3"/>
    <n v="4.4000000000000004"/>
    <x v="2"/>
    <n v="35"/>
    <n v="30"/>
  </r>
  <r>
    <s v="VTA01643"/>
    <x v="16"/>
    <n v="17"/>
    <x v="2"/>
    <x v="2"/>
    <x v="0"/>
    <x v="0"/>
    <x v="166"/>
    <s v="Calle San Lorenzo 47"/>
    <x v="1"/>
    <x v="21"/>
    <x v="1"/>
    <s v=""/>
    <x v="0"/>
    <x v="0"/>
    <n v="763.67"/>
    <x v="1"/>
    <n v="2291.0100000000002"/>
    <s v="Delivery"/>
    <x v="0"/>
    <x v="2"/>
    <s v="App"/>
    <x v="2"/>
    <x v="0"/>
    <n v="0"/>
    <x v="3"/>
    <s v="Combo"/>
    <x v="3"/>
    <x v="0"/>
    <x v="1"/>
    <n v="6.1"/>
    <x v="4"/>
    <n v="20"/>
    <n v="17"/>
  </r>
  <r>
    <s v="VTA01843"/>
    <x v="16"/>
    <n v="17"/>
    <x v="2"/>
    <x v="2"/>
    <x v="0"/>
    <x v="0"/>
    <x v="290"/>
    <s v="Córdoba Shopping"/>
    <x v="3"/>
    <x v="6"/>
    <x v="5"/>
    <s v=""/>
    <x v="0"/>
    <x v="1"/>
    <n v="2163.9699999999998"/>
    <x v="2"/>
    <n v="8655.8799999999992"/>
    <s v="Delivery"/>
    <x v="1"/>
    <x v="2"/>
    <s v="App"/>
    <x v="2"/>
    <x v="0"/>
    <n v="15"/>
    <x v="1"/>
    <s v="Happy Hour"/>
    <x v="4"/>
    <x v="2"/>
    <x v="2"/>
    <n v="11.9"/>
    <x v="4"/>
    <n v="48"/>
    <n v="44"/>
  </r>
  <r>
    <s v="VTA02122"/>
    <x v="16"/>
    <n v="17"/>
    <x v="2"/>
    <x v="2"/>
    <x v="0"/>
    <x v="0"/>
    <x v="509"/>
    <s v="Calle San Lorenzo 47"/>
    <x v="1"/>
    <x v="6"/>
    <x v="5"/>
    <s v=""/>
    <x v="0"/>
    <x v="1"/>
    <n v="2054.5"/>
    <x v="2"/>
    <n v="8218"/>
    <s v="En tienda"/>
    <x v="1"/>
    <x v="0"/>
    <s v="App"/>
    <x v="2"/>
    <x v="0"/>
    <n v="15"/>
    <x v="1"/>
    <s v="Happy Hour"/>
    <x v="1"/>
    <x v="2"/>
    <x v="0"/>
    <n v="14.1"/>
    <x v="0"/>
    <n v="17"/>
    <n v="13"/>
  </r>
  <r>
    <s v="VTA02194"/>
    <x v="16"/>
    <n v="17"/>
    <x v="2"/>
    <x v="2"/>
    <x v="0"/>
    <x v="0"/>
    <x v="316"/>
    <s v="Calle San Lorenzo 47"/>
    <x v="1"/>
    <x v="6"/>
    <x v="5"/>
    <s v=""/>
    <x v="0"/>
    <x v="4"/>
    <n v="1604.44"/>
    <x v="0"/>
    <n v="3208.88"/>
    <s v="Delivery"/>
    <x v="0"/>
    <x v="2"/>
    <s v="Tarjeta"/>
    <x v="1"/>
    <x v="1"/>
    <n v="0"/>
    <x v="2"/>
    <s v="Ninguna"/>
    <x v="4"/>
    <x v="1"/>
    <x v="0"/>
    <n v="15"/>
    <x v="0"/>
    <n v="40"/>
    <n v="38"/>
  </r>
  <r>
    <s v="VTA02255"/>
    <x v="16"/>
    <n v="17"/>
    <x v="2"/>
    <x v="2"/>
    <x v="0"/>
    <x v="0"/>
    <x v="225"/>
    <s v="San Lorenzo 25, Nueva Córdoba"/>
    <x v="0"/>
    <x v="2"/>
    <x v="2"/>
    <s v=""/>
    <x v="0"/>
    <x v="3"/>
    <n v="948.18"/>
    <x v="1"/>
    <n v="4740.8999999999996"/>
    <s v="En tienda"/>
    <x v="0"/>
    <x v="0"/>
    <s v="Tarjeta"/>
    <x v="1"/>
    <x v="0"/>
    <n v="10"/>
    <x v="0"/>
    <s v="2x1"/>
    <x v="4"/>
    <x v="0"/>
    <x v="3"/>
    <n v="4.7"/>
    <x v="4"/>
    <n v="19"/>
    <n v="14"/>
  </r>
  <r>
    <s v="VTA02413"/>
    <x v="16"/>
    <n v="17"/>
    <x v="2"/>
    <x v="2"/>
    <x v="0"/>
    <x v="0"/>
    <x v="207"/>
    <s v="Avenida Colón 608"/>
    <x v="2"/>
    <x v="33"/>
    <x v="4"/>
    <s v="Venti"/>
    <x v="4"/>
    <x v="1"/>
    <n v="1595.57"/>
    <x v="0"/>
    <n v="6382.28"/>
    <s v="Delivery"/>
    <x v="1"/>
    <x v="2"/>
    <s v="App"/>
    <x v="2"/>
    <x v="0"/>
    <n v="0"/>
    <x v="0"/>
    <s v="2x1"/>
    <x v="2"/>
    <x v="1"/>
    <x v="3"/>
    <n v="3.3"/>
    <x v="1"/>
    <n v="11"/>
    <n v="7"/>
  </r>
  <r>
    <s v="VTA02420"/>
    <x v="16"/>
    <n v="17"/>
    <x v="2"/>
    <x v="2"/>
    <x v="0"/>
    <x v="0"/>
    <x v="3"/>
    <s v="Córdoba Shopping"/>
    <x v="3"/>
    <x v="7"/>
    <x v="6"/>
    <s v=""/>
    <x v="0"/>
    <x v="0"/>
    <n v="3013.84"/>
    <x v="3"/>
    <n v="9041.52"/>
    <s v="Delivery"/>
    <x v="1"/>
    <x v="2"/>
    <s v="Efectivo"/>
    <x v="0"/>
    <x v="1"/>
    <n v="0"/>
    <x v="0"/>
    <s v="2x1"/>
    <x v="5"/>
    <x v="2"/>
    <x v="0"/>
    <n v="13"/>
    <x v="3"/>
    <n v="29"/>
    <n v="26"/>
  </r>
  <r>
    <s v="VTA02455"/>
    <x v="16"/>
    <n v="17"/>
    <x v="2"/>
    <x v="2"/>
    <x v="0"/>
    <x v="0"/>
    <x v="510"/>
    <s v="Calle San Lorenzo 47"/>
    <x v="1"/>
    <x v="6"/>
    <x v="5"/>
    <s v=""/>
    <x v="0"/>
    <x v="2"/>
    <n v="1695.94"/>
    <x v="0"/>
    <n v="1695.94"/>
    <s v="Delivery"/>
    <x v="0"/>
    <x v="2"/>
    <s v="Tarjeta"/>
    <x v="1"/>
    <x v="0"/>
    <n v="15"/>
    <x v="3"/>
    <s v="Combo"/>
    <x v="3"/>
    <x v="0"/>
    <x v="0"/>
    <n v="14.5"/>
    <x v="4"/>
    <n v="38"/>
    <n v="37"/>
  </r>
  <r>
    <s v="VTA02491"/>
    <x v="16"/>
    <n v="17"/>
    <x v="2"/>
    <x v="2"/>
    <x v="0"/>
    <x v="0"/>
    <x v="511"/>
    <s v="Córdoba Shopping"/>
    <x v="3"/>
    <x v="1"/>
    <x v="1"/>
    <s v=""/>
    <x v="0"/>
    <x v="0"/>
    <n v="729.18"/>
    <x v="1"/>
    <n v="2187.54"/>
    <s v="Take Away"/>
    <x v="0"/>
    <x v="1"/>
    <s v="Efectivo"/>
    <x v="0"/>
    <x v="1"/>
    <n v="0"/>
    <x v="3"/>
    <s v="Combo"/>
    <x v="3"/>
    <x v="0"/>
    <x v="1"/>
    <n v="9.4"/>
    <x v="1"/>
    <n v="16"/>
    <n v="13"/>
  </r>
  <r>
    <s v="VTA02509"/>
    <x v="16"/>
    <n v="17"/>
    <x v="2"/>
    <x v="2"/>
    <x v="0"/>
    <x v="0"/>
    <x v="68"/>
    <s v="Calle San Lorenzo 47"/>
    <x v="1"/>
    <x v="14"/>
    <x v="6"/>
    <s v=""/>
    <x v="0"/>
    <x v="2"/>
    <n v="2563.0300000000002"/>
    <x v="2"/>
    <n v="2563.0300000000002"/>
    <s v="Take Away"/>
    <x v="0"/>
    <x v="1"/>
    <s v="Efectivo"/>
    <x v="0"/>
    <x v="1"/>
    <n v="0"/>
    <x v="1"/>
    <s v="Happy Hour"/>
    <x v="0"/>
    <x v="2"/>
    <x v="0"/>
    <n v="14.3"/>
    <x v="1"/>
    <n v="18"/>
    <n v="17"/>
  </r>
  <r>
    <s v="VTA02602"/>
    <x v="16"/>
    <n v="17"/>
    <x v="2"/>
    <x v="2"/>
    <x v="0"/>
    <x v="0"/>
    <x v="512"/>
    <s v="San Lorenzo 25, Nueva Córdoba"/>
    <x v="0"/>
    <x v="14"/>
    <x v="6"/>
    <s v=""/>
    <x v="0"/>
    <x v="4"/>
    <n v="3036.35"/>
    <x v="3"/>
    <n v="6072.7"/>
    <s v="Take Away"/>
    <x v="1"/>
    <x v="1"/>
    <s v="Tarjeta"/>
    <x v="1"/>
    <x v="0"/>
    <n v="10"/>
    <x v="1"/>
    <s v="Happy Hour"/>
    <x v="4"/>
    <x v="2"/>
    <x v="3"/>
    <n v="3.6"/>
    <x v="4"/>
    <n v="12"/>
    <n v="10"/>
  </r>
  <r>
    <s v="VTA02675"/>
    <x v="16"/>
    <n v="17"/>
    <x v="2"/>
    <x v="2"/>
    <x v="0"/>
    <x v="0"/>
    <x v="440"/>
    <s v="San Lorenzo 25, Nueva Córdoba"/>
    <x v="0"/>
    <x v="27"/>
    <x v="10"/>
    <s v=""/>
    <x v="0"/>
    <x v="2"/>
    <n v="1672.31"/>
    <x v="0"/>
    <n v="1672.31"/>
    <s v="Take Away"/>
    <x v="0"/>
    <x v="1"/>
    <s v="Tarjeta"/>
    <x v="1"/>
    <x v="0"/>
    <n v="15"/>
    <x v="0"/>
    <s v="2x1"/>
    <x v="3"/>
    <x v="2"/>
    <x v="3"/>
    <n v="4.3"/>
    <x v="4"/>
    <n v="29"/>
    <n v="28"/>
  </r>
  <r>
    <s v="VTA02875"/>
    <x v="16"/>
    <n v="17"/>
    <x v="2"/>
    <x v="2"/>
    <x v="0"/>
    <x v="0"/>
    <x v="513"/>
    <s v="Calle San Lorenzo 47"/>
    <x v="1"/>
    <x v="15"/>
    <x v="10"/>
    <s v=""/>
    <x v="0"/>
    <x v="4"/>
    <n v="1730.22"/>
    <x v="0"/>
    <n v="3460.44"/>
    <s v="En tienda"/>
    <x v="0"/>
    <x v="0"/>
    <s v="Tarjeta"/>
    <x v="1"/>
    <x v="0"/>
    <n v="15"/>
    <x v="2"/>
    <s v="Ninguna"/>
    <x v="1"/>
    <x v="0"/>
    <x v="1"/>
    <n v="7.3"/>
    <x v="2"/>
    <n v="34"/>
    <n v="32"/>
  </r>
  <r>
    <s v="VTA02888"/>
    <x v="16"/>
    <n v="17"/>
    <x v="2"/>
    <x v="2"/>
    <x v="0"/>
    <x v="0"/>
    <x v="514"/>
    <s v="Córdoba Shopping"/>
    <x v="3"/>
    <x v="3"/>
    <x v="3"/>
    <s v=""/>
    <x v="0"/>
    <x v="0"/>
    <n v="1140.8399999999999"/>
    <x v="0"/>
    <n v="3422.52"/>
    <s v="Delivery"/>
    <x v="0"/>
    <x v="2"/>
    <s v="App"/>
    <x v="2"/>
    <x v="1"/>
    <n v="0"/>
    <x v="2"/>
    <s v="Ninguna"/>
    <x v="0"/>
    <x v="1"/>
    <x v="0"/>
    <n v="14.3"/>
    <x v="4"/>
    <n v="16"/>
    <n v="13"/>
  </r>
  <r>
    <s v="VTA03095"/>
    <x v="16"/>
    <n v="17"/>
    <x v="2"/>
    <x v="2"/>
    <x v="0"/>
    <x v="0"/>
    <x v="426"/>
    <s v="San Lorenzo 25, Nueva Córdoba"/>
    <x v="0"/>
    <x v="19"/>
    <x v="7"/>
    <s v=""/>
    <x v="0"/>
    <x v="1"/>
    <n v="2617.11"/>
    <x v="2"/>
    <n v="10468.44"/>
    <s v="Delivery"/>
    <x v="2"/>
    <x v="2"/>
    <s v="App"/>
    <x v="2"/>
    <x v="1"/>
    <n v="0"/>
    <x v="0"/>
    <s v="2x1"/>
    <x v="5"/>
    <x v="1"/>
    <x v="1"/>
    <n v="5.7"/>
    <x v="0"/>
    <n v="45"/>
    <n v="41"/>
  </r>
  <r>
    <s v="VTA03100"/>
    <x v="16"/>
    <n v="17"/>
    <x v="2"/>
    <x v="2"/>
    <x v="0"/>
    <x v="0"/>
    <x v="515"/>
    <s v="Calle San Lorenzo 47"/>
    <x v="1"/>
    <x v="19"/>
    <x v="7"/>
    <s v=""/>
    <x v="0"/>
    <x v="1"/>
    <n v="2650.75"/>
    <x v="2"/>
    <n v="10603"/>
    <s v="En tienda"/>
    <x v="2"/>
    <x v="0"/>
    <s v="Efectivo"/>
    <x v="0"/>
    <x v="0"/>
    <n v="10"/>
    <x v="0"/>
    <s v="2x1"/>
    <x v="4"/>
    <x v="0"/>
    <x v="1"/>
    <n v="5.9"/>
    <x v="0"/>
    <n v="14"/>
    <n v="10"/>
  </r>
  <r>
    <s v="VTA03131"/>
    <x v="16"/>
    <n v="17"/>
    <x v="2"/>
    <x v="2"/>
    <x v="0"/>
    <x v="0"/>
    <x v="516"/>
    <s v="San Lorenzo 25, Nueva Córdoba"/>
    <x v="0"/>
    <x v="15"/>
    <x v="10"/>
    <s v=""/>
    <x v="0"/>
    <x v="4"/>
    <n v="1601.39"/>
    <x v="0"/>
    <n v="3202.78"/>
    <s v="Take Away"/>
    <x v="0"/>
    <x v="1"/>
    <s v="App"/>
    <x v="2"/>
    <x v="1"/>
    <n v="0"/>
    <x v="3"/>
    <s v="Combo"/>
    <x v="4"/>
    <x v="1"/>
    <x v="1"/>
    <n v="5.3"/>
    <x v="2"/>
    <n v="41"/>
    <n v="39"/>
  </r>
  <r>
    <s v="VTA03477"/>
    <x v="16"/>
    <n v="17"/>
    <x v="2"/>
    <x v="2"/>
    <x v="0"/>
    <x v="0"/>
    <x v="38"/>
    <s v="Córdoba Shopping"/>
    <x v="3"/>
    <x v="1"/>
    <x v="1"/>
    <s v=""/>
    <x v="0"/>
    <x v="2"/>
    <n v="1230.4000000000001"/>
    <x v="0"/>
    <n v="1230.4000000000001"/>
    <s v="Delivery"/>
    <x v="0"/>
    <x v="2"/>
    <s v="Tarjeta"/>
    <x v="1"/>
    <x v="0"/>
    <n v="15"/>
    <x v="1"/>
    <s v="Happy Hour"/>
    <x v="0"/>
    <x v="1"/>
    <x v="3"/>
    <n v="2.2999999999999998"/>
    <x v="2"/>
    <n v="45"/>
    <n v="44"/>
  </r>
  <r>
    <s v="VTA03591"/>
    <x v="16"/>
    <n v="17"/>
    <x v="2"/>
    <x v="2"/>
    <x v="0"/>
    <x v="0"/>
    <x v="517"/>
    <s v="Córdoba Shopping"/>
    <x v="3"/>
    <x v="16"/>
    <x v="4"/>
    <s v="Venti"/>
    <x v="4"/>
    <x v="1"/>
    <n v="1547.3"/>
    <x v="0"/>
    <n v="6189.2"/>
    <s v="En tienda"/>
    <x v="1"/>
    <x v="0"/>
    <s v="App"/>
    <x v="2"/>
    <x v="0"/>
    <n v="15"/>
    <x v="1"/>
    <s v="Happy Hour"/>
    <x v="3"/>
    <x v="0"/>
    <x v="1"/>
    <n v="9.5"/>
    <x v="0"/>
    <n v="21"/>
    <n v="17"/>
  </r>
  <r>
    <s v="VTA03675"/>
    <x v="16"/>
    <n v="17"/>
    <x v="2"/>
    <x v="2"/>
    <x v="0"/>
    <x v="0"/>
    <x v="518"/>
    <s v="Avenida Colón 608"/>
    <x v="2"/>
    <x v="6"/>
    <x v="5"/>
    <s v=""/>
    <x v="0"/>
    <x v="4"/>
    <n v="1948.24"/>
    <x v="0"/>
    <n v="3896.48"/>
    <s v="Take Away"/>
    <x v="0"/>
    <x v="1"/>
    <s v="App"/>
    <x v="2"/>
    <x v="1"/>
    <n v="0"/>
    <x v="2"/>
    <s v="Ninguna"/>
    <x v="0"/>
    <x v="0"/>
    <x v="3"/>
    <n v="3.4"/>
    <x v="1"/>
    <n v="29"/>
    <n v="27"/>
  </r>
  <r>
    <s v="VTA03764"/>
    <x v="16"/>
    <n v="17"/>
    <x v="2"/>
    <x v="2"/>
    <x v="0"/>
    <x v="0"/>
    <x v="215"/>
    <s v="Calle San Lorenzo 47"/>
    <x v="1"/>
    <x v="14"/>
    <x v="6"/>
    <s v=""/>
    <x v="0"/>
    <x v="1"/>
    <n v="2983.82"/>
    <x v="2"/>
    <n v="11935.28"/>
    <s v="Delivery"/>
    <x v="2"/>
    <x v="2"/>
    <s v="App"/>
    <x v="2"/>
    <x v="1"/>
    <n v="0"/>
    <x v="1"/>
    <s v="Happy Hour"/>
    <x v="5"/>
    <x v="2"/>
    <x v="3"/>
    <n v="3"/>
    <x v="0"/>
    <n v="19"/>
    <n v="15"/>
  </r>
  <r>
    <s v="VTA03879"/>
    <x v="16"/>
    <n v="17"/>
    <x v="2"/>
    <x v="2"/>
    <x v="0"/>
    <x v="0"/>
    <x v="519"/>
    <s v="Córdoba Shopping"/>
    <x v="3"/>
    <x v="19"/>
    <x v="7"/>
    <s v=""/>
    <x v="0"/>
    <x v="4"/>
    <n v="2214.61"/>
    <x v="2"/>
    <n v="4429.22"/>
    <s v="En tienda"/>
    <x v="0"/>
    <x v="0"/>
    <s v="Efectivo"/>
    <x v="0"/>
    <x v="1"/>
    <n v="0"/>
    <x v="0"/>
    <s v="2x1"/>
    <x v="5"/>
    <x v="0"/>
    <x v="0"/>
    <n v="14.6"/>
    <x v="1"/>
    <n v="46"/>
    <n v="44"/>
  </r>
  <r>
    <s v="VTA03984"/>
    <x v="16"/>
    <n v="17"/>
    <x v="2"/>
    <x v="2"/>
    <x v="0"/>
    <x v="0"/>
    <x v="520"/>
    <s v="Córdoba Shopping"/>
    <x v="3"/>
    <x v="16"/>
    <x v="4"/>
    <s v="Tall"/>
    <x v="1"/>
    <x v="4"/>
    <n v="1457.11"/>
    <x v="0"/>
    <n v="2914.22"/>
    <s v="Delivery"/>
    <x v="0"/>
    <x v="2"/>
    <s v="Tarjeta"/>
    <x v="1"/>
    <x v="0"/>
    <n v="0"/>
    <x v="2"/>
    <s v="Ninguna"/>
    <x v="4"/>
    <x v="2"/>
    <x v="0"/>
    <n v="13.8"/>
    <x v="1"/>
    <n v="18"/>
    <n v="16"/>
  </r>
  <r>
    <s v="VTA03990"/>
    <x v="16"/>
    <n v="17"/>
    <x v="2"/>
    <x v="2"/>
    <x v="0"/>
    <x v="0"/>
    <x v="128"/>
    <s v="Avenida Colón 608"/>
    <x v="2"/>
    <x v="3"/>
    <x v="3"/>
    <s v=""/>
    <x v="0"/>
    <x v="2"/>
    <n v="1436.81"/>
    <x v="0"/>
    <n v="1436.81"/>
    <s v="Take Away"/>
    <x v="0"/>
    <x v="1"/>
    <s v="Efectivo"/>
    <x v="0"/>
    <x v="0"/>
    <n v="10"/>
    <x v="1"/>
    <s v="Happy Hour"/>
    <x v="5"/>
    <x v="2"/>
    <x v="1"/>
    <n v="6.6"/>
    <x v="3"/>
    <n v="22"/>
    <n v="21"/>
  </r>
  <r>
    <s v="VTA03994"/>
    <x v="16"/>
    <n v="17"/>
    <x v="2"/>
    <x v="2"/>
    <x v="0"/>
    <x v="0"/>
    <x v="358"/>
    <s v="Córdoba Shopping"/>
    <x v="3"/>
    <x v="1"/>
    <x v="1"/>
    <s v=""/>
    <x v="0"/>
    <x v="1"/>
    <n v="741.14"/>
    <x v="1"/>
    <n v="2964.56"/>
    <s v="Take Away"/>
    <x v="0"/>
    <x v="1"/>
    <s v="Tarjeta"/>
    <x v="1"/>
    <x v="1"/>
    <n v="0"/>
    <x v="3"/>
    <s v="Combo"/>
    <x v="1"/>
    <x v="1"/>
    <x v="0"/>
    <n v="14"/>
    <x v="3"/>
    <n v="44"/>
    <n v="40"/>
  </r>
  <r>
    <s v="VTA04041"/>
    <x v="16"/>
    <n v="17"/>
    <x v="2"/>
    <x v="2"/>
    <x v="0"/>
    <x v="0"/>
    <x v="521"/>
    <s v="San Lorenzo 25, Nueva Córdoba"/>
    <x v="0"/>
    <x v="33"/>
    <x v="4"/>
    <s v="Venti"/>
    <x v="4"/>
    <x v="1"/>
    <n v="1479.06"/>
    <x v="0"/>
    <n v="5916.24"/>
    <s v="Delivery"/>
    <x v="1"/>
    <x v="2"/>
    <s v="App"/>
    <x v="2"/>
    <x v="1"/>
    <n v="0"/>
    <x v="3"/>
    <s v="Combo"/>
    <x v="4"/>
    <x v="2"/>
    <x v="0"/>
    <n v="13.4"/>
    <x v="2"/>
    <n v="21"/>
    <n v="17"/>
  </r>
  <r>
    <s v="VTA04058"/>
    <x v="16"/>
    <n v="17"/>
    <x v="2"/>
    <x v="2"/>
    <x v="0"/>
    <x v="0"/>
    <x v="51"/>
    <s v="Córdoba Shopping"/>
    <x v="3"/>
    <x v="15"/>
    <x v="10"/>
    <s v=""/>
    <x v="0"/>
    <x v="2"/>
    <n v="1822.32"/>
    <x v="0"/>
    <n v="1822.32"/>
    <s v="Delivery"/>
    <x v="0"/>
    <x v="2"/>
    <s v="Efectivo"/>
    <x v="0"/>
    <x v="0"/>
    <n v="0"/>
    <x v="0"/>
    <s v="2x1"/>
    <x v="4"/>
    <x v="1"/>
    <x v="2"/>
    <n v="10.9"/>
    <x v="0"/>
    <n v="32"/>
    <n v="31"/>
  </r>
  <r>
    <s v="VTA04074"/>
    <x v="16"/>
    <n v="17"/>
    <x v="2"/>
    <x v="2"/>
    <x v="0"/>
    <x v="0"/>
    <x v="361"/>
    <s v="Calle San Lorenzo 47"/>
    <x v="1"/>
    <x v="19"/>
    <x v="7"/>
    <s v=""/>
    <x v="0"/>
    <x v="2"/>
    <n v="2238.83"/>
    <x v="2"/>
    <n v="2238.83"/>
    <s v="Take Away"/>
    <x v="0"/>
    <x v="1"/>
    <s v="App"/>
    <x v="2"/>
    <x v="1"/>
    <n v="0"/>
    <x v="3"/>
    <s v="Combo"/>
    <x v="4"/>
    <x v="0"/>
    <x v="0"/>
    <n v="15"/>
    <x v="0"/>
    <n v="37"/>
    <n v="36"/>
  </r>
  <r>
    <s v="VTA04228"/>
    <x v="16"/>
    <n v="17"/>
    <x v="2"/>
    <x v="2"/>
    <x v="0"/>
    <x v="0"/>
    <x v="522"/>
    <s v="Calle San Lorenzo 47"/>
    <x v="1"/>
    <x v="22"/>
    <x v="9"/>
    <s v="Pequeño"/>
    <x v="2"/>
    <x v="1"/>
    <n v="1624.36"/>
    <x v="0"/>
    <n v="6497.44"/>
    <s v="En tienda"/>
    <x v="1"/>
    <x v="0"/>
    <s v="App"/>
    <x v="2"/>
    <x v="0"/>
    <n v="10"/>
    <x v="3"/>
    <s v="Combo"/>
    <x v="4"/>
    <x v="2"/>
    <x v="1"/>
    <n v="6.1"/>
    <x v="0"/>
    <n v="22"/>
    <n v="18"/>
  </r>
  <r>
    <s v="VTA04322"/>
    <x v="16"/>
    <n v="17"/>
    <x v="2"/>
    <x v="2"/>
    <x v="0"/>
    <x v="0"/>
    <x v="40"/>
    <s v="San Lorenzo 25, Nueva Córdoba"/>
    <x v="0"/>
    <x v="6"/>
    <x v="5"/>
    <s v=""/>
    <x v="0"/>
    <x v="4"/>
    <n v="2170.5500000000002"/>
    <x v="2"/>
    <n v="4341.1000000000004"/>
    <s v="Take Away"/>
    <x v="0"/>
    <x v="1"/>
    <s v="Tarjeta"/>
    <x v="1"/>
    <x v="1"/>
    <n v="0"/>
    <x v="1"/>
    <s v="Happy Hour"/>
    <x v="0"/>
    <x v="2"/>
    <x v="2"/>
    <n v="11.4"/>
    <x v="1"/>
    <n v="20"/>
    <n v="18"/>
  </r>
  <r>
    <s v="VTA04508"/>
    <x v="16"/>
    <n v="17"/>
    <x v="2"/>
    <x v="2"/>
    <x v="0"/>
    <x v="0"/>
    <x v="523"/>
    <s v="Córdoba Shopping"/>
    <x v="3"/>
    <x v="21"/>
    <x v="1"/>
    <s v=""/>
    <x v="0"/>
    <x v="1"/>
    <n v="742.48"/>
    <x v="1"/>
    <n v="2969.92"/>
    <s v="En tienda"/>
    <x v="0"/>
    <x v="0"/>
    <s v="Efectivo"/>
    <x v="0"/>
    <x v="1"/>
    <n v="0"/>
    <x v="2"/>
    <s v="Ninguna"/>
    <x v="3"/>
    <x v="0"/>
    <x v="2"/>
    <n v="12.9"/>
    <x v="1"/>
    <n v="41"/>
    <n v="37"/>
  </r>
  <r>
    <s v="VTA04681"/>
    <x v="16"/>
    <n v="17"/>
    <x v="2"/>
    <x v="2"/>
    <x v="0"/>
    <x v="0"/>
    <x v="524"/>
    <s v="Avenida Colón 608"/>
    <x v="2"/>
    <x v="10"/>
    <x v="8"/>
    <s v="Venti"/>
    <x v="4"/>
    <x v="4"/>
    <n v="1689.9"/>
    <x v="0"/>
    <n v="3379.8"/>
    <s v="Take Away"/>
    <x v="0"/>
    <x v="1"/>
    <s v="App"/>
    <x v="2"/>
    <x v="0"/>
    <n v="10"/>
    <x v="3"/>
    <s v="Combo"/>
    <x v="4"/>
    <x v="0"/>
    <x v="0"/>
    <n v="13"/>
    <x v="0"/>
    <n v="38"/>
    <n v="36"/>
  </r>
  <r>
    <s v="VTA04782"/>
    <x v="16"/>
    <n v="17"/>
    <x v="2"/>
    <x v="2"/>
    <x v="0"/>
    <x v="0"/>
    <x v="525"/>
    <s v="Avenida Colón 608"/>
    <x v="2"/>
    <x v="19"/>
    <x v="7"/>
    <s v=""/>
    <x v="0"/>
    <x v="0"/>
    <n v="2275.4499999999998"/>
    <x v="2"/>
    <n v="6826.35"/>
    <s v="Take Away"/>
    <x v="1"/>
    <x v="1"/>
    <s v="App"/>
    <x v="2"/>
    <x v="1"/>
    <n v="0"/>
    <x v="2"/>
    <s v="Ninguna"/>
    <x v="2"/>
    <x v="2"/>
    <x v="1"/>
    <n v="9.1999999999999993"/>
    <x v="1"/>
    <n v="32"/>
    <n v="29"/>
  </r>
  <r>
    <s v="VTA04844"/>
    <x v="16"/>
    <n v="17"/>
    <x v="2"/>
    <x v="2"/>
    <x v="0"/>
    <x v="0"/>
    <x v="131"/>
    <s v="Córdoba Shopping"/>
    <x v="3"/>
    <x v="3"/>
    <x v="3"/>
    <s v=""/>
    <x v="0"/>
    <x v="3"/>
    <n v="1639.6"/>
    <x v="0"/>
    <n v="8198"/>
    <s v="En tienda"/>
    <x v="1"/>
    <x v="0"/>
    <s v="Efectivo"/>
    <x v="0"/>
    <x v="0"/>
    <n v="15"/>
    <x v="3"/>
    <s v="Combo"/>
    <x v="5"/>
    <x v="1"/>
    <x v="0"/>
    <n v="14.3"/>
    <x v="4"/>
    <n v="25"/>
    <n v="20"/>
  </r>
  <r>
    <s v="VTA04894"/>
    <x v="16"/>
    <n v="17"/>
    <x v="2"/>
    <x v="2"/>
    <x v="0"/>
    <x v="0"/>
    <x v="93"/>
    <s v="San Lorenzo 25, Nueva Córdoba"/>
    <x v="0"/>
    <x v="29"/>
    <x v="9"/>
    <s v="Tall"/>
    <x v="1"/>
    <x v="4"/>
    <n v="1552.38"/>
    <x v="0"/>
    <n v="3104.76"/>
    <s v="Take Away"/>
    <x v="0"/>
    <x v="1"/>
    <s v="App"/>
    <x v="2"/>
    <x v="1"/>
    <n v="0"/>
    <x v="1"/>
    <s v="Happy Hour"/>
    <x v="4"/>
    <x v="2"/>
    <x v="1"/>
    <n v="9.1"/>
    <x v="1"/>
    <n v="44"/>
    <n v="42"/>
  </r>
  <r>
    <s v="VTA04997"/>
    <x v="16"/>
    <n v="17"/>
    <x v="2"/>
    <x v="2"/>
    <x v="0"/>
    <x v="0"/>
    <x v="511"/>
    <s v="Avenida Colón 608"/>
    <x v="2"/>
    <x v="1"/>
    <x v="1"/>
    <s v=""/>
    <x v="0"/>
    <x v="4"/>
    <n v="1106.72"/>
    <x v="0"/>
    <n v="2213.44"/>
    <s v="Take Away"/>
    <x v="0"/>
    <x v="1"/>
    <s v="Tarjeta"/>
    <x v="1"/>
    <x v="0"/>
    <n v="10"/>
    <x v="2"/>
    <s v="Ninguna"/>
    <x v="5"/>
    <x v="2"/>
    <x v="3"/>
    <n v="4.7"/>
    <x v="4"/>
    <n v="26"/>
    <n v="24"/>
  </r>
  <r>
    <s v="VTA00050"/>
    <x v="17"/>
    <n v="18"/>
    <x v="3"/>
    <x v="3"/>
    <x v="0"/>
    <x v="0"/>
    <x v="353"/>
    <s v="San Lorenzo 25, Nueva Córdoba"/>
    <x v="0"/>
    <x v="34"/>
    <x v="4"/>
    <s v="Tall"/>
    <x v="1"/>
    <x v="3"/>
    <n v="1734.54"/>
    <x v="0"/>
    <n v="8672.7000000000007"/>
    <s v="Delivery"/>
    <x v="1"/>
    <x v="2"/>
    <s v="App"/>
    <x v="2"/>
    <x v="1"/>
    <n v="0"/>
    <x v="1"/>
    <s v="Happy Hour"/>
    <x v="4"/>
    <x v="1"/>
    <x v="3"/>
    <n v="2.2000000000000002"/>
    <x v="4"/>
    <n v="38"/>
    <n v="33"/>
  </r>
  <r>
    <s v="VTA00067"/>
    <x v="17"/>
    <n v="18"/>
    <x v="3"/>
    <x v="3"/>
    <x v="0"/>
    <x v="0"/>
    <x v="250"/>
    <s v="Calle San Lorenzo 47"/>
    <x v="1"/>
    <x v="28"/>
    <x v="2"/>
    <s v=""/>
    <x v="0"/>
    <x v="3"/>
    <n v="1114.07"/>
    <x v="0"/>
    <n v="5570.35"/>
    <s v="En tienda"/>
    <x v="1"/>
    <x v="0"/>
    <s v="App"/>
    <x v="2"/>
    <x v="0"/>
    <n v="0"/>
    <x v="3"/>
    <s v="Combo"/>
    <x v="4"/>
    <x v="2"/>
    <x v="3"/>
    <n v="2.1"/>
    <x v="0"/>
    <n v="41"/>
    <n v="36"/>
  </r>
  <r>
    <s v="VTA00178"/>
    <x v="17"/>
    <n v="18"/>
    <x v="3"/>
    <x v="3"/>
    <x v="0"/>
    <x v="0"/>
    <x v="496"/>
    <s v="San Lorenzo 25, Nueva Córdoba"/>
    <x v="0"/>
    <x v="6"/>
    <x v="5"/>
    <s v=""/>
    <x v="0"/>
    <x v="2"/>
    <n v="2052.5"/>
    <x v="2"/>
    <n v="2052.5"/>
    <s v="En tienda"/>
    <x v="0"/>
    <x v="0"/>
    <s v="Tarjeta"/>
    <x v="1"/>
    <x v="1"/>
    <n v="0"/>
    <x v="0"/>
    <s v="2x1"/>
    <x v="4"/>
    <x v="2"/>
    <x v="3"/>
    <n v="3.9"/>
    <x v="1"/>
    <n v="19"/>
    <n v="18"/>
  </r>
  <r>
    <s v="VTA00250"/>
    <x v="17"/>
    <n v="18"/>
    <x v="3"/>
    <x v="3"/>
    <x v="0"/>
    <x v="0"/>
    <x v="526"/>
    <s v="Córdoba Shopping"/>
    <x v="3"/>
    <x v="6"/>
    <x v="5"/>
    <s v=""/>
    <x v="0"/>
    <x v="2"/>
    <n v="1794.94"/>
    <x v="0"/>
    <n v="1794.94"/>
    <s v="Delivery"/>
    <x v="0"/>
    <x v="2"/>
    <s v="App"/>
    <x v="2"/>
    <x v="1"/>
    <n v="0"/>
    <x v="3"/>
    <s v="Combo"/>
    <x v="1"/>
    <x v="2"/>
    <x v="2"/>
    <n v="12.5"/>
    <x v="3"/>
    <n v="24"/>
    <n v="23"/>
  </r>
  <r>
    <s v="VTA00331"/>
    <x v="17"/>
    <n v="18"/>
    <x v="3"/>
    <x v="3"/>
    <x v="0"/>
    <x v="0"/>
    <x v="329"/>
    <s v="Calle San Lorenzo 47"/>
    <x v="1"/>
    <x v="5"/>
    <x v="4"/>
    <s v="Pequeño"/>
    <x v="2"/>
    <x v="3"/>
    <n v="1609.1"/>
    <x v="0"/>
    <n v="8045.5"/>
    <s v="Delivery"/>
    <x v="1"/>
    <x v="2"/>
    <s v="Efectivo"/>
    <x v="0"/>
    <x v="0"/>
    <n v="10"/>
    <x v="3"/>
    <s v="Combo"/>
    <x v="1"/>
    <x v="1"/>
    <x v="2"/>
    <n v="12.8"/>
    <x v="0"/>
    <n v="22"/>
    <n v="17"/>
  </r>
  <r>
    <s v="VTA00356"/>
    <x v="17"/>
    <n v="18"/>
    <x v="3"/>
    <x v="3"/>
    <x v="0"/>
    <x v="0"/>
    <x v="527"/>
    <s v="Córdoba Shopping"/>
    <x v="3"/>
    <x v="7"/>
    <x v="6"/>
    <s v=""/>
    <x v="0"/>
    <x v="2"/>
    <n v="2974.2"/>
    <x v="2"/>
    <n v="2974.2"/>
    <s v="Take Away"/>
    <x v="0"/>
    <x v="1"/>
    <s v="Tarjeta"/>
    <x v="1"/>
    <x v="1"/>
    <n v="0"/>
    <x v="2"/>
    <s v="Ninguna"/>
    <x v="4"/>
    <x v="0"/>
    <x v="2"/>
    <n v="12.3"/>
    <x v="3"/>
    <n v="29"/>
    <n v="28"/>
  </r>
  <r>
    <s v="VTA00469"/>
    <x v="17"/>
    <n v="18"/>
    <x v="3"/>
    <x v="3"/>
    <x v="0"/>
    <x v="0"/>
    <x v="314"/>
    <s v="Avenida Colón 608"/>
    <x v="2"/>
    <x v="10"/>
    <x v="8"/>
    <s v="Tall"/>
    <x v="1"/>
    <x v="1"/>
    <n v="1996.17"/>
    <x v="0"/>
    <n v="7984.68"/>
    <s v="En tienda"/>
    <x v="1"/>
    <x v="0"/>
    <s v="App"/>
    <x v="2"/>
    <x v="0"/>
    <n v="10"/>
    <x v="2"/>
    <s v="Ninguna"/>
    <x v="5"/>
    <x v="0"/>
    <x v="3"/>
    <n v="3.8"/>
    <x v="2"/>
    <n v="31"/>
    <n v="27"/>
  </r>
  <r>
    <s v="VTA00549"/>
    <x v="17"/>
    <n v="18"/>
    <x v="3"/>
    <x v="3"/>
    <x v="0"/>
    <x v="0"/>
    <x v="528"/>
    <s v="Avenida Colón 608"/>
    <x v="2"/>
    <x v="16"/>
    <x v="4"/>
    <s v="Tall"/>
    <x v="1"/>
    <x v="0"/>
    <n v="1780.91"/>
    <x v="0"/>
    <n v="5342.73"/>
    <s v="En tienda"/>
    <x v="1"/>
    <x v="0"/>
    <s v="Tarjeta"/>
    <x v="1"/>
    <x v="0"/>
    <n v="15"/>
    <x v="3"/>
    <s v="Combo"/>
    <x v="3"/>
    <x v="0"/>
    <x v="1"/>
    <n v="5.6"/>
    <x v="1"/>
    <n v="18"/>
    <n v="15"/>
  </r>
  <r>
    <s v="VTA00573"/>
    <x v="17"/>
    <n v="18"/>
    <x v="3"/>
    <x v="3"/>
    <x v="0"/>
    <x v="0"/>
    <x v="529"/>
    <s v="Avenida Colón 608"/>
    <x v="2"/>
    <x v="9"/>
    <x v="7"/>
    <s v=""/>
    <x v="0"/>
    <x v="1"/>
    <n v="2747.44"/>
    <x v="2"/>
    <n v="10989.76"/>
    <s v="En tienda"/>
    <x v="2"/>
    <x v="0"/>
    <s v="Efectivo"/>
    <x v="0"/>
    <x v="1"/>
    <n v="0"/>
    <x v="3"/>
    <s v="Combo"/>
    <x v="5"/>
    <x v="2"/>
    <x v="1"/>
    <n v="7.8"/>
    <x v="2"/>
    <n v="27"/>
    <n v="23"/>
  </r>
  <r>
    <s v="VTA00748"/>
    <x v="17"/>
    <n v="18"/>
    <x v="3"/>
    <x v="3"/>
    <x v="0"/>
    <x v="0"/>
    <x v="343"/>
    <s v="Avenida Colón 608"/>
    <x v="2"/>
    <x v="27"/>
    <x v="10"/>
    <s v=""/>
    <x v="0"/>
    <x v="0"/>
    <n v="1745.04"/>
    <x v="0"/>
    <n v="5235.12"/>
    <s v="Delivery"/>
    <x v="1"/>
    <x v="2"/>
    <s v="Tarjeta"/>
    <x v="1"/>
    <x v="1"/>
    <n v="0"/>
    <x v="0"/>
    <s v="2x1"/>
    <x v="2"/>
    <x v="2"/>
    <x v="2"/>
    <n v="11.9"/>
    <x v="0"/>
    <n v="44"/>
    <n v="41"/>
  </r>
  <r>
    <s v="VTA00816"/>
    <x v="17"/>
    <n v="18"/>
    <x v="3"/>
    <x v="3"/>
    <x v="0"/>
    <x v="0"/>
    <x v="530"/>
    <s v="Córdoba Shopping"/>
    <x v="3"/>
    <x v="6"/>
    <x v="5"/>
    <s v=""/>
    <x v="0"/>
    <x v="3"/>
    <n v="1749.89"/>
    <x v="0"/>
    <n v="8749.4500000000007"/>
    <s v="Delivery"/>
    <x v="1"/>
    <x v="2"/>
    <s v="Tarjeta"/>
    <x v="1"/>
    <x v="1"/>
    <n v="0"/>
    <x v="2"/>
    <s v="Ninguna"/>
    <x v="5"/>
    <x v="2"/>
    <x v="0"/>
    <n v="13.2"/>
    <x v="1"/>
    <n v="28"/>
    <n v="23"/>
  </r>
  <r>
    <s v="VTA01148"/>
    <x v="17"/>
    <n v="18"/>
    <x v="3"/>
    <x v="3"/>
    <x v="0"/>
    <x v="0"/>
    <x v="489"/>
    <s v="Avenida Colón 608"/>
    <x v="2"/>
    <x v="8"/>
    <x v="0"/>
    <s v=""/>
    <x v="0"/>
    <x v="1"/>
    <n v="1472.45"/>
    <x v="0"/>
    <n v="5889.8"/>
    <s v="Take Away"/>
    <x v="1"/>
    <x v="1"/>
    <s v="Efectivo"/>
    <x v="0"/>
    <x v="1"/>
    <n v="0"/>
    <x v="1"/>
    <s v="Happy Hour"/>
    <x v="1"/>
    <x v="2"/>
    <x v="2"/>
    <n v="10.9"/>
    <x v="3"/>
    <n v="27"/>
    <n v="23"/>
  </r>
  <r>
    <s v="VTA01401"/>
    <x v="17"/>
    <n v="18"/>
    <x v="3"/>
    <x v="3"/>
    <x v="0"/>
    <x v="0"/>
    <x v="101"/>
    <s v="Avenida Colón 608"/>
    <x v="2"/>
    <x v="34"/>
    <x v="4"/>
    <s v="Grande"/>
    <x v="3"/>
    <x v="4"/>
    <n v="1586.13"/>
    <x v="0"/>
    <n v="3172.26"/>
    <s v="Take Away"/>
    <x v="0"/>
    <x v="1"/>
    <s v="Efectivo"/>
    <x v="0"/>
    <x v="1"/>
    <n v="0"/>
    <x v="1"/>
    <s v="Happy Hour"/>
    <x v="3"/>
    <x v="1"/>
    <x v="0"/>
    <n v="13.8"/>
    <x v="3"/>
    <n v="23"/>
    <n v="21"/>
  </r>
  <r>
    <s v="VTA01430"/>
    <x v="17"/>
    <n v="18"/>
    <x v="3"/>
    <x v="3"/>
    <x v="0"/>
    <x v="0"/>
    <x v="0"/>
    <s v="San Lorenzo 25, Nueva Córdoba"/>
    <x v="0"/>
    <x v="23"/>
    <x v="10"/>
    <s v=""/>
    <x v="0"/>
    <x v="3"/>
    <n v="1534.2"/>
    <x v="0"/>
    <n v="7671"/>
    <s v="En tienda"/>
    <x v="1"/>
    <x v="0"/>
    <s v="App"/>
    <x v="2"/>
    <x v="1"/>
    <n v="0"/>
    <x v="0"/>
    <s v="2x1"/>
    <x v="5"/>
    <x v="2"/>
    <x v="2"/>
    <n v="10.3"/>
    <x v="2"/>
    <n v="19"/>
    <n v="14"/>
  </r>
  <r>
    <s v="VTA01443"/>
    <x v="17"/>
    <n v="18"/>
    <x v="3"/>
    <x v="3"/>
    <x v="0"/>
    <x v="0"/>
    <x v="531"/>
    <s v="San Lorenzo 25, Nueva Córdoba"/>
    <x v="0"/>
    <x v="21"/>
    <x v="1"/>
    <s v=""/>
    <x v="0"/>
    <x v="1"/>
    <n v="1210.05"/>
    <x v="0"/>
    <n v="4840.2"/>
    <s v="Take Away"/>
    <x v="0"/>
    <x v="1"/>
    <s v="Efectivo"/>
    <x v="0"/>
    <x v="1"/>
    <n v="0"/>
    <x v="1"/>
    <s v="Happy Hour"/>
    <x v="1"/>
    <x v="2"/>
    <x v="2"/>
    <n v="10.3"/>
    <x v="1"/>
    <n v="27"/>
    <n v="23"/>
  </r>
  <r>
    <s v="VTA01446"/>
    <x v="17"/>
    <n v="18"/>
    <x v="3"/>
    <x v="3"/>
    <x v="0"/>
    <x v="0"/>
    <x v="67"/>
    <s v="Calle San Lorenzo 47"/>
    <x v="1"/>
    <x v="12"/>
    <x v="4"/>
    <s v="Grande"/>
    <x v="3"/>
    <x v="3"/>
    <n v="1359.55"/>
    <x v="0"/>
    <n v="6797.75"/>
    <s v="Delivery"/>
    <x v="1"/>
    <x v="2"/>
    <s v="App"/>
    <x v="2"/>
    <x v="0"/>
    <n v="0"/>
    <x v="2"/>
    <s v="Ninguna"/>
    <x v="5"/>
    <x v="0"/>
    <x v="2"/>
    <n v="11.1"/>
    <x v="2"/>
    <n v="34"/>
    <n v="29"/>
  </r>
  <r>
    <s v="VTA01645"/>
    <x v="17"/>
    <n v="18"/>
    <x v="3"/>
    <x v="3"/>
    <x v="0"/>
    <x v="0"/>
    <x v="419"/>
    <s v="Avenida Colón 608"/>
    <x v="2"/>
    <x v="0"/>
    <x v="0"/>
    <s v=""/>
    <x v="0"/>
    <x v="3"/>
    <n v="1536.26"/>
    <x v="0"/>
    <n v="7681.3"/>
    <s v="En tienda"/>
    <x v="1"/>
    <x v="0"/>
    <s v="App"/>
    <x v="2"/>
    <x v="0"/>
    <n v="15"/>
    <x v="2"/>
    <s v="Ninguna"/>
    <x v="3"/>
    <x v="0"/>
    <x v="1"/>
    <n v="6.9"/>
    <x v="2"/>
    <n v="47"/>
    <n v="42"/>
  </r>
  <r>
    <s v="VTA01855"/>
    <x v="17"/>
    <n v="18"/>
    <x v="3"/>
    <x v="3"/>
    <x v="0"/>
    <x v="0"/>
    <x v="485"/>
    <s v="Avenida Colón 608"/>
    <x v="2"/>
    <x v="6"/>
    <x v="5"/>
    <s v=""/>
    <x v="0"/>
    <x v="4"/>
    <n v="2094.1"/>
    <x v="2"/>
    <n v="4188.2"/>
    <s v="Delivery"/>
    <x v="0"/>
    <x v="2"/>
    <s v="Efectivo"/>
    <x v="0"/>
    <x v="0"/>
    <n v="15"/>
    <x v="0"/>
    <s v="2x1"/>
    <x v="5"/>
    <x v="1"/>
    <x v="2"/>
    <n v="12.5"/>
    <x v="3"/>
    <n v="39"/>
    <n v="37"/>
  </r>
  <r>
    <s v="VTA01892"/>
    <x v="17"/>
    <n v="18"/>
    <x v="3"/>
    <x v="3"/>
    <x v="0"/>
    <x v="0"/>
    <x v="469"/>
    <s v="Avenida Colón 608"/>
    <x v="2"/>
    <x v="23"/>
    <x v="10"/>
    <s v=""/>
    <x v="0"/>
    <x v="2"/>
    <n v="1805.53"/>
    <x v="0"/>
    <n v="1805.53"/>
    <s v="Take Away"/>
    <x v="0"/>
    <x v="1"/>
    <s v="Efectivo"/>
    <x v="0"/>
    <x v="0"/>
    <n v="15"/>
    <x v="3"/>
    <s v="Combo"/>
    <x v="0"/>
    <x v="0"/>
    <x v="0"/>
    <n v="13"/>
    <x v="4"/>
    <n v="11"/>
    <n v="10"/>
  </r>
  <r>
    <s v="VTA02123"/>
    <x v="17"/>
    <n v="18"/>
    <x v="3"/>
    <x v="3"/>
    <x v="0"/>
    <x v="0"/>
    <x v="474"/>
    <s v="Córdoba Shopping"/>
    <x v="3"/>
    <x v="7"/>
    <x v="6"/>
    <s v=""/>
    <x v="0"/>
    <x v="2"/>
    <n v="2689.26"/>
    <x v="2"/>
    <n v="2689.26"/>
    <s v="Delivery"/>
    <x v="0"/>
    <x v="2"/>
    <s v="Efectivo"/>
    <x v="0"/>
    <x v="1"/>
    <n v="0"/>
    <x v="0"/>
    <s v="2x1"/>
    <x v="0"/>
    <x v="1"/>
    <x v="1"/>
    <n v="7.1"/>
    <x v="0"/>
    <n v="32"/>
    <n v="31"/>
  </r>
  <r>
    <s v="VTA02229"/>
    <x v="17"/>
    <n v="18"/>
    <x v="3"/>
    <x v="3"/>
    <x v="0"/>
    <x v="0"/>
    <x v="532"/>
    <s v="San Lorenzo 25, Nueva Córdoba"/>
    <x v="0"/>
    <x v="2"/>
    <x v="2"/>
    <s v=""/>
    <x v="0"/>
    <x v="3"/>
    <n v="1370.28"/>
    <x v="0"/>
    <n v="6851.4"/>
    <s v="Take Away"/>
    <x v="1"/>
    <x v="1"/>
    <s v="Efectivo"/>
    <x v="0"/>
    <x v="0"/>
    <n v="0"/>
    <x v="2"/>
    <s v="Ninguna"/>
    <x v="5"/>
    <x v="0"/>
    <x v="0"/>
    <n v="13.3"/>
    <x v="4"/>
    <n v="16"/>
    <n v="11"/>
  </r>
  <r>
    <s v="VTA02231"/>
    <x v="17"/>
    <n v="18"/>
    <x v="3"/>
    <x v="3"/>
    <x v="0"/>
    <x v="0"/>
    <x v="438"/>
    <s v="San Lorenzo 25, Nueva Córdoba"/>
    <x v="0"/>
    <x v="8"/>
    <x v="0"/>
    <s v=""/>
    <x v="0"/>
    <x v="1"/>
    <n v="1211.97"/>
    <x v="0"/>
    <n v="4847.88"/>
    <s v="Take Away"/>
    <x v="0"/>
    <x v="1"/>
    <s v="Tarjeta"/>
    <x v="1"/>
    <x v="1"/>
    <n v="0"/>
    <x v="2"/>
    <s v="Ninguna"/>
    <x v="5"/>
    <x v="0"/>
    <x v="2"/>
    <n v="12.6"/>
    <x v="3"/>
    <n v="45"/>
    <n v="41"/>
  </r>
  <r>
    <s v="VTA02351"/>
    <x v="17"/>
    <n v="18"/>
    <x v="3"/>
    <x v="3"/>
    <x v="0"/>
    <x v="0"/>
    <x v="332"/>
    <s v="Córdoba Shopping"/>
    <x v="3"/>
    <x v="3"/>
    <x v="3"/>
    <s v=""/>
    <x v="0"/>
    <x v="4"/>
    <n v="1613.15"/>
    <x v="0"/>
    <n v="3226.3"/>
    <s v="En tienda"/>
    <x v="0"/>
    <x v="0"/>
    <s v="Efectivo"/>
    <x v="0"/>
    <x v="1"/>
    <n v="0"/>
    <x v="0"/>
    <s v="2x1"/>
    <x v="0"/>
    <x v="1"/>
    <x v="1"/>
    <n v="8.3000000000000007"/>
    <x v="0"/>
    <n v="13"/>
    <n v="11"/>
  </r>
  <r>
    <s v="VTA02595"/>
    <x v="17"/>
    <n v="18"/>
    <x v="3"/>
    <x v="3"/>
    <x v="0"/>
    <x v="0"/>
    <x v="64"/>
    <s v="Córdoba Shopping"/>
    <x v="3"/>
    <x v="34"/>
    <x v="4"/>
    <s v="Venti"/>
    <x v="4"/>
    <x v="1"/>
    <n v="1846.87"/>
    <x v="0"/>
    <n v="7387.48"/>
    <s v="Delivery"/>
    <x v="1"/>
    <x v="2"/>
    <s v="Tarjeta"/>
    <x v="1"/>
    <x v="1"/>
    <n v="0"/>
    <x v="2"/>
    <s v="Ninguna"/>
    <x v="3"/>
    <x v="2"/>
    <x v="1"/>
    <n v="6.5"/>
    <x v="1"/>
    <n v="14"/>
    <n v="10"/>
  </r>
  <r>
    <s v="VTA02688"/>
    <x v="17"/>
    <n v="18"/>
    <x v="3"/>
    <x v="3"/>
    <x v="0"/>
    <x v="0"/>
    <x v="12"/>
    <s v="Avenida Colón 608"/>
    <x v="2"/>
    <x v="7"/>
    <x v="6"/>
    <s v=""/>
    <x v="0"/>
    <x v="3"/>
    <n v="3145.14"/>
    <x v="3"/>
    <n v="15725.7"/>
    <s v="Take Away"/>
    <x v="3"/>
    <x v="1"/>
    <s v="App"/>
    <x v="2"/>
    <x v="0"/>
    <n v="15"/>
    <x v="2"/>
    <s v="Ninguna"/>
    <x v="4"/>
    <x v="1"/>
    <x v="3"/>
    <n v="3"/>
    <x v="2"/>
    <n v="42"/>
    <n v="37"/>
  </r>
  <r>
    <s v="VTA02934"/>
    <x v="17"/>
    <n v="18"/>
    <x v="3"/>
    <x v="3"/>
    <x v="0"/>
    <x v="0"/>
    <x v="104"/>
    <s v="Córdoba Shopping"/>
    <x v="3"/>
    <x v="6"/>
    <x v="5"/>
    <s v=""/>
    <x v="0"/>
    <x v="0"/>
    <n v="1968.4"/>
    <x v="0"/>
    <n v="5905.2"/>
    <s v="Delivery"/>
    <x v="1"/>
    <x v="2"/>
    <s v="Efectivo"/>
    <x v="0"/>
    <x v="0"/>
    <n v="10"/>
    <x v="3"/>
    <s v="Combo"/>
    <x v="4"/>
    <x v="1"/>
    <x v="0"/>
    <n v="13.5"/>
    <x v="0"/>
    <n v="27"/>
    <n v="24"/>
  </r>
  <r>
    <s v="VTA03009"/>
    <x v="17"/>
    <n v="18"/>
    <x v="3"/>
    <x v="3"/>
    <x v="0"/>
    <x v="0"/>
    <x v="65"/>
    <s v="Avenida Colón 608"/>
    <x v="2"/>
    <x v="10"/>
    <x v="8"/>
    <s v="Pequeño"/>
    <x v="2"/>
    <x v="0"/>
    <n v="1503.73"/>
    <x v="0"/>
    <n v="4511.1899999999996"/>
    <s v="Take Away"/>
    <x v="0"/>
    <x v="1"/>
    <s v="Efectivo"/>
    <x v="0"/>
    <x v="1"/>
    <n v="0"/>
    <x v="0"/>
    <s v="2x1"/>
    <x v="1"/>
    <x v="1"/>
    <x v="2"/>
    <n v="10.5"/>
    <x v="4"/>
    <n v="40"/>
    <n v="37"/>
  </r>
  <r>
    <s v="VTA03173"/>
    <x v="17"/>
    <n v="18"/>
    <x v="3"/>
    <x v="3"/>
    <x v="0"/>
    <x v="0"/>
    <x v="72"/>
    <s v="Avenida Colón 608"/>
    <x v="2"/>
    <x v="14"/>
    <x v="6"/>
    <s v=""/>
    <x v="0"/>
    <x v="3"/>
    <n v="2959.64"/>
    <x v="2"/>
    <n v="14798.2"/>
    <s v="En tienda"/>
    <x v="2"/>
    <x v="0"/>
    <s v="Efectivo"/>
    <x v="0"/>
    <x v="0"/>
    <n v="0"/>
    <x v="1"/>
    <s v="Happy Hour"/>
    <x v="3"/>
    <x v="1"/>
    <x v="0"/>
    <n v="13.6"/>
    <x v="1"/>
    <n v="36"/>
    <n v="31"/>
  </r>
  <r>
    <s v="VTA03263"/>
    <x v="17"/>
    <n v="18"/>
    <x v="3"/>
    <x v="3"/>
    <x v="0"/>
    <x v="0"/>
    <x v="533"/>
    <s v="Córdoba Shopping"/>
    <x v="3"/>
    <x v="7"/>
    <x v="6"/>
    <s v=""/>
    <x v="0"/>
    <x v="2"/>
    <n v="2604.25"/>
    <x v="2"/>
    <n v="2604.25"/>
    <s v="Delivery"/>
    <x v="0"/>
    <x v="2"/>
    <s v="App"/>
    <x v="2"/>
    <x v="1"/>
    <n v="0"/>
    <x v="0"/>
    <s v="2x1"/>
    <x v="4"/>
    <x v="1"/>
    <x v="1"/>
    <n v="9.9"/>
    <x v="2"/>
    <n v="13"/>
    <n v="12"/>
  </r>
  <r>
    <s v="VTA03264"/>
    <x v="17"/>
    <n v="18"/>
    <x v="3"/>
    <x v="3"/>
    <x v="0"/>
    <x v="0"/>
    <x v="166"/>
    <s v="Córdoba Shopping"/>
    <x v="3"/>
    <x v="6"/>
    <x v="5"/>
    <s v=""/>
    <x v="0"/>
    <x v="1"/>
    <n v="1928.26"/>
    <x v="0"/>
    <n v="7713.04"/>
    <s v="Delivery"/>
    <x v="1"/>
    <x v="2"/>
    <s v="Efectivo"/>
    <x v="0"/>
    <x v="0"/>
    <n v="10"/>
    <x v="1"/>
    <s v="Happy Hour"/>
    <x v="3"/>
    <x v="2"/>
    <x v="3"/>
    <n v="3.6"/>
    <x v="3"/>
    <n v="19"/>
    <n v="15"/>
  </r>
  <r>
    <s v="VTA03356"/>
    <x v="17"/>
    <n v="18"/>
    <x v="3"/>
    <x v="3"/>
    <x v="0"/>
    <x v="0"/>
    <x v="465"/>
    <s v="Calle San Lorenzo 47"/>
    <x v="1"/>
    <x v="1"/>
    <x v="1"/>
    <s v=""/>
    <x v="0"/>
    <x v="0"/>
    <n v="767.71"/>
    <x v="1"/>
    <n v="2303.13"/>
    <s v="Delivery"/>
    <x v="0"/>
    <x v="2"/>
    <s v="App"/>
    <x v="2"/>
    <x v="0"/>
    <n v="0"/>
    <x v="1"/>
    <s v="Happy Hour"/>
    <x v="0"/>
    <x v="1"/>
    <x v="0"/>
    <n v="13"/>
    <x v="3"/>
    <n v="15"/>
    <n v="12"/>
  </r>
  <r>
    <s v="VTA03384"/>
    <x v="17"/>
    <n v="18"/>
    <x v="3"/>
    <x v="3"/>
    <x v="0"/>
    <x v="0"/>
    <x v="325"/>
    <s v="San Lorenzo 25, Nueva Córdoba"/>
    <x v="0"/>
    <x v="14"/>
    <x v="6"/>
    <s v=""/>
    <x v="0"/>
    <x v="0"/>
    <n v="2969.44"/>
    <x v="2"/>
    <n v="8908.32"/>
    <s v="En tienda"/>
    <x v="1"/>
    <x v="0"/>
    <s v="Tarjeta"/>
    <x v="1"/>
    <x v="1"/>
    <n v="0"/>
    <x v="1"/>
    <s v="Happy Hour"/>
    <x v="1"/>
    <x v="2"/>
    <x v="1"/>
    <n v="7.8"/>
    <x v="2"/>
    <n v="11"/>
    <n v="8"/>
  </r>
  <r>
    <s v="VTA03449"/>
    <x v="17"/>
    <n v="18"/>
    <x v="3"/>
    <x v="3"/>
    <x v="0"/>
    <x v="0"/>
    <x v="349"/>
    <s v="Córdoba Shopping"/>
    <x v="3"/>
    <x v="25"/>
    <x v="2"/>
    <s v=""/>
    <x v="0"/>
    <x v="3"/>
    <n v="972.14"/>
    <x v="1"/>
    <n v="4860.7"/>
    <s v="En tienda"/>
    <x v="0"/>
    <x v="0"/>
    <s v="App"/>
    <x v="2"/>
    <x v="1"/>
    <n v="0"/>
    <x v="3"/>
    <s v="Combo"/>
    <x v="4"/>
    <x v="2"/>
    <x v="0"/>
    <n v="13.3"/>
    <x v="1"/>
    <n v="22"/>
    <n v="17"/>
  </r>
  <r>
    <s v="VTA03456"/>
    <x v="17"/>
    <n v="18"/>
    <x v="3"/>
    <x v="3"/>
    <x v="0"/>
    <x v="0"/>
    <x v="172"/>
    <s v="Avenida Colón 608"/>
    <x v="2"/>
    <x v="10"/>
    <x v="8"/>
    <s v="Tall"/>
    <x v="1"/>
    <x v="2"/>
    <n v="1981.54"/>
    <x v="0"/>
    <n v="1981.54"/>
    <s v="Delivery"/>
    <x v="0"/>
    <x v="2"/>
    <s v="App"/>
    <x v="2"/>
    <x v="1"/>
    <n v="0"/>
    <x v="0"/>
    <s v="2x1"/>
    <x v="1"/>
    <x v="2"/>
    <x v="1"/>
    <n v="9.9"/>
    <x v="3"/>
    <n v="39"/>
    <n v="38"/>
  </r>
  <r>
    <s v="VTA03533"/>
    <x v="17"/>
    <n v="18"/>
    <x v="3"/>
    <x v="3"/>
    <x v="0"/>
    <x v="0"/>
    <x v="534"/>
    <s v="Avenida Colón 608"/>
    <x v="2"/>
    <x v="24"/>
    <x v="9"/>
    <s v="Pequeño"/>
    <x v="2"/>
    <x v="4"/>
    <n v="1257.3900000000001"/>
    <x v="0"/>
    <n v="2514.7800000000002"/>
    <s v="Delivery"/>
    <x v="0"/>
    <x v="2"/>
    <s v="Tarjeta"/>
    <x v="1"/>
    <x v="1"/>
    <n v="0"/>
    <x v="1"/>
    <s v="Happy Hour"/>
    <x v="0"/>
    <x v="1"/>
    <x v="0"/>
    <n v="13.3"/>
    <x v="2"/>
    <n v="42"/>
    <n v="40"/>
  </r>
  <r>
    <s v="VTA03549"/>
    <x v="17"/>
    <n v="18"/>
    <x v="3"/>
    <x v="3"/>
    <x v="0"/>
    <x v="0"/>
    <x v="535"/>
    <s v="Avenida Colón 608"/>
    <x v="2"/>
    <x v="6"/>
    <x v="5"/>
    <s v=""/>
    <x v="0"/>
    <x v="0"/>
    <n v="1925.26"/>
    <x v="0"/>
    <n v="5775.78"/>
    <s v="Delivery"/>
    <x v="1"/>
    <x v="2"/>
    <s v="Efectivo"/>
    <x v="0"/>
    <x v="1"/>
    <n v="0"/>
    <x v="2"/>
    <s v="Ninguna"/>
    <x v="1"/>
    <x v="0"/>
    <x v="1"/>
    <n v="5.6"/>
    <x v="4"/>
    <n v="23"/>
    <n v="20"/>
  </r>
  <r>
    <s v="VTA03569"/>
    <x v="17"/>
    <n v="18"/>
    <x v="3"/>
    <x v="3"/>
    <x v="0"/>
    <x v="0"/>
    <x v="536"/>
    <s v="San Lorenzo 25, Nueva Córdoba"/>
    <x v="0"/>
    <x v="19"/>
    <x v="7"/>
    <s v=""/>
    <x v="0"/>
    <x v="0"/>
    <n v="2963.17"/>
    <x v="2"/>
    <n v="8889.51"/>
    <s v="En tienda"/>
    <x v="1"/>
    <x v="0"/>
    <s v="App"/>
    <x v="2"/>
    <x v="1"/>
    <n v="0"/>
    <x v="1"/>
    <s v="Happy Hour"/>
    <x v="4"/>
    <x v="0"/>
    <x v="1"/>
    <n v="6.7"/>
    <x v="1"/>
    <n v="29"/>
    <n v="26"/>
  </r>
  <r>
    <s v="VTA03654"/>
    <x v="17"/>
    <n v="18"/>
    <x v="3"/>
    <x v="3"/>
    <x v="0"/>
    <x v="0"/>
    <x v="537"/>
    <s v="San Lorenzo 25, Nueva Córdoba"/>
    <x v="0"/>
    <x v="1"/>
    <x v="1"/>
    <s v=""/>
    <x v="0"/>
    <x v="0"/>
    <n v="873.49"/>
    <x v="1"/>
    <n v="2620.4699999999998"/>
    <s v="En tienda"/>
    <x v="0"/>
    <x v="0"/>
    <s v="Tarjeta"/>
    <x v="1"/>
    <x v="1"/>
    <n v="0"/>
    <x v="0"/>
    <s v="2x1"/>
    <x v="3"/>
    <x v="0"/>
    <x v="3"/>
    <n v="2.1"/>
    <x v="1"/>
    <n v="34"/>
    <n v="31"/>
  </r>
  <r>
    <s v="VTA03964"/>
    <x v="17"/>
    <n v="18"/>
    <x v="3"/>
    <x v="3"/>
    <x v="0"/>
    <x v="0"/>
    <x v="255"/>
    <s v="Calle San Lorenzo 47"/>
    <x v="1"/>
    <x v="10"/>
    <x v="8"/>
    <s v="Pequeño"/>
    <x v="2"/>
    <x v="1"/>
    <n v="1731.09"/>
    <x v="0"/>
    <n v="6924.36"/>
    <s v="En tienda"/>
    <x v="1"/>
    <x v="0"/>
    <s v="Efectivo"/>
    <x v="0"/>
    <x v="0"/>
    <n v="0"/>
    <x v="0"/>
    <s v="2x1"/>
    <x v="0"/>
    <x v="0"/>
    <x v="0"/>
    <n v="14.7"/>
    <x v="1"/>
    <n v="36"/>
    <n v="32"/>
  </r>
  <r>
    <s v="VTA04141"/>
    <x v="17"/>
    <n v="18"/>
    <x v="3"/>
    <x v="3"/>
    <x v="0"/>
    <x v="0"/>
    <x v="538"/>
    <s v="Córdoba Shopping"/>
    <x v="3"/>
    <x v="20"/>
    <x v="2"/>
    <s v=""/>
    <x v="0"/>
    <x v="2"/>
    <n v="1351.4"/>
    <x v="0"/>
    <n v="1351.4"/>
    <s v="En tienda"/>
    <x v="0"/>
    <x v="0"/>
    <s v="Efectivo"/>
    <x v="0"/>
    <x v="0"/>
    <n v="0"/>
    <x v="2"/>
    <s v="Ninguna"/>
    <x v="2"/>
    <x v="1"/>
    <x v="1"/>
    <n v="8.5"/>
    <x v="2"/>
    <n v="36"/>
    <n v="35"/>
  </r>
  <r>
    <s v="VTA04156"/>
    <x v="17"/>
    <n v="18"/>
    <x v="3"/>
    <x v="3"/>
    <x v="0"/>
    <x v="0"/>
    <x v="539"/>
    <s v="Calle San Lorenzo 47"/>
    <x v="1"/>
    <x v="6"/>
    <x v="5"/>
    <s v=""/>
    <x v="0"/>
    <x v="0"/>
    <n v="1824.5"/>
    <x v="0"/>
    <n v="5473.5"/>
    <s v="En tienda"/>
    <x v="1"/>
    <x v="0"/>
    <s v="Tarjeta"/>
    <x v="1"/>
    <x v="0"/>
    <n v="0"/>
    <x v="1"/>
    <s v="Happy Hour"/>
    <x v="3"/>
    <x v="1"/>
    <x v="2"/>
    <n v="11.6"/>
    <x v="1"/>
    <n v="10"/>
    <n v="7"/>
  </r>
  <r>
    <s v="VTA04199"/>
    <x v="17"/>
    <n v="18"/>
    <x v="3"/>
    <x v="3"/>
    <x v="0"/>
    <x v="0"/>
    <x v="540"/>
    <s v="Córdoba Shopping"/>
    <x v="3"/>
    <x v="27"/>
    <x v="10"/>
    <s v=""/>
    <x v="0"/>
    <x v="0"/>
    <n v="1720.94"/>
    <x v="0"/>
    <n v="5162.82"/>
    <s v="En tienda"/>
    <x v="1"/>
    <x v="0"/>
    <s v="Tarjeta"/>
    <x v="1"/>
    <x v="0"/>
    <n v="0"/>
    <x v="0"/>
    <s v="2x1"/>
    <x v="1"/>
    <x v="0"/>
    <x v="2"/>
    <n v="11.8"/>
    <x v="0"/>
    <n v="43"/>
    <n v="40"/>
  </r>
  <r>
    <s v="VTA04490"/>
    <x v="17"/>
    <n v="18"/>
    <x v="3"/>
    <x v="3"/>
    <x v="0"/>
    <x v="0"/>
    <x v="352"/>
    <s v="Córdoba Shopping"/>
    <x v="3"/>
    <x v="8"/>
    <x v="0"/>
    <s v=""/>
    <x v="0"/>
    <x v="3"/>
    <n v="1432.6"/>
    <x v="0"/>
    <n v="7163"/>
    <s v="En tienda"/>
    <x v="1"/>
    <x v="0"/>
    <s v="Efectivo"/>
    <x v="0"/>
    <x v="0"/>
    <n v="10"/>
    <x v="3"/>
    <s v="Combo"/>
    <x v="1"/>
    <x v="0"/>
    <x v="3"/>
    <n v="2.2000000000000002"/>
    <x v="1"/>
    <n v="38"/>
    <n v="33"/>
  </r>
  <r>
    <s v="VTA04496"/>
    <x v="17"/>
    <n v="18"/>
    <x v="3"/>
    <x v="3"/>
    <x v="0"/>
    <x v="0"/>
    <x v="541"/>
    <s v="Córdoba Shopping"/>
    <x v="3"/>
    <x v="8"/>
    <x v="0"/>
    <s v=""/>
    <x v="0"/>
    <x v="2"/>
    <n v="1413.02"/>
    <x v="0"/>
    <n v="1413.02"/>
    <s v="Take Away"/>
    <x v="0"/>
    <x v="1"/>
    <s v="Efectivo"/>
    <x v="0"/>
    <x v="1"/>
    <n v="0"/>
    <x v="2"/>
    <s v="Ninguna"/>
    <x v="3"/>
    <x v="0"/>
    <x v="3"/>
    <n v="2.2999999999999998"/>
    <x v="1"/>
    <n v="43"/>
    <n v="42"/>
  </r>
  <r>
    <s v="VTA04653"/>
    <x v="17"/>
    <n v="18"/>
    <x v="3"/>
    <x v="3"/>
    <x v="0"/>
    <x v="0"/>
    <x v="542"/>
    <s v="Calle San Lorenzo 47"/>
    <x v="1"/>
    <x v="16"/>
    <x v="4"/>
    <s v="Venti"/>
    <x v="4"/>
    <x v="3"/>
    <n v="1368.58"/>
    <x v="0"/>
    <n v="6842.9"/>
    <s v="Delivery"/>
    <x v="1"/>
    <x v="2"/>
    <s v="App"/>
    <x v="2"/>
    <x v="1"/>
    <n v="0"/>
    <x v="1"/>
    <s v="Happy Hour"/>
    <x v="3"/>
    <x v="2"/>
    <x v="1"/>
    <n v="8.1999999999999993"/>
    <x v="1"/>
    <n v="37"/>
    <n v="32"/>
  </r>
  <r>
    <s v="VTA04678"/>
    <x v="17"/>
    <n v="18"/>
    <x v="3"/>
    <x v="3"/>
    <x v="0"/>
    <x v="0"/>
    <x v="543"/>
    <s v="San Lorenzo 25, Nueva Córdoba"/>
    <x v="0"/>
    <x v="6"/>
    <x v="5"/>
    <s v=""/>
    <x v="0"/>
    <x v="2"/>
    <n v="2062.8000000000002"/>
    <x v="2"/>
    <n v="2062.8000000000002"/>
    <s v="En tienda"/>
    <x v="0"/>
    <x v="0"/>
    <s v="Tarjeta"/>
    <x v="1"/>
    <x v="0"/>
    <n v="10"/>
    <x v="0"/>
    <s v="2x1"/>
    <x v="3"/>
    <x v="2"/>
    <x v="2"/>
    <n v="10.199999999999999"/>
    <x v="1"/>
    <n v="34"/>
    <n v="33"/>
  </r>
  <r>
    <s v="VTA00073"/>
    <x v="18"/>
    <n v="19"/>
    <x v="4"/>
    <x v="4"/>
    <x v="0"/>
    <x v="0"/>
    <x v="88"/>
    <s v="Calle San Lorenzo 47"/>
    <x v="1"/>
    <x v="8"/>
    <x v="0"/>
    <s v=""/>
    <x v="0"/>
    <x v="1"/>
    <n v="1252.27"/>
    <x v="0"/>
    <n v="5009.08"/>
    <s v="Take Away"/>
    <x v="1"/>
    <x v="1"/>
    <s v="Efectivo"/>
    <x v="0"/>
    <x v="0"/>
    <n v="10"/>
    <x v="0"/>
    <s v="2x1"/>
    <x v="4"/>
    <x v="0"/>
    <x v="0"/>
    <n v="13.6"/>
    <x v="1"/>
    <n v="28"/>
    <n v="24"/>
  </r>
  <r>
    <s v="VTA00106"/>
    <x v="18"/>
    <n v="19"/>
    <x v="4"/>
    <x v="4"/>
    <x v="0"/>
    <x v="0"/>
    <x v="496"/>
    <s v="Avenida Colón 608"/>
    <x v="2"/>
    <x v="20"/>
    <x v="2"/>
    <s v=""/>
    <x v="0"/>
    <x v="3"/>
    <n v="1313.82"/>
    <x v="0"/>
    <n v="6569.1"/>
    <s v="Delivery"/>
    <x v="1"/>
    <x v="2"/>
    <s v="Efectivo"/>
    <x v="0"/>
    <x v="0"/>
    <n v="15"/>
    <x v="2"/>
    <s v="Ninguna"/>
    <x v="4"/>
    <x v="0"/>
    <x v="1"/>
    <n v="9.8000000000000007"/>
    <x v="3"/>
    <n v="42"/>
    <n v="37"/>
  </r>
  <r>
    <s v="VTA00367"/>
    <x v="18"/>
    <n v="19"/>
    <x v="4"/>
    <x v="4"/>
    <x v="0"/>
    <x v="0"/>
    <x v="144"/>
    <s v="Avenida Colón 608"/>
    <x v="2"/>
    <x v="9"/>
    <x v="7"/>
    <s v=""/>
    <x v="0"/>
    <x v="2"/>
    <n v="2823.54"/>
    <x v="2"/>
    <n v="2823.54"/>
    <s v="Take Away"/>
    <x v="0"/>
    <x v="1"/>
    <s v="App"/>
    <x v="2"/>
    <x v="0"/>
    <n v="10"/>
    <x v="2"/>
    <s v="Ninguna"/>
    <x v="0"/>
    <x v="0"/>
    <x v="1"/>
    <n v="8.1999999999999993"/>
    <x v="0"/>
    <n v="16"/>
    <n v="15"/>
  </r>
  <r>
    <s v="VTA00521"/>
    <x v="18"/>
    <n v="19"/>
    <x v="4"/>
    <x v="4"/>
    <x v="0"/>
    <x v="0"/>
    <x v="400"/>
    <s v="San Lorenzo 25, Nueva Córdoba"/>
    <x v="0"/>
    <x v="20"/>
    <x v="2"/>
    <s v=""/>
    <x v="0"/>
    <x v="3"/>
    <n v="1234.53"/>
    <x v="0"/>
    <n v="6172.65"/>
    <s v="En tienda"/>
    <x v="1"/>
    <x v="0"/>
    <s v="Efectivo"/>
    <x v="0"/>
    <x v="1"/>
    <n v="0"/>
    <x v="2"/>
    <s v="Ninguna"/>
    <x v="0"/>
    <x v="2"/>
    <x v="2"/>
    <n v="10.7"/>
    <x v="1"/>
    <n v="36"/>
    <n v="31"/>
  </r>
  <r>
    <s v="VTA00720"/>
    <x v="18"/>
    <n v="19"/>
    <x v="4"/>
    <x v="4"/>
    <x v="0"/>
    <x v="0"/>
    <x v="387"/>
    <s v="Avenida Colón 608"/>
    <x v="2"/>
    <x v="25"/>
    <x v="2"/>
    <s v=""/>
    <x v="0"/>
    <x v="1"/>
    <n v="1436.94"/>
    <x v="0"/>
    <n v="5747.76"/>
    <s v="En tienda"/>
    <x v="1"/>
    <x v="0"/>
    <s v="Tarjeta"/>
    <x v="1"/>
    <x v="0"/>
    <n v="15"/>
    <x v="1"/>
    <s v="Happy Hour"/>
    <x v="5"/>
    <x v="0"/>
    <x v="1"/>
    <n v="9.6999999999999993"/>
    <x v="3"/>
    <n v="45"/>
    <n v="41"/>
  </r>
  <r>
    <s v="VTA00821"/>
    <x v="18"/>
    <n v="19"/>
    <x v="4"/>
    <x v="4"/>
    <x v="0"/>
    <x v="0"/>
    <x v="544"/>
    <s v="Avenida Colón 608"/>
    <x v="2"/>
    <x v="10"/>
    <x v="8"/>
    <s v="Tall"/>
    <x v="1"/>
    <x v="3"/>
    <n v="1925.27"/>
    <x v="0"/>
    <n v="9626.35"/>
    <s v="Delivery"/>
    <x v="1"/>
    <x v="2"/>
    <s v="Tarjeta"/>
    <x v="1"/>
    <x v="0"/>
    <n v="0"/>
    <x v="2"/>
    <s v="Ninguna"/>
    <x v="2"/>
    <x v="2"/>
    <x v="1"/>
    <n v="5.7"/>
    <x v="0"/>
    <n v="22"/>
    <n v="17"/>
  </r>
  <r>
    <s v="VTA00921"/>
    <x v="18"/>
    <n v="19"/>
    <x v="4"/>
    <x v="4"/>
    <x v="0"/>
    <x v="0"/>
    <x v="545"/>
    <s v="Avenida Colón 608"/>
    <x v="2"/>
    <x v="8"/>
    <x v="0"/>
    <s v=""/>
    <x v="0"/>
    <x v="0"/>
    <n v="1032.51"/>
    <x v="0"/>
    <n v="3097.53"/>
    <s v="Delivery"/>
    <x v="0"/>
    <x v="2"/>
    <s v="Efectivo"/>
    <x v="0"/>
    <x v="1"/>
    <n v="0"/>
    <x v="1"/>
    <s v="Happy Hour"/>
    <x v="0"/>
    <x v="0"/>
    <x v="3"/>
    <n v="2.9"/>
    <x v="2"/>
    <n v="42"/>
    <n v="39"/>
  </r>
  <r>
    <s v="VTA01012"/>
    <x v="18"/>
    <n v="19"/>
    <x v="4"/>
    <x v="4"/>
    <x v="0"/>
    <x v="0"/>
    <x v="546"/>
    <s v="Avenida Colón 608"/>
    <x v="2"/>
    <x v="19"/>
    <x v="7"/>
    <s v=""/>
    <x v="0"/>
    <x v="4"/>
    <n v="2133.85"/>
    <x v="2"/>
    <n v="4267.7"/>
    <s v="Delivery"/>
    <x v="0"/>
    <x v="2"/>
    <s v="Efectivo"/>
    <x v="0"/>
    <x v="0"/>
    <n v="15"/>
    <x v="2"/>
    <s v="Ninguna"/>
    <x v="2"/>
    <x v="0"/>
    <x v="1"/>
    <n v="6.9"/>
    <x v="0"/>
    <n v="14"/>
    <n v="12"/>
  </r>
  <r>
    <s v="VTA01049"/>
    <x v="18"/>
    <n v="19"/>
    <x v="4"/>
    <x v="4"/>
    <x v="0"/>
    <x v="0"/>
    <x v="428"/>
    <s v="Calle San Lorenzo 47"/>
    <x v="1"/>
    <x v="7"/>
    <x v="6"/>
    <s v=""/>
    <x v="0"/>
    <x v="0"/>
    <n v="2750"/>
    <x v="2"/>
    <n v="8250"/>
    <s v="Take Away"/>
    <x v="1"/>
    <x v="1"/>
    <s v="App"/>
    <x v="2"/>
    <x v="1"/>
    <n v="0"/>
    <x v="1"/>
    <s v="Happy Hour"/>
    <x v="2"/>
    <x v="1"/>
    <x v="0"/>
    <n v="14.7"/>
    <x v="0"/>
    <n v="38"/>
    <n v="35"/>
  </r>
  <r>
    <s v="VTA01066"/>
    <x v="18"/>
    <n v="19"/>
    <x v="4"/>
    <x v="4"/>
    <x v="0"/>
    <x v="0"/>
    <x v="37"/>
    <s v="San Lorenzo 25, Nueva Córdoba"/>
    <x v="0"/>
    <x v="0"/>
    <x v="0"/>
    <s v=""/>
    <x v="0"/>
    <x v="0"/>
    <n v="1298.26"/>
    <x v="0"/>
    <n v="3894.78"/>
    <s v="En tienda"/>
    <x v="0"/>
    <x v="0"/>
    <s v="App"/>
    <x v="2"/>
    <x v="0"/>
    <n v="15"/>
    <x v="0"/>
    <s v="2x1"/>
    <x v="5"/>
    <x v="0"/>
    <x v="1"/>
    <n v="9"/>
    <x v="2"/>
    <n v="12"/>
    <n v="9"/>
  </r>
  <r>
    <s v="VTA01298"/>
    <x v="18"/>
    <n v="19"/>
    <x v="4"/>
    <x v="4"/>
    <x v="0"/>
    <x v="0"/>
    <x v="159"/>
    <s v="Avenida Colón 608"/>
    <x v="2"/>
    <x v="3"/>
    <x v="3"/>
    <s v=""/>
    <x v="0"/>
    <x v="1"/>
    <n v="1334.07"/>
    <x v="0"/>
    <n v="5336.28"/>
    <s v="En tienda"/>
    <x v="1"/>
    <x v="0"/>
    <s v="Tarjeta"/>
    <x v="1"/>
    <x v="0"/>
    <n v="15"/>
    <x v="0"/>
    <s v="2x1"/>
    <x v="3"/>
    <x v="1"/>
    <x v="1"/>
    <n v="7.1"/>
    <x v="3"/>
    <n v="46"/>
    <n v="42"/>
  </r>
  <r>
    <s v="VTA01554"/>
    <x v="18"/>
    <n v="19"/>
    <x v="4"/>
    <x v="4"/>
    <x v="0"/>
    <x v="0"/>
    <x v="547"/>
    <s v="Avenida Colón 608"/>
    <x v="2"/>
    <x v="25"/>
    <x v="2"/>
    <s v=""/>
    <x v="0"/>
    <x v="2"/>
    <n v="1278.2"/>
    <x v="0"/>
    <n v="1278.2"/>
    <s v="En tienda"/>
    <x v="0"/>
    <x v="0"/>
    <s v="Tarjeta"/>
    <x v="1"/>
    <x v="0"/>
    <n v="0"/>
    <x v="3"/>
    <s v="Combo"/>
    <x v="3"/>
    <x v="2"/>
    <x v="1"/>
    <n v="8.9"/>
    <x v="1"/>
    <n v="28"/>
    <n v="27"/>
  </r>
  <r>
    <s v="VTA01887"/>
    <x v="18"/>
    <n v="19"/>
    <x v="4"/>
    <x v="4"/>
    <x v="0"/>
    <x v="0"/>
    <x v="548"/>
    <s v="Calle San Lorenzo 47"/>
    <x v="1"/>
    <x v="5"/>
    <x v="4"/>
    <s v="Venti"/>
    <x v="4"/>
    <x v="4"/>
    <n v="1420.09"/>
    <x v="0"/>
    <n v="2840.18"/>
    <s v="Take Away"/>
    <x v="0"/>
    <x v="1"/>
    <s v="App"/>
    <x v="2"/>
    <x v="1"/>
    <n v="0"/>
    <x v="1"/>
    <s v="Happy Hour"/>
    <x v="5"/>
    <x v="1"/>
    <x v="2"/>
    <n v="10.5"/>
    <x v="2"/>
    <n v="48"/>
    <n v="46"/>
  </r>
  <r>
    <s v="VTA01937"/>
    <x v="18"/>
    <n v="19"/>
    <x v="4"/>
    <x v="4"/>
    <x v="0"/>
    <x v="0"/>
    <x v="549"/>
    <s v="Calle San Lorenzo 47"/>
    <x v="1"/>
    <x v="20"/>
    <x v="2"/>
    <s v=""/>
    <x v="0"/>
    <x v="0"/>
    <n v="1292.79"/>
    <x v="0"/>
    <n v="3878.37"/>
    <s v="Delivery"/>
    <x v="0"/>
    <x v="2"/>
    <s v="Efectivo"/>
    <x v="0"/>
    <x v="0"/>
    <n v="15"/>
    <x v="1"/>
    <s v="Happy Hour"/>
    <x v="1"/>
    <x v="1"/>
    <x v="3"/>
    <n v="3.9"/>
    <x v="3"/>
    <n v="10"/>
    <n v="7"/>
  </r>
  <r>
    <s v="VTA02187"/>
    <x v="18"/>
    <n v="19"/>
    <x v="4"/>
    <x v="4"/>
    <x v="0"/>
    <x v="0"/>
    <x v="404"/>
    <s v="Córdoba Shopping"/>
    <x v="3"/>
    <x v="0"/>
    <x v="0"/>
    <s v=""/>
    <x v="0"/>
    <x v="1"/>
    <n v="1353.95"/>
    <x v="0"/>
    <n v="5415.8"/>
    <s v="Take Away"/>
    <x v="1"/>
    <x v="1"/>
    <s v="Efectivo"/>
    <x v="0"/>
    <x v="0"/>
    <n v="0"/>
    <x v="1"/>
    <s v="Happy Hour"/>
    <x v="4"/>
    <x v="0"/>
    <x v="1"/>
    <n v="7.8"/>
    <x v="4"/>
    <n v="26"/>
    <n v="22"/>
  </r>
  <r>
    <s v="VTA02790"/>
    <x v="18"/>
    <n v="19"/>
    <x v="4"/>
    <x v="4"/>
    <x v="0"/>
    <x v="0"/>
    <x v="550"/>
    <s v="San Lorenzo 25, Nueva Córdoba"/>
    <x v="0"/>
    <x v="1"/>
    <x v="1"/>
    <s v=""/>
    <x v="0"/>
    <x v="1"/>
    <n v="1120.46"/>
    <x v="0"/>
    <n v="4481.84"/>
    <s v="En tienda"/>
    <x v="0"/>
    <x v="0"/>
    <s v="Efectivo"/>
    <x v="0"/>
    <x v="0"/>
    <n v="0"/>
    <x v="3"/>
    <s v="Combo"/>
    <x v="0"/>
    <x v="1"/>
    <x v="1"/>
    <n v="6.4"/>
    <x v="2"/>
    <n v="11"/>
    <n v="7"/>
  </r>
  <r>
    <s v="VTA02807"/>
    <x v="18"/>
    <n v="19"/>
    <x v="4"/>
    <x v="4"/>
    <x v="0"/>
    <x v="0"/>
    <x v="154"/>
    <s v="Avenida Colón 608"/>
    <x v="2"/>
    <x v="21"/>
    <x v="1"/>
    <s v=""/>
    <x v="0"/>
    <x v="1"/>
    <n v="1173.69"/>
    <x v="0"/>
    <n v="4694.76"/>
    <s v="Delivery"/>
    <x v="0"/>
    <x v="2"/>
    <s v="Efectivo"/>
    <x v="0"/>
    <x v="0"/>
    <n v="15"/>
    <x v="3"/>
    <s v="Combo"/>
    <x v="3"/>
    <x v="2"/>
    <x v="1"/>
    <n v="6.4"/>
    <x v="4"/>
    <n v="29"/>
    <n v="25"/>
  </r>
  <r>
    <s v="VTA02923"/>
    <x v="18"/>
    <n v="19"/>
    <x v="4"/>
    <x v="4"/>
    <x v="0"/>
    <x v="0"/>
    <x v="551"/>
    <s v="San Lorenzo 25, Nueva Córdoba"/>
    <x v="0"/>
    <x v="6"/>
    <x v="5"/>
    <s v=""/>
    <x v="0"/>
    <x v="1"/>
    <n v="1730.36"/>
    <x v="0"/>
    <n v="6921.44"/>
    <s v="En tienda"/>
    <x v="1"/>
    <x v="0"/>
    <s v="Tarjeta"/>
    <x v="1"/>
    <x v="0"/>
    <n v="10"/>
    <x v="2"/>
    <s v="Ninguna"/>
    <x v="2"/>
    <x v="2"/>
    <x v="1"/>
    <n v="8.1"/>
    <x v="1"/>
    <n v="46"/>
    <n v="42"/>
  </r>
  <r>
    <s v="VTA02981"/>
    <x v="18"/>
    <n v="19"/>
    <x v="4"/>
    <x v="4"/>
    <x v="0"/>
    <x v="0"/>
    <x v="137"/>
    <s v="Calle San Lorenzo 47"/>
    <x v="1"/>
    <x v="9"/>
    <x v="7"/>
    <s v=""/>
    <x v="0"/>
    <x v="4"/>
    <n v="2838.65"/>
    <x v="2"/>
    <n v="5677.3"/>
    <s v="En tienda"/>
    <x v="1"/>
    <x v="0"/>
    <s v="App"/>
    <x v="2"/>
    <x v="0"/>
    <n v="10"/>
    <x v="2"/>
    <s v="Ninguna"/>
    <x v="4"/>
    <x v="2"/>
    <x v="3"/>
    <n v="4.7"/>
    <x v="4"/>
    <n v="18"/>
    <n v="16"/>
  </r>
  <r>
    <s v="VTA03321"/>
    <x v="18"/>
    <n v="19"/>
    <x v="4"/>
    <x v="4"/>
    <x v="0"/>
    <x v="0"/>
    <x v="552"/>
    <s v="Córdoba Shopping"/>
    <x v="3"/>
    <x v="14"/>
    <x v="6"/>
    <s v=""/>
    <x v="0"/>
    <x v="3"/>
    <n v="3405.3"/>
    <x v="3"/>
    <n v="17026.5"/>
    <s v="Take Away"/>
    <x v="3"/>
    <x v="1"/>
    <s v="App"/>
    <x v="2"/>
    <x v="0"/>
    <n v="0"/>
    <x v="1"/>
    <s v="Happy Hour"/>
    <x v="4"/>
    <x v="1"/>
    <x v="3"/>
    <n v="3.9"/>
    <x v="2"/>
    <n v="31"/>
    <n v="26"/>
  </r>
  <r>
    <s v="VTA03337"/>
    <x v="18"/>
    <n v="19"/>
    <x v="4"/>
    <x v="4"/>
    <x v="0"/>
    <x v="0"/>
    <x v="553"/>
    <s v="Avenida Colón 608"/>
    <x v="2"/>
    <x v="6"/>
    <x v="5"/>
    <s v=""/>
    <x v="0"/>
    <x v="2"/>
    <n v="1842.16"/>
    <x v="0"/>
    <n v="1842.16"/>
    <s v="Delivery"/>
    <x v="0"/>
    <x v="2"/>
    <s v="App"/>
    <x v="2"/>
    <x v="0"/>
    <n v="0"/>
    <x v="0"/>
    <s v="2x1"/>
    <x v="1"/>
    <x v="1"/>
    <x v="3"/>
    <n v="3.8"/>
    <x v="0"/>
    <n v="15"/>
    <n v="14"/>
  </r>
  <r>
    <s v="VTA03354"/>
    <x v="18"/>
    <n v="19"/>
    <x v="4"/>
    <x v="4"/>
    <x v="0"/>
    <x v="0"/>
    <x v="554"/>
    <s v="San Lorenzo 25, Nueva Córdoba"/>
    <x v="0"/>
    <x v="10"/>
    <x v="8"/>
    <s v="Tall"/>
    <x v="1"/>
    <x v="3"/>
    <n v="1682.58"/>
    <x v="0"/>
    <n v="8412.9"/>
    <s v="Delivery"/>
    <x v="1"/>
    <x v="2"/>
    <s v="Tarjeta"/>
    <x v="1"/>
    <x v="0"/>
    <n v="15"/>
    <x v="0"/>
    <s v="2x1"/>
    <x v="4"/>
    <x v="2"/>
    <x v="0"/>
    <n v="14.9"/>
    <x v="0"/>
    <n v="28"/>
    <n v="23"/>
  </r>
  <r>
    <s v="VTA03385"/>
    <x v="18"/>
    <n v="19"/>
    <x v="4"/>
    <x v="4"/>
    <x v="0"/>
    <x v="0"/>
    <x v="555"/>
    <s v="Córdoba Shopping"/>
    <x v="3"/>
    <x v="14"/>
    <x v="6"/>
    <s v=""/>
    <x v="0"/>
    <x v="0"/>
    <n v="3018.26"/>
    <x v="3"/>
    <n v="9054.7800000000007"/>
    <s v="Take Away"/>
    <x v="1"/>
    <x v="1"/>
    <s v="Efectivo"/>
    <x v="0"/>
    <x v="1"/>
    <n v="0"/>
    <x v="1"/>
    <s v="Happy Hour"/>
    <x v="2"/>
    <x v="1"/>
    <x v="0"/>
    <n v="14.4"/>
    <x v="1"/>
    <n v="24"/>
    <n v="21"/>
  </r>
  <r>
    <s v="VTA03393"/>
    <x v="18"/>
    <n v="19"/>
    <x v="4"/>
    <x v="4"/>
    <x v="0"/>
    <x v="0"/>
    <x v="443"/>
    <s v="Córdoba Shopping"/>
    <x v="3"/>
    <x v="10"/>
    <x v="8"/>
    <s v="Pequeño"/>
    <x v="2"/>
    <x v="3"/>
    <n v="2011.62"/>
    <x v="2"/>
    <n v="10058.1"/>
    <s v="Delivery"/>
    <x v="2"/>
    <x v="2"/>
    <s v="App"/>
    <x v="2"/>
    <x v="0"/>
    <n v="0"/>
    <x v="0"/>
    <s v="2x1"/>
    <x v="1"/>
    <x v="1"/>
    <x v="2"/>
    <n v="11.7"/>
    <x v="4"/>
    <n v="35"/>
    <n v="30"/>
  </r>
  <r>
    <s v="VTA03468"/>
    <x v="18"/>
    <n v="19"/>
    <x v="4"/>
    <x v="4"/>
    <x v="0"/>
    <x v="0"/>
    <x v="111"/>
    <s v="Avenida Colón 608"/>
    <x v="2"/>
    <x v="3"/>
    <x v="3"/>
    <s v=""/>
    <x v="0"/>
    <x v="1"/>
    <n v="1197.18"/>
    <x v="0"/>
    <n v="4788.72"/>
    <s v="Take Away"/>
    <x v="0"/>
    <x v="1"/>
    <s v="Efectivo"/>
    <x v="0"/>
    <x v="1"/>
    <n v="0"/>
    <x v="2"/>
    <s v="Ninguna"/>
    <x v="1"/>
    <x v="0"/>
    <x v="3"/>
    <n v="2.4"/>
    <x v="3"/>
    <n v="38"/>
    <n v="34"/>
  </r>
  <r>
    <s v="VTA03544"/>
    <x v="18"/>
    <n v="19"/>
    <x v="4"/>
    <x v="4"/>
    <x v="0"/>
    <x v="0"/>
    <x v="556"/>
    <s v="Córdoba Shopping"/>
    <x v="3"/>
    <x v="29"/>
    <x v="9"/>
    <s v="Pequeño"/>
    <x v="2"/>
    <x v="1"/>
    <n v="1580.85"/>
    <x v="0"/>
    <n v="6323.4"/>
    <s v="Delivery"/>
    <x v="1"/>
    <x v="2"/>
    <s v="Efectivo"/>
    <x v="0"/>
    <x v="0"/>
    <n v="15"/>
    <x v="3"/>
    <s v="Combo"/>
    <x v="1"/>
    <x v="2"/>
    <x v="1"/>
    <n v="9"/>
    <x v="1"/>
    <n v="27"/>
    <n v="23"/>
  </r>
  <r>
    <s v="VTA03566"/>
    <x v="18"/>
    <n v="19"/>
    <x v="4"/>
    <x v="4"/>
    <x v="0"/>
    <x v="0"/>
    <x v="168"/>
    <s v="San Lorenzo 25, Nueva Córdoba"/>
    <x v="0"/>
    <x v="14"/>
    <x v="6"/>
    <s v=""/>
    <x v="0"/>
    <x v="1"/>
    <n v="2793.43"/>
    <x v="2"/>
    <n v="11173.72"/>
    <s v="En tienda"/>
    <x v="2"/>
    <x v="0"/>
    <s v="Efectivo"/>
    <x v="0"/>
    <x v="1"/>
    <n v="0"/>
    <x v="2"/>
    <s v="Ninguna"/>
    <x v="2"/>
    <x v="0"/>
    <x v="0"/>
    <n v="13.7"/>
    <x v="1"/>
    <n v="42"/>
    <n v="38"/>
  </r>
  <r>
    <s v="VTA03663"/>
    <x v="18"/>
    <n v="19"/>
    <x v="4"/>
    <x v="4"/>
    <x v="0"/>
    <x v="0"/>
    <x v="519"/>
    <s v="Calle San Lorenzo 47"/>
    <x v="1"/>
    <x v="23"/>
    <x v="10"/>
    <s v=""/>
    <x v="0"/>
    <x v="3"/>
    <n v="1440.32"/>
    <x v="0"/>
    <n v="7201.6"/>
    <s v="En tienda"/>
    <x v="1"/>
    <x v="0"/>
    <s v="Tarjeta"/>
    <x v="1"/>
    <x v="0"/>
    <n v="0"/>
    <x v="3"/>
    <s v="Combo"/>
    <x v="3"/>
    <x v="2"/>
    <x v="3"/>
    <n v="2.8"/>
    <x v="4"/>
    <n v="27"/>
    <n v="22"/>
  </r>
  <r>
    <s v="VTA03813"/>
    <x v="18"/>
    <n v="19"/>
    <x v="4"/>
    <x v="4"/>
    <x v="0"/>
    <x v="0"/>
    <x v="557"/>
    <s v="Avenida Colón 608"/>
    <x v="2"/>
    <x v="16"/>
    <x v="4"/>
    <s v="Pequeño"/>
    <x v="2"/>
    <x v="0"/>
    <n v="1896.08"/>
    <x v="0"/>
    <n v="5688.24"/>
    <s v="En tienda"/>
    <x v="1"/>
    <x v="0"/>
    <s v="Tarjeta"/>
    <x v="1"/>
    <x v="0"/>
    <n v="15"/>
    <x v="0"/>
    <s v="2x1"/>
    <x v="3"/>
    <x v="1"/>
    <x v="2"/>
    <n v="11.3"/>
    <x v="1"/>
    <n v="34"/>
    <n v="31"/>
  </r>
  <r>
    <s v="VTA04099"/>
    <x v="18"/>
    <n v="19"/>
    <x v="4"/>
    <x v="4"/>
    <x v="0"/>
    <x v="0"/>
    <x v="558"/>
    <s v="Avenida Colón 608"/>
    <x v="2"/>
    <x v="3"/>
    <x v="3"/>
    <s v=""/>
    <x v="0"/>
    <x v="1"/>
    <n v="1408.88"/>
    <x v="0"/>
    <n v="5635.52"/>
    <s v="En tienda"/>
    <x v="1"/>
    <x v="0"/>
    <s v="Tarjeta"/>
    <x v="1"/>
    <x v="1"/>
    <n v="0"/>
    <x v="2"/>
    <s v="Ninguna"/>
    <x v="2"/>
    <x v="2"/>
    <x v="1"/>
    <n v="6.5"/>
    <x v="4"/>
    <n v="40"/>
    <n v="36"/>
  </r>
  <r>
    <s v="VTA04281"/>
    <x v="18"/>
    <n v="19"/>
    <x v="4"/>
    <x v="4"/>
    <x v="0"/>
    <x v="0"/>
    <x v="146"/>
    <s v="Calle San Lorenzo 47"/>
    <x v="1"/>
    <x v="14"/>
    <x v="6"/>
    <s v=""/>
    <x v="0"/>
    <x v="0"/>
    <n v="2823.04"/>
    <x v="2"/>
    <n v="8469.1200000000008"/>
    <s v="Delivery"/>
    <x v="1"/>
    <x v="2"/>
    <s v="App"/>
    <x v="2"/>
    <x v="0"/>
    <n v="0"/>
    <x v="1"/>
    <s v="Happy Hour"/>
    <x v="3"/>
    <x v="2"/>
    <x v="1"/>
    <n v="7.1"/>
    <x v="0"/>
    <n v="31"/>
    <n v="28"/>
  </r>
  <r>
    <s v="VTA04335"/>
    <x v="18"/>
    <n v="19"/>
    <x v="4"/>
    <x v="4"/>
    <x v="0"/>
    <x v="0"/>
    <x v="413"/>
    <s v="Córdoba Shopping"/>
    <x v="3"/>
    <x v="12"/>
    <x v="4"/>
    <s v="Grande"/>
    <x v="3"/>
    <x v="1"/>
    <n v="1359.92"/>
    <x v="0"/>
    <n v="5439.68"/>
    <s v="Take Away"/>
    <x v="1"/>
    <x v="1"/>
    <s v="App"/>
    <x v="2"/>
    <x v="0"/>
    <n v="10"/>
    <x v="2"/>
    <s v="Ninguna"/>
    <x v="3"/>
    <x v="1"/>
    <x v="2"/>
    <n v="12.8"/>
    <x v="4"/>
    <n v="32"/>
    <n v="28"/>
  </r>
  <r>
    <s v="VTA04393"/>
    <x v="18"/>
    <n v="19"/>
    <x v="4"/>
    <x v="4"/>
    <x v="0"/>
    <x v="0"/>
    <x v="464"/>
    <s v="Córdoba Shopping"/>
    <x v="3"/>
    <x v="21"/>
    <x v="1"/>
    <s v=""/>
    <x v="0"/>
    <x v="3"/>
    <n v="1217.05"/>
    <x v="0"/>
    <n v="6085.25"/>
    <s v="En tienda"/>
    <x v="1"/>
    <x v="0"/>
    <s v="App"/>
    <x v="2"/>
    <x v="0"/>
    <n v="15"/>
    <x v="0"/>
    <s v="2x1"/>
    <x v="0"/>
    <x v="2"/>
    <x v="3"/>
    <n v="4.9000000000000004"/>
    <x v="3"/>
    <n v="24"/>
    <n v="19"/>
  </r>
  <r>
    <s v="VTA04451"/>
    <x v="18"/>
    <n v="19"/>
    <x v="4"/>
    <x v="4"/>
    <x v="0"/>
    <x v="0"/>
    <x v="559"/>
    <s v="Córdoba Shopping"/>
    <x v="3"/>
    <x v="6"/>
    <x v="5"/>
    <s v=""/>
    <x v="0"/>
    <x v="1"/>
    <n v="1605.14"/>
    <x v="0"/>
    <n v="6420.56"/>
    <s v="Delivery"/>
    <x v="1"/>
    <x v="2"/>
    <s v="Efectivo"/>
    <x v="0"/>
    <x v="1"/>
    <n v="0"/>
    <x v="1"/>
    <s v="Happy Hour"/>
    <x v="0"/>
    <x v="2"/>
    <x v="1"/>
    <n v="6.5"/>
    <x v="3"/>
    <n v="21"/>
    <n v="17"/>
  </r>
  <r>
    <s v="VTA04661"/>
    <x v="18"/>
    <n v="19"/>
    <x v="4"/>
    <x v="4"/>
    <x v="0"/>
    <x v="0"/>
    <x v="137"/>
    <s v="Córdoba Shopping"/>
    <x v="3"/>
    <x v="21"/>
    <x v="1"/>
    <s v=""/>
    <x v="0"/>
    <x v="2"/>
    <n v="1142.0999999999999"/>
    <x v="0"/>
    <n v="1142.0999999999999"/>
    <s v="Take Away"/>
    <x v="0"/>
    <x v="1"/>
    <s v="App"/>
    <x v="2"/>
    <x v="1"/>
    <n v="0"/>
    <x v="1"/>
    <s v="Happy Hour"/>
    <x v="5"/>
    <x v="0"/>
    <x v="0"/>
    <n v="13.2"/>
    <x v="2"/>
    <n v="26"/>
    <n v="25"/>
  </r>
  <r>
    <s v="VTA04719"/>
    <x v="18"/>
    <n v="19"/>
    <x v="4"/>
    <x v="4"/>
    <x v="0"/>
    <x v="0"/>
    <x v="51"/>
    <s v="San Lorenzo 25, Nueva Córdoba"/>
    <x v="0"/>
    <x v="7"/>
    <x v="6"/>
    <s v=""/>
    <x v="0"/>
    <x v="1"/>
    <n v="3477.4"/>
    <x v="3"/>
    <n v="13909.6"/>
    <s v="En tienda"/>
    <x v="2"/>
    <x v="0"/>
    <s v="App"/>
    <x v="2"/>
    <x v="0"/>
    <n v="10"/>
    <x v="0"/>
    <s v="2x1"/>
    <x v="5"/>
    <x v="0"/>
    <x v="2"/>
    <n v="12.9"/>
    <x v="1"/>
    <n v="45"/>
    <n v="41"/>
  </r>
  <r>
    <s v="VTA04720"/>
    <x v="18"/>
    <n v="19"/>
    <x v="4"/>
    <x v="4"/>
    <x v="0"/>
    <x v="0"/>
    <x v="560"/>
    <s v="Avenida Colón 608"/>
    <x v="2"/>
    <x v="7"/>
    <x v="6"/>
    <s v=""/>
    <x v="0"/>
    <x v="2"/>
    <n v="3110.9"/>
    <x v="3"/>
    <n v="3110.9"/>
    <s v="Take Away"/>
    <x v="0"/>
    <x v="1"/>
    <s v="App"/>
    <x v="2"/>
    <x v="1"/>
    <n v="0"/>
    <x v="0"/>
    <s v="2x1"/>
    <x v="3"/>
    <x v="0"/>
    <x v="3"/>
    <n v="3.9"/>
    <x v="1"/>
    <n v="50"/>
    <n v="49"/>
  </r>
  <r>
    <s v="VTA04722"/>
    <x v="18"/>
    <n v="19"/>
    <x v="4"/>
    <x v="4"/>
    <x v="0"/>
    <x v="0"/>
    <x v="325"/>
    <s v="Calle San Lorenzo 47"/>
    <x v="1"/>
    <x v="0"/>
    <x v="0"/>
    <s v=""/>
    <x v="0"/>
    <x v="0"/>
    <n v="1573.96"/>
    <x v="0"/>
    <n v="4721.88"/>
    <s v="Delivery"/>
    <x v="0"/>
    <x v="2"/>
    <s v="Efectivo"/>
    <x v="0"/>
    <x v="1"/>
    <n v="0"/>
    <x v="3"/>
    <s v="Combo"/>
    <x v="1"/>
    <x v="1"/>
    <x v="2"/>
    <n v="12.2"/>
    <x v="1"/>
    <n v="48"/>
    <n v="45"/>
  </r>
  <r>
    <s v="VTA00113"/>
    <x v="19"/>
    <n v="20"/>
    <x v="5"/>
    <x v="5"/>
    <x v="0"/>
    <x v="0"/>
    <x v="460"/>
    <s v="Córdoba Shopping"/>
    <x v="3"/>
    <x v="10"/>
    <x v="8"/>
    <s v="Venti"/>
    <x v="4"/>
    <x v="3"/>
    <n v="1776.46"/>
    <x v="0"/>
    <n v="8882.2999999999993"/>
    <s v="En tienda"/>
    <x v="1"/>
    <x v="0"/>
    <s v="Tarjeta"/>
    <x v="1"/>
    <x v="1"/>
    <n v="0"/>
    <x v="0"/>
    <s v="2x1"/>
    <x v="3"/>
    <x v="1"/>
    <x v="2"/>
    <n v="12"/>
    <x v="2"/>
    <n v="24"/>
    <n v="19"/>
  </r>
  <r>
    <s v="VTA00127"/>
    <x v="19"/>
    <n v="20"/>
    <x v="5"/>
    <x v="5"/>
    <x v="0"/>
    <x v="0"/>
    <x v="308"/>
    <s v="Córdoba Shopping"/>
    <x v="3"/>
    <x v="6"/>
    <x v="5"/>
    <s v=""/>
    <x v="0"/>
    <x v="2"/>
    <n v="2170.5700000000002"/>
    <x v="2"/>
    <n v="2170.5700000000002"/>
    <s v="Take Away"/>
    <x v="0"/>
    <x v="1"/>
    <s v="App"/>
    <x v="2"/>
    <x v="0"/>
    <n v="0"/>
    <x v="1"/>
    <s v="Happy Hour"/>
    <x v="2"/>
    <x v="0"/>
    <x v="1"/>
    <n v="6.7"/>
    <x v="2"/>
    <n v="17"/>
    <n v="16"/>
  </r>
  <r>
    <s v="VTA00195"/>
    <x v="19"/>
    <n v="20"/>
    <x v="5"/>
    <x v="5"/>
    <x v="0"/>
    <x v="0"/>
    <x v="75"/>
    <s v="San Lorenzo 25, Nueva Córdoba"/>
    <x v="0"/>
    <x v="10"/>
    <x v="8"/>
    <s v="Tall"/>
    <x v="1"/>
    <x v="4"/>
    <n v="1500.2"/>
    <x v="0"/>
    <n v="3000.4"/>
    <s v="Take Away"/>
    <x v="0"/>
    <x v="1"/>
    <s v="App"/>
    <x v="2"/>
    <x v="0"/>
    <n v="0"/>
    <x v="2"/>
    <s v="Ninguna"/>
    <x v="0"/>
    <x v="1"/>
    <x v="1"/>
    <n v="9.5"/>
    <x v="3"/>
    <n v="27"/>
    <n v="25"/>
  </r>
  <r>
    <s v="VTA00433"/>
    <x v="19"/>
    <n v="20"/>
    <x v="5"/>
    <x v="5"/>
    <x v="0"/>
    <x v="0"/>
    <x v="561"/>
    <s v="Calle San Lorenzo 47"/>
    <x v="1"/>
    <x v="31"/>
    <x v="9"/>
    <s v="Grande"/>
    <x v="3"/>
    <x v="2"/>
    <n v="1386.8"/>
    <x v="0"/>
    <n v="1386.8"/>
    <s v="Delivery"/>
    <x v="0"/>
    <x v="2"/>
    <s v="App"/>
    <x v="2"/>
    <x v="0"/>
    <n v="0"/>
    <x v="3"/>
    <s v="Combo"/>
    <x v="3"/>
    <x v="1"/>
    <x v="0"/>
    <n v="13.8"/>
    <x v="4"/>
    <n v="29"/>
    <n v="28"/>
  </r>
  <r>
    <s v="VTA00440"/>
    <x v="19"/>
    <n v="20"/>
    <x v="5"/>
    <x v="5"/>
    <x v="0"/>
    <x v="0"/>
    <x v="183"/>
    <s v="Calle San Lorenzo 47"/>
    <x v="1"/>
    <x v="10"/>
    <x v="8"/>
    <s v="Tall"/>
    <x v="1"/>
    <x v="2"/>
    <n v="1864.07"/>
    <x v="0"/>
    <n v="1864.07"/>
    <s v="Take Away"/>
    <x v="0"/>
    <x v="1"/>
    <s v="App"/>
    <x v="2"/>
    <x v="0"/>
    <n v="10"/>
    <x v="3"/>
    <s v="Combo"/>
    <x v="2"/>
    <x v="2"/>
    <x v="3"/>
    <n v="3.4"/>
    <x v="1"/>
    <n v="45"/>
    <n v="44"/>
  </r>
  <r>
    <s v="VTA00558"/>
    <x v="19"/>
    <n v="20"/>
    <x v="5"/>
    <x v="5"/>
    <x v="0"/>
    <x v="0"/>
    <x v="400"/>
    <s v="Calle San Lorenzo 47"/>
    <x v="1"/>
    <x v="9"/>
    <x v="7"/>
    <s v=""/>
    <x v="0"/>
    <x v="4"/>
    <n v="2627.92"/>
    <x v="2"/>
    <n v="5255.84"/>
    <s v="En tienda"/>
    <x v="1"/>
    <x v="0"/>
    <s v="App"/>
    <x v="2"/>
    <x v="0"/>
    <n v="0"/>
    <x v="0"/>
    <s v="2x1"/>
    <x v="0"/>
    <x v="1"/>
    <x v="1"/>
    <n v="8.1"/>
    <x v="3"/>
    <n v="38"/>
    <n v="36"/>
  </r>
  <r>
    <s v="VTA00626"/>
    <x v="19"/>
    <n v="20"/>
    <x v="5"/>
    <x v="5"/>
    <x v="0"/>
    <x v="0"/>
    <x v="84"/>
    <s v="Avenida Colón 608"/>
    <x v="2"/>
    <x v="7"/>
    <x v="6"/>
    <s v=""/>
    <x v="0"/>
    <x v="0"/>
    <n v="2901.51"/>
    <x v="2"/>
    <n v="8704.5300000000007"/>
    <s v="Take Away"/>
    <x v="1"/>
    <x v="1"/>
    <s v="App"/>
    <x v="2"/>
    <x v="1"/>
    <n v="0"/>
    <x v="3"/>
    <s v="Combo"/>
    <x v="3"/>
    <x v="0"/>
    <x v="3"/>
    <n v="2.6"/>
    <x v="0"/>
    <n v="10"/>
    <n v="7"/>
  </r>
  <r>
    <s v="VTA00682"/>
    <x v="19"/>
    <n v="20"/>
    <x v="5"/>
    <x v="5"/>
    <x v="0"/>
    <x v="0"/>
    <x v="268"/>
    <s v="Avenida Colón 608"/>
    <x v="2"/>
    <x v="18"/>
    <x v="9"/>
    <s v="Tall"/>
    <x v="1"/>
    <x v="0"/>
    <n v="1674.75"/>
    <x v="0"/>
    <n v="5024.25"/>
    <s v="Take Away"/>
    <x v="1"/>
    <x v="1"/>
    <s v="Efectivo"/>
    <x v="0"/>
    <x v="1"/>
    <n v="0"/>
    <x v="0"/>
    <s v="2x1"/>
    <x v="2"/>
    <x v="1"/>
    <x v="3"/>
    <n v="2.4"/>
    <x v="2"/>
    <n v="20"/>
    <n v="17"/>
  </r>
  <r>
    <s v="VTA00826"/>
    <x v="19"/>
    <n v="20"/>
    <x v="5"/>
    <x v="5"/>
    <x v="0"/>
    <x v="0"/>
    <x v="562"/>
    <s v="Calle San Lorenzo 47"/>
    <x v="1"/>
    <x v="10"/>
    <x v="8"/>
    <s v="Pequeño"/>
    <x v="2"/>
    <x v="4"/>
    <n v="1538.07"/>
    <x v="0"/>
    <n v="3076.14"/>
    <s v="En tienda"/>
    <x v="0"/>
    <x v="0"/>
    <s v="Efectivo"/>
    <x v="0"/>
    <x v="0"/>
    <n v="0"/>
    <x v="0"/>
    <s v="2x1"/>
    <x v="3"/>
    <x v="2"/>
    <x v="1"/>
    <n v="6"/>
    <x v="0"/>
    <n v="31"/>
    <n v="29"/>
  </r>
  <r>
    <s v="VTA01030"/>
    <x v="19"/>
    <n v="20"/>
    <x v="5"/>
    <x v="5"/>
    <x v="0"/>
    <x v="0"/>
    <x v="372"/>
    <s v="San Lorenzo 25, Nueva Córdoba"/>
    <x v="0"/>
    <x v="3"/>
    <x v="3"/>
    <s v=""/>
    <x v="0"/>
    <x v="2"/>
    <n v="1121.0899999999999"/>
    <x v="0"/>
    <n v="1121.0899999999999"/>
    <s v="En tienda"/>
    <x v="0"/>
    <x v="0"/>
    <s v="Tarjeta"/>
    <x v="1"/>
    <x v="1"/>
    <n v="0"/>
    <x v="3"/>
    <s v="Combo"/>
    <x v="1"/>
    <x v="1"/>
    <x v="2"/>
    <n v="10"/>
    <x v="2"/>
    <n v="10"/>
    <n v="9"/>
  </r>
  <r>
    <s v="VTA01160"/>
    <x v="19"/>
    <n v="20"/>
    <x v="5"/>
    <x v="5"/>
    <x v="0"/>
    <x v="0"/>
    <x v="563"/>
    <s v="Calle San Lorenzo 47"/>
    <x v="1"/>
    <x v="1"/>
    <x v="1"/>
    <s v=""/>
    <x v="0"/>
    <x v="1"/>
    <n v="903.11"/>
    <x v="1"/>
    <n v="3612.44"/>
    <s v="Take Away"/>
    <x v="0"/>
    <x v="1"/>
    <s v="App"/>
    <x v="2"/>
    <x v="0"/>
    <n v="0"/>
    <x v="1"/>
    <s v="Happy Hour"/>
    <x v="5"/>
    <x v="1"/>
    <x v="0"/>
    <n v="13.5"/>
    <x v="1"/>
    <n v="40"/>
    <n v="36"/>
  </r>
  <r>
    <s v="VTA01257"/>
    <x v="19"/>
    <n v="20"/>
    <x v="5"/>
    <x v="5"/>
    <x v="0"/>
    <x v="0"/>
    <x v="561"/>
    <s v="Avenida Colón 608"/>
    <x v="2"/>
    <x v="8"/>
    <x v="0"/>
    <s v=""/>
    <x v="0"/>
    <x v="1"/>
    <n v="1229.03"/>
    <x v="0"/>
    <n v="4916.12"/>
    <s v="Take Away"/>
    <x v="0"/>
    <x v="1"/>
    <s v="App"/>
    <x v="2"/>
    <x v="1"/>
    <n v="0"/>
    <x v="3"/>
    <s v="Combo"/>
    <x v="1"/>
    <x v="2"/>
    <x v="3"/>
    <n v="2.2999999999999998"/>
    <x v="2"/>
    <n v="47"/>
    <n v="43"/>
  </r>
  <r>
    <s v="VTA01329"/>
    <x v="19"/>
    <n v="20"/>
    <x v="5"/>
    <x v="5"/>
    <x v="0"/>
    <x v="0"/>
    <x v="564"/>
    <s v="Avenida Colón 608"/>
    <x v="2"/>
    <x v="7"/>
    <x v="6"/>
    <s v=""/>
    <x v="0"/>
    <x v="3"/>
    <n v="2587.0100000000002"/>
    <x v="2"/>
    <n v="12935.05"/>
    <s v="Delivery"/>
    <x v="2"/>
    <x v="2"/>
    <s v="Tarjeta"/>
    <x v="1"/>
    <x v="1"/>
    <n v="0"/>
    <x v="0"/>
    <s v="2x1"/>
    <x v="2"/>
    <x v="2"/>
    <x v="2"/>
    <n v="10"/>
    <x v="0"/>
    <n v="44"/>
    <n v="39"/>
  </r>
  <r>
    <s v="VTA01374"/>
    <x v="19"/>
    <n v="20"/>
    <x v="5"/>
    <x v="5"/>
    <x v="0"/>
    <x v="0"/>
    <x v="98"/>
    <s v="Córdoba Shopping"/>
    <x v="3"/>
    <x v="23"/>
    <x v="10"/>
    <s v=""/>
    <x v="0"/>
    <x v="3"/>
    <n v="1622.77"/>
    <x v="0"/>
    <n v="8113.85"/>
    <s v="En tienda"/>
    <x v="1"/>
    <x v="0"/>
    <s v="Efectivo"/>
    <x v="0"/>
    <x v="0"/>
    <n v="0"/>
    <x v="3"/>
    <s v="Combo"/>
    <x v="1"/>
    <x v="1"/>
    <x v="1"/>
    <n v="7.3"/>
    <x v="2"/>
    <n v="40"/>
    <n v="35"/>
  </r>
  <r>
    <s v="VTA01469"/>
    <x v="19"/>
    <n v="20"/>
    <x v="5"/>
    <x v="5"/>
    <x v="0"/>
    <x v="0"/>
    <x v="565"/>
    <s v="Calle San Lorenzo 47"/>
    <x v="1"/>
    <x v="15"/>
    <x v="10"/>
    <s v=""/>
    <x v="0"/>
    <x v="1"/>
    <n v="1586.45"/>
    <x v="0"/>
    <n v="6345.8"/>
    <s v="En tienda"/>
    <x v="1"/>
    <x v="0"/>
    <s v="App"/>
    <x v="2"/>
    <x v="0"/>
    <n v="10"/>
    <x v="3"/>
    <s v="Combo"/>
    <x v="4"/>
    <x v="0"/>
    <x v="1"/>
    <n v="9.6999999999999993"/>
    <x v="1"/>
    <n v="32"/>
    <n v="28"/>
  </r>
  <r>
    <s v="VTA01594"/>
    <x v="19"/>
    <n v="20"/>
    <x v="5"/>
    <x v="5"/>
    <x v="0"/>
    <x v="0"/>
    <x v="566"/>
    <s v="Calle San Lorenzo 47"/>
    <x v="1"/>
    <x v="19"/>
    <x v="7"/>
    <s v=""/>
    <x v="0"/>
    <x v="0"/>
    <n v="2101.4899999999998"/>
    <x v="2"/>
    <n v="6304.47"/>
    <s v="En tienda"/>
    <x v="1"/>
    <x v="0"/>
    <s v="Efectivo"/>
    <x v="0"/>
    <x v="0"/>
    <n v="10"/>
    <x v="2"/>
    <s v="Ninguna"/>
    <x v="2"/>
    <x v="0"/>
    <x v="1"/>
    <n v="9.6"/>
    <x v="0"/>
    <n v="11"/>
    <n v="8"/>
  </r>
  <r>
    <s v="VTA01792"/>
    <x v="19"/>
    <n v="20"/>
    <x v="5"/>
    <x v="5"/>
    <x v="0"/>
    <x v="0"/>
    <x v="431"/>
    <s v="Avenida Colón 608"/>
    <x v="2"/>
    <x v="15"/>
    <x v="10"/>
    <s v=""/>
    <x v="0"/>
    <x v="1"/>
    <n v="1647.49"/>
    <x v="0"/>
    <n v="6589.96"/>
    <s v="En tienda"/>
    <x v="1"/>
    <x v="0"/>
    <s v="Efectivo"/>
    <x v="0"/>
    <x v="1"/>
    <n v="0"/>
    <x v="2"/>
    <s v="Ninguna"/>
    <x v="1"/>
    <x v="0"/>
    <x v="3"/>
    <n v="4"/>
    <x v="0"/>
    <n v="32"/>
    <n v="28"/>
  </r>
  <r>
    <s v="VTA01899"/>
    <x v="19"/>
    <n v="20"/>
    <x v="5"/>
    <x v="5"/>
    <x v="0"/>
    <x v="0"/>
    <x v="25"/>
    <s v="Calle San Lorenzo 47"/>
    <x v="1"/>
    <x v="3"/>
    <x v="3"/>
    <s v=""/>
    <x v="0"/>
    <x v="3"/>
    <n v="1417.78"/>
    <x v="0"/>
    <n v="7088.9"/>
    <s v="Delivery"/>
    <x v="1"/>
    <x v="2"/>
    <s v="Tarjeta"/>
    <x v="1"/>
    <x v="0"/>
    <n v="15"/>
    <x v="2"/>
    <s v="Ninguna"/>
    <x v="3"/>
    <x v="2"/>
    <x v="3"/>
    <n v="2.2999999999999998"/>
    <x v="1"/>
    <n v="45"/>
    <n v="40"/>
  </r>
  <r>
    <s v="VTA01921"/>
    <x v="19"/>
    <n v="20"/>
    <x v="5"/>
    <x v="5"/>
    <x v="0"/>
    <x v="0"/>
    <x v="567"/>
    <s v="Calle San Lorenzo 47"/>
    <x v="1"/>
    <x v="19"/>
    <x v="7"/>
    <s v=""/>
    <x v="0"/>
    <x v="0"/>
    <n v="2247.11"/>
    <x v="2"/>
    <n v="6741.33"/>
    <s v="Take Away"/>
    <x v="1"/>
    <x v="1"/>
    <s v="App"/>
    <x v="2"/>
    <x v="1"/>
    <n v="0"/>
    <x v="2"/>
    <s v="Ninguna"/>
    <x v="5"/>
    <x v="0"/>
    <x v="2"/>
    <n v="11.8"/>
    <x v="2"/>
    <n v="28"/>
    <n v="25"/>
  </r>
  <r>
    <s v="VTA01930"/>
    <x v="19"/>
    <n v="20"/>
    <x v="5"/>
    <x v="5"/>
    <x v="0"/>
    <x v="0"/>
    <x v="242"/>
    <s v="Córdoba Shopping"/>
    <x v="3"/>
    <x v="5"/>
    <x v="4"/>
    <s v="Venti"/>
    <x v="4"/>
    <x v="3"/>
    <n v="1718.48"/>
    <x v="0"/>
    <n v="8592.4"/>
    <s v="En tienda"/>
    <x v="1"/>
    <x v="0"/>
    <s v="App"/>
    <x v="2"/>
    <x v="1"/>
    <n v="0"/>
    <x v="3"/>
    <s v="Combo"/>
    <x v="5"/>
    <x v="2"/>
    <x v="0"/>
    <n v="14"/>
    <x v="1"/>
    <n v="29"/>
    <n v="24"/>
  </r>
  <r>
    <s v="VTA01936"/>
    <x v="19"/>
    <n v="20"/>
    <x v="5"/>
    <x v="5"/>
    <x v="0"/>
    <x v="0"/>
    <x v="253"/>
    <s v="Avenida Colón 608"/>
    <x v="2"/>
    <x v="34"/>
    <x v="4"/>
    <s v="Tall"/>
    <x v="1"/>
    <x v="1"/>
    <n v="1337.96"/>
    <x v="0"/>
    <n v="5351.84"/>
    <s v="Take Away"/>
    <x v="1"/>
    <x v="1"/>
    <s v="Efectivo"/>
    <x v="0"/>
    <x v="1"/>
    <n v="0"/>
    <x v="1"/>
    <s v="Happy Hour"/>
    <x v="2"/>
    <x v="1"/>
    <x v="1"/>
    <n v="5.0999999999999996"/>
    <x v="0"/>
    <n v="23"/>
    <n v="19"/>
  </r>
  <r>
    <s v="VTA02249"/>
    <x v="19"/>
    <n v="20"/>
    <x v="5"/>
    <x v="5"/>
    <x v="0"/>
    <x v="0"/>
    <x v="386"/>
    <s v="San Lorenzo 25, Nueva Córdoba"/>
    <x v="0"/>
    <x v="34"/>
    <x v="4"/>
    <s v="Tall"/>
    <x v="1"/>
    <x v="2"/>
    <n v="1706.38"/>
    <x v="0"/>
    <n v="1706.38"/>
    <s v="Take Away"/>
    <x v="0"/>
    <x v="1"/>
    <s v="App"/>
    <x v="2"/>
    <x v="1"/>
    <n v="0"/>
    <x v="1"/>
    <s v="Happy Hour"/>
    <x v="3"/>
    <x v="2"/>
    <x v="1"/>
    <n v="7.3"/>
    <x v="0"/>
    <n v="17"/>
    <n v="16"/>
  </r>
  <r>
    <s v="VTA02301"/>
    <x v="19"/>
    <n v="20"/>
    <x v="5"/>
    <x v="5"/>
    <x v="0"/>
    <x v="0"/>
    <x v="247"/>
    <s v="Calle San Lorenzo 47"/>
    <x v="1"/>
    <x v="12"/>
    <x v="4"/>
    <s v="Venti"/>
    <x v="4"/>
    <x v="2"/>
    <n v="1835.08"/>
    <x v="0"/>
    <n v="1835.08"/>
    <s v="En tienda"/>
    <x v="0"/>
    <x v="0"/>
    <s v="App"/>
    <x v="2"/>
    <x v="1"/>
    <n v="0"/>
    <x v="1"/>
    <s v="Happy Hour"/>
    <x v="0"/>
    <x v="0"/>
    <x v="3"/>
    <n v="2.8"/>
    <x v="1"/>
    <n v="45"/>
    <n v="44"/>
  </r>
  <r>
    <s v="VTA02394"/>
    <x v="19"/>
    <n v="20"/>
    <x v="5"/>
    <x v="5"/>
    <x v="0"/>
    <x v="0"/>
    <x v="431"/>
    <s v="Calle San Lorenzo 47"/>
    <x v="1"/>
    <x v="19"/>
    <x v="7"/>
    <s v=""/>
    <x v="0"/>
    <x v="4"/>
    <n v="2939.68"/>
    <x v="2"/>
    <n v="5879.36"/>
    <s v="Delivery"/>
    <x v="1"/>
    <x v="2"/>
    <s v="Efectivo"/>
    <x v="0"/>
    <x v="0"/>
    <n v="15"/>
    <x v="2"/>
    <s v="Ninguna"/>
    <x v="4"/>
    <x v="0"/>
    <x v="3"/>
    <n v="2.5"/>
    <x v="0"/>
    <n v="48"/>
    <n v="46"/>
  </r>
  <r>
    <s v="VTA02578"/>
    <x v="19"/>
    <n v="20"/>
    <x v="5"/>
    <x v="5"/>
    <x v="0"/>
    <x v="0"/>
    <x v="1"/>
    <s v="Calle San Lorenzo 47"/>
    <x v="1"/>
    <x v="25"/>
    <x v="2"/>
    <s v=""/>
    <x v="0"/>
    <x v="4"/>
    <n v="1402.05"/>
    <x v="0"/>
    <n v="2804.1"/>
    <s v="Take Away"/>
    <x v="0"/>
    <x v="1"/>
    <s v="Efectivo"/>
    <x v="0"/>
    <x v="1"/>
    <n v="0"/>
    <x v="1"/>
    <s v="Happy Hour"/>
    <x v="2"/>
    <x v="2"/>
    <x v="3"/>
    <n v="3.2"/>
    <x v="1"/>
    <n v="14"/>
    <n v="12"/>
  </r>
  <r>
    <s v="VTA02614"/>
    <x v="19"/>
    <n v="20"/>
    <x v="5"/>
    <x v="5"/>
    <x v="0"/>
    <x v="0"/>
    <x v="180"/>
    <s v="Avenida Colón 608"/>
    <x v="2"/>
    <x v="5"/>
    <x v="4"/>
    <s v="Pequeño"/>
    <x v="2"/>
    <x v="0"/>
    <n v="1502.51"/>
    <x v="0"/>
    <n v="4507.53"/>
    <s v="Delivery"/>
    <x v="0"/>
    <x v="2"/>
    <s v="App"/>
    <x v="2"/>
    <x v="1"/>
    <n v="0"/>
    <x v="0"/>
    <s v="2x1"/>
    <x v="1"/>
    <x v="0"/>
    <x v="1"/>
    <n v="6.7"/>
    <x v="3"/>
    <n v="25"/>
    <n v="22"/>
  </r>
  <r>
    <s v="VTA02706"/>
    <x v="19"/>
    <n v="20"/>
    <x v="5"/>
    <x v="5"/>
    <x v="0"/>
    <x v="0"/>
    <x v="202"/>
    <s v="San Lorenzo 25, Nueva Córdoba"/>
    <x v="0"/>
    <x v="1"/>
    <x v="1"/>
    <s v=""/>
    <x v="0"/>
    <x v="0"/>
    <n v="1169.3"/>
    <x v="0"/>
    <n v="3507.9"/>
    <s v="Delivery"/>
    <x v="0"/>
    <x v="2"/>
    <s v="Tarjeta"/>
    <x v="1"/>
    <x v="1"/>
    <n v="0"/>
    <x v="1"/>
    <s v="Happy Hour"/>
    <x v="3"/>
    <x v="1"/>
    <x v="1"/>
    <n v="6.6"/>
    <x v="1"/>
    <n v="21"/>
    <n v="18"/>
  </r>
  <r>
    <s v="VTA02723"/>
    <x v="19"/>
    <n v="20"/>
    <x v="5"/>
    <x v="5"/>
    <x v="0"/>
    <x v="0"/>
    <x v="300"/>
    <s v="Avenida Colón 608"/>
    <x v="2"/>
    <x v="0"/>
    <x v="0"/>
    <s v=""/>
    <x v="0"/>
    <x v="1"/>
    <n v="1269.4000000000001"/>
    <x v="0"/>
    <n v="5077.6000000000004"/>
    <s v="En tienda"/>
    <x v="1"/>
    <x v="0"/>
    <s v="Efectivo"/>
    <x v="0"/>
    <x v="0"/>
    <n v="10"/>
    <x v="0"/>
    <s v="2x1"/>
    <x v="0"/>
    <x v="0"/>
    <x v="0"/>
    <n v="13.6"/>
    <x v="1"/>
    <n v="12"/>
    <n v="8"/>
  </r>
  <r>
    <s v="VTA03178"/>
    <x v="19"/>
    <n v="20"/>
    <x v="5"/>
    <x v="5"/>
    <x v="0"/>
    <x v="0"/>
    <x v="437"/>
    <s v="Avenida Colón 608"/>
    <x v="2"/>
    <x v="2"/>
    <x v="2"/>
    <s v=""/>
    <x v="0"/>
    <x v="3"/>
    <n v="1156.68"/>
    <x v="0"/>
    <n v="5783.4"/>
    <s v="Delivery"/>
    <x v="1"/>
    <x v="2"/>
    <s v="Efectivo"/>
    <x v="0"/>
    <x v="1"/>
    <n v="0"/>
    <x v="0"/>
    <s v="2x1"/>
    <x v="5"/>
    <x v="2"/>
    <x v="0"/>
    <n v="14.9"/>
    <x v="2"/>
    <n v="31"/>
    <n v="26"/>
  </r>
  <r>
    <s v="VTA03192"/>
    <x v="19"/>
    <n v="20"/>
    <x v="5"/>
    <x v="5"/>
    <x v="0"/>
    <x v="0"/>
    <x v="44"/>
    <s v="San Lorenzo 25, Nueva Córdoba"/>
    <x v="0"/>
    <x v="19"/>
    <x v="7"/>
    <s v=""/>
    <x v="0"/>
    <x v="0"/>
    <n v="2941.9"/>
    <x v="2"/>
    <n v="8825.7000000000007"/>
    <s v="Take Away"/>
    <x v="1"/>
    <x v="1"/>
    <s v="Tarjeta"/>
    <x v="1"/>
    <x v="0"/>
    <n v="10"/>
    <x v="3"/>
    <s v="Combo"/>
    <x v="1"/>
    <x v="2"/>
    <x v="0"/>
    <n v="14.3"/>
    <x v="3"/>
    <n v="41"/>
    <n v="38"/>
  </r>
  <r>
    <s v="VTA03271"/>
    <x v="19"/>
    <n v="20"/>
    <x v="5"/>
    <x v="5"/>
    <x v="0"/>
    <x v="0"/>
    <x v="563"/>
    <s v="Avenida Colón 608"/>
    <x v="2"/>
    <x v="30"/>
    <x v="9"/>
    <s v="Venti"/>
    <x v="4"/>
    <x v="2"/>
    <n v="1588.61"/>
    <x v="0"/>
    <n v="1588.61"/>
    <s v="En tienda"/>
    <x v="0"/>
    <x v="0"/>
    <s v="Tarjeta"/>
    <x v="1"/>
    <x v="1"/>
    <n v="0"/>
    <x v="0"/>
    <s v="2x1"/>
    <x v="4"/>
    <x v="0"/>
    <x v="1"/>
    <n v="9.4"/>
    <x v="4"/>
    <n v="26"/>
    <n v="25"/>
  </r>
  <r>
    <s v="VTA03364"/>
    <x v="19"/>
    <n v="20"/>
    <x v="5"/>
    <x v="5"/>
    <x v="0"/>
    <x v="0"/>
    <x v="568"/>
    <s v="Calle San Lorenzo 47"/>
    <x v="1"/>
    <x v="6"/>
    <x v="5"/>
    <s v=""/>
    <x v="0"/>
    <x v="2"/>
    <n v="1672.38"/>
    <x v="0"/>
    <n v="1672.38"/>
    <s v="Delivery"/>
    <x v="0"/>
    <x v="2"/>
    <s v="App"/>
    <x v="2"/>
    <x v="0"/>
    <n v="15"/>
    <x v="3"/>
    <s v="Combo"/>
    <x v="0"/>
    <x v="0"/>
    <x v="3"/>
    <n v="2.9"/>
    <x v="1"/>
    <n v="16"/>
    <n v="15"/>
  </r>
  <r>
    <s v="VTA03402"/>
    <x v="19"/>
    <n v="20"/>
    <x v="5"/>
    <x v="5"/>
    <x v="0"/>
    <x v="0"/>
    <x v="569"/>
    <s v="Calle San Lorenzo 47"/>
    <x v="1"/>
    <x v="0"/>
    <x v="0"/>
    <s v=""/>
    <x v="0"/>
    <x v="2"/>
    <n v="1169.0999999999999"/>
    <x v="0"/>
    <n v="1169.0999999999999"/>
    <s v="Delivery"/>
    <x v="0"/>
    <x v="2"/>
    <s v="Efectivo"/>
    <x v="0"/>
    <x v="1"/>
    <n v="0"/>
    <x v="0"/>
    <s v="2x1"/>
    <x v="5"/>
    <x v="2"/>
    <x v="2"/>
    <n v="10.7"/>
    <x v="3"/>
    <n v="50"/>
    <n v="49"/>
  </r>
  <r>
    <s v="VTA03425"/>
    <x v="19"/>
    <n v="20"/>
    <x v="5"/>
    <x v="5"/>
    <x v="0"/>
    <x v="0"/>
    <x v="570"/>
    <s v="Calle San Lorenzo 47"/>
    <x v="1"/>
    <x v="2"/>
    <x v="2"/>
    <s v=""/>
    <x v="0"/>
    <x v="1"/>
    <n v="922.6"/>
    <x v="1"/>
    <n v="3690.4"/>
    <s v="Take Away"/>
    <x v="0"/>
    <x v="1"/>
    <s v="Tarjeta"/>
    <x v="1"/>
    <x v="1"/>
    <n v="0"/>
    <x v="3"/>
    <s v="Combo"/>
    <x v="2"/>
    <x v="0"/>
    <x v="3"/>
    <n v="4.9000000000000004"/>
    <x v="2"/>
    <n v="28"/>
    <n v="24"/>
  </r>
  <r>
    <s v="VTA03480"/>
    <x v="19"/>
    <n v="20"/>
    <x v="5"/>
    <x v="5"/>
    <x v="0"/>
    <x v="0"/>
    <x v="571"/>
    <s v="Avenida Colón 608"/>
    <x v="2"/>
    <x v="4"/>
    <x v="2"/>
    <s v=""/>
    <x v="0"/>
    <x v="3"/>
    <n v="1425.18"/>
    <x v="0"/>
    <n v="7125.9"/>
    <s v="Delivery"/>
    <x v="1"/>
    <x v="2"/>
    <s v="Efectivo"/>
    <x v="0"/>
    <x v="1"/>
    <n v="0"/>
    <x v="0"/>
    <s v="2x1"/>
    <x v="0"/>
    <x v="2"/>
    <x v="1"/>
    <n v="9.9"/>
    <x v="2"/>
    <n v="42"/>
    <n v="37"/>
  </r>
  <r>
    <s v="VTA03543"/>
    <x v="19"/>
    <n v="20"/>
    <x v="5"/>
    <x v="5"/>
    <x v="0"/>
    <x v="0"/>
    <x v="433"/>
    <s v="Córdoba Shopping"/>
    <x v="3"/>
    <x v="21"/>
    <x v="1"/>
    <s v=""/>
    <x v="0"/>
    <x v="1"/>
    <n v="975.96"/>
    <x v="1"/>
    <n v="3903.84"/>
    <s v="Delivery"/>
    <x v="0"/>
    <x v="2"/>
    <s v="App"/>
    <x v="2"/>
    <x v="0"/>
    <n v="0"/>
    <x v="2"/>
    <s v="Ninguna"/>
    <x v="5"/>
    <x v="0"/>
    <x v="1"/>
    <n v="8.6"/>
    <x v="2"/>
    <n v="27"/>
    <n v="23"/>
  </r>
  <r>
    <s v="VTA03633"/>
    <x v="19"/>
    <n v="20"/>
    <x v="5"/>
    <x v="5"/>
    <x v="0"/>
    <x v="0"/>
    <x v="572"/>
    <s v="San Lorenzo 25, Nueva Córdoba"/>
    <x v="0"/>
    <x v="9"/>
    <x v="7"/>
    <s v=""/>
    <x v="0"/>
    <x v="4"/>
    <n v="2842.36"/>
    <x v="2"/>
    <n v="5684.72"/>
    <s v="Delivery"/>
    <x v="1"/>
    <x v="2"/>
    <s v="Efectivo"/>
    <x v="0"/>
    <x v="1"/>
    <n v="0"/>
    <x v="2"/>
    <s v="Ninguna"/>
    <x v="5"/>
    <x v="0"/>
    <x v="1"/>
    <n v="7.8"/>
    <x v="4"/>
    <n v="38"/>
    <n v="36"/>
  </r>
  <r>
    <s v="VTA03801"/>
    <x v="19"/>
    <n v="20"/>
    <x v="5"/>
    <x v="5"/>
    <x v="0"/>
    <x v="0"/>
    <x v="153"/>
    <s v="Calle San Lorenzo 47"/>
    <x v="1"/>
    <x v="20"/>
    <x v="2"/>
    <s v=""/>
    <x v="0"/>
    <x v="2"/>
    <n v="1168.1500000000001"/>
    <x v="0"/>
    <n v="1168.1500000000001"/>
    <s v="Delivery"/>
    <x v="0"/>
    <x v="2"/>
    <s v="App"/>
    <x v="2"/>
    <x v="1"/>
    <n v="0"/>
    <x v="3"/>
    <s v="Combo"/>
    <x v="0"/>
    <x v="2"/>
    <x v="1"/>
    <n v="8.3000000000000007"/>
    <x v="4"/>
    <n v="30"/>
    <n v="29"/>
  </r>
  <r>
    <s v="VTA03925"/>
    <x v="19"/>
    <n v="20"/>
    <x v="5"/>
    <x v="5"/>
    <x v="0"/>
    <x v="0"/>
    <x v="573"/>
    <s v="Calle San Lorenzo 47"/>
    <x v="1"/>
    <x v="22"/>
    <x v="9"/>
    <s v="Grande"/>
    <x v="3"/>
    <x v="2"/>
    <n v="1656.87"/>
    <x v="0"/>
    <n v="1656.87"/>
    <s v="Take Away"/>
    <x v="0"/>
    <x v="1"/>
    <s v="App"/>
    <x v="2"/>
    <x v="0"/>
    <n v="0"/>
    <x v="2"/>
    <s v="Ninguna"/>
    <x v="0"/>
    <x v="1"/>
    <x v="1"/>
    <n v="8.9"/>
    <x v="2"/>
    <n v="27"/>
    <n v="26"/>
  </r>
  <r>
    <s v="VTA04007"/>
    <x v="19"/>
    <n v="20"/>
    <x v="5"/>
    <x v="5"/>
    <x v="0"/>
    <x v="0"/>
    <x v="258"/>
    <s v="San Lorenzo 25, Nueva Córdoba"/>
    <x v="0"/>
    <x v="10"/>
    <x v="8"/>
    <s v="Grande"/>
    <x v="3"/>
    <x v="4"/>
    <n v="1649.7"/>
    <x v="0"/>
    <n v="3299.4"/>
    <s v="Take Away"/>
    <x v="0"/>
    <x v="1"/>
    <s v="App"/>
    <x v="2"/>
    <x v="0"/>
    <n v="15"/>
    <x v="0"/>
    <s v="2x1"/>
    <x v="4"/>
    <x v="1"/>
    <x v="1"/>
    <n v="5.8"/>
    <x v="3"/>
    <n v="34"/>
    <n v="32"/>
  </r>
  <r>
    <s v="VTA04188"/>
    <x v="19"/>
    <n v="20"/>
    <x v="5"/>
    <x v="5"/>
    <x v="0"/>
    <x v="0"/>
    <x v="574"/>
    <s v="Córdoba Shopping"/>
    <x v="3"/>
    <x v="14"/>
    <x v="6"/>
    <s v=""/>
    <x v="0"/>
    <x v="0"/>
    <n v="2808.82"/>
    <x v="2"/>
    <n v="8426.4599999999991"/>
    <s v="Delivery"/>
    <x v="1"/>
    <x v="2"/>
    <s v="App"/>
    <x v="2"/>
    <x v="1"/>
    <n v="0"/>
    <x v="3"/>
    <s v="Combo"/>
    <x v="4"/>
    <x v="0"/>
    <x v="0"/>
    <n v="13.9"/>
    <x v="0"/>
    <n v="25"/>
    <n v="22"/>
  </r>
  <r>
    <s v="VTA04317"/>
    <x v="19"/>
    <n v="20"/>
    <x v="5"/>
    <x v="5"/>
    <x v="0"/>
    <x v="0"/>
    <x v="463"/>
    <s v="Calle San Lorenzo 47"/>
    <x v="1"/>
    <x v="3"/>
    <x v="3"/>
    <s v=""/>
    <x v="0"/>
    <x v="1"/>
    <n v="1432.94"/>
    <x v="0"/>
    <n v="5731.76"/>
    <s v="Delivery"/>
    <x v="1"/>
    <x v="2"/>
    <s v="Tarjeta"/>
    <x v="1"/>
    <x v="1"/>
    <n v="0"/>
    <x v="3"/>
    <s v="Combo"/>
    <x v="2"/>
    <x v="2"/>
    <x v="0"/>
    <n v="14.8"/>
    <x v="1"/>
    <n v="23"/>
    <n v="19"/>
  </r>
  <r>
    <s v="VTA04328"/>
    <x v="19"/>
    <n v="20"/>
    <x v="5"/>
    <x v="5"/>
    <x v="0"/>
    <x v="0"/>
    <x v="575"/>
    <s v="San Lorenzo 25, Nueva Córdoba"/>
    <x v="0"/>
    <x v="15"/>
    <x v="10"/>
    <s v=""/>
    <x v="0"/>
    <x v="4"/>
    <n v="1897.5"/>
    <x v="0"/>
    <n v="3795"/>
    <s v="En tienda"/>
    <x v="0"/>
    <x v="0"/>
    <s v="Efectivo"/>
    <x v="0"/>
    <x v="1"/>
    <n v="0"/>
    <x v="2"/>
    <s v="Ninguna"/>
    <x v="1"/>
    <x v="1"/>
    <x v="0"/>
    <n v="13.8"/>
    <x v="4"/>
    <n v="15"/>
    <n v="13"/>
  </r>
  <r>
    <s v="VTA04370"/>
    <x v="19"/>
    <n v="20"/>
    <x v="5"/>
    <x v="5"/>
    <x v="0"/>
    <x v="0"/>
    <x v="576"/>
    <s v="San Lorenzo 25, Nueva Córdoba"/>
    <x v="0"/>
    <x v="27"/>
    <x v="10"/>
    <s v=""/>
    <x v="0"/>
    <x v="2"/>
    <n v="1815.05"/>
    <x v="0"/>
    <n v="1815.05"/>
    <s v="Take Away"/>
    <x v="0"/>
    <x v="1"/>
    <s v="Tarjeta"/>
    <x v="1"/>
    <x v="0"/>
    <n v="10"/>
    <x v="0"/>
    <s v="2x1"/>
    <x v="4"/>
    <x v="1"/>
    <x v="1"/>
    <n v="7.3"/>
    <x v="0"/>
    <n v="11"/>
    <n v="10"/>
  </r>
  <r>
    <s v="VTA04674"/>
    <x v="19"/>
    <n v="20"/>
    <x v="5"/>
    <x v="5"/>
    <x v="0"/>
    <x v="0"/>
    <x v="182"/>
    <s v="Avenida Colón 608"/>
    <x v="2"/>
    <x v="21"/>
    <x v="1"/>
    <s v=""/>
    <x v="0"/>
    <x v="3"/>
    <n v="1099.1500000000001"/>
    <x v="0"/>
    <n v="5495.75"/>
    <s v="Delivery"/>
    <x v="1"/>
    <x v="2"/>
    <s v="App"/>
    <x v="2"/>
    <x v="0"/>
    <n v="15"/>
    <x v="0"/>
    <s v="2x1"/>
    <x v="3"/>
    <x v="1"/>
    <x v="2"/>
    <n v="11.2"/>
    <x v="2"/>
    <n v="22"/>
    <n v="17"/>
  </r>
  <r>
    <s v="VTA04714"/>
    <x v="19"/>
    <n v="20"/>
    <x v="5"/>
    <x v="5"/>
    <x v="0"/>
    <x v="0"/>
    <x v="59"/>
    <s v="San Lorenzo 25, Nueva Córdoba"/>
    <x v="0"/>
    <x v="30"/>
    <x v="9"/>
    <s v="Pequeño"/>
    <x v="2"/>
    <x v="2"/>
    <n v="1560.35"/>
    <x v="0"/>
    <n v="1560.35"/>
    <s v="En tienda"/>
    <x v="0"/>
    <x v="0"/>
    <s v="App"/>
    <x v="2"/>
    <x v="1"/>
    <n v="0"/>
    <x v="3"/>
    <s v="Combo"/>
    <x v="5"/>
    <x v="2"/>
    <x v="0"/>
    <n v="13.8"/>
    <x v="3"/>
    <n v="20"/>
    <n v="19"/>
  </r>
  <r>
    <s v="VTA04965"/>
    <x v="19"/>
    <n v="20"/>
    <x v="5"/>
    <x v="5"/>
    <x v="0"/>
    <x v="0"/>
    <x v="165"/>
    <s v="Calle San Lorenzo 47"/>
    <x v="1"/>
    <x v="3"/>
    <x v="3"/>
    <s v=""/>
    <x v="0"/>
    <x v="4"/>
    <n v="1162.95"/>
    <x v="0"/>
    <n v="2325.9"/>
    <s v="Delivery"/>
    <x v="0"/>
    <x v="2"/>
    <s v="App"/>
    <x v="2"/>
    <x v="0"/>
    <n v="15"/>
    <x v="3"/>
    <s v="Combo"/>
    <x v="3"/>
    <x v="0"/>
    <x v="3"/>
    <n v="2.9"/>
    <x v="2"/>
    <n v="48"/>
    <n v="46"/>
  </r>
  <r>
    <s v="VTA00102"/>
    <x v="20"/>
    <n v="21"/>
    <x v="6"/>
    <x v="6"/>
    <x v="0"/>
    <x v="0"/>
    <x v="118"/>
    <s v="San Lorenzo 25, Nueva Córdoba"/>
    <x v="0"/>
    <x v="25"/>
    <x v="2"/>
    <s v=""/>
    <x v="0"/>
    <x v="2"/>
    <n v="1264.53"/>
    <x v="0"/>
    <n v="1264.53"/>
    <s v="Take Away"/>
    <x v="0"/>
    <x v="1"/>
    <s v="App"/>
    <x v="2"/>
    <x v="1"/>
    <n v="0"/>
    <x v="1"/>
    <s v="Happy Hour"/>
    <x v="2"/>
    <x v="1"/>
    <x v="2"/>
    <n v="11.5"/>
    <x v="2"/>
    <n v="50"/>
    <n v="49"/>
  </r>
  <r>
    <s v="VTA00161"/>
    <x v="20"/>
    <n v="21"/>
    <x v="6"/>
    <x v="6"/>
    <x v="0"/>
    <x v="0"/>
    <x v="558"/>
    <s v="Avenida Colón 608"/>
    <x v="2"/>
    <x v="1"/>
    <x v="1"/>
    <s v=""/>
    <x v="0"/>
    <x v="3"/>
    <n v="1025.77"/>
    <x v="0"/>
    <n v="5128.8500000000004"/>
    <s v="Take Away"/>
    <x v="1"/>
    <x v="1"/>
    <s v="App"/>
    <x v="2"/>
    <x v="1"/>
    <n v="0"/>
    <x v="0"/>
    <s v="2x1"/>
    <x v="3"/>
    <x v="2"/>
    <x v="1"/>
    <n v="8.8000000000000007"/>
    <x v="4"/>
    <n v="45"/>
    <n v="40"/>
  </r>
  <r>
    <s v="VTA00164"/>
    <x v="20"/>
    <n v="21"/>
    <x v="6"/>
    <x v="6"/>
    <x v="0"/>
    <x v="0"/>
    <x v="132"/>
    <s v="Avenida Colón 608"/>
    <x v="2"/>
    <x v="19"/>
    <x v="7"/>
    <s v=""/>
    <x v="0"/>
    <x v="4"/>
    <n v="2049.23"/>
    <x v="2"/>
    <n v="4098.46"/>
    <s v="Delivery"/>
    <x v="0"/>
    <x v="2"/>
    <s v="Tarjeta"/>
    <x v="1"/>
    <x v="1"/>
    <n v="0"/>
    <x v="0"/>
    <s v="2x1"/>
    <x v="5"/>
    <x v="2"/>
    <x v="1"/>
    <n v="9.8000000000000007"/>
    <x v="2"/>
    <n v="16"/>
    <n v="14"/>
  </r>
  <r>
    <s v="VTA00177"/>
    <x v="20"/>
    <n v="21"/>
    <x v="6"/>
    <x v="6"/>
    <x v="0"/>
    <x v="0"/>
    <x v="110"/>
    <s v="Córdoba Shopping"/>
    <x v="3"/>
    <x v="6"/>
    <x v="5"/>
    <s v=""/>
    <x v="0"/>
    <x v="4"/>
    <n v="2054.2600000000002"/>
    <x v="2"/>
    <n v="4108.5200000000004"/>
    <s v="Delivery"/>
    <x v="0"/>
    <x v="2"/>
    <s v="App"/>
    <x v="2"/>
    <x v="1"/>
    <n v="0"/>
    <x v="1"/>
    <s v="Happy Hour"/>
    <x v="4"/>
    <x v="1"/>
    <x v="1"/>
    <n v="7.1"/>
    <x v="0"/>
    <n v="39"/>
    <n v="37"/>
  </r>
  <r>
    <s v="VTA00484"/>
    <x v="20"/>
    <n v="21"/>
    <x v="6"/>
    <x v="6"/>
    <x v="0"/>
    <x v="0"/>
    <x v="45"/>
    <s v="Avenida Colón 608"/>
    <x v="2"/>
    <x v="3"/>
    <x v="3"/>
    <s v=""/>
    <x v="0"/>
    <x v="0"/>
    <n v="1269.8800000000001"/>
    <x v="0"/>
    <n v="3809.64"/>
    <s v="Take Away"/>
    <x v="0"/>
    <x v="1"/>
    <s v="App"/>
    <x v="2"/>
    <x v="0"/>
    <n v="10"/>
    <x v="3"/>
    <s v="Combo"/>
    <x v="2"/>
    <x v="1"/>
    <x v="2"/>
    <n v="11.2"/>
    <x v="1"/>
    <n v="38"/>
    <n v="35"/>
  </r>
  <r>
    <s v="VTA00504"/>
    <x v="20"/>
    <n v="21"/>
    <x v="6"/>
    <x v="6"/>
    <x v="0"/>
    <x v="0"/>
    <x v="50"/>
    <s v="Calle San Lorenzo 47"/>
    <x v="1"/>
    <x v="27"/>
    <x v="10"/>
    <s v=""/>
    <x v="0"/>
    <x v="1"/>
    <n v="1503.14"/>
    <x v="0"/>
    <n v="6012.56"/>
    <s v="Take Away"/>
    <x v="1"/>
    <x v="1"/>
    <s v="Tarjeta"/>
    <x v="1"/>
    <x v="1"/>
    <n v="0"/>
    <x v="3"/>
    <s v="Combo"/>
    <x v="3"/>
    <x v="2"/>
    <x v="3"/>
    <n v="3.9"/>
    <x v="4"/>
    <n v="47"/>
    <n v="43"/>
  </r>
  <r>
    <s v="VTA00519"/>
    <x v="20"/>
    <n v="21"/>
    <x v="6"/>
    <x v="6"/>
    <x v="0"/>
    <x v="0"/>
    <x v="577"/>
    <s v="Calle San Lorenzo 47"/>
    <x v="1"/>
    <x v="20"/>
    <x v="2"/>
    <s v=""/>
    <x v="0"/>
    <x v="1"/>
    <n v="1141.51"/>
    <x v="0"/>
    <n v="4566.04"/>
    <s v="Take Away"/>
    <x v="0"/>
    <x v="1"/>
    <s v="Tarjeta"/>
    <x v="1"/>
    <x v="1"/>
    <n v="0"/>
    <x v="3"/>
    <s v="Combo"/>
    <x v="4"/>
    <x v="0"/>
    <x v="1"/>
    <n v="6.4"/>
    <x v="0"/>
    <n v="28"/>
    <n v="24"/>
  </r>
  <r>
    <s v="VTA00630"/>
    <x v="20"/>
    <n v="21"/>
    <x v="6"/>
    <x v="6"/>
    <x v="0"/>
    <x v="0"/>
    <x v="563"/>
    <s v="Avenida Colón 608"/>
    <x v="2"/>
    <x v="25"/>
    <x v="2"/>
    <s v=""/>
    <x v="0"/>
    <x v="1"/>
    <n v="1158.8399999999999"/>
    <x v="0"/>
    <n v="4635.3599999999997"/>
    <s v="En tienda"/>
    <x v="0"/>
    <x v="0"/>
    <s v="Efectivo"/>
    <x v="0"/>
    <x v="1"/>
    <n v="0"/>
    <x v="1"/>
    <s v="Happy Hour"/>
    <x v="3"/>
    <x v="2"/>
    <x v="2"/>
    <n v="12.8"/>
    <x v="1"/>
    <n v="34"/>
    <n v="30"/>
  </r>
  <r>
    <s v="VTA00637"/>
    <x v="20"/>
    <n v="21"/>
    <x v="6"/>
    <x v="6"/>
    <x v="0"/>
    <x v="0"/>
    <x v="332"/>
    <s v="Calle San Lorenzo 47"/>
    <x v="1"/>
    <x v="10"/>
    <x v="8"/>
    <s v="Venti"/>
    <x v="4"/>
    <x v="3"/>
    <n v="1655.68"/>
    <x v="0"/>
    <n v="8278.4"/>
    <s v="Take Away"/>
    <x v="1"/>
    <x v="1"/>
    <s v="Efectivo"/>
    <x v="0"/>
    <x v="0"/>
    <n v="15"/>
    <x v="2"/>
    <s v="Ninguna"/>
    <x v="4"/>
    <x v="0"/>
    <x v="3"/>
    <n v="3.6"/>
    <x v="3"/>
    <n v="48"/>
    <n v="43"/>
  </r>
  <r>
    <s v="VTA01039"/>
    <x v="20"/>
    <n v="21"/>
    <x v="6"/>
    <x v="6"/>
    <x v="0"/>
    <x v="0"/>
    <x v="578"/>
    <s v="Calle San Lorenzo 47"/>
    <x v="1"/>
    <x v="19"/>
    <x v="7"/>
    <s v=""/>
    <x v="0"/>
    <x v="4"/>
    <n v="2588.9499999999998"/>
    <x v="2"/>
    <n v="5177.8999999999996"/>
    <s v="En tienda"/>
    <x v="1"/>
    <x v="0"/>
    <s v="App"/>
    <x v="2"/>
    <x v="0"/>
    <n v="15"/>
    <x v="1"/>
    <s v="Happy Hour"/>
    <x v="2"/>
    <x v="0"/>
    <x v="1"/>
    <n v="7.9"/>
    <x v="3"/>
    <n v="39"/>
    <n v="37"/>
  </r>
  <r>
    <s v="VTA01079"/>
    <x v="20"/>
    <n v="21"/>
    <x v="6"/>
    <x v="6"/>
    <x v="0"/>
    <x v="0"/>
    <x v="226"/>
    <s v="Córdoba Shopping"/>
    <x v="3"/>
    <x v="16"/>
    <x v="4"/>
    <s v="Tall"/>
    <x v="1"/>
    <x v="2"/>
    <n v="1569.77"/>
    <x v="0"/>
    <n v="1569.77"/>
    <s v="Delivery"/>
    <x v="0"/>
    <x v="2"/>
    <s v="Tarjeta"/>
    <x v="1"/>
    <x v="1"/>
    <n v="0"/>
    <x v="0"/>
    <s v="2x1"/>
    <x v="3"/>
    <x v="1"/>
    <x v="1"/>
    <n v="8.9"/>
    <x v="1"/>
    <n v="49"/>
    <n v="48"/>
  </r>
  <r>
    <s v="VTA01297"/>
    <x v="20"/>
    <n v="21"/>
    <x v="6"/>
    <x v="6"/>
    <x v="0"/>
    <x v="0"/>
    <x v="579"/>
    <s v="Calle San Lorenzo 47"/>
    <x v="1"/>
    <x v="25"/>
    <x v="2"/>
    <s v=""/>
    <x v="0"/>
    <x v="1"/>
    <n v="936.87"/>
    <x v="1"/>
    <n v="3747.48"/>
    <s v="Take Away"/>
    <x v="0"/>
    <x v="1"/>
    <s v="App"/>
    <x v="2"/>
    <x v="1"/>
    <n v="0"/>
    <x v="3"/>
    <s v="Combo"/>
    <x v="1"/>
    <x v="1"/>
    <x v="3"/>
    <n v="2.5"/>
    <x v="1"/>
    <n v="42"/>
    <n v="38"/>
  </r>
  <r>
    <s v="VTA01304"/>
    <x v="20"/>
    <n v="21"/>
    <x v="6"/>
    <x v="6"/>
    <x v="0"/>
    <x v="0"/>
    <x v="546"/>
    <s v="Calle San Lorenzo 47"/>
    <x v="1"/>
    <x v="7"/>
    <x v="6"/>
    <s v=""/>
    <x v="0"/>
    <x v="0"/>
    <n v="3458.91"/>
    <x v="3"/>
    <n v="10376.73"/>
    <s v="En tienda"/>
    <x v="2"/>
    <x v="0"/>
    <s v="Tarjeta"/>
    <x v="1"/>
    <x v="1"/>
    <n v="0"/>
    <x v="0"/>
    <s v="2x1"/>
    <x v="4"/>
    <x v="2"/>
    <x v="3"/>
    <n v="4.2"/>
    <x v="0"/>
    <n v="22"/>
    <n v="19"/>
  </r>
  <r>
    <s v="VTA01361"/>
    <x v="20"/>
    <n v="21"/>
    <x v="6"/>
    <x v="6"/>
    <x v="0"/>
    <x v="0"/>
    <x v="252"/>
    <s v="Córdoba Shopping"/>
    <x v="3"/>
    <x v="1"/>
    <x v="1"/>
    <s v=""/>
    <x v="0"/>
    <x v="4"/>
    <n v="1023.44"/>
    <x v="0"/>
    <n v="2046.88"/>
    <s v="Take Away"/>
    <x v="0"/>
    <x v="1"/>
    <s v="App"/>
    <x v="2"/>
    <x v="0"/>
    <n v="10"/>
    <x v="0"/>
    <s v="2x1"/>
    <x v="3"/>
    <x v="0"/>
    <x v="1"/>
    <n v="5.3"/>
    <x v="4"/>
    <n v="19"/>
    <n v="17"/>
  </r>
  <r>
    <s v="VTA01552"/>
    <x v="20"/>
    <n v="21"/>
    <x v="6"/>
    <x v="6"/>
    <x v="0"/>
    <x v="0"/>
    <x v="410"/>
    <s v="Calle San Lorenzo 47"/>
    <x v="1"/>
    <x v="21"/>
    <x v="1"/>
    <s v=""/>
    <x v="0"/>
    <x v="0"/>
    <n v="757.47"/>
    <x v="1"/>
    <n v="2272.41"/>
    <s v="Delivery"/>
    <x v="0"/>
    <x v="2"/>
    <s v="App"/>
    <x v="2"/>
    <x v="0"/>
    <n v="10"/>
    <x v="3"/>
    <s v="Combo"/>
    <x v="3"/>
    <x v="2"/>
    <x v="2"/>
    <n v="11.1"/>
    <x v="0"/>
    <n v="35"/>
    <n v="32"/>
  </r>
  <r>
    <s v="VTA01769"/>
    <x v="20"/>
    <n v="21"/>
    <x v="6"/>
    <x v="6"/>
    <x v="0"/>
    <x v="0"/>
    <x v="179"/>
    <s v="Calle San Lorenzo 47"/>
    <x v="1"/>
    <x v="3"/>
    <x v="3"/>
    <s v=""/>
    <x v="0"/>
    <x v="3"/>
    <n v="1383.66"/>
    <x v="0"/>
    <n v="6918.3"/>
    <s v="Delivery"/>
    <x v="1"/>
    <x v="2"/>
    <s v="App"/>
    <x v="2"/>
    <x v="0"/>
    <n v="0"/>
    <x v="3"/>
    <s v="Combo"/>
    <x v="2"/>
    <x v="1"/>
    <x v="0"/>
    <n v="14.7"/>
    <x v="1"/>
    <n v="37"/>
    <n v="32"/>
  </r>
  <r>
    <s v="VTA01831"/>
    <x v="20"/>
    <n v="21"/>
    <x v="6"/>
    <x v="6"/>
    <x v="0"/>
    <x v="0"/>
    <x v="10"/>
    <s v="Córdoba Shopping"/>
    <x v="3"/>
    <x v="9"/>
    <x v="7"/>
    <s v=""/>
    <x v="0"/>
    <x v="1"/>
    <n v="2751.61"/>
    <x v="2"/>
    <n v="11006.44"/>
    <s v="Take Away"/>
    <x v="2"/>
    <x v="1"/>
    <s v="Tarjeta"/>
    <x v="1"/>
    <x v="0"/>
    <n v="10"/>
    <x v="3"/>
    <s v="Combo"/>
    <x v="0"/>
    <x v="1"/>
    <x v="1"/>
    <n v="6.1"/>
    <x v="4"/>
    <n v="36"/>
    <n v="32"/>
  </r>
  <r>
    <s v="VTA01882"/>
    <x v="20"/>
    <n v="21"/>
    <x v="6"/>
    <x v="6"/>
    <x v="0"/>
    <x v="0"/>
    <x v="512"/>
    <s v="San Lorenzo 25, Nueva Córdoba"/>
    <x v="0"/>
    <x v="15"/>
    <x v="10"/>
    <s v=""/>
    <x v="0"/>
    <x v="3"/>
    <n v="1723.46"/>
    <x v="0"/>
    <n v="8617.2999999999993"/>
    <s v="Take Away"/>
    <x v="1"/>
    <x v="1"/>
    <s v="App"/>
    <x v="2"/>
    <x v="0"/>
    <n v="10"/>
    <x v="1"/>
    <s v="Happy Hour"/>
    <x v="0"/>
    <x v="0"/>
    <x v="1"/>
    <n v="7.6"/>
    <x v="1"/>
    <n v="31"/>
    <n v="26"/>
  </r>
  <r>
    <s v="VTA01906"/>
    <x v="20"/>
    <n v="21"/>
    <x v="6"/>
    <x v="6"/>
    <x v="0"/>
    <x v="0"/>
    <x v="7"/>
    <s v="Calle San Lorenzo 47"/>
    <x v="1"/>
    <x v="6"/>
    <x v="5"/>
    <s v=""/>
    <x v="0"/>
    <x v="2"/>
    <n v="2192.2399999999998"/>
    <x v="2"/>
    <n v="2192.2399999999998"/>
    <s v="Take Away"/>
    <x v="0"/>
    <x v="1"/>
    <s v="App"/>
    <x v="2"/>
    <x v="1"/>
    <n v="0"/>
    <x v="0"/>
    <s v="2x1"/>
    <x v="2"/>
    <x v="0"/>
    <x v="1"/>
    <n v="6.8"/>
    <x v="0"/>
    <n v="34"/>
    <n v="33"/>
  </r>
  <r>
    <s v="VTA02049"/>
    <x v="20"/>
    <n v="21"/>
    <x v="6"/>
    <x v="6"/>
    <x v="0"/>
    <x v="0"/>
    <x v="580"/>
    <s v="Calle San Lorenzo 47"/>
    <x v="1"/>
    <x v="10"/>
    <x v="8"/>
    <s v="Tall"/>
    <x v="1"/>
    <x v="0"/>
    <n v="2027.14"/>
    <x v="2"/>
    <n v="6081.42"/>
    <s v="Delivery"/>
    <x v="1"/>
    <x v="2"/>
    <s v="Efectivo"/>
    <x v="0"/>
    <x v="1"/>
    <n v="0"/>
    <x v="2"/>
    <s v="Ninguna"/>
    <x v="5"/>
    <x v="1"/>
    <x v="0"/>
    <n v="14.1"/>
    <x v="0"/>
    <n v="16"/>
    <n v="13"/>
  </r>
  <r>
    <s v="VTA02139"/>
    <x v="20"/>
    <n v="21"/>
    <x v="6"/>
    <x v="6"/>
    <x v="0"/>
    <x v="0"/>
    <x v="544"/>
    <s v="Avenida Colón 608"/>
    <x v="2"/>
    <x v="23"/>
    <x v="10"/>
    <s v=""/>
    <x v="0"/>
    <x v="3"/>
    <n v="1750.15"/>
    <x v="0"/>
    <n v="8750.75"/>
    <s v="Take Away"/>
    <x v="1"/>
    <x v="1"/>
    <s v="App"/>
    <x v="2"/>
    <x v="0"/>
    <n v="0"/>
    <x v="2"/>
    <s v="Ninguna"/>
    <x v="1"/>
    <x v="2"/>
    <x v="2"/>
    <n v="12.3"/>
    <x v="1"/>
    <n v="16"/>
    <n v="11"/>
  </r>
  <r>
    <s v="VTA02874"/>
    <x v="20"/>
    <n v="21"/>
    <x v="6"/>
    <x v="6"/>
    <x v="0"/>
    <x v="0"/>
    <x v="569"/>
    <s v="Calle San Lorenzo 47"/>
    <x v="1"/>
    <x v="8"/>
    <x v="0"/>
    <s v=""/>
    <x v="0"/>
    <x v="0"/>
    <n v="1179.31"/>
    <x v="0"/>
    <n v="3537.93"/>
    <s v="Take Away"/>
    <x v="0"/>
    <x v="1"/>
    <s v="Efectivo"/>
    <x v="0"/>
    <x v="1"/>
    <n v="0"/>
    <x v="3"/>
    <s v="Combo"/>
    <x v="3"/>
    <x v="0"/>
    <x v="1"/>
    <n v="7.8"/>
    <x v="1"/>
    <n v="49"/>
    <n v="46"/>
  </r>
  <r>
    <s v="VTA02885"/>
    <x v="20"/>
    <n v="21"/>
    <x v="6"/>
    <x v="6"/>
    <x v="0"/>
    <x v="0"/>
    <x v="511"/>
    <s v="Calle San Lorenzo 47"/>
    <x v="1"/>
    <x v="0"/>
    <x v="0"/>
    <s v=""/>
    <x v="0"/>
    <x v="0"/>
    <n v="1284.1300000000001"/>
    <x v="0"/>
    <n v="3852.39"/>
    <s v="En tienda"/>
    <x v="0"/>
    <x v="0"/>
    <s v="Efectivo"/>
    <x v="0"/>
    <x v="1"/>
    <n v="0"/>
    <x v="0"/>
    <s v="2x1"/>
    <x v="5"/>
    <x v="2"/>
    <x v="2"/>
    <n v="12.9"/>
    <x v="0"/>
    <n v="24"/>
    <n v="21"/>
  </r>
  <r>
    <s v="VTA02971"/>
    <x v="20"/>
    <n v="21"/>
    <x v="6"/>
    <x v="6"/>
    <x v="0"/>
    <x v="0"/>
    <x v="349"/>
    <s v="Córdoba Shopping"/>
    <x v="3"/>
    <x v="14"/>
    <x v="6"/>
    <s v=""/>
    <x v="0"/>
    <x v="1"/>
    <n v="2615.9899999999998"/>
    <x v="2"/>
    <n v="10463.959999999999"/>
    <s v="Delivery"/>
    <x v="2"/>
    <x v="2"/>
    <s v="App"/>
    <x v="2"/>
    <x v="1"/>
    <n v="0"/>
    <x v="1"/>
    <s v="Happy Hour"/>
    <x v="3"/>
    <x v="1"/>
    <x v="1"/>
    <n v="7.6"/>
    <x v="4"/>
    <n v="32"/>
    <n v="28"/>
  </r>
  <r>
    <s v="VTA03242"/>
    <x v="20"/>
    <n v="21"/>
    <x v="6"/>
    <x v="6"/>
    <x v="0"/>
    <x v="0"/>
    <x v="581"/>
    <s v="San Lorenzo 25, Nueva Córdoba"/>
    <x v="0"/>
    <x v="27"/>
    <x v="10"/>
    <s v=""/>
    <x v="0"/>
    <x v="3"/>
    <n v="1879.3"/>
    <x v="0"/>
    <n v="9396.5"/>
    <s v="Take Away"/>
    <x v="1"/>
    <x v="1"/>
    <s v="Tarjeta"/>
    <x v="1"/>
    <x v="1"/>
    <n v="0"/>
    <x v="1"/>
    <s v="Happy Hour"/>
    <x v="0"/>
    <x v="0"/>
    <x v="2"/>
    <n v="11.2"/>
    <x v="0"/>
    <n v="30"/>
    <n v="25"/>
  </r>
  <r>
    <s v="VTA03536"/>
    <x v="20"/>
    <n v="21"/>
    <x v="6"/>
    <x v="6"/>
    <x v="0"/>
    <x v="0"/>
    <x v="559"/>
    <s v="Calle San Lorenzo 47"/>
    <x v="1"/>
    <x v="2"/>
    <x v="2"/>
    <s v=""/>
    <x v="0"/>
    <x v="3"/>
    <n v="903.88"/>
    <x v="1"/>
    <n v="4519.3999999999996"/>
    <s v="Take Away"/>
    <x v="0"/>
    <x v="1"/>
    <s v="Efectivo"/>
    <x v="0"/>
    <x v="0"/>
    <n v="10"/>
    <x v="2"/>
    <s v="Ninguna"/>
    <x v="0"/>
    <x v="1"/>
    <x v="1"/>
    <n v="5"/>
    <x v="2"/>
    <n v="48"/>
    <n v="43"/>
  </r>
  <r>
    <s v="VTA03667"/>
    <x v="20"/>
    <n v="21"/>
    <x v="6"/>
    <x v="6"/>
    <x v="0"/>
    <x v="0"/>
    <x v="26"/>
    <s v="Avenida Colón 608"/>
    <x v="2"/>
    <x v="3"/>
    <x v="3"/>
    <s v=""/>
    <x v="0"/>
    <x v="2"/>
    <n v="1138.1400000000001"/>
    <x v="0"/>
    <n v="1138.1400000000001"/>
    <s v="Take Away"/>
    <x v="0"/>
    <x v="1"/>
    <s v="Efectivo"/>
    <x v="0"/>
    <x v="0"/>
    <n v="15"/>
    <x v="3"/>
    <s v="Combo"/>
    <x v="5"/>
    <x v="2"/>
    <x v="2"/>
    <n v="11"/>
    <x v="1"/>
    <n v="10"/>
    <n v="9"/>
  </r>
  <r>
    <s v="VTA03708"/>
    <x v="20"/>
    <n v="21"/>
    <x v="6"/>
    <x v="6"/>
    <x v="0"/>
    <x v="0"/>
    <x v="582"/>
    <s v="Calle San Lorenzo 47"/>
    <x v="1"/>
    <x v="25"/>
    <x v="2"/>
    <s v=""/>
    <x v="0"/>
    <x v="2"/>
    <n v="1426.88"/>
    <x v="0"/>
    <n v="1426.88"/>
    <s v="Delivery"/>
    <x v="0"/>
    <x v="2"/>
    <s v="App"/>
    <x v="2"/>
    <x v="0"/>
    <n v="15"/>
    <x v="1"/>
    <s v="Happy Hour"/>
    <x v="1"/>
    <x v="0"/>
    <x v="3"/>
    <n v="4.7"/>
    <x v="0"/>
    <n v="36"/>
    <n v="35"/>
  </r>
  <r>
    <s v="VTA03775"/>
    <x v="20"/>
    <n v="21"/>
    <x v="6"/>
    <x v="6"/>
    <x v="0"/>
    <x v="0"/>
    <x v="583"/>
    <s v="Córdoba Shopping"/>
    <x v="3"/>
    <x v="23"/>
    <x v="10"/>
    <s v=""/>
    <x v="0"/>
    <x v="2"/>
    <n v="1972.39"/>
    <x v="0"/>
    <n v="1972.39"/>
    <s v="Take Away"/>
    <x v="0"/>
    <x v="1"/>
    <s v="Tarjeta"/>
    <x v="1"/>
    <x v="0"/>
    <n v="10"/>
    <x v="1"/>
    <s v="Happy Hour"/>
    <x v="2"/>
    <x v="1"/>
    <x v="1"/>
    <n v="5.5"/>
    <x v="4"/>
    <n v="27"/>
    <n v="26"/>
  </r>
  <r>
    <s v="VTA03901"/>
    <x v="20"/>
    <n v="21"/>
    <x v="6"/>
    <x v="6"/>
    <x v="0"/>
    <x v="0"/>
    <x v="467"/>
    <s v="Avenida Colón 608"/>
    <x v="2"/>
    <x v="8"/>
    <x v="0"/>
    <s v=""/>
    <x v="0"/>
    <x v="1"/>
    <n v="1302.29"/>
    <x v="0"/>
    <n v="5209.16"/>
    <s v="Delivery"/>
    <x v="1"/>
    <x v="2"/>
    <s v="App"/>
    <x v="2"/>
    <x v="1"/>
    <n v="0"/>
    <x v="1"/>
    <s v="Happy Hour"/>
    <x v="4"/>
    <x v="2"/>
    <x v="2"/>
    <n v="11.4"/>
    <x v="1"/>
    <n v="40"/>
    <n v="36"/>
  </r>
  <r>
    <s v="VTA03911"/>
    <x v="20"/>
    <n v="21"/>
    <x v="6"/>
    <x v="6"/>
    <x v="0"/>
    <x v="0"/>
    <x v="584"/>
    <s v="San Lorenzo 25, Nueva Córdoba"/>
    <x v="0"/>
    <x v="33"/>
    <x v="4"/>
    <s v="Grande"/>
    <x v="3"/>
    <x v="1"/>
    <n v="1738.87"/>
    <x v="0"/>
    <n v="6955.48"/>
    <s v="Take Away"/>
    <x v="1"/>
    <x v="1"/>
    <s v="Efectivo"/>
    <x v="0"/>
    <x v="1"/>
    <n v="0"/>
    <x v="2"/>
    <s v="Ninguna"/>
    <x v="1"/>
    <x v="1"/>
    <x v="2"/>
    <n v="11.1"/>
    <x v="1"/>
    <n v="11"/>
    <n v="7"/>
  </r>
  <r>
    <s v="VTA04069"/>
    <x v="20"/>
    <n v="21"/>
    <x v="6"/>
    <x v="6"/>
    <x v="0"/>
    <x v="0"/>
    <x v="585"/>
    <s v="Avenida Colón 608"/>
    <x v="2"/>
    <x v="10"/>
    <x v="8"/>
    <s v="Tall"/>
    <x v="1"/>
    <x v="2"/>
    <n v="1792.26"/>
    <x v="0"/>
    <n v="1792.26"/>
    <s v="En tienda"/>
    <x v="0"/>
    <x v="0"/>
    <s v="App"/>
    <x v="2"/>
    <x v="0"/>
    <n v="15"/>
    <x v="3"/>
    <s v="Combo"/>
    <x v="2"/>
    <x v="1"/>
    <x v="1"/>
    <n v="5.3"/>
    <x v="4"/>
    <n v="25"/>
    <n v="24"/>
  </r>
  <r>
    <s v="VTA04092"/>
    <x v="20"/>
    <n v="21"/>
    <x v="6"/>
    <x v="6"/>
    <x v="0"/>
    <x v="0"/>
    <x v="586"/>
    <s v="Córdoba Shopping"/>
    <x v="3"/>
    <x v="19"/>
    <x v="7"/>
    <s v=""/>
    <x v="0"/>
    <x v="4"/>
    <n v="2013.02"/>
    <x v="2"/>
    <n v="4026.04"/>
    <s v="En tienda"/>
    <x v="0"/>
    <x v="0"/>
    <s v="App"/>
    <x v="2"/>
    <x v="1"/>
    <n v="0"/>
    <x v="0"/>
    <s v="2x1"/>
    <x v="2"/>
    <x v="1"/>
    <x v="2"/>
    <n v="12.7"/>
    <x v="4"/>
    <n v="40"/>
    <n v="38"/>
  </r>
  <r>
    <s v="VTA04198"/>
    <x v="20"/>
    <n v="21"/>
    <x v="6"/>
    <x v="6"/>
    <x v="0"/>
    <x v="0"/>
    <x v="231"/>
    <s v="Córdoba Shopping"/>
    <x v="3"/>
    <x v="12"/>
    <x v="4"/>
    <s v="Tall"/>
    <x v="1"/>
    <x v="4"/>
    <n v="1625.38"/>
    <x v="0"/>
    <n v="3250.76"/>
    <s v="En tienda"/>
    <x v="0"/>
    <x v="0"/>
    <s v="Tarjeta"/>
    <x v="1"/>
    <x v="0"/>
    <n v="10"/>
    <x v="3"/>
    <s v="Combo"/>
    <x v="0"/>
    <x v="1"/>
    <x v="1"/>
    <n v="9.8000000000000007"/>
    <x v="3"/>
    <n v="15"/>
    <n v="13"/>
  </r>
  <r>
    <s v="VTA04271"/>
    <x v="20"/>
    <n v="21"/>
    <x v="6"/>
    <x v="6"/>
    <x v="0"/>
    <x v="0"/>
    <x v="296"/>
    <s v="Córdoba Shopping"/>
    <x v="3"/>
    <x v="35"/>
    <x v="9"/>
    <s v="Grande"/>
    <x v="3"/>
    <x v="3"/>
    <n v="1242.3599999999999"/>
    <x v="0"/>
    <n v="6211.8"/>
    <s v="En tienda"/>
    <x v="1"/>
    <x v="0"/>
    <s v="App"/>
    <x v="2"/>
    <x v="1"/>
    <n v="0"/>
    <x v="0"/>
    <s v="2x1"/>
    <x v="5"/>
    <x v="0"/>
    <x v="3"/>
    <n v="3.6"/>
    <x v="2"/>
    <n v="34"/>
    <n v="29"/>
  </r>
  <r>
    <s v="VTA04361"/>
    <x v="20"/>
    <n v="21"/>
    <x v="6"/>
    <x v="6"/>
    <x v="0"/>
    <x v="0"/>
    <x v="527"/>
    <s v="San Lorenzo 25, Nueva Córdoba"/>
    <x v="0"/>
    <x v="8"/>
    <x v="0"/>
    <s v=""/>
    <x v="0"/>
    <x v="4"/>
    <n v="1385.87"/>
    <x v="0"/>
    <n v="2771.74"/>
    <s v="En tienda"/>
    <x v="0"/>
    <x v="0"/>
    <s v="App"/>
    <x v="2"/>
    <x v="0"/>
    <n v="15"/>
    <x v="3"/>
    <s v="Combo"/>
    <x v="3"/>
    <x v="0"/>
    <x v="1"/>
    <n v="9.8000000000000007"/>
    <x v="3"/>
    <n v="41"/>
    <n v="39"/>
  </r>
  <r>
    <s v="VTA04419"/>
    <x v="20"/>
    <n v="21"/>
    <x v="6"/>
    <x v="6"/>
    <x v="0"/>
    <x v="0"/>
    <x v="428"/>
    <s v="Calle San Lorenzo 47"/>
    <x v="1"/>
    <x v="28"/>
    <x v="2"/>
    <s v=""/>
    <x v="0"/>
    <x v="0"/>
    <n v="1134.99"/>
    <x v="0"/>
    <n v="3404.97"/>
    <s v="Delivery"/>
    <x v="0"/>
    <x v="2"/>
    <s v="Efectivo"/>
    <x v="0"/>
    <x v="1"/>
    <n v="0"/>
    <x v="3"/>
    <s v="Combo"/>
    <x v="0"/>
    <x v="1"/>
    <x v="0"/>
    <n v="13.7"/>
    <x v="1"/>
    <n v="10"/>
    <n v="7"/>
  </r>
  <r>
    <s v="VTA04567"/>
    <x v="20"/>
    <n v="21"/>
    <x v="6"/>
    <x v="6"/>
    <x v="0"/>
    <x v="0"/>
    <x v="453"/>
    <s v="Calle San Lorenzo 47"/>
    <x v="1"/>
    <x v="8"/>
    <x v="0"/>
    <s v=""/>
    <x v="0"/>
    <x v="2"/>
    <n v="1543.34"/>
    <x v="0"/>
    <n v="1543.34"/>
    <s v="Take Away"/>
    <x v="0"/>
    <x v="1"/>
    <s v="App"/>
    <x v="2"/>
    <x v="1"/>
    <n v="0"/>
    <x v="2"/>
    <s v="Ninguna"/>
    <x v="2"/>
    <x v="0"/>
    <x v="3"/>
    <n v="3.7"/>
    <x v="2"/>
    <n v="24"/>
    <n v="23"/>
  </r>
  <r>
    <s v="VTA04651"/>
    <x v="20"/>
    <n v="21"/>
    <x v="6"/>
    <x v="6"/>
    <x v="0"/>
    <x v="0"/>
    <x v="132"/>
    <s v="Calle San Lorenzo 47"/>
    <x v="1"/>
    <x v="14"/>
    <x v="6"/>
    <s v=""/>
    <x v="0"/>
    <x v="0"/>
    <n v="3271.44"/>
    <x v="3"/>
    <n v="9814.32"/>
    <s v="Take Away"/>
    <x v="1"/>
    <x v="1"/>
    <s v="Tarjeta"/>
    <x v="1"/>
    <x v="1"/>
    <n v="0"/>
    <x v="2"/>
    <s v="Ninguna"/>
    <x v="3"/>
    <x v="2"/>
    <x v="3"/>
    <n v="4.9000000000000004"/>
    <x v="3"/>
    <n v="44"/>
    <n v="41"/>
  </r>
  <r>
    <s v="VTA04760"/>
    <x v="20"/>
    <n v="21"/>
    <x v="6"/>
    <x v="6"/>
    <x v="0"/>
    <x v="0"/>
    <x v="587"/>
    <s v="Avenida Colón 608"/>
    <x v="2"/>
    <x v="19"/>
    <x v="7"/>
    <s v=""/>
    <x v="0"/>
    <x v="1"/>
    <n v="2434.27"/>
    <x v="2"/>
    <n v="9737.08"/>
    <s v="En tienda"/>
    <x v="1"/>
    <x v="0"/>
    <s v="App"/>
    <x v="2"/>
    <x v="1"/>
    <n v="0"/>
    <x v="2"/>
    <s v="Ninguna"/>
    <x v="1"/>
    <x v="2"/>
    <x v="3"/>
    <n v="3.7"/>
    <x v="4"/>
    <n v="10"/>
    <n v="6"/>
  </r>
  <r>
    <s v="VTA04766"/>
    <x v="20"/>
    <n v="21"/>
    <x v="6"/>
    <x v="6"/>
    <x v="0"/>
    <x v="0"/>
    <x v="413"/>
    <s v="San Lorenzo 25, Nueva Córdoba"/>
    <x v="0"/>
    <x v="11"/>
    <x v="9"/>
    <s v="Grande"/>
    <x v="3"/>
    <x v="2"/>
    <n v="1256.73"/>
    <x v="0"/>
    <n v="1256.73"/>
    <s v="Delivery"/>
    <x v="0"/>
    <x v="2"/>
    <s v="App"/>
    <x v="2"/>
    <x v="0"/>
    <n v="10"/>
    <x v="2"/>
    <s v="Ninguna"/>
    <x v="2"/>
    <x v="1"/>
    <x v="3"/>
    <n v="3.8"/>
    <x v="3"/>
    <n v="46"/>
    <n v="45"/>
  </r>
  <r>
    <s v="VTA00168"/>
    <x v="21"/>
    <n v="22"/>
    <x v="0"/>
    <x v="0"/>
    <x v="0"/>
    <x v="0"/>
    <x v="588"/>
    <s v="San Lorenzo 25, Nueva Córdoba"/>
    <x v="0"/>
    <x v="22"/>
    <x v="9"/>
    <s v="Pequeño"/>
    <x v="2"/>
    <x v="4"/>
    <n v="1433.56"/>
    <x v="0"/>
    <n v="2867.12"/>
    <s v="En tienda"/>
    <x v="0"/>
    <x v="0"/>
    <s v="App"/>
    <x v="2"/>
    <x v="1"/>
    <n v="0"/>
    <x v="3"/>
    <s v="Combo"/>
    <x v="1"/>
    <x v="0"/>
    <x v="2"/>
    <n v="12.7"/>
    <x v="1"/>
    <n v="49"/>
    <n v="47"/>
  </r>
  <r>
    <s v="VTA00179"/>
    <x v="21"/>
    <n v="22"/>
    <x v="0"/>
    <x v="0"/>
    <x v="0"/>
    <x v="0"/>
    <x v="181"/>
    <s v="Córdoba Shopping"/>
    <x v="3"/>
    <x v="6"/>
    <x v="5"/>
    <s v=""/>
    <x v="0"/>
    <x v="2"/>
    <n v="1882.94"/>
    <x v="0"/>
    <n v="1882.94"/>
    <s v="Delivery"/>
    <x v="0"/>
    <x v="2"/>
    <s v="Efectivo"/>
    <x v="0"/>
    <x v="0"/>
    <n v="15"/>
    <x v="0"/>
    <s v="2x1"/>
    <x v="4"/>
    <x v="1"/>
    <x v="1"/>
    <n v="6.6"/>
    <x v="3"/>
    <n v="11"/>
    <n v="10"/>
  </r>
  <r>
    <s v="VTA00231"/>
    <x v="21"/>
    <n v="22"/>
    <x v="0"/>
    <x v="0"/>
    <x v="0"/>
    <x v="0"/>
    <x v="505"/>
    <s v="Avenida Colón 608"/>
    <x v="2"/>
    <x v="9"/>
    <x v="7"/>
    <s v=""/>
    <x v="0"/>
    <x v="2"/>
    <n v="2912.7"/>
    <x v="2"/>
    <n v="2912.7"/>
    <s v="Take Away"/>
    <x v="0"/>
    <x v="1"/>
    <s v="App"/>
    <x v="2"/>
    <x v="0"/>
    <n v="15"/>
    <x v="2"/>
    <s v="Ninguna"/>
    <x v="4"/>
    <x v="0"/>
    <x v="2"/>
    <n v="12.7"/>
    <x v="2"/>
    <n v="41"/>
    <n v="40"/>
  </r>
  <r>
    <s v="VTA00239"/>
    <x v="21"/>
    <n v="22"/>
    <x v="0"/>
    <x v="0"/>
    <x v="0"/>
    <x v="0"/>
    <x v="340"/>
    <s v="San Lorenzo 25, Nueva Córdoba"/>
    <x v="0"/>
    <x v="0"/>
    <x v="0"/>
    <s v=""/>
    <x v="0"/>
    <x v="2"/>
    <n v="1380.63"/>
    <x v="0"/>
    <n v="1380.63"/>
    <s v="Take Away"/>
    <x v="0"/>
    <x v="1"/>
    <s v="Efectivo"/>
    <x v="0"/>
    <x v="1"/>
    <n v="0"/>
    <x v="1"/>
    <s v="Happy Hour"/>
    <x v="4"/>
    <x v="1"/>
    <x v="1"/>
    <n v="8.1"/>
    <x v="4"/>
    <n v="23"/>
    <n v="22"/>
  </r>
  <r>
    <s v="VTA00491"/>
    <x v="21"/>
    <n v="22"/>
    <x v="0"/>
    <x v="0"/>
    <x v="0"/>
    <x v="0"/>
    <x v="516"/>
    <s v="Calle San Lorenzo 47"/>
    <x v="1"/>
    <x v="0"/>
    <x v="0"/>
    <s v=""/>
    <x v="0"/>
    <x v="2"/>
    <n v="1551.7"/>
    <x v="0"/>
    <n v="1551.7"/>
    <s v="Take Away"/>
    <x v="0"/>
    <x v="1"/>
    <s v="Tarjeta"/>
    <x v="1"/>
    <x v="1"/>
    <n v="0"/>
    <x v="1"/>
    <s v="Happy Hour"/>
    <x v="0"/>
    <x v="1"/>
    <x v="2"/>
    <n v="12.7"/>
    <x v="2"/>
    <n v="16"/>
    <n v="15"/>
  </r>
  <r>
    <s v="VTA00576"/>
    <x v="21"/>
    <n v="22"/>
    <x v="0"/>
    <x v="0"/>
    <x v="0"/>
    <x v="0"/>
    <x v="589"/>
    <s v="Avenida Colón 608"/>
    <x v="2"/>
    <x v="10"/>
    <x v="8"/>
    <s v="Venti"/>
    <x v="4"/>
    <x v="4"/>
    <n v="1979.68"/>
    <x v="0"/>
    <n v="3959.36"/>
    <s v="Take Away"/>
    <x v="0"/>
    <x v="1"/>
    <s v="App"/>
    <x v="2"/>
    <x v="0"/>
    <n v="10"/>
    <x v="3"/>
    <s v="Combo"/>
    <x v="5"/>
    <x v="0"/>
    <x v="2"/>
    <n v="11.7"/>
    <x v="4"/>
    <n v="28"/>
    <n v="26"/>
  </r>
  <r>
    <s v="VTA00795"/>
    <x v="21"/>
    <n v="22"/>
    <x v="0"/>
    <x v="0"/>
    <x v="0"/>
    <x v="0"/>
    <x v="590"/>
    <s v="San Lorenzo 25, Nueva Córdoba"/>
    <x v="0"/>
    <x v="24"/>
    <x v="9"/>
    <s v="Grande"/>
    <x v="3"/>
    <x v="0"/>
    <n v="1306.77"/>
    <x v="0"/>
    <n v="3920.31"/>
    <s v="Delivery"/>
    <x v="0"/>
    <x v="2"/>
    <s v="Tarjeta"/>
    <x v="1"/>
    <x v="1"/>
    <n v="0"/>
    <x v="0"/>
    <s v="2x1"/>
    <x v="1"/>
    <x v="0"/>
    <x v="2"/>
    <n v="12.4"/>
    <x v="4"/>
    <n v="23"/>
    <n v="20"/>
  </r>
  <r>
    <s v="VTA00876"/>
    <x v="21"/>
    <n v="22"/>
    <x v="0"/>
    <x v="0"/>
    <x v="0"/>
    <x v="0"/>
    <x v="591"/>
    <s v="Calle San Lorenzo 47"/>
    <x v="1"/>
    <x v="8"/>
    <x v="0"/>
    <s v=""/>
    <x v="0"/>
    <x v="2"/>
    <n v="1188.56"/>
    <x v="0"/>
    <n v="1188.56"/>
    <s v="Delivery"/>
    <x v="0"/>
    <x v="2"/>
    <s v="App"/>
    <x v="2"/>
    <x v="1"/>
    <n v="0"/>
    <x v="0"/>
    <s v="2x1"/>
    <x v="2"/>
    <x v="1"/>
    <x v="0"/>
    <n v="14.8"/>
    <x v="1"/>
    <n v="47"/>
    <n v="46"/>
  </r>
  <r>
    <s v="VTA00885"/>
    <x v="21"/>
    <n v="22"/>
    <x v="0"/>
    <x v="0"/>
    <x v="0"/>
    <x v="0"/>
    <x v="185"/>
    <s v="Córdoba Shopping"/>
    <x v="3"/>
    <x v="10"/>
    <x v="8"/>
    <s v="Pequeño"/>
    <x v="2"/>
    <x v="4"/>
    <n v="1633.04"/>
    <x v="0"/>
    <n v="3266.08"/>
    <s v="Take Away"/>
    <x v="0"/>
    <x v="1"/>
    <s v="App"/>
    <x v="2"/>
    <x v="1"/>
    <n v="0"/>
    <x v="1"/>
    <s v="Happy Hour"/>
    <x v="3"/>
    <x v="2"/>
    <x v="1"/>
    <n v="8"/>
    <x v="1"/>
    <n v="38"/>
    <n v="36"/>
  </r>
  <r>
    <s v="VTA01113"/>
    <x v="21"/>
    <n v="22"/>
    <x v="0"/>
    <x v="0"/>
    <x v="0"/>
    <x v="0"/>
    <x v="247"/>
    <s v="Calle San Lorenzo 47"/>
    <x v="1"/>
    <x v="1"/>
    <x v="1"/>
    <s v=""/>
    <x v="0"/>
    <x v="2"/>
    <n v="1053.42"/>
    <x v="0"/>
    <n v="1053.42"/>
    <s v="Take Away"/>
    <x v="0"/>
    <x v="1"/>
    <s v="Efectivo"/>
    <x v="0"/>
    <x v="0"/>
    <n v="15"/>
    <x v="3"/>
    <s v="Combo"/>
    <x v="3"/>
    <x v="2"/>
    <x v="1"/>
    <n v="6.7"/>
    <x v="0"/>
    <n v="29"/>
    <n v="28"/>
  </r>
  <r>
    <s v="VTA01249"/>
    <x v="21"/>
    <n v="22"/>
    <x v="0"/>
    <x v="0"/>
    <x v="0"/>
    <x v="0"/>
    <x v="592"/>
    <s v="San Lorenzo 25, Nueva Córdoba"/>
    <x v="0"/>
    <x v="34"/>
    <x v="4"/>
    <s v="Venti"/>
    <x v="4"/>
    <x v="3"/>
    <n v="1492.69"/>
    <x v="0"/>
    <n v="7463.45"/>
    <s v="Delivery"/>
    <x v="1"/>
    <x v="2"/>
    <s v="Tarjeta"/>
    <x v="1"/>
    <x v="1"/>
    <n v="0"/>
    <x v="2"/>
    <s v="Ninguna"/>
    <x v="5"/>
    <x v="2"/>
    <x v="3"/>
    <n v="4.2"/>
    <x v="1"/>
    <n v="39"/>
    <n v="34"/>
  </r>
  <r>
    <s v="VTA01332"/>
    <x v="21"/>
    <n v="22"/>
    <x v="0"/>
    <x v="0"/>
    <x v="0"/>
    <x v="0"/>
    <x v="201"/>
    <s v="Córdoba Shopping"/>
    <x v="3"/>
    <x v="21"/>
    <x v="1"/>
    <s v=""/>
    <x v="0"/>
    <x v="2"/>
    <n v="1254.3599999999999"/>
    <x v="0"/>
    <n v="1254.3599999999999"/>
    <s v="Delivery"/>
    <x v="0"/>
    <x v="2"/>
    <s v="Efectivo"/>
    <x v="0"/>
    <x v="0"/>
    <n v="15"/>
    <x v="0"/>
    <s v="2x1"/>
    <x v="3"/>
    <x v="2"/>
    <x v="1"/>
    <n v="6.9"/>
    <x v="3"/>
    <n v="19"/>
    <n v="18"/>
  </r>
  <r>
    <s v="VTA01589"/>
    <x v="21"/>
    <n v="22"/>
    <x v="0"/>
    <x v="0"/>
    <x v="0"/>
    <x v="0"/>
    <x v="101"/>
    <s v="Avenida Colón 608"/>
    <x v="2"/>
    <x v="20"/>
    <x v="2"/>
    <s v=""/>
    <x v="0"/>
    <x v="4"/>
    <n v="1260.05"/>
    <x v="0"/>
    <n v="2520.1"/>
    <s v="En tienda"/>
    <x v="0"/>
    <x v="0"/>
    <s v="Tarjeta"/>
    <x v="1"/>
    <x v="0"/>
    <n v="15"/>
    <x v="3"/>
    <s v="Combo"/>
    <x v="2"/>
    <x v="1"/>
    <x v="1"/>
    <n v="7.6"/>
    <x v="0"/>
    <n v="40"/>
    <n v="38"/>
  </r>
  <r>
    <s v="VTA01647"/>
    <x v="21"/>
    <n v="22"/>
    <x v="0"/>
    <x v="0"/>
    <x v="0"/>
    <x v="0"/>
    <x v="593"/>
    <s v="Avenida Colón 608"/>
    <x v="2"/>
    <x v="3"/>
    <x v="3"/>
    <s v=""/>
    <x v="0"/>
    <x v="2"/>
    <n v="1620.61"/>
    <x v="0"/>
    <n v="1620.61"/>
    <s v="En tienda"/>
    <x v="0"/>
    <x v="0"/>
    <s v="Efectivo"/>
    <x v="0"/>
    <x v="1"/>
    <n v="0"/>
    <x v="1"/>
    <s v="Happy Hour"/>
    <x v="2"/>
    <x v="2"/>
    <x v="1"/>
    <n v="7"/>
    <x v="2"/>
    <n v="48"/>
    <n v="47"/>
  </r>
  <r>
    <s v="VTA01733"/>
    <x v="21"/>
    <n v="22"/>
    <x v="0"/>
    <x v="0"/>
    <x v="0"/>
    <x v="0"/>
    <x v="114"/>
    <s v="Avenida Colón 608"/>
    <x v="2"/>
    <x v="12"/>
    <x v="4"/>
    <s v="Grande"/>
    <x v="3"/>
    <x v="2"/>
    <n v="1677.25"/>
    <x v="0"/>
    <n v="1677.25"/>
    <s v="En tienda"/>
    <x v="0"/>
    <x v="0"/>
    <s v="Efectivo"/>
    <x v="0"/>
    <x v="0"/>
    <n v="10"/>
    <x v="3"/>
    <s v="Combo"/>
    <x v="1"/>
    <x v="1"/>
    <x v="3"/>
    <n v="4.0999999999999996"/>
    <x v="1"/>
    <n v="49"/>
    <n v="48"/>
  </r>
  <r>
    <s v="VTA01755"/>
    <x v="21"/>
    <n v="22"/>
    <x v="0"/>
    <x v="0"/>
    <x v="0"/>
    <x v="0"/>
    <x v="594"/>
    <s v="San Lorenzo 25, Nueva Córdoba"/>
    <x v="0"/>
    <x v="3"/>
    <x v="3"/>
    <s v=""/>
    <x v="0"/>
    <x v="2"/>
    <n v="1261.45"/>
    <x v="0"/>
    <n v="1261.45"/>
    <s v="Delivery"/>
    <x v="0"/>
    <x v="2"/>
    <s v="Efectivo"/>
    <x v="0"/>
    <x v="1"/>
    <n v="0"/>
    <x v="3"/>
    <s v="Combo"/>
    <x v="0"/>
    <x v="1"/>
    <x v="2"/>
    <n v="10.4"/>
    <x v="1"/>
    <n v="30"/>
    <n v="29"/>
  </r>
  <r>
    <s v="VTA01934"/>
    <x v="21"/>
    <n v="22"/>
    <x v="0"/>
    <x v="0"/>
    <x v="0"/>
    <x v="0"/>
    <x v="53"/>
    <s v="Córdoba Shopping"/>
    <x v="3"/>
    <x v="31"/>
    <x v="9"/>
    <s v="Pequeño"/>
    <x v="2"/>
    <x v="1"/>
    <n v="1351.59"/>
    <x v="0"/>
    <n v="5406.36"/>
    <s v="En tienda"/>
    <x v="1"/>
    <x v="0"/>
    <s v="Tarjeta"/>
    <x v="1"/>
    <x v="0"/>
    <n v="15"/>
    <x v="1"/>
    <s v="Happy Hour"/>
    <x v="5"/>
    <x v="2"/>
    <x v="3"/>
    <n v="4.5"/>
    <x v="1"/>
    <n v="35"/>
    <n v="31"/>
  </r>
  <r>
    <s v="VTA01946"/>
    <x v="21"/>
    <n v="22"/>
    <x v="0"/>
    <x v="0"/>
    <x v="0"/>
    <x v="0"/>
    <x v="444"/>
    <s v="Córdoba Shopping"/>
    <x v="3"/>
    <x v="19"/>
    <x v="7"/>
    <s v=""/>
    <x v="0"/>
    <x v="0"/>
    <n v="2156.29"/>
    <x v="2"/>
    <n v="6468.87"/>
    <s v="Take Away"/>
    <x v="1"/>
    <x v="1"/>
    <s v="Tarjeta"/>
    <x v="1"/>
    <x v="1"/>
    <n v="0"/>
    <x v="2"/>
    <s v="Ninguna"/>
    <x v="1"/>
    <x v="1"/>
    <x v="3"/>
    <n v="4.9000000000000004"/>
    <x v="2"/>
    <n v="35"/>
    <n v="32"/>
  </r>
  <r>
    <s v="VTA02227"/>
    <x v="21"/>
    <n v="22"/>
    <x v="0"/>
    <x v="0"/>
    <x v="0"/>
    <x v="0"/>
    <x v="203"/>
    <s v="Córdoba Shopping"/>
    <x v="3"/>
    <x v="21"/>
    <x v="1"/>
    <s v=""/>
    <x v="0"/>
    <x v="3"/>
    <n v="845.9"/>
    <x v="1"/>
    <n v="4229.5"/>
    <s v="Take Away"/>
    <x v="0"/>
    <x v="1"/>
    <s v="App"/>
    <x v="2"/>
    <x v="0"/>
    <n v="10"/>
    <x v="0"/>
    <s v="2x1"/>
    <x v="0"/>
    <x v="1"/>
    <x v="2"/>
    <n v="10.7"/>
    <x v="2"/>
    <n v="41"/>
    <n v="36"/>
  </r>
  <r>
    <s v="VTA02267"/>
    <x v="21"/>
    <n v="22"/>
    <x v="0"/>
    <x v="0"/>
    <x v="0"/>
    <x v="0"/>
    <x v="194"/>
    <s v="Córdoba Shopping"/>
    <x v="3"/>
    <x v="15"/>
    <x v="10"/>
    <s v=""/>
    <x v="0"/>
    <x v="4"/>
    <n v="1460.73"/>
    <x v="0"/>
    <n v="2921.46"/>
    <s v="En tienda"/>
    <x v="0"/>
    <x v="0"/>
    <s v="App"/>
    <x v="2"/>
    <x v="0"/>
    <n v="0"/>
    <x v="1"/>
    <s v="Happy Hour"/>
    <x v="5"/>
    <x v="1"/>
    <x v="0"/>
    <n v="13.6"/>
    <x v="1"/>
    <n v="33"/>
    <n v="31"/>
  </r>
  <r>
    <s v="VTA02306"/>
    <x v="21"/>
    <n v="22"/>
    <x v="0"/>
    <x v="0"/>
    <x v="0"/>
    <x v="0"/>
    <x v="536"/>
    <s v="Córdoba Shopping"/>
    <x v="3"/>
    <x v="12"/>
    <x v="4"/>
    <s v="Pequeño"/>
    <x v="2"/>
    <x v="4"/>
    <n v="1667.66"/>
    <x v="0"/>
    <n v="3335.32"/>
    <s v="Delivery"/>
    <x v="0"/>
    <x v="2"/>
    <s v="App"/>
    <x v="2"/>
    <x v="0"/>
    <n v="15"/>
    <x v="0"/>
    <s v="2x1"/>
    <x v="1"/>
    <x v="1"/>
    <x v="1"/>
    <n v="7.9"/>
    <x v="2"/>
    <n v="14"/>
    <n v="12"/>
  </r>
  <r>
    <s v="VTA02319"/>
    <x v="21"/>
    <n v="22"/>
    <x v="0"/>
    <x v="0"/>
    <x v="0"/>
    <x v="0"/>
    <x v="502"/>
    <s v="Calle San Lorenzo 47"/>
    <x v="1"/>
    <x v="6"/>
    <x v="5"/>
    <s v=""/>
    <x v="0"/>
    <x v="3"/>
    <n v="1894.57"/>
    <x v="0"/>
    <n v="9472.85"/>
    <s v="Delivery"/>
    <x v="1"/>
    <x v="2"/>
    <s v="App"/>
    <x v="2"/>
    <x v="0"/>
    <n v="15"/>
    <x v="2"/>
    <s v="Ninguna"/>
    <x v="3"/>
    <x v="1"/>
    <x v="2"/>
    <n v="10.9"/>
    <x v="4"/>
    <n v="14"/>
    <n v="9"/>
  </r>
  <r>
    <s v="VTA02636"/>
    <x v="21"/>
    <n v="22"/>
    <x v="0"/>
    <x v="0"/>
    <x v="0"/>
    <x v="0"/>
    <x v="536"/>
    <s v="San Lorenzo 25, Nueva Córdoba"/>
    <x v="0"/>
    <x v="7"/>
    <x v="6"/>
    <s v=""/>
    <x v="0"/>
    <x v="0"/>
    <n v="3198.24"/>
    <x v="3"/>
    <n v="9594.7199999999993"/>
    <s v="En tienda"/>
    <x v="1"/>
    <x v="0"/>
    <s v="Tarjeta"/>
    <x v="1"/>
    <x v="0"/>
    <n v="0"/>
    <x v="2"/>
    <s v="Ninguna"/>
    <x v="0"/>
    <x v="0"/>
    <x v="0"/>
    <n v="13.2"/>
    <x v="0"/>
    <n v="45"/>
    <n v="42"/>
  </r>
  <r>
    <s v="VTA02702"/>
    <x v="21"/>
    <n v="22"/>
    <x v="0"/>
    <x v="0"/>
    <x v="0"/>
    <x v="0"/>
    <x v="471"/>
    <s v="Avenida Colón 608"/>
    <x v="2"/>
    <x v="34"/>
    <x v="4"/>
    <s v="Tall"/>
    <x v="1"/>
    <x v="2"/>
    <n v="1348.65"/>
    <x v="0"/>
    <n v="1348.65"/>
    <s v="En tienda"/>
    <x v="0"/>
    <x v="0"/>
    <s v="Tarjeta"/>
    <x v="1"/>
    <x v="1"/>
    <n v="0"/>
    <x v="0"/>
    <s v="2x1"/>
    <x v="1"/>
    <x v="0"/>
    <x v="2"/>
    <n v="10.199999999999999"/>
    <x v="4"/>
    <n v="30"/>
    <n v="29"/>
  </r>
  <r>
    <s v="VTA02804"/>
    <x v="21"/>
    <n v="22"/>
    <x v="0"/>
    <x v="0"/>
    <x v="0"/>
    <x v="0"/>
    <x v="92"/>
    <s v="San Lorenzo 25, Nueva Córdoba"/>
    <x v="0"/>
    <x v="3"/>
    <x v="3"/>
    <s v=""/>
    <x v="0"/>
    <x v="4"/>
    <n v="1329.82"/>
    <x v="0"/>
    <n v="2659.64"/>
    <s v="En tienda"/>
    <x v="0"/>
    <x v="0"/>
    <s v="Tarjeta"/>
    <x v="1"/>
    <x v="0"/>
    <n v="10"/>
    <x v="1"/>
    <s v="Happy Hour"/>
    <x v="2"/>
    <x v="2"/>
    <x v="2"/>
    <n v="10.4"/>
    <x v="4"/>
    <n v="46"/>
    <n v="44"/>
  </r>
  <r>
    <s v="VTA02908"/>
    <x v="21"/>
    <n v="22"/>
    <x v="0"/>
    <x v="0"/>
    <x v="0"/>
    <x v="0"/>
    <x v="595"/>
    <s v="Avenida Colón 608"/>
    <x v="2"/>
    <x v="0"/>
    <x v="0"/>
    <s v=""/>
    <x v="0"/>
    <x v="1"/>
    <n v="1578.49"/>
    <x v="0"/>
    <n v="6313.96"/>
    <s v="Delivery"/>
    <x v="1"/>
    <x v="2"/>
    <s v="Tarjeta"/>
    <x v="1"/>
    <x v="1"/>
    <n v="0"/>
    <x v="3"/>
    <s v="Combo"/>
    <x v="5"/>
    <x v="2"/>
    <x v="1"/>
    <n v="9.6"/>
    <x v="2"/>
    <n v="17"/>
    <n v="13"/>
  </r>
  <r>
    <s v="VTA03045"/>
    <x v="21"/>
    <n v="22"/>
    <x v="0"/>
    <x v="0"/>
    <x v="0"/>
    <x v="0"/>
    <x v="41"/>
    <s v="Avenida Colón 608"/>
    <x v="2"/>
    <x v="33"/>
    <x v="4"/>
    <s v="Grande"/>
    <x v="3"/>
    <x v="3"/>
    <n v="1559.87"/>
    <x v="0"/>
    <n v="7799.35"/>
    <s v="En tienda"/>
    <x v="1"/>
    <x v="0"/>
    <s v="Tarjeta"/>
    <x v="1"/>
    <x v="1"/>
    <n v="0"/>
    <x v="0"/>
    <s v="2x1"/>
    <x v="4"/>
    <x v="1"/>
    <x v="1"/>
    <n v="6"/>
    <x v="2"/>
    <n v="30"/>
    <n v="25"/>
  </r>
  <r>
    <s v="VTA03122"/>
    <x v="21"/>
    <n v="22"/>
    <x v="0"/>
    <x v="0"/>
    <x v="0"/>
    <x v="0"/>
    <x v="334"/>
    <s v="Córdoba Shopping"/>
    <x v="3"/>
    <x v="19"/>
    <x v="7"/>
    <s v=""/>
    <x v="0"/>
    <x v="2"/>
    <n v="2297.2800000000002"/>
    <x v="2"/>
    <n v="2297.2800000000002"/>
    <s v="Take Away"/>
    <x v="0"/>
    <x v="1"/>
    <s v="Efectivo"/>
    <x v="0"/>
    <x v="1"/>
    <n v="0"/>
    <x v="0"/>
    <s v="2x1"/>
    <x v="2"/>
    <x v="2"/>
    <x v="2"/>
    <n v="10"/>
    <x v="2"/>
    <n v="26"/>
    <n v="25"/>
  </r>
  <r>
    <s v="VTA03309"/>
    <x v="21"/>
    <n v="22"/>
    <x v="0"/>
    <x v="0"/>
    <x v="0"/>
    <x v="0"/>
    <x v="596"/>
    <s v="Avenida Colón 608"/>
    <x v="2"/>
    <x v="7"/>
    <x v="6"/>
    <s v=""/>
    <x v="0"/>
    <x v="3"/>
    <n v="3107.25"/>
    <x v="3"/>
    <n v="15536.25"/>
    <s v="Take Away"/>
    <x v="3"/>
    <x v="1"/>
    <s v="App"/>
    <x v="2"/>
    <x v="0"/>
    <n v="0"/>
    <x v="2"/>
    <s v="Ninguna"/>
    <x v="1"/>
    <x v="2"/>
    <x v="3"/>
    <n v="3.9"/>
    <x v="4"/>
    <n v="32"/>
    <n v="27"/>
  </r>
  <r>
    <s v="VTA03421"/>
    <x v="21"/>
    <n v="22"/>
    <x v="0"/>
    <x v="0"/>
    <x v="0"/>
    <x v="0"/>
    <x v="597"/>
    <s v="San Lorenzo 25, Nueva Córdoba"/>
    <x v="0"/>
    <x v="35"/>
    <x v="9"/>
    <s v="Pequeño"/>
    <x v="2"/>
    <x v="2"/>
    <n v="1450.16"/>
    <x v="0"/>
    <n v="1450.16"/>
    <s v="Delivery"/>
    <x v="0"/>
    <x v="2"/>
    <s v="App"/>
    <x v="2"/>
    <x v="1"/>
    <n v="0"/>
    <x v="1"/>
    <s v="Happy Hour"/>
    <x v="0"/>
    <x v="1"/>
    <x v="0"/>
    <n v="14.7"/>
    <x v="3"/>
    <n v="41"/>
    <n v="40"/>
  </r>
  <r>
    <s v="VTA03432"/>
    <x v="21"/>
    <n v="22"/>
    <x v="0"/>
    <x v="0"/>
    <x v="0"/>
    <x v="0"/>
    <x v="598"/>
    <s v="Córdoba Shopping"/>
    <x v="3"/>
    <x v="0"/>
    <x v="0"/>
    <s v=""/>
    <x v="0"/>
    <x v="1"/>
    <n v="1237.83"/>
    <x v="0"/>
    <n v="4951.32"/>
    <s v="Delivery"/>
    <x v="0"/>
    <x v="2"/>
    <s v="Tarjeta"/>
    <x v="1"/>
    <x v="0"/>
    <n v="0"/>
    <x v="3"/>
    <s v="Combo"/>
    <x v="0"/>
    <x v="2"/>
    <x v="0"/>
    <n v="14"/>
    <x v="0"/>
    <n v="21"/>
    <n v="17"/>
  </r>
  <r>
    <s v="VTA03506"/>
    <x v="21"/>
    <n v="22"/>
    <x v="0"/>
    <x v="0"/>
    <x v="0"/>
    <x v="0"/>
    <x v="599"/>
    <s v="Avenida Colón 608"/>
    <x v="2"/>
    <x v="26"/>
    <x v="9"/>
    <s v="Venti"/>
    <x v="4"/>
    <x v="3"/>
    <n v="1597.89"/>
    <x v="0"/>
    <n v="7989.45"/>
    <s v="Take Away"/>
    <x v="1"/>
    <x v="1"/>
    <s v="App"/>
    <x v="2"/>
    <x v="1"/>
    <n v="0"/>
    <x v="1"/>
    <s v="Happy Hour"/>
    <x v="3"/>
    <x v="0"/>
    <x v="1"/>
    <n v="5.2"/>
    <x v="4"/>
    <n v="22"/>
    <n v="17"/>
  </r>
  <r>
    <s v="VTA03522"/>
    <x v="21"/>
    <n v="22"/>
    <x v="0"/>
    <x v="0"/>
    <x v="0"/>
    <x v="0"/>
    <x v="175"/>
    <s v="Calle San Lorenzo 47"/>
    <x v="1"/>
    <x v="19"/>
    <x v="7"/>
    <s v=""/>
    <x v="0"/>
    <x v="0"/>
    <n v="2455.79"/>
    <x v="2"/>
    <n v="7367.37"/>
    <s v="En tienda"/>
    <x v="1"/>
    <x v="0"/>
    <s v="Efectivo"/>
    <x v="0"/>
    <x v="0"/>
    <n v="15"/>
    <x v="3"/>
    <s v="Combo"/>
    <x v="1"/>
    <x v="1"/>
    <x v="3"/>
    <n v="4.9000000000000004"/>
    <x v="4"/>
    <n v="46"/>
    <n v="43"/>
  </r>
  <r>
    <s v="VTA03579"/>
    <x v="21"/>
    <n v="22"/>
    <x v="0"/>
    <x v="0"/>
    <x v="0"/>
    <x v="0"/>
    <x v="176"/>
    <s v="San Lorenzo 25, Nueva Córdoba"/>
    <x v="0"/>
    <x v="23"/>
    <x v="10"/>
    <s v=""/>
    <x v="0"/>
    <x v="1"/>
    <n v="1645.56"/>
    <x v="0"/>
    <n v="6582.24"/>
    <s v="Take Away"/>
    <x v="1"/>
    <x v="1"/>
    <s v="Tarjeta"/>
    <x v="1"/>
    <x v="1"/>
    <n v="0"/>
    <x v="3"/>
    <s v="Combo"/>
    <x v="5"/>
    <x v="1"/>
    <x v="1"/>
    <n v="5.6"/>
    <x v="2"/>
    <n v="11"/>
    <n v="7"/>
  </r>
  <r>
    <s v="VTA03611"/>
    <x v="21"/>
    <n v="22"/>
    <x v="0"/>
    <x v="0"/>
    <x v="0"/>
    <x v="0"/>
    <x v="274"/>
    <s v="Avenida Colón 608"/>
    <x v="2"/>
    <x v="21"/>
    <x v="1"/>
    <s v=""/>
    <x v="0"/>
    <x v="1"/>
    <n v="982.97"/>
    <x v="1"/>
    <n v="3931.88"/>
    <s v="En tienda"/>
    <x v="0"/>
    <x v="0"/>
    <s v="Tarjeta"/>
    <x v="1"/>
    <x v="0"/>
    <n v="10"/>
    <x v="1"/>
    <s v="Happy Hour"/>
    <x v="2"/>
    <x v="1"/>
    <x v="2"/>
    <n v="11.6"/>
    <x v="2"/>
    <n v="38"/>
    <n v="34"/>
  </r>
  <r>
    <s v="VTA03745"/>
    <x v="21"/>
    <n v="22"/>
    <x v="0"/>
    <x v="0"/>
    <x v="0"/>
    <x v="0"/>
    <x v="323"/>
    <s v="Calle San Lorenzo 47"/>
    <x v="1"/>
    <x v="25"/>
    <x v="2"/>
    <s v=""/>
    <x v="0"/>
    <x v="3"/>
    <n v="1105.1400000000001"/>
    <x v="0"/>
    <n v="5525.7"/>
    <s v="En tienda"/>
    <x v="1"/>
    <x v="0"/>
    <s v="App"/>
    <x v="2"/>
    <x v="0"/>
    <n v="0"/>
    <x v="3"/>
    <s v="Combo"/>
    <x v="0"/>
    <x v="0"/>
    <x v="1"/>
    <n v="5.6"/>
    <x v="0"/>
    <n v="23"/>
    <n v="18"/>
  </r>
  <r>
    <s v="VTA03774"/>
    <x v="21"/>
    <n v="22"/>
    <x v="0"/>
    <x v="0"/>
    <x v="0"/>
    <x v="0"/>
    <x v="558"/>
    <s v="Avenida Colón 608"/>
    <x v="2"/>
    <x v="15"/>
    <x v="10"/>
    <s v=""/>
    <x v="0"/>
    <x v="0"/>
    <n v="1442.12"/>
    <x v="0"/>
    <n v="4326.3599999999997"/>
    <s v="Delivery"/>
    <x v="0"/>
    <x v="2"/>
    <s v="App"/>
    <x v="2"/>
    <x v="0"/>
    <n v="0"/>
    <x v="1"/>
    <s v="Happy Hour"/>
    <x v="3"/>
    <x v="1"/>
    <x v="1"/>
    <n v="8.4"/>
    <x v="0"/>
    <n v="17"/>
    <n v="14"/>
  </r>
  <r>
    <s v="VTA03776"/>
    <x v="21"/>
    <n v="22"/>
    <x v="0"/>
    <x v="0"/>
    <x v="0"/>
    <x v="0"/>
    <x v="535"/>
    <s v="Avenida Colón 608"/>
    <x v="2"/>
    <x v="14"/>
    <x v="6"/>
    <s v=""/>
    <x v="0"/>
    <x v="2"/>
    <n v="3196.39"/>
    <x v="3"/>
    <n v="3196.39"/>
    <s v="Take Away"/>
    <x v="0"/>
    <x v="1"/>
    <s v="Tarjeta"/>
    <x v="1"/>
    <x v="1"/>
    <n v="0"/>
    <x v="3"/>
    <s v="Combo"/>
    <x v="3"/>
    <x v="1"/>
    <x v="1"/>
    <n v="5"/>
    <x v="1"/>
    <n v="21"/>
    <n v="20"/>
  </r>
  <r>
    <s v="VTA03842"/>
    <x v="21"/>
    <n v="22"/>
    <x v="0"/>
    <x v="0"/>
    <x v="0"/>
    <x v="0"/>
    <x v="600"/>
    <s v="San Lorenzo 25, Nueva Córdoba"/>
    <x v="0"/>
    <x v="9"/>
    <x v="7"/>
    <s v=""/>
    <x v="0"/>
    <x v="2"/>
    <n v="2312"/>
    <x v="2"/>
    <n v="2312"/>
    <s v="Take Away"/>
    <x v="0"/>
    <x v="1"/>
    <s v="App"/>
    <x v="2"/>
    <x v="0"/>
    <n v="0"/>
    <x v="3"/>
    <s v="Combo"/>
    <x v="0"/>
    <x v="2"/>
    <x v="1"/>
    <n v="9.3000000000000007"/>
    <x v="2"/>
    <n v="25"/>
    <n v="24"/>
  </r>
  <r>
    <s v="VTA03844"/>
    <x v="21"/>
    <n v="22"/>
    <x v="0"/>
    <x v="0"/>
    <x v="0"/>
    <x v="0"/>
    <x v="476"/>
    <s v="Córdoba Shopping"/>
    <x v="3"/>
    <x v="19"/>
    <x v="7"/>
    <s v=""/>
    <x v="0"/>
    <x v="1"/>
    <n v="2691.46"/>
    <x v="2"/>
    <n v="10765.84"/>
    <s v="Delivery"/>
    <x v="2"/>
    <x v="2"/>
    <s v="Tarjeta"/>
    <x v="1"/>
    <x v="0"/>
    <n v="15"/>
    <x v="0"/>
    <s v="2x1"/>
    <x v="5"/>
    <x v="0"/>
    <x v="1"/>
    <n v="6.2"/>
    <x v="4"/>
    <n v="30"/>
    <n v="26"/>
  </r>
  <r>
    <s v="VTA03884"/>
    <x v="21"/>
    <n v="22"/>
    <x v="0"/>
    <x v="0"/>
    <x v="0"/>
    <x v="0"/>
    <x v="74"/>
    <s v="Calle San Lorenzo 47"/>
    <x v="1"/>
    <x v="3"/>
    <x v="3"/>
    <s v=""/>
    <x v="0"/>
    <x v="0"/>
    <n v="1475.67"/>
    <x v="0"/>
    <n v="4427.01"/>
    <s v="Delivery"/>
    <x v="0"/>
    <x v="2"/>
    <s v="Efectivo"/>
    <x v="0"/>
    <x v="0"/>
    <n v="15"/>
    <x v="3"/>
    <s v="Combo"/>
    <x v="2"/>
    <x v="2"/>
    <x v="1"/>
    <n v="6.8"/>
    <x v="0"/>
    <n v="45"/>
    <n v="42"/>
  </r>
  <r>
    <s v="VTA03961"/>
    <x v="21"/>
    <n v="22"/>
    <x v="0"/>
    <x v="0"/>
    <x v="0"/>
    <x v="0"/>
    <x v="219"/>
    <s v="Calle San Lorenzo 47"/>
    <x v="1"/>
    <x v="21"/>
    <x v="1"/>
    <s v=""/>
    <x v="0"/>
    <x v="3"/>
    <n v="874.42"/>
    <x v="1"/>
    <n v="4372.1000000000004"/>
    <s v="Take Away"/>
    <x v="0"/>
    <x v="1"/>
    <s v="Efectivo"/>
    <x v="0"/>
    <x v="0"/>
    <n v="0"/>
    <x v="1"/>
    <s v="Happy Hour"/>
    <x v="4"/>
    <x v="0"/>
    <x v="1"/>
    <n v="7.8"/>
    <x v="1"/>
    <n v="43"/>
    <n v="38"/>
  </r>
  <r>
    <s v="VTA04100"/>
    <x v="21"/>
    <n v="22"/>
    <x v="0"/>
    <x v="0"/>
    <x v="0"/>
    <x v="0"/>
    <x v="51"/>
    <s v="San Lorenzo 25, Nueva Córdoba"/>
    <x v="0"/>
    <x v="10"/>
    <x v="8"/>
    <s v="Grande"/>
    <x v="3"/>
    <x v="1"/>
    <n v="2096.7399999999998"/>
    <x v="2"/>
    <n v="8386.9599999999991"/>
    <s v="En tienda"/>
    <x v="1"/>
    <x v="0"/>
    <s v="App"/>
    <x v="2"/>
    <x v="0"/>
    <n v="0"/>
    <x v="2"/>
    <s v="Ninguna"/>
    <x v="5"/>
    <x v="1"/>
    <x v="3"/>
    <n v="3.8"/>
    <x v="0"/>
    <n v="42"/>
    <n v="38"/>
  </r>
  <r>
    <s v="VTA04116"/>
    <x v="21"/>
    <n v="22"/>
    <x v="0"/>
    <x v="0"/>
    <x v="0"/>
    <x v="0"/>
    <x v="491"/>
    <s v="Córdoba Shopping"/>
    <x v="3"/>
    <x v="15"/>
    <x v="10"/>
    <s v=""/>
    <x v="0"/>
    <x v="2"/>
    <n v="1944.85"/>
    <x v="0"/>
    <n v="1944.85"/>
    <s v="En tienda"/>
    <x v="0"/>
    <x v="0"/>
    <s v="App"/>
    <x v="2"/>
    <x v="1"/>
    <n v="0"/>
    <x v="0"/>
    <s v="2x1"/>
    <x v="1"/>
    <x v="0"/>
    <x v="0"/>
    <n v="13.1"/>
    <x v="3"/>
    <n v="23"/>
    <n v="22"/>
  </r>
  <r>
    <s v="VTA04140"/>
    <x v="21"/>
    <n v="22"/>
    <x v="0"/>
    <x v="0"/>
    <x v="0"/>
    <x v="0"/>
    <x v="520"/>
    <s v="San Lorenzo 25, Nueva Córdoba"/>
    <x v="0"/>
    <x v="27"/>
    <x v="10"/>
    <s v=""/>
    <x v="0"/>
    <x v="1"/>
    <n v="1724.5"/>
    <x v="0"/>
    <n v="6898"/>
    <s v="Delivery"/>
    <x v="1"/>
    <x v="2"/>
    <s v="Efectivo"/>
    <x v="0"/>
    <x v="0"/>
    <n v="15"/>
    <x v="0"/>
    <s v="2x1"/>
    <x v="1"/>
    <x v="1"/>
    <x v="1"/>
    <n v="6.5"/>
    <x v="0"/>
    <n v="32"/>
    <n v="28"/>
  </r>
  <r>
    <s v="VTA04190"/>
    <x v="21"/>
    <n v="22"/>
    <x v="0"/>
    <x v="0"/>
    <x v="0"/>
    <x v="0"/>
    <x v="250"/>
    <s v="Calle San Lorenzo 47"/>
    <x v="1"/>
    <x v="0"/>
    <x v="0"/>
    <s v=""/>
    <x v="0"/>
    <x v="0"/>
    <n v="1113.51"/>
    <x v="0"/>
    <n v="3340.53"/>
    <s v="En tienda"/>
    <x v="0"/>
    <x v="0"/>
    <s v="Efectivo"/>
    <x v="0"/>
    <x v="1"/>
    <n v="0"/>
    <x v="2"/>
    <s v="Ninguna"/>
    <x v="0"/>
    <x v="1"/>
    <x v="3"/>
    <n v="2.2000000000000002"/>
    <x v="2"/>
    <n v="13"/>
    <n v="10"/>
  </r>
  <r>
    <s v="VTA04349"/>
    <x v="21"/>
    <n v="22"/>
    <x v="0"/>
    <x v="0"/>
    <x v="0"/>
    <x v="0"/>
    <x v="192"/>
    <s v="Calle San Lorenzo 47"/>
    <x v="1"/>
    <x v="6"/>
    <x v="5"/>
    <s v=""/>
    <x v="0"/>
    <x v="2"/>
    <n v="1669.02"/>
    <x v="0"/>
    <n v="1669.02"/>
    <s v="En tienda"/>
    <x v="0"/>
    <x v="0"/>
    <s v="App"/>
    <x v="2"/>
    <x v="1"/>
    <n v="0"/>
    <x v="1"/>
    <s v="Happy Hour"/>
    <x v="1"/>
    <x v="0"/>
    <x v="0"/>
    <n v="14.2"/>
    <x v="4"/>
    <n v="49"/>
    <n v="48"/>
  </r>
  <r>
    <s v="VTA04498"/>
    <x v="21"/>
    <n v="22"/>
    <x v="0"/>
    <x v="0"/>
    <x v="0"/>
    <x v="0"/>
    <x v="140"/>
    <s v="Córdoba Shopping"/>
    <x v="3"/>
    <x v="23"/>
    <x v="10"/>
    <s v=""/>
    <x v="0"/>
    <x v="3"/>
    <n v="1742.21"/>
    <x v="0"/>
    <n v="8711.0499999999993"/>
    <s v="Delivery"/>
    <x v="1"/>
    <x v="2"/>
    <s v="App"/>
    <x v="2"/>
    <x v="1"/>
    <n v="0"/>
    <x v="1"/>
    <s v="Happy Hour"/>
    <x v="2"/>
    <x v="1"/>
    <x v="1"/>
    <n v="5.8"/>
    <x v="4"/>
    <n v="21"/>
    <n v="16"/>
  </r>
  <r>
    <s v="VTA04593"/>
    <x v="21"/>
    <n v="22"/>
    <x v="0"/>
    <x v="0"/>
    <x v="0"/>
    <x v="0"/>
    <x v="601"/>
    <s v="Avenida Colón 608"/>
    <x v="2"/>
    <x v="8"/>
    <x v="0"/>
    <s v=""/>
    <x v="0"/>
    <x v="2"/>
    <n v="1055.54"/>
    <x v="0"/>
    <n v="1055.54"/>
    <s v="Take Away"/>
    <x v="0"/>
    <x v="1"/>
    <s v="Tarjeta"/>
    <x v="1"/>
    <x v="0"/>
    <n v="0"/>
    <x v="3"/>
    <s v="Combo"/>
    <x v="0"/>
    <x v="1"/>
    <x v="0"/>
    <n v="14.7"/>
    <x v="2"/>
    <n v="39"/>
    <n v="38"/>
  </r>
  <r>
    <s v="VTA04632"/>
    <x v="21"/>
    <n v="22"/>
    <x v="0"/>
    <x v="0"/>
    <x v="0"/>
    <x v="0"/>
    <x v="430"/>
    <s v="Avenida Colón 608"/>
    <x v="2"/>
    <x v="21"/>
    <x v="1"/>
    <s v=""/>
    <x v="0"/>
    <x v="3"/>
    <n v="1151.48"/>
    <x v="0"/>
    <n v="5757.4"/>
    <s v="Take Away"/>
    <x v="1"/>
    <x v="1"/>
    <s v="Tarjeta"/>
    <x v="1"/>
    <x v="0"/>
    <n v="0"/>
    <x v="0"/>
    <s v="2x1"/>
    <x v="1"/>
    <x v="1"/>
    <x v="3"/>
    <n v="4.3"/>
    <x v="1"/>
    <n v="42"/>
    <n v="37"/>
  </r>
  <r>
    <s v="VTA04664"/>
    <x v="21"/>
    <n v="22"/>
    <x v="0"/>
    <x v="0"/>
    <x v="0"/>
    <x v="0"/>
    <x v="593"/>
    <s v="Córdoba Shopping"/>
    <x v="3"/>
    <x v="7"/>
    <x v="6"/>
    <s v=""/>
    <x v="0"/>
    <x v="4"/>
    <n v="2702.07"/>
    <x v="2"/>
    <n v="5404.14"/>
    <s v="Take Away"/>
    <x v="1"/>
    <x v="1"/>
    <s v="Efectivo"/>
    <x v="0"/>
    <x v="0"/>
    <n v="0"/>
    <x v="3"/>
    <s v="Combo"/>
    <x v="2"/>
    <x v="0"/>
    <x v="1"/>
    <n v="9.1999999999999993"/>
    <x v="1"/>
    <n v="13"/>
    <n v="11"/>
  </r>
  <r>
    <s v="VTA04839"/>
    <x v="21"/>
    <n v="22"/>
    <x v="0"/>
    <x v="0"/>
    <x v="0"/>
    <x v="0"/>
    <x v="421"/>
    <s v="Córdoba Shopping"/>
    <x v="3"/>
    <x v="7"/>
    <x v="6"/>
    <s v=""/>
    <x v="0"/>
    <x v="3"/>
    <n v="3298.42"/>
    <x v="3"/>
    <n v="16492.099999999999"/>
    <s v="Delivery"/>
    <x v="3"/>
    <x v="2"/>
    <s v="Tarjeta"/>
    <x v="1"/>
    <x v="1"/>
    <n v="0"/>
    <x v="0"/>
    <s v="2x1"/>
    <x v="2"/>
    <x v="2"/>
    <x v="2"/>
    <n v="12.4"/>
    <x v="1"/>
    <n v="40"/>
    <n v="35"/>
  </r>
  <r>
    <s v="VTA04906"/>
    <x v="21"/>
    <n v="22"/>
    <x v="0"/>
    <x v="0"/>
    <x v="0"/>
    <x v="0"/>
    <x v="87"/>
    <s v="Córdoba Shopping"/>
    <x v="3"/>
    <x v="3"/>
    <x v="3"/>
    <s v=""/>
    <x v="0"/>
    <x v="4"/>
    <n v="1189.43"/>
    <x v="0"/>
    <n v="2378.86"/>
    <s v="Take Away"/>
    <x v="0"/>
    <x v="1"/>
    <s v="Efectivo"/>
    <x v="0"/>
    <x v="1"/>
    <n v="0"/>
    <x v="0"/>
    <s v="2x1"/>
    <x v="0"/>
    <x v="2"/>
    <x v="1"/>
    <n v="6"/>
    <x v="1"/>
    <n v="16"/>
    <n v="14"/>
  </r>
  <r>
    <s v="VTA04925"/>
    <x v="21"/>
    <n v="22"/>
    <x v="0"/>
    <x v="0"/>
    <x v="0"/>
    <x v="0"/>
    <x v="378"/>
    <s v="Córdoba Shopping"/>
    <x v="3"/>
    <x v="10"/>
    <x v="8"/>
    <s v="Venti"/>
    <x v="4"/>
    <x v="2"/>
    <n v="1605.58"/>
    <x v="0"/>
    <n v="1605.58"/>
    <s v="En tienda"/>
    <x v="0"/>
    <x v="0"/>
    <s v="App"/>
    <x v="2"/>
    <x v="1"/>
    <n v="0"/>
    <x v="0"/>
    <s v="2x1"/>
    <x v="3"/>
    <x v="0"/>
    <x v="2"/>
    <n v="12.2"/>
    <x v="1"/>
    <n v="46"/>
    <n v="45"/>
  </r>
  <r>
    <s v="VTA00230"/>
    <x v="22"/>
    <n v="23"/>
    <x v="1"/>
    <x v="1"/>
    <x v="0"/>
    <x v="0"/>
    <x v="602"/>
    <s v="Calle San Lorenzo 47"/>
    <x v="1"/>
    <x v="1"/>
    <x v="1"/>
    <s v=""/>
    <x v="0"/>
    <x v="2"/>
    <n v="1091.55"/>
    <x v="0"/>
    <n v="1091.55"/>
    <s v="Take Away"/>
    <x v="0"/>
    <x v="1"/>
    <s v="Efectivo"/>
    <x v="0"/>
    <x v="1"/>
    <n v="0"/>
    <x v="1"/>
    <s v="Happy Hour"/>
    <x v="4"/>
    <x v="2"/>
    <x v="2"/>
    <n v="10.4"/>
    <x v="4"/>
    <n v="17"/>
    <n v="16"/>
  </r>
  <r>
    <s v="VTA00254"/>
    <x v="22"/>
    <n v="23"/>
    <x v="1"/>
    <x v="1"/>
    <x v="0"/>
    <x v="0"/>
    <x v="272"/>
    <s v="San Lorenzo 25, Nueva Córdoba"/>
    <x v="0"/>
    <x v="0"/>
    <x v="0"/>
    <s v=""/>
    <x v="0"/>
    <x v="4"/>
    <n v="1576.35"/>
    <x v="0"/>
    <n v="3152.7"/>
    <s v="En tienda"/>
    <x v="0"/>
    <x v="0"/>
    <s v="Efectivo"/>
    <x v="0"/>
    <x v="0"/>
    <n v="15"/>
    <x v="0"/>
    <s v="2x1"/>
    <x v="0"/>
    <x v="0"/>
    <x v="1"/>
    <n v="7.1"/>
    <x v="3"/>
    <n v="19"/>
    <n v="17"/>
  </r>
  <r>
    <s v="VTA00264"/>
    <x v="22"/>
    <n v="23"/>
    <x v="1"/>
    <x v="1"/>
    <x v="0"/>
    <x v="0"/>
    <x v="273"/>
    <s v="San Lorenzo 25, Nueva Córdoba"/>
    <x v="0"/>
    <x v="3"/>
    <x v="3"/>
    <s v=""/>
    <x v="0"/>
    <x v="1"/>
    <n v="1379.04"/>
    <x v="0"/>
    <n v="5516.16"/>
    <s v="En tienda"/>
    <x v="1"/>
    <x v="0"/>
    <s v="Tarjeta"/>
    <x v="1"/>
    <x v="0"/>
    <n v="0"/>
    <x v="3"/>
    <s v="Combo"/>
    <x v="5"/>
    <x v="0"/>
    <x v="1"/>
    <n v="7.3"/>
    <x v="4"/>
    <n v="26"/>
    <n v="22"/>
  </r>
  <r>
    <s v="VTA00884"/>
    <x v="22"/>
    <n v="23"/>
    <x v="1"/>
    <x v="1"/>
    <x v="0"/>
    <x v="0"/>
    <x v="407"/>
    <s v="Calle San Lorenzo 47"/>
    <x v="1"/>
    <x v="7"/>
    <x v="6"/>
    <s v=""/>
    <x v="0"/>
    <x v="4"/>
    <n v="2551.4299999999998"/>
    <x v="2"/>
    <n v="5102.8599999999997"/>
    <s v="Take Away"/>
    <x v="1"/>
    <x v="1"/>
    <s v="Efectivo"/>
    <x v="0"/>
    <x v="1"/>
    <n v="0"/>
    <x v="3"/>
    <s v="Combo"/>
    <x v="1"/>
    <x v="0"/>
    <x v="3"/>
    <n v="4.0999999999999996"/>
    <x v="1"/>
    <n v="18"/>
    <n v="16"/>
  </r>
  <r>
    <s v="VTA01057"/>
    <x v="22"/>
    <n v="23"/>
    <x v="1"/>
    <x v="1"/>
    <x v="0"/>
    <x v="0"/>
    <x v="603"/>
    <s v="Córdoba Shopping"/>
    <x v="3"/>
    <x v="23"/>
    <x v="10"/>
    <s v=""/>
    <x v="0"/>
    <x v="3"/>
    <n v="1404.95"/>
    <x v="0"/>
    <n v="7024.75"/>
    <s v="Take Away"/>
    <x v="1"/>
    <x v="1"/>
    <s v="Efectivo"/>
    <x v="0"/>
    <x v="1"/>
    <n v="0"/>
    <x v="1"/>
    <s v="Happy Hour"/>
    <x v="2"/>
    <x v="2"/>
    <x v="1"/>
    <n v="5.3"/>
    <x v="0"/>
    <n v="24"/>
    <n v="19"/>
  </r>
  <r>
    <s v="VTA01075"/>
    <x v="22"/>
    <n v="23"/>
    <x v="1"/>
    <x v="1"/>
    <x v="0"/>
    <x v="0"/>
    <x v="604"/>
    <s v="Córdoba Shopping"/>
    <x v="3"/>
    <x v="21"/>
    <x v="1"/>
    <s v=""/>
    <x v="0"/>
    <x v="2"/>
    <n v="1080.45"/>
    <x v="0"/>
    <n v="1080.45"/>
    <s v="Delivery"/>
    <x v="0"/>
    <x v="2"/>
    <s v="Efectivo"/>
    <x v="0"/>
    <x v="0"/>
    <n v="15"/>
    <x v="3"/>
    <s v="Combo"/>
    <x v="5"/>
    <x v="0"/>
    <x v="3"/>
    <n v="2.2000000000000002"/>
    <x v="2"/>
    <n v="19"/>
    <n v="18"/>
  </r>
  <r>
    <s v="VTA01130"/>
    <x v="22"/>
    <n v="23"/>
    <x v="1"/>
    <x v="1"/>
    <x v="0"/>
    <x v="0"/>
    <x v="398"/>
    <s v="Calle San Lorenzo 47"/>
    <x v="1"/>
    <x v="10"/>
    <x v="8"/>
    <s v="Tall"/>
    <x v="1"/>
    <x v="4"/>
    <n v="1639.06"/>
    <x v="0"/>
    <n v="3278.12"/>
    <s v="Take Away"/>
    <x v="0"/>
    <x v="1"/>
    <s v="App"/>
    <x v="2"/>
    <x v="1"/>
    <n v="0"/>
    <x v="1"/>
    <s v="Happy Hour"/>
    <x v="5"/>
    <x v="2"/>
    <x v="1"/>
    <n v="8.6"/>
    <x v="0"/>
    <n v="33"/>
    <n v="31"/>
  </r>
  <r>
    <s v="VTA01370"/>
    <x v="22"/>
    <n v="23"/>
    <x v="1"/>
    <x v="1"/>
    <x v="0"/>
    <x v="0"/>
    <x v="605"/>
    <s v="Calle San Lorenzo 47"/>
    <x v="1"/>
    <x v="14"/>
    <x v="6"/>
    <s v=""/>
    <x v="0"/>
    <x v="1"/>
    <n v="2994.42"/>
    <x v="2"/>
    <n v="11977.68"/>
    <s v="En tienda"/>
    <x v="2"/>
    <x v="0"/>
    <s v="Tarjeta"/>
    <x v="1"/>
    <x v="1"/>
    <n v="0"/>
    <x v="1"/>
    <s v="Happy Hour"/>
    <x v="4"/>
    <x v="1"/>
    <x v="1"/>
    <n v="5"/>
    <x v="2"/>
    <n v="19"/>
    <n v="15"/>
  </r>
  <r>
    <s v="VTA01450"/>
    <x v="22"/>
    <n v="23"/>
    <x v="1"/>
    <x v="1"/>
    <x v="0"/>
    <x v="0"/>
    <x v="240"/>
    <s v="Calle San Lorenzo 47"/>
    <x v="1"/>
    <x v="10"/>
    <x v="8"/>
    <s v="Venti"/>
    <x v="4"/>
    <x v="1"/>
    <n v="1810.82"/>
    <x v="0"/>
    <n v="7243.28"/>
    <s v="Take Away"/>
    <x v="1"/>
    <x v="1"/>
    <s v="App"/>
    <x v="2"/>
    <x v="0"/>
    <n v="0"/>
    <x v="0"/>
    <s v="2x1"/>
    <x v="2"/>
    <x v="0"/>
    <x v="1"/>
    <n v="7.6"/>
    <x v="4"/>
    <n v="45"/>
    <n v="41"/>
  </r>
  <r>
    <s v="VTA01458"/>
    <x v="22"/>
    <n v="23"/>
    <x v="1"/>
    <x v="1"/>
    <x v="0"/>
    <x v="0"/>
    <x v="606"/>
    <s v="Avenida Colón 608"/>
    <x v="2"/>
    <x v="24"/>
    <x v="9"/>
    <s v="Tall"/>
    <x v="1"/>
    <x v="1"/>
    <n v="1347.21"/>
    <x v="0"/>
    <n v="5388.84"/>
    <s v="En tienda"/>
    <x v="1"/>
    <x v="0"/>
    <s v="App"/>
    <x v="2"/>
    <x v="0"/>
    <n v="0"/>
    <x v="3"/>
    <s v="Combo"/>
    <x v="3"/>
    <x v="2"/>
    <x v="3"/>
    <n v="3.4"/>
    <x v="2"/>
    <n v="14"/>
    <n v="10"/>
  </r>
  <r>
    <s v="VTA01503"/>
    <x v="22"/>
    <n v="23"/>
    <x v="1"/>
    <x v="1"/>
    <x v="0"/>
    <x v="0"/>
    <x v="426"/>
    <s v="San Lorenzo 25, Nueva Córdoba"/>
    <x v="0"/>
    <x v="10"/>
    <x v="8"/>
    <s v="Tall"/>
    <x v="1"/>
    <x v="0"/>
    <n v="1539.97"/>
    <x v="0"/>
    <n v="4619.91"/>
    <s v="Delivery"/>
    <x v="0"/>
    <x v="2"/>
    <s v="Efectivo"/>
    <x v="0"/>
    <x v="0"/>
    <n v="0"/>
    <x v="1"/>
    <s v="Happy Hour"/>
    <x v="4"/>
    <x v="0"/>
    <x v="3"/>
    <n v="3.4"/>
    <x v="1"/>
    <n v="16"/>
    <n v="13"/>
  </r>
  <r>
    <s v="VTA01591"/>
    <x v="22"/>
    <n v="23"/>
    <x v="1"/>
    <x v="1"/>
    <x v="0"/>
    <x v="0"/>
    <x v="403"/>
    <s v="San Lorenzo 25, Nueva Córdoba"/>
    <x v="0"/>
    <x v="6"/>
    <x v="5"/>
    <s v=""/>
    <x v="0"/>
    <x v="2"/>
    <n v="1869.71"/>
    <x v="0"/>
    <n v="1869.71"/>
    <s v="Take Away"/>
    <x v="0"/>
    <x v="1"/>
    <s v="Tarjeta"/>
    <x v="1"/>
    <x v="1"/>
    <n v="0"/>
    <x v="1"/>
    <s v="Happy Hour"/>
    <x v="5"/>
    <x v="2"/>
    <x v="3"/>
    <n v="4"/>
    <x v="4"/>
    <n v="23"/>
    <n v="22"/>
  </r>
  <r>
    <s v="VTA01627"/>
    <x v="22"/>
    <n v="23"/>
    <x v="1"/>
    <x v="1"/>
    <x v="0"/>
    <x v="0"/>
    <x v="285"/>
    <s v="San Lorenzo 25, Nueva Córdoba"/>
    <x v="0"/>
    <x v="1"/>
    <x v="1"/>
    <s v=""/>
    <x v="0"/>
    <x v="0"/>
    <n v="1192.6199999999999"/>
    <x v="0"/>
    <n v="3577.86"/>
    <s v="Take Away"/>
    <x v="0"/>
    <x v="1"/>
    <s v="Tarjeta"/>
    <x v="1"/>
    <x v="0"/>
    <n v="15"/>
    <x v="0"/>
    <s v="2x1"/>
    <x v="2"/>
    <x v="1"/>
    <x v="2"/>
    <n v="12.8"/>
    <x v="2"/>
    <n v="42"/>
    <n v="39"/>
  </r>
  <r>
    <s v="VTA01777"/>
    <x v="22"/>
    <n v="23"/>
    <x v="1"/>
    <x v="1"/>
    <x v="0"/>
    <x v="0"/>
    <x v="532"/>
    <s v="Córdoba Shopping"/>
    <x v="3"/>
    <x v="16"/>
    <x v="4"/>
    <s v="Grande"/>
    <x v="3"/>
    <x v="3"/>
    <n v="1411.39"/>
    <x v="0"/>
    <n v="7056.95"/>
    <s v="Take Away"/>
    <x v="1"/>
    <x v="1"/>
    <s v="Tarjeta"/>
    <x v="1"/>
    <x v="1"/>
    <n v="0"/>
    <x v="2"/>
    <s v="Ninguna"/>
    <x v="1"/>
    <x v="1"/>
    <x v="1"/>
    <n v="9.1999999999999993"/>
    <x v="4"/>
    <n v="11"/>
    <n v="6"/>
  </r>
  <r>
    <s v="VTA02133"/>
    <x v="22"/>
    <n v="23"/>
    <x v="1"/>
    <x v="1"/>
    <x v="0"/>
    <x v="0"/>
    <x v="392"/>
    <s v="Calle San Lorenzo 47"/>
    <x v="1"/>
    <x v="3"/>
    <x v="3"/>
    <s v=""/>
    <x v="0"/>
    <x v="2"/>
    <n v="1659.89"/>
    <x v="0"/>
    <n v="1659.89"/>
    <s v="En tienda"/>
    <x v="0"/>
    <x v="0"/>
    <s v="Efectivo"/>
    <x v="0"/>
    <x v="0"/>
    <n v="10"/>
    <x v="2"/>
    <s v="Ninguna"/>
    <x v="4"/>
    <x v="2"/>
    <x v="2"/>
    <n v="11.1"/>
    <x v="4"/>
    <n v="12"/>
    <n v="11"/>
  </r>
  <r>
    <s v="VTA02210"/>
    <x v="22"/>
    <n v="23"/>
    <x v="1"/>
    <x v="1"/>
    <x v="0"/>
    <x v="0"/>
    <x v="108"/>
    <s v="San Lorenzo 25, Nueva Córdoba"/>
    <x v="0"/>
    <x v="20"/>
    <x v="2"/>
    <s v=""/>
    <x v="0"/>
    <x v="4"/>
    <n v="1130.96"/>
    <x v="0"/>
    <n v="2261.92"/>
    <s v="En tienda"/>
    <x v="0"/>
    <x v="0"/>
    <s v="Efectivo"/>
    <x v="0"/>
    <x v="1"/>
    <n v="0"/>
    <x v="2"/>
    <s v="Ninguna"/>
    <x v="5"/>
    <x v="0"/>
    <x v="3"/>
    <n v="2.9"/>
    <x v="3"/>
    <n v="39"/>
    <n v="37"/>
  </r>
  <r>
    <s v="VTA02468"/>
    <x v="22"/>
    <n v="23"/>
    <x v="1"/>
    <x v="1"/>
    <x v="0"/>
    <x v="0"/>
    <x v="346"/>
    <s v="Córdoba Shopping"/>
    <x v="3"/>
    <x v="8"/>
    <x v="0"/>
    <s v=""/>
    <x v="0"/>
    <x v="2"/>
    <n v="1300.51"/>
    <x v="0"/>
    <n v="1300.51"/>
    <s v="En tienda"/>
    <x v="0"/>
    <x v="0"/>
    <s v="App"/>
    <x v="2"/>
    <x v="1"/>
    <n v="0"/>
    <x v="3"/>
    <s v="Combo"/>
    <x v="5"/>
    <x v="2"/>
    <x v="1"/>
    <n v="9.1999999999999993"/>
    <x v="4"/>
    <n v="14"/>
    <n v="13"/>
  </r>
  <r>
    <s v="VTA02481"/>
    <x v="22"/>
    <n v="23"/>
    <x v="1"/>
    <x v="1"/>
    <x v="0"/>
    <x v="0"/>
    <x v="607"/>
    <s v="Calle San Lorenzo 47"/>
    <x v="1"/>
    <x v="16"/>
    <x v="4"/>
    <s v="Venti"/>
    <x v="4"/>
    <x v="4"/>
    <n v="1307.1300000000001"/>
    <x v="0"/>
    <n v="2614.2600000000002"/>
    <s v="Take Away"/>
    <x v="0"/>
    <x v="1"/>
    <s v="Efectivo"/>
    <x v="0"/>
    <x v="1"/>
    <n v="0"/>
    <x v="1"/>
    <s v="Happy Hour"/>
    <x v="3"/>
    <x v="1"/>
    <x v="2"/>
    <n v="12.2"/>
    <x v="3"/>
    <n v="12"/>
    <n v="10"/>
  </r>
  <r>
    <s v="VTA02564"/>
    <x v="22"/>
    <n v="23"/>
    <x v="1"/>
    <x v="1"/>
    <x v="0"/>
    <x v="0"/>
    <x v="98"/>
    <s v="Calle San Lorenzo 47"/>
    <x v="1"/>
    <x v="19"/>
    <x v="7"/>
    <s v=""/>
    <x v="0"/>
    <x v="4"/>
    <n v="2089.08"/>
    <x v="2"/>
    <n v="4178.16"/>
    <s v="Take Away"/>
    <x v="0"/>
    <x v="1"/>
    <s v="Efectivo"/>
    <x v="0"/>
    <x v="0"/>
    <n v="10"/>
    <x v="1"/>
    <s v="Happy Hour"/>
    <x v="4"/>
    <x v="2"/>
    <x v="3"/>
    <n v="4.0999999999999996"/>
    <x v="3"/>
    <n v="20"/>
    <n v="18"/>
  </r>
  <r>
    <s v="VTA02802"/>
    <x v="22"/>
    <n v="23"/>
    <x v="1"/>
    <x v="1"/>
    <x v="0"/>
    <x v="0"/>
    <x v="406"/>
    <s v="Córdoba Shopping"/>
    <x v="3"/>
    <x v="8"/>
    <x v="0"/>
    <s v=""/>
    <x v="0"/>
    <x v="4"/>
    <n v="1145.33"/>
    <x v="0"/>
    <n v="2290.66"/>
    <s v="En tienda"/>
    <x v="0"/>
    <x v="0"/>
    <s v="Efectivo"/>
    <x v="0"/>
    <x v="0"/>
    <n v="10"/>
    <x v="3"/>
    <s v="Combo"/>
    <x v="3"/>
    <x v="2"/>
    <x v="1"/>
    <n v="8.8000000000000007"/>
    <x v="1"/>
    <n v="18"/>
    <n v="16"/>
  </r>
  <r>
    <s v="VTA02822"/>
    <x v="22"/>
    <n v="23"/>
    <x v="1"/>
    <x v="1"/>
    <x v="0"/>
    <x v="0"/>
    <x v="608"/>
    <s v="Calle San Lorenzo 47"/>
    <x v="1"/>
    <x v="23"/>
    <x v="10"/>
    <s v=""/>
    <x v="0"/>
    <x v="4"/>
    <n v="1692.97"/>
    <x v="0"/>
    <n v="3385.94"/>
    <s v="En tienda"/>
    <x v="0"/>
    <x v="0"/>
    <s v="Tarjeta"/>
    <x v="1"/>
    <x v="0"/>
    <n v="10"/>
    <x v="2"/>
    <s v="Ninguna"/>
    <x v="0"/>
    <x v="2"/>
    <x v="1"/>
    <n v="6.3"/>
    <x v="3"/>
    <n v="10"/>
    <n v="8"/>
  </r>
  <r>
    <s v="VTA02926"/>
    <x v="22"/>
    <n v="23"/>
    <x v="1"/>
    <x v="1"/>
    <x v="0"/>
    <x v="0"/>
    <x v="467"/>
    <s v="San Lorenzo 25, Nueva Córdoba"/>
    <x v="0"/>
    <x v="10"/>
    <x v="8"/>
    <s v="Grande"/>
    <x v="3"/>
    <x v="3"/>
    <n v="1748.56"/>
    <x v="0"/>
    <n v="8742.7999999999993"/>
    <s v="Delivery"/>
    <x v="1"/>
    <x v="2"/>
    <s v="Efectivo"/>
    <x v="0"/>
    <x v="1"/>
    <n v="0"/>
    <x v="2"/>
    <s v="Ninguna"/>
    <x v="1"/>
    <x v="2"/>
    <x v="2"/>
    <n v="10.1"/>
    <x v="4"/>
    <n v="32"/>
    <n v="27"/>
  </r>
  <r>
    <s v="VTA02976"/>
    <x v="22"/>
    <n v="23"/>
    <x v="1"/>
    <x v="1"/>
    <x v="0"/>
    <x v="0"/>
    <x v="53"/>
    <s v="Córdoba Shopping"/>
    <x v="3"/>
    <x v="28"/>
    <x v="2"/>
    <s v=""/>
    <x v="0"/>
    <x v="0"/>
    <n v="1158.1400000000001"/>
    <x v="0"/>
    <n v="3474.42"/>
    <s v="Delivery"/>
    <x v="0"/>
    <x v="2"/>
    <s v="Efectivo"/>
    <x v="0"/>
    <x v="0"/>
    <n v="0"/>
    <x v="3"/>
    <s v="Combo"/>
    <x v="2"/>
    <x v="2"/>
    <x v="0"/>
    <n v="14.8"/>
    <x v="1"/>
    <n v="18"/>
    <n v="15"/>
  </r>
  <r>
    <s v="VTA03074"/>
    <x v="22"/>
    <n v="23"/>
    <x v="1"/>
    <x v="1"/>
    <x v="0"/>
    <x v="0"/>
    <x v="609"/>
    <s v="Calle San Lorenzo 47"/>
    <x v="1"/>
    <x v="21"/>
    <x v="1"/>
    <s v=""/>
    <x v="0"/>
    <x v="3"/>
    <n v="1039.25"/>
    <x v="0"/>
    <n v="5196.25"/>
    <s v="Take Away"/>
    <x v="1"/>
    <x v="1"/>
    <s v="App"/>
    <x v="2"/>
    <x v="1"/>
    <n v="0"/>
    <x v="1"/>
    <s v="Happy Hour"/>
    <x v="1"/>
    <x v="0"/>
    <x v="0"/>
    <n v="13.8"/>
    <x v="0"/>
    <n v="40"/>
    <n v="35"/>
  </r>
  <r>
    <s v="VTA03167"/>
    <x v="22"/>
    <n v="23"/>
    <x v="1"/>
    <x v="1"/>
    <x v="0"/>
    <x v="0"/>
    <x v="440"/>
    <s v="Córdoba Shopping"/>
    <x v="3"/>
    <x v="8"/>
    <x v="0"/>
    <s v=""/>
    <x v="0"/>
    <x v="1"/>
    <n v="1305.98"/>
    <x v="0"/>
    <n v="5223.92"/>
    <s v="Take Away"/>
    <x v="1"/>
    <x v="1"/>
    <s v="Efectivo"/>
    <x v="0"/>
    <x v="0"/>
    <n v="10"/>
    <x v="0"/>
    <s v="2x1"/>
    <x v="0"/>
    <x v="1"/>
    <x v="3"/>
    <n v="4"/>
    <x v="2"/>
    <n v="13"/>
    <n v="9"/>
  </r>
  <r>
    <s v="VTA03170"/>
    <x v="22"/>
    <n v="23"/>
    <x v="1"/>
    <x v="1"/>
    <x v="0"/>
    <x v="0"/>
    <x v="233"/>
    <s v="San Lorenzo 25, Nueva Córdoba"/>
    <x v="0"/>
    <x v="21"/>
    <x v="1"/>
    <s v=""/>
    <x v="0"/>
    <x v="2"/>
    <n v="1270.29"/>
    <x v="0"/>
    <n v="1270.29"/>
    <s v="Take Away"/>
    <x v="0"/>
    <x v="1"/>
    <s v="Efectivo"/>
    <x v="0"/>
    <x v="0"/>
    <n v="10"/>
    <x v="0"/>
    <s v="2x1"/>
    <x v="3"/>
    <x v="2"/>
    <x v="1"/>
    <n v="7.2"/>
    <x v="2"/>
    <n v="32"/>
    <n v="31"/>
  </r>
  <r>
    <s v="VTA03193"/>
    <x v="22"/>
    <n v="23"/>
    <x v="1"/>
    <x v="1"/>
    <x v="0"/>
    <x v="0"/>
    <x v="476"/>
    <s v="Avenida Colón 608"/>
    <x v="2"/>
    <x v="9"/>
    <x v="7"/>
    <s v=""/>
    <x v="0"/>
    <x v="2"/>
    <n v="2408.5500000000002"/>
    <x v="2"/>
    <n v="2408.5500000000002"/>
    <s v="Take Away"/>
    <x v="0"/>
    <x v="1"/>
    <s v="Tarjeta"/>
    <x v="1"/>
    <x v="1"/>
    <n v="0"/>
    <x v="2"/>
    <s v="Ninguna"/>
    <x v="4"/>
    <x v="2"/>
    <x v="1"/>
    <n v="9.4"/>
    <x v="0"/>
    <n v="38"/>
    <n v="37"/>
  </r>
  <r>
    <s v="VTA03296"/>
    <x v="22"/>
    <n v="23"/>
    <x v="1"/>
    <x v="1"/>
    <x v="0"/>
    <x v="0"/>
    <x v="14"/>
    <s v="Córdoba Shopping"/>
    <x v="3"/>
    <x v="35"/>
    <x v="9"/>
    <s v="Pequeño"/>
    <x v="2"/>
    <x v="0"/>
    <n v="1295.1199999999999"/>
    <x v="0"/>
    <n v="3885.36"/>
    <s v="Delivery"/>
    <x v="0"/>
    <x v="2"/>
    <s v="App"/>
    <x v="2"/>
    <x v="1"/>
    <n v="0"/>
    <x v="1"/>
    <s v="Happy Hour"/>
    <x v="4"/>
    <x v="1"/>
    <x v="3"/>
    <n v="3.4"/>
    <x v="1"/>
    <n v="17"/>
    <n v="14"/>
  </r>
  <r>
    <s v="VTA03374"/>
    <x v="22"/>
    <n v="23"/>
    <x v="1"/>
    <x v="1"/>
    <x v="0"/>
    <x v="0"/>
    <x v="32"/>
    <s v="Avenida Colón 608"/>
    <x v="2"/>
    <x v="19"/>
    <x v="7"/>
    <s v=""/>
    <x v="0"/>
    <x v="4"/>
    <n v="2530.17"/>
    <x v="2"/>
    <n v="5060.34"/>
    <s v="En tienda"/>
    <x v="1"/>
    <x v="0"/>
    <s v="Efectivo"/>
    <x v="0"/>
    <x v="1"/>
    <n v="0"/>
    <x v="0"/>
    <s v="2x1"/>
    <x v="2"/>
    <x v="2"/>
    <x v="0"/>
    <n v="13.5"/>
    <x v="3"/>
    <n v="44"/>
    <n v="42"/>
  </r>
  <r>
    <s v="VTA03471"/>
    <x v="22"/>
    <n v="23"/>
    <x v="1"/>
    <x v="1"/>
    <x v="0"/>
    <x v="0"/>
    <x v="88"/>
    <s v="Córdoba Shopping"/>
    <x v="3"/>
    <x v="3"/>
    <x v="3"/>
    <s v=""/>
    <x v="0"/>
    <x v="0"/>
    <n v="1118.52"/>
    <x v="0"/>
    <n v="3355.56"/>
    <s v="En tienda"/>
    <x v="0"/>
    <x v="0"/>
    <s v="Tarjeta"/>
    <x v="1"/>
    <x v="1"/>
    <n v="0"/>
    <x v="2"/>
    <s v="Ninguna"/>
    <x v="4"/>
    <x v="2"/>
    <x v="2"/>
    <n v="12.1"/>
    <x v="3"/>
    <n v="41"/>
    <n v="38"/>
  </r>
  <r>
    <s v="VTA03525"/>
    <x v="22"/>
    <n v="23"/>
    <x v="1"/>
    <x v="1"/>
    <x v="0"/>
    <x v="0"/>
    <x v="276"/>
    <s v="Córdoba Shopping"/>
    <x v="3"/>
    <x v="18"/>
    <x v="9"/>
    <s v="Tall"/>
    <x v="1"/>
    <x v="0"/>
    <n v="1627.07"/>
    <x v="0"/>
    <n v="4881.21"/>
    <s v="En tienda"/>
    <x v="0"/>
    <x v="0"/>
    <s v="App"/>
    <x v="2"/>
    <x v="1"/>
    <n v="0"/>
    <x v="0"/>
    <s v="2x1"/>
    <x v="4"/>
    <x v="0"/>
    <x v="1"/>
    <n v="8"/>
    <x v="3"/>
    <n v="30"/>
    <n v="27"/>
  </r>
  <r>
    <s v="VTA03818"/>
    <x v="22"/>
    <n v="23"/>
    <x v="1"/>
    <x v="1"/>
    <x v="0"/>
    <x v="0"/>
    <x v="513"/>
    <s v="San Lorenzo 25, Nueva Córdoba"/>
    <x v="0"/>
    <x v="32"/>
    <x v="9"/>
    <s v="Venti"/>
    <x v="4"/>
    <x v="0"/>
    <n v="1689.9"/>
    <x v="0"/>
    <n v="5069.7"/>
    <s v="Take Away"/>
    <x v="1"/>
    <x v="1"/>
    <s v="Tarjeta"/>
    <x v="1"/>
    <x v="1"/>
    <n v="0"/>
    <x v="0"/>
    <s v="2x1"/>
    <x v="3"/>
    <x v="0"/>
    <x v="1"/>
    <n v="8.1999999999999993"/>
    <x v="4"/>
    <n v="36"/>
    <n v="33"/>
  </r>
  <r>
    <s v="VTA03874"/>
    <x v="22"/>
    <n v="23"/>
    <x v="1"/>
    <x v="1"/>
    <x v="0"/>
    <x v="0"/>
    <x v="515"/>
    <s v="San Lorenzo 25, Nueva Córdoba"/>
    <x v="0"/>
    <x v="2"/>
    <x v="2"/>
    <s v=""/>
    <x v="0"/>
    <x v="3"/>
    <n v="1069.3900000000001"/>
    <x v="0"/>
    <n v="5346.95"/>
    <s v="En tienda"/>
    <x v="1"/>
    <x v="0"/>
    <s v="Tarjeta"/>
    <x v="1"/>
    <x v="0"/>
    <n v="0"/>
    <x v="3"/>
    <s v="Combo"/>
    <x v="2"/>
    <x v="2"/>
    <x v="3"/>
    <n v="3.8"/>
    <x v="2"/>
    <n v="16"/>
    <n v="11"/>
  </r>
  <r>
    <s v="VTA04097"/>
    <x v="22"/>
    <n v="23"/>
    <x v="1"/>
    <x v="1"/>
    <x v="0"/>
    <x v="0"/>
    <x v="550"/>
    <s v="Córdoba Shopping"/>
    <x v="3"/>
    <x v="21"/>
    <x v="1"/>
    <s v=""/>
    <x v="0"/>
    <x v="1"/>
    <n v="1106.8"/>
    <x v="0"/>
    <n v="4427.2"/>
    <s v="Take Away"/>
    <x v="0"/>
    <x v="1"/>
    <s v="Tarjeta"/>
    <x v="1"/>
    <x v="0"/>
    <n v="15"/>
    <x v="1"/>
    <s v="Happy Hour"/>
    <x v="3"/>
    <x v="1"/>
    <x v="1"/>
    <n v="9.6999999999999993"/>
    <x v="3"/>
    <n v="24"/>
    <n v="20"/>
  </r>
  <r>
    <s v="VTA04170"/>
    <x v="22"/>
    <n v="23"/>
    <x v="1"/>
    <x v="1"/>
    <x v="0"/>
    <x v="0"/>
    <x v="259"/>
    <s v="San Lorenzo 25, Nueva Córdoba"/>
    <x v="0"/>
    <x v="20"/>
    <x v="2"/>
    <s v=""/>
    <x v="0"/>
    <x v="4"/>
    <n v="1415.11"/>
    <x v="0"/>
    <n v="2830.22"/>
    <s v="Delivery"/>
    <x v="0"/>
    <x v="2"/>
    <s v="Tarjeta"/>
    <x v="1"/>
    <x v="0"/>
    <n v="0"/>
    <x v="3"/>
    <s v="Combo"/>
    <x v="3"/>
    <x v="2"/>
    <x v="0"/>
    <n v="13"/>
    <x v="3"/>
    <n v="38"/>
    <n v="36"/>
  </r>
  <r>
    <s v="VTA04351"/>
    <x v="22"/>
    <n v="23"/>
    <x v="1"/>
    <x v="1"/>
    <x v="0"/>
    <x v="0"/>
    <x v="556"/>
    <s v="Avenida Colón 608"/>
    <x v="2"/>
    <x v="23"/>
    <x v="10"/>
    <s v=""/>
    <x v="0"/>
    <x v="2"/>
    <n v="1674.2"/>
    <x v="0"/>
    <n v="1674.2"/>
    <s v="En tienda"/>
    <x v="0"/>
    <x v="0"/>
    <s v="Tarjeta"/>
    <x v="1"/>
    <x v="1"/>
    <n v="0"/>
    <x v="3"/>
    <s v="Combo"/>
    <x v="2"/>
    <x v="2"/>
    <x v="1"/>
    <n v="8.4"/>
    <x v="1"/>
    <n v="42"/>
    <n v="41"/>
  </r>
  <r>
    <s v="VTA04432"/>
    <x v="22"/>
    <n v="23"/>
    <x v="1"/>
    <x v="1"/>
    <x v="0"/>
    <x v="0"/>
    <x v="610"/>
    <s v="Avenida Colón 608"/>
    <x v="2"/>
    <x v="3"/>
    <x v="3"/>
    <s v=""/>
    <x v="0"/>
    <x v="1"/>
    <n v="1320.29"/>
    <x v="0"/>
    <n v="5281.16"/>
    <s v="Take Away"/>
    <x v="1"/>
    <x v="1"/>
    <s v="App"/>
    <x v="2"/>
    <x v="0"/>
    <n v="10"/>
    <x v="3"/>
    <s v="Combo"/>
    <x v="4"/>
    <x v="0"/>
    <x v="2"/>
    <n v="12.1"/>
    <x v="1"/>
    <n v="25"/>
    <n v="21"/>
  </r>
  <r>
    <s v="VTA04515"/>
    <x v="22"/>
    <n v="23"/>
    <x v="1"/>
    <x v="1"/>
    <x v="0"/>
    <x v="0"/>
    <x v="357"/>
    <s v="Córdoba Shopping"/>
    <x v="3"/>
    <x v="7"/>
    <x v="6"/>
    <s v=""/>
    <x v="0"/>
    <x v="0"/>
    <n v="2756.34"/>
    <x v="2"/>
    <n v="8269.02"/>
    <s v="Take Away"/>
    <x v="1"/>
    <x v="1"/>
    <s v="App"/>
    <x v="2"/>
    <x v="0"/>
    <n v="10"/>
    <x v="1"/>
    <s v="Happy Hour"/>
    <x v="0"/>
    <x v="0"/>
    <x v="0"/>
    <n v="14.4"/>
    <x v="2"/>
    <n v="10"/>
    <n v="7"/>
  </r>
  <r>
    <s v="VTA04721"/>
    <x v="22"/>
    <n v="23"/>
    <x v="1"/>
    <x v="1"/>
    <x v="0"/>
    <x v="0"/>
    <x v="540"/>
    <s v="Córdoba Shopping"/>
    <x v="3"/>
    <x v="10"/>
    <x v="8"/>
    <s v="Tall"/>
    <x v="1"/>
    <x v="2"/>
    <n v="1705.2"/>
    <x v="0"/>
    <n v="1705.2"/>
    <s v="Take Away"/>
    <x v="0"/>
    <x v="1"/>
    <s v="App"/>
    <x v="2"/>
    <x v="0"/>
    <n v="10"/>
    <x v="0"/>
    <s v="2x1"/>
    <x v="2"/>
    <x v="1"/>
    <x v="1"/>
    <n v="7.5"/>
    <x v="3"/>
    <n v="20"/>
    <n v="19"/>
  </r>
  <r>
    <s v="VTA04911"/>
    <x v="22"/>
    <n v="23"/>
    <x v="1"/>
    <x v="1"/>
    <x v="0"/>
    <x v="0"/>
    <x v="362"/>
    <s v="Córdoba Shopping"/>
    <x v="3"/>
    <x v="6"/>
    <x v="5"/>
    <s v=""/>
    <x v="0"/>
    <x v="4"/>
    <n v="1892.11"/>
    <x v="0"/>
    <n v="3784.22"/>
    <s v="En tienda"/>
    <x v="0"/>
    <x v="0"/>
    <s v="Tarjeta"/>
    <x v="1"/>
    <x v="1"/>
    <n v="0"/>
    <x v="3"/>
    <s v="Combo"/>
    <x v="2"/>
    <x v="1"/>
    <x v="0"/>
    <n v="14.2"/>
    <x v="1"/>
    <n v="11"/>
    <n v="9"/>
  </r>
  <r>
    <s v="VTA00383"/>
    <x v="23"/>
    <n v="24"/>
    <x v="2"/>
    <x v="2"/>
    <x v="0"/>
    <x v="0"/>
    <x v="368"/>
    <s v="Avenida Colón 608"/>
    <x v="2"/>
    <x v="6"/>
    <x v="5"/>
    <s v=""/>
    <x v="0"/>
    <x v="0"/>
    <n v="2102.71"/>
    <x v="2"/>
    <n v="6308.13"/>
    <s v="Delivery"/>
    <x v="1"/>
    <x v="2"/>
    <s v="Tarjeta"/>
    <x v="1"/>
    <x v="1"/>
    <n v="0"/>
    <x v="2"/>
    <s v="Ninguna"/>
    <x v="3"/>
    <x v="1"/>
    <x v="1"/>
    <n v="8.1999999999999993"/>
    <x v="2"/>
    <n v="36"/>
    <n v="33"/>
  </r>
  <r>
    <s v="VTA00396"/>
    <x v="23"/>
    <n v="24"/>
    <x v="2"/>
    <x v="2"/>
    <x v="0"/>
    <x v="0"/>
    <x v="542"/>
    <s v="Avenida Colón 608"/>
    <x v="2"/>
    <x v="28"/>
    <x v="2"/>
    <s v=""/>
    <x v="0"/>
    <x v="3"/>
    <n v="1396.58"/>
    <x v="0"/>
    <n v="6982.9"/>
    <s v="Delivery"/>
    <x v="1"/>
    <x v="2"/>
    <s v="Tarjeta"/>
    <x v="1"/>
    <x v="1"/>
    <n v="0"/>
    <x v="3"/>
    <s v="Combo"/>
    <x v="3"/>
    <x v="2"/>
    <x v="1"/>
    <n v="5.2"/>
    <x v="3"/>
    <n v="32"/>
    <n v="27"/>
  </r>
  <r>
    <s v="VTA00480"/>
    <x v="23"/>
    <n v="24"/>
    <x v="2"/>
    <x v="2"/>
    <x v="0"/>
    <x v="0"/>
    <x v="194"/>
    <s v="Calle San Lorenzo 47"/>
    <x v="1"/>
    <x v="17"/>
    <x v="9"/>
    <s v="Pequeño"/>
    <x v="2"/>
    <x v="1"/>
    <n v="1324.24"/>
    <x v="0"/>
    <n v="5296.96"/>
    <s v="Delivery"/>
    <x v="1"/>
    <x v="2"/>
    <s v="App"/>
    <x v="2"/>
    <x v="1"/>
    <n v="0"/>
    <x v="2"/>
    <s v="Ninguna"/>
    <x v="0"/>
    <x v="1"/>
    <x v="3"/>
    <n v="2.1"/>
    <x v="1"/>
    <n v="42"/>
    <n v="38"/>
  </r>
  <r>
    <s v="VTA00676"/>
    <x v="23"/>
    <n v="24"/>
    <x v="2"/>
    <x v="2"/>
    <x v="0"/>
    <x v="0"/>
    <x v="554"/>
    <s v="Córdoba Shopping"/>
    <x v="3"/>
    <x v="28"/>
    <x v="2"/>
    <s v=""/>
    <x v="0"/>
    <x v="1"/>
    <n v="1099.5"/>
    <x v="0"/>
    <n v="4398"/>
    <s v="En tienda"/>
    <x v="0"/>
    <x v="0"/>
    <s v="Efectivo"/>
    <x v="0"/>
    <x v="1"/>
    <n v="0"/>
    <x v="2"/>
    <s v="Ninguna"/>
    <x v="3"/>
    <x v="2"/>
    <x v="2"/>
    <n v="10.1"/>
    <x v="2"/>
    <n v="44"/>
    <n v="40"/>
  </r>
  <r>
    <s v="VTA00755"/>
    <x v="23"/>
    <n v="24"/>
    <x v="2"/>
    <x v="2"/>
    <x v="0"/>
    <x v="0"/>
    <x v="611"/>
    <s v="Córdoba Shopping"/>
    <x v="3"/>
    <x v="23"/>
    <x v="10"/>
    <s v=""/>
    <x v="0"/>
    <x v="0"/>
    <n v="1927.09"/>
    <x v="0"/>
    <n v="5781.27"/>
    <s v="Take Away"/>
    <x v="1"/>
    <x v="1"/>
    <s v="App"/>
    <x v="2"/>
    <x v="1"/>
    <n v="0"/>
    <x v="2"/>
    <s v="Ninguna"/>
    <x v="2"/>
    <x v="2"/>
    <x v="3"/>
    <n v="3.8"/>
    <x v="0"/>
    <n v="48"/>
    <n v="45"/>
  </r>
  <r>
    <s v="VTA01058"/>
    <x v="23"/>
    <n v="24"/>
    <x v="2"/>
    <x v="2"/>
    <x v="0"/>
    <x v="0"/>
    <x v="59"/>
    <s v="Calle San Lorenzo 47"/>
    <x v="1"/>
    <x v="0"/>
    <x v="0"/>
    <s v=""/>
    <x v="0"/>
    <x v="2"/>
    <n v="1305.67"/>
    <x v="0"/>
    <n v="1305.67"/>
    <s v="En tienda"/>
    <x v="0"/>
    <x v="0"/>
    <s v="App"/>
    <x v="2"/>
    <x v="1"/>
    <n v="0"/>
    <x v="0"/>
    <s v="2x1"/>
    <x v="0"/>
    <x v="2"/>
    <x v="3"/>
    <n v="2.6"/>
    <x v="4"/>
    <n v="27"/>
    <n v="26"/>
  </r>
  <r>
    <s v="VTA01380"/>
    <x v="23"/>
    <n v="24"/>
    <x v="2"/>
    <x v="2"/>
    <x v="0"/>
    <x v="0"/>
    <x v="224"/>
    <s v="Córdoba Shopping"/>
    <x v="3"/>
    <x v="14"/>
    <x v="6"/>
    <s v=""/>
    <x v="0"/>
    <x v="3"/>
    <n v="2955.41"/>
    <x v="2"/>
    <n v="14777.05"/>
    <s v="Take Away"/>
    <x v="2"/>
    <x v="1"/>
    <s v="Tarjeta"/>
    <x v="1"/>
    <x v="1"/>
    <n v="0"/>
    <x v="1"/>
    <s v="Happy Hour"/>
    <x v="4"/>
    <x v="0"/>
    <x v="0"/>
    <n v="13.9"/>
    <x v="4"/>
    <n v="10"/>
    <n v="5"/>
  </r>
  <r>
    <s v="VTA01932"/>
    <x v="23"/>
    <n v="24"/>
    <x v="2"/>
    <x v="2"/>
    <x v="0"/>
    <x v="0"/>
    <x v="43"/>
    <s v="Calle San Lorenzo 47"/>
    <x v="1"/>
    <x v="6"/>
    <x v="5"/>
    <s v=""/>
    <x v="0"/>
    <x v="1"/>
    <n v="1733.31"/>
    <x v="0"/>
    <n v="6933.24"/>
    <s v="Delivery"/>
    <x v="1"/>
    <x v="2"/>
    <s v="App"/>
    <x v="2"/>
    <x v="1"/>
    <n v="0"/>
    <x v="2"/>
    <s v="Ninguna"/>
    <x v="3"/>
    <x v="1"/>
    <x v="1"/>
    <n v="7.1"/>
    <x v="2"/>
    <n v="13"/>
    <n v="9"/>
  </r>
  <r>
    <s v="VTA01944"/>
    <x v="23"/>
    <n v="24"/>
    <x v="2"/>
    <x v="2"/>
    <x v="0"/>
    <x v="0"/>
    <x v="56"/>
    <s v="Calle San Lorenzo 47"/>
    <x v="1"/>
    <x v="1"/>
    <x v="1"/>
    <s v=""/>
    <x v="0"/>
    <x v="1"/>
    <n v="854.66"/>
    <x v="1"/>
    <n v="3418.64"/>
    <s v="En tienda"/>
    <x v="0"/>
    <x v="0"/>
    <s v="Tarjeta"/>
    <x v="1"/>
    <x v="0"/>
    <n v="0"/>
    <x v="0"/>
    <s v="2x1"/>
    <x v="2"/>
    <x v="1"/>
    <x v="3"/>
    <n v="2"/>
    <x v="4"/>
    <n v="26"/>
    <n v="22"/>
  </r>
  <r>
    <s v="VTA02026"/>
    <x v="23"/>
    <n v="24"/>
    <x v="2"/>
    <x v="2"/>
    <x v="0"/>
    <x v="0"/>
    <x v="213"/>
    <s v="Córdoba Shopping"/>
    <x v="3"/>
    <x v="6"/>
    <x v="5"/>
    <s v=""/>
    <x v="0"/>
    <x v="1"/>
    <n v="1964.6"/>
    <x v="0"/>
    <n v="7858.4"/>
    <s v="Take Away"/>
    <x v="1"/>
    <x v="1"/>
    <s v="Tarjeta"/>
    <x v="1"/>
    <x v="1"/>
    <n v="0"/>
    <x v="3"/>
    <s v="Combo"/>
    <x v="0"/>
    <x v="2"/>
    <x v="3"/>
    <n v="4.8"/>
    <x v="2"/>
    <n v="29"/>
    <n v="25"/>
  </r>
  <r>
    <s v="VTA02112"/>
    <x v="23"/>
    <n v="24"/>
    <x v="2"/>
    <x v="2"/>
    <x v="0"/>
    <x v="0"/>
    <x v="612"/>
    <s v="San Lorenzo 25, Nueva Córdoba"/>
    <x v="0"/>
    <x v="27"/>
    <x v="10"/>
    <s v=""/>
    <x v="0"/>
    <x v="3"/>
    <n v="1908.52"/>
    <x v="0"/>
    <n v="9542.6"/>
    <s v="En tienda"/>
    <x v="1"/>
    <x v="0"/>
    <s v="Efectivo"/>
    <x v="0"/>
    <x v="1"/>
    <n v="0"/>
    <x v="3"/>
    <s v="Combo"/>
    <x v="0"/>
    <x v="2"/>
    <x v="1"/>
    <n v="9.6999999999999993"/>
    <x v="3"/>
    <n v="29"/>
    <n v="24"/>
  </r>
  <r>
    <s v="VTA02140"/>
    <x v="23"/>
    <n v="24"/>
    <x v="2"/>
    <x v="2"/>
    <x v="0"/>
    <x v="0"/>
    <x v="2"/>
    <s v="Calle San Lorenzo 47"/>
    <x v="1"/>
    <x v="8"/>
    <x v="0"/>
    <s v=""/>
    <x v="0"/>
    <x v="3"/>
    <n v="1349.11"/>
    <x v="0"/>
    <n v="6745.55"/>
    <s v="En tienda"/>
    <x v="1"/>
    <x v="0"/>
    <s v="App"/>
    <x v="2"/>
    <x v="0"/>
    <n v="15"/>
    <x v="1"/>
    <s v="Happy Hour"/>
    <x v="0"/>
    <x v="0"/>
    <x v="1"/>
    <n v="5.2"/>
    <x v="4"/>
    <n v="40"/>
    <n v="35"/>
  </r>
  <r>
    <s v="VTA02179"/>
    <x v="23"/>
    <n v="24"/>
    <x v="2"/>
    <x v="2"/>
    <x v="0"/>
    <x v="0"/>
    <x v="136"/>
    <s v="San Lorenzo 25, Nueva Córdoba"/>
    <x v="0"/>
    <x v="16"/>
    <x v="4"/>
    <s v="Grande"/>
    <x v="3"/>
    <x v="1"/>
    <n v="1646.47"/>
    <x v="0"/>
    <n v="6585.88"/>
    <s v="Delivery"/>
    <x v="1"/>
    <x v="2"/>
    <s v="Tarjeta"/>
    <x v="1"/>
    <x v="0"/>
    <n v="0"/>
    <x v="1"/>
    <s v="Happy Hour"/>
    <x v="0"/>
    <x v="1"/>
    <x v="0"/>
    <n v="13.5"/>
    <x v="0"/>
    <n v="31"/>
    <n v="27"/>
  </r>
  <r>
    <s v="VTA02209"/>
    <x v="23"/>
    <n v="24"/>
    <x v="2"/>
    <x v="2"/>
    <x v="0"/>
    <x v="0"/>
    <x v="613"/>
    <s v="San Lorenzo 25, Nueva Córdoba"/>
    <x v="0"/>
    <x v="23"/>
    <x v="10"/>
    <s v=""/>
    <x v="0"/>
    <x v="2"/>
    <n v="1769.62"/>
    <x v="0"/>
    <n v="1769.62"/>
    <s v="Take Away"/>
    <x v="0"/>
    <x v="1"/>
    <s v="App"/>
    <x v="2"/>
    <x v="0"/>
    <n v="0"/>
    <x v="2"/>
    <s v="Ninguna"/>
    <x v="2"/>
    <x v="0"/>
    <x v="2"/>
    <n v="11.1"/>
    <x v="2"/>
    <n v="22"/>
    <n v="21"/>
  </r>
  <r>
    <s v="VTA02269"/>
    <x v="23"/>
    <n v="24"/>
    <x v="2"/>
    <x v="2"/>
    <x v="0"/>
    <x v="0"/>
    <x v="464"/>
    <s v="Calle San Lorenzo 47"/>
    <x v="1"/>
    <x v="7"/>
    <x v="6"/>
    <s v=""/>
    <x v="0"/>
    <x v="1"/>
    <n v="2911.48"/>
    <x v="2"/>
    <n v="11645.92"/>
    <s v="Take Away"/>
    <x v="2"/>
    <x v="1"/>
    <s v="Tarjeta"/>
    <x v="1"/>
    <x v="1"/>
    <n v="0"/>
    <x v="1"/>
    <s v="Happy Hour"/>
    <x v="2"/>
    <x v="0"/>
    <x v="2"/>
    <n v="12.3"/>
    <x v="2"/>
    <n v="30"/>
    <n v="26"/>
  </r>
  <r>
    <s v="VTA02375"/>
    <x v="23"/>
    <n v="24"/>
    <x v="2"/>
    <x v="2"/>
    <x v="0"/>
    <x v="0"/>
    <x v="509"/>
    <s v="Calle San Lorenzo 47"/>
    <x v="1"/>
    <x v="3"/>
    <x v="3"/>
    <s v=""/>
    <x v="0"/>
    <x v="0"/>
    <n v="1493.92"/>
    <x v="0"/>
    <n v="4481.76"/>
    <s v="Take Away"/>
    <x v="0"/>
    <x v="1"/>
    <s v="Efectivo"/>
    <x v="0"/>
    <x v="1"/>
    <n v="0"/>
    <x v="3"/>
    <s v="Combo"/>
    <x v="2"/>
    <x v="0"/>
    <x v="1"/>
    <n v="5.2"/>
    <x v="1"/>
    <n v="25"/>
    <n v="22"/>
  </r>
  <r>
    <s v="VTA02417"/>
    <x v="23"/>
    <n v="24"/>
    <x v="2"/>
    <x v="2"/>
    <x v="0"/>
    <x v="0"/>
    <x v="602"/>
    <s v="Calle San Lorenzo 47"/>
    <x v="1"/>
    <x v="12"/>
    <x v="4"/>
    <s v="Venti"/>
    <x v="4"/>
    <x v="1"/>
    <n v="1516.41"/>
    <x v="0"/>
    <n v="6065.64"/>
    <s v="Delivery"/>
    <x v="1"/>
    <x v="2"/>
    <s v="Tarjeta"/>
    <x v="1"/>
    <x v="0"/>
    <n v="15"/>
    <x v="3"/>
    <s v="Combo"/>
    <x v="4"/>
    <x v="1"/>
    <x v="3"/>
    <n v="3.6"/>
    <x v="4"/>
    <n v="14"/>
    <n v="10"/>
  </r>
  <r>
    <s v="VTA02421"/>
    <x v="23"/>
    <n v="24"/>
    <x v="2"/>
    <x v="2"/>
    <x v="0"/>
    <x v="0"/>
    <x v="574"/>
    <s v="Avenida Colón 608"/>
    <x v="2"/>
    <x v="18"/>
    <x v="9"/>
    <s v="Pequeño"/>
    <x v="2"/>
    <x v="1"/>
    <n v="1600.79"/>
    <x v="0"/>
    <n v="6403.16"/>
    <s v="En tienda"/>
    <x v="1"/>
    <x v="0"/>
    <s v="App"/>
    <x v="2"/>
    <x v="0"/>
    <n v="10"/>
    <x v="2"/>
    <s v="Ninguna"/>
    <x v="0"/>
    <x v="0"/>
    <x v="0"/>
    <n v="13.4"/>
    <x v="2"/>
    <n v="45"/>
    <n v="41"/>
  </r>
  <r>
    <s v="VTA02644"/>
    <x v="23"/>
    <n v="24"/>
    <x v="2"/>
    <x v="2"/>
    <x v="0"/>
    <x v="0"/>
    <x v="437"/>
    <s v="Córdoba Shopping"/>
    <x v="3"/>
    <x v="7"/>
    <x v="6"/>
    <s v=""/>
    <x v="0"/>
    <x v="2"/>
    <n v="3282.04"/>
    <x v="3"/>
    <n v="3282.04"/>
    <s v="Take Away"/>
    <x v="0"/>
    <x v="1"/>
    <s v="App"/>
    <x v="2"/>
    <x v="1"/>
    <n v="0"/>
    <x v="0"/>
    <s v="2x1"/>
    <x v="1"/>
    <x v="2"/>
    <x v="2"/>
    <n v="11.3"/>
    <x v="0"/>
    <n v="43"/>
    <n v="42"/>
  </r>
  <r>
    <s v="VTA02901"/>
    <x v="23"/>
    <n v="24"/>
    <x v="2"/>
    <x v="2"/>
    <x v="0"/>
    <x v="0"/>
    <x v="526"/>
    <s v="Córdoba Shopping"/>
    <x v="3"/>
    <x v="26"/>
    <x v="9"/>
    <s v="Grande"/>
    <x v="3"/>
    <x v="3"/>
    <n v="1252.02"/>
    <x v="0"/>
    <n v="6260.1"/>
    <s v="En tienda"/>
    <x v="1"/>
    <x v="0"/>
    <s v="Efectivo"/>
    <x v="0"/>
    <x v="0"/>
    <n v="0"/>
    <x v="0"/>
    <s v="2x1"/>
    <x v="0"/>
    <x v="1"/>
    <x v="3"/>
    <n v="2.1"/>
    <x v="2"/>
    <n v="39"/>
    <n v="34"/>
  </r>
  <r>
    <s v="VTA03138"/>
    <x v="23"/>
    <n v="24"/>
    <x v="2"/>
    <x v="2"/>
    <x v="0"/>
    <x v="0"/>
    <x v="31"/>
    <s v="San Lorenzo 25, Nueva Córdoba"/>
    <x v="0"/>
    <x v="25"/>
    <x v="2"/>
    <s v=""/>
    <x v="0"/>
    <x v="1"/>
    <n v="1021.29"/>
    <x v="0"/>
    <n v="4085.16"/>
    <s v="En tienda"/>
    <x v="0"/>
    <x v="0"/>
    <s v="Efectivo"/>
    <x v="0"/>
    <x v="0"/>
    <n v="0"/>
    <x v="2"/>
    <s v="Ninguna"/>
    <x v="3"/>
    <x v="0"/>
    <x v="3"/>
    <n v="4.5999999999999996"/>
    <x v="1"/>
    <n v="38"/>
    <n v="34"/>
  </r>
  <r>
    <s v="VTA03195"/>
    <x v="23"/>
    <n v="24"/>
    <x v="2"/>
    <x v="2"/>
    <x v="0"/>
    <x v="0"/>
    <x v="279"/>
    <s v="Córdoba Shopping"/>
    <x v="3"/>
    <x v="22"/>
    <x v="9"/>
    <s v="Pequeño"/>
    <x v="2"/>
    <x v="3"/>
    <n v="1538.43"/>
    <x v="0"/>
    <n v="7692.15"/>
    <s v="En tienda"/>
    <x v="1"/>
    <x v="0"/>
    <s v="App"/>
    <x v="2"/>
    <x v="1"/>
    <n v="0"/>
    <x v="3"/>
    <s v="Combo"/>
    <x v="3"/>
    <x v="1"/>
    <x v="3"/>
    <n v="4.3"/>
    <x v="3"/>
    <n v="35"/>
    <n v="30"/>
  </r>
  <r>
    <s v="VTA03346"/>
    <x v="23"/>
    <n v="24"/>
    <x v="2"/>
    <x v="2"/>
    <x v="0"/>
    <x v="0"/>
    <x v="82"/>
    <s v="San Lorenzo 25, Nueva Córdoba"/>
    <x v="0"/>
    <x v="29"/>
    <x v="9"/>
    <s v="Venti"/>
    <x v="4"/>
    <x v="4"/>
    <n v="1348.91"/>
    <x v="0"/>
    <n v="2697.82"/>
    <s v="Delivery"/>
    <x v="0"/>
    <x v="2"/>
    <s v="Efectivo"/>
    <x v="0"/>
    <x v="0"/>
    <n v="0"/>
    <x v="3"/>
    <s v="Combo"/>
    <x v="2"/>
    <x v="2"/>
    <x v="1"/>
    <n v="9.4"/>
    <x v="0"/>
    <n v="27"/>
    <n v="25"/>
  </r>
  <r>
    <s v="VTA03564"/>
    <x v="23"/>
    <n v="24"/>
    <x v="2"/>
    <x v="2"/>
    <x v="0"/>
    <x v="0"/>
    <x v="10"/>
    <s v="Córdoba Shopping"/>
    <x v="3"/>
    <x v="34"/>
    <x v="4"/>
    <s v="Venti"/>
    <x v="4"/>
    <x v="0"/>
    <n v="1836.72"/>
    <x v="0"/>
    <n v="5510.16"/>
    <s v="Take Away"/>
    <x v="1"/>
    <x v="1"/>
    <s v="App"/>
    <x v="2"/>
    <x v="1"/>
    <n v="0"/>
    <x v="1"/>
    <s v="Happy Hour"/>
    <x v="5"/>
    <x v="2"/>
    <x v="1"/>
    <n v="9.3000000000000007"/>
    <x v="2"/>
    <n v="24"/>
    <n v="21"/>
  </r>
  <r>
    <s v="VTA03622"/>
    <x v="23"/>
    <n v="24"/>
    <x v="2"/>
    <x v="2"/>
    <x v="0"/>
    <x v="0"/>
    <x v="146"/>
    <s v="San Lorenzo 25, Nueva Córdoba"/>
    <x v="0"/>
    <x v="0"/>
    <x v="0"/>
    <s v=""/>
    <x v="0"/>
    <x v="3"/>
    <n v="1291.26"/>
    <x v="0"/>
    <n v="6456.3"/>
    <s v="Take Away"/>
    <x v="1"/>
    <x v="1"/>
    <s v="App"/>
    <x v="2"/>
    <x v="1"/>
    <n v="0"/>
    <x v="1"/>
    <s v="Happy Hour"/>
    <x v="0"/>
    <x v="0"/>
    <x v="1"/>
    <n v="7.7"/>
    <x v="2"/>
    <n v="46"/>
    <n v="41"/>
  </r>
  <r>
    <s v="VTA03637"/>
    <x v="23"/>
    <n v="24"/>
    <x v="2"/>
    <x v="2"/>
    <x v="0"/>
    <x v="0"/>
    <x v="614"/>
    <s v="Calle San Lorenzo 47"/>
    <x v="1"/>
    <x v="19"/>
    <x v="7"/>
    <s v=""/>
    <x v="0"/>
    <x v="3"/>
    <n v="2057.48"/>
    <x v="2"/>
    <n v="10287.4"/>
    <s v="En tienda"/>
    <x v="2"/>
    <x v="0"/>
    <s v="App"/>
    <x v="2"/>
    <x v="0"/>
    <n v="10"/>
    <x v="1"/>
    <s v="Happy Hour"/>
    <x v="3"/>
    <x v="2"/>
    <x v="2"/>
    <n v="10.5"/>
    <x v="1"/>
    <n v="23"/>
    <n v="18"/>
  </r>
  <r>
    <s v="VTA03760"/>
    <x v="23"/>
    <n v="24"/>
    <x v="2"/>
    <x v="2"/>
    <x v="0"/>
    <x v="0"/>
    <x v="311"/>
    <s v="Calle San Lorenzo 47"/>
    <x v="1"/>
    <x v="8"/>
    <x v="0"/>
    <s v=""/>
    <x v="0"/>
    <x v="2"/>
    <n v="1411.6"/>
    <x v="0"/>
    <n v="1411.6"/>
    <s v="En tienda"/>
    <x v="0"/>
    <x v="0"/>
    <s v="Tarjeta"/>
    <x v="1"/>
    <x v="0"/>
    <n v="15"/>
    <x v="1"/>
    <s v="Happy Hour"/>
    <x v="4"/>
    <x v="0"/>
    <x v="1"/>
    <n v="7.4"/>
    <x v="0"/>
    <n v="42"/>
    <n v="41"/>
  </r>
  <r>
    <s v="VTA03852"/>
    <x v="23"/>
    <n v="24"/>
    <x v="2"/>
    <x v="2"/>
    <x v="0"/>
    <x v="0"/>
    <x v="615"/>
    <s v="Avenida Colón 608"/>
    <x v="2"/>
    <x v="2"/>
    <x v="2"/>
    <s v=""/>
    <x v="0"/>
    <x v="2"/>
    <n v="1130.1500000000001"/>
    <x v="0"/>
    <n v="1130.1500000000001"/>
    <s v="En tienda"/>
    <x v="0"/>
    <x v="0"/>
    <s v="App"/>
    <x v="2"/>
    <x v="0"/>
    <n v="15"/>
    <x v="1"/>
    <s v="Happy Hour"/>
    <x v="4"/>
    <x v="0"/>
    <x v="2"/>
    <n v="10.9"/>
    <x v="4"/>
    <n v="19"/>
    <n v="18"/>
  </r>
  <r>
    <s v="VTA03942"/>
    <x v="23"/>
    <n v="24"/>
    <x v="2"/>
    <x v="2"/>
    <x v="0"/>
    <x v="0"/>
    <x v="41"/>
    <s v="Avenida Colón 608"/>
    <x v="2"/>
    <x v="3"/>
    <x v="3"/>
    <s v=""/>
    <x v="0"/>
    <x v="1"/>
    <n v="1379.81"/>
    <x v="0"/>
    <n v="5519.24"/>
    <s v="Take Away"/>
    <x v="1"/>
    <x v="1"/>
    <s v="App"/>
    <x v="2"/>
    <x v="0"/>
    <n v="15"/>
    <x v="2"/>
    <s v="Ninguna"/>
    <x v="3"/>
    <x v="1"/>
    <x v="3"/>
    <n v="4.2"/>
    <x v="0"/>
    <n v="30"/>
    <n v="26"/>
  </r>
  <r>
    <s v="VTA03968"/>
    <x v="23"/>
    <n v="24"/>
    <x v="2"/>
    <x v="2"/>
    <x v="0"/>
    <x v="0"/>
    <x v="616"/>
    <s v="Calle San Lorenzo 47"/>
    <x v="1"/>
    <x v="33"/>
    <x v="4"/>
    <s v="Tall"/>
    <x v="1"/>
    <x v="3"/>
    <n v="1553.57"/>
    <x v="0"/>
    <n v="7767.85"/>
    <s v="En tienda"/>
    <x v="1"/>
    <x v="0"/>
    <s v="Tarjeta"/>
    <x v="1"/>
    <x v="1"/>
    <n v="0"/>
    <x v="1"/>
    <s v="Happy Hour"/>
    <x v="5"/>
    <x v="2"/>
    <x v="1"/>
    <n v="7.3"/>
    <x v="2"/>
    <n v="48"/>
    <n v="43"/>
  </r>
  <r>
    <s v="VTA04329"/>
    <x v="23"/>
    <n v="24"/>
    <x v="2"/>
    <x v="2"/>
    <x v="0"/>
    <x v="0"/>
    <x v="617"/>
    <s v="Avenida Colón 608"/>
    <x v="2"/>
    <x v="19"/>
    <x v="7"/>
    <s v=""/>
    <x v="0"/>
    <x v="3"/>
    <n v="2960.58"/>
    <x v="2"/>
    <n v="14802.9"/>
    <s v="Delivery"/>
    <x v="2"/>
    <x v="2"/>
    <s v="Efectivo"/>
    <x v="0"/>
    <x v="1"/>
    <n v="0"/>
    <x v="2"/>
    <s v="Ninguna"/>
    <x v="3"/>
    <x v="2"/>
    <x v="2"/>
    <n v="10.6"/>
    <x v="4"/>
    <n v="43"/>
    <n v="38"/>
  </r>
  <r>
    <s v="VTA04390"/>
    <x v="23"/>
    <n v="24"/>
    <x v="2"/>
    <x v="2"/>
    <x v="0"/>
    <x v="0"/>
    <x v="452"/>
    <s v="Calle San Lorenzo 47"/>
    <x v="1"/>
    <x v="19"/>
    <x v="7"/>
    <s v=""/>
    <x v="0"/>
    <x v="1"/>
    <n v="2638.79"/>
    <x v="2"/>
    <n v="10555.16"/>
    <s v="Take Away"/>
    <x v="2"/>
    <x v="1"/>
    <s v="Tarjeta"/>
    <x v="1"/>
    <x v="1"/>
    <n v="0"/>
    <x v="0"/>
    <s v="2x1"/>
    <x v="0"/>
    <x v="1"/>
    <x v="1"/>
    <n v="6.1"/>
    <x v="1"/>
    <n v="27"/>
    <n v="23"/>
  </r>
  <r>
    <s v="VTA04458"/>
    <x v="23"/>
    <n v="24"/>
    <x v="2"/>
    <x v="2"/>
    <x v="0"/>
    <x v="0"/>
    <x v="33"/>
    <s v="Calle San Lorenzo 47"/>
    <x v="1"/>
    <x v="31"/>
    <x v="9"/>
    <s v="Grande"/>
    <x v="3"/>
    <x v="2"/>
    <n v="1571.67"/>
    <x v="0"/>
    <n v="1571.67"/>
    <s v="Delivery"/>
    <x v="0"/>
    <x v="2"/>
    <s v="App"/>
    <x v="2"/>
    <x v="1"/>
    <n v="0"/>
    <x v="1"/>
    <s v="Happy Hour"/>
    <x v="1"/>
    <x v="1"/>
    <x v="1"/>
    <n v="8.6"/>
    <x v="4"/>
    <n v="11"/>
    <n v="10"/>
  </r>
  <r>
    <s v="VTA04676"/>
    <x v="23"/>
    <n v="24"/>
    <x v="2"/>
    <x v="2"/>
    <x v="0"/>
    <x v="0"/>
    <x v="618"/>
    <s v="Avenida Colón 608"/>
    <x v="2"/>
    <x v="6"/>
    <x v="5"/>
    <s v=""/>
    <x v="0"/>
    <x v="0"/>
    <n v="2114.67"/>
    <x v="2"/>
    <n v="6344.01"/>
    <s v="Take Away"/>
    <x v="1"/>
    <x v="1"/>
    <s v="Efectivo"/>
    <x v="0"/>
    <x v="0"/>
    <n v="0"/>
    <x v="1"/>
    <s v="Happy Hour"/>
    <x v="1"/>
    <x v="1"/>
    <x v="1"/>
    <n v="5.8"/>
    <x v="2"/>
    <n v="40"/>
    <n v="37"/>
  </r>
  <r>
    <s v="VTA04898"/>
    <x v="23"/>
    <n v="24"/>
    <x v="2"/>
    <x v="2"/>
    <x v="0"/>
    <x v="0"/>
    <x v="510"/>
    <s v="Calle San Lorenzo 47"/>
    <x v="1"/>
    <x v="15"/>
    <x v="10"/>
    <s v=""/>
    <x v="0"/>
    <x v="3"/>
    <n v="1789.98"/>
    <x v="0"/>
    <n v="8949.9"/>
    <s v="En tienda"/>
    <x v="1"/>
    <x v="0"/>
    <s v="Tarjeta"/>
    <x v="1"/>
    <x v="0"/>
    <n v="15"/>
    <x v="1"/>
    <s v="Happy Hour"/>
    <x v="2"/>
    <x v="1"/>
    <x v="0"/>
    <n v="14.4"/>
    <x v="2"/>
    <n v="24"/>
    <n v="19"/>
  </r>
  <r>
    <s v="VTA00076"/>
    <x v="24"/>
    <n v="25"/>
    <x v="3"/>
    <x v="3"/>
    <x v="0"/>
    <x v="0"/>
    <x v="318"/>
    <s v="Calle San Lorenzo 47"/>
    <x v="1"/>
    <x v="0"/>
    <x v="0"/>
    <s v=""/>
    <x v="0"/>
    <x v="3"/>
    <n v="1051.71"/>
    <x v="0"/>
    <n v="5258.55"/>
    <s v="Delivery"/>
    <x v="1"/>
    <x v="2"/>
    <s v="Tarjeta"/>
    <x v="1"/>
    <x v="0"/>
    <n v="0"/>
    <x v="3"/>
    <s v="Combo"/>
    <x v="1"/>
    <x v="1"/>
    <x v="3"/>
    <n v="4.4000000000000004"/>
    <x v="0"/>
    <n v="49"/>
    <n v="44"/>
  </r>
  <r>
    <s v="VTA00194"/>
    <x v="24"/>
    <n v="25"/>
    <x v="3"/>
    <x v="3"/>
    <x v="0"/>
    <x v="0"/>
    <x v="404"/>
    <s v="Córdoba Shopping"/>
    <x v="3"/>
    <x v="14"/>
    <x v="6"/>
    <s v=""/>
    <x v="0"/>
    <x v="0"/>
    <n v="3257.48"/>
    <x v="3"/>
    <n v="9772.44"/>
    <s v="Delivery"/>
    <x v="1"/>
    <x v="2"/>
    <s v="App"/>
    <x v="2"/>
    <x v="1"/>
    <n v="0"/>
    <x v="3"/>
    <s v="Combo"/>
    <x v="5"/>
    <x v="0"/>
    <x v="1"/>
    <n v="5.4"/>
    <x v="2"/>
    <n v="44"/>
    <n v="41"/>
  </r>
  <r>
    <s v="VTA00443"/>
    <x v="24"/>
    <n v="25"/>
    <x v="3"/>
    <x v="3"/>
    <x v="0"/>
    <x v="0"/>
    <x v="522"/>
    <s v="San Lorenzo 25, Nueva Córdoba"/>
    <x v="0"/>
    <x v="19"/>
    <x v="7"/>
    <s v=""/>
    <x v="0"/>
    <x v="4"/>
    <n v="2490.65"/>
    <x v="2"/>
    <n v="4981.3"/>
    <s v="Take Away"/>
    <x v="0"/>
    <x v="1"/>
    <s v="Tarjeta"/>
    <x v="1"/>
    <x v="1"/>
    <n v="0"/>
    <x v="2"/>
    <s v="Ninguna"/>
    <x v="1"/>
    <x v="0"/>
    <x v="2"/>
    <n v="12.2"/>
    <x v="2"/>
    <n v="48"/>
    <n v="46"/>
  </r>
  <r>
    <s v="VTA00450"/>
    <x v="24"/>
    <n v="25"/>
    <x v="3"/>
    <x v="3"/>
    <x v="0"/>
    <x v="0"/>
    <x v="619"/>
    <s v="Calle San Lorenzo 47"/>
    <x v="1"/>
    <x v="1"/>
    <x v="1"/>
    <s v=""/>
    <x v="0"/>
    <x v="2"/>
    <n v="779.69"/>
    <x v="1"/>
    <n v="779.69"/>
    <s v="En tienda"/>
    <x v="0"/>
    <x v="0"/>
    <s v="Tarjeta"/>
    <x v="1"/>
    <x v="0"/>
    <n v="0"/>
    <x v="2"/>
    <s v="Ninguna"/>
    <x v="0"/>
    <x v="0"/>
    <x v="1"/>
    <n v="6.7"/>
    <x v="2"/>
    <n v="21"/>
    <n v="20"/>
  </r>
  <r>
    <s v="VTA00488"/>
    <x v="24"/>
    <n v="25"/>
    <x v="3"/>
    <x v="3"/>
    <x v="0"/>
    <x v="0"/>
    <x v="620"/>
    <s v="San Lorenzo 25, Nueva Córdoba"/>
    <x v="0"/>
    <x v="3"/>
    <x v="3"/>
    <s v=""/>
    <x v="0"/>
    <x v="2"/>
    <n v="1647.42"/>
    <x v="0"/>
    <n v="1647.42"/>
    <s v="Take Away"/>
    <x v="0"/>
    <x v="1"/>
    <s v="Efectivo"/>
    <x v="0"/>
    <x v="0"/>
    <n v="10"/>
    <x v="3"/>
    <s v="Combo"/>
    <x v="0"/>
    <x v="0"/>
    <x v="1"/>
    <n v="7.1"/>
    <x v="0"/>
    <n v="11"/>
    <n v="10"/>
  </r>
  <r>
    <s v="VTA00554"/>
    <x v="24"/>
    <n v="25"/>
    <x v="3"/>
    <x v="3"/>
    <x v="0"/>
    <x v="0"/>
    <x v="198"/>
    <s v="Calle San Lorenzo 47"/>
    <x v="1"/>
    <x v="18"/>
    <x v="9"/>
    <s v="Grande"/>
    <x v="3"/>
    <x v="2"/>
    <n v="1778.4"/>
    <x v="0"/>
    <n v="1778.4"/>
    <s v="En tienda"/>
    <x v="0"/>
    <x v="0"/>
    <s v="Efectivo"/>
    <x v="0"/>
    <x v="1"/>
    <n v="0"/>
    <x v="3"/>
    <s v="Combo"/>
    <x v="1"/>
    <x v="2"/>
    <x v="1"/>
    <n v="9.5"/>
    <x v="4"/>
    <n v="24"/>
    <n v="23"/>
  </r>
  <r>
    <s v="VTA00765"/>
    <x v="24"/>
    <n v="25"/>
    <x v="3"/>
    <x v="3"/>
    <x v="0"/>
    <x v="0"/>
    <x v="122"/>
    <s v="Córdoba Shopping"/>
    <x v="3"/>
    <x v="13"/>
    <x v="9"/>
    <s v="Pequeño"/>
    <x v="2"/>
    <x v="0"/>
    <n v="1471.78"/>
    <x v="0"/>
    <n v="4415.34"/>
    <s v="Take Away"/>
    <x v="0"/>
    <x v="1"/>
    <s v="App"/>
    <x v="2"/>
    <x v="0"/>
    <n v="10"/>
    <x v="1"/>
    <s v="Happy Hour"/>
    <x v="1"/>
    <x v="2"/>
    <x v="1"/>
    <n v="8.6999999999999993"/>
    <x v="0"/>
    <n v="33"/>
    <n v="30"/>
  </r>
  <r>
    <s v="VTA00895"/>
    <x v="24"/>
    <n v="25"/>
    <x v="3"/>
    <x v="3"/>
    <x v="0"/>
    <x v="0"/>
    <x v="621"/>
    <s v="San Lorenzo 25, Nueva Córdoba"/>
    <x v="0"/>
    <x v="1"/>
    <x v="1"/>
    <s v=""/>
    <x v="0"/>
    <x v="3"/>
    <n v="1227.94"/>
    <x v="0"/>
    <n v="6139.7"/>
    <s v="Take Away"/>
    <x v="1"/>
    <x v="1"/>
    <s v="Tarjeta"/>
    <x v="1"/>
    <x v="1"/>
    <n v="0"/>
    <x v="0"/>
    <s v="2x1"/>
    <x v="0"/>
    <x v="0"/>
    <x v="1"/>
    <n v="5.4"/>
    <x v="2"/>
    <n v="18"/>
    <n v="13"/>
  </r>
  <r>
    <s v="VTA00902"/>
    <x v="24"/>
    <n v="25"/>
    <x v="3"/>
    <x v="3"/>
    <x v="0"/>
    <x v="0"/>
    <x v="622"/>
    <s v="Calle San Lorenzo 47"/>
    <x v="1"/>
    <x v="10"/>
    <x v="8"/>
    <s v="Grande"/>
    <x v="3"/>
    <x v="3"/>
    <n v="1946.29"/>
    <x v="0"/>
    <n v="9731.4500000000007"/>
    <s v="En tienda"/>
    <x v="1"/>
    <x v="0"/>
    <s v="Efectivo"/>
    <x v="0"/>
    <x v="1"/>
    <n v="0"/>
    <x v="2"/>
    <s v="Ninguna"/>
    <x v="0"/>
    <x v="2"/>
    <x v="2"/>
    <n v="12"/>
    <x v="4"/>
    <n v="26"/>
    <n v="21"/>
  </r>
  <r>
    <s v="VTA01018"/>
    <x v="24"/>
    <n v="25"/>
    <x v="3"/>
    <x v="3"/>
    <x v="0"/>
    <x v="0"/>
    <x v="623"/>
    <s v="Avenida Colón 608"/>
    <x v="2"/>
    <x v="15"/>
    <x v="10"/>
    <s v=""/>
    <x v="0"/>
    <x v="4"/>
    <n v="1492.78"/>
    <x v="0"/>
    <n v="2985.56"/>
    <s v="En tienda"/>
    <x v="0"/>
    <x v="0"/>
    <s v="Efectivo"/>
    <x v="0"/>
    <x v="0"/>
    <n v="0"/>
    <x v="2"/>
    <s v="Ninguna"/>
    <x v="2"/>
    <x v="0"/>
    <x v="2"/>
    <n v="12.1"/>
    <x v="4"/>
    <n v="12"/>
    <n v="10"/>
  </r>
  <r>
    <s v="VTA01025"/>
    <x v="24"/>
    <n v="25"/>
    <x v="3"/>
    <x v="3"/>
    <x v="0"/>
    <x v="0"/>
    <x v="624"/>
    <s v="Avenida Colón 608"/>
    <x v="2"/>
    <x v="3"/>
    <x v="3"/>
    <s v=""/>
    <x v="0"/>
    <x v="3"/>
    <n v="1302.46"/>
    <x v="0"/>
    <n v="6512.3"/>
    <s v="Delivery"/>
    <x v="1"/>
    <x v="2"/>
    <s v="Tarjeta"/>
    <x v="1"/>
    <x v="1"/>
    <n v="0"/>
    <x v="2"/>
    <s v="Ninguna"/>
    <x v="4"/>
    <x v="2"/>
    <x v="3"/>
    <n v="2.9"/>
    <x v="4"/>
    <n v="32"/>
    <n v="27"/>
  </r>
  <r>
    <s v="VTA01109"/>
    <x v="24"/>
    <n v="25"/>
    <x v="3"/>
    <x v="3"/>
    <x v="0"/>
    <x v="0"/>
    <x v="432"/>
    <s v="Córdoba Shopping"/>
    <x v="3"/>
    <x v="9"/>
    <x v="7"/>
    <s v=""/>
    <x v="0"/>
    <x v="3"/>
    <n v="2151.6799999999998"/>
    <x v="2"/>
    <n v="10758.4"/>
    <s v="En tienda"/>
    <x v="2"/>
    <x v="0"/>
    <s v="App"/>
    <x v="2"/>
    <x v="0"/>
    <n v="10"/>
    <x v="2"/>
    <s v="Ninguna"/>
    <x v="3"/>
    <x v="0"/>
    <x v="1"/>
    <n v="6.1"/>
    <x v="1"/>
    <n v="47"/>
    <n v="42"/>
  </r>
  <r>
    <s v="VTA01125"/>
    <x v="24"/>
    <n v="25"/>
    <x v="3"/>
    <x v="3"/>
    <x v="0"/>
    <x v="0"/>
    <x v="301"/>
    <s v="San Lorenzo 25, Nueva Córdoba"/>
    <x v="0"/>
    <x v="19"/>
    <x v="7"/>
    <s v=""/>
    <x v="0"/>
    <x v="3"/>
    <n v="2197.13"/>
    <x v="2"/>
    <n v="10985.65"/>
    <s v="En tienda"/>
    <x v="2"/>
    <x v="0"/>
    <s v="Efectivo"/>
    <x v="0"/>
    <x v="0"/>
    <n v="15"/>
    <x v="3"/>
    <s v="Combo"/>
    <x v="3"/>
    <x v="2"/>
    <x v="1"/>
    <n v="9.3000000000000007"/>
    <x v="4"/>
    <n v="19"/>
    <n v="14"/>
  </r>
  <r>
    <s v="VTA01187"/>
    <x v="24"/>
    <n v="25"/>
    <x v="3"/>
    <x v="3"/>
    <x v="0"/>
    <x v="0"/>
    <x v="150"/>
    <s v="Córdoba Shopping"/>
    <x v="3"/>
    <x v="6"/>
    <x v="5"/>
    <s v=""/>
    <x v="0"/>
    <x v="4"/>
    <n v="1727.14"/>
    <x v="0"/>
    <n v="3454.28"/>
    <s v="Delivery"/>
    <x v="0"/>
    <x v="2"/>
    <s v="App"/>
    <x v="2"/>
    <x v="0"/>
    <n v="0"/>
    <x v="0"/>
    <s v="2x1"/>
    <x v="2"/>
    <x v="2"/>
    <x v="3"/>
    <n v="3.6"/>
    <x v="1"/>
    <n v="46"/>
    <n v="44"/>
  </r>
  <r>
    <s v="VTA01399"/>
    <x v="24"/>
    <n v="25"/>
    <x v="3"/>
    <x v="3"/>
    <x v="0"/>
    <x v="0"/>
    <x v="128"/>
    <s v="Avenida Colón 608"/>
    <x v="2"/>
    <x v="6"/>
    <x v="5"/>
    <s v=""/>
    <x v="0"/>
    <x v="2"/>
    <n v="1636.53"/>
    <x v="0"/>
    <n v="1636.53"/>
    <s v="En tienda"/>
    <x v="0"/>
    <x v="0"/>
    <s v="Tarjeta"/>
    <x v="1"/>
    <x v="1"/>
    <n v="0"/>
    <x v="0"/>
    <s v="2x1"/>
    <x v="3"/>
    <x v="0"/>
    <x v="1"/>
    <n v="5.8"/>
    <x v="2"/>
    <n v="39"/>
    <n v="38"/>
  </r>
  <r>
    <s v="VTA01521"/>
    <x v="24"/>
    <n v="25"/>
    <x v="3"/>
    <x v="3"/>
    <x v="0"/>
    <x v="0"/>
    <x v="300"/>
    <s v="San Lorenzo 25, Nueva Córdoba"/>
    <x v="0"/>
    <x v="5"/>
    <x v="4"/>
    <s v="Pequeño"/>
    <x v="2"/>
    <x v="3"/>
    <n v="1539.17"/>
    <x v="0"/>
    <n v="7695.85"/>
    <s v="Take Away"/>
    <x v="1"/>
    <x v="1"/>
    <s v="Tarjeta"/>
    <x v="1"/>
    <x v="1"/>
    <n v="0"/>
    <x v="2"/>
    <s v="Ninguna"/>
    <x v="5"/>
    <x v="2"/>
    <x v="3"/>
    <n v="2.5"/>
    <x v="4"/>
    <n v="45"/>
    <n v="40"/>
  </r>
  <r>
    <s v="VTA01749"/>
    <x v="24"/>
    <n v="25"/>
    <x v="3"/>
    <x v="3"/>
    <x v="0"/>
    <x v="0"/>
    <x v="625"/>
    <s v="San Lorenzo 25, Nueva Córdoba"/>
    <x v="0"/>
    <x v="14"/>
    <x v="6"/>
    <s v=""/>
    <x v="0"/>
    <x v="2"/>
    <n v="3136.3"/>
    <x v="3"/>
    <n v="3136.3"/>
    <s v="Delivery"/>
    <x v="0"/>
    <x v="2"/>
    <s v="Tarjeta"/>
    <x v="1"/>
    <x v="1"/>
    <n v="0"/>
    <x v="3"/>
    <s v="Combo"/>
    <x v="2"/>
    <x v="0"/>
    <x v="1"/>
    <n v="7.6"/>
    <x v="1"/>
    <n v="34"/>
    <n v="33"/>
  </r>
  <r>
    <s v="VTA01872"/>
    <x v="24"/>
    <n v="25"/>
    <x v="3"/>
    <x v="3"/>
    <x v="0"/>
    <x v="0"/>
    <x v="133"/>
    <s v="Calle San Lorenzo 47"/>
    <x v="1"/>
    <x v="19"/>
    <x v="7"/>
    <s v=""/>
    <x v="0"/>
    <x v="2"/>
    <n v="2742.98"/>
    <x v="2"/>
    <n v="2742.98"/>
    <s v="Take Away"/>
    <x v="0"/>
    <x v="1"/>
    <s v="Tarjeta"/>
    <x v="1"/>
    <x v="0"/>
    <n v="10"/>
    <x v="0"/>
    <s v="2x1"/>
    <x v="5"/>
    <x v="0"/>
    <x v="1"/>
    <n v="7.2"/>
    <x v="1"/>
    <n v="40"/>
    <n v="39"/>
  </r>
  <r>
    <s v="VTA01895"/>
    <x v="24"/>
    <n v="25"/>
    <x v="3"/>
    <x v="3"/>
    <x v="0"/>
    <x v="0"/>
    <x v="48"/>
    <s v="San Lorenzo 25, Nueva Córdoba"/>
    <x v="0"/>
    <x v="19"/>
    <x v="7"/>
    <s v=""/>
    <x v="0"/>
    <x v="4"/>
    <n v="2767.32"/>
    <x v="2"/>
    <n v="5534.64"/>
    <s v="Take Away"/>
    <x v="1"/>
    <x v="1"/>
    <s v="Tarjeta"/>
    <x v="1"/>
    <x v="0"/>
    <n v="10"/>
    <x v="2"/>
    <s v="Ninguna"/>
    <x v="5"/>
    <x v="0"/>
    <x v="0"/>
    <n v="14"/>
    <x v="4"/>
    <n v="49"/>
    <n v="47"/>
  </r>
  <r>
    <s v="VTA01965"/>
    <x v="24"/>
    <n v="25"/>
    <x v="3"/>
    <x v="3"/>
    <x v="0"/>
    <x v="0"/>
    <x v="129"/>
    <s v="San Lorenzo 25, Nueva Córdoba"/>
    <x v="0"/>
    <x v="13"/>
    <x v="9"/>
    <s v="Pequeño"/>
    <x v="2"/>
    <x v="4"/>
    <n v="1487.34"/>
    <x v="0"/>
    <n v="2974.68"/>
    <s v="Take Away"/>
    <x v="0"/>
    <x v="1"/>
    <s v="Tarjeta"/>
    <x v="1"/>
    <x v="0"/>
    <n v="10"/>
    <x v="2"/>
    <s v="Ninguna"/>
    <x v="5"/>
    <x v="2"/>
    <x v="0"/>
    <n v="13.5"/>
    <x v="3"/>
    <n v="23"/>
    <n v="21"/>
  </r>
  <r>
    <s v="VTA02057"/>
    <x v="24"/>
    <n v="25"/>
    <x v="3"/>
    <x v="3"/>
    <x v="0"/>
    <x v="0"/>
    <x v="280"/>
    <s v="San Lorenzo 25, Nueva Córdoba"/>
    <x v="0"/>
    <x v="10"/>
    <x v="8"/>
    <s v="Tall"/>
    <x v="1"/>
    <x v="3"/>
    <n v="1794.31"/>
    <x v="0"/>
    <n v="8971.5499999999993"/>
    <s v="Delivery"/>
    <x v="1"/>
    <x v="2"/>
    <s v="Efectivo"/>
    <x v="0"/>
    <x v="1"/>
    <n v="0"/>
    <x v="1"/>
    <s v="Happy Hour"/>
    <x v="4"/>
    <x v="1"/>
    <x v="1"/>
    <n v="6.4"/>
    <x v="1"/>
    <n v="40"/>
    <n v="35"/>
  </r>
  <r>
    <s v="VTA02062"/>
    <x v="24"/>
    <n v="25"/>
    <x v="3"/>
    <x v="3"/>
    <x v="0"/>
    <x v="0"/>
    <x v="486"/>
    <s v="Calle San Lorenzo 47"/>
    <x v="1"/>
    <x v="27"/>
    <x v="10"/>
    <s v=""/>
    <x v="0"/>
    <x v="3"/>
    <n v="1937.32"/>
    <x v="0"/>
    <n v="9686.6"/>
    <s v="Take Away"/>
    <x v="1"/>
    <x v="1"/>
    <s v="Efectivo"/>
    <x v="0"/>
    <x v="0"/>
    <n v="15"/>
    <x v="3"/>
    <s v="Combo"/>
    <x v="5"/>
    <x v="1"/>
    <x v="1"/>
    <n v="7.4"/>
    <x v="4"/>
    <n v="13"/>
    <n v="8"/>
  </r>
  <r>
    <s v="VTA02089"/>
    <x v="24"/>
    <n v="25"/>
    <x v="3"/>
    <x v="3"/>
    <x v="0"/>
    <x v="0"/>
    <x v="173"/>
    <s v="Avenida Colón 608"/>
    <x v="2"/>
    <x v="16"/>
    <x v="4"/>
    <s v="Pequeño"/>
    <x v="2"/>
    <x v="0"/>
    <n v="1483.7"/>
    <x v="0"/>
    <n v="4451.1000000000004"/>
    <s v="En tienda"/>
    <x v="0"/>
    <x v="0"/>
    <s v="App"/>
    <x v="2"/>
    <x v="1"/>
    <n v="0"/>
    <x v="3"/>
    <s v="Combo"/>
    <x v="3"/>
    <x v="1"/>
    <x v="3"/>
    <n v="4.5"/>
    <x v="4"/>
    <n v="29"/>
    <n v="26"/>
  </r>
  <r>
    <s v="VTA02102"/>
    <x v="24"/>
    <n v="25"/>
    <x v="3"/>
    <x v="3"/>
    <x v="0"/>
    <x v="0"/>
    <x v="42"/>
    <s v="Calle San Lorenzo 47"/>
    <x v="1"/>
    <x v="8"/>
    <x v="0"/>
    <s v=""/>
    <x v="0"/>
    <x v="4"/>
    <n v="1207.06"/>
    <x v="0"/>
    <n v="2414.12"/>
    <s v="Take Away"/>
    <x v="0"/>
    <x v="1"/>
    <s v="Efectivo"/>
    <x v="0"/>
    <x v="0"/>
    <n v="15"/>
    <x v="2"/>
    <s v="Ninguna"/>
    <x v="1"/>
    <x v="0"/>
    <x v="2"/>
    <n v="10.3"/>
    <x v="0"/>
    <n v="32"/>
    <n v="30"/>
  </r>
  <r>
    <s v="VTA02445"/>
    <x v="24"/>
    <n v="25"/>
    <x v="3"/>
    <x v="3"/>
    <x v="0"/>
    <x v="0"/>
    <x v="421"/>
    <s v="San Lorenzo 25, Nueva Córdoba"/>
    <x v="0"/>
    <x v="13"/>
    <x v="9"/>
    <s v="Pequeño"/>
    <x v="2"/>
    <x v="1"/>
    <n v="1672.31"/>
    <x v="0"/>
    <n v="6689.24"/>
    <s v="Take Away"/>
    <x v="1"/>
    <x v="1"/>
    <s v="Efectivo"/>
    <x v="0"/>
    <x v="1"/>
    <n v="0"/>
    <x v="3"/>
    <s v="Combo"/>
    <x v="2"/>
    <x v="1"/>
    <x v="2"/>
    <n v="11.7"/>
    <x v="3"/>
    <n v="18"/>
    <n v="14"/>
  </r>
  <r>
    <s v="VTA02677"/>
    <x v="24"/>
    <n v="25"/>
    <x v="3"/>
    <x v="3"/>
    <x v="0"/>
    <x v="0"/>
    <x v="290"/>
    <s v="Calle San Lorenzo 47"/>
    <x v="1"/>
    <x v="6"/>
    <x v="5"/>
    <s v=""/>
    <x v="0"/>
    <x v="1"/>
    <n v="1827.26"/>
    <x v="0"/>
    <n v="7309.04"/>
    <s v="Delivery"/>
    <x v="1"/>
    <x v="2"/>
    <s v="Tarjeta"/>
    <x v="1"/>
    <x v="0"/>
    <n v="0"/>
    <x v="3"/>
    <s v="Combo"/>
    <x v="0"/>
    <x v="2"/>
    <x v="0"/>
    <n v="13.5"/>
    <x v="3"/>
    <n v="27"/>
    <n v="23"/>
  </r>
  <r>
    <s v="VTA02701"/>
    <x v="24"/>
    <n v="25"/>
    <x v="3"/>
    <x v="3"/>
    <x v="0"/>
    <x v="0"/>
    <x v="540"/>
    <s v="San Lorenzo 25, Nueva Córdoba"/>
    <x v="0"/>
    <x v="7"/>
    <x v="6"/>
    <s v=""/>
    <x v="0"/>
    <x v="3"/>
    <n v="2804.5"/>
    <x v="2"/>
    <n v="14022.5"/>
    <s v="En tienda"/>
    <x v="2"/>
    <x v="0"/>
    <s v="Tarjeta"/>
    <x v="1"/>
    <x v="0"/>
    <n v="10"/>
    <x v="2"/>
    <s v="Ninguna"/>
    <x v="3"/>
    <x v="2"/>
    <x v="1"/>
    <n v="8.1999999999999993"/>
    <x v="1"/>
    <n v="30"/>
    <n v="25"/>
  </r>
  <r>
    <s v="VTA02743"/>
    <x v="24"/>
    <n v="25"/>
    <x v="3"/>
    <x v="3"/>
    <x v="0"/>
    <x v="0"/>
    <x v="14"/>
    <s v="San Lorenzo 25, Nueva Córdoba"/>
    <x v="0"/>
    <x v="6"/>
    <x v="5"/>
    <s v=""/>
    <x v="0"/>
    <x v="2"/>
    <n v="1630.03"/>
    <x v="0"/>
    <n v="1630.03"/>
    <s v="En tienda"/>
    <x v="0"/>
    <x v="0"/>
    <s v="Efectivo"/>
    <x v="0"/>
    <x v="1"/>
    <n v="0"/>
    <x v="1"/>
    <s v="Happy Hour"/>
    <x v="2"/>
    <x v="0"/>
    <x v="1"/>
    <n v="7.7"/>
    <x v="3"/>
    <n v="49"/>
    <n v="48"/>
  </r>
  <r>
    <s v="VTA02835"/>
    <x v="24"/>
    <n v="25"/>
    <x v="3"/>
    <x v="3"/>
    <x v="0"/>
    <x v="0"/>
    <x v="626"/>
    <s v="Avenida Colón 608"/>
    <x v="2"/>
    <x v="15"/>
    <x v="10"/>
    <s v=""/>
    <x v="0"/>
    <x v="3"/>
    <n v="1744.64"/>
    <x v="0"/>
    <n v="8723.2000000000007"/>
    <s v="En tienda"/>
    <x v="1"/>
    <x v="0"/>
    <s v="Tarjeta"/>
    <x v="1"/>
    <x v="0"/>
    <n v="15"/>
    <x v="2"/>
    <s v="Ninguna"/>
    <x v="5"/>
    <x v="2"/>
    <x v="3"/>
    <n v="2.6"/>
    <x v="2"/>
    <n v="20"/>
    <n v="15"/>
  </r>
  <r>
    <s v="VTA03002"/>
    <x v="24"/>
    <n v="25"/>
    <x v="3"/>
    <x v="3"/>
    <x v="0"/>
    <x v="0"/>
    <x v="610"/>
    <s v="Avenida Colón 608"/>
    <x v="2"/>
    <x v="6"/>
    <x v="5"/>
    <s v=""/>
    <x v="0"/>
    <x v="3"/>
    <n v="1938.1"/>
    <x v="0"/>
    <n v="9690.5"/>
    <s v="Take Away"/>
    <x v="1"/>
    <x v="1"/>
    <s v="Tarjeta"/>
    <x v="1"/>
    <x v="0"/>
    <n v="15"/>
    <x v="1"/>
    <s v="Happy Hour"/>
    <x v="5"/>
    <x v="0"/>
    <x v="3"/>
    <n v="3.2"/>
    <x v="2"/>
    <n v="15"/>
    <n v="10"/>
  </r>
  <r>
    <s v="VTA03014"/>
    <x v="24"/>
    <n v="25"/>
    <x v="3"/>
    <x v="3"/>
    <x v="0"/>
    <x v="0"/>
    <x v="13"/>
    <s v="San Lorenzo 25, Nueva Córdoba"/>
    <x v="0"/>
    <x v="6"/>
    <x v="5"/>
    <s v=""/>
    <x v="0"/>
    <x v="2"/>
    <n v="2071.6"/>
    <x v="2"/>
    <n v="2071.6"/>
    <s v="Take Away"/>
    <x v="0"/>
    <x v="1"/>
    <s v="App"/>
    <x v="2"/>
    <x v="0"/>
    <n v="10"/>
    <x v="2"/>
    <s v="Ninguna"/>
    <x v="4"/>
    <x v="0"/>
    <x v="3"/>
    <n v="2.8"/>
    <x v="4"/>
    <n v="39"/>
    <n v="38"/>
  </r>
  <r>
    <s v="VTA03068"/>
    <x v="24"/>
    <n v="25"/>
    <x v="3"/>
    <x v="3"/>
    <x v="0"/>
    <x v="0"/>
    <x v="607"/>
    <s v="Avenida Colón 608"/>
    <x v="2"/>
    <x v="9"/>
    <x v="7"/>
    <s v=""/>
    <x v="0"/>
    <x v="2"/>
    <n v="2047.69"/>
    <x v="2"/>
    <n v="2047.69"/>
    <s v="Take Away"/>
    <x v="0"/>
    <x v="1"/>
    <s v="App"/>
    <x v="2"/>
    <x v="1"/>
    <n v="0"/>
    <x v="3"/>
    <s v="Combo"/>
    <x v="0"/>
    <x v="1"/>
    <x v="2"/>
    <n v="11.6"/>
    <x v="1"/>
    <n v="43"/>
    <n v="42"/>
  </r>
  <r>
    <s v="VTA03307"/>
    <x v="24"/>
    <n v="25"/>
    <x v="3"/>
    <x v="3"/>
    <x v="0"/>
    <x v="0"/>
    <x v="412"/>
    <s v="San Lorenzo 25, Nueva Córdoba"/>
    <x v="0"/>
    <x v="26"/>
    <x v="9"/>
    <s v="Venti"/>
    <x v="4"/>
    <x v="4"/>
    <n v="1530.09"/>
    <x v="0"/>
    <n v="3060.18"/>
    <s v="En tienda"/>
    <x v="0"/>
    <x v="0"/>
    <s v="Tarjeta"/>
    <x v="1"/>
    <x v="1"/>
    <n v="0"/>
    <x v="1"/>
    <s v="Happy Hour"/>
    <x v="5"/>
    <x v="1"/>
    <x v="1"/>
    <n v="6"/>
    <x v="4"/>
    <n v="48"/>
    <n v="46"/>
  </r>
  <r>
    <s v="VTA03308"/>
    <x v="24"/>
    <n v="25"/>
    <x v="3"/>
    <x v="3"/>
    <x v="0"/>
    <x v="0"/>
    <x v="249"/>
    <s v="Avenida Colón 608"/>
    <x v="2"/>
    <x v="3"/>
    <x v="3"/>
    <s v=""/>
    <x v="0"/>
    <x v="0"/>
    <n v="1321.48"/>
    <x v="0"/>
    <n v="3964.44"/>
    <s v="Delivery"/>
    <x v="0"/>
    <x v="2"/>
    <s v="Tarjeta"/>
    <x v="1"/>
    <x v="1"/>
    <n v="0"/>
    <x v="3"/>
    <s v="Combo"/>
    <x v="4"/>
    <x v="2"/>
    <x v="1"/>
    <n v="9.6"/>
    <x v="2"/>
    <n v="10"/>
    <n v="7"/>
  </r>
  <r>
    <s v="VTA03441"/>
    <x v="24"/>
    <n v="25"/>
    <x v="3"/>
    <x v="3"/>
    <x v="0"/>
    <x v="0"/>
    <x v="194"/>
    <s v="San Lorenzo 25, Nueva Córdoba"/>
    <x v="0"/>
    <x v="3"/>
    <x v="3"/>
    <s v=""/>
    <x v="0"/>
    <x v="1"/>
    <n v="1391.01"/>
    <x v="0"/>
    <n v="5564.04"/>
    <s v="Delivery"/>
    <x v="1"/>
    <x v="2"/>
    <s v="App"/>
    <x v="2"/>
    <x v="0"/>
    <n v="15"/>
    <x v="3"/>
    <s v="Combo"/>
    <x v="3"/>
    <x v="2"/>
    <x v="1"/>
    <n v="7.8"/>
    <x v="2"/>
    <n v="12"/>
    <n v="8"/>
  </r>
  <r>
    <s v="VTA03450"/>
    <x v="24"/>
    <n v="25"/>
    <x v="3"/>
    <x v="3"/>
    <x v="0"/>
    <x v="0"/>
    <x v="497"/>
    <s v="San Lorenzo 25, Nueva Córdoba"/>
    <x v="0"/>
    <x v="1"/>
    <x v="1"/>
    <s v=""/>
    <x v="0"/>
    <x v="4"/>
    <n v="884.7"/>
    <x v="1"/>
    <n v="1769.4"/>
    <s v="Take Away"/>
    <x v="0"/>
    <x v="1"/>
    <s v="App"/>
    <x v="2"/>
    <x v="1"/>
    <n v="0"/>
    <x v="2"/>
    <s v="Ninguna"/>
    <x v="5"/>
    <x v="0"/>
    <x v="0"/>
    <n v="13.2"/>
    <x v="0"/>
    <n v="31"/>
    <n v="29"/>
  </r>
  <r>
    <s v="VTA03458"/>
    <x v="24"/>
    <n v="25"/>
    <x v="3"/>
    <x v="3"/>
    <x v="0"/>
    <x v="0"/>
    <x v="443"/>
    <s v="San Lorenzo 25, Nueva Córdoba"/>
    <x v="0"/>
    <x v="5"/>
    <x v="4"/>
    <s v="Venti"/>
    <x v="4"/>
    <x v="4"/>
    <n v="1383.5"/>
    <x v="0"/>
    <n v="2767"/>
    <s v="Take Away"/>
    <x v="0"/>
    <x v="1"/>
    <s v="Tarjeta"/>
    <x v="1"/>
    <x v="0"/>
    <n v="0"/>
    <x v="0"/>
    <s v="2x1"/>
    <x v="5"/>
    <x v="1"/>
    <x v="3"/>
    <n v="3.2"/>
    <x v="4"/>
    <n v="35"/>
    <n v="33"/>
  </r>
  <r>
    <s v="VTA03652"/>
    <x v="24"/>
    <n v="25"/>
    <x v="3"/>
    <x v="3"/>
    <x v="0"/>
    <x v="0"/>
    <x v="627"/>
    <s v="San Lorenzo 25, Nueva Córdoba"/>
    <x v="0"/>
    <x v="5"/>
    <x v="4"/>
    <s v="Venti"/>
    <x v="4"/>
    <x v="4"/>
    <n v="1699.4"/>
    <x v="0"/>
    <n v="3398.8"/>
    <s v="En tienda"/>
    <x v="0"/>
    <x v="0"/>
    <s v="Tarjeta"/>
    <x v="1"/>
    <x v="1"/>
    <n v="0"/>
    <x v="0"/>
    <s v="2x1"/>
    <x v="3"/>
    <x v="1"/>
    <x v="1"/>
    <n v="7.4"/>
    <x v="1"/>
    <n v="31"/>
    <n v="29"/>
  </r>
  <r>
    <s v="VTA03859"/>
    <x v="24"/>
    <n v="25"/>
    <x v="3"/>
    <x v="3"/>
    <x v="0"/>
    <x v="0"/>
    <x v="535"/>
    <s v="Córdoba Shopping"/>
    <x v="3"/>
    <x v="10"/>
    <x v="8"/>
    <s v="Grande"/>
    <x v="3"/>
    <x v="4"/>
    <n v="1652.16"/>
    <x v="0"/>
    <n v="3304.32"/>
    <s v="En tienda"/>
    <x v="0"/>
    <x v="0"/>
    <s v="App"/>
    <x v="2"/>
    <x v="0"/>
    <n v="15"/>
    <x v="1"/>
    <s v="Happy Hour"/>
    <x v="1"/>
    <x v="0"/>
    <x v="1"/>
    <n v="5.6"/>
    <x v="4"/>
    <n v="32"/>
    <n v="30"/>
  </r>
  <r>
    <s v="VTA03865"/>
    <x v="24"/>
    <n v="25"/>
    <x v="3"/>
    <x v="3"/>
    <x v="0"/>
    <x v="0"/>
    <x v="444"/>
    <s v="Calle San Lorenzo 47"/>
    <x v="1"/>
    <x v="16"/>
    <x v="4"/>
    <s v="Venti"/>
    <x v="4"/>
    <x v="0"/>
    <n v="1594.4"/>
    <x v="0"/>
    <n v="4783.2"/>
    <s v="Delivery"/>
    <x v="0"/>
    <x v="2"/>
    <s v="App"/>
    <x v="2"/>
    <x v="0"/>
    <n v="15"/>
    <x v="1"/>
    <s v="Happy Hour"/>
    <x v="2"/>
    <x v="0"/>
    <x v="1"/>
    <n v="6.6"/>
    <x v="4"/>
    <n v="11"/>
    <n v="8"/>
  </r>
  <r>
    <s v="VTA03933"/>
    <x v="24"/>
    <n v="25"/>
    <x v="3"/>
    <x v="3"/>
    <x v="0"/>
    <x v="0"/>
    <x v="379"/>
    <s v="San Lorenzo 25, Nueva Córdoba"/>
    <x v="0"/>
    <x v="6"/>
    <x v="5"/>
    <s v=""/>
    <x v="0"/>
    <x v="1"/>
    <n v="2030.44"/>
    <x v="2"/>
    <n v="8121.76"/>
    <s v="Delivery"/>
    <x v="1"/>
    <x v="2"/>
    <s v="App"/>
    <x v="2"/>
    <x v="0"/>
    <n v="0"/>
    <x v="2"/>
    <s v="Ninguna"/>
    <x v="3"/>
    <x v="1"/>
    <x v="3"/>
    <n v="2.8"/>
    <x v="2"/>
    <n v="43"/>
    <n v="39"/>
  </r>
  <r>
    <s v="VTA04045"/>
    <x v="24"/>
    <n v="25"/>
    <x v="3"/>
    <x v="3"/>
    <x v="0"/>
    <x v="0"/>
    <x v="596"/>
    <s v="Córdoba Shopping"/>
    <x v="3"/>
    <x v="3"/>
    <x v="3"/>
    <s v=""/>
    <x v="0"/>
    <x v="4"/>
    <n v="1569.28"/>
    <x v="0"/>
    <n v="3138.56"/>
    <s v="Take Away"/>
    <x v="0"/>
    <x v="1"/>
    <s v="Tarjeta"/>
    <x v="1"/>
    <x v="1"/>
    <n v="0"/>
    <x v="3"/>
    <s v="Combo"/>
    <x v="0"/>
    <x v="1"/>
    <x v="2"/>
    <n v="10.4"/>
    <x v="0"/>
    <n v="21"/>
    <n v="19"/>
  </r>
  <r>
    <s v="VTA04161"/>
    <x v="24"/>
    <n v="25"/>
    <x v="3"/>
    <x v="3"/>
    <x v="0"/>
    <x v="0"/>
    <x v="628"/>
    <s v="Córdoba Shopping"/>
    <x v="3"/>
    <x v="10"/>
    <x v="8"/>
    <s v="Venti"/>
    <x v="4"/>
    <x v="2"/>
    <n v="1775.77"/>
    <x v="0"/>
    <n v="1775.77"/>
    <s v="Take Away"/>
    <x v="0"/>
    <x v="1"/>
    <s v="App"/>
    <x v="2"/>
    <x v="0"/>
    <n v="0"/>
    <x v="3"/>
    <s v="Combo"/>
    <x v="1"/>
    <x v="0"/>
    <x v="3"/>
    <n v="3.4"/>
    <x v="4"/>
    <n v="38"/>
    <n v="37"/>
  </r>
  <r>
    <s v="VTA04184"/>
    <x v="24"/>
    <n v="25"/>
    <x v="3"/>
    <x v="3"/>
    <x v="0"/>
    <x v="0"/>
    <x v="494"/>
    <s v="Avenida Colón 608"/>
    <x v="2"/>
    <x v="5"/>
    <x v="4"/>
    <s v="Grande"/>
    <x v="3"/>
    <x v="3"/>
    <n v="1495.44"/>
    <x v="0"/>
    <n v="7477.2"/>
    <s v="Delivery"/>
    <x v="1"/>
    <x v="2"/>
    <s v="Efectivo"/>
    <x v="0"/>
    <x v="1"/>
    <n v="0"/>
    <x v="1"/>
    <s v="Happy Hour"/>
    <x v="2"/>
    <x v="2"/>
    <x v="0"/>
    <n v="13.7"/>
    <x v="4"/>
    <n v="31"/>
    <n v="26"/>
  </r>
  <r>
    <s v="VTA04324"/>
    <x v="24"/>
    <n v="25"/>
    <x v="3"/>
    <x v="3"/>
    <x v="0"/>
    <x v="0"/>
    <x v="43"/>
    <s v="Avenida Colón 608"/>
    <x v="2"/>
    <x v="29"/>
    <x v="9"/>
    <s v="Tall"/>
    <x v="1"/>
    <x v="1"/>
    <n v="1503.55"/>
    <x v="0"/>
    <n v="6014.2"/>
    <s v="Delivery"/>
    <x v="1"/>
    <x v="2"/>
    <s v="App"/>
    <x v="2"/>
    <x v="1"/>
    <n v="0"/>
    <x v="1"/>
    <s v="Happy Hour"/>
    <x v="1"/>
    <x v="0"/>
    <x v="1"/>
    <n v="6.6"/>
    <x v="0"/>
    <n v="31"/>
    <n v="27"/>
  </r>
  <r>
    <s v="VTA04358"/>
    <x v="24"/>
    <n v="25"/>
    <x v="3"/>
    <x v="3"/>
    <x v="0"/>
    <x v="0"/>
    <x v="69"/>
    <s v="Calle San Lorenzo 47"/>
    <x v="1"/>
    <x v="8"/>
    <x v="0"/>
    <s v=""/>
    <x v="0"/>
    <x v="1"/>
    <n v="1415.25"/>
    <x v="0"/>
    <n v="5661"/>
    <s v="Take Away"/>
    <x v="1"/>
    <x v="1"/>
    <s v="Efectivo"/>
    <x v="0"/>
    <x v="1"/>
    <n v="0"/>
    <x v="1"/>
    <s v="Happy Hour"/>
    <x v="1"/>
    <x v="0"/>
    <x v="3"/>
    <n v="2.8"/>
    <x v="1"/>
    <n v="29"/>
    <n v="25"/>
  </r>
  <r>
    <s v="VTA04692"/>
    <x v="24"/>
    <n v="25"/>
    <x v="3"/>
    <x v="3"/>
    <x v="0"/>
    <x v="0"/>
    <x v="629"/>
    <s v="San Lorenzo 25, Nueva Córdoba"/>
    <x v="0"/>
    <x v="15"/>
    <x v="10"/>
    <s v=""/>
    <x v="0"/>
    <x v="2"/>
    <n v="1704.49"/>
    <x v="0"/>
    <n v="1704.49"/>
    <s v="Take Away"/>
    <x v="0"/>
    <x v="1"/>
    <s v="App"/>
    <x v="2"/>
    <x v="1"/>
    <n v="0"/>
    <x v="2"/>
    <s v="Ninguna"/>
    <x v="5"/>
    <x v="0"/>
    <x v="3"/>
    <n v="4"/>
    <x v="0"/>
    <n v="42"/>
    <n v="41"/>
  </r>
  <r>
    <s v="VTA04783"/>
    <x v="24"/>
    <n v="25"/>
    <x v="3"/>
    <x v="3"/>
    <x v="0"/>
    <x v="0"/>
    <x v="630"/>
    <s v="Córdoba Shopping"/>
    <x v="3"/>
    <x v="10"/>
    <x v="8"/>
    <s v="Pequeño"/>
    <x v="2"/>
    <x v="3"/>
    <n v="1886.06"/>
    <x v="0"/>
    <n v="9430.2999999999993"/>
    <s v="Take Away"/>
    <x v="1"/>
    <x v="1"/>
    <s v="App"/>
    <x v="2"/>
    <x v="0"/>
    <n v="0"/>
    <x v="3"/>
    <s v="Combo"/>
    <x v="3"/>
    <x v="2"/>
    <x v="1"/>
    <n v="8.8000000000000007"/>
    <x v="0"/>
    <n v="47"/>
    <n v="42"/>
  </r>
  <r>
    <s v="VTA04788"/>
    <x v="24"/>
    <n v="25"/>
    <x v="3"/>
    <x v="3"/>
    <x v="0"/>
    <x v="0"/>
    <x v="236"/>
    <s v="San Lorenzo 25, Nueva Córdoba"/>
    <x v="0"/>
    <x v="11"/>
    <x v="9"/>
    <s v="Grande"/>
    <x v="3"/>
    <x v="2"/>
    <n v="1327.52"/>
    <x v="0"/>
    <n v="1327.52"/>
    <s v="Delivery"/>
    <x v="0"/>
    <x v="2"/>
    <s v="Efectivo"/>
    <x v="0"/>
    <x v="1"/>
    <n v="0"/>
    <x v="1"/>
    <s v="Happy Hour"/>
    <x v="0"/>
    <x v="0"/>
    <x v="3"/>
    <n v="2.7"/>
    <x v="1"/>
    <n v="10"/>
    <n v="9"/>
  </r>
  <r>
    <s v="VTA04802"/>
    <x v="24"/>
    <n v="25"/>
    <x v="3"/>
    <x v="3"/>
    <x v="0"/>
    <x v="0"/>
    <x v="594"/>
    <s v="Calle San Lorenzo 47"/>
    <x v="1"/>
    <x v="0"/>
    <x v="0"/>
    <s v=""/>
    <x v="0"/>
    <x v="2"/>
    <n v="1453.28"/>
    <x v="0"/>
    <n v="1453.28"/>
    <s v="Delivery"/>
    <x v="0"/>
    <x v="2"/>
    <s v="App"/>
    <x v="2"/>
    <x v="0"/>
    <n v="10"/>
    <x v="1"/>
    <s v="Happy Hour"/>
    <x v="4"/>
    <x v="1"/>
    <x v="1"/>
    <n v="7.9"/>
    <x v="3"/>
    <n v="38"/>
    <n v="37"/>
  </r>
  <r>
    <s v="VTA04834"/>
    <x v="24"/>
    <n v="25"/>
    <x v="3"/>
    <x v="3"/>
    <x v="0"/>
    <x v="0"/>
    <x v="44"/>
    <s v="Córdoba Shopping"/>
    <x v="3"/>
    <x v="9"/>
    <x v="7"/>
    <s v=""/>
    <x v="0"/>
    <x v="2"/>
    <n v="2760.97"/>
    <x v="2"/>
    <n v="2760.97"/>
    <s v="En tienda"/>
    <x v="0"/>
    <x v="0"/>
    <s v="App"/>
    <x v="2"/>
    <x v="1"/>
    <n v="0"/>
    <x v="2"/>
    <s v="Ninguna"/>
    <x v="5"/>
    <x v="0"/>
    <x v="3"/>
    <n v="4"/>
    <x v="1"/>
    <n v="27"/>
    <n v="26"/>
  </r>
  <r>
    <s v="VTA00248"/>
    <x v="25"/>
    <n v="26"/>
    <x v="4"/>
    <x v="4"/>
    <x v="0"/>
    <x v="0"/>
    <x v="314"/>
    <s v="Avenida Colón 608"/>
    <x v="2"/>
    <x v="19"/>
    <x v="7"/>
    <s v=""/>
    <x v="0"/>
    <x v="1"/>
    <n v="2427.1"/>
    <x v="2"/>
    <n v="9708.4"/>
    <s v="En tienda"/>
    <x v="1"/>
    <x v="0"/>
    <s v="App"/>
    <x v="2"/>
    <x v="1"/>
    <n v="0"/>
    <x v="3"/>
    <s v="Combo"/>
    <x v="3"/>
    <x v="1"/>
    <x v="2"/>
    <n v="10.6"/>
    <x v="4"/>
    <n v="43"/>
    <n v="39"/>
  </r>
  <r>
    <s v="VTA00411"/>
    <x v="25"/>
    <n v="26"/>
    <x v="4"/>
    <x v="4"/>
    <x v="0"/>
    <x v="0"/>
    <x v="542"/>
    <s v="San Lorenzo 25, Nueva Córdoba"/>
    <x v="0"/>
    <x v="10"/>
    <x v="8"/>
    <s v="Tall"/>
    <x v="1"/>
    <x v="2"/>
    <n v="2080.8200000000002"/>
    <x v="2"/>
    <n v="2080.8200000000002"/>
    <s v="En tienda"/>
    <x v="0"/>
    <x v="0"/>
    <s v="Efectivo"/>
    <x v="0"/>
    <x v="1"/>
    <n v="0"/>
    <x v="0"/>
    <s v="2x1"/>
    <x v="3"/>
    <x v="0"/>
    <x v="0"/>
    <n v="13.9"/>
    <x v="3"/>
    <n v="42"/>
    <n v="41"/>
  </r>
  <r>
    <s v="VTA00592"/>
    <x v="25"/>
    <n v="26"/>
    <x v="4"/>
    <x v="4"/>
    <x v="0"/>
    <x v="0"/>
    <x v="281"/>
    <s v="Avenida Colón 608"/>
    <x v="2"/>
    <x v="19"/>
    <x v="7"/>
    <s v=""/>
    <x v="0"/>
    <x v="0"/>
    <n v="2744.29"/>
    <x v="2"/>
    <n v="8232.8700000000008"/>
    <s v="En tienda"/>
    <x v="1"/>
    <x v="0"/>
    <s v="App"/>
    <x v="2"/>
    <x v="1"/>
    <n v="0"/>
    <x v="0"/>
    <s v="2x1"/>
    <x v="3"/>
    <x v="1"/>
    <x v="1"/>
    <n v="6.4"/>
    <x v="3"/>
    <n v="32"/>
    <n v="29"/>
  </r>
  <r>
    <s v="VTA00772"/>
    <x v="25"/>
    <n v="26"/>
    <x v="4"/>
    <x v="4"/>
    <x v="0"/>
    <x v="0"/>
    <x v="229"/>
    <s v="San Lorenzo 25, Nueva Córdoba"/>
    <x v="0"/>
    <x v="10"/>
    <x v="8"/>
    <s v="Tall"/>
    <x v="1"/>
    <x v="1"/>
    <n v="1505.88"/>
    <x v="0"/>
    <n v="6023.52"/>
    <s v="Take Away"/>
    <x v="1"/>
    <x v="1"/>
    <s v="App"/>
    <x v="2"/>
    <x v="1"/>
    <n v="0"/>
    <x v="3"/>
    <s v="Combo"/>
    <x v="2"/>
    <x v="0"/>
    <x v="2"/>
    <n v="11.7"/>
    <x v="3"/>
    <n v="41"/>
    <n v="37"/>
  </r>
  <r>
    <s v="VTA00915"/>
    <x v="25"/>
    <n v="26"/>
    <x v="4"/>
    <x v="4"/>
    <x v="0"/>
    <x v="0"/>
    <x v="238"/>
    <s v="Avenida Colón 608"/>
    <x v="2"/>
    <x v="1"/>
    <x v="1"/>
    <s v=""/>
    <x v="0"/>
    <x v="0"/>
    <n v="1051.3900000000001"/>
    <x v="0"/>
    <n v="3154.17"/>
    <s v="En tienda"/>
    <x v="0"/>
    <x v="0"/>
    <s v="App"/>
    <x v="2"/>
    <x v="1"/>
    <n v="0"/>
    <x v="3"/>
    <s v="Combo"/>
    <x v="5"/>
    <x v="1"/>
    <x v="3"/>
    <n v="2.1"/>
    <x v="1"/>
    <n v="23"/>
    <n v="20"/>
  </r>
  <r>
    <s v="VTA00977"/>
    <x v="25"/>
    <n v="26"/>
    <x v="4"/>
    <x v="4"/>
    <x v="0"/>
    <x v="0"/>
    <x v="546"/>
    <s v="Córdoba Shopping"/>
    <x v="3"/>
    <x v="12"/>
    <x v="4"/>
    <s v="Tall"/>
    <x v="1"/>
    <x v="1"/>
    <n v="1395.92"/>
    <x v="0"/>
    <n v="5583.68"/>
    <s v="Take Away"/>
    <x v="1"/>
    <x v="1"/>
    <s v="Efectivo"/>
    <x v="0"/>
    <x v="1"/>
    <n v="0"/>
    <x v="3"/>
    <s v="Combo"/>
    <x v="0"/>
    <x v="1"/>
    <x v="3"/>
    <n v="3.8"/>
    <x v="2"/>
    <n v="29"/>
    <n v="25"/>
  </r>
  <r>
    <s v="VTA01224"/>
    <x v="25"/>
    <n v="26"/>
    <x v="4"/>
    <x v="4"/>
    <x v="0"/>
    <x v="0"/>
    <x v="344"/>
    <s v="Córdoba Shopping"/>
    <x v="3"/>
    <x v="10"/>
    <x v="8"/>
    <s v="Venti"/>
    <x v="4"/>
    <x v="4"/>
    <n v="1723.42"/>
    <x v="0"/>
    <n v="3446.84"/>
    <s v="Take Away"/>
    <x v="0"/>
    <x v="1"/>
    <s v="Efectivo"/>
    <x v="0"/>
    <x v="0"/>
    <n v="15"/>
    <x v="0"/>
    <s v="2x1"/>
    <x v="3"/>
    <x v="0"/>
    <x v="3"/>
    <n v="3.2"/>
    <x v="1"/>
    <n v="36"/>
    <n v="34"/>
  </r>
  <r>
    <s v="VTA01343"/>
    <x v="25"/>
    <n v="26"/>
    <x v="4"/>
    <x v="4"/>
    <x v="0"/>
    <x v="0"/>
    <x v="447"/>
    <s v="Córdoba Shopping"/>
    <x v="3"/>
    <x v="3"/>
    <x v="3"/>
    <s v=""/>
    <x v="0"/>
    <x v="2"/>
    <n v="1537.05"/>
    <x v="0"/>
    <n v="1537.05"/>
    <s v="En tienda"/>
    <x v="0"/>
    <x v="0"/>
    <s v="Tarjeta"/>
    <x v="1"/>
    <x v="0"/>
    <n v="15"/>
    <x v="1"/>
    <s v="Happy Hour"/>
    <x v="3"/>
    <x v="1"/>
    <x v="0"/>
    <n v="14.6"/>
    <x v="2"/>
    <n v="47"/>
    <n v="46"/>
  </r>
  <r>
    <s v="VTA01347"/>
    <x v="25"/>
    <n v="26"/>
    <x v="4"/>
    <x v="4"/>
    <x v="0"/>
    <x v="0"/>
    <x v="401"/>
    <s v="Avenida Colón 608"/>
    <x v="2"/>
    <x v="6"/>
    <x v="5"/>
    <s v=""/>
    <x v="0"/>
    <x v="4"/>
    <n v="1877.61"/>
    <x v="0"/>
    <n v="3755.22"/>
    <s v="En tienda"/>
    <x v="0"/>
    <x v="0"/>
    <s v="Efectivo"/>
    <x v="0"/>
    <x v="0"/>
    <n v="0"/>
    <x v="1"/>
    <s v="Happy Hour"/>
    <x v="2"/>
    <x v="0"/>
    <x v="3"/>
    <n v="2.8"/>
    <x v="1"/>
    <n v="21"/>
    <n v="19"/>
  </r>
  <r>
    <s v="VTA01579"/>
    <x v="25"/>
    <n v="26"/>
    <x v="4"/>
    <x v="4"/>
    <x v="0"/>
    <x v="0"/>
    <x v="143"/>
    <s v="San Lorenzo 25, Nueva Córdoba"/>
    <x v="0"/>
    <x v="30"/>
    <x v="9"/>
    <s v="Venti"/>
    <x v="4"/>
    <x v="4"/>
    <n v="1705.06"/>
    <x v="0"/>
    <n v="3410.12"/>
    <s v="Delivery"/>
    <x v="0"/>
    <x v="2"/>
    <s v="Tarjeta"/>
    <x v="1"/>
    <x v="0"/>
    <n v="10"/>
    <x v="2"/>
    <s v="Ninguna"/>
    <x v="5"/>
    <x v="1"/>
    <x v="3"/>
    <n v="2.7"/>
    <x v="2"/>
    <n v="30"/>
    <n v="28"/>
  </r>
  <r>
    <s v="VTA01588"/>
    <x v="25"/>
    <n v="26"/>
    <x v="4"/>
    <x v="4"/>
    <x v="0"/>
    <x v="0"/>
    <x v="477"/>
    <s v="Calle San Lorenzo 47"/>
    <x v="1"/>
    <x v="23"/>
    <x v="10"/>
    <s v=""/>
    <x v="0"/>
    <x v="3"/>
    <n v="1596.81"/>
    <x v="0"/>
    <n v="7984.05"/>
    <s v="En tienda"/>
    <x v="1"/>
    <x v="0"/>
    <s v="App"/>
    <x v="2"/>
    <x v="1"/>
    <n v="0"/>
    <x v="0"/>
    <s v="2x1"/>
    <x v="3"/>
    <x v="2"/>
    <x v="0"/>
    <n v="15"/>
    <x v="1"/>
    <n v="48"/>
    <n v="43"/>
  </r>
  <r>
    <s v="VTA01644"/>
    <x v="25"/>
    <n v="26"/>
    <x v="4"/>
    <x v="4"/>
    <x v="0"/>
    <x v="0"/>
    <x v="449"/>
    <s v="Córdoba Shopping"/>
    <x v="3"/>
    <x v="25"/>
    <x v="2"/>
    <s v=""/>
    <x v="0"/>
    <x v="2"/>
    <n v="1489.72"/>
    <x v="0"/>
    <n v="1489.72"/>
    <s v="En tienda"/>
    <x v="0"/>
    <x v="0"/>
    <s v="Efectivo"/>
    <x v="0"/>
    <x v="1"/>
    <n v="0"/>
    <x v="3"/>
    <s v="Combo"/>
    <x v="2"/>
    <x v="1"/>
    <x v="1"/>
    <n v="6.4"/>
    <x v="1"/>
    <n v="14"/>
    <n v="13"/>
  </r>
  <r>
    <s v="VTA01667"/>
    <x v="25"/>
    <n v="26"/>
    <x v="4"/>
    <x v="4"/>
    <x v="0"/>
    <x v="0"/>
    <x v="631"/>
    <s v="Córdoba Shopping"/>
    <x v="3"/>
    <x v="19"/>
    <x v="7"/>
    <s v=""/>
    <x v="0"/>
    <x v="1"/>
    <n v="2069.3000000000002"/>
    <x v="2"/>
    <n v="8277.2000000000007"/>
    <s v="En tienda"/>
    <x v="1"/>
    <x v="0"/>
    <s v="Efectivo"/>
    <x v="0"/>
    <x v="1"/>
    <n v="0"/>
    <x v="1"/>
    <s v="Happy Hour"/>
    <x v="1"/>
    <x v="1"/>
    <x v="1"/>
    <n v="9"/>
    <x v="2"/>
    <n v="27"/>
    <n v="23"/>
  </r>
  <r>
    <s v="VTA01770"/>
    <x v="25"/>
    <n v="26"/>
    <x v="4"/>
    <x v="4"/>
    <x v="0"/>
    <x v="0"/>
    <x v="121"/>
    <s v="Avenida Colón 608"/>
    <x v="2"/>
    <x v="10"/>
    <x v="8"/>
    <s v="Pequeño"/>
    <x v="2"/>
    <x v="4"/>
    <n v="2096.21"/>
    <x v="2"/>
    <n v="4192.42"/>
    <s v="Take Away"/>
    <x v="0"/>
    <x v="1"/>
    <s v="App"/>
    <x v="2"/>
    <x v="1"/>
    <n v="0"/>
    <x v="2"/>
    <s v="Ninguna"/>
    <x v="0"/>
    <x v="2"/>
    <x v="0"/>
    <n v="14.9"/>
    <x v="0"/>
    <n v="25"/>
    <n v="23"/>
  </r>
  <r>
    <s v="VTA01910"/>
    <x v="25"/>
    <n v="26"/>
    <x v="4"/>
    <x v="4"/>
    <x v="0"/>
    <x v="0"/>
    <x v="378"/>
    <s v="Calle San Lorenzo 47"/>
    <x v="1"/>
    <x v="4"/>
    <x v="2"/>
    <s v=""/>
    <x v="0"/>
    <x v="3"/>
    <n v="1375.02"/>
    <x v="0"/>
    <n v="6875.1"/>
    <s v="Delivery"/>
    <x v="1"/>
    <x v="2"/>
    <s v="Tarjeta"/>
    <x v="1"/>
    <x v="1"/>
    <n v="0"/>
    <x v="2"/>
    <s v="Ninguna"/>
    <x v="2"/>
    <x v="1"/>
    <x v="2"/>
    <n v="12.3"/>
    <x v="2"/>
    <n v="34"/>
    <n v="29"/>
  </r>
  <r>
    <s v="VTA02031"/>
    <x v="25"/>
    <n v="26"/>
    <x v="4"/>
    <x v="4"/>
    <x v="0"/>
    <x v="0"/>
    <x v="164"/>
    <s v="Calle San Lorenzo 47"/>
    <x v="1"/>
    <x v="24"/>
    <x v="9"/>
    <s v="Tall"/>
    <x v="1"/>
    <x v="0"/>
    <n v="1657.18"/>
    <x v="0"/>
    <n v="4971.54"/>
    <s v="En tienda"/>
    <x v="0"/>
    <x v="0"/>
    <s v="Tarjeta"/>
    <x v="1"/>
    <x v="1"/>
    <n v="0"/>
    <x v="3"/>
    <s v="Combo"/>
    <x v="5"/>
    <x v="2"/>
    <x v="3"/>
    <n v="2.5"/>
    <x v="3"/>
    <n v="14"/>
    <n v="11"/>
  </r>
  <r>
    <s v="VTA02058"/>
    <x v="25"/>
    <n v="26"/>
    <x v="4"/>
    <x v="4"/>
    <x v="0"/>
    <x v="0"/>
    <x v="632"/>
    <s v="Córdoba Shopping"/>
    <x v="3"/>
    <x v="9"/>
    <x v="7"/>
    <s v=""/>
    <x v="0"/>
    <x v="2"/>
    <n v="2229.75"/>
    <x v="2"/>
    <n v="2229.75"/>
    <s v="Take Away"/>
    <x v="0"/>
    <x v="1"/>
    <s v="Tarjeta"/>
    <x v="1"/>
    <x v="0"/>
    <n v="0"/>
    <x v="2"/>
    <s v="Ninguna"/>
    <x v="0"/>
    <x v="1"/>
    <x v="0"/>
    <n v="14.1"/>
    <x v="4"/>
    <n v="24"/>
    <n v="23"/>
  </r>
  <r>
    <s v="VTA02081"/>
    <x v="25"/>
    <n v="26"/>
    <x v="4"/>
    <x v="4"/>
    <x v="0"/>
    <x v="0"/>
    <x v="23"/>
    <s v="Calle San Lorenzo 47"/>
    <x v="1"/>
    <x v="2"/>
    <x v="2"/>
    <s v=""/>
    <x v="0"/>
    <x v="0"/>
    <n v="935.41"/>
    <x v="1"/>
    <n v="2806.23"/>
    <s v="En tienda"/>
    <x v="0"/>
    <x v="0"/>
    <s v="Tarjeta"/>
    <x v="1"/>
    <x v="1"/>
    <n v="0"/>
    <x v="3"/>
    <s v="Combo"/>
    <x v="1"/>
    <x v="1"/>
    <x v="1"/>
    <n v="6"/>
    <x v="0"/>
    <n v="10"/>
    <n v="7"/>
  </r>
  <r>
    <s v="VTA02360"/>
    <x v="25"/>
    <n v="26"/>
    <x v="4"/>
    <x v="4"/>
    <x v="0"/>
    <x v="0"/>
    <x v="594"/>
    <s v="Avenida Colón 608"/>
    <x v="2"/>
    <x v="0"/>
    <x v="0"/>
    <s v=""/>
    <x v="0"/>
    <x v="2"/>
    <n v="1180.8800000000001"/>
    <x v="0"/>
    <n v="1180.8800000000001"/>
    <s v="Take Away"/>
    <x v="0"/>
    <x v="1"/>
    <s v="Tarjeta"/>
    <x v="1"/>
    <x v="1"/>
    <n v="0"/>
    <x v="2"/>
    <s v="Ninguna"/>
    <x v="1"/>
    <x v="2"/>
    <x v="3"/>
    <n v="2.5"/>
    <x v="4"/>
    <n v="15"/>
    <n v="14"/>
  </r>
  <r>
    <s v="VTA02495"/>
    <x v="25"/>
    <n v="26"/>
    <x v="4"/>
    <x v="4"/>
    <x v="0"/>
    <x v="0"/>
    <x v="182"/>
    <s v="Córdoba Shopping"/>
    <x v="3"/>
    <x v="14"/>
    <x v="6"/>
    <s v=""/>
    <x v="0"/>
    <x v="3"/>
    <n v="3134.7"/>
    <x v="3"/>
    <n v="15673.5"/>
    <s v="En tienda"/>
    <x v="3"/>
    <x v="0"/>
    <s v="App"/>
    <x v="2"/>
    <x v="0"/>
    <n v="15"/>
    <x v="3"/>
    <s v="Combo"/>
    <x v="1"/>
    <x v="1"/>
    <x v="2"/>
    <n v="11.9"/>
    <x v="0"/>
    <n v="18"/>
    <n v="13"/>
  </r>
  <r>
    <s v="VTA02559"/>
    <x v="25"/>
    <n v="26"/>
    <x v="4"/>
    <x v="4"/>
    <x v="0"/>
    <x v="0"/>
    <x v="385"/>
    <s v="San Lorenzo 25, Nueva Córdoba"/>
    <x v="0"/>
    <x v="9"/>
    <x v="7"/>
    <s v=""/>
    <x v="0"/>
    <x v="3"/>
    <n v="2035.58"/>
    <x v="2"/>
    <n v="10177.9"/>
    <s v="En tienda"/>
    <x v="2"/>
    <x v="0"/>
    <s v="Efectivo"/>
    <x v="0"/>
    <x v="1"/>
    <n v="0"/>
    <x v="3"/>
    <s v="Combo"/>
    <x v="1"/>
    <x v="0"/>
    <x v="2"/>
    <n v="10"/>
    <x v="3"/>
    <n v="27"/>
    <n v="22"/>
  </r>
  <r>
    <s v="VTA02610"/>
    <x v="25"/>
    <n v="26"/>
    <x v="4"/>
    <x v="4"/>
    <x v="0"/>
    <x v="0"/>
    <x v="12"/>
    <s v="Calle San Lorenzo 47"/>
    <x v="1"/>
    <x v="0"/>
    <x v="0"/>
    <s v=""/>
    <x v="0"/>
    <x v="1"/>
    <n v="1307.3800000000001"/>
    <x v="0"/>
    <n v="5229.5200000000004"/>
    <s v="Delivery"/>
    <x v="1"/>
    <x v="2"/>
    <s v="App"/>
    <x v="2"/>
    <x v="1"/>
    <n v="0"/>
    <x v="1"/>
    <s v="Happy Hour"/>
    <x v="4"/>
    <x v="2"/>
    <x v="1"/>
    <n v="5.2"/>
    <x v="4"/>
    <n v="32"/>
    <n v="28"/>
  </r>
  <r>
    <s v="VTA02628"/>
    <x v="25"/>
    <n v="26"/>
    <x v="4"/>
    <x v="4"/>
    <x v="0"/>
    <x v="0"/>
    <x v="552"/>
    <s v="Avenida Colón 608"/>
    <x v="2"/>
    <x v="3"/>
    <x v="3"/>
    <s v=""/>
    <x v="0"/>
    <x v="3"/>
    <n v="1668.95"/>
    <x v="0"/>
    <n v="8344.75"/>
    <s v="Take Away"/>
    <x v="1"/>
    <x v="1"/>
    <s v="App"/>
    <x v="2"/>
    <x v="0"/>
    <n v="0"/>
    <x v="1"/>
    <s v="Happy Hour"/>
    <x v="5"/>
    <x v="0"/>
    <x v="1"/>
    <n v="8.8000000000000007"/>
    <x v="0"/>
    <n v="36"/>
    <n v="31"/>
  </r>
  <r>
    <s v="VTA02857"/>
    <x v="25"/>
    <n v="26"/>
    <x v="4"/>
    <x v="4"/>
    <x v="0"/>
    <x v="0"/>
    <x v="135"/>
    <s v="Calle San Lorenzo 47"/>
    <x v="1"/>
    <x v="12"/>
    <x v="4"/>
    <s v="Pequeño"/>
    <x v="2"/>
    <x v="2"/>
    <n v="1473.29"/>
    <x v="0"/>
    <n v="1473.29"/>
    <s v="Take Away"/>
    <x v="0"/>
    <x v="1"/>
    <s v="App"/>
    <x v="2"/>
    <x v="0"/>
    <n v="15"/>
    <x v="1"/>
    <s v="Happy Hour"/>
    <x v="5"/>
    <x v="2"/>
    <x v="3"/>
    <n v="2.1"/>
    <x v="0"/>
    <n v="41"/>
    <n v="40"/>
  </r>
  <r>
    <s v="VTA03084"/>
    <x v="25"/>
    <n v="26"/>
    <x v="4"/>
    <x v="4"/>
    <x v="0"/>
    <x v="0"/>
    <x v="185"/>
    <s v="Avenida Colón 608"/>
    <x v="2"/>
    <x v="17"/>
    <x v="9"/>
    <s v="Grande"/>
    <x v="3"/>
    <x v="0"/>
    <n v="1485.28"/>
    <x v="0"/>
    <n v="4455.84"/>
    <s v="Delivery"/>
    <x v="0"/>
    <x v="2"/>
    <s v="Tarjeta"/>
    <x v="1"/>
    <x v="1"/>
    <n v="0"/>
    <x v="3"/>
    <s v="Combo"/>
    <x v="3"/>
    <x v="0"/>
    <x v="2"/>
    <n v="10.1"/>
    <x v="1"/>
    <n v="27"/>
    <n v="24"/>
  </r>
  <r>
    <s v="VTA03094"/>
    <x v="25"/>
    <n v="26"/>
    <x v="4"/>
    <x v="4"/>
    <x v="0"/>
    <x v="0"/>
    <x v="250"/>
    <s v="Calle San Lorenzo 47"/>
    <x v="1"/>
    <x v="21"/>
    <x v="1"/>
    <s v=""/>
    <x v="0"/>
    <x v="2"/>
    <n v="1235.5899999999999"/>
    <x v="0"/>
    <n v="1235.5899999999999"/>
    <s v="Delivery"/>
    <x v="0"/>
    <x v="2"/>
    <s v="Efectivo"/>
    <x v="0"/>
    <x v="1"/>
    <n v="0"/>
    <x v="3"/>
    <s v="Combo"/>
    <x v="2"/>
    <x v="1"/>
    <x v="1"/>
    <n v="7.9"/>
    <x v="3"/>
    <n v="27"/>
    <n v="26"/>
  </r>
  <r>
    <s v="VTA03103"/>
    <x v="25"/>
    <n v="26"/>
    <x v="4"/>
    <x v="4"/>
    <x v="0"/>
    <x v="0"/>
    <x v="88"/>
    <s v="Córdoba Shopping"/>
    <x v="3"/>
    <x v="10"/>
    <x v="8"/>
    <s v="Venti"/>
    <x v="4"/>
    <x v="1"/>
    <n v="2057.64"/>
    <x v="2"/>
    <n v="8230.56"/>
    <s v="Take Away"/>
    <x v="1"/>
    <x v="1"/>
    <s v="Efectivo"/>
    <x v="0"/>
    <x v="0"/>
    <n v="0"/>
    <x v="0"/>
    <s v="2x1"/>
    <x v="3"/>
    <x v="1"/>
    <x v="1"/>
    <n v="6.8"/>
    <x v="2"/>
    <n v="26"/>
    <n v="22"/>
  </r>
  <r>
    <s v="VTA03187"/>
    <x v="25"/>
    <n v="26"/>
    <x v="4"/>
    <x v="4"/>
    <x v="0"/>
    <x v="0"/>
    <x v="464"/>
    <s v="Calle San Lorenzo 47"/>
    <x v="1"/>
    <x v="0"/>
    <x v="0"/>
    <s v=""/>
    <x v="0"/>
    <x v="2"/>
    <n v="1430.76"/>
    <x v="0"/>
    <n v="1430.76"/>
    <s v="Delivery"/>
    <x v="0"/>
    <x v="2"/>
    <s v="App"/>
    <x v="2"/>
    <x v="1"/>
    <n v="0"/>
    <x v="1"/>
    <s v="Happy Hour"/>
    <x v="4"/>
    <x v="1"/>
    <x v="1"/>
    <n v="8"/>
    <x v="3"/>
    <n v="39"/>
    <n v="38"/>
  </r>
  <r>
    <s v="VTA03280"/>
    <x v="25"/>
    <n v="26"/>
    <x v="4"/>
    <x v="4"/>
    <x v="0"/>
    <x v="0"/>
    <x v="167"/>
    <s v="Córdoba Shopping"/>
    <x v="3"/>
    <x v="11"/>
    <x v="9"/>
    <s v="Pequeño"/>
    <x v="2"/>
    <x v="2"/>
    <n v="1460.35"/>
    <x v="0"/>
    <n v="1460.35"/>
    <s v="En tienda"/>
    <x v="0"/>
    <x v="0"/>
    <s v="Tarjeta"/>
    <x v="1"/>
    <x v="1"/>
    <n v="0"/>
    <x v="1"/>
    <s v="Happy Hour"/>
    <x v="3"/>
    <x v="0"/>
    <x v="1"/>
    <n v="8.8000000000000007"/>
    <x v="3"/>
    <n v="34"/>
    <n v="33"/>
  </r>
  <r>
    <s v="VTA03389"/>
    <x v="25"/>
    <n v="26"/>
    <x v="4"/>
    <x v="4"/>
    <x v="0"/>
    <x v="0"/>
    <x v="633"/>
    <s v="Calle San Lorenzo 47"/>
    <x v="1"/>
    <x v="23"/>
    <x v="10"/>
    <s v=""/>
    <x v="0"/>
    <x v="1"/>
    <n v="1815.92"/>
    <x v="0"/>
    <n v="7263.68"/>
    <s v="En tienda"/>
    <x v="1"/>
    <x v="0"/>
    <s v="Tarjeta"/>
    <x v="1"/>
    <x v="0"/>
    <n v="10"/>
    <x v="0"/>
    <s v="2x1"/>
    <x v="4"/>
    <x v="0"/>
    <x v="2"/>
    <n v="12.6"/>
    <x v="2"/>
    <n v="45"/>
    <n v="41"/>
  </r>
  <r>
    <s v="VTA03602"/>
    <x v="25"/>
    <n v="26"/>
    <x v="4"/>
    <x v="4"/>
    <x v="0"/>
    <x v="0"/>
    <x v="613"/>
    <s v="Avenida Colón 608"/>
    <x v="2"/>
    <x v="28"/>
    <x v="2"/>
    <s v=""/>
    <x v="0"/>
    <x v="4"/>
    <n v="981.43"/>
    <x v="1"/>
    <n v="1962.86"/>
    <s v="Take Away"/>
    <x v="0"/>
    <x v="1"/>
    <s v="App"/>
    <x v="2"/>
    <x v="1"/>
    <n v="0"/>
    <x v="3"/>
    <s v="Combo"/>
    <x v="2"/>
    <x v="1"/>
    <x v="1"/>
    <n v="9.9"/>
    <x v="0"/>
    <n v="31"/>
    <n v="29"/>
  </r>
  <r>
    <s v="VTA03746"/>
    <x v="25"/>
    <n v="26"/>
    <x v="4"/>
    <x v="4"/>
    <x v="0"/>
    <x v="0"/>
    <x v="582"/>
    <s v="Avenida Colón 608"/>
    <x v="2"/>
    <x v="19"/>
    <x v="7"/>
    <s v=""/>
    <x v="0"/>
    <x v="4"/>
    <n v="2152.23"/>
    <x v="2"/>
    <n v="4304.46"/>
    <s v="Delivery"/>
    <x v="0"/>
    <x v="2"/>
    <s v="Efectivo"/>
    <x v="0"/>
    <x v="1"/>
    <n v="0"/>
    <x v="0"/>
    <s v="2x1"/>
    <x v="5"/>
    <x v="1"/>
    <x v="2"/>
    <n v="10.1"/>
    <x v="4"/>
    <n v="50"/>
    <n v="48"/>
  </r>
  <r>
    <s v="VTA03749"/>
    <x v="25"/>
    <n v="26"/>
    <x v="4"/>
    <x v="4"/>
    <x v="0"/>
    <x v="0"/>
    <x v="579"/>
    <s v="San Lorenzo 25, Nueva Córdoba"/>
    <x v="0"/>
    <x v="0"/>
    <x v="0"/>
    <s v=""/>
    <x v="0"/>
    <x v="3"/>
    <n v="1238.44"/>
    <x v="0"/>
    <n v="6192.2"/>
    <s v="Delivery"/>
    <x v="1"/>
    <x v="2"/>
    <s v="App"/>
    <x v="2"/>
    <x v="1"/>
    <n v="0"/>
    <x v="1"/>
    <s v="Happy Hour"/>
    <x v="0"/>
    <x v="1"/>
    <x v="1"/>
    <n v="8.6999999999999993"/>
    <x v="1"/>
    <n v="36"/>
    <n v="31"/>
  </r>
  <r>
    <s v="VTA03860"/>
    <x v="25"/>
    <n v="26"/>
    <x v="4"/>
    <x v="4"/>
    <x v="0"/>
    <x v="0"/>
    <x v="264"/>
    <s v="Avenida Colón 608"/>
    <x v="2"/>
    <x v="35"/>
    <x v="9"/>
    <s v="Tall"/>
    <x v="1"/>
    <x v="3"/>
    <n v="1326.79"/>
    <x v="0"/>
    <n v="6633.95"/>
    <s v="Take Away"/>
    <x v="1"/>
    <x v="1"/>
    <s v="Efectivo"/>
    <x v="0"/>
    <x v="0"/>
    <n v="0"/>
    <x v="0"/>
    <s v="2x1"/>
    <x v="3"/>
    <x v="0"/>
    <x v="2"/>
    <n v="10.9"/>
    <x v="2"/>
    <n v="33"/>
    <n v="28"/>
  </r>
  <r>
    <s v="VTA04014"/>
    <x v="25"/>
    <n v="26"/>
    <x v="4"/>
    <x v="4"/>
    <x v="0"/>
    <x v="0"/>
    <x v="634"/>
    <s v="Avenida Colón 608"/>
    <x v="2"/>
    <x v="8"/>
    <x v="0"/>
    <s v=""/>
    <x v="0"/>
    <x v="1"/>
    <n v="1042.83"/>
    <x v="0"/>
    <n v="4171.32"/>
    <s v="Delivery"/>
    <x v="0"/>
    <x v="2"/>
    <s v="Efectivo"/>
    <x v="0"/>
    <x v="1"/>
    <n v="0"/>
    <x v="2"/>
    <s v="Ninguna"/>
    <x v="0"/>
    <x v="1"/>
    <x v="3"/>
    <n v="3.8"/>
    <x v="4"/>
    <n v="22"/>
    <n v="18"/>
  </r>
  <r>
    <s v="VTA04251"/>
    <x v="25"/>
    <n v="26"/>
    <x v="4"/>
    <x v="4"/>
    <x v="0"/>
    <x v="0"/>
    <x v="519"/>
    <s v="Calle San Lorenzo 47"/>
    <x v="1"/>
    <x v="21"/>
    <x v="1"/>
    <s v=""/>
    <x v="0"/>
    <x v="3"/>
    <n v="788.26"/>
    <x v="1"/>
    <n v="3941.3"/>
    <s v="En tienda"/>
    <x v="0"/>
    <x v="0"/>
    <s v="Efectivo"/>
    <x v="0"/>
    <x v="1"/>
    <n v="0"/>
    <x v="1"/>
    <s v="Happy Hour"/>
    <x v="3"/>
    <x v="0"/>
    <x v="1"/>
    <n v="7.5"/>
    <x v="3"/>
    <n v="44"/>
    <n v="39"/>
  </r>
  <r>
    <s v="VTA04457"/>
    <x v="25"/>
    <n v="26"/>
    <x v="4"/>
    <x v="4"/>
    <x v="0"/>
    <x v="0"/>
    <x v="597"/>
    <s v="Calle San Lorenzo 47"/>
    <x v="1"/>
    <x v="8"/>
    <x v="0"/>
    <s v=""/>
    <x v="0"/>
    <x v="2"/>
    <n v="1042.8699999999999"/>
    <x v="0"/>
    <n v="1042.8699999999999"/>
    <s v="Take Away"/>
    <x v="0"/>
    <x v="1"/>
    <s v="Tarjeta"/>
    <x v="1"/>
    <x v="0"/>
    <n v="0"/>
    <x v="0"/>
    <s v="2x1"/>
    <x v="4"/>
    <x v="0"/>
    <x v="0"/>
    <n v="14.5"/>
    <x v="0"/>
    <n v="12"/>
    <n v="11"/>
  </r>
  <r>
    <s v="VTA04485"/>
    <x v="25"/>
    <n v="26"/>
    <x v="4"/>
    <x v="4"/>
    <x v="0"/>
    <x v="0"/>
    <x v="635"/>
    <s v="Calle San Lorenzo 47"/>
    <x v="1"/>
    <x v="21"/>
    <x v="1"/>
    <s v=""/>
    <x v="0"/>
    <x v="2"/>
    <n v="1048.22"/>
    <x v="0"/>
    <n v="1048.22"/>
    <s v="Take Away"/>
    <x v="0"/>
    <x v="1"/>
    <s v="Tarjeta"/>
    <x v="1"/>
    <x v="0"/>
    <n v="15"/>
    <x v="2"/>
    <s v="Ninguna"/>
    <x v="5"/>
    <x v="1"/>
    <x v="3"/>
    <n v="3.7"/>
    <x v="3"/>
    <n v="42"/>
    <n v="41"/>
  </r>
  <r>
    <s v="VTA04579"/>
    <x v="25"/>
    <n v="26"/>
    <x v="4"/>
    <x v="4"/>
    <x v="0"/>
    <x v="0"/>
    <x v="24"/>
    <s v="San Lorenzo 25, Nueva Córdoba"/>
    <x v="0"/>
    <x v="13"/>
    <x v="9"/>
    <s v="Tall"/>
    <x v="1"/>
    <x v="3"/>
    <n v="1479.31"/>
    <x v="0"/>
    <n v="7396.55"/>
    <s v="En tienda"/>
    <x v="1"/>
    <x v="0"/>
    <s v="Efectivo"/>
    <x v="0"/>
    <x v="0"/>
    <n v="0"/>
    <x v="1"/>
    <s v="Happy Hour"/>
    <x v="3"/>
    <x v="0"/>
    <x v="1"/>
    <n v="7.6"/>
    <x v="1"/>
    <n v="23"/>
    <n v="18"/>
  </r>
  <r>
    <s v="VTA04763"/>
    <x v="25"/>
    <n v="26"/>
    <x v="4"/>
    <x v="4"/>
    <x v="0"/>
    <x v="0"/>
    <x v="227"/>
    <s v="Avenida Colón 608"/>
    <x v="2"/>
    <x v="14"/>
    <x v="6"/>
    <s v=""/>
    <x v="0"/>
    <x v="1"/>
    <n v="2706.38"/>
    <x v="2"/>
    <n v="10825.52"/>
    <s v="Delivery"/>
    <x v="2"/>
    <x v="2"/>
    <s v="App"/>
    <x v="2"/>
    <x v="0"/>
    <n v="10"/>
    <x v="0"/>
    <s v="2x1"/>
    <x v="5"/>
    <x v="0"/>
    <x v="3"/>
    <n v="4.2"/>
    <x v="4"/>
    <n v="25"/>
    <n v="21"/>
  </r>
  <r>
    <s v="VTA04948"/>
    <x v="25"/>
    <n v="26"/>
    <x v="4"/>
    <x v="4"/>
    <x v="0"/>
    <x v="0"/>
    <x v="346"/>
    <s v="Calle San Lorenzo 47"/>
    <x v="1"/>
    <x v="6"/>
    <x v="5"/>
    <s v=""/>
    <x v="0"/>
    <x v="3"/>
    <n v="1688.07"/>
    <x v="0"/>
    <n v="8440.35"/>
    <s v="En tienda"/>
    <x v="1"/>
    <x v="0"/>
    <s v="Tarjeta"/>
    <x v="1"/>
    <x v="1"/>
    <n v="0"/>
    <x v="2"/>
    <s v="Ninguna"/>
    <x v="2"/>
    <x v="2"/>
    <x v="1"/>
    <n v="6.3"/>
    <x v="0"/>
    <n v="28"/>
    <n v="23"/>
  </r>
  <r>
    <s v="VTA00038"/>
    <x v="26"/>
    <n v="27"/>
    <x v="5"/>
    <x v="5"/>
    <x v="0"/>
    <x v="0"/>
    <x v="431"/>
    <s v="Calle San Lorenzo 47"/>
    <x v="1"/>
    <x v="9"/>
    <x v="7"/>
    <s v=""/>
    <x v="0"/>
    <x v="2"/>
    <n v="2147.3000000000002"/>
    <x v="2"/>
    <n v="2147.3000000000002"/>
    <s v="Delivery"/>
    <x v="0"/>
    <x v="2"/>
    <s v="Efectivo"/>
    <x v="0"/>
    <x v="1"/>
    <n v="0"/>
    <x v="0"/>
    <s v="2x1"/>
    <x v="3"/>
    <x v="1"/>
    <x v="1"/>
    <n v="8.1999999999999993"/>
    <x v="2"/>
    <n v="27"/>
    <n v="26"/>
  </r>
  <r>
    <s v="VTA00128"/>
    <x v="26"/>
    <n v="27"/>
    <x v="5"/>
    <x v="5"/>
    <x v="0"/>
    <x v="0"/>
    <x v="287"/>
    <s v="Avenida Colón 608"/>
    <x v="2"/>
    <x v="8"/>
    <x v="0"/>
    <s v=""/>
    <x v="0"/>
    <x v="3"/>
    <n v="1042.22"/>
    <x v="0"/>
    <n v="5211.1000000000004"/>
    <s v="Delivery"/>
    <x v="1"/>
    <x v="2"/>
    <s v="App"/>
    <x v="2"/>
    <x v="1"/>
    <n v="0"/>
    <x v="1"/>
    <s v="Happy Hour"/>
    <x v="3"/>
    <x v="0"/>
    <x v="1"/>
    <n v="8"/>
    <x v="1"/>
    <n v="37"/>
    <n v="32"/>
  </r>
  <r>
    <s v="VTA00438"/>
    <x v="26"/>
    <n v="27"/>
    <x v="5"/>
    <x v="5"/>
    <x v="0"/>
    <x v="0"/>
    <x v="334"/>
    <s v="Calle San Lorenzo 47"/>
    <x v="1"/>
    <x v="21"/>
    <x v="1"/>
    <s v=""/>
    <x v="0"/>
    <x v="4"/>
    <n v="831.56"/>
    <x v="1"/>
    <n v="1663.12"/>
    <s v="Delivery"/>
    <x v="0"/>
    <x v="2"/>
    <s v="Tarjeta"/>
    <x v="1"/>
    <x v="0"/>
    <n v="15"/>
    <x v="2"/>
    <s v="Ninguna"/>
    <x v="2"/>
    <x v="1"/>
    <x v="1"/>
    <n v="6.7"/>
    <x v="2"/>
    <n v="46"/>
    <n v="44"/>
  </r>
  <r>
    <s v="VTA00607"/>
    <x v="26"/>
    <n v="27"/>
    <x v="5"/>
    <x v="5"/>
    <x v="0"/>
    <x v="0"/>
    <x v="349"/>
    <s v="Avenida Colón 608"/>
    <x v="2"/>
    <x v="10"/>
    <x v="8"/>
    <s v="Grande"/>
    <x v="3"/>
    <x v="3"/>
    <n v="1760.45"/>
    <x v="0"/>
    <n v="8802.25"/>
    <s v="Delivery"/>
    <x v="1"/>
    <x v="2"/>
    <s v="App"/>
    <x v="2"/>
    <x v="1"/>
    <n v="0"/>
    <x v="1"/>
    <s v="Happy Hour"/>
    <x v="5"/>
    <x v="2"/>
    <x v="2"/>
    <n v="11.9"/>
    <x v="3"/>
    <n v="39"/>
    <n v="34"/>
  </r>
  <r>
    <s v="VTA00609"/>
    <x v="26"/>
    <n v="27"/>
    <x v="5"/>
    <x v="5"/>
    <x v="0"/>
    <x v="0"/>
    <x v="636"/>
    <s v="Avenida Colón 608"/>
    <x v="2"/>
    <x v="21"/>
    <x v="1"/>
    <s v=""/>
    <x v="0"/>
    <x v="1"/>
    <n v="1224.6600000000001"/>
    <x v="0"/>
    <n v="4898.6400000000003"/>
    <s v="En tienda"/>
    <x v="0"/>
    <x v="0"/>
    <s v="Efectivo"/>
    <x v="0"/>
    <x v="0"/>
    <n v="0"/>
    <x v="1"/>
    <s v="Happy Hour"/>
    <x v="4"/>
    <x v="1"/>
    <x v="0"/>
    <n v="14.9"/>
    <x v="3"/>
    <n v="10"/>
    <n v="6"/>
  </r>
  <r>
    <s v="VTA00803"/>
    <x v="26"/>
    <n v="27"/>
    <x v="5"/>
    <x v="5"/>
    <x v="0"/>
    <x v="0"/>
    <x v="446"/>
    <s v="Calle San Lorenzo 47"/>
    <x v="1"/>
    <x v="9"/>
    <x v="7"/>
    <s v=""/>
    <x v="0"/>
    <x v="0"/>
    <n v="2708.13"/>
    <x v="2"/>
    <n v="8124.39"/>
    <s v="Take Away"/>
    <x v="1"/>
    <x v="1"/>
    <s v="App"/>
    <x v="2"/>
    <x v="1"/>
    <n v="0"/>
    <x v="1"/>
    <s v="Happy Hour"/>
    <x v="1"/>
    <x v="2"/>
    <x v="1"/>
    <n v="6.7"/>
    <x v="2"/>
    <n v="24"/>
    <n v="21"/>
  </r>
  <r>
    <s v="VTA00975"/>
    <x v="26"/>
    <n v="27"/>
    <x v="5"/>
    <x v="5"/>
    <x v="0"/>
    <x v="0"/>
    <x v="609"/>
    <s v="San Lorenzo 25, Nueva Córdoba"/>
    <x v="0"/>
    <x v="6"/>
    <x v="5"/>
    <s v=""/>
    <x v="0"/>
    <x v="3"/>
    <n v="1714.92"/>
    <x v="0"/>
    <n v="8574.6"/>
    <s v="Delivery"/>
    <x v="1"/>
    <x v="2"/>
    <s v="Efectivo"/>
    <x v="0"/>
    <x v="1"/>
    <n v="0"/>
    <x v="1"/>
    <s v="Happy Hour"/>
    <x v="2"/>
    <x v="1"/>
    <x v="2"/>
    <n v="10.1"/>
    <x v="1"/>
    <n v="22"/>
    <n v="17"/>
  </r>
  <r>
    <s v="VTA01003"/>
    <x v="26"/>
    <n v="27"/>
    <x v="5"/>
    <x v="5"/>
    <x v="0"/>
    <x v="0"/>
    <x v="190"/>
    <s v="Córdoba Shopping"/>
    <x v="3"/>
    <x v="8"/>
    <x v="0"/>
    <s v=""/>
    <x v="0"/>
    <x v="3"/>
    <n v="1107.69"/>
    <x v="0"/>
    <n v="5538.45"/>
    <s v="Take Away"/>
    <x v="1"/>
    <x v="1"/>
    <s v="Tarjeta"/>
    <x v="1"/>
    <x v="1"/>
    <n v="0"/>
    <x v="3"/>
    <s v="Combo"/>
    <x v="4"/>
    <x v="0"/>
    <x v="2"/>
    <n v="12"/>
    <x v="0"/>
    <n v="44"/>
    <n v="39"/>
  </r>
  <r>
    <s v="VTA01082"/>
    <x v="26"/>
    <n v="27"/>
    <x v="5"/>
    <x v="5"/>
    <x v="0"/>
    <x v="0"/>
    <x v="637"/>
    <s v="Avenida Colón 608"/>
    <x v="2"/>
    <x v="11"/>
    <x v="9"/>
    <s v="Grande"/>
    <x v="3"/>
    <x v="2"/>
    <n v="1366.69"/>
    <x v="0"/>
    <n v="1366.69"/>
    <s v="En tienda"/>
    <x v="0"/>
    <x v="0"/>
    <s v="App"/>
    <x v="2"/>
    <x v="0"/>
    <n v="10"/>
    <x v="1"/>
    <s v="Happy Hour"/>
    <x v="2"/>
    <x v="0"/>
    <x v="1"/>
    <n v="8.8000000000000007"/>
    <x v="1"/>
    <n v="13"/>
    <n v="12"/>
  </r>
  <r>
    <s v="VTA01262"/>
    <x v="26"/>
    <n v="27"/>
    <x v="5"/>
    <x v="5"/>
    <x v="0"/>
    <x v="0"/>
    <x v="200"/>
    <s v="Córdoba Shopping"/>
    <x v="3"/>
    <x v="8"/>
    <x v="0"/>
    <s v=""/>
    <x v="0"/>
    <x v="0"/>
    <n v="1043.3"/>
    <x v="0"/>
    <n v="3129.9"/>
    <s v="Delivery"/>
    <x v="0"/>
    <x v="2"/>
    <s v="Efectivo"/>
    <x v="0"/>
    <x v="1"/>
    <n v="0"/>
    <x v="2"/>
    <s v="Ninguna"/>
    <x v="0"/>
    <x v="2"/>
    <x v="3"/>
    <n v="3.3"/>
    <x v="3"/>
    <n v="12"/>
    <n v="9"/>
  </r>
  <r>
    <s v="VTA01342"/>
    <x v="26"/>
    <n v="27"/>
    <x v="5"/>
    <x v="5"/>
    <x v="0"/>
    <x v="0"/>
    <x v="335"/>
    <s v="Córdoba Shopping"/>
    <x v="3"/>
    <x v="33"/>
    <x v="4"/>
    <s v="Grande"/>
    <x v="3"/>
    <x v="2"/>
    <n v="1639.28"/>
    <x v="0"/>
    <n v="1639.28"/>
    <s v="En tienda"/>
    <x v="0"/>
    <x v="0"/>
    <s v="Efectivo"/>
    <x v="0"/>
    <x v="0"/>
    <n v="10"/>
    <x v="1"/>
    <s v="Happy Hour"/>
    <x v="2"/>
    <x v="0"/>
    <x v="2"/>
    <n v="10.3"/>
    <x v="0"/>
    <n v="43"/>
    <n v="42"/>
  </r>
  <r>
    <s v="VTA01495"/>
    <x v="26"/>
    <n v="27"/>
    <x v="5"/>
    <x v="5"/>
    <x v="0"/>
    <x v="0"/>
    <x v="74"/>
    <s v="Avenida Colón 608"/>
    <x v="2"/>
    <x v="6"/>
    <x v="5"/>
    <s v=""/>
    <x v="0"/>
    <x v="0"/>
    <n v="1890.54"/>
    <x v="0"/>
    <n v="5671.62"/>
    <s v="Delivery"/>
    <x v="1"/>
    <x v="2"/>
    <s v="Tarjeta"/>
    <x v="1"/>
    <x v="0"/>
    <n v="10"/>
    <x v="0"/>
    <s v="2x1"/>
    <x v="0"/>
    <x v="0"/>
    <x v="0"/>
    <n v="14.4"/>
    <x v="0"/>
    <n v="20"/>
    <n v="17"/>
  </r>
  <r>
    <s v="VTA01566"/>
    <x v="26"/>
    <n v="27"/>
    <x v="5"/>
    <x v="5"/>
    <x v="0"/>
    <x v="0"/>
    <x v="577"/>
    <s v="Avenida Colón 608"/>
    <x v="2"/>
    <x v="8"/>
    <x v="0"/>
    <s v=""/>
    <x v="0"/>
    <x v="3"/>
    <n v="1085.4000000000001"/>
    <x v="0"/>
    <n v="5427"/>
    <s v="En tienda"/>
    <x v="1"/>
    <x v="0"/>
    <s v="Tarjeta"/>
    <x v="1"/>
    <x v="0"/>
    <n v="10"/>
    <x v="1"/>
    <s v="Happy Hour"/>
    <x v="4"/>
    <x v="1"/>
    <x v="3"/>
    <n v="4.4000000000000004"/>
    <x v="3"/>
    <n v="29"/>
    <n v="24"/>
  </r>
  <r>
    <s v="VTA01646"/>
    <x v="26"/>
    <n v="27"/>
    <x v="5"/>
    <x v="5"/>
    <x v="0"/>
    <x v="0"/>
    <x v="198"/>
    <s v="San Lorenzo 25, Nueva Córdoba"/>
    <x v="0"/>
    <x v="10"/>
    <x v="8"/>
    <s v="Pequeño"/>
    <x v="2"/>
    <x v="1"/>
    <n v="1667.48"/>
    <x v="0"/>
    <n v="6669.92"/>
    <s v="En tienda"/>
    <x v="1"/>
    <x v="0"/>
    <s v="Efectivo"/>
    <x v="0"/>
    <x v="1"/>
    <n v="0"/>
    <x v="3"/>
    <s v="Combo"/>
    <x v="0"/>
    <x v="2"/>
    <x v="2"/>
    <n v="11.2"/>
    <x v="4"/>
    <n v="12"/>
    <n v="8"/>
  </r>
  <r>
    <s v="VTA01653"/>
    <x v="26"/>
    <n v="27"/>
    <x v="5"/>
    <x v="5"/>
    <x v="0"/>
    <x v="0"/>
    <x v="638"/>
    <s v="Calle San Lorenzo 47"/>
    <x v="1"/>
    <x v="11"/>
    <x v="9"/>
    <s v="Grande"/>
    <x v="3"/>
    <x v="0"/>
    <n v="1676.41"/>
    <x v="0"/>
    <n v="5029.2299999999996"/>
    <s v="En tienda"/>
    <x v="1"/>
    <x v="0"/>
    <s v="Efectivo"/>
    <x v="0"/>
    <x v="0"/>
    <n v="10"/>
    <x v="0"/>
    <s v="2x1"/>
    <x v="3"/>
    <x v="2"/>
    <x v="0"/>
    <n v="14"/>
    <x v="3"/>
    <n v="44"/>
    <n v="41"/>
  </r>
  <r>
    <s v="VTA01753"/>
    <x v="26"/>
    <n v="27"/>
    <x v="5"/>
    <x v="5"/>
    <x v="0"/>
    <x v="0"/>
    <x v="435"/>
    <s v="Calle San Lorenzo 47"/>
    <x v="1"/>
    <x v="19"/>
    <x v="7"/>
    <s v=""/>
    <x v="0"/>
    <x v="3"/>
    <n v="2037.99"/>
    <x v="2"/>
    <n v="10189.950000000001"/>
    <s v="En tienda"/>
    <x v="2"/>
    <x v="0"/>
    <s v="Efectivo"/>
    <x v="0"/>
    <x v="0"/>
    <n v="10"/>
    <x v="0"/>
    <s v="2x1"/>
    <x v="5"/>
    <x v="0"/>
    <x v="3"/>
    <n v="2.5"/>
    <x v="0"/>
    <n v="41"/>
    <n v="36"/>
  </r>
  <r>
    <s v="VTA01903"/>
    <x v="26"/>
    <n v="27"/>
    <x v="5"/>
    <x v="5"/>
    <x v="0"/>
    <x v="0"/>
    <x v="639"/>
    <s v="Calle San Lorenzo 47"/>
    <x v="1"/>
    <x v="10"/>
    <x v="8"/>
    <s v="Grande"/>
    <x v="3"/>
    <x v="1"/>
    <n v="1929.28"/>
    <x v="0"/>
    <n v="7717.12"/>
    <s v="Take Away"/>
    <x v="1"/>
    <x v="1"/>
    <s v="Efectivo"/>
    <x v="0"/>
    <x v="0"/>
    <n v="10"/>
    <x v="2"/>
    <s v="Ninguna"/>
    <x v="2"/>
    <x v="0"/>
    <x v="0"/>
    <n v="14"/>
    <x v="3"/>
    <n v="47"/>
    <n v="43"/>
  </r>
  <r>
    <s v="VTA01996"/>
    <x v="26"/>
    <n v="27"/>
    <x v="5"/>
    <x v="5"/>
    <x v="0"/>
    <x v="0"/>
    <x v="169"/>
    <s v="San Lorenzo 25, Nueva Córdoba"/>
    <x v="0"/>
    <x v="8"/>
    <x v="0"/>
    <s v=""/>
    <x v="0"/>
    <x v="4"/>
    <n v="1200.25"/>
    <x v="0"/>
    <n v="2400.5"/>
    <s v="En tienda"/>
    <x v="0"/>
    <x v="0"/>
    <s v="Tarjeta"/>
    <x v="1"/>
    <x v="1"/>
    <n v="0"/>
    <x v="2"/>
    <s v="Ninguna"/>
    <x v="0"/>
    <x v="1"/>
    <x v="0"/>
    <n v="13.3"/>
    <x v="3"/>
    <n v="11"/>
    <n v="9"/>
  </r>
  <r>
    <s v="VTA02048"/>
    <x v="26"/>
    <n v="27"/>
    <x v="5"/>
    <x v="5"/>
    <x v="0"/>
    <x v="0"/>
    <x v="434"/>
    <s v="Avenida Colón 608"/>
    <x v="2"/>
    <x v="15"/>
    <x v="10"/>
    <s v=""/>
    <x v="0"/>
    <x v="4"/>
    <n v="1655.88"/>
    <x v="0"/>
    <n v="3311.76"/>
    <s v="Take Away"/>
    <x v="0"/>
    <x v="1"/>
    <s v="App"/>
    <x v="2"/>
    <x v="0"/>
    <n v="0"/>
    <x v="0"/>
    <s v="2x1"/>
    <x v="2"/>
    <x v="1"/>
    <x v="1"/>
    <n v="6.1"/>
    <x v="3"/>
    <n v="33"/>
    <n v="31"/>
  </r>
  <r>
    <s v="VTA02088"/>
    <x v="26"/>
    <n v="27"/>
    <x v="5"/>
    <x v="5"/>
    <x v="0"/>
    <x v="0"/>
    <x v="640"/>
    <s v="Córdoba Shopping"/>
    <x v="3"/>
    <x v="10"/>
    <x v="8"/>
    <s v="Grande"/>
    <x v="3"/>
    <x v="0"/>
    <n v="1555.36"/>
    <x v="0"/>
    <n v="4666.08"/>
    <s v="Take Away"/>
    <x v="0"/>
    <x v="1"/>
    <s v="Efectivo"/>
    <x v="0"/>
    <x v="0"/>
    <n v="10"/>
    <x v="0"/>
    <s v="2x1"/>
    <x v="4"/>
    <x v="2"/>
    <x v="1"/>
    <n v="9"/>
    <x v="4"/>
    <n v="17"/>
    <n v="14"/>
  </r>
  <r>
    <s v="VTA02110"/>
    <x v="26"/>
    <n v="27"/>
    <x v="5"/>
    <x v="5"/>
    <x v="0"/>
    <x v="0"/>
    <x v="387"/>
    <s v="San Lorenzo 25, Nueva Córdoba"/>
    <x v="0"/>
    <x v="0"/>
    <x v="0"/>
    <s v=""/>
    <x v="0"/>
    <x v="2"/>
    <n v="1235.0999999999999"/>
    <x v="0"/>
    <n v="1235.0999999999999"/>
    <s v="En tienda"/>
    <x v="0"/>
    <x v="0"/>
    <s v="Tarjeta"/>
    <x v="1"/>
    <x v="0"/>
    <n v="10"/>
    <x v="0"/>
    <s v="2x1"/>
    <x v="2"/>
    <x v="1"/>
    <x v="3"/>
    <n v="2.4"/>
    <x v="2"/>
    <n v="34"/>
    <n v="33"/>
  </r>
  <r>
    <s v="VTA02258"/>
    <x v="26"/>
    <n v="27"/>
    <x v="5"/>
    <x v="5"/>
    <x v="0"/>
    <x v="0"/>
    <x v="449"/>
    <s v="San Lorenzo 25, Nueva Córdoba"/>
    <x v="0"/>
    <x v="28"/>
    <x v="2"/>
    <s v=""/>
    <x v="0"/>
    <x v="0"/>
    <n v="920.51"/>
    <x v="1"/>
    <n v="2761.53"/>
    <s v="Take Away"/>
    <x v="0"/>
    <x v="1"/>
    <s v="Tarjeta"/>
    <x v="1"/>
    <x v="1"/>
    <n v="0"/>
    <x v="2"/>
    <s v="Ninguna"/>
    <x v="5"/>
    <x v="0"/>
    <x v="2"/>
    <n v="12.5"/>
    <x v="4"/>
    <n v="27"/>
    <n v="24"/>
  </r>
  <r>
    <s v="VTA02259"/>
    <x v="26"/>
    <n v="27"/>
    <x v="5"/>
    <x v="5"/>
    <x v="0"/>
    <x v="0"/>
    <x v="372"/>
    <s v="Avenida Colón 608"/>
    <x v="2"/>
    <x v="3"/>
    <x v="3"/>
    <s v=""/>
    <x v="0"/>
    <x v="2"/>
    <n v="1210.4100000000001"/>
    <x v="0"/>
    <n v="1210.4100000000001"/>
    <s v="Take Away"/>
    <x v="0"/>
    <x v="1"/>
    <s v="Tarjeta"/>
    <x v="1"/>
    <x v="0"/>
    <n v="0"/>
    <x v="3"/>
    <s v="Combo"/>
    <x v="5"/>
    <x v="1"/>
    <x v="2"/>
    <n v="11.5"/>
    <x v="4"/>
    <n v="49"/>
    <n v="48"/>
  </r>
  <r>
    <s v="VTA02260"/>
    <x v="26"/>
    <n v="27"/>
    <x v="5"/>
    <x v="5"/>
    <x v="0"/>
    <x v="0"/>
    <x v="588"/>
    <s v="San Lorenzo 25, Nueva Córdoba"/>
    <x v="0"/>
    <x v="6"/>
    <x v="5"/>
    <s v=""/>
    <x v="0"/>
    <x v="4"/>
    <n v="1670.95"/>
    <x v="0"/>
    <n v="3341.9"/>
    <s v="En tienda"/>
    <x v="0"/>
    <x v="0"/>
    <s v="Efectivo"/>
    <x v="0"/>
    <x v="1"/>
    <n v="0"/>
    <x v="1"/>
    <s v="Happy Hour"/>
    <x v="1"/>
    <x v="1"/>
    <x v="1"/>
    <n v="7"/>
    <x v="2"/>
    <n v="47"/>
    <n v="45"/>
  </r>
  <r>
    <s v="VTA02264"/>
    <x v="26"/>
    <n v="27"/>
    <x v="5"/>
    <x v="5"/>
    <x v="0"/>
    <x v="0"/>
    <x v="550"/>
    <s v="San Lorenzo 25, Nueva Córdoba"/>
    <x v="0"/>
    <x v="10"/>
    <x v="8"/>
    <s v="Grande"/>
    <x v="3"/>
    <x v="1"/>
    <n v="1780.35"/>
    <x v="0"/>
    <n v="7121.4"/>
    <s v="Take Away"/>
    <x v="1"/>
    <x v="1"/>
    <s v="Efectivo"/>
    <x v="0"/>
    <x v="1"/>
    <n v="0"/>
    <x v="3"/>
    <s v="Combo"/>
    <x v="5"/>
    <x v="0"/>
    <x v="2"/>
    <n v="10.5"/>
    <x v="2"/>
    <n v="15"/>
    <n v="11"/>
  </r>
  <r>
    <s v="VTA02298"/>
    <x v="26"/>
    <n v="27"/>
    <x v="5"/>
    <x v="5"/>
    <x v="0"/>
    <x v="0"/>
    <x v="641"/>
    <s v="San Lorenzo 25, Nueva Córdoba"/>
    <x v="0"/>
    <x v="1"/>
    <x v="1"/>
    <s v=""/>
    <x v="0"/>
    <x v="4"/>
    <n v="819.84"/>
    <x v="1"/>
    <n v="1639.68"/>
    <s v="En tienda"/>
    <x v="0"/>
    <x v="0"/>
    <s v="Tarjeta"/>
    <x v="1"/>
    <x v="1"/>
    <n v="0"/>
    <x v="0"/>
    <s v="2x1"/>
    <x v="2"/>
    <x v="2"/>
    <x v="3"/>
    <n v="4.5999999999999996"/>
    <x v="4"/>
    <n v="17"/>
    <n v="15"/>
  </r>
  <r>
    <s v="VTA02303"/>
    <x v="26"/>
    <n v="27"/>
    <x v="5"/>
    <x v="5"/>
    <x v="0"/>
    <x v="0"/>
    <x v="66"/>
    <s v="Avenida Colón 608"/>
    <x v="2"/>
    <x v="10"/>
    <x v="8"/>
    <s v="Venti"/>
    <x v="4"/>
    <x v="1"/>
    <n v="1930.79"/>
    <x v="0"/>
    <n v="7723.16"/>
    <s v="Delivery"/>
    <x v="1"/>
    <x v="2"/>
    <s v="App"/>
    <x v="2"/>
    <x v="0"/>
    <n v="10"/>
    <x v="3"/>
    <s v="Combo"/>
    <x v="4"/>
    <x v="0"/>
    <x v="2"/>
    <n v="12.8"/>
    <x v="4"/>
    <n v="26"/>
    <n v="22"/>
  </r>
  <r>
    <s v="VTA02759"/>
    <x v="26"/>
    <n v="27"/>
    <x v="5"/>
    <x v="5"/>
    <x v="0"/>
    <x v="0"/>
    <x v="642"/>
    <s v="Avenida Colón 608"/>
    <x v="2"/>
    <x v="3"/>
    <x v="3"/>
    <s v=""/>
    <x v="0"/>
    <x v="3"/>
    <n v="1424.29"/>
    <x v="0"/>
    <n v="7121.45"/>
    <s v="En tienda"/>
    <x v="1"/>
    <x v="0"/>
    <s v="Efectivo"/>
    <x v="0"/>
    <x v="0"/>
    <n v="0"/>
    <x v="1"/>
    <s v="Happy Hour"/>
    <x v="5"/>
    <x v="2"/>
    <x v="1"/>
    <n v="7.5"/>
    <x v="0"/>
    <n v="12"/>
    <n v="7"/>
  </r>
  <r>
    <s v="VTA02969"/>
    <x v="26"/>
    <n v="27"/>
    <x v="5"/>
    <x v="5"/>
    <x v="0"/>
    <x v="0"/>
    <x v="202"/>
    <s v="Calle San Lorenzo 47"/>
    <x v="1"/>
    <x v="7"/>
    <x v="6"/>
    <s v=""/>
    <x v="0"/>
    <x v="1"/>
    <n v="3336.83"/>
    <x v="3"/>
    <n v="13347.32"/>
    <s v="En tienda"/>
    <x v="2"/>
    <x v="0"/>
    <s v="Tarjeta"/>
    <x v="1"/>
    <x v="0"/>
    <n v="0"/>
    <x v="0"/>
    <s v="2x1"/>
    <x v="2"/>
    <x v="0"/>
    <x v="1"/>
    <n v="7.6"/>
    <x v="4"/>
    <n v="14"/>
    <n v="10"/>
  </r>
  <r>
    <s v="VTA03020"/>
    <x v="26"/>
    <n v="27"/>
    <x v="5"/>
    <x v="5"/>
    <x v="0"/>
    <x v="0"/>
    <x v="512"/>
    <s v="Avenida Colón 608"/>
    <x v="2"/>
    <x v="3"/>
    <x v="3"/>
    <s v=""/>
    <x v="0"/>
    <x v="3"/>
    <n v="1488.22"/>
    <x v="0"/>
    <n v="7441.1"/>
    <s v="Take Away"/>
    <x v="1"/>
    <x v="1"/>
    <s v="Tarjeta"/>
    <x v="1"/>
    <x v="1"/>
    <n v="0"/>
    <x v="2"/>
    <s v="Ninguna"/>
    <x v="3"/>
    <x v="0"/>
    <x v="1"/>
    <n v="9.8000000000000007"/>
    <x v="4"/>
    <n v="15"/>
    <n v="10"/>
  </r>
  <r>
    <s v="VTA03328"/>
    <x v="26"/>
    <n v="27"/>
    <x v="5"/>
    <x v="5"/>
    <x v="0"/>
    <x v="0"/>
    <x v="256"/>
    <s v="Córdoba Shopping"/>
    <x v="3"/>
    <x v="6"/>
    <x v="5"/>
    <s v=""/>
    <x v="0"/>
    <x v="3"/>
    <n v="2047.82"/>
    <x v="2"/>
    <n v="10239.1"/>
    <s v="En tienda"/>
    <x v="2"/>
    <x v="0"/>
    <s v="Tarjeta"/>
    <x v="1"/>
    <x v="0"/>
    <n v="10"/>
    <x v="2"/>
    <s v="Ninguna"/>
    <x v="1"/>
    <x v="2"/>
    <x v="2"/>
    <n v="12"/>
    <x v="1"/>
    <n v="46"/>
    <n v="41"/>
  </r>
  <r>
    <s v="VTA03541"/>
    <x v="26"/>
    <n v="27"/>
    <x v="5"/>
    <x v="5"/>
    <x v="0"/>
    <x v="0"/>
    <x v="643"/>
    <s v="Córdoba Shopping"/>
    <x v="3"/>
    <x v="10"/>
    <x v="8"/>
    <s v="Grande"/>
    <x v="3"/>
    <x v="3"/>
    <n v="1770.51"/>
    <x v="0"/>
    <n v="8852.5499999999993"/>
    <s v="Take Away"/>
    <x v="1"/>
    <x v="1"/>
    <s v="App"/>
    <x v="2"/>
    <x v="1"/>
    <n v="0"/>
    <x v="1"/>
    <s v="Happy Hour"/>
    <x v="3"/>
    <x v="2"/>
    <x v="3"/>
    <n v="4.4000000000000004"/>
    <x v="1"/>
    <n v="19"/>
    <n v="14"/>
  </r>
  <r>
    <s v="VTA03553"/>
    <x v="26"/>
    <n v="27"/>
    <x v="5"/>
    <x v="5"/>
    <x v="0"/>
    <x v="0"/>
    <x v="644"/>
    <s v="San Lorenzo 25, Nueva Córdoba"/>
    <x v="0"/>
    <x v="1"/>
    <x v="1"/>
    <s v=""/>
    <x v="0"/>
    <x v="1"/>
    <n v="892.13"/>
    <x v="1"/>
    <n v="3568.52"/>
    <s v="Take Away"/>
    <x v="0"/>
    <x v="1"/>
    <s v="App"/>
    <x v="2"/>
    <x v="1"/>
    <n v="0"/>
    <x v="1"/>
    <s v="Happy Hour"/>
    <x v="4"/>
    <x v="2"/>
    <x v="1"/>
    <n v="8"/>
    <x v="4"/>
    <n v="43"/>
    <n v="39"/>
  </r>
  <r>
    <s v="VTA03910"/>
    <x v="26"/>
    <n v="27"/>
    <x v="5"/>
    <x v="5"/>
    <x v="0"/>
    <x v="0"/>
    <x v="558"/>
    <s v="Córdoba Shopping"/>
    <x v="3"/>
    <x v="27"/>
    <x v="10"/>
    <s v=""/>
    <x v="0"/>
    <x v="1"/>
    <n v="1799.98"/>
    <x v="0"/>
    <n v="7199.92"/>
    <s v="Take Away"/>
    <x v="1"/>
    <x v="1"/>
    <s v="Tarjeta"/>
    <x v="1"/>
    <x v="0"/>
    <n v="10"/>
    <x v="3"/>
    <s v="Combo"/>
    <x v="3"/>
    <x v="0"/>
    <x v="1"/>
    <n v="6"/>
    <x v="1"/>
    <n v="20"/>
    <n v="16"/>
  </r>
  <r>
    <s v="VTA03935"/>
    <x v="26"/>
    <n v="27"/>
    <x v="5"/>
    <x v="5"/>
    <x v="0"/>
    <x v="0"/>
    <x v="645"/>
    <s v="Avenida Colón 608"/>
    <x v="2"/>
    <x v="3"/>
    <x v="3"/>
    <s v=""/>
    <x v="0"/>
    <x v="2"/>
    <n v="1563.77"/>
    <x v="0"/>
    <n v="1563.77"/>
    <s v="En tienda"/>
    <x v="0"/>
    <x v="0"/>
    <s v="App"/>
    <x v="2"/>
    <x v="1"/>
    <n v="0"/>
    <x v="1"/>
    <s v="Happy Hour"/>
    <x v="1"/>
    <x v="1"/>
    <x v="2"/>
    <n v="11.3"/>
    <x v="2"/>
    <n v="39"/>
    <n v="38"/>
  </r>
  <r>
    <s v="VTA04044"/>
    <x v="26"/>
    <n v="27"/>
    <x v="5"/>
    <x v="5"/>
    <x v="0"/>
    <x v="0"/>
    <x v="477"/>
    <s v="Calle San Lorenzo 47"/>
    <x v="1"/>
    <x v="8"/>
    <x v="0"/>
    <s v=""/>
    <x v="0"/>
    <x v="3"/>
    <n v="1188.02"/>
    <x v="0"/>
    <n v="5940.1"/>
    <s v="En tienda"/>
    <x v="1"/>
    <x v="0"/>
    <s v="Tarjeta"/>
    <x v="1"/>
    <x v="1"/>
    <n v="0"/>
    <x v="2"/>
    <s v="Ninguna"/>
    <x v="4"/>
    <x v="0"/>
    <x v="0"/>
    <n v="13.8"/>
    <x v="3"/>
    <n v="43"/>
    <n v="38"/>
  </r>
  <r>
    <s v="VTA04072"/>
    <x v="26"/>
    <n v="27"/>
    <x v="5"/>
    <x v="5"/>
    <x v="0"/>
    <x v="0"/>
    <x v="606"/>
    <s v="San Lorenzo 25, Nueva Córdoba"/>
    <x v="0"/>
    <x v="1"/>
    <x v="1"/>
    <s v=""/>
    <x v="0"/>
    <x v="1"/>
    <n v="895.39"/>
    <x v="1"/>
    <n v="3581.56"/>
    <s v="Take Away"/>
    <x v="0"/>
    <x v="1"/>
    <s v="Efectivo"/>
    <x v="0"/>
    <x v="1"/>
    <n v="0"/>
    <x v="0"/>
    <s v="2x1"/>
    <x v="0"/>
    <x v="2"/>
    <x v="1"/>
    <n v="7.7"/>
    <x v="2"/>
    <n v="34"/>
    <n v="30"/>
  </r>
  <r>
    <s v="VTA04348"/>
    <x v="26"/>
    <n v="27"/>
    <x v="5"/>
    <x v="5"/>
    <x v="0"/>
    <x v="0"/>
    <x v="646"/>
    <s v="San Lorenzo 25, Nueva Córdoba"/>
    <x v="0"/>
    <x v="14"/>
    <x v="6"/>
    <s v=""/>
    <x v="0"/>
    <x v="2"/>
    <n v="3049.05"/>
    <x v="3"/>
    <n v="3049.05"/>
    <s v="Delivery"/>
    <x v="0"/>
    <x v="2"/>
    <s v="Efectivo"/>
    <x v="0"/>
    <x v="1"/>
    <n v="0"/>
    <x v="0"/>
    <s v="2x1"/>
    <x v="2"/>
    <x v="2"/>
    <x v="1"/>
    <n v="9.6999999999999993"/>
    <x v="0"/>
    <n v="37"/>
    <n v="36"/>
  </r>
  <r>
    <s v="VTA04379"/>
    <x v="26"/>
    <n v="27"/>
    <x v="5"/>
    <x v="5"/>
    <x v="0"/>
    <x v="0"/>
    <x v="128"/>
    <s v="San Lorenzo 25, Nueva Córdoba"/>
    <x v="0"/>
    <x v="3"/>
    <x v="3"/>
    <s v=""/>
    <x v="0"/>
    <x v="4"/>
    <n v="1284.81"/>
    <x v="0"/>
    <n v="2569.62"/>
    <s v="Delivery"/>
    <x v="0"/>
    <x v="2"/>
    <s v="Tarjeta"/>
    <x v="1"/>
    <x v="1"/>
    <n v="0"/>
    <x v="2"/>
    <s v="Ninguna"/>
    <x v="3"/>
    <x v="0"/>
    <x v="0"/>
    <n v="13.9"/>
    <x v="0"/>
    <n v="50"/>
    <n v="48"/>
  </r>
  <r>
    <s v="VTA04428"/>
    <x v="26"/>
    <n v="27"/>
    <x v="5"/>
    <x v="5"/>
    <x v="0"/>
    <x v="0"/>
    <x v="647"/>
    <s v="Córdoba Shopping"/>
    <x v="3"/>
    <x v="5"/>
    <x v="4"/>
    <s v="Tall"/>
    <x v="1"/>
    <x v="1"/>
    <n v="1351.44"/>
    <x v="0"/>
    <n v="5405.76"/>
    <s v="Take Away"/>
    <x v="1"/>
    <x v="1"/>
    <s v="Efectivo"/>
    <x v="0"/>
    <x v="1"/>
    <n v="0"/>
    <x v="2"/>
    <s v="Ninguna"/>
    <x v="0"/>
    <x v="1"/>
    <x v="2"/>
    <n v="11.6"/>
    <x v="2"/>
    <n v="17"/>
    <n v="13"/>
  </r>
  <r>
    <s v="VTA04524"/>
    <x v="26"/>
    <n v="27"/>
    <x v="5"/>
    <x v="5"/>
    <x v="0"/>
    <x v="0"/>
    <x v="648"/>
    <s v="Avenida Colón 608"/>
    <x v="2"/>
    <x v="6"/>
    <x v="5"/>
    <s v=""/>
    <x v="0"/>
    <x v="1"/>
    <n v="1865.55"/>
    <x v="0"/>
    <n v="7462.2"/>
    <s v="Take Away"/>
    <x v="1"/>
    <x v="1"/>
    <s v="Tarjeta"/>
    <x v="1"/>
    <x v="1"/>
    <n v="0"/>
    <x v="2"/>
    <s v="Ninguna"/>
    <x v="2"/>
    <x v="2"/>
    <x v="2"/>
    <n v="11.8"/>
    <x v="4"/>
    <n v="30"/>
    <n v="26"/>
  </r>
  <r>
    <s v="VTA04868"/>
    <x v="26"/>
    <n v="27"/>
    <x v="5"/>
    <x v="5"/>
    <x v="0"/>
    <x v="0"/>
    <x v="72"/>
    <s v="Córdoba Shopping"/>
    <x v="3"/>
    <x v="0"/>
    <x v="0"/>
    <s v=""/>
    <x v="0"/>
    <x v="0"/>
    <n v="1325.4"/>
    <x v="0"/>
    <n v="3976.2"/>
    <s v="Delivery"/>
    <x v="0"/>
    <x v="2"/>
    <s v="Efectivo"/>
    <x v="0"/>
    <x v="0"/>
    <n v="0"/>
    <x v="2"/>
    <s v="Ninguna"/>
    <x v="1"/>
    <x v="1"/>
    <x v="1"/>
    <n v="5.6"/>
    <x v="2"/>
    <n v="34"/>
    <n v="31"/>
  </r>
  <r>
    <s v="VTA04987"/>
    <x v="26"/>
    <n v="27"/>
    <x v="5"/>
    <x v="5"/>
    <x v="0"/>
    <x v="0"/>
    <x v="401"/>
    <s v="San Lorenzo 25, Nueva Córdoba"/>
    <x v="0"/>
    <x v="10"/>
    <x v="8"/>
    <s v="Venti"/>
    <x v="4"/>
    <x v="1"/>
    <n v="1994.64"/>
    <x v="0"/>
    <n v="7978.56"/>
    <s v="Take Away"/>
    <x v="1"/>
    <x v="1"/>
    <s v="Tarjeta"/>
    <x v="1"/>
    <x v="0"/>
    <n v="15"/>
    <x v="0"/>
    <s v="2x1"/>
    <x v="3"/>
    <x v="2"/>
    <x v="2"/>
    <n v="10.1"/>
    <x v="4"/>
    <n v="14"/>
    <n v="10"/>
  </r>
  <r>
    <s v="VTA00036"/>
    <x v="27"/>
    <n v="28"/>
    <x v="6"/>
    <x v="6"/>
    <x v="0"/>
    <x v="0"/>
    <x v="184"/>
    <s v="Avenida Colón 608"/>
    <x v="2"/>
    <x v="1"/>
    <x v="1"/>
    <s v=""/>
    <x v="0"/>
    <x v="2"/>
    <n v="893.44"/>
    <x v="1"/>
    <n v="893.44"/>
    <s v="Take Away"/>
    <x v="0"/>
    <x v="1"/>
    <s v="App"/>
    <x v="2"/>
    <x v="1"/>
    <n v="0"/>
    <x v="3"/>
    <s v="Combo"/>
    <x v="4"/>
    <x v="1"/>
    <x v="0"/>
    <n v="14"/>
    <x v="1"/>
    <n v="25"/>
    <n v="24"/>
  </r>
  <r>
    <s v="VTA00062"/>
    <x v="27"/>
    <n v="28"/>
    <x v="6"/>
    <x v="6"/>
    <x v="0"/>
    <x v="0"/>
    <x v="222"/>
    <s v="Córdoba Shopping"/>
    <x v="3"/>
    <x v="4"/>
    <x v="2"/>
    <s v=""/>
    <x v="0"/>
    <x v="2"/>
    <n v="1238.02"/>
    <x v="0"/>
    <n v="1238.02"/>
    <s v="Take Away"/>
    <x v="0"/>
    <x v="1"/>
    <s v="App"/>
    <x v="2"/>
    <x v="1"/>
    <n v="0"/>
    <x v="2"/>
    <s v="Ninguna"/>
    <x v="4"/>
    <x v="0"/>
    <x v="3"/>
    <n v="2.2999999999999998"/>
    <x v="3"/>
    <n v="36"/>
    <n v="35"/>
  </r>
  <r>
    <s v="VTA00159"/>
    <x v="27"/>
    <n v="28"/>
    <x v="6"/>
    <x v="6"/>
    <x v="0"/>
    <x v="0"/>
    <x v="475"/>
    <s v="Avenida Colón 608"/>
    <x v="2"/>
    <x v="10"/>
    <x v="8"/>
    <s v="Pequeño"/>
    <x v="2"/>
    <x v="0"/>
    <n v="1606.22"/>
    <x v="0"/>
    <n v="4818.66"/>
    <s v="Delivery"/>
    <x v="0"/>
    <x v="2"/>
    <s v="Tarjeta"/>
    <x v="1"/>
    <x v="1"/>
    <n v="0"/>
    <x v="1"/>
    <s v="Happy Hour"/>
    <x v="1"/>
    <x v="0"/>
    <x v="1"/>
    <n v="9.5"/>
    <x v="0"/>
    <n v="33"/>
    <n v="30"/>
  </r>
  <r>
    <s v="VTA00208"/>
    <x v="27"/>
    <n v="28"/>
    <x v="6"/>
    <x v="6"/>
    <x v="0"/>
    <x v="0"/>
    <x v="220"/>
    <s v="Avenida Colón 608"/>
    <x v="2"/>
    <x v="6"/>
    <x v="5"/>
    <s v=""/>
    <x v="0"/>
    <x v="0"/>
    <n v="2154.23"/>
    <x v="2"/>
    <n v="6462.69"/>
    <s v="Delivery"/>
    <x v="1"/>
    <x v="2"/>
    <s v="App"/>
    <x v="2"/>
    <x v="1"/>
    <n v="0"/>
    <x v="2"/>
    <s v="Ninguna"/>
    <x v="1"/>
    <x v="2"/>
    <x v="2"/>
    <n v="11.6"/>
    <x v="0"/>
    <n v="41"/>
    <n v="38"/>
  </r>
  <r>
    <s v="VTA00481"/>
    <x v="27"/>
    <n v="28"/>
    <x v="6"/>
    <x v="6"/>
    <x v="0"/>
    <x v="0"/>
    <x v="147"/>
    <s v="San Lorenzo 25, Nueva Córdoba"/>
    <x v="0"/>
    <x v="34"/>
    <x v="4"/>
    <s v="Pequeño"/>
    <x v="2"/>
    <x v="2"/>
    <n v="1335.08"/>
    <x v="0"/>
    <n v="1335.08"/>
    <s v="En tienda"/>
    <x v="0"/>
    <x v="0"/>
    <s v="App"/>
    <x v="2"/>
    <x v="1"/>
    <n v="0"/>
    <x v="1"/>
    <s v="Happy Hour"/>
    <x v="0"/>
    <x v="2"/>
    <x v="2"/>
    <n v="10.9"/>
    <x v="0"/>
    <n v="38"/>
    <n v="37"/>
  </r>
  <r>
    <s v="VTA00511"/>
    <x v="27"/>
    <n v="28"/>
    <x v="6"/>
    <x v="6"/>
    <x v="0"/>
    <x v="0"/>
    <x v="561"/>
    <s v="Avenida Colón 608"/>
    <x v="2"/>
    <x v="13"/>
    <x v="9"/>
    <s v="Venti"/>
    <x v="4"/>
    <x v="0"/>
    <n v="1702.5"/>
    <x v="0"/>
    <n v="5107.5"/>
    <s v="Delivery"/>
    <x v="1"/>
    <x v="2"/>
    <s v="Tarjeta"/>
    <x v="1"/>
    <x v="1"/>
    <n v="0"/>
    <x v="0"/>
    <s v="2x1"/>
    <x v="4"/>
    <x v="2"/>
    <x v="1"/>
    <n v="7.8"/>
    <x v="3"/>
    <n v="26"/>
    <n v="23"/>
  </r>
  <r>
    <s v="VTA00726"/>
    <x v="27"/>
    <n v="28"/>
    <x v="6"/>
    <x v="6"/>
    <x v="0"/>
    <x v="0"/>
    <x v="649"/>
    <s v="San Lorenzo 25, Nueva Córdoba"/>
    <x v="0"/>
    <x v="1"/>
    <x v="1"/>
    <s v=""/>
    <x v="0"/>
    <x v="2"/>
    <n v="775.11"/>
    <x v="1"/>
    <n v="775.11"/>
    <s v="En tienda"/>
    <x v="0"/>
    <x v="0"/>
    <s v="App"/>
    <x v="2"/>
    <x v="0"/>
    <n v="0"/>
    <x v="1"/>
    <s v="Happy Hour"/>
    <x v="3"/>
    <x v="0"/>
    <x v="2"/>
    <n v="12.2"/>
    <x v="4"/>
    <n v="30"/>
    <n v="29"/>
  </r>
  <r>
    <s v="VTA00879"/>
    <x v="27"/>
    <n v="28"/>
    <x v="6"/>
    <x v="6"/>
    <x v="0"/>
    <x v="0"/>
    <x v="516"/>
    <s v="San Lorenzo 25, Nueva Córdoba"/>
    <x v="0"/>
    <x v="10"/>
    <x v="8"/>
    <s v="Venti"/>
    <x v="4"/>
    <x v="1"/>
    <n v="1914.91"/>
    <x v="0"/>
    <n v="7659.64"/>
    <s v="En tienda"/>
    <x v="1"/>
    <x v="0"/>
    <s v="Tarjeta"/>
    <x v="1"/>
    <x v="0"/>
    <n v="0"/>
    <x v="2"/>
    <s v="Ninguna"/>
    <x v="2"/>
    <x v="1"/>
    <x v="1"/>
    <n v="7.2"/>
    <x v="0"/>
    <n v="40"/>
    <n v="36"/>
  </r>
  <r>
    <s v="VTA00936"/>
    <x v="27"/>
    <n v="28"/>
    <x v="6"/>
    <x v="6"/>
    <x v="0"/>
    <x v="0"/>
    <x v="650"/>
    <s v="Calle San Lorenzo 47"/>
    <x v="1"/>
    <x v="9"/>
    <x v="7"/>
    <s v=""/>
    <x v="0"/>
    <x v="4"/>
    <n v="2645.45"/>
    <x v="2"/>
    <n v="5290.9"/>
    <s v="Take Away"/>
    <x v="1"/>
    <x v="1"/>
    <s v="Tarjeta"/>
    <x v="1"/>
    <x v="0"/>
    <n v="10"/>
    <x v="1"/>
    <s v="Happy Hour"/>
    <x v="2"/>
    <x v="2"/>
    <x v="3"/>
    <n v="3.5"/>
    <x v="4"/>
    <n v="49"/>
    <n v="47"/>
  </r>
  <r>
    <s v="VTA00995"/>
    <x v="27"/>
    <n v="28"/>
    <x v="6"/>
    <x v="6"/>
    <x v="0"/>
    <x v="0"/>
    <x v="92"/>
    <s v="San Lorenzo 25, Nueva Córdoba"/>
    <x v="0"/>
    <x v="23"/>
    <x v="10"/>
    <s v=""/>
    <x v="0"/>
    <x v="3"/>
    <n v="1825.12"/>
    <x v="0"/>
    <n v="9125.6"/>
    <s v="En tienda"/>
    <x v="1"/>
    <x v="0"/>
    <s v="Tarjeta"/>
    <x v="1"/>
    <x v="1"/>
    <n v="0"/>
    <x v="0"/>
    <s v="2x1"/>
    <x v="0"/>
    <x v="2"/>
    <x v="0"/>
    <n v="14.7"/>
    <x v="2"/>
    <n v="22"/>
    <n v="17"/>
  </r>
  <r>
    <s v="VTA01038"/>
    <x v="27"/>
    <n v="28"/>
    <x v="6"/>
    <x v="6"/>
    <x v="0"/>
    <x v="0"/>
    <x v="610"/>
    <s v="Calle San Lorenzo 47"/>
    <x v="1"/>
    <x v="5"/>
    <x v="4"/>
    <s v="Tall"/>
    <x v="1"/>
    <x v="0"/>
    <n v="1579.99"/>
    <x v="0"/>
    <n v="4739.97"/>
    <s v="Take Away"/>
    <x v="0"/>
    <x v="1"/>
    <s v="Tarjeta"/>
    <x v="1"/>
    <x v="1"/>
    <n v="0"/>
    <x v="0"/>
    <s v="2x1"/>
    <x v="3"/>
    <x v="0"/>
    <x v="3"/>
    <n v="3.7"/>
    <x v="4"/>
    <n v="48"/>
    <n v="45"/>
  </r>
  <r>
    <s v="VTA01595"/>
    <x v="27"/>
    <n v="28"/>
    <x v="6"/>
    <x v="6"/>
    <x v="0"/>
    <x v="0"/>
    <x v="651"/>
    <s v="Calle San Lorenzo 47"/>
    <x v="1"/>
    <x v="28"/>
    <x v="2"/>
    <s v=""/>
    <x v="0"/>
    <x v="3"/>
    <n v="1352.17"/>
    <x v="0"/>
    <n v="6760.85"/>
    <s v="Delivery"/>
    <x v="1"/>
    <x v="2"/>
    <s v="Tarjeta"/>
    <x v="1"/>
    <x v="1"/>
    <n v="0"/>
    <x v="3"/>
    <s v="Combo"/>
    <x v="0"/>
    <x v="2"/>
    <x v="3"/>
    <n v="4.2"/>
    <x v="1"/>
    <n v="39"/>
    <n v="34"/>
  </r>
  <r>
    <s v="VTA01835"/>
    <x v="27"/>
    <n v="28"/>
    <x v="6"/>
    <x v="6"/>
    <x v="0"/>
    <x v="0"/>
    <x v="569"/>
    <s v="San Lorenzo 25, Nueva Córdoba"/>
    <x v="0"/>
    <x v="5"/>
    <x v="4"/>
    <s v="Venti"/>
    <x v="4"/>
    <x v="0"/>
    <n v="1465.26"/>
    <x v="0"/>
    <n v="4395.78"/>
    <s v="Delivery"/>
    <x v="0"/>
    <x v="2"/>
    <s v="Tarjeta"/>
    <x v="1"/>
    <x v="1"/>
    <n v="0"/>
    <x v="0"/>
    <s v="2x1"/>
    <x v="5"/>
    <x v="1"/>
    <x v="2"/>
    <n v="10"/>
    <x v="1"/>
    <n v="43"/>
    <n v="40"/>
  </r>
  <r>
    <s v="VTA01852"/>
    <x v="27"/>
    <n v="28"/>
    <x v="6"/>
    <x v="6"/>
    <x v="0"/>
    <x v="0"/>
    <x v="571"/>
    <s v="Calle San Lorenzo 47"/>
    <x v="1"/>
    <x v="10"/>
    <x v="8"/>
    <s v="Venti"/>
    <x v="4"/>
    <x v="0"/>
    <n v="1560.89"/>
    <x v="0"/>
    <n v="4682.67"/>
    <s v="En tienda"/>
    <x v="0"/>
    <x v="0"/>
    <s v="App"/>
    <x v="2"/>
    <x v="0"/>
    <n v="0"/>
    <x v="1"/>
    <s v="Happy Hour"/>
    <x v="1"/>
    <x v="0"/>
    <x v="1"/>
    <n v="5.5"/>
    <x v="1"/>
    <n v="46"/>
    <n v="43"/>
  </r>
  <r>
    <s v="VTA01881"/>
    <x v="27"/>
    <n v="28"/>
    <x v="6"/>
    <x v="6"/>
    <x v="0"/>
    <x v="0"/>
    <x v="299"/>
    <s v="San Lorenzo 25, Nueva Córdoba"/>
    <x v="0"/>
    <x v="0"/>
    <x v="0"/>
    <s v=""/>
    <x v="0"/>
    <x v="3"/>
    <n v="1437.42"/>
    <x v="0"/>
    <n v="7187.1"/>
    <s v="Take Away"/>
    <x v="1"/>
    <x v="1"/>
    <s v="Efectivo"/>
    <x v="0"/>
    <x v="0"/>
    <n v="10"/>
    <x v="3"/>
    <s v="Combo"/>
    <x v="0"/>
    <x v="2"/>
    <x v="0"/>
    <n v="14.7"/>
    <x v="1"/>
    <n v="19"/>
    <n v="14"/>
  </r>
  <r>
    <s v="VTA01957"/>
    <x v="27"/>
    <n v="28"/>
    <x v="6"/>
    <x v="6"/>
    <x v="0"/>
    <x v="0"/>
    <x v="602"/>
    <s v="Avenida Colón 608"/>
    <x v="2"/>
    <x v="28"/>
    <x v="2"/>
    <s v=""/>
    <x v="0"/>
    <x v="4"/>
    <n v="1041.01"/>
    <x v="0"/>
    <n v="2082.02"/>
    <s v="Delivery"/>
    <x v="0"/>
    <x v="2"/>
    <s v="App"/>
    <x v="2"/>
    <x v="1"/>
    <n v="0"/>
    <x v="2"/>
    <s v="Ninguna"/>
    <x v="0"/>
    <x v="1"/>
    <x v="0"/>
    <n v="13.5"/>
    <x v="1"/>
    <n v="39"/>
    <n v="37"/>
  </r>
  <r>
    <s v="VTA01983"/>
    <x v="27"/>
    <n v="28"/>
    <x v="6"/>
    <x v="6"/>
    <x v="0"/>
    <x v="0"/>
    <x v="652"/>
    <s v="Córdoba Shopping"/>
    <x v="3"/>
    <x v="6"/>
    <x v="5"/>
    <s v=""/>
    <x v="0"/>
    <x v="0"/>
    <n v="2125.5500000000002"/>
    <x v="2"/>
    <n v="6376.65"/>
    <s v="Take Away"/>
    <x v="1"/>
    <x v="1"/>
    <s v="Efectivo"/>
    <x v="0"/>
    <x v="0"/>
    <n v="0"/>
    <x v="2"/>
    <s v="Ninguna"/>
    <x v="0"/>
    <x v="0"/>
    <x v="2"/>
    <n v="12.8"/>
    <x v="1"/>
    <n v="40"/>
    <n v="37"/>
  </r>
  <r>
    <s v="VTA02379"/>
    <x v="27"/>
    <n v="28"/>
    <x v="6"/>
    <x v="6"/>
    <x v="0"/>
    <x v="0"/>
    <x v="311"/>
    <s v="Córdoba Shopping"/>
    <x v="3"/>
    <x v="12"/>
    <x v="4"/>
    <s v="Tall"/>
    <x v="1"/>
    <x v="4"/>
    <n v="1428.15"/>
    <x v="0"/>
    <n v="2856.3"/>
    <s v="Delivery"/>
    <x v="0"/>
    <x v="2"/>
    <s v="App"/>
    <x v="2"/>
    <x v="0"/>
    <n v="10"/>
    <x v="3"/>
    <s v="Combo"/>
    <x v="5"/>
    <x v="1"/>
    <x v="3"/>
    <n v="4.0999999999999996"/>
    <x v="2"/>
    <n v="11"/>
    <n v="9"/>
  </r>
  <r>
    <s v="VTA02596"/>
    <x v="27"/>
    <n v="28"/>
    <x v="6"/>
    <x v="6"/>
    <x v="0"/>
    <x v="0"/>
    <x v="164"/>
    <s v="Córdoba Shopping"/>
    <x v="3"/>
    <x v="7"/>
    <x v="6"/>
    <s v=""/>
    <x v="0"/>
    <x v="1"/>
    <n v="3004.06"/>
    <x v="3"/>
    <n v="12016.24"/>
    <s v="Delivery"/>
    <x v="2"/>
    <x v="2"/>
    <s v="Tarjeta"/>
    <x v="1"/>
    <x v="1"/>
    <n v="0"/>
    <x v="2"/>
    <s v="Ninguna"/>
    <x v="0"/>
    <x v="0"/>
    <x v="1"/>
    <n v="9"/>
    <x v="1"/>
    <n v="37"/>
    <n v="33"/>
  </r>
  <r>
    <s v="VTA02647"/>
    <x v="27"/>
    <n v="28"/>
    <x v="6"/>
    <x v="6"/>
    <x v="0"/>
    <x v="0"/>
    <x v="455"/>
    <s v="San Lorenzo 25, Nueva Córdoba"/>
    <x v="0"/>
    <x v="7"/>
    <x v="6"/>
    <s v=""/>
    <x v="0"/>
    <x v="4"/>
    <n v="2849.43"/>
    <x v="2"/>
    <n v="5698.86"/>
    <s v="En tienda"/>
    <x v="1"/>
    <x v="0"/>
    <s v="App"/>
    <x v="2"/>
    <x v="1"/>
    <n v="0"/>
    <x v="3"/>
    <s v="Combo"/>
    <x v="3"/>
    <x v="2"/>
    <x v="1"/>
    <n v="6.6"/>
    <x v="4"/>
    <n v="23"/>
    <n v="21"/>
  </r>
  <r>
    <s v="VTA02733"/>
    <x v="27"/>
    <n v="28"/>
    <x v="6"/>
    <x v="6"/>
    <x v="0"/>
    <x v="0"/>
    <x v="239"/>
    <s v="Córdoba Shopping"/>
    <x v="3"/>
    <x v="20"/>
    <x v="2"/>
    <s v=""/>
    <x v="0"/>
    <x v="1"/>
    <n v="1385.31"/>
    <x v="0"/>
    <n v="5541.24"/>
    <s v="Take Away"/>
    <x v="1"/>
    <x v="1"/>
    <s v="Tarjeta"/>
    <x v="1"/>
    <x v="0"/>
    <n v="15"/>
    <x v="1"/>
    <s v="Happy Hour"/>
    <x v="2"/>
    <x v="1"/>
    <x v="0"/>
    <n v="13.7"/>
    <x v="4"/>
    <n v="31"/>
    <n v="27"/>
  </r>
  <r>
    <s v="VTA02830"/>
    <x v="27"/>
    <n v="28"/>
    <x v="6"/>
    <x v="6"/>
    <x v="0"/>
    <x v="0"/>
    <x v="622"/>
    <s v="San Lorenzo 25, Nueva Córdoba"/>
    <x v="0"/>
    <x v="0"/>
    <x v="0"/>
    <s v=""/>
    <x v="0"/>
    <x v="2"/>
    <n v="1396.37"/>
    <x v="0"/>
    <n v="1396.37"/>
    <s v="Delivery"/>
    <x v="0"/>
    <x v="2"/>
    <s v="App"/>
    <x v="2"/>
    <x v="1"/>
    <n v="0"/>
    <x v="1"/>
    <s v="Happy Hour"/>
    <x v="2"/>
    <x v="1"/>
    <x v="2"/>
    <n v="11.7"/>
    <x v="4"/>
    <n v="41"/>
    <n v="40"/>
  </r>
  <r>
    <s v="VTA02851"/>
    <x v="27"/>
    <n v="28"/>
    <x v="6"/>
    <x v="6"/>
    <x v="0"/>
    <x v="0"/>
    <x v="598"/>
    <s v="San Lorenzo 25, Nueva Córdoba"/>
    <x v="0"/>
    <x v="15"/>
    <x v="10"/>
    <s v=""/>
    <x v="0"/>
    <x v="4"/>
    <n v="1905.2"/>
    <x v="0"/>
    <n v="3810.4"/>
    <s v="En tienda"/>
    <x v="0"/>
    <x v="0"/>
    <s v="Efectivo"/>
    <x v="0"/>
    <x v="0"/>
    <n v="15"/>
    <x v="0"/>
    <s v="2x1"/>
    <x v="5"/>
    <x v="2"/>
    <x v="3"/>
    <n v="4"/>
    <x v="0"/>
    <n v="24"/>
    <n v="22"/>
  </r>
  <r>
    <s v="VTA02945"/>
    <x v="27"/>
    <n v="28"/>
    <x v="6"/>
    <x v="6"/>
    <x v="0"/>
    <x v="0"/>
    <x v="334"/>
    <s v="Córdoba Shopping"/>
    <x v="3"/>
    <x v="8"/>
    <x v="0"/>
    <s v=""/>
    <x v="0"/>
    <x v="1"/>
    <n v="1575.82"/>
    <x v="0"/>
    <n v="6303.28"/>
    <s v="En tienda"/>
    <x v="1"/>
    <x v="0"/>
    <s v="App"/>
    <x v="2"/>
    <x v="0"/>
    <n v="15"/>
    <x v="3"/>
    <s v="Combo"/>
    <x v="2"/>
    <x v="0"/>
    <x v="1"/>
    <n v="5.2"/>
    <x v="0"/>
    <n v="50"/>
    <n v="46"/>
  </r>
  <r>
    <s v="VTA02950"/>
    <x v="27"/>
    <n v="28"/>
    <x v="6"/>
    <x v="6"/>
    <x v="0"/>
    <x v="0"/>
    <x v="200"/>
    <s v="Córdoba Shopping"/>
    <x v="3"/>
    <x v="25"/>
    <x v="2"/>
    <s v=""/>
    <x v="0"/>
    <x v="2"/>
    <n v="1337.58"/>
    <x v="0"/>
    <n v="1337.58"/>
    <s v="Take Away"/>
    <x v="0"/>
    <x v="1"/>
    <s v="App"/>
    <x v="2"/>
    <x v="0"/>
    <n v="15"/>
    <x v="1"/>
    <s v="Happy Hour"/>
    <x v="5"/>
    <x v="1"/>
    <x v="0"/>
    <n v="14.7"/>
    <x v="4"/>
    <n v="17"/>
    <n v="16"/>
  </r>
  <r>
    <s v="VTA03058"/>
    <x v="27"/>
    <n v="28"/>
    <x v="6"/>
    <x v="6"/>
    <x v="0"/>
    <x v="0"/>
    <x v="474"/>
    <s v="Avenida Colón 608"/>
    <x v="2"/>
    <x v="17"/>
    <x v="9"/>
    <s v="Pequeño"/>
    <x v="2"/>
    <x v="0"/>
    <n v="1483.41"/>
    <x v="0"/>
    <n v="4450.2299999999996"/>
    <s v="Take Away"/>
    <x v="0"/>
    <x v="1"/>
    <s v="App"/>
    <x v="2"/>
    <x v="1"/>
    <n v="0"/>
    <x v="1"/>
    <s v="Happy Hour"/>
    <x v="0"/>
    <x v="0"/>
    <x v="1"/>
    <n v="8.6999999999999993"/>
    <x v="2"/>
    <n v="41"/>
    <n v="38"/>
  </r>
  <r>
    <s v="VTA03272"/>
    <x v="27"/>
    <n v="28"/>
    <x v="6"/>
    <x v="6"/>
    <x v="0"/>
    <x v="0"/>
    <x v="653"/>
    <s v="Córdoba Shopping"/>
    <x v="3"/>
    <x v="7"/>
    <x v="6"/>
    <s v=""/>
    <x v="0"/>
    <x v="3"/>
    <n v="2620.14"/>
    <x v="2"/>
    <n v="13100.7"/>
    <s v="Delivery"/>
    <x v="2"/>
    <x v="2"/>
    <s v="Tarjeta"/>
    <x v="1"/>
    <x v="0"/>
    <n v="10"/>
    <x v="2"/>
    <s v="Ninguna"/>
    <x v="1"/>
    <x v="1"/>
    <x v="3"/>
    <n v="4.7"/>
    <x v="4"/>
    <n v="20"/>
    <n v="15"/>
  </r>
  <r>
    <s v="VTA03461"/>
    <x v="27"/>
    <n v="28"/>
    <x v="6"/>
    <x v="6"/>
    <x v="0"/>
    <x v="0"/>
    <x v="14"/>
    <s v="Avenida Colón 608"/>
    <x v="2"/>
    <x v="6"/>
    <x v="5"/>
    <s v=""/>
    <x v="0"/>
    <x v="2"/>
    <n v="1741.42"/>
    <x v="0"/>
    <n v="1741.42"/>
    <s v="En tienda"/>
    <x v="0"/>
    <x v="0"/>
    <s v="Efectivo"/>
    <x v="0"/>
    <x v="0"/>
    <n v="15"/>
    <x v="1"/>
    <s v="Happy Hour"/>
    <x v="3"/>
    <x v="1"/>
    <x v="1"/>
    <n v="6.7"/>
    <x v="3"/>
    <n v="40"/>
    <n v="39"/>
  </r>
  <r>
    <s v="VTA03467"/>
    <x v="27"/>
    <n v="28"/>
    <x v="6"/>
    <x v="6"/>
    <x v="0"/>
    <x v="0"/>
    <x v="326"/>
    <s v="Avenida Colón 608"/>
    <x v="2"/>
    <x v="14"/>
    <x v="6"/>
    <s v=""/>
    <x v="0"/>
    <x v="2"/>
    <n v="2681.73"/>
    <x v="2"/>
    <n v="2681.73"/>
    <s v="En tienda"/>
    <x v="0"/>
    <x v="0"/>
    <s v="Efectivo"/>
    <x v="0"/>
    <x v="1"/>
    <n v="0"/>
    <x v="3"/>
    <s v="Combo"/>
    <x v="4"/>
    <x v="0"/>
    <x v="3"/>
    <n v="4"/>
    <x v="0"/>
    <n v="15"/>
    <n v="14"/>
  </r>
  <r>
    <s v="VTA03938"/>
    <x v="27"/>
    <n v="28"/>
    <x v="6"/>
    <x v="6"/>
    <x v="0"/>
    <x v="0"/>
    <x v="654"/>
    <s v="San Lorenzo 25, Nueva Córdoba"/>
    <x v="0"/>
    <x v="6"/>
    <x v="5"/>
    <s v=""/>
    <x v="0"/>
    <x v="4"/>
    <n v="1900.02"/>
    <x v="0"/>
    <n v="3800.04"/>
    <s v="Delivery"/>
    <x v="0"/>
    <x v="2"/>
    <s v="Tarjeta"/>
    <x v="1"/>
    <x v="0"/>
    <n v="10"/>
    <x v="3"/>
    <s v="Combo"/>
    <x v="2"/>
    <x v="2"/>
    <x v="2"/>
    <n v="12.3"/>
    <x v="0"/>
    <n v="18"/>
    <n v="16"/>
  </r>
  <r>
    <s v="VTA04033"/>
    <x v="27"/>
    <n v="28"/>
    <x v="6"/>
    <x v="6"/>
    <x v="0"/>
    <x v="0"/>
    <x v="337"/>
    <s v="Córdoba Shopping"/>
    <x v="3"/>
    <x v="27"/>
    <x v="10"/>
    <s v=""/>
    <x v="0"/>
    <x v="4"/>
    <n v="1593.12"/>
    <x v="0"/>
    <n v="3186.24"/>
    <s v="En tienda"/>
    <x v="0"/>
    <x v="0"/>
    <s v="Efectivo"/>
    <x v="0"/>
    <x v="1"/>
    <n v="0"/>
    <x v="1"/>
    <s v="Happy Hour"/>
    <x v="2"/>
    <x v="2"/>
    <x v="1"/>
    <n v="8.8000000000000007"/>
    <x v="2"/>
    <n v="27"/>
    <n v="25"/>
  </r>
  <r>
    <s v="VTA04197"/>
    <x v="27"/>
    <n v="28"/>
    <x v="6"/>
    <x v="6"/>
    <x v="0"/>
    <x v="0"/>
    <x v="490"/>
    <s v="San Lorenzo 25, Nueva Córdoba"/>
    <x v="0"/>
    <x v="19"/>
    <x v="7"/>
    <s v=""/>
    <x v="0"/>
    <x v="0"/>
    <n v="2722.98"/>
    <x v="2"/>
    <n v="8168.94"/>
    <s v="Delivery"/>
    <x v="1"/>
    <x v="2"/>
    <s v="App"/>
    <x v="2"/>
    <x v="0"/>
    <n v="10"/>
    <x v="0"/>
    <s v="2x1"/>
    <x v="0"/>
    <x v="2"/>
    <x v="3"/>
    <n v="2.9"/>
    <x v="4"/>
    <n v="16"/>
    <n v="13"/>
  </r>
  <r>
    <s v="VTA04369"/>
    <x v="27"/>
    <n v="28"/>
    <x v="6"/>
    <x v="6"/>
    <x v="0"/>
    <x v="0"/>
    <x v="655"/>
    <s v="Avenida Colón 608"/>
    <x v="2"/>
    <x v="19"/>
    <x v="7"/>
    <s v=""/>
    <x v="0"/>
    <x v="0"/>
    <n v="2120.84"/>
    <x v="2"/>
    <n v="6362.52"/>
    <s v="Take Away"/>
    <x v="1"/>
    <x v="1"/>
    <s v="Tarjeta"/>
    <x v="1"/>
    <x v="1"/>
    <n v="0"/>
    <x v="1"/>
    <s v="Happy Hour"/>
    <x v="1"/>
    <x v="1"/>
    <x v="3"/>
    <n v="4.2"/>
    <x v="4"/>
    <n v="49"/>
    <n v="46"/>
  </r>
  <r>
    <s v="VTA04380"/>
    <x v="27"/>
    <n v="28"/>
    <x v="6"/>
    <x v="6"/>
    <x v="0"/>
    <x v="0"/>
    <x v="328"/>
    <s v="Calle San Lorenzo 47"/>
    <x v="1"/>
    <x v="23"/>
    <x v="10"/>
    <s v=""/>
    <x v="0"/>
    <x v="3"/>
    <n v="1614.74"/>
    <x v="0"/>
    <n v="8073.7"/>
    <s v="Delivery"/>
    <x v="1"/>
    <x v="2"/>
    <s v="App"/>
    <x v="2"/>
    <x v="1"/>
    <n v="0"/>
    <x v="2"/>
    <s v="Ninguna"/>
    <x v="3"/>
    <x v="2"/>
    <x v="0"/>
    <n v="13.7"/>
    <x v="4"/>
    <n v="28"/>
    <n v="23"/>
  </r>
  <r>
    <s v="VTA04511"/>
    <x v="27"/>
    <n v="28"/>
    <x v="6"/>
    <x v="6"/>
    <x v="0"/>
    <x v="0"/>
    <x v="656"/>
    <s v="San Lorenzo 25, Nueva Córdoba"/>
    <x v="0"/>
    <x v="18"/>
    <x v="9"/>
    <s v="Venti"/>
    <x v="4"/>
    <x v="3"/>
    <n v="1323.4"/>
    <x v="0"/>
    <n v="6617"/>
    <s v="Take Away"/>
    <x v="1"/>
    <x v="1"/>
    <s v="Tarjeta"/>
    <x v="1"/>
    <x v="1"/>
    <n v="0"/>
    <x v="0"/>
    <s v="2x1"/>
    <x v="1"/>
    <x v="0"/>
    <x v="2"/>
    <n v="10.199999999999999"/>
    <x v="2"/>
    <n v="30"/>
    <n v="25"/>
  </r>
  <r>
    <s v="VTA04603"/>
    <x v="27"/>
    <n v="28"/>
    <x v="6"/>
    <x v="6"/>
    <x v="0"/>
    <x v="0"/>
    <x v="80"/>
    <s v="San Lorenzo 25, Nueva Córdoba"/>
    <x v="0"/>
    <x v="21"/>
    <x v="1"/>
    <s v=""/>
    <x v="0"/>
    <x v="4"/>
    <n v="705.41"/>
    <x v="1"/>
    <n v="1410.82"/>
    <s v="Take Away"/>
    <x v="0"/>
    <x v="1"/>
    <s v="Tarjeta"/>
    <x v="1"/>
    <x v="0"/>
    <n v="15"/>
    <x v="1"/>
    <s v="Happy Hour"/>
    <x v="1"/>
    <x v="2"/>
    <x v="3"/>
    <n v="3"/>
    <x v="0"/>
    <n v="13"/>
    <n v="11"/>
  </r>
  <r>
    <s v="VTA04910"/>
    <x v="27"/>
    <n v="28"/>
    <x v="6"/>
    <x v="6"/>
    <x v="0"/>
    <x v="0"/>
    <x v="588"/>
    <s v="Córdoba Shopping"/>
    <x v="3"/>
    <x v="34"/>
    <x v="4"/>
    <s v="Grande"/>
    <x v="3"/>
    <x v="0"/>
    <n v="1555.24"/>
    <x v="0"/>
    <n v="4665.72"/>
    <s v="Delivery"/>
    <x v="0"/>
    <x v="2"/>
    <s v="App"/>
    <x v="2"/>
    <x v="1"/>
    <n v="0"/>
    <x v="2"/>
    <s v="Ninguna"/>
    <x v="2"/>
    <x v="1"/>
    <x v="2"/>
    <n v="12.4"/>
    <x v="2"/>
    <n v="46"/>
    <n v="43"/>
  </r>
  <r>
    <s v="VTA04913"/>
    <x v="27"/>
    <n v="28"/>
    <x v="6"/>
    <x v="6"/>
    <x v="0"/>
    <x v="0"/>
    <x v="657"/>
    <s v="San Lorenzo 25, Nueva Córdoba"/>
    <x v="0"/>
    <x v="25"/>
    <x v="2"/>
    <s v=""/>
    <x v="0"/>
    <x v="1"/>
    <n v="1263.3599999999999"/>
    <x v="0"/>
    <n v="5053.4399999999996"/>
    <s v="En tienda"/>
    <x v="1"/>
    <x v="0"/>
    <s v="Tarjeta"/>
    <x v="1"/>
    <x v="1"/>
    <n v="0"/>
    <x v="3"/>
    <s v="Combo"/>
    <x v="0"/>
    <x v="0"/>
    <x v="2"/>
    <n v="10.5"/>
    <x v="4"/>
    <n v="25"/>
    <n v="21"/>
  </r>
  <r>
    <s v="VTA04933"/>
    <x v="27"/>
    <n v="28"/>
    <x v="6"/>
    <x v="6"/>
    <x v="0"/>
    <x v="0"/>
    <x v="391"/>
    <s v="Avenida Colón 608"/>
    <x v="2"/>
    <x v="34"/>
    <x v="4"/>
    <s v="Grande"/>
    <x v="3"/>
    <x v="2"/>
    <n v="1791.2"/>
    <x v="0"/>
    <n v="1791.2"/>
    <s v="Delivery"/>
    <x v="0"/>
    <x v="2"/>
    <s v="App"/>
    <x v="2"/>
    <x v="1"/>
    <n v="0"/>
    <x v="1"/>
    <s v="Happy Hour"/>
    <x v="2"/>
    <x v="2"/>
    <x v="0"/>
    <n v="14.9"/>
    <x v="1"/>
    <n v="44"/>
    <n v="43"/>
  </r>
  <r>
    <s v="VTA00186"/>
    <x v="28"/>
    <n v="29"/>
    <x v="0"/>
    <x v="0"/>
    <x v="0"/>
    <x v="0"/>
    <x v="389"/>
    <s v="San Lorenzo 25, Nueva Córdoba"/>
    <x v="0"/>
    <x v="8"/>
    <x v="0"/>
    <s v=""/>
    <x v="0"/>
    <x v="2"/>
    <n v="1010"/>
    <x v="0"/>
    <n v="1010"/>
    <s v="Take Away"/>
    <x v="0"/>
    <x v="1"/>
    <s v="App"/>
    <x v="2"/>
    <x v="1"/>
    <n v="0"/>
    <x v="1"/>
    <s v="Happy Hour"/>
    <x v="5"/>
    <x v="2"/>
    <x v="2"/>
    <n v="10.199999999999999"/>
    <x v="1"/>
    <n v="26"/>
    <n v="25"/>
  </r>
  <r>
    <s v="VTA00192"/>
    <x v="28"/>
    <n v="29"/>
    <x v="0"/>
    <x v="0"/>
    <x v="0"/>
    <x v="0"/>
    <x v="509"/>
    <s v="Córdoba Shopping"/>
    <x v="3"/>
    <x v="10"/>
    <x v="8"/>
    <s v="Pequeño"/>
    <x v="2"/>
    <x v="4"/>
    <n v="1683.06"/>
    <x v="0"/>
    <n v="3366.12"/>
    <s v="Delivery"/>
    <x v="0"/>
    <x v="2"/>
    <s v="App"/>
    <x v="2"/>
    <x v="1"/>
    <n v="0"/>
    <x v="2"/>
    <s v="Ninguna"/>
    <x v="5"/>
    <x v="2"/>
    <x v="1"/>
    <n v="8.4"/>
    <x v="4"/>
    <n v="45"/>
    <n v="43"/>
  </r>
  <r>
    <s v="VTA00395"/>
    <x v="28"/>
    <n v="29"/>
    <x v="0"/>
    <x v="0"/>
    <x v="0"/>
    <x v="0"/>
    <x v="475"/>
    <s v="Córdoba Shopping"/>
    <x v="3"/>
    <x v="25"/>
    <x v="2"/>
    <s v=""/>
    <x v="0"/>
    <x v="2"/>
    <n v="1486.24"/>
    <x v="0"/>
    <n v="1486.24"/>
    <s v="En tienda"/>
    <x v="0"/>
    <x v="0"/>
    <s v="App"/>
    <x v="2"/>
    <x v="0"/>
    <n v="15"/>
    <x v="2"/>
    <s v="Ninguna"/>
    <x v="2"/>
    <x v="1"/>
    <x v="1"/>
    <n v="6"/>
    <x v="1"/>
    <n v="27"/>
    <n v="26"/>
  </r>
  <r>
    <s v="VTA00476"/>
    <x v="28"/>
    <n v="29"/>
    <x v="0"/>
    <x v="0"/>
    <x v="0"/>
    <x v="0"/>
    <x v="330"/>
    <s v="Calle San Lorenzo 47"/>
    <x v="1"/>
    <x v="14"/>
    <x v="6"/>
    <s v=""/>
    <x v="0"/>
    <x v="3"/>
    <n v="2958.18"/>
    <x v="2"/>
    <n v="14790.9"/>
    <s v="Delivery"/>
    <x v="2"/>
    <x v="2"/>
    <s v="Efectivo"/>
    <x v="0"/>
    <x v="0"/>
    <n v="15"/>
    <x v="0"/>
    <s v="2x1"/>
    <x v="0"/>
    <x v="2"/>
    <x v="0"/>
    <n v="14.2"/>
    <x v="0"/>
    <n v="39"/>
    <n v="34"/>
  </r>
  <r>
    <s v="VTA00542"/>
    <x v="28"/>
    <n v="29"/>
    <x v="0"/>
    <x v="0"/>
    <x v="0"/>
    <x v="0"/>
    <x v="524"/>
    <s v="Calle San Lorenzo 47"/>
    <x v="1"/>
    <x v="11"/>
    <x v="9"/>
    <s v="Grande"/>
    <x v="3"/>
    <x v="2"/>
    <n v="1747.08"/>
    <x v="0"/>
    <n v="1747.08"/>
    <s v="En tienda"/>
    <x v="0"/>
    <x v="0"/>
    <s v="App"/>
    <x v="2"/>
    <x v="0"/>
    <n v="10"/>
    <x v="0"/>
    <s v="2x1"/>
    <x v="3"/>
    <x v="0"/>
    <x v="1"/>
    <n v="9.6999999999999993"/>
    <x v="3"/>
    <n v="25"/>
    <n v="24"/>
  </r>
  <r>
    <s v="VTA00751"/>
    <x v="28"/>
    <n v="29"/>
    <x v="0"/>
    <x v="0"/>
    <x v="0"/>
    <x v="0"/>
    <x v="264"/>
    <s v="Avenida Colón 608"/>
    <x v="2"/>
    <x v="8"/>
    <x v="0"/>
    <s v=""/>
    <x v="0"/>
    <x v="4"/>
    <n v="1102.17"/>
    <x v="0"/>
    <n v="2204.34"/>
    <s v="Delivery"/>
    <x v="0"/>
    <x v="2"/>
    <s v="App"/>
    <x v="2"/>
    <x v="1"/>
    <n v="0"/>
    <x v="0"/>
    <s v="2x1"/>
    <x v="5"/>
    <x v="1"/>
    <x v="2"/>
    <n v="11.7"/>
    <x v="2"/>
    <n v="17"/>
    <n v="15"/>
  </r>
  <r>
    <s v="VTA00763"/>
    <x v="28"/>
    <n v="29"/>
    <x v="0"/>
    <x v="0"/>
    <x v="0"/>
    <x v="0"/>
    <x v="212"/>
    <s v="Córdoba Shopping"/>
    <x v="3"/>
    <x v="11"/>
    <x v="9"/>
    <s v="Pequeño"/>
    <x v="2"/>
    <x v="0"/>
    <n v="1474.83"/>
    <x v="0"/>
    <n v="4424.49"/>
    <s v="Take Away"/>
    <x v="0"/>
    <x v="1"/>
    <s v="Tarjeta"/>
    <x v="1"/>
    <x v="1"/>
    <n v="0"/>
    <x v="1"/>
    <s v="Happy Hour"/>
    <x v="3"/>
    <x v="2"/>
    <x v="3"/>
    <n v="2.6"/>
    <x v="3"/>
    <n v="31"/>
    <n v="28"/>
  </r>
  <r>
    <s v="VTA00783"/>
    <x v="28"/>
    <n v="29"/>
    <x v="0"/>
    <x v="0"/>
    <x v="0"/>
    <x v="0"/>
    <x v="312"/>
    <s v="Calle San Lorenzo 47"/>
    <x v="1"/>
    <x v="16"/>
    <x v="4"/>
    <s v="Grande"/>
    <x v="3"/>
    <x v="4"/>
    <n v="1343.35"/>
    <x v="0"/>
    <n v="2686.7"/>
    <s v="En tienda"/>
    <x v="0"/>
    <x v="0"/>
    <s v="Efectivo"/>
    <x v="0"/>
    <x v="1"/>
    <n v="0"/>
    <x v="1"/>
    <s v="Happy Hour"/>
    <x v="0"/>
    <x v="1"/>
    <x v="0"/>
    <n v="14.8"/>
    <x v="3"/>
    <n v="25"/>
    <n v="23"/>
  </r>
  <r>
    <s v="VTA00849"/>
    <x v="28"/>
    <n v="29"/>
    <x v="0"/>
    <x v="0"/>
    <x v="0"/>
    <x v="0"/>
    <x v="215"/>
    <s v="Avenida Colón 608"/>
    <x v="2"/>
    <x v="13"/>
    <x v="9"/>
    <s v="Venti"/>
    <x v="4"/>
    <x v="2"/>
    <n v="1596.82"/>
    <x v="0"/>
    <n v="1596.82"/>
    <s v="Delivery"/>
    <x v="0"/>
    <x v="2"/>
    <s v="App"/>
    <x v="2"/>
    <x v="0"/>
    <n v="0"/>
    <x v="3"/>
    <s v="Combo"/>
    <x v="2"/>
    <x v="0"/>
    <x v="0"/>
    <n v="13.9"/>
    <x v="2"/>
    <n v="50"/>
    <n v="49"/>
  </r>
  <r>
    <s v="VTA00878"/>
    <x v="28"/>
    <n v="29"/>
    <x v="0"/>
    <x v="0"/>
    <x v="0"/>
    <x v="0"/>
    <x v="73"/>
    <s v="San Lorenzo 25, Nueva Córdoba"/>
    <x v="0"/>
    <x v="33"/>
    <x v="4"/>
    <s v="Pequeño"/>
    <x v="2"/>
    <x v="1"/>
    <n v="1547.8"/>
    <x v="0"/>
    <n v="6191.2"/>
    <s v="En tienda"/>
    <x v="1"/>
    <x v="0"/>
    <s v="App"/>
    <x v="2"/>
    <x v="1"/>
    <n v="0"/>
    <x v="2"/>
    <s v="Ninguna"/>
    <x v="2"/>
    <x v="0"/>
    <x v="1"/>
    <n v="5.7"/>
    <x v="1"/>
    <n v="15"/>
    <n v="11"/>
  </r>
  <r>
    <s v="VTA00979"/>
    <x v="28"/>
    <n v="29"/>
    <x v="0"/>
    <x v="0"/>
    <x v="0"/>
    <x v="0"/>
    <x v="658"/>
    <s v="Avenida Colón 608"/>
    <x v="2"/>
    <x v="2"/>
    <x v="2"/>
    <s v=""/>
    <x v="0"/>
    <x v="2"/>
    <n v="1064.8699999999999"/>
    <x v="0"/>
    <n v="1064.8699999999999"/>
    <s v="En tienda"/>
    <x v="0"/>
    <x v="0"/>
    <s v="Efectivo"/>
    <x v="0"/>
    <x v="0"/>
    <n v="0"/>
    <x v="0"/>
    <s v="2x1"/>
    <x v="2"/>
    <x v="0"/>
    <x v="3"/>
    <n v="2.9"/>
    <x v="3"/>
    <n v="43"/>
    <n v="42"/>
  </r>
  <r>
    <s v="VTA00992"/>
    <x v="28"/>
    <n v="29"/>
    <x v="0"/>
    <x v="0"/>
    <x v="0"/>
    <x v="0"/>
    <x v="362"/>
    <s v="Córdoba Shopping"/>
    <x v="3"/>
    <x v="9"/>
    <x v="7"/>
    <s v=""/>
    <x v="0"/>
    <x v="1"/>
    <n v="2019.28"/>
    <x v="2"/>
    <n v="8077.12"/>
    <s v="En tienda"/>
    <x v="1"/>
    <x v="0"/>
    <s v="App"/>
    <x v="2"/>
    <x v="0"/>
    <n v="10"/>
    <x v="3"/>
    <s v="Combo"/>
    <x v="4"/>
    <x v="0"/>
    <x v="3"/>
    <n v="3.2"/>
    <x v="1"/>
    <n v="38"/>
    <n v="34"/>
  </r>
  <r>
    <s v="VTA01059"/>
    <x v="28"/>
    <n v="29"/>
    <x v="0"/>
    <x v="0"/>
    <x v="0"/>
    <x v="0"/>
    <x v="622"/>
    <s v="Córdoba Shopping"/>
    <x v="3"/>
    <x v="28"/>
    <x v="2"/>
    <s v=""/>
    <x v="0"/>
    <x v="2"/>
    <n v="1198.8699999999999"/>
    <x v="0"/>
    <n v="1198.8699999999999"/>
    <s v="Delivery"/>
    <x v="0"/>
    <x v="2"/>
    <s v="Tarjeta"/>
    <x v="1"/>
    <x v="0"/>
    <n v="10"/>
    <x v="2"/>
    <s v="Ninguna"/>
    <x v="2"/>
    <x v="0"/>
    <x v="2"/>
    <n v="11.4"/>
    <x v="3"/>
    <n v="28"/>
    <n v="27"/>
  </r>
  <r>
    <s v="VTA01131"/>
    <x v="28"/>
    <n v="29"/>
    <x v="0"/>
    <x v="0"/>
    <x v="0"/>
    <x v="0"/>
    <x v="614"/>
    <s v="Córdoba Shopping"/>
    <x v="3"/>
    <x v="4"/>
    <x v="2"/>
    <s v=""/>
    <x v="0"/>
    <x v="2"/>
    <n v="1055.42"/>
    <x v="0"/>
    <n v="1055.42"/>
    <s v="En tienda"/>
    <x v="0"/>
    <x v="0"/>
    <s v="Efectivo"/>
    <x v="0"/>
    <x v="1"/>
    <n v="0"/>
    <x v="0"/>
    <s v="2x1"/>
    <x v="0"/>
    <x v="0"/>
    <x v="2"/>
    <n v="11.5"/>
    <x v="4"/>
    <n v="31"/>
    <n v="30"/>
  </r>
  <r>
    <s v="VTA01255"/>
    <x v="28"/>
    <n v="29"/>
    <x v="0"/>
    <x v="0"/>
    <x v="0"/>
    <x v="0"/>
    <x v="659"/>
    <s v="Calle San Lorenzo 47"/>
    <x v="1"/>
    <x v="28"/>
    <x v="2"/>
    <s v=""/>
    <x v="0"/>
    <x v="4"/>
    <n v="1424.77"/>
    <x v="0"/>
    <n v="2849.54"/>
    <s v="Delivery"/>
    <x v="0"/>
    <x v="2"/>
    <s v="App"/>
    <x v="2"/>
    <x v="1"/>
    <n v="0"/>
    <x v="0"/>
    <s v="2x1"/>
    <x v="0"/>
    <x v="1"/>
    <x v="1"/>
    <n v="6.7"/>
    <x v="1"/>
    <n v="19"/>
    <n v="17"/>
  </r>
  <r>
    <s v="VTA01263"/>
    <x v="28"/>
    <n v="29"/>
    <x v="0"/>
    <x v="0"/>
    <x v="0"/>
    <x v="0"/>
    <x v="61"/>
    <s v="Avenida Colón 608"/>
    <x v="2"/>
    <x v="10"/>
    <x v="8"/>
    <s v="Pequeño"/>
    <x v="2"/>
    <x v="1"/>
    <n v="1886.25"/>
    <x v="0"/>
    <n v="7545"/>
    <s v="En tienda"/>
    <x v="1"/>
    <x v="0"/>
    <s v="Efectivo"/>
    <x v="0"/>
    <x v="1"/>
    <n v="0"/>
    <x v="2"/>
    <s v="Ninguna"/>
    <x v="0"/>
    <x v="2"/>
    <x v="1"/>
    <n v="7.8"/>
    <x v="0"/>
    <n v="15"/>
    <n v="11"/>
  </r>
  <r>
    <s v="VTA01455"/>
    <x v="28"/>
    <n v="29"/>
    <x v="0"/>
    <x v="0"/>
    <x v="0"/>
    <x v="0"/>
    <x v="10"/>
    <s v="Calle San Lorenzo 47"/>
    <x v="1"/>
    <x v="9"/>
    <x v="7"/>
    <s v=""/>
    <x v="0"/>
    <x v="3"/>
    <n v="2986.21"/>
    <x v="2"/>
    <n v="14931.05"/>
    <s v="Take Away"/>
    <x v="2"/>
    <x v="1"/>
    <s v="Tarjeta"/>
    <x v="1"/>
    <x v="1"/>
    <n v="0"/>
    <x v="2"/>
    <s v="Ninguna"/>
    <x v="5"/>
    <x v="0"/>
    <x v="3"/>
    <n v="4.3"/>
    <x v="4"/>
    <n v="11"/>
    <n v="6"/>
  </r>
  <r>
    <s v="VTA01506"/>
    <x v="28"/>
    <n v="29"/>
    <x v="0"/>
    <x v="0"/>
    <x v="0"/>
    <x v="0"/>
    <x v="276"/>
    <s v="Calle San Lorenzo 47"/>
    <x v="1"/>
    <x v="20"/>
    <x v="2"/>
    <s v=""/>
    <x v="0"/>
    <x v="1"/>
    <n v="1243.56"/>
    <x v="0"/>
    <n v="4974.24"/>
    <s v="En tienda"/>
    <x v="0"/>
    <x v="0"/>
    <s v="Efectivo"/>
    <x v="0"/>
    <x v="1"/>
    <n v="0"/>
    <x v="2"/>
    <s v="Ninguna"/>
    <x v="0"/>
    <x v="2"/>
    <x v="1"/>
    <n v="8.4"/>
    <x v="0"/>
    <n v="28"/>
    <n v="24"/>
  </r>
  <r>
    <s v="VTA01509"/>
    <x v="28"/>
    <n v="29"/>
    <x v="0"/>
    <x v="0"/>
    <x v="0"/>
    <x v="0"/>
    <x v="660"/>
    <s v="Córdoba Shopping"/>
    <x v="3"/>
    <x v="19"/>
    <x v="7"/>
    <s v=""/>
    <x v="0"/>
    <x v="3"/>
    <n v="2422.4299999999998"/>
    <x v="2"/>
    <n v="12112.15"/>
    <s v="En tienda"/>
    <x v="2"/>
    <x v="0"/>
    <s v="App"/>
    <x v="2"/>
    <x v="0"/>
    <n v="0"/>
    <x v="0"/>
    <s v="2x1"/>
    <x v="2"/>
    <x v="2"/>
    <x v="3"/>
    <n v="2.1"/>
    <x v="4"/>
    <n v="15"/>
    <n v="10"/>
  </r>
  <r>
    <s v="VTA01633"/>
    <x v="28"/>
    <n v="29"/>
    <x v="0"/>
    <x v="0"/>
    <x v="0"/>
    <x v="0"/>
    <x v="661"/>
    <s v="Avenida Colón 608"/>
    <x v="2"/>
    <x v="30"/>
    <x v="9"/>
    <s v="Pequeño"/>
    <x v="2"/>
    <x v="1"/>
    <n v="1252.98"/>
    <x v="0"/>
    <n v="5011.92"/>
    <s v="En tienda"/>
    <x v="1"/>
    <x v="0"/>
    <s v="Tarjeta"/>
    <x v="1"/>
    <x v="0"/>
    <n v="15"/>
    <x v="3"/>
    <s v="Combo"/>
    <x v="5"/>
    <x v="2"/>
    <x v="3"/>
    <n v="4.8"/>
    <x v="2"/>
    <n v="36"/>
    <n v="32"/>
  </r>
  <r>
    <s v="VTA01642"/>
    <x v="28"/>
    <n v="29"/>
    <x v="0"/>
    <x v="0"/>
    <x v="0"/>
    <x v="0"/>
    <x v="377"/>
    <s v="Avenida Colón 608"/>
    <x v="2"/>
    <x v="5"/>
    <x v="4"/>
    <s v="Grande"/>
    <x v="3"/>
    <x v="0"/>
    <n v="1578.91"/>
    <x v="0"/>
    <n v="4736.7299999999996"/>
    <s v="En tienda"/>
    <x v="0"/>
    <x v="0"/>
    <s v="Tarjeta"/>
    <x v="1"/>
    <x v="1"/>
    <n v="0"/>
    <x v="2"/>
    <s v="Ninguna"/>
    <x v="0"/>
    <x v="0"/>
    <x v="3"/>
    <n v="3.1"/>
    <x v="4"/>
    <n v="11"/>
    <n v="8"/>
  </r>
  <r>
    <s v="VTA01830"/>
    <x v="28"/>
    <n v="29"/>
    <x v="0"/>
    <x v="0"/>
    <x v="0"/>
    <x v="0"/>
    <x v="662"/>
    <s v="San Lorenzo 25, Nueva Córdoba"/>
    <x v="0"/>
    <x v="3"/>
    <x v="3"/>
    <s v=""/>
    <x v="0"/>
    <x v="2"/>
    <n v="1398.84"/>
    <x v="0"/>
    <n v="1398.84"/>
    <s v="Delivery"/>
    <x v="0"/>
    <x v="2"/>
    <s v="App"/>
    <x v="2"/>
    <x v="1"/>
    <n v="0"/>
    <x v="0"/>
    <s v="2x1"/>
    <x v="1"/>
    <x v="0"/>
    <x v="3"/>
    <n v="2.7"/>
    <x v="4"/>
    <n v="38"/>
    <n v="37"/>
  </r>
  <r>
    <s v="VTA01840"/>
    <x v="28"/>
    <n v="29"/>
    <x v="0"/>
    <x v="0"/>
    <x v="0"/>
    <x v="0"/>
    <x v="387"/>
    <s v="Calle San Lorenzo 47"/>
    <x v="1"/>
    <x v="10"/>
    <x v="8"/>
    <s v="Tall"/>
    <x v="1"/>
    <x v="2"/>
    <n v="1918.45"/>
    <x v="0"/>
    <n v="1918.45"/>
    <s v="Take Away"/>
    <x v="0"/>
    <x v="1"/>
    <s v="Tarjeta"/>
    <x v="1"/>
    <x v="0"/>
    <n v="15"/>
    <x v="0"/>
    <s v="2x1"/>
    <x v="2"/>
    <x v="1"/>
    <x v="2"/>
    <n v="11.9"/>
    <x v="0"/>
    <n v="30"/>
    <n v="29"/>
  </r>
  <r>
    <s v="VTA02129"/>
    <x v="28"/>
    <n v="29"/>
    <x v="0"/>
    <x v="0"/>
    <x v="0"/>
    <x v="0"/>
    <x v="544"/>
    <s v="San Lorenzo 25, Nueva Córdoba"/>
    <x v="0"/>
    <x v="18"/>
    <x v="9"/>
    <s v="Venti"/>
    <x v="4"/>
    <x v="3"/>
    <n v="1695.91"/>
    <x v="0"/>
    <n v="8479.5499999999993"/>
    <s v="Delivery"/>
    <x v="1"/>
    <x v="2"/>
    <s v="Tarjeta"/>
    <x v="1"/>
    <x v="1"/>
    <n v="0"/>
    <x v="3"/>
    <s v="Combo"/>
    <x v="2"/>
    <x v="0"/>
    <x v="1"/>
    <n v="8.4"/>
    <x v="0"/>
    <n v="20"/>
    <n v="15"/>
  </r>
  <r>
    <s v="VTA02225"/>
    <x v="28"/>
    <n v="29"/>
    <x v="0"/>
    <x v="0"/>
    <x v="0"/>
    <x v="0"/>
    <x v="422"/>
    <s v="Avenida Colón 608"/>
    <x v="2"/>
    <x v="8"/>
    <x v="0"/>
    <s v=""/>
    <x v="0"/>
    <x v="2"/>
    <n v="1586"/>
    <x v="0"/>
    <n v="1586"/>
    <s v="En tienda"/>
    <x v="0"/>
    <x v="0"/>
    <s v="App"/>
    <x v="2"/>
    <x v="1"/>
    <n v="0"/>
    <x v="1"/>
    <s v="Happy Hour"/>
    <x v="0"/>
    <x v="1"/>
    <x v="1"/>
    <n v="8.3000000000000007"/>
    <x v="3"/>
    <n v="47"/>
    <n v="46"/>
  </r>
  <r>
    <s v="VTA02409"/>
    <x v="28"/>
    <n v="29"/>
    <x v="0"/>
    <x v="0"/>
    <x v="0"/>
    <x v="0"/>
    <x v="105"/>
    <s v="San Lorenzo 25, Nueva Córdoba"/>
    <x v="0"/>
    <x v="27"/>
    <x v="10"/>
    <s v=""/>
    <x v="0"/>
    <x v="1"/>
    <n v="1944.14"/>
    <x v="0"/>
    <n v="7776.56"/>
    <s v="Delivery"/>
    <x v="1"/>
    <x v="2"/>
    <s v="Tarjeta"/>
    <x v="1"/>
    <x v="0"/>
    <n v="10"/>
    <x v="2"/>
    <s v="Ninguna"/>
    <x v="5"/>
    <x v="2"/>
    <x v="2"/>
    <n v="12.6"/>
    <x v="4"/>
    <n v="19"/>
    <n v="15"/>
  </r>
  <r>
    <s v="VTA02439"/>
    <x v="28"/>
    <n v="29"/>
    <x v="0"/>
    <x v="0"/>
    <x v="0"/>
    <x v="0"/>
    <x v="663"/>
    <s v="Córdoba Shopping"/>
    <x v="3"/>
    <x v="8"/>
    <x v="0"/>
    <s v=""/>
    <x v="0"/>
    <x v="1"/>
    <n v="1224.1400000000001"/>
    <x v="0"/>
    <n v="4896.5600000000004"/>
    <s v="Take Away"/>
    <x v="0"/>
    <x v="1"/>
    <s v="Tarjeta"/>
    <x v="1"/>
    <x v="1"/>
    <n v="0"/>
    <x v="0"/>
    <s v="2x1"/>
    <x v="4"/>
    <x v="1"/>
    <x v="1"/>
    <n v="5.4"/>
    <x v="3"/>
    <n v="37"/>
    <n v="33"/>
  </r>
  <r>
    <s v="VTA02601"/>
    <x v="28"/>
    <n v="29"/>
    <x v="0"/>
    <x v="0"/>
    <x v="0"/>
    <x v="0"/>
    <x v="41"/>
    <s v="Avenida Colón 608"/>
    <x v="2"/>
    <x v="1"/>
    <x v="1"/>
    <s v=""/>
    <x v="0"/>
    <x v="3"/>
    <n v="906.59"/>
    <x v="1"/>
    <n v="4532.95"/>
    <s v="Delivery"/>
    <x v="0"/>
    <x v="2"/>
    <s v="Efectivo"/>
    <x v="0"/>
    <x v="0"/>
    <n v="15"/>
    <x v="2"/>
    <s v="Ninguna"/>
    <x v="5"/>
    <x v="2"/>
    <x v="2"/>
    <n v="10"/>
    <x v="0"/>
    <n v="48"/>
    <n v="43"/>
  </r>
  <r>
    <s v="VTA02649"/>
    <x v="28"/>
    <n v="29"/>
    <x v="0"/>
    <x v="0"/>
    <x v="0"/>
    <x v="0"/>
    <x v="623"/>
    <s v="Avenida Colón 608"/>
    <x v="2"/>
    <x v="27"/>
    <x v="10"/>
    <s v=""/>
    <x v="0"/>
    <x v="2"/>
    <n v="1935.74"/>
    <x v="0"/>
    <n v="1935.74"/>
    <s v="Delivery"/>
    <x v="0"/>
    <x v="2"/>
    <s v="Efectivo"/>
    <x v="0"/>
    <x v="1"/>
    <n v="0"/>
    <x v="3"/>
    <s v="Combo"/>
    <x v="3"/>
    <x v="0"/>
    <x v="2"/>
    <n v="12.2"/>
    <x v="0"/>
    <n v="22"/>
    <n v="21"/>
  </r>
  <r>
    <s v="VTA02674"/>
    <x v="28"/>
    <n v="29"/>
    <x v="0"/>
    <x v="0"/>
    <x v="0"/>
    <x v="0"/>
    <x v="664"/>
    <s v="Calle San Lorenzo 47"/>
    <x v="1"/>
    <x v="18"/>
    <x v="9"/>
    <s v="Tall"/>
    <x v="1"/>
    <x v="3"/>
    <n v="1280.3900000000001"/>
    <x v="0"/>
    <n v="6401.95"/>
    <s v="Take Away"/>
    <x v="1"/>
    <x v="1"/>
    <s v="Tarjeta"/>
    <x v="1"/>
    <x v="0"/>
    <n v="15"/>
    <x v="2"/>
    <s v="Ninguna"/>
    <x v="3"/>
    <x v="0"/>
    <x v="2"/>
    <n v="10.5"/>
    <x v="1"/>
    <n v="38"/>
    <n v="33"/>
  </r>
  <r>
    <s v="VTA02909"/>
    <x v="28"/>
    <n v="29"/>
    <x v="0"/>
    <x v="0"/>
    <x v="0"/>
    <x v="0"/>
    <x v="328"/>
    <s v="San Lorenzo 25, Nueva Córdoba"/>
    <x v="0"/>
    <x v="16"/>
    <x v="4"/>
    <s v="Grande"/>
    <x v="3"/>
    <x v="4"/>
    <n v="1360.5"/>
    <x v="0"/>
    <n v="2721"/>
    <s v="En tienda"/>
    <x v="0"/>
    <x v="0"/>
    <s v="Efectivo"/>
    <x v="0"/>
    <x v="0"/>
    <n v="0"/>
    <x v="1"/>
    <s v="Happy Hour"/>
    <x v="4"/>
    <x v="0"/>
    <x v="1"/>
    <n v="8.6999999999999993"/>
    <x v="0"/>
    <n v="39"/>
    <n v="37"/>
  </r>
  <r>
    <s v="VTA02955"/>
    <x v="28"/>
    <n v="29"/>
    <x v="0"/>
    <x v="0"/>
    <x v="0"/>
    <x v="0"/>
    <x v="239"/>
    <s v="San Lorenzo 25, Nueva Córdoba"/>
    <x v="0"/>
    <x v="3"/>
    <x v="3"/>
    <s v=""/>
    <x v="0"/>
    <x v="2"/>
    <n v="1160.1199999999999"/>
    <x v="0"/>
    <n v="1160.1199999999999"/>
    <s v="Delivery"/>
    <x v="0"/>
    <x v="2"/>
    <s v="App"/>
    <x v="2"/>
    <x v="0"/>
    <n v="10"/>
    <x v="0"/>
    <s v="2x1"/>
    <x v="3"/>
    <x v="0"/>
    <x v="2"/>
    <n v="10.8"/>
    <x v="0"/>
    <n v="42"/>
    <n v="41"/>
  </r>
  <r>
    <s v="VTA02993"/>
    <x v="28"/>
    <n v="29"/>
    <x v="0"/>
    <x v="0"/>
    <x v="0"/>
    <x v="0"/>
    <x v="619"/>
    <s v="Córdoba Shopping"/>
    <x v="3"/>
    <x v="29"/>
    <x v="9"/>
    <s v="Tall"/>
    <x v="1"/>
    <x v="2"/>
    <n v="1545.49"/>
    <x v="0"/>
    <n v="1545.49"/>
    <s v="Take Away"/>
    <x v="0"/>
    <x v="1"/>
    <s v="Efectivo"/>
    <x v="0"/>
    <x v="0"/>
    <n v="0"/>
    <x v="3"/>
    <s v="Combo"/>
    <x v="3"/>
    <x v="2"/>
    <x v="3"/>
    <n v="4.8"/>
    <x v="0"/>
    <n v="10"/>
    <n v="9"/>
  </r>
  <r>
    <s v="VTA03273"/>
    <x v="28"/>
    <n v="29"/>
    <x v="0"/>
    <x v="0"/>
    <x v="0"/>
    <x v="0"/>
    <x v="665"/>
    <s v="Calle San Lorenzo 47"/>
    <x v="1"/>
    <x v="14"/>
    <x v="6"/>
    <s v=""/>
    <x v="0"/>
    <x v="3"/>
    <n v="3462.19"/>
    <x v="3"/>
    <n v="17310.95"/>
    <s v="Delivery"/>
    <x v="3"/>
    <x v="2"/>
    <s v="App"/>
    <x v="2"/>
    <x v="0"/>
    <n v="0"/>
    <x v="1"/>
    <s v="Happy Hour"/>
    <x v="1"/>
    <x v="0"/>
    <x v="1"/>
    <n v="5.8"/>
    <x v="1"/>
    <n v="20"/>
    <n v="15"/>
  </r>
  <r>
    <s v="VTA03283"/>
    <x v="28"/>
    <n v="29"/>
    <x v="0"/>
    <x v="0"/>
    <x v="0"/>
    <x v="0"/>
    <x v="191"/>
    <s v="Avenida Colón 608"/>
    <x v="2"/>
    <x v="25"/>
    <x v="2"/>
    <s v=""/>
    <x v="0"/>
    <x v="1"/>
    <n v="1388.35"/>
    <x v="0"/>
    <n v="5553.4"/>
    <s v="En tienda"/>
    <x v="1"/>
    <x v="0"/>
    <s v="Efectivo"/>
    <x v="0"/>
    <x v="0"/>
    <n v="15"/>
    <x v="0"/>
    <s v="2x1"/>
    <x v="5"/>
    <x v="2"/>
    <x v="1"/>
    <n v="8.5"/>
    <x v="4"/>
    <n v="45"/>
    <n v="41"/>
  </r>
  <r>
    <s v="VTA03696"/>
    <x v="28"/>
    <n v="29"/>
    <x v="0"/>
    <x v="0"/>
    <x v="0"/>
    <x v="0"/>
    <x v="254"/>
    <s v="Córdoba Shopping"/>
    <x v="3"/>
    <x v="10"/>
    <x v="8"/>
    <s v="Grande"/>
    <x v="3"/>
    <x v="1"/>
    <n v="1684.7"/>
    <x v="0"/>
    <n v="6738.8"/>
    <s v="Take Away"/>
    <x v="1"/>
    <x v="1"/>
    <s v="Efectivo"/>
    <x v="0"/>
    <x v="1"/>
    <n v="0"/>
    <x v="0"/>
    <s v="2x1"/>
    <x v="2"/>
    <x v="1"/>
    <x v="1"/>
    <n v="6.7"/>
    <x v="2"/>
    <n v="27"/>
    <n v="23"/>
  </r>
  <r>
    <s v="VTA03731"/>
    <x v="28"/>
    <n v="29"/>
    <x v="0"/>
    <x v="0"/>
    <x v="0"/>
    <x v="0"/>
    <x v="666"/>
    <s v="Avenida Colón 608"/>
    <x v="2"/>
    <x v="9"/>
    <x v="7"/>
    <s v=""/>
    <x v="0"/>
    <x v="1"/>
    <n v="2540.42"/>
    <x v="2"/>
    <n v="10161.68"/>
    <s v="Delivery"/>
    <x v="2"/>
    <x v="2"/>
    <s v="Tarjeta"/>
    <x v="1"/>
    <x v="0"/>
    <n v="10"/>
    <x v="0"/>
    <s v="2x1"/>
    <x v="1"/>
    <x v="2"/>
    <x v="1"/>
    <n v="8.5"/>
    <x v="2"/>
    <n v="27"/>
    <n v="23"/>
  </r>
  <r>
    <s v="VTA03846"/>
    <x v="28"/>
    <n v="29"/>
    <x v="0"/>
    <x v="0"/>
    <x v="0"/>
    <x v="0"/>
    <x v="25"/>
    <s v="San Lorenzo 25, Nueva Córdoba"/>
    <x v="0"/>
    <x v="8"/>
    <x v="0"/>
    <s v=""/>
    <x v="0"/>
    <x v="4"/>
    <n v="1133.8399999999999"/>
    <x v="0"/>
    <n v="2267.6799999999998"/>
    <s v="En tienda"/>
    <x v="0"/>
    <x v="0"/>
    <s v="Efectivo"/>
    <x v="0"/>
    <x v="1"/>
    <n v="0"/>
    <x v="1"/>
    <s v="Happy Hour"/>
    <x v="3"/>
    <x v="1"/>
    <x v="3"/>
    <n v="3.4"/>
    <x v="4"/>
    <n v="49"/>
    <n v="47"/>
  </r>
  <r>
    <s v="VTA03954"/>
    <x v="28"/>
    <n v="29"/>
    <x v="0"/>
    <x v="0"/>
    <x v="0"/>
    <x v="0"/>
    <x v="654"/>
    <s v="Calle San Lorenzo 47"/>
    <x v="1"/>
    <x v="33"/>
    <x v="4"/>
    <s v="Venti"/>
    <x v="4"/>
    <x v="1"/>
    <n v="1783.25"/>
    <x v="0"/>
    <n v="7133"/>
    <s v="Take Away"/>
    <x v="1"/>
    <x v="1"/>
    <s v="Tarjeta"/>
    <x v="1"/>
    <x v="0"/>
    <n v="15"/>
    <x v="3"/>
    <s v="Combo"/>
    <x v="1"/>
    <x v="1"/>
    <x v="0"/>
    <n v="14.7"/>
    <x v="0"/>
    <n v="19"/>
    <n v="15"/>
  </r>
  <r>
    <s v="VTA04155"/>
    <x v="28"/>
    <n v="29"/>
    <x v="0"/>
    <x v="0"/>
    <x v="0"/>
    <x v="0"/>
    <x v="667"/>
    <s v="San Lorenzo 25, Nueva Córdoba"/>
    <x v="0"/>
    <x v="21"/>
    <x v="1"/>
    <s v=""/>
    <x v="0"/>
    <x v="1"/>
    <n v="842.35"/>
    <x v="1"/>
    <n v="3369.4"/>
    <s v="En tienda"/>
    <x v="0"/>
    <x v="0"/>
    <s v="App"/>
    <x v="2"/>
    <x v="1"/>
    <n v="0"/>
    <x v="2"/>
    <s v="Ninguna"/>
    <x v="1"/>
    <x v="2"/>
    <x v="3"/>
    <n v="4"/>
    <x v="1"/>
    <n v="16"/>
    <n v="12"/>
  </r>
  <r>
    <s v="VTA04230"/>
    <x v="28"/>
    <n v="29"/>
    <x v="0"/>
    <x v="0"/>
    <x v="0"/>
    <x v="0"/>
    <x v="652"/>
    <s v="San Lorenzo 25, Nueva Córdoba"/>
    <x v="0"/>
    <x v="6"/>
    <x v="5"/>
    <s v=""/>
    <x v="0"/>
    <x v="3"/>
    <n v="1799.4"/>
    <x v="0"/>
    <n v="8997"/>
    <s v="Delivery"/>
    <x v="1"/>
    <x v="2"/>
    <s v="Tarjeta"/>
    <x v="1"/>
    <x v="1"/>
    <n v="0"/>
    <x v="3"/>
    <s v="Combo"/>
    <x v="4"/>
    <x v="2"/>
    <x v="3"/>
    <n v="2"/>
    <x v="1"/>
    <n v="13"/>
    <n v="8"/>
  </r>
  <r>
    <s v="VTA04463"/>
    <x v="28"/>
    <n v="29"/>
    <x v="0"/>
    <x v="0"/>
    <x v="0"/>
    <x v="0"/>
    <x v="668"/>
    <s v="Avenida Colón 608"/>
    <x v="2"/>
    <x v="6"/>
    <x v="5"/>
    <s v=""/>
    <x v="0"/>
    <x v="3"/>
    <n v="1789.98"/>
    <x v="0"/>
    <n v="8949.9"/>
    <s v="En tienda"/>
    <x v="1"/>
    <x v="0"/>
    <s v="Efectivo"/>
    <x v="0"/>
    <x v="1"/>
    <n v="0"/>
    <x v="3"/>
    <s v="Combo"/>
    <x v="5"/>
    <x v="2"/>
    <x v="0"/>
    <n v="13.8"/>
    <x v="4"/>
    <n v="39"/>
    <n v="34"/>
  </r>
  <r>
    <s v="VTA04598"/>
    <x v="28"/>
    <n v="29"/>
    <x v="0"/>
    <x v="0"/>
    <x v="0"/>
    <x v="0"/>
    <x v="669"/>
    <s v="San Lorenzo 25, Nueva Córdoba"/>
    <x v="0"/>
    <x v="6"/>
    <x v="5"/>
    <s v=""/>
    <x v="0"/>
    <x v="3"/>
    <n v="2071.8200000000002"/>
    <x v="2"/>
    <n v="10359.1"/>
    <s v="En tienda"/>
    <x v="2"/>
    <x v="0"/>
    <s v="Tarjeta"/>
    <x v="1"/>
    <x v="0"/>
    <n v="15"/>
    <x v="0"/>
    <s v="2x1"/>
    <x v="2"/>
    <x v="2"/>
    <x v="2"/>
    <n v="12.4"/>
    <x v="2"/>
    <n v="41"/>
    <n v="36"/>
  </r>
  <r>
    <s v="VTA04682"/>
    <x v="28"/>
    <n v="29"/>
    <x v="0"/>
    <x v="0"/>
    <x v="0"/>
    <x v="0"/>
    <x v="670"/>
    <s v="Córdoba Shopping"/>
    <x v="3"/>
    <x v="1"/>
    <x v="1"/>
    <s v=""/>
    <x v="0"/>
    <x v="1"/>
    <n v="1021.29"/>
    <x v="0"/>
    <n v="4085.16"/>
    <s v="Take Away"/>
    <x v="0"/>
    <x v="1"/>
    <s v="Efectivo"/>
    <x v="0"/>
    <x v="1"/>
    <n v="0"/>
    <x v="3"/>
    <s v="Combo"/>
    <x v="0"/>
    <x v="2"/>
    <x v="2"/>
    <n v="10.6"/>
    <x v="3"/>
    <n v="36"/>
    <n v="32"/>
  </r>
  <r>
    <s v="VTA04771"/>
    <x v="28"/>
    <n v="29"/>
    <x v="0"/>
    <x v="0"/>
    <x v="0"/>
    <x v="0"/>
    <x v="596"/>
    <s v="San Lorenzo 25, Nueva Córdoba"/>
    <x v="0"/>
    <x v="6"/>
    <x v="5"/>
    <s v=""/>
    <x v="0"/>
    <x v="1"/>
    <n v="1633.25"/>
    <x v="0"/>
    <n v="6533"/>
    <s v="Delivery"/>
    <x v="1"/>
    <x v="2"/>
    <s v="Tarjeta"/>
    <x v="1"/>
    <x v="0"/>
    <n v="10"/>
    <x v="3"/>
    <s v="Combo"/>
    <x v="4"/>
    <x v="2"/>
    <x v="3"/>
    <n v="3.2"/>
    <x v="4"/>
    <n v="12"/>
    <n v="8"/>
  </r>
  <r>
    <s v="VTA00051"/>
    <x v="29"/>
    <n v="30"/>
    <x v="1"/>
    <x v="1"/>
    <x v="0"/>
    <x v="0"/>
    <x v="364"/>
    <s v="San Lorenzo 25, Nueva Córdoba"/>
    <x v="0"/>
    <x v="10"/>
    <x v="8"/>
    <s v="Pequeño"/>
    <x v="2"/>
    <x v="4"/>
    <n v="1649.83"/>
    <x v="0"/>
    <n v="3299.66"/>
    <s v="En tienda"/>
    <x v="0"/>
    <x v="0"/>
    <s v="Efectivo"/>
    <x v="0"/>
    <x v="1"/>
    <n v="0"/>
    <x v="3"/>
    <s v="Combo"/>
    <x v="1"/>
    <x v="1"/>
    <x v="1"/>
    <n v="5.2"/>
    <x v="2"/>
    <n v="21"/>
    <n v="19"/>
  </r>
  <r>
    <s v="VTA00181"/>
    <x v="29"/>
    <n v="30"/>
    <x v="1"/>
    <x v="1"/>
    <x v="0"/>
    <x v="0"/>
    <x v="70"/>
    <s v="San Lorenzo 25, Nueva Córdoba"/>
    <x v="0"/>
    <x v="9"/>
    <x v="7"/>
    <s v=""/>
    <x v="0"/>
    <x v="2"/>
    <n v="2021.79"/>
    <x v="2"/>
    <n v="2021.79"/>
    <s v="Delivery"/>
    <x v="0"/>
    <x v="2"/>
    <s v="App"/>
    <x v="2"/>
    <x v="0"/>
    <n v="15"/>
    <x v="2"/>
    <s v="Ninguna"/>
    <x v="1"/>
    <x v="1"/>
    <x v="1"/>
    <n v="5.5"/>
    <x v="2"/>
    <n v="31"/>
    <n v="30"/>
  </r>
  <r>
    <s v="VTA00240"/>
    <x v="29"/>
    <n v="30"/>
    <x v="1"/>
    <x v="1"/>
    <x v="0"/>
    <x v="0"/>
    <x v="279"/>
    <s v="Calle San Lorenzo 47"/>
    <x v="1"/>
    <x v="28"/>
    <x v="2"/>
    <s v=""/>
    <x v="0"/>
    <x v="0"/>
    <n v="1413.74"/>
    <x v="0"/>
    <n v="4241.22"/>
    <s v="En tienda"/>
    <x v="0"/>
    <x v="0"/>
    <s v="Efectivo"/>
    <x v="0"/>
    <x v="1"/>
    <n v="0"/>
    <x v="1"/>
    <s v="Happy Hour"/>
    <x v="3"/>
    <x v="1"/>
    <x v="2"/>
    <n v="10.199999999999999"/>
    <x v="2"/>
    <n v="14"/>
    <n v="11"/>
  </r>
  <r>
    <s v="VTA00267"/>
    <x v="29"/>
    <n v="30"/>
    <x v="1"/>
    <x v="1"/>
    <x v="0"/>
    <x v="0"/>
    <x v="85"/>
    <s v="Córdoba Shopping"/>
    <x v="3"/>
    <x v="8"/>
    <x v="0"/>
    <s v=""/>
    <x v="0"/>
    <x v="2"/>
    <n v="1160.96"/>
    <x v="0"/>
    <n v="1160.96"/>
    <s v="Take Away"/>
    <x v="0"/>
    <x v="1"/>
    <s v="Tarjeta"/>
    <x v="1"/>
    <x v="1"/>
    <n v="0"/>
    <x v="1"/>
    <s v="Happy Hour"/>
    <x v="5"/>
    <x v="2"/>
    <x v="1"/>
    <n v="6.7"/>
    <x v="4"/>
    <n v="33"/>
    <n v="32"/>
  </r>
  <r>
    <s v="VTA00451"/>
    <x v="29"/>
    <n v="30"/>
    <x v="1"/>
    <x v="1"/>
    <x v="0"/>
    <x v="0"/>
    <x v="156"/>
    <s v="Avenida Colón 608"/>
    <x v="2"/>
    <x v="8"/>
    <x v="0"/>
    <s v=""/>
    <x v="0"/>
    <x v="4"/>
    <n v="1371.68"/>
    <x v="0"/>
    <n v="2743.36"/>
    <s v="Delivery"/>
    <x v="0"/>
    <x v="2"/>
    <s v="App"/>
    <x v="2"/>
    <x v="1"/>
    <n v="0"/>
    <x v="3"/>
    <s v="Combo"/>
    <x v="0"/>
    <x v="1"/>
    <x v="2"/>
    <n v="12.8"/>
    <x v="1"/>
    <n v="44"/>
    <n v="42"/>
  </r>
  <r>
    <s v="VTA00768"/>
    <x v="29"/>
    <n v="30"/>
    <x v="1"/>
    <x v="1"/>
    <x v="0"/>
    <x v="0"/>
    <x v="326"/>
    <s v="Córdoba Shopping"/>
    <x v="3"/>
    <x v="3"/>
    <x v="3"/>
    <s v=""/>
    <x v="0"/>
    <x v="0"/>
    <n v="1538.81"/>
    <x v="0"/>
    <n v="4616.43"/>
    <s v="Take Away"/>
    <x v="0"/>
    <x v="1"/>
    <s v="Tarjeta"/>
    <x v="1"/>
    <x v="1"/>
    <n v="0"/>
    <x v="1"/>
    <s v="Happy Hour"/>
    <x v="0"/>
    <x v="2"/>
    <x v="1"/>
    <n v="5.8"/>
    <x v="3"/>
    <n v="44"/>
    <n v="41"/>
  </r>
  <r>
    <s v="VTA00890"/>
    <x v="29"/>
    <n v="30"/>
    <x v="1"/>
    <x v="1"/>
    <x v="0"/>
    <x v="0"/>
    <x v="671"/>
    <s v="Calle San Lorenzo 47"/>
    <x v="1"/>
    <x v="23"/>
    <x v="10"/>
    <s v=""/>
    <x v="0"/>
    <x v="2"/>
    <n v="1723.01"/>
    <x v="0"/>
    <n v="1723.01"/>
    <s v="En tienda"/>
    <x v="0"/>
    <x v="0"/>
    <s v="Efectivo"/>
    <x v="0"/>
    <x v="0"/>
    <n v="0"/>
    <x v="3"/>
    <s v="Combo"/>
    <x v="0"/>
    <x v="0"/>
    <x v="1"/>
    <n v="8.5"/>
    <x v="2"/>
    <n v="37"/>
    <n v="36"/>
  </r>
  <r>
    <s v="VTA00947"/>
    <x v="29"/>
    <n v="30"/>
    <x v="1"/>
    <x v="1"/>
    <x v="0"/>
    <x v="0"/>
    <x v="545"/>
    <s v="San Lorenzo 25, Nueva Córdoba"/>
    <x v="0"/>
    <x v="10"/>
    <x v="8"/>
    <s v="Grande"/>
    <x v="3"/>
    <x v="2"/>
    <n v="1634.29"/>
    <x v="0"/>
    <n v="1634.29"/>
    <s v="Take Away"/>
    <x v="0"/>
    <x v="1"/>
    <s v="App"/>
    <x v="2"/>
    <x v="1"/>
    <n v="0"/>
    <x v="2"/>
    <s v="Ninguna"/>
    <x v="3"/>
    <x v="1"/>
    <x v="3"/>
    <n v="4.5"/>
    <x v="1"/>
    <n v="23"/>
    <n v="22"/>
  </r>
  <r>
    <s v="VTA00960"/>
    <x v="29"/>
    <n v="30"/>
    <x v="1"/>
    <x v="1"/>
    <x v="0"/>
    <x v="0"/>
    <x v="157"/>
    <s v="Calle San Lorenzo 47"/>
    <x v="1"/>
    <x v="33"/>
    <x v="4"/>
    <s v="Pequeño"/>
    <x v="2"/>
    <x v="2"/>
    <n v="1613.81"/>
    <x v="0"/>
    <n v="1613.81"/>
    <s v="Take Away"/>
    <x v="0"/>
    <x v="1"/>
    <s v="App"/>
    <x v="2"/>
    <x v="1"/>
    <n v="0"/>
    <x v="1"/>
    <s v="Happy Hour"/>
    <x v="2"/>
    <x v="2"/>
    <x v="0"/>
    <n v="14.7"/>
    <x v="1"/>
    <n v="43"/>
    <n v="42"/>
  </r>
  <r>
    <s v="VTA00991"/>
    <x v="29"/>
    <n v="30"/>
    <x v="1"/>
    <x v="1"/>
    <x v="0"/>
    <x v="0"/>
    <x v="127"/>
    <s v="Calle San Lorenzo 47"/>
    <x v="1"/>
    <x v="10"/>
    <x v="8"/>
    <s v="Tall"/>
    <x v="1"/>
    <x v="4"/>
    <n v="1561.12"/>
    <x v="0"/>
    <n v="3122.24"/>
    <s v="En tienda"/>
    <x v="0"/>
    <x v="0"/>
    <s v="App"/>
    <x v="2"/>
    <x v="1"/>
    <n v="0"/>
    <x v="1"/>
    <s v="Happy Hour"/>
    <x v="3"/>
    <x v="2"/>
    <x v="0"/>
    <n v="14.9"/>
    <x v="3"/>
    <n v="21"/>
    <n v="19"/>
  </r>
  <r>
    <s v="VTA01001"/>
    <x v="29"/>
    <n v="30"/>
    <x v="1"/>
    <x v="1"/>
    <x v="0"/>
    <x v="0"/>
    <x v="138"/>
    <s v="Calle San Lorenzo 47"/>
    <x v="1"/>
    <x v="27"/>
    <x v="10"/>
    <s v=""/>
    <x v="0"/>
    <x v="2"/>
    <n v="1699.92"/>
    <x v="0"/>
    <n v="1699.92"/>
    <s v="Delivery"/>
    <x v="0"/>
    <x v="2"/>
    <s v="App"/>
    <x v="2"/>
    <x v="1"/>
    <n v="0"/>
    <x v="3"/>
    <s v="Combo"/>
    <x v="0"/>
    <x v="0"/>
    <x v="0"/>
    <n v="14"/>
    <x v="1"/>
    <n v="47"/>
    <n v="46"/>
  </r>
  <r>
    <s v="VTA01213"/>
    <x v="29"/>
    <n v="30"/>
    <x v="1"/>
    <x v="1"/>
    <x v="0"/>
    <x v="0"/>
    <x v="391"/>
    <s v="Córdoba Shopping"/>
    <x v="3"/>
    <x v="19"/>
    <x v="7"/>
    <s v=""/>
    <x v="0"/>
    <x v="4"/>
    <n v="2616.29"/>
    <x v="2"/>
    <n v="5232.58"/>
    <s v="Take Away"/>
    <x v="1"/>
    <x v="1"/>
    <s v="Tarjeta"/>
    <x v="1"/>
    <x v="1"/>
    <n v="0"/>
    <x v="1"/>
    <s v="Happy Hour"/>
    <x v="3"/>
    <x v="0"/>
    <x v="1"/>
    <n v="7.8"/>
    <x v="4"/>
    <n v="28"/>
    <n v="26"/>
  </r>
  <r>
    <s v="VTA01292"/>
    <x v="29"/>
    <n v="30"/>
    <x v="1"/>
    <x v="1"/>
    <x v="0"/>
    <x v="0"/>
    <x v="241"/>
    <s v="San Lorenzo 25, Nueva Córdoba"/>
    <x v="0"/>
    <x v="19"/>
    <x v="7"/>
    <s v=""/>
    <x v="0"/>
    <x v="1"/>
    <n v="2093.5"/>
    <x v="2"/>
    <n v="8374"/>
    <s v="En tienda"/>
    <x v="1"/>
    <x v="0"/>
    <s v="App"/>
    <x v="2"/>
    <x v="1"/>
    <n v="0"/>
    <x v="2"/>
    <s v="Ninguna"/>
    <x v="5"/>
    <x v="0"/>
    <x v="2"/>
    <n v="11.6"/>
    <x v="2"/>
    <n v="24"/>
    <n v="20"/>
  </r>
  <r>
    <s v="VTA01377"/>
    <x v="29"/>
    <n v="30"/>
    <x v="1"/>
    <x v="1"/>
    <x v="0"/>
    <x v="0"/>
    <x v="416"/>
    <s v="Avenida Colón 608"/>
    <x v="2"/>
    <x v="33"/>
    <x v="4"/>
    <s v="Tall"/>
    <x v="1"/>
    <x v="1"/>
    <n v="1374.96"/>
    <x v="0"/>
    <n v="5499.84"/>
    <s v="Delivery"/>
    <x v="1"/>
    <x v="2"/>
    <s v="Tarjeta"/>
    <x v="1"/>
    <x v="1"/>
    <n v="0"/>
    <x v="0"/>
    <s v="2x1"/>
    <x v="0"/>
    <x v="0"/>
    <x v="0"/>
    <n v="13.4"/>
    <x v="4"/>
    <n v="36"/>
    <n v="32"/>
  </r>
  <r>
    <s v="VTA01405"/>
    <x v="29"/>
    <n v="30"/>
    <x v="1"/>
    <x v="1"/>
    <x v="0"/>
    <x v="0"/>
    <x v="385"/>
    <s v="Córdoba Shopping"/>
    <x v="3"/>
    <x v="4"/>
    <x v="2"/>
    <s v=""/>
    <x v="0"/>
    <x v="4"/>
    <n v="1336.13"/>
    <x v="0"/>
    <n v="2672.26"/>
    <s v="En tienda"/>
    <x v="0"/>
    <x v="0"/>
    <s v="Tarjeta"/>
    <x v="1"/>
    <x v="1"/>
    <n v="0"/>
    <x v="2"/>
    <s v="Ninguna"/>
    <x v="1"/>
    <x v="1"/>
    <x v="1"/>
    <n v="9.4"/>
    <x v="2"/>
    <n v="50"/>
    <n v="48"/>
  </r>
  <r>
    <s v="VTA01431"/>
    <x v="29"/>
    <n v="30"/>
    <x v="1"/>
    <x v="1"/>
    <x v="0"/>
    <x v="0"/>
    <x v="381"/>
    <s v="Avenida Colón 608"/>
    <x v="2"/>
    <x v="10"/>
    <x v="8"/>
    <s v="Pequeño"/>
    <x v="2"/>
    <x v="0"/>
    <n v="1608.57"/>
    <x v="0"/>
    <n v="4825.71"/>
    <s v="Delivery"/>
    <x v="0"/>
    <x v="2"/>
    <s v="App"/>
    <x v="2"/>
    <x v="0"/>
    <n v="0"/>
    <x v="2"/>
    <s v="Ninguna"/>
    <x v="5"/>
    <x v="0"/>
    <x v="1"/>
    <n v="7.8"/>
    <x v="3"/>
    <n v="40"/>
    <n v="37"/>
  </r>
  <r>
    <s v="VTA01468"/>
    <x v="29"/>
    <n v="30"/>
    <x v="1"/>
    <x v="1"/>
    <x v="0"/>
    <x v="0"/>
    <x v="554"/>
    <s v="San Lorenzo 25, Nueva Córdoba"/>
    <x v="0"/>
    <x v="6"/>
    <x v="5"/>
    <s v=""/>
    <x v="0"/>
    <x v="1"/>
    <n v="1985.66"/>
    <x v="0"/>
    <n v="7942.64"/>
    <s v="Take Away"/>
    <x v="1"/>
    <x v="1"/>
    <s v="Tarjeta"/>
    <x v="1"/>
    <x v="0"/>
    <n v="10"/>
    <x v="0"/>
    <s v="2x1"/>
    <x v="4"/>
    <x v="1"/>
    <x v="1"/>
    <n v="7.3"/>
    <x v="3"/>
    <n v="32"/>
    <n v="28"/>
  </r>
  <r>
    <s v="VTA01476"/>
    <x v="29"/>
    <n v="30"/>
    <x v="1"/>
    <x v="1"/>
    <x v="0"/>
    <x v="0"/>
    <x v="672"/>
    <s v="Córdoba Shopping"/>
    <x v="3"/>
    <x v="0"/>
    <x v="0"/>
    <s v=""/>
    <x v="0"/>
    <x v="3"/>
    <n v="1564.59"/>
    <x v="0"/>
    <n v="7822.95"/>
    <s v="Delivery"/>
    <x v="1"/>
    <x v="2"/>
    <s v="Tarjeta"/>
    <x v="1"/>
    <x v="0"/>
    <n v="0"/>
    <x v="1"/>
    <s v="Happy Hour"/>
    <x v="4"/>
    <x v="2"/>
    <x v="3"/>
    <n v="3.7"/>
    <x v="2"/>
    <n v="28"/>
    <n v="23"/>
  </r>
  <r>
    <s v="VTA01500"/>
    <x v="29"/>
    <n v="30"/>
    <x v="1"/>
    <x v="1"/>
    <x v="0"/>
    <x v="0"/>
    <x v="109"/>
    <s v="Córdoba Shopping"/>
    <x v="3"/>
    <x v="19"/>
    <x v="7"/>
    <s v=""/>
    <x v="0"/>
    <x v="1"/>
    <n v="2933.45"/>
    <x v="2"/>
    <n v="11733.8"/>
    <s v="Delivery"/>
    <x v="2"/>
    <x v="2"/>
    <s v="App"/>
    <x v="2"/>
    <x v="0"/>
    <n v="0"/>
    <x v="3"/>
    <s v="Combo"/>
    <x v="0"/>
    <x v="0"/>
    <x v="0"/>
    <n v="13.2"/>
    <x v="3"/>
    <n v="28"/>
    <n v="24"/>
  </r>
  <r>
    <s v="VTA01560"/>
    <x v="29"/>
    <n v="30"/>
    <x v="1"/>
    <x v="1"/>
    <x v="0"/>
    <x v="0"/>
    <x v="37"/>
    <s v="Calle San Lorenzo 47"/>
    <x v="1"/>
    <x v="14"/>
    <x v="6"/>
    <s v=""/>
    <x v="0"/>
    <x v="3"/>
    <n v="2832.17"/>
    <x v="2"/>
    <n v="14160.85"/>
    <s v="En tienda"/>
    <x v="2"/>
    <x v="0"/>
    <s v="App"/>
    <x v="2"/>
    <x v="1"/>
    <n v="0"/>
    <x v="3"/>
    <s v="Combo"/>
    <x v="5"/>
    <x v="0"/>
    <x v="2"/>
    <n v="11.2"/>
    <x v="4"/>
    <n v="29"/>
    <n v="24"/>
  </r>
  <r>
    <s v="VTA01854"/>
    <x v="29"/>
    <n v="30"/>
    <x v="1"/>
    <x v="1"/>
    <x v="0"/>
    <x v="0"/>
    <x v="424"/>
    <s v="Córdoba Shopping"/>
    <x v="3"/>
    <x v="21"/>
    <x v="1"/>
    <s v=""/>
    <x v="0"/>
    <x v="3"/>
    <n v="1134.3"/>
    <x v="0"/>
    <n v="5671.5"/>
    <s v="Take Away"/>
    <x v="1"/>
    <x v="1"/>
    <s v="Tarjeta"/>
    <x v="1"/>
    <x v="0"/>
    <n v="10"/>
    <x v="0"/>
    <s v="2x1"/>
    <x v="4"/>
    <x v="2"/>
    <x v="1"/>
    <n v="6.1"/>
    <x v="0"/>
    <n v="36"/>
    <n v="31"/>
  </r>
  <r>
    <s v="VTA01979"/>
    <x v="29"/>
    <n v="30"/>
    <x v="1"/>
    <x v="1"/>
    <x v="0"/>
    <x v="0"/>
    <x v="673"/>
    <s v="San Lorenzo 25, Nueva Córdoba"/>
    <x v="0"/>
    <x v="25"/>
    <x v="2"/>
    <s v=""/>
    <x v="0"/>
    <x v="2"/>
    <n v="1089.94"/>
    <x v="0"/>
    <n v="1089.94"/>
    <s v="En tienda"/>
    <x v="0"/>
    <x v="0"/>
    <s v="Tarjeta"/>
    <x v="1"/>
    <x v="1"/>
    <n v="0"/>
    <x v="1"/>
    <s v="Happy Hour"/>
    <x v="4"/>
    <x v="2"/>
    <x v="1"/>
    <n v="5.7"/>
    <x v="2"/>
    <n v="18"/>
    <n v="17"/>
  </r>
  <r>
    <s v="VTA02146"/>
    <x v="29"/>
    <n v="30"/>
    <x v="1"/>
    <x v="1"/>
    <x v="0"/>
    <x v="0"/>
    <x v="136"/>
    <s v="San Lorenzo 25, Nueva Córdoba"/>
    <x v="0"/>
    <x v="9"/>
    <x v="7"/>
    <s v=""/>
    <x v="0"/>
    <x v="1"/>
    <n v="2801.15"/>
    <x v="2"/>
    <n v="11204.6"/>
    <s v="Take Away"/>
    <x v="2"/>
    <x v="1"/>
    <s v="App"/>
    <x v="2"/>
    <x v="1"/>
    <n v="0"/>
    <x v="2"/>
    <s v="Ninguna"/>
    <x v="1"/>
    <x v="2"/>
    <x v="3"/>
    <n v="4.2"/>
    <x v="0"/>
    <n v="19"/>
    <n v="15"/>
  </r>
  <r>
    <s v="VTA02224"/>
    <x v="29"/>
    <n v="30"/>
    <x v="1"/>
    <x v="1"/>
    <x v="0"/>
    <x v="0"/>
    <x v="375"/>
    <s v="Córdoba Shopping"/>
    <x v="3"/>
    <x v="21"/>
    <x v="1"/>
    <s v=""/>
    <x v="0"/>
    <x v="3"/>
    <n v="1111.01"/>
    <x v="0"/>
    <n v="5555.05"/>
    <s v="Delivery"/>
    <x v="1"/>
    <x v="2"/>
    <s v="Efectivo"/>
    <x v="0"/>
    <x v="0"/>
    <n v="0"/>
    <x v="1"/>
    <s v="Happy Hour"/>
    <x v="5"/>
    <x v="1"/>
    <x v="2"/>
    <n v="12.8"/>
    <x v="1"/>
    <n v="35"/>
    <n v="30"/>
  </r>
  <r>
    <s v="VTA02410"/>
    <x v="29"/>
    <n v="30"/>
    <x v="1"/>
    <x v="1"/>
    <x v="0"/>
    <x v="0"/>
    <x v="674"/>
    <s v="San Lorenzo 25, Nueva Córdoba"/>
    <x v="0"/>
    <x v="10"/>
    <x v="8"/>
    <s v="Grande"/>
    <x v="3"/>
    <x v="3"/>
    <n v="1716.55"/>
    <x v="0"/>
    <n v="8582.75"/>
    <s v="Take Away"/>
    <x v="1"/>
    <x v="1"/>
    <s v="App"/>
    <x v="2"/>
    <x v="1"/>
    <n v="0"/>
    <x v="3"/>
    <s v="Combo"/>
    <x v="3"/>
    <x v="1"/>
    <x v="2"/>
    <n v="10.3"/>
    <x v="1"/>
    <n v="36"/>
    <n v="31"/>
  </r>
  <r>
    <s v="VTA02664"/>
    <x v="29"/>
    <n v="30"/>
    <x v="1"/>
    <x v="1"/>
    <x v="0"/>
    <x v="0"/>
    <x v="595"/>
    <s v="Avenida Colón 608"/>
    <x v="2"/>
    <x v="0"/>
    <x v="0"/>
    <s v=""/>
    <x v="0"/>
    <x v="0"/>
    <n v="1086.23"/>
    <x v="0"/>
    <n v="3258.69"/>
    <s v="Delivery"/>
    <x v="0"/>
    <x v="2"/>
    <s v="Efectivo"/>
    <x v="0"/>
    <x v="0"/>
    <n v="0"/>
    <x v="1"/>
    <s v="Happy Hour"/>
    <x v="5"/>
    <x v="1"/>
    <x v="1"/>
    <n v="7.3"/>
    <x v="0"/>
    <n v="22"/>
    <n v="19"/>
  </r>
  <r>
    <s v="VTA02731"/>
    <x v="29"/>
    <n v="30"/>
    <x v="1"/>
    <x v="1"/>
    <x v="0"/>
    <x v="0"/>
    <x v="663"/>
    <s v="Córdoba Shopping"/>
    <x v="3"/>
    <x v="9"/>
    <x v="7"/>
    <s v=""/>
    <x v="0"/>
    <x v="4"/>
    <n v="2848.24"/>
    <x v="2"/>
    <n v="5696.48"/>
    <s v="Delivery"/>
    <x v="1"/>
    <x v="2"/>
    <s v="Tarjeta"/>
    <x v="1"/>
    <x v="1"/>
    <n v="0"/>
    <x v="3"/>
    <s v="Combo"/>
    <x v="4"/>
    <x v="0"/>
    <x v="1"/>
    <n v="8.6999999999999993"/>
    <x v="4"/>
    <n v="47"/>
    <n v="45"/>
  </r>
  <r>
    <s v="VTA02855"/>
    <x v="29"/>
    <n v="30"/>
    <x v="1"/>
    <x v="1"/>
    <x v="0"/>
    <x v="0"/>
    <x v="123"/>
    <s v="Calle San Lorenzo 47"/>
    <x v="1"/>
    <x v="16"/>
    <x v="4"/>
    <s v="Tall"/>
    <x v="1"/>
    <x v="0"/>
    <n v="1436.92"/>
    <x v="0"/>
    <n v="4310.76"/>
    <s v="Take Away"/>
    <x v="0"/>
    <x v="1"/>
    <s v="Efectivo"/>
    <x v="0"/>
    <x v="0"/>
    <n v="15"/>
    <x v="1"/>
    <s v="Happy Hour"/>
    <x v="4"/>
    <x v="1"/>
    <x v="3"/>
    <n v="3"/>
    <x v="2"/>
    <n v="32"/>
    <n v="29"/>
  </r>
  <r>
    <s v="VTA03053"/>
    <x v="29"/>
    <n v="30"/>
    <x v="1"/>
    <x v="1"/>
    <x v="0"/>
    <x v="0"/>
    <x v="161"/>
    <s v="Calle San Lorenzo 47"/>
    <x v="1"/>
    <x v="1"/>
    <x v="1"/>
    <s v=""/>
    <x v="0"/>
    <x v="3"/>
    <n v="745.74"/>
    <x v="1"/>
    <n v="3728.7"/>
    <s v="Delivery"/>
    <x v="0"/>
    <x v="2"/>
    <s v="App"/>
    <x v="2"/>
    <x v="1"/>
    <n v="0"/>
    <x v="3"/>
    <s v="Combo"/>
    <x v="5"/>
    <x v="2"/>
    <x v="1"/>
    <n v="7.4"/>
    <x v="0"/>
    <n v="46"/>
    <n v="41"/>
  </r>
  <r>
    <s v="VTA03083"/>
    <x v="29"/>
    <n v="30"/>
    <x v="1"/>
    <x v="1"/>
    <x v="0"/>
    <x v="0"/>
    <x v="118"/>
    <s v="Córdoba Shopping"/>
    <x v="3"/>
    <x v="15"/>
    <x v="10"/>
    <s v=""/>
    <x v="0"/>
    <x v="0"/>
    <n v="1612.79"/>
    <x v="0"/>
    <n v="4838.37"/>
    <s v="Take Away"/>
    <x v="0"/>
    <x v="1"/>
    <s v="Tarjeta"/>
    <x v="1"/>
    <x v="0"/>
    <n v="15"/>
    <x v="0"/>
    <s v="2x1"/>
    <x v="5"/>
    <x v="0"/>
    <x v="0"/>
    <n v="14.8"/>
    <x v="0"/>
    <n v="25"/>
    <n v="22"/>
  </r>
  <r>
    <s v="VTA03125"/>
    <x v="29"/>
    <n v="30"/>
    <x v="1"/>
    <x v="1"/>
    <x v="0"/>
    <x v="0"/>
    <x v="562"/>
    <s v="Córdoba Shopping"/>
    <x v="3"/>
    <x v="3"/>
    <x v="3"/>
    <s v=""/>
    <x v="0"/>
    <x v="0"/>
    <n v="1159.51"/>
    <x v="0"/>
    <n v="3478.53"/>
    <s v="Take Away"/>
    <x v="0"/>
    <x v="1"/>
    <s v="Tarjeta"/>
    <x v="1"/>
    <x v="0"/>
    <n v="15"/>
    <x v="1"/>
    <s v="Happy Hour"/>
    <x v="1"/>
    <x v="1"/>
    <x v="2"/>
    <n v="10.8"/>
    <x v="0"/>
    <n v="17"/>
    <n v="14"/>
  </r>
  <r>
    <s v="VTA03179"/>
    <x v="29"/>
    <n v="30"/>
    <x v="1"/>
    <x v="1"/>
    <x v="0"/>
    <x v="0"/>
    <x v="429"/>
    <s v="San Lorenzo 25, Nueva Córdoba"/>
    <x v="0"/>
    <x v="19"/>
    <x v="7"/>
    <s v=""/>
    <x v="0"/>
    <x v="2"/>
    <n v="2215.75"/>
    <x v="2"/>
    <n v="2215.75"/>
    <s v="Delivery"/>
    <x v="0"/>
    <x v="2"/>
    <s v="Tarjeta"/>
    <x v="1"/>
    <x v="1"/>
    <n v="0"/>
    <x v="0"/>
    <s v="2x1"/>
    <x v="5"/>
    <x v="2"/>
    <x v="1"/>
    <n v="5.7"/>
    <x v="0"/>
    <n v="26"/>
    <n v="25"/>
  </r>
  <r>
    <s v="VTA03304"/>
    <x v="29"/>
    <n v="30"/>
    <x v="1"/>
    <x v="1"/>
    <x v="0"/>
    <x v="0"/>
    <x v="112"/>
    <s v="San Lorenzo 25, Nueva Córdoba"/>
    <x v="0"/>
    <x v="17"/>
    <x v="9"/>
    <s v="Tall"/>
    <x v="1"/>
    <x v="1"/>
    <n v="1712.21"/>
    <x v="0"/>
    <n v="6848.84"/>
    <s v="Take Away"/>
    <x v="1"/>
    <x v="1"/>
    <s v="Efectivo"/>
    <x v="0"/>
    <x v="1"/>
    <n v="0"/>
    <x v="1"/>
    <s v="Happy Hour"/>
    <x v="3"/>
    <x v="2"/>
    <x v="0"/>
    <n v="13.7"/>
    <x v="1"/>
    <n v="32"/>
    <n v="28"/>
  </r>
  <r>
    <s v="VTA03383"/>
    <x v="29"/>
    <n v="30"/>
    <x v="1"/>
    <x v="1"/>
    <x v="0"/>
    <x v="0"/>
    <x v="359"/>
    <s v="San Lorenzo 25, Nueva Córdoba"/>
    <x v="0"/>
    <x v="6"/>
    <x v="5"/>
    <s v=""/>
    <x v="0"/>
    <x v="0"/>
    <n v="1999.3"/>
    <x v="0"/>
    <n v="5997.9"/>
    <s v="En tienda"/>
    <x v="1"/>
    <x v="0"/>
    <s v="App"/>
    <x v="2"/>
    <x v="0"/>
    <n v="15"/>
    <x v="0"/>
    <s v="2x1"/>
    <x v="5"/>
    <x v="2"/>
    <x v="3"/>
    <n v="3.1"/>
    <x v="2"/>
    <n v="21"/>
    <n v="18"/>
  </r>
  <r>
    <s v="VTA03405"/>
    <x v="29"/>
    <n v="30"/>
    <x v="1"/>
    <x v="1"/>
    <x v="0"/>
    <x v="0"/>
    <x v="201"/>
    <s v="Córdoba Shopping"/>
    <x v="3"/>
    <x v="1"/>
    <x v="1"/>
    <s v=""/>
    <x v="0"/>
    <x v="4"/>
    <n v="994.42"/>
    <x v="1"/>
    <n v="1988.84"/>
    <s v="Take Away"/>
    <x v="0"/>
    <x v="1"/>
    <s v="Efectivo"/>
    <x v="0"/>
    <x v="0"/>
    <n v="15"/>
    <x v="0"/>
    <s v="2x1"/>
    <x v="1"/>
    <x v="1"/>
    <x v="1"/>
    <n v="6.5"/>
    <x v="2"/>
    <n v="33"/>
    <n v="31"/>
  </r>
  <r>
    <s v="VTA03410"/>
    <x v="29"/>
    <n v="30"/>
    <x v="1"/>
    <x v="1"/>
    <x v="0"/>
    <x v="0"/>
    <x v="161"/>
    <s v="Córdoba Shopping"/>
    <x v="3"/>
    <x v="21"/>
    <x v="1"/>
    <s v=""/>
    <x v="0"/>
    <x v="3"/>
    <n v="777.88"/>
    <x v="1"/>
    <n v="3889.4"/>
    <s v="Delivery"/>
    <x v="0"/>
    <x v="2"/>
    <s v="Tarjeta"/>
    <x v="1"/>
    <x v="1"/>
    <n v="0"/>
    <x v="3"/>
    <s v="Combo"/>
    <x v="4"/>
    <x v="0"/>
    <x v="3"/>
    <n v="3.1"/>
    <x v="3"/>
    <n v="22"/>
    <n v="17"/>
  </r>
  <r>
    <s v="VTA03534"/>
    <x v="29"/>
    <n v="30"/>
    <x v="1"/>
    <x v="1"/>
    <x v="0"/>
    <x v="0"/>
    <x v="675"/>
    <s v="Córdoba Shopping"/>
    <x v="3"/>
    <x v="5"/>
    <x v="4"/>
    <s v="Pequeño"/>
    <x v="2"/>
    <x v="3"/>
    <n v="1369.68"/>
    <x v="0"/>
    <n v="6848.4"/>
    <s v="En tienda"/>
    <x v="1"/>
    <x v="0"/>
    <s v="Tarjeta"/>
    <x v="1"/>
    <x v="0"/>
    <n v="0"/>
    <x v="1"/>
    <s v="Happy Hour"/>
    <x v="3"/>
    <x v="2"/>
    <x v="3"/>
    <n v="2.6"/>
    <x v="3"/>
    <n v="32"/>
    <n v="27"/>
  </r>
  <r>
    <s v="VTA03726"/>
    <x v="29"/>
    <n v="30"/>
    <x v="1"/>
    <x v="1"/>
    <x v="0"/>
    <x v="0"/>
    <x v="331"/>
    <s v="Avenida Colón 608"/>
    <x v="2"/>
    <x v="19"/>
    <x v="7"/>
    <s v=""/>
    <x v="0"/>
    <x v="3"/>
    <n v="2877.37"/>
    <x v="2"/>
    <n v="14386.85"/>
    <s v="Delivery"/>
    <x v="2"/>
    <x v="2"/>
    <s v="Efectivo"/>
    <x v="0"/>
    <x v="0"/>
    <n v="15"/>
    <x v="3"/>
    <s v="Combo"/>
    <x v="2"/>
    <x v="0"/>
    <x v="3"/>
    <n v="2.2000000000000002"/>
    <x v="0"/>
    <n v="46"/>
    <n v="41"/>
  </r>
  <r>
    <s v="VTA03988"/>
    <x v="29"/>
    <n v="30"/>
    <x v="1"/>
    <x v="1"/>
    <x v="0"/>
    <x v="0"/>
    <x v="598"/>
    <s v="San Lorenzo 25, Nueva Córdoba"/>
    <x v="0"/>
    <x v="16"/>
    <x v="4"/>
    <s v="Tall"/>
    <x v="1"/>
    <x v="4"/>
    <n v="1855.62"/>
    <x v="0"/>
    <n v="3711.24"/>
    <s v="Delivery"/>
    <x v="0"/>
    <x v="2"/>
    <s v="App"/>
    <x v="2"/>
    <x v="1"/>
    <n v="0"/>
    <x v="0"/>
    <s v="2x1"/>
    <x v="3"/>
    <x v="0"/>
    <x v="2"/>
    <n v="11.2"/>
    <x v="2"/>
    <n v="12"/>
    <n v="10"/>
  </r>
  <r>
    <s v="VTA03989"/>
    <x v="29"/>
    <n v="30"/>
    <x v="1"/>
    <x v="1"/>
    <x v="0"/>
    <x v="0"/>
    <x v="6"/>
    <s v="Calle San Lorenzo 47"/>
    <x v="1"/>
    <x v="10"/>
    <x v="8"/>
    <s v="Pequeño"/>
    <x v="2"/>
    <x v="3"/>
    <n v="1982.63"/>
    <x v="0"/>
    <n v="9913.15"/>
    <s v="Delivery"/>
    <x v="1"/>
    <x v="2"/>
    <s v="App"/>
    <x v="2"/>
    <x v="0"/>
    <n v="15"/>
    <x v="0"/>
    <s v="2x1"/>
    <x v="3"/>
    <x v="1"/>
    <x v="3"/>
    <n v="4.4000000000000004"/>
    <x v="4"/>
    <n v="29"/>
    <n v="24"/>
  </r>
  <r>
    <s v="VTA04079"/>
    <x v="29"/>
    <n v="30"/>
    <x v="1"/>
    <x v="1"/>
    <x v="0"/>
    <x v="0"/>
    <x v="676"/>
    <s v="San Lorenzo 25, Nueva Córdoba"/>
    <x v="0"/>
    <x v="34"/>
    <x v="4"/>
    <s v="Venti"/>
    <x v="4"/>
    <x v="0"/>
    <n v="1677.49"/>
    <x v="0"/>
    <n v="5032.47"/>
    <s v="En tienda"/>
    <x v="1"/>
    <x v="0"/>
    <s v="Efectivo"/>
    <x v="0"/>
    <x v="1"/>
    <n v="0"/>
    <x v="0"/>
    <s v="2x1"/>
    <x v="0"/>
    <x v="0"/>
    <x v="3"/>
    <n v="4.2"/>
    <x v="0"/>
    <n v="30"/>
    <n v="27"/>
  </r>
  <r>
    <s v="VTA04107"/>
    <x v="29"/>
    <n v="30"/>
    <x v="1"/>
    <x v="1"/>
    <x v="0"/>
    <x v="0"/>
    <x v="493"/>
    <s v="San Lorenzo 25, Nueva Córdoba"/>
    <x v="0"/>
    <x v="1"/>
    <x v="1"/>
    <s v=""/>
    <x v="0"/>
    <x v="4"/>
    <n v="753.97"/>
    <x v="1"/>
    <n v="1507.94"/>
    <s v="En tienda"/>
    <x v="0"/>
    <x v="0"/>
    <s v="App"/>
    <x v="2"/>
    <x v="1"/>
    <n v="0"/>
    <x v="0"/>
    <s v="2x1"/>
    <x v="4"/>
    <x v="2"/>
    <x v="2"/>
    <n v="11.5"/>
    <x v="1"/>
    <n v="42"/>
    <n v="40"/>
  </r>
  <r>
    <s v="VTA04186"/>
    <x v="29"/>
    <n v="30"/>
    <x v="1"/>
    <x v="1"/>
    <x v="0"/>
    <x v="0"/>
    <x v="677"/>
    <s v="Avenida Colón 608"/>
    <x v="2"/>
    <x v="28"/>
    <x v="2"/>
    <s v=""/>
    <x v="0"/>
    <x v="1"/>
    <n v="1385.14"/>
    <x v="0"/>
    <n v="5540.56"/>
    <s v="En tienda"/>
    <x v="1"/>
    <x v="0"/>
    <s v="Tarjeta"/>
    <x v="1"/>
    <x v="1"/>
    <n v="0"/>
    <x v="2"/>
    <s v="Ninguna"/>
    <x v="5"/>
    <x v="2"/>
    <x v="1"/>
    <n v="5.2"/>
    <x v="4"/>
    <n v="21"/>
    <n v="17"/>
  </r>
  <r>
    <s v="VTA04298"/>
    <x v="29"/>
    <n v="30"/>
    <x v="1"/>
    <x v="1"/>
    <x v="0"/>
    <x v="0"/>
    <x v="340"/>
    <s v="San Lorenzo 25, Nueva Córdoba"/>
    <x v="0"/>
    <x v="16"/>
    <x v="4"/>
    <s v="Pequeño"/>
    <x v="2"/>
    <x v="0"/>
    <n v="1307"/>
    <x v="0"/>
    <n v="3921"/>
    <s v="Delivery"/>
    <x v="0"/>
    <x v="2"/>
    <s v="App"/>
    <x v="2"/>
    <x v="0"/>
    <n v="15"/>
    <x v="3"/>
    <s v="Combo"/>
    <x v="1"/>
    <x v="1"/>
    <x v="3"/>
    <n v="3.6"/>
    <x v="4"/>
    <n v="30"/>
    <n v="27"/>
  </r>
  <r>
    <s v="VTA04357"/>
    <x v="29"/>
    <n v="30"/>
    <x v="1"/>
    <x v="1"/>
    <x v="0"/>
    <x v="0"/>
    <x v="557"/>
    <s v="Córdoba Shopping"/>
    <x v="3"/>
    <x v="15"/>
    <x v="10"/>
    <s v=""/>
    <x v="0"/>
    <x v="4"/>
    <n v="1657.73"/>
    <x v="0"/>
    <n v="3315.46"/>
    <s v="Delivery"/>
    <x v="0"/>
    <x v="2"/>
    <s v="App"/>
    <x v="2"/>
    <x v="1"/>
    <n v="0"/>
    <x v="0"/>
    <s v="2x1"/>
    <x v="2"/>
    <x v="2"/>
    <x v="2"/>
    <n v="12.3"/>
    <x v="2"/>
    <n v="44"/>
    <n v="42"/>
  </r>
  <r>
    <s v="VTA04448"/>
    <x v="29"/>
    <n v="30"/>
    <x v="1"/>
    <x v="1"/>
    <x v="0"/>
    <x v="0"/>
    <x v="678"/>
    <s v="San Lorenzo 25, Nueva Córdoba"/>
    <x v="0"/>
    <x v="18"/>
    <x v="9"/>
    <s v="Pequeño"/>
    <x v="2"/>
    <x v="0"/>
    <n v="1625.23"/>
    <x v="0"/>
    <n v="4875.6899999999996"/>
    <s v="Take Away"/>
    <x v="0"/>
    <x v="1"/>
    <s v="Efectivo"/>
    <x v="0"/>
    <x v="1"/>
    <n v="0"/>
    <x v="1"/>
    <s v="Happy Hour"/>
    <x v="0"/>
    <x v="2"/>
    <x v="0"/>
    <n v="13.5"/>
    <x v="1"/>
    <n v="40"/>
    <n v="37"/>
  </r>
  <r>
    <s v="VTA04537"/>
    <x v="29"/>
    <n v="30"/>
    <x v="1"/>
    <x v="1"/>
    <x v="0"/>
    <x v="0"/>
    <x v="679"/>
    <s v="San Lorenzo 25, Nueva Córdoba"/>
    <x v="0"/>
    <x v="15"/>
    <x v="10"/>
    <s v=""/>
    <x v="0"/>
    <x v="3"/>
    <n v="1853.88"/>
    <x v="0"/>
    <n v="9269.4"/>
    <s v="Take Away"/>
    <x v="1"/>
    <x v="1"/>
    <s v="App"/>
    <x v="2"/>
    <x v="1"/>
    <n v="0"/>
    <x v="2"/>
    <s v="Ninguna"/>
    <x v="3"/>
    <x v="0"/>
    <x v="1"/>
    <n v="6.1"/>
    <x v="3"/>
    <n v="33"/>
    <n v="28"/>
  </r>
  <r>
    <s v="VTA04643"/>
    <x v="29"/>
    <n v="30"/>
    <x v="1"/>
    <x v="1"/>
    <x v="0"/>
    <x v="0"/>
    <x v="362"/>
    <s v="San Lorenzo 25, Nueva Córdoba"/>
    <x v="0"/>
    <x v="31"/>
    <x v="9"/>
    <s v="Venti"/>
    <x v="4"/>
    <x v="4"/>
    <n v="1265.74"/>
    <x v="0"/>
    <n v="2531.48"/>
    <s v="Take Away"/>
    <x v="0"/>
    <x v="1"/>
    <s v="Efectivo"/>
    <x v="0"/>
    <x v="0"/>
    <n v="0"/>
    <x v="1"/>
    <s v="Happy Hour"/>
    <x v="5"/>
    <x v="1"/>
    <x v="2"/>
    <n v="12"/>
    <x v="0"/>
    <n v="33"/>
    <n v="31"/>
  </r>
  <r>
    <s v="VTA04677"/>
    <x v="29"/>
    <n v="30"/>
    <x v="1"/>
    <x v="1"/>
    <x v="0"/>
    <x v="0"/>
    <x v="188"/>
    <s v="Calle San Lorenzo 47"/>
    <x v="1"/>
    <x v="14"/>
    <x v="6"/>
    <s v=""/>
    <x v="0"/>
    <x v="0"/>
    <n v="3468.73"/>
    <x v="3"/>
    <n v="10406.19"/>
    <s v="Take Away"/>
    <x v="2"/>
    <x v="1"/>
    <s v="Tarjeta"/>
    <x v="1"/>
    <x v="0"/>
    <n v="0"/>
    <x v="1"/>
    <s v="Happy Hour"/>
    <x v="5"/>
    <x v="2"/>
    <x v="2"/>
    <n v="10.3"/>
    <x v="1"/>
    <n v="39"/>
    <n v="36"/>
  </r>
  <r>
    <s v="VTA04740"/>
    <x v="29"/>
    <n v="30"/>
    <x v="1"/>
    <x v="1"/>
    <x v="0"/>
    <x v="0"/>
    <x v="680"/>
    <s v="San Lorenzo 25, Nueva Córdoba"/>
    <x v="0"/>
    <x v="19"/>
    <x v="7"/>
    <s v=""/>
    <x v="0"/>
    <x v="3"/>
    <n v="2023.79"/>
    <x v="2"/>
    <n v="10118.950000000001"/>
    <s v="En tienda"/>
    <x v="2"/>
    <x v="0"/>
    <s v="App"/>
    <x v="2"/>
    <x v="1"/>
    <n v="0"/>
    <x v="0"/>
    <s v="2x1"/>
    <x v="2"/>
    <x v="0"/>
    <x v="1"/>
    <n v="9.9"/>
    <x v="2"/>
    <n v="38"/>
    <n v="33"/>
  </r>
  <r>
    <s v="VTA04745"/>
    <x v="29"/>
    <n v="30"/>
    <x v="1"/>
    <x v="1"/>
    <x v="0"/>
    <x v="0"/>
    <x v="99"/>
    <s v="San Lorenzo 25, Nueva Córdoba"/>
    <x v="0"/>
    <x v="35"/>
    <x v="9"/>
    <s v="Grande"/>
    <x v="3"/>
    <x v="2"/>
    <n v="1525.77"/>
    <x v="0"/>
    <n v="1525.77"/>
    <s v="En tienda"/>
    <x v="0"/>
    <x v="0"/>
    <s v="Efectivo"/>
    <x v="0"/>
    <x v="1"/>
    <n v="0"/>
    <x v="1"/>
    <s v="Happy Hour"/>
    <x v="3"/>
    <x v="2"/>
    <x v="1"/>
    <n v="8.1999999999999993"/>
    <x v="2"/>
    <n v="29"/>
    <n v="28"/>
  </r>
  <r>
    <s v="VTA00015"/>
    <x v="30"/>
    <n v="31"/>
    <x v="2"/>
    <x v="2"/>
    <x v="0"/>
    <x v="0"/>
    <x v="526"/>
    <s v="San Lorenzo 25, Nueva Córdoba"/>
    <x v="0"/>
    <x v="27"/>
    <x v="10"/>
    <s v=""/>
    <x v="0"/>
    <x v="1"/>
    <n v="1795.23"/>
    <x v="0"/>
    <n v="7180.92"/>
    <s v="En tienda"/>
    <x v="1"/>
    <x v="0"/>
    <s v="Tarjeta"/>
    <x v="1"/>
    <x v="1"/>
    <n v="0"/>
    <x v="3"/>
    <s v="Combo"/>
    <x v="1"/>
    <x v="0"/>
    <x v="3"/>
    <n v="3.8"/>
    <x v="2"/>
    <n v="41"/>
    <n v="37"/>
  </r>
  <r>
    <s v="VTA00108"/>
    <x v="30"/>
    <n v="31"/>
    <x v="2"/>
    <x v="2"/>
    <x v="0"/>
    <x v="0"/>
    <x v="396"/>
    <s v="Calle San Lorenzo 47"/>
    <x v="1"/>
    <x v="27"/>
    <x v="10"/>
    <s v=""/>
    <x v="0"/>
    <x v="2"/>
    <n v="1555.47"/>
    <x v="0"/>
    <n v="1555.47"/>
    <s v="En tienda"/>
    <x v="0"/>
    <x v="0"/>
    <s v="App"/>
    <x v="2"/>
    <x v="1"/>
    <n v="0"/>
    <x v="1"/>
    <s v="Happy Hour"/>
    <x v="1"/>
    <x v="2"/>
    <x v="3"/>
    <n v="2.6"/>
    <x v="4"/>
    <n v="27"/>
    <n v="26"/>
  </r>
  <r>
    <s v="VTA00185"/>
    <x v="30"/>
    <n v="31"/>
    <x v="2"/>
    <x v="2"/>
    <x v="0"/>
    <x v="0"/>
    <x v="115"/>
    <s v="Avenida Colón 608"/>
    <x v="2"/>
    <x v="26"/>
    <x v="9"/>
    <s v="Tall"/>
    <x v="1"/>
    <x v="4"/>
    <n v="1363.98"/>
    <x v="0"/>
    <n v="2727.96"/>
    <s v="Take Away"/>
    <x v="0"/>
    <x v="1"/>
    <s v="App"/>
    <x v="2"/>
    <x v="1"/>
    <n v="0"/>
    <x v="2"/>
    <s v="Ninguna"/>
    <x v="0"/>
    <x v="2"/>
    <x v="0"/>
    <n v="14.4"/>
    <x v="4"/>
    <n v="33"/>
    <n v="31"/>
  </r>
  <r>
    <s v="VTA00246"/>
    <x v="30"/>
    <n v="31"/>
    <x v="2"/>
    <x v="2"/>
    <x v="0"/>
    <x v="0"/>
    <x v="89"/>
    <s v="Calle San Lorenzo 47"/>
    <x v="1"/>
    <x v="3"/>
    <x v="3"/>
    <s v=""/>
    <x v="0"/>
    <x v="3"/>
    <n v="1401.96"/>
    <x v="0"/>
    <n v="7009.8"/>
    <s v="Take Away"/>
    <x v="1"/>
    <x v="1"/>
    <s v="Tarjeta"/>
    <x v="1"/>
    <x v="1"/>
    <n v="0"/>
    <x v="3"/>
    <s v="Combo"/>
    <x v="2"/>
    <x v="1"/>
    <x v="2"/>
    <n v="11.8"/>
    <x v="0"/>
    <n v="32"/>
    <n v="27"/>
  </r>
  <r>
    <s v="VTA00286"/>
    <x v="30"/>
    <n v="31"/>
    <x v="2"/>
    <x v="2"/>
    <x v="0"/>
    <x v="0"/>
    <x v="386"/>
    <s v="Avenida Colón 608"/>
    <x v="2"/>
    <x v="6"/>
    <x v="5"/>
    <s v=""/>
    <x v="0"/>
    <x v="3"/>
    <n v="1600.25"/>
    <x v="0"/>
    <n v="8001.25"/>
    <s v="En tienda"/>
    <x v="1"/>
    <x v="0"/>
    <s v="Tarjeta"/>
    <x v="1"/>
    <x v="1"/>
    <n v="0"/>
    <x v="1"/>
    <s v="Happy Hour"/>
    <x v="1"/>
    <x v="2"/>
    <x v="3"/>
    <n v="3.4"/>
    <x v="0"/>
    <n v="29"/>
    <n v="24"/>
  </r>
  <r>
    <s v="VTA00323"/>
    <x v="30"/>
    <n v="31"/>
    <x v="2"/>
    <x v="2"/>
    <x v="0"/>
    <x v="0"/>
    <x v="496"/>
    <s v="San Lorenzo 25, Nueva Córdoba"/>
    <x v="0"/>
    <x v="14"/>
    <x v="6"/>
    <s v=""/>
    <x v="0"/>
    <x v="3"/>
    <n v="2718.48"/>
    <x v="2"/>
    <n v="13592.4"/>
    <s v="Delivery"/>
    <x v="2"/>
    <x v="2"/>
    <s v="Efectivo"/>
    <x v="0"/>
    <x v="0"/>
    <n v="15"/>
    <x v="3"/>
    <s v="Combo"/>
    <x v="3"/>
    <x v="0"/>
    <x v="3"/>
    <n v="3.1"/>
    <x v="0"/>
    <n v="24"/>
    <n v="19"/>
  </r>
  <r>
    <s v="VTA00459"/>
    <x v="30"/>
    <n v="31"/>
    <x v="2"/>
    <x v="2"/>
    <x v="0"/>
    <x v="0"/>
    <x v="681"/>
    <s v="Calle San Lorenzo 47"/>
    <x v="1"/>
    <x v="19"/>
    <x v="7"/>
    <s v=""/>
    <x v="0"/>
    <x v="1"/>
    <n v="2831.93"/>
    <x v="2"/>
    <n v="11327.72"/>
    <s v="Delivery"/>
    <x v="2"/>
    <x v="2"/>
    <s v="App"/>
    <x v="2"/>
    <x v="0"/>
    <n v="15"/>
    <x v="2"/>
    <s v="Ninguna"/>
    <x v="5"/>
    <x v="2"/>
    <x v="0"/>
    <n v="14.9"/>
    <x v="1"/>
    <n v="48"/>
    <n v="44"/>
  </r>
  <r>
    <s v="VTA00537"/>
    <x v="30"/>
    <n v="31"/>
    <x v="2"/>
    <x v="2"/>
    <x v="0"/>
    <x v="0"/>
    <x v="311"/>
    <s v="San Lorenzo 25, Nueva Córdoba"/>
    <x v="0"/>
    <x v="27"/>
    <x v="10"/>
    <s v=""/>
    <x v="0"/>
    <x v="0"/>
    <n v="1723.66"/>
    <x v="0"/>
    <n v="5170.9799999999996"/>
    <s v="Take Away"/>
    <x v="1"/>
    <x v="1"/>
    <s v="Efectivo"/>
    <x v="0"/>
    <x v="0"/>
    <n v="0"/>
    <x v="3"/>
    <s v="Combo"/>
    <x v="3"/>
    <x v="2"/>
    <x v="3"/>
    <n v="3"/>
    <x v="4"/>
    <n v="46"/>
    <n v="43"/>
  </r>
  <r>
    <s v="VTA00539"/>
    <x v="30"/>
    <n v="31"/>
    <x v="2"/>
    <x v="2"/>
    <x v="0"/>
    <x v="0"/>
    <x v="134"/>
    <s v="San Lorenzo 25, Nueva Córdoba"/>
    <x v="0"/>
    <x v="8"/>
    <x v="0"/>
    <s v=""/>
    <x v="0"/>
    <x v="3"/>
    <n v="1444.08"/>
    <x v="0"/>
    <n v="7220.4"/>
    <s v="Delivery"/>
    <x v="1"/>
    <x v="2"/>
    <s v="Efectivo"/>
    <x v="0"/>
    <x v="1"/>
    <n v="0"/>
    <x v="2"/>
    <s v="Ninguna"/>
    <x v="1"/>
    <x v="2"/>
    <x v="0"/>
    <n v="14.4"/>
    <x v="1"/>
    <n v="15"/>
    <n v="10"/>
  </r>
  <r>
    <s v="VTA00563"/>
    <x v="30"/>
    <n v="31"/>
    <x v="2"/>
    <x v="2"/>
    <x v="0"/>
    <x v="0"/>
    <x v="37"/>
    <s v="Córdoba Shopping"/>
    <x v="3"/>
    <x v="8"/>
    <x v="0"/>
    <s v=""/>
    <x v="0"/>
    <x v="4"/>
    <n v="1236.81"/>
    <x v="0"/>
    <n v="2473.62"/>
    <s v="Delivery"/>
    <x v="0"/>
    <x v="2"/>
    <s v="Efectivo"/>
    <x v="0"/>
    <x v="1"/>
    <n v="0"/>
    <x v="1"/>
    <s v="Happy Hour"/>
    <x v="3"/>
    <x v="2"/>
    <x v="3"/>
    <n v="2.9"/>
    <x v="3"/>
    <n v="40"/>
    <n v="38"/>
  </r>
  <r>
    <s v="VTA00782"/>
    <x v="30"/>
    <n v="31"/>
    <x v="2"/>
    <x v="2"/>
    <x v="0"/>
    <x v="0"/>
    <x v="360"/>
    <s v="Calle San Lorenzo 47"/>
    <x v="1"/>
    <x v="33"/>
    <x v="4"/>
    <s v="Pequeño"/>
    <x v="2"/>
    <x v="0"/>
    <n v="1661.2"/>
    <x v="0"/>
    <n v="4983.6000000000004"/>
    <s v="En tienda"/>
    <x v="0"/>
    <x v="0"/>
    <s v="Efectivo"/>
    <x v="0"/>
    <x v="0"/>
    <n v="10"/>
    <x v="3"/>
    <s v="Combo"/>
    <x v="2"/>
    <x v="1"/>
    <x v="1"/>
    <n v="8.3000000000000007"/>
    <x v="3"/>
    <n v="33"/>
    <n v="30"/>
  </r>
  <r>
    <s v="VTA00831"/>
    <x v="30"/>
    <n v="31"/>
    <x v="2"/>
    <x v="2"/>
    <x v="0"/>
    <x v="0"/>
    <x v="346"/>
    <s v="Córdoba Shopping"/>
    <x v="3"/>
    <x v="33"/>
    <x v="4"/>
    <s v="Grande"/>
    <x v="3"/>
    <x v="0"/>
    <n v="1871.94"/>
    <x v="0"/>
    <n v="5615.82"/>
    <s v="Take Away"/>
    <x v="1"/>
    <x v="1"/>
    <s v="Tarjeta"/>
    <x v="1"/>
    <x v="0"/>
    <n v="0"/>
    <x v="2"/>
    <s v="Ninguna"/>
    <x v="1"/>
    <x v="2"/>
    <x v="0"/>
    <n v="13.3"/>
    <x v="0"/>
    <n v="15"/>
    <n v="12"/>
  </r>
  <r>
    <s v="VTA00847"/>
    <x v="30"/>
    <n v="31"/>
    <x v="2"/>
    <x v="2"/>
    <x v="0"/>
    <x v="0"/>
    <x v="425"/>
    <s v="San Lorenzo 25, Nueva Córdoba"/>
    <x v="0"/>
    <x v="14"/>
    <x v="6"/>
    <s v=""/>
    <x v="0"/>
    <x v="3"/>
    <n v="2996.3"/>
    <x v="2"/>
    <n v="14981.5"/>
    <s v="Delivery"/>
    <x v="2"/>
    <x v="2"/>
    <s v="Efectivo"/>
    <x v="0"/>
    <x v="1"/>
    <n v="0"/>
    <x v="0"/>
    <s v="2x1"/>
    <x v="0"/>
    <x v="1"/>
    <x v="3"/>
    <n v="2.4"/>
    <x v="4"/>
    <n v="48"/>
    <n v="43"/>
  </r>
  <r>
    <s v="VTA01008"/>
    <x v="30"/>
    <n v="31"/>
    <x v="2"/>
    <x v="2"/>
    <x v="0"/>
    <x v="0"/>
    <x v="53"/>
    <s v="Avenida Colón 608"/>
    <x v="2"/>
    <x v="17"/>
    <x v="9"/>
    <s v="Venti"/>
    <x v="4"/>
    <x v="4"/>
    <n v="1717.63"/>
    <x v="0"/>
    <n v="3435.26"/>
    <s v="En tienda"/>
    <x v="0"/>
    <x v="0"/>
    <s v="Tarjeta"/>
    <x v="1"/>
    <x v="1"/>
    <n v="0"/>
    <x v="1"/>
    <s v="Happy Hour"/>
    <x v="3"/>
    <x v="0"/>
    <x v="2"/>
    <n v="10.7"/>
    <x v="3"/>
    <n v="17"/>
    <n v="15"/>
  </r>
  <r>
    <s v="VTA01462"/>
    <x v="30"/>
    <n v="31"/>
    <x v="2"/>
    <x v="2"/>
    <x v="0"/>
    <x v="0"/>
    <x v="181"/>
    <s v="Córdoba Shopping"/>
    <x v="3"/>
    <x v="9"/>
    <x v="7"/>
    <s v=""/>
    <x v="0"/>
    <x v="0"/>
    <n v="2181.4499999999998"/>
    <x v="2"/>
    <n v="6544.35"/>
    <s v="Take Away"/>
    <x v="1"/>
    <x v="1"/>
    <s v="App"/>
    <x v="2"/>
    <x v="0"/>
    <n v="15"/>
    <x v="0"/>
    <s v="2x1"/>
    <x v="2"/>
    <x v="2"/>
    <x v="3"/>
    <n v="3.1"/>
    <x v="3"/>
    <n v="30"/>
    <n v="27"/>
  </r>
  <r>
    <s v="VTA01516"/>
    <x v="30"/>
    <n v="31"/>
    <x v="2"/>
    <x v="2"/>
    <x v="0"/>
    <x v="0"/>
    <x v="296"/>
    <s v="Calle San Lorenzo 47"/>
    <x v="1"/>
    <x v="22"/>
    <x v="9"/>
    <s v="Tall"/>
    <x v="1"/>
    <x v="0"/>
    <n v="1411.88"/>
    <x v="0"/>
    <n v="4235.6400000000003"/>
    <s v="Take Away"/>
    <x v="0"/>
    <x v="1"/>
    <s v="App"/>
    <x v="2"/>
    <x v="1"/>
    <n v="0"/>
    <x v="1"/>
    <s v="Happy Hour"/>
    <x v="5"/>
    <x v="0"/>
    <x v="1"/>
    <n v="9.8000000000000007"/>
    <x v="1"/>
    <n v="22"/>
    <n v="19"/>
  </r>
  <r>
    <s v="VTA01517"/>
    <x v="30"/>
    <n v="31"/>
    <x v="2"/>
    <x v="2"/>
    <x v="0"/>
    <x v="0"/>
    <x v="82"/>
    <s v="Calle San Lorenzo 47"/>
    <x v="1"/>
    <x v="19"/>
    <x v="7"/>
    <s v=""/>
    <x v="0"/>
    <x v="2"/>
    <n v="2532.39"/>
    <x v="2"/>
    <n v="2532.39"/>
    <s v="En tienda"/>
    <x v="0"/>
    <x v="0"/>
    <s v="Tarjeta"/>
    <x v="1"/>
    <x v="0"/>
    <n v="10"/>
    <x v="1"/>
    <s v="Happy Hour"/>
    <x v="4"/>
    <x v="2"/>
    <x v="2"/>
    <n v="12.2"/>
    <x v="3"/>
    <n v="18"/>
    <n v="17"/>
  </r>
  <r>
    <s v="VTA01681"/>
    <x v="30"/>
    <n v="31"/>
    <x v="2"/>
    <x v="2"/>
    <x v="0"/>
    <x v="0"/>
    <x v="299"/>
    <s v="San Lorenzo 25, Nueva Córdoba"/>
    <x v="0"/>
    <x v="9"/>
    <x v="7"/>
    <s v=""/>
    <x v="0"/>
    <x v="3"/>
    <n v="2668.48"/>
    <x v="2"/>
    <n v="13342.4"/>
    <s v="Delivery"/>
    <x v="2"/>
    <x v="2"/>
    <s v="App"/>
    <x v="2"/>
    <x v="1"/>
    <n v="0"/>
    <x v="2"/>
    <s v="Ninguna"/>
    <x v="2"/>
    <x v="0"/>
    <x v="0"/>
    <n v="13.9"/>
    <x v="3"/>
    <n v="29"/>
    <n v="24"/>
  </r>
  <r>
    <s v="VTA01886"/>
    <x v="30"/>
    <n v="31"/>
    <x v="2"/>
    <x v="2"/>
    <x v="0"/>
    <x v="0"/>
    <x v="563"/>
    <s v="San Lorenzo 25, Nueva Córdoba"/>
    <x v="0"/>
    <x v="6"/>
    <x v="5"/>
    <s v=""/>
    <x v="0"/>
    <x v="3"/>
    <n v="1732.52"/>
    <x v="0"/>
    <n v="8662.6"/>
    <s v="En tienda"/>
    <x v="1"/>
    <x v="0"/>
    <s v="Efectivo"/>
    <x v="0"/>
    <x v="1"/>
    <n v="0"/>
    <x v="2"/>
    <s v="Ninguna"/>
    <x v="1"/>
    <x v="1"/>
    <x v="2"/>
    <n v="11.2"/>
    <x v="1"/>
    <n v="17"/>
    <n v="12"/>
  </r>
  <r>
    <s v="VTA01950"/>
    <x v="30"/>
    <n v="31"/>
    <x v="2"/>
    <x v="2"/>
    <x v="0"/>
    <x v="0"/>
    <x v="564"/>
    <s v="San Lorenzo 25, Nueva Córdoba"/>
    <x v="0"/>
    <x v="15"/>
    <x v="10"/>
    <s v=""/>
    <x v="0"/>
    <x v="0"/>
    <n v="1721.4"/>
    <x v="0"/>
    <n v="5164.2"/>
    <s v="Delivery"/>
    <x v="1"/>
    <x v="2"/>
    <s v="App"/>
    <x v="2"/>
    <x v="1"/>
    <n v="0"/>
    <x v="0"/>
    <s v="2x1"/>
    <x v="2"/>
    <x v="0"/>
    <x v="3"/>
    <n v="2.6"/>
    <x v="2"/>
    <n v="18"/>
    <n v="15"/>
  </r>
  <r>
    <s v="VTA02021"/>
    <x v="30"/>
    <n v="31"/>
    <x v="2"/>
    <x v="2"/>
    <x v="0"/>
    <x v="0"/>
    <x v="682"/>
    <s v="Córdoba Shopping"/>
    <x v="3"/>
    <x v="1"/>
    <x v="1"/>
    <s v=""/>
    <x v="0"/>
    <x v="3"/>
    <n v="1178.3800000000001"/>
    <x v="0"/>
    <n v="5891.9"/>
    <s v="Take Away"/>
    <x v="1"/>
    <x v="1"/>
    <s v="Tarjeta"/>
    <x v="1"/>
    <x v="1"/>
    <n v="0"/>
    <x v="0"/>
    <s v="2x1"/>
    <x v="1"/>
    <x v="0"/>
    <x v="3"/>
    <n v="3.6"/>
    <x v="3"/>
    <n v="27"/>
    <n v="22"/>
  </r>
  <r>
    <s v="VTA02068"/>
    <x v="30"/>
    <n v="31"/>
    <x v="2"/>
    <x v="2"/>
    <x v="0"/>
    <x v="0"/>
    <x v="644"/>
    <s v="Avenida Colón 608"/>
    <x v="2"/>
    <x v="16"/>
    <x v="4"/>
    <s v="Grande"/>
    <x v="3"/>
    <x v="2"/>
    <n v="1880.92"/>
    <x v="0"/>
    <n v="1880.92"/>
    <s v="Delivery"/>
    <x v="0"/>
    <x v="2"/>
    <s v="Tarjeta"/>
    <x v="1"/>
    <x v="1"/>
    <n v="0"/>
    <x v="0"/>
    <s v="2x1"/>
    <x v="3"/>
    <x v="0"/>
    <x v="3"/>
    <n v="2.8"/>
    <x v="4"/>
    <n v="31"/>
    <n v="30"/>
  </r>
  <r>
    <s v="VTA02196"/>
    <x v="30"/>
    <n v="31"/>
    <x v="2"/>
    <x v="2"/>
    <x v="0"/>
    <x v="0"/>
    <x v="599"/>
    <s v="Avenida Colón 608"/>
    <x v="2"/>
    <x v="0"/>
    <x v="0"/>
    <s v=""/>
    <x v="0"/>
    <x v="0"/>
    <n v="1204.46"/>
    <x v="0"/>
    <n v="3613.38"/>
    <s v="Take Away"/>
    <x v="0"/>
    <x v="1"/>
    <s v="Efectivo"/>
    <x v="0"/>
    <x v="0"/>
    <n v="10"/>
    <x v="3"/>
    <s v="Combo"/>
    <x v="3"/>
    <x v="2"/>
    <x v="3"/>
    <n v="3.8"/>
    <x v="3"/>
    <n v="27"/>
    <n v="24"/>
  </r>
  <r>
    <s v="VTA02216"/>
    <x v="30"/>
    <n v="31"/>
    <x v="2"/>
    <x v="2"/>
    <x v="0"/>
    <x v="0"/>
    <x v="413"/>
    <s v="San Lorenzo 25, Nueva Córdoba"/>
    <x v="0"/>
    <x v="8"/>
    <x v="0"/>
    <s v=""/>
    <x v="0"/>
    <x v="2"/>
    <n v="1004.62"/>
    <x v="0"/>
    <n v="1004.62"/>
    <s v="En tienda"/>
    <x v="0"/>
    <x v="0"/>
    <s v="Efectivo"/>
    <x v="0"/>
    <x v="0"/>
    <n v="10"/>
    <x v="2"/>
    <s v="Ninguna"/>
    <x v="2"/>
    <x v="0"/>
    <x v="3"/>
    <n v="4.5999999999999996"/>
    <x v="3"/>
    <n v="20"/>
    <n v="19"/>
  </r>
  <r>
    <s v="VTA02314"/>
    <x v="30"/>
    <n v="31"/>
    <x v="2"/>
    <x v="2"/>
    <x v="0"/>
    <x v="0"/>
    <x v="680"/>
    <s v="Calle San Lorenzo 47"/>
    <x v="1"/>
    <x v="6"/>
    <x v="5"/>
    <s v=""/>
    <x v="0"/>
    <x v="1"/>
    <n v="1805.46"/>
    <x v="0"/>
    <n v="7221.84"/>
    <s v="Take Away"/>
    <x v="1"/>
    <x v="1"/>
    <s v="Tarjeta"/>
    <x v="1"/>
    <x v="0"/>
    <n v="0"/>
    <x v="2"/>
    <s v="Ninguna"/>
    <x v="0"/>
    <x v="2"/>
    <x v="2"/>
    <n v="12.4"/>
    <x v="1"/>
    <n v="46"/>
    <n v="42"/>
  </r>
  <r>
    <s v="VTA02322"/>
    <x v="30"/>
    <n v="31"/>
    <x v="2"/>
    <x v="2"/>
    <x v="0"/>
    <x v="0"/>
    <x v="570"/>
    <s v="Calle San Lorenzo 47"/>
    <x v="1"/>
    <x v="34"/>
    <x v="4"/>
    <s v="Pequeño"/>
    <x v="2"/>
    <x v="0"/>
    <n v="1841.4"/>
    <x v="0"/>
    <n v="5524.2"/>
    <s v="Take Away"/>
    <x v="1"/>
    <x v="1"/>
    <s v="App"/>
    <x v="2"/>
    <x v="0"/>
    <n v="10"/>
    <x v="2"/>
    <s v="Ninguna"/>
    <x v="4"/>
    <x v="1"/>
    <x v="2"/>
    <n v="11.7"/>
    <x v="0"/>
    <n v="44"/>
    <n v="41"/>
  </r>
  <r>
    <s v="VTA02404"/>
    <x v="30"/>
    <n v="31"/>
    <x v="2"/>
    <x v="2"/>
    <x v="0"/>
    <x v="0"/>
    <x v="125"/>
    <s v="Avenida Colón 608"/>
    <x v="2"/>
    <x v="6"/>
    <x v="5"/>
    <s v=""/>
    <x v="0"/>
    <x v="0"/>
    <n v="2003.39"/>
    <x v="2"/>
    <n v="6010.17"/>
    <s v="Take Away"/>
    <x v="1"/>
    <x v="1"/>
    <s v="App"/>
    <x v="2"/>
    <x v="1"/>
    <n v="0"/>
    <x v="2"/>
    <s v="Ninguna"/>
    <x v="1"/>
    <x v="1"/>
    <x v="1"/>
    <n v="6.8"/>
    <x v="3"/>
    <n v="50"/>
    <n v="47"/>
  </r>
  <r>
    <s v="VTA02514"/>
    <x v="30"/>
    <n v="31"/>
    <x v="2"/>
    <x v="2"/>
    <x v="0"/>
    <x v="0"/>
    <x v="683"/>
    <s v="Córdoba Shopping"/>
    <x v="3"/>
    <x v="10"/>
    <x v="8"/>
    <s v="Grande"/>
    <x v="3"/>
    <x v="4"/>
    <n v="1534.88"/>
    <x v="0"/>
    <n v="3069.76"/>
    <s v="En tienda"/>
    <x v="0"/>
    <x v="0"/>
    <s v="Efectivo"/>
    <x v="0"/>
    <x v="0"/>
    <n v="10"/>
    <x v="0"/>
    <s v="2x1"/>
    <x v="0"/>
    <x v="2"/>
    <x v="2"/>
    <n v="10"/>
    <x v="0"/>
    <n v="28"/>
    <n v="26"/>
  </r>
  <r>
    <s v="VTA02579"/>
    <x v="30"/>
    <n v="31"/>
    <x v="2"/>
    <x v="2"/>
    <x v="0"/>
    <x v="0"/>
    <x v="684"/>
    <s v="Córdoba Shopping"/>
    <x v="3"/>
    <x v="1"/>
    <x v="1"/>
    <s v=""/>
    <x v="0"/>
    <x v="1"/>
    <n v="874.75"/>
    <x v="1"/>
    <n v="3499"/>
    <s v="Take Away"/>
    <x v="0"/>
    <x v="1"/>
    <s v="App"/>
    <x v="2"/>
    <x v="0"/>
    <n v="10"/>
    <x v="3"/>
    <s v="Combo"/>
    <x v="2"/>
    <x v="0"/>
    <x v="2"/>
    <n v="11.9"/>
    <x v="2"/>
    <n v="20"/>
    <n v="16"/>
  </r>
  <r>
    <s v="VTA02586"/>
    <x v="30"/>
    <n v="31"/>
    <x v="2"/>
    <x v="2"/>
    <x v="0"/>
    <x v="0"/>
    <x v="685"/>
    <s v="Avenida Colón 608"/>
    <x v="2"/>
    <x v="25"/>
    <x v="2"/>
    <s v=""/>
    <x v="0"/>
    <x v="4"/>
    <n v="1256.6600000000001"/>
    <x v="0"/>
    <n v="2513.3200000000002"/>
    <s v="Take Away"/>
    <x v="0"/>
    <x v="1"/>
    <s v="Tarjeta"/>
    <x v="1"/>
    <x v="0"/>
    <n v="15"/>
    <x v="2"/>
    <s v="Ninguna"/>
    <x v="1"/>
    <x v="2"/>
    <x v="3"/>
    <n v="2.5"/>
    <x v="3"/>
    <n v="20"/>
    <n v="18"/>
  </r>
  <r>
    <s v="VTA02665"/>
    <x v="30"/>
    <n v="31"/>
    <x v="2"/>
    <x v="2"/>
    <x v="0"/>
    <x v="0"/>
    <x v="169"/>
    <s v="Córdoba Shopping"/>
    <x v="3"/>
    <x v="28"/>
    <x v="2"/>
    <s v=""/>
    <x v="0"/>
    <x v="1"/>
    <n v="1117.99"/>
    <x v="0"/>
    <n v="4471.96"/>
    <s v="Take Away"/>
    <x v="0"/>
    <x v="1"/>
    <s v="App"/>
    <x v="2"/>
    <x v="0"/>
    <n v="15"/>
    <x v="0"/>
    <s v="2x1"/>
    <x v="0"/>
    <x v="1"/>
    <x v="2"/>
    <n v="12"/>
    <x v="0"/>
    <n v="32"/>
    <n v="28"/>
  </r>
  <r>
    <s v="VTA02758"/>
    <x v="30"/>
    <n v="31"/>
    <x v="2"/>
    <x v="2"/>
    <x v="0"/>
    <x v="0"/>
    <x v="533"/>
    <s v="Avenida Colón 608"/>
    <x v="2"/>
    <x v="12"/>
    <x v="4"/>
    <s v="Grande"/>
    <x v="3"/>
    <x v="3"/>
    <n v="1551.56"/>
    <x v="0"/>
    <n v="7757.8"/>
    <s v="Delivery"/>
    <x v="1"/>
    <x v="2"/>
    <s v="App"/>
    <x v="2"/>
    <x v="0"/>
    <n v="10"/>
    <x v="2"/>
    <s v="Ninguna"/>
    <x v="1"/>
    <x v="1"/>
    <x v="2"/>
    <n v="10.3"/>
    <x v="1"/>
    <n v="31"/>
    <n v="26"/>
  </r>
  <r>
    <s v="VTA02814"/>
    <x v="30"/>
    <n v="31"/>
    <x v="2"/>
    <x v="2"/>
    <x v="0"/>
    <x v="0"/>
    <x v="686"/>
    <s v="Córdoba Shopping"/>
    <x v="3"/>
    <x v="3"/>
    <x v="3"/>
    <s v=""/>
    <x v="0"/>
    <x v="1"/>
    <n v="1571.37"/>
    <x v="0"/>
    <n v="6285.48"/>
    <s v="Delivery"/>
    <x v="1"/>
    <x v="2"/>
    <s v="Efectivo"/>
    <x v="0"/>
    <x v="1"/>
    <n v="0"/>
    <x v="2"/>
    <s v="Ninguna"/>
    <x v="1"/>
    <x v="2"/>
    <x v="2"/>
    <n v="11.3"/>
    <x v="0"/>
    <n v="36"/>
    <n v="32"/>
  </r>
  <r>
    <s v="VTA02871"/>
    <x v="30"/>
    <n v="31"/>
    <x v="2"/>
    <x v="2"/>
    <x v="0"/>
    <x v="0"/>
    <x v="53"/>
    <s v="Calle San Lorenzo 47"/>
    <x v="1"/>
    <x v="6"/>
    <x v="5"/>
    <s v=""/>
    <x v="0"/>
    <x v="0"/>
    <n v="1961.89"/>
    <x v="0"/>
    <n v="5885.67"/>
    <s v="Take Away"/>
    <x v="1"/>
    <x v="1"/>
    <s v="App"/>
    <x v="2"/>
    <x v="0"/>
    <n v="15"/>
    <x v="3"/>
    <s v="Combo"/>
    <x v="2"/>
    <x v="1"/>
    <x v="0"/>
    <n v="14.7"/>
    <x v="0"/>
    <n v="28"/>
    <n v="25"/>
  </r>
  <r>
    <s v="VTA02873"/>
    <x v="30"/>
    <n v="31"/>
    <x v="2"/>
    <x v="2"/>
    <x v="0"/>
    <x v="0"/>
    <x v="408"/>
    <s v="Córdoba Shopping"/>
    <x v="3"/>
    <x v="6"/>
    <x v="5"/>
    <s v=""/>
    <x v="0"/>
    <x v="2"/>
    <n v="2041.94"/>
    <x v="2"/>
    <n v="2041.94"/>
    <s v="Delivery"/>
    <x v="0"/>
    <x v="2"/>
    <s v="Efectivo"/>
    <x v="0"/>
    <x v="0"/>
    <n v="10"/>
    <x v="2"/>
    <s v="Ninguna"/>
    <x v="4"/>
    <x v="2"/>
    <x v="1"/>
    <n v="9.3000000000000007"/>
    <x v="1"/>
    <n v="40"/>
    <n v="39"/>
  </r>
  <r>
    <s v="VTA02915"/>
    <x v="30"/>
    <n v="31"/>
    <x v="2"/>
    <x v="2"/>
    <x v="0"/>
    <x v="0"/>
    <x v="7"/>
    <s v="Córdoba Shopping"/>
    <x v="3"/>
    <x v="27"/>
    <x v="10"/>
    <s v=""/>
    <x v="0"/>
    <x v="2"/>
    <n v="1721.82"/>
    <x v="0"/>
    <n v="1721.82"/>
    <s v="Delivery"/>
    <x v="0"/>
    <x v="2"/>
    <s v="App"/>
    <x v="2"/>
    <x v="1"/>
    <n v="0"/>
    <x v="0"/>
    <s v="2x1"/>
    <x v="2"/>
    <x v="0"/>
    <x v="1"/>
    <n v="6.8"/>
    <x v="3"/>
    <n v="16"/>
    <n v="15"/>
  </r>
  <r>
    <s v="VTA02988"/>
    <x v="30"/>
    <n v="31"/>
    <x v="2"/>
    <x v="2"/>
    <x v="0"/>
    <x v="0"/>
    <x v="106"/>
    <s v="Avenida Colón 608"/>
    <x v="2"/>
    <x v="29"/>
    <x v="9"/>
    <s v="Pequeño"/>
    <x v="2"/>
    <x v="4"/>
    <n v="1512.82"/>
    <x v="0"/>
    <n v="3025.64"/>
    <s v="En tienda"/>
    <x v="0"/>
    <x v="0"/>
    <s v="Efectivo"/>
    <x v="0"/>
    <x v="0"/>
    <n v="0"/>
    <x v="1"/>
    <s v="Happy Hour"/>
    <x v="1"/>
    <x v="1"/>
    <x v="3"/>
    <n v="4"/>
    <x v="4"/>
    <n v="44"/>
    <n v="42"/>
  </r>
  <r>
    <s v="VTA03153"/>
    <x v="30"/>
    <n v="31"/>
    <x v="2"/>
    <x v="2"/>
    <x v="0"/>
    <x v="0"/>
    <x v="157"/>
    <s v="Calle San Lorenzo 47"/>
    <x v="1"/>
    <x v="6"/>
    <x v="5"/>
    <s v=""/>
    <x v="0"/>
    <x v="1"/>
    <n v="2106.39"/>
    <x v="2"/>
    <n v="8425.56"/>
    <s v="Take Away"/>
    <x v="1"/>
    <x v="1"/>
    <s v="App"/>
    <x v="2"/>
    <x v="1"/>
    <n v="0"/>
    <x v="3"/>
    <s v="Combo"/>
    <x v="0"/>
    <x v="2"/>
    <x v="3"/>
    <n v="4"/>
    <x v="4"/>
    <n v="50"/>
    <n v="46"/>
  </r>
  <r>
    <s v="VTA03223"/>
    <x v="30"/>
    <n v="31"/>
    <x v="2"/>
    <x v="2"/>
    <x v="0"/>
    <x v="0"/>
    <x v="666"/>
    <s v="Avenida Colón 608"/>
    <x v="2"/>
    <x v="19"/>
    <x v="7"/>
    <s v=""/>
    <x v="0"/>
    <x v="0"/>
    <n v="2418.2199999999998"/>
    <x v="2"/>
    <n v="7254.66"/>
    <s v="En tienda"/>
    <x v="1"/>
    <x v="0"/>
    <s v="App"/>
    <x v="2"/>
    <x v="1"/>
    <n v="0"/>
    <x v="0"/>
    <s v="2x1"/>
    <x v="1"/>
    <x v="2"/>
    <x v="1"/>
    <n v="7.4"/>
    <x v="1"/>
    <n v="24"/>
    <n v="21"/>
  </r>
  <r>
    <s v="VTA03246"/>
    <x v="30"/>
    <n v="31"/>
    <x v="2"/>
    <x v="2"/>
    <x v="0"/>
    <x v="0"/>
    <x v="355"/>
    <s v="San Lorenzo 25, Nueva Córdoba"/>
    <x v="0"/>
    <x v="7"/>
    <x v="6"/>
    <s v=""/>
    <x v="0"/>
    <x v="0"/>
    <n v="3092.59"/>
    <x v="3"/>
    <n v="9277.77"/>
    <s v="Take Away"/>
    <x v="1"/>
    <x v="1"/>
    <s v="App"/>
    <x v="2"/>
    <x v="0"/>
    <n v="10"/>
    <x v="0"/>
    <s v="2x1"/>
    <x v="0"/>
    <x v="2"/>
    <x v="3"/>
    <n v="3.1"/>
    <x v="4"/>
    <n v="27"/>
    <n v="24"/>
  </r>
  <r>
    <s v="VTA03303"/>
    <x v="30"/>
    <n v="31"/>
    <x v="2"/>
    <x v="2"/>
    <x v="0"/>
    <x v="0"/>
    <x v="3"/>
    <s v="Córdoba Shopping"/>
    <x v="3"/>
    <x v="14"/>
    <x v="6"/>
    <s v=""/>
    <x v="0"/>
    <x v="0"/>
    <n v="2620.29"/>
    <x v="2"/>
    <n v="7860.87"/>
    <s v="En tienda"/>
    <x v="1"/>
    <x v="0"/>
    <s v="App"/>
    <x v="2"/>
    <x v="0"/>
    <n v="0"/>
    <x v="0"/>
    <s v="2x1"/>
    <x v="0"/>
    <x v="1"/>
    <x v="1"/>
    <n v="7.9"/>
    <x v="0"/>
    <n v="28"/>
    <n v="25"/>
  </r>
  <r>
    <s v="VTA03320"/>
    <x v="30"/>
    <n v="31"/>
    <x v="2"/>
    <x v="2"/>
    <x v="0"/>
    <x v="0"/>
    <x v="640"/>
    <s v="Córdoba Shopping"/>
    <x v="3"/>
    <x v="19"/>
    <x v="7"/>
    <s v=""/>
    <x v="0"/>
    <x v="2"/>
    <n v="2292.62"/>
    <x v="2"/>
    <n v="2292.62"/>
    <s v="Delivery"/>
    <x v="0"/>
    <x v="2"/>
    <s v="App"/>
    <x v="2"/>
    <x v="1"/>
    <n v="0"/>
    <x v="2"/>
    <s v="Ninguna"/>
    <x v="4"/>
    <x v="0"/>
    <x v="3"/>
    <n v="2.9"/>
    <x v="0"/>
    <n v="31"/>
    <n v="30"/>
  </r>
  <r>
    <s v="VTA03528"/>
    <x v="30"/>
    <n v="31"/>
    <x v="2"/>
    <x v="2"/>
    <x v="0"/>
    <x v="0"/>
    <x v="687"/>
    <s v="Córdoba Shopping"/>
    <x v="3"/>
    <x v="14"/>
    <x v="6"/>
    <s v=""/>
    <x v="0"/>
    <x v="1"/>
    <n v="2629.38"/>
    <x v="2"/>
    <n v="10517.52"/>
    <s v="Delivery"/>
    <x v="2"/>
    <x v="2"/>
    <s v="Efectivo"/>
    <x v="0"/>
    <x v="1"/>
    <n v="0"/>
    <x v="2"/>
    <s v="Ninguna"/>
    <x v="3"/>
    <x v="1"/>
    <x v="1"/>
    <n v="6.1"/>
    <x v="2"/>
    <n v="37"/>
    <n v="33"/>
  </r>
  <r>
    <s v="VTA03615"/>
    <x v="30"/>
    <n v="31"/>
    <x v="2"/>
    <x v="2"/>
    <x v="0"/>
    <x v="0"/>
    <x v="340"/>
    <s v="Avenida Colón 608"/>
    <x v="2"/>
    <x v="0"/>
    <x v="0"/>
    <s v=""/>
    <x v="0"/>
    <x v="0"/>
    <n v="1301.23"/>
    <x v="0"/>
    <n v="3903.69"/>
    <s v="En tienda"/>
    <x v="0"/>
    <x v="0"/>
    <s v="App"/>
    <x v="2"/>
    <x v="0"/>
    <n v="15"/>
    <x v="3"/>
    <s v="Combo"/>
    <x v="1"/>
    <x v="1"/>
    <x v="1"/>
    <n v="9.6999999999999993"/>
    <x v="3"/>
    <n v="13"/>
    <n v="10"/>
  </r>
  <r>
    <s v="VTA03785"/>
    <x v="30"/>
    <n v="31"/>
    <x v="2"/>
    <x v="2"/>
    <x v="0"/>
    <x v="0"/>
    <x v="604"/>
    <s v="Córdoba Shopping"/>
    <x v="3"/>
    <x v="2"/>
    <x v="2"/>
    <s v=""/>
    <x v="0"/>
    <x v="2"/>
    <n v="1026.67"/>
    <x v="0"/>
    <n v="1026.67"/>
    <s v="Take Away"/>
    <x v="0"/>
    <x v="1"/>
    <s v="Tarjeta"/>
    <x v="1"/>
    <x v="1"/>
    <n v="0"/>
    <x v="3"/>
    <s v="Combo"/>
    <x v="1"/>
    <x v="2"/>
    <x v="3"/>
    <n v="4.7"/>
    <x v="3"/>
    <n v="14"/>
    <n v="13"/>
  </r>
  <r>
    <s v="VTA03815"/>
    <x v="30"/>
    <n v="31"/>
    <x v="2"/>
    <x v="2"/>
    <x v="0"/>
    <x v="0"/>
    <x v="598"/>
    <s v="Córdoba Shopping"/>
    <x v="3"/>
    <x v="17"/>
    <x v="9"/>
    <s v="Tall"/>
    <x v="1"/>
    <x v="4"/>
    <n v="1653.19"/>
    <x v="0"/>
    <n v="3306.38"/>
    <s v="En tienda"/>
    <x v="0"/>
    <x v="0"/>
    <s v="Tarjeta"/>
    <x v="1"/>
    <x v="1"/>
    <n v="0"/>
    <x v="3"/>
    <s v="Combo"/>
    <x v="3"/>
    <x v="1"/>
    <x v="1"/>
    <n v="7.3"/>
    <x v="3"/>
    <n v="39"/>
    <n v="37"/>
  </r>
  <r>
    <s v="VTA03820"/>
    <x v="30"/>
    <n v="31"/>
    <x v="2"/>
    <x v="2"/>
    <x v="0"/>
    <x v="0"/>
    <x v="688"/>
    <s v="Córdoba Shopping"/>
    <x v="3"/>
    <x v="19"/>
    <x v="7"/>
    <s v=""/>
    <x v="0"/>
    <x v="1"/>
    <n v="2027.38"/>
    <x v="2"/>
    <n v="8109.52"/>
    <s v="Delivery"/>
    <x v="1"/>
    <x v="2"/>
    <s v="Tarjeta"/>
    <x v="1"/>
    <x v="1"/>
    <n v="0"/>
    <x v="3"/>
    <s v="Combo"/>
    <x v="2"/>
    <x v="2"/>
    <x v="1"/>
    <n v="6.2"/>
    <x v="4"/>
    <n v="44"/>
    <n v="40"/>
  </r>
  <r>
    <s v="VTA03847"/>
    <x v="30"/>
    <n v="31"/>
    <x v="2"/>
    <x v="2"/>
    <x v="0"/>
    <x v="0"/>
    <x v="18"/>
    <s v="San Lorenzo 25, Nueva Córdoba"/>
    <x v="0"/>
    <x v="6"/>
    <x v="5"/>
    <s v=""/>
    <x v="0"/>
    <x v="0"/>
    <n v="1836.24"/>
    <x v="0"/>
    <n v="5508.72"/>
    <s v="Take Away"/>
    <x v="1"/>
    <x v="1"/>
    <s v="Tarjeta"/>
    <x v="1"/>
    <x v="0"/>
    <n v="0"/>
    <x v="0"/>
    <s v="2x1"/>
    <x v="3"/>
    <x v="0"/>
    <x v="0"/>
    <n v="14"/>
    <x v="3"/>
    <n v="41"/>
    <n v="38"/>
  </r>
  <r>
    <s v="VTA04124"/>
    <x v="30"/>
    <n v="31"/>
    <x v="2"/>
    <x v="2"/>
    <x v="0"/>
    <x v="0"/>
    <x v="568"/>
    <s v="Avenida Colón 608"/>
    <x v="2"/>
    <x v="4"/>
    <x v="2"/>
    <s v=""/>
    <x v="0"/>
    <x v="1"/>
    <n v="1125.32"/>
    <x v="0"/>
    <n v="4501.28"/>
    <s v="En tienda"/>
    <x v="0"/>
    <x v="0"/>
    <s v="App"/>
    <x v="2"/>
    <x v="1"/>
    <n v="0"/>
    <x v="2"/>
    <s v="Ninguna"/>
    <x v="1"/>
    <x v="0"/>
    <x v="1"/>
    <n v="6.7"/>
    <x v="1"/>
    <n v="32"/>
    <n v="28"/>
  </r>
  <r>
    <s v="VTA04177"/>
    <x v="30"/>
    <n v="31"/>
    <x v="2"/>
    <x v="2"/>
    <x v="0"/>
    <x v="0"/>
    <x v="166"/>
    <s v="San Lorenzo 25, Nueva Córdoba"/>
    <x v="0"/>
    <x v="1"/>
    <x v="1"/>
    <s v=""/>
    <x v="0"/>
    <x v="4"/>
    <n v="1269.04"/>
    <x v="0"/>
    <n v="2538.08"/>
    <s v="Delivery"/>
    <x v="0"/>
    <x v="2"/>
    <s v="Tarjeta"/>
    <x v="1"/>
    <x v="1"/>
    <n v="0"/>
    <x v="2"/>
    <s v="Ninguna"/>
    <x v="5"/>
    <x v="1"/>
    <x v="1"/>
    <n v="9.1999999999999993"/>
    <x v="2"/>
    <n v="19"/>
    <n v="17"/>
  </r>
  <r>
    <s v="VTA04475"/>
    <x v="30"/>
    <n v="31"/>
    <x v="2"/>
    <x v="2"/>
    <x v="0"/>
    <x v="0"/>
    <x v="689"/>
    <s v="San Lorenzo 25, Nueva Córdoba"/>
    <x v="0"/>
    <x v="0"/>
    <x v="0"/>
    <s v=""/>
    <x v="0"/>
    <x v="3"/>
    <n v="1139.79"/>
    <x v="0"/>
    <n v="5698.95"/>
    <s v="Delivery"/>
    <x v="1"/>
    <x v="2"/>
    <s v="Efectivo"/>
    <x v="0"/>
    <x v="1"/>
    <n v="0"/>
    <x v="3"/>
    <s v="Combo"/>
    <x v="1"/>
    <x v="0"/>
    <x v="2"/>
    <n v="11.6"/>
    <x v="4"/>
    <n v="18"/>
    <n v="13"/>
  </r>
  <r>
    <s v="VTA04828"/>
    <x v="30"/>
    <n v="31"/>
    <x v="2"/>
    <x v="2"/>
    <x v="0"/>
    <x v="0"/>
    <x v="651"/>
    <s v="Avenida Colón 608"/>
    <x v="2"/>
    <x v="18"/>
    <x v="9"/>
    <s v="Tall"/>
    <x v="1"/>
    <x v="0"/>
    <n v="1253.83"/>
    <x v="0"/>
    <n v="3761.49"/>
    <s v="Delivery"/>
    <x v="0"/>
    <x v="2"/>
    <s v="App"/>
    <x v="2"/>
    <x v="0"/>
    <n v="0"/>
    <x v="0"/>
    <s v="2x1"/>
    <x v="1"/>
    <x v="2"/>
    <x v="1"/>
    <n v="8.1999999999999993"/>
    <x v="0"/>
    <n v="11"/>
    <n v="8"/>
  </r>
  <r>
    <s v="VTA04915"/>
    <x v="30"/>
    <n v="31"/>
    <x v="2"/>
    <x v="2"/>
    <x v="0"/>
    <x v="0"/>
    <x v="63"/>
    <s v="Calle San Lorenzo 47"/>
    <x v="1"/>
    <x v="7"/>
    <x v="6"/>
    <s v=""/>
    <x v="0"/>
    <x v="4"/>
    <n v="3166.1"/>
    <x v="3"/>
    <n v="6332.2"/>
    <s v="Take Away"/>
    <x v="1"/>
    <x v="1"/>
    <s v="Tarjeta"/>
    <x v="1"/>
    <x v="1"/>
    <n v="0"/>
    <x v="2"/>
    <s v="Ninguna"/>
    <x v="2"/>
    <x v="2"/>
    <x v="2"/>
    <n v="11"/>
    <x v="1"/>
    <n v="14"/>
    <n v="12"/>
  </r>
  <r>
    <s v="VTA00270"/>
    <x v="31"/>
    <n v="1"/>
    <x v="3"/>
    <x v="3"/>
    <x v="1"/>
    <x v="1"/>
    <x v="450"/>
    <s v="Avenida Colón 608"/>
    <x v="2"/>
    <x v="3"/>
    <x v="3"/>
    <s v=""/>
    <x v="0"/>
    <x v="3"/>
    <n v="1215.92"/>
    <x v="0"/>
    <n v="6079.6"/>
    <s v="Delivery"/>
    <x v="1"/>
    <x v="2"/>
    <s v="App"/>
    <x v="2"/>
    <x v="0"/>
    <n v="0"/>
    <x v="3"/>
    <s v="Combo"/>
    <x v="5"/>
    <x v="0"/>
    <x v="1"/>
    <n v="8.1999999999999993"/>
    <x v="4"/>
    <n v="35"/>
    <n v="30"/>
  </r>
  <r>
    <s v="VTA00272"/>
    <x v="31"/>
    <n v="1"/>
    <x v="3"/>
    <x v="3"/>
    <x v="1"/>
    <x v="1"/>
    <x v="145"/>
    <s v="Calle San Lorenzo 47"/>
    <x v="1"/>
    <x v="35"/>
    <x v="9"/>
    <s v="Pequeño"/>
    <x v="2"/>
    <x v="2"/>
    <n v="1462.73"/>
    <x v="0"/>
    <n v="1462.73"/>
    <s v="En tienda"/>
    <x v="0"/>
    <x v="0"/>
    <s v="Efectivo"/>
    <x v="0"/>
    <x v="1"/>
    <n v="0"/>
    <x v="0"/>
    <s v="2x1"/>
    <x v="0"/>
    <x v="0"/>
    <x v="0"/>
    <n v="13.2"/>
    <x v="0"/>
    <n v="29"/>
    <n v="28"/>
  </r>
  <r>
    <s v="VTA00277"/>
    <x v="31"/>
    <n v="1"/>
    <x v="3"/>
    <x v="3"/>
    <x v="1"/>
    <x v="1"/>
    <x v="281"/>
    <s v="Córdoba Shopping"/>
    <x v="3"/>
    <x v="25"/>
    <x v="2"/>
    <s v=""/>
    <x v="0"/>
    <x v="2"/>
    <n v="1437.38"/>
    <x v="0"/>
    <n v="1437.38"/>
    <s v="Take Away"/>
    <x v="0"/>
    <x v="1"/>
    <s v="Efectivo"/>
    <x v="0"/>
    <x v="1"/>
    <n v="0"/>
    <x v="1"/>
    <s v="Happy Hour"/>
    <x v="4"/>
    <x v="0"/>
    <x v="3"/>
    <n v="3.6"/>
    <x v="3"/>
    <n v="40"/>
    <n v="39"/>
  </r>
  <r>
    <s v="VTA00309"/>
    <x v="31"/>
    <n v="1"/>
    <x v="3"/>
    <x v="3"/>
    <x v="1"/>
    <x v="1"/>
    <x v="10"/>
    <s v="Calle San Lorenzo 47"/>
    <x v="1"/>
    <x v="34"/>
    <x v="4"/>
    <s v="Pequeño"/>
    <x v="2"/>
    <x v="2"/>
    <n v="1713.25"/>
    <x v="0"/>
    <n v="1713.25"/>
    <s v="En tienda"/>
    <x v="0"/>
    <x v="0"/>
    <s v="Tarjeta"/>
    <x v="1"/>
    <x v="1"/>
    <n v="0"/>
    <x v="1"/>
    <s v="Happy Hour"/>
    <x v="0"/>
    <x v="0"/>
    <x v="3"/>
    <n v="3.1"/>
    <x v="4"/>
    <n v="39"/>
    <n v="38"/>
  </r>
  <r>
    <s v="VTA00508"/>
    <x v="31"/>
    <n v="1"/>
    <x v="3"/>
    <x v="3"/>
    <x v="1"/>
    <x v="1"/>
    <x v="690"/>
    <s v="Calle San Lorenzo 47"/>
    <x v="1"/>
    <x v="20"/>
    <x v="2"/>
    <s v=""/>
    <x v="0"/>
    <x v="2"/>
    <n v="1327.43"/>
    <x v="0"/>
    <n v="1327.43"/>
    <s v="Take Away"/>
    <x v="0"/>
    <x v="1"/>
    <s v="Efectivo"/>
    <x v="0"/>
    <x v="0"/>
    <n v="15"/>
    <x v="3"/>
    <s v="Combo"/>
    <x v="2"/>
    <x v="1"/>
    <x v="3"/>
    <n v="2.6"/>
    <x v="0"/>
    <n v="14"/>
    <n v="13"/>
  </r>
  <r>
    <s v="VTA00707"/>
    <x v="31"/>
    <n v="1"/>
    <x v="3"/>
    <x v="3"/>
    <x v="1"/>
    <x v="1"/>
    <x v="358"/>
    <s v="Córdoba Shopping"/>
    <x v="3"/>
    <x v="21"/>
    <x v="1"/>
    <s v=""/>
    <x v="0"/>
    <x v="3"/>
    <n v="1135.3499999999999"/>
    <x v="0"/>
    <n v="5676.75"/>
    <s v="En tienda"/>
    <x v="1"/>
    <x v="0"/>
    <s v="Efectivo"/>
    <x v="0"/>
    <x v="0"/>
    <n v="15"/>
    <x v="1"/>
    <s v="Happy Hour"/>
    <x v="0"/>
    <x v="0"/>
    <x v="1"/>
    <n v="9.8000000000000007"/>
    <x v="1"/>
    <n v="24"/>
    <n v="19"/>
  </r>
  <r>
    <s v="VTA00838"/>
    <x v="31"/>
    <n v="1"/>
    <x v="3"/>
    <x v="3"/>
    <x v="1"/>
    <x v="1"/>
    <x v="691"/>
    <s v="San Lorenzo 25, Nueva Córdoba"/>
    <x v="0"/>
    <x v="34"/>
    <x v="4"/>
    <s v="Pequeño"/>
    <x v="2"/>
    <x v="3"/>
    <n v="1879.09"/>
    <x v="0"/>
    <n v="9395.4500000000007"/>
    <s v="Delivery"/>
    <x v="1"/>
    <x v="2"/>
    <s v="Efectivo"/>
    <x v="0"/>
    <x v="0"/>
    <n v="10"/>
    <x v="0"/>
    <s v="2x1"/>
    <x v="3"/>
    <x v="2"/>
    <x v="2"/>
    <n v="10.1"/>
    <x v="0"/>
    <n v="15"/>
    <n v="10"/>
  </r>
  <r>
    <s v="VTA00905"/>
    <x v="31"/>
    <n v="1"/>
    <x v="3"/>
    <x v="3"/>
    <x v="1"/>
    <x v="1"/>
    <x v="367"/>
    <s v="San Lorenzo 25, Nueva Córdoba"/>
    <x v="0"/>
    <x v="6"/>
    <x v="5"/>
    <s v=""/>
    <x v="0"/>
    <x v="1"/>
    <n v="1939.09"/>
    <x v="0"/>
    <n v="7756.36"/>
    <s v="Take Away"/>
    <x v="1"/>
    <x v="1"/>
    <s v="Tarjeta"/>
    <x v="1"/>
    <x v="1"/>
    <n v="0"/>
    <x v="1"/>
    <s v="Happy Hour"/>
    <x v="3"/>
    <x v="0"/>
    <x v="0"/>
    <n v="14.7"/>
    <x v="1"/>
    <n v="36"/>
    <n v="32"/>
  </r>
  <r>
    <s v="VTA00948"/>
    <x v="31"/>
    <n v="1"/>
    <x v="3"/>
    <x v="3"/>
    <x v="1"/>
    <x v="1"/>
    <x v="199"/>
    <s v="San Lorenzo 25, Nueva Córdoba"/>
    <x v="0"/>
    <x v="0"/>
    <x v="0"/>
    <s v=""/>
    <x v="0"/>
    <x v="2"/>
    <n v="1167.28"/>
    <x v="0"/>
    <n v="1167.28"/>
    <s v="Delivery"/>
    <x v="0"/>
    <x v="2"/>
    <s v="Efectivo"/>
    <x v="0"/>
    <x v="1"/>
    <n v="0"/>
    <x v="2"/>
    <s v="Ninguna"/>
    <x v="4"/>
    <x v="1"/>
    <x v="2"/>
    <n v="12.1"/>
    <x v="0"/>
    <n v="11"/>
    <n v="10"/>
  </r>
  <r>
    <s v="VTA01114"/>
    <x v="31"/>
    <n v="1"/>
    <x v="3"/>
    <x v="3"/>
    <x v="1"/>
    <x v="1"/>
    <x v="257"/>
    <s v="Calle San Lorenzo 47"/>
    <x v="1"/>
    <x v="3"/>
    <x v="3"/>
    <s v=""/>
    <x v="0"/>
    <x v="3"/>
    <n v="1440.87"/>
    <x v="0"/>
    <n v="7204.35"/>
    <s v="Delivery"/>
    <x v="1"/>
    <x v="2"/>
    <s v="Tarjeta"/>
    <x v="1"/>
    <x v="0"/>
    <n v="0"/>
    <x v="2"/>
    <s v="Ninguna"/>
    <x v="5"/>
    <x v="0"/>
    <x v="1"/>
    <n v="6.4"/>
    <x v="0"/>
    <n v="27"/>
    <n v="22"/>
  </r>
  <r>
    <s v="VTA01209"/>
    <x v="31"/>
    <n v="1"/>
    <x v="3"/>
    <x v="3"/>
    <x v="1"/>
    <x v="1"/>
    <x v="692"/>
    <s v="Avenida Colón 608"/>
    <x v="2"/>
    <x v="13"/>
    <x v="9"/>
    <s v="Tall"/>
    <x v="1"/>
    <x v="3"/>
    <n v="1664.92"/>
    <x v="0"/>
    <n v="8324.6"/>
    <s v="Take Away"/>
    <x v="1"/>
    <x v="1"/>
    <s v="Tarjeta"/>
    <x v="1"/>
    <x v="1"/>
    <n v="0"/>
    <x v="1"/>
    <s v="Happy Hour"/>
    <x v="0"/>
    <x v="1"/>
    <x v="1"/>
    <n v="6.6"/>
    <x v="1"/>
    <n v="28"/>
    <n v="23"/>
  </r>
  <r>
    <s v="VTA01221"/>
    <x v="31"/>
    <n v="1"/>
    <x v="3"/>
    <x v="3"/>
    <x v="1"/>
    <x v="1"/>
    <x v="86"/>
    <s v="Avenida Colón 608"/>
    <x v="2"/>
    <x v="6"/>
    <x v="5"/>
    <s v=""/>
    <x v="0"/>
    <x v="0"/>
    <n v="1857.51"/>
    <x v="0"/>
    <n v="5572.53"/>
    <s v="En tienda"/>
    <x v="1"/>
    <x v="0"/>
    <s v="App"/>
    <x v="2"/>
    <x v="0"/>
    <n v="0"/>
    <x v="2"/>
    <s v="Ninguna"/>
    <x v="0"/>
    <x v="0"/>
    <x v="3"/>
    <n v="4"/>
    <x v="1"/>
    <n v="18"/>
    <n v="15"/>
  </r>
  <r>
    <s v="VTA01247"/>
    <x v="31"/>
    <n v="1"/>
    <x v="3"/>
    <x v="3"/>
    <x v="1"/>
    <x v="1"/>
    <x v="428"/>
    <s v="San Lorenzo 25, Nueva Córdoba"/>
    <x v="0"/>
    <x v="9"/>
    <x v="7"/>
    <s v=""/>
    <x v="0"/>
    <x v="4"/>
    <n v="2164.23"/>
    <x v="2"/>
    <n v="4328.46"/>
    <s v="Delivery"/>
    <x v="0"/>
    <x v="2"/>
    <s v="Tarjeta"/>
    <x v="1"/>
    <x v="1"/>
    <n v="0"/>
    <x v="0"/>
    <s v="2x1"/>
    <x v="3"/>
    <x v="1"/>
    <x v="1"/>
    <n v="7.9"/>
    <x v="1"/>
    <n v="43"/>
    <n v="41"/>
  </r>
  <r>
    <s v="VTA01266"/>
    <x v="31"/>
    <n v="1"/>
    <x v="3"/>
    <x v="3"/>
    <x v="1"/>
    <x v="1"/>
    <x v="382"/>
    <s v="Calle San Lorenzo 47"/>
    <x v="1"/>
    <x v="6"/>
    <x v="5"/>
    <s v=""/>
    <x v="0"/>
    <x v="2"/>
    <n v="1676.53"/>
    <x v="0"/>
    <n v="1676.53"/>
    <s v="Take Away"/>
    <x v="0"/>
    <x v="1"/>
    <s v="App"/>
    <x v="2"/>
    <x v="1"/>
    <n v="0"/>
    <x v="1"/>
    <s v="Happy Hour"/>
    <x v="5"/>
    <x v="2"/>
    <x v="3"/>
    <n v="3.8"/>
    <x v="4"/>
    <n v="21"/>
    <n v="20"/>
  </r>
  <r>
    <s v="VTA01328"/>
    <x v="31"/>
    <n v="1"/>
    <x v="3"/>
    <x v="3"/>
    <x v="1"/>
    <x v="1"/>
    <x v="387"/>
    <s v="San Lorenzo 25, Nueva Córdoba"/>
    <x v="0"/>
    <x v="13"/>
    <x v="9"/>
    <s v="Tall"/>
    <x v="1"/>
    <x v="2"/>
    <n v="1378.97"/>
    <x v="0"/>
    <n v="1378.97"/>
    <s v="Delivery"/>
    <x v="0"/>
    <x v="2"/>
    <s v="Efectivo"/>
    <x v="0"/>
    <x v="0"/>
    <n v="10"/>
    <x v="3"/>
    <s v="Combo"/>
    <x v="4"/>
    <x v="1"/>
    <x v="1"/>
    <n v="8.1"/>
    <x v="0"/>
    <n v="18"/>
    <n v="17"/>
  </r>
  <r>
    <s v="VTA01364"/>
    <x v="31"/>
    <n v="1"/>
    <x v="3"/>
    <x v="3"/>
    <x v="1"/>
    <x v="1"/>
    <x v="528"/>
    <s v="Calle San Lorenzo 47"/>
    <x v="1"/>
    <x v="3"/>
    <x v="3"/>
    <s v=""/>
    <x v="0"/>
    <x v="4"/>
    <n v="1484.39"/>
    <x v="0"/>
    <n v="2968.78"/>
    <s v="Take Away"/>
    <x v="0"/>
    <x v="1"/>
    <s v="Efectivo"/>
    <x v="0"/>
    <x v="1"/>
    <n v="0"/>
    <x v="0"/>
    <s v="2x1"/>
    <x v="2"/>
    <x v="1"/>
    <x v="1"/>
    <n v="5.5"/>
    <x v="4"/>
    <n v="11"/>
    <n v="9"/>
  </r>
  <r>
    <s v="VTA01718"/>
    <x v="31"/>
    <n v="1"/>
    <x v="3"/>
    <x v="3"/>
    <x v="1"/>
    <x v="1"/>
    <x v="270"/>
    <s v="San Lorenzo 25, Nueva Córdoba"/>
    <x v="0"/>
    <x v="7"/>
    <x v="6"/>
    <s v=""/>
    <x v="0"/>
    <x v="1"/>
    <n v="3059.69"/>
    <x v="3"/>
    <n v="12238.76"/>
    <s v="Delivery"/>
    <x v="2"/>
    <x v="2"/>
    <s v="Efectivo"/>
    <x v="0"/>
    <x v="1"/>
    <n v="0"/>
    <x v="0"/>
    <s v="2x1"/>
    <x v="5"/>
    <x v="2"/>
    <x v="2"/>
    <n v="11.6"/>
    <x v="1"/>
    <n v="48"/>
    <n v="44"/>
  </r>
  <r>
    <s v="VTA01719"/>
    <x v="31"/>
    <n v="1"/>
    <x v="3"/>
    <x v="3"/>
    <x v="1"/>
    <x v="1"/>
    <x v="373"/>
    <s v="San Lorenzo 25, Nueva Córdoba"/>
    <x v="0"/>
    <x v="9"/>
    <x v="7"/>
    <s v=""/>
    <x v="0"/>
    <x v="0"/>
    <n v="2363.52"/>
    <x v="2"/>
    <n v="7090.56"/>
    <s v="En tienda"/>
    <x v="1"/>
    <x v="0"/>
    <s v="Tarjeta"/>
    <x v="1"/>
    <x v="1"/>
    <n v="0"/>
    <x v="1"/>
    <s v="Happy Hour"/>
    <x v="1"/>
    <x v="1"/>
    <x v="3"/>
    <n v="4.4000000000000004"/>
    <x v="0"/>
    <n v="10"/>
    <n v="7"/>
  </r>
  <r>
    <s v="VTA01740"/>
    <x v="31"/>
    <n v="1"/>
    <x v="3"/>
    <x v="3"/>
    <x v="1"/>
    <x v="1"/>
    <x v="562"/>
    <s v="Calle San Lorenzo 47"/>
    <x v="1"/>
    <x v="10"/>
    <x v="8"/>
    <s v="Grande"/>
    <x v="3"/>
    <x v="4"/>
    <n v="1870.09"/>
    <x v="0"/>
    <n v="3740.18"/>
    <s v="Delivery"/>
    <x v="0"/>
    <x v="2"/>
    <s v="Tarjeta"/>
    <x v="1"/>
    <x v="1"/>
    <n v="0"/>
    <x v="2"/>
    <s v="Ninguna"/>
    <x v="2"/>
    <x v="1"/>
    <x v="1"/>
    <n v="5.6"/>
    <x v="3"/>
    <n v="22"/>
    <n v="20"/>
  </r>
  <r>
    <s v="VTA01923"/>
    <x v="31"/>
    <n v="1"/>
    <x v="3"/>
    <x v="3"/>
    <x v="1"/>
    <x v="1"/>
    <x v="661"/>
    <s v="Avenida Colón 608"/>
    <x v="2"/>
    <x v="10"/>
    <x v="8"/>
    <s v="Pequeño"/>
    <x v="2"/>
    <x v="0"/>
    <n v="1873.55"/>
    <x v="0"/>
    <n v="5620.65"/>
    <s v="Delivery"/>
    <x v="1"/>
    <x v="2"/>
    <s v="App"/>
    <x v="2"/>
    <x v="0"/>
    <n v="15"/>
    <x v="0"/>
    <s v="2x1"/>
    <x v="2"/>
    <x v="1"/>
    <x v="1"/>
    <n v="6"/>
    <x v="1"/>
    <n v="44"/>
    <n v="41"/>
  </r>
  <r>
    <s v="VTA01924"/>
    <x v="31"/>
    <n v="1"/>
    <x v="3"/>
    <x v="3"/>
    <x v="1"/>
    <x v="1"/>
    <x v="495"/>
    <s v="San Lorenzo 25, Nueva Córdoba"/>
    <x v="0"/>
    <x v="7"/>
    <x v="6"/>
    <s v=""/>
    <x v="0"/>
    <x v="2"/>
    <n v="2628.74"/>
    <x v="2"/>
    <n v="2628.74"/>
    <s v="Take Away"/>
    <x v="0"/>
    <x v="1"/>
    <s v="App"/>
    <x v="2"/>
    <x v="0"/>
    <n v="10"/>
    <x v="0"/>
    <s v="2x1"/>
    <x v="4"/>
    <x v="1"/>
    <x v="1"/>
    <n v="9.5"/>
    <x v="0"/>
    <n v="15"/>
    <n v="14"/>
  </r>
  <r>
    <s v="VTA02100"/>
    <x v="31"/>
    <n v="1"/>
    <x v="3"/>
    <x v="3"/>
    <x v="1"/>
    <x v="1"/>
    <x v="664"/>
    <s v="Calle San Lorenzo 47"/>
    <x v="1"/>
    <x v="8"/>
    <x v="0"/>
    <s v=""/>
    <x v="0"/>
    <x v="1"/>
    <n v="1219.29"/>
    <x v="0"/>
    <n v="4877.16"/>
    <s v="Take Away"/>
    <x v="0"/>
    <x v="1"/>
    <s v="App"/>
    <x v="2"/>
    <x v="1"/>
    <n v="0"/>
    <x v="3"/>
    <s v="Combo"/>
    <x v="0"/>
    <x v="2"/>
    <x v="1"/>
    <n v="7"/>
    <x v="4"/>
    <n v="30"/>
    <n v="26"/>
  </r>
  <r>
    <s v="VTA02143"/>
    <x v="31"/>
    <n v="1"/>
    <x v="3"/>
    <x v="3"/>
    <x v="1"/>
    <x v="1"/>
    <x v="419"/>
    <s v="Avenida Colón 608"/>
    <x v="2"/>
    <x v="15"/>
    <x v="10"/>
    <s v=""/>
    <x v="0"/>
    <x v="1"/>
    <n v="1670.72"/>
    <x v="0"/>
    <n v="6682.88"/>
    <s v="Take Away"/>
    <x v="1"/>
    <x v="1"/>
    <s v="App"/>
    <x v="2"/>
    <x v="1"/>
    <n v="0"/>
    <x v="3"/>
    <s v="Combo"/>
    <x v="1"/>
    <x v="0"/>
    <x v="2"/>
    <n v="12.9"/>
    <x v="2"/>
    <n v="32"/>
    <n v="28"/>
  </r>
  <r>
    <s v="VTA02294"/>
    <x v="31"/>
    <n v="1"/>
    <x v="3"/>
    <x v="3"/>
    <x v="1"/>
    <x v="1"/>
    <x v="263"/>
    <s v="Córdoba Shopping"/>
    <x v="3"/>
    <x v="0"/>
    <x v="0"/>
    <s v=""/>
    <x v="0"/>
    <x v="1"/>
    <n v="1158.6500000000001"/>
    <x v="0"/>
    <n v="4634.6000000000004"/>
    <s v="Delivery"/>
    <x v="0"/>
    <x v="2"/>
    <s v="Efectivo"/>
    <x v="0"/>
    <x v="0"/>
    <n v="10"/>
    <x v="1"/>
    <s v="Happy Hour"/>
    <x v="3"/>
    <x v="0"/>
    <x v="1"/>
    <n v="5.5"/>
    <x v="1"/>
    <n v="28"/>
    <n v="24"/>
  </r>
  <r>
    <s v="VTA02412"/>
    <x v="31"/>
    <n v="1"/>
    <x v="3"/>
    <x v="3"/>
    <x v="1"/>
    <x v="1"/>
    <x v="326"/>
    <s v="Calle San Lorenzo 47"/>
    <x v="1"/>
    <x v="27"/>
    <x v="10"/>
    <s v=""/>
    <x v="0"/>
    <x v="4"/>
    <n v="1536.24"/>
    <x v="0"/>
    <n v="3072.48"/>
    <s v="Delivery"/>
    <x v="0"/>
    <x v="2"/>
    <s v="Efectivo"/>
    <x v="0"/>
    <x v="0"/>
    <n v="0"/>
    <x v="0"/>
    <s v="2x1"/>
    <x v="5"/>
    <x v="0"/>
    <x v="2"/>
    <n v="12.5"/>
    <x v="0"/>
    <n v="23"/>
    <n v="21"/>
  </r>
  <r>
    <s v="VTA02584"/>
    <x v="31"/>
    <n v="1"/>
    <x v="3"/>
    <x v="3"/>
    <x v="1"/>
    <x v="1"/>
    <x v="693"/>
    <s v="Calle San Lorenzo 47"/>
    <x v="1"/>
    <x v="14"/>
    <x v="6"/>
    <s v=""/>
    <x v="0"/>
    <x v="2"/>
    <n v="2699.47"/>
    <x v="2"/>
    <n v="2699.47"/>
    <s v="En tienda"/>
    <x v="0"/>
    <x v="0"/>
    <s v="Efectivo"/>
    <x v="0"/>
    <x v="1"/>
    <n v="0"/>
    <x v="3"/>
    <s v="Combo"/>
    <x v="1"/>
    <x v="2"/>
    <x v="2"/>
    <n v="12.9"/>
    <x v="1"/>
    <n v="17"/>
    <n v="16"/>
  </r>
  <r>
    <s v="VTA02697"/>
    <x v="31"/>
    <n v="1"/>
    <x v="3"/>
    <x v="3"/>
    <x v="1"/>
    <x v="1"/>
    <x v="449"/>
    <s v="San Lorenzo 25, Nueva Córdoba"/>
    <x v="0"/>
    <x v="34"/>
    <x v="4"/>
    <s v="Pequeño"/>
    <x v="2"/>
    <x v="1"/>
    <n v="1512.53"/>
    <x v="0"/>
    <n v="6050.12"/>
    <s v="Delivery"/>
    <x v="1"/>
    <x v="2"/>
    <s v="Tarjeta"/>
    <x v="1"/>
    <x v="0"/>
    <n v="0"/>
    <x v="2"/>
    <s v="Ninguna"/>
    <x v="4"/>
    <x v="0"/>
    <x v="1"/>
    <n v="5.3"/>
    <x v="4"/>
    <n v="42"/>
    <n v="38"/>
  </r>
  <r>
    <s v="VTA02746"/>
    <x v="31"/>
    <n v="1"/>
    <x v="3"/>
    <x v="3"/>
    <x v="1"/>
    <x v="1"/>
    <x v="566"/>
    <s v="San Lorenzo 25, Nueva Córdoba"/>
    <x v="0"/>
    <x v="7"/>
    <x v="6"/>
    <s v=""/>
    <x v="0"/>
    <x v="3"/>
    <n v="3255.71"/>
    <x v="3"/>
    <n v="16278.55"/>
    <s v="En tienda"/>
    <x v="3"/>
    <x v="0"/>
    <s v="App"/>
    <x v="2"/>
    <x v="1"/>
    <n v="0"/>
    <x v="3"/>
    <s v="Combo"/>
    <x v="2"/>
    <x v="0"/>
    <x v="3"/>
    <n v="4.5"/>
    <x v="0"/>
    <n v="36"/>
    <n v="31"/>
  </r>
  <r>
    <s v="VTA02823"/>
    <x v="31"/>
    <n v="1"/>
    <x v="3"/>
    <x v="3"/>
    <x v="1"/>
    <x v="1"/>
    <x v="319"/>
    <s v="Córdoba Shopping"/>
    <x v="3"/>
    <x v="26"/>
    <x v="9"/>
    <s v="Pequeño"/>
    <x v="2"/>
    <x v="1"/>
    <n v="1228.7"/>
    <x v="0"/>
    <n v="4914.8"/>
    <s v="En tienda"/>
    <x v="0"/>
    <x v="0"/>
    <s v="App"/>
    <x v="2"/>
    <x v="0"/>
    <n v="15"/>
    <x v="1"/>
    <s v="Happy Hour"/>
    <x v="4"/>
    <x v="1"/>
    <x v="3"/>
    <n v="4.4000000000000004"/>
    <x v="1"/>
    <n v="48"/>
    <n v="44"/>
  </r>
  <r>
    <s v="VTA02840"/>
    <x v="31"/>
    <n v="1"/>
    <x v="3"/>
    <x v="3"/>
    <x v="1"/>
    <x v="1"/>
    <x v="183"/>
    <s v="Avenida Colón 608"/>
    <x v="2"/>
    <x v="21"/>
    <x v="1"/>
    <s v=""/>
    <x v="0"/>
    <x v="4"/>
    <n v="1279.6500000000001"/>
    <x v="0"/>
    <n v="2559.3000000000002"/>
    <s v="Take Away"/>
    <x v="0"/>
    <x v="1"/>
    <s v="App"/>
    <x v="2"/>
    <x v="0"/>
    <n v="0"/>
    <x v="0"/>
    <s v="2x1"/>
    <x v="2"/>
    <x v="0"/>
    <x v="2"/>
    <n v="11.6"/>
    <x v="4"/>
    <n v="28"/>
    <n v="26"/>
  </r>
  <r>
    <s v="VTA02970"/>
    <x v="31"/>
    <n v="1"/>
    <x v="3"/>
    <x v="3"/>
    <x v="1"/>
    <x v="1"/>
    <x v="482"/>
    <s v="Córdoba Shopping"/>
    <x v="3"/>
    <x v="11"/>
    <x v="9"/>
    <s v="Grande"/>
    <x v="3"/>
    <x v="1"/>
    <n v="1232.29"/>
    <x v="0"/>
    <n v="4929.16"/>
    <s v="Delivery"/>
    <x v="0"/>
    <x v="2"/>
    <s v="App"/>
    <x v="2"/>
    <x v="1"/>
    <n v="0"/>
    <x v="0"/>
    <s v="2x1"/>
    <x v="1"/>
    <x v="1"/>
    <x v="3"/>
    <n v="3.6"/>
    <x v="4"/>
    <n v="23"/>
    <n v="19"/>
  </r>
  <r>
    <s v="VTA03035"/>
    <x v="31"/>
    <n v="1"/>
    <x v="3"/>
    <x v="3"/>
    <x v="1"/>
    <x v="1"/>
    <x v="54"/>
    <s v="Córdoba Shopping"/>
    <x v="3"/>
    <x v="16"/>
    <x v="4"/>
    <s v="Tall"/>
    <x v="1"/>
    <x v="1"/>
    <n v="1525.18"/>
    <x v="0"/>
    <n v="6100.72"/>
    <s v="Delivery"/>
    <x v="1"/>
    <x v="2"/>
    <s v="Tarjeta"/>
    <x v="1"/>
    <x v="0"/>
    <n v="10"/>
    <x v="3"/>
    <s v="Combo"/>
    <x v="3"/>
    <x v="1"/>
    <x v="2"/>
    <n v="11.8"/>
    <x v="1"/>
    <n v="11"/>
    <n v="7"/>
  </r>
  <r>
    <s v="VTA03325"/>
    <x v="31"/>
    <n v="1"/>
    <x v="3"/>
    <x v="3"/>
    <x v="1"/>
    <x v="1"/>
    <x v="678"/>
    <s v="Córdoba Shopping"/>
    <x v="3"/>
    <x v="14"/>
    <x v="6"/>
    <s v=""/>
    <x v="0"/>
    <x v="3"/>
    <n v="3190.12"/>
    <x v="3"/>
    <n v="15950.6"/>
    <s v="Delivery"/>
    <x v="3"/>
    <x v="2"/>
    <s v="Tarjeta"/>
    <x v="1"/>
    <x v="0"/>
    <n v="10"/>
    <x v="2"/>
    <s v="Ninguna"/>
    <x v="1"/>
    <x v="1"/>
    <x v="1"/>
    <n v="7.9"/>
    <x v="0"/>
    <n v="17"/>
    <n v="12"/>
  </r>
  <r>
    <s v="VTA03348"/>
    <x v="31"/>
    <n v="1"/>
    <x v="3"/>
    <x v="3"/>
    <x v="1"/>
    <x v="1"/>
    <x v="8"/>
    <s v="Avenida Colón 608"/>
    <x v="2"/>
    <x v="6"/>
    <x v="5"/>
    <s v=""/>
    <x v="0"/>
    <x v="1"/>
    <n v="1616.95"/>
    <x v="0"/>
    <n v="6467.8"/>
    <s v="Delivery"/>
    <x v="1"/>
    <x v="2"/>
    <s v="Tarjeta"/>
    <x v="1"/>
    <x v="1"/>
    <n v="0"/>
    <x v="0"/>
    <s v="2x1"/>
    <x v="5"/>
    <x v="1"/>
    <x v="2"/>
    <n v="11.9"/>
    <x v="3"/>
    <n v="49"/>
    <n v="45"/>
  </r>
  <r>
    <s v="VTA03452"/>
    <x v="31"/>
    <n v="1"/>
    <x v="3"/>
    <x v="3"/>
    <x v="1"/>
    <x v="1"/>
    <x v="489"/>
    <s v="San Lorenzo 25, Nueva Córdoba"/>
    <x v="0"/>
    <x v="13"/>
    <x v="9"/>
    <s v="Venti"/>
    <x v="4"/>
    <x v="4"/>
    <n v="1746.46"/>
    <x v="0"/>
    <n v="3492.92"/>
    <s v="Take Away"/>
    <x v="0"/>
    <x v="1"/>
    <s v="Efectivo"/>
    <x v="0"/>
    <x v="1"/>
    <n v="0"/>
    <x v="0"/>
    <s v="2x1"/>
    <x v="1"/>
    <x v="0"/>
    <x v="2"/>
    <n v="11.9"/>
    <x v="3"/>
    <n v="38"/>
    <n v="36"/>
  </r>
  <r>
    <s v="VTA03669"/>
    <x v="31"/>
    <n v="1"/>
    <x v="3"/>
    <x v="3"/>
    <x v="1"/>
    <x v="1"/>
    <x v="191"/>
    <s v="Calle San Lorenzo 47"/>
    <x v="1"/>
    <x v="7"/>
    <x v="6"/>
    <s v=""/>
    <x v="0"/>
    <x v="0"/>
    <n v="2926.28"/>
    <x v="2"/>
    <n v="8778.84"/>
    <s v="En tienda"/>
    <x v="1"/>
    <x v="0"/>
    <s v="App"/>
    <x v="2"/>
    <x v="0"/>
    <n v="10"/>
    <x v="3"/>
    <s v="Combo"/>
    <x v="5"/>
    <x v="0"/>
    <x v="0"/>
    <n v="14.3"/>
    <x v="3"/>
    <n v="23"/>
    <n v="20"/>
  </r>
  <r>
    <s v="VTA03926"/>
    <x v="31"/>
    <n v="1"/>
    <x v="3"/>
    <x v="3"/>
    <x v="1"/>
    <x v="1"/>
    <x v="694"/>
    <s v="Avenida Colón 608"/>
    <x v="2"/>
    <x v="3"/>
    <x v="3"/>
    <s v=""/>
    <x v="0"/>
    <x v="1"/>
    <n v="1133.54"/>
    <x v="0"/>
    <n v="4534.16"/>
    <s v="Take Away"/>
    <x v="0"/>
    <x v="1"/>
    <s v="Efectivo"/>
    <x v="0"/>
    <x v="1"/>
    <n v="0"/>
    <x v="0"/>
    <s v="2x1"/>
    <x v="4"/>
    <x v="0"/>
    <x v="3"/>
    <n v="3"/>
    <x v="1"/>
    <n v="29"/>
    <n v="25"/>
  </r>
  <r>
    <s v="VTA04114"/>
    <x v="31"/>
    <n v="1"/>
    <x v="3"/>
    <x v="3"/>
    <x v="1"/>
    <x v="1"/>
    <x v="695"/>
    <s v="Córdoba Shopping"/>
    <x v="3"/>
    <x v="23"/>
    <x v="10"/>
    <s v=""/>
    <x v="0"/>
    <x v="4"/>
    <n v="1478.93"/>
    <x v="0"/>
    <n v="2957.86"/>
    <s v="En tienda"/>
    <x v="0"/>
    <x v="0"/>
    <s v="Tarjeta"/>
    <x v="1"/>
    <x v="0"/>
    <n v="15"/>
    <x v="3"/>
    <s v="Combo"/>
    <x v="0"/>
    <x v="1"/>
    <x v="0"/>
    <n v="14.8"/>
    <x v="1"/>
    <n v="30"/>
    <n v="28"/>
  </r>
  <r>
    <s v="VTA04147"/>
    <x v="31"/>
    <n v="1"/>
    <x v="3"/>
    <x v="3"/>
    <x v="1"/>
    <x v="1"/>
    <x v="577"/>
    <s v="Avenida Colón 608"/>
    <x v="2"/>
    <x v="1"/>
    <x v="1"/>
    <s v=""/>
    <x v="0"/>
    <x v="0"/>
    <n v="741.16"/>
    <x v="1"/>
    <n v="2223.48"/>
    <s v="En tienda"/>
    <x v="0"/>
    <x v="0"/>
    <s v="Efectivo"/>
    <x v="0"/>
    <x v="1"/>
    <n v="0"/>
    <x v="3"/>
    <s v="Combo"/>
    <x v="4"/>
    <x v="0"/>
    <x v="1"/>
    <n v="9.9"/>
    <x v="3"/>
    <n v="41"/>
    <n v="38"/>
  </r>
  <r>
    <s v="VTA04200"/>
    <x v="31"/>
    <n v="1"/>
    <x v="3"/>
    <x v="3"/>
    <x v="1"/>
    <x v="1"/>
    <x v="587"/>
    <s v="Calle San Lorenzo 47"/>
    <x v="1"/>
    <x v="23"/>
    <x v="10"/>
    <s v=""/>
    <x v="0"/>
    <x v="2"/>
    <n v="1864.07"/>
    <x v="0"/>
    <n v="1864.07"/>
    <s v="En tienda"/>
    <x v="0"/>
    <x v="0"/>
    <s v="Efectivo"/>
    <x v="0"/>
    <x v="0"/>
    <n v="10"/>
    <x v="3"/>
    <s v="Combo"/>
    <x v="1"/>
    <x v="1"/>
    <x v="2"/>
    <n v="12.3"/>
    <x v="0"/>
    <n v="29"/>
    <n v="28"/>
  </r>
  <r>
    <s v="VTA04436"/>
    <x v="31"/>
    <n v="1"/>
    <x v="3"/>
    <x v="3"/>
    <x v="1"/>
    <x v="1"/>
    <x v="307"/>
    <s v="Calle San Lorenzo 47"/>
    <x v="1"/>
    <x v="7"/>
    <x v="6"/>
    <s v=""/>
    <x v="0"/>
    <x v="0"/>
    <n v="2757.22"/>
    <x v="2"/>
    <n v="8271.66"/>
    <s v="En tienda"/>
    <x v="1"/>
    <x v="0"/>
    <s v="Tarjeta"/>
    <x v="1"/>
    <x v="0"/>
    <n v="0"/>
    <x v="2"/>
    <s v="Ninguna"/>
    <x v="1"/>
    <x v="1"/>
    <x v="3"/>
    <n v="4.5999999999999996"/>
    <x v="3"/>
    <n v="19"/>
    <n v="16"/>
  </r>
  <r>
    <s v="VTA04474"/>
    <x v="31"/>
    <n v="1"/>
    <x v="3"/>
    <x v="3"/>
    <x v="1"/>
    <x v="1"/>
    <x v="600"/>
    <s v="Córdoba Shopping"/>
    <x v="3"/>
    <x v="10"/>
    <x v="8"/>
    <s v="Pequeño"/>
    <x v="2"/>
    <x v="1"/>
    <n v="1829.56"/>
    <x v="0"/>
    <n v="7318.24"/>
    <s v="Delivery"/>
    <x v="1"/>
    <x v="2"/>
    <s v="Efectivo"/>
    <x v="0"/>
    <x v="0"/>
    <n v="0"/>
    <x v="0"/>
    <s v="2x1"/>
    <x v="0"/>
    <x v="1"/>
    <x v="0"/>
    <n v="13.6"/>
    <x v="4"/>
    <n v="31"/>
    <n v="27"/>
  </r>
  <r>
    <s v="VTA04648"/>
    <x v="31"/>
    <n v="1"/>
    <x v="3"/>
    <x v="3"/>
    <x v="1"/>
    <x v="1"/>
    <x v="523"/>
    <s v="Córdoba Shopping"/>
    <x v="3"/>
    <x v="16"/>
    <x v="4"/>
    <s v="Pequeño"/>
    <x v="2"/>
    <x v="4"/>
    <n v="1363.1"/>
    <x v="0"/>
    <n v="2726.2"/>
    <s v="Take Away"/>
    <x v="0"/>
    <x v="1"/>
    <s v="Efectivo"/>
    <x v="0"/>
    <x v="0"/>
    <n v="10"/>
    <x v="1"/>
    <s v="Happy Hour"/>
    <x v="0"/>
    <x v="1"/>
    <x v="2"/>
    <n v="11"/>
    <x v="0"/>
    <n v="36"/>
    <n v="34"/>
  </r>
  <r>
    <s v="VTA04947"/>
    <x v="31"/>
    <n v="1"/>
    <x v="3"/>
    <x v="3"/>
    <x v="1"/>
    <x v="1"/>
    <x v="696"/>
    <s v="Avenida Colón 608"/>
    <x v="2"/>
    <x v="34"/>
    <x v="4"/>
    <s v="Tall"/>
    <x v="1"/>
    <x v="3"/>
    <n v="1542.13"/>
    <x v="0"/>
    <n v="7710.65"/>
    <s v="Take Away"/>
    <x v="1"/>
    <x v="1"/>
    <s v="App"/>
    <x v="2"/>
    <x v="0"/>
    <n v="10"/>
    <x v="1"/>
    <s v="Happy Hour"/>
    <x v="2"/>
    <x v="2"/>
    <x v="1"/>
    <n v="7.3"/>
    <x v="4"/>
    <n v="17"/>
    <n v="12"/>
  </r>
  <r>
    <s v="VTA04973"/>
    <x v="31"/>
    <n v="1"/>
    <x v="3"/>
    <x v="3"/>
    <x v="1"/>
    <x v="1"/>
    <x v="77"/>
    <s v="Calle San Lorenzo 47"/>
    <x v="1"/>
    <x v="4"/>
    <x v="2"/>
    <s v=""/>
    <x v="0"/>
    <x v="0"/>
    <n v="989.83"/>
    <x v="1"/>
    <n v="2969.49"/>
    <s v="En tienda"/>
    <x v="0"/>
    <x v="0"/>
    <s v="Tarjeta"/>
    <x v="1"/>
    <x v="0"/>
    <n v="0"/>
    <x v="1"/>
    <s v="Happy Hour"/>
    <x v="2"/>
    <x v="0"/>
    <x v="2"/>
    <n v="12.1"/>
    <x v="0"/>
    <n v="44"/>
    <n v="41"/>
  </r>
  <r>
    <s v="VTA00006"/>
    <x v="32"/>
    <n v="2"/>
    <x v="4"/>
    <x v="4"/>
    <x v="1"/>
    <x v="1"/>
    <x v="492"/>
    <s v="Calle San Lorenzo 47"/>
    <x v="1"/>
    <x v="4"/>
    <x v="2"/>
    <s v=""/>
    <x v="0"/>
    <x v="1"/>
    <n v="981.8"/>
    <x v="1"/>
    <n v="3927.2"/>
    <s v="Take Away"/>
    <x v="0"/>
    <x v="1"/>
    <s v="App"/>
    <x v="2"/>
    <x v="0"/>
    <n v="15"/>
    <x v="1"/>
    <s v="Happy Hour"/>
    <x v="2"/>
    <x v="0"/>
    <x v="3"/>
    <n v="4.4000000000000004"/>
    <x v="4"/>
    <n v="21"/>
    <n v="17"/>
  </r>
  <r>
    <s v="VTA00191"/>
    <x v="32"/>
    <n v="2"/>
    <x v="4"/>
    <x v="4"/>
    <x v="1"/>
    <x v="1"/>
    <x v="143"/>
    <s v="Avenida Colón 608"/>
    <x v="2"/>
    <x v="22"/>
    <x v="9"/>
    <s v="Venti"/>
    <x v="4"/>
    <x v="1"/>
    <n v="1375.82"/>
    <x v="0"/>
    <n v="5503.28"/>
    <s v="En tienda"/>
    <x v="1"/>
    <x v="0"/>
    <s v="App"/>
    <x v="2"/>
    <x v="1"/>
    <n v="0"/>
    <x v="3"/>
    <s v="Combo"/>
    <x v="0"/>
    <x v="2"/>
    <x v="0"/>
    <n v="14"/>
    <x v="0"/>
    <n v="20"/>
    <n v="16"/>
  </r>
  <r>
    <s v="VTA00296"/>
    <x v="32"/>
    <n v="2"/>
    <x v="4"/>
    <x v="4"/>
    <x v="1"/>
    <x v="1"/>
    <x v="387"/>
    <s v="Córdoba Shopping"/>
    <x v="3"/>
    <x v="11"/>
    <x v="9"/>
    <s v="Pequeño"/>
    <x v="2"/>
    <x v="3"/>
    <n v="1286.9000000000001"/>
    <x v="0"/>
    <n v="6434.5"/>
    <s v="Delivery"/>
    <x v="1"/>
    <x v="2"/>
    <s v="Efectivo"/>
    <x v="0"/>
    <x v="0"/>
    <n v="15"/>
    <x v="1"/>
    <s v="Happy Hour"/>
    <x v="4"/>
    <x v="0"/>
    <x v="2"/>
    <n v="11"/>
    <x v="1"/>
    <n v="47"/>
    <n v="42"/>
  </r>
  <r>
    <s v="VTA00482"/>
    <x v="32"/>
    <n v="2"/>
    <x v="4"/>
    <x v="4"/>
    <x v="1"/>
    <x v="1"/>
    <x v="238"/>
    <s v="Calle San Lorenzo 47"/>
    <x v="1"/>
    <x v="7"/>
    <x v="6"/>
    <s v=""/>
    <x v="0"/>
    <x v="2"/>
    <n v="3283.82"/>
    <x v="3"/>
    <n v="3283.82"/>
    <s v="En tienda"/>
    <x v="0"/>
    <x v="0"/>
    <s v="Tarjeta"/>
    <x v="1"/>
    <x v="1"/>
    <n v="0"/>
    <x v="2"/>
    <s v="Ninguna"/>
    <x v="1"/>
    <x v="2"/>
    <x v="1"/>
    <n v="5.8"/>
    <x v="4"/>
    <n v="46"/>
    <n v="45"/>
  </r>
  <r>
    <s v="VTA00725"/>
    <x v="32"/>
    <n v="2"/>
    <x v="4"/>
    <x v="4"/>
    <x v="1"/>
    <x v="1"/>
    <x v="499"/>
    <s v="Córdoba Shopping"/>
    <x v="3"/>
    <x v="19"/>
    <x v="7"/>
    <s v=""/>
    <x v="0"/>
    <x v="3"/>
    <n v="2860.69"/>
    <x v="2"/>
    <n v="14303.45"/>
    <s v="Take Away"/>
    <x v="2"/>
    <x v="1"/>
    <s v="Tarjeta"/>
    <x v="1"/>
    <x v="1"/>
    <n v="0"/>
    <x v="2"/>
    <s v="Ninguna"/>
    <x v="4"/>
    <x v="2"/>
    <x v="3"/>
    <n v="4.5"/>
    <x v="3"/>
    <n v="30"/>
    <n v="25"/>
  </r>
  <r>
    <s v="VTA00756"/>
    <x v="32"/>
    <n v="2"/>
    <x v="4"/>
    <x v="4"/>
    <x v="1"/>
    <x v="1"/>
    <x v="697"/>
    <s v="Calle San Lorenzo 47"/>
    <x v="1"/>
    <x v="7"/>
    <x v="6"/>
    <s v=""/>
    <x v="0"/>
    <x v="0"/>
    <n v="3067.09"/>
    <x v="3"/>
    <n v="9201.27"/>
    <s v="En tienda"/>
    <x v="1"/>
    <x v="0"/>
    <s v="App"/>
    <x v="2"/>
    <x v="0"/>
    <n v="10"/>
    <x v="1"/>
    <s v="Happy Hour"/>
    <x v="4"/>
    <x v="0"/>
    <x v="3"/>
    <n v="3.6"/>
    <x v="1"/>
    <n v="18"/>
    <n v="15"/>
  </r>
  <r>
    <s v="VTA00762"/>
    <x v="32"/>
    <n v="2"/>
    <x v="4"/>
    <x v="4"/>
    <x v="1"/>
    <x v="1"/>
    <x v="332"/>
    <s v="Calle San Lorenzo 47"/>
    <x v="1"/>
    <x v="26"/>
    <x v="9"/>
    <s v="Venti"/>
    <x v="4"/>
    <x v="2"/>
    <n v="1796.99"/>
    <x v="0"/>
    <n v="1796.99"/>
    <s v="En tienda"/>
    <x v="0"/>
    <x v="0"/>
    <s v="Tarjeta"/>
    <x v="1"/>
    <x v="0"/>
    <n v="15"/>
    <x v="3"/>
    <s v="Combo"/>
    <x v="0"/>
    <x v="2"/>
    <x v="1"/>
    <n v="6.6"/>
    <x v="2"/>
    <n v="19"/>
    <n v="18"/>
  </r>
  <r>
    <s v="VTA00882"/>
    <x v="32"/>
    <n v="2"/>
    <x v="4"/>
    <x v="4"/>
    <x v="1"/>
    <x v="1"/>
    <x v="679"/>
    <s v="Avenida Colón 608"/>
    <x v="2"/>
    <x v="10"/>
    <x v="8"/>
    <s v="Pequeño"/>
    <x v="2"/>
    <x v="0"/>
    <n v="1870.42"/>
    <x v="0"/>
    <n v="5611.26"/>
    <s v="Take Away"/>
    <x v="1"/>
    <x v="1"/>
    <s v="App"/>
    <x v="2"/>
    <x v="0"/>
    <n v="15"/>
    <x v="0"/>
    <s v="2x1"/>
    <x v="4"/>
    <x v="1"/>
    <x v="2"/>
    <n v="10.8"/>
    <x v="4"/>
    <n v="36"/>
    <n v="33"/>
  </r>
  <r>
    <s v="VTA01022"/>
    <x v="32"/>
    <n v="2"/>
    <x v="4"/>
    <x v="4"/>
    <x v="1"/>
    <x v="1"/>
    <x v="129"/>
    <s v="Córdoba Shopping"/>
    <x v="3"/>
    <x v="7"/>
    <x v="6"/>
    <s v=""/>
    <x v="0"/>
    <x v="1"/>
    <n v="3241.75"/>
    <x v="3"/>
    <n v="12967"/>
    <s v="Take Away"/>
    <x v="2"/>
    <x v="1"/>
    <s v="Tarjeta"/>
    <x v="1"/>
    <x v="0"/>
    <n v="15"/>
    <x v="2"/>
    <s v="Ninguna"/>
    <x v="2"/>
    <x v="0"/>
    <x v="2"/>
    <n v="11.5"/>
    <x v="4"/>
    <n v="43"/>
    <n v="39"/>
  </r>
  <r>
    <s v="VTA01097"/>
    <x v="32"/>
    <n v="2"/>
    <x v="4"/>
    <x v="4"/>
    <x v="1"/>
    <x v="1"/>
    <x v="698"/>
    <s v="Córdoba Shopping"/>
    <x v="3"/>
    <x v="14"/>
    <x v="6"/>
    <s v=""/>
    <x v="0"/>
    <x v="4"/>
    <n v="2925.5"/>
    <x v="2"/>
    <n v="5851"/>
    <s v="Delivery"/>
    <x v="1"/>
    <x v="2"/>
    <s v="App"/>
    <x v="2"/>
    <x v="1"/>
    <n v="0"/>
    <x v="1"/>
    <s v="Happy Hour"/>
    <x v="3"/>
    <x v="2"/>
    <x v="1"/>
    <n v="6.8"/>
    <x v="4"/>
    <n v="14"/>
    <n v="12"/>
  </r>
  <r>
    <s v="VTA01228"/>
    <x v="32"/>
    <n v="2"/>
    <x v="4"/>
    <x v="4"/>
    <x v="1"/>
    <x v="1"/>
    <x v="399"/>
    <s v="Calle San Lorenzo 47"/>
    <x v="1"/>
    <x v="0"/>
    <x v="0"/>
    <s v=""/>
    <x v="0"/>
    <x v="0"/>
    <n v="1407.01"/>
    <x v="0"/>
    <n v="4221.03"/>
    <s v="En tienda"/>
    <x v="0"/>
    <x v="0"/>
    <s v="App"/>
    <x v="2"/>
    <x v="1"/>
    <n v="0"/>
    <x v="3"/>
    <s v="Combo"/>
    <x v="3"/>
    <x v="2"/>
    <x v="1"/>
    <n v="8.6"/>
    <x v="3"/>
    <n v="23"/>
    <n v="20"/>
  </r>
  <r>
    <s v="VTA01233"/>
    <x v="32"/>
    <n v="2"/>
    <x v="4"/>
    <x v="4"/>
    <x v="1"/>
    <x v="1"/>
    <x v="375"/>
    <s v="Avenida Colón 608"/>
    <x v="2"/>
    <x v="3"/>
    <x v="3"/>
    <s v=""/>
    <x v="0"/>
    <x v="1"/>
    <n v="1174.3"/>
    <x v="0"/>
    <n v="4697.2"/>
    <s v="Take Away"/>
    <x v="0"/>
    <x v="1"/>
    <s v="Tarjeta"/>
    <x v="1"/>
    <x v="1"/>
    <n v="0"/>
    <x v="3"/>
    <s v="Combo"/>
    <x v="5"/>
    <x v="0"/>
    <x v="1"/>
    <n v="5.4"/>
    <x v="3"/>
    <n v="31"/>
    <n v="27"/>
  </r>
  <r>
    <s v="VTA01250"/>
    <x v="32"/>
    <n v="2"/>
    <x v="4"/>
    <x v="4"/>
    <x v="1"/>
    <x v="1"/>
    <x v="195"/>
    <s v="Calle San Lorenzo 47"/>
    <x v="1"/>
    <x v="3"/>
    <x v="3"/>
    <s v=""/>
    <x v="0"/>
    <x v="4"/>
    <n v="1293.72"/>
    <x v="0"/>
    <n v="2587.44"/>
    <s v="Delivery"/>
    <x v="0"/>
    <x v="2"/>
    <s v="Tarjeta"/>
    <x v="1"/>
    <x v="0"/>
    <n v="0"/>
    <x v="0"/>
    <s v="2x1"/>
    <x v="1"/>
    <x v="2"/>
    <x v="3"/>
    <n v="2.5"/>
    <x v="4"/>
    <n v="26"/>
    <n v="24"/>
  </r>
  <r>
    <s v="VTA01419"/>
    <x v="32"/>
    <n v="2"/>
    <x v="4"/>
    <x v="4"/>
    <x v="1"/>
    <x v="1"/>
    <x v="699"/>
    <s v="Calle San Lorenzo 47"/>
    <x v="1"/>
    <x v="23"/>
    <x v="10"/>
    <s v=""/>
    <x v="0"/>
    <x v="1"/>
    <n v="1605.55"/>
    <x v="0"/>
    <n v="6422.2"/>
    <s v="Take Away"/>
    <x v="1"/>
    <x v="1"/>
    <s v="App"/>
    <x v="2"/>
    <x v="0"/>
    <n v="10"/>
    <x v="1"/>
    <s v="Happy Hour"/>
    <x v="5"/>
    <x v="0"/>
    <x v="2"/>
    <n v="11"/>
    <x v="1"/>
    <n v="13"/>
    <n v="9"/>
  </r>
  <r>
    <s v="VTA01520"/>
    <x v="32"/>
    <n v="2"/>
    <x v="4"/>
    <x v="4"/>
    <x v="1"/>
    <x v="1"/>
    <x v="650"/>
    <s v="San Lorenzo 25, Nueva Córdoba"/>
    <x v="0"/>
    <x v="33"/>
    <x v="4"/>
    <s v="Grande"/>
    <x v="3"/>
    <x v="4"/>
    <n v="1303.55"/>
    <x v="0"/>
    <n v="2607.1"/>
    <s v="En tienda"/>
    <x v="0"/>
    <x v="0"/>
    <s v="Efectivo"/>
    <x v="0"/>
    <x v="0"/>
    <n v="0"/>
    <x v="2"/>
    <s v="Ninguna"/>
    <x v="2"/>
    <x v="1"/>
    <x v="3"/>
    <n v="3.6"/>
    <x v="3"/>
    <n v="32"/>
    <n v="30"/>
  </r>
  <r>
    <s v="VTA01530"/>
    <x v="32"/>
    <n v="2"/>
    <x v="4"/>
    <x v="4"/>
    <x v="1"/>
    <x v="1"/>
    <x v="580"/>
    <s v="Avenida Colón 608"/>
    <x v="2"/>
    <x v="3"/>
    <x v="3"/>
    <s v=""/>
    <x v="0"/>
    <x v="0"/>
    <n v="1400.96"/>
    <x v="0"/>
    <n v="4202.88"/>
    <s v="En tienda"/>
    <x v="0"/>
    <x v="0"/>
    <s v="App"/>
    <x v="2"/>
    <x v="1"/>
    <n v="0"/>
    <x v="1"/>
    <s v="Happy Hour"/>
    <x v="0"/>
    <x v="1"/>
    <x v="1"/>
    <n v="5.9"/>
    <x v="3"/>
    <n v="27"/>
    <n v="24"/>
  </r>
  <r>
    <s v="VTA01585"/>
    <x v="32"/>
    <n v="2"/>
    <x v="4"/>
    <x v="4"/>
    <x v="1"/>
    <x v="1"/>
    <x v="406"/>
    <s v="San Lorenzo 25, Nueva Córdoba"/>
    <x v="0"/>
    <x v="28"/>
    <x v="2"/>
    <s v=""/>
    <x v="0"/>
    <x v="3"/>
    <n v="1493.91"/>
    <x v="0"/>
    <n v="7469.55"/>
    <s v="En tienda"/>
    <x v="1"/>
    <x v="0"/>
    <s v="Tarjeta"/>
    <x v="1"/>
    <x v="0"/>
    <n v="10"/>
    <x v="0"/>
    <s v="2x1"/>
    <x v="1"/>
    <x v="1"/>
    <x v="3"/>
    <n v="2.7"/>
    <x v="3"/>
    <n v="18"/>
    <n v="13"/>
  </r>
  <r>
    <s v="VTA01804"/>
    <x v="32"/>
    <n v="2"/>
    <x v="4"/>
    <x v="4"/>
    <x v="1"/>
    <x v="1"/>
    <x v="584"/>
    <s v="Calle San Lorenzo 47"/>
    <x v="1"/>
    <x v="19"/>
    <x v="7"/>
    <s v=""/>
    <x v="0"/>
    <x v="4"/>
    <n v="2246.67"/>
    <x v="2"/>
    <n v="4493.34"/>
    <s v="En tienda"/>
    <x v="0"/>
    <x v="0"/>
    <s v="Tarjeta"/>
    <x v="1"/>
    <x v="0"/>
    <n v="0"/>
    <x v="3"/>
    <s v="Combo"/>
    <x v="4"/>
    <x v="2"/>
    <x v="2"/>
    <n v="10"/>
    <x v="1"/>
    <n v="47"/>
    <n v="45"/>
  </r>
  <r>
    <s v="VTA02328"/>
    <x v="32"/>
    <n v="2"/>
    <x v="4"/>
    <x v="4"/>
    <x v="1"/>
    <x v="1"/>
    <x v="142"/>
    <s v="Calle San Lorenzo 47"/>
    <x v="1"/>
    <x v="21"/>
    <x v="1"/>
    <s v=""/>
    <x v="0"/>
    <x v="4"/>
    <n v="809.98"/>
    <x v="1"/>
    <n v="1619.96"/>
    <s v="En tienda"/>
    <x v="0"/>
    <x v="0"/>
    <s v="App"/>
    <x v="2"/>
    <x v="1"/>
    <n v="0"/>
    <x v="2"/>
    <s v="Ninguna"/>
    <x v="5"/>
    <x v="1"/>
    <x v="0"/>
    <n v="13.4"/>
    <x v="1"/>
    <n v="44"/>
    <n v="42"/>
  </r>
  <r>
    <s v="VTA02400"/>
    <x v="32"/>
    <n v="2"/>
    <x v="4"/>
    <x v="4"/>
    <x v="1"/>
    <x v="1"/>
    <x v="46"/>
    <s v="Avenida Colón 608"/>
    <x v="2"/>
    <x v="2"/>
    <x v="2"/>
    <s v=""/>
    <x v="0"/>
    <x v="4"/>
    <n v="956.08"/>
    <x v="1"/>
    <n v="1912.16"/>
    <s v="Take Away"/>
    <x v="0"/>
    <x v="1"/>
    <s v="Tarjeta"/>
    <x v="1"/>
    <x v="0"/>
    <n v="10"/>
    <x v="2"/>
    <s v="Ninguna"/>
    <x v="4"/>
    <x v="1"/>
    <x v="1"/>
    <n v="5.0999999999999996"/>
    <x v="1"/>
    <n v="10"/>
    <n v="8"/>
  </r>
  <r>
    <s v="VTA02434"/>
    <x v="32"/>
    <n v="2"/>
    <x v="4"/>
    <x v="4"/>
    <x v="1"/>
    <x v="1"/>
    <x v="620"/>
    <s v="San Lorenzo 25, Nueva Córdoba"/>
    <x v="0"/>
    <x v="6"/>
    <x v="5"/>
    <s v=""/>
    <x v="0"/>
    <x v="2"/>
    <n v="1680.68"/>
    <x v="0"/>
    <n v="1680.68"/>
    <s v="Delivery"/>
    <x v="0"/>
    <x v="2"/>
    <s v="Efectivo"/>
    <x v="0"/>
    <x v="1"/>
    <n v="0"/>
    <x v="2"/>
    <s v="Ninguna"/>
    <x v="3"/>
    <x v="0"/>
    <x v="3"/>
    <n v="2.2000000000000002"/>
    <x v="2"/>
    <n v="37"/>
    <n v="36"/>
  </r>
  <r>
    <s v="VTA02544"/>
    <x v="32"/>
    <n v="2"/>
    <x v="4"/>
    <x v="4"/>
    <x v="1"/>
    <x v="1"/>
    <x v="579"/>
    <s v="San Lorenzo 25, Nueva Córdoba"/>
    <x v="0"/>
    <x v="3"/>
    <x v="3"/>
    <s v=""/>
    <x v="0"/>
    <x v="3"/>
    <n v="1259.1300000000001"/>
    <x v="0"/>
    <n v="6295.65"/>
    <s v="Take Away"/>
    <x v="1"/>
    <x v="1"/>
    <s v="Tarjeta"/>
    <x v="1"/>
    <x v="1"/>
    <n v="0"/>
    <x v="0"/>
    <s v="2x1"/>
    <x v="3"/>
    <x v="1"/>
    <x v="1"/>
    <n v="9.1"/>
    <x v="4"/>
    <n v="22"/>
    <n v="17"/>
  </r>
  <r>
    <s v="VTA02782"/>
    <x v="32"/>
    <n v="2"/>
    <x v="4"/>
    <x v="4"/>
    <x v="1"/>
    <x v="1"/>
    <x v="386"/>
    <s v="Calle San Lorenzo 47"/>
    <x v="1"/>
    <x v="10"/>
    <x v="8"/>
    <s v="Tall"/>
    <x v="1"/>
    <x v="0"/>
    <n v="2022.74"/>
    <x v="2"/>
    <n v="6068.22"/>
    <s v="Take Away"/>
    <x v="1"/>
    <x v="1"/>
    <s v="Tarjeta"/>
    <x v="1"/>
    <x v="1"/>
    <n v="0"/>
    <x v="2"/>
    <s v="Ninguna"/>
    <x v="0"/>
    <x v="1"/>
    <x v="3"/>
    <n v="2.7"/>
    <x v="3"/>
    <n v="49"/>
    <n v="46"/>
  </r>
  <r>
    <s v="VTA03220"/>
    <x v="32"/>
    <n v="2"/>
    <x v="4"/>
    <x v="4"/>
    <x v="1"/>
    <x v="1"/>
    <x v="448"/>
    <s v="Calle San Lorenzo 47"/>
    <x v="1"/>
    <x v="25"/>
    <x v="2"/>
    <s v=""/>
    <x v="0"/>
    <x v="3"/>
    <n v="1167.17"/>
    <x v="0"/>
    <n v="5835.85"/>
    <s v="Delivery"/>
    <x v="1"/>
    <x v="2"/>
    <s v="App"/>
    <x v="2"/>
    <x v="0"/>
    <n v="0"/>
    <x v="1"/>
    <s v="Happy Hour"/>
    <x v="1"/>
    <x v="1"/>
    <x v="2"/>
    <n v="10.3"/>
    <x v="2"/>
    <n v="14"/>
    <n v="9"/>
  </r>
  <r>
    <s v="VTA03231"/>
    <x v="32"/>
    <n v="2"/>
    <x v="4"/>
    <x v="4"/>
    <x v="1"/>
    <x v="1"/>
    <x v="700"/>
    <s v="Avenida Colón 608"/>
    <x v="2"/>
    <x v="15"/>
    <x v="10"/>
    <s v=""/>
    <x v="0"/>
    <x v="2"/>
    <n v="1983.8"/>
    <x v="0"/>
    <n v="1983.8"/>
    <s v="En tienda"/>
    <x v="0"/>
    <x v="0"/>
    <s v="Efectivo"/>
    <x v="0"/>
    <x v="0"/>
    <n v="10"/>
    <x v="0"/>
    <s v="2x1"/>
    <x v="1"/>
    <x v="1"/>
    <x v="1"/>
    <n v="8.5"/>
    <x v="4"/>
    <n v="34"/>
    <n v="33"/>
  </r>
  <r>
    <s v="VTA03487"/>
    <x v="32"/>
    <n v="2"/>
    <x v="4"/>
    <x v="4"/>
    <x v="1"/>
    <x v="1"/>
    <x v="701"/>
    <s v="Calle San Lorenzo 47"/>
    <x v="1"/>
    <x v="10"/>
    <x v="8"/>
    <s v="Grande"/>
    <x v="3"/>
    <x v="2"/>
    <n v="1593.31"/>
    <x v="0"/>
    <n v="1593.31"/>
    <s v="En tienda"/>
    <x v="0"/>
    <x v="0"/>
    <s v="App"/>
    <x v="2"/>
    <x v="1"/>
    <n v="0"/>
    <x v="3"/>
    <s v="Combo"/>
    <x v="5"/>
    <x v="0"/>
    <x v="1"/>
    <n v="8.8000000000000007"/>
    <x v="1"/>
    <n v="24"/>
    <n v="23"/>
  </r>
  <r>
    <s v="VTA03521"/>
    <x v="32"/>
    <n v="2"/>
    <x v="4"/>
    <x v="4"/>
    <x v="1"/>
    <x v="1"/>
    <x v="501"/>
    <s v="Avenida Colón 608"/>
    <x v="2"/>
    <x v="8"/>
    <x v="0"/>
    <s v=""/>
    <x v="0"/>
    <x v="0"/>
    <n v="1348.74"/>
    <x v="0"/>
    <n v="4046.22"/>
    <s v="Delivery"/>
    <x v="0"/>
    <x v="2"/>
    <s v="Tarjeta"/>
    <x v="1"/>
    <x v="1"/>
    <n v="0"/>
    <x v="3"/>
    <s v="Combo"/>
    <x v="1"/>
    <x v="1"/>
    <x v="0"/>
    <n v="14.9"/>
    <x v="4"/>
    <n v="29"/>
    <n v="26"/>
  </r>
  <r>
    <s v="VTA03651"/>
    <x v="32"/>
    <n v="2"/>
    <x v="4"/>
    <x v="4"/>
    <x v="1"/>
    <x v="1"/>
    <x v="525"/>
    <s v="Calle San Lorenzo 47"/>
    <x v="1"/>
    <x v="1"/>
    <x v="1"/>
    <s v=""/>
    <x v="0"/>
    <x v="3"/>
    <n v="930.35"/>
    <x v="1"/>
    <n v="4651.75"/>
    <s v="Take Away"/>
    <x v="0"/>
    <x v="1"/>
    <s v="Tarjeta"/>
    <x v="1"/>
    <x v="0"/>
    <n v="15"/>
    <x v="1"/>
    <s v="Happy Hour"/>
    <x v="3"/>
    <x v="2"/>
    <x v="2"/>
    <n v="12.2"/>
    <x v="2"/>
    <n v="46"/>
    <n v="41"/>
  </r>
  <r>
    <s v="VTA03830"/>
    <x v="32"/>
    <n v="2"/>
    <x v="4"/>
    <x v="4"/>
    <x v="1"/>
    <x v="1"/>
    <x v="582"/>
    <s v="Avenida Colón 608"/>
    <x v="2"/>
    <x v="19"/>
    <x v="7"/>
    <s v=""/>
    <x v="0"/>
    <x v="0"/>
    <n v="2878.36"/>
    <x v="2"/>
    <n v="8635.08"/>
    <s v="Take Away"/>
    <x v="1"/>
    <x v="1"/>
    <s v="App"/>
    <x v="2"/>
    <x v="1"/>
    <n v="0"/>
    <x v="3"/>
    <s v="Combo"/>
    <x v="1"/>
    <x v="2"/>
    <x v="2"/>
    <n v="10.3"/>
    <x v="3"/>
    <n v="18"/>
    <n v="15"/>
  </r>
  <r>
    <s v="VTA03909"/>
    <x v="32"/>
    <n v="2"/>
    <x v="4"/>
    <x v="4"/>
    <x v="1"/>
    <x v="1"/>
    <x v="702"/>
    <s v="Avenida Colón 608"/>
    <x v="2"/>
    <x v="7"/>
    <x v="6"/>
    <s v=""/>
    <x v="0"/>
    <x v="2"/>
    <n v="2760.3"/>
    <x v="2"/>
    <n v="2760.3"/>
    <s v="Take Away"/>
    <x v="0"/>
    <x v="1"/>
    <s v="Tarjeta"/>
    <x v="1"/>
    <x v="0"/>
    <n v="0"/>
    <x v="2"/>
    <s v="Ninguna"/>
    <x v="5"/>
    <x v="1"/>
    <x v="0"/>
    <n v="13.1"/>
    <x v="3"/>
    <n v="16"/>
    <n v="15"/>
  </r>
  <r>
    <s v="VTA04010"/>
    <x v="32"/>
    <n v="2"/>
    <x v="4"/>
    <x v="4"/>
    <x v="1"/>
    <x v="1"/>
    <x v="703"/>
    <s v="Calle San Lorenzo 47"/>
    <x v="1"/>
    <x v="8"/>
    <x v="0"/>
    <s v=""/>
    <x v="0"/>
    <x v="1"/>
    <n v="1558.42"/>
    <x v="0"/>
    <n v="6233.68"/>
    <s v="En tienda"/>
    <x v="1"/>
    <x v="0"/>
    <s v="Tarjeta"/>
    <x v="1"/>
    <x v="0"/>
    <n v="10"/>
    <x v="0"/>
    <s v="2x1"/>
    <x v="3"/>
    <x v="2"/>
    <x v="0"/>
    <n v="14.3"/>
    <x v="4"/>
    <n v="31"/>
    <n v="27"/>
  </r>
  <r>
    <s v="VTA04234"/>
    <x v="32"/>
    <n v="2"/>
    <x v="4"/>
    <x v="4"/>
    <x v="1"/>
    <x v="1"/>
    <x v="126"/>
    <s v="San Lorenzo 25, Nueva Córdoba"/>
    <x v="0"/>
    <x v="10"/>
    <x v="8"/>
    <s v="Grande"/>
    <x v="3"/>
    <x v="0"/>
    <n v="1718.32"/>
    <x v="0"/>
    <n v="5154.96"/>
    <s v="En tienda"/>
    <x v="1"/>
    <x v="0"/>
    <s v="Tarjeta"/>
    <x v="1"/>
    <x v="1"/>
    <n v="0"/>
    <x v="3"/>
    <s v="Combo"/>
    <x v="2"/>
    <x v="1"/>
    <x v="3"/>
    <n v="3"/>
    <x v="3"/>
    <n v="48"/>
    <n v="45"/>
  </r>
  <r>
    <s v="VTA04440"/>
    <x v="32"/>
    <n v="2"/>
    <x v="4"/>
    <x v="4"/>
    <x v="1"/>
    <x v="1"/>
    <x v="703"/>
    <s v="San Lorenzo 25, Nueva Córdoba"/>
    <x v="0"/>
    <x v="2"/>
    <x v="2"/>
    <s v=""/>
    <x v="0"/>
    <x v="3"/>
    <n v="1205.6199999999999"/>
    <x v="0"/>
    <n v="6028.1"/>
    <s v="Take Away"/>
    <x v="1"/>
    <x v="1"/>
    <s v="Tarjeta"/>
    <x v="1"/>
    <x v="0"/>
    <n v="15"/>
    <x v="1"/>
    <s v="Happy Hour"/>
    <x v="4"/>
    <x v="1"/>
    <x v="1"/>
    <n v="6.4"/>
    <x v="3"/>
    <n v="11"/>
    <n v="6"/>
  </r>
  <r>
    <s v="VTA04441"/>
    <x v="32"/>
    <n v="2"/>
    <x v="4"/>
    <x v="4"/>
    <x v="1"/>
    <x v="1"/>
    <x v="546"/>
    <s v="Calle San Lorenzo 47"/>
    <x v="1"/>
    <x v="7"/>
    <x v="6"/>
    <s v=""/>
    <x v="0"/>
    <x v="4"/>
    <n v="2746.89"/>
    <x v="2"/>
    <n v="5493.78"/>
    <s v="En tienda"/>
    <x v="1"/>
    <x v="0"/>
    <s v="Efectivo"/>
    <x v="0"/>
    <x v="1"/>
    <n v="0"/>
    <x v="0"/>
    <s v="2x1"/>
    <x v="5"/>
    <x v="0"/>
    <x v="3"/>
    <n v="4.3"/>
    <x v="0"/>
    <n v="16"/>
    <n v="14"/>
  </r>
  <r>
    <s v="VTA04449"/>
    <x v="32"/>
    <n v="2"/>
    <x v="4"/>
    <x v="4"/>
    <x v="1"/>
    <x v="1"/>
    <x v="141"/>
    <s v="Avenida Colón 608"/>
    <x v="2"/>
    <x v="6"/>
    <x v="5"/>
    <s v=""/>
    <x v="0"/>
    <x v="1"/>
    <n v="2144.9899999999998"/>
    <x v="2"/>
    <n v="8579.9599999999991"/>
    <s v="Delivery"/>
    <x v="1"/>
    <x v="2"/>
    <s v="Efectivo"/>
    <x v="0"/>
    <x v="0"/>
    <n v="15"/>
    <x v="3"/>
    <s v="Combo"/>
    <x v="2"/>
    <x v="1"/>
    <x v="3"/>
    <n v="2.5"/>
    <x v="2"/>
    <n v="34"/>
    <n v="30"/>
  </r>
  <r>
    <s v="VTA04571"/>
    <x v="32"/>
    <n v="2"/>
    <x v="4"/>
    <x v="4"/>
    <x v="1"/>
    <x v="1"/>
    <x v="245"/>
    <s v="San Lorenzo 25, Nueva Córdoba"/>
    <x v="0"/>
    <x v="20"/>
    <x v="2"/>
    <s v=""/>
    <x v="0"/>
    <x v="3"/>
    <n v="972.36"/>
    <x v="1"/>
    <n v="4861.8"/>
    <s v="Take Away"/>
    <x v="0"/>
    <x v="1"/>
    <s v="App"/>
    <x v="2"/>
    <x v="1"/>
    <n v="0"/>
    <x v="2"/>
    <s v="Ninguna"/>
    <x v="3"/>
    <x v="0"/>
    <x v="2"/>
    <n v="12.8"/>
    <x v="3"/>
    <n v="26"/>
    <n v="21"/>
  </r>
  <r>
    <s v="VTA04599"/>
    <x v="32"/>
    <n v="2"/>
    <x v="4"/>
    <x v="4"/>
    <x v="1"/>
    <x v="1"/>
    <x v="486"/>
    <s v="Córdoba Shopping"/>
    <x v="3"/>
    <x v="1"/>
    <x v="1"/>
    <s v=""/>
    <x v="0"/>
    <x v="2"/>
    <n v="885.54"/>
    <x v="1"/>
    <n v="885.54"/>
    <s v="Take Away"/>
    <x v="0"/>
    <x v="1"/>
    <s v="Tarjeta"/>
    <x v="1"/>
    <x v="1"/>
    <n v="0"/>
    <x v="3"/>
    <s v="Combo"/>
    <x v="5"/>
    <x v="1"/>
    <x v="1"/>
    <n v="9.5"/>
    <x v="2"/>
    <n v="11"/>
    <n v="10"/>
  </r>
  <r>
    <s v="VTA04663"/>
    <x v="32"/>
    <n v="2"/>
    <x v="4"/>
    <x v="4"/>
    <x v="1"/>
    <x v="1"/>
    <x v="634"/>
    <s v="Calle San Lorenzo 47"/>
    <x v="1"/>
    <x v="9"/>
    <x v="7"/>
    <s v=""/>
    <x v="0"/>
    <x v="0"/>
    <n v="2904.32"/>
    <x v="2"/>
    <n v="8712.9599999999991"/>
    <s v="Delivery"/>
    <x v="1"/>
    <x v="2"/>
    <s v="Tarjeta"/>
    <x v="1"/>
    <x v="1"/>
    <n v="0"/>
    <x v="1"/>
    <s v="Happy Hour"/>
    <x v="4"/>
    <x v="1"/>
    <x v="0"/>
    <n v="14.9"/>
    <x v="3"/>
    <n v="16"/>
    <n v="13"/>
  </r>
  <r>
    <s v="VTA04761"/>
    <x v="32"/>
    <n v="2"/>
    <x v="4"/>
    <x v="4"/>
    <x v="1"/>
    <x v="1"/>
    <x v="10"/>
    <s v="Calle San Lorenzo 47"/>
    <x v="1"/>
    <x v="24"/>
    <x v="9"/>
    <s v="Grande"/>
    <x v="3"/>
    <x v="1"/>
    <n v="1630.15"/>
    <x v="0"/>
    <n v="6520.6"/>
    <s v="En tienda"/>
    <x v="1"/>
    <x v="0"/>
    <s v="Tarjeta"/>
    <x v="1"/>
    <x v="1"/>
    <n v="0"/>
    <x v="2"/>
    <s v="Ninguna"/>
    <x v="2"/>
    <x v="2"/>
    <x v="1"/>
    <n v="6.7"/>
    <x v="3"/>
    <n v="27"/>
    <n v="23"/>
  </r>
  <r>
    <s v="VTA04836"/>
    <x v="32"/>
    <n v="2"/>
    <x v="4"/>
    <x v="4"/>
    <x v="1"/>
    <x v="1"/>
    <x v="130"/>
    <s v="San Lorenzo 25, Nueva Córdoba"/>
    <x v="0"/>
    <x v="15"/>
    <x v="10"/>
    <s v=""/>
    <x v="0"/>
    <x v="1"/>
    <n v="1503.88"/>
    <x v="0"/>
    <n v="6015.52"/>
    <s v="Take Away"/>
    <x v="1"/>
    <x v="1"/>
    <s v="Tarjeta"/>
    <x v="1"/>
    <x v="1"/>
    <n v="0"/>
    <x v="3"/>
    <s v="Combo"/>
    <x v="1"/>
    <x v="2"/>
    <x v="1"/>
    <n v="6.3"/>
    <x v="0"/>
    <n v="24"/>
    <n v="20"/>
  </r>
  <r>
    <s v="VTA04840"/>
    <x v="32"/>
    <n v="2"/>
    <x v="4"/>
    <x v="4"/>
    <x v="1"/>
    <x v="1"/>
    <x v="223"/>
    <s v="Calle San Lorenzo 47"/>
    <x v="1"/>
    <x v="6"/>
    <x v="5"/>
    <s v=""/>
    <x v="0"/>
    <x v="4"/>
    <n v="2194.16"/>
    <x v="2"/>
    <n v="4388.32"/>
    <s v="En tienda"/>
    <x v="0"/>
    <x v="0"/>
    <s v="Efectivo"/>
    <x v="0"/>
    <x v="0"/>
    <n v="0"/>
    <x v="2"/>
    <s v="Ninguna"/>
    <x v="1"/>
    <x v="2"/>
    <x v="3"/>
    <n v="2.8"/>
    <x v="4"/>
    <n v="48"/>
    <n v="46"/>
  </r>
  <r>
    <s v="VTA04871"/>
    <x v="32"/>
    <n v="2"/>
    <x v="4"/>
    <x v="4"/>
    <x v="1"/>
    <x v="1"/>
    <x v="391"/>
    <s v="Córdoba Shopping"/>
    <x v="3"/>
    <x v="20"/>
    <x v="2"/>
    <s v=""/>
    <x v="0"/>
    <x v="2"/>
    <n v="1334.52"/>
    <x v="0"/>
    <n v="1334.52"/>
    <s v="Delivery"/>
    <x v="0"/>
    <x v="2"/>
    <s v="Efectivo"/>
    <x v="0"/>
    <x v="1"/>
    <n v="0"/>
    <x v="1"/>
    <s v="Happy Hour"/>
    <x v="2"/>
    <x v="1"/>
    <x v="1"/>
    <n v="6.1"/>
    <x v="1"/>
    <n v="23"/>
    <n v="22"/>
  </r>
  <r>
    <s v="VTA04914"/>
    <x v="32"/>
    <n v="2"/>
    <x v="4"/>
    <x v="4"/>
    <x v="1"/>
    <x v="1"/>
    <x v="561"/>
    <s v="Córdoba Shopping"/>
    <x v="3"/>
    <x v="26"/>
    <x v="9"/>
    <s v="Venti"/>
    <x v="4"/>
    <x v="0"/>
    <n v="1400.78"/>
    <x v="0"/>
    <n v="4202.34"/>
    <s v="Delivery"/>
    <x v="0"/>
    <x v="2"/>
    <s v="Efectivo"/>
    <x v="0"/>
    <x v="0"/>
    <n v="0"/>
    <x v="0"/>
    <s v="2x1"/>
    <x v="4"/>
    <x v="0"/>
    <x v="2"/>
    <n v="11.1"/>
    <x v="2"/>
    <n v="43"/>
    <n v="40"/>
  </r>
  <r>
    <s v="VTA04988"/>
    <x v="32"/>
    <n v="2"/>
    <x v="4"/>
    <x v="4"/>
    <x v="1"/>
    <x v="1"/>
    <x v="358"/>
    <s v="Córdoba Shopping"/>
    <x v="3"/>
    <x v="19"/>
    <x v="7"/>
    <s v=""/>
    <x v="0"/>
    <x v="3"/>
    <n v="2842.83"/>
    <x v="2"/>
    <n v="14214.15"/>
    <s v="Take Away"/>
    <x v="2"/>
    <x v="1"/>
    <s v="Efectivo"/>
    <x v="0"/>
    <x v="0"/>
    <n v="15"/>
    <x v="2"/>
    <s v="Ninguna"/>
    <x v="0"/>
    <x v="1"/>
    <x v="0"/>
    <n v="13.6"/>
    <x v="2"/>
    <n v="15"/>
    <n v="10"/>
  </r>
  <r>
    <s v="VTA00080"/>
    <x v="33"/>
    <n v="3"/>
    <x v="5"/>
    <x v="5"/>
    <x v="1"/>
    <x v="1"/>
    <x v="704"/>
    <s v="Avenida Colón 608"/>
    <x v="2"/>
    <x v="6"/>
    <x v="5"/>
    <s v=""/>
    <x v="0"/>
    <x v="1"/>
    <n v="2180.29"/>
    <x v="2"/>
    <n v="8721.16"/>
    <s v="Take Away"/>
    <x v="1"/>
    <x v="1"/>
    <s v="Tarjeta"/>
    <x v="1"/>
    <x v="1"/>
    <n v="0"/>
    <x v="0"/>
    <s v="2x1"/>
    <x v="5"/>
    <x v="1"/>
    <x v="1"/>
    <n v="9.5"/>
    <x v="1"/>
    <n v="22"/>
    <n v="18"/>
  </r>
  <r>
    <s v="VTA00099"/>
    <x v="33"/>
    <n v="3"/>
    <x v="5"/>
    <x v="5"/>
    <x v="1"/>
    <x v="1"/>
    <x v="611"/>
    <s v="San Lorenzo 25, Nueva Córdoba"/>
    <x v="0"/>
    <x v="34"/>
    <x v="4"/>
    <s v="Pequeño"/>
    <x v="2"/>
    <x v="3"/>
    <n v="1428.45"/>
    <x v="0"/>
    <n v="7142.25"/>
    <s v="En tienda"/>
    <x v="1"/>
    <x v="0"/>
    <s v="Efectivo"/>
    <x v="0"/>
    <x v="0"/>
    <n v="0"/>
    <x v="1"/>
    <s v="Happy Hour"/>
    <x v="3"/>
    <x v="0"/>
    <x v="0"/>
    <n v="14.7"/>
    <x v="0"/>
    <n v="30"/>
    <n v="25"/>
  </r>
  <r>
    <s v="VTA00118"/>
    <x v="33"/>
    <n v="3"/>
    <x v="5"/>
    <x v="5"/>
    <x v="1"/>
    <x v="1"/>
    <x v="705"/>
    <s v="Calle San Lorenzo 47"/>
    <x v="1"/>
    <x v="1"/>
    <x v="1"/>
    <s v=""/>
    <x v="0"/>
    <x v="0"/>
    <n v="1292.78"/>
    <x v="0"/>
    <n v="3878.34"/>
    <s v="Take Away"/>
    <x v="0"/>
    <x v="1"/>
    <s v="App"/>
    <x v="2"/>
    <x v="1"/>
    <n v="0"/>
    <x v="2"/>
    <s v="Ninguna"/>
    <x v="2"/>
    <x v="0"/>
    <x v="0"/>
    <n v="14.2"/>
    <x v="1"/>
    <n v="33"/>
    <n v="30"/>
  </r>
  <r>
    <s v="VTA00135"/>
    <x v="33"/>
    <n v="3"/>
    <x v="5"/>
    <x v="5"/>
    <x v="1"/>
    <x v="1"/>
    <x v="299"/>
    <s v="Córdoba Shopping"/>
    <x v="3"/>
    <x v="5"/>
    <x v="4"/>
    <s v="Grande"/>
    <x v="3"/>
    <x v="0"/>
    <n v="1508.44"/>
    <x v="0"/>
    <n v="4525.32"/>
    <s v="En tienda"/>
    <x v="0"/>
    <x v="0"/>
    <s v="Efectivo"/>
    <x v="0"/>
    <x v="0"/>
    <n v="0"/>
    <x v="1"/>
    <s v="Happy Hour"/>
    <x v="0"/>
    <x v="0"/>
    <x v="1"/>
    <n v="5.9"/>
    <x v="2"/>
    <n v="33"/>
    <n v="30"/>
  </r>
  <r>
    <s v="VTA00412"/>
    <x v="33"/>
    <n v="3"/>
    <x v="5"/>
    <x v="5"/>
    <x v="1"/>
    <x v="1"/>
    <x v="152"/>
    <s v="San Lorenzo 25, Nueva Córdoba"/>
    <x v="0"/>
    <x v="8"/>
    <x v="0"/>
    <s v=""/>
    <x v="0"/>
    <x v="3"/>
    <n v="1504.3"/>
    <x v="0"/>
    <n v="7521.5"/>
    <s v="Delivery"/>
    <x v="1"/>
    <x v="2"/>
    <s v="Efectivo"/>
    <x v="0"/>
    <x v="0"/>
    <n v="15"/>
    <x v="3"/>
    <s v="Combo"/>
    <x v="2"/>
    <x v="0"/>
    <x v="3"/>
    <n v="3.2"/>
    <x v="2"/>
    <n v="33"/>
    <n v="28"/>
  </r>
  <r>
    <s v="VTA00457"/>
    <x v="33"/>
    <n v="3"/>
    <x v="5"/>
    <x v="5"/>
    <x v="1"/>
    <x v="1"/>
    <x v="143"/>
    <s v="Avenida Colón 608"/>
    <x v="2"/>
    <x v="35"/>
    <x v="9"/>
    <s v="Pequeño"/>
    <x v="2"/>
    <x v="0"/>
    <n v="1385.62"/>
    <x v="0"/>
    <n v="4156.8599999999997"/>
    <s v="En tienda"/>
    <x v="0"/>
    <x v="0"/>
    <s v="Efectivo"/>
    <x v="0"/>
    <x v="0"/>
    <n v="10"/>
    <x v="1"/>
    <s v="Happy Hour"/>
    <x v="0"/>
    <x v="1"/>
    <x v="1"/>
    <n v="8.9"/>
    <x v="4"/>
    <n v="46"/>
    <n v="43"/>
  </r>
  <r>
    <s v="VTA00501"/>
    <x v="33"/>
    <n v="3"/>
    <x v="5"/>
    <x v="5"/>
    <x v="1"/>
    <x v="1"/>
    <x v="148"/>
    <s v="San Lorenzo 25, Nueva Córdoba"/>
    <x v="0"/>
    <x v="33"/>
    <x v="4"/>
    <s v="Tall"/>
    <x v="1"/>
    <x v="0"/>
    <n v="1840.13"/>
    <x v="0"/>
    <n v="5520.39"/>
    <s v="Take Away"/>
    <x v="1"/>
    <x v="1"/>
    <s v="Efectivo"/>
    <x v="0"/>
    <x v="1"/>
    <n v="0"/>
    <x v="1"/>
    <s v="Happy Hour"/>
    <x v="3"/>
    <x v="2"/>
    <x v="3"/>
    <n v="3"/>
    <x v="1"/>
    <n v="20"/>
    <n v="17"/>
  </r>
  <r>
    <s v="VTA00616"/>
    <x v="33"/>
    <n v="3"/>
    <x v="5"/>
    <x v="5"/>
    <x v="1"/>
    <x v="1"/>
    <x v="541"/>
    <s v="Avenida Colón 608"/>
    <x v="2"/>
    <x v="3"/>
    <x v="3"/>
    <s v=""/>
    <x v="0"/>
    <x v="4"/>
    <n v="1255.07"/>
    <x v="0"/>
    <n v="2510.14"/>
    <s v="Take Away"/>
    <x v="0"/>
    <x v="1"/>
    <s v="App"/>
    <x v="2"/>
    <x v="1"/>
    <n v="0"/>
    <x v="3"/>
    <s v="Combo"/>
    <x v="1"/>
    <x v="1"/>
    <x v="1"/>
    <n v="9.8000000000000007"/>
    <x v="1"/>
    <n v="45"/>
    <n v="43"/>
  </r>
  <r>
    <s v="VTA00629"/>
    <x v="33"/>
    <n v="3"/>
    <x v="5"/>
    <x v="5"/>
    <x v="1"/>
    <x v="1"/>
    <x v="306"/>
    <s v="Córdoba Shopping"/>
    <x v="3"/>
    <x v="14"/>
    <x v="6"/>
    <s v=""/>
    <x v="0"/>
    <x v="2"/>
    <n v="3228.27"/>
    <x v="3"/>
    <n v="3228.27"/>
    <s v="Delivery"/>
    <x v="0"/>
    <x v="2"/>
    <s v="App"/>
    <x v="2"/>
    <x v="0"/>
    <n v="15"/>
    <x v="0"/>
    <s v="2x1"/>
    <x v="5"/>
    <x v="2"/>
    <x v="1"/>
    <n v="8.8000000000000007"/>
    <x v="0"/>
    <n v="22"/>
    <n v="21"/>
  </r>
  <r>
    <s v="VTA00735"/>
    <x v="33"/>
    <n v="3"/>
    <x v="5"/>
    <x v="5"/>
    <x v="1"/>
    <x v="1"/>
    <x v="706"/>
    <s v="San Lorenzo 25, Nueva Córdoba"/>
    <x v="0"/>
    <x v="3"/>
    <x v="3"/>
    <s v=""/>
    <x v="0"/>
    <x v="0"/>
    <n v="1344.74"/>
    <x v="0"/>
    <n v="4034.22"/>
    <s v="En tienda"/>
    <x v="0"/>
    <x v="0"/>
    <s v="Efectivo"/>
    <x v="0"/>
    <x v="1"/>
    <n v="0"/>
    <x v="0"/>
    <s v="2x1"/>
    <x v="1"/>
    <x v="2"/>
    <x v="0"/>
    <n v="13.6"/>
    <x v="1"/>
    <n v="12"/>
    <n v="9"/>
  </r>
  <r>
    <s v="VTA00842"/>
    <x v="33"/>
    <n v="3"/>
    <x v="5"/>
    <x v="5"/>
    <x v="1"/>
    <x v="1"/>
    <x v="607"/>
    <s v="Avenida Colón 608"/>
    <x v="2"/>
    <x v="3"/>
    <x v="3"/>
    <s v=""/>
    <x v="0"/>
    <x v="2"/>
    <n v="1524.68"/>
    <x v="0"/>
    <n v="1524.68"/>
    <s v="Take Away"/>
    <x v="0"/>
    <x v="1"/>
    <s v="Efectivo"/>
    <x v="0"/>
    <x v="0"/>
    <n v="0"/>
    <x v="1"/>
    <s v="Happy Hour"/>
    <x v="1"/>
    <x v="1"/>
    <x v="1"/>
    <n v="7.5"/>
    <x v="0"/>
    <n v="11"/>
    <n v="10"/>
  </r>
  <r>
    <s v="VTA00931"/>
    <x v="33"/>
    <n v="3"/>
    <x v="5"/>
    <x v="5"/>
    <x v="1"/>
    <x v="1"/>
    <x v="612"/>
    <s v="Córdoba Shopping"/>
    <x v="3"/>
    <x v="10"/>
    <x v="8"/>
    <s v="Tall"/>
    <x v="1"/>
    <x v="1"/>
    <n v="2002.12"/>
    <x v="2"/>
    <n v="8008.48"/>
    <s v="Take Away"/>
    <x v="1"/>
    <x v="1"/>
    <s v="App"/>
    <x v="2"/>
    <x v="0"/>
    <n v="10"/>
    <x v="2"/>
    <s v="Ninguna"/>
    <x v="2"/>
    <x v="0"/>
    <x v="2"/>
    <n v="12.4"/>
    <x v="1"/>
    <n v="30"/>
    <n v="26"/>
  </r>
  <r>
    <s v="VTA01029"/>
    <x v="33"/>
    <n v="3"/>
    <x v="5"/>
    <x v="5"/>
    <x v="1"/>
    <x v="1"/>
    <x v="319"/>
    <s v="San Lorenzo 25, Nueva Córdoba"/>
    <x v="0"/>
    <x v="28"/>
    <x v="2"/>
    <s v=""/>
    <x v="0"/>
    <x v="0"/>
    <n v="1067.3"/>
    <x v="0"/>
    <n v="3201.9"/>
    <s v="Take Away"/>
    <x v="0"/>
    <x v="1"/>
    <s v="Efectivo"/>
    <x v="0"/>
    <x v="1"/>
    <n v="0"/>
    <x v="1"/>
    <s v="Happy Hour"/>
    <x v="2"/>
    <x v="0"/>
    <x v="0"/>
    <n v="13.7"/>
    <x v="2"/>
    <n v="35"/>
    <n v="32"/>
  </r>
  <r>
    <s v="VTA01065"/>
    <x v="33"/>
    <n v="3"/>
    <x v="5"/>
    <x v="5"/>
    <x v="1"/>
    <x v="1"/>
    <x v="465"/>
    <s v="Avenida Colón 608"/>
    <x v="2"/>
    <x v="6"/>
    <x v="5"/>
    <s v=""/>
    <x v="0"/>
    <x v="0"/>
    <n v="1765.2"/>
    <x v="0"/>
    <n v="5295.6"/>
    <s v="Take Away"/>
    <x v="1"/>
    <x v="1"/>
    <s v="Tarjeta"/>
    <x v="1"/>
    <x v="1"/>
    <n v="0"/>
    <x v="3"/>
    <s v="Combo"/>
    <x v="1"/>
    <x v="0"/>
    <x v="1"/>
    <n v="8.1"/>
    <x v="2"/>
    <n v="48"/>
    <n v="45"/>
  </r>
  <r>
    <s v="VTA01088"/>
    <x v="33"/>
    <n v="3"/>
    <x v="5"/>
    <x v="5"/>
    <x v="1"/>
    <x v="1"/>
    <x v="678"/>
    <s v="San Lorenzo 25, Nueva Córdoba"/>
    <x v="0"/>
    <x v="13"/>
    <x v="9"/>
    <s v="Pequeño"/>
    <x v="2"/>
    <x v="3"/>
    <n v="1619.51"/>
    <x v="0"/>
    <n v="8097.55"/>
    <s v="En tienda"/>
    <x v="1"/>
    <x v="0"/>
    <s v="App"/>
    <x v="2"/>
    <x v="1"/>
    <n v="0"/>
    <x v="2"/>
    <s v="Ninguna"/>
    <x v="1"/>
    <x v="0"/>
    <x v="3"/>
    <n v="2.7"/>
    <x v="2"/>
    <n v="39"/>
    <n v="34"/>
  </r>
  <r>
    <s v="VTA01501"/>
    <x v="33"/>
    <n v="3"/>
    <x v="5"/>
    <x v="5"/>
    <x v="1"/>
    <x v="1"/>
    <x v="150"/>
    <s v="Calle San Lorenzo 47"/>
    <x v="1"/>
    <x v="21"/>
    <x v="1"/>
    <s v=""/>
    <x v="0"/>
    <x v="0"/>
    <n v="1013.02"/>
    <x v="0"/>
    <n v="3039.06"/>
    <s v="En tienda"/>
    <x v="0"/>
    <x v="0"/>
    <s v="App"/>
    <x v="2"/>
    <x v="1"/>
    <n v="0"/>
    <x v="3"/>
    <s v="Combo"/>
    <x v="3"/>
    <x v="1"/>
    <x v="3"/>
    <n v="2.8"/>
    <x v="4"/>
    <n v="13"/>
    <n v="10"/>
  </r>
  <r>
    <s v="VTA01548"/>
    <x v="33"/>
    <n v="3"/>
    <x v="5"/>
    <x v="5"/>
    <x v="1"/>
    <x v="1"/>
    <x v="196"/>
    <s v="Avenida Colón 608"/>
    <x v="2"/>
    <x v="15"/>
    <x v="10"/>
    <s v=""/>
    <x v="0"/>
    <x v="4"/>
    <n v="1442.44"/>
    <x v="0"/>
    <n v="2884.88"/>
    <s v="Take Away"/>
    <x v="0"/>
    <x v="1"/>
    <s v="App"/>
    <x v="2"/>
    <x v="0"/>
    <n v="15"/>
    <x v="1"/>
    <s v="Happy Hour"/>
    <x v="4"/>
    <x v="0"/>
    <x v="3"/>
    <n v="2.4"/>
    <x v="2"/>
    <n v="32"/>
    <n v="30"/>
  </r>
  <r>
    <s v="VTA01575"/>
    <x v="33"/>
    <n v="3"/>
    <x v="5"/>
    <x v="5"/>
    <x v="1"/>
    <x v="1"/>
    <x v="707"/>
    <s v="San Lorenzo 25, Nueva Córdoba"/>
    <x v="0"/>
    <x v="19"/>
    <x v="7"/>
    <s v=""/>
    <x v="0"/>
    <x v="4"/>
    <n v="2466.12"/>
    <x v="2"/>
    <n v="4932.24"/>
    <s v="Take Away"/>
    <x v="0"/>
    <x v="1"/>
    <s v="App"/>
    <x v="2"/>
    <x v="1"/>
    <n v="0"/>
    <x v="1"/>
    <s v="Happy Hour"/>
    <x v="5"/>
    <x v="1"/>
    <x v="3"/>
    <n v="3.5"/>
    <x v="1"/>
    <n v="29"/>
    <n v="27"/>
  </r>
  <r>
    <s v="VTA01705"/>
    <x v="33"/>
    <n v="3"/>
    <x v="5"/>
    <x v="5"/>
    <x v="1"/>
    <x v="1"/>
    <x v="578"/>
    <s v="Córdoba Shopping"/>
    <x v="3"/>
    <x v="3"/>
    <x v="3"/>
    <s v=""/>
    <x v="0"/>
    <x v="4"/>
    <n v="1485.96"/>
    <x v="0"/>
    <n v="2971.92"/>
    <s v="En tienda"/>
    <x v="0"/>
    <x v="0"/>
    <s v="Tarjeta"/>
    <x v="1"/>
    <x v="1"/>
    <n v="0"/>
    <x v="0"/>
    <s v="2x1"/>
    <x v="1"/>
    <x v="1"/>
    <x v="1"/>
    <n v="9.9"/>
    <x v="2"/>
    <n v="19"/>
    <n v="17"/>
  </r>
  <r>
    <s v="VTA01713"/>
    <x v="33"/>
    <n v="3"/>
    <x v="5"/>
    <x v="5"/>
    <x v="1"/>
    <x v="1"/>
    <x v="617"/>
    <s v="Córdoba Shopping"/>
    <x v="3"/>
    <x v="0"/>
    <x v="0"/>
    <s v=""/>
    <x v="0"/>
    <x v="2"/>
    <n v="1589.22"/>
    <x v="0"/>
    <n v="1589.22"/>
    <s v="En tienda"/>
    <x v="0"/>
    <x v="0"/>
    <s v="Tarjeta"/>
    <x v="1"/>
    <x v="1"/>
    <n v="0"/>
    <x v="2"/>
    <s v="Ninguna"/>
    <x v="3"/>
    <x v="2"/>
    <x v="1"/>
    <n v="5.5"/>
    <x v="3"/>
    <n v="31"/>
    <n v="30"/>
  </r>
  <r>
    <s v="VTA01721"/>
    <x v="33"/>
    <n v="3"/>
    <x v="5"/>
    <x v="5"/>
    <x v="1"/>
    <x v="1"/>
    <x v="73"/>
    <s v="Avenida Colón 608"/>
    <x v="2"/>
    <x v="10"/>
    <x v="8"/>
    <s v="Tall"/>
    <x v="1"/>
    <x v="3"/>
    <n v="1802.89"/>
    <x v="0"/>
    <n v="9014.4500000000007"/>
    <s v="Delivery"/>
    <x v="1"/>
    <x v="2"/>
    <s v="Tarjeta"/>
    <x v="1"/>
    <x v="1"/>
    <n v="0"/>
    <x v="2"/>
    <s v="Ninguna"/>
    <x v="0"/>
    <x v="0"/>
    <x v="3"/>
    <n v="3"/>
    <x v="4"/>
    <n v="12"/>
    <n v="7"/>
  </r>
  <r>
    <s v="VTA01739"/>
    <x v="33"/>
    <n v="3"/>
    <x v="5"/>
    <x v="5"/>
    <x v="1"/>
    <x v="1"/>
    <x v="498"/>
    <s v="Calle San Lorenzo 47"/>
    <x v="1"/>
    <x v="6"/>
    <x v="5"/>
    <s v=""/>
    <x v="0"/>
    <x v="3"/>
    <n v="2198.9899999999998"/>
    <x v="2"/>
    <n v="10994.95"/>
    <s v="Delivery"/>
    <x v="2"/>
    <x v="2"/>
    <s v="App"/>
    <x v="2"/>
    <x v="1"/>
    <n v="0"/>
    <x v="2"/>
    <s v="Ninguna"/>
    <x v="2"/>
    <x v="1"/>
    <x v="1"/>
    <n v="7.5"/>
    <x v="4"/>
    <n v="38"/>
    <n v="33"/>
  </r>
  <r>
    <s v="VTA01761"/>
    <x v="33"/>
    <n v="3"/>
    <x v="5"/>
    <x v="5"/>
    <x v="1"/>
    <x v="1"/>
    <x v="461"/>
    <s v="Calle San Lorenzo 47"/>
    <x v="1"/>
    <x v="12"/>
    <x v="4"/>
    <s v="Venti"/>
    <x v="4"/>
    <x v="3"/>
    <n v="1539.48"/>
    <x v="0"/>
    <n v="7697.4"/>
    <s v="Take Away"/>
    <x v="1"/>
    <x v="1"/>
    <s v="App"/>
    <x v="2"/>
    <x v="0"/>
    <n v="15"/>
    <x v="3"/>
    <s v="Combo"/>
    <x v="5"/>
    <x v="0"/>
    <x v="0"/>
    <n v="13.7"/>
    <x v="0"/>
    <n v="24"/>
    <n v="19"/>
  </r>
  <r>
    <s v="VTA01813"/>
    <x v="33"/>
    <n v="3"/>
    <x v="5"/>
    <x v="5"/>
    <x v="1"/>
    <x v="1"/>
    <x v="173"/>
    <s v="Calle San Lorenzo 47"/>
    <x v="1"/>
    <x v="6"/>
    <x v="5"/>
    <s v=""/>
    <x v="0"/>
    <x v="3"/>
    <n v="1843.03"/>
    <x v="0"/>
    <n v="9215.15"/>
    <s v="En tienda"/>
    <x v="1"/>
    <x v="0"/>
    <s v="App"/>
    <x v="2"/>
    <x v="1"/>
    <n v="0"/>
    <x v="1"/>
    <s v="Happy Hour"/>
    <x v="4"/>
    <x v="2"/>
    <x v="2"/>
    <n v="12.5"/>
    <x v="4"/>
    <n v="19"/>
    <n v="14"/>
  </r>
  <r>
    <s v="VTA01953"/>
    <x v="33"/>
    <n v="3"/>
    <x v="5"/>
    <x v="5"/>
    <x v="1"/>
    <x v="1"/>
    <x v="492"/>
    <s v="San Lorenzo 25, Nueva Córdoba"/>
    <x v="0"/>
    <x v="19"/>
    <x v="7"/>
    <s v=""/>
    <x v="0"/>
    <x v="1"/>
    <n v="2843.07"/>
    <x v="2"/>
    <n v="11372.28"/>
    <s v="Take Away"/>
    <x v="2"/>
    <x v="1"/>
    <s v="Tarjeta"/>
    <x v="1"/>
    <x v="0"/>
    <n v="10"/>
    <x v="2"/>
    <s v="Ninguna"/>
    <x v="2"/>
    <x v="0"/>
    <x v="1"/>
    <n v="6.7"/>
    <x v="4"/>
    <n v="49"/>
    <n v="45"/>
  </r>
  <r>
    <s v="VTA02000"/>
    <x v="33"/>
    <n v="3"/>
    <x v="5"/>
    <x v="5"/>
    <x v="1"/>
    <x v="1"/>
    <x v="285"/>
    <s v="Córdoba Shopping"/>
    <x v="3"/>
    <x v="6"/>
    <x v="5"/>
    <s v=""/>
    <x v="0"/>
    <x v="4"/>
    <n v="1845.06"/>
    <x v="0"/>
    <n v="3690.12"/>
    <s v="Delivery"/>
    <x v="0"/>
    <x v="2"/>
    <s v="App"/>
    <x v="2"/>
    <x v="1"/>
    <n v="0"/>
    <x v="0"/>
    <s v="2x1"/>
    <x v="2"/>
    <x v="0"/>
    <x v="2"/>
    <n v="10"/>
    <x v="0"/>
    <n v="13"/>
    <n v="11"/>
  </r>
  <r>
    <s v="VTA02039"/>
    <x v="33"/>
    <n v="3"/>
    <x v="5"/>
    <x v="5"/>
    <x v="1"/>
    <x v="1"/>
    <x v="460"/>
    <s v="Córdoba Shopping"/>
    <x v="3"/>
    <x v="13"/>
    <x v="9"/>
    <s v="Pequeño"/>
    <x v="2"/>
    <x v="3"/>
    <n v="1736.85"/>
    <x v="0"/>
    <n v="8684.25"/>
    <s v="En tienda"/>
    <x v="1"/>
    <x v="0"/>
    <s v="Efectivo"/>
    <x v="0"/>
    <x v="1"/>
    <n v="0"/>
    <x v="1"/>
    <s v="Happy Hour"/>
    <x v="2"/>
    <x v="1"/>
    <x v="3"/>
    <n v="4.5999999999999996"/>
    <x v="2"/>
    <n v="26"/>
    <n v="21"/>
  </r>
  <r>
    <s v="VTA02124"/>
    <x v="33"/>
    <n v="3"/>
    <x v="5"/>
    <x v="5"/>
    <x v="1"/>
    <x v="1"/>
    <x v="708"/>
    <s v="Córdoba Shopping"/>
    <x v="3"/>
    <x v="3"/>
    <x v="3"/>
    <s v=""/>
    <x v="0"/>
    <x v="3"/>
    <n v="1559.23"/>
    <x v="0"/>
    <n v="7796.15"/>
    <s v="Delivery"/>
    <x v="1"/>
    <x v="2"/>
    <s v="Tarjeta"/>
    <x v="1"/>
    <x v="0"/>
    <n v="10"/>
    <x v="0"/>
    <s v="2x1"/>
    <x v="2"/>
    <x v="2"/>
    <x v="0"/>
    <n v="13.3"/>
    <x v="3"/>
    <n v="28"/>
    <n v="23"/>
  </r>
  <r>
    <s v="VTA02349"/>
    <x v="33"/>
    <n v="3"/>
    <x v="5"/>
    <x v="5"/>
    <x v="1"/>
    <x v="1"/>
    <x v="427"/>
    <s v="Avenida Colón 608"/>
    <x v="2"/>
    <x v="14"/>
    <x v="6"/>
    <s v=""/>
    <x v="0"/>
    <x v="4"/>
    <n v="2509.98"/>
    <x v="2"/>
    <n v="5019.96"/>
    <s v="En tienda"/>
    <x v="1"/>
    <x v="0"/>
    <s v="Tarjeta"/>
    <x v="1"/>
    <x v="1"/>
    <n v="0"/>
    <x v="1"/>
    <s v="Happy Hour"/>
    <x v="3"/>
    <x v="2"/>
    <x v="0"/>
    <n v="14.8"/>
    <x v="2"/>
    <n v="35"/>
    <n v="33"/>
  </r>
  <r>
    <s v="VTA02458"/>
    <x v="33"/>
    <n v="3"/>
    <x v="5"/>
    <x v="5"/>
    <x v="1"/>
    <x v="1"/>
    <x v="685"/>
    <s v="Calle San Lorenzo 47"/>
    <x v="1"/>
    <x v="20"/>
    <x v="2"/>
    <s v=""/>
    <x v="0"/>
    <x v="2"/>
    <n v="1255.42"/>
    <x v="0"/>
    <n v="1255.42"/>
    <s v="Take Away"/>
    <x v="0"/>
    <x v="1"/>
    <s v="App"/>
    <x v="2"/>
    <x v="1"/>
    <n v="0"/>
    <x v="0"/>
    <s v="2x1"/>
    <x v="1"/>
    <x v="1"/>
    <x v="3"/>
    <n v="2.7"/>
    <x v="2"/>
    <n v="14"/>
    <n v="13"/>
  </r>
  <r>
    <s v="VTA02473"/>
    <x v="33"/>
    <n v="3"/>
    <x v="5"/>
    <x v="5"/>
    <x v="1"/>
    <x v="1"/>
    <x v="648"/>
    <s v="Avenida Colón 608"/>
    <x v="2"/>
    <x v="3"/>
    <x v="3"/>
    <s v=""/>
    <x v="0"/>
    <x v="4"/>
    <n v="1233.03"/>
    <x v="0"/>
    <n v="2466.06"/>
    <s v="Take Away"/>
    <x v="0"/>
    <x v="1"/>
    <s v="Efectivo"/>
    <x v="0"/>
    <x v="1"/>
    <n v="0"/>
    <x v="3"/>
    <s v="Combo"/>
    <x v="2"/>
    <x v="2"/>
    <x v="2"/>
    <n v="12"/>
    <x v="2"/>
    <n v="48"/>
    <n v="46"/>
  </r>
  <r>
    <s v="VTA03046"/>
    <x v="33"/>
    <n v="3"/>
    <x v="5"/>
    <x v="5"/>
    <x v="1"/>
    <x v="1"/>
    <x v="563"/>
    <s v="San Lorenzo 25, Nueva Córdoba"/>
    <x v="0"/>
    <x v="27"/>
    <x v="10"/>
    <s v=""/>
    <x v="0"/>
    <x v="3"/>
    <n v="1881.78"/>
    <x v="0"/>
    <n v="9408.9"/>
    <s v="Take Away"/>
    <x v="1"/>
    <x v="1"/>
    <s v="Efectivo"/>
    <x v="0"/>
    <x v="0"/>
    <n v="10"/>
    <x v="2"/>
    <s v="Ninguna"/>
    <x v="1"/>
    <x v="1"/>
    <x v="0"/>
    <n v="13"/>
    <x v="1"/>
    <n v="16"/>
    <n v="11"/>
  </r>
  <r>
    <s v="VTA03194"/>
    <x v="33"/>
    <n v="3"/>
    <x v="5"/>
    <x v="5"/>
    <x v="1"/>
    <x v="1"/>
    <x v="430"/>
    <s v="Córdoba Shopping"/>
    <x v="3"/>
    <x v="16"/>
    <x v="4"/>
    <s v="Pequeño"/>
    <x v="2"/>
    <x v="4"/>
    <n v="1413.7"/>
    <x v="0"/>
    <n v="2827.4"/>
    <s v="Take Away"/>
    <x v="0"/>
    <x v="1"/>
    <s v="Tarjeta"/>
    <x v="1"/>
    <x v="1"/>
    <n v="0"/>
    <x v="3"/>
    <s v="Combo"/>
    <x v="5"/>
    <x v="1"/>
    <x v="3"/>
    <n v="4"/>
    <x v="4"/>
    <n v="12"/>
    <n v="10"/>
  </r>
  <r>
    <s v="VTA03627"/>
    <x v="33"/>
    <n v="3"/>
    <x v="5"/>
    <x v="5"/>
    <x v="1"/>
    <x v="1"/>
    <x v="198"/>
    <s v="San Lorenzo 25, Nueva Córdoba"/>
    <x v="0"/>
    <x v="15"/>
    <x v="10"/>
    <s v=""/>
    <x v="0"/>
    <x v="3"/>
    <n v="1884.57"/>
    <x v="0"/>
    <n v="9422.85"/>
    <s v="Take Away"/>
    <x v="1"/>
    <x v="1"/>
    <s v="Tarjeta"/>
    <x v="1"/>
    <x v="0"/>
    <n v="10"/>
    <x v="3"/>
    <s v="Combo"/>
    <x v="4"/>
    <x v="1"/>
    <x v="2"/>
    <n v="10.7"/>
    <x v="1"/>
    <n v="42"/>
    <n v="37"/>
  </r>
  <r>
    <s v="VTA03657"/>
    <x v="33"/>
    <n v="3"/>
    <x v="5"/>
    <x v="5"/>
    <x v="1"/>
    <x v="1"/>
    <x v="609"/>
    <s v="Córdoba Shopping"/>
    <x v="3"/>
    <x v="16"/>
    <x v="4"/>
    <s v="Venti"/>
    <x v="4"/>
    <x v="1"/>
    <n v="1760.57"/>
    <x v="0"/>
    <n v="7042.28"/>
    <s v="Take Away"/>
    <x v="1"/>
    <x v="1"/>
    <s v="Tarjeta"/>
    <x v="1"/>
    <x v="1"/>
    <n v="0"/>
    <x v="1"/>
    <s v="Happy Hour"/>
    <x v="5"/>
    <x v="1"/>
    <x v="1"/>
    <n v="8.1"/>
    <x v="1"/>
    <n v="12"/>
    <n v="8"/>
  </r>
  <r>
    <s v="VTA03710"/>
    <x v="33"/>
    <n v="3"/>
    <x v="5"/>
    <x v="5"/>
    <x v="1"/>
    <x v="1"/>
    <x v="272"/>
    <s v="San Lorenzo 25, Nueva Córdoba"/>
    <x v="0"/>
    <x v="21"/>
    <x v="1"/>
    <s v=""/>
    <x v="0"/>
    <x v="1"/>
    <n v="890.75"/>
    <x v="1"/>
    <n v="3563"/>
    <s v="Take Away"/>
    <x v="0"/>
    <x v="1"/>
    <s v="Efectivo"/>
    <x v="0"/>
    <x v="1"/>
    <n v="0"/>
    <x v="0"/>
    <s v="2x1"/>
    <x v="4"/>
    <x v="2"/>
    <x v="2"/>
    <n v="11.5"/>
    <x v="3"/>
    <n v="37"/>
    <n v="33"/>
  </r>
  <r>
    <s v="VTA03930"/>
    <x v="33"/>
    <n v="3"/>
    <x v="5"/>
    <x v="5"/>
    <x v="1"/>
    <x v="1"/>
    <x v="709"/>
    <s v="Córdoba Shopping"/>
    <x v="3"/>
    <x v="6"/>
    <x v="5"/>
    <s v=""/>
    <x v="0"/>
    <x v="1"/>
    <n v="1780.13"/>
    <x v="0"/>
    <n v="7120.52"/>
    <s v="En tienda"/>
    <x v="1"/>
    <x v="0"/>
    <s v="Efectivo"/>
    <x v="0"/>
    <x v="1"/>
    <n v="0"/>
    <x v="3"/>
    <s v="Combo"/>
    <x v="4"/>
    <x v="0"/>
    <x v="1"/>
    <n v="8.3000000000000007"/>
    <x v="2"/>
    <n v="34"/>
    <n v="30"/>
  </r>
  <r>
    <s v="VTA03948"/>
    <x v="33"/>
    <n v="3"/>
    <x v="5"/>
    <x v="5"/>
    <x v="1"/>
    <x v="1"/>
    <x v="329"/>
    <s v="Calle San Lorenzo 47"/>
    <x v="1"/>
    <x v="6"/>
    <x v="5"/>
    <s v=""/>
    <x v="0"/>
    <x v="2"/>
    <n v="1926.01"/>
    <x v="0"/>
    <n v="1926.01"/>
    <s v="Delivery"/>
    <x v="0"/>
    <x v="2"/>
    <s v="App"/>
    <x v="2"/>
    <x v="1"/>
    <n v="0"/>
    <x v="2"/>
    <s v="Ninguna"/>
    <x v="0"/>
    <x v="2"/>
    <x v="1"/>
    <n v="5.8"/>
    <x v="3"/>
    <n v="16"/>
    <n v="15"/>
  </r>
  <r>
    <s v="VTA04120"/>
    <x v="33"/>
    <n v="3"/>
    <x v="5"/>
    <x v="5"/>
    <x v="1"/>
    <x v="1"/>
    <x v="120"/>
    <s v="Córdoba Shopping"/>
    <x v="3"/>
    <x v="33"/>
    <x v="4"/>
    <s v="Tall"/>
    <x v="1"/>
    <x v="3"/>
    <n v="1830.31"/>
    <x v="0"/>
    <n v="9151.5499999999993"/>
    <s v="Take Away"/>
    <x v="1"/>
    <x v="1"/>
    <s v="Tarjeta"/>
    <x v="1"/>
    <x v="0"/>
    <n v="15"/>
    <x v="3"/>
    <s v="Combo"/>
    <x v="4"/>
    <x v="1"/>
    <x v="0"/>
    <n v="13.5"/>
    <x v="3"/>
    <n v="24"/>
    <n v="19"/>
  </r>
  <r>
    <s v="VTA04196"/>
    <x v="33"/>
    <n v="3"/>
    <x v="5"/>
    <x v="5"/>
    <x v="1"/>
    <x v="1"/>
    <x v="634"/>
    <s v="San Lorenzo 25, Nueva Córdoba"/>
    <x v="0"/>
    <x v="8"/>
    <x v="0"/>
    <s v=""/>
    <x v="0"/>
    <x v="4"/>
    <n v="1223.6199999999999"/>
    <x v="0"/>
    <n v="2447.2399999999998"/>
    <s v="En tienda"/>
    <x v="0"/>
    <x v="0"/>
    <s v="Tarjeta"/>
    <x v="1"/>
    <x v="0"/>
    <n v="10"/>
    <x v="1"/>
    <s v="Happy Hour"/>
    <x v="0"/>
    <x v="2"/>
    <x v="2"/>
    <n v="12.5"/>
    <x v="1"/>
    <n v="29"/>
    <n v="27"/>
  </r>
  <r>
    <s v="VTA04205"/>
    <x v="33"/>
    <n v="3"/>
    <x v="5"/>
    <x v="5"/>
    <x v="1"/>
    <x v="1"/>
    <x v="227"/>
    <s v="Córdoba Shopping"/>
    <x v="3"/>
    <x v="14"/>
    <x v="6"/>
    <s v=""/>
    <x v="0"/>
    <x v="3"/>
    <n v="2776.35"/>
    <x v="2"/>
    <n v="13881.75"/>
    <s v="En tienda"/>
    <x v="2"/>
    <x v="0"/>
    <s v="Tarjeta"/>
    <x v="1"/>
    <x v="1"/>
    <n v="0"/>
    <x v="1"/>
    <s v="Happy Hour"/>
    <x v="1"/>
    <x v="0"/>
    <x v="2"/>
    <n v="12.4"/>
    <x v="1"/>
    <n v="50"/>
    <n v="45"/>
  </r>
  <r>
    <s v="VTA04263"/>
    <x v="33"/>
    <n v="3"/>
    <x v="5"/>
    <x v="5"/>
    <x v="1"/>
    <x v="1"/>
    <x v="411"/>
    <s v="Calle San Lorenzo 47"/>
    <x v="1"/>
    <x v="17"/>
    <x v="9"/>
    <s v="Venti"/>
    <x v="4"/>
    <x v="2"/>
    <n v="1489.68"/>
    <x v="0"/>
    <n v="1489.68"/>
    <s v="En tienda"/>
    <x v="0"/>
    <x v="0"/>
    <s v="Tarjeta"/>
    <x v="1"/>
    <x v="0"/>
    <n v="0"/>
    <x v="1"/>
    <s v="Happy Hour"/>
    <x v="3"/>
    <x v="2"/>
    <x v="2"/>
    <n v="10.8"/>
    <x v="4"/>
    <n v="27"/>
    <n v="26"/>
  </r>
  <r>
    <s v="VTA04426"/>
    <x v="33"/>
    <n v="3"/>
    <x v="5"/>
    <x v="5"/>
    <x v="1"/>
    <x v="1"/>
    <x v="164"/>
    <s v="Avenida Colón 608"/>
    <x v="2"/>
    <x v="16"/>
    <x v="4"/>
    <s v="Tall"/>
    <x v="1"/>
    <x v="4"/>
    <n v="1646.33"/>
    <x v="0"/>
    <n v="3292.66"/>
    <s v="En tienda"/>
    <x v="0"/>
    <x v="0"/>
    <s v="Tarjeta"/>
    <x v="1"/>
    <x v="1"/>
    <n v="0"/>
    <x v="1"/>
    <s v="Happy Hour"/>
    <x v="5"/>
    <x v="2"/>
    <x v="0"/>
    <n v="14.2"/>
    <x v="1"/>
    <n v="24"/>
    <n v="22"/>
  </r>
  <r>
    <s v="VTA04473"/>
    <x v="33"/>
    <n v="3"/>
    <x v="5"/>
    <x v="5"/>
    <x v="1"/>
    <x v="1"/>
    <x v="708"/>
    <s v="Córdoba Shopping"/>
    <x v="3"/>
    <x v="31"/>
    <x v="9"/>
    <s v="Pequeño"/>
    <x v="2"/>
    <x v="0"/>
    <n v="1578.53"/>
    <x v="0"/>
    <n v="4735.59"/>
    <s v="En tienda"/>
    <x v="0"/>
    <x v="0"/>
    <s v="Efectivo"/>
    <x v="0"/>
    <x v="1"/>
    <n v="0"/>
    <x v="1"/>
    <s v="Happy Hour"/>
    <x v="4"/>
    <x v="1"/>
    <x v="2"/>
    <n v="11.8"/>
    <x v="2"/>
    <n v="35"/>
    <n v="32"/>
  </r>
  <r>
    <s v="VTA04577"/>
    <x v="33"/>
    <n v="3"/>
    <x v="5"/>
    <x v="5"/>
    <x v="1"/>
    <x v="1"/>
    <x v="192"/>
    <s v="Calle San Lorenzo 47"/>
    <x v="1"/>
    <x v="0"/>
    <x v="0"/>
    <s v=""/>
    <x v="0"/>
    <x v="1"/>
    <n v="1496.69"/>
    <x v="0"/>
    <n v="5986.76"/>
    <s v="En tienda"/>
    <x v="1"/>
    <x v="0"/>
    <s v="Tarjeta"/>
    <x v="1"/>
    <x v="1"/>
    <n v="0"/>
    <x v="2"/>
    <s v="Ninguna"/>
    <x v="0"/>
    <x v="1"/>
    <x v="3"/>
    <n v="2.6"/>
    <x v="0"/>
    <n v="35"/>
    <n v="31"/>
  </r>
  <r>
    <s v="VTA04609"/>
    <x v="33"/>
    <n v="3"/>
    <x v="5"/>
    <x v="5"/>
    <x v="1"/>
    <x v="1"/>
    <x v="270"/>
    <s v="San Lorenzo 25, Nueva Córdoba"/>
    <x v="0"/>
    <x v="15"/>
    <x v="10"/>
    <s v=""/>
    <x v="0"/>
    <x v="2"/>
    <n v="1907.11"/>
    <x v="0"/>
    <n v="1907.11"/>
    <s v="Delivery"/>
    <x v="0"/>
    <x v="2"/>
    <s v="App"/>
    <x v="2"/>
    <x v="1"/>
    <n v="0"/>
    <x v="0"/>
    <s v="2x1"/>
    <x v="3"/>
    <x v="2"/>
    <x v="1"/>
    <n v="6.1"/>
    <x v="3"/>
    <n v="23"/>
    <n v="22"/>
  </r>
  <r>
    <s v="VTA04748"/>
    <x v="33"/>
    <n v="3"/>
    <x v="5"/>
    <x v="5"/>
    <x v="1"/>
    <x v="1"/>
    <x v="223"/>
    <s v="Avenida Colón 608"/>
    <x v="2"/>
    <x v="13"/>
    <x v="9"/>
    <s v="Pequeño"/>
    <x v="2"/>
    <x v="1"/>
    <n v="1574.67"/>
    <x v="0"/>
    <n v="6298.68"/>
    <s v="Take Away"/>
    <x v="1"/>
    <x v="1"/>
    <s v="Tarjeta"/>
    <x v="1"/>
    <x v="1"/>
    <n v="0"/>
    <x v="1"/>
    <s v="Happy Hour"/>
    <x v="0"/>
    <x v="0"/>
    <x v="1"/>
    <n v="5.8"/>
    <x v="4"/>
    <n v="10"/>
    <n v="6"/>
  </r>
  <r>
    <s v="VTA04873"/>
    <x v="33"/>
    <n v="3"/>
    <x v="5"/>
    <x v="5"/>
    <x v="1"/>
    <x v="1"/>
    <x v="250"/>
    <s v="Córdoba Shopping"/>
    <x v="3"/>
    <x v="10"/>
    <x v="8"/>
    <s v="Pequeño"/>
    <x v="2"/>
    <x v="3"/>
    <n v="2089.11"/>
    <x v="2"/>
    <n v="10445.549999999999"/>
    <s v="En tienda"/>
    <x v="2"/>
    <x v="0"/>
    <s v="App"/>
    <x v="2"/>
    <x v="0"/>
    <n v="0"/>
    <x v="2"/>
    <s v="Ninguna"/>
    <x v="2"/>
    <x v="2"/>
    <x v="3"/>
    <n v="3.9"/>
    <x v="4"/>
    <n v="12"/>
    <n v="7"/>
  </r>
  <r>
    <s v="VTA04936"/>
    <x v="33"/>
    <n v="3"/>
    <x v="5"/>
    <x v="5"/>
    <x v="1"/>
    <x v="1"/>
    <x v="92"/>
    <s v="Calle San Lorenzo 47"/>
    <x v="1"/>
    <x v="8"/>
    <x v="0"/>
    <s v=""/>
    <x v="0"/>
    <x v="3"/>
    <n v="1092.0899999999999"/>
    <x v="0"/>
    <n v="5460.45"/>
    <s v="En tienda"/>
    <x v="1"/>
    <x v="0"/>
    <s v="App"/>
    <x v="2"/>
    <x v="1"/>
    <n v="0"/>
    <x v="0"/>
    <s v="2x1"/>
    <x v="1"/>
    <x v="1"/>
    <x v="1"/>
    <n v="7.1"/>
    <x v="0"/>
    <n v="17"/>
    <n v="12"/>
  </r>
  <r>
    <s v="VTA00066"/>
    <x v="34"/>
    <n v="4"/>
    <x v="6"/>
    <x v="6"/>
    <x v="1"/>
    <x v="1"/>
    <x v="206"/>
    <s v="Calle San Lorenzo 47"/>
    <x v="1"/>
    <x v="23"/>
    <x v="10"/>
    <s v=""/>
    <x v="0"/>
    <x v="2"/>
    <n v="1949.54"/>
    <x v="0"/>
    <n v="1949.54"/>
    <s v="En tienda"/>
    <x v="0"/>
    <x v="0"/>
    <s v="App"/>
    <x v="2"/>
    <x v="0"/>
    <n v="10"/>
    <x v="0"/>
    <s v="2x1"/>
    <x v="4"/>
    <x v="0"/>
    <x v="1"/>
    <n v="9.6999999999999993"/>
    <x v="0"/>
    <n v="42"/>
    <n v="41"/>
  </r>
  <r>
    <s v="VTA00151"/>
    <x v="34"/>
    <n v="4"/>
    <x v="6"/>
    <x v="6"/>
    <x v="1"/>
    <x v="1"/>
    <x v="229"/>
    <s v="Córdoba Shopping"/>
    <x v="3"/>
    <x v="18"/>
    <x v="9"/>
    <s v="Pequeño"/>
    <x v="2"/>
    <x v="0"/>
    <n v="1625.57"/>
    <x v="0"/>
    <n v="4876.71"/>
    <s v="Delivery"/>
    <x v="0"/>
    <x v="2"/>
    <s v="App"/>
    <x v="2"/>
    <x v="1"/>
    <n v="0"/>
    <x v="0"/>
    <s v="2x1"/>
    <x v="5"/>
    <x v="2"/>
    <x v="2"/>
    <n v="10.3"/>
    <x v="0"/>
    <n v="50"/>
    <n v="47"/>
  </r>
  <r>
    <s v="VTA00223"/>
    <x v="34"/>
    <n v="4"/>
    <x v="6"/>
    <x v="6"/>
    <x v="1"/>
    <x v="1"/>
    <x v="506"/>
    <s v="Calle San Lorenzo 47"/>
    <x v="1"/>
    <x v="0"/>
    <x v="0"/>
    <s v=""/>
    <x v="0"/>
    <x v="1"/>
    <n v="1297.05"/>
    <x v="0"/>
    <n v="5188.2"/>
    <s v="Delivery"/>
    <x v="1"/>
    <x v="2"/>
    <s v="Tarjeta"/>
    <x v="1"/>
    <x v="1"/>
    <n v="0"/>
    <x v="1"/>
    <s v="Happy Hour"/>
    <x v="0"/>
    <x v="2"/>
    <x v="3"/>
    <n v="2"/>
    <x v="2"/>
    <n v="47"/>
    <n v="43"/>
  </r>
  <r>
    <s v="VTA00227"/>
    <x v="34"/>
    <n v="4"/>
    <x v="6"/>
    <x v="6"/>
    <x v="1"/>
    <x v="1"/>
    <x v="207"/>
    <s v="Avenida Colón 608"/>
    <x v="2"/>
    <x v="23"/>
    <x v="10"/>
    <s v=""/>
    <x v="0"/>
    <x v="2"/>
    <n v="1662.44"/>
    <x v="0"/>
    <n v="1662.44"/>
    <s v="Delivery"/>
    <x v="0"/>
    <x v="2"/>
    <s v="Tarjeta"/>
    <x v="1"/>
    <x v="0"/>
    <n v="15"/>
    <x v="0"/>
    <s v="2x1"/>
    <x v="4"/>
    <x v="1"/>
    <x v="2"/>
    <n v="12.9"/>
    <x v="1"/>
    <n v="42"/>
    <n v="41"/>
  </r>
  <r>
    <s v="VTA00387"/>
    <x v="34"/>
    <n v="4"/>
    <x v="6"/>
    <x v="6"/>
    <x v="1"/>
    <x v="1"/>
    <x v="630"/>
    <s v="Córdoba Shopping"/>
    <x v="3"/>
    <x v="0"/>
    <x v="0"/>
    <s v=""/>
    <x v="0"/>
    <x v="2"/>
    <n v="1589.1"/>
    <x v="0"/>
    <n v="1589.1"/>
    <s v="Delivery"/>
    <x v="0"/>
    <x v="2"/>
    <s v="Efectivo"/>
    <x v="0"/>
    <x v="0"/>
    <n v="10"/>
    <x v="0"/>
    <s v="2x1"/>
    <x v="0"/>
    <x v="1"/>
    <x v="1"/>
    <n v="6.7"/>
    <x v="0"/>
    <n v="44"/>
    <n v="43"/>
  </r>
  <r>
    <s v="VTA00525"/>
    <x v="34"/>
    <n v="4"/>
    <x v="6"/>
    <x v="6"/>
    <x v="1"/>
    <x v="1"/>
    <x v="389"/>
    <s v="San Lorenzo 25, Nueva Córdoba"/>
    <x v="0"/>
    <x v="15"/>
    <x v="10"/>
    <s v=""/>
    <x v="0"/>
    <x v="3"/>
    <n v="1665.82"/>
    <x v="0"/>
    <n v="8329.1"/>
    <s v="En tienda"/>
    <x v="1"/>
    <x v="0"/>
    <s v="App"/>
    <x v="2"/>
    <x v="0"/>
    <n v="0"/>
    <x v="0"/>
    <s v="2x1"/>
    <x v="4"/>
    <x v="2"/>
    <x v="1"/>
    <n v="7.7"/>
    <x v="0"/>
    <n v="35"/>
    <n v="30"/>
  </r>
  <r>
    <s v="VTA00721"/>
    <x v="34"/>
    <n v="4"/>
    <x v="6"/>
    <x v="6"/>
    <x v="1"/>
    <x v="1"/>
    <x v="273"/>
    <s v="Calle San Lorenzo 47"/>
    <x v="1"/>
    <x v="35"/>
    <x v="9"/>
    <s v="Pequeño"/>
    <x v="2"/>
    <x v="1"/>
    <n v="1308.77"/>
    <x v="0"/>
    <n v="5235.08"/>
    <s v="Delivery"/>
    <x v="1"/>
    <x v="2"/>
    <s v="Efectivo"/>
    <x v="0"/>
    <x v="1"/>
    <n v="0"/>
    <x v="0"/>
    <s v="2x1"/>
    <x v="3"/>
    <x v="0"/>
    <x v="3"/>
    <n v="4.5"/>
    <x v="2"/>
    <n v="44"/>
    <n v="40"/>
  </r>
  <r>
    <s v="VTA00834"/>
    <x v="34"/>
    <n v="4"/>
    <x v="6"/>
    <x v="6"/>
    <x v="1"/>
    <x v="1"/>
    <x v="80"/>
    <s v="Córdoba Shopping"/>
    <x v="3"/>
    <x v="3"/>
    <x v="3"/>
    <s v=""/>
    <x v="0"/>
    <x v="2"/>
    <n v="1215.44"/>
    <x v="0"/>
    <n v="1215.44"/>
    <s v="Delivery"/>
    <x v="0"/>
    <x v="2"/>
    <s v="App"/>
    <x v="2"/>
    <x v="1"/>
    <n v="0"/>
    <x v="3"/>
    <s v="Combo"/>
    <x v="4"/>
    <x v="2"/>
    <x v="1"/>
    <n v="7.1"/>
    <x v="1"/>
    <n v="10"/>
    <n v="9"/>
  </r>
  <r>
    <s v="VTA00898"/>
    <x v="34"/>
    <n v="4"/>
    <x v="6"/>
    <x v="6"/>
    <x v="1"/>
    <x v="1"/>
    <x v="107"/>
    <s v="San Lorenzo 25, Nueva Córdoba"/>
    <x v="0"/>
    <x v="8"/>
    <x v="0"/>
    <s v=""/>
    <x v="0"/>
    <x v="2"/>
    <n v="1095.46"/>
    <x v="0"/>
    <n v="1095.46"/>
    <s v="Delivery"/>
    <x v="0"/>
    <x v="2"/>
    <s v="App"/>
    <x v="2"/>
    <x v="1"/>
    <n v="0"/>
    <x v="2"/>
    <s v="Ninguna"/>
    <x v="3"/>
    <x v="2"/>
    <x v="3"/>
    <n v="2.7"/>
    <x v="1"/>
    <n v="43"/>
    <n v="42"/>
  </r>
  <r>
    <s v="VTA01009"/>
    <x v="34"/>
    <n v="4"/>
    <x v="6"/>
    <x v="6"/>
    <x v="1"/>
    <x v="1"/>
    <x v="480"/>
    <s v="Córdoba Shopping"/>
    <x v="3"/>
    <x v="3"/>
    <x v="3"/>
    <s v=""/>
    <x v="0"/>
    <x v="2"/>
    <n v="1425.98"/>
    <x v="0"/>
    <n v="1425.98"/>
    <s v="En tienda"/>
    <x v="0"/>
    <x v="0"/>
    <s v="App"/>
    <x v="2"/>
    <x v="0"/>
    <n v="15"/>
    <x v="3"/>
    <s v="Combo"/>
    <x v="4"/>
    <x v="0"/>
    <x v="3"/>
    <n v="3"/>
    <x v="1"/>
    <n v="16"/>
    <n v="15"/>
  </r>
  <r>
    <s v="VTA01011"/>
    <x v="34"/>
    <n v="4"/>
    <x v="6"/>
    <x v="6"/>
    <x v="1"/>
    <x v="1"/>
    <x v="710"/>
    <s v="San Lorenzo 25, Nueva Córdoba"/>
    <x v="0"/>
    <x v="9"/>
    <x v="7"/>
    <s v=""/>
    <x v="0"/>
    <x v="2"/>
    <n v="2584.87"/>
    <x v="2"/>
    <n v="2584.87"/>
    <s v="Take Away"/>
    <x v="0"/>
    <x v="1"/>
    <s v="Efectivo"/>
    <x v="0"/>
    <x v="1"/>
    <n v="0"/>
    <x v="2"/>
    <s v="Ninguna"/>
    <x v="1"/>
    <x v="1"/>
    <x v="1"/>
    <n v="5"/>
    <x v="4"/>
    <n v="48"/>
    <n v="47"/>
  </r>
  <r>
    <s v="VTA01245"/>
    <x v="34"/>
    <n v="4"/>
    <x v="6"/>
    <x v="6"/>
    <x v="1"/>
    <x v="1"/>
    <x v="493"/>
    <s v="Avenida Colón 608"/>
    <x v="2"/>
    <x v="2"/>
    <x v="2"/>
    <s v=""/>
    <x v="0"/>
    <x v="0"/>
    <n v="1254.6500000000001"/>
    <x v="0"/>
    <n v="3763.95"/>
    <s v="Delivery"/>
    <x v="0"/>
    <x v="2"/>
    <s v="App"/>
    <x v="2"/>
    <x v="1"/>
    <n v="0"/>
    <x v="1"/>
    <s v="Happy Hour"/>
    <x v="3"/>
    <x v="0"/>
    <x v="3"/>
    <n v="3.4"/>
    <x v="3"/>
    <n v="46"/>
    <n v="43"/>
  </r>
  <r>
    <s v="VTA01320"/>
    <x v="34"/>
    <n v="4"/>
    <x v="6"/>
    <x v="6"/>
    <x v="1"/>
    <x v="1"/>
    <x v="240"/>
    <s v="Córdoba Shopping"/>
    <x v="3"/>
    <x v="8"/>
    <x v="0"/>
    <s v=""/>
    <x v="0"/>
    <x v="4"/>
    <n v="1352.31"/>
    <x v="0"/>
    <n v="2704.62"/>
    <s v="Take Away"/>
    <x v="0"/>
    <x v="1"/>
    <s v="Tarjeta"/>
    <x v="1"/>
    <x v="1"/>
    <n v="0"/>
    <x v="0"/>
    <s v="2x1"/>
    <x v="2"/>
    <x v="0"/>
    <x v="1"/>
    <n v="7.2"/>
    <x v="2"/>
    <n v="46"/>
    <n v="44"/>
  </r>
  <r>
    <s v="VTA01340"/>
    <x v="34"/>
    <n v="4"/>
    <x v="6"/>
    <x v="6"/>
    <x v="1"/>
    <x v="1"/>
    <x v="399"/>
    <s v="Córdoba Shopping"/>
    <x v="3"/>
    <x v="23"/>
    <x v="10"/>
    <s v=""/>
    <x v="0"/>
    <x v="2"/>
    <n v="1961.47"/>
    <x v="0"/>
    <n v="1961.47"/>
    <s v="Take Away"/>
    <x v="0"/>
    <x v="1"/>
    <s v="Efectivo"/>
    <x v="0"/>
    <x v="0"/>
    <n v="0"/>
    <x v="1"/>
    <s v="Happy Hour"/>
    <x v="1"/>
    <x v="0"/>
    <x v="2"/>
    <n v="11.5"/>
    <x v="1"/>
    <n v="50"/>
    <n v="49"/>
  </r>
  <r>
    <s v="VTA01395"/>
    <x v="34"/>
    <n v="4"/>
    <x v="6"/>
    <x v="6"/>
    <x v="1"/>
    <x v="1"/>
    <x v="143"/>
    <s v="Avenida Colón 608"/>
    <x v="2"/>
    <x v="8"/>
    <x v="0"/>
    <s v=""/>
    <x v="0"/>
    <x v="0"/>
    <n v="1477.91"/>
    <x v="0"/>
    <n v="4433.7299999999996"/>
    <s v="En tienda"/>
    <x v="0"/>
    <x v="0"/>
    <s v="Efectivo"/>
    <x v="0"/>
    <x v="1"/>
    <n v="0"/>
    <x v="0"/>
    <s v="2x1"/>
    <x v="3"/>
    <x v="2"/>
    <x v="3"/>
    <n v="2"/>
    <x v="1"/>
    <n v="33"/>
    <n v="30"/>
  </r>
  <r>
    <s v="VTA01507"/>
    <x v="34"/>
    <n v="4"/>
    <x v="6"/>
    <x v="6"/>
    <x v="1"/>
    <x v="1"/>
    <x v="459"/>
    <s v="Calle San Lorenzo 47"/>
    <x v="1"/>
    <x v="4"/>
    <x v="2"/>
    <s v=""/>
    <x v="0"/>
    <x v="1"/>
    <n v="1146.1400000000001"/>
    <x v="0"/>
    <n v="4584.5600000000004"/>
    <s v="Delivery"/>
    <x v="0"/>
    <x v="2"/>
    <s v="App"/>
    <x v="2"/>
    <x v="1"/>
    <n v="0"/>
    <x v="3"/>
    <s v="Combo"/>
    <x v="1"/>
    <x v="2"/>
    <x v="1"/>
    <n v="8.6"/>
    <x v="3"/>
    <n v="19"/>
    <n v="15"/>
  </r>
  <r>
    <s v="VTA01772"/>
    <x v="34"/>
    <n v="4"/>
    <x v="6"/>
    <x v="6"/>
    <x v="1"/>
    <x v="1"/>
    <x v="169"/>
    <s v="San Lorenzo 25, Nueva Córdoba"/>
    <x v="0"/>
    <x v="7"/>
    <x v="6"/>
    <s v=""/>
    <x v="0"/>
    <x v="1"/>
    <n v="2953.13"/>
    <x v="2"/>
    <n v="11812.52"/>
    <s v="Take Away"/>
    <x v="2"/>
    <x v="1"/>
    <s v="Efectivo"/>
    <x v="0"/>
    <x v="1"/>
    <n v="0"/>
    <x v="2"/>
    <s v="Ninguna"/>
    <x v="3"/>
    <x v="2"/>
    <x v="1"/>
    <n v="7"/>
    <x v="0"/>
    <n v="30"/>
    <n v="26"/>
  </r>
  <r>
    <s v="VTA01871"/>
    <x v="34"/>
    <n v="4"/>
    <x v="6"/>
    <x v="6"/>
    <x v="1"/>
    <x v="1"/>
    <x v="711"/>
    <s v="Calle San Lorenzo 47"/>
    <x v="1"/>
    <x v="7"/>
    <x v="6"/>
    <s v=""/>
    <x v="0"/>
    <x v="1"/>
    <n v="2877"/>
    <x v="2"/>
    <n v="11508"/>
    <s v="Take Away"/>
    <x v="2"/>
    <x v="1"/>
    <s v="Efectivo"/>
    <x v="0"/>
    <x v="1"/>
    <n v="0"/>
    <x v="1"/>
    <s v="Happy Hour"/>
    <x v="2"/>
    <x v="0"/>
    <x v="1"/>
    <n v="9"/>
    <x v="1"/>
    <n v="50"/>
    <n v="46"/>
  </r>
  <r>
    <s v="VTA01904"/>
    <x v="34"/>
    <n v="4"/>
    <x v="6"/>
    <x v="6"/>
    <x v="1"/>
    <x v="1"/>
    <x v="540"/>
    <s v="Avenida Colón 608"/>
    <x v="2"/>
    <x v="34"/>
    <x v="4"/>
    <s v="Tall"/>
    <x v="1"/>
    <x v="0"/>
    <n v="1453.31"/>
    <x v="0"/>
    <n v="4359.93"/>
    <s v="Delivery"/>
    <x v="0"/>
    <x v="2"/>
    <s v="Efectivo"/>
    <x v="0"/>
    <x v="1"/>
    <n v="0"/>
    <x v="0"/>
    <s v="2x1"/>
    <x v="3"/>
    <x v="2"/>
    <x v="0"/>
    <n v="14.2"/>
    <x v="3"/>
    <n v="36"/>
    <n v="33"/>
  </r>
  <r>
    <s v="VTA01914"/>
    <x v="34"/>
    <n v="4"/>
    <x v="6"/>
    <x v="6"/>
    <x v="1"/>
    <x v="1"/>
    <x v="375"/>
    <s v="Avenida Colón 608"/>
    <x v="2"/>
    <x v="10"/>
    <x v="8"/>
    <s v="Grande"/>
    <x v="3"/>
    <x v="4"/>
    <n v="1549.58"/>
    <x v="0"/>
    <n v="3099.16"/>
    <s v="Take Away"/>
    <x v="0"/>
    <x v="1"/>
    <s v="App"/>
    <x v="2"/>
    <x v="0"/>
    <n v="15"/>
    <x v="2"/>
    <s v="Ninguna"/>
    <x v="1"/>
    <x v="1"/>
    <x v="1"/>
    <n v="5.9"/>
    <x v="1"/>
    <n v="40"/>
    <n v="38"/>
  </r>
  <r>
    <s v="VTA02029"/>
    <x v="34"/>
    <n v="4"/>
    <x v="6"/>
    <x v="6"/>
    <x v="1"/>
    <x v="1"/>
    <x v="712"/>
    <s v="San Lorenzo 25, Nueva Córdoba"/>
    <x v="0"/>
    <x v="19"/>
    <x v="7"/>
    <s v=""/>
    <x v="0"/>
    <x v="0"/>
    <n v="2919.42"/>
    <x v="2"/>
    <n v="8758.26"/>
    <s v="En tienda"/>
    <x v="1"/>
    <x v="0"/>
    <s v="Efectivo"/>
    <x v="0"/>
    <x v="1"/>
    <n v="0"/>
    <x v="2"/>
    <s v="Ninguna"/>
    <x v="5"/>
    <x v="1"/>
    <x v="2"/>
    <n v="10.6"/>
    <x v="4"/>
    <n v="20"/>
    <n v="17"/>
  </r>
  <r>
    <s v="VTA02518"/>
    <x v="34"/>
    <n v="4"/>
    <x v="6"/>
    <x v="6"/>
    <x v="1"/>
    <x v="1"/>
    <x v="397"/>
    <s v="Avenida Colón 608"/>
    <x v="2"/>
    <x v="35"/>
    <x v="9"/>
    <s v="Pequeño"/>
    <x v="2"/>
    <x v="0"/>
    <n v="1643.75"/>
    <x v="0"/>
    <n v="4931.25"/>
    <s v="Delivery"/>
    <x v="0"/>
    <x v="2"/>
    <s v="Tarjeta"/>
    <x v="1"/>
    <x v="0"/>
    <n v="15"/>
    <x v="1"/>
    <s v="Happy Hour"/>
    <x v="2"/>
    <x v="2"/>
    <x v="1"/>
    <n v="6.7"/>
    <x v="2"/>
    <n v="42"/>
    <n v="39"/>
  </r>
  <r>
    <s v="VTA02660"/>
    <x v="34"/>
    <n v="4"/>
    <x v="6"/>
    <x v="6"/>
    <x v="1"/>
    <x v="1"/>
    <x v="209"/>
    <s v="Avenida Colón 608"/>
    <x v="2"/>
    <x v="21"/>
    <x v="1"/>
    <s v=""/>
    <x v="0"/>
    <x v="1"/>
    <n v="1178.98"/>
    <x v="0"/>
    <n v="4715.92"/>
    <s v="Delivery"/>
    <x v="0"/>
    <x v="2"/>
    <s v="Tarjeta"/>
    <x v="1"/>
    <x v="0"/>
    <n v="10"/>
    <x v="0"/>
    <s v="2x1"/>
    <x v="2"/>
    <x v="0"/>
    <x v="3"/>
    <n v="3.7"/>
    <x v="2"/>
    <n v="14"/>
    <n v="10"/>
  </r>
  <r>
    <s v="VTA02663"/>
    <x v="34"/>
    <n v="4"/>
    <x v="6"/>
    <x v="6"/>
    <x v="1"/>
    <x v="1"/>
    <x v="124"/>
    <s v="Calle San Lorenzo 47"/>
    <x v="1"/>
    <x v="15"/>
    <x v="10"/>
    <s v=""/>
    <x v="0"/>
    <x v="3"/>
    <n v="1624.91"/>
    <x v="0"/>
    <n v="8124.55"/>
    <s v="Delivery"/>
    <x v="1"/>
    <x v="2"/>
    <s v="Tarjeta"/>
    <x v="1"/>
    <x v="1"/>
    <n v="0"/>
    <x v="0"/>
    <s v="2x1"/>
    <x v="5"/>
    <x v="0"/>
    <x v="1"/>
    <n v="6.1"/>
    <x v="2"/>
    <n v="46"/>
    <n v="41"/>
  </r>
  <r>
    <s v="VTA02913"/>
    <x v="34"/>
    <n v="4"/>
    <x v="6"/>
    <x v="6"/>
    <x v="1"/>
    <x v="1"/>
    <x v="325"/>
    <s v="Córdoba Shopping"/>
    <x v="3"/>
    <x v="27"/>
    <x v="10"/>
    <s v=""/>
    <x v="0"/>
    <x v="0"/>
    <n v="1669.6"/>
    <x v="0"/>
    <n v="5008.8"/>
    <s v="Take Away"/>
    <x v="1"/>
    <x v="1"/>
    <s v="Tarjeta"/>
    <x v="1"/>
    <x v="0"/>
    <n v="0"/>
    <x v="1"/>
    <s v="Happy Hour"/>
    <x v="3"/>
    <x v="2"/>
    <x v="2"/>
    <n v="10.4"/>
    <x v="0"/>
    <n v="29"/>
    <n v="26"/>
  </r>
  <r>
    <s v="VTA02941"/>
    <x v="34"/>
    <n v="4"/>
    <x v="6"/>
    <x v="6"/>
    <x v="1"/>
    <x v="1"/>
    <x v="694"/>
    <s v="Calle San Lorenzo 47"/>
    <x v="1"/>
    <x v="10"/>
    <x v="8"/>
    <s v="Venti"/>
    <x v="4"/>
    <x v="4"/>
    <n v="1703.27"/>
    <x v="0"/>
    <n v="3406.54"/>
    <s v="Take Away"/>
    <x v="0"/>
    <x v="1"/>
    <s v="App"/>
    <x v="2"/>
    <x v="1"/>
    <n v="0"/>
    <x v="2"/>
    <s v="Ninguna"/>
    <x v="0"/>
    <x v="2"/>
    <x v="1"/>
    <n v="7.5"/>
    <x v="1"/>
    <n v="41"/>
    <n v="39"/>
  </r>
  <r>
    <s v="VTA02964"/>
    <x v="34"/>
    <n v="4"/>
    <x v="6"/>
    <x v="6"/>
    <x v="1"/>
    <x v="1"/>
    <x v="713"/>
    <s v="Avenida Colón 608"/>
    <x v="2"/>
    <x v="15"/>
    <x v="10"/>
    <s v=""/>
    <x v="0"/>
    <x v="2"/>
    <n v="1924.53"/>
    <x v="0"/>
    <n v="1924.53"/>
    <s v="En tienda"/>
    <x v="0"/>
    <x v="0"/>
    <s v="Tarjeta"/>
    <x v="1"/>
    <x v="0"/>
    <n v="0"/>
    <x v="0"/>
    <s v="2x1"/>
    <x v="2"/>
    <x v="1"/>
    <x v="1"/>
    <n v="6"/>
    <x v="1"/>
    <n v="43"/>
    <n v="42"/>
  </r>
  <r>
    <s v="VTA03102"/>
    <x v="34"/>
    <n v="4"/>
    <x v="6"/>
    <x v="6"/>
    <x v="1"/>
    <x v="1"/>
    <x v="321"/>
    <s v="Calle San Lorenzo 47"/>
    <x v="1"/>
    <x v="32"/>
    <x v="9"/>
    <s v="Venti"/>
    <x v="4"/>
    <x v="4"/>
    <n v="1481.44"/>
    <x v="0"/>
    <n v="2962.88"/>
    <s v="En tienda"/>
    <x v="0"/>
    <x v="0"/>
    <s v="Tarjeta"/>
    <x v="1"/>
    <x v="0"/>
    <n v="0"/>
    <x v="3"/>
    <s v="Combo"/>
    <x v="4"/>
    <x v="0"/>
    <x v="2"/>
    <n v="11.9"/>
    <x v="1"/>
    <n v="26"/>
    <n v="24"/>
  </r>
  <r>
    <s v="VTA03113"/>
    <x v="34"/>
    <n v="4"/>
    <x v="6"/>
    <x v="6"/>
    <x v="1"/>
    <x v="1"/>
    <x v="456"/>
    <s v="Calle San Lorenzo 47"/>
    <x v="1"/>
    <x v="10"/>
    <x v="8"/>
    <s v="Tall"/>
    <x v="1"/>
    <x v="0"/>
    <n v="1932.92"/>
    <x v="0"/>
    <n v="5798.76"/>
    <s v="Delivery"/>
    <x v="1"/>
    <x v="2"/>
    <s v="Efectivo"/>
    <x v="0"/>
    <x v="0"/>
    <n v="0"/>
    <x v="0"/>
    <s v="2x1"/>
    <x v="5"/>
    <x v="2"/>
    <x v="1"/>
    <n v="9.6"/>
    <x v="2"/>
    <n v="47"/>
    <n v="44"/>
  </r>
  <r>
    <s v="VTA03139"/>
    <x v="34"/>
    <n v="4"/>
    <x v="6"/>
    <x v="6"/>
    <x v="1"/>
    <x v="1"/>
    <x v="19"/>
    <s v="San Lorenzo 25, Nueva Córdoba"/>
    <x v="0"/>
    <x v="1"/>
    <x v="1"/>
    <s v=""/>
    <x v="0"/>
    <x v="0"/>
    <n v="851.82"/>
    <x v="1"/>
    <n v="2555.46"/>
    <s v="Delivery"/>
    <x v="0"/>
    <x v="2"/>
    <s v="App"/>
    <x v="2"/>
    <x v="1"/>
    <n v="0"/>
    <x v="0"/>
    <s v="2x1"/>
    <x v="5"/>
    <x v="1"/>
    <x v="2"/>
    <n v="11.3"/>
    <x v="0"/>
    <n v="19"/>
    <n v="16"/>
  </r>
  <r>
    <s v="VTA03154"/>
    <x v="34"/>
    <n v="4"/>
    <x v="6"/>
    <x v="6"/>
    <x v="1"/>
    <x v="1"/>
    <x v="311"/>
    <s v="San Lorenzo 25, Nueva Córdoba"/>
    <x v="0"/>
    <x v="10"/>
    <x v="8"/>
    <s v="Pequeño"/>
    <x v="2"/>
    <x v="4"/>
    <n v="1725.82"/>
    <x v="0"/>
    <n v="3451.64"/>
    <s v="Delivery"/>
    <x v="0"/>
    <x v="2"/>
    <s v="Efectivo"/>
    <x v="0"/>
    <x v="1"/>
    <n v="0"/>
    <x v="2"/>
    <s v="Ninguna"/>
    <x v="5"/>
    <x v="1"/>
    <x v="3"/>
    <n v="3.8"/>
    <x v="0"/>
    <n v="13"/>
    <n v="11"/>
  </r>
  <r>
    <s v="VTA03202"/>
    <x v="34"/>
    <n v="4"/>
    <x v="6"/>
    <x v="6"/>
    <x v="1"/>
    <x v="1"/>
    <x v="4"/>
    <s v="Avenida Colón 608"/>
    <x v="2"/>
    <x v="21"/>
    <x v="1"/>
    <s v=""/>
    <x v="0"/>
    <x v="1"/>
    <n v="899.6"/>
    <x v="1"/>
    <n v="3598.4"/>
    <s v="Delivery"/>
    <x v="0"/>
    <x v="2"/>
    <s v="App"/>
    <x v="2"/>
    <x v="1"/>
    <n v="0"/>
    <x v="2"/>
    <s v="Ninguna"/>
    <x v="4"/>
    <x v="0"/>
    <x v="0"/>
    <n v="13.7"/>
    <x v="1"/>
    <n v="12"/>
    <n v="8"/>
  </r>
  <r>
    <s v="VTA03218"/>
    <x v="34"/>
    <n v="4"/>
    <x v="6"/>
    <x v="6"/>
    <x v="1"/>
    <x v="1"/>
    <x v="305"/>
    <s v="Córdoba Shopping"/>
    <x v="3"/>
    <x v="10"/>
    <x v="8"/>
    <s v="Venti"/>
    <x v="4"/>
    <x v="4"/>
    <n v="1885.22"/>
    <x v="0"/>
    <n v="3770.44"/>
    <s v="Delivery"/>
    <x v="0"/>
    <x v="2"/>
    <s v="Tarjeta"/>
    <x v="1"/>
    <x v="1"/>
    <n v="0"/>
    <x v="0"/>
    <s v="2x1"/>
    <x v="1"/>
    <x v="1"/>
    <x v="2"/>
    <n v="12.2"/>
    <x v="1"/>
    <n v="23"/>
    <n v="21"/>
  </r>
  <r>
    <s v="VTA03294"/>
    <x v="34"/>
    <n v="4"/>
    <x v="6"/>
    <x v="6"/>
    <x v="1"/>
    <x v="1"/>
    <x v="330"/>
    <s v="Calle San Lorenzo 47"/>
    <x v="1"/>
    <x v="10"/>
    <x v="8"/>
    <s v="Tall"/>
    <x v="1"/>
    <x v="3"/>
    <n v="1628.63"/>
    <x v="0"/>
    <n v="8143.15"/>
    <s v="Delivery"/>
    <x v="1"/>
    <x v="2"/>
    <s v="Efectivo"/>
    <x v="0"/>
    <x v="1"/>
    <n v="0"/>
    <x v="1"/>
    <s v="Happy Hour"/>
    <x v="1"/>
    <x v="0"/>
    <x v="3"/>
    <n v="4.4000000000000004"/>
    <x v="0"/>
    <n v="35"/>
    <n v="30"/>
  </r>
  <r>
    <s v="VTA03856"/>
    <x v="34"/>
    <n v="4"/>
    <x v="6"/>
    <x v="6"/>
    <x v="1"/>
    <x v="1"/>
    <x v="130"/>
    <s v="San Lorenzo 25, Nueva Córdoba"/>
    <x v="0"/>
    <x v="19"/>
    <x v="7"/>
    <s v=""/>
    <x v="0"/>
    <x v="3"/>
    <n v="2990.66"/>
    <x v="2"/>
    <n v="14953.3"/>
    <s v="Take Away"/>
    <x v="2"/>
    <x v="1"/>
    <s v="App"/>
    <x v="2"/>
    <x v="0"/>
    <n v="10"/>
    <x v="1"/>
    <s v="Happy Hour"/>
    <x v="4"/>
    <x v="0"/>
    <x v="1"/>
    <n v="8.9"/>
    <x v="3"/>
    <n v="15"/>
    <n v="10"/>
  </r>
  <r>
    <s v="VTA03916"/>
    <x v="34"/>
    <n v="4"/>
    <x v="6"/>
    <x v="6"/>
    <x v="1"/>
    <x v="1"/>
    <x v="369"/>
    <s v="Calle San Lorenzo 47"/>
    <x v="1"/>
    <x v="6"/>
    <x v="5"/>
    <s v=""/>
    <x v="0"/>
    <x v="4"/>
    <n v="2156.12"/>
    <x v="2"/>
    <n v="4312.24"/>
    <s v="Delivery"/>
    <x v="0"/>
    <x v="2"/>
    <s v="Efectivo"/>
    <x v="0"/>
    <x v="1"/>
    <n v="0"/>
    <x v="0"/>
    <s v="2x1"/>
    <x v="0"/>
    <x v="1"/>
    <x v="2"/>
    <n v="10.9"/>
    <x v="4"/>
    <n v="49"/>
    <n v="47"/>
  </r>
  <r>
    <s v="VTA03917"/>
    <x v="34"/>
    <n v="4"/>
    <x v="6"/>
    <x v="6"/>
    <x v="1"/>
    <x v="1"/>
    <x v="689"/>
    <s v="Avenida Colón 608"/>
    <x v="2"/>
    <x v="8"/>
    <x v="0"/>
    <s v=""/>
    <x v="0"/>
    <x v="1"/>
    <n v="1023.38"/>
    <x v="0"/>
    <n v="4093.52"/>
    <s v="Delivery"/>
    <x v="0"/>
    <x v="2"/>
    <s v="App"/>
    <x v="2"/>
    <x v="1"/>
    <n v="0"/>
    <x v="0"/>
    <s v="2x1"/>
    <x v="2"/>
    <x v="0"/>
    <x v="3"/>
    <n v="3.4"/>
    <x v="0"/>
    <n v="13"/>
    <n v="9"/>
  </r>
  <r>
    <s v="VTA04071"/>
    <x v="34"/>
    <n v="4"/>
    <x v="6"/>
    <x v="6"/>
    <x v="1"/>
    <x v="1"/>
    <x v="714"/>
    <s v="Avenida Colón 608"/>
    <x v="2"/>
    <x v="18"/>
    <x v="9"/>
    <s v="Grande"/>
    <x v="3"/>
    <x v="0"/>
    <n v="1463.71"/>
    <x v="0"/>
    <n v="4391.13"/>
    <s v="En tienda"/>
    <x v="0"/>
    <x v="0"/>
    <s v="Efectivo"/>
    <x v="0"/>
    <x v="1"/>
    <n v="0"/>
    <x v="2"/>
    <s v="Ninguna"/>
    <x v="4"/>
    <x v="0"/>
    <x v="2"/>
    <n v="11"/>
    <x v="4"/>
    <n v="27"/>
    <n v="24"/>
  </r>
  <r>
    <s v="VTA04112"/>
    <x v="34"/>
    <n v="4"/>
    <x v="6"/>
    <x v="6"/>
    <x v="1"/>
    <x v="1"/>
    <x v="584"/>
    <s v="Calle San Lorenzo 47"/>
    <x v="1"/>
    <x v="10"/>
    <x v="8"/>
    <s v="Grande"/>
    <x v="3"/>
    <x v="2"/>
    <n v="1885.68"/>
    <x v="0"/>
    <n v="1885.68"/>
    <s v="Delivery"/>
    <x v="0"/>
    <x v="2"/>
    <s v="App"/>
    <x v="2"/>
    <x v="0"/>
    <n v="15"/>
    <x v="2"/>
    <s v="Ninguna"/>
    <x v="1"/>
    <x v="0"/>
    <x v="1"/>
    <n v="5.5"/>
    <x v="1"/>
    <n v="26"/>
    <n v="25"/>
  </r>
  <r>
    <s v="VTA04268"/>
    <x v="34"/>
    <n v="4"/>
    <x v="6"/>
    <x v="6"/>
    <x v="1"/>
    <x v="1"/>
    <x v="380"/>
    <s v="Avenida Colón 608"/>
    <x v="2"/>
    <x v="19"/>
    <x v="7"/>
    <s v=""/>
    <x v="0"/>
    <x v="3"/>
    <n v="2136.46"/>
    <x v="2"/>
    <n v="10682.3"/>
    <s v="Take Away"/>
    <x v="2"/>
    <x v="1"/>
    <s v="App"/>
    <x v="2"/>
    <x v="1"/>
    <n v="0"/>
    <x v="2"/>
    <s v="Ninguna"/>
    <x v="5"/>
    <x v="0"/>
    <x v="3"/>
    <n v="3.1"/>
    <x v="2"/>
    <n v="39"/>
    <n v="34"/>
  </r>
  <r>
    <s v="VTA04469"/>
    <x v="34"/>
    <n v="4"/>
    <x v="6"/>
    <x v="6"/>
    <x v="1"/>
    <x v="1"/>
    <x v="8"/>
    <s v="San Lorenzo 25, Nueva Córdoba"/>
    <x v="0"/>
    <x v="8"/>
    <x v="0"/>
    <s v=""/>
    <x v="0"/>
    <x v="3"/>
    <n v="1230.8"/>
    <x v="0"/>
    <n v="6154"/>
    <s v="En tienda"/>
    <x v="1"/>
    <x v="0"/>
    <s v="App"/>
    <x v="2"/>
    <x v="1"/>
    <n v="0"/>
    <x v="3"/>
    <s v="Combo"/>
    <x v="5"/>
    <x v="0"/>
    <x v="0"/>
    <n v="13.2"/>
    <x v="0"/>
    <n v="12"/>
    <n v="7"/>
  </r>
  <r>
    <s v="VTA04542"/>
    <x v="34"/>
    <n v="4"/>
    <x v="6"/>
    <x v="6"/>
    <x v="1"/>
    <x v="1"/>
    <x v="450"/>
    <s v="Calle San Lorenzo 47"/>
    <x v="1"/>
    <x v="35"/>
    <x v="9"/>
    <s v="Tall"/>
    <x v="1"/>
    <x v="2"/>
    <n v="1320.44"/>
    <x v="0"/>
    <n v="1320.44"/>
    <s v="Delivery"/>
    <x v="0"/>
    <x v="2"/>
    <s v="Efectivo"/>
    <x v="0"/>
    <x v="1"/>
    <n v="0"/>
    <x v="1"/>
    <s v="Happy Hour"/>
    <x v="4"/>
    <x v="1"/>
    <x v="1"/>
    <n v="8.3000000000000007"/>
    <x v="1"/>
    <n v="38"/>
    <n v="37"/>
  </r>
  <r>
    <s v="VTA04550"/>
    <x v="34"/>
    <n v="4"/>
    <x v="6"/>
    <x v="6"/>
    <x v="1"/>
    <x v="1"/>
    <x v="583"/>
    <s v="Avenida Colón 608"/>
    <x v="2"/>
    <x v="15"/>
    <x v="10"/>
    <s v=""/>
    <x v="0"/>
    <x v="3"/>
    <n v="1422.99"/>
    <x v="0"/>
    <n v="7114.95"/>
    <s v="Delivery"/>
    <x v="1"/>
    <x v="2"/>
    <s v="Efectivo"/>
    <x v="0"/>
    <x v="1"/>
    <n v="0"/>
    <x v="0"/>
    <s v="2x1"/>
    <x v="1"/>
    <x v="0"/>
    <x v="1"/>
    <n v="7"/>
    <x v="3"/>
    <n v="16"/>
    <n v="11"/>
  </r>
  <r>
    <s v="VTA04561"/>
    <x v="34"/>
    <n v="4"/>
    <x v="6"/>
    <x v="6"/>
    <x v="1"/>
    <x v="1"/>
    <x v="385"/>
    <s v="San Lorenzo 25, Nueva Córdoba"/>
    <x v="0"/>
    <x v="6"/>
    <x v="5"/>
    <s v=""/>
    <x v="0"/>
    <x v="0"/>
    <n v="1754.92"/>
    <x v="0"/>
    <n v="5264.76"/>
    <s v="Delivery"/>
    <x v="1"/>
    <x v="2"/>
    <s v="Efectivo"/>
    <x v="0"/>
    <x v="0"/>
    <n v="0"/>
    <x v="1"/>
    <s v="Happy Hour"/>
    <x v="0"/>
    <x v="0"/>
    <x v="2"/>
    <n v="10.1"/>
    <x v="2"/>
    <n v="10"/>
    <n v="7"/>
  </r>
  <r>
    <s v="VTA04730"/>
    <x v="34"/>
    <n v="4"/>
    <x v="6"/>
    <x v="6"/>
    <x v="1"/>
    <x v="1"/>
    <x v="318"/>
    <s v="Calle San Lorenzo 47"/>
    <x v="1"/>
    <x v="1"/>
    <x v="1"/>
    <s v=""/>
    <x v="0"/>
    <x v="2"/>
    <n v="1286.99"/>
    <x v="0"/>
    <n v="1286.99"/>
    <s v="Take Away"/>
    <x v="0"/>
    <x v="1"/>
    <s v="Efectivo"/>
    <x v="0"/>
    <x v="1"/>
    <n v="0"/>
    <x v="1"/>
    <s v="Happy Hour"/>
    <x v="0"/>
    <x v="2"/>
    <x v="0"/>
    <n v="14.3"/>
    <x v="4"/>
    <n v="40"/>
    <n v="39"/>
  </r>
  <r>
    <s v="VTA00047"/>
    <x v="35"/>
    <n v="5"/>
    <x v="0"/>
    <x v="0"/>
    <x v="1"/>
    <x v="1"/>
    <x v="16"/>
    <s v="Córdoba Shopping"/>
    <x v="3"/>
    <x v="14"/>
    <x v="6"/>
    <s v=""/>
    <x v="0"/>
    <x v="4"/>
    <n v="3498.88"/>
    <x v="3"/>
    <n v="6997.76"/>
    <s v="En tienda"/>
    <x v="1"/>
    <x v="0"/>
    <s v="App"/>
    <x v="2"/>
    <x v="0"/>
    <n v="15"/>
    <x v="1"/>
    <s v="Happy Hour"/>
    <x v="3"/>
    <x v="1"/>
    <x v="1"/>
    <n v="5"/>
    <x v="0"/>
    <n v="31"/>
    <n v="29"/>
  </r>
  <r>
    <s v="VTA00137"/>
    <x v="35"/>
    <n v="5"/>
    <x v="0"/>
    <x v="0"/>
    <x v="1"/>
    <x v="1"/>
    <x v="432"/>
    <s v="Calle San Lorenzo 47"/>
    <x v="1"/>
    <x v="16"/>
    <x v="4"/>
    <s v="Venti"/>
    <x v="4"/>
    <x v="4"/>
    <n v="1404.42"/>
    <x v="0"/>
    <n v="2808.84"/>
    <s v="Delivery"/>
    <x v="0"/>
    <x v="2"/>
    <s v="App"/>
    <x v="2"/>
    <x v="0"/>
    <n v="15"/>
    <x v="0"/>
    <s v="2x1"/>
    <x v="5"/>
    <x v="0"/>
    <x v="1"/>
    <n v="7.1"/>
    <x v="3"/>
    <n v="19"/>
    <n v="17"/>
  </r>
  <r>
    <s v="VTA00241"/>
    <x v="35"/>
    <n v="5"/>
    <x v="0"/>
    <x v="0"/>
    <x v="1"/>
    <x v="1"/>
    <x v="619"/>
    <s v="Córdoba Shopping"/>
    <x v="3"/>
    <x v="19"/>
    <x v="7"/>
    <s v=""/>
    <x v="0"/>
    <x v="4"/>
    <n v="2947.43"/>
    <x v="2"/>
    <n v="5894.86"/>
    <s v="Take Away"/>
    <x v="1"/>
    <x v="1"/>
    <s v="App"/>
    <x v="2"/>
    <x v="0"/>
    <n v="15"/>
    <x v="0"/>
    <s v="2x1"/>
    <x v="2"/>
    <x v="0"/>
    <x v="3"/>
    <n v="4.0999999999999996"/>
    <x v="4"/>
    <n v="12"/>
    <n v="10"/>
  </r>
  <r>
    <s v="VTA00300"/>
    <x v="35"/>
    <n v="5"/>
    <x v="0"/>
    <x v="0"/>
    <x v="1"/>
    <x v="1"/>
    <x v="21"/>
    <s v="Calle San Lorenzo 47"/>
    <x v="1"/>
    <x v="17"/>
    <x v="9"/>
    <s v="Pequeño"/>
    <x v="2"/>
    <x v="4"/>
    <n v="1710.51"/>
    <x v="0"/>
    <n v="3421.02"/>
    <s v="Take Away"/>
    <x v="0"/>
    <x v="1"/>
    <s v="Efectivo"/>
    <x v="0"/>
    <x v="1"/>
    <n v="0"/>
    <x v="2"/>
    <s v="Ninguna"/>
    <x v="1"/>
    <x v="1"/>
    <x v="1"/>
    <n v="9.4"/>
    <x v="3"/>
    <n v="46"/>
    <n v="44"/>
  </r>
  <r>
    <s v="VTA00593"/>
    <x v="35"/>
    <n v="5"/>
    <x v="0"/>
    <x v="0"/>
    <x v="1"/>
    <x v="1"/>
    <x v="377"/>
    <s v="San Lorenzo 25, Nueva Córdoba"/>
    <x v="0"/>
    <x v="6"/>
    <x v="5"/>
    <s v=""/>
    <x v="0"/>
    <x v="3"/>
    <n v="1787.54"/>
    <x v="0"/>
    <n v="8937.7000000000007"/>
    <s v="Take Away"/>
    <x v="1"/>
    <x v="1"/>
    <s v="Tarjeta"/>
    <x v="1"/>
    <x v="1"/>
    <n v="0"/>
    <x v="0"/>
    <s v="2x1"/>
    <x v="4"/>
    <x v="0"/>
    <x v="3"/>
    <n v="4.0999999999999996"/>
    <x v="1"/>
    <n v="19"/>
    <n v="14"/>
  </r>
  <r>
    <s v="VTA00801"/>
    <x v="35"/>
    <n v="5"/>
    <x v="0"/>
    <x v="0"/>
    <x v="1"/>
    <x v="1"/>
    <x v="102"/>
    <s v="Calle San Lorenzo 47"/>
    <x v="1"/>
    <x v="3"/>
    <x v="3"/>
    <s v=""/>
    <x v="0"/>
    <x v="1"/>
    <n v="1246.82"/>
    <x v="0"/>
    <n v="4987.28"/>
    <s v="En tienda"/>
    <x v="0"/>
    <x v="0"/>
    <s v="App"/>
    <x v="2"/>
    <x v="1"/>
    <n v="0"/>
    <x v="3"/>
    <s v="Combo"/>
    <x v="0"/>
    <x v="1"/>
    <x v="3"/>
    <n v="2.8"/>
    <x v="2"/>
    <n v="23"/>
    <n v="19"/>
  </r>
  <r>
    <s v="VTA01019"/>
    <x v="35"/>
    <n v="5"/>
    <x v="0"/>
    <x v="0"/>
    <x v="1"/>
    <x v="1"/>
    <x v="715"/>
    <s v="San Lorenzo 25, Nueva Córdoba"/>
    <x v="0"/>
    <x v="10"/>
    <x v="8"/>
    <s v="Pequeño"/>
    <x v="2"/>
    <x v="0"/>
    <n v="1874.26"/>
    <x v="0"/>
    <n v="5622.78"/>
    <s v="Delivery"/>
    <x v="1"/>
    <x v="2"/>
    <s v="App"/>
    <x v="2"/>
    <x v="1"/>
    <n v="0"/>
    <x v="1"/>
    <s v="Happy Hour"/>
    <x v="0"/>
    <x v="1"/>
    <x v="3"/>
    <n v="2.2000000000000002"/>
    <x v="1"/>
    <n v="45"/>
    <n v="42"/>
  </r>
  <r>
    <s v="VTA01034"/>
    <x v="35"/>
    <n v="5"/>
    <x v="0"/>
    <x v="0"/>
    <x v="1"/>
    <x v="1"/>
    <x v="716"/>
    <s v="Córdoba Shopping"/>
    <x v="3"/>
    <x v="10"/>
    <x v="8"/>
    <s v="Grande"/>
    <x v="3"/>
    <x v="0"/>
    <n v="1987.44"/>
    <x v="0"/>
    <n v="5962.32"/>
    <s v="Delivery"/>
    <x v="1"/>
    <x v="2"/>
    <s v="Efectivo"/>
    <x v="0"/>
    <x v="0"/>
    <n v="0"/>
    <x v="3"/>
    <s v="Combo"/>
    <x v="4"/>
    <x v="0"/>
    <x v="3"/>
    <n v="4.3"/>
    <x v="2"/>
    <n v="29"/>
    <n v="26"/>
  </r>
  <r>
    <s v="VTA01116"/>
    <x v="35"/>
    <n v="5"/>
    <x v="0"/>
    <x v="0"/>
    <x v="1"/>
    <x v="1"/>
    <x v="410"/>
    <s v="Córdoba Shopping"/>
    <x v="3"/>
    <x v="2"/>
    <x v="2"/>
    <s v=""/>
    <x v="0"/>
    <x v="4"/>
    <n v="988.35"/>
    <x v="1"/>
    <n v="1976.7"/>
    <s v="Delivery"/>
    <x v="0"/>
    <x v="2"/>
    <s v="App"/>
    <x v="2"/>
    <x v="0"/>
    <n v="0"/>
    <x v="2"/>
    <s v="Ninguna"/>
    <x v="5"/>
    <x v="1"/>
    <x v="3"/>
    <n v="3.2"/>
    <x v="2"/>
    <n v="36"/>
    <n v="34"/>
  </r>
  <r>
    <s v="VTA01152"/>
    <x v="35"/>
    <n v="5"/>
    <x v="0"/>
    <x v="0"/>
    <x v="1"/>
    <x v="1"/>
    <x v="526"/>
    <s v="Córdoba Shopping"/>
    <x v="3"/>
    <x v="21"/>
    <x v="1"/>
    <s v=""/>
    <x v="0"/>
    <x v="3"/>
    <n v="909.19"/>
    <x v="1"/>
    <n v="4545.95"/>
    <s v="En tienda"/>
    <x v="0"/>
    <x v="0"/>
    <s v="App"/>
    <x v="2"/>
    <x v="1"/>
    <n v="0"/>
    <x v="3"/>
    <s v="Combo"/>
    <x v="5"/>
    <x v="1"/>
    <x v="2"/>
    <n v="11.6"/>
    <x v="3"/>
    <n v="13"/>
    <n v="8"/>
  </r>
  <r>
    <s v="VTA01349"/>
    <x v="35"/>
    <n v="5"/>
    <x v="0"/>
    <x v="0"/>
    <x v="1"/>
    <x v="1"/>
    <x v="634"/>
    <s v="San Lorenzo 25, Nueva Córdoba"/>
    <x v="0"/>
    <x v="1"/>
    <x v="1"/>
    <s v=""/>
    <x v="0"/>
    <x v="3"/>
    <n v="1144.43"/>
    <x v="0"/>
    <n v="5722.15"/>
    <s v="En tienda"/>
    <x v="1"/>
    <x v="0"/>
    <s v="Tarjeta"/>
    <x v="1"/>
    <x v="1"/>
    <n v="0"/>
    <x v="2"/>
    <s v="Ninguna"/>
    <x v="3"/>
    <x v="0"/>
    <x v="3"/>
    <n v="2.7"/>
    <x v="0"/>
    <n v="37"/>
    <n v="32"/>
  </r>
  <r>
    <s v="VTA01371"/>
    <x v="35"/>
    <n v="5"/>
    <x v="0"/>
    <x v="0"/>
    <x v="1"/>
    <x v="1"/>
    <x v="129"/>
    <s v="San Lorenzo 25, Nueva Córdoba"/>
    <x v="0"/>
    <x v="3"/>
    <x v="3"/>
    <s v=""/>
    <x v="0"/>
    <x v="4"/>
    <n v="1542.1"/>
    <x v="0"/>
    <n v="3084.2"/>
    <s v="Take Away"/>
    <x v="0"/>
    <x v="1"/>
    <s v="Tarjeta"/>
    <x v="1"/>
    <x v="0"/>
    <n v="0"/>
    <x v="2"/>
    <s v="Ninguna"/>
    <x v="0"/>
    <x v="2"/>
    <x v="1"/>
    <n v="9.5"/>
    <x v="2"/>
    <n v="28"/>
    <n v="26"/>
  </r>
  <r>
    <s v="VTA01388"/>
    <x v="35"/>
    <n v="5"/>
    <x v="0"/>
    <x v="0"/>
    <x v="1"/>
    <x v="1"/>
    <x v="131"/>
    <s v="Calle San Lorenzo 47"/>
    <x v="1"/>
    <x v="10"/>
    <x v="8"/>
    <s v="Venti"/>
    <x v="4"/>
    <x v="4"/>
    <n v="1741.9"/>
    <x v="0"/>
    <n v="3483.8"/>
    <s v="Take Away"/>
    <x v="0"/>
    <x v="1"/>
    <s v="Efectivo"/>
    <x v="0"/>
    <x v="1"/>
    <n v="0"/>
    <x v="0"/>
    <s v="2x1"/>
    <x v="3"/>
    <x v="2"/>
    <x v="2"/>
    <n v="11.8"/>
    <x v="1"/>
    <n v="48"/>
    <n v="46"/>
  </r>
  <r>
    <s v="VTA01396"/>
    <x v="35"/>
    <n v="5"/>
    <x v="0"/>
    <x v="0"/>
    <x v="1"/>
    <x v="1"/>
    <x v="134"/>
    <s v="Córdoba Shopping"/>
    <x v="3"/>
    <x v="8"/>
    <x v="0"/>
    <s v=""/>
    <x v="0"/>
    <x v="0"/>
    <n v="1468.41"/>
    <x v="0"/>
    <n v="4405.2299999999996"/>
    <s v="Take Away"/>
    <x v="0"/>
    <x v="1"/>
    <s v="Efectivo"/>
    <x v="0"/>
    <x v="0"/>
    <n v="15"/>
    <x v="2"/>
    <s v="Ninguna"/>
    <x v="5"/>
    <x v="0"/>
    <x v="3"/>
    <n v="2.7"/>
    <x v="0"/>
    <n v="24"/>
    <n v="21"/>
  </r>
  <r>
    <s v="VTA01408"/>
    <x v="35"/>
    <n v="5"/>
    <x v="0"/>
    <x v="0"/>
    <x v="1"/>
    <x v="1"/>
    <x v="614"/>
    <s v="Avenida Colón 608"/>
    <x v="2"/>
    <x v="33"/>
    <x v="4"/>
    <s v="Pequeño"/>
    <x v="2"/>
    <x v="2"/>
    <n v="1430.82"/>
    <x v="0"/>
    <n v="1430.82"/>
    <s v="Take Away"/>
    <x v="0"/>
    <x v="1"/>
    <s v="App"/>
    <x v="2"/>
    <x v="1"/>
    <n v="0"/>
    <x v="0"/>
    <s v="2x1"/>
    <x v="0"/>
    <x v="1"/>
    <x v="1"/>
    <n v="9.3000000000000007"/>
    <x v="3"/>
    <n v="32"/>
    <n v="31"/>
  </r>
  <r>
    <s v="VTA01710"/>
    <x v="35"/>
    <n v="5"/>
    <x v="0"/>
    <x v="0"/>
    <x v="1"/>
    <x v="1"/>
    <x v="708"/>
    <s v="Avenida Colón 608"/>
    <x v="2"/>
    <x v="9"/>
    <x v="7"/>
    <s v=""/>
    <x v="0"/>
    <x v="3"/>
    <n v="2506.08"/>
    <x v="2"/>
    <n v="12530.4"/>
    <s v="Take Away"/>
    <x v="2"/>
    <x v="1"/>
    <s v="Tarjeta"/>
    <x v="1"/>
    <x v="1"/>
    <n v="0"/>
    <x v="3"/>
    <s v="Combo"/>
    <x v="2"/>
    <x v="2"/>
    <x v="0"/>
    <n v="14.2"/>
    <x v="3"/>
    <n v="26"/>
    <n v="21"/>
  </r>
  <r>
    <s v="VTA01748"/>
    <x v="35"/>
    <n v="5"/>
    <x v="0"/>
    <x v="0"/>
    <x v="1"/>
    <x v="1"/>
    <x v="717"/>
    <s v="Calle San Lorenzo 47"/>
    <x v="1"/>
    <x v="23"/>
    <x v="10"/>
    <s v=""/>
    <x v="0"/>
    <x v="4"/>
    <n v="1585.81"/>
    <x v="0"/>
    <n v="3171.62"/>
    <s v="Take Away"/>
    <x v="0"/>
    <x v="1"/>
    <s v="Efectivo"/>
    <x v="0"/>
    <x v="1"/>
    <n v="0"/>
    <x v="2"/>
    <s v="Ninguna"/>
    <x v="1"/>
    <x v="0"/>
    <x v="2"/>
    <n v="10.3"/>
    <x v="2"/>
    <n v="12"/>
    <n v="10"/>
  </r>
  <r>
    <s v="VTA01759"/>
    <x v="35"/>
    <n v="5"/>
    <x v="0"/>
    <x v="0"/>
    <x v="1"/>
    <x v="1"/>
    <x v="403"/>
    <s v="Córdoba Shopping"/>
    <x v="3"/>
    <x v="10"/>
    <x v="8"/>
    <s v="Pequeño"/>
    <x v="2"/>
    <x v="4"/>
    <n v="1500.65"/>
    <x v="0"/>
    <n v="3001.3"/>
    <s v="Take Away"/>
    <x v="0"/>
    <x v="1"/>
    <s v="App"/>
    <x v="2"/>
    <x v="1"/>
    <n v="0"/>
    <x v="0"/>
    <s v="2x1"/>
    <x v="1"/>
    <x v="1"/>
    <x v="0"/>
    <n v="13.3"/>
    <x v="0"/>
    <n v="16"/>
    <n v="14"/>
  </r>
  <r>
    <s v="VTA01849"/>
    <x v="35"/>
    <n v="5"/>
    <x v="0"/>
    <x v="0"/>
    <x v="1"/>
    <x v="1"/>
    <x v="664"/>
    <s v="Avenida Colón 608"/>
    <x v="2"/>
    <x v="10"/>
    <x v="8"/>
    <s v="Grande"/>
    <x v="3"/>
    <x v="2"/>
    <n v="1819.94"/>
    <x v="0"/>
    <n v="1819.94"/>
    <s v="Delivery"/>
    <x v="0"/>
    <x v="2"/>
    <s v="Tarjeta"/>
    <x v="1"/>
    <x v="1"/>
    <n v="0"/>
    <x v="3"/>
    <s v="Combo"/>
    <x v="3"/>
    <x v="2"/>
    <x v="1"/>
    <n v="5.9"/>
    <x v="3"/>
    <n v="29"/>
    <n v="28"/>
  </r>
  <r>
    <s v="VTA01941"/>
    <x v="35"/>
    <n v="5"/>
    <x v="0"/>
    <x v="0"/>
    <x v="1"/>
    <x v="1"/>
    <x v="718"/>
    <s v="San Lorenzo 25, Nueva Córdoba"/>
    <x v="0"/>
    <x v="8"/>
    <x v="0"/>
    <s v=""/>
    <x v="0"/>
    <x v="1"/>
    <n v="1570.14"/>
    <x v="0"/>
    <n v="6280.56"/>
    <s v="Delivery"/>
    <x v="1"/>
    <x v="2"/>
    <s v="App"/>
    <x v="2"/>
    <x v="1"/>
    <n v="0"/>
    <x v="0"/>
    <s v="2x1"/>
    <x v="1"/>
    <x v="2"/>
    <x v="1"/>
    <n v="8"/>
    <x v="2"/>
    <n v="33"/>
    <n v="29"/>
  </r>
  <r>
    <s v="VTA02091"/>
    <x v="35"/>
    <n v="5"/>
    <x v="0"/>
    <x v="0"/>
    <x v="1"/>
    <x v="1"/>
    <x v="334"/>
    <s v="Calle San Lorenzo 47"/>
    <x v="1"/>
    <x v="13"/>
    <x v="9"/>
    <s v="Venti"/>
    <x v="4"/>
    <x v="2"/>
    <n v="1429.01"/>
    <x v="0"/>
    <n v="1429.01"/>
    <s v="En tienda"/>
    <x v="0"/>
    <x v="0"/>
    <s v="Tarjeta"/>
    <x v="1"/>
    <x v="1"/>
    <n v="0"/>
    <x v="2"/>
    <s v="Ninguna"/>
    <x v="5"/>
    <x v="1"/>
    <x v="1"/>
    <n v="7.9"/>
    <x v="4"/>
    <n v="46"/>
    <n v="45"/>
  </r>
  <r>
    <s v="VTA02094"/>
    <x v="35"/>
    <n v="5"/>
    <x v="0"/>
    <x v="0"/>
    <x v="1"/>
    <x v="1"/>
    <x v="719"/>
    <s v="Avenida Colón 608"/>
    <x v="2"/>
    <x v="3"/>
    <x v="3"/>
    <s v=""/>
    <x v="0"/>
    <x v="3"/>
    <n v="1192.53"/>
    <x v="0"/>
    <n v="5962.65"/>
    <s v="Take Away"/>
    <x v="1"/>
    <x v="1"/>
    <s v="App"/>
    <x v="2"/>
    <x v="1"/>
    <n v="0"/>
    <x v="3"/>
    <s v="Combo"/>
    <x v="5"/>
    <x v="2"/>
    <x v="2"/>
    <n v="12.8"/>
    <x v="4"/>
    <n v="12"/>
    <n v="7"/>
  </r>
  <r>
    <s v="VTA02217"/>
    <x v="35"/>
    <n v="5"/>
    <x v="0"/>
    <x v="0"/>
    <x v="1"/>
    <x v="1"/>
    <x v="126"/>
    <s v="Avenida Colón 608"/>
    <x v="2"/>
    <x v="6"/>
    <x v="5"/>
    <s v=""/>
    <x v="0"/>
    <x v="2"/>
    <n v="1637.16"/>
    <x v="0"/>
    <n v="1637.16"/>
    <s v="Delivery"/>
    <x v="0"/>
    <x v="2"/>
    <s v="App"/>
    <x v="2"/>
    <x v="1"/>
    <n v="0"/>
    <x v="1"/>
    <s v="Happy Hour"/>
    <x v="5"/>
    <x v="0"/>
    <x v="1"/>
    <n v="6"/>
    <x v="0"/>
    <n v="12"/>
    <n v="11"/>
  </r>
  <r>
    <s v="VTA02233"/>
    <x v="35"/>
    <n v="5"/>
    <x v="0"/>
    <x v="0"/>
    <x v="1"/>
    <x v="1"/>
    <x v="720"/>
    <s v="Córdoba Shopping"/>
    <x v="3"/>
    <x v="16"/>
    <x v="4"/>
    <s v="Venti"/>
    <x v="4"/>
    <x v="1"/>
    <n v="1614.47"/>
    <x v="0"/>
    <n v="6457.88"/>
    <s v="En tienda"/>
    <x v="1"/>
    <x v="0"/>
    <s v="App"/>
    <x v="2"/>
    <x v="0"/>
    <n v="15"/>
    <x v="3"/>
    <s v="Combo"/>
    <x v="3"/>
    <x v="1"/>
    <x v="1"/>
    <n v="9.3000000000000007"/>
    <x v="4"/>
    <n v="20"/>
    <n v="16"/>
  </r>
  <r>
    <s v="VTA02250"/>
    <x v="35"/>
    <n v="5"/>
    <x v="0"/>
    <x v="0"/>
    <x v="1"/>
    <x v="1"/>
    <x v="337"/>
    <s v="Calle San Lorenzo 47"/>
    <x v="1"/>
    <x v="6"/>
    <x v="5"/>
    <s v=""/>
    <x v="0"/>
    <x v="4"/>
    <n v="1716.13"/>
    <x v="0"/>
    <n v="3432.26"/>
    <s v="Take Away"/>
    <x v="0"/>
    <x v="1"/>
    <s v="Tarjeta"/>
    <x v="1"/>
    <x v="1"/>
    <n v="0"/>
    <x v="0"/>
    <s v="2x1"/>
    <x v="4"/>
    <x v="0"/>
    <x v="1"/>
    <n v="8.6"/>
    <x v="0"/>
    <n v="32"/>
    <n v="30"/>
  </r>
  <r>
    <s v="VTA02384"/>
    <x v="35"/>
    <n v="5"/>
    <x v="0"/>
    <x v="0"/>
    <x v="1"/>
    <x v="1"/>
    <x v="353"/>
    <s v="Córdoba Shopping"/>
    <x v="3"/>
    <x v="10"/>
    <x v="8"/>
    <s v="Venti"/>
    <x v="4"/>
    <x v="1"/>
    <n v="1709.45"/>
    <x v="0"/>
    <n v="6837.8"/>
    <s v="Delivery"/>
    <x v="1"/>
    <x v="2"/>
    <s v="Tarjeta"/>
    <x v="1"/>
    <x v="0"/>
    <n v="10"/>
    <x v="2"/>
    <s v="Ninguna"/>
    <x v="4"/>
    <x v="1"/>
    <x v="2"/>
    <n v="10.3"/>
    <x v="4"/>
    <n v="40"/>
    <n v="36"/>
  </r>
  <r>
    <s v="VTA02550"/>
    <x v="35"/>
    <n v="5"/>
    <x v="0"/>
    <x v="0"/>
    <x v="1"/>
    <x v="1"/>
    <x v="88"/>
    <s v="Córdoba Shopping"/>
    <x v="3"/>
    <x v="8"/>
    <x v="0"/>
    <s v=""/>
    <x v="0"/>
    <x v="2"/>
    <n v="1242.5999999999999"/>
    <x v="0"/>
    <n v="1242.5999999999999"/>
    <s v="Delivery"/>
    <x v="0"/>
    <x v="2"/>
    <s v="Tarjeta"/>
    <x v="1"/>
    <x v="1"/>
    <n v="0"/>
    <x v="0"/>
    <s v="2x1"/>
    <x v="0"/>
    <x v="1"/>
    <x v="2"/>
    <n v="11.5"/>
    <x v="3"/>
    <n v="18"/>
    <n v="17"/>
  </r>
  <r>
    <s v="VTA02582"/>
    <x v="35"/>
    <n v="5"/>
    <x v="0"/>
    <x v="0"/>
    <x v="1"/>
    <x v="1"/>
    <x v="582"/>
    <s v="San Lorenzo 25, Nueva Córdoba"/>
    <x v="0"/>
    <x v="2"/>
    <x v="2"/>
    <s v=""/>
    <x v="0"/>
    <x v="3"/>
    <n v="1028.98"/>
    <x v="0"/>
    <n v="5144.8999999999996"/>
    <s v="Take Away"/>
    <x v="1"/>
    <x v="1"/>
    <s v="Tarjeta"/>
    <x v="1"/>
    <x v="1"/>
    <n v="0"/>
    <x v="0"/>
    <s v="2x1"/>
    <x v="2"/>
    <x v="0"/>
    <x v="1"/>
    <n v="8.1"/>
    <x v="1"/>
    <n v="10"/>
    <n v="5"/>
  </r>
  <r>
    <s v="VTA02621"/>
    <x v="35"/>
    <n v="5"/>
    <x v="0"/>
    <x v="0"/>
    <x v="1"/>
    <x v="1"/>
    <x v="290"/>
    <s v="San Lorenzo 25, Nueva Córdoba"/>
    <x v="0"/>
    <x v="22"/>
    <x v="9"/>
    <s v="Pequeño"/>
    <x v="2"/>
    <x v="3"/>
    <n v="1498.83"/>
    <x v="0"/>
    <n v="7494.15"/>
    <s v="En tienda"/>
    <x v="1"/>
    <x v="0"/>
    <s v="Tarjeta"/>
    <x v="1"/>
    <x v="1"/>
    <n v="0"/>
    <x v="1"/>
    <s v="Happy Hour"/>
    <x v="2"/>
    <x v="1"/>
    <x v="1"/>
    <n v="8.8000000000000007"/>
    <x v="2"/>
    <n v="11"/>
    <n v="6"/>
  </r>
  <r>
    <s v="VTA03037"/>
    <x v="35"/>
    <n v="5"/>
    <x v="0"/>
    <x v="0"/>
    <x v="1"/>
    <x v="1"/>
    <x v="504"/>
    <s v="Córdoba Shopping"/>
    <x v="3"/>
    <x v="21"/>
    <x v="1"/>
    <s v=""/>
    <x v="0"/>
    <x v="3"/>
    <n v="743.38"/>
    <x v="1"/>
    <n v="3716.9"/>
    <s v="Take Away"/>
    <x v="0"/>
    <x v="1"/>
    <s v="Efectivo"/>
    <x v="0"/>
    <x v="0"/>
    <n v="0"/>
    <x v="1"/>
    <s v="Happy Hour"/>
    <x v="5"/>
    <x v="0"/>
    <x v="3"/>
    <n v="4.5999999999999996"/>
    <x v="1"/>
    <n v="10"/>
    <n v="5"/>
  </r>
  <r>
    <s v="VTA03105"/>
    <x v="35"/>
    <n v="5"/>
    <x v="0"/>
    <x v="0"/>
    <x v="1"/>
    <x v="1"/>
    <x v="679"/>
    <s v="Calle San Lorenzo 47"/>
    <x v="1"/>
    <x v="3"/>
    <x v="3"/>
    <s v=""/>
    <x v="0"/>
    <x v="4"/>
    <n v="1522.81"/>
    <x v="0"/>
    <n v="3045.62"/>
    <s v="Delivery"/>
    <x v="0"/>
    <x v="2"/>
    <s v="App"/>
    <x v="2"/>
    <x v="0"/>
    <n v="0"/>
    <x v="3"/>
    <s v="Combo"/>
    <x v="4"/>
    <x v="2"/>
    <x v="2"/>
    <n v="11.6"/>
    <x v="1"/>
    <n v="44"/>
    <n v="42"/>
  </r>
  <r>
    <s v="VTA03137"/>
    <x v="35"/>
    <n v="5"/>
    <x v="0"/>
    <x v="0"/>
    <x v="1"/>
    <x v="1"/>
    <x v="147"/>
    <s v="Córdoba Shopping"/>
    <x v="3"/>
    <x v="8"/>
    <x v="0"/>
    <s v=""/>
    <x v="0"/>
    <x v="3"/>
    <n v="1294.9000000000001"/>
    <x v="0"/>
    <n v="6474.5"/>
    <s v="Take Away"/>
    <x v="1"/>
    <x v="1"/>
    <s v="App"/>
    <x v="2"/>
    <x v="0"/>
    <n v="15"/>
    <x v="2"/>
    <s v="Ninguna"/>
    <x v="2"/>
    <x v="2"/>
    <x v="1"/>
    <n v="9.4"/>
    <x v="1"/>
    <n v="11"/>
    <n v="6"/>
  </r>
  <r>
    <s v="VTA04015"/>
    <x v="35"/>
    <n v="5"/>
    <x v="0"/>
    <x v="0"/>
    <x v="1"/>
    <x v="1"/>
    <x v="721"/>
    <s v="Calle San Lorenzo 47"/>
    <x v="1"/>
    <x v="7"/>
    <x v="6"/>
    <s v=""/>
    <x v="0"/>
    <x v="0"/>
    <n v="2806.37"/>
    <x v="2"/>
    <n v="8419.11"/>
    <s v="Delivery"/>
    <x v="1"/>
    <x v="2"/>
    <s v="Efectivo"/>
    <x v="0"/>
    <x v="0"/>
    <n v="15"/>
    <x v="2"/>
    <s v="Ninguna"/>
    <x v="4"/>
    <x v="0"/>
    <x v="3"/>
    <n v="2.4"/>
    <x v="2"/>
    <n v="16"/>
    <n v="13"/>
  </r>
  <r>
    <s v="VTA04087"/>
    <x v="35"/>
    <n v="5"/>
    <x v="0"/>
    <x v="0"/>
    <x v="1"/>
    <x v="1"/>
    <x v="79"/>
    <s v="Avenida Colón 608"/>
    <x v="2"/>
    <x v="9"/>
    <x v="7"/>
    <s v=""/>
    <x v="0"/>
    <x v="1"/>
    <n v="2936.05"/>
    <x v="2"/>
    <n v="11744.2"/>
    <s v="En tienda"/>
    <x v="2"/>
    <x v="0"/>
    <s v="Efectivo"/>
    <x v="0"/>
    <x v="1"/>
    <n v="0"/>
    <x v="2"/>
    <s v="Ninguna"/>
    <x v="0"/>
    <x v="0"/>
    <x v="3"/>
    <n v="4.8"/>
    <x v="0"/>
    <n v="15"/>
    <n v="11"/>
  </r>
  <r>
    <s v="VTA04175"/>
    <x v="35"/>
    <n v="5"/>
    <x v="0"/>
    <x v="0"/>
    <x v="1"/>
    <x v="1"/>
    <x v="482"/>
    <s v="Córdoba Shopping"/>
    <x v="3"/>
    <x v="8"/>
    <x v="0"/>
    <s v=""/>
    <x v="0"/>
    <x v="0"/>
    <n v="1250.8699999999999"/>
    <x v="0"/>
    <n v="3752.61"/>
    <s v="Delivery"/>
    <x v="0"/>
    <x v="2"/>
    <s v="App"/>
    <x v="2"/>
    <x v="1"/>
    <n v="0"/>
    <x v="1"/>
    <s v="Happy Hour"/>
    <x v="4"/>
    <x v="1"/>
    <x v="1"/>
    <n v="8.3000000000000007"/>
    <x v="3"/>
    <n v="13"/>
    <n v="10"/>
  </r>
  <r>
    <s v="VTA04272"/>
    <x v="35"/>
    <n v="5"/>
    <x v="0"/>
    <x v="0"/>
    <x v="1"/>
    <x v="1"/>
    <x v="649"/>
    <s v="Córdoba Shopping"/>
    <x v="3"/>
    <x v="6"/>
    <x v="5"/>
    <s v=""/>
    <x v="0"/>
    <x v="4"/>
    <n v="1945.22"/>
    <x v="0"/>
    <n v="3890.44"/>
    <s v="Take Away"/>
    <x v="0"/>
    <x v="1"/>
    <s v="App"/>
    <x v="2"/>
    <x v="1"/>
    <n v="0"/>
    <x v="3"/>
    <s v="Combo"/>
    <x v="4"/>
    <x v="2"/>
    <x v="1"/>
    <n v="6.2"/>
    <x v="4"/>
    <n v="24"/>
    <n v="22"/>
  </r>
  <r>
    <s v="VTA04326"/>
    <x v="35"/>
    <n v="5"/>
    <x v="0"/>
    <x v="0"/>
    <x v="1"/>
    <x v="1"/>
    <x v="434"/>
    <s v="Calle San Lorenzo 47"/>
    <x v="1"/>
    <x v="3"/>
    <x v="3"/>
    <s v=""/>
    <x v="0"/>
    <x v="0"/>
    <n v="1242.4100000000001"/>
    <x v="0"/>
    <n v="3727.23"/>
    <s v="Take Away"/>
    <x v="0"/>
    <x v="1"/>
    <s v="App"/>
    <x v="2"/>
    <x v="0"/>
    <n v="15"/>
    <x v="0"/>
    <s v="2x1"/>
    <x v="2"/>
    <x v="2"/>
    <x v="2"/>
    <n v="10"/>
    <x v="2"/>
    <n v="26"/>
    <n v="23"/>
  </r>
  <r>
    <s v="VTA04418"/>
    <x v="35"/>
    <n v="5"/>
    <x v="0"/>
    <x v="0"/>
    <x v="1"/>
    <x v="1"/>
    <x v="64"/>
    <s v="Calle San Lorenzo 47"/>
    <x v="1"/>
    <x v="10"/>
    <x v="8"/>
    <s v="Grande"/>
    <x v="3"/>
    <x v="4"/>
    <n v="1676.08"/>
    <x v="0"/>
    <n v="3352.16"/>
    <s v="En tienda"/>
    <x v="0"/>
    <x v="0"/>
    <s v="Efectivo"/>
    <x v="0"/>
    <x v="1"/>
    <n v="0"/>
    <x v="3"/>
    <s v="Combo"/>
    <x v="4"/>
    <x v="2"/>
    <x v="1"/>
    <n v="8.1999999999999993"/>
    <x v="1"/>
    <n v="50"/>
    <n v="48"/>
  </r>
  <r>
    <s v="VTA04636"/>
    <x v="35"/>
    <n v="5"/>
    <x v="0"/>
    <x v="0"/>
    <x v="1"/>
    <x v="1"/>
    <x v="156"/>
    <s v="Calle San Lorenzo 47"/>
    <x v="1"/>
    <x v="32"/>
    <x v="9"/>
    <s v="Grande"/>
    <x v="3"/>
    <x v="4"/>
    <n v="1562.07"/>
    <x v="0"/>
    <n v="3124.14"/>
    <s v="Take Away"/>
    <x v="0"/>
    <x v="1"/>
    <s v="Efectivo"/>
    <x v="0"/>
    <x v="0"/>
    <n v="0"/>
    <x v="0"/>
    <s v="2x1"/>
    <x v="0"/>
    <x v="0"/>
    <x v="1"/>
    <n v="7.7"/>
    <x v="4"/>
    <n v="41"/>
    <n v="39"/>
  </r>
  <r>
    <s v="VTA04822"/>
    <x v="35"/>
    <n v="5"/>
    <x v="0"/>
    <x v="0"/>
    <x v="1"/>
    <x v="1"/>
    <x v="550"/>
    <s v="San Lorenzo 25, Nueva Córdoba"/>
    <x v="0"/>
    <x v="1"/>
    <x v="1"/>
    <s v=""/>
    <x v="0"/>
    <x v="4"/>
    <n v="1170.98"/>
    <x v="0"/>
    <n v="2341.96"/>
    <s v="En tienda"/>
    <x v="0"/>
    <x v="0"/>
    <s v="App"/>
    <x v="2"/>
    <x v="1"/>
    <n v="0"/>
    <x v="1"/>
    <s v="Happy Hour"/>
    <x v="0"/>
    <x v="1"/>
    <x v="3"/>
    <n v="2.7"/>
    <x v="1"/>
    <n v="37"/>
    <n v="35"/>
  </r>
  <r>
    <s v="VTA04879"/>
    <x v="35"/>
    <n v="5"/>
    <x v="0"/>
    <x v="0"/>
    <x v="1"/>
    <x v="1"/>
    <x v="164"/>
    <s v="San Lorenzo 25, Nueva Córdoba"/>
    <x v="0"/>
    <x v="17"/>
    <x v="9"/>
    <s v="Pequeño"/>
    <x v="2"/>
    <x v="3"/>
    <n v="1359.97"/>
    <x v="0"/>
    <n v="6799.85"/>
    <s v="Delivery"/>
    <x v="1"/>
    <x v="2"/>
    <s v="Efectivo"/>
    <x v="0"/>
    <x v="0"/>
    <n v="15"/>
    <x v="3"/>
    <s v="Combo"/>
    <x v="0"/>
    <x v="1"/>
    <x v="1"/>
    <n v="5.6"/>
    <x v="1"/>
    <n v="44"/>
    <n v="39"/>
  </r>
  <r>
    <s v="VTA04890"/>
    <x v="35"/>
    <n v="5"/>
    <x v="0"/>
    <x v="0"/>
    <x v="1"/>
    <x v="1"/>
    <x v="722"/>
    <s v="Córdoba Shopping"/>
    <x v="3"/>
    <x v="20"/>
    <x v="2"/>
    <s v=""/>
    <x v="0"/>
    <x v="4"/>
    <n v="910.49"/>
    <x v="1"/>
    <n v="1820.98"/>
    <s v="Take Away"/>
    <x v="0"/>
    <x v="1"/>
    <s v="Tarjeta"/>
    <x v="1"/>
    <x v="1"/>
    <n v="0"/>
    <x v="2"/>
    <s v="Ninguna"/>
    <x v="5"/>
    <x v="1"/>
    <x v="3"/>
    <n v="4.8"/>
    <x v="1"/>
    <n v="25"/>
    <n v="23"/>
  </r>
  <r>
    <s v="VTA04963"/>
    <x v="35"/>
    <n v="5"/>
    <x v="0"/>
    <x v="0"/>
    <x v="1"/>
    <x v="1"/>
    <x v="336"/>
    <s v="Avenida Colón 608"/>
    <x v="2"/>
    <x v="21"/>
    <x v="1"/>
    <s v=""/>
    <x v="0"/>
    <x v="3"/>
    <n v="1250.23"/>
    <x v="0"/>
    <n v="6251.15"/>
    <s v="Delivery"/>
    <x v="1"/>
    <x v="2"/>
    <s v="App"/>
    <x v="2"/>
    <x v="0"/>
    <n v="0"/>
    <x v="0"/>
    <s v="2x1"/>
    <x v="0"/>
    <x v="0"/>
    <x v="2"/>
    <n v="11.9"/>
    <x v="1"/>
    <n v="32"/>
    <n v="27"/>
  </r>
  <r>
    <s v="VTA00031"/>
    <x v="36"/>
    <n v="6"/>
    <x v="1"/>
    <x v="1"/>
    <x v="1"/>
    <x v="1"/>
    <x v="723"/>
    <s v="Córdoba Shopping"/>
    <x v="3"/>
    <x v="15"/>
    <x v="10"/>
    <s v=""/>
    <x v="0"/>
    <x v="0"/>
    <n v="1980.86"/>
    <x v="0"/>
    <n v="5942.58"/>
    <s v="Take Away"/>
    <x v="1"/>
    <x v="1"/>
    <s v="App"/>
    <x v="2"/>
    <x v="1"/>
    <n v="0"/>
    <x v="2"/>
    <s v="Ninguna"/>
    <x v="3"/>
    <x v="1"/>
    <x v="1"/>
    <n v="9.1"/>
    <x v="2"/>
    <n v="12"/>
    <n v="9"/>
  </r>
  <r>
    <s v="VTA00140"/>
    <x v="36"/>
    <n v="6"/>
    <x v="1"/>
    <x v="1"/>
    <x v="1"/>
    <x v="1"/>
    <x v="376"/>
    <s v="Córdoba Shopping"/>
    <x v="3"/>
    <x v="15"/>
    <x v="10"/>
    <s v=""/>
    <x v="0"/>
    <x v="1"/>
    <n v="1745.84"/>
    <x v="0"/>
    <n v="6983.36"/>
    <s v="En tienda"/>
    <x v="1"/>
    <x v="0"/>
    <s v="App"/>
    <x v="2"/>
    <x v="1"/>
    <n v="0"/>
    <x v="1"/>
    <s v="Happy Hour"/>
    <x v="0"/>
    <x v="2"/>
    <x v="2"/>
    <n v="12.7"/>
    <x v="4"/>
    <n v="27"/>
    <n v="23"/>
  </r>
  <r>
    <s v="VTA00145"/>
    <x v="36"/>
    <n v="6"/>
    <x v="1"/>
    <x v="1"/>
    <x v="1"/>
    <x v="1"/>
    <x v="100"/>
    <s v="San Lorenzo 25, Nueva Córdoba"/>
    <x v="0"/>
    <x v="12"/>
    <x v="4"/>
    <s v="Grande"/>
    <x v="3"/>
    <x v="1"/>
    <n v="1539.01"/>
    <x v="0"/>
    <n v="6156.04"/>
    <s v="Take Away"/>
    <x v="1"/>
    <x v="1"/>
    <s v="Efectivo"/>
    <x v="0"/>
    <x v="0"/>
    <n v="10"/>
    <x v="1"/>
    <s v="Happy Hour"/>
    <x v="0"/>
    <x v="2"/>
    <x v="0"/>
    <n v="13.5"/>
    <x v="3"/>
    <n v="43"/>
    <n v="39"/>
  </r>
  <r>
    <s v="VTA00345"/>
    <x v="36"/>
    <n v="6"/>
    <x v="1"/>
    <x v="1"/>
    <x v="1"/>
    <x v="1"/>
    <x v="130"/>
    <s v="Avenida Colón 608"/>
    <x v="2"/>
    <x v="8"/>
    <x v="0"/>
    <s v=""/>
    <x v="0"/>
    <x v="3"/>
    <n v="1173.3699999999999"/>
    <x v="0"/>
    <n v="5866.85"/>
    <s v="Delivery"/>
    <x v="1"/>
    <x v="2"/>
    <s v="Tarjeta"/>
    <x v="1"/>
    <x v="0"/>
    <n v="0"/>
    <x v="3"/>
    <s v="Combo"/>
    <x v="4"/>
    <x v="1"/>
    <x v="0"/>
    <n v="14.8"/>
    <x v="2"/>
    <n v="27"/>
    <n v="22"/>
  </r>
  <r>
    <s v="VTA00349"/>
    <x v="36"/>
    <n v="6"/>
    <x v="1"/>
    <x v="1"/>
    <x v="1"/>
    <x v="1"/>
    <x v="392"/>
    <s v="Calle San Lorenzo 47"/>
    <x v="1"/>
    <x v="3"/>
    <x v="3"/>
    <s v=""/>
    <x v="0"/>
    <x v="0"/>
    <n v="1672.86"/>
    <x v="0"/>
    <n v="5018.58"/>
    <s v="En tienda"/>
    <x v="1"/>
    <x v="0"/>
    <s v="App"/>
    <x v="2"/>
    <x v="0"/>
    <n v="15"/>
    <x v="2"/>
    <s v="Ninguna"/>
    <x v="1"/>
    <x v="0"/>
    <x v="1"/>
    <n v="6.6"/>
    <x v="4"/>
    <n v="31"/>
    <n v="28"/>
  </r>
  <r>
    <s v="VTA00364"/>
    <x v="36"/>
    <n v="6"/>
    <x v="1"/>
    <x v="1"/>
    <x v="1"/>
    <x v="1"/>
    <x v="724"/>
    <s v="Córdoba Shopping"/>
    <x v="3"/>
    <x v="23"/>
    <x v="10"/>
    <s v=""/>
    <x v="0"/>
    <x v="2"/>
    <n v="1952.46"/>
    <x v="0"/>
    <n v="1952.46"/>
    <s v="En tienda"/>
    <x v="0"/>
    <x v="0"/>
    <s v="Efectivo"/>
    <x v="0"/>
    <x v="1"/>
    <n v="0"/>
    <x v="3"/>
    <s v="Combo"/>
    <x v="4"/>
    <x v="2"/>
    <x v="2"/>
    <n v="10.6"/>
    <x v="1"/>
    <n v="33"/>
    <n v="32"/>
  </r>
  <r>
    <s v="VTA01214"/>
    <x v="36"/>
    <n v="6"/>
    <x v="1"/>
    <x v="1"/>
    <x v="1"/>
    <x v="1"/>
    <x v="244"/>
    <s v="Avenida Colón 608"/>
    <x v="2"/>
    <x v="27"/>
    <x v="10"/>
    <s v=""/>
    <x v="0"/>
    <x v="0"/>
    <n v="1958.93"/>
    <x v="0"/>
    <n v="5876.79"/>
    <s v="En tienda"/>
    <x v="1"/>
    <x v="0"/>
    <s v="Efectivo"/>
    <x v="0"/>
    <x v="1"/>
    <n v="0"/>
    <x v="1"/>
    <s v="Happy Hour"/>
    <x v="3"/>
    <x v="0"/>
    <x v="1"/>
    <n v="8.9"/>
    <x v="2"/>
    <n v="31"/>
    <n v="28"/>
  </r>
  <r>
    <s v="VTA01481"/>
    <x v="36"/>
    <n v="6"/>
    <x v="1"/>
    <x v="1"/>
    <x v="1"/>
    <x v="1"/>
    <x v="718"/>
    <s v="Avenida Colón 608"/>
    <x v="2"/>
    <x v="16"/>
    <x v="4"/>
    <s v="Pequeño"/>
    <x v="2"/>
    <x v="4"/>
    <n v="1803.1"/>
    <x v="0"/>
    <n v="3606.2"/>
    <s v="En tienda"/>
    <x v="0"/>
    <x v="0"/>
    <s v="Efectivo"/>
    <x v="0"/>
    <x v="0"/>
    <n v="15"/>
    <x v="2"/>
    <s v="Ninguna"/>
    <x v="5"/>
    <x v="2"/>
    <x v="1"/>
    <n v="5.5"/>
    <x v="3"/>
    <n v="13"/>
    <n v="11"/>
  </r>
  <r>
    <s v="VTA01663"/>
    <x v="36"/>
    <n v="6"/>
    <x v="1"/>
    <x v="1"/>
    <x v="1"/>
    <x v="1"/>
    <x v="405"/>
    <s v="Córdoba Shopping"/>
    <x v="3"/>
    <x v="30"/>
    <x v="9"/>
    <s v="Venti"/>
    <x v="4"/>
    <x v="1"/>
    <n v="1380.04"/>
    <x v="0"/>
    <n v="5520.16"/>
    <s v="En tienda"/>
    <x v="1"/>
    <x v="0"/>
    <s v="Efectivo"/>
    <x v="0"/>
    <x v="0"/>
    <n v="0"/>
    <x v="3"/>
    <s v="Combo"/>
    <x v="0"/>
    <x v="1"/>
    <x v="3"/>
    <n v="4.9000000000000004"/>
    <x v="4"/>
    <n v="47"/>
    <n v="43"/>
  </r>
  <r>
    <s v="VTA01763"/>
    <x v="36"/>
    <n v="6"/>
    <x v="1"/>
    <x v="1"/>
    <x v="1"/>
    <x v="1"/>
    <x v="461"/>
    <s v="Córdoba Shopping"/>
    <x v="3"/>
    <x v="10"/>
    <x v="8"/>
    <s v="Grande"/>
    <x v="3"/>
    <x v="1"/>
    <n v="2059.23"/>
    <x v="2"/>
    <n v="8236.92"/>
    <s v="En tienda"/>
    <x v="1"/>
    <x v="0"/>
    <s v="Tarjeta"/>
    <x v="1"/>
    <x v="1"/>
    <n v="0"/>
    <x v="2"/>
    <s v="Ninguna"/>
    <x v="5"/>
    <x v="1"/>
    <x v="3"/>
    <n v="4.4000000000000004"/>
    <x v="2"/>
    <n v="18"/>
    <n v="14"/>
  </r>
  <r>
    <s v="VTA01860"/>
    <x v="36"/>
    <n v="6"/>
    <x v="1"/>
    <x v="1"/>
    <x v="1"/>
    <x v="1"/>
    <x v="621"/>
    <s v="San Lorenzo 25, Nueva Córdoba"/>
    <x v="0"/>
    <x v="8"/>
    <x v="0"/>
    <s v=""/>
    <x v="0"/>
    <x v="2"/>
    <n v="1452.97"/>
    <x v="0"/>
    <n v="1452.97"/>
    <s v="En tienda"/>
    <x v="0"/>
    <x v="0"/>
    <s v="Efectivo"/>
    <x v="0"/>
    <x v="1"/>
    <n v="0"/>
    <x v="3"/>
    <s v="Combo"/>
    <x v="0"/>
    <x v="0"/>
    <x v="0"/>
    <n v="14.2"/>
    <x v="2"/>
    <n v="21"/>
    <n v="20"/>
  </r>
  <r>
    <s v="VTA01985"/>
    <x v="36"/>
    <n v="6"/>
    <x v="1"/>
    <x v="1"/>
    <x v="1"/>
    <x v="1"/>
    <x v="725"/>
    <s v="Córdoba Shopping"/>
    <x v="3"/>
    <x v="1"/>
    <x v="1"/>
    <s v=""/>
    <x v="0"/>
    <x v="0"/>
    <n v="1176.3900000000001"/>
    <x v="0"/>
    <n v="3529.17"/>
    <s v="Take Away"/>
    <x v="0"/>
    <x v="1"/>
    <s v="App"/>
    <x v="2"/>
    <x v="0"/>
    <n v="10"/>
    <x v="0"/>
    <s v="2x1"/>
    <x v="1"/>
    <x v="0"/>
    <x v="1"/>
    <n v="8.5"/>
    <x v="1"/>
    <n v="47"/>
    <n v="44"/>
  </r>
  <r>
    <s v="VTA02198"/>
    <x v="36"/>
    <n v="6"/>
    <x v="1"/>
    <x v="1"/>
    <x v="1"/>
    <x v="1"/>
    <x v="274"/>
    <s v="Avenida Colón 608"/>
    <x v="2"/>
    <x v="21"/>
    <x v="1"/>
    <s v=""/>
    <x v="0"/>
    <x v="3"/>
    <n v="1085.02"/>
    <x v="0"/>
    <n v="5425.1"/>
    <s v="Delivery"/>
    <x v="1"/>
    <x v="2"/>
    <s v="App"/>
    <x v="2"/>
    <x v="0"/>
    <n v="15"/>
    <x v="0"/>
    <s v="2x1"/>
    <x v="0"/>
    <x v="2"/>
    <x v="1"/>
    <n v="8.8000000000000007"/>
    <x v="0"/>
    <n v="14"/>
    <n v="9"/>
  </r>
  <r>
    <s v="VTA02218"/>
    <x v="36"/>
    <n v="6"/>
    <x v="1"/>
    <x v="1"/>
    <x v="1"/>
    <x v="1"/>
    <x v="637"/>
    <s v="Córdoba Shopping"/>
    <x v="3"/>
    <x v="33"/>
    <x v="4"/>
    <s v="Pequeño"/>
    <x v="2"/>
    <x v="2"/>
    <n v="1641.09"/>
    <x v="0"/>
    <n v="1641.09"/>
    <s v="Take Away"/>
    <x v="0"/>
    <x v="1"/>
    <s v="Tarjeta"/>
    <x v="1"/>
    <x v="1"/>
    <n v="0"/>
    <x v="1"/>
    <s v="Happy Hour"/>
    <x v="0"/>
    <x v="0"/>
    <x v="0"/>
    <n v="15"/>
    <x v="0"/>
    <n v="14"/>
    <n v="13"/>
  </r>
  <r>
    <s v="VTA02276"/>
    <x v="36"/>
    <n v="6"/>
    <x v="1"/>
    <x v="1"/>
    <x v="1"/>
    <x v="1"/>
    <x v="541"/>
    <s v="Córdoba Shopping"/>
    <x v="3"/>
    <x v="8"/>
    <x v="0"/>
    <s v=""/>
    <x v="0"/>
    <x v="1"/>
    <n v="1283.45"/>
    <x v="0"/>
    <n v="5133.8"/>
    <s v="Delivery"/>
    <x v="1"/>
    <x v="2"/>
    <s v="Efectivo"/>
    <x v="0"/>
    <x v="0"/>
    <n v="10"/>
    <x v="0"/>
    <s v="2x1"/>
    <x v="1"/>
    <x v="0"/>
    <x v="1"/>
    <n v="8.6999999999999993"/>
    <x v="4"/>
    <n v="27"/>
    <n v="23"/>
  </r>
  <r>
    <s v="VTA02291"/>
    <x v="36"/>
    <n v="6"/>
    <x v="1"/>
    <x v="1"/>
    <x v="1"/>
    <x v="1"/>
    <x v="492"/>
    <s v="Calle San Lorenzo 47"/>
    <x v="1"/>
    <x v="10"/>
    <x v="8"/>
    <s v="Tall"/>
    <x v="1"/>
    <x v="1"/>
    <n v="1697"/>
    <x v="0"/>
    <n v="6788"/>
    <s v="En tienda"/>
    <x v="1"/>
    <x v="0"/>
    <s v="App"/>
    <x v="2"/>
    <x v="0"/>
    <n v="10"/>
    <x v="1"/>
    <s v="Happy Hour"/>
    <x v="0"/>
    <x v="0"/>
    <x v="2"/>
    <n v="11.8"/>
    <x v="1"/>
    <n v="29"/>
    <n v="25"/>
  </r>
  <r>
    <s v="VTA02381"/>
    <x v="36"/>
    <n v="6"/>
    <x v="1"/>
    <x v="1"/>
    <x v="1"/>
    <x v="1"/>
    <x v="131"/>
    <s v="Calle San Lorenzo 47"/>
    <x v="1"/>
    <x v="3"/>
    <x v="3"/>
    <s v=""/>
    <x v="0"/>
    <x v="1"/>
    <n v="1630.4"/>
    <x v="0"/>
    <n v="6521.6"/>
    <s v="Delivery"/>
    <x v="1"/>
    <x v="2"/>
    <s v="Efectivo"/>
    <x v="0"/>
    <x v="0"/>
    <n v="15"/>
    <x v="1"/>
    <s v="Happy Hour"/>
    <x v="5"/>
    <x v="2"/>
    <x v="1"/>
    <n v="6.1"/>
    <x v="4"/>
    <n v="29"/>
    <n v="25"/>
  </r>
  <r>
    <s v="VTA02464"/>
    <x v="36"/>
    <n v="6"/>
    <x v="1"/>
    <x v="1"/>
    <x v="1"/>
    <x v="1"/>
    <x v="712"/>
    <s v="Córdoba Shopping"/>
    <x v="3"/>
    <x v="2"/>
    <x v="2"/>
    <s v=""/>
    <x v="0"/>
    <x v="0"/>
    <n v="1196.5899999999999"/>
    <x v="0"/>
    <n v="3589.77"/>
    <s v="Take Away"/>
    <x v="0"/>
    <x v="1"/>
    <s v="Tarjeta"/>
    <x v="1"/>
    <x v="0"/>
    <n v="0"/>
    <x v="2"/>
    <s v="Ninguna"/>
    <x v="3"/>
    <x v="1"/>
    <x v="3"/>
    <n v="3.8"/>
    <x v="0"/>
    <n v="38"/>
    <n v="35"/>
  </r>
  <r>
    <s v="VTA02512"/>
    <x v="36"/>
    <n v="6"/>
    <x v="1"/>
    <x v="1"/>
    <x v="1"/>
    <x v="1"/>
    <x v="726"/>
    <s v="Calle San Lorenzo 47"/>
    <x v="1"/>
    <x v="34"/>
    <x v="4"/>
    <s v="Grande"/>
    <x v="3"/>
    <x v="0"/>
    <n v="1474.59"/>
    <x v="0"/>
    <n v="4423.7700000000004"/>
    <s v="Delivery"/>
    <x v="0"/>
    <x v="2"/>
    <s v="App"/>
    <x v="2"/>
    <x v="1"/>
    <n v="0"/>
    <x v="0"/>
    <s v="2x1"/>
    <x v="1"/>
    <x v="1"/>
    <x v="1"/>
    <n v="9.6999999999999993"/>
    <x v="3"/>
    <n v="12"/>
    <n v="9"/>
  </r>
  <r>
    <s v="VTA02598"/>
    <x v="36"/>
    <n v="6"/>
    <x v="1"/>
    <x v="1"/>
    <x v="1"/>
    <x v="1"/>
    <x v="150"/>
    <s v="Avenida Colón 608"/>
    <x v="2"/>
    <x v="15"/>
    <x v="10"/>
    <s v=""/>
    <x v="0"/>
    <x v="2"/>
    <n v="1788.33"/>
    <x v="0"/>
    <n v="1788.33"/>
    <s v="Delivery"/>
    <x v="0"/>
    <x v="2"/>
    <s v="Efectivo"/>
    <x v="0"/>
    <x v="1"/>
    <n v="0"/>
    <x v="0"/>
    <s v="2x1"/>
    <x v="1"/>
    <x v="0"/>
    <x v="0"/>
    <n v="13.2"/>
    <x v="3"/>
    <n v="23"/>
    <n v="22"/>
  </r>
  <r>
    <s v="VTA02599"/>
    <x v="36"/>
    <n v="6"/>
    <x v="1"/>
    <x v="1"/>
    <x v="1"/>
    <x v="1"/>
    <x v="538"/>
    <s v="San Lorenzo 25, Nueva Córdoba"/>
    <x v="0"/>
    <x v="2"/>
    <x v="2"/>
    <s v=""/>
    <x v="0"/>
    <x v="2"/>
    <n v="1295.98"/>
    <x v="0"/>
    <n v="1295.98"/>
    <s v="En tienda"/>
    <x v="0"/>
    <x v="0"/>
    <s v="App"/>
    <x v="2"/>
    <x v="0"/>
    <n v="0"/>
    <x v="1"/>
    <s v="Happy Hour"/>
    <x v="5"/>
    <x v="2"/>
    <x v="2"/>
    <n v="12"/>
    <x v="4"/>
    <n v="22"/>
    <n v="21"/>
  </r>
  <r>
    <s v="VTA02824"/>
    <x v="36"/>
    <n v="6"/>
    <x v="1"/>
    <x v="1"/>
    <x v="1"/>
    <x v="1"/>
    <x v="353"/>
    <s v="Córdoba Shopping"/>
    <x v="3"/>
    <x v="3"/>
    <x v="3"/>
    <s v=""/>
    <x v="0"/>
    <x v="3"/>
    <n v="1402.17"/>
    <x v="0"/>
    <n v="7010.85"/>
    <s v="En tienda"/>
    <x v="1"/>
    <x v="0"/>
    <s v="Tarjeta"/>
    <x v="1"/>
    <x v="0"/>
    <n v="15"/>
    <x v="0"/>
    <s v="2x1"/>
    <x v="0"/>
    <x v="0"/>
    <x v="0"/>
    <n v="13.4"/>
    <x v="4"/>
    <n v="31"/>
    <n v="26"/>
  </r>
  <r>
    <s v="VTA03008"/>
    <x v="36"/>
    <n v="6"/>
    <x v="1"/>
    <x v="1"/>
    <x v="1"/>
    <x v="1"/>
    <x v="193"/>
    <s v="Calle San Lorenzo 47"/>
    <x v="1"/>
    <x v="34"/>
    <x v="4"/>
    <s v="Tall"/>
    <x v="1"/>
    <x v="2"/>
    <n v="1433.27"/>
    <x v="0"/>
    <n v="1433.27"/>
    <s v="Take Away"/>
    <x v="0"/>
    <x v="1"/>
    <s v="Tarjeta"/>
    <x v="1"/>
    <x v="0"/>
    <n v="10"/>
    <x v="1"/>
    <s v="Happy Hour"/>
    <x v="2"/>
    <x v="1"/>
    <x v="1"/>
    <n v="5"/>
    <x v="4"/>
    <n v="39"/>
    <n v="38"/>
  </r>
  <r>
    <s v="VTA03011"/>
    <x v="36"/>
    <n v="6"/>
    <x v="1"/>
    <x v="1"/>
    <x v="1"/>
    <x v="1"/>
    <x v="56"/>
    <s v="Córdoba Shopping"/>
    <x v="3"/>
    <x v="16"/>
    <x v="4"/>
    <s v="Grande"/>
    <x v="3"/>
    <x v="0"/>
    <n v="1854.77"/>
    <x v="0"/>
    <n v="5564.31"/>
    <s v="Delivery"/>
    <x v="1"/>
    <x v="2"/>
    <s v="Tarjeta"/>
    <x v="1"/>
    <x v="1"/>
    <n v="0"/>
    <x v="1"/>
    <s v="Happy Hour"/>
    <x v="3"/>
    <x v="2"/>
    <x v="3"/>
    <n v="4.5999999999999996"/>
    <x v="0"/>
    <n v="16"/>
    <n v="13"/>
  </r>
  <r>
    <s v="VTA03347"/>
    <x v="36"/>
    <n v="6"/>
    <x v="1"/>
    <x v="1"/>
    <x v="1"/>
    <x v="1"/>
    <x v="727"/>
    <s v="Avenida Colón 608"/>
    <x v="2"/>
    <x v="0"/>
    <x v="0"/>
    <s v=""/>
    <x v="0"/>
    <x v="3"/>
    <n v="1034.05"/>
    <x v="0"/>
    <n v="5170.25"/>
    <s v="Delivery"/>
    <x v="1"/>
    <x v="2"/>
    <s v="Efectivo"/>
    <x v="0"/>
    <x v="1"/>
    <n v="0"/>
    <x v="3"/>
    <s v="Combo"/>
    <x v="0"/>
    <x v="2"/>
    <x v="1"/>
    <n v="7.8"/>
    <x v="4"/>
    <n v="50"/>
    <n v="45"/>
  </r>
  <r>
    <s v="VTA03491"/>
    <x v="36"/>
    <n v="6"/>
    <x v="1"/>
    <x v="1"/>
    <x v="1"/>
    <x v="1"/>
    <x v="598"/>
    <s v="Calle San Lorenzo 47"/>
    <x v="1"/>
    <x v="14"/>
    <x v="6"/>
    <s v=""/>
    <x v="0"/>
    <x v="0"/>
    <n v="2734.12"/>
    <x v="2"/>
    <n v="8202.36"/>
    <s v="Take Away"/>
    <x v="1"/>
    <x v="1"/>
    <s v="App"/>
    <x v="2"/>
    <x v="0"/>
    <n v="0"/>
    <x v="0"/>
    <s v="2x1"/>
    <x v="4"/>
    <x v="1"/>
    <x v="1"/>
    <n v="5.6"/>
    <x v="4"/>
    <n v="20"/>
    <n v="17"/>
  </r>
  <r>
    <s v="VTA03494"/>
    <x v="36"/>
    <n v="6"/>
    <x v="1"/>
    <x v="1"/>
    <x v="1"/>
    <x v="1"/>
    <x v="330"/>
    <s v="Calle San Lorenzo 47"/>
    <x v="1"/>
    <x v="35"/>
    <x v="9"/>
    <s v="Venti"/>
    <x v="4"/>
    <x v="4"/>
    <n v="1776.66"/>
    <x v="0"/>
    <n v="3553.32"/>
    <s v="En tienda"/>
    <x v="0"/>
    <x v="0"/>
    <s v="App"/>
    <x v="2"/>
    <x v="1"/>
    <n v="0"/>
    <x v="2"/>
    <s v="Ninguna"/>
    <x v="2"/>
    <x v="2"/>
    <x v="3"/>
    <n v="2.6"/>
    <x v="1"/>
    <n v="40"/>
    <n v="38"/>
  </r>
  <r>
    <s v="VTA03596"/>
    <x v="36"/>
    <n v="6"/>
    <x v="1"/>
    <x v="1"/>
    <x v="1"/>
    <x v="1"/>
    <x v="728"/>
    <s v="Córdoba Shopping"/>
    <x v="3"/>
    <x v="7"/>
    <x v="6"/>
    <s v=""/>
    <x v="0"/>
    <x v="4"/>
    <n v="3327.98"/>
    <x v="3"/>
    <n v="6655.96"/>
    <s v="Delivery"/>
    <x v="1"/>
    <x v="2"/>
    <s v="Tarjeta"/>
    <x v="1"/>
    <x v="1"/>
    <n v="0"/>
    <x v="1"/>
    <s v="Happy Hour"/>
    <x v="1"/>
    <x v="0"/>
    <x v="1"/>
    <n v="5.7"/>
    <x v="1"/>
    <n v="32"/>
    <n v="30"/>
  </r>
  <r>
    <s v="VTA03733"/>
    <x v="36"/>
    <n v="6"/>
    <x v="1"/>
    <x v="1"/>
    <x v="1"/>
    <x v="1"/>
    <x v="398"/>
    <s v="Córdoba Shopping"/>
    <x v="3"/>
    <x v="34"/>
    <x v="4"/>
    <s v="Pequeño"/>
    <x v="2"/>
    <x v="0"/>
    <n v="1501.82"/>
    <x v="0"/>
    <n v="4505.46"/>
    <s v="En tienda"/>
    <x v="0"/>
    <x v="0"/>
    <s v="App"/>
    <x v="2"/>
    <x v="0"/>
    <n v="0"/>
    <x v="1"/>
    <s v="Happy Hour"/>
    <x v="4"/>
    <x v="1"/>
    <x v="1"/>
    <n v="5.9"/>
    <x v="2"/>
    <n v="13"/>
    <n v="10"/>
  </r>
  <r>
    <s v="VTA03763"/>
    <x v="36"/>
    <n v="6"/>
    <x v="1"/>
    <x v="1"/>
    <x v="1"/>
    <x v="1"/>
    <x v="310"/>
    <s v="Córdoba Shopping"/>
    <x v="3"/>
    <x v="3"/>
    <x v="3"/>
    <s v=""/>
    <x v="0"/>
    <x v="0"/>
    <n v="1222.3599999999999"/>
    <x v="0"/>
    <n v="3667.08"/>
    <s v="En tienda"/>
    <x v="0"/>
    <x v="0"/>
    <s v="App"/>
    <x v="2"/>
    <x v="0"/>
    <n v="10"/>
    <x v="3"/>
    <s v="Combo"/>
    <x v="5"/>
    <x v="2"/>
    <x v="2"/>
    <n v="11.7"/>
    <x v="3"/>
    <n v="16"/>
    <n v="13"/>
  </r>
  <r>
    <s v="VTA03857"/>
    <x v="36"/>
    <n v="6"/>
    <x v="1"/>
    <x v="1"/>
    <x v="1"/>
    <x v="1"/>
    <x v="119"/>
    <s v="Avenida Colón 608"/>
    <x v="2"/>
    <x v="19"/>
    <x v="7"/>
    <s v=""/>
    <x v="0"/>
    <x v="4"/>
    <n v="2338.02"/>
    <x v="2"/>
    <n v="4676.04"/>
    <s v="En tienda"/>
    <x v="0"/>
    <x v="0"/>
    <s v="Tarjeta"/>
    <x v="1"/>
    <x v="1"/>
    <n v="0"/>
    <x v="0"/>
    <s v="2x1"/>
    <x v="5"/>
    <x v="2"/>
    <x v="2"/>
    <n v="12.6"/>
    <x v="2"/>
    <n v="22"/>
    <n v="20"/>
  </r>
  <r>
    <s v="VTA04150"/>
    <x v="36"/>
    <n v="6"/>
    <x v="1"/>
    <x v="1"/>
    <x v="1"/>
    <x v="1"/>
    <x v="648"/>
    <s v="Avenida Colón 608"/>
    <x v="2"/>
    <x v="6"/>
    <x v="5"/>
    <s v=""/>
    <x v="0"/>
    <x v="3"/>
    <n v="2019.43"/>
    <x v="2"/>
    <n v="10097.15"/>
    <s v="Take Away"/>
    <x v="2"/>
    <x v="1"/>
    <s v="App"/>
    <x v="2"/>
    <x v="0"/>
    <n v="15"/>
    <x v="1"/>
    <s v="Happy Hour"/>
    <x v="2"/>
    <x v="1"/>
    <x v="1"/>
    <n v="8"/>
    <x v="3"/>
    <n v="20"/>
    <n v="15"/>
  </r>
  <r>
    <s v="VTA04182"/>
    <x v="36"/>
    <n v="6"/>
    <x v="1"/>
    <x v="1"/>
    <x v="1"/>
    <x v="1"/>
    <x v="729"/>
    <s v="San Lorenzo 25, Nueva Córdoba"/>
    <x v="0"/>
    <x v="1"/>
    <x v="1"/>
    <s v=""/>
    <x v="0"/>
    <x v="4"/>
    <n v="1297.8599999999999"/>
    <x v="0"/>
    <n v="2595.7199999999998"/>
    <s v="Take Away"/>
    <x v="0"/>
    <x v="1"/>
    <s v="Efectivo"/>
    <x v="0"/>
    <x v="1"/>
    <n v="0"/>
    <x v="1"/>
    <s v="Happy Hour"/>
    <x v="3"/>
    <x v="0"/>
    <x v="3"/>
    <n v="4.9000000000000004"/>
    <x v="4"/>
    <n v="20"/>
    <n v="18"/>
  </r>
  <r>
    <s v="VTA04193"/>
    <x v="36"/>
    <n v="6"/>
    <x v="1"/>
    <x v="1"/>
    <x v="1"/>
    <x v="1"/>
    <x v="237"/>
    <s v="Córdoba Shopping"/>
    <x v="3"/>
    <x v="7"/>
    <x v="6"/>
    <s v=""/>
    <x v="0"/>
    <x v="1"/>
    <n v="2513.8200000000002"/>
    <x v="2"/>
    <n v="10055.280000000001"/>
    <s v="En tienda"/>
    <x v="2"/>
    <x v="0"/>
    <s v="App"/>
    <x v="2"/>
    <x v="1"/>
    <n v="0"/>
    <x v="3"/>
    <s v="Combo"/>
    <x v="5"/>
    <x v="2"/>
    <x v="3"/>
    <n v="4.5999999999999996"/>
    <x v="3"/>
    <n v="13"/>
    <n v="9"/>
  </r>
  <r>
    <s v="VTA04211"/>
    <x v="36"/>
    <n v="6"/>
    <x v="1"/>
    <x v="1"/>
    <x v="1"/>
    <x v="1"/>
    <x v="454"/>
    <s v="Calle San Lorenzo 47"/>
    <x v="1"/>
    <x v="27"/>
    <x v="10"/>
    <s v=""/>
    <x v="0"/>
    <x v="3"/>
    <n v="1831.89"/>
    <x v="0"/>
    <n v="9159.4500000000007"/>
    <s v="Delivery"/>
    <x v="1"/>
    <x v="2"/>
    <s v="Efectivo"/>
    <x v="0"/>
    <x v="1"/>
    <n v="0"/>
    <x v="2"/>
    <s v="Ninguna"/>
    <x v="1"/>
    <x v="1"/>
    <x v="1"/>
    <n v="8.1999999999999993"/>
    <x v="2"/>
    <n v="46"/>
    <n v="41"/>
  </r>
  <r>
    <s v="VTA04237"/>
    <x v="36"/>
    <n v="6"/>
    <x v="1"/>
    <x v="1"/>
    <x v="1"/>
    <x v="1"/>
    <x v="344"/>
    <s v="Avenida Colón 608"/>
    <x v="2"/>
    <x v="19"/>
    <x v="7"/>
    <s v=""/>
    <x v="0"/>
    <x v="1"/>
    <n v="2350.61"/>
    <x v="2"/>
    <n v="9402.44"/>
    <s v="En tienda"/>
    <x v="1"/>
    <x v="0"/>
    <s v="Efectivo"/>
    <x v="0"/>
    <x v="0"/>
    <n v="15"/>
    <x v="1"/>
    <s v="Happy Hour"/>
    <x v="1"/>
    <x v="1"/>
    <x v="2"/>
    <n v="10.1"/>
    <x v="3"/>
    <n v="23"/>
    <n v="19"/>
  </r>
  <r>
    <s v="VTA04500"/>
    <x v="36"/>
    <n v="6"/>
    <x v="1"/>
    <x v="1"/>
    <x v="1"/>
    <x v="1"/>
    <x v="597"/>
    <s v="San Lorenzo 25, Nueva Córdoba"/>
    <x v="0"/>
    <x v="14"/>
    <x v="6"/>
    <s v=""/>
    <x v="0"/>
    <x v="2"/>
    <n v="2841.76"/>
    <x v="2"/>
    <n v="2841.76"/>
    <s v="Delivery"/>
    <x v="0"/>
    <x v="2"/>
    <s v="App"/>
    <x v="2"/>
    <x v="0"/>
    <n v="15"/>
    <x v="0"/>
    <s v="2x1"/>
    <x v="4"/>
    <x v="0"/>
    <x v="2"/>
    <n v="12.2"/>
    <x v="1"/>
    <n v="32"/>
    <n v="31"/>
  </r>
  <r>
    <s v="VTA04645"/>
    <x v="36"/>
    <n v="6"/>
    <x v="1"/>
    <x v="1"/>
    <x v="1"/>
    <x v="1"/>
    <x v="688"/>
    <s v="Avenida Colón 608"/>
    <x v="2"/>
    <x v="25"/>
    <x v="2"/>
    <s v=""/>
    <x v="0"/>
    <x v="3"/>
    <n v="1018.63"/>
    <x v="0"/>
    <n v="5093.1499999999996"/>
    <s v="Take Away"/>
    <x v="1"/>
    <x v="1"/>
    <s v="Efectivo"/>
    <x v="0"/>
    <x v="0"/>
    <n v="0"/>
    <x v="0"/>
    <s v="2x1"/>
    <x v="5"/>
    <x v="1"/>
    <x v="3"/>
    <n v="4.3"/>
    <x v="0"/>
    <n v="31"/>
    <n v="26"/>
  </r>
  <r>
    <s v="VTA04680"/>
    <x v="36"/>
    <n v="6"/>
    <x v="1"/>
    <x v="1"/>
    <x v="1"/>
    <x v="1"/>
    <x v="302"/>
    <s v="Calle San Lorenzo 47"/>
    <x v="1"/>
    <x v="6"/>
    <x v="5"/>
    <s v=""/>
    <x v="0"/>
    <x v="1"/>
    <n v="1723.92"/>
    <x v="0"/>
    <n v="6895.68"/>
    <s v="En tienda"/>
    <x v="1"/>
    <x v="0"/>
    <s v="Tarjeta"/>
    <x v="1"/>
    <x v="0"/>
    <n v="10"/>
    <x v="3"/>
    <s v="Combo"/>
    <x v="0"/>
    <x v="0"/>
    <x v="0"/>
    <n v="14"/>
    <x v="3"/>
    <n v="41"/>
    <n v="37"/>
  </r>
  <r>
    <s v="VTA04758"/>
    <x v="36"/>
    <n v="6"/>
    <x v="1"/>
    <x v="1"/>
    <x v="1"/>
    <x v="1"/>
    <x v="678"/>
    <s v="Calle San Lorenzo 47"/>
    <x v="1"/>
    <x v="32"/>
    <x v="9"/>
    <s v="Pequeño"/>
    <x v="2"/>
    <x v="0"/>
    <n v="1661.12"/>
    <x v="0"/>
    <n v="4983.3599999999997"/>
    <s v="Take Away"/>
    <x v="0"/>
    <x v="1"/>
    <s v="Efectivo"/>
    <x v="0"/>
    <x v="1"/>
    <n v="0"/>
    <x v="3"/>
    <s v="Combo"/>
    <x v="4"/>
    <x v="0"/>
    <x v="1"/>
    <n v="8.6999999999999993"/>
    <x v="2"/>
    <n v="11"/>
    <n v="8"/>
  </r>
  <r>
    <s v="VTA04918"/>
    <x v="36"/>
    <n v="6"/>
    <x v="1"/>
    <x v="1"/>
    <x v="1"/>
    <x v="1"/>
    <x v="609"/>
    <s v="Calle San Lorenzo 47"/>
    <x v="1"/>
    <x v="27"/>
    <x v="10"/>
    <s v=""/>
    <x v="0"/>
    <x v="0"/>
    <n v="1955.99"/>
    <x v="0"/>
    <n v="5867.97"/>
    <s v="En tienda"/>
    <x v="1"/>
    <x v="0"/>
    <s v="Tarjeta"/>
    <x v="1"/>
    <x v="1"/>
    <n v="0"/>
    <x v="2"/>
    <s v="Ninguna"/>
    <x v="4"/>
    <x v="1"/>
    <x v="3"/>
    <n v="4.4000000000000004"/>
    <x v="1"/>
    <n v="42"/>
    <n v="39"/>
  </r>
  <r>
    <s v="VTA04956"/>
    <x v="36"/>
    <n v="6"/>
    <x v="1"/>
    <x v="1"/>
    <x v="1"/>
    <x v="1"/>
    <x v="730"/>
    <s v="Calle San Lorenzo 47"/>
    <x v="1"/>
    <x v="33"/>
    <x v="4"/>
    <s v="Pequeño"/>
    <x v="2"/>
    <x v="0"/>
    <n v="1841.21"/>
    <x v="0"/>
    <n v="5523.63"/>
    <s v="En tienda"/>
    <x v="1"/>
    <x v="0"/>
    <s v="Tarjeta"/>
    <x v="1"/>
    <x v="1"/>
    <n v="0"/>
    <x v="1"/>
    <s v="Happy Hour"/>
    <x v="5"/>
    <x v="1"/>
    <x v="0"/>
    <n v="14.1"/>
    <x v="0"/>
    <n v="28"/>
    <n v="25"/>
  </r>
  <r>
    <s v="VTA04970"/>
    <x v="36"/>
    <n v="6"/>
    <x v="1"/>
    <x v="1"/>
    <x v="1"/>
    <x v="1"/>
    <x v="635"/>
    <s v="Calle San Lorenzo 47"/>
    <x v="1"/>
    <x v="8"/>
    <x v="0"/>
    <s v=""/>
    <x v="0"/>
    <x v="0"/>
    <n v="1007.06"/>
    <x v="0"/>
    <n v="3021.18"/>
    <s v="En tienda"/>
    <x v="0"/>
    <x v="0"/>
    <s v="App"/>
    <x v="2"/>
    <x v="0"/>
    <n v="15"/>
    <x v="2"/>
    <s v="Ninguna"/>
    <x v="5"/>
    <x v="1"/>
    <x v="3"/>
    <n v="4.9000000000000004"/>
    <x v="3"/>
    <n v="10"/>
    <n v="7"/>
  </r>
  <r>
    <s v="VTA04998"/>
    <x v="36"/>
    <n v="6"/>
    <x v="1"/>
    <x v="1"/>
    <x v="1"/>
    <x v="1"/>
    <x v="307"/>
    <s v="San Lorenzo 25, Nueva Córdoba"/>
    <x v="0"/>
    <x v="2"/>
    <x v="2"/>
    <s v=""/>
    <x v="0"/>
    <x v="4"/>
    <n v="1430.26"/>
    <x v="0"/>
    <n v="2860.52"/>
    <s v="En tienda"/>
    <x v="0"/>
    <x v="0"/>
    <s v="Tarjeta"/>
    <x v="1"/>
    <x v="1"/>
    <n v="0"/>
    <x v="2"/>
    <s v="Ninguna"/>
    <x v="2"/>
    <x v="2"/>
    <x v="2"/>
    <n v="11.6"/>
    <x v="0"/>
    <n v="30"/>
    <n v="28"/>
  </r>
  <r>
    <s v="VTA00130"/>
    <x v="37"/>
    <n v="7"/>
    <x v="2"/>
    <x v="2"/>
    <x v="1"/>
    <x v="1"/>
    <x v="375"/>
    <s v="Córdoba Shopping"/>
    <x v="3"/>
    <x v="27"/>
    <x v="10"/>
    <s v=""/>
    <x v="0"/>
    <x v="0"/>
    <n v="1881.88"/>
    <x v="0"/>
    <n v="5645.64"/>
    <s v="Take Away"/>
    <x v="1"/>
    <x v="1"/>
    <s v="App"/>
    <x v="2"/>
    <x v="0"/>
    <n v="15"/>
    <x v="0"/>
    <s v="2x1"/>
    <x v="1"/>
    <x v="0"/>
    <x v="1"/>
    <n v="8.4"/>
    <x v="4"/>
    <n v="16"/>
    <n v="13"/>
  </r>
  <r>
    <s v="VTA00193"/>
    <x v="37"/>
    <n v="7"/>
    <x v="2"/>
    <x v="2"/>
    <x v="1"/>
    <x v="1"/>
    <x v="731"/>
    <s v="Avenida Colón 608"/>
    <x v="2"/>
    <x v="25"/>
    <x v="2"/>
    <s v=""/>
    <x v="0"/>
    <x v="3"/>
    <n v="1233.8"/>
    <x v="0"/>
    <n v="6169"/>
    <s v="En tienda"/>
    <x v="1"/>
    <x v="0"/>
    <s v="Tarjeta"/>
    <x v="1"/>
    <x v="0"/>
    <n v="15"/>
    <x v="2"/>
    <s v="Ninguna"/>
    <x v="0"/>
    <x v="2"/>
    <x v="1"/>
    <n v="7"/>
    <x v="4"/>
    <n v="22"/>
    <n v="17"/>
  </r>
  <r>
    <s v="VTA00196"/>
    <x v="37"/>
    <n v="7"/>
    <x v="2"/>
    <x v="2"/>
    <x v="1"/>
    <x v="1"/>
    <x v="371"/>
    <s v="Avenida Colón 608"/>
    <x v="2"/>
    <x v="24"/>
    <x v="9"/>
    <s v="Pequeño"/>
    <x v="2"/>
    <x v="3"/>
    <n v="1558.32"/>
    <x v="0"/>
    <n v="7791.6"/>
    <s v="Take Away"/>
    <x v="1"/>
    <x v="1"/>
    <s v="Tarjeta"/>
    <x v="1"/>
    <x v="0"/>
    <n v="15"/>
    <x v="2"/>
    <s v="Ninguna"/>
    <x v="2"/>
    <x v="0"/>
    <x v="1"/>
    <n v="9.6"/>
    <x v="2"/>
    <n v="32"/>
    <n v="27"/>
  </r>
  <r>
    <s v="VTA00233"/>
    <x v="37"/>
    <n v="7"/>
    <x v="2"/>
    <x v="2"/>
    <x v="1"/>
    <x v="1"/>
    <x v="31"/>
    <s v="Córdoba Shopping"/>
    <x v="3"/>
    <x v="9"/>
    <x v="7"/>
    <s v=""/>
    <x v="0"/>
    <x v="2"/>
    <n v="2558.84"/>
    <x v="2"/>
    <n v="2558.84"/>
    <s v="Take Away"/>
    <x v="0"/>
    <x v="1"/>
    <s v="App"/>
    <x v="2"/>
    <x v="1"/>
    <n v="0"/>
    <x v="0"/>
    <s v="2x1"/>
    <x v="2"/>
    <x v="1"/>
    <x v="1"/>
    <n v="6.6"/>
    <x v="3"/>
    <n v="22"/>
    <n v="21"/>
  </r>
  <r>
    <s v="VTA00381"/>
    <x v="37"/>
    <n v="7"/>
    <x v="2"/>
    <x v="2"/>
    <x v="1"/>
    <x v="1"/>
    <x v="87"/>
    <s v="Avenida Colón 608"/>
    <x v="2"/>
    <x v="0"/>
    <x v="0"/>
    <s v=""/>
    <x v="0"/>
    <x v="4"/>
    <n v="1400.41"/>
    <x v="0"/>
    <n v="2800.82"/>
    <s v="Take Away"/>
    <x v="0"/>
    <x v="1"/>
    <s v="Tarjeta"/>
    <x v="1"/>
    <x v="0"/>
    <n v="0"/>
    <x v="2"/>
    <s v="Ninguna"/>
    <x v="3"/>
    <x v="0"/>
    <x v="2"/>
    <n v="11.2"/>
    <x v="3"/>
    <n v="39"/>
    <n v="37"/>
  </r>
  <r>
    <s v="VTA00441"/>
    <x v="37"/>
    <n v="7"/>
    <x v="2"/>
    <x v="2"/>
    <x v="1"/>
    <x v="1"/>
    <x v="50"/>
    <s v="Avenida Colón 608"/>
    <x v="2"/>
    <x v="1"/>
    <x v="1"/>
    <s v=""/>
    <x v="0"/>
    <x v="2"/>
    <n v="1092.8499999999999"/>
    <x v="0"/>
    <n v="1092.8499999999999"/>
    <s v="Delivery"/>
    <x v="0"/>
    <x v="2"/>
    <s v="App"/>
    <x v="2"/>
    <x v="1"/>
    <n v="0"/>
    <x v="0"/>
    <s v="2x1"/>
    <x v="4"/>
    <x v="0"/>
    <x v="2"/>
    <n v="12.3"/>
    <x v="3"/>
    <n v="25"/>
    <n v="24"/>
  </r>
  <r>
    <s v="VTA00506"/>
    <x v="37"/>
    <n v="7"/>
    <x v="2"/>
    <x v="2"/>
    <x v="1"/>
    <x v="1"/>
    <x v="183"/>
    <s v="Calle San Lorenzo 47"/>
    <x v="1"/>
    <x v="12"/>
    <x v="4"/>
    <s v="Venti"/>
    <x v="4"/>
    <x v="1"/>
    <n v="1323.49"/>
    <x v="0"/>
    <n v="5293.96"/>
    <s v="Take Away"/>
    <x v="1"/>
    <x v="1"/>
    <s v="Tarjeta"/>
    <x v="1"/>
    <x v="0"/>
    <n v="10"/>
    <x v="0"/>
    <s v="2x1"/>
    <x v="0"/>
    <x v="1"/>
    <x v="3"/>
    <n v="4.5"/>
    <x v="0"/>
    <n v="23"/>
    <n v="19"/>
  </r>
  <r>
    <s v="VTA00597"/>
    <x v="37"/>
    <n v="7"/>
    <x v="2"/>
    <x v="2"/>
    <x v="1"/>
    <x v="1"/>
    <x v="18"/>
    <s v="Avenida Colón 608"/>
    <x v="2"/>
    <x v="6"/>
    <x v="5"/>
    <s v=""/>
    <x v="0"/>
    <x v="1"/>
    <n v="1642.81"/>
    <x v="0"/>
    <n v="6571.24"/>
    <s v="Delivery"/>
    <x v="1"/>
    <x v="2"/>
    <s v="Tarjeta"/>
    <x v="1"/>
    <x v="0"/>
    <n v="15"/>
    <x v="3"/>
    <s v="Combo"/>
    <x v="4"/>
    <x v="0"/>
    <x v="0"/>
    <n v="14.7"/>
    <x v="4"/>
    <n v="33"/>
    <n v="29"/>
  </r>
  <r>
    <s v="VTA00754"/>
    <x v="37"/>
    <n v="7"/>
    <x v="2"/>
    <x v="2"/>
    <x v="1"/>
    <x v="1"/>
    <x v="326"/>
    <s v="Calle San Lorenzo 47"/>
    <x v="1"/>
    <x v="20"/>
    <x v="2"/>
    <s v=""/>
    <x v="0"/>
    <x v="0"/>
    <n v="1370.06"/>
    <x v="0"/>
    <n v="4110.18"/>
    <s v="En tienda"/>
    <x v="0"/>
    <x v="0"/>
    <s v="App"/>
    <x v="2"/>
    <x v="0"/>
    <n v="15"/>
    <x v="1"/>
    <s v="Happy Hour"/>
    <x v="1"/>
    <x v="1"/>
    <x v="0"/>
    <n v="13"/>
    <x v="0"/>
    <n v="10"/>
    <n v="7"/>
  </r>
  <r>
    <s v="VTA00761"/>
    <x v="37"/>
    <n v="7"/>
    <x v="2"/>
    <x v="2"/>
    <x v="1"/>
    <x v="1"/>
    <x v="132"/>
    <s v="Calle San Lorenzo 47"/>
    <x v="1"/>
    <x v="4"/>
    <x v="2"/>
    <s v=""/>
    <x v="0"/>
    <x v="3"/>
    <n v="1297.3399999999999"/>
    <x v="0"/>
    <n v="6486.7"/>
    <s v="Take Away"/>
    <x v="1"/>
    <x v="1"/>
    <s v="Tarjeta"/>
    <x v="1"/>
    <x v="0"/>
    <n v="0"/>
    <x v="0"/>
    <s v="2x1"/>
    <x v="3"/>
    <x v="1"/>
    <x v="3"/>
    <n v="4.2"/>
    <x v="3"/>
    <n v="48"/>
    <n v="43"/>
  </r>
  <r>
    <s v="VTA00883"/>
    <x v="37"/>
    <n v="7"/>
    <x v="2"/>
    <x v="2"/>
    <x v="1"/>
    <x v="1"/>
    <x v="311"/>
    <s v="San Lorenzo 25, Nueva Córdoba"/>
    <x v="0"/>
    <x v="19"/>
    <x v="7"/>
    <s v=""/>
    <x v="0"/>
    <x v="0"/>
    <n v="2467.84"/>
    <x v="2"/>
    <n v="7403.52"/>
    <s v="Take Away"/>
    <x v="1"/>
    <x v="1"/>
    <s v="Efectivo"/>
    <x v="0"/>
    <x v="0"/>
    <n v="15"/>
    <x v="0"/>
    <s v="2x1"/>
    <x v="2"/>
    <x v="0"/>
    <x v="0"/>
    <n v="15"/>
    <x v="0"/>
    <n v="19"/>
    <n v="16"/>
  </r>
  <r>
    <s v="VTA01100"/>
    <x v="37"/>
    <n v="7"/>
    <x v="2"/>
    <x v="2"/>
    <x v="1"/>
    <x v="1"/>
    <x v="569"/>
    <s v="Calle San Lorenzo 47"/>
    <x v="1"/>
    <x v="9"/>
    <x v="7"/>
    <s v=""/>
    <x v="0"/>
    <x v="3"/>
    <n v="2710.23"/>
    <x v="2"/>
    <n v="13551.15"/>
    <s v="En tienda"/>
    <x v="2"/>
    <x v="0"/>
    <s v="Efectivo"/>
    <x v="0"/>
    <x v="1"/>
    <n v="0"/>
    <x v="0"/>
    <s v="2x1"/>
    <x v="4"/>
    <x v="1"/>
    <x v="0"/>
    <n v="14.2"/>
    <x v="0"/>
    <n v="14"/>
    <n v="9"/>
  </r>
  <r>
    <s v="VTA01194"/>
    <x v="37"/>
    <n v="7"/>
    <x v="2"/>
    <x v="2"/>
    <x v="1"/>
    <x v="1"/>
    <x v="47"/>
    <s v="Calle San Lorenzo 47"/>
    <x v="1"/>
    <x v="17"/>
    <x v="9"/>
    <s v="Grande"/>
    <x v="3"/>
    <x v="1"/>
    <n v="1576.53"/>
    <x v="0"/>
    <n v="6306.12"/>
    <s v="Take Away"/>
    <x v="1"/>
    <x v="1"/>
    <s v="Efectivo"/>
    <x v="0"/>
    <x v="0"/>
    <n v="15"/>
    <x v="2"/>
    <s v="Ninguna"/>
    <x v="5"/>
    <x v="2"/>
    <x v="1"/>
    <n v="6.1"/>
    <x v="4"/>
    <n v="45"/>
    <n v="41"/>
  </r>
  <r>
    <s v="VTA01277"/>
    <x v="37"/>
    <n v="7"/>
    <x v="2"/>
    <x v="2"/>
    <x v="1"/>
    <x v="1"/>
    <x v="8"/>
    <s v="Calle San Lorenzo 47"/>
    <x v="1"/>
    <x v="12"/>
    <x v="4"/>
    <s v="Tall"/>
    <x v="1"/>
    <x v="2"/>
    <n v="1605.1"/>
    <x v="0"/>
    <n v="1605.1"/>
    <s v="En tienda"/>
    <x v="0"/>
    <x v="0"/>
    <s v="Efectivo"/>
    <x v="0"/>
    <x v="0"/>
    <n v="10"/>
    <x v="0"/>
    <s v="2x1"/>
    <x v="1"/>
    <x v="0"/>
    <x v="1"/>
    <n v="9.5"/>
    <x v="0"/>
    <n v="48"/>
    <n v="47"/>
  </r>
  <r>
    <s v="VTA01436"/>
    <x v="37"/>
    <n v="7"/>
    <x v="2"/>
    <x v="2"/>
    <x v="1"/>
    <x v="1"/>
    <x v="613"/>
    <s v="Córdoba Shopping"/>
    <x v="3"/>
    <x v="14"/>
    <x v="6"/>
    <s v=""/>
    <x v="0"/>
    <x v="2"/>
    <n v="2892.82"/>
    <x v="2"/>
    <n v="2892.82"/>
    <s v="Delivery"/>
    <x v="0"/>
    <x v="2"/>
    <s v="Tarjeta"/>
    <x v="1"/>
    <x v="1"/>
    <n v="0"/>
    <x v="1"/>
    <s v="Happy Hour"/>
    <x v="2"/>
    <x v="0"/>
    <x v="2"/>
    <n v="12.2"/>
    <x v="1"/>
    <n v="26"/>
    <n v="25"/>
  </r>
  <r>
    <s v="VTA01454"/>
    <x v="37"/>
    <n v="7"/>
    <x v="2"/>
    <x v="2"/>
    <x v="1"/>
    <x v="1"/>
    <x v="440"/>
    <s v="Córdoba Shopping"/>
    <x v="3"/>
    <x v="25"/>
    <x v="2"/>
    <s v=""/>
    <x v="0"/>
    <x v="0"/>
    <n v="1043.18"/>
    <x v="0"/>
    <n v="3129.54"/>
    <s v="Take Away"/>
    <x v="0"/>
    <x v="1"/>
    <s v="App"/>
    <x v="2"/>
    <x v="1"/>
    <n v="0"/>
    <x v="2"/>
    <s v="Ninguna"/>
    <x v="5"/>
    <x v="1"/>
    <x v="1"/>
    <n v="5.5"/>
    <x v="2"/>
    <n v="21"/>
    <n v="18"/>
  </r>
  <r>
    <s v="VTA01461"/>
    <x v="37"/>
    <n v="7"/>
    <x v="2"/>
    <x v="2"/>
    <x v="1"/>
    <x v="1"/>
    <x v="522"/>
    <s v="Avenida Colón 608"/>
    <x v="2"/>
    <x v="19"/>
    <x v="7"/>
    <s v=""/>
    <x v="0"/>
    <x v="0"/>
    <n v="2553.61"/>
    <x v="2"/>
    <n v="7660.83"/>
    <s v="Delivery"/>
    <x v="1"/>
    <x v="2"/>
    <s v="Tarjeta"/>
    <x v="1"/>
    <x v="1"/>
    <n v="0"/>
    <x v="3"/>
    <s v="Combo"/>
    <x v="0"/>
    <x v="2"/>
    <x v="1"/>
    <n v="6.9"/>
    <x v="2"/>
    <n v="36"/>
    <n v="33"/>
  </r>
  <r>
    <s v="VTA01479"/>
    <x v="37"/>
    <n v="7"/>
    <x v="2"/>
    <x v="2"/>
    <x v="1"/>
    <x v="1"/>
    <x v="466"/>
    <s v="Avenida Colón 608"/>
    <x v="2"/>
    <x v="8"/>
    <x v="0"/>
    <s v=""/>
    <x v="0"/>
    <x v="1"/>
    <n v="1113.8499999999999"/>
    <x v="0"/>
    <n v="4455.3999999999996"/>
    <s v="Take Away"/>
    <x v="0"/>
    <x v="1"/>
    <s v="App"/>
    <x v="2"/>
    <x v="1"/>
    <n v="0"/>
    <x v="1"/>
    <s v="Happy Hour"/>
    <x v="5"/>
    <x v="0"/>
    <x v="1"/>
    <n v="7"/>
    <x v="1"/>
    <n v="40"/>
    <n v="36"/>
  </r>
  <r>
    <s v="VTA01480"/>
    <x v="37"/>
    <n v="7"/>
    <x v="2"/>
    <x v="2"/>
    <x v="1"/>
    <x v="1"/>
    <x v="372"/>
    <s v="Calle San Lorenzo 47"/>
    <x v="1"/>
    <x v="30"/>
    <x v="9"/>
    <s v="Tall"/>
    <x v="1"/>
    <x v="4"/>
    <n v="1554.02"/>
    <x v="0"/>
    <n v="3108.04"/>
    <s v="En tienda"/>
    <x v="0"/>
    <x v="0"/>
    <s v="Tarjeta"/>
    <x v="1"/>
    <x v="0"/>
    <n v="15"/>
    <x v="0"/>
    <s v="2x1"/>
    <x v="4"/>
    <x v="2"/>
    <x v="3"/>
    <n v="3.7"/>
    <x v="0"/>
    <n v="15"/>
    <n v="13"/>
  </r>
  <r>
    <s v="VTA01497"/>
    <x v="37"/>
    <n v="7"/>
    <x v="2"/>
    <x v="2"/>
    <x v="1"/>
    <x v="1"/>
    <x v="404"/>
    <s v="Córdoba Shopping"/>
    <x v="3"/>
    <x v="3"/>
    <x v="3"/>
    <s v=""/>
    <x v="0"/>
    <x v="4"/>
    <n v="1634.31"/>
    <x v="0"/>
    <n v="3268.62"/>
    <s v="Take Away"/>
    <x v="0"/>
    <x v="1"/>
    <s v="Efectivo"/>
    <x v="0"/>
    <x v="0"/>
    <n v="0"/>
    <x v="3"/>
    <s v="Combo"/>
    <x v="5"/>
    <x v="2"/>
    <x v="1"/>
    <n v="6.5"/>
    <x v="1"/>
    <n v="24"/>
    <n v="22"/>
  </r>
  <r>
    <s v="VTA01577"/>
    <x v="37"/>
    <n v="7"/>
    <x v="2"/>
    <x v="2"/>
    <x v="1"/>
    <x v="1"/>
    <x v="353"/>
    <s v="Avenida Colón 608"/>
    <x v="2"/>
    <x v="2"/>
    <x v="2"/>
    <s v=""/>
    <x v="0"/>
    <x v="1"/>
    <n v="970.6"/>
    <x v="1"/>
    <n v="3882.4"/>
    <s v="Take Away"/>
    <x v="0"/>
    <x v="1"/>
    <s v="Efectivo"/>
    <x v="0"/>
    <x v="0"/>
    <n v="15"/>
    <x v="3"/>
    <s v="Combo"/>
    <x v="4"/>
    <x v="0"/>
    <x v="3"/>
    <n v="4"/>
    <x v="1"/>
    <n v="48"/>
    <n v="44"/>
  </r>
  <r>
    <s v="VTA01703"/>
    <x v="37"/>
    <n v="7"/>
    <x v="2"/>
    <x v="2"/>
    <x v="1"/>
    <x v="1"/>
    <x v="225"/>
    <s v="Calle San Lorenzo 47"/>
    <x v="1"/>
    <x v="19"/>
    <x v="7"/>
    <s v=""/>
    <x v="0"/>
    <x v="1"/>
    <n v="2752.3"/>
    <x v="2"/>
    <n v="11009.2"/>
    <s v="En tienda"/>
    <x v="2"/>
    <x v="0"/>
    <s v="Tarjeta"/>
    <x v="1"/>
    <x v="1"/>
    <n v="0"/>
    <x v="3"/>
    <s v="Combo"/>
    <x v="2"/>
    <x v="0"/>
    <x v="1"/>
    <n v="9.4"/>
    <x v="3"/>
    <n v="11"/>
    <n v="7"/>
  </r>
  <r>
    <s v="VTA01706"/>
    <x v="37"/>
    <n v="7"/>
    <x v="2"/>
    <x v="2"/>
    <x v="1"/>
    <x v="1"/>
    <x v="338"/>
    <s v="Avenida Colón 608"/>
    <x v="2"/>
    <x v="3"/>
    <x v="3"/>
    <s v=""/>
    <x v="0"/>
    <x v="0"/>
    <n v="1199.23"/>
    <x v="0"/>
    <n v="3597.69"/>
    <s v="Delivery"/>
    <x v="0"/>
    <x v="2"/>
    <s v="Tarjeta"/>
    <x v="1"/>
    <x v="0"/>
    <n v="0"/>
    <x v="1"/>
    <s v="Happy Hour"/>
    <x v="2"/>
    <x v="0"/>
    <x v="2"/>
    <n v="12.8"/>
    <x v="1"/>
    <n v="20"/>
    <n v="17"/>
  </r>
  <r>
    <s v="VTA02186"/>
    <x v="37"/>
    <n v="7"/>
    <x v="2"/>
    <x v="2"/>
    <x v="1"/>
    <x v="1"/>
    <x v="560"/>
    <s v="San Lorenzo 25, Nueva Córdoba"/>
    <x v="0"/>
    <x v="19"/>
    <x v="7"/>
    <s v=""/>
    <x v="0"/>
    <x v="4"/>
    <n v="2357.87"/>
    <x v="2"/>
    <n v="4715.74"/>
    <s v="Delivery"/>
    <x v="0"/>
    <x v="2"/>
    <s v="App"/>
    <x v="2"/>
    <x v="0"/>
    <n v="10"/>
    <x v="0"/>
    <s v="2x1"/>
    <x v="1"/>
    <x v="2"/>
    <x v="1"/>
    <n v="9.8000000000000007"/>
    <x v="4"/>
    <n v="36"/>
    <n v="34"/>
  </r>
  <r>
    <s v="VTA02223"/>
    <x v="37"/>
    <n v="7"/>
    <x v="2"/>
    <x v="2"/>
    <x v="1"/>
    <x v="1"/>
    <x v="37"/>
    <s v="Córdoba Shopping"/>
    <x v="3"/>
    <x v="33"/>
    <x v="4"/>
    <s v="Venti"/>
    <x v="4"/>
    <x v="3"/>
    <n v="1537.77"/>
    <x v="0"/>
    <n v="7688.85"/>
    <s v="Delivery"/>
    <x v="1"/>
    <x v="2"/>
    <s v="App"/>
    <x v="2"/>
    <x v="0"/>
    <n v="15"/>
    <x v="3"/>
    <s v="Combo"/>
    <x v="2"/>
    <x v="2"/>
    <x v="1"/>
    <n v="5.5"/>
    <x v="1"/>
    <n v="49"/>
    <n v="44"/>
  </r>
  <r>
    <s v="VTA02356"/>
    <x v="37"/>
    <n v="7"/>
    <x v="2"/>
    <x v="2"/>
    <x v="1"/>
    <x v="1"/>
    <x v="259"/>
    <s v="Calle San Lorenzo 47"/>
    <x v="1"/>
    <x v="4"/>
    <x v="2"/>
    <s v=""/>
    <x v="0"/>
    <x v="4"/>
    <n v="1097.5899999999999"/>
    <x v="0"/>
    <n v="2195.1799999999998"/>
    <s v="En tienda"/>
    <x v="0"/>
    <x v="0"/>
    <s v="App"/>
    <x v="2"/>
    <x v="0"/>
    <n v="0"/>
    <x v="2"/>
    <s v="Ninguna"/>
    <x v="3"/>
    <x v="2"/>
    <x v="1"/>
    <n v="7.9"/>
    <x v="4"/>
    <n v="33"/>
    <n v="31"/>
  </r>
  <r>
    <s v="VTA02373"/>
    <x v="37"/>
    <n v="7"/>
    <x v="2"/>
    <x v="2"/>
    <x v="1"/>
    <x v="1"/>
    <x v="625"/>
    <s v="Calle San Lorenzo 47"/>
    <x v="1"/>
    <x v="19"/>
    <x v="7"/>
    <s v=""/>
    <x v="0"/>
    <x v="0"/>
    <n v="2759.49"/>
    <x v="2"/>
    <n v="8278.4699999999993"/>
    <s v="Delivery"/>
    <x v="1"/>
    <x v="2"/>
    <s v="App"/>
    <x v="2"/>
    <x v="1"/>
    <n v="0"/>
    <x v="1"/>
    <s v="Happy Hour"/>
    <x v="1"/>
    <x v="1"/>
    <x v="2"/>
    <n v="12.8"/>
    <x v="4"/>
    <n v="37"/>
    <n v="34"/>
  </r>
  <r>
    <s v="VTA02380"/>
    <x v="37"/>
    <n v="7"/>
    <x v="2"/>
    <x v="2"/>
    <x v="1"/>
    <x v="1"/>
    <x v="571"/>
    <s v="Córdoba Shopping"/>
    <x v="3"/>
    <x v="9"/>
    <x v="7"/>
    <s v=""/>
    <x v="0"/>
    <x v="2"/>
    <n v="2552.65"/>
    <x v="2"/>
    <n v="2552.65"/>
    <s v="Take Away"/>
    <x v="0"/>
    <x v="1"/>
    <s v="App"/>
    <x v="2"/>
    <x v="0"/>
    <n v="10"/>
    <x v="2"/>
    <s v="Ninguna"/>
    <x v="2"/>
    <x v="2"/>
    <x v="1"/>
    <n v="9.6999999999999993"/>
    <x v="0"/>
    <n v="32"/>
    <n v="31"/>
  </r>
  <r>
    <s v="VTA02440"/>
    <x v="37"/>
    <n v="7"/>
    <x v="2"/>
    <x v="2"/>
    <x v="1"/>
    <x v="1"/>
    <x v="192"/>
    <s v="Calle San Lorenzo 47"/>
    <x v="1"/>
    <x v="7"/>
    <x v="6"/>
    <s v=""/>
    <x v="0"/>
    <x v="2"/>
    <n v="3152.36"/>
    <x v="3"/>
    <n v="3152.36"/>
    <s v="En tienda"/>
    <x v="0"/>
    <x v="0"/>
    <s v="App"/>
    <x v="2"/>
    <x v="1"/>
    <n v="0"/>
    <x v="2"/>
    <s v="Ninguna"/>
    <x v="3"/>
    <x v="0"/>
    <x v="2"/>
    <n v="10.4"/>
    <x v="4"/>
    <n v="17"/>
    <n v="16"/>
  </r>
  <r>
    <s v="VTA02451"/>
    <x v="37"/>
    <n v="7"/>
    <x v="2"/>
    <x v="2"/>
    <x v="1"/>
    <x v="1"/>
    <x v="198"/>
    <s v="Avenida Colón 608"/>
    <x v="2"/>
    <x v="6"/>
    <x v="5"/>
    <s v=""/>
    <x v="0"/>
    <x v="3"/>
    <n v="1914.03"/>
    <x v="0"/>
    <n v="9570.15"/>
    <s v="Take Away"/>
    <x v="1"/>
    <x v="1"/>
    <s v="Efectivo"/>
    <x v="0"/>
    <x v="1"/>
    <n v="0"/>
    <x v="3"/>
    <s v="Combo"/>
    <x v="5"/>
    <x v="1"/>
    <x v="3"/>
    <n v="3.6"/>
    <x v="3"/>
    <n v="41"/>
    <n v="36"/>
  </r>
  <r>
    <s v="VTA02461"/>
    <x v="37"/>
    <n v="7"/>
    <x v="2"/>
    <x v="2"/>
    <x v="1"/>
    <x v="1"/>
    <x v="26"/>
    <s v="San Lorenzo 25, Nueva Córdoba"/>
    <x v="0"/>
    <x v="14"/>
    <x v="6"/>
    <s v=""/>
    <x v="0"/>
    <x v="3"/>
    <n v="2869.06"/>
    <x v="2"/>
    <n v="14345.3"/>
    <s v="Delivery"/>
    <x v="2"/>
    <x v="2"/>
    <s v="Efectivo"/>
    <x v="0"/>
    <x v="0"/>
    <n v="0"/>
    <x v="0"/>
    <s v="2x1"/>
    <x v="2"/>
    <x v="2"/>
    <x v="3"/>
    <n v="2.6"/>
    <x v="3"/>
    <n v="19"/>
    <n v="14"/>
  </r>
  <r>
    <s v="VTA02607"/>
    <x v="37"/>
    <n v="7"/>
    <x v="2"/>
    <x v="2"/>
    <x v="1"/>
    <x v="1"/>
    <x v="174"/>
    <s v="Avenida Colón 608"/>
    <x v="2"/>
    <x v="0"/>
    <x v="0"/>
    <s v=""/>
    <x v="0"/>
    <x v="0"/>
    <n v="1364.02"/>
    <x v="0"/>
    <n v="4092.06"/>
    <s v="Delivery"/>
    <x v="0"/>
    <x v="2"/>
    <s v="App"/>
    <x v="2"/>
    <x v="1"/>
    <n v="0"/>
    <x v="2"/>
    <s v="Ninguna"/>
    <x v="0"/>
    <x v="0"/>
    <x v="1"/>
    <n v="5.7"/>
    <x v="3"/>
    <n v="37"/>
    <n v="34"/>
  </r>
  <r>
    <s v="VTA02661"/>
    <x v="37"/>
    <n v="7"/>
    <x v="2"/>
    <x v="2"/>
    <x v="1"/>
    <x v="1"/>
    <x v="538"/>
    <s v="Avenida Colón 608"/>
    <x v="2"/>
    <x v="10"/>
    <x v="8"/>
    <s v="Pequeño"/>
    <x v="2"/>
    <x v="0"/>
    <n v="2049.59"/>
    <x v="2"/>
    <n v="6148.77"/>
    <s v="Delivery"/>
    <x v="1"/>
    <x v="2"/>
    <s v="Tarjeta"/>
    <x v="1"/>
    <x v="0"/>
    <n v="15"/>
    <x v="3"/>
    <s v="Combo"/>
    <x v="2"/>
    <x v="2"/>
    <x v="2"/>
    <n v="11.4"/>
    <x v="0"/>
    <n v="13"/>
    <n v="10"/>
  </r>
  <r>
    <s v="VTA02745"/>
    <x v="37"/>
    <n v="7"/>
    <x v="2"/>
    <x v="2"/>
    <x v="1"/>
    <x v="1"/>
    <x v="681"/>
    <s v="Córdoba Shopping"/>
    <x v="3"/>
    <x v="1"/>
    <x v="1"/>
    <s v=""/>
    <x v="0"/>
    <x v="0"/>
    <n v="988.9"/>
    <x v="1"/>
    <n v="2966.7"/>
    <s v="Delivery"/>
    <x v="0"/>
    <x v="2"/>
    <s v="Tarjeta"/>
    <x v="1"/>
    <x v="1"/>
    <n v="0"/>
    <x v="1"/>
    <s v="Happy Hour"/>
    <x v="1"/>
    <x v="1"/>
    <x v="1"/>
    <n v="7"/>
    <x v="3"/>
    <n v="13"/>
    <n v="10"/>
  </r>
  <r>
    <s v="VTA02747"/>
    <x v="37"/>
    <n v="7"/>
    <x v="2"/>
    <x v="2"/>
    <x v="1"/>
    <x v="1"/>
    <x v="323"/>
    <s v="Avenida Colón 608"/>
    <x v="2"/>
    <x v="3"/>
    <x v="3"/>
    <s v=""/>
    <x v="0"/>
    <x v="0"/>
    <n v="1472.97"/>
    <x v="0"/>
    <n v="4418.91"/>
    <s v="En tienda"/>
    <x v="0"/>
    <x v="0"/>
    <s v="App"/>
    <x v="2"/>
    <x v="0"/>
    <n v="15"/>
    <x v="2"/>
    <s v="Ninguna"/>
    <x v="3"/>
    <x v="0"/>
    <x v="2"/>
    <n v="11.5"/>
    <x v="1"/>
    <n v="33"/>
    <n v="30"/>
  </r>
  <r>
    <s v="VTA02798"/>
    <x v="37"/>
    <n v="7"/>
    <x v="2"/>
    <x v="2"/>
    <x v="1"/>
    <x v="1"/>
    <x v="326"/>
    <s v="Avenida Colón 608"/>
    <x v="2"/>
    <x v="23"/>
    <x v="10"/>
    <s v=""/>
    <x v="0"/>
    <x v="3"/>
    <n v="1884.61"/>
    <x v="0"/>
    <n v="9423.0499999999993"/>
    <s v="Take Away"/>
    <x v="1"/>
    <x v="1"/>
    <s v="Efectivo"/>
    <x v="0"/>
    <x v="1"/>
    <n v="0"/>
    <x v="3"/>
    <s v="Combo"/>
    <x v="2"/>
    <x v="2"/>
    <x v="2"/>
    <n v="10.5"/>
    <x v="1"/>
    <n v="21"/>
    <n v="16"/>
  </r>
  <r>
    <s v="VTA02805"/>
    <x v="37"/>
    <n v="7"/>
    <x v="2"/>
    <x v="2"/>
    <x v="1"/>
    <x v="1"/>
    <x v="201"/>
    <s v="Calle San Lorenzo 47"/>
    <x v="1"/>
    <x v="10"/>
    <x v="8"/>
    <s v="Pequeño"/>
    <x v="2"/>
    <x v="3"/>
    <n v="1667.85"/>
    <x v="0"/>
    <n v="8339.25"/>
    <s v="En tienda"/>
    <x v="1"/>
    <x v="0"/>
    <s v="App"/>
    <x v="2"/>
    <x v="0"/>
    <n v="15"/>
    <x v="2"/>
    <s v="Ninguna"/>
    <x v="0"/>
    <x v="1"/>
    <x v="3"/>
    <n v="4.9000000000000004"/>
    <x v="1"/>
    <n v="49"/>
    <n v="44"/>
  </r>
  <r>
    <s v="VTA02905"/>
    <x v="37"/>
    <n v="7"/>
    <x v="2"/>
    <x v="2"/>
    <x v="1"/>
    <x v="1"/>
    <x v="732"/>
    <s v="Calle San Lorenzo 47"/>
    <x v="1"/>
    <x v="3"/>
    <x v="3"/>
    <s v=""/>
    <x v="0"/>
    <x v="1"/>
    <n v="1134.9100000000001"/>
    <x v="0"/>
    <n v="4539.6400000000003"/>
    <s v="Delivery"/>
    <x v="0"/>
    <x v="2"/>
    <s v="Tarjeta"/>
    <x v="1"/>
    <x v="1"/>
    <n v="0"/>
    <x v="3"/>
    <s v="Combo"/>
    <x v="4"/>
    <x v="1"/>
    <x v="1"/>
    <n v="7.2"/>
    <x v="3"/>
    <n v="42"/>
    <n v="38"/>
  </r>
  <r>
    <s v="VTA03079"/>
    <x v="37"/>
    <n v="7"/>
    <x v="2"/>
    <x v="2"/>
    <x v="1"/>
    <x v="1"/>
    <x v="393"/>
    <s v="Calle San Lorenzo 47"/>
    <x v="1"/>
    <x v="28"/>
    <x v="2"/>
    <s v=""/>
    <x v="0"/>
    <x v="2"/>
    <n v="1355.81"/>
    <x v="0"/>
    <n v="1355.81"/>
    <s v="Delivery"/>
    <x v="0"/>
    <x v="2"/>
    <s v="App"/>
    <x v="2"/>
    <x v="1"/>
    <n v="0"/>
    <x v="3"/>
    <s v="Combo"/>
    <x v="1"/>
    <x v="2"/>
    <x v="1"/>
    <n v="6.2"/>
    <x v="4"/>
    <n v="45"/>
    <n v="44"/>
  </r>
  <r>
    <s v="VTA03209"/>
    <x v="37"/>
    <n v="7"/>
    <x v="2"/>
    <x v="2"/>
    <x v="1"/>
    <x v="1"/>
    <x v="606"/>
    <s v="Calle San Lorenzo 47"/>
    <x v="1"/>
    <x v="6"/>
    <x v="5"/>
    <s v=""/>
    <x v="0"/>
    <x v="4"/>
    <n v="1824.45"/>
    <x v="0"/>
    <n v="3648.9"/>
    <s v="Delivery"/>
    <x v="0"/>
    <x v="2"/>
    <s v="Efectivo"/>
    <x v="0"/>
    <x v="0"/>
    <n v="15"/>
    <x v="1"/>
    <s v="Happy Hour"/>
    <x v="4"/>
    <x v="1"/>
    <x v="0"/>
    <n v="13.5"/>
    <x v="2"/>
    <n v="22"/>
    <n v="20"/>
  </r>
  <r>
    <s v="VTA03255"/>
    <x v="37"/>
    <n v="7"/>
    <x v="2"/>
    <x v="2"/>
    <x v="1"/>
    <x v="1"/>
    <x v="22"/>
    <s v="Calle San Lorenzo 47"/>
    <x v="1"/>
    <x v="10"/>
    <x v="8"/>
    <s v="Grande"/>
    <x v="3"/>
    <x v="3"/>
    <n v="1740.04"/>
    <x v="0"/>
    <n v="8700.2000000000007"/>
    <s v="Take Away"/>
    <x v="1"/>
    <x v="1"/>
    <s v="Tarjeta"/>
    <x v="1"/>
    <x v="0"/>
    <n v="10"/>
    <x v="0"/>
    <s v="2x1"/>
    <x v="2"/>
    <x v="0"/>
    <x v="0"/>
    <n v="14"/>
    <x v="2"/>
    <n v="39"/>
    <n v="34"/>
  </r>
  <r>
    <s v="VTA03257"/>
    <x v="37"/>
    <n v="7"/>
    <x v="2"/>
    <x v="2"/>
    <x v="1"/>
    <x v="1"/>
    <x v="733"/>
    <s v="Calle San Lorenzo 47"/>
    <x v="1"/>
    <x v="1"/>
    <x v="1"/>
    <s v=""/>
    <x v="0"/>
    <x v="3"/>
    <n v="909.01"/>
    <x v="1"/>
    <n v="4545.05"/>
    <s v="Delivery"/>
    <x v="0"/>
    <x v="2"/>
    <s v="App"/>
    <x v="2"/>
    <x v="0"/>
    <n v="15"/>
    <x v="3"/>
    <s v="Combo"/>
    <x v="1"/>
    <x v="0"/>
    <x v="1"/>
    <n v="6.1"/>
    <x v="3"/>
    <n v="28"/>
    <n v="23"/>
  </r>
  <r>
    <s v="VTA03284"/>
    <x v="37"/>
    <n v="7"/>
    <x v="2"/>
    <x v="2"/>
    <x v="1"/>
    <x v="1"/>
    <x v="49"/>
    <s v="Córdoba Shopping"/>
    <x v="3"/>
    <x v="1"/>
    <x v="1"/>
    <s v=""/>
    <x v="0"/>
    <x v="2"/>
    <n v="1011.93"/>
    <x v="0"/>
    <n v="1011.93"/>
    <s v="En tienda"/>
    <x v="0"/>
    <x v="0"/>
    <s v="Tarjeta"/>
    <x v="1"/>
    <x v="0"/>
    <n v="10"/>
    <x v="2"/>
    <s v="Ninguna"/>
    <x v="0"/>
    <x v="2"/>
    <x v="3"/>
    <n v="2.2000000000000002"/>
    <x v="0"/>
    <n v="26"/>
    <n v="25"/>
  </r>
  <r>
    <s v="VTA04046"/>
    <x v="37"/>
    <n v="7"/>
    <x v="2"/>
    <x v="2"/>
    <x v="1"/>
    <x v="1"/>
    <x v="198"/>
    <s v="San Lorenzo 25, Nueva Córdoba"/>
    <x v="0"/>
    <x v="8"/>
    <x v="0"/>
    <s v=""/>
    <x v="0"/>
    <x v="4"/>
    <n v="1455.39"/>
    <x v="0"/>
    <n v="2910.78"/>
    <s v="Delivery"/>
    <x v="0"/>
    <x v="2"/>
    <s v="App"/>
    <x v="2"/>
    <x v="0"/>
    <n v="0"/>
    <x v="1"/>
    <s v="Happy Hour"/>
    <x v="3"/>
    <x v="1"/>
    <x v="1"/>
    <n v="5.8"/>
    <x v="0"/>
    <n v="31"/>
    <n v="29"/>
  </r>
  <r>
    <s v="VTA04145"/>
    <x v="37"/>
    <n v="7"/>
    <x v="2"/>
    <x v="2"/>
    <x v="1"/>
    <x v="1"/>
    <x v="0"/>
    <s v="Calle San Lorenzo 47"/>
    <x v="1"/>
    <x v="9"/>
    <x v="7"/>
    <s v=""/>
    <x v="0"/>
    <x v="1"/>
    <n v="2131.2199999999998"/>
    <x v="2"/>
    <n v="8524.8799999999992"/>
    <s v="Delivery"/>
    <x v="1"/>
    <x v="2"/>
    <s v="Tarjeta"/>
    <x v="1"/>
    <x v="1"/>
    <n v="0"/>
    <x v="0"/>
    <s v="2x1"/>
    <x v="1"/>
    <x v="0"/>
    <x v="2"/>
    <n v="10.199999999999999"/>
    <x v="1"/>
    <n v="36"/>
    <n v="32"/>
  </r>
  <r>
    <s v="VTA04179"/>
    <x v="37"/>
    <n v="7"/>
    <x v="2"/>
    <x v="2"/>
    <x v="1"/>
    <x v="1"/>
    <x v="224"/>
    <s v="San Lorenzo 25, Nueva Córdoba"/>
    <x v="0"/>
    <x v="10"/>
    <x v="8"/>
    <s v="Venti"/>
    <x v="4"/>
    <x v="2"/>
    <n v="1727.38"/>
    <x v="0"/>
    <n v="1727.38"/>
    <s v="Delivery"/>
    <x v="0"/>
    <x v="2"/>
    <s v="Tarjeta"/>
    <x v="1"/>
    <x v="0"/>
    <n v="0"/>
    <x v="1"/>
    <s v="Happy Hour"/>
    <x v="2"/>
    <x v="0"/>
    <x v="0"/>
    <n v="14.7"/>
    <x v="3"/>
    <n v="29"/>
    <n v="28"/>
  </r>
  <r>
    <s v="VTA04574"/>
    <x v="37"/>
    <n v="7"/>
    <x v="2"/>
    <x v="2"/>
    <x v="1"/>
    <x v="1"/>
    <x v="282"/>
    <s v="Calle San Lorenzo 47"/>
    <x v="1"/>
    <x v="16"/>
    <x v="4"/>
    <s v="Venti"/>
    <x v="4"/>
    <x v="3"/>
    <n v="1680.71"/>
    <x v="0"/>
    <n v="8403.5499999999993"/>
    <s v="Delivery"/>
    <x v="1"/>
    <x v="2"/>
    <s v="Tarjeta"/>
    <x v="1"/>
    <x v="1"/>
    <n v="0"/>
    <x v="0"/>
    <s v="2x1"/>
    <x v="4"/>
    <x v="0"/>
    <x v="1"/>
    <n v="8.5"/>
    <x v="0"/>
    <n v="21"/>
    <n v="16"/>
  </r>
  <r>
    <s v="VTA04619"/>
    <x v="37"/>
    <n v="7"/>
    <x v="2"/>
    <x v="2"/>
    <x v="1"/>
    <x v="1"/>
    <x v="358"/>
    <s v="Avenida Colón 608"/>
    <x v="2"/>
    <x v="14"/>
    <x v="6"/>
    <s v=""/>
    <x v="0"/>
    <x v="0"/>
    <n v="2568.58"/>
    <x v="2"/>
    <n v="7705.74"/>
    <s v="En tienda"/>
    <x v="1"/>
    <x v="0"/>
    <s v="Efectivo"/>
    <x v="0"/>
    <x v="0"/>
    <n v="10"/>
    <x v="1"/>
    <s v="Happy Hour"/>
    <x v="1"/>
    <x v="2"/>
    <x v="1"/>
    <n v="5.8"/>
    <x v="2"/>
    <n v="34"/>
    <n v="31"/>
  </r>
  <r>
    <s v="VTA04667"/>
    <x v="37"/>
    <n v="7"/>
    <x v="2"/>
    <x v="2"/>
    <x v="1"/>
    <x v="1"/>
    <x v="409"/>
    <s v="San Lorenzo 25, Nueva Córdoba"/>
    <x v="0"/>
    <x v="34"/>
    <x v="4"/>
    <s v="Grande"/>
    <x v="3"/>
    <x v="1"/>
    <n v="1561.05"/>
    <x v="0"/>
    <n v="6244.2"/>
    <s v="Delivery"/>
    <x v="1"/>
    <x v="2"/>
    <s v="Tarjeta"/>
    <x v="1"/>
    <x v="0"/>
    <n v="10"/>
    <x v="1"/>
    <s v="Happy Hour"/>
    <x v="4"/>
    <x v="0"/>
    <x v="1"/>
    <n v="8.6999999999999993"/>
    <x v="3"/>
    <n v="10"/>
    <n v="6"/>
  </r>
  <r>
    <s v="VTA04862"/>
    <x v="37"/>
    <n v="7"/>
    <x v="2"/>
    <x v="2"/>
    <x v="1"/>
    <x v="1"/>
    <x v="734"/>
    <s v="Calle San Lorenzo 47"/>
    <x v="1"/>
    <x v="3"/>
    <x v="3"/>
    <s v=""/>
    <x v="0"/>
    <x v="0"/>
    <n v="1382.9"/>
    <x v="0"/>
    <n v="4148.7"/>
    <s v="Delivery"/>
    <x v="0"/>
    <x v="2"/>
    <s v="Efectivo"/>
    <x v="0"/>
    <x v="0"/>
    <n v="10"/>
    <x v="3"/>
    <s v="Combo"/>
    <x v="0"/>
    <x v="2"/>
    <x v="2"/>
    <n v="10.7"/>
    <x v="3"/>
    <n v="15"/>
    <n v="12"/>
  </r>
  <r>
    <s v="VTA04885"/>
    <x v="37"/>
    <n v="7"/>
    <x v="2"/>
    <x v="2"/>
    <x v="1"/>
    <x v="1"/>
    <x v="458"/>
    <s v="Córdoba Shopping"/>
    <x v="3"/>
    <x v="27"/>
    <x v="10"/>
    <s v=""/>
    <x v="0"/>
    <x v="0"/>
    <n v="1536.49"/>
    <x v="0"/>
    <n v="4609.47"/>
    <s v="En tienda"/>
    <x v="0"/>
    <x v="0"/>
    <s v="Efectivo"/>
    <x v="0"/>
    <x v="0"/>
    <n v="15"/>
    <x v="3"/>
    <s v="Combo"/>
    <x v="0"/>
    <x v="2"/>
    <x v="0"/>
    <n v="14.7"/>
    <x v="3"/>
    <n v="43"/>
    <n v="40"/>
  </r>
  <r>
    <s v="VTA00090"/>
    <x v="38"/>
    <n v="8"/>
    <x v="3"/>
    <x v="3"/>
    <x v="1"/>
    <x v="1"/>
    <x v="122"/>
    <s v="Córdoba Shopping"/>
    <x v="3"/>
    <x v="10"/>
    <x v="8"/>
    <s v="Pequeño"/>
    <x v="2"/>
    <x v="3"/>
    <n v="1723.88"/>
    <x v="0"/>
    <n v="8619.4"/>
    <s v="Take Away"/>
    <x v="1"/>
    <x v="1"/>
    <s v="Efectivo"/>
    <x v="0"/>
    <x v="1"/>
    <n v="0"/>
    <x v="1"/>
    <s v="Happy Hour"/>
    <x v="2"/>
    <x v="0"/>
    <x v="1"/>
    <n v="7.1"/>
    <x v="4"/>
    <n v="25"/>
    <n v="20"/>
  </r>
  <r>
    <s v="VTA00131"/>
    <x v="38"/>
    <n v="8"/>
    <x v="3"/>
    <x v="3"/>
    <x v="1"/>
    <x v="1"/>
    <x v="297"/>
    <s v="Córdoba Shopping"/>
    <x v="3"/>
    <x v="30"/>
    <x v="9"/>
    <s v="Venti"/>
    <x v="4"/>
    <x v="3"/>
    <n v="1325.45"/>
    <x v="0"/>
    <n v="6627.25"/>
    <s v="Delivery"/>
    <x v="1"/>
    <x v="2"/>
    <s v="App"/>
    <x v="2"/>
    <x v="1"/>
    <n v="0"/>
    <x v="2"/>
    <s v="Ninguna"/>
    <x v="5"/>
    <x v="1"/>
    <x v="2"/>
    <n v="11.7"/>
    <x v="3"/>
    <n v="40"/>
    <n v="35"/>
  </r>
  <r>
    <s v="VTA00166"/>
    <x v="38"/>
    <n v="8"/>
    <x v="3"/>
    <x v="3"/>
    <x v="1"/>
    <x v="1"/>
    <x v="259"/>
    <s v="Córdoba Shopping"/>
    <x v="3"/>
    <x v="15"/>
    <x v="10"/>
    <s v=""/>
    <x v="0"/>
    <x v="1"/>
    <n v="1656.09"/>
    <x v="0"/>
    <n v="6624.36"/>
    <s v="En tienda"/>
    <x v="1"/>
    <x v="0"/>
    <s v="App"/>
    <x v="2"/>
    <x v="1"/>
    <n v="0"/>
    <x v="1"/>
    <s v="Happy Hour"/>
    <x v="5"/>
    <x v="0"/>
    <x v="0"/>
    <n v="13.8"/>
    <x v="1"/>
    <n v="24"/>
    <n v="20"/>
  </r>
  <r>
    <s v="VTA00404"/>
    <x v="38"/>
    <n v="8"/>
    <x v="3"/>
    <x v="3"/>
    <x v="1"/>
    <x v="1"/>
    <x v="234"/>
    <s v="Avenida Colón 608"/>
    <x v="2"/>
    <x v="3"/>
    <x v="3"/>
    <s v=""/>
    <x v="0"/>
    <x v="1"/>
    <n v="1324.67"/>
    <x v="0"/>
    <n v="5298.68"/>
    <s v="En tienda"/>
    <x v="1"/>
    <x v="0"/>
    <s v="Efectivo"/>
    <x v="0"/>
    <x v="0"/>
    <n v="10"/>
    <x v="0"/>
    <s v="2x1"/>
    <x v="5"/>
    <x v="2"/>
    <x v="1"/>
    <n v="9.9"/>
    <x v="3"/>
    <n v="17"/>
    <n v="13"/>
  </r>
  <r>
    <s v="VTA00474"/>
    <x v="38"/>
    <n v="8"/>
    <x v="3"/>
    <x v="3"/>
    <x v="1"/>
    <x v="1"/>
    <x v="282"/>
    <s v="San Lorenzo 25, Nueva Córdoba"/>
    <x v="0"/>
    <x v="19"/>
    <x v="7"/>
    <s v=""/>
    <x v="0"/>
    <x v="0"/>
    <n v="2832.94"/>
    <x v="2"/>
    <n v="8498.82"/>
    <s v="Take Away"/>
    <x v="1"/>
    <x v="1"/>
    <s v="Tarjeta"/>
    <x v="1"/>
    <x v="0"/>
    <n v="0"/>
    <x v="2"/>
    <s v="Ninguna"/>
    <x v="1"/>
    <x v="0"/>
    <x v="0"/>
    <n v="13"/>
    <x v="1"/>
    <n v="24"/>
    <n v="21"/>
  </r>
  <r>
    <s v="VTA00503"/>
    <x v="38"/>
    <n v="8"/>
    <x v="3"/>
    <x v="3"/>
    <x v="1"/>
    <x v="1"/>
    <x v="704"/>
    <s v="Avenida Colón 608"/>
    <x v="2"/>
    <x v="1"/>
    <x v="1"/>
    <s v=""/>
    <x v="0"/>
    <x v="3"/>
    <n v="988.18"/>
    <x v="1"/>
    <n v="4940.8999999999996"/>
    <s v="En tienda"/>
    <x v="0"/>
    <x v="0"/>
    <s v="App"/>
    <x v="2"/>
    <x v="1"/>
    <n v="0"/>
    <x v="1"/>
    <s v="Happy Hour"/>
    <x v="1"/>
    <x v="0"/>
    <x v="0"/>
    <n v="13.3"/>
    <x v="3"/>
    <n v="50"/>
    <n v="45"/>
  </r>
  <r>
    <s v="VTA00733"/>
    <x v="38"/>
    <n v="8"/>
    <x v="3"/>
    <x v="3"/>
    <x v="1"/>
    <x v="1"/>
    <x v="666"/>
    <s v="Avenida Colón 608"/>
    <x v="2"/>
    <x v="3"/>
    <x v="3"/>
    <s v=""/>
    <x v="0"/>
    <x v="1"/>
    <n v="1389.38"/>
    <x v="0"/>
    <n v="5557.52"/>
    <s v="Delivery"/>
    <x v="1"/>
    <x v="2"/>
    <s v="App"/>
    <x v="2"/>
    <x v="0"/>
    <n v="0"/>
    <x v="0"/>
    <s v="2x1"/>
    <x v="3"/>
    <x v="1"/>
    <x v="1"/>
    <n v="6"/>
    <x v="2"/>
    <n v="20"/>
    <n v="16"/>
  </r>
  <r>
    <s v="VTA01014"/>
    <x v="38"/>
    <n v="8"/>
    <x v="3"/>
    <x v="3"/>
    <x v="1"/>
    <x v="1"/>
    <x v="352"/>
    <s v="Córdoba Shopping"/>
    <x v="3"/>
    <x v="21"/>
    <x v="1"/>
    <s v=""/>
    <x v="0"/>
    <x v="4"/>
    <n v="922.14"/>
    <x v="1"/>
    <n v="1844.28"/>
    <s v="En tienda"/>
    <x v="0"/>
    <x v="0"/>
    <s v="App"/>
    <x v="2"/>
    <x v="0"/>
    <n v="10"/>
    <x v="1"/>
    <s v="Happy Hour"/>
    <x v="3"/>
    <x v="2"/>
    <x v="2"/>
    <n v="11.6"/>
    <x v="0"/>
    <n v="41"/>
    <n v="39"/>
  </r>
  <r>
    <s v="VTA01089"/>
    <x v="38"/>
    <n v="8"/>
    <x v="3"/>
    <x v="3"/>
    <x v="1"/>
    <x v="1"/>
    <x v="735"/>
    <s v="Avenida Colón 608"/>
    <x v="2"/>
    <x v="14"/>
    <x v="6"/>
    <s v=""/>
    <x v="0"/>
    <x v="3"/>
    <n v="3422.04"/>
    <x v="3"/>
    <n v="17110.2"/>
    <s v="Delivery"/>
    <x v="3"/>
    <x v="2"/>
    <s v="Tarjeta"/>
    <x v="1"/>
    <x v="0"/>
    <n v="0"/>
    <x v="2"/>
    <s v="Ninguna"/>
    <x v="3"/>
    <x v="1"/>
    <x v="3"/>
    <n v="2.7"/>
    <x v="2"/>
    <n v="48"/>
    <n v="43"/>
  </r>
  <r>
    <s v="VTA01254"/>
    <x v="38"/>
    <n v="8"/>
    <x v="3"/>
    <x v="3"/>
    <x v="1"/>
    <x v="1"/>
    <x v="736"/>
    <s v="Córdoba Shopping"/>
    <x v="3"/>
    <x v="1"/>
    <x v="1"/>
    <s v=""/>
    <x v="0"/>
    <x v="0"/>
    <n v="1288.6400000000001"/>
    <x v="0"/>
    <n v="3865.92"/>
    <s v="Delivery"/>
    <x v="0"/>
    <x v="2"/>
    <s v="Tarjeta"/>
    <x v="1"/>
    <x v="1"/>
    <n v="0"/>
    <x v="0"/>
    <s v="2x1"/>
    <x v="5"/>
    <x v="2"/>
    <x v="3"/>
    <n v="4.0999999999999996"/>
    <x v="4"/>
    <n v="49"/>
    <n v="46"/>
  </r>
  <r>
    <s v="VTA01412"/>
    <x v="38"/>
    <n v="8"/>
    <x v="3"/>
    <x v="3"/>
    <x v="1"/>
    <x v="1"/>
    <x v="737"/>
    <s v="Córdoba Shopping"/>
    <x v="3"/>
    <x v="19"/>
    <x v="7"/>
    <s v=""/>
    <x v="0"/>
    <x v="0"/>
    <n v="2713.25"/>
    <x v="2"/>
    <n v="8139.75"/>
    <s v="Delivery"/>
    <x v="1"/>
    <x v="2"/>
    <s v="Tarjeta"/>
    <x v="1"/>
    <x v="1"/>
    <n v="0"/>
    <x v="3"/>
    <s v="Combo"/>
    <x v="1"/>
    <x v="1"/>
    <x v="3"/>
    <n v="2.2000000000000002"/>
    <x v="1"/>
    <n v="31"/>
    <n v="28"/>
  </r>
  <r>
    <s v="VTA01568"/>
    <x v="38"/>
    <n v="8"/>
    <x v="3"/>
    <x v="3"/>
    <x v="1"/>
    <x v="1"/>
    <x v="607"/>
    <s v="Córdoba Shopping"/>
    <x v="3"/>
    <x v="0"/>
    <x v="0"/>
    <s v=""/>
    <x v="0"/>
    <x v="3"/>
    <n v="1190.1099999999999"/>
    <x v="0"/>
    <n v="5950.55"/>
    <s v="Delivery"/>
    <x v="1"/>
    <x v="2"/>
    <s v="App"/>
    <x v="2"/>
    <x v="1"/>
    <n v="0"/>
    <x v="0"/>
    <s v="2x1"/>
    <x v="2"/>
    <x v="0"/>
    <x v="1"/>
    <n v="9.9"/>
    <x v="4"/>
    <n v="49"/>
    <n v="44"/>
  </r>
  <r>
    <s v="VTA01573"/>
    <x v="38"/>
    <n v="8"/>
    <x v="3"/>
    <x v="3"/>
    <x v="1"/>
    <x v="1"/>
    <x v="497"/>
    <s v="San Lorenzo 25, Nueva Córdoba"/>
    <x v="0"/>
    <x v="5"/>
    <x v="4"/>
    <s v="Grande"/>
    <x v="3"/>
    <x v="1"/>
    <n v="1562.99"/>
    <x v="0"/>
    <n v="6251.96"/>
    <s v="En tienda"/>
    <x v="1"/>
    <x v="0"/>
    <s v="Efectivo"/>
    <x v="0"/>
    <x v="1"/>
    <n v="0"/>
    <x v="1"/>
    <s v="Happy Hour"/>
    <x v="1"/>
    <x v="1"/>
    <x v="2"/>
    <n v="12.6"/>
    <x v="0"/>
    <n v="42"/>
    <n v="38"/>
  </r>
  <r>
    <s v="VTA01634"/>
    <x v="38"/>
    <n v="8"/>
    <x v="3"/>
    <x v="3"/>
    <x v="1"/>
    <x v="1"/>
    <x v="672"/>
    <s v="Calle San Lorenzo 47"/>
    <x v="1"/>
    <x v="7"/>
    <x v="6"/>
    <s v=""/>
    <x v="0"/>
    <x v="0"/>
    <n v="3453.06"/>
    <x v="3"/>
    <n v="10359.18"/>
    <s v="Take Away"/>
    <x v="2"/>
    <x v="1"/>
    <s v="Efectivo"/>
    <x v="0"/>
    <x v="0"/>
    <n v="0"/>
    <x v="0"/>
    <s v="2x1"/>
    <x v="4"/>
    <x v="0"/>
    <x v="3"/>
    <n v="2.7"/>
    <x v="0"/>
    <n v="50"/>
    <n v="47"/>
  </r>
  <r>
    <s v="VTA01649"/>
    <x v="38"/>
    <n v="8"/>
    <x v="3"/>
    <x v="3"/>
    <x v="1"/>
    <x v="1"/>
    <x v="237"/>
    <s v="Calle San Lorenzo 47"/>
    <x v="1"/>
    <x v="1"/>
    <x v="1"/>
    <s v=""/>
    <x v="0"/>
    <x v="3"/>
    <n v="711.7"/>
    <x v="1"/>
    <n v="3558.5"/>
    <s v="En tienda"/>
    <x v="0"/>
    <x v="0"/>
    <s v="Tarjeta"/>
    <x v="1"/>
    <x v="1"/>
    <n v="0"/>
    <x v="2"/>
    <s v="Ninguna"/>
    <x v="2"/>
    <x v="2"/>
    <x v="3"/>
    <n v="2"/>
    <x v="0"/>
    <n v="48"/>
    <n v="43"/>
  </r>
  <r>
    <s v="VTA01687"/>
    <x v="38"/>
    <n v="8"/>
    <x v="3"/>
    <x v="3"/>
    <x v="1"/>
    <x v="1"/>
    <x v="369"/>
    <s v="San Lorenzo 25, Nueva Córdoba"/>
    <x v="0"/>
    <x v="6"/>
    <x v="5"/>
    <s v=""/>
    <x v="0"/>
    <x v="4"/>
    <n v="2060.21"/>
    <x v="2"/>
    <n v="4120.42"/>
    <s v="Delivery"/>
    <x v="0"/>
    <x v="2"/>
    <s v="App"/>
    <x v="2"/>
    <x v="1"/>
    <n v="0"/>
    <x v="1"/>
    <s v="Happy Hour"/>
    <x v="1"/>
    <x v="1"/>
    <x v="1"/>
    <n v="8.1999999999999993"/>
    <x v="2"/>
    <n v="24"/>
    <n v="22"/>
  </r>
  <r>
    <s v="VTA01943"/>
    <x v="38"/>
    <n v="8"/>
    <x v="3"/>
    <x v="3"/>
    <x v="1"/>
    <x v="1"/>
    <x v="477"/>
    <s v="San Lorenzo 25, Nueva Córdoba"/>
    <x v="0"/>
    <x v="7"/>
    <x v="6"/>
    <s v=""/>
    <x v="0"/>
    <x v="1"/>
    <n v="3448.26"/>
    <x v="3"/>
    <n v="13793.04"/>
    <s v="En tienda"/>
    <x v="2"/>
    <x v="0"/>
    <s v="App"/>
    <x v="2"/>
    <x v="1"/>
    <n v="0"/>
    <x v="0"/>
    <s v="2x1"/>
    <x v="0"/>
    <x v="0"/>
    <x v="3"/>
    <n v="4.4000000000000004"/>
    <x v="0"/>
    <n v="34"/>
    <n v="30"/>
  </r>
  <r>
    <s v="VTA02093"/>
    <x v="38"/>
    <n v="8"/>
    <x v="3"/>
    <x v="3"/>
    <x v="1"/>
    <x v="1"/>
    <x v="84"/>
    <s v="Avenida Colón 608"/>
    <x v="2"/>
    <x v="25"/>
    <x v="2"/>
    <s v=""/>
    <x v="0"/>
    <x v="3"/>
    <n v="1311.68"/>
    <x v="0"/>
    <n v="6558.4"/>
    <s v="En tienda"/>
    <x v="1"/>
    <x v="0"/>
    <s v="Efectivo"/>
    <x v="0"/>
    <x v="1"/>
    <n v="0"/>
    <x v="1"/>
    <s v="Happy Hour"/>
    <x v="2"/>
    <x v="2"/>
    <x v="3"/>
    <n v="4.4000000000000004"/>
    <x v="3"/>
    <n v="37"/>
    <n v="32"/>
  </r>
  <r>
    <s v="VTA02165"/>
    <x v="38"/>
    <n v="8"/>
    <x v="3"/>
    <x v="3"/>
    <x v="1"/>
    <x v="1"/>
    <x v="738"/>
    <s v="Córdoba Shopping"/>
    <x v="3"/>
    <x v="27"/>
    <x v="10"/>
    <s v=""/>
    <x v="0"/>
    <x v="0"/>
    <n v="1551.23"/>
    <x v="0"/>
    <n v="4653.6899999999996"/>
    <s v="En tienda"/>
    <x v="0"/>
    <x v="0"/>
    <s v="Efectivo"/>
    <x v="0"/>
    <x v="1"/>
    <n v="0"/>
    <x v="1"/>
    <s v="Happy Hour"/>
    <x v="4"/>
    <x v="0"/>
    <x v="3"/>
    <n v="3.5"/>
    <x v="3"/>
    <n v="31"/>
    <n v="28"/>
  </r>
  <r>
    <s v="VTA02169"/>
    <x v="38"/>
    <n v="8"/>
    <x v="3"/>
    <x v="3"/>
    <x v="1"/>
    <x v="1"/>
    <x v="351"/>
    <s v="San Lorenzo 25, Nueva Córdoba"/>
    <x v="0"/>
    <x v="0"/>
    <x v="0"/>
    <s v=""/>
    <x v="0"/>
    <x v="4"/>
    <n v="1185.79"/>
    <x v="0"/>
    <n v="2371.58"/>
    <s v="Take Away"/>
    <x v="0"/>
    <x v="1"/>
    <s v="Efectivo"/>
    <x v="0"/>
    <x v="1"/>
    <n v="0"/>
    <x v="0"/>
    <s v="2x1"/>
    <x v="0"/>
    <x v="1"/>
    <x v="1"/>
    <n v="6.9"/>
    <x v="3"/>
    <n v="49"/>
    <n v="47"/>
  </r>
  <r>
    <s v="VTA02271"/>
    <x v="38"/>
    <n v="8"/>
    <x v="3"/>
    <x v="3"/>
    <x v="1"/>
    <x v="1"/>
    <x v="739"/>
    <s v="Córdoba Shopping"/>
    <x v="3"/>
    <x v="10"/>
    <x v="8"/>
    <s v="Venti"/>
    <x v="4"/>
    <x v="3"/>
    <n v="1916.9"/>
    <x v="0"/>
    <n v="9584.5"/>
    <s v="En tienda"/>
    <x v="1"/>
    <x v="0"/>
    <s v="Tarjeta"/>
    <x v="1"/>
    <x v="1"/>
    <n v="0"/>
    <x v="1"/>
    <s v="Happy Hour"/>
    <x v="0"/>
    <x v="1"/>
    <x v="1"/>
    <n v="7.1"/>
    <x v="1"/>
    <n v="40"/>
    <n v="35"/>
  </r>
  <r>
    <s v="VTA02317"/>
    <x v="38"/>
    <n v="8"/>
    <x v="3"/>
    <x v="3"/>
    <x v="1"/>
    <x v="1"/>
    <x v="186"/>
    <s v="Avenida Colón 608"/>
    <x v="2"/>
    <x v="19"/>
    <x v="7"/>
    <s v=""/>
    <x v="0"/>
    <x v="4"/>
    <n v="2339.08"/>
    <x v="2"/>
    <n v="4678.16"/>
    <s v="Delivery"/>
    <x v="0"/>
    <x v="2"/>
    <s v="App"/>
    <x v="2"/>
    <x v="0"/>
    <n v="15"/>
    <x v="3"/>
    <s v="Combo"/>
    <x v="5"/>
    <x v="2"/>
    <x v="2"/>
    <n v="12.6"/>
    <x v="0"/>
    <n v="28"/>
    <n v="26"/>
  </r>
  <r>
    <s v="VTA02368"/>
    <x v="38"/>
    <n v="8"/>
    <x v="3"/>
    <x v="3"/>
    <x v="1"/>
    <x v="1"/>
    <x v="241"/>
    <s v="Avenida Colón 608"/>
    <x v="2"/>
    <x v="9"/>
    <x v="7"/>
    <s v=""/>
    <x v="0"/>
    <x v="0"/>
    <n v="2641.87"/>
    <x v="2"/>
    <n v="7925.61"/>
    <s v="Take Away"/>
    <x v="1"/>
    <x v="1"/>
    <s v="Efectivo"/>
    <x v="0"/>
    <x v="0"/>
    <n v="10"/>
    <x v="3"/>
    <s v="Combo"/>
    <x v="5"/>
    <x v="0"/>
    <x v="1"/>
    <n v="5.7"/>
    <x v="0"/>
    <n v="48"/>
    <n v="45"/>
  </r>
  <r>
    <s v="VTA02370"/>
    <x v="38"/>
    <n v="8"/>
    <x v="3"/>
    <x v="3"/>
    <x v="1"/>
    <x v="1"/>
    <x v="740"/>
    <s v="San Lorenzo 25, Nueva Córdoba"/>
    <x v="0"/>
    <x v="14"/>
    <x v="6"/>
    <s v=""/>
    <x v="0"/>
    <x v="4"/>
    <n v="2758.27"/>
    <x v="2"/>
    <n v="5516.54"/>
    <s v="Take Away"/>
    <x v="1"/>
    <x v="1"/>
    <s v="Efectivo"/>
    <x v="0"/>
    <x v="1"/>
    <n v="0"/>
    <x v="2"/>
    <s v="Ninguna"/>
    <x v="5"/>
    <x v="0"/>
    <x v="0"/>
    <n v="14.2"/>
    <x v="4"/>
    <n v="19"/>
    <n v="17"/>
  </r>
  <r>
    <s v="VTA02462"/>
    <x v="38"/>
    <n v="8"/>
    <x v="3"/>
    <x v="3"/>
    <x v="1"/>
    <x v="1"/>
    <x v="478"/>
    <s v="San Lorenzo 25, Nueva Córdoba"/>
    <x v="0"/>
    <x v="8"/>
    <x v="0"/>
    <s v=""/>
    <x v="0"/>
    <x v="3"/>
    <n v="1078.72"/>
    <x v="0"/>
    <n v="5393.6"/>
    <s v="En tienda"/>
    <x v="1"/>
    <x v="0"/>
    <s v="Efectivo"/>
    <x v="0"/>
    <x v="0"/>
    <n v="15"/>
    <x v="3"/>
    <s v="Combo"/>
    <x v="5"/>
    <x v="2"/>
    <x v="2"/>
    <n v="12"/>
    <x v="0"/>
    <n v="19"/>
    <n v="14"/>
  </r>
  <r>
    <s v="VTA02470"/>
    <x v="38"/>
    <n v="8"/>
    <x v="3"/>
    <x v="3"/>
    <x v="1"/>
    <x v="1"/>
    <x v="501"/>
    <s v="Avenida Colón 608"/>
    <x v="2"/>
    <x v="3"/>
    <x v="3"/>
    <s v=""/>
    <x v="0"/>
    <x v="4"/>
    <n v="1644.21"/>
    <x v="0"/>
    <n v="3288.42"/>
    <s v="En tienda"/>
    <x v="0"/>
    <x v="0"/>
    <s v="Tarjeta"/>
    <x v="1"/>
    <x v="1"/>
    <n v="0"/>
    <x v="3"/>
    <s v="Combo"/>
    <x v="4"/>
    <x v="1"/>
    <x v="1"/>
    <n v="8.6999999999999993"/>
    <x v="2"/>
    <n v="13"/>
    <n v="11"/>
  </r>
  <r>
    <s v="VTA03075"/>
    <x v="38"/>
    <n v="8"/>
    <x v="3"/>
    <x v="3"/>
    <x v="1"/>
    <x v="1"/>
    <x v="463"/>
    <s v="San Lorenzo 25, Nueva Córdoba"/>
    <x v="0"/>
    <x v="1"/>
    <x v="1"/>
    <s v=""/>
    <x v="0"/>
    <x v="2"/>
    <n v="816.24"/>
    <x v="1"/>
    <n v="816.24"/>
    <s v="Delivery"/>
    <x v="0"/>
    <x v="2"/>
    <s v="Tarjeta"/>
    <x v="1"/>
    <x v="1"/>
    <n v="0"/>
    <x v="2"/>
    <s v="Ninguna"/>
    <x v="4"/>
    <x v="1"/>
    <x v="0"/>
    <n v="14.1"/>
    <x v="0"/>
    <n v="40"/>
    <n v="39"/>
  </r>
  <r>
    <s v="VTA03081"/>
    <x v="38"/>
    <n v="8"/>
    <x v="3"/>
    <x v="3"/>
    <x v="1"/>
    <x v="1"/>
    <x v="233"/>
    <s v="San Lorenzo 25, Nueva Córdoba"/>
    <x v="0"/>
    <x v="12"/>
    <x v="4"/>
    <s v="Pequeño"/>
    <x v="2"/>
    <x v="4"/>
    <n v="1459.69"/>
    <x v="0"/>
    <n v="2919.38"/>
    <s v="Take Away"/>
    <x v="0"/>
    <x v="1"/>
    <s v="Tarjeta"/>
    <x v="1"/>
    <x v="0"/>
    <n v="15"/>
    <x v="0"/>
    <s v="2x1"/>
    <x v="4"/>
    <x v="0"/>
    <x v="3"/>
    <n v="3.8"/>
    <x v="0"/>
    <n v="25"/>
    <n v="23"/>
  </r>
  <r>
    <s v="VTA03331"/>
    <x v="38"/>
    <n v="8"/>
    <x v="3"/>
    <x v="3"/>
    <x v="1"/>
    <x v="1"/>
    <x v="374"/>
    <s v="Córdoba Shopping"/>
    <x v="3"/>
    <x v="10"/>
    <x v="8"/>
    <s v="Venti"/>
    <x v="4"/>
    <x v="2"/>
    <n v="2033.86"/>
    <x v="2"/>
    <n v="2033.86"/>
    <s v="Take Away"/>
    <x v="0"/>
    <x v="1"/>
    <s v="Tarjeta"/>
    <x v="1"/>
    <x v="0"/>
    <n v="0"/>
    <x v="1"/>
    <s v="Happy Hour"/>
    <x v="3"/>
    <x v="2"/>
    <x v="1"/>
    <n v="5.0999999999999996"/>
    <x v="1"/>
    <n v="10"/>
    <n v="9"/>
  </r>
  <r>
    <s v="VTA03379"/>
    <x v="38"/>
    <n v="8"/>
    <x v="3"/>
    <x v="3"/>
    <x v="1"/>
    <x v="1"/>
    <x v="700"/>
    <s v="San Lorenzo 25, Nueva Córdoba"/>
    <x v="0"/>
    <x v="24"/>
    <x v="9"/>
    <s v="Venti"/>
    <x v="4"/>
    <x v="4"/>
    <n v="1366.13"/>
    <x v="0"/>
    <n v="2732.26"/>
    <s v="Take Away"/>
    <x v="0"/>
    <x v="1"/>
    <s v="Efectivo"/>
    <x v="0"/>
    <x v="0"/>
    <n v="10"/>
    <x v="0"/>
    <s v="2x1"/>
    <x v="4"/>
    <x v="2"/>
    <x v="1"/>
    <n v="9"/>
    <x v="4"/>
    <n v="24"/>
    <n v="22"/>
  </r>
  <r>
    <s v="VTA03380"/>
    <x v="38"/>
    <n v="8"/>
    <x v="3"/>
    <x v="3"/>
    <x v="1"/>
    <x v="1"/>
    <x v="741"/>
    <s v="Córdoba Shopping"/>
    <x v="3"/>
    <x v="2"/>
    <x v="2"/>
    <s v=""/>
    <x v="0"/>
    <x v="1"/>
    <n v="1299.2"/>
    <x v="0"/>
    <n v="5196.8"/>
    <s v="Delivery"/>
    <x v="1"/>
    <x v="2"/>
    <s v="Tarjeta"/>
    <x v="1"/>
    <x v="1"/>
    <n v="0"/>
    <x v="2"/>
    <s v="Ninguna"/>
    <x v="2"/>
    <x v="1"/>
    <x v="0"/>
    <n v="14"/>
    <x v="3"/>
    <n v="39"/>
    <n v="35"/>
  </r>
  <r>
    <s v="VTA03556"/>
    <x v="38"/>
    <n v="8"/>
    <x v="3"/>
    <x v="3"/>
    <x v="1"/>
    <x v="1"/>
    <x v="684"/>
    <s v="Calle San Lorenzo 47"/>
    <x v="1"/>
    <x v="3"/>
    <x v="3"/>
    <s v=""/>
    <x v="0"/>
    <x v="3"/>
    <n v="1613.69"/>
    <x v="0"/>
    <n v="8068.45"/>
    <s v="Take Away"/>
    <x v="1"/>
    <x v="1"/>
    <s v="Efectivo"/>
    <x v="0"/>
    <x v="0"/>
    <n v="15"/>
    <x v="1"/>
    <s v="Happy Hour"/>
    <x v="1"/>
    <x v="2"/>
    <x v="2"/>
    <n v="10.6"/>
    <x v="2"/>
    <n v="19"/>
    <n v="14"/>
  </r>
  <r>
    <s v="VTA03811"/>
    <x v="38"/>
    <n v="8"/>
    <x v="3"/>
    <x v="3"/>
    <x v="1"/>
    <x v="1"/>
    <x v="742"/>
    <s v="Calle San Lorenzo 47"/>
    <x v="1"/>
    <x v="8"/>
    <x v="0"/>
    <s v=""/>
    <x v="0"/>
    <x v="0"/>
    <n v="1280.74"/>
    <x v="0"/>
    <n v="3842.22"/>
    <s v="Take Away"/>
    <x v="0"/>
    <x v="1"/>
    <s v="Tarjeta"/>
    <x v="1"/>
    <x v="0"/>
    <n v="0"/>
    <x v="2"/>
    <s v="Ninguna"/>
    <x v="4"/>
    <x v="0"/>
    <x v="0"/>
    <n v="14.2"/>
    <x v="1"/>
    <n v="20"/>
    <n v="17"/>
  </r>
  <r>
    <s v="VTA03839"/>
    <x v="38"/>
    <n v="8"/>
    <x v="3"/>
    <x v="3"/>
    <x v="1"/>
    <x v="1"/>
    <x v="716"/>
    <s v="Avenida Colón 608"/>
    <x v="2"/>
    <x v="9"/>
    <x v="7"/>
    <s v=""/>
    <x v="0"/>
    <x v="1"/>
    <n v="2999.69"/>
    <x v="2"/>
    <n v="11998.76"/>
    <s v="En tienda"/>
    <x v="2"/>
    <x v="0"/>
    <s v="App"/>
    <x v="2"/>
    <x v="0"/>
    <n v="0"/>
    <x v="3"/>
    <s v="Combo"/>
    <x v="2"/>
    <x v="0"/>
    <x v="1"/>
    <n v="7.9"/>
    <x v="2"/>
    <n v="23"/>
    <n v="19"/>
  </r>
  <r>
    <s v="VTA03869"/>
    <x v="38"/>
    <n v="8"/>
    <x v="3"/>
    <x v="3"/>
    <x v="1"/>
    <x v="1"/>
    <x v="407"/>
    <s v="Avenida Colón 608"/>
    <x v="2"/>
    <x v="0"/>
    <x v="0"/>
    <s v=""/>
    <x v="0"/>
    <x v="3"/>
    <n v="1594.5"/>
    <x v="0"/>
    <n v="7972.5"/>
    <s v="Take Away"/>
    <x v="1"/>
    <x v="1"/>
    <s v="Tarjeta"/>
    <x v="1"/>
    <x v="0"/>
    <n v="0"/>
    <x v="0"/>
    <s v="2x1"/>
    <x v="2"/>
    <x v="0"/>
    <x v="1"/>
    <n v="9.9"/>
    <x v="0"/>
    <n v="38"/>
    <n v="33"/>
  </r>
  <r>
    <s v="VTA04126"/>
    <x v="38"/>
    <n v="8"/>
    <x v="3"/>
    <x v="3"/>
    <x v="1"/>
    <x v="1"/>
    <x v="94"/>
    <s v="Avenida Colón 608"/>
    <x v="2"/>
    <x v="26"/>
    <x v="9"/>
    <s v="Tall"/>
    <x v="1"/>
    <x v="1"/>
    <n v="1416.24"/>
    <x v="0"/>
    <n v="5664.96"/>
    <s v="Take Away"/>
    <x v="1"/>
    <x v="1"/>
    <s v="Efectivo"/>
    <x v="0"/>
    <x v="1"/>
    <n v="0"/>
    <x v="3"/>
    <s v="Combo"/>
    <x v="2"/>
    <x v="2"/>
    <x v="3"/>
    <n v="4.2"/>
    <x v="2"/>
    <n v="25"/>
    <n v="21"/>
  </r>
  <r>
    <s v="VTA04189"/>
    <x v="38"/>
    <n v="8"/>
    <x v="3"/>
    <x v="3"/>
    <x v="1"/>
    <x v="1"/>
    <x v="651"/>
    <s v="Córdoba Shopping"/>
    <x v="3"/>
    <x v="34"/>
    <x v="4"/>
    <s v="Tall"/>
    <x v="1"/>
    <x v="1"/>
    <n v="1509.92"/>
    <x v="0"/>
    <n v="6039.68"/>
    <s v="Take Away"/>
    <x v="1"/>
    <x v="1"/>
    <s v="Efectivo"/>
    <x v="0"/>
    <x v="1"/>
    <n v="0"/>
    <x v="0"/>
    <s v="2x1"/>
    <x v="2"/>
    <x v="2"/>
    <x v="1"/>
    <n v="9.1999999999999993"/>
    <x v="0"/>
    <n v="46"/>
    <n v="42"/>
  </r>
  <r>
    <s v="VTA04269"/>
    <x v="38"/>
    <n v="8"/>
    <x v="3"/>
    <x v="3"/>
    <x v="1"/>
    <x v="1"/>
    <x v="414"/>
    <s v="Calle San Lorenzo 47"/>
    <x v="1"/>
    <x v="10"/>
    <x v="8"/>
    <s v="Tall"/>
    <x v="1"/>
    <x v="1"/>
    <n v="1774.83"/>
    <x v="0"/>
    <n v="7099.32"/>
    <s v="En tienda"/>
    <x v="1"/>
    <x v="0"/>
    <s v="Efectivo"/>
    <x v="0"/>
    <x v="1"/>
    <n v="0"/>
    <x v="3"/>
    <s v="Combo"/>
    <x v="4"/>
    <x v="1"/>
    <x v="3"/>
    <n v="4.4000000000000004"/>
    <x v="0"/>
    <n v="11"/>
    <n v="7"/>
  </r>
  <r>
    <s v="VTA04350"/>
    <x v="38"/>
    <n v="8"/>
    <x v="3"/>
    <x v="3"/>
    <x v="1"/>
    <x v="1"/>
    <x v="358"/>
    <s v="San Lorenzo 25, Nueva Córdoba"/>
    <x v="0"/>
    <x v="1"/>
    <x v="1"/>
    <s v=""/>
    <x v="0"/>
    <x v="0"/>
    <n v="1237.1199999999999"/>
    <x v="0"/>
    <n v="3711.36"/>
    <s v="Take Away"/>
    <x v="0"/>
    <x v="1"/>
    <s v="Tarjeta"/>
    <x v="1"/>
    <x v="0"/>
    <n v="0"/>
    <x v="1"/>
    <s v="Happy Hour"/>
    <x v="4"/>
    <x v="0"/>
    <x v="0"/>
    <n v="14"/>
    <x v="0"/>
    <n v="34"/>
    <n v="31"/>
  </r>
  <r>
    <s v="VTA04483"/>
    <x v="38"/>
    <n v="8"/>
    <x v="3"/>
    <x v="3"/>
    <x v="1"/>
    <x v="1"/>
    <x v="453"/>
    <s v="San Lorenzo 25, Nueva Córdoba"/>
    <x v="0"/>
    <x v="6"/>
    <x v="5"/>
    <s v=""/>
    <x v="0"/>
    <x v="0"/>
    <n v="1840.24"/>
    <x v="0"/>
    <n v="5520.72"/>
    <s v="Take Away"/>
    <x v="1"/>
    <x v="1"/>
    <s v="Efectivo"/>
    <x v="0"/>
    <x v="0"/>
    <n v="0"/>
    <x v="0"/>
    <s v="2x1"/>
    <x v="2"/>
    <x v="0"/>
    <x v="2"/>
    <n v="12.6"/>
    <x v="0"/>
    <n v="16"/>
    <n v="13"/>
  </r>
  <r>
    <s v="VTA04486"/>
    <x v="38"/>
    <n v="8"/>
    <x v="3"/>
    <x v="3"/>
    <x v="1"/>
    <x v="1"/>
    <x v="182"/>
    <s v="Avenida Colón 608"/>
    <x v="2"/>
    <x v="1"/>
    <x v="1"/>
    <s v=""/>
    <x v="0"/>
    <x v="2"/>
    <n v="996.49"/>
    <x v="1"/>
    <n v="996.49"/>
    <s v="Delivery"/>
    <x v="0"/>
    <x v="2"/>
    <s v="App"/>
    <x v="2"/>
    <x v="1"/>
    <n v="0"/>
    <x v="2"/>
    <s v="Ninguna"/>
    <x v="5"/>
    <x v="1"/>
    <x v="2"/>
    <n v="10"/>
    <x v="3"/>
    <n v="42"/>
    <n v="41"/>
  </r>
  <r>
    <s v="VTA04505"/>
    <x v="38"/>
    <n v="8"/>
    <x v="3"/>
    <x v="3"/>
    <x v="1"/>
    <x v="1"/>
    <x v="376"/>
    <s v="San Lorenzo 25, Nueva Córdoba"/>
    <x v="0"/>
    <x v="21"/>
    <x v="1"/>
    <s v=""/>
    <x v="0"/>
    <x v="4"/>
    <n v="1044.4100000000001"/>
    <x v="0"/>
    <n v="2088.8200000000002"/>
    <s v="Take Away"/>
    <x v="0"/>
    <x v="1"/>
    <s v="Tarjeta"/>
    <x v="1"/>
    <x v="1"/>
    <n v="0"/>
    <x v="1"/>
    <s v="Happy Hour"/>
    <x v="0"/>
    <x v="1"/>
    <x v="2"/>
    <n v="10.5"/>
    <x v="3"/>
    <n v="12"/>
    <n v="10"/>
  </r>
  <r>
    <s v="VTA04940"/>
    <x v="38"/>
    <n v="8"/>
    <x v="3"/>
    <x v="3"/>
    <x v="1"/>
    <x v="1"/>
    <x v="36"/>
    <s v="Calle San Lorenzo 47"/>
    <x v="1"/>
    <x v="23"/>
    <x v="10"/>
    <s v=""/>
    <x v="0"/>
    <x v="0"/>
    <n v="1576.98"/>
    <x v="0"/>
    <n v="4730.9399999999996"/>
    <s v="Delivery"/>
    <x v="0"/>
    <x v="2"/>
    <s v="Tarjeta"/>
    <x v="1"/>
    <x v="0"/>
    <n v="10"/>
    <x v="0"/>
    <s v="2x1"/>
    <x v="0"/>
    <x v="2"/>
    <x v="1"/>
    <n v="5.4"/>
    <x v="4"/>
    <n v="12"/>
    <n v="9"/>
  </r>
  <r>
    <s v="VTA04942"/>
    <x v="38"/>
    <n v="8"/>
    <x v="3"/>
    <x v="3"/>
    <x v="1"/>
    <x v="1"/>
    <x v="84"/>
    <s v="San Lorenzo 25, Nueva Córdoba"/>
    <x v="0"/>
    <x v="5"/>
    <x v="4"/>
    <s v="Pequeño"/>
    <x v="2"/>
    <x v="4"/>
    <n v="1416.19"/>
    <x v="0"/>
    <n v="2832.38"/>
    <s v="Delivery"/>
    <x v="0"/>
    <x v="2"/>
    <s v="App"/>
    <x v="2"/>
    <x v="1"/>
    <n v="0"/>
    <x v="3"/>
    <s v="Combo"/>
    <x v="0"/>
    <x v="2"/>
    <x v="3"/>
    <n v="4.5999999999999996"/>
    <x v="1"/>
    <n v="31"/>
    <n v="29"/>
  </r>
  <r>
    <s v="VTA00021"/>
    <x v="39"/>
    <n v="9"/>
    <x v="4"/>
    <x v="4"/>
    <x v="1"/>
    <x v="1"/>
    <x v="716"/>
    <s v="San Lorenzo 25, Nueva Córdoba"/>
    <x v="0"/>
    <x v="8"/>
    <x v="0"/>
    <s v=""/>
    <x v="0"/>
    <x v="3"/>
    <n v="1175.1400000000001"/>
    <x v="0"/>
    <n v="5875.7"/>
    <s v="En tienda"/>
    <x v="1"/>
    <x v="0"/>
    <s v="Efectivo"/>
    <x v="0"/>
    <x v="1"/>
    <n v="0"/>
    <x v="3"/>
    <s v="Combo"/>
    <x v="2"/>
    <x v="0"/>
    <x v="2"/>
    <n v="10.7"/>
    <x v="2"/>
    <n v="10"/>
    <n v="5"/>
  </r>
  <r>
    <s v="VTA00203"/>
    <x v="39"/>
    <n v="9"/>
    <x v="4"/>
    <x v="4"/>
    <x v="1"/>
    <x v="1"/>
    <x v="107"/>
    <s v="San Lorenzo 25, Nueva Córdoba"/>
    <x v="0"/>
    <x v="23"/>
    <x v="10"/>
    <s v=""/>
    <x v="0"/>
    <x v="0"/>
    <n v="1557.91"/>
    <x v="0"/>
    <n v="4673.7299999999996"/>
    <s v="Take Away"/>
    <x v="0"/>
    <x v="1"/>
    <s v="App"/>
    <x v="2"/>
    <x v="0"/>
    <n v="0"/>
    <x v="3"/>
    <s v="Combo"/>
    <x v="0"/>
    <x v="0"/>
    <x v="3"/>
    <n v="2.7"/>
    <x v="3"/>
    <n v="23"/>
    <n v="20"/>
  </r>
  <r>
    <s v="VTA00376"/>
    <x v="39"/>
    <n v="9"/>
    <x v="4"/>
    <x v="4"/>
    <x v="1"/>
    <x v="1"/>
    <x v="366"/>
    <s v="Avenida Colón 608"/>
    <x v="2"/>
    <x v="34"/>
    <x v="4"/>
    <s v="Pequeño"/>
    <x v="2"/>
    <x v="3"/>
    <n v="1302.82"/>
    <x v="0"/>
    <n v="6514.1"/>
    <s v="Delivery"/>
    <x v="1"/>
    <x v="2"/>
    <s v="Efectivo"/>
    <x v="0"/>
    <x v="1"/>
    <n v="0"/>
    <x v="1"/>
    <s v="Happy Hour"/>
    <x v="0"/>
    <x v="2"/>
    <x v="0"/>
    <n v="13.9"/>
    <x v="1"/>
    <n v="26"/>
    <n v="21"/>
  </r>
  <r>
    <s v="VTA00471"/>
    <x v="39"/>
    <n v="9"/>
    <x v="4"/>
    <x v="4"/>
    <x v="1"/>
    <x v="1"/>
    <x v="692"/>
    <s v="San Lorenzo 25, Nueva Córdoba"/>
    <x v="0"/>
    <x v="1"/>
    <x v="1"/>
    <s v=""/>
    <x v="0"/>
    <x v="4"/>
    <n v="1111.0999999999999"/>
    <x v="0"/>
    <n v="2222.1999999999998"/>
    <s v="En tienda"/>
    <x v="0"/>
    <x v="0"/>
    <s v="Efectivo"/>
    <x v="0"/>
    <x v="0"/>
    <n v="15"/>
    <x v="0"/>
    <s v="2x1"/>
    <x v="3"/>
    <x v="1"/>
    <x v="1"/>
    <n v="6.5"/>
    <x v="4"/>
    <n v="42"/>
    <n v="40"/>
  </r>
  <r>
    <s v="VTA00520"/>
    <x v="39"/>
    <n v="9"/>
    <x v="4"/>
    <x v="4"/>
    <x v="1"/>
    <x v="1"/>
    <x v="646"/>
    <s v="San Lorenzo 25, Nueva Córdoba"/>
    <x v="0"/>
    <x v="6"/>
    <x v="5"/>
    <s v=""/>
    <x v="0"/>
    <x v="0"/>
    <n v="1617.39"/>
    <x v="0"/>
    <n v="4852.17"/>
    <s v="Take Away"/>
    <x v="0"/>
    <x v="1"/>
    <s v="App"/>
    <x v="2"/>
    <x v="1"/>
    <n v="0"/>
    <x v="2"/>
    <s v="Ninguna"/>
    <x v="3"/>
    <x v="0"/>
    <x v="2"/>
    <n v="10.5"/>
    <x v="4"/>
    <n v="23"/>
    <n v="20"/>
  </r>
  <r>
    <s v="VTA00774"/>
    <x v="39"/>
    <n v="9"/>
    <x v="4"/>
    <x v="4"/>
    <x v="1"/>
    <x v="1"/>
    <x v="62"/>
    <s v="Avenida Colón 608"/>
    <x v="2"/>
    <x v="35"/>
    <x v="9"/>
    <s v="Venti"/>
    <x v="4"/>
    <x v="4"/>
    <n v="1614.97"/>
    <x v="0"/>
    <n v="3229.94"/>
    <s v="Delivery"/>
    <x v="0"/>
    <x v="2"/>
    <s v="App"/>
    <x v="2"/>
    <x v="0"/>
    <n v="15"/>
    <x v="0"/>
    <s v="2x1"/>
    <x v="0"/>
    <x v="0"/>
    <x v="2"/>
    <n v="10.1"/>
    <x v="2"/>
    <n v="32"/>
    <n v="30"/>
  </r>
  <r>
    <s v="VTA00845"/>
    <x v="39"/>
    <n v="9"/>
    <x v="4"/>
    <x v="4"/>
    <x v="1"/>
    <x v="1"/>
    <x v="111"/>
    <s v="Córdoba Shopping"/>
    <x v="3"/>
    <x v="19"/>
    <x v="7"/>
    <s v=""/>
    <x v="0"/>
    <x v="1"/>
    <n v="2471.44"/>
    <x v="2"/>
    <n v="9885.76"/>
    <s v="En tienda"/>
    <x v="1"/>
    <x v="0"/>
    <s v="Efectivo"/>
    <x v="0"/>
    <x v="1"/>
    <n v="0"/>
    <x v="3"/>
    <s v="Combo"/>
    <x v="1"/>
    <x v="1"/>
    <x v="3"/>
    <n v="2.2999999999999998"/>
    <x v="2"/>
    <n v="44"/>
    <n v="40"/>
  </r>
  <r>
    <s v="VTA00862"/>
    <x v="39"/>
    <n v="9"/>
    <x v="4"/>
    <x v="4"/>
    <x v="1"/>
    <x v="1"/>
    <x v="743"/>
    <s v="Calle San Lorenzo 47"/>
    <x v="1"/>
    <x v="6"/>
    <x v="5"/>
    <s v=""/>
    <x v="0"/>
    <x v="1"/>
    <n v="2016.23"/>
    <x v="2"/>
    <n v="8064.92"/>
    <s v="En tienda"/>
    <x v="1"/>
    <x v="0"/>
    <s v="Efectivo"/>
    <x v="0"/>
    <x v="1"/>
    <n v="0"/>
    <x v="0"/>
    <s v="2x1"/>
    <x v="3"/>
    <x v="1"/>
    <x v="2"/>
    <n v="12.8"/>
    <x v="0"/>
    <n v="34"/>
    <n v="30"/>
  </r>
  <r>
    <s v="VTA01023"/>
    <x v="39"/>
    <n v="9"/>
    <x v="4"/>
    <x v="4"/>
    <x v="1"/>
    <x v="1"/>
    <x v="456"/>
    <s v="Córdoba Shopping"/>
    <x v="3"/>
    <x v="15"/>
    <x v="10"/>
    <s v=""/>
    <x v="0"/>
    <x v="0"/>
    <n v="1984.09"/>
    <x v="0"/>
    <n v="5952.27"/>
    <s v="En tienda"/>
    <x v="1"/>
    <x v="0"/>
    <s v="App"/>
    <x v="2"/>
    <x v="0"/>
    <n v="10"/>
    <x v="3"/>
    <s v="Combo"/>
    <x v="2"/>
    <x v="0"/>
    <x v="2"/>
    <n v="11.7"/>
    <x v="4"/>
    <n v="47"/>
    <n v="44"/>
  </r>
  <r>
    <s v="VTA01103"/>
    <x v="39"/>
    <n v="9"/>
    <x v="4"/>
    <x v="4"/>
    <x v="1"/>
    <x v="1"/>
    <x v="744"/>
    <s v="Córdoba Shopping"/>
    <x v="3"/>
    <x v="14"/>
    <x v="6"/>
    <s v=""/>
    <x v="0"/>
    <x v="4"/>
    <n v="2682.64"/>
    <x v="2"/>
    <n v="5365.28"/>
    <s v="En tienda"/>
    <x v="1"/>
    <x v="0"/>
    <s v="Tarjeta"/>
    <x v="1"/>
    <x v="0"/>
    <n v="10"/>
    <x v="1"/>
    <s v="Happy Hour"/>
    <x v="0"/>
    <x v="2"/>
    <x v="3"/>
    <n v="2.1"/>
    <x v="3"/>
    <n v="35"/>
    <n v="33"/>
  </r>
  <r>
    <s v="VTA01348"/>
    <x v="39"/>
    <n v="9"/>
    <x v="4"/>
    <x v="4"/>
    <x v="1"/>
    <x v="1"/>
    <x v="608"/>
    <s v="Avenida Colón 608"/>
    <x v="2"/>
    <x v="2"/>
    <x v="2"/>
    <s v=""/>
    <x v="0"/>
    <x v="1"/>
    <n v="1307.49"/>
    <x v="0"/>
    <n v="5229.96"/>
    <s v="Take Away"/>
    <x v="1"/>
    <x v="1"/>
    <s v="Efectivo"/>
    <x v="0"/>
    <x v="0"/>
    <n v="10"/>
    <x v="0"/>
    <s v="2x1"/>
    <x v="3"/>
    <x v="1"/>
    <x v="2"/>
    <n v="10.5"/>
    <x v="3"/>
    <n v="24"/>
    <n v="20"/>
  </r>
  <r>
    <s v="VTA01471"/>
    <x v="39"/>
    <n v="9"/>
    <x v="4"/>
    <x v="4"/>
    <x v="1"/>
    <x v="1"/>
    <x v="211"/>
    <s v="Calle San Lorenzo 47"/>
    <x v="1"/>
    <x v="10"/>
    <x v="8"/>
    <s v="Grande"/>
    <x v="3"/>
    <x v="3"/>
    <n v="1771.13"/>
    <x v="0"/>
    <n v="8855.65"/>
    <s v="En tienda"/>
    <x v="1"/>
    <x v="0"/>
    <s v="App"/>
    <x v="2"/>
    <x v="1"/>
    <n v="0"/>
    <x v="1"/>
    <s v="Happy Hour"/>
    <x v="4"/>
    <x v="2"/>
    <x v="3"/>
    <n v="2.6"/>
    <x v="1"/>
    <n v="38"/>
    <n v="33"/>
  </r>
  <r>
    <s v="VTA01857"/>
    <x v="39"/>
    <n v="9"/>
    <x v="4"/>
    <x v="4"/>
    <x v="1"/>
    <x v="1"/>
    <x v="239"/>
    <s v="Calle San Lorenzo 47"/>
    <x v="1"/>
    <x v="33"/>
    <x v="4"/>
    <s v="Venti"/>
    <x v="4"/>
    <x v="3"/>
    <n v="1750.01"/>
    <x v="0"/>
    <n v="8750.0499999999993"/>
    <s v="En tienda"/>
    <x v="1"/>
    <x v="0"/>
    <s v="Efectivo"/>
    <x v="0"/>
    <x v="1"/>
    <n v="0"/>
    <x v="1"/>
    <s v="Happy Hour"/>
    <x v="5"/>
    <x v="0"/>
    <x v="1"/>
    <n v="7.5"/>
    <x v="1"/>
    <n v="16"/>
    <n v="11"/>
  </r>
  <r>
    <s v="VTA01878"/>
    <x v="39"/>
    <n v="9"/>
    <x v="4"/>
    <x v="4"/>
    <x v="1"/>
    <x v="1"/>
    <x v="745"/>
    <s v="Calle San Lorenzo 47"/>
    <x v="1"/>
    <x v="18"/>
    <x v="9"/>
    <s v="Tall"/>
    <x v="1"/>
    <x v="1"/>
    <n v="1736.45"/>
    <x v="0"/>
    <n v="6945.8"/>
    <s v="Delivery"/>
    <x v="1"/>
    <x v="2"/>
    <s v="Efectivo"/>
    <x v="0"/>
    <x v="1"/>
    <n v="0"/>
    <x v="2"/>
    <s v="Ninguna"/>
    <x v="4"/>
    <x v="1"/>
    <x v="1"/>
    <n v="7.7"/>
    <x v="1"/>
    <n v="27"/>
    <n v="23"/>
  </r>
  <r>
    <s v="VTA01926"/>
    <x v="39"/>
    <n v="9"/>
    <x v="4"/>
    <x v="4"/>
    <x v="1"/>
    <x v="1"/>
    <x v="552"/>
    <s v="Avenida Colón 608"/>
    <x v="2"/>
    <x v="0"/>
    <x v="0"/>
    <s v=""/>
    <x v="0"/>
    <x v="4"/>
    <n v="1598.31"/>
    <x v="0"/>
    <n v="3196.62"/>
    <s v="Take Away"/>
    <x v="0"/>
    <x v="1"/>
    <s v="Efectivo"/>
    <x v="0"/>
    <x v="0"/>
    <n v="0"/>
    <x v="1"/>
    <s v="Happy Hour"/>
    <x v="0"/>
    <x v="1"/>
    <x v="3"/>
    <n v="3.3"/>
    <x v="0"/>
    <n v="38"/>
    <n v="36"/>
  </r>
  <r>
    <s v="VTA01974"/>
    <x v="39"/>
    <n v="9"/>
    <x v="4"/>
    <x v="4"/>
    <x v="1"/>
    <x v="1"/>
    <x v="746"/>
    <s v="Calle San Lorenzo 47"/>
    <x v="1"/>
    <x v="10"/>
    <x v="8"/>
    <s v="Pequeño"/>
    <x v="2"/>
    <x v="0"/>
    <n v="1757.47"/>
    <x v="0"/>
    <n v="5272.41"/>
    <s v="Delivery"/>
    <x v="1"/>
    <x v="2"/>
    <s v="App"/>
    <x v="2"/>
    <x v="0"/>
    <n v="15"/>
    <x v="1"/>
    <s v="Happy Hour"/>
    <x v="1"/>
    <x v="1"/>
    <x v="1"/>
    <n v="7.5"/>
    <x v="3"/>
    <n v="44"/>
    <n v="41"/>
  </r>
  <r>
    <s v="VTA02056"/>
    <x v="39"/>
    <n v="9"/>
    <x v="4"/>
    <x v="4"/>
    <x v="1"/>
    <x v="1"/>
    <x v="413"/>
    <s v="Córdoba Shopping"/>
    <x v="3"/>
    <x v="19"/>
    <x v="7"/>
    <s v=""/>
    <x v="0"/>
    <x v="3"/>
    <n v="2052.0500000000002"/>
    <x v="2"/>
    <n v="10260.25"/>
    <s v="En tienda"/>
    <x v="2"/>
    <x v="0"/>
    <s v="App"/>
    <x v="2"/>
    <x v="0"/>
    <n v="0"/>
    <x v="1"/>
    <s v="Happy Hour"/>
    <x v="0"/>
    <x v="2"/>
    <x v="2"/>
    <n v="12.7"/>
    <x v="3"/>
    <n v="37"/>
    <n v="32"/>
  </r>
  <r>
    <s v="VTA02136"/>
    <x v="39"/>
    <n v="9"/>
    <x v="4"/>
    <x v="4"/>
    <x v="1"/>
    <x v="1"/>
    <x v="98"/>
    <s v="Avenida Colón 608"/>
    <x v="2"/>
    <x v="14"/>
    <x v="6"/>
    <s v=""/>
    <x v="0"/>
    <x v="3"/>
    <n v="3109.99"/>
    <x v="3"/>
    <n v="15549.95"/>
    <s v="Take Away"/>
    <x v="3"/>
    <x v="1"/>
    <s v="Efectivo"/>
    <x v="0"/>
    <x v="0"/>
    <n v="10"/>
    <x v="1"/>
    <s v="Happy Hour"/>
    <x v="0"/>
    <x v="1"/>
    <x v="0"/>
    <n v="13.8"/>
    <x v="3"/>
    <n v="10"/>
    <n v="5"/>
  </r>
  <r>
    <s v="VTA02189"/>
    <x v="39"/>
    <n v="9"/>
    <x v="4"/>
    <x v="4"/>
    <x v="1"/>
    <x v="1"/>
    <x v="722"/>
    <s v="Córdoba Shopping"/>
    <x v="3"/>
    <x v="3"/>
    <x v="3"/>
    <s v=""/>
    <x v="0"/>
    <x v="0"/>
    <n v="1182.96"/>
    <x v="0"/>
    <n v="3548.88"/>
    <s v="En tienda"/>
    <x v="0"/>
    <x v="0"/>
    <s v="App"/>
    <x v="2"/>
    <x v="1"/>
    <n v="0"/>
    <x v="3"/>
    <s v="Combo"/>
    <x v="4"/>
    <x v="0"/>
    <x v="1"/>
    <n v="9.3000000000000007"/>
    <x v="0"/>
    <n v="13"/>
    <n v="10"/>
  </r>
  <r>
    <s v="VTA02365"/>
    <x v="39"/>
    <n v="9"/>
    <x v="4"/>
    <x v="4"/>
    <x v="1"/>
    <x v="1"/>
    <x v="189"/>
    <s v="Calle San Lorenzo 47"/>
    <x v="1"/>
    <x v="7"/>
    <x v="6"/>
    <s v=""/>
    <x v="0"/>
    <x v="3"/>
    <n v="3113.2"/>
    <x v="3"/>
    <n v="15566"/>
    <s v="Take Away"/>
    <x v="3"/>
    <x v="1"/>
    <s v="Efectivo"/>
    <x v="0"/>
    <x v="0"/>
    <n v="10"/>
    <x v="0"/>
    <s v="2x1"/>
    <x v="5"/>
    <x v="1"/>
    <x v="1"/>
    <n v="5.7"/>
    <x v="0"/>
    <n v="26"/>
    <n v="21"/>
  </r>
  <r>
    <s v="VTA02465"/>
    <x v="39"/>
    <n v="9"/>
    <x v="4"/>
    <x v="4"/>
    <x v="1"/>
    <x v="1"/>
    <x v="623"/>
    <s v="Calle San Lorenzo 47"/>
    <x v="1"/>
    <x v="19"/>
    <x v="7"/>
    <s v=""/>
    <x v="0"/>
    <x v="1"/>
    <n v="2540.48"/>
    <x v="2"/>
    <n v="10161.92"/>
    <s v="Take Away"/>
    <x v="2"/>
    <x v="1"/>
    <s v="App"/>
    <x v="2"/>
    <x v="1"/>
    <n v="0"/>
    <x v="0"/>
    <s v="2x1"/>
    <x v="4"/>
    <x v="0"/>
    <x v="0"/>
    <n v="14.8"/>
    <x v="2"/>
    <n v="21"/>
    <n v="17"/>
  </r>
  <r>
    <s v="VTA02680"/>
    <x v="39"/>
    <n v="9"/>
    <x v="4"/>
    <x v="4"/>
    <x v="1"/>
    <x v="1"/>
    <x v="574"/>
    <s v="Córdoba Shopping"/>
    <x v="3"/>
    <x v="6"/>
    <x v="5"/>
    <s v=""/>
    <x v="0"/>
    <x v="4"/>
    <n v="2042"/>
    <x v="2"/>
    <n v="4084"/>
    <s v="Take Away"/>
    <x v="0"/>
    <x v="1"/>
    <s v="App"/>
    <x v="2"/>
    <x v="0"/>
    <n v="0"/>
    <x v="1"/>
    <s v="Happy Hour"/>
    <x v="3"/>
    <x v="2"/>
    <x v="1"/>
    <n v="6.7"/>
    <x v="1"/>
    <n v="32"/>
    <n v="30"/>
  </r>
  <r>
    <s v="VTA02880"/>
    <x v="39"/>
    <n v="9"/>
    <x v="4"/>
    <x v="4"/>
    <x v="1"/>
    <x v="1"/>
    <x v="146"/>
    <s v="Córdoba Shopping"/>
    <x v="3"/>
    <x v="3"/>
    <x v="3"/>
    <s v=""/>
    <x v="0"/>
    <x v="2"/>
    <n v="1532.03"/>
    <x v="0"/>
    <n v="1532.03"/>
    <s v="Take Away"/>
    <x v="0"/>
    <x v="1"/>
    <s v="Efectivo"/>
    <x v="0"/>
    <x v="0"/>
    <n v="0"/>
    <x v="2"/>
    <s v="Ninguna"/>
    <x v="4"/>
    <x v="1"/>
    <x v="1"/>
    <n v="6.7"/>
    <x v="1"/>
    <n v="41"/>
    <n v="40"/>
  </r>
  <r>
    <s v="VTA03010"/>
    <x v="39"/>
    <n v="9"/>
    <x v="4"/>
    <x v="4"/>
    <x v="1"/>
    <x v="1"/>
    <x v="409"/>
    <s v="Calle San Lorenzo 47"/>
    <x v="1"/>
    <x v="10"/>
    <x v="8"/>
    <s v="Grande"/>
    <x v="3"/>
    <x v="1"/>
    <n v="1510.11"/>
    <x v="0"/>
    <n v="6040.44"/>
    <s v="En tienda"/>
    <x v="1"/>
    <x v="0"/>
    <s v="Efectivo"/>
    <x v="0"/>
    <x v="1"/>
    <n v="0"/>
    <x v="2"/>
    <s v="Ninguna"/>
    <x v="2"/>
    <x v="2"/>
    <x v="0"/>
    <n v="13.7"/>
    <x v="1"/>
    <n v="30"/>
    <n v="26"/>
  </r>
  <r>
    <s v="VTA03017"/>
    <x v="39"/>
    <n v="9"/>
    <x v="4"/>
    <x v="4"/>
    <x v="1"/>
    <x v="1"/>
    <x v="544"/>
    <s v="San Lorenzo 25, Nueva Córdoba"/>
    <x v="0"/>
    <x v="8"/>
    <x v="0"/>
    <s v=""/>
    <x v="0"/>
    <x v="2"/>
    <n v="1560.86"/>
    <x v="0"/>
    <n v="1560.86"/>
    <s v="Delivery"/>
    <x v="0"/>
    <x v="2"/>
    <s v="Efectivo"/>
    <x v="0"/>
    <x v="1"/>
    <n v="0"/>
    <x v="0"/>
    <s v="2x1"/>
    <x v="3"/>
    <x v="1"/>
    <x v="3"/>
    <n v="2.1"/>
    <x v="4"/>
    <n v="45"/>
    <n v="44"/>
  </r>
  <r>
    <s v="VTA03033"/>
    <x v="39"/>
    <n v="9"/>
    <x v="4"/>
    <x v="4"/>
    <x v="1"/>
    <x v="1"/>
    <x v="733"/>
    <s v="Avenida Colón 608"/>
    <x v="2"/>
    <x v="10"/>
    <x v="8"/>
    <s v="Tall"/>
    <x v="1"/>
    <x v="0"/>
    <n v="1737.15"/>
    <x v="0"/>
    <n v="5211.45"/>
    <s v="Take Away"/>
    <x v="1"/>
    <x v="1"/>
    <s v="Efectivo"/>
    <x v="0"/>
    <x v="1"/>
    <n v="0"/>
    <x v="3"/>
    <s v="Combo"/>
    <x v="3"/>
    <x v="0"/>
    <x v="3"/>
    <n v="4.3"/>
    <x v="3"/>
    <n v="47"/>
    <n v="44"/>
  </r>
  <r>
    <s v="VTA03099"/>
    <x v="39"/>
    <n v="9"/>
    <x v="4"/>
    <x v="4"/>
    <x v="1"/>
    <x v="1"/>
    <x v="383"/>
    <s v="Avenida Colón 608"/>
    <x v="2"/>
    <x v="33"/>
    <x v="4"/>
    <s v="Pequeño"/>
    <x v="2"/>
    <x v="2"/>
    <n v="1381.58"/>
    <x v="0"/>
    <n v="1381.58"/>
    <s v="Delivery"/>
    <x v="0"/>
    <x v="2"/>
    <s v="Tarjeta"/>
    <x v="1"/>
    <x v="1"/>
    <n v="0"/>
    <x v="0"/>
    <s v="2x1"/>
    <x v="1"/>
    <x v="2"/>
    <x v="3"/>
    <n v="4"/>
    <x v="2"/>
    <n v="19"/>
    <n v="18"/>
  </r>
  <r>
    <s v="VTA03143"/>
    <x v="39"/>
    <n v="9"/>
    <x v="4"/>
    <x v="4"/>
    <x v="1"/>
    <x v="1"/>
    <x v="542"/>
    <s v="Córdoba Shopping"/>
    <x v="3"/>
    <x v="3"/>
    <x v="3"/>
    <s v=""/>
    <x v="0"/>
    <x v="4"/>
    <n v="1648.82"/>
    <x v="0"/>
    <n v="3297.64"/>
    <s v="Delivery"/>
    <x v="0"/>
    <x v="2"/>
    <s v="Efectivo"/>
    <x v="0"/>
    <x v="0"/>
    <n v="0"/>
    <x v="0"/>
    <s v="2x1"/>
    <x v="1"/>
    <x v="2"/>
    <x v="2"/>
    <n v="12.1"/>
    <x v="3"/>
    <n v="48"/>
    <n v="46"/>
  </r>
  <r>
    <s v="VTA03244"/>
    <x v="39"/>
    <n v="9"/>
    <x v="4"/>
    <x v="4"/>
    <x v="1"/>
    <x v="1"/>
    <x v="747"/>
    <s v="San Lorenzo 25, Nueva Córdoba"/>
    <x v="0"/>
    <x v="12"/>
    <x v="4"/>
    <s v="Pequeño"/>
    <x v="2"/>
    <x v="0"/>
    <n v="1616.93"/>
    <x v="0"/>
    <n v="4850.79"/>
    <s v="Delivery"/>
    <x v="0"/>
    <x v="2"/>
    <s v="Tarjeta"/>
    <x v="1"/>
    <x v="1"/>
    <n v="0"/>
    <x v="0"/>
    <s v="2x1"/>
    <x v="4"/>
    <x v="0"/>
    <x v="0"/>
    <n v="14.4"/>
    <x v="0"/>
    <n v="41"/>
    <n v="38"/>
  </r>
  <r>
    <s v="VTA03835"/>
    <x v="39"/>
    <n v="9"/>
    <x v="4"/>
    <x v="4"/>
    <x v="1"/>
    <x v="1"/>
    <x v="431"/>
    <s v="Avenida Colón 608"/>
    <x v="2"/>
    <x v="9"/>
    <x v="7"/>
    <s v=""/>
    <x v="0"/>
    <x v="3"/>
    <n v="2281.91"/>
    <x v="2"/>
    <n v="11409.55"/>
    <s v="Delivery"/>
    <x v="2"/>
    <x v="2"/>
    <s v="Efectivo"/>
    <x v="0"/>
    <x v="1"/>
    <n v="0"/>
    <x v="2"/>
    <s v="Ninguna"/>
    <x v="1"/>
    <x v="2"/>
    <x v="0"/>
    <n v="13.5"/>
    <x v="0"/>
    <n v="31"/>
    <n v="26"/>
  </r>
  <r>
    <s v="VTA03861"/>
    <x v="39"/>
    <n v="9"/>
    <x v="4"/>
    <x v="4"/>
    <x v="1"/>
    <x v="1"/>
    <x v="648"/>
    <s v="San Lorenzo 25, Nueva Córdoba"/>
    <x v="0"/>
    <x v="11"/>
    <x v="9"/>
    <s v="Tall"/>
    <x v="1"/>
    <x v="2"/>
    <n v="1691.79"/>
    <x v="0"/>
    <n v="1691.79"/>
    <s v="Delivery"/>
    <x v="0"/>
    <x v="2"/>
    <s v="App"/>
    <x v="2"/>
    <x v="1"/>
    <n v="0"/>
    <x v="1"/>
    <s v="Happy Hour"/>
    <x v="3"/>
    <x v="2"/>
    <x v="3"/>
    <n v="4.9000000000000004"/>
    <x v="4"/>
    <n v="31"/>
    <n v="30"/>
  </r>
  <r>
    <s v="VTA03880"/>
    <x v="39"/>
    <n v="9"/>
    <x v="4"/>
    <x v="4"/>
    <x v="1"/>
    <x v="1"/>
    <x v="196"/>
    <s v="Córdoba Shopping"/>
    <x v="3"/>
    <x v="19"/>
    <x v="7"/>
    <s v=""/>
    <x v="0"/>
    <x v="1"/>
    <n v="2209.37"/>
    <x v="2"/>
    <n v="8837.48"/>
    <s v="Delivery"/>
    <x v="1"/>
    <x v="2"/>
    <s v="Efectivo"/>
    <x v="0"/>
    <x v="0"/>
    <n v="10"/>
    <x v="2"/>
    <s v="Ninguna"/>
    <x v="4"/>
    <x v="0"/>
    <x v="1"/>
    <n v="9.5"/>
    <x v="2"/>
    <n v="28"/>
    <n v="24"/>
  </r>
  <r>
    <s v="VTA03992"/>
    <x v="39"/>
    <n v="9"/>
    <x v="4"/>
    <x v="4"/>
    <x v="1"/>
    <x v="1"/>
    <x v="709"/>
    <s v="Calle San Lorenzo 47"/>
    <x v="1"/>
    <x v="9"/>
    <x v="7"/>
    <s v=""/>
    <x v="0"/>
    <x v="2"/>
    <n v="2828.54"/>
    <x v="2"/>
    <n v="2828.54"/>
    <s v="En tienda"/>
    <x v="0"/>
    <x v="0"/>
    <s v="App"/>
    <x v="2"/>
    <x v="1"/>
    <n v="0"/>
    <x v="2"/>
    <s v="Ninguna"/>
    <x v="4"/>
    <x v="2"/>
    <x v="1"/>
    <n v="7.1"/>
    <x v="0"/>
    <n v="26"/>
    <n v="25"/>
  </r>
  <r>
    <s v="VTA04019"/>
    <x v="39"/>
    <n v="9"/>
    <x v="4"/>
    <x v="4"/>
    <x v="1"/>
    <x v="1"/>
    <x v="381"/>
    <s v="San Lorenzo 25, Nueva Córdoba"/>
    <x v="0"/>
    <x v="7"/>
    <x v="6"/>
    <s v=""/>
    <x v="0"/>
    <x v="1"/>
    <n v="2705.47"/>
    <x v="2"/>
    <n v="10821.88"/>
    <s v="En tienda"/>
    <x v="2"/>
    <x v="0"/>
    <s v="App"/>
    <x v="2"/>
    <x v="1"/>
    <n v="0"/>
    <x v="3"/>
    <s v="Combo"/>
    <x v="4"/>
    <x v="2"/>
    <x v="1"/>
    <n v="6"/>
    <x v="3"/>
    <n v="36"/>
    <n v="32"/>
  </r>
  <r>
    <s v="VTA04064"/>
    <x v="39"/>
    <n v="9"/>
    <x v="4"/>
    <x v="4"/>
    <x v="1"/>
    <x v="1"/>
    <x v="748"/>
    <s v="Calle San Lorenzo 47"/>
    <x v="1"/>
    <x v="21"/>
    <x v="1"/>
    <s v=""/>
    <x v="0"/>
    <x v="1"/>
    <n v="1006.77"/>
    <x v="0"/>
    <n v="4027.08"/>
    <s v="Delivery"/>
    <x v="0"/>
    <x v="2"/>
    <s v="Efectivo"/>
    <x v="0"/>
    <x v="0"/>
    <n v="0"/>
    <x v="1"/>
    <s v="Happy Hour"/>
    <x v="5"/>
    <x v="2"/>
    <x v="2"/>
    <n v="12"/>
    <x v="0"/>
    <n v="44"/>
    <n v="40"/>
  </r>
  <r>
    <s v="VTA04070"/>
    <x v="39"/>
    <n v="9"/>
    <x v="4"/>
    <x v="4"/>
    <x v="1"/>
    <x v="1"/>
    <x v="72"/>
    <s v="Córdoba Shopping"/>
    <x v="3"/>
    <x v="8"/>
    <x v="0"/>
    <s v=""/>
    <x v="0"/>
    <x v="1"/>
    <n v="1373.04"/>
    <x v="0"/>
    <n v="5492.16"/>
    <s v="Delivery"/>
    <x v="1"/>
    <x v="2"/>
    <s v="App"/>
    <x v="2"/>
    <x v="1"/>
    <n v="0"/>
    <x v="0"/>
    <s v="2x1"/>
    <x v="3"/>
    <x v="2"/>
    <x v="2"/>
    <n v="10.6"/>
    <x v="4"/>
    <n v="34"/>
    <n v="30"/>
  </r>
  <r>
    <s v="VTA04165"/>
    <x v="39"/>
    <n v="9"/>
    <x v="4"/>
    <x v="4"/>
    <x v="1"/>
    <x v="1"/>
    <x v="190"/>
    <s v="San Lorenzo 25, Nueva Córdoba"/>
    <x v="0"/>
    <x v="25"/>
    <x v="2"/>
    <s v=""/>
    <x v="0"/>
    <x v="0"/>
    <n v="979.11"/>
    <x v="1"/>
    <n v="2937.33"/>
    <s v="En tienda"/>
    <x v="0"/>
    <x v="0"/>
    <s v="Tarjeta"/>
    <x v="1"/>
    <x v="0"/>
    <n v="10"/>
    <x v="2"/>
    <s v="Ninguna"/>
    <x v="5"/>
    <x v="1"/>
    <x v="1"/>
    <n v="7.4"/>
    <x v="2"/>
    <n v="18"/>
    <n v="15"/>
  </r>
  <r>
    <s v="VTA04168"/>
    <x v="39"/>
    <n v="9"/>
    <x v="4"/>
    <x v="4"/>
    <x v="1"/>
    <x v="1"/>
    <x v="749"/>
    <s v="Calle San Lorenzo 47"/>
    <x v="1"/>
    <x v="28"/>
    <x v="2"/>
    <s v=""/>
    <x v="0"/>
    <x v="1"/>
    <n v="1407.53"/>
    <x v="0"/>
    <n v="5630.12"/>
    <s v="En tienda"/>
    <x v="1"/>
    <x v="0"/>
    <s v="Efectivo"/>
    <x v="0"/>
    <x v="0"/>
    <n v="0"/>
    <x v="2"/>
    <s v="Ninguna"/>
    <x v="2"/>
    <x v="1"/>
    <x v="2"/>
    <n v="11.9"/>
    <x v="4"/>
    <n v="34"/>
    <n v="30"/>
  </r>
  <r>
    <s v="VTA04395"/>
    <x v="39"/>
    <n v="9"/>
    <x v="4"/>
    <x v="4"/>
    <x v="1"/>
    <x v="1"/>
    <x v="176"/>
    <s v="Calle San Lorenzo 47"/>
    <x v="1"/>
    <x v="34"/>
    <x v="4"/>
    <s v="Tall"/>
    <x v="1"/>
    <x v="3"/>
    <n v="1791.47"/>
    <x v="0"/>
    <n v="8957.35"/>
    <s v="Take Away"/>
    <x v="1"/>
    <x v="1"/>
    <s v="Tarjeta"/>
    <x v="1"/>
    <x v="1"/>
    <n v="0"/>
    <x v="2"/>
    <s v="Ninguna"/>
    <x v="1"/>
    <x v="1"/>
    <x v="1"/>
    <n v="5.6"/>
    <x v="2"/>
    <n v="48"/>
    <n v="43"/>
  </r>
  <r>
    <s v="VTA04546"/>
    <x v="39"/>
    <n v="9"/>
    <x v="4"/>
    <x v="4"/>
    <x v="1"/>
    <x v="1"/>
    <x v="356"/>
    <s v="Avenida Colón 608"/>
    <x v="2"/>
    <x v="12"/>
    <x v="4"/>
    <s v="Tall"/>
    <x v="1"/>
    <x v="2"/>
    <n v="1573.66"/>
    <x v="0"/>
    <n v="1573.66"/>
    <s v="Take Away"/>
    <x v="0"/>
    <x v="1"/>
    <s v="Efectivo"/>
    <x v="0"/>
    <x v="0"/>
    <n v="15"/>
    <x v="1"/>
    <s v="Happy Hour"/>
    <x v="5"/>
    <x v="0"/>
    <x v="3"/>
    <n v="2.5"/>
    <x v="1"/>
    <n v="20"/>
    <n v="19"/>
  </r>
  <r>
    <s v="VTA04600"/>
    <x v="39"/>
    <n v="9"/>
    <x v="4"/>
    <x v="4"/>
    <x v="1"/>
    <x v="1"/>
    <x v="493"/>
    <s v="Avenida Colón 608"/>
    <x v="2"/>
    <x v="7"/>
    <x v="6"/>
    <s v=""/>
    <x v="0"/>
    <x v="2"/>
    <n v="2681.52"/>
    <x v="2"/>
    <n v="2681.52"/>
    <s v="Take Away"/>
    <x v="0"/>
    <x v="1"/>
    <s v="Tarjeta"/>
    <x v="1"/>
    <x v="1"/>
    <n v="0"/>
    <x v="2"/>
    <s v="Ninguna"/>
    <x v="4"/>
    <x v="0"/>
    <x v="2"/>
    <n v="11.3"/>
    <x v="2"/>
    <n v="24"/>
    <n v="23"/>
  </r>
  <r>
    <s v="VTA04647"/>
    <x v="39"/>
    <n v="9"/>
    <x v="4"/>
    <x v="4"/>
    <x v="1"/>
    <x v="1"/>
    <x v="556"/>
    <s v="Calle San Lorenzo 47"/>
    <x v="1"/>
    <x v="9"/>
    <x v="7"/>
    <s v=""/>
    <x v="0"/>
    <x v="0"/>
    <n v="2772.8"/>
    <x v="2"/>
    <n v="8318.4"/>
    <s v="Delivery"/>
    <x v="1"/>
    <x v="2"/>
    <s v="App"/>
    <x v="2"/>
    <x v="1"/>
    <n v="0"/>
    <x v="2"/>
    <s v="Ninguna"/>
    <x v="1"/>
    <x v="1"/>
    <x v="1"/>
    <n v="8.1999999999999993"/>
    <x v="2"/>
    <n v="13"/>
    <n v="10"/>
  </r>
  <r>
    <s v="VTA04809"/>
    <x v="39"/>
    <n v="9"/>
    <x v="4"/>
    <x v="4"/>
    <x v="1"/>
    <x v="1"/>
    <x v="340"/>
    <s v="Calle San Lorenzo 47"/>
    <x v="1"/>
    <x v="8"/>
    <x v="0"/>
    <s v=""/>
    <x v="0"/>
    <x v="4"/>
    <n v="1011.22"/>
    <x v="0"/>
    <n v="2022.44"/>
    <s v="Delivery"/>
    <x v="0"/>
    <x v="2"/>
    <s v="App"/>
    <x v="2"/>
    <x v="1"/>
    <n v="0"/>
    <x v="0"/>
    <s v="2x1"/>
    <x v="3"/>
    <x v="0"/>
    <x v="1"/>
    <n v="8.4"/>
    <x v="4"/>
    <n v="36"/>
    <n v="34"/>
  </r>
  <r>
    <s v="VTA00092"/>
    <x v="40"/>
    <n v="10"/>
    <x v="5"/>
    <x v="5"/>
    <x v="1"/>
    <x v="1"/>
    <x v="421"/>
    <s v="Córdoba Shopping"/>
    <x v="3"/>
    <x v="3"/>
    <x v="3"/>
    <s v=""/>
    <x v="0"/>
    <x v="3"/>
    <n v="1334.26"/>
    <x v="0"/>
    <n v="6671.3"/>
    <s v="Delivery"/>
    <x v="1"/>
    <x v="2"/>
    <s v="Tarjeta"/>
    <x v="1"/>
    <x v="0"/>
    <n v="0"/>
    <x v="2"/>
    <s v="Ninguna"/>
    <x v="1"/>
    <x v="0"/>
    <x v="3"/>
    <n v="4.5999999999999996"/>
    <x v="0"/>
    <n v="21"/>
    <n v="16"/>
  </r>
  <r>
    <s v="VTA00282"/>
    <x v="40"/>
    <n v="10"/>
    <x v="5"/>
    <x v="5"/>
    <x v="1"/>
    <x v="1"/>
    <x v="85"/>
    <s v="Avenida Colón 608"/>
    <x v="2"/>
    <x v="29"/>
    <x v="9"/>
    <s v="Venti"/>
    <x v="4"/>
    <x v="2"/>
    <n v="1457.34"/>
    <x v="0"/>
    <n v="1457.34"/>
    <s v="Delivery"/>
    <x v="0"/>
    <x v="2"/>
    <s v="App"/>
    <x v="2"/>
    <x v="0"/>
    <n v="15"/>
    <x v="0"/>
    <s v="2x1"/>
    <x v="2"/>
    <x v="0"/>
    <x v="1"/>
    <n v="6.5"/>
    <x v="0"/>
    <n v="46"/>
    <n v="45"/>
  </r>
  <r>
    <s v="VTA00297"/>
    <x v="40"/>
    <n v="10"/>
    <x v="5"/>
    <x v="5"/>
    <x v="1"/>
    <x v="1"/>
    <x v="256"/>
    <s v="Córdoba Shopping"/>
    <x v="3"/>
    <x v="3"/>
    <x v="3"/>
    <s v=""/>
    <x v="0"/>
    <x v="1"/>
    <n v="1595.18"/>
    <x v="0"/>
    <n v="6380.72"/>
    <s v="Take Away"/>
    <x v="1"/>
    <x v="1"/>
    <s v="App"/>
    <x v="2"/>
    <x v="1"/>
    <n v="0"/>
    <x v="3"/>
    <s v="Combo"/>
    <x v="3"/>
    <x v="0"/>
    <x v="1"/>
    <n v="6.6"/>
    <x v="2"/>
    <n v="32"/>
    <n v="28"/>
  </r>
  <r>
    <s v="VTA00361"/>
    <x v="40"/>
    <n v="10"/>
    <x v="5"/>
    <x v="5"/>
    <x v="1"/>
    <x v="1"/>
    <x v="625"/>
    <s v="Córdoba Shopping"/>
    <x v="3"/>
    <x v="3"/>
    <x v="3"/>
    <s v=""/>
    <x v="0"/>
    <x v="0"/>
    <n v="1111.83"/>
    <x v="0"/>
    <n v="3335.49"/>
    <s v="En tienda"/>
    <x v="0"/>
    <x v="0"/>
    <s v="App"/>
    <x v="2"/>
    <x v="1"/>
    <n v="0"/>
    <x v="2"/>
    <s v="Ninguna"/>
    <x v="3"/>
    <x v="2"/>
    <x v="2"/>
    <n v="10.9"/>
    <x v="0"/>
    <n v="40"/>
    <n v="37"/>
  </r>
  <r>
    <s v="VTA00436"/>
    <x v="40"/>
    <n v="10"/>
    <x v="5"/>
    <x v="5"/>
    <x v="1"/>
    <x v="1"/>
    <x v="658"/>
    <s v="Calle San Lorenzo 47"/>
    <x v="1"/>
    <x v="8"/>
    <x v="0"/>
    <s v=""/>
    <x v="0"/>
    <x v="3"/>
    <n v="1105.8499999999999"/>
    <x v="0"/>
    <n v="5529.25"/>
    <s v="En tienda"/>
    <x v="1"/>
    <x v="0"/>
    <s v="Efectivo"/>
    <x v="0"/>
    <x v="1"/>
    <n v="0"/>
    <x v="3"/>
    <s v="Combo"/>
    <x v="2"/>
    <x v="2"/>
    <x v="1"/>
    <n v="5.6"/>
    <x v="4"/>
    <n v="24"/>
    <n v="19"/>
  </r>
  <r>
    <s v="VTA00524"/>
    <x v="40"/>
    <n v="10"/>
    <x v="5"/>
    <x v="5"/>
    <x v="1"/>
    <x v="1"/>
    <x v="339"/>
    <s v="Avenida Colón 608"/>
    <x v="2"/>
    <x v="31"/>
    <x v="9"/>
    <s v="Tall"/>
    <x v="1"/>
    <x v="2"/>
    <n v="1635.72"/>
    <x v="0"/>
    <n v="1635.72"/>
    <s v="Delivery"/>
    <x v="0"/>
    <x v="2"/>
    <s v="Efectivo"/>
    <x v="0"/>
    <x v="0"/>
    <n v="0"/>
    <x v="2"/>
    <s v="Ninguna"/>
    <x v="0"/>
    <x v="1"/>
    <x v="0"/>
    <n v="13.1"/>
    <x v="2"/>
    <n v="25"/>
    <n v="24"/>
  </r>
  <r>
    <s v="VTA00548"/>
    <x v="40"/>
    <n v="10"/>
    <x v="5"/>
    <x v="5"/>
    <x v="1"/>
    <x v="1"/>
    <x v="20"/>
    <s v="San Lorenzo 25, Nueva Córdoba"/>
    <x v="0"/>
    <x v="3"/>
    <x v="3"/>
    <s v=""/>
    <x v="0"/>
    <x v="3"/>
    <n v="1631.15"/>
    <x v="0"/>
    <n v="8155.75"/>
    <s v="En tienda"/>
    <x v="1"/>
    <x v="0"/>
    <s v="App"/>
    <x v="2"/>
    <x v="0"/>
    <n v="10"/>
    <x v="2"/>
    <s v="Ninguna"/>
    <x v="4"/>
    <x v="2"/>
    <x v="1"/>
    <n v="9.1999999999999993"/>
    <x v="3"/>
    <n v="12"/>
    <n v="7"/>
  </r>
  <r>
    <s v="VTA00570"/>
    <x v="40"/>
    <n v="10"/>
    <x v="5"/>
    <x v="5"/>
    <x v="1"/>
    <x v="1"/>
    <x v="750"/>
    <s v="Avenida Colón 608"/>
    <x v="2"/>
    <x v="6"/>
    <x v="5"/>
    <s v=""/>
    <x v="0"/>
    <x v="1"/>
    <n v="1924.59"/>
    <x v="0"/>
    <n v="7698.36"/>
    <s v="En tienda"/>
    <x v="1"/>
    <x v="0"/>
    <s v="Efectivo"/>
    <x v="0"/>
    <x v="0"/>
    <n v="10"/>
    <x v="0"/>
    <s v="2x1"/>
    <x v="4"/>
    <x v="0"/>
    <x v="0"/>
    <n v="13.5"/>
    <x v="4"/>
    <n v="16"/>
    <n v="12"/>
  </r>
  <r>
    <s v="VTA00622"/>
    <x v="40"/>
    <n v="10"/>
    <x v="5"/>
    <x v="5"/>
    <x v="1"/>
    <x v="1"/>
    <x v="690"/>
    <s v="San Lorenzo 25, Nueva Córdoba"/>
    <x v="0"/>
    <x v="4"/>
    <x v="2"/>
    <s v=""/>
    <x v="0"/>
    <x v="0"/>
    <n v="966.87"/>
    <x v="1"/>
    <n v="2900.61"/>
    <s v="Take Away"/>
    <x v="0"/>
    <x v="1"/>
    <s v="App"/>
    <x v="2"/>
    <x v="0"/>
    <n v="10"/>
    <x v="0"/>
    <s v="2x1"/>
    <x v="2"/>
    <x v="2"/>
    <x v="1"/>
    <n v="9.3000000000000007"/>
    <x v="3"/>
    <n v="39"/>
    <n v="36"/>
  </r>
  <r>
    <s v="VTA00746"/>
    <x v="40"/>
    <n v="10"/>
    <x v="5"/>
    <x v="5"/>
    <x v="1"/>
    <x v="1"/>
    <x v="588"/>
    <s v="Córdoba Shopping"/>
    <x v="3"/>
    <x v="27"/>
    <x v="10"/>
    <s v=""/>
    <x v="0"/>
    <x v="2"/>
    <n v="1795.02"/>
    <x v="0"/>
    <n v="1795.02"/>
    <s v="Delivery"/>
    <x v="0"/>
    <x v="2"/>
    <s v="Tarjeta"/>
    <x v="1"/>
    <x v="0"/>
    <n v="0"/>
    <x v="2"/>
    <s v="Ninguna"/>
    <x v="0"/>
    <x v="0"/>
    <x v="0"/>
    <n v="14.3"/>
    <x v="3"/>
    <n v="28"/>
    <n v="27"/>
  </r>
  <r>
    <s v="VTA00781"/>
    <x v="40"/>
    <n v="10"/>
    <x v="5"/>
    <x v="5"/>
    <x v="1"/>
    <x v="1"/>
    <x v="492"/>
    <s v="Avenida Colón 608"/>
    <x v="2"/>
    <x v="21"/>
    <x v="1"/>
    <s v=""/>
    <x v="0"/>
    <x v="0"/>
    <n v="1118.5999999999999"/>
    <x v="0"/>
    <n v="3355.8"/>
    <s v="Take Away"/>
    <x v="0"/>
    <x v="1"/>
    <s v="App"/>
    <x v="2"/>
    <x v="1"/>
    <n v="0"/>
    <x v="3"/>
    <s v="Combo"/>
    <x v="2"/>
    <x v="0"/>
    <x v="1"/>
    <n v="7.9"/>
    <x v="2"/>
    <n v="41"/>
    <n v="38"/>
  </r>
  <r>
    <s v="VTA00840"/>
    <x v="40"/>
    <n v="10"/>
    <x v="5"/>
    <x v="5"/>
    <x v="1"/>
    <x v="1"/>
    <x v="23"/>
    <s v="Córdoba Shopping"/>
    <x v="3"/>
    <x v="10"/>
    <x v="8"/>
    <s v="Tall"/>
    <x v="1"/>
    <x v="0"/>
    <n v="1821.64"/>
    <x v="0"/>
    <n v="5464.92"/>
    <s v="En tienda"/>
    <x v="1"/>
    <x v="0"/>
    <s v="App"/>
    <x v="2"/>
    <x v="1"/>
    <n v="0"/>
    <x v="1"/>
    <s v="Happy Hour"/>
    <x v="3"/>
    <x v="0"/>
    <x v="3"/>
    <n v="2.2999999999999998"/>
    <x v="3"/>
    <n v="13"/>
    <n v="10"/>
  </r>
  <r>
    <s v="VTA00887"/>
    <x v="40"/>
    <n v="10"/>
    <x v="5"/>
    <x v="5"/>
    <x v="1"/>
    <x v="1"/>
    <x v="307"/>
    <s v="Avenida Colón 608"/>
    <x v="2"/>
    <x v="19"/>
    <x v="7"/>
    <s v=""/>
    <x v="0"/>
    <x v="3"/>
    <n v="2789.99"/>
    <x v="2"/>
    <n v="13949.95"/>
    <s v="En tienda"/>
    <x v="2"/>
    <x v="0"/>
    <s v="Efectivo"/>
    <x v="0"/>
    <x v="0"/>
    <n v="0"/>
    <x v="3"/>
    <s v="Combo"/>
    <x v="5"/>
    <x v="0"/>
    <x v="1"/>
    <n v="8.3000000000000007"/>
    <x v="4"/>
    <n v="14"/>
    <n v="9"/>
  </r>
  <r>
    <s v="VTA01096"/>
    <x v="40"/>
    <n v="10"/>
    <x v="5"/>
    <x v="5"/>
    <x v="1"/>
    <x v="1"/>
    <x v="588"/>
    <s v="San Lorenzo 25, Nueva Córdoba"/>
    <x v="0"/>
    <x v="6"/>
    <x v="5"/>
    <s v=""/>
    <x v="0"/>
    <x v="0"/>
    <n v="1948.94"/>
    <x v="0"/>
    <n v="5846.82"/>
    <s v="Take Away"/>
    <x v="1"/>
    <x v="1"/>
    <s v="App"/>
    <x v="2"/>
    <x v="1"/>
    <n v="0"/>
    <x v="0"/>
    <s v="2x1"/>
    <x v="1"/>
    <x v="0"/>
    <x v="1"/>
    <n v="6.9"/>
    <x v="3"/>
    <n v="44"/>
    <n v="41"/>
  </r>
  <r>
    <s v="VTA01337"/>
    <x v="40"/>
    <n v="10"/>
    <x v="5"/>
    <x v="5"/>
    <x v="1"/>
    <x v="1"/>
    <x v="444"/>
    <s v="Calle San Lorenzo 47"/>
    <x v="1"/>
    <x v="6"/>
    <x v="5"/>
    <s v=""/>
    <x v="0"/>
    <x v="3"/>
    <n v="2104.41"/>
    <x v="2"/>
    <n v="10522.05"/>
    <s v="Delivery"/>
    <x v="2"/>
    <x v="2"/>
    <s v="Tarjeta"/>
    <x v="1"/>
    <x v="1"/>
    <n v="0"/>
    <x v="0"/>
    <s v="2x1"/>
    <x v="2"/>
    <x v="1"/>
    <x v="0"/>
    <n v="14.4"/>
    <x v="3"/>
    <n v="23"/>
    <n v="18"/>
  </r>
  <r>
    <s v="VTA01375"/>
    <x v="40"/>
    <n v="10"/>
    <x v="5"/>
    <x v="5"/>
    <x v="1"/>
    <x v="1"/>
    <x v="647"/>
    <s v="Avenida Colón 608"/>
    <x v="2"/>
    <x v="19"/>
    <x v="7"/>
    <s v=""/>
    <x v="0"/>
    <x v="2"/>
    <n v="2397.7800000000002"/>
    <x v="2"/>
    <n v="2397.7800000000002"/>
    <s v="Delivery"/>
    <x v="0"/>
    <x v="2"/>
    <s v="App"/>
    <x v="2"/>
    <x v="1"/>
    <n v="0"/>
    <x v="2"/>
    <s v="Ninguna"/>
    <x v="0"/>
    <x v="0"/>
    <x v="3"/>
    <n v="3.5"/>
    <x v="2"/>
    <n v="37"/>
    <n v="36"/>
  </r>
  <r>
    <s v="VTA01562"/>
    <x v="40"/>
    <n v="10"/>
    <x v="5"/>
    <x v="5"/>
    <x v="1"/>
    <x v="1"/>
    <x v="336"/>
    <s v="San Lorenzo 25, Nueva Córdoba"/>
    <x v="0"/>
    <x v="1"/>
    <x v="1"/>
    <s v=""/>
    <x v="0"/>
    <x v="3"/>
    <n v="1016.14"/>
    <x v="0"/>
    <n v="5080.7"/>
    <s v="Take Away"/>
    <x v="1"/>
    <x v="1"/>
    <s v="Efectivo"/>
    <x v="0"/>
    <x v="0"/>
    <n v="10"/>
    <x v="2"/>
    <s v="Ninguna"/>
    <x v="3"/>
    <x v="0"/>
    <x v="3"/>
    <n v="2.5"/>
    <x v="4"/>
    <n v="26"/>
    <n v="21"/>
  </r>
  <r>
    <s v="VTA01821"/>
    <x v="40"/>
    <n v="10"/>
    <x v="5"/>
    <x v="5"/>
    <x v="1"/>
    <x v="1"/>
    <x v="386"/>
    <s v="San Lorenzo 25, Nueva Córdoba"/>
    <x v="0"/>
    <x v="12"/>
    <x v="4"/>
    <s v="Venti"/>
    <x v="4"/>
    <x v="3"/>
    <n v="1489.51"/>
    <x v="0"/>
    <n v="7447.55"/>
    <s v="Take Away"/>
    <x v="1"/>
    <x v="1"/>
    <s v="Tarjeta"/>
    <x v="1"/>
    <x v="1"/>
    <n v="0"/>
    <x v="0"/>
    <s v="2x1"/>
    <x v="5"/>
    <x v="2"/>
    <x v="0"/>
    <n v="14.1"/>
    <x v="0"/>
    <n v="44"/>
    <n v="39"/>
  </r>
  <r>
    <s v="VTA01845"/>
    <x v="40"/>
    <n v="10"/>
    <x v="5"/>
    <x v="5"/>
    <x v="1"/>
    <x v="1"/>
    <x v="401"/>
    <s v="Córdoba Shopping"/>
    <x v="3"/>
    <x v="18"/>
    <x v="9"/>
    <s v="Pequeño"/>
    <x v="2"/>
    <x v="1"/>
    <n v="1786.73"/>
    <x v="0"/>
    <n v="7146.92"/>
    <s v="Take Away"/>
    <x v="1"/>
    <x v="1"/>
    <s v="Tarjeta"/>
    <x v="1"/>
    <x v="0"/>
    <n v="15"/>
    <x v="1"/>
    <s v="Happy Hour"/>
    <x v="3"/>
    <x v="2"/>
    <x v="1"/>
    <n v="9.4"/>
    <x v="3"/>
    <n v="47"/>
    <n v="43"/>
  </r>
  <r>
    <s v="VTA01992"/>
    <x v="40"/>
    <n v="10"/>
    <x v="5"/>
    <x v="5"/>
    <x v="1"/>
    <x v="1"/>
    <x v="294"/>
    <s v="Córdoba Shopping"/>
    <x v="3"/>
    <x v="1"/>
    <x v="1"/>
    <s v=""/>
    <x v="0"/>
    <x v="2"/>
    <n v="715.24"/>
    <x v="1"/>
    <n v="715.24"/>
    <s v="Take Away"/>
    <x v="0"/>
    <x v="1"/>
    <s v="Tarjeta"/>
    <x v="1"/>
    <x v="0"/>
    <n v="15"/>
    <x v="1"/>
    <s v="Happy Hour"/>
    <x v="5"/>
    <x v="0"/>
    <x v="1"/>
    <n v="5.9"/>
    <x v="4"/>
    <n v="29"/>
    <n v="28"/>
  </r>
  <r>
    <s v="VTA02036"/>
    <x v="40"/>
    <n v="10"/>
    <x v="5"/>
    <x v="5"/>
    <x v="1"/>
    <x v="1"/>
    <x v="661"/>
    <s v="Calle San Lorenzo 47"/>
    <x v="1"/>
    <x v="18"/>
    <x v="9"/>
    <s v="Grande"/>
    <x v="3"/>
    <x v="0"/>
    <n v="1431.23"/>
    <x v="0"/>
    <n v="4293.6899999999996"/>
    <s v="Delivery"/>
    <x v="0"/>
    <x v="2"/>
    <s v="Tarjeta"/>
    <x v="1"/>
    <x v="0"/>
    <n v="10"/>
    <x v="3"/>
    <s v="Combo"/>
    <x v="2"/>
    <x v="1"/>
    <x v="1"/>
    <n v="9.9"/>
    <x v="3"/>
    <n v="36"/>
    <n v="33"/>
  </r>
  <r>
    <s v="VTA02098"/>
    <x v="40"/>
    <n v="10"/>
    <x v="5"/>
    <x v="5"/>
    <x v="1"/>
    <x v="1"/>
    <x v="127"/>
    <s v="San Lorenzo 25, Nueva Córdoba"/>
    <x v="0"/>
    <x v="15"/>
    <x v="10"/>
    <s v=""/>
    <x v="0"/>
    <x v="1"/>
    <n v="1671.31"/>
    <x v="0"/>
    <n v="6685.24"/>
    <s v="En tienda"/>
    <x v="1"/>
    <x v="0"/>
    <s v="Efectivo"/>
    <x v="0"/>
    <x v="1"/>
    <n v="0"/>
    <x v="3"/>
    <s v="Combo"/>
    <x v="5"/>
    <x v="0"/>
    <x v="3"/>
    <n v="4.8"/>
    <x v="0"/>
    <n v="19"/>
    <n v="15"/>
  </r>
  <r>
    <s v="VTA02248"/>
    <x v="40"/>
    <n v="10"/>
    <x v="5"/>
    <x v="5"/>
    <x v="1"/>
    <x v="1"/>
    <x v="404"/>
    <s v="San Lorenzo 25, Nueva Córdoba"/>
    <x v="0"/>
    <x v="21"/>
    <x v="1"/>
    <s v=""/>
    <x v="0"/>
    <x v="0"/>
    <n v="815.29"/>
    <x v="1"/>
    <n v="2445.87"/>
    <s v="En tienda"/>
    <x v="0"/>
    <x v="0"/>
    <s v="Tarjeta"/>
    <x v="1"/>
    <x v="0"/>
    <n v="15"/>
    <x v="3"/>
    <s v="Combo"/>
    <x v="4"/>
    <x v="1"/>
    <x v="0"/>
    <n v="13.7"/>
    <x v="3"/>
    <n v="27"/>
    <n v="24"/>
  </r>
  <r>
    <s v="VTA02416"/>
    <x v="40"/>
    <n v="10"/>
    <x v="5"/>
    <x v="5"/>
    <x v="1"/>
    <x v="1"/>
    <x v="552"/>
    <s v="Córdoba Shopping"/>
    <x v="3"/>
    <x v="35"/>
    <x v="9"/>
    <s v="Pequeño"/>
    <x v="2"/>
    <x v="3"/>
    <n v="1437.52"/>
    <x v="0"/>
    <n v="7187.6"/>
    <s v="Take Away"/>
    <x v="1"/>
    <x v="1"/>
    <s v="App"/>
    <x v="2"/>
    <x v="0"/>
    <n v="10"/>
    <x v="0"/>
    <s v="2x1"/>
    <x v="2"/>
    <x v="2"/>
    <x v="1"/>
    <n v="8.5"/>
    <x v="1"/>
    <n v="10"/>
    <n v="5"/>
  </r>
  <r>
    <s v="VTA02427"/>
    <x v="40"/>
    <n v="10"/>
    <x v="5"/>
    <x v="5"/>
    <x v="1"/>
    <x v="1"/>
    <x v="299"/>
    <s v="San Lorenzo 25, Nueva Córdoba"/>
    <x v="0"/>
    <x v="15"/>
    <x v="10"/>
    <s v=""/>
    <x v="0"/>
    <x v="0"/>
    <n v="1880.31"/>
    <x v="0"/>
    <n v="5640.93"/>
    <s v="Delivery"/>
    <x v="1"/>
    <x v="2"/>
    <s v="Efectivo"/>
    <x v="0"/>
    <x v="0"/>
    <n v="10"/>
    <x v="2"/>
    <s v="Ninguna"/>
    <x v="5"/>
    <x v="2"/>
    <x v="2"/>
    <n v="12"/>
    <x v="0"/>
    <n v="37"/>
    <n v="34"/>
  </r>
  <r>
    <s v="VTA02528"/>
    <x v="40"/>
    <n v="10"/>
    <x v="5"/>
    <x v="5"/>
    <x v="1"/>
    <x v="1"/>
    <x v="476"/>
    <s v="Avenida Colón 608"/>
    <x v="2"/>
    <x v="0"/>
    <x v="0"/>
    <s v=""/>
    <x v="0"/>
    <x v="1"/>
    <n v="1483.87"/>
    <x v="0"/>
    <n v="5935.48"/>
    <s v="En tienda"/>
    <x v="1"/>
    <x v="0"/>
    <s v="Tarjeta"/>
    <x v="1"/>
    <x v="1"/>
    <n v="0"/>
    <x v="3"/>
    <s v="Combo"/>
    <x v="2"/>
    <x v="1"/>
    <x v="1"/>
    <n v="5.0999999999999996"/>
    <x v="2"/>
    <n v="10"/>
    <n v="6"/>
  </r>
  <r>
    <s v="VTA02617"/>
    <x v="40"/>
    <n v="10"/>
    <x v="5"/>
    <x v="5"/>
    <x v="1"/>
    <x v="1"/>
    <x v="674"/>
    <s v="Calle San Lorenzo 47"/>
    <x v="1"/>
    <x v="23"/>
    <x v="10"/>
    <s v=""/>
    <x v="0"/>
    <x v="0"/>
    <n v="1970.82"/>
    <x v="0"/>
    <n v="5912.46"/>
    <s v="En tienda"/>
    <x v="1"/>
    <x v="0"/>
    <s v="Efectivo"/>
    <x v="0"/>
    <x v="1"/>
    <n v="0"/>
    <x v="2"/>
    <s v="Ninguna"/>
    <x v="5"/>
    <x v="2"/>
    <x v="1"/>
    <n v="6.3"/>
    <x v="3"/>
    <n v="15"/>
    <n v="12"/>
  </r>
  <r>
    <s v="VTA02865"/>
    <x v="40"/>
    <n v="10"/>
    <x v="5"/>
    <x v="5"/>
    <x v="1"/>
    <x v="1"/>
    <x v="281"/>
    <s v="San Lorenzo 25, Nueva Córdoba"/>
    <x v="0"/>
    <x v="2"/>
    <x v="2"/>
    <s v=""/>
    <x v="0"/>
    <x v="2"/>
    <n v="1061.8599999999999"/>
    <x v="0"/>
    <n v="1061.8599999999999"/>
    <s v="Delivery"/>
    <x v="0"/>
    <x v="2"/>
    <s v="Efectivo"/>
    <x v="0"/>
    <x v="0"/>
    <n v="10"/>
    <x v="1"/>
    <s v="Happy Hour"/>
    <x v="3"/>
    <x v="2"/>
    <x v="2"/>
    <n v="12"/>
    <x v="4"/>
    <n v="27"/>
    <n v="26"/>
  </r>
  <r>
    <s v="VTA02904"/>
    <x v="40"/>
    <n v="10"/>
    <x v="5"/>
    <x v="5"/>
    <x v="1"/>
    <x v="1"/>
    <x v="632"/>
    <s v="Avenida Colón 608"/>
    <x v="2"/>
    <x v="1"/>
    <x v="1"/>
    <s v=""/>
    <x v="0"/>
    <x v="4"/>
    <n v="724.05"/>
    <x v="1"/>
    <n v="1448.1"/>
    <s v="En tienda"/>
    <x v="0"/>
    <x v="0"/>
    <s v="Tarjeta"/>
    <x v="1"/>
    <x v="1"/>
    <n v="0"/>
    <x v="2"/>
    <s v="Ninguna"/>
    <x v="1"/>
    <x v="2"/>
    <x v="1"/>
    <n v="5.8"/>
    <x v="3"/>
    <n v="41"/>
    <n v="39"/>
  </r>
  <r>
    <s v="VTA03216"/>
    <x v="40"/>
    <n v="10"/>
    <x v="5"/>
    <x v="5"/>
    <x v="1"/>
    <x v="1"/>
    <x v="521"/>
    <s v="Avenida Colón 608"/>
    <x v="2"/>
    <x v="7"/>
    <x v="6"/>
    <s v=""/>
    <x v="0"/>
    <x v="2"/>
    <n v="2956.33"/>
    <x v="2"/>
    <n v="2956.33"/>
    <s v="En tienda"/>
    <x v="0"/>
    <x v="0"/>
    <s v="Tarjeta"/>
    <x v="1"/>
    <x v="0"/>
    <n v="15"/>
    <x v="1"/>
    <s v="Happy Hour"/>
    <x v="4"/>
    <x v="1"/>
    <x v="0"/>
    <n v="13.6"/>
    <x v="3"/>
    <n v="29"/>
    <n v="28"/>
  </r>
  <r>
    <s v="VTA03310"/>
    <x v="40"/>
    <n v="10"/>
    <x v="5"/>
    <x v="5"/>
    <x v="1"/>
    <x v="1"/>
    <x v="651"/>
    <s v="Calle San Lorenzo 47"/>
    <x v="1"/>
    <x v="14"/>
    <x v="6"/>
    <s v=""/>
    <x v="0"/>
    <x v="0"/>
    <n v="2589.64"/>
    <x v="2"/>
    <n v="7768.92"/>
    <s v="En tienda"/>
    <x v="1"/>
    <x v="0"/>
    <s v="App"/>
    <x v="2"/>
    <x v="1"/>
    <n v="0"/>
    <x v="1"/>
    <s v="Happy Hour"/>
    <x v="3"/>
    <x v="1"/>
    <x v="3"/>
    <n v="2.7"/>
    <x v="0"/>
    <n v="15"/>
    <n v="12"/>
  </r>
  <r>
    <s v="VTA03428"/>
    <x v="40"/>
    <n v="10"/>
    <x v="5"/>
    <x v="5"/>
    <x v="1"/>
    <x v="1"/>
    <x v="95"/>
    <s v="Calle San Lorenzo 47"/>
    <x v="1"/>
    <x v="8"/>
    <x v="0"/>
    <s v=""/>
    <x v="0"/>
    <x v="1"/>
    <n v="1329.07"/>
    <x v="0"/>
    <n v="5316.28"/>
    <s v="Delivery"/>
    <x v="1"/>
    <x v="2"/>
    <s v="App"/>
    <x v="2"/>
    <x v="0"/>
    <n v="10"/>
    <x v="1"/>
    <s v="Happy Hour"/>
    <x v="4"/>
    <x v="0"/>
    <x v="2"/>
    <n v="11.7"/>
    <x v="4"/>
    <n v="14"/>
    <n v="10"/>
  </r>
  <r>
    <s v="VTA03575"/>
    <x v="40"/>
    <n v="10"/>
    <x v="5"/>
    <x v="5"/>
    <x v="1"/>
    <x v="1"/>
    <x v="608"/>
    <s v="Calle San Lorenzo 47"/>
    <x v="1"/>
    <x v="23"/>
    <x v="10"/>
    <s v=""/>
    <x v="0"/>
    <x v="0"/>
    <n v="1973.72"/>
    <x v="0"/>
    <n v="5921.16"/>
    <s v="En tienda"/>
    <x v="1"/>
    <x v="0"/>
    <s v="Efectivo"/>
    <x v="0"/>
    <x v="0"/>
    <n v="15"/>
    <x v="1"/>
    <s v="Happy Hour"/>
    <x v="5"/>
    <x v="0"/>
    <x v="0"/>
    <n v="14"/>
    <x v="3"/>
    <n v="26"/>
    <n v="23"/>
  </r>
  <r>
    <s v="VTA03578"/>
    <x v="40"/>
    <n v="10"/>
    <x v="5"/>
    <x v="5"/>
    <x v="1"/>
    <x v="1"/>
    <x v="660"/>
    <s v="Calle San Lorenzo 47"/>
    <x v="1"/>
    <x v="35"/>
    <x v="9"/>
    <s v="Tall"/>
    <x v="1"/>
    <x v="3"/>
    <n v="1722.23"/>
    <x v="0"/>
    <n v="8611.15"/>
    <s v="Delivery"/>
    <x v="1"/>
    <x v="2"/>
    <s v="Efectivo"/>
    <x v="0"/>
    <x v="1"/>
    <n v="0"/>
    <x v="2"/>
    <s v="Ninguna"/>
    <x v="4"/>
    <x v="0"/>
    <x v="1"/>
    <n v="5.3"/>
    <x v="1"/>
    <n v="15"/>
    <n v="10"/>
  </r>
  <r>
    <s v="VTA03656"/>
    <x v="40"/>
    <n v="10"/>
    <x v="5"/>
    <x v="5"/>
    <x v="1"/>
    <x v="1"/>
    <x v="112"/>
    <s v="Calle San Lorenzo 47"/>
    <x v="1"/>
    <x v="1"/>
    <x v="1"/>
    <s v=""/>
    <x v="0"/>
    <x v="2"/>
    <n v="948.72"/>
    <x v="1"/>
    <n v="948.72"/>
    <s v="En tienda"/>
    <x v="0"/>
    <x v="0"/>
    <s v="Tarjeta"/>
    <x v="1"/>
    <x v="0"/>
    <n v="0"/>
    <x v="1"/>
    <s v="Happy Hour"/>
    <x v="0"/>
    <x v="1"/>
    <x v="3"/>
    <n v="4.8"/>
    <x v="0"/>
    <n v="12"/>
    <n v="11"/>
  </r>
  <r>
    <s v="VTA04206"/>
    <x v="40"/>
    <n v="10"/>
    <x v="5"/>
    <x v="5"/>
    <x v="1"/>
    <x v="1"/>
    <x v="290"/>
    <s v="Avenida Colón 608"/>
    <x v="2"/>
    <x v="6"/>
    <x v="5"/>
    <s v=""/>
    <x v="0"/>
    <x v="2"/>
    <n v="2168.6999999999998"/>
    <x v="2"/>
    <n v="2168.6999999999998"/>
    <s v="Delivery"/>
    <x v="0"/>
    <x v="2"/>
    <s v="Tarjeta"/>
    <x v="1"/>
    <x v="1"/>
    <n v="0"/>
    <x v="0"/>
    <s v="2x1"/>
    <x v="2"/>
    <x v="2"/>
    <x v="2"/>
    <n v="10.7"/>
    <x v="4"/>
    <n v="25"/>
    <n v="24"/>
  </r>
  <r>
    <s v="VTA04277"/>
    <x v="40"/>
    <n v="10"/>
    <x v="5"/>
    <x v="5"/>
    <x v="1"/>
    <x v="1"/>
    <x v="629"/>
    <s v="San Lorenzo 25, Nueva Córdoba"/>
    <x v="0"/>
    <x v="24"/>
    <x v="9"/>
    <s v="Tall"/>
    <x v="1"/>
    <x v="4"/>
    <n v="1630.69"/>
    <x v="0"/>
    <n v="3261.38"/>
    <s v="En tienda"/>
    <x v="0"/>
    <x v="0"/>
    <s v="Tarjeta"/>
    <x v="1"/>
    <x v="0"/>
    <n v="15"/>
    <x v="1"/>
    <s v="Happy Hour"/>
    <x v="4"/>
    <x v="0"/>
    <x v="2"/>
    <n v="10.3"/>
    <x v="3"/>
    <n v="20"/>
    <n v="18"/>
  </r>
  <r>
    <s v="VTA04337"/>
    <x v="40"/>
    <n v="10"/>
    <x v="5"/>
    <x v="5"/>
    <x v="1"/>
    <x v="1"/>
    <x v="751"/>
    <s v="Calle San Lorenzo 47"/>
    <x v="1"/>
    <x v="26"/>
    <x v="9"/>
    <s v="Tall"/>
    <x v="1"/>
    <x v="2"/>
    <n v="1645.2"/>
    <x v="0"/>
    <n v="1645.2"/>
    <s v="Take Away"/>
    <x v="0"/>
    <x v="1"/>
    <s v="Efectivo"/>
    <x v="0"/>
    <x v="0"/>
    <n v="0"/>
    <x v="3"/>
    <s v="Combo"/>
    <x v="2"/>
    <x v="2"/>
    <x v="1"/>
    <n v="8.1"/>
    <x v="3"/>
    <n v="20"/>
    <n v="19"/>
  </r>
  <r>
    <s v="VTA04371"/>
    <x v="40"/>
    <n v="10"/>
    <x v="5"/>
    <x v="5"/>
    <x v="1"/>
    <x v="1"/>
    <x v="532"/>
    <s v="San Lorenzo 25, Nueva Córdoba"/>
    <x v="0"/>
    <x v="21"/>
    <x v="1"/>
    <s v=""/>
    <x v="0"/>
    <x v="4"/>
    <n v="1281.9000000000001"/>
    <x v="0"/>
    <n v="2563.8000000000002"/>
    <s v="Take Away"/>
    <x v="0"/>
    <x v="1"/>
    <s v="Efectivo"/>
    <x v="0"/>
    <x v="1"/>
    <n v="0"/>
    <x v="3"/>
    <s v="Combo"/>
    <x v="4"/>
    <x v="0"/>
    <x v="2"/>
    <n v="12.1"/>
    <x v="2"/>
    <n v="48"/>
    <n v="46"/>
  </r>
  <r>
    <s v="VTA04382"/>
    <x v="40"/>
    <n v="10"/>
    <x v="5"/>
    <x v="5"/>
    <x v="1"/>
    <x v="1"/>
    <x v="633"/>
    <s v="Calle San Lorenzo 47"/>
    <x v="1"/>
    <x v="5"/>
    <x v="4"/>
    <s v="Tall"/>
    <x v="1"/>
    <x v="4"/>
    <n v="1750.81"/>
    <x v="0"/>
    <n v="3501.62"/>
    <s v="En tienda"/>
    <x v="0"/>
    <x v="0"/>
    <s v="Tarjeta"/>
    <x v="1"/>
    <x v="0"/>
    <n v="0"/>
    <x v="0"/>
    <s v="2x1"/>
    <x v="1"/>
    <x v="0"/>
    <x v="1"/>
    <n v="9.8000000000000007"/>
    <x v="0"/>
    <n v="20"/>
    <n v="18"/>
  </r>
  <r>
    <s v="VTA04389"/>
    <x v="40"/>
    <n v="10"/>
    <x v="5"/>
    <x v="5"/>
    <x v="1"/>
    <x v="1"/>
    <x v="15"/>
    <s v="San Lorenzo 25, Nueva Córdoba"/>
    <x v="0"/>
    <x v="15"/>
    <x v="10"/>
    <s v=""/>
    <x v="0"/>
    <x v="2"/>
    <n v="1957.2"/>
    <x v="0"/>
    <n v="1957.2"/>
    <s v="En tienda"/>
    <x v="0"/>
    <x v="0"/>
    <s v="Efectivo"/>
    <x v="0"/>
    <x v="0"/>
    <n v="0"/>
    <x v="0"/>
    <s v="2x1"/>
    <x v="1"/>
    <x v="1"/>
    <x v="0"/>
    <n v="13.4"/>
    <x v="0"/>
    <n v="18"/>
    <n v="17"/>
  </r>
  <r>
    <s v="VTA04424"/>
    <x v="40"/>
    <n v="10"/>
    <x v="5"/>
    <x v="5"/>
    <x v="1"/>
    <x v="1"/>
    <x v="312"/>
    <s v="Córdoba Shopping"/>
    <x v="3"/>
    <x v="3"/>
    <x v="3"/>
    <s v=""/>
    <x v="0"/>
    <x v="1"/>
    <n v="1545.29"/>
    <x v="0"/>
    <n v="6181.16"/>
    <s v="Delivery"/>
    <x v="1"/>
    <x v="2"/>
    <s v="App"/>
    <x v="2"/>
    <x v="1"/>
    <n v="0"/>
    <x v="3"/>
    <s v="Combo"/>
    <x v="5"/>
    <x v="0"/>
    <x v="1"/>
    <n v="9.1"/>
    <x v="1"/>
    <n v="25"/>
    <n v="21"/>
  </r>
  <r>
    <s v="VTA04446"/>
    <x v="40"/>
    <n v="10"/>
    <x v="5"/>
    <x v="5"/>
    <x v="1"/>
    <x v="1"/>
    <x v="47"/>
    <s v="San Lorenzo 25, Nueva Córdoba"/>
    <x v="0"/>
    <x v="7"/>
    <x v="6"/>
    <s v=""/>
    <x v="0"/>
    <x v="1"/>
    <n v="3453.29"/>
    <x v="3"/>
    <n v="13813.16"/>
    <s v="Take Away"/>
    <x v="2"/>
    <x v="1"/>
    <s v="Tarjeta"/>
    <x v="1"/>
    <x v="0"/>
    <n v="0"/>
    <x v="2"/>
    <s v="Ninguna"/>
    <x v="2"/>
    <x v="2"/>
    <x v="1"/>
    <n v="9.3000000000000007"/>
    <x v="2"/>
    <n v="14"/>
    <n v="10"/>
  </r>
  <r>
    <s v="VTA04530"/>
    <x v="40"/>
    <n v="10"/>
    <x v="5"/>
    <x v="5"/>
    <x v="1"/>
    <x v="1"/>
    <x v="752"/>
    <s v="Avenida Colón 608"/>
    <x v="2"/>
    <x v="2"/>
    <x v="2"/>
    <s v=""/>
    <x v="0"/>
    <x v="4"/>
    <n v="1349.92"/>
    <x v="0"/>
    <n v="2699.84"/>
    <s v="Take Away"/>
    <x v="0"/>
    <x v="1"/>
    <s v="Efectivo"/>
    <x v="0"/>
    <x v="1"/>
    <n v="0"/>
    <x v="0"/>
    <s v="2x1"/>
    <x v="3"/>
    <x v="2"/>
    <x v="0"/>
    <n v="14.2"/>
    <x v="2"/>
    <n v="31"/>
    <n v="29"/>
  </r>
  <r>
    <s v="VTA04629"/>
    <x v="40"/>
    <n v="10"/>
    <x v="5"/>
    <x v="5"/>
    <x v="1"/>
    <x v="1"/>
    <x v="385"/>
    <s v="Córdoba Shopping"/>
    <x v="3"/>
    <x v="6"/>
    <x v="5"/>
    <s v=""/>
    <x v="0"/>
    <x v="2"/>
    <n v="1784.99"/>
    <x v="0"/>
    <n v="1784.99"/>
    <s v="Delivery"/>
    <x v="0"/>
    <x v="2"/>
    <s v="App"/>
    <x v="2"/>
    <x v="1"/>
    <n v="0"/>
    <x v="3"/>
    <s v="Combo"/>
    <x v="4"/>
    <x v="2"/>
    <x v="3"/>
    <n v="2.2999999999999998"/>
    <x v="4"/>
    <n v="35"/>
    <n v="34"/>
  </r>
  <r>
    <s v="VTA04717"/>
    <x v="40"/>
    <n v="10"/>
    <x v="5"/>
    <x v="5"/>
    <x v="1"/>
    <x v="1"/>
    <x v="58"/>
    <s v="Córdoba Shopping"/>
    <x v="3"/>
    <x v="34"/>
    <x v="4"/>
    <s v="Venti"/>
    <x v="4"/>
    <x v="3"/>
    <n v="1651.88"/>
    <x v="0"/>
    <n v="8259.4"/>
    <s v="Delivery"/>
    <x v="1"/>
    <x v="2"/>
    <s v="Tarjeta"/>
    <x v="1"/>
    <x v="1"/>
    <n v="0"/>
    <x v="0"/>
    <s v="2x1"/>
    <x v="3"/>
    <x v="0"/>
    <x v="1"/>
    <n v="7.9"/>
    <x v="2"/>
    <n v="35"/>
    <n v="30"/>
  </r>
  <r>
    <s v="VTA04793"/>
    <x v="40"/>
    <n v="10"/>
    <x v="5"/>
    <x v="5"/>
    <x v="1"/>
    <x v="1"/>
    <x v="753"/>
    <s v="Calle San Lorenzo 47"/>
    <x v="1"/>
    <x v="19"/>
    <x v="7"/>
    <s v=""/>
    <x v="0"/>
    <x v="3"/>
    <n v="2120.8000000000002"/>
    <x v="2"/>
    <n v="10604"/>
    <s v="En tienda"/>
    <x v="2"/>
    <x v="0"/>
    <s v="Efectivo"/>
    <x v="0"/>
    <x v="0"/>
    <n v="10"/>
    <x v="0"/>
    <s v="2x1"/>
    <x v="0"/>
    <x v="0"/>
    <x v="2"/>
    <n v="11"/>
    <x v="4"/>
    <n v="39"/>
    <n v="34"/>
  </r>
  <r>
    <s v="VTA04798"/>
    <x v="40"/>
    <n v="10"/>
    <x v="5"/>
    <x v="5"/>
    <x v="1"/>
    <x v="1"/>
    <x v="586"/>
    <s v="Avenida Colón 608"/>
    <x v="2"/>
    <x v="16"/>
    <x v="4"/>
    <s v="Grande"/>
    <x v="3"/>
    <x v="2"/>
    <n v="1673.35"/>
    <x v="0"/>
    <n v="1673.35"/>
    <s v="Delivery"/>
    <x v="0"/>
    <x v="2"/>
    <s v="Efectivo"/>
    <x v="0"/>
    <x v="0"/>
    <n v="0"/>
    <x v="3"/>
    <s v="Combo"/>
    <x v="2"/>
    <x v="0"/>
    <x v="3"/>
    <n v="2.4"/>
    <x v="3"/>
    <n v="49"/>
    <n v="48"/>
  </r>
  <r>
    <s v="VTA04832"/>
    <x v="40"/>
    <n v="10"/>
    <x v="5"/>
    <x v="5"/>
    <x v="1"/>
    <x v="1"/>
    <x v="492"/>
    <s v="Calle San Lorenzo 47"/>
    <x v="1"/>
    <x v="10"/>
    <x v="8"/>
    <s v="Grande"/>
    <x v="3"/>
    <x v="3"/>
    <n v="1764.73"/>
    <x v="0"/>
    <n v="8823.65"/>
    <s v="En tienda"/>
    <x v="1"/>
    <x v="0"/>
    <s v="Tarjeta"/>
    <x v="1"/>
    <x v="1"/>
    <n v="0"/>
    <x v="2"/>
    <s v="Ninguna"/>
    <x v="1"/>
    <x v="2"/>
    <x v="0"/>
    <n v="13.5"/>
    <x v="1"/>
    <n v="37"/>
    <n v="32"/>
  </r>
  <r>
    <s v="VTA04939"/>
    <x v="40"/>
    <n v="10"/>
    <x v="5"/>
    <x v="5"/>
    <x v="1"/>
    <x v="1"/>
    <x v="667"/>
    <s v="Calle San Lorenzo 47"/>
    <x v="1"/>
    <x v="12"/>
    <x v="4"/>
    <s v="Venti"/>
    <x v="4"/>
    <x v="2"/>
    <n v="1766.42"/>
    <x v="0"/>
    <n v="1766.42"/>
    <s v="Take Away"/>
    <x v="0"/>
    <x v="1"/>
    <s v="Efectivo"/>
    <x v="0"/>
    <x v="1"/>
    <n v="0"/>
    <x v="0"/>
    <s v="2x1"/>
    <x v="5"/>
    <x v="0"/>
    <x v="2"/>
    <n v="12.3"/>
    <x v="4"/>
    <n v="39"/>
    <n v="38"/>
  </r>
  <r>
    <s v="VTA00024"/>
    <x v="41"/>
    <n v="11"/>
    <x v="6"/>
    <x v="6"/>
    <x v="1"/>
    <x v="1"/>
    <x v="754"/>
    <s v="Calle San Lorenzo 47"/>
    <x v="1"/>
    <x v="1"/>
    <x v="1"/>
    <s v=""/>
    <x v="0"/>
    <x v="0"/>
    <n v="992.03"/>
    <x v="1"/>
    <n v="2976.09"/>
    <s v="En tienda"/>
    <x v="0"/>
    <x v="0"/>
    <s v="Tarjeta"/>
    <x v="1"/>
    <x v="1"/>
    <n v="0"/>
    <x v="1"/>
    <s v="Happy Hour"/>
    <x v="3"/>
    <x v="0"/>
    <x v="0"/>
    <n v="13.4"/>
    <x v="4"/>
    <n v="25"/>
    <n v="22"/>
  </r>
  <r>
    <s v="VTA00096"/>
    <x v="41"/>
    <n v="11"/>
    <x v="6"/>
    <x v="6"/>
    <x v="1"/>
    <x v="1"/>
    <x v="426"/>
    <s v="Córdoba Shopping"/>
    <x v="3"/>
    <x v="9"/>
    <x v="7"/>
    <s v=""/>
    <x v="0"/>
    <x v="1"/>
    <n v="2842.51"/>
    <x v="2"/>
    <n v="11370.04"/>
    <s v="Delivery"/>
    <x v="2"/>
    <x v="2"/>
    <s v="Tarjeta"/>
    <x v="1"/>
    <x v="0"/>
    <n v="0"/>
    <x v="3"/>
    <s v="Combo"/>
    <x v="2"/>
    <x v="0"/>
    <x v="1"/>
    <n v="6.9"/>
    <x v="2"/>
    <n v="10"/>
    <n v="6"/>
  </r>
  <r>
    <s v="VTA00150"/>
    <x v="41"/>
    <n v="11"/>
    <x v="6"/>
    <x v="6"/>
    <x v="1"/>
    <x v="1"/>
    <x v="355"/>
    <s v="Córdoba Shopping"/>
    <x v="3"/>
    <x v="19"/>
    <x v="7"/>
    <s v=""/>
    <x v="0"/>
    <x v="0"/>
    <n v="2443.9"/>
    <x v="2"/>
    <n v="7331.7"/>
    <s v="En tienda"/>
    <x v="1"/>
    <x v="0"/>
    <s v="Efectivo"/>
    <x v="0"/>
    <x v="1"/>
    <n v="0"/>
    <x v="1"/>
    <s v="Happy Hour"/>
    <x v="5"/>
    <x v="0"/>
    <x v="1"/>
    <n v="9.1999999999999993"/>
    <x v="2"/>
    <n v="41"/>
    <n v="38"/>
  </r>
  <r>
    <s v="VTA00158"/>
    <x v="41"/>
    <n v="11"/>
    <x v="6"/>
    <x v="6"/>
    <x v="1"/>
    <x v="1"/>
    <x v="217"/>
    <s v="San Lorenzo 25, Nueva Córdoba"/>
    <x v="0"/>
    <x v="6"/>
    <x v="5"/>
    <s v=""/>
    <x v="0"/>
    <x v="0"/>
    <n v="2091.75"/>
    <x v="2"/>
    <n v="6275.25"/>
    <s v="Delivery"/>
    <x v="1"/>
    <x v="2"/>
    <s v="App"/>
    <x v="2"/>
    <x v="0"/>
    <n v="15"/>
    <x v="0"/>
    <s v="2x1"/>
    <x v="5"/>
    <x v="2"/>
    <x v="1"/>
    <n v="9.8000000000000007"/>
    <x v="4"/>
    <n v="30"/>
    <n v="27"/>
  </r>
  <r>
    <s v="VTA00268"/>
    <x v="41"/>
    <n v="11"/>
    <x v="6"/>
    <x v="6"/>
    <x v="1"/>
    <x v="1"/>
    <x v="297"/>
    <s v="San Lorenzo 25, Nueva Córdoba"/>
    <x v="0"/>
    <x v="0"/>
    <x v="0"/>
    <s v=""/>
    <x v="0"/>
    <x v="1"/>
    <n v="1483.94"/>
    <x v="0"/>
    <n v="5935.76"/>
    <s v="Delivery"/>
    <x v="1"/>
    <x v="2"/>
    <s v="Tarjeta"/>
    <x v="1"/>
    <x v="0"/>
    <n v="15"/>
    <x v="3"/>
    <s v="Combo"/>
    <x v="1"/>
    <x v="2"/>
    <x v="3"/>
    <n v="3.1"/>
    <x v="4"/>
    <n v="44"/>
    <n v="40"/>
  </r>
  <r>
    <s v="VTA00321"/>
    <x v="41"/>
    <n v="11"/>
    <x v="6"/>
    <x v="6"/>
    <x v="1"/>
    <x v="1"/>
    <x v="536"/>
    <s v="Calle San Lorenzo 47"/>
    <x v="1"/>
    <x v="4"/>
    <x v="2"/>
    <s v=""/>
    <x v="0"/>
    <x v="3"/>
    <n v="1390.4"/>
    <x v="0"/>
    <n v="6952"/>
    <s v="Delivery"/>
    <x v="1"/>
    <x v="2"/>
    <s v="Tarjeta"/>
    <x v="1"/>
    <x v="1"/>
    <n v="0"/>
    <x v="3"/>
    <s v="Combo"/>
    <x v="2"/>
    <x v="1"/>
    <x v="2"/>
    <n v="11.3"/>
    <x v="2"/>
    <n v="50"/>
    <n v="45"/>
  </r>
  <r>
    <s v="VTA00453"/>
    <x v="41"/>
    <n v="11"/>
    <x v="6"/>
    <x v="6"/>
    <x v="1"/>
    <x v="1"/>
    <x v="645"/>
    <s v="Córdoba Shopping"/>
    <x v="3"/>
    <x v="6"/>
    <x v="5"/>
    <s v=""/>
    <x v="0"/>
    <x v="4"/>
    <n v="1877.77"/>
    <x v="0"/>
    <n v="3755.54"/>
    <s v="En tienda"/>
    <x v="0"/>
    <x v="0"/>
    <s v="Tarjeta"/>
    <x v="1"/>
    <x v="0"/>
    <n v="15"/>
    <x v="0"/>
    <s v="2x1"/>
    <x v="2"/>
    <x v="0"/>
    <x v="0"/>
    <n v="14.4"/>
    <x v="2"/>
    <n v="22"/>
    <n v="20"/>
  </r>
  <r>
    <s v="VTA00496"/>
    <x v="41"/>
    <n v="11"/>
    <x v="6"/>
    <x v="6"/>
    <x v="1"/>
    <x v="1"/>
    <x v="754"/>
    <s v="Córdoba Shopping"/>
    <x v="3"/>
    <x v="10"/>
    <x v="8"/>
    <s v="Grande"/>
    <x v="3"/>
    <x v="1"/>
    <n v="1679.6"/>
    <x v="0"/>
    <n v="6718.4"/>
    <s v="Take Away"/>
    <x v="1"/>
    <x v="1"/>
    <s v="App"/>
    <x v="2"/>
    <x v="1"/>
    <n v="0"/>
    <x v="2"/>
    <s v="Ninguna"/>
    <x v="2"/>
    <x v="2"/>
    <x v="3"/>
    <n v="3.5"/>
    <x v="4"/>
    <n v="32"/>
    <n v="28"/>
  </r>
  <r>
    <s v="VTA00662"/>
    <x v="41"/>
    <n v="11"/>
    <x v="6"/>
    <x v="6"/>
    <x v="1"/>
    <x v="1"/>
    <x v="544"/>
    <s v="Córdoba Shopping"/>
    <x v="3"/>
    <x v="6"/>
    <x v="5"/>
    <s v=""/>
    <x v="0"/>
    <x v="1"/>
    <n v="1798.58"/>
    <x v="0"/>
    <n v="7194.32"/>
    <s v="Delivery"/>
    <x v="1"/>
    <x v="2"/>
    <s v="Efectivo"/>
    <x v="0"/>
    <x v="1"/>
    <n v="0"/>
    <x v="2"/>
    <s v="Ninguna"/>
    <x v="3"/>
    <x v="0"/>
    <x v="3"/>
    <n v="3.2"/>
    <x v="1"/>
    <n v="30"/>
    <n v="26"/>
  </r>
  <r>
    <s v="VTA00678"/>
    <x v="41"/>
    <n v="11"/>
    <x v="6"/>
    <x v="6"/>
    <x v="1"/>
    <x v="1"/>
    <x v="654"/>
    <s v="Córdoba Shopping"/>
    <x v="3"/>
    <x v="3"/>
    <x v="3"/>
    <s v=""/>
    <x v="0"/>
    <x v="3"/>
    <n v="1191.83"/>
    <x v="0"/>
    <n v="5959.15"/>
    <s v="Delivery"/>
    <x v="1"/>
    <x v="2"/>
    <s v="Efectivo"/>
    <x v="0"/>
    <x v="0"/>
    <n v="10"/>
    <x v="0"/>
    <s v="2x1"/>
    <x v="3"/>
    <x v="0"/>
    <x v="1"/>
    <n v="7.5"/>
    <x v="4"/>
    <n v="17"/>
    <n v="12"/>
  </r>
  <r>
    <s v="VTA00799"/>
    <x v="41"/>
    <n v="11"/>
    <x v="6"/>
    <x v="6"/>
    <x v="1"/>
    <x v="1"/>
    <x v="153"/>
    <s v="San Lorenzo 25, Nueva Córdoba"/>
    <x v="0"/>
    <x v="14"/>
    <x v="6"/>
    <s v=""/>
    <x v="0"/>
    <x v="0"/>
    <n v="2892.91"/>
    <x v="2"/>
    <n v="8678.73"/>
    <s v="En tienda"/>
    <x v="1"/>
    <x v="0"/>
    <s v="Efectivo"/>
    <x v="0"/>
    <x v="0"/>
    <n v="0"/>
    <x v="1"/>
    <s v="Happy Hour"/>
    <x v="5"/>
    <x v="1"/>
    <x v="2"/>
    <n v="11.2"/>
    <x v="2"/>
    <n v="31"/>
    <n v="28"/>
  </r>
  <r>
    <s v="VTA00866"/>
    <x v="41"/>
    <n v="11"/>
    <x v="6"/>
    <x v="6"/>
    <x v="1"/>
    <x v="1"/>
    <x v="86"/>
    <s v="Avenida Colón 608"/>
    <x v="2"/>
    <x v="22"/>
    <x v="9"/>
    <s v="Grande"/>
    <x v="3"/>
    <x v="1"/>
    <n v="1745.83"/>
    <x v="0"/>
    <n v="6983.32"/>
    <s v="En tienda"/>
    <x v="1"/>
    <x v="0"/>
    <s v="App"/>
    <x v="2"/>
    <x v="0"/>
    <n v="0"/>
    <x v="3"/>
    <s v="Combo"/>
    <x v="5"/>
    <x v="2"/>
    <x v="1"/>
    <n v="8.6999999999999993"/>
    <x v="3"/>
    <n v="34"/>
    <n v="30"/>
  </r>
  <r>
    <s v="VTA00886"/>
    <x v="41"/>
    <n v="11"/>
    <x v="6"/>
    <x v="6"/>
    <x v="1"/>
    <x v="1"/>
    <x v="499"/>
    <s v="Córdoba Shopping"/>
    <x v="3"/>
    <x v="10"/>
    <x v="8"/>
    <s v="Venti"/>
    <x v="4"/>
    <x v="1"/>
    <n v="2006.03"/>
    <x v="2"/>
    <n v="8024.12"/>
    <s v="En tienda"/>
    <x v="1"/>
    <x v="0"/>
    <s v="App"/>
    <x v="2"/>
    <x v="0"/>
    <n v="0"/>
    <x v="2"/>
    <s v="Ninguna"/>
    <x v="4"/>
    <x v="2"/>
    <x v="2"/>
    <n v="10.199999999999999"/>
    <x v="3"/>
    <n v="29"/>
    <n v="25"/>
  </r>
  <r>
    <s v="VTA00911"/>
    <x v="41"/>
    <n v="11"/>
    <x v="6"/>
    <x v="6"/>
    <x v="1"/>
    <x v="1"/>
    <x v="515"/>
    <s v="Córdoba Shopping"/>
    <x v="3"/>
    <x v="1"/>
    <x v="1"/>
    <s v=""/>
    <x v="0"/>
    <x v="1"/>
    <n v="873.29"/>
    <x v="1"/>
    <n v="3493.16"/>
    <s v="En tienda"/>
    <x v="0"/>
    <x v="0"/>
    <s v="Efectivo"/>
    <x v="0"/>
    <x v="1"/>
    <n v="0"/>
    <x v="0"/>
    <s v="2x1"/>
    <x v="4"/>
    <x v="1"/>
    <x v="2"/>
    <n v="12.9"/>
    <x v="0"/>
    <n v="13"/>
    <n v="9"/>
  </r>
  <r>
    <s v="VTA01021"/>
    <x v="41"/>
    <n v="11"/>
    <x v="6"/>
    <x v="6"/>
    <x v="1"/>
    <x v="1"/>
    <x v="485"/>
    <s v="Calle San Lorenzo 47"/>
    <x v="1"/>
    <x v="0"/>
    <x v="0"/>
    <s v=""/>
    <x v="0"/>
    <x v="3"/>
    <n v="1107.99"/>
    <x v="0"/>
    <n v="5539.95"/>
    <s v="Take Away"/>
    <x v="1"/>
    <x v="1"/>
    <s v="Tarjeta"/>
    <x v="1"/>
    <x v="0"/>
    <n v="10"/>
    <x v="2"/>
    <s v="Ninguna"/>
    <x v="4"/>
    <x v="1"/>
    <x v="1"/>
    <n v="5.8"/>
    <x v="2"/>
    <n v="47"/>
    <n v="42"/>
  </r>
  <r>
    <s v="VTA01074"/>
    <x v="41"/>
    <n v="11"/>
    <x v="6"/>
    <x v="6"/>
    <x v="1"/>
    <x v="1"/>
    <x v="267"/>
    <s v="Calle San Lorenzo 47"/>
    <x v="1"/>
    <x v="21"/>
    <x v="1"/>
    <s v=""/>
    <x v="0"/>
    <x v="4"/>
    <n v="796.1"/>
    <x v="1"/>
    <n v="1592.2"/>
    <s v="Take Away"/>
    <x v="0"/>
    <x v="1"/>
    <s v="Tarjeta"/>
    <x v="1"/>
    <x v="1"/>
    <n v="0"/>
    <x v="0"/>
    <s v="2x1"/>
    <x v="1"/>
    <x v="1"/>
    <x v="1"/>
    <n v="6.6"/>
    <x v="1"/>
    <n v="13"/>
    <n v="11"/>
  </r>
  <r>
    <s v="VTA01094"/>
    <x v="41"/>
    <n v="11"/>
    <x v="6"/>
    <x v="6"/>
    <x v="1"/>
    <x v="1"/>
    <x v="755"/>
    <s v="San Lorenzo 25, Nueva Córdoba"/>
    <x v="0"/>
    <x v="28"/>
    <x v="2"/>
    <s v=""/>
    <x v="0"/>
    <x v="3"/>
    <n v="1119.81"/>
    <x v="0"/>
    <n v="5599.05"/>
    <s v="Delivery"/>
    <x v="1"/>
    <x v="2"/>
    <s v="Efectivo"/>
    <x v="0"/>
    <x v="0"/>
    <n v="0"/>
    <x v="1"/>
    <s v="Happy Hour"/>
    <x v="0"/>
    <x v="1"/>
    <x v="1"/>
    <n v="5.9"/>
    <x v="2"/>
    <n v="13"/>
    <n v="8"/>
  </r>
  <r>
    <s v="VTA01105"/>
    <x v="41"/>
    <n v="11"/>
    <x v="6"/>
    <x v="6"/>
    <x v="1"/>
    <x v="1"/>
    <x v="588"/>
    <s v="Avenida Colón 608"/>
    <x v="2"/>
    <x v="12"/>
    <x v="4"/>
    <s v="Pequeño"/>
    <x v="2"/>
    <x v="1"/>
    <n v="1738.59"/>
    <x v="0"/>
    <n v="6954.36"/>
    <s v="Delivery"/>
    <x v="1"/>
    <x v="2"/>
    <s v="Tarjeta"/>
    <x v="1"/>
    <x v="0"/>
    <n v="15"/>
    <x v="1"/>
    <s v="Happy Hour"/>
    <x v="3"/>
    <x v="1"/>
    <x v="3"/>
    <n v="3"/>
    <x v="3"/>
    <n v="16"/>
    <n v="12"/>
  </r>
  <r>
    <s v="VTA01244"/>
    <x v="41"/>
    <n v="11"/>
    <x v="6"/>
    <x v="6"/>
    <x v="1"/>
    <x v="1"/>
    <x v="391"/>
    <s v="Calle San Lorenzo 47"/>
    <x v="1"/>
    <x v="21"/>
    <x v="1"/>
    <s v=""/>
    <x v="0"/>
    <x v="0"/>
    <n v="940.53"/>
    <x v="1"/>
    <n v="2821.59"/>
    <s v="Take Away"/>
    <x v="0"/>
    <x v="1"/>
    <s v="App"/>
    <x v="2"/>
    <x v="0"/>
    <n v="0"/>
    <x v="0"/>
    <s v="2x1"/>
    <x v="2"/>
    <x v="0"/>
    <x v="0"/>
    <n v="13.4"/>
    <x v="2"/>
    <n v="49"/>
    <n v="46"/>
  </r>
  <r>
    <s v="VTA01407"/>
    <x v="41"/>
    <n v="11"/>
    <x v="6"/>
    <x v="6"/>
    <x v="1"/>
    <x v="1"/>
    <x v="441"/>
    <s v="Avenida Colón 608"/>
    <x v="2"/>
    <x v="35"/>
    <x v="9"/>
    <s v="Tall"/>
    <x v="1"/>
    <x v="0"/>
    <n v="1678.28"/>
    <x v="0"/>
    <n v="5034.84"/>
    <s v="Take Away"/>
    <x v="1"/>
    <x v="1"/>
    <s v="Efectivo"/>
    <x v="0"/>
    <x v="1"/>
    <n v="0"/>
    <x v="0"/>
    <s v="2x1"/>
    <x v="1"/>
    <x v="1"/>
    <x v="3"/>
    <n v="3"/>
    <x v="3"/>
    <n v="49"/>
    <n v="46"/>
  </r>
  <r>
    <s v="VTA01413"/>
    <x v="41"/>
    <n v="11"/>
    <x v="6"/>
    <x v="6"/>
    <x v="1"/>
    <x v="1"/>
    <x v="479"/>
    <s v="San Lorenzo 25, Nueva Córdoba"/>
    <x v="0"/>
    <x v="16"/>
    <x v="4"/>
    <s v="Pequeño"/>
    <x v="2"/>
    <x v="1"/>
    <n v="1661.72"/>
    <x v="0"/>
    <n v="6646.88"/>
    <s v="Take Away"/>
    <x v="1"/>
    <x v="1"/>
    <s v="App"/>
    <x v="2"/>
    <x v="0"/>
    <n v="0"/>
    <x v="2"/>
    <s v="Ninguna"/>
    <x v="0"/>
    <x v="2"/>
    <x v="3"/>
    <n v="3.4"/>
    <x v="1"/>
    <n v="23"/>
    <n v="19"/>
  </r>
  <r>
    <s v="VTA01491"/>
    <x v="41"/>
    <n v="11"/>
    <x v="6"/>
    <x v="6"/>
    <x v="1"/>
    <x v="1"/>
    <x v="250"/>
    <s v="Calle San Lorenzo 47"/>
    <x v="1"/>
    <x v="16"/>
    <x v="4"/>
    <s v="Grande"/>
    <x v="3"/>
    <x v="4"/>
    <n v="1748.11"/>
    <x v="0"/>
    <n v="3496.22"/>
    <s v="Delivery"/>
    <x v="0"/>
    <x v="2"/>
    <s v="App"/>
    <x v="2"/>
    <x v="0"/>
    <n v="10"/>
    <x v="1"/>
    <s v="Happy Hour"/>
    <x v="5"/>
    <x v="0"/>
    <x v="1"/>
    <n v="9.8000000000000007"/>
    <x v="1"/>
    <n v="10"/>
    <n v="8"/>
  </r>
  <r>
    <s v="VTA01664"/>
    <x v="41"/>
    <n v="11"/>
    <x v="6"/>
    <x v="6"/>
    <x v="1"/>
    <x v="1"/>
    <x v="495"/>
    <s v="San Lorenzo 25, Nueva Córdoba"/>
    <x v="0"/>
    <x v="20"/>
    <x v="2"/>
    <s v=""/>
    <x v="0"/>
    <x v="0"/>
    <n v="1217.21"/>
    <x v="0"/>
    <n v="3651.63"/>
    <s v="Delivery"/>
    <x v="0"/>
    <x v="2"/>
    <s v="Tarjeta"/>
    <x v="1"/>
    <x v="0"/>
    <n v="10"/>
    <x v="0"/>
    <s v="2x1"/>
    <x v="2"/>
    <x v="1"/>
    <x v="2"/>
    <n v="12.4"/>
    <x v="2"/>
    <n v="47"/>
    <n v="44"/>
  </r>
  <r>
    <s v="VTA01800"/>
    <x v="41"/>
    <n v="11"/>
    <x v="6"/>
    <x v="6"/>
    <x v="1"/>
    <x v="1"/>
    <x v="119"/>
    <s v="Avenida Colón 608"/>
    <x v="2"/>
    <x v="3"/>
    <x v="3"/>
    <s v=""/>
    <x v="0"/>
    <x v="0"/>
    <n v="1615.96"/>
    <x v="0"/>
    <n v="4847.88"/>
    <s v="En tienda"/>
    <x v="0"/>
    <x v="0"/>
    <s v="Tarjeta"/>
    <x v="1"/>
    <x v="1"/>
    <n v="0"/>
    <x v="3"/>
    <s v="Combo"/>
    <x v="0"/>
    <x v="1"/>
    <x v="3"/>
    <n v="4.4000000000000004"/>
    <x v="3"/>
    <n v="43"/>
    <n v="40"/>
  </r>
  <r>
    <s v="VTA01975"/>
    <x v="41"/>
    <n v="11"/>
    <x v="6"/>
    <x v="6"/>
    <x v="1"/>
    <x v="1"/>
    <x v="586"/>
    <s v="San Lorenzo 25, Nueva Córdoba"/>
    <x v="0"/>
    <x v="9"/>
    <x v="7"/>
    <s v=""/>
    <x v="0"/>
    <x v="2"/>
    <n v="2613.8000000000002"/>
    <x v="2"/>
    <n v="2613.8000000000002"/>
    <s v="En tienda"/>
    <x v="0"/>
    <x v="0"/>
    <s v="App"/>
    <x v="2"/>
    <x v="0"/>
    <n v="0"/>
    <x v="2"/>
    <s v="Ninguna"/>
    <x v="3"/>
    <x v="2"/>
    <x v="1"/>
    <n v="8.9"/>
    <x v="1"/>
    <n v="50"/>
    <n v="49"/>
  </r>
  <r>
    <s v="VTA01995"/>
    <x v="41"/>
    <n v="11"/>
    <x v="6"/>
    <x v="6"/>
    <x v="1"/>
    <x v="1"/>
    <x v="586"/>
    <s v="Avenida Colón 608"/>
    <x v="2"/>
    <x v="19"/>
    <x v="7"/>
    <s v=""/>
    <x v="0"/>
    <x v="3"/>
    <n v="2843.09"/>
    <x v="2"/>
    <n v="14215.45"/>
    <s v="Delivery"/>
    <x v="2"/>
    <x v="2"/>
    <s v="App"/>
    <x v="2"/>
    <x v="1"/>
    <n v="0"/>
    <x v="3"/>
    <s v="Combo"/>
    <x v="0"/>
    <x v="2"/>
    <x v="3"/>
    <n v="4.5999999999999996"/>
    <x v="3"/>
    <n v="36"/>
    <n v="31"/>
  </r>
  <r>
    <s v="VTA02065"/>
    <x v="41"/>
    <n v="11"/>
    <x v="6"/>
    <x v="6"/>
    <x v="1"/>
    <x v="1"/>
    <x v="50"/>
    <s v="Avenida Colón 608"/>
    <x v="2"/>
    <x v="21"/>
    <x v="1"/>
    <s v=""/>
    <x v="0"/>
    <x v="4"/>
    <n v="1220.8399999999999"/>
    <x v="0"/>
    <n v="2441.6799999999998"/>
    <s v="Delivery"/>
    <x v="0"/>
    <x v="2"/>
    <s v="App"/>
    <x v="2"/>
    <x v="1"/>
    <n v="0"/>
    <x v="0"/>
    <s v="2x1"/>
    <x v="2"/>
    <x v="1"/>
    <x v="0"/>
    <n v="13.9"/>
    <x v="4"/>
    <n v="10"/>
    <n v="8"/>
  </r>
  <r>
    <s v="VTA02113"/>
    <x v="41"/>
    <n v="11"/>
    <x v="6"/>
    <x v="6"/>
    <x v="1"/>
    <x v="1"/>
    <x v="237"/>
    <s v="Calle San Lorenzo 47"/>
    <x v="1"/>
    <x v="10"/>
    <x v="8"/>
    <s v="Pequeño"/>
    <x v="2"/>
    <x v="0"/>
    <n v="1972.33"/>
    <x v="0"/>
    <n v="5916.99"/>
    <s v="En tienda"/>
    <x v="1"/>
    <x v="0"/>
    <s v="App"/>
    <x v="2"/>
    <x v="1"/>
    <n v="0"/>
    <x v="2"/>
    <s v="Ninguna"/>
    <x v="0"/>
    <x v="0"/>
    <x v="3"/>
    <n v="3.7"/>
    <x v="2"/>
    <n v="23"/>
    <n v="20"/>
  </r>
  <r>
    <s v="VTA02114"/>
    <x v="41"/>
    <n v="11"/>
    <x v="6"/>
    <x v="6"/>
    <x v="1"/>
    <x v="1"/>
    <x v="389"/>
    <s v="Avenida Colón 608"/>
    <x v="2"/>
    <x v="21"/>
    <x v="1"/>
    <s v=""/>
    <x v="0"/>
    <x v="0"/>
    <n v="962.05"/>
    <x v="1"/>
    <n v="2886.15"/>
    <s v="Delivery"/>
    <x v="0"/>
    <x v="2"/>
    <s v="Tarjeta"/>
    <x v="1"/>
    <x v="1"/>
    <n v="0"/>
    <x v="2"/>
    <s v="Ninguna"/>
    <x v="3"/>
    <x v="1"/>
    <x v="1"/>
    <n v="7.1"/>
    <x v="0"/>
    <n v="38"/>
    <n v="35"/>
  </r>
  <r>
    <s v="VTA02220"/>
    <x v="41"/>
    <n v="11"/>
    <x v="6"/>
    <x v="6"/>
    <x v="1"/>
    <x v="1"/>
    <x v="756"/>
    <s v="Avenida Colón 608"/>
    <x v="2"/>
    <x v="17"/>
    <x v="9"/>
    <s v="Venti"/>
    <x v="4"/>
    <x v="2"/>
    <n v="1505.84"/>
    <x v="0"/>
    <n v="1505.84"/>
    <s v="Take Away"/>
    <x v="0"/>
    <x v="1"/>
    <s v="App"/>
    <x v="2"/>
    <x v="1"/>
    <n v="0"/>
    <x v="3"/>
    <s v="Combo"/>
    <x v="5"/>
    <x v="1"/>
    <x v="2"/>
    <n v="12.6"/>
    <x v="1"/>
    <n v="33"/>
    <n v="32"/>
  </r>
  <r>
    <s v="VTA02406"/>
    <x v="41"/>
    <n v="11"/>
    <x v="6"/>
    <x v="6"/>
    <x v="1"/>
    <x v="1"/>
    <x v="757"/>
    <s v="Avenida Colón 608"/>
    <x v="2"/>
    <x v="3"/>
    <x v="3"/>
    <s v=""/>
    <x v="0"/>
    <x v="4"/>
    <n v="1394.24"/>
    <x v="0"/>
    <n v="2788.48"/>
    <s v="Take Away"/>
    <x v="0"/>
    <x v="1"/>
    <s v="Tarjeta"/>
    <x v="1"/>
    <x v="0"/>
    <n v="10"/>
    <x v="0"/>
    <s v="2x1"/>
    <x v="4"/>
    <x v="2"/>
    <x v="3"/>
    <n v="3.1"/>
    <x v="1"/>
    <n v="42"/>
    <n v="40"/>
  </r>
  <r>
    <s v="VTA02408"/>
    <x v="41"/>
    <n v="11"/>
    <x v="6"/>
    <x v="6"/>
    <x v="1"/>
    <x v="1"/>
    <x v="758"/>
    <s v="Avenida Colón 608"/>
    <x v="2"/>
    <x v="13"/>
    <x v="9"/>
    <s v="Pequeño"/>
    <x v="2"/>
    <x v="0"/>
    <n v="1707.89"/>
    <x v="0"/>
    <n v="5123.67"/>
    <s v="Delivery"/>
    <x v="1"/>
    <x v="2"/>
    <s v="App"/>
    <x v="2"/>
    <x v="1"/>
    <n v="0"/>
    <x v="2"/>
    <s v="Ninguna"/>
    <x v="0"/>
    <x v="2"/>
    <x v="1"/>
    <n v="5"/>
    <x v="0"/>
    <n v="17"/>
    <n v="14"/>
  </r>
  <r>
    <s v="VTA02438"/>
    <x v="41"/>
    <n v="11"/>
    <x v="6"/>
    <x v="6"/>
    <x v="1"/>
    <x v="1"/>
    <x v="724"/>
    <s v="San Lorenzo 25, Nueva Córdoba"/>
    <x v="0"/>
    <x v="11"/>
    <x v="9"/>
    <s v="Venti"/>
    <x v="4"/>
    <x v="1"/>
    <n v="1414.51"/>
    <x v="0"/>
    <n v="5658.04"/>
    <s v="En tienda"/>
    <x v="1"/>
    <x v="0"/>
    <s v="App"/>
    <x v="2"/>
    <x v="1"/>
    <n v="0"/>
    <x v="0"/>
    <s v="2x1"/>
    <x v="5"/>
    <x v="1"/>
    <x v="1"/>
    <n v="7.5"/>
    <x v="2"/>
    <n v="42"/>
    <n v="38"/>
  </r>
  <r>
    <s v="VTA02477"/>
    <x v="41"/>
    <n v="11"/>
    <x v="6"/>
    <x v="6"/>
    <x v="1"/>
    <x v="1"/>
    <x v="535"/>
    <s v="Córdoba Shopping"/>
    <x v="3"/>
    <x v="3"/>
    <x v="3"/>
    <s v=""/>
    <x v="0"/>
    <x v="2"/>
    <n v="1425.89"/>
    <x v="0"/>
    <n v="1425.89"/>
    <s v="Delivery"/>
    <x v="0"/>
    <x v="2"/>
    <s v="Tarjeta"/>
    <x v="1"/>
    <x v="1"/>
    <n v="0"/>
    <x v="0"/>
    <s v="2x1"/>
    <x v="2"/>
    <x v="1"/>
    <x v="0"/>
    <n v="14.3"/>
    <x v="1"/>
    <n v="26"/>
    <n v="25"/>
  </r>
  <r>
    <s v="VTA02574"/>
    <x v="41"/>
    <n v="11"/>
    <x v="6"/>
    <x v="6"/>
    <x v="1"/>
    <x v="1"/>
    <x v="569"/>
    <s v="San Lorenzo 25, Nueva Córdoba"/>
    <x v="0"/>
    <x v="21"/>
    <x v="1"/>
    <s v=""/>
    <x v="0"/>
    <x v="2"/>
    <n v="718.37"/>
    <x v="1"/>
    <n v="718.37"/>
    <s v="En tienda"/>
    <x v="0"/>
    <x v="0"/>
    <s v="Efectivo"/>
    <x v="0"/>
    <x v="1"/>
    <n v="0"/>
    <x v="0"/>
    <s v="2x1"/>
    <x v="5"/>
    <x v="0"/>
    <x v="1"/>
    <n v="9"/>
    <x v="4"/>
    <n v="34"/>
    <n v="33"/>
  </r>
  <r>
    <s v="VTA02650"/>
    <x v="41"/>
    <n v="11"/>
    <x v="6"/>
    <x v="6"/>
    <x v="1"/>
    <x v="1"/>
    <x v="637"/>
    <s v="Avenida Colón 608"/>
    <x v="2"/>
    <x v="19"/>
    <x v="7"/>
    <s v=""/>
    <x v="0"/>
    <x v="2"/>
    <n v="2315.6999999999998"/>
    <x v="2"/>
    <n v="2315.6999999999998"/>
    <s v="En tienda"/>
    <x v="0"/>
    <x v="0"/>
    <s v="Efectivo"/>
    <x v="0"/>
    <x v="0"/>
    <n v="15"/>
    <x v="3"/>
    <s v="Combo"/>
    <x v="2"/>
    <x v="0"/>
    <x v="1"/>
    <n v="5.2"/>
    <x v="2"/>
    <n v="47"/>
    <n v="46"/>
  </r>
  <r>
    <s v="VTA02651"/>
    <x v="41"/>
    <n v="11"/>
    <x v="6"/>
    <x v="6"/>
    <x v="1"/>
    <x v="1"/>
    <x v="222"/>
    <s v="Córdoba Shopping"/>
    <x v="3"/>
    <x v="7"/>
    <x v="6"/>
    <s v=""/>
    <x v="0"/>
    <x v="3"/>
    <n v="2748.19"/>
    <x v="2"/>
    <n v="13740.95"/>
    <s v="Delivery"/>
    <x v="2"/>
    <x v="2"/>
    <s v="App"/>
    <x v="2"/>
    <x v="0"/>
    <n v="10"/>
    <x v="1"/>
    <s v="Happy Hour"/>
    <x v="3"/>
    <x v="0"/>
    <x v="1"/>
    <n v="9.8000000000000007"/>
    <x v="1"/>
    <n v="30"/>
    <n v="25"/>
  </r>
  <r>
    <s v="VTA02734"/>
    <x v="41"/>
    <n v="11"/>
    <x v="6"/>
    <x v="6"/>
    <x v="1"/>
    <x v="1"/>
    <x v="148"/>
    <s v="Avenida Colón 608"/>
    <x v="2"/>
    <x v="1"/>
    <x v="1"/>
    <s v=""/>
    <x v="0"/>
    <x v="0"/>
    <n v="1208.3399999999999"/>
    <x v="0"/>
    <n v="3625.02"/>
    <s v="En tienda"/>
    <x v="0"/>
    <x v="0"/>
    <s v="Efectivo"/>
    <x v="0"/>
    <x v="0"/>
    <n v="0"/>
    <x v="0"/>
    <s v="2x1"/>
    <x v="4"/>
    <x v="2"/>
    <x v="1"/>
    <n v="7.8"/>
    <x v="3"/>
    <n v="27"/>
    <n v="24"/>
  </r>
  <r>
    <s v="VTA02797"/>
    <x v="41"/>
    <n v="11"/>
    <x v="6"/>
    <x v="6"/>
    <x v="1"/>
    <x v="1"/>
    <x v="509"/>
    <s v="Calle San Lorenzo 47"/>
    <x v="1"/>
    <x v="10"/>
    <x v="8"/>
    <s v="Tall"/>
    <x v="1"/>
    <x v="4"/>
    <n v="1871.66"/>
    <x v="0"/>
    <n v="3743.32"/>
    <s v="Take Away"/>
    <x v="0"/>
    <x v="1"/>
    <s v="Efectivo"/>
    <x v="0"/>
    <x v="1"/>
    <n v="0"/>
    <x v="2"/>
    <s v="Ninguna"/>
    <x v="3"/>
    <x v="1"/>
    <x v="0"/>
    <n v="14.7"/>
    <x v="1"/>
    <n v="23"/>
    <n v="21"/>
  </r>
  <r>
    <s v="VTA02856"/>
    <x v="41"/>
    <n v="11"/>
    <x v="6"/>
    <x v="6"/>
    <x v="1"/>
    <x v="1"/>
    <x v="6"/>
    <s v="San Lorenzo 25, Nueva Córdoba"/>
    <x v="0"/>
    <x v="28"/>
    <x v="2"/>
    <s v=""/>
    <x v="0"/>
    <x v="0"/>
    <n v="1190.95"/>
    <x v="0"/>
    <n v="3572.85"/>
    <s v="En tienda"/>
    <x v="0"/>
    <x v="0"/>
    <s v="Tarjeta"/>
    <x v="1"/>
    <x v="1"/>
    <n v="0"/>
    <x v="1"/>
    <s v="Happy Hour"/>
    <x v="5"/>
    <x v="1"/>
    <x v="2"/>
    <n v="10.3"/>
    <x v="0"/>
    <n v="27"/>
    <n v="24"/>
  </r>
  <r>
    <s v="VTA03003"/>
    <x v="41"/>
    <n v="11"/>
    <x v="6"/>
    <x v="6"/>
    <x v="1"/>
    <x v="1"/>
    <x v="132"/>
    <s v="Calle San Lorenzo 47"/>
    <x v="1"/>
    <x v="19"/>
    <x v="7"/>
    <s v=""/>
    <x v="0"/>
    <x v="2"/>
    <n v="2699.54"/>
    <x v="2"/>
    <n v="2699.54"/>
    <s v="Delivery"/>
    <x v="0"/>
    <x v="2"/>
    <s v="App"/>
    <x v="2"/>
    <x v="1"/>
    <n v="0"/>
    <x v="3"/>
    <s v="Combo"/>
    <x v="2"/>
    <x v="0"/>
    <x v="1"/>
    <n v="9.6999999999999993"/>
    <x v="1"/>
    <n v="37"/>
    <n v="36"/>
  </r>
  <r>
    <s v="VTA03234"/>
    <x v="41"/>
    <n v="11"/>
    <x v="6"/>
    <x v="6"/>
    <x v="1"/>
    <x v="1"/>
    <x v="233"/>
    <s v="Calle San Lorenzo 47"/>
    <x v="1"/>
    <x v="12"/>
    <x v="4"/>
    <s v="Grande"/>
    <x v="3"/>
    <x v="4"/>
    <n v="1691.5"/>
    <x v="0"/>
    <n v="3383"/>
    <s v="En tienda"/>
    <x v="0"/>
    <x v="0"/>
    <s v="Efectivo"/>
    <x v="0"/>
    <x v="1"/>
    <n v="0"/>
    <x v="0"/>
    <s v="2x1"/>
    <x v="3"/>
    <x v="2"/>
    <x v="1"/>
    <n v="7.5"/>
    <x v="4"/>
    <n v="45"/>
    <n v="43"/>
  </r>
  <r>
    <s v="VTA03319"/>
    <x v="41"/>
    <n v="11"/>
    <x v="6"/>
    <x v="6"/>
    <x v="1"/>
    <x v="1"/>
    <x v="628"/>
    <s v="Córdoba Shopping"/>
    <x v="3"/>
    <x v="14"/>
    <x v="6"/>
    <s v=""/>
    <x v="0"/>
    <x v="4"/>
    <n v="3081.75"/>
    <x v="3"/>
    <n v="6163.5"/>
    <s v="Take Away"/>
    <x v="1"/>
    <x v="1"/>
    <s v="Efectivo"/>
    <x v="0"/>
    <x v="0"/>
    <n v="10"/>
    <x v="3"/>
    <s v="Combo"/>
    <x v="4"/>
    <x v="0"/>
    <x v="1"/>
    <n v="6.6"/>
    <x v="2"/>
    <n v="43"/>
    <n v="41"/>
  </r>
  <r>
    <s v="VTA03416"/>
    <x v="41"/>
    <n v="11"/>
    <x v="6"/>
    <x v="6"/>
    <x v="1"/>
    <x v="1"/>
    <x v="717"/>
    <s v="Calle San Lorenzo 47"/>
    <x v="1"/>
    <x v="3"/>
    <x v="3"/>
    <s v=""/>
    <x v="0"/>
    <x v="3"/>
    <n v="1136.27"/>
    <x v="0"/>
    <n v="5681.35"/>
    <s v="Delivery"/>
    <x v="1"/>
    <x v="2"/>
    <s v="Tarjeta"/>
    <x v="1"/>
    <x v="1"/>
    <n v="0"/>
    <x v="1"/>
    <s v="Happy Hour"/>
    <x v="4"/>
    <x v="1"/>
    <x v="0"/>
    <n v="13.9"/>
    <x v="2"/>
    <n v="45"/>
    <n v="40"/>
  </r>
  <r>
    <s v="VTA03478"/>
    <x v="41"/>
    <n v="11"/>
    <x v="6"/>
    <x v="6"/>
    <x v="1"/>
    <x v="1"/>
    <x v="617"/>
    <s v="San Lorenzo 25, Nueva Córdoba"/>
    <x v="0"/>
    <x v="0"/>
    <x v="0"/>
    <s v=""/>
    <x v="0"/>
    <x v="2"/>
    <n v="1479.08"/>
    <x v="0"/>
    <n v="1479.08"/>
    <s v="En tienda"/>
    <x v="0"/>
    <x v="0"/>
    <s v="Tarjeta"/>
    <x v="1"/>
    <x v="1"/>
    <n v="0"/>
    <x v="0"/>
    <s v="2x1"/>
    <x v="1"/>
    <x v="2"/>
    <x v="2"/>
    <n v="12.2"/>
    <x v="1"/>
    <n v="40"/>
    <n v="39"/>
  </r>
  <r>
    <s v="VTA03672"/>
    <x v="41"/>
    <n v="11"/>
    <x v="6"/>
    <x v="6"/>
    <x v="1"/>
    <x v="1"/>
    <x v="759"/>
    <s v="Córdoba Shopping"/>
    <x v="3"/>
    <x v="1"/>
    <x v="1"/>
    <s v=""/>
    <x v="0"/>
    <x v="3"/>
    <n v="1021.66"/>
    <x v="0"/>
    <n v="5108.3"/>
    <s v="Delivery"/>
    <x v="1"/>
    <x v="2"/>
    <s v="Tarjeta"/>
    <x v="1"/>
    <x v="1"/>
    <n v="0"/>
    <x v="2"/>
    <s v="Ninguna"/>
    <x v="1"/>
    <x v="2"/>
    <x v="2"/>
    <n v="10.9"/>
    <x v="0"/>
    <n v="47"/>
    <n v="42"/>
  </r>
  <r>
    <s v="VTA03693"/>
    <x v="41"/>
    <n v="11"/>
    <x v="6"/>
    <x v="6"/>
    <x v="1"/>
    <x v="1"/>
    <x v="465"/>
    <s v="Avenida Colón 608"/>
    <x v="2"/>
    <x v="14"/>
    <x v="6"/>
    <s v=""/>
    <x v="0"/>
    <x v="4"/>
    <n v="2776.09"/>
    <x v="2"/>
    <n v="5552.18"/>
    <s v="Take Away"/>
    <x v="1"/>
    <x v="1"/>
    <s v="App"/>
    <x v="2"/>
    <x v="0"/>
    <n v="15"/>
    <x v="0"/>
    <s v="2x1"/>
    <x v="1"/>
    <x v="0"/>
    <x v="2"/>
    <n v="12.5"/>
    <x v="1"/>
    <n v="37"/>
    <n v="35"/>
  </r>
  <r>
    <s v="VTA03868"/>
    <x v="41"/>
    <n v="11"/>
    <x v="6"/>
    <x v="6"/>
    <x v="1"/>
    <x v="1"/>
    <x v="76"/>
    <s v="Calle San Lorenzo 47"/>
    <x v="1"/>
    <x v="0"/>
    <x v="0"/>
    <s v=""/>
    <x v="0"/>
    <x v="3"/>
    <n v="1430.01"/>
    <x v="0"/>
    <n v="7150.05"/>
    <s v="Take Away"/>
    <x v="1"/>
    <x v="1"/>
    <s v="App"/>
    <x v="2"/>
    <x v="0"/>
    <n v="0"/>
    <x v="3"/>
    <s v="Combo"/>
    <x v="2"/>
    <x v="2"/>
    <x v="1"/>
    <n v="7.4"/>
    <x v="4"/>
    <n v="18"/>
    <n v="13"/>
  </r>
  <r>
    <s v="VTA03885"/>
    <x v="41"/>
    <n v="11"/>
    <x v="6"/>
    <x v="6"/>
    <x v="1"/>
    <x v="1"/>
    <x v="381"/>
    <s v="Córdoba Shopping"/>
    <x v="3"/>
    <x v="0"/>
    <x v="0"/>
    <s v=""/>
    <x v="0"/>
    <x v="4"/>
    <n v="1109.6500000000001"/>
    <x v="0"/>
    <n v="2219.3000000000002"/>
    <s v="Delivery"/>
    <x v="0"/>
    <x v="2"/>
    <s v="Tarjeta"/>
    <x v="1"/>
    <x v="0"/>
    <n v="10"/>
    <x v="3"/>
    <s v="Combo"/>
    <x v="4"/>
    <x v="2"/>
    <x v="1"/>
    <n v="9.1999999999999993"/>
    <x v="1"/>
    <n v="28"/>
    <n v="26"/>
  </r>
  <r>
    <s v="VTA03976"/>
    <x v="41"/>
    <n v="11"/>
    <x v="6"/>
    <x v="6"/>
    <x v="1"/>
    <x v="1"/>
    <x v="493"/>
    <s v="Avenida Colón 608"/>
    <x v="2"/>
    <x v="0"/>
    <x v="0"/>
    <s v=""/>
    <x v="0"/>
    <x v="4"/>
    <n v="1594.63"/>
    <x v="0"/>
    <n v="3189.26"/>
    <s v="Delivery"/>
    <x v="0"/>
    <x v="2"/>
    <s v="App"/>
    <x v="2"/>
    <x v="0"/>
    <n v="0"/>
    <x v="2"/>
    <s v="Ninguna"/>
    <x v="3"/>
    <x v="1"/>
    <x v="2"/>
    <n v="11.5"/>
    <x v="4"/>
    <n v="17"/>
    <n v="15"/>
  </r>
  <r>
    <s v="VTA04106"/>
    <x v="41"/>
    <n v="11"/>
    <x v="6"/>
    <x v="6"/>
    <x v="1"/>
    <x v="1"/>
    <x v="634"/>
    <s v="Calle San Lorenzo 47"/>
    <x v="1"/>
    <x v="3"/>
    <x v="3"/>
    <s v=""/>
    <x v="0"/>
    <x v="4"/>
    <n v="1344.44"/>
    <x v="0"/>
    <n v="2688.88"/>
    <s v="Take Away"/>
    <x v="0"/>
    <x v="1"/>
    <s v="Tarjeta"/>
    <x v="1"/>
    <x v="1"/>
    <n v="0"/>
    <x v="3"/>
    <s v="Combo"/>
    <x v="3"/>
    <x v="0"/>
    <x v="1"/>
    <n v="5.9"/>
    <x v="1"/>
    <n v="14"/>
    <n v="12"/>
  </r>
  <r>
    <s v="VTA04315"/>
    <x v="41"/>
    <n v="11"/>
    <x v="6"/>
    <x v="6"/>
    <x v="1"/>
    <x v="1"/>
    <x v="455"/>
    <s v="San Lorenzo 25, Nueva Córdoba"/>
    <x v="0"/>
    <x v="5"/>
    <x v="4"/>
    <s v="Pequeño"/>
    <x v="2"/>
    <x v="0"/>
    <n v="1722.3"/>
    <x v="0"/>
    <n v="5166.8999999999996"/>
    <s v="Delivery"/>
    <x v="1"/>
    <x v="2"/>
    <s v="Tarjeta"/>
    <x v="1"/>
    <x v="0"/>
    <n v="10"/>
    <x v="3"/>
    <s v="Combo"/>
    <x v="5"/>
    <x v="2"/>
    <x v="0"/>
    <n v="14.1"/>
    <x v="3"/>
    <n v="39"/>
    <n v="36"/>
  </r>
  <r>
    <s v="VTA04383"/>
    <x v="41"/>
    <n v="11"/>
    <x v="6"/>
    <x v="6"/>
    <x v="1"/>
    <x v="1"/>
    <x v="254"/>
    <s v="Avenida Colón 608"/>
    <x v="2"/>
    <x v="24"/>
    <x v="9"/>
    <s v="Tall"/>
    <x v="1"/>
    <x v="0"/>
    <n v="1273.3900000000001"/>
    <x v="0"/>
    <n v="3820.17"/>
    <s v="Take Away"/>
    <x v="0"/>
    <x v="1"/>
    <s v="Tarjeta"/>
    <x v="1"/>
    <x v="1"/>
    <n v="0"/>
    <x v="1"/>
    <s v="Happy Hour"/>
    <x v="1"/>
    <x v="2"/>
    <x v="0"/>
    <n v="13.7"/>
    <x v="1"/>
    <n v="21"/>
    <n v="18"/>
  </r>
  <r>
    <s v="VTA04514"/>
    <x v="41"/>
    <n v="11"/>
    <x v="6"/>
    <x v="6"/>
    <x v="1"/>
    <x v="1"/>
    <x v="2"/>
    <s v="Avenida Colón 608"/>
    <x v="2"/>
    <x v="13"/>
    <x v="9"/>
    <s v="Pequeño"/>
    <x v="2"/>
    <x v="3"/>
    <n v="1384.59"/>
    <x v="0"/>
    <n v="6922.95"/>
    <s v="En tienda"/>
    <x v="1"/>
    <x v="0"/>
    <s v="Tarjeta"/>
    <x v="1"/>
    <x v="1"/>
    <n v="0"/>
    <x v="3"/>
    <s v="Combo"/>
    <x v="5"/>
    <x v="0"/>
    <x v="0"/>
    <n v="13.7"/>
    <x v="2"/>
    <n v="14"/>
    <n v="9"/>
  </r>
  <r>
    <s v="VTA04575"/>
    <x v="41"/>
    <n v="11"/>
    <x v="6"/>
    <x v="6"/>
    <x v="1"/>
    <x v="1"/>
    <x v="462"/>
    <s v="San Lorenzo 25, Nueva Córdoba"/>
    <x v="0"/>
    <x v="33"/>
    <x v="4"/>
    <s v="Venti"/>
    <x v="4"/>
    <x v="0"/>
    <n v="1598.34"/>
    <x v="0"/>
    <n v="4795.0200000000004"/>
    <s v="Take Away"/>
    <x v="0"/>
    <x v="1"/>
    <s v="Tarjeta"/>
    <x v="1"/>
    <x v="0"/>
    <n v="15"/>
    <x v="2"/>
    <s v="Ninguna"/>
    <x v="2"/>
    <x v="0"/>
    <x v="0"/>
    <n v="13.1"/>
    <x v="2"/>
    <n v="15"/>
    <n v="12"/>
  </r>
  <r>
    <s v="VTA04607"/>
    <x v="41"/>
    <n v="11"/>
    <x v="6"/>
    <x v="6"/>
    <x v="1"/>
    <x v="1"/>
    <x v="560"/>
    <s v="San Lorenzo 25, Nueva Córdoba"/>
    <x v="0"/>
    <x v="10"/>
    <x v="8"/>
    <s v="Venti"/>
    <x v="4"/>
    <x v="0"/>
    <n v="1853.69"/>
    <x v="0"/>
    <n v="5561.07"/>
    <s v="En tienda"/>
    <x v="1"/>
    <x v="0"/>
    <s v="Tarjeta"/>
    <x v="1"/>
    <x v="1"/>
    <n v="0"/>
    <x v="3"/>
    <s v="Combo"/>
    <x v="1"/>
    <x v="2"/>
    <x v="1"/>
    <n v="8.8000000000000007"/>
    <x v="2"/>
    <n v="34"/>
    <n v="31"/>
  </r>
  <r>
    <s v="VTA04642"/>
    <x v="41"/>
    <n v="11"/>
    <x v="6"/>
    <x v="6"/>
    <x v="1"/>
    <x v="1"/>
    <x v="299"/>
    <s v="San Lorenzo 25, Nueva Córdoba"/>
    <x v="0"/>
    <x v="6"/>
    <x v="5"/>
    <s v=""/>
    <x v="0"/>
    <x v="0"/>
    <n v="2058.86"/>
    <x v="2"/>
    <n v="6176.58"/>
    <s v="Delivery"/>
    <x v="1"/>
    <x v="2"/>
    <s v="App"/>
    <x v="2"/>
    <x v="1"/>
    <n v="0"/>
    <x v="0"/>
    <s v="2x1"/>
    <x v="0"/>
    <x v="1"/>
    <x v="1"/>
    <n v="7.4"/>
    <x v="0"/>
    <n v="26"/>
    <n v="23"/>
  </r>
  <r>
    <s v="VTA04652"/>
    <x v="41"/>
    <n v="11"/>
    <x v="6"/>
    <x v="6"/>
    <x v="1"/>
    <x v="1"/>
    <x v="263"/>
    <s v="Córdoba Shopping"/>
    <x v="3"/>
    <x v="12"/>
    <x v="4"/>
    <s v="Venti"/>
    <x v="4"/>
    <x v="0"/>
    <n v="1804.98"/>
    <x v="0"/>
    <n v="5414.94"/>
    <s v="En tienda"/>
    <x v="1"/>
    <x v="0"/>
    <s v="Efectivo"/>
    <x v="0"/>
    <x v="1"/>
    <n v="0"/>
    <x v="3"/>
    <s v="Combo"/>
    <x v="4"/>
    <x v="2"/>
    <x v="0"/>
    <n v="14.3"/>
    <x v="4"/>
    <n v="39"/>
    <n v="36"/>
  </r>
  <r>
    <s v="VTA04669"/>
    <x v="41"/>
    <n v="11"/>
    <x v="6"/>
    <x v="6"/>
    <x v="1"/>
    <x v="1"/>
    <x v="200"/>
    <s v="Avenida Colón 608"/>
    <x v="2"/>
    <x v="10"/>
    <x v="8"/>
    <s v="Tall"/>
    <x v="1"/>
    <x v="3"/>
    <n v="1701.8"/>
    <x v="0"/>
    <n v="8509"/>
    <s v="Take Away"/>
    <x v="1"/>
    <x v="1"/>
    <s v="App"/>
    <x v="2"/>
    <x v="1"/>
    <n v="0"/>
    <x v="2"/>
    <s v="Ninguna"/>
    <x v="4"/>
    <x v="2"/>
    <x v="2"/>
    <n v="10.8"/>
    <x v="3"/>
    <n v="36"/>
    <n v="31"/>
  </r>
  <r>
    <s v="VTA04707"/>
    <x v="41"/>
    <n v="11"/>
    <x v="6"/>
    <x v="6"/>
    <x v="1"/>
    <x v="1"/>
    <x v="348"/>
    <s v="San Lorenzo 25, Nueva Córdoba"/>
    <x v="0"/>
    <x v="6"/>
    <x v="5"/>
    <s v=""/>
    <x v="0"/>
    <x v="1"/>
    <n v="1749.99"/>
    <x v="0"/>
    <n v="6999.96"/>
    <s v="Delivery"/>
    <x v="1"/>
    <x v="2"/>
    <s v="Tarjeta"/>
    <x v="1"/>
    <x v="1"/>
    <n v="0"/>
    <x v="2"/>
    <s v="Ninguna"/>
    <x v="5"/>
    <x v="1"/>
    <x v="3"/>
    <n v="4.4000000000000004"/>
    <x v="0"/>
    <n v="11"/>
    <n v="7"/>
  </r>
  <r>
    <s v="VTA04778"/>
    <x v="41"/>
    <n v="11"/>
    <x v="6"/>
    <x v="6"/>
    <x v="1"/>
    <x v="1"/>
    <x v="558"/>
    <s v="San Lorenzo 25, Nueva Córdoba"/>
    <x v="0"/>
    <x v="10"/>
    <x v="8"/>
    <s v="Venti"/>
    <x v="4"/>
    <x v="3"/>
    <n v="1643.12"/>
    <x v="0"/>
    <n v="8215.6"/>
    <s v="Take Away"/>
    <x v="1"/>
    <x v="1"/>
    <s v="App"/>
    <x v="2"/>
    <x v="1"/>
    <n v="0"/>
    <x v="3"/>
    <s v="Combo"/>
    <x v="1"/>
    <x v="1"/>
    <x v="1"/>
    <n v="5"/>
    <x v="0"/>
    <n v="50"/>
    <n v="45"/>
  </r>
  <r>
    <s v="VTA04790"/>
    <x v="41"/>
    <n v="11"/>
    <x v="6"/>
    <x v="6"/>
    <x v="1"/>
    <x v="1"/>
    <x v="479"/>
    <s v="San Lorenzo 25, Nueva Córdoba"/>
    <x v="0"/>
    <x v="3"/>
    <x v="3"/>
    <s v=""/>
    <x v="0"/>
    <x v="3"/>
    <n v="1334.11"/>
    <x v="0"/>
    <n v="6670.55"/>
    <s v="Delivery"/>
    <x v="1"/>
    <x v="2"/>
    <s v="Tarjeta"/>
    <x v="1"/>
    <x v="1"/>
    <n v="0"/>
    <x v="3"/>
    <s v="Combo"/>
    <x v="4"/>
    <x v="2"/>
    <x v="1"/>
    <n v="7.2"/>
    <x v="2"/>
    <n v="32"/>
    <n v="27"/>
  </r>
  <r>
    <s v="VTA04950"/>
    <x v="41"/>
    <n v="11"/>
    <x v="6"/>
    <x v="6"/>
    <x v="1"/>
    <x v="1"/>
    <x v="603"/>
    <s v="Avenida Colón 608"/>
    <x v="2"/>
    <x v="1"/>
    <x v="1"/>
    <s v=""/>
    <x v="0"/>
    <x v="3"/>
    <n v="822.76"/>
    <x v="1"/>
    <n v="4113.8"/>
    <s v="En tienda"/>
    <x v="0"/>
    <x v="0"/>
    <s v="Efectivo"/>
    <x v="0"/>
    <x v="1"/>
    <n v="0"/>
    <x v="1"/>
    <s v="Happy Hour"/>
    <x v="5"/>
    <x v="2"/>
    <x v="1"/>
    <n v="6.5"/>
    <x v="3"/>
    <n v="34"/>
    <n v="29"/>
  </r>
  <r>
    <s v="VTA00029"/>
    <x v="42"/>
    <n v="12"/>
    <x v="0"/>
    <x v="0"/>
    <x v="1"/>
    <x v="1"/>
    <x v="518"/>
    <s v="Calle San Lorenzo 47"/>
    <x v="1"/>
    <x v="0"/>
    <x v="0"/>
    <s v=""/>
    <x v="0"/>
    <x v="1"/>
    <n v="1389.75"/>
    <x v="0"/>
    <n v="5559"/>
    <s v="Take Away"/>
    <x v="1"/>
    <x v="1"/>
    <s v="Efectivo"/>
    <x v="0"/>
    <x v="0"/>
    <n v="10"/>
    <x v="2"/>
    <s v="Ninguna"/>
    <x v="0"/>
    <x v="1"/>
    <x v="2"/>
    <n v="11.2"/>
    <x v="1"/>
    <n v="23"/>
    <n v="19"/>
  </r>
  <r>
    <s v="VTA00242"/>
    <x v="42"/>
    <n v="12"/>
    <x v="0"/>
    <x v="0"/>
    <x v="1"/>
    <x v="1"/>
    <x v="760"/>
    <s v="San Lorenzo 25, Nueva Córdoba"/>
    <x v="0"/>
    <x v="23"/>
    <x v="10"/>
    <s v=""/>
    <x v="0"/>
    <x v="1"/>
    <n v="1732.5"/>
    <x v="0"/>
    <n v="6930"/>
    <s v="Take Away"/>
    <x v="1"/>
    <x v="1"/>
    <s v="Efectivo"/>
    <x v="0"/>
    <x v="1"/>
    <n v="0"/>
    <x v="3"/>
    <s v="Combo"/>
    <x v="2"/>
    <x v="2"/>
    <x v="1"/>
    <n v="8.8000000000000007"/>
    <x v="0"/>
    <n v="20"/>
    <n v="16"/>
  </r>
  <r>
    <s v="VTA00311"/>
    <x v="42"/>
    <n v="12"/>
    <x v="0"/>
    <x v="0"/>
    <x v="1"/>
    <x v="1"/>
    <x v="761"/>
    <s v="Córdoba Shopping"/>
    <x v="3"/>
    <x v="19"/>
    <x v="7"/>
    <s v=""/>
    <x v="0"/>
    <x v="3"/>
    <n v="2225.48"/>
    <x v="2"/>
    <n v="11127.4"/>
    <s v="Take Away"/>
    <x v="2"/>
    <x v="1"/>
    <s v="Tarjeta"/>
    <x v="1"/>
    <x v="0"/>
    <n v="15"/>
    <x v="1"/>
    <s v="Happy Hour"/>
    <x v="3"/>
    <x v="0"/>
    <x v="2"/>
    <n v="10.9"/>
    <x v="0"/>
    <n v="36"/>
    <n v="31"/>
  </r>
  <r>
    <s v="VTA00466"/>
    <x v="42"/>
    <n v="12"/>
    <x v="0"/>
    <x v="0"/>
    <x v="1"/>
    <x v="1"/>
    <x v="502"/>
    <s v="Calle San Lorenzo 47"/>
    <x v="1"/>
    <x v="7"/>
    <x v="6"/>
    <s v=""/>
    <x v="0"/>
    <x v="4"/>
    <n v="3116.49"/>
    <x v="3"/>
    <n v="6232.98"/>
    <s v="Take Away"/>
    <x v="1"/>
    <x v="1"/>
    <s v="Tarjeta"/>
    <x v="1"/>
    <x v="0"/>
    <n v="0"/>
    <x v="2"/>
    <s v="Ninguna"/>
    <x v="4"/>
    <x v="2"/>
    <x v="2"/>
    <n v="12.5"/>
    <x v="2"/>
    <n v="37"/>
    <n v="35"/>
  </r>
  <r>
    <s v="VTA00512"/>
    <x v="42"/>
    <n v="12"/>
    <x v="0"/>
    <x v="0"/>
    <x v="1"/>
    <x v="1"/>
    <x v="383"/>
    <s v="Calle San Lorenzo 47"/>
    <x v="1"/>
    <x v="0"/>
    <x v="0"/>
    <s v=""/>
    <x v="0"/>
    <x v="0"/>
    <n v="1342.27"/>
    <x v="0"/>
    <n v="4026.81"/>
    <s v="En tienda"/>
    <x v="0"/>
    <x v="0"/>
    <s v="Tarjeta"/>
    <x v="1"/>
    <x v="0"/>
    <n v="15"/>
    <x v="3"/>
    <s v="Combo"/>
    <x v="3"/>
    <x v="1"/>
    <x v="2"/>
    <n v="11.2"/>
    <x v="1"/>
    <n v="39"/>
    <n v="36"/>
  </r>
  <r>
    <s v="VTA00517"/>
    <x v="42"/>
    <n v="12"/>
    <x v="0"/>
    <x v="0"/>
    <x v="1"/>
    <x v="1"/>
    <x v="510"/>
    <s v="Córdoba Shopping"/>
    <x v="3"/>
    <x v="28"/>
    <x v="2"/>
    <s v=""/>
    <x v="0"/>
    <x v="2"/>
    <n v="1326.9"/>
    <x v="0"/>
    <n v="1326.9"/>
    <s v="Take Away"/>
    <x v="0"/>
    <x v="1"/>
    <s v="Tarjeta"/>
    <x v="1"/>
    <x v="0"/>
    <n v="0"/>
    <x v="0"/>
    <s v="2x1"/>
    <x v="0"/>
    <x v="1"/>
    <x v="1"/>
    <n v="5.6"/>
    <x v="3"/>
    <n v="31"/>
    <n v="30"/>
  </r>
  <r>
    <s v="VTA00980"/>
    <x v="42"/>
    <n v="12"/>
    <x v="0"/>
    <x v="0"/>
    <x v="1"/>
    <x v="1"/>
    <x v="762"/>
    <s v="Calle San Lorenzo 47"/>
    <x v="1"/>
    <x v="8"/>
    <x v="0"/>
    <s v=""/>
    <x v="0"/>
    <x v="1"/>
    <n v="1036.67"/>
    <x v="0"/>
    <n v="4146.68"/>
    <s v="Take Away"/>
    <x v="0"/>
    <x v="1"/>
    <s v="App"/>
    <x v="2"/>
    <x v="0"/>
    <n v="0"/>
    <x v="2"/>
    <s v="Ninguna"/>
    <x v="3"/>
    <x v="1"/>
    <x v="1"/>
    <n v="5.4"/>
    <x v="3"/>
    <n v="43"/>
    <n v="39"/>
  </r>
  <r>
    <s v="VTA01060"/>
    <x v="42"/>
    <n v="12"/>
    <x v="0"/>
    <x v="0"/>
    <x v="1"/>
    <x v="1"/>
    <x v="673"/>
    <s v="Calle San Lorenzo 47"/>
    <x v="1"/>
    <x v="33"/>
    <x v="4"/>
    <s v="Tall"/>
    <x v="1"/>
    <x v="1"/>
    <n v="1680.45"/>
    <x v="0"/>
    <n v="6721.8"/>
    <s v="En tienda"/>
    <x v="1"/>
    <x v="0"/>
    <s v="App"/>
    <x v="2"/>
    <x v="1"/>
    <n v="0"/>
    <x v="2"/>
    <s v="Ninguna"/>
    <x v="4"/>
    <x v="0"/>
    <x v="1"/>
    <n v="6.5"/>
    <x v="2"/>
    <n v="40"/>
    <n v="36"/>
  </r>
  <r>
    <s v="VTA01279"/>
    <x v="42"/>
    <n v="12"/>
    <x v="0"/>
    <x v="0"/>
    <x v="1"/>
    <x v="1"/>
    <x v="396"/>
    <s v="Avenida Colón 608"/>
    <x v="2"/>
    <x v="27"/>
    <x v="10"/>
    <s v=""/>
    <x v="0"/>
    <x v="4"/>
    <n v="1632.06"/>
    <x v="0"/>
    <n v="3264.12"/>
    <s v="En tienda"/>
    <x v="0"/>
    <x v="0"/>
    <s v="Tarjeta"/>
    <x v="1"/>
    <x v="0"/>
    <n v="10"/>
    <x v="3"/>
    <s v="Combo"/>
    <x v="3"/>
    <x v="1"/>
    <x v="2"/>
    <n v="11.7"/>
    <x v="1"/>
    <n v="22"/>
    <n v="20"/>
  </r>
  <r>
    <s v="VTA01313"/>
    <x v="42"/>
    <n v="12"/>
    <x v="0"/>
    <x v="0"/>
    <x v="1"/>
    <x v="1"/>
    <x v="532"/>
    <s v="Avenida Colón 608"/>
    <x v="2"/>
    <x v="4"/>
    <x v="2"/>
    <s v=""/>
    <x v="0"/>
    <x v="0"/>
    <n v="1161.67"/>
    <x v="0"/>
    <n v="3485.01"/>
    <s v="En tienda"/>
    <x v="0"/>
    <x v="0"/>
    <s v="App"/>
    <x v="2"/>
    <x v="0"/>
    <n v="10"/>
    <x v="0"/>
    <s v="2x1"/>
    <x v="5"/>
    <x v="2"/>
    <x v="3"/>
    <n v="3"/>
    <x v="1"/>
    <n v="23"/>
    <n v="20"/>
  </r>
  <r>
    <s v="VTA01442"/>
    <x v="42"/>
    <n v="12"/>
    <x v="0"/>
    <x v="0"/>
    <x v="1"/>
    <x v="1"/>
    <x v="380"/>
    <s v="Córdoba Shopping"/>
    <x v="3"/>
    <x v="6"/>
    <x v="5"/>
    <s v=""/>
    <x v="0"/>
    <x v="0"/>
    <n v="1894.8"/>
    <x v="0"/>
    <n v="5684.4"/>
    <s v="En tienda"/>
    <x v="1"/>
    <x v="0"/>
    <s v="App"/>
    <x v="2"/>
    <x v="1"/>
    <n v="0"/>
    <x v="3"/>
    <s v="Combo"/>
    <x v="0"/>
    <x v="0"/>
    <x v="1"/>
    <n v="6.9"/>
    <x v="1"/>
    <n v="20"/>
    <n v="17"/>
  </r>
  <r>
    <s v="VTA01692"/>
    <x v="42"/>
    <n v="12"/>
    <x v="0"/>
    <x v="0"/>
    <x v="1"/>
    <x v="1"/>
    <x v="336"/>
    <s v="San Lorenzo 25, Nueva Córdoba"/>
    <x v="0"/>
    <x v="10"/>
    <x v="8"/>
    <s v="Pequeño"/>
    <x v="2"/>
    <x v="3"/>
    <n v="2070.4499999999998"/>
    <x v="2"/>
    <n v="10352.25"/>
    <s v="En tienda"/>
    <x v="2"/>
    <x v="0"/>
    <s v="Efectivo"/>
    <x v="0"/>
    <x v="0"/>
    <n v="15"/>
    <x v="2"/>
    <s v="Ninguna"/>
    <x v="4"/>
    <x v="0"/>
    <x v="2"/>
    <n v="10.7"/>
    <x v="1"/>
    <n v="41"/>
    <n v="36"/>
  </r>
  <r>
    <s v="VTA01784"/>
    <x v="42"/>
    <n v="12"/>
    <x v="0"/>
    <x v="0"/>
    <x v="1"/>
    <x v="1"/>
    <x v="733"/>
    <s v="Calle San Lorenzo 47"/>
    <x v="1"/>
    <x v="6"/>
    <x v="5"/>
    <s v=""/>
    <x v="0"/>
    <x v="0"/>
    <n v="1944.35"/>
    <x v="0"/>
    <n v="5833.05"/>
    <s v="En tienda"/>
    <x v="1"/>
    <x v="0"/>
    <s v="App"/>
    <x v="2"/>
    <x v="1"/>
    <n v="0"/>
    <x v="2"/>
    <s v="Ninguna"/>
    <x v="4"/>
    <x v="2"/>
    <x v="1"/>
    <n v="9.8000000000000007"/>
    <x v="4"/>
    <n v="49"/>
    <n v="46"/>
  </r>
  <r>
    <s v="VTA02070"/>
    <x v="42"/>
    <n v="12"/>
    <x v="0"/>
    <x v="0"/>
    <x v="1"/>
    <x v="1"/>
    <x v="563"/>
    <s v="Calle San Lorenzo 47"/>
    <x v="1"/>
    <x v="6"/>
    <x v="5"/>
    <s v=""/>
    <x v="0"/>
    <x v="0"/>
    <n v="2022.95"/>
    <x v="2"/>
    <n v="6068.85"/>
    <s v="Take Away"/>
    <x v="1"/>
    <x v="1"/>
    <s v="Tarjeta"/>
    <x v="1"/>
    <x v="0"/>
    <n v="15"/>
    <x v="0"/>
    <s v="2x1"/>
    <x v="4"/>
    <x v="0"/>
    <x v="1"/>
    <n v="6.8"/>
    <x v="4"/>
    <n v="23"/>
    <n v="20"/>
  </r>
  <r>
    <s v="VTA02074"/>
    <x v="42"/>
    <n v="12"/>
    <x v="0"/>
    <x v="0"/>
    <x v="1"/>
    <x v="1"/>
    <x v="170"/>
    <s v="Calle San Lorenzo 47"/>
    <x v="1"/>
    <x v="8"/>
    <x v="0"/>
    <s v=""/>
    <x v="0"/>
    <x v="0"/>
    <n v="1406.69"/>
    <x v="0"/>
    <n v="4220.07"/>
    <s v="Delivery"/>
    <x v="0"/>
    <x v="2"/>
    <s v="Efectivo"/>
    <x v="0"/>
    <x v="1"/>
    <n v="0"/>
    <x v="2"/>
    <s v="Ninguna"/>
    <x v="4"/>
    <x v="0"/>
    <x v="1"/>
    <n v="5.6"/>
    <x v="0"/>
    <n v="27"/>
    <n v="24"/>
  </r>
  <r>
    <s v="VTA02152"/>
    <x v="42"/>
    <n v="12"/>
    <x v="0"/>
    <x v="0"/>
    <x v="1"/>
    <x v="1"/>
    <x v="742"/>
    <s v="Avenida Colón 608"/>
    <x v="2"/>
    <x v="10"/>
    <x v="8"/>
    <s v="Grande"/>
    <x v="3"/>
    <x v="4"/>
    <n v="1534.43"/>
    <x v="0"/>
    <n v="3068.86"/>
    <s v="Delivery"/>
    <x v="0"/>
    <x v="2"/>
    <s v="Efectivo"/>
    <x v="0"/>
    <x v="0"/>
    <n v="15"/>
    <x v="2"/>
    <s v="Ninguna"/>
    <x v="4"/>
    <x v="2"/>
    <x v="2"/>
    <n v="11.3"/>
    <x v="0"/>
    <n v="37"/>
    <n v="35"/>
  </r>
  <r>
    <s v="VTA02222"/>
    <x v="42"/>
    <n v="12"/>
    <x v="0"/>
    <x v="0"/>
    <x v="1"/>
    <x v="1"/>
    <x v="275"/>
    <s v="Córdoba Shopping"/>
    <x v="3"/>
    <x v="10"/>
    <x v="8"/>
    <s v="Grande"/>
    <x v="3"/>
    <x v="1"/>
    <n v="1634.55"/>
    <x v="0"/>
    <n v="6538.2"/>
    <s v="Delivery"/>
    <x v="1"/>
    <x v="2"/>
    <s v="Tarjeta"/>
    <x v="1"/>
    <x v="0"/>
    <n v="15"/>
    <x v="3"/>
    <s v="Combo"/>
    <x v="5"/>
    <x v="2"/>
    <x v="3"/>
    <n v="3.5"/>
    <x v="0"/>
    <n v="47"/>
    <n v="43"/>
  </r>
  <r>
    <s v="VTA02376"/>
    <x v="42"/>
    <n v="12"/>
    <x v="0"/>
    <x v="0"/>
    <x v="1"/>
    <x v="1"/>
    <x v="378"/>
    <s v="Córdoba Shopping"/>
    <x v="3"/>
    <x v="10"/>
    <x v="8"/>
    <s v="Grande"/>
    <x v="3"/>
    <x v="1"/>
    <n v="1676.89"/>
    <x v="0"/>
    <n v="6707.56"/>
    <s v="Take Away"/>
    <x v="1"/>
    <x v="1"/>
    <s v="Tarjeta"/>
    <x v="1"/>
    <x v="1"/>
    <n v="0"/>
    <x v="2"/>
    <s v="Ninguna"/>
    <x v="5"/>
    <x v="1"/>
    <x v="0"/>
    <n v="13.1"/>
    <x v="3"/>
    <n v="23"/>
    <n v="19"/>
  </r>
  <r>
    <s v="VTA02402"/>
    <x v="42"/>
    <n v="12"/>
    <x v="0"/>
    <x v="0"/>
    <x v="1"/>
    <x v="1"/>
    <x v="342"/>
    <s v="San Lorenzo 25, Nueva Córdoba"/>
    <x v="0"/>
    <x v="17"/>
    <x v="9"/>
    <s v="Tall"/>
    <x v="1"/>
    <x v="1"/>
    <n v="1388.92"/>
    <x v="0"/>
    <n v="5555.68"/>
    <s v="Take Away"/>
    <x v="1"/>
    <x v="1"/>
    <s v="Tarjeta"/>
    <x v="1"/>
    <x v="0"/>
    <n v="10"/>
    <x v="2"/>
    <s v="Ninguna"/>
    <x v="2"/>
    <x v="0"/>
    <x v="1"/>
    <n v="5.8"/>
    <x v="1"/>
    <n v="17"/>
    <n v="13"/>
  </r>
  <r>
    <s v="VTA02447"/>
    <x v="42"/>
    <n v="12"/>
    <x v="0"/>
    <x v="0"/>
    <x v="1"/>
    <x v="1"/>
    <x v="579"/>
    <s v="Avenida Colón 608"/>
    <x v="2"/>
    <x v="9"/>
    <x v="7"/>
    <s v=""/>
    <x v="0"/>
    <x v="1"/>
    <n v="2422.91"/>
    <x v="2"/>
    <n v="9691.64"/>
    <s v="Delivery"/>
    <x v="1"/>
    <x v="2"/>
    <s v="App"/>
    <x v="2"/>
    <x v="1"/>
    <n v="0"/>
    <x v="0"/>
    <s v="2x1"/>
    <x v="4"/>
    <x v="0"/>
    <x v="3"/>
    <n v="3.9"/>
    <x v="0"/>
    <n v="45"/>
    <n v="41"/>
  </r>
  <r>
    <s v="VTA02585"/>
    <x v="42"/>
    <n v="12"/>
    <x v="0"/>
    <x v="0"/>
    <x v="1"/>
    <x v="1"/>
    <x v="598"/>
    <s v="Córdoba Shopping"/>
    <x v="3"/>
    <x v="10"/>
    <x v="8"/>
    <s v="Grande"/>
    <x v="3"/>
    <x v="1"/>
    <n v="1522.69"/>
    <x v="0"/>
    <n v="6090.76"/>
    <s v="Take Away"/>
    <x v="1"/>
    <x v="1"/>
    <s v="App"/>
    <x v="2"/>
    <x v="0"/>
    <n v="10"/>
    <x v="0"/>
    <s v="2x1"/>
    <x v="2"/>
    <x v="0"/>
    <x v="1"/>
    <n v="6.1"/>
    <x v="3"/>
    <n v="49"/>
    <n v="45"/>
  </r>
  <r>
    <s v="VTA02639"/>
    <x v="42"/>
    <n v="12"/>
    <x v="0"/>
    <x v="0"/>
    <x v="1"/>
    <x v="1"/>
    <x v="231"/>
    <s v="San Lorenzo 25, Nueva Córdoba"/>
    <x v="0"/>
    <x v="34"/>
    <x v="4"/>
    <s v="Venti"/>
    <x v="4"/>
    <x v="1"/>
    <n v="1496.7"/>
    <x v="0"/>
    <n v="5986.8"/>
    <s v="En tienda"/>
    <x v="1"/>
    <x v="0"/>
    <s v="App"/>
    <x v="2"/>
    <x v="0"/>
    <n v="10"/>
    <x v="2"/>
    <s v="Ninguna"/>
    <x v="2"/>
    <x v="0"/>
    <x v="2"/>
    <n v="11.8"/>
    <x v="4"/>
    <n v="13"/>
    <n v="9"/>
  </r>
  <r>
    <s v="VTA02679"/>
    <x v="42"/>
    <n v="12"/>
    <x v="0"/>
    <x v="0"/>
    <x v="1"/>
    <x v="1"/>
    <x v="187"/>
    <s v="San Lorenzo 25, Nueva Córdoba"/>
    <x v="0"/>
    <x v="17"/>
    <x v="9"/>
    <s v="Pequeño"/>
    <x v="2"/>
    <x v="0"/>
    <n v="1737.81"/>
    <x v="0"/>
    <n v="5213.43"/>
    <s v="En tienda"/>
    <x v="1"/>
    <x v="0"/>
    <s v="App"/>
    <x v="2"/>
    <x v="0"/>
    <n v="0"/>
    <x v="3"/>
    <s v="Combo"/>
    <x v="2"/>
    <x v="1"/>
    <x v="2"/>
    <n v="11.6"/>
    <x v="4"/>
    <n v="38"/>
    <n v="35"/>
  </r>
  <r>
    <s v="VTA02795"/>
    <x v="42"/>
    <n v="12"/>
    <x v="0"/>
    <x v="0"/>
    <x v="1"/>
    <x v="1"/>
    <x v="207"/>
    <s v="San Lorenzo 25, Nueva Córdoba"/>
    <x v="0"/>
    <x v="9"/>
    <x v="7"/>
    <s v=""/>
    <x v="0"/>
    <x v="3"/>
    <n v="2035.36"/>
    <x v="2"/>
    <n v="10176.799999999999"/>
    <s v="Take Away"/>
    <x v="2"/>
    <x v="1"/>
    <s v="Tarjeta"/>
    <x v="1"/>
    <x v="1"/>
    <n v="0"/>
    <x v="2"/>
    <s v="Ninguna"/>
    <x v="3"/>
    <x v="0"/>
    <x v="3"/>
    <n v="2.7"/>
    <x v="3"/>
    <n v="45"/>
    <n v="40"/>
  </r>
  <r>
    <s v="VTA02861"/>
    <x v="42"/>
    <n v="12"/>
    <x v="0"/>
    <x v="0"/>
    <x v="1"/>
    <x v="1"/>
    <x v="632"/>
    <s v="Avenida Colón 608"/>
    <x v="2"/>
    <x v="7"/>
    <x v="6"/>
    <s v=""/>
    <x v="0"/>
    <x v="0"/>
    <n v="3226.65"/>
    <x v="3"/>
    <n v="9679.9500000000007"/>
    <s v="En tienda"/>
    <x v="1"/>
    <x v="0"/>
    <s v="Tarjeta"/>
    <x v="1"/>
    <x v="1"/>
    <n v="0"/>
    <x v="3"/>
    <s v="Combo"/>
    <x v="2"/>
    <x v="2"/>
    <x v="1"/>
    <n v="5.8"/>
    <x v="1"/>
    <n v="29"/>
    <n v="26"/>
  </r>
  <r>
    <s v="VTA03423"/>
    <x v="42"/>
    <n v="12"/>
    <x v="0"/>
    <x v="0"/>
    <x v="1"/>
    <x v="1"/>
    <x v="763"/>
    <s v="Córdoba Shopping"/>
    <x v="3"/>
    <x v="21"/>
    <x v="1"/>
    <s v=""/>
    <x v="0"/>
    <x v="2"/>
    <n v="1269.44"/>
    <x v="0"/>
    <n v="1269.44"/>
    <s v="Delivery"/>
    <x v="0"/>
    <x v="2"/>
    <s v="Efectivo"/>
    <x v="0"/>
    <x v="1"/>
    <n v="0"/>
    <x v="3"/>
    <s v="Combo"/>
    <x v="0"/>
    <x v="1"/>
    <x v="2"/>
    <n v="12.8"/>
    <x v="1"/>
    <n v="19"/>
    <n v="18"/>
  </r>
  <r>
    <s v="VTA03459"/>
    <x v="42"/>
    <n v="12"/>
    <x v="0"/>
    <x v="0"/>
    <x v="1"/>
    <x v="1"/>
    <x v="376"/>
    <s v="San Lorenzo 25, Nueva Córdoba"/>
    <x v="0"/>
    <x v="3"/>
    <x v="3"/>
    <s v=""/>
    <x v="0"/>
    <x v="1"/>
    <n v="1125.2"/>
    <x v="0"/>
    <n v="4500.8"/>
    <s v="Take Away"/>
    <x v="0"/>
    <x v="1"/>
    <s v="Tarjeta"/>
    <x v="1"/>
    <x v="1"/>
    <n v="0"/>
    <x v="0"/>
    <s v="2x1"/>
    <x v="2"/>
    <x v="0"/>
    <x v="1"/>
    <n v="6.1"/>
    <x v="4"/>
    <n v="23"/>
    <n v="19"/>
  </r>
  <r>
    <s v="VTA03512"/>
    <x v="42"/>
    <n v="12"/>
    <x v="0"/>
    <x v="0"/>
    <x v="1"/>
    <x v="1"/>
    <x v="617"/>
    <s v="Calle San Lorenzo 47"/>
    <x v="1"/>
    <x v="7"/>
    <x v="6"/>
    <s v=""/>
    <x v="0"/>
    <x v="0"/>
    <n v="2646.64"/>
    <x v="2"/>
    <n v="7939.92"/>
    <s v="Delivery"/>
    <x v="1"/>
    <x v="2"/>
    <s v="App"/>
    <x v="2"/>
    <x v="0"/>
    <n v="0"/>
    <x v="3"/>
    <s v="Combo"/>
    <x v="4"/>
    <x v="1"/>
    <x v="1"/>
    <n v="9.4"/>
    <x v="4"/>
    <n v="24"/>
    <n v="21"/>
  </r>
  <r>
    <s v="VTA03607"/>
    <x v="42"/>
    <n v="12"/>
    <x v="0"/>
    <x v="0"/>
    <x v="1"/>
    <x v="1"/>
    <x v="615"/>
    <s v="Córdoba Shopping"/>
    <x v="3"/>
    <x v="16"/>
    <x v="4"/>
    <s v="Tall"/>
    <x v="1"/>
    <x v="0"/>
    <n v="1698.79"/>
    <x v="0"/>
    <n v="5096.37"/>
    <s v="Delivery"/>
    <x v="1"/>
    <x v="2"/>
    <s v="App"/>
    <x v="2"/>
    <x v="0"/>
    <n v="0"/>
    <x v="2"/>
    <s v="Ninguna"/>
    <x v="1"/>
    <x v="2"/>
    <x v="1"/>
    <n v="9.6"/>
    <x v="0"/>
    <n v="39"/>
    <n v="36"/>
  </r>
  <r>
    <s v="VTA03870"/>
    <x v="42"/>
    <n v="12"/>
    <x v="0"/>
    <x v="0"/>
    <x v="1"/>
    <x v="1"/>
    <x v="81"/>
    <s v="Córdoba Shopping"/>
    <x v="3"/>
    <x v="34"/>
    <x v="4"/>
    <s v="Grande"/>
    <x v="3"/>
    <x v="4"/>
    <n v="1493.86"/>
    <x v="0"/>
    <n v="2987.72"/>
    <s v="Take Away"/>
    <x v="0"/>
    <x v="1"/>
    <s v="Tarjeta"/>
    <x v="1"/>
    <x v="1"/>
    <n v="0"/>
    <x v="1"/>
    <s v="Happy Hour"/>
    <x v="5"/>
    <x v="1"/>
    <x v="3"/>
    <n v="4.9000000000000004"/>
    <x v="0"/>
    <n v="44"/>
    <n v="42"/>
  </r>
  <r>
    <s v="VTA04166"/>
    <x v="42"/>
    <n v="12"/>
    <x v="0"/>
    <x v="0"/>
    <x v="1"/>
    <x v="1"/>
    <x v="249"/>
    <s v="Calle San Lorenzo 47"/>
    <x v="1"/>
    <x v="0"/>
    <x v="0"/>
    <s v=""/>
    <x v="0"/>
    <x v="0"/>
    <n v="1051.18"/>
    <x v="0"/>
    <n v="3153.54"/>
    <s v="En tienda"/>
    <x v="0"/>
    <x v="0"/>
    <s v="App"/>
    <x v="2"/>
    <x v="1"/>
    <n v="0"/>
    <x v="1"/>
    <s v="Happy Hour"/>
    <x v="5"/>
    <x v="2"/>
    <x v="2"/>
    <n v="12.7"/>
    <x v="0"/>
    <n v="44"/>
    <n v="41"/>
  </r>
  <r>
    <s v="VTA04327"/>
    <x v="42"/>
    <n v="12"/>
    <x v="0"/>
    <x v="0"/>
    <x v="1"/>
    <x v="1"/>
    <x v="32"/>
    <s v="Córdoba Shopping"/>
    <x v="3"/>
    <x v="2"/>
    <x v="2"/>
    <s v=""/>
    <x v="0"/>
    <x v="3"/>
    <n v="1208.9000000000001"/>
    <x v="0"/>
    <n v="6044.5"/>
    <s v="Take Away"/>
    <x v="1"/>
    <x v="1"/>
    <s v="Tarjeta"/>
    <x v="1"/>
    <x v="0"/>
    <n v="15"/>
    <x v="1"/>
    <s v="Happy Hour"/>
    <x v="4"/>
    <x v="2"/>
    <x v="2"/>
    <n v="12.6"/>
    <x v="3"/>
    <n v="12"/>
    <n v="7"/>
  </r>
  <r>
    <s v="VTA04405"/>
    <x v="42"/>
    <n v="12"/>
    <x v="0"/>
    <x v="0"/>
    <x v="1"/>
    <x v="1"/>
    <x v="187"/>
    <s v="Córdoba Shopping"/>
    <x v="3"/>
    <x v="6"/>
    <x v="5"/>
    <s v=""/>
    <x v="0"/>
    <x v="0"/>
    <n v="2194.4"/>
    <x v="2"/>
    <n v="6583.2"/>
    <s v="Delivery"/>
    <x v="1"/>
    <x v="2"/>
    <s v="Tarjeta"/>
    <x v="1"/>
    <x v="1"/>
    <n v="0"/>
    <x v="3"/>
    <s v="Combo"/>
    <x v="0"/>
    <x v="2"/>
    <x v="2"/>
    <n v="10.1"/>
    <x v="4"/>
    <n v="44"/>
    <n v="41"/>
  </r>
  <r>
    <s v="VTA04560"/>
    <x v="42"/>
    <n v="12"/>
    <x v="0"/>
    <x v="0"/>
    <x v="1"/>
    <x v="1"/>
    <x v="483"/>
    <s v="San Lorenzo 25, Nueva Córdoba"/>
    <x v="0"/>
    <x v="14"/>
    <x v="6"/>
    <s v=""/>
    <x v="0"/>
    <x v="4"/>
    <n v="3081.75"/>
    <x v="3"/>
    <n v="6163.5"/>
    <s v="En tienda"/>
    <x v="1"/>
    <x v="0"/>
    <s v="Tarjeta"/>
    <x v="1"/>
    <x v="1"/>
    <n v="0"/>
    <x v="3"/>
    <s v="Combo"/>
    <x v="2"/>
    <x v="2"/>
    <x v="1"/>
    <n v="7.6"/>
    <x v="3"/>
    <n v="28"/>
    <n v="26"/>
  </r>
  <r>
    <s v="VTA04874"/>
    <x v="42"/>
    <n v="12"/>
    <x v="0"/>
    <x v="0"/>
    <x v="1"/>
    <x v="1"/>
    <x v="592"/>
    <s v="Avenida Colón 608"/>
    <x v="2"/>
    <x v="9"/>
    <x v="7"/>
    <s v=""/>
    <x v="0"/>
    <x v="3"/>
    <n v="2131.06"/>
    <x v="2"/>
    <n v="10655.3"/>
    <s v="Delivery"/>
    <x v="2"/>
    <x v="2"/>
    <s v="Tarjeta"/>
    <x v="1"/>
    <x v="1"/>
    <n v="0"/>
    <x v="1"/>
    <s v="Happy Hour"/>
    <x v="2"/>
    <x v="0"/>
    <x v="2"/>
    <n v="11.5"/>
    <x v="3"/>
    <n v="15"/>
    <n v="10"/>
  </r>
  <r>
    <s v="VTA04991"/>
    <x v="42"/>
    <n v="12"/>
    <x v="0"/>
    <x v="0"/>
    <x v="1"/>
    <x v="1"/>
    <x v="396"/>
    <s v="Córdoba Shopping"/>
    <x v="3"/>
    <x v="3"/>
    <x v="3"/>
    <s v=""/>
    <x v="0"/>
    <x v="2"/>
    <n v="1162.33"/>
    <x v="0"/>
    <n v="1162.33"/>
    <s v="En tienda"/>
    <x v="0"/>
    <x v="0"/>
    <s v="App"/>
    <x v="2"/>
    <x v="1"/>
    <n v="0"/>
    <x v="2"/>
    <s v="Ninguna"/>
    <x v="3"/>
    <x v="0"/>
    <x v="0"/>
    <n v="13.7"/>
    <x v="4"/>
    <n v="31"/>
    <n v="30"/>
  </r>
  <r>
    <s v="VTA00037"/>
    <x v="43"/>
    <n v="13"/>
    <x v="1"/>
    <x v="1"/>
    <x v="1"/>
    <x v="1"/>
    <x v="606"/>
    <s v="Avenida Colón 608"/>
    <x v="2"/>
    <x v="10"/>
    <x v="8"/>
    <s v="Grande"/>
    <x v="3"/>
    <x v="1"/>
    <n v="1549.85"/>
    <x v="0"/>
    <n v="6199.4"/>
    <s v="En tienda"/>
    <x v="1"/>
    <x v="0"/>
    <s v="Tarjeta"/>
    <x v="1"/>
    <x v="1"/>
    <n v="0"/>
    <x v="0"/>
    <s v="2x1"/>
    <x v="0"/>
    <x v="1"/>
    <x v="1"/>
    <n v="9.5"/>
    <x v="2"/>
    <n v="36"/>
    <n v="32"/>
  </r>
  <r>
    <s v="VTA00112"/>
    <x v="43"/>
    <n v="13"/>
    <x v="1"/>
    <x v="1"/>
    <x v="1"/>
    <x v="1"/>
    <x v="25"/>
    <s v="San Lorenzo 25, Nueva Córdoba"/>
    <x v="0"/>
    <x v="14"/>
    <x v="6"/>
    <s v=""/>
    <x v="0"/>
    <x v="3"/>
    <n v="2652.91"/>
    <x v="2"/>
    <n v="13264.55"/>
    <s v="Delivery"/>
    <x v="2"/>
    <x v="2"/>
    <s v="App"/>
    <x v="2"/>
    <x v="1"/>
    <n v="0"/>
    <x v="2"/>
    <s v="Ninguna"/>
    <x v="3"/>
    <x v="2"/>
    <x v="3"/>
    <n v="4.0999999999999996"/>
    <x v="1"/>
    <n v="47"/>
    <n v="42"/>
  </r>
  <r>
    <s v="VTA00138"/>
    <x v="43"/>
    <n v="13"/>
    <x v="1"/>
    <x v="1"/>
    <x v="1"/>
    <x v="1"/>
    <x v="175"/>
    <s v="Avenida Colón 608"/>
    <x v="2"/>
    <x v="35"/>
    <x v="9"/>
    <s v="Grande"/>
    <x v="3"/>
    <x v="1"/>
    <n v="1565.72"/>
    <x v="0"/>
    <n v="6262.88"/>
    <s v="Take Away"/>
    <x v="1"/>
    <x v="1"/>
    <s v="Tarjeta"/>
    <x v="1"/>
    <x v="0"/>
    <n v="0"/>
    <x v="3"/>
    <s v="Combo"/>
    <x v="4"/>
    <x v="2"/>
    <x v="0"/>
    <n v="14"/>
    <x v="1"/>
    <n v="47"/>
    <n v="43"/>
  </r>
  <r>
    <s v="VTA00308"/>
    <x v="43"/>
    <n v="13"/>
    <x v="1"/>
    <x v="1"/>
    <x v="1"/>
    <x v="1"/>
    <x v="221"/>
    <s v="San Lorenzo 25, Nueva Córdoba"/>
    <x v="0"/>
    <x v="6"/>
    <x v="5"/>
    <s v=""/>
    <x v="0"/>
    <x v="4"/>
    <n v="2020.96"/>
    <x v="2"/>
    <n v="4041.92"/>
    <s v="Delivery"/>
    <x v="0"/>
    <x v="2"/>
    <s v="Efectivo"/>
    <x v="0"/>
    <x v="0"/>
    <n v="0"/>
    <x v="0"/>
    <s v="2x1"/>
    <x v="5"/>
    <x v="0"/>
    <x v="1"/>
    <n v="6.8"/>
    <x v="1"/>
    <n v="16"/>
    <n v="14"/>
  </r>
  <r>
    <s v="VTA00328"/>
    <x v="43"/>
    <n v="13"/>
    <x v="1"/>
    <x v="1"/>
    <x v="1"/>
    <x v="1"/>
    <x v="753"/>
    <s v="San Lorenzo 25, Nueva Córdoba"/>
    <x v="0"/>
    <x v="10"/>
    <x v="8"/>
    <s v="Tall"/>
    <x v="1"/>
    <x v="3"/>
    <n v="1913.11"/>
    <x v="0"/>
    <n v="9565.5499999999993"/>
    <s v="En tienda"/>
    <x v="1"/>
    <x v="0"/>
    <s v="App"/>
    <x v="2"/>
    <x v="0"/>
    <n v="0"/>
    <x v="3"/>
    <s v="Combo"/>
    <x v="0"/>
    <x v="0"/>
    <x v="2"/>
    <n v="12.6"/>
    <x v="3"/>
    <n v="42"/>
    <n v="37"/>
  </r>
  <r>
    <s v="VTA00470"/>
    <x v="43"/>
    <n v="13"/>
    <x v="1"/>
    <x v="1"/>
    <x v="1"/>
    <x v="1"/>
    <x v="764"/>
    <s v="Calle San Lorenzo 47"/>
    <x v="1"/>
    <x v="14"/>
    <x v="6"/>
    <s v=""/>
    <x v="0"/>
    <x v="3"/>
    <n v="3203.98"/>
    <x v="3"/>
    <n v="16019.9"/>
    <s v="En tienda"/>
    <x v="3"/>
    <x v="0"/>
    <s v="App"/>
    <x v="2"/>
    <x v="0"/>
    <n v="0"/>
    <x v="3"/>
    <s v="Combo"/>
    <x v="5"/>
    <x v="1"/>
    <x v="1"/>
    <n v="7.8"/>
    <x v="2"/>
    <n v="28"/>
    <n v="23"/>
  </r>
  <r>
    <s v="VTA00500"/>
    <x v="43"/>
    <n v="13"/>
    <x v="1"/>
    <x v="1"/>
    <x v="1"/>
    <x v="1"/>
    <x v="765"/>
    <s v="Córdoba Shopping"/>
    <x v="3"/>
    <x v="6"/>
    <x v="5"/>
    <s v=""/>
    <x v="0"/>
    <x v="1"/>
    <n v="2165.02"/>
    <x v="2"/>
    <n v="8660.08"/>
    <s v="Delivery"/>
    <x v="1"/>
    <x v="2"/>
    <s v="App"/>
    <x v="2"/>
    <x v="0"/>
    <n v="0"/>
    <x v="1"/>
    <s v="Happy Hour"/>
    <x v="1"/>
    <x v="1"/>
    <x v="3"/>
    <n v="3.1"/>
    <x v="4"/>
    <n v="32"/>
    <n v="28"/>
  </r>
  <r>
    <s v="VTA00861"/>
    <x v="43"/>
    <n v="13"/>
    <x v="1"/>
    <x v="1"/>
    <x v="1"/>
    <x v="1"/>
    <x v="560"/>
    <s v="Avenida Colón 608"/>
    <x v="2"/>
    <x v="0"/>
    <x v="0"/>
    <s v=""/>
    <x v="0"/>
    <x v="2"/>
    <n v="1008.19"/>
    <x v="0"/>
    <n v="1008.19"/>
    <s v="Delivery"/>
    <x v="0"/>
    <x v="2"/>
    <s v="Tarjeta"/>
    <x v="1"/>
    <x v="1"/>
    <n v="0"/>
    <x v="3"/>
    <s v="Combo"/>
    <x v="0"/>
    <x v="0"/>
    <x v="0"/>
    <n v="14.4"/>
    <x v="1"/>
    <n v="28"/>
    <n v="27"/>
  </r>
  <r>
    <s v="VTA01078"/>
    <x v="43"/>
    <n v="13"/>
    <x v="1"/>
    <x v="1"/>
    <x v="1"/>
    <x v="1"/>
    <x v="307"/>
    <s v="Córdoba Shopping"/>
    <x v="3"/>
    <x v="2"/>
    <x v="2"/>
    <s v=""/>
    <x v="0"/>
    <x v="4"/>
    <n v="1142.58"/>
    <x v="0"/>
    <n v="2285.16"/>
    <s v="En tienda"/>
    <x v="0"/>
    <x v="0"/>
    <s v="Tarjeta"/>
    <x v="1"/>
    <x v="1"/>
    <n v="0"/>
    <x v="0"/>
    <s v="2x1"/>
    <x v="1"/>
    <x v="0"/>
    <x v="2"/>
    <n v="10.6"/>
    <x v="2"/>
    <n v="44"/>
    <n v="42"/>
  </r>
  <r>
    <s v="VTA01217"/>
    <x v="43"/>
    <n v="13"/>
    <x v="1"/>
    <x v="1"/>
    <x v="1"/>
    <x v="1"/>
    <x v="47"/>
    <s v="San Lorenzo 25, Nueva Córdoba"/>
    <x v="0"/>
    <x v="6"/>
    <x v="5"/>
    <s v=""/>
    <x v="0"/>
    <x v="4"/>
    <n v="1961.8"/>
    <x v="0"/>
    <n v="3923.6"/>
    <s v="Take Away"/>
    <x v="0"/>
    <x v="1"/>
    <s v="Efectivo"/>
    <x v="0"/>
    <x v="1"/>
    <n v="0"/>
    <x v="3"/>
    <s v="Combo"/>
    <x v="3"/>
    <x v="0"/>
    <x v="3"/>
    <n v="3.4"/>
    <x v="4"/>
    <n v="24"/>
    <n v="22"/>
  </r>
  <r>
    <s v="VTA01344"/>
    <x v="43"/>
    <n v="13"/>
    <x v="1"/>
    <x v="1"/>
    <x v="1"/>
    <x v="1"/>
    <x v="169"/>
    <s v="Avenida Colón 608"/>
    <x v="2"/>
    <x v="19"/>
    <x v="7"/>
    <s v=""/>
    <x v="0"/>
    <x v="0"/>
    <n v="2219.58"/>
    <x v="2"/>
    <n v="6658.74"/>
    <s v="Take Away"/>
    <x v="1"/>
    <x v="1"/>
    <s v="Efectivo"/>
    <x v="0"/>
    <x v="1"/>
    <n v="0"/>
    <x v="1"/>
    <s v="Happy Hour"/>
    <x v="5"/>
    <x v="2"/>
    <x v="2"/>
    <n v="11.6"/>
    <x v="4"/>
    <n v="33"/>
    <n v="30"/>
  </r>
  <r>
    <s v="VTA01626"/>
    <x v="43"/>
    <n v="13"/>
    <x v="1"/>
    <x v="1"/>
    <x v="1"/>
    <x v="1"/>
    <x v="305"/>
    <s v="San Lorenzo 25, Nueva Córdoba"/>
    <x v="0"/>
    <x v="9"/>
    <x v="7"/>
    <s v=""/>
    <x v="0"/>
    <x v="2"/>
    <n v="2153.5500000000002"/>
    <x v="2"/>
    <n v="2153.5500000000002"/>
    <s v="Delivery"/>
    <x v="0"/>
    <x v="2"/>
    <s v="App"/>
    <x v="2"/>
    <x v="0"/>
    <n v="10"/>
    <x v="3"/>
    <s v="Combo"/>
    <x v="1"/>
    <x v="1"/>
    <x v="1"/>
    <n v="9"/>
    <x v="3"/>
    <n v="44"/>
    <n v="43"/>
  </r>
  <r>
    <s v="VTA01688"/>
    <x v="43"/>
    <n v="13"/>
    <x v="1"/>
    <x v="1"/>
    <x v="1"/>
    <x v="1"/>
    <x v="626"/>
    <s v="San Lorenzo 25, Nueva Córdoba"/>
    <x v="0"/>
    <x v="18"/>
    <x v="9"/>
    <s v="Grande"/>
    <x v="3"/>
    <x v="0"/>
    <n v="1291.29"/>
    <x v="0"/>
    <n v="3873.87"/>
    <s v="Take Away"/>
    <x v="0"/>
    <x v="1"/>
    <s v="Tarjeta"/>
    <x v="1"/>
    <x v="1"/>
    <n v="0"/>
    <x v="2"/>
    <s v="Ninguna"/>
    <x v="2"/>
    <x v="2"/>
    <x v="1"/>
    <n v="7.8"/>
    <x v="2"/>
    <n v="24"/>
    <n v="21"/>
  </r>
  <r>
    <s v="VTA01806"/>
    <x v="43"/>
    <n v="13"/>
    <x v="1"/>
    <x v="1"/>
    <x v="1"/>
    <x v="1"/>
    <x v="120"/>
    <s v="Avenida Colón 608"/>
    <x v="2"/>
    <x v="4"/>
    <x v="2"/>
    <s v=""/>
    <x v="0"/>
    <x v="1"/>
    <n v="1071.5"/>
    <x v="0"/>
    <n v="4286"/>
    <s v="Delivery"/>
    <x v="0"/>
    <x v="2"/>
    <s v="Efectivo"/>
    <x v="0"/>
    <x v="0"/>
    <n v="10"/>
    <x v="1"/>
    <s v="Happy Hour"/>
    <x v="3"/>
    <x v="0"/>
    <x v="1"/>
    <n v="5.0999999999999996"/>
    <x v="3"/>
    <n v="39"/>
    <n v="35"/>
  </r>
  <r>
    <s v="VTA01839"/>
    <x v="43"/>
    <n v="13"/>
    <x v="1"/>
    <x v="1"/>
    <x v="1"/>
    <x v="1"/>
    <x v="93"/>
    <s v="Calle San Lorenzo 47"/>
    <x v="1"/>
    <x v="8"/>
    <x v="0"/>
    <s v=""/>
    <x v="0"/>
    <x v="4"/>
    <n v="1037.46"/>
    <x v="0"/>
    <n v="2074.92"/>
    <s v="En tienda"/>
    <x v="0"/>
    <x v="0"/>
    <s v="Efectivo"/>
    <x v="0"/>
    <x v="0"/>
    <n v="15"/>
    <x v="2"/>
    <s v="Ninguna"/>
    <x v="4"/>
    <x v="2"/>
    <x v="2"/>
    <n v="12.9"/>
    <x v="2"/>
    <n v="42"/>
    <n v="40"/>
  </r>
  <r>
    <s v="VTA01954"/>
    <x v="43"/>
    <n v="13"/>
    <x v="1"/>
    <x v="1"/>
    <x v="1"/>
    <x v="1"/>
    <x v="759"/>
    <s v="San Lorenzo 25, Nueva Córdoba"/>
    <x v="0"/>
    <x v="34"/>
    <x v="4"/>
    <s v="Tall"/>
    <x v="1"/>
    <x v="1"/>
    <n v="1507.88"/>
    <x v="0"/>
    <n v="6031.52"/>
    <s v="Take Away"/>
    <x v="1"/>
    <x v="1"/>
    <s v="App"/>
    <x v="2"/>
    <x v="0"/>
    <n v="0"/>
    <x v="1"/>
    <s v="Happy Hour"/>
    <x v="5"/>
    <x v="1"/>
    <x v="1"/>
    <n v="5.5"/>
    <x v="4"/>
    <n v="46"/>
    <n v="42"/>
  </r>
  <r>
    <s v="VTA01981"/>
    <x v="43"/>
    <n v="13"/>
    <x v="1"/>
    <x v="1"/>
    <x v="1"/>
    <x v="1"/>
    <x v="689"/>
    <s v="San Lorenzo 25, Nueva Córdoba"/>
    <x v="0"/>
    <x v="14"/>
    <x v="6"/>
    <s v=""/>
    <x v="0"/>
    <x v="1"/>
    <n v="2969.88"/>
    <x v="2"/>
    <n v="11879.52"/>
    <s v="Take Away"/>
    <x v="2"/>
    <x v="1"/>
    <s v="App"/>
    <x v="2"/>
    <x v="0"/>
    <n v="10"/>
    <x v="0"/>
    <s v="2x1"/>
    <x v="2"/>
    <x v="2"/>
    <x v="2"/>
    <n v="11.3"/>
    <x v="3"/>
    <n v="35"/>
    <n v="31"/>
  </r>
  <r>
    <s v="VTA02012"/>
    <x v="43"/>
    <n v="13"/>
    <x v="1"/>
    <x v="1"/>
    <x v="1"/>
    <x v="1"/>
    <x v="669"/>
    <s v="Calle San Lorenzo 47"/>
    <x v="1"/>
    <x v="6"/>
    <x v="5"/>
    <s v=""/>
    <x v="0"/>
    <x v="2"/>
    <n v="1648.98"/>
    <x v="0"/>
    <n v="1648.98"/>
    <s v="En tienda"/>
    <x v="0"/>
    <x v="0"/>
    <s v="Tarjeta"/>
    <x v="1"/>
    <x v="1"/>
    <n v="0"/>
    <x v="1"/>
    <s v="Happy Hour"/>
    <x v="4"/>
    <x v="0"/>
    <x v="2"/>
    <n v="11.2"/>
    <x v="1"/>
    <n v="30"/>
    <n v="29"/>
  </r>
  <r>
    <s v="VTA02015"/>
    <x v="43"/>
    <n v="13"/>
    <x v="1"/>
    <x v="1"/>
    <x v="1"/>
    <x v="1"/>
    <x v="226"/>
    <s v="Avenida Colón 608"/>
    <x v="2"/>
    <x v="14"/>
    <x v="6"/>
    <s v=""/>
    <x v="0"/>
    <x v="3"/>
    <n v="3437.53"/>
    <x v="3"/>
    <n v="17187.650000000001"/>
    <s v="Delivery"/>
    <x v="3"/>
    <x v="2"/>
    <s v="Tarjeta"/>
    <x v="1"/>
    <x v="0"/>
    <n v="15"/>
    <x v="3"/>
    <s v="Combo"/>
    <x v="0"/>
    <x v="1"/>
    <x v="3"/>
    <n v="2.2000000000000002"/>
    <x v="1"/>
    <n v="38"/>
    <n v="33"/>
  </r>
  <r>
    <s v="VTA02173"/>
    <x v="43"/>
    <n v="13"/>
    <x v="1"/>
    <x v="1"/>
    <x v="1"/>
    <x v="1"/>
    <x v="741"/>
    <s v="Córdoba Shopping"/>
    <x v="3"/>
    <x v="14"/>
    <x v="6"/>
    <s v=""/>
    <x v="0"/>
    <x v="3"/>
    <n v="3027.36"/>
    <x v="3"/>
    <n v="15136.8"/>
    <s v="Delivery"/>
    <x v="3"/>
    <x v="2"/>
    <s v="Tarjeta"/>
    <x v="1"/>
    <x v="1"/>
    <n v="0"/>
    <x v="2"/>
    <s v="Ninguna"/>
    <x v="5"/>
    <x v="2"/>
    <x v="2"/>
    <n v="11"/>
    <x v="3"/>
    <n v="18"/>
    <n v="13"/>
  </r>
  <r>
    <s v="VTA02201"/>
    <x v="43"/>
    <n v="13"/>
    <x v="1"/>
    <x v="1"/>
    <x v="1"/>
    <x v="1"/>
    <x v="647"/>
    <s v="Córdoba Shopping"/>
    <x v="3"/>
    <x v="25"/>
    <x v="2"/>
    <s v=""/>
    <x v="0"/>
    <x v="3"/>
    <n v="963.6"/>
    <x v="1"/>
    <n v="4818"/>
    <s v="Take Away"/>
    <x v="0"/>
    <x v="1"/>
    <s v="Efectivo"/>
    <x v="0"/>
    <x v="1"/>
    <n v="0"/>
    <x v="1"/>
    <s v="Happy Hour"/>
    <x v="0"/>
    <x v="2"/>
    <x v="3"/>
    <n v="3.9"/>
    <x v="4"/>
    <n v="12"/>
    <n v="7"/>
  </r>
  <r>
    <s v="VTA02308"/>
    <x v="43"/>
    <n v="13"/>
    <x v="1"/>
    <x v="1"/>
    <x v="1"/>
    <x v="1"/>
    <x v="766"/>
    <s v="San Lorenzo 25, Nueva Córdoba"/>
    <x v="0"/>
    <x v="6"/>
    <x v="5"/>
    <s v=""/>
    <x v="0"/>
    <x v="4"/>
    <n v="1714.43"/>
    <x v="0"/>
    <n v="3428.86"/>
    <s v="Delivery"/>
    <x v="0"/>
    <x v="2"/>
    <s v="App"/>
    <x v="2"/>
    <x v="1"/>
    <n v="0"/>
    <x v="2"/>
    <s v="Ninguna"/>
    <x v="4"/>
    <x v="2"/>
    <x v="1"/>
    <n v="7.7"/>
    <x v="4"/>
    <n v="40"/>
    <n v="38"/>
  </r>
  <r>
    <s v="VTA02331"/>
    <x v="43"/>
    <n v="13"/>
    <x v="1"/>
    <x v="1"/>
    <x v="1"/>
    <x v="1"/>
    <x v="220"/>
    <s v="Avenida Colón 608"/>
    <x v="2"/>
    <x v="21"/>
    <x v="1"/>
    <s v=""/>
    <x v="0"/>
    <x v="2"/>
    <n v="1172.28"/>
    <x v="0"/>
    <n v="1172.28"/>
    <s v="Take Away"/>
    <x v="0"/>
    <x v="1"/>
    <s v="App"/>
    <x v="2"/>
    <x v="1"/>
    <n v="0"/>
    <x v="0"/>
    <s v="2x1"/>
    <x v="4"/>
    <x v="2"/>
    <x v="1"/>
    <n v="8.1999999999999993"/>
    <x v="1"/>
    <n v="29"/>
    <n v="28"/>
  </r>
  <r>
    <s v="VTA02535"/>
    <x v="43"/>
    <n v="13"/>
    <x v="1"/>
    <x v="1"/>
    <x v="1"/>
    <x v="1"/>
    <x v="522"/>
    <s v="Calle San Lorenzo 47"/>
    <x v="1"/>
    <x v="16"/>
    <x v="4"/>
    <s v="Pequeño"/>
    <x v="2"/>
    <x v="1"/>
    <n v="1590.99"/>
    <x v="0"/>
    <n v="6363.96"/>
    <s v="Take Away"/>
    <x v="1"/>
    <x v="1"/>
    <s v="Efectivo"/>
    <x v="0"/>
    <x v="0"/>
    <n v="10"/>
    <x v="3"/>
    <s v="Combo"/>
    <x v="1"/>
    <x v="1"/>
    <x v="2"/>
    <n v="12.3"/>
    <x v="4"/>
    <n v="23"/>
    <n v="19"/>
  </r>
  <r>
    <s v="VTA02543"/>
    <x v="43"/>
    <n v="13"/>
    <x v="1"/>
    <x v="1"/>
    <x v="1"/>
    <x v="1"/>
    <x v="765"/>
    <s v="Avenida Colón 608"/>
    <x v="2"/>
    <x v="23"/>
    <x v="10"/>
    <s v=""/>
    <x v="0"/>
    <x v="3"/>
    <n v="1716.65"/>
    <x v="0"/>
    <n v="8583.25"/>
    <s v="Delivery"/>
    <x v="1"/>
    <x v="2"/>
    <s v="App"/>
    <x v="2"/>
    <x v="1"/>
    <n v="0"/>
    <x v="3"/>
    <s v="Combo"/>
    <x v="2"/>
    <x v="0"/>
    <x v="1"/>
    <n v="9.4"/>
    <x v="0"/>
    <n v="46"/>
    <n v="41"/>
  </r>
  <r>
    <s v="VTA02831"/>
    <x v="43"/>
    <n v="13"/>
    <x v="1"/>
    <x v="1"/>
    <x v="1"/>
    <x v="1"/>
    <x v="734"/>
    <s v="Avenida Colón 608"/>
    <x v="2"/>
    <x v="7"/>
    <x v="6"/>
    <s v=""/>
    <x v="0"/>
    <x v="1"/>
    <n v="2506.75"/>
    <x v="2"/>
    <n v="10027"/>
    <s v="Take Away"/>
    <x v="2"/>
    <x v="1"/>
    <s v="Efectivo"/>
    <x v="0"/>
    <x v="1"/>
    <n v="0"/>
    <x v="1"/>
    <s v="Happy Hour"/>
    <x v="1"/>
    <x v="1"/>
    <x v="1"/>
    <n v="8"/>
    <x v="1"/>
    <n v="49"/>
    <n v="45"/>
  </r>
  <r>
    <s v="VTA02960"/>
    <x v="43"/>
    <n v="13"/>
    <x v="1"/>
    <x v="1"/>
    <x v="1"/>
    <x v="1"/>
    <x v="135"/>
    <s v="Córdoba Shopping"/>
    <x v="3"/>
    <x v="14"/>
    <x v="6"/>
    <s v=""/>
    <x v="0"/>
    <x v="1"/>
    <n v="3186.99"/>
    <x v="3"/>
    <n v="12747.96"/>
    <s v="Delivery"/>
    <x v="2"/>
    <x v="2"/>
    <s v="Efectivo"/>
    <x v="0"/>
    <x v="0"/>
    <n v="15"/>
    <x v="1"/>
    <s v="Happy Hour"/>
    <x v="0"/>
    <x v="2"/>
    <x v="1"/>
    <n v="9.6999999999999993"/>
    <x v="0"/>
    <n v="46"/>
    <n v="42"/>
  </r>
  <r>
    <s v="VTA02985"/>
    <x v="43"/>
    <n v="13"/>
    <x v="1"/>
    <x v="1"/>
    <x v="1"/>
    <x v="1"/>
    <x v="265"/>
    <s v="Córdoba Shopping"/>
    <x v="3"/>
    <x v="4"/>
    <x v="2"/>
    <s v=""/>
    <x v="0"/>
    <x v="1"/>
    <n v="1328.82"/>
    <x v="0"/>
    <n v="5315.28"/>
    <s v="Delivery"/>
    <x v="1"/>
    <x v="2"/>
    <s v="Efectivo"/>
    <x v="0"/>
    <x v="1"/>
    <n v="0"/>
    <x v="2"/>
    <s v="Ninguna"/>
    <x v="4"/>
    <x v="0"/>
    <x v="0"/>
    <n v="13.1"/>
    <x v="1"/>
    <n v="50"/>
    <n v="46"/>
  </r>
  <r>
    <s v="VTA03018"/>
    <x v="43"/>
    <n v="13"/>
    <x v="1"/>
    <x v="1"/>
    <x v="1"/>
    <x v="1"/>
    <x v="50"/>
    <s v="Avenida Colón 608"/>
    <x v="2"/>
    <x v="22"/>
    <x v="9"/>
    <s v="Tall"/>
    <x v="1"/>
    <x v="2"/>
    <n v="1384.87"/>
    <x v="0"/>
    <n v="1384.87"/>
    <s v="En tienda"/>
    <x v="0"/>
    <x v="0"/>
    <s v="App"/>
    <x v="2"/>
    <x v="1"/>
    <n v="0"/>
    <x v="0"/>
    <s v="2x1"/>
    <x v="4"/>
    <x v="2"/>
    <x v="1"/>
    <n v="6.2"/>
    <x v="1"/>
    <n v="28"/>
    <n v="27"/>
  </r>
  <r>
    <s v="VTA03061"/>
    <x v="43"/>
    <n v="13"/>
    <x v="1"/>
    <x v="1"/>
    <x v="1"/>
    <x v="1"/>
    <x v="44"/>
    <s v="San Lorenzo 25, Nueva Córdoba"/>
    <x v="0"/>
    <x v="31"/>
    <x v="9"/>
    <s v="Pequeño"/>
    <x v="2"/>
    <x v="0"/>
    <n v="1399.11"/>
    <x v="0"/>
    <n v="4197.33"/>
    <s v="En tienda"/>
    <x v="0"/>
    <x v="0"/>
    <s v="Efectivo"/>
    <x v="0"/>
    <x v="0"/>
    <n v="15"/>
    <x v="1"/>
    <s v="Happy Hour"/>
    <x v="4"/>
    <x v="1"/>
    <x v="3"/>
    <n v="4.2"/>
    <x v="2"/>
    <n v="27"/>
    <n v="24"/>
  </r>
  <r>
    <s v="VTA03082"/>
    <x v="43"/>
    <n v="13"/>
    <x v="1"/>
    <x v="1"/>
    <x v="1"/>
    <x v="1"/>
    <x v="508"/>
    <s v="San Lorenzo 25, Nueva Córdoba"/>
    <x v="0"/>
    <x v="3"/>
    <x v="3"/>
    <s v=""/>
    <x v="0"/>
    <x v="2"/>
    <n v="1123.23"/>
    <x v="0"/>
    <n v="1123.23"/>
    <s v="En tienda"/>
    <x v="0"/>
    <x v="0"/>
    <s v="App"/>
    <x v="2"/>
    <x v="1"/>
    <n v="0"/>
    <x v="1"/>
    <s v="Happy Hour"/>
    <x v="0"/>
    <x v="1"/>
    <x v="1"/>
    <n v="6"/>
    <x v="0"/>
    <n v="24"/>
    <n v="23"/>
  </r>
  <r>
    <s v="VTA03085"/>
    <x v="43"/>
    <n v="13"/>
    <x v="1"/>
    <x v="1"/>
    <x v="1"/>
    <x v="1"/>
    <x v="334"/>
    <s v="San Lorenzo 25, Nueva Córdoba"/>
    <x v="0"/>
    <x v="0"/>
    <x v="0"/>
    <s v=""/>
    <x v="0"/>
    <x v="3"/>
    <n v="1097.94"/>
    <x v="0"/>
    <n v="5489.7"/>
    <s v="Take Away"/>
    <x v="1"/>
    <x v="1"/>
    <s v="App"/>
    <x v="2"/>
    <x v="1"/>
    <n v="0"/>
    <x v="1"/>
    <s v="Happy Hour"/>
    <x v="0"/>
    <x v="0"/>
    <x v="2"/>
    <n v="12.2"/>
    <x v="4"/>
    <n v="21"/>
    <n v="16"/>
  </r>
  <r>
    <s v="VTA03200"/>
    <x v="43"/>
    <n v="13"/>
    <x v="1"/>
    <x v="1"/>
    <x v="1"/>
    <x v="1"/>
    <x v="289"/>
    <s v="Avenida Colón 608"/>
    <x v="2"/>
    <x v="3"/>
    <x v="3"/>
    <s v=""/>
    <x v="0"/>
    <x v="2"/>
    <n v="1692.27"/>
    <x v="0"/>
    <n v="1692.27"/>
    <s v="Take Away"/>
    <x v="0"/>
    <x v="1"/>
    <s v="Efectivo"/>
    <x v="0"/>
    <x v="0"/>
    <n v="0"/>
    <x v="1"/>
    <s v="Happy Hour"/>
    <x v="5"/>
    <x v="2"/>
    <x v="2"/>
    <n v="12.7"/>
    <x v="0"/>
    <n v="22"/>
    <n v="21"/>
  </r>
  <r>
    <s v="VTA03281"/>
    <x v="43"/>
    <n v="13"/>
    <x v="1"/>
    <x v="1"/>
    <x v="1"/>
    <x v="1"/>
    <x v="13"/>
    <s v="Calle San Lorenzo 47"/>
    <x v="1"/>
    <x v="10"/>
    <x v="8"/>
    <s v="Pequeño"/>
    <x v="2"/>
    <x v="2"/>
    <n v="2013.45"/>
    <x v="2"/>
    <n v="2013.45"/>
    <s v="Delivery"/>
    <x v="0"/>
    <x v="2"/>
    <s v="Efectivo"/>
    <x v="0"/>
    <x v="0"/>
    <n v="10"/>
    <x v="1"/>
    <s v="Happy Hour"/>
    <x v="2"/>
    <x v="2"/>
    <x v="3"/>
    <n v="2.9"/>
    <x v="0"/>
    <n v="11"/>
    <n v="10"/>
  </r>
  <r>
    <s v="VTA03419"/>
    <x v="43"/>
    <n v="13"/>
    <x v="1"/>
    <x v="1"/>
    <x v="1"/>
    <x v="1"/>
    <x v="622"/>
    <s v="Córdoba Shopping"/>
    <x v="3"/>
    <x v="3"/>
    <x v="3"/>
    <s v=""/>
    <x v="0"/>
    <x v="3"/>
    <n v="1576.27"/>
    <x v="0"/>
    <n v="7881.35"/>
    <s v="En tienda"/>
    <x v="1"/>
    <x v="0"/>
    <s v="Efectivo"/>
    <x v="0"/>
    <x v="0"/>
    <n v="15"/>
    <x v="0"/>
    <s v="2x1"/>
    <x v="5"/>
    <x v="1"/>
    <x v="3"/>
    <n v="3.9"/>
    <x v="1"/>
    <n v="44"/>
    <n v="39"/>
  </r>
  <r>
    <s v="VTA03545"/>
    <x v="43"/>
    <n v="13"/>
    <x v="1"/>
    <x v="1"/>
    <x v="1"/>
    <x v="1"/>
    <x v="366"/>
    <s v="San Lorenzo 25, Nueva Córdoba"/>
    <x v="0"/>
    <x v="33"/>
    <x v="4"/>
    <s v="Venti"/>
    <x v="4"/>
    <x v="2"/>
    <n v="1439.58"/>
    <x v="0"/>
    <n v="1439.58"/>
    <s v="En tienda"/>
    <x v="0"/>
    <x v="0"/>
    <s v="App"/>
    <x v="2"/>
    <x v="0"/>
    <n v="10"/>
    <x v="3"/>
    <s v="Combo"/>
    <x v="4"/>
    <x v="1"/>
    <x v="1"/>
    <n v="6.4"/>
    <x v="1"/>
    <n v="43"/>
    <n v="42"/>
  </r>
  <r>
    <s v="VTA03678"/>
    <x v="43"/>
    <n v="13"/>
    <x v="1"/>
    <x v="1"/>
    <x v="1"/>
    <x v="1"/>
    <x v="541"/>
    <s v="San Lorenzo 25, Nueva Córdoba"/>
    <x v="0"/>
    <x v="3"/>
    <x v="3"/>
    <s v=""/>
    <x v="0"/>
    <x v="1"/>
    <n v="1533.15"/>
    <x v="0"/>
    <n v="6132.6"/>
    <s v="Delivery"/>
    <x v="1"/>
    <x v="2"/>
    <s v="Tarjeta"/>
    <x v="1"/>
    <x v="0"/>
    <n v="0"/>
    <x v="3"/>
    <s v="Combo"/>
    <x v="2"/>
    <x v="2"/>
    <x v="1"/>
    <n v="6.8"/>
    <x v="0"/>
    <n v="36"/>
    <n v="32"/>
  </r>
  <r>
    <s v="VTA03781"/>
    <x v="43"/>
    <n v="13"/>
    <x v="1"/>
    <x v="1"/>
    <x v="1"/>
    <x v="1"/>
    <x v="391"/>
    <s v="Calle San Lorenzo 47"/>
    <x v="1"/>
    <x v="1"/>
    <x v="1"/>
    <s v=""/>
    <x v="0"/>
    <x v="4"/>
    <n v="1047.06"/>
    <x v="0"/>
    <n v="2094.12"/>
    <s v="En tienda"/>
    <x v="0"/>
    <x v="0"/>
    <s v="Efectivo"/>
    <x v="0"/>
    <x v="0"/>
    <n v="15"/>
    <x v="1"/>
    <s v="Happy Hour"/>
    <x v="2"/>
    <x v="0"/>
    <x v="2"/>
    <n v="10"/>
    <x v="2"/>
    <n v="20"/>
    <n v="18"/>
  </r>
  <r>
    <s v="VTA03951"/>
    <x v="43"/>
    <n v="13"/>
    <x v="1"/>
    <x v="1"/>
    <x v="1"/>
    <x v="1"/>
    <x v="479"/>
    <s v="San Lorenzo 25, Nueva Córdoba"/>
    <x v="0"/>
    <x v="27"/>
    <x v="10"/>
    <s v=""/>
    <x v="0"/>
    <x v="2"/>
    <n v="1721.98"/>
    <x v="0"/>
    <n v="1721.98"/>
    <s v="En tienda"/>
    <x v="0"/>
    <x v="0"/>
    <s v="Efectivo"/>
    <x v="0"/>
    <x v="1"/>
    <n v="0"/>
    <x v="0"/>
    <s v="2x1"/>
    <x v="4"/>
    <x v="1"/>
    <x v="1"/>
    <n v="7.1"/>
    <x v="4"/>
    <n v="13"/>
    <n v="12"/>
  </r>
  <r>
    <s v="VTA04057"/>
    <x v="43"/>
    <n v="13"/>
    <x v="1"/>
    <x v="1"/>
    <x v="1"/>
    <x v="1"/>
    <x v="63"/>
    <s v="Córdoba Shopping"/>
    <x v="3"/>
    <x v="28"/>
    <x v="2"/>
    <s v=""/>
    <x v="0"/>
    <x v="2"/>
    <n v="1012.47"/>
    <x v="0"/>
    <n v="1012.47"/>
    <s v="Take Away"/>
    <x v="0"/>
    <x v="1"/>
    <s v="Tarjeta"/>
    <x v="1"/>
    <x v="1"/>
    <n v="0"/>
    <x v="1"/>
    <s v="Happy Hour"/>
    <x v="5"/>
    <x v="1"/>
    <x v="2"/>
    <n v="11"/>
    <x v="3"/>
    <n v="28"/>
    <n v="27"/>
  </r>
  <r>
    <s v="VTA04164"/>
    <x v="43"/>
    <n v="13"/>
    <x v="1"/>
    <x v="1"/>
    <x v="1"/>
    <x v="1"/>
    <x v="158"/>
    <s v="Avenida Colón 608"/>
    <x v="2"/>
    <x v="21"/>
    <x v="1"/>
    <s v=""/>
    <x v="0"/>
    <x v="4"/>
    <n v="1049.06"/>
    <x v="0"/>
    <n v="2098.12"/>
    <s v="Delivery"/>
    <x v="0"/>
    <x v="2"/>
    <s v="App"/>
    <x v="2"/>
    <x v="1"/>
    <n v="0"/>
    <x v="2"/>
    <s v="Ninguna"/>
    <x v="4"/>
    <x v="1"/>
    <x v="1"/>
    <n v="6.7"/>
    <x v="1"/>
    <n v="49"/>
    <n v="47"/>
  </r>
  <r>
    <s v="VTA04233"/>
    <x v="43"/>
    <n v="13"/>
    <x v="1"/>
    <x v="1"/>
    <x v="1"/>
    <x v="1"/>
    <x v="103"/>
    <s v="Córdoba Shopping"/>
    <x v="3"/>
    <x v="22"/>
    <x v="9"/>
    <s v="Venti"/>
    <x v="4"/>
    <x v="1"/>
    <n v="1359.95"/>
    <x v="0"/>
    <n v="5439.8"/>
    <s v="Delivery"/>
    <x v="1"/>
    <x v="2"/>
    <s v="App"/>
    <x v="2"/>
    <x v="0"/>
    <n v="15"/>
    <x v="1"/>
    <s v="Happy Hour"/>
    <x v="5"/>
    <x v="1"/>
    <x v="0"/>
    <n v="14.3"/>
    <x v="4"/>
    <n v="32"/>
    <n v="28"/>
  </r>
  <r>
    <s v="VTA04412"/>
    <x v="43"/>
    <n v="13"/>
    <x v="1"/>
    <x v="1"/>
    <x v="1"/>
    <x v="1"/>
    <x v="635"/>
    <s v="San Lorenzo 25, Nueva Córdoba"/>
    <x v="0"/>
    <x v="10"/>
    <x v="8"/>
    <s v="Pequeño"/>
    <x v="2"/>
    <x v="1"/>
    <n v="2081.34"/>
    <x v="2"/>
    <n v="8325.36"/>
    <s v="Take Away"/>
    <x v="1"/>
    <x v="1"/>
    <s v="Tarjeta"/>
    <x v="1"/>
    <x v="0"/>
    <n v="15"/>
    <x v="0"/>
    <s v="2x1"/>
    <x v="5"/>
    <x v="0"/>
    <x v="1"/>
    <n v="8.6"/>
    <x v="2"/>
    <n v="29"/>
    <n v="25"/>
  </r>
  <r>
    <s v="VTA04535"/>
    <x v="43"/>
    <n v="13"/>
    <x v="1"/>
    <x v="1"/>
    <x v="1"/>
    <x v="1"/>
    <x v="738"/>
    <s v="Calle San Lorenzo 47"/>
    <x v="1"/>
    <x v="1"/>
    <x v="1"/>
    <s v=""/>
    <x v="0"/>
    <x v="0"/>
    <n v="777.39"/>
    <x v="1"/>
    <n v="2332.17"/>
    <s v="Delivery"/>
    <x v="0"/>
    <x v="2"/>
    <s v="Tarjeta"/>
    <x v="1"/>
    <x v="1"/>
    <n v="0"/>
    <x v="3"/>
    <s v="Combo"/>
    <x v="3"/>
    <x v="2"/>
    <x v="2"/>
    <n v="10.6"/>
    <x v="2"/>
    <n v="36"/>
    <n v="33"/>
  </r>
  <r>
    <s v="VTA04937"/>
    <x v="43"/>
    <n v="13"/>
    <x v="1"/>
    <x v="1"/>
    <x v="1"/>
    <x v="1"/>
    <x v="752"/>
    <s v="Calle San Lorenzo 47"/>
    <x v="1"/>
    <x v="33"/>
    <x v="4"/>
    <s v="Grande"/>
    <x v="3"/>
    <x v="3"/>
    <n v="1407.02"/>
    <x v="0"/>
    <n v="7035.1"/>
    <s v="Delivery"/>
    <x v="1"/>
    <x v="2"/>
    <s v="Tarjeta"/>
    <x v="1"/>
    <x v="0"/>
    <n v="0"/>
    <x v="0"/>
    <s v="2x1"/>
    <x v="0"/>
    <x v="2"/>
    <x v="3"/>
    <n v="4"/>
    <x v="2"/>
    <n v="39"/>
    <n v="34"/>
  </r>
  <r>
    <s v="VTA04958"/>
    <x v="43"/>
    <n v="13"/>
    <x v="1"/>
    <x v="1"/>
    <x v="1"/>
    <x v="1"/>
    <x v="649"/>
    <s v="Calle San Lorenzo 47"/>
    <x v="1"/>
    <x v="9"/>
    <x v="7"/>
    <s v=""/>
    <x v="0"/>
    <x v="2"/>
    <n v="2630.41"/>
    <x v="2"/>
    <n v="2630.41"/>
    <s v="Take Away"/>
    <x v="0"/>
    <x v="1"/>
    <s v="Efectivo"/>
    <x v="0"/>
    <x v="0"/>
    <n v="0"/>
    <x v="0"/>
    <s v="2x1"/>
    <x v="3"/>
    <x v="2"/>
    <x v="0"/>
    <n v="13.6"/>
    <x v="2"/>
    <n v="35"/>
    <n v="34"/>
  </r>
  <r>
    <s v="VTA00048"/>
    <x v="44"/>
    <n v="14"/>
    <x v="2"/>
    <x v="2"/>
    <x v="1"/>
    <x v="1"/>
    <x v="494"/>
    <s v="Córdoba Shopping"/>
    <x v="3"/>
    <x v="10"/>
    <x v="8"/>
    <s v="Venti"/>
    <x v="4"/>
    <x v="4"/>
    <n v="1726.28"/>
    <x v="0"/>
    <n v="3452.56"/>
    <s v="Take Away"/>
    <x v="0"/>
    <x v="1"/>
    <s v="Efectivo"/>
    <x v="0"/>
    <x v="1"/>
    <n v="0"/>
    <x v="1"/>
    <s v="Happy Hour"/>
    <x v="3"/>
    <x v="1"/>
    <x v="1"/>
    <n v="5.2"/>
    <x v="0"/>
    <n v="50"/>
    <n v="48"/>
  </r>
  <r>
    <s v="VTA00064"/>
    <x v="44"/>
    <n v="14"/>
    <x v="2"/>
    <x v="2"/>
    <x v="1"/>
    <x v="1"/>
    <x v="127"/>
    <s v="Calle San Lorenzo 47"/>
    <x v="1"/>
    <x v="18"/>
    <x v="9"/>
    <s v="Grande"/>
    <x v="3"/>
    <x v="2"/>
    <n v="1745.08"/>
    <x v="0"/>
    <n v="1745.08"/>
    <s v="Take Away"/>
    <x v="0"/>
    <x v="1"/>
    <s v="Efectivo"/>
    <x v="0"/>
    <x v="0"/>
    <n v="10"/>
    <x v="3"/>
    <s v="Combo"/>
    <x v="4"/>
    <x v="1"/>
    <x v="0"/>
    <n v="14.1"/>
    <x v="2"/>
    <n v="25"/>
    <n v="24"/>
  </r>
  <r>
    <s v="VTA00089"/>
    <x v="44"/>
    <n v="14"/>
    <x v="2"/>
    <x v="2"/>
    <x v="1"/>
    <x v="1"/>
    <x v="718"/>
    <s v="Calle San Lorenzo 47"/>
    <x v="1"/>
    <x v="19"/>
    <x v="7"/>
    <s v=""/>
    <x v="0"/>
    <x v="4"/>
    <n v="2367.92"/>
    <x v="2"/>
    <n v="4735.84"/>
    <s v="En tienda"/>
    <x v="0"/>
    <x v="0"/>
    <s v="Efectivo"/>
    <x v="0"/>
    <x v="1"/>
    <n v="0"/>
    <x v="1"/>
    <s v="Happy Hour"/>
    <x v="1"/>
    <x v="2"/>
    <x v="3"/>
    <n v="3.7"/>
    <x v="3"/>
    <n v="15"/>
    <n v="13"/>
  </r>
  <r>
    <s v="VTA00184"/>
    <x v="44"/>
    <n v="14"/>
    <x v="2"/>
    <x v="2"/>
    <x v="1"/>
    <x v="1"/>
    <x v="435"/>
    <s v="Avenida Colón 608"/>
    <x v="2"/>
    <x v="4"/>
    <x v="2"/>
    <s v=""/>
    <x v="0"/>
    <x v="0"/>
    <n v="1352.61"/>
    <x v="0"/>
    <n v="4057.83"/>
    <s v="Delivery"/>
    <x v="0"/>
    <x v="2"/>
    <s v="Efectivo"/>
    <x v="0"/>
    <x v="1"/>
    <n v="0"/>
    <x v="0"/>
    <s v="2x1"/>
    <x v="4"/>
    <x v="1"/>
    <x v="1"/>
    <n v="8"/>
    <x v="3"/>
    <n v="40"/>
    <n v="37"/>
  </r>
  <r>
    <s v="VTA00249"/>
    <x v="44"/>
    <n v="14"/>
    <x v="2"/>
    <x v="2"/>
    <x v="1"/>
    <x v="1"/>
    <x v="87"/>
    <s v="Calle San Lorenzo 47"/>
    <x v="1"/>
    <x v="22"/>
    <x v="9"/>
    <s v="Tall"/>
    <x v="1"/>
    <x v="2"/>
    <n v="1294.69"/>
    <x v="0"/>
    <n v="1294.69"/>
    <s v="Delivery"/>
    <x v="0"/>
    <x v="2"/>
    <s v="App"/>
    <x v="2"/>
    <x v="0"/>
    <n v="10"/>
    <x v="2"/>
    <s v="Ninguna"/>
    <x v="3"/>
    <x v="0"/>
    <x v="2"/>
    <n v="10.4"/>
    <x v="4"/>
    <n v="15"/>
    <n v="14"/>
  </r>
  <r>
    <s v="VTA00343"/>
    <x v="44"/>
    <n v="14"/>
    <x v="2"/>
    <x v="2"/>
    <x v="1"/>
    <x v="1"/>
    <x v="348"/>
    <s v="San Lorenzo 25, Nueva Córdoba"/>
    <x v="0"/>
    <x v="3"/>
    <x v="3"/>
    <s v=""/>
    <x v="0"/>
    <x v="2"/>
    <n v="1375.73"/>
    <x v="0"/>
    <n v="1375.73"/>
    <s v="En tienda"/>
    <x v="0"/>
    <x v="0"/>
    <s v="Efectivo"/>
    <x v="0"/>
    <x v="1"/>
    <n v="0"/>
    <x v="2"/>
    <s v="Ninguna"/>
    <x v="4"/>
    <x v="2"/>
    <x v="2"/>
    <n v="10.8"/>
    <x v="0"/>
    <n v="45"/>
    <n v="44"/>
  </r>
  <r>
    <s v="VTA00439"/>
    <x v="44"/>
    <n v="14"/>
    <x v="2"/>
    <x v="2"/>
    <x v="1"/>
    <x v="1"/>
    <x v="416"/>
    <s v="Córdoba Shopping"/>
    <x v="3"/>
    <x v="25"/>
    <x v="2"/>
    <s v=""/>
    <x v="0"/>
    <x v="2"/>
    <n v="1243.4000000000001"/>
    <x v="0"/>
    <n v="1243.4000000000001"/>
    <s v="Take Away"/>
    <x v="0"/>
    <x v="1"/>
    <s v="App"/>
    <x v="2"/>
    <x v="0"/>
    <n v="0"/>
    <x v="0"/>
    <s v="2x1"/>
    <x v="1"/>
    <x v="1"/>
    <x v="2"/>
    <n v="10.8"/>
    <x v="4"/>
    <n v="10"/>
    <n v="9"/>
  </r>
  <r>
    <s v="VTA00553"/>
    <x v="44"/>
    <n v="14"/>
    <x v="2"/>
    <x v="2"/>
    <x v="1"/>
    <x v="1"/>
    <x v="523"/>
    <s v="Avenida Colón 608"/>
    <x v="2"/>
    <x v="25"/>
    <x v="2"/>
    <s v=""/>
    <x v="0"/>
    <x v="1"/>
    <n v="1060.8800000000001"/>
    <x v="0"/>
    <n v="4243.5200000000004"/>
    <s v="Delivery"/>
    <x v="0"/>
    <x v="2"/>
    <s v="App"/>
    <x v="2"/>
    <x v="1"/>
    <n v="0"/>
    <x v="2"/>
    <s v="Ninguna"/>
    <x v="5"/>
    <x v="0"/>
    <x v="3"/>
    <n v="3.2"/>
    <x v="2"/>
    <n v="41"/>
    <n v="37"/>
  </r>
  <r>
    <s v="VTA00603"/>
    <x v="44"/>
    <n v="14"/>
    <x v="2"/>
    <x v="2"/>
    <x v="1"/>
    <x v="1"/>
    <x v="767"/>
    <s v="Avenida Colón 608"/>
    <x v="2"/>
    <x v="1"/>
    <x v="1"/>
    <s v=""/>
    <x v="0"/>
    <x v="4"/>
    <n v="1151.03"/>
    <x v="0"/>
    <n v="2302.06"/>
    <s v="Delivery"/>
    <x v="0"/>
    <x v="2"/>
    <s v="Efectivo"/>
    <x v="0"/>
    <x v="0"/>
    <n v="15"/>
    <x v="0"/>
    <s v="2x1"/>
    <x v="2"/>
    <x v="0"/>
    <x v="2"/>
    <n v="11.5"/>
    <x v="1"/>
    <n v="27"/>
    <n v="25"/>
  </r>
  <r>
    <s v="VTA00703"/>
    <x v="44"/>
    <n v="14"/>
    <x v="2"/>
    <x v="2"/>
    <x v="1"/>
    <x v="1"/>
    <x v="520"/>
    <s v="San Lorenzo 25, Nueva Córdoba"/>
    <x v="0"/>
    <x v="20"/>
    <x v="2"/>
    <s v=""/>
    <x v="0"/>
    <x v="2"/>
    <n v="1346.66"/>
    <x v="0"/>
    <n v="1346.66"/>
    <s v="Take Away"/>
    <x v="0"/>
    <x v="1"/>
    <s v="Tarjeta"/>
    <x v="1"/>
    <x v="0"/>
    <n v="0"/>
    <x v="2"/>
    <s v="Ninguna"/>
    <x v="5"/>
    <x v="0"/>
    <x v="1"/>
    <n v="7.4"/>
    <x v="3"/>
    <n v="15"/>
    <n v="14"/>
  </r>
  <r>
    <s v="VTA00750"/>
    <x v="44"/>
    <n v="14"/>
    <x v="2"/>
    <x v="2"/>
    <x v="1"/>
    <x v="1"/>
    <x v="454"/>
    <s v="San Lorenzo 25, Nueva Córdoba"/>
    <x v="0"/>
    <x v="6"/>
    <x v="5"/>
    <s v=""/>
    <x v="0"/>
    <x v="2"/>
    <n v="1905.83"/>
    <x v="0"/>
    <n v="1905.83"/>
    <s v="Take Away"/>
    <x v="0"/>
    <x v="1"/>
    <s v="Tarjeta"/>
    <x v="1"/>
    <x v="1"/>
    <n v="0"/>
    <x v="1"/>
    <s v="Happy Hour"/>
    <x v="2"/>
    <x v="0"/>
    <x v="3"/>
    <n v="4.4000000000000004"/>
    <x v="3"/>
    <n v="41"/>
    <n v="40"/>
  </r>
  <r>
    <s v="VTA01173"/>
    <x v="44"/>
    <n v="14"/>
    <x v="2"/>
    <x v="2"/>
    <x v="1"/>
    <x v="1"/>
    <x v="244"/>
    <s v="Calle San Lorenzo 47"/>
    <x v="1"/>
    <x v="6"/>
    <x v="5"/>
    <s v=""/>
    <x v="0"/>
    <x v="3"/>
    <n v="2160.3200000000002"/>
    <x v="2"/>
    <n v="10801.6"/>
    <s v="Delivery"/>
    <x v="2"/>
    <x v="2"/>
    <s v="Efectivo"/>
    <x v="0"/>
    <x v="1"/>
    <n v="0"/>
    <x v="0"/>
    <s v="2x1"/>
    <x v="3"/>
    <x v="1"/>
    <x v="3"/>
    <n v="2.2999999999999998"/>
    <x v="3"/>
    <n v="49"/>
    <n v="44"/>
  </r>
  <r>
    <s v="VTA01282"/>
    <x v="44"/>
    <n v="14"/>
    <x v="2"/>
    <x v="2"/>
    <x v="1"/>
    <x v="1"/>
    <x v="378"/>
    <s v="San Lorenzo 25, Nueva Córdoba"/>
    <x v="0"/>
    <x v="15"/>
    <x v="10"/>
    <s v=""/>
    <x v="0"/>
    <x v="1"/>
    <n v="1638.47"/>
    <x v="0"/>
    <n v="6553.88"/>
    <s v="Delivery"/>
    <x v="1"/>
    <x v="2"/>
    <s v="App"/>
    <x v="2"/>
    <x v="0"/>
    <n v="0"/>
    <x v="3"/>
    <s v="Combo"/>
    <x v="1"/>
    <x v="2"/>
    <x v="1"/>
    <n v="7"/>
    <x v="2"/>
    <n v="49"/>
    <n v="45"/>
  </r>
  <r>
    <s v="VTA01432"/>
    <x v="44"/>
    <n v="14"/>
    <x v="2"/>
    <x v="2"/>
    <x v="1"/>
    <x v="1"/>
    <x v="282"/>
    <s v="Córdoba Shopping"/>
    <x v="3"/>
    <x v="10"/>
    <x v="8"/>
    <s v="Pequeño"/>
    <x v="2"/>
    <x v="2"/>
    <n v="1610.94"/>
    <x v="0"/>
    <n v="1610.94"/>
    <s v="Delivery"/>
    <x v="0"/>
    <x v="2"/>
    <s v="Efectivo"/>
    <x v="0"/>
    <x v="1"/>
    <n v="0"/>
    <x v="1"/>
    <s v="Happy Hour"/>
    <x v="1"/>
    <x v="0"/>
    <x v="2"/>
    <n v="10.7"/>
    <x v="1"/>
    <n v="31"/>
    <n v="30"/>
  </r>
  <r>
    <s v="VTA01544"/>
    <x v="44"/>
    <n v="14"/>
    <x v="2"/>
    <x v="2"/>
    <x v="1"/>
    <x v="1"/>
    <x v="746"/>
    <s v="Avenida Colón 608"/>
    <x v="2"/>
    <x v="6"/>
    <x v="5"/>
    <s v=""/>
    <x v="0"/>
    <x v="0"/>
    <n v="1660.58"/>
    <x v="0"/>
    <n v="4981.74"/>
    <s v="Delivery"/>
    <x v="0"/>
    <x v="2"/>
    <s v="App"/>
    <x v="2"/>
    <x v="1"/>
    <n v="0"/>
    <x v="0"/>
    <s v="2x1"/>
    <x v="4"/>
    <x v="1"/>
    <x v="2"/>
    <n v="11.9"/>
    <x v="4"/>
    <n v="50"/>
    <n v="47"/>
  </r>
  <r>
    <s v="VTA01684"/>
    <x v="44"/>
    <n v="14"/>
    <x v="2"/>
    <x v="2"/>
    <x v="1"/>
    <x v="1"/>
    <x v="228"/>
    <s v="Avenida Colón 608"/>
    <x v="2"/>
    <x v="30"/>
    <x v="9"/>
    <s v="Tall"/>
    <x v="1"/>
    <x v="1"/>
    <n v="1200.81"/>
    <x v="0"/>
    <n v="4803.24"/>
    <s v="Take Away"/>
    <x v="0"/>
    <x v="1"/>
    <s v="App"/>
    <x v="2"/>
    <x v="1"/>
    <n v="0"/>
    <x v="0"/>
    <s v="2x1"/>
    <x v="4"/>
    <x v="1"/>
    <x v="0"/>
    <n v="14.9"/>
    <x v="0"/>
    <n v="32"/>
    <n v="28"/>
  </r>
  <r>
    <s v="VTA01696"/>
    <x v="44"/>
    <n v="14"/>
    <x v="2"/>
    <x v="2"/>
    <x v="1"/>
    <x v="1"/>
    <x v="526"/>
    <s v="Córdoba Shopping"/>
    <x v="3"/>
    <x v="21"/>
    <x v="1"/>
    <s v=""/>
    <x v="0"/>
    <x v="0"/>
    <n v="828.35"/>
    <x v="1"/>
    <n v="2485.0500000000002"/>
    <s v="Take Away"/>
    <x v="0"/>
    <x v="1"/>
    <s v="Tarjeta"/>
    <x v="1"/>
    <x v="0"/>
    <n v="15"/>
    <x v="1"/>
    <s v="Happy Hour"/>
    <x v="2"/>
    <x v="1"/>
    <x v="1"/>
    <n v="8.6"/>
    <x v="0"/>
    <n v="44"/>
    <n v="41"/>
  </r>
  <r>
    <s v="VTA01776"/>
    <x v="44"/>
    <n v="14"/>
    <x v="2"/>
    <x v="2"/>
    <x v="1"/>
    <x v="1"/>
    <x v="21"/>
    <s v="Calle San Lorenzo 47"/>
    <x v="1"/>
    <x v="20"/>
    <x v="2"/>
    <s v=""/>
    <x v="0"/>
    <x v="4"/>
    <n v="1472.12"/>
    <x v="0"/>
    <n v="2944.24"/>
    <s v="En tienda"/>
    <x v="0"/>
    <x v="0"/>
    <s v="App"/>
    <x v="2"/>
    <x v="1"/>
    <n v="0"/>
    <x v="2"/>
    <s v="Ninguna"/>
    <x v="2"/>
    <x v="2"/>
    <x v="0"/>
    <n v="14.2"/>
    <x v="1"/>
    <n v="36"/>
    <n v="34"/>
  </r>
  <r>
    <s v="VTA02009"/>
    <x v="44"/>
    <n v="14"/>
    <x v="2"/>
    <x v="2"/>
    <x v="1"/>
    <x v="1"/>
    <x v="361"/>
    <s v="San Lorenzo 25, Nueva Córdoba"/>
    <x v="0"/>
    <x v="1"/>
    <x v="1"/>
    <s v=""/>
    <x v="0"/>
    <x v="4"/>
    <n v="1018.05"/>
    <x v="0"/>
    <n v="2036.1"/>
    <s v="En tienda"/>
    <x v="0"/>
    <x v="0"/>
    <s v="App"/>
    <x v="2"/>
    <x v="0"/>
    <n v="10"/>
    <x v="2"/>
    <s v="Ninguna"/>
    <x v="2"/>
    <x v="1"/>
    <x v="1"/>
    <n v="7.7"/>
    <x v="2"/>
    <n v="50"/>
    <n v="48"/>
  </r>
  <r>
    <s v="VTA02085"/>
    <x v="44"/>
    <n v="14"/>
    <x v="2"/>
    <x v="2"/>
    <x v="1"/>
    <x v="1"/>
    <x v="3"/>
    <s v="San Lorenzo 25, Nueva Córdoba"/>
    <x v="0"/>
    <x v="33"/>
    <x v="4"/>
    <s v="Tall"/>
    <x v="1"/>
    <x v="4"/>
    <n v="1656.35"/>
    <x v="0"/>
    <n v="3312.7"/>
    <s v="Delivery"/>
    <x v="0"/>
    <x v="2"/>
    <s v="Efectivo"/>
    <x v="0"/>
    <x v="0"/>
    <n v="15"/>
    <x v="3"/>
    <s v="Combo"/>
    <x v="5"/>
    <x v="2"/>
    <x v="3"/>
    <n v="3.3"/>
    <x v="2"/>
    <n v="22"/>
    <n v="20"/>
  </r>
  <r>
    <s v="VTA02174"/>
    <x v="44"/>
    <n v="14"/>
    <x v="2"/>
    <x v="2"/>
    <x v="1"/>
    <x v="1"/>
    <x v="592"/>
    <s v="Córdoba Shopping"/>
    <x v="3"/>
    <x v="19"/>
    <x v="7"/>
    <s v=""/>
    <x v="0"/>
    <x v="2"/>
    <n v="2695.15"/>
    <x v="2"/>
    <n v="2695.15"/>
    <s v="En tienda"/>
    <x v="0"/>
    <x v="0"/>
    <s v="App"/>
    <x v="2"/>
    <x v="1"/>
    <n v="0"/>
    <x v="3"/>
    <s v="Combo"/>
    <x v="2"/>
    <x v="1"/>
    <x v="3"/>
    <n v="2.2999999999999998"/>
    <x v="1"/>
    <n v="33"/>
    <n v="32"/>
  </r>
  <r>
    <s v="VTA02775"/>
    <x v="44"/>
    <n v="14"/>
    <x v="2"/>
    <x v="2"/>
    <x v="1"/>
    <x v="1"/>
    <x v="461"/>
    <s v="San Lorenzo 25, Nueva Córdoba"/>
    <x v="0"/>
    <x v="10"/>
    <x v="8"/>
    <s v="Pequeño"/>
    <x v="2"/>
    <x v="4"/>
    <n v="1947.36"/>
    <x v="0"/>
    <n v="3894.72"/>
    <s v="Delivery"/>
    <x v="0"/>
    <x v="2"/>
    <s v="App"/>
    <x v="2"/>
    <x v="1"/>
    <n v="0"/>
    <x v="2"/>
    <s v="Ninguna"/>
    <x v="3"/>
    <x v="2"/>
    <x v="1"/>
    <n v="8.8000000000000007"/>
    <x v="3"/>
    <n v="12"/>
    <n v="10"/>
  </r>
  <r>
    <s v="VTA02914"/>
    <x v="44"/>
    <n v="14"/>
    <x v="2"/>
    <x v="2"/>
    <x v="1"/>
    <x v="1"/>
    <x v="731"/>
    <s v="Avenida Colón 608"/>
    <x v="2"/>
    <x v="28"/>
    <x v="2"/>
    <s v=""/>
    <x v="0"/>
    <x v="2"/>
    <n v="1384.74"/>
    <x v="0"/>
    <n v="1384.74"/>
    <s v="Take Away"/>
    <x v="0"/>
    <x v="1"/>
    <s v="App"/>
    <x v="2"/>
    <x v="1"/>
    <n v="0"/>
    <x v="2"/>
    <s v="Ninguna"/>
    <x v="1"/>
    <x v="1"/>
    <x v="1"/>
    <n v="8.5"/>
    <x v="3"/>
    <n v="31"/>
    <n v="30"/>
  </r>
  <r>
    <s v="VTA02956"/>
    <x v="44"/>
    <n v="14"/>
    <x v="2"/>
    <x v="2"/>
    <x v="1"/>
    <x v="1"/>
    <x v="109"/>
    <s v="Avenida Colón 608"/>
    <x v="2"/>
    <x v="8"/>
    <x v="0"/>
    <s v=""/>
    <x v="0"/>
    <x v="0"/>
    <n v="1201.3900000000001"/>
    <x v="0"/>
    <n v="3604.17"/>
    <s v="En tienda"/>
    <x v="0"/>
    <x v="0"/>
    <s v="Efectivo"/>
    <x v="0"/>
    <x v="0"/>
    <n v="0"/>
    <x v="3"/>
    <s v="Combo"/>
    <x v="4"/>
    <x v="1"/>
    <x v="3"/>
    <n v="2.2999999999999998"/>
    <x v="4"/>
    <n v="37"/>
    <n v="34"/>
  </r>
  <r>
    <s v="VTA02983"/>
    <x v="44"/>
    <n v="14"/>
    <x v="2"/>
    <x v="2"/>
    <x v="1"/>
    <x v="1"/>
    <x v="10"/>
    <s v="Calle San Lorenzo 47"/>
    <x v="1"/>
    <x v="25"/>
    <x v="2"/>
    <s v=""/>
    <x v="0"/>
    <x v="4"/>
    <n v="1326.04"/>
    <x v="0"/>
    <n v="2652.08"/>
    <s v="En tienda"/>
    <x v="0"/>
    <x v="0"/>
    <s v="Tarjeta"/>
    <x v="1"/>
    <x v="1"/>
    <n v="0"/>
    <x v="1"/>
    <s v="Happy Hour"/>
    <x v="4"/>
    <x v="1"/>
    <x v="2"/>
    <n v="10.8"/>
    <x v="2"/>
    <n v="29"/>
    <n v="27"/>
  </r>
  <r>
    <s v="VTA03199"/>
    <x v="44"/>
    <n v="14"/>
    <x v="2"/>
    <x v="2"/>
    <x v="1"/>
    <x v="1"/>
    <x v="33"/>
    <s v="Córdoba Shopping"/>
    <x v="3"/>
    <x v="17"/>
    <x v="9"/>
    <s v="Grande"/>
    <x v="3"/>
    <x v="3"/>
    <n v="1604.71"/>
    <x v="0"/>
    <n v="8023.55"/>
    <s v="En tienda"/>
    <x v="1"/>
    <x v="0"/>
    <s v="Tarjeta"/>
    <x v="1"/>
    <x v="0"/>
    <n v="0"/>
    <x v="1"/>
    <s v="Happy Hour"/>
    <x v="5"/>
    <x v="2"/>
    <x v="0"/>
    <n v="13.9"/>
    <x v="2"/>
    <n v="34"/>
    <n v="29"/>
  </r>
  <r>
    <s v="VTA03470"/>
    <x v="44"/>
    <n v="14"/>
    <x v="2"/>
    <x v="2"/>
    <x v="1"/>
    <x v="1"/>
    <x v="288"/>
    <s v="San Lorenzo 25, Nueva Córdoba"/>
    <x v="0"/>
    <x v="30"/>
    <x v="9"/>
    <s v="Tall"/>
    <x v="1"/>
    <x v="4"/>
    <n v="1232.9100000000001"/>
    <x v="0"/>
    <n v="2465.8200000000002"/>
    <s v="Take Away"/>
    <x v="0"/>
    <x v="1"/>
    <s v="Tarjeta"/>
    <x v="1"/>
    <x v="1"/>
    <n v="0"/>
    <x v="0"/>
    <s v="2x1"/>
    <x v="5"/>
    <x v="0"/>
    <x v="2"/>
    <n v="12"/>
    <x v="4"/>
    <n v="29"/>
    <n v="27"/>
  </r>
  <r>
    <s v="VTA03677"/>
    <x v="44"/>
    <n v="14"/>
    <x v="2"/>
    <x v="2"/>
    <x v="1"/>
    <x v="1"/>
    <x v="457"/>
    <s v="San Lorenzo 25, Nueva Córdoba"/>
    <x v="0"/>
    <x v="21"/>
    <x v="1"/>
    <s v=""/>
    <x v="0"/>
    <x v="3"/>
    <n v="1239.6199999999999"/>
    <x v="0"/>
    <n v="6198.1"/>
    <s v="Take Away"/>
    <x v="1"/>
    <x v="1"/>
    <s v="Tarjeta"/>
    <x v="1"/>
    <x v="1"/>
    <n v="0"/>
    <x v="3"/>
    <s v="Combo"/>
    <x v="4"/>
    <x v="1"/>
    <x v="2"/>
    <n v="11"/>
    <x v="3"/>
    <n v="28"/>
    <n v="23"/>
  </r>
  <r>
    <s v="VTA03791"/>
    <x v="44"/>
    <n v="14"/>
    <x v="2"/>
    <x v="2"/>
    <x v="1"/>
    <x v="1"/>
    <x v="768"/>
    <s v="Calle San Lorenzo 47"/>
    <x v="1"/>
    <x v="6"/>
    <x v="5"/>
    <s v=""/>
    <x v="0"/>
    <x v="3"/>
    <n v="1822"/>
    <x v="0"/>
    <n v="9110"/>
    <s v="Take Away"/>
    <x v="1"/>
    <x v="1"/>
    <s v="App"/>
    <x v="2"/>
    <x v="1"/>
    <n v="0"/>
    <x v="3"/>
    <s v="Combo"/>
    <x v="5"/>
    <x v="1"/>
    <x v="1"/>
    <n v="8.8000000000000007"/>
    <x v="0"/>
    <n v="46"/>
    <n v="41"/>
  </r>
  <r>
    <s v="VTA03985"/>
    <x v="44"/>
    <n v="14"/>
    <x v="2"/>
    <x v="2"/>
    <x v="1"/>
    <x v="1"/>
    <x v="732"/>
    <s v="Córdoba Shopping"/>
    <x v="3"/>
    <x v="20"/>
    <x v="2"/>
    <s v=""/>
    <x v="0"/>
    <x v="3"/>
    <n v="1199.49"/>
    <x v="0"/>
    <n v="5997.45"/>
    <s v="En tienda"/>
    <x v="1"/>
    <x v="0"/>
    <s v="App"/>
    <x v="2"/>
    <x v="0"/>
    <n v="15"/>
    <x v="3"/>
    <s v="Combo"/>
    <x v="0"/>
    <x v="0"/>
    <x v="2"/>
    <n v="11.4"/>
    <x v="0"/>
    <n v="13"/>
    <n v="8"/>
  </r>
  <r>
    <s v="VTA04025"/>
    <x v="44"/>
    <n v="14"/>
    <x v="2"/>
    <x v="2"/>
    <x v="1"/>
    <x v="1"/>
    <x v="565"/>
    <s v="Avenida Colón 608"/>
    <x v="2"/>
    <x v="3"/>
    <x v="3"/>
    <s v=""/>
    <x v="0"/>
    <x v="0"/>
    <n v="1250.4100000000001"/>
    <x v="0"/>
    <n v="3751.23"/>
    <s v="Take Away"/>
    <x v="0"/>
    <x v="1"/>
    <s v="App"/>
    <x v="2"/>
    <x v="1"/>
    <n v="0"/>
    <x v="0"/>
    <s v="2x1"/>
    <x v="2"/>
    <x v="0"/>
    <x v="1"/>
    <n v="7.3"/>
    <x v="4"/>
    <n v="22"/>
    <n v="19"/>
  </r>
  <r>
    <s v="VTA04119"/>
    <x v="44"/>
    <n v="14"/>
    <x v="2"/>
    <x v="2"/>
    <x v="1"/>
    <x v="1"/>
    <x v="107"/>
    <s v="Calle San Lorenzo 47"/>
    <x v="1"/>
    <x v="23"/>
    <x v="10"/>
    <s v=""/>
    <x v="0"/>
    <x v="0"/>
    <n v="1918.12"/>
    <x v="0"/>
    <n v="5754.36"/>
    <s v="En tienda"/>
    <x v="1"/>
    <x v="0"/>
    <s v="Efectivo"/>
    <x v="0"/>
    <x v="1"/>
    <n v="0"/>
    <x v="2"/>
    <s v="Ninguna"/>
    <x v="3"/>
    <x v="2"/>
    <x v="1"/>
    <n v="5.6"/>
    <x v="2"/>
    <n v="35"/>
    <n v="32"/>
  </r>
  <r>
    <s v="VTA04138"/>
    <x v="44"/>
    <n v="14"/>
    <x v="2"/>
    <x v="2"/>
    <x v="1"/>
    <x v="1"/>
    <x v="468"/>
    <s v="Avenida Colón 608"/>
    <x v="2"/>
    <x v="4"/>
    <x v="2"/>
    <s v=""/>
    <x v="0"/>
    <x v="2"/>
    <n v="978.7"/>
    <x v="1"/>
    <n v="978.7"/>
    <s v="Delivery"/>
    <x v="0"/>
    <x v="2"/>
    <s v="Efectivo"/>
    <x v="0"/>
    <x v="0"/>
    <n v="0"/>
    <x v="3"/>
    <s v="Combo"/>
    <x v="2"/>
    <x v="2"/>
    <x v="0"/>
    <n v="14.5"/>
    <x v="4"/>
    <n v="22"/>
    <n v="21"/>
  </r>
  <r>
    <s v="VTA04273"/>
    <x v="44"/>
    <n v="14"/>
    <x v="2"/>
    <x v="2"/>
    <x v="1"/>
    <x v="1"/>
    <x v="86"/>
    <s v="Calle San Lorenzo 47"/>
    <x v="1"/>
    <x v="31"/>
    <x v="9"/>
    <s v="Venti"/>
    <x v="4"/>
    <x v="0"/>
    <n v="1793.27"/>
    <x v="0"/>
    <n v="5379.81"/>
    <s v="En tienda"/>
    <x v="1"/>
    <x v="0"/>
    <s v="Tarjeta"/>
    <x v="1"/>
    <x v="1"/>
    <n v="0"/>
    <x v="0"/>
    <s v="2x1"/>
    <x v="1"/>
    <x v="0"/>
    <x v="1"/>
    <n v="9.5"/>
    <x v="0"/>
    <n v="50"/>
    <n v="47"/>
  </r>
  <r>
    <s v="VTA04356"/>
    <x v="44"/>
    <n v="14"/>
    <x v="2"/>
    <x v="2"/>
    <x v="1"/>
    <x v="1"/>
    <x v="31"/>
    <s v="San Lorenzo 25, Nueva Córdoba"/>
    <x v="0"/>
    <x v="12"/>
    <x v="4"/>
    <s v="Tall"/>
    <x v="1"/>
    <x v="4"/>
    <n v="1774.06"/>
    <x v="0"/>
    <n v="3548.12"/>
    <s v="Delivery"/>
    <x v="0"/>
    <x v="2"/>
    <s v="Efectivo"/>
    <x v="0"/>
    <x v="0"/>
    <n v="10"/>
    <x v="3"/>
    <s v="Combo"/>
    <x v="0"/>
    <x v="0"/>
    <x v="1"/>
    <n v="9.4"/>
    <x v="0"/>
    <n v="22"/>
    <n v="20"/>
  </r>
  <r>
    <s v="VTA04378"/>
    <x v="44"/>
    <n v="14"/>
    <x v="2"/>
    <x v="2"/>
    <x v="1"/>
    <x v="1"/>
    <x v="664"/>
    <s v="San Lorenzo 25, Nueva Córdoba"/>
    <x v="0"/>
    <x v="23"/>
    <x v="10"/>
    <s v=""/>
    <x v="0"/>
    <x v="2"/>
    <n v="1447.07"/>
    <x v="0"/>
    <n v="1447.07"/>
    <s v="Take Away"/>
    <x v="0"/>
    <x v="1"/>
    <s v="App"/>
    <x v="2"/>
    <x v="0"/>
    <n v="15"/>
    <x v="0"/>
    <s v="2x1"/>
    <x v="5"/>
    <x v="0"/>
    <x v="1"/>
    <n v="9.5"/>
    <x v="2"/>
    <n v="20"/>
    <n v="19"/>
  </r>
  <r>
    <s v="VTA04519"/>
    <x v="44"/>
    <n v="14"/>
    <x v="2"/>
    <x v="2"/>
    <x v="1"/>
    <x v="1"/>
    <x v="523"/>
    <s v="Avenida Colón 608"/>
    <x v="2"/>
    <x v="4"/>
    <x v="2"/>
    <s v=""/>
    <x v="0"/>
    <x v="3"/>
    <n v="1471.01"/>
    <x v="0"/>
    <n v="7355.05"/>
    <s v="Take Away"/>
    <x v="1"/>
    <x v="1"/>
    <s v="Efectivo"/>
    <x v="0"/>
    <x v="1"/>
    <n v="0"/>
    <x v="3"/>
    <s v="Combo"/>
    <x v="5"/>
    <x v="0"/>
    <x v="1"/>
    <n v="5"/>
    <x v="2"/>
    <n v="22"/>
    <n v="17"/>
  </r>
  <r>
    <s v="VTA04744"/>
    <x v="44"/>
    <n v="14"/>
    <x v="2"/>
    <x v="2"/>
    <x v="1"/>
    <x v="1"/>
    <x v="694"/>
    <s v="San Lorenzo 25, Nueva Córdoba"/>
    <x v="0"/>
    <x v="34"/>
    <x v="4"/>
    <s v="Grande"/>
    <x v="3"/>
    <x v="1"/>
    <n v="1560.32"/>
    <x v="0"/>
    <n v="6241.28"/>
    <s v="En tienda"/>
    <x v="1"/>
    <x v="0"/>
    <s v="Efectivo"/>
    <x v="0"/>
    <x v="0"/>
    <n v="15"/>
    <x v="0"/>
    <s v="2x1"/>
    <x v="2"/>
    <x v="1"/>
    <x v="3"/>
    <n v="4.2"/>
    <x v="0"/>
    <n v="33"/>
    <n v="29"/>
  </r>
  <r>
    <s v="VTA04746"/>
    <x v="44"/>
    <n v="14"/>
    <x v="2"/>
    <x v="2"/>
    <x v="1"/>
    <x v="1"/>
    <x v="691"/>
    <s v="Calle San Lorenzo 47"/>
    <x v="1"/>
    <x v="25"/>
    <x v="2"/>
    <s v=""/>
    <x v="0"/>
    <x v="4"/>
    <n v="900.13"/>
    <x v="1"/>
    <n v="1800.26"/>
    <s v="En tienda"/>
    <x v="0"/>
    <x v="0"/>
    <s v="Tarjeta"/>
    <x v="1"/>
    <x v="1"/>
    <n v="0"/>
    <x v="1"/>
    <s v="Happy Hour"/>
    <x v="5"/>
    <x v="2"/>
    <x v="3"/>
    <n v="3.1"/>
    <x v="3"/>
    <n v="12"/>
    <n v="10"/>
  </r>
  <r>
    <s v="VTA04851"/>
    <x v="44"/>
    <n v="14"/>
    <x v="2"/>
    <x v="2"/>
    <x v="1"/>
    <x v="1"/>
    <x v="769"/>
    <s v="Calle San Lorenzo 47"/>
    <x v="1"/>
    <x v="8"/>
    <x v="0"/>
    <s v=""/>
    <x v="0"/>
    <x v="4"/>
    <n v="1306.79"/>
    <x v="0"/>
    <n v="2613.58"/>
    <s v="En tienda"/>
    <x v="0"/>
    <x v="0"/>
    <s v="Tarjeta"/>
    <x v="1"/>
    <x v="0"/>
    <n v="0"/>
    <x v="3"/>
    <s v="Combo"/>
    <x v="3"/>
    <x v="2"/>
    <x v="3"/>
    <n v="3.8"/>
    <x v="1"/>
    <n v="46"/>
    <n v="44"/>
  </r>
  <r>
    <s v="VTA04887"/>
    <x v="44"/>
    <n v="14"/>
    <x v="2"/>
    <x v="2"/>
    <x v="1"/>
    <x v="1"/>
    <x v="187"/>
    <s v="Calle San Lorenzo 47"/>
    <x v="1"/>
    <x v="23"/>
    <x v="10"/>
    <s v=""/>
    <x v="0"/>
    <x v="2"/>
    <n v="1483.08"/>
    <x v="0"/>
    <n v="1483.08"/>
    <s v="Take Away"/>
    <x v="0"/>
    <x v="1"/>
    <s v="Efectivo"/>
    <x v="0"/>
    <x v="0"/>
    <n v="0"/>
    <x v="0"/>
    <s v="2x1"/>
    <x v="3"/>
    <x v="2"/>
    <x v="0"/>
    <n v="14.8"/>
    <x v="4"/>
    <n v="36"/>
    <n v="35"/>
  </r>
  <r>
    <s v="VTA00211"/>
    <x v="45"/>
    <n v="15"/>
    <x v="3"/>
    <x v="3"/>
    <x v="1"/>
    <x v="1"/>
    <x v="316"/>
    <s v="San Lorenzo 25, Nueva Córdoba"/>
    <x v="0"/>
    <x v="2"/>
    <x v="2"/>
    <s v=""/>
    <x v="0"/>
    <x v="2"/>
    <n v="1265.26"/>
    <x v="0"/>
    <n v="1265.26"/>
    <s v="Take Away"/>
    <x v="0"/>
    <x v="1"/>
    <s v="Efectivo"/>
    <x v="0"/>
    <x v="1"/>
    <n v="0"/>
    <x v="2"/>
    <s v="Ninguna"/>
    <x v="0"/>
    <x v="1"/>
    <x v="1"/>
    <n v="6.7"/>
    <x v="1"/>
    <n v="42"/>
    <n v="41"/>
  </r>
  <r>
    <s v="VTA00341"/>
    <x v="45"/>
    <n v="15"/>
    <x v="3"/>
    <x v="3"/>
    <x v="1"/>
    <x v="1"/>
    <x v="770"/>
    <s v="Avenida Colón 608"/>
    <x v="2"/>
    <x v="10"/>
    <x v="8"/>
    <s v="Tall"/>
    <x v="1"/>
    <x v="0"/>
    <n v="1804.97"/>
    <x v="0"/>
    <n v="5414.91"/>
    <s v="En tienda"/>
    <x v="1"/>
    <x v="0"/>
    <s v="Tarjeta"/>
    <x v="1"/>
    <x v="1"/>
    <n v="0"/>
    <x v="0"/>
    <s v="2x1"/>
    <x v="1"/>
    <x v="0"/>
    <x v="3"/>
    <n v="2.9"/>
    <x v="3"/>
    <n v="10"/>
    <n v="7"/>
  </r>
  <r>
    <s v="VTA00357"/>
    <x v="45"/>
    <n v="15"/>
    <x v="3"/>
    <x v="3"/>
    <x v="1"/>
    <x v="1"/>
    <x v="551"/>
    <s v="Córdoba Shopping"/>
    <x v="3"/>
    <x v="8"/>
    <x v="0"/>
    <s v=""/>
    <x v="0"/>
    <x v="1"/>
    <n v="1470.04"/>
    <x v="0"/>
    <n v="5880.16"/>
    <s v="Delivery"/>
    <x v="1"/>
    <x v="2"/>
    <s v="Efectivo"/>
    <x v="0"/>
    <x v="1"/>
    <n v="0"/>
    <x v="2"/>
    <s v="Ninguna"/>
    <x v="5"/>
    <x v="0"/>
    <x v="3"/>
    <n v="2.4"/>
    <x v="1"/>
    <n v="15"/>
    <n v="11"/>
  </r>
  <r>
    <s v="VTA00655"/>
    <x v="45"/>
    <n v="15"/>
    <x v="3"/>
    <x v="3"/>
    <x v="1"/>
    <x v="1"/>
    <x v="656"/>
    <s v="San Lorenzo 25, Nueva Córdoba"/>
    <x v="0"/>
    <x v="8"/>
    <x v="0"/>
    <s v=""/>
    <x v="0"/>
    <x v="0"/>
    <n v="1402.83"/>
    <x v="0"/>
    <n v="4208.49"/>
    <s v="Take Away"/>
    <x v="0"/>
    <x v="1"/>
    <s v="Efectivo"/>
    <x v="0"/>
    <x v="1"/>
    <n v="0"/>
    <x v="3"/>
    <s v="Combo"/>
    <x v="0"/>
    <x v="0"/>
    <x v="1"/>
    <n v="5.8"/>
    <x v="4"/>
    <n v="46"/>
    <n v="43"/>
  </r>
  <r>
    <s v="VTA00666"/>
    <x v="45"/>
    <n v="15"/>
    <x v="3"/>
    <x v="3"/>
    <x v="1"/>
    <x v="1"/>
    <x v="210"/>
    <s v="Calle San Lorenzo 47"/>
    <x v="1"/>
    <x v="21"/>
    <x v="1"/>
    <s v=""/>
    <x v="0"/>
    <x v="1"/>
    <n v="868.6"/>
    <x v="1"/>
    <n v="3474.4"/>
    <s v="En tienda"/>
    <x v="0"/>
    <x v="0"/>
    <s v="Efectivo"/>
    <x v="0"/>
    <x v="1"/>
    <n v="0"/>
    <x v="2"/>
    <s v="Ninguna"/>
    <x v="2"/>
    <x v="2"/>
    <x v="2"/>
    <n v="12.8"/>
    <x v="2"/>
    <n v="27"/>
    <n v="23"/>
  </r>
  <r>
    <s v="VTA00711"/>
    <x v="45"/>
    <n v="15"/>
    <x v="3"/>
    <x v="3"/>
    <x v="1"/>
    <x v="1"/>
    <x v="95"/>
    <s v="Calle San Lorenzo 47"/>
    <x v="1"/>
    <x v="9"/>
    <x v="7"/>
    <s v=""/>
    <x v="0"/>
    <x v="3"/>
    <n v="2073.83"/>
    <x v="2"/>
    <n v="10369.15"/>
    <s v="Delivery"/>
    <x v="2"/>
    <x v="2"/>
    <s v="App"/>
    <x v="2"/>
    <x v="0"/>
    <n v="0"/>
    <x v="1"/>
    <s v="Happy Hour"/>
    <x v="1"/>
    <x v="2"/>
    <x v="1"/>
    <n v="6.9"/>
    <x v="3"/>
    <n v="24"/>
    <n v="19"/>
  </r>
  <r>
    <s v="VTA00766"/>
    <x v="45"/>
    <n v="15"/>
    <x v="3"/>
    <x v="3"/>
    <x v="1"/>
    <x v="1"/>
    <x v="141"/>
    <s v="Córdoba Shopping"/>
    <x v="3"/>
    <x v="7"/>
    <x v="6"/>
    <s v=""/>
    <x v="0"/>
    <x v="2"/>
    <n v="3174.78"/>
    <x v="3"/>
    <n v="3174.78"/>
    <s v="Take Away"/>
    <x v="0"/>
    <x v="1"/>
    <s v="App"/>
    <x v="2"/>
    <x v="0"/>
    <n v="15"/>
    <x v="0"/>
    <s v="2x1"/>
    <x v="1"/>
    <x v="2"/>
    <x v="2"/>
    <n v="10.1"/>
    <x v="0"/>
    <n v="34"/>
    <n v="33"/>
  </r>
  <r>
    <s v="VTA01044"/>
    <x v="45"/>
    <n v="15"/>
    <x v="3"/>
    <x v="3"/>
    <x v="1"/>
    <x v="1"/>
    <x v="771"/>
    <s v="San Lorenzo 25, Nueva Córdoba"/>
    <x v="0"/>
    <x v="6"/>
    <x v="5"/>
    <s v=""/>
    <x v="0"/>
    <x v="1"/>
    <n v="1959.04"/>
    <x v="0"/>
    <n v="7836.16"/>
    <s v="Delivery"/>
    <x v="1"/>
    <x v="2"/>
    <s v="Tarjeta"/>
    <x v="1"/>
    <x v="0"/>
    <n v="15"/>
    <x v="2"/>
    <s v="Ninguna"/>
    <x v="1"/>
    <x v="2"/>
    <x v="1"/>
    <n v="6.6"/>
    <x v="1"/>
    <n v="16"/>
    <n v="12"/>
  </r>
  <r>
    <s v="VTA01121"/>
    <x v="45"/>
    <n v="15"/>
    <x v="3"/>
    <x v="3"/>
    <x v="1"/>
    <x v="1"/>
    <x v="586"/>
    <s v="Córdoba Shopping"/>
    <x v="3"/>
    <x v="10"/>
    <x v="8"/>
    <s v="Pequeño"/>
    <x v="2"/>
    <x v="3"/>
    <n v="1968.98"/>
    <x v="0"/>
    <n v="9844.9"/>
    <s v="Take Away"/>
    <x v="1"/>
    <x v="1"/>
    <s v="Tarjeta"/>
    <x v="1"/>
    <x v="1"/>
    <n v="0"/>
    <x v="2"/>
    <s v="Ninguna"/>
    <x v="3"/>
    <x v="1"/>
    <x v="1"/>
    <n v="9.8000000000000007"/>
    <x v="3"/>
    <n v="30"/>
    <n v="25"/>
  </r>
  <r>
    <s v="VTA01129"/>
    <x v="45"/>
    <n v="15"/>
    <x v="3"/>
    <x v="3"/>
    <x v="1"/>
    <x v="1"/>
    <x v="252"/>
    <s v="Calle San Lorenzo 47"/>
    <x v="1"/>
    <x v="34"/>
    <x v="4"/>
    <s v="Tall"/>
    <x v="1"/>
    <x v="4"/>
    <n v="1403.85"/>
    <x v="0"/>
    <n v="2807.7"/>
    <s v="En tienda"/>
    <x v="0"/>
    <x v="0"/>
    <s v="Efectivo"/>
    <x v="0"/>
    <x v="0"/>
    <n v="10"/>
    <x v="3"/>
    <s v="Combo"/>
    <x v="0"/>
    <x v="2"/>
    <x v="0"/>
    <n v="14.7"/>
    <x v="4"/>
    <n v="34"/>
    <n v="32"/>
  </r>
  <r>
    <s v="VTA01184"/>
    <x v="45"/>
    <n v="15"/>
    <x v="3"/>
    <x v="3"/>
    <x v="1"/>
    <x v="1"/>
    <x v="652"/>
    <s v="San Lorenzo 25, Nueva Córdoba"/>
    <x v="0"/>
    <x v="6"/>
    <x v="5"/>
    <s v=""/>
    <x v="0"/>
    <x v="3"/>
    <n v="2182.2600000000002"/>
    <x v="2"/>
    <n v="10911.3"/>
    <s v="Delivery"/>
    <x v="2"/>
    <x v="2"/>
    <s v="Tarjeta"/>
    <x v="1"/>
    <x v="0"/>
    <n v="10"/>
    <x v="1"/>
    <s v="Happy Hour"/>
    <x v="1"/>
    <x v="0"/>
    <x v="1"/>
    <n v="6.9"/>
    <x v="1"/>
    <n v="39"/>
    <n v="34"/>
  </r>
  <r>
    <s v="VTA01230"/>
    <x v="45"/>
    <n v="15"/>
    <x v="3"/>
    <x v="3"/>
    <x v="1"/>
    <x v="1"/>
    <x v="88"/>
    <s v="San Lorenzo 25, Nueva Córdoba"/>
    <x v="0"/>
    <x v="9"/>
    <x v="7"/>
    <s v=""/>
    <x v="0"/>
    <x v="1"/>
    <n v="2216.7600000000002"/>
    <x v="2"/>
    <n v="8867.0400000000009"/>
    <s v="En tienda"/>
    <x v="1"/>
    <x v="0"/>
    <s v="Efectivo"/>
    <x v="0"/>
    <x v="1"/>
    <n v="0"/>
    <x v="0"/>
    <s v="2x1"/>
    <x v="5"/>
    <x v="1"/>
    <x v="2"/>
    <n v="12.8"/>
    <x v="1"/>
    <n v="40"/>
    <n v="36"/>
  </r>
  <r>
    <s v="VTA01373"/>
    <x v="45"/>
    <n v="15"/>
    <x v="3"/>
    <x v="3"/>
    <x v="1"/>
    <x v="1"/>
    <x v="549"/>
    <s v="Córdoba Shopping"/>
    <x v="3"/>
    <x v="33"/>
    <x v="4"/>
    <s v="Grande"/>
    <x v="3"/>
    <x v="2"/>
    <n v="1333.96"/>
    <x v="0"/>
    <n v="1333.96"/>
    <s v="En tienda"/>
    <x v="0"/>
    <x v="0"/>
    <s v="App"/>
    <x v="2"/>
    <x v="0"/>
    <n v="0"/>
    <x v="2"/>
    <s v="Ninguna"/>
    <x v="2"/>
    <x v="2"/>
    <x v="1"/>
    <n v="8.8000000000000007"/>
    <x v="1"/>
    <n v="23"/>
    <n v="22"/>
  </r>
  <r>
    <s v="VTA01730"/>
    <x v="45"/>
    <n v="15"/>
    <x v="3"/>
    <x v="3"/>
    <x v="1"/>
    <x v="1"/>
    <x v="240"/>
    <s v="Avenida Colón 608"/>
    <x v="2"/>
    <x v="23"/>
    <x v="10"/>
    <s v=""/>
    <x v="0"/>
    <x v="0"/>
    <n v="1891.08"/>
    <x v="0"/>
    <n v="5673.24"/>
    <s v="Delivery"/>
    <x v="1"/>
    <x v="2"/>
    <s v="App"/>
    <x v="2"/>
    <x v="0"/>
    <n v="0"/>
    <x v="0"/>
    <s v="2x1"/>
    <x v="1"/>
    <x v="2"/>
    <x v="3"/>
    <n v="3"/>
    <x v="2"/>
    <n v="34"/>
    <n v="31"/>
  </r>
  <r>
    <s v="VTA01820"/>
    <x v="45"/>
    <n v="15"/>
    <x v="3"/>
    <x v="3"/>
    <x v="1"/>
    <x v="1"/>
    <x v="346"/>
    <s v="San Lorenzo 25, Nueva Córdoba"/>
    <x v="0"/>
    <x v="26"/>
    <x v="9"/>
    <s v="Grande"/>
    <x v="3"/>
    <x v="2"/>
    <n v="1734.92"/>
    <x v="0"/>
    <n v="1734.92"/>
    <s v="En tienda"/>
    <x v="0"/>
    <x v="0"/>
    <s v="Efectivo"/>
    <x v="0"/>
    <x v="0"/>
    <n v="15"/>
    <x v="2"/>
    <s v="Ninguna"/>
    <x v="2"/>
    <x v="1"/>
    <x v="2"/>
    <n v="10.1"/>
    <x v="4"/>
    <n v="41"/>
    <n v="40"/>
  </r>
  <r>
    <s v="VTA02001"/>
    <x v="45"/>
    <n v="15"/>
    <x v="3"/>
    <x v="3"/>
    <x v="1"/>
    <x v="1"/>
    <x v="567"/>
    <s v="Avenida Colón 608"/>
    <x v="2"/>
    <x v="28"/>
    <x v="2"/>
    <s v=""/>
    <x v="0"/>
    <x v="0"/>
    <n v="1465.8"/>
    <x v="0"/>
    <n v="4397.3999999999996"/>
    <s v="En tienda"/>
    <x v="0"/>
    <x v="0"/>
    <s v="Tarjeta"/>
    <x v="1"/>
    <x v="1"/>
    <n v="0"/>
    <x v="1"/>
    <s v="Happy Hour"/>
    <x v="3"/>
    <x v="1"/>
    <x v="1"/>
    <n v="8.1"/>
    <x v="3"/>
    <n v="49"/>
    <n v="46"/>
  </r>
  <r>
    <s v="VTA02038"/>
    <x v="45"/>
    <n v="15"/>
    <x v="3"/>
    <x v="3"/>
    <x v="1"/>
    <x v="1"/>
    <x v="295"/>
    <s v="Córdoba Shopping"/>
    <x v="3"/>
    <x v="11"/>
    <x v="9"/>
    <s v="Grande"/>
    <x v="3"/>
    <x v="1"/>
    <n v="1203.1400000000001"/>
    <x v="0"/>
    <n v="4812.5600000000004"/>
    <s v="Take Away"/>
    <x v="0"/>
    <x v="1"/>
    <s v="App"/>
    <x v="2"/>
    <x v="0"/>
    <n v="15"/>
    <x v="0"/>
    <s v="2x1"/>
    <x v="0"/>
    <x v="1"/>
    <x v="1"/>
    <n v="6.2"/>
    <x v="3"/>
    <n v="28"/>
    <n v="24"/>
  </r>
  <r>
    <s v="VTA02806"/>
    <x v="45"/>
    <n v="15"/>
    <x v="3"/>
    <x v="3"/>
    <x v="1"/>
    <x v="1"/>
    <x v="95"/>
    <s v="Avenida Colón 608"/>
    <x v="2"/>
    <x v="3"/>
    <x v="3"/>
    <s v=""/>
    <x v="0"/>
    <x v="4"/>
    <n v="1434.65"/>
    <x v="0"/>
    <n v="2869.3"/>
    <s v="Take Away"/>
    <x v="0"/>
    <x v="1"/>
    <s v="Efectivo"/>
    <x v="0"/>
    <x v="1"/>
    <n v="0"/>
    <x v="3"/>
    <s v="Combo"/>
    <x v="4"/>
    <x v="2"/>
    <x v="3"/>
    <n v="2.7"/>
    <x v="4"/>
    <n v="39"/>
    <n v="37"/>
  </r>
  <r>
    <s v="VTA02892"/>
    <x v="45"/>
    <n v="15"/>
    <x v="3"/>
    <x v="3"/>
    <x v="1"/>
    <x v="1"/>
    <x v="221"/>
    <s v="Calle San Lorenzo 47"/>
    <x v="1"/>
    <x v="17"/>
    <x v="9"/>
    <s v="Tall"/>
    <x v="1"/>
    <x v="0"/>
    <n v="1741.26"/>
    <x v="0"/>
    <n v="5223.78"/>
    <s v="En tienda"/>
    <x v="1"/>
    <x v="0"/>
    <s v="Tarjeta"/>
    <x v="1"/>
    <x v="0"/>
    <n v="0"/>
    <x v="1"/>
    <s v="Happy Hour"/>
    <x v="3"/>
    <x v="2"/>
    <x v="1"/>
    <n v="6.1"/>
    <x v="2"/>
    <n v="43"/>
    <n v="40"/>
  </r>
  <r>
    <s v="VTA02903"/>
    <x v="45"/>
    <n v="15"/>
    <x v="3"/>
    <x v="3"/>
    <x v="1"/>
    <x v="1"/>
    <x v="233"/>
    <s v="Córdoba Shopping"/>
    <x v="3"/>
    <x v="8"/>
    <x v="0"/>
    <s v=""/>
    <x v="0"/>
    <x v="4"/>
    <n v="1137.69"/>
    <x v="0"/>
    <n v="2275.38"/>
    <s v="En tienda"/>
    <x v="0"/>
    <x v="0"/>
    <s v="Tarjeta"/>
    <x v="1"/>
    <x v="1"/>
    <n v="0"/>
    <x v="2"/>
    <s v="Ninguna"/>
    <x v="1"/>
    <x v="2"/>
    <x v="1"/>
    <n v="6.6"/>
    <x v="2"/>
    <n v="20"/>
    <n v="18"/>
  </r>
  <r>
    <s v="VTA02949"/>
    <x v="45"/>
    <n v="15"/>
    <x v="3"/>
    <x v="3"/>
    <x v="1"/>
    <x v="1"/>
    <x v="203"/>
    <s v="Córdoba Shopping"/>
    <x v="3"/>
    <x v="2"/>
    <x v="2"/>
    <s v=""/>
    <x v="0"/>
    <x v="0"/>
    <n v="1142.97"/>
    <x v="0"/>
    <n v="3428.91"/>
    <s v="Take Away"/>
    <x v="0"/>
    <x v="1"/>
    <s v="Tarjeta"/>
    <x v="1"/>
    <x v="0"/>
    <n v="0"/>
    <x v="1"/>
    <s v="Happy Hour"/>
    <x v="1"/>
    <x v="1"/>
    <x v="3"/>
    <n v="2.6"/>
    <x v="1"/>
    <n v="48"/>
    <n v="45"/>
  </r>
  <r>
    <s v="VTA03026"/>
    <x v="45"/>
    <n v="15"/>
    <x v="3"/>
    <x v="3"/>
    <x v="1"/>
    <x v="1"/>
    <x v="416"/>
    <s v="Calle San Lorenzo 47"/>
    <x v="1"/>
    <x v="10"/>
    <x v="8"/>
    <s v="Tall"/>
    <x v="1"/>
    <x v="3"/>
    <n v="1973.58"/>
    <x v="0"/>
    <n v="9867.9"/>
    <s v="En tienda"/>
    <x v="1"/>
    <x v="0"/>
    <s v="App"/>
    <x v="2"/>
    <x v="0"/>
    <n v="15"/>
    <x v="0"/>
    <s v="2x1"/>
    <x v="0"/>
    <x v="1"/>
    <x v="3"/>
    <n v="3"/>
    <x v="3"/>
    <n v="26"/>
    <n v="21"/>
  </r>
  <r>
    <s v="VTA03067"/>
    <x v="45"/>
    <n v="15"/>
    <x v="3"/>
    <x v="3"/>
    <x v="1"/>
    <x v="1"/>
    <x v="737"/>
    <s v="Avenida Colón 608"/>
    <x v="2"/>
    <x v="33"/>
    <x v="4"/>
    <s v="Grande"/>
    <x v="3"/>
    <x v="2"/>
    <n v="1787.49"/>
    <x v="0"/>
    <n v="1787.49"/>
    <s v="Take Away"/>
    <x v="0"/>
    <x v="1"/>
    <s v="App"/>
    <x v="2"/>
    <x v="0"/>
    <n v="15"/>
    <x v="2"/>
    <s v="Ninguna"/>
    <x v="3"/>
    <x v="1"/>
    <x v="2"/>
    <n v="10.199999999999999"/>
    <x v="1"/>
    <n v="34"/>
    <n v="33"/>
  </r>
  <r>
    <s v="VTA03097"/>
    <x v="45"/>
    <n v="15"/>
    <x v="3"/>
    <x v="3"/>
    <x v="1"/>
    <x v="1"/>
    <x v="766"/>
    <s v="San Lorenzo 25, Nueva Córdoba"/>
    <x v="0"/>
    <x v="12"/>
    <x v="4"/>
    <s v="Pequeño"/>
    <x v="2"/>
    <x v="4"/>
    <n v="1576.86"/>
    <x v="0"/>
    <n v="3153.72"/>
    <s v="Delivery"/>
    <x v="0"/>
    <x v="2"/>
    <s v="Tarjeta"/>
    <x v="1"/>
    <x v="0"/>
    <n v="10"/>
    <x v="1"/>
    <s v="Happy Hour"/>
    <x v="4"/>
    <x v="2"/>
    <x v="0"/>
    <n v="14.8"/>
    <x v="0"/>
    <n v="17"/>
    <n v="15"/>
  </r>
  <r>
    <s v="VTA03159"/>
    <x v="45"/>
    <n v="15"/>
    <x v="3"/>
    <x v="3"/>
    <x v="1"/>
    <x v="1"/>
    <x v="96"/>
    <s v="Córdoba Shopping"/>
    <x v="3"/>
    <x v="19"/>
    <x v="7"/>
    <s v=""/>
    <x v="0"/>
    <x v="1"/>
    <n v="2873"/>
    <x v="2"/>
    <n v="11492"/>
    <s v="En tienda"/>
    <x v="2"/>
    <x v="0"/>
    <s v="App"/>
    <x v="2"/>
    <x v="1"/>
    <n v="0"/>
    <x v="3"/>
    <s v="Combo"/>
    <x v="4"/>
    <x v="0"/>
    <x v="1"/>
    <n v="8.3000000000000007"/>
    <x v="3"/>
    <n v="12"/>
    <n v="8"/>
  </r>
  <r>
    <s v="VTA03289"/>
    <x v="45"/>
    <n v="15"/>
    <x v="3"/>
    <x v="3"/>
    <x v="1"/>
    <x v="1"/>
    <x v="402"/>
    <s v="Avenida Colón 608"/>
    <x v="2"/>
    <x v="6"/>
    <x v="5"/>
    <s v=""/>
    <x v="0"/>
    <x v="3"/>
    <n v="2168.56"/>
    <x v="2"/>
    <n v="10842.8"/>
    <s v="En tienda"/>
    <x v="2"/>
    <x v="0"/>
    <s v="App"/>
    <x v="2"/>
    <x v="0"/>
    <n v="15"/>
    <x v="3"/>
    <s v="Combo"/>
    <x v="5"/>
    <x v="0"/>
    <x v="2"/>
    <n v="10.6"/>
    <x v="4"/>
    <n v="21"/>
    <n v="16"/>
  </r>
  <r>
    <s v="VTA03427"/>
    <x v="45"/>
    <n v="15"/>
    <x v="3"/>
    <x v="3"/>
    <x v="1"/>
    <x v="1"/>
    <x v="541"/>
    <s v="Calle San Lorenzo 47"/>
    <x v="1"/>
    <x v="8"/>
    <x v="0"/>
    <s v=""/>
    <x v="0"/>
    <x v="4"/>
    <n v="1250.83"/>
    <x v="0"/>
    <n v="2501.66"/>
    <s v="Take Away"/>
    <x v="0"/>
    <x v="1"/>
    <s v="Tarjeta"/>
    <x v="1"/>
    <x v="0"/>
    <n v="15"/>
    <x v="0"/>
    <s v="2x1"/>
    <x v="1"/>
    <x v="1"/>
    <x v="1"/>
    <n v="6"/>
    <x v="4"/>
    <n v="35"/>
    <n v="33"/>
  </r>
  <r>
    <s v="VTA03588"/>
    <x v="45"/>
    <n v="15"/>
    <x v="3"/>
    <x v="3"/>
    <x v="1"/>
    <x v="1"/>
    <x v="515"/>
    <s v="Córdoba Shopping"/>
    <x v="3"/>
    <x v="10"/>
    <x v="8"/>
    <s v="Tall"/>
    <x v="1"/>
    <x v="3"/>
    <n v="1953.4"/>
    <x v="0"/>
    <n v="9767"/>
    <s v="En tienda"/>
    <x v="1"/>
    <x v="0"/>
    <s v="Efectivo"/>
    <x v="0"/>
    <x v="1"/>
    <n v="0"/>
    <x v="1"/>
    <s v="Happy Hour"/>
    <x v="2"/>
    <x v="2"/>
    <x v="3"/>
    <n v="4.3"/>
    <x v="2"/>
    <n v="33"/>
    <n v="28"/>
  </r>
  <r>
    <s v="VTA03673"/>
    <x v="45"/>
    <n v="15"/>
    <x v="3"/>
    <x v="3"/>
    <x v="1"/>
    <x v="1"/>
    <x v="179"/>
    <s v="Avenida Colón 608"/>
    <x v="2"/>
    <x v="7"/>
    <x v="6"/>
    <s v=""/>
    <x v="0"/>
    <x v="2"/>
    <n v="3437.88"/>
    <x v="3"/>
    <n v="3437.88"/>
    <s v="Take Away"/>
    <x v="0"/>
    <x v="1"/>
    <s v="Tarjeta"/>
    <x v="1"/>
    <x v="1"/>
    <n v="0"/>
    <x v="3"/>
    <s v="Combo"/>
    <x v="1"/>
    <x v="2"/>
    <x v="2"/>
    <n v="12.9"/>
    <x v="3"/>
    <n v="27"/>
    <n v="26"/>
  </r>
  <r>
    <s v="VTA03754"/>
    <x v="45"/>
    <n v="15"/>
    <x v="3"/>
    <x v="3"/>
    <x v="1"/>
    <x v="1"/>
    <x v="772"/>
    <s v="Calle San Lorenzo 47"/>
    <x v="1"/>
    <x v="21"/>
    <x v="1"/>
    <s v=""/>
    <x v="0"/>
    <x v="2"/>
    <n v="792.22"/>
    <x v="1"/>
    <n v="792.22"/>
    <s v="Take Away"/>
    <x v="0"/>
    <x v="1"/>
    <s v="Efectivo"/>
    <x v="0"/>
    <x v="0"/>
    <n v="10"/>
    <x v="2"/>
    <s v="Ninguna"/>
    <x v="4"/>
    <x v="0"/>
    <x v="2"/>
    <n v="12.9"/>
    <x v="2"/>
    <n v="33"/>
    <n v="32"/>
  </r>
  <r>
    <s v="VTA04094"/>
    <x v="45"/>
    <n v="15"/>
    <x v="3"/>
    <x v="3"/>
    <x v="1"/>
    <x v="1"/>
    <x v="614"/>
    <s v="San Lorenzo 25, Nueva Córdoba"/>
    <x v="0"/>
    <x v="21"/>
    <x v="1"/>
    <s v=""/>
    <x v="0"/>
    <x v="1"/>
    <n v="783.08"/>
    <x v="1"/>
    <n v="3132.32"/>
    <s v="En tienda"/>
    <x v="0"/>
    <x v="0"/>
    <s v="Efectivo"/>
    <x v="0"/>
    <x v="0"/>
    <n v="10"/>
    <x v="3"/>
    <s v="Combo"/>
    <x v="2"/>
    <x v="2"/>
    <x v="3"/>
    <n v="2.4"/>
    <x v="0"/>
    <n v="29"/>
    <n v="25"/>
  </r>
  <r>
    <s v="VTA04438"/>
    <x v="45"/>
    <n v="15"/>
    <x v="3"/>
    <x v="3"/>
    <x v="1"/>
    <x v="1"/>
    <x v="194"/>
    <s v="San Lorenzo 25, Nueva Córdoba"/>
    <x v="0"/>
    <x v="16"/>
    <x v="4"/>
    <s v="Venti"/>
    <x v="4"/>
    <x v="0"/>
    <n v="1835.71"/>
    <x v="0"/>
    <n v="5507.13"/>
    <s v="En tienda"/>
    <x v="1"/>
    <x v="0"/>
    <s v="Efectivo"/>
    <x v="0"/>
    <x v="1"/>
    <n v="0"/>
    <x v="2"/>
    <s v="Ninguna"/>
    <x v="0"/>
    <x v="1"/>
    <x v="2"/>
    <n v="11.6"/>
    <x v="3"/>
    <n v="17"/>
    <n v="14"/>
  </r>
  <r>
    <s v="VTA04566"/>
    <x v="45"/>
    <n v="15"/>
    <x v="3"/>
    <x v="3"/>
    <x v="1"/>
    <x v="1"/>
    <x v="581"/>
    <s v="Avenida Colón 608"/>
    <x v="2"/>
    <x v="8"/>
    <x v="0"/>
    <s v=""/>
    <x v="0"/>
    <x v="0"/>
    <n v="1246.3900000000001"/>
    <x v="0"/>
    <n v="3739.17"/>
    <s v="Take Away"/>
    <x v="0"/>
    <x v="1"/>
    <s v="App"/>
    <x v="2"/>
    <x v="0"/>
    <n v="10"/>
    <x v="1"/>
    <s v="Happy Hour"/>
    <x v="3"/>
    <x v="2"/>
    <x v="1"/>
    <n v="6.8"/>
    <x v="1"/>
    <n v="21"/>
    <n v="18"/>
  </r>
  <r>
    <s v="VTA04580"/>
    <x v="45"/>
    <n v="15"/>
    <x v="3"/>
    <x v="3"/>
    <x v="1"/>
    <x v="1"/>
    <x v="65"/>
    <s v="Avenida Colón 608"/>
    <x v="2"/>
    <x v="35"/>
    <x v="9"/>
    <s v="Tall"/>
    <x v="1"/>
    <x v="1"/>
    <n v="1779.57"/>
    <x v="0"/>
    <n v="7118.28"/>
    <s v="En tienda"/>
    <x v="1"/>
    <x v="0"/>
    <s v="Efectivo"/>
    <x v="0"/>
    <x v="0"/>
    <n v="0"/>
    <x v="2"/>
    <s v="Ninguna"/>
    <x v="5"/>
    <x v="1"/>
    <x v="3"/>
    <n v="4.3"/>
    <x v="1"/>
    <n v="21"/>
    <n v="17"/>
  </r>
  <r>
    <s v="VTA04655"/>
    <x v="45"/>
    <n v="15"/>
    <x v="3"/>
    <x v="3"/>
    <x v="1"/>
    <x v="1"/>
    <x v="482"/>
    <s v="Córdoba Shopping"/>
    <x v="3"/>
    <x v="14"/>
    <x v="6"/>
    <s v=""/>
    <x v="0"/>
    <x v="1"/>
    <n v="3301.82"/>
    <x v="3"/>
    <n v="13207.28"/>
    <s v="Take Away"/>
    <x v="2"/>
    <x v="1"/>
    <s v="App"/>
    <x v="2"/>
    <x v="1"/>
    <n v="0"/>
    <x v="1"/>
    <s v="Happy Hour"/>
    <x v="2"/>
    <x v="0"/>
    <x v="2"/>
    <n v="10.199999999999999"/>
    <x v="2"/>
    <n v="10"/>
    <n v="6"/>
  </r>
  <r>
    <s v="VTA04683"/>
    <x v="45"/>
    <n v="15"/>
    <x v="3"/>
    <x v="3"/>
    <x v="1"/>
    <x v="1"/>
    <x v="225"/>
    <s v="San Lorenzo 25, Nueva Córdoba"/>
    <x v="0"/>
    <x v="24"/>
    <x v="9"/>
    <s v="Pequeño"/>
    <x v="2"/>
    <x v="2"/>
    <n v="1665.63"/>
    <x v="0"/>
    <n v="1665.63"/>
    <s v="En tienda"/>
    <x v="0"/>
    <x v="0"/>
    <s v="Tarjeta"/>
    <x v="1"/>
    <x v="1"/>
    <n v="0"/>
    <x v="0"/>
    <s v="2x1"/>
    <x v="1"/>
    <x v="2"/>
    <x v="1"/>
    <n v="5"/>
    <x v="1"/>
    <n v="39"/>
    <n v="38"/>
  </r>
  <r>
    <s v="VTA04703"/>
    <x v="45"/>
    <n v="15"/>
    <x v="3"/>
    <x v="3"/>
    <x v="1"/>
    <x v="1"/>
    <x v="502"/>
    <s v="Avenida Colón 608"/>
    <x v="2"/>
    <x v="19"/>
    <x v="7"/>
    <s v=""/>
    <x v="0"/>
    <x v="1"/>
    <n v="2177.5100000000002"/>
    <x v="2"/>
    <n v="8710.0400000000009"/>
    <s v="Delivery"/>
    <x v="1"/>
    <x v="2"/>
    <s v="Tarjeta"/>
    <x v="1"/>
    <x v="0"/>
    <n v="0"/>
    <x v="0"/>
    <s v="2x1"/>
    <x v="0"/>
    <x v="2"/>
    <x v="0"/>
    <n v="15"/>
    <x v="3"/>
    <n v="13"/>
    <n v="9"/>
  </r>
  <r>
    <s v="VTA04741"/>
    <x v="45"/>
    <n v="15"/>
    <x v="3"/>
    <x v="3"/>
    <x v="1"/>
    <x v="1"/>
    <x v="680"/>
    <s v="Córdoba Shopping"/>
    <x v="3"/>
    <x v="14"/>
    <x v="6"/>
    <s v=""/>
    <x v="0"/>
    <x v="0"/>
    <n v="2916.97"/>
    <x v="2"/>
    <n v="8750.91"/>
    <s v="En tienda"/>
    <x v="1"/>
    <x v="0"/>
    <s v="App"/>
    <x v="2"/>
    <x v="1"/>
    <n v="0"/>
    <x v="0"/>
    <s v="2x1"/>
    <x v="3"/>
    <x v="0"/>
    <x v="2"/>
    <n v="10.5"/>
    <x v="3"/>
    <n v="45"/>
    <n v="42"/>
  </r>
  <r>
    <s v="VTA00011"/>
    <x v="46"/>
    <n v="16"/>
    <x v="4"/>
    <x v="4"/>
    <x v="1"/>
    <x v="1"/>
    <x v="22"/>
    <s v="San Lorenzo 25, Nueva Córdoba"/>
    <x v="0"/>
    <x v="11"/>
    <x v="9"/>
    <s v="Pequeño"/>
    <x v="2"/>
    <x v="2"/>
    <n v="1699.89"/>
    <x v="0"/>
    <n v="1699.89"/>
    <s v="En tienda"/>
    <x v="0"/>
    <x v="0"/>
    <s v="Tarjeta"/>
    <x v="1"/>
    <x v="0"/>
    <n v="0"/>
    <x v="3"/>
    <s v="Combo"/>
    <x v="5"/>
    <x v="1"/>
    <x v="2"/>
    <n v="11"/>
    <x v="1"/>
    <n v="23"/>
    <n v="22"/>
  </r>
  <r>
    <s v="VTA00172"/>
    <x v="46"/>
    <n v="16"/>
    <x v="4"/>
    <x v="4"/>
    <x v="1"/>
    <x v="1"/>
    <x v="495"/>
    <s v="San Lorenzo 25, Nueva Córdoba"/>
    <x v="0"/>
    <x v="3"/>
    <x v="3"/>
    <s v=""/>
    <x v="0"/>
    <x v="3"/>
    <n v="1352.68"/>
    <x v="0"/>
    <n v="6763.4"/>
    <s v="Delivery"/>
    <x v="1"/>
    <x v="2"/>
    <s v="Tarjeta"/>
    <x v="1"/>
    <x v="1"/>
    <n v="0"/>
    <x v="3"/>
    <s v="Combo"/>
    <x v="3"/>
    <x v="1"/>
    <x v="2"/>
    <n v="10.5"/>
    <x v="1"/>
    <n v="32"/>
    <n v="27"/>
  </r>
  <r>
    <s v="VTA00253"/>
    <x v="46"/>
    <n v="16"/>
    <x v="4"/>
    <x v="4"/>
    <x v="1"/>
    <x v="1"/>
    <x v="436"/>
    <s v="Córdoba Shopping"/>
    <x v="3"/>
    <x v="8"/>
    <x v="0"/>
    <s v=""/>
    <x v="0"/>
    <x v="0"/>
    <n v="1443.84"/>
    <x v="0"/>
    <n v="4331.5200000000004"/>
    <s v="Take Away"/>
    <x v="0"/>
    <x v="1"/>
    <s v="App"/>
    <x v="2"/>
    <x v="0"/>
    <n v="10"/>
    <x v="2"/>
    <s v="Ninguna"/>
    <x v="4"/>
    <x v="1"/>
    <x v="0"/>
    <n v="14.4"/>
    <x v="4"/>
    <n v="12"/>
    <n v="9"/>
  </r>
  <r>
    <s v="VTA00269"/>
    <x v="46"/>
    <n v="16"/>
    <x v="4"/>
    <x v="4"/>
    <x v="1"/>
    <x v="1"/>
    <x v="558"/>
    <s v="Avenida Colón 608"/>
    <x v="2"/>
    <x v="3"/>
    <x v="3"/>
    <s v=""/>
    <x v="0"/>
    <x v="4"/>
    <n v="1572.51"/>
    <x v="0"/>
    <n v="3145.02"/>
    <s v="Delivery"/>
    <x v="0"/>
    <x v="2"/>
    <s v="Efectivo"/>
    <x v="0"/>
    <x v="0"/>
    <n v="10"/>
    <x v="2"/>
    <s v="Ninguna"/>
    <x v="4"/>
    <x v="1"/>
    <x v="0"/>
    <n v="14.3"/>
    <x v="2"/>
    <n v="28"/>
    <n v="26"/>
  </r>
  <r>
    <s v="VTA00284"/>
    <x v="46"/>
    <n v="16"/>
    <x v="4"/>
    <x v="4"/>
    <x v="1"/>
    <x v="1"/>
    <x v="507"/>
    <s v="Calle San Lorenzo 47"/>
    <x v="1"/>
    <x v="0"/>
    <x v="0"/>
    <s v=""/>
    <x v="0"/>
    <x v="0"/>
    <n v="1237.08"/>
    <x v="0"/>
    <n v="3711.24"/>
    <s v="En tienda"/>
    <x v="0"/>
    <x v="0"/>
    <s v="Tarjeta"/>
    <x v="1"/>
    <x v="0"/>
    <n v="15"/>
    <x v="2"/>
    <s v="Ninguna"/>
    <x v="0"/>
    <x v="2"/>
    <x v="3"/>
    <n v="2.1"/>
    <x v="4"/>
    <n v="22"/>
    <n v="19"/>
  </r>
  <r>
    <s v="VTA00335"/>
    <x v="46"/>
    <n v="16"/>
    <x v="4"/>
    <x v="4"/>
    <x v="1"/>
    <x v="1"/>
    <x v="697"/>
    <s v="Calle San Lorenzo 47"/>
    <x v="1"/>
    <x v="4"/>
    <x v="2"/>
    <s v=""/>
    <x v="0"/>
    <x v="1"/>
    <n v="1193.71"/>
    <x v="0"/>
    <n v="4774.84"/>
    <s v="En tienda"/>
    <x v="0"/>
    <x v="0"/>
    <s v="App"/>
    <x v="2"/>
    <x v="1"/>
    <n v="0"/>
    <x v="3"/>
    <s v="Combo"/>
    <x v="5"/>
    <x v="1"/>
    <x v="3"/>
    <n v="4.7"/>
    <x v="1"/>
    <n v="50"/>
    <n v="46"/>
  </r>
  <r>
    <s v="VTA00370"/>
    <x v="46"/>
    <n v="16"/>
    <x v="4"/>
    <x v="4"/>
    <x v="1"/>
    <x v="1"/>
    <x v="288"/>
    <s v="Córdoba Shopping"/>
    <x v="3"/>
    <x v="11"/>
    <x v="9"/>
    <s v="Tall"/>
    <x v="1"/>
    <x v="2"/>
    <n v="1794.16"/>
    <x v="0"/>
    <n v="1794.16"/>
    <s v="En tienda"/>
    <x v="0"/>
    <x v="0"/>
    <s v="Tarjeta"/>
    <x v="1"/>
    <x v="1"/>
    <n v="0"/>
    <x v="3"/>
    <s v="Combo"/>
    <x v="5"/>
    <x v="0"/>
    <x v="2"/>
    <n v="12.5"/>
    <x v="3"/>
    <n v="29"/>
    <n v="28"/>
  </r>
  <r>
    <s v="VTA00372"/>
    <x v="46"/>
    <n v="16"/>
    <x v="4"/>
    <x v="4"/>
    <x v="1"/>
    <x v="1"/>
    <x v="172"/>
    <s v="San Lorenzo 25, Nueva Córdoba"/>
    <x v="0"/>
    <x v="15"/>
    <x v="10"/>
    <s v=""/>
    <x v="0"/>
    <x v="0"/>
    <n v="1502.34"/>
    <x v="0"/>
    <n v="4507.0200000000004"/>
    <s v="Delivery"/>
    <x v="0"/>
    <x v="2"/>
    <s v="Tarjeta"/>
    <x v="1"/>
    <x v="1"/>
    <n v="0"/>
    <x v="3"/>
    <s v="Combo"/>
    <x v="4"/>
    <x v="1"/>
    <x v="3"/>
    <n v="2.2000000000000002"/>
    <x v="0"/>
    <n v="16"/>
    <n v="13"/>
  </r>
  <r>
    <s v="VTA00456"/>
    <x v="46"/>
    <n v="16"/>
    <x v="4"/>
    <x v="4"/>
    <x v="1"/>
    <x v="1"/>
    <x v="111"/>
    <s v="Avenida Colón 608"/>
    <x v="2"/>
    <x v="3"/>
    <x v="3"/>
    <s v=""/>
    <x v="0"/>
    <x v="0"/>
    <n v="1555.82"/>
    <x v="0"/>
    <n v="4667.46"/>
    <s v="Take Away"/>
    <x v="0"/>
    <x v="1"/>
    <s v="Tarjeta"/>
    <x v="1"/>
    <x v="1"/>
    <n v="0"/>
    <x v="0"/>
    <s v="2x1"/>
    <x v="5"/>
    <x v="0"/>
    <x v="2"/>
    <n v="12.9"/>
    <x v="2"/>
    <n v="43"/>
    <n v="40"/>
  </r>
  <r>
    <s v="VTA00461"/>
    <x v="46"/>
    <n v="16"/>
    <x v="4"/>
    <x v="4"/>
    <x v="1"/>
    <x v="1"/>
    <x v="198"/>
    <s v="San Lorenzo 25, Nueva Córdoba"/>
    <x v="0"/>
    <x v="6"/>
    <x v="5"/>
    <s v=""/>
    <x v="0"/>
    <x v="2"/>
    <n v="2167.8000000000002"/>
    <x v="2"/>
    <n v="2167.8000000000002"/>
    <s v="Delivery"/>
    <x v="0"/>
    <x v="2"/>
    <s v="App"/>
    <x v="2"/>
    <x v="1"/>
    <n v="0"/>
    <x v="2"/>
    <s v="Ninguna"/>
    <x v="3"/>
    <x v="0"/>
    <x v="3"/>
    <n v="4.8"/>
    <x v="3"/>
    <n v="47"/>
    <n v="46"/>
  </r>
  <r>
    <s v="VTA00681"/>
    <x v="46"/>
    <n v="16"/>
    <x v="4"/>
    <x v="4"/>
    <x v="1"/>
    <x v="1"/>
    <x v="341"/>
    <s v="Avenida Colón 608"/>
    <x v="2"/>
    <x v="27"/>
    <x v="10"/>
    <s v=""/>
    <x v="0"/>
    <x v="4"/>
    <n v="1531.37"/>
    <x v="0"/>
    <n v="3062.74"/>
    <s v="Delivery"/>
    <x v="0"/>
    <x v="2"/>
    <s v="Tarjeta"/>
    <x v="1"/>
    <x v="1"/>
    <n v="0"/>
    <x v="1"/>
    <s v="Happy Hour"/>
    <x v="0"/>
    <x v="0"/>
    <x v="2"/>
    <n v="12.2"/>
    <x v="2"/>
    <n v="50"/>
    <n v="48"/>
  </r>
  <r>
    <s v="VTA00811"/>
    <x v="46"/>
    <n v="16"/>
    <x v="4"/>
    <x v="4"/>
    <x v="1"/>
    <x v="1"/>
    <x v="190"/>
    <s v="Avenida Colón 608"/>
    <x v="2"/>
    <x v="1"/>
    <x v="1"/>
    <s v=""/>
    <x v="0"/>
    <x v="4"/>
    <n v="905.46"/>
    <x v="1"/>
    <n v="1810.92"/>
    <s v="En tienda"/>
    <x v="0"/>
    <x v="0"/>
    <s v="Tarjeta"/>
    <x v="1"/>
    <x v="1"/>
    <n v="0"/>
    <x v="1"/>
    <s v="Happy Hour"/>
    <x v="2"/>
    <x v="1"/>
    <x v="2"/>
    <n v="11.2"/>
    <x v="0"/>
    <n v="14"/>
    <n v="12"/>
  </r>
  <r>
    <s v="VTA00867"/>
    <x v="46"/>
    <n v="16"/>
    <x v="4"/>
    <x v="4"/>
    <x v="1"/>
    <x v="1"/>
    <x v="230"/>
    <s v="Calle San Lorenzo 47"/>
    <x v="1"/>
    <x v="1"/>
    <x v="1"/>
    <s v=""/>
    <x v="0"/>
    <x v="3"/>
    <n v="961.31"/>
    <x v="1"/>
    <n v="4806.55"/>
    <s v="En tienda"/>
    <x v="0"/>
    <x v="0"/>
    <s v="App"/>
    <x v="2"/>
    <x v="0"/>
    <n v="0"/>
    <x v="3"/>
    <s v="Combo"/>
    <x v="5"/>
    <x v="2"/>
    <x v="1"/>
    <n v="5.2"/>
    <x v="0"/>
    <n v="17"/>
    <n v="12"/>
  </r>
  <r>
    <s v="VTA00894"/>
    <x v="46"/>
    <n v="16"/>
    <x v="4"/>
    <x v="4"/>
    <x v="1"/>
    <x v="1"/>
    <x v="130"/>
    <s v="San Lorenzo 25, Nueva Córdoba"/>
    <x v="0"/>
    <x v="19"/>
    <x v="7"/>
    <s v=""/>
    <x v="0"/>
    <x v="3"/>
    <n v="2421.81"/>
    <x v="2"/>
    <n v="12109.05"/>
    <s v="Take Away"/>
    <x v="2"/>
    <x v="1"/>
    <s v="Tarjeta"/>
    <x v="1"/>
    <x v="0"/>
    <n v="0"/>
    <x v="3"/>
    <s v="Combo"/>
    <x v="3"/>
    <x v="2"/>
    <x v="3"/>
    <n v="2.7"/>
    <x v="2"/>
    <n v="46"/>
    <n v="41"/>
  </r>
  <r>
    <s v="VTA00950"/>
    <x v="46"/>
    <n v="16"/>
    <x v="4"/>
    <x v="4"/>
    <x v="1"/>
    <x v="1"/>
    <x v="486"/>
    <s v="Calle San Lorenzo 47"/>
    <x v="1"/>
    <x v="27"/>
    <x v="10"/>
    <s v=""/>
    <x v="0"/>
    <x v="4"/>
    <n v="1646"/>
    <x v="0"/>
    <n v="3292"/>
    <s v="Delivery"/>
    <x v="0"/>
    <x v="2"/>
    <s v="App"/>
    <x v="2"/>
    <x v="1"/>
    <n v="0"/>
    <x v="0"/>
    <s v="2x1"/>
    <x v="5"/>
    <x v="1"/>
    <x v="2"/>
    <n v="11.5"/>
    <x v="1"/>
    <n v="11"/>
    <n v="9"/>
  </r>
  <r>
    <s v="VTA01024"/>
    <x v="46"/>
    <n v="16"/>
    <x v="4"/>
    <x v="4"/>
    <x v="1"/>
    <x v="1"/>
    <x v="310"/>
    <s v="Córdoba Shopping"/>
    <x v="3"/>
    <x v="3"/>
    <x v="3"/>
    <s v=""/>
    <x v="0"/>
    <x v="3"/>
    <n v="1587.85"/>
    <x v="0"/>
    <n v="7939.25"/>
    <s v="Delivery"/>
    <x v="1"/>
    <x v="2"/>
    <s v="App"/>
    <x v="2"/>
    <x v="1"/>
    <n v="0"/>
    <x v="2"/>
    <s v="Ninguna"/>
    <x v="2"/>
    <x v="0"/>
    <x v="2"/>
    <n v="12.7"/>
    <x v="3"/>
    <n v="37"/>
    <n v="32"/>
  </r>
  <r>
    <s v="VTA01118"/>
    <x v="46"/>
    <n v="16"/>
    <x v="4"/>
    <x v="4"/>
    <x v="1"/>
    <x v="1"/>
    <x v="630"/>
    <s v="San Lorenzo 25, Nueva Córdoba"/>
    <x v="0"/>
    <x v="6"/>
    <x v="5"/>
    <s v=""/>
    <x v="0"/>
    <x v="0"/>
    <n v="2057.0500000000002"/>
    <x v="2"/>
    <n v="6171.15"/>
    <s v="En tienda"/>
    <x v="1"/>
    <x v="0"/>
    <s v="App"/>
    <x v="2"/>
    <x v="1"/>
    <n v="0"/>
    <x v="0"/>
    <s v="2x1"/>
    <x v="5"/>
    <x v="1"/>
    <x v="3"/>
    <n v="4.4000000000000004"/>
    <x v="2"/>
    <n v="35"/>
    <n v="32"/>
  </r>
  <r>
    <s v="VTA01128"/>
    <x v="46"/>
    <n v="16"/>
    <x v="4"/>
    <x v="4"/>
    <x v="1"/>
    <x v="1"/>
    <x v="405"/>
    <s v="Calle San Lorenzo 47"/>
    <x v="1"/>
    <x v="7"/>
    <x v="6"/>
    <s v=""/>
    <x v="0"/>
    <x v="4"/>
    <n v="2604.2800000000002"/>
    <x v="2"/>
    <n v="5208.5600000000004"/>
    <s v="En tienda"/>
    <x v="1"/>
    <x v="0"/>
    <s v="Efectivo"/>
    <x v="0"/>
    <x v="1"/>
    <n v="0"/>
    <x v="2"/>
    <s v="Ninguna"/>
    <x v="1"/>
    <x v="0"/>
    <x v="0"/>
    <n v="15"/>
    <x v="3"/>
    <n v="45"/>
    <n v="43"/>
  </r>
  <r>
    <s v="VTA01226"/>
    <x v="46"/>
    <n v="16"/>
    <x v="4"/>
    <x v="4"/>
    <x v="1"/>
    <x v="1"/>
    <x v="424"/>
    <s v="Avenida Colón 608"/>
    <x v="2"/>
    <x v="25"/>
    <x v="2"/>
    <s v=""/>
    <x v="0"/>
    <x v="2"/>
    <n v="1078.8399999999999"/>
    <x v="0"/>
    <n v="1078.8399999999999"/>
    <s v="Take Away"/>
    <x v="0"/>
    <x v="1"/>
    <s v="App"/>
    <x v="2"/>
    <x v="1"/>
    <n v="0"/>
    <x v="1"/>
    <s v="Happy Hour"/>
    <x v="0"/>
    <x v="2"/>
    <x v="3"/>
    <n v="3.3"/>
    <x v="4"/>
    <n v="32"/>
    <n v="31"/>
  </r>
  <r>
    <s v="VTA01251"/>
    <x v="46"/>
    <n v="16"/>
    <x v="4"/>
    <x v="4"/>
    <x v="1"/>
    <x v="1"/>
    <x v="4"/>
    <s v="Calle San Lorenzo 47"/>
    <x v="1"/>
    <x v="19"/>
    <x v="7"/>
    <s v=""/>
    <x v="0"/>
    <x v="1"/>
    <n v="2459.0500000000002"/>
    <x v="2"/>
    <n v="9836.2000000000007"/>
    <s v="Take Away"/>
    <x v="1"/>
    <x v="1"/>
    <s v="Tarjeta"/>
    <x v="1"/>
    <x v="0"/>
    <n v="0"/>
    <x v="2"/>
    <s v="Ninguna"/>
    <x v="2"/>
    <x v="1"/>
    <x v="0"/>
    <n v="14.2"/>
    <x v="1"/>
    <n v="25"/>
    <n v="21"/>
  </r>
  <r>
    <s v="VTA01523"/>
    <x v="46"/>
    <n v="16"/>
    <x v="4"/>
    <x v="4"/>
    <x v="1"/>
    <x v="1"/>
    <x v="168"/>
    <s v="San Lorenzo 25, Nueva Córdoba"/>
    <x v="0"/>
    <x v="31"/>
    <x v="9"/>
    <s v="Grande"/>
    <x v="3"/>
    <x v="1"/>
    <n v="1404.31"/>
    <x v="0"/>
    <n v="5617.24"/>
    <s v="Take Away"/>
    <x v="1"/>
    <x v="1"/>
    <s v="App"/>
    <x v="2"/>
    <x v="0"/>
    <n v="0"/>
    <x v="1"/>
    <s v="Happy Hour"/>
    <x v="4"/>
    <x v="0"/>
    <x v="1"/>
    <n v="8.1999999999999993"/>
    <x v="1"/>
    <n v="39"/>
    <n v="35"/>
  </r>
  <r>
    <s v="VTA01640"/>
    <x v="46"/>
    <n v="16"/>
    <x v="4"/>
    <x v="4"/>
    <x v="1"/>
    <x v="1"/>
    <x v="367"/>
    <s v="Córdoba Shopping"/>
    <x v="3"/>
    <x v="3"/>
    <x v="3"/>
    <s v=""/>
    <x v="0"/>
    <x v="1"/>
    <n v="1652.64"/>
    <x v="0"/>
    <n v="6610.56"/>
    <s v="Take Away"/>
    <x v="1"/>
    <x v="1"/>
    <s v="App"/>
    <x v="2"/>
    <x v="0"/>
    <n v="15"/>
    <x v="0"/>
    <s v="2x1"/>
    <x v="3"/>
    <x v="1"/>
    <x v="3"/>
    <n v="3.6"/>
    <x v="3"/>
    <n v="18"/>
    <n v="14"/>
  </r>
  <r>
    <s v="VTA01822"/>
    <x v="46"/>
    <n v="16"/>
    <x v="4"/>
    <x v="4"/>
    <x v="1"/>
    <x v="1"/>
    <x v="576"/>
    <s v="Avenida Colón 608"/>
    <x v="2"/>
    <x v="25"/>
    <x v="2"/>
    <s v=""/>
    <x v="0"/>
    <x v="0"/>
    <n v="1424.48"/>
    <x v="0"/>
    <n v="4273.4399999999996"/>
    <s v="En tienda"/>
    <x v="0"/>
    <x v="0"/>
    <s v="Tarjeta"/>
    <x v="1"/>
    <x v="0"/>
    <n v="15"/>
    <x v="0"/>
    <s v="2x1"/>
    <x v="0"/>
    <x v="1"/>
    <x v="3"/>
    <n v="4.0999999999999996"/>
    <x v="2"/>
    <n v="29"/>
    <n v="26"/>
  </r>
  <r>
    <s v="VTA02159"/>
    <x v="46"/>
    <n v="16"/>
    <x v="4"/>
    <x v="4"/>
    <x v="1"/>
    <x v="1"/>
    <x v="274"/>
    <s v="Calle San Lorenzo 47"/>
    <x v="1"/>
    <x v="10"/>
    <x v="8"/>
    <s v="Pequeño"/>
    <x v="2"/>
    <x v="3"/>
    <n v="1670.98"/>
    <x v="0"/>
    <n v="8354.9"/>
    <s v="Take Away"/>
    <x v="1"/>
    <x v="1"/>
    <s v="Efectivo"/>
    <x v="0"/>
    <x v="1"/>
    <n v="0"/>
    <x v="0"/>
    <s v="2x1"/>
    <x v="1"/>
    <x v="0"/>
    <x v="1"/>
    <n v="8"/>
    <x v="0"/>
    <n v="18"/>
    <n v="13"/>
  </r>
  <r>
    <s v="VTA02329"/>
    <x v="46"/>
    <n v="16"/>
    <x v="4"/>
    <x v="4"/>
    <x v="1"/>
    <x v="1"/>
    <x v="236"/>
    <s v="Avenida Colón 608"/>
    <x v="2"/>
    <x v="0"/>
    <x v="0"/>
    <s v=""/>
    <x v="0"/>
    <x v="3"/>
    <n v="1230.9100000000001"/>
    <x v="0"/>
    <n v="6154.55"/>
    <s v="En tienda"/>
    <x v="1"/>
    <x v="0"/>
    <s v="App"/>
    <x v="2"/>
    <x v="0"/>
    <n v="0"/>
    <x v="2"/>
    <s v="Ninguna"/>
    <x v="4"/>
    <x v="2"/>
    <x v="1"/>
    <n v="9"/>
    <x v="4"/>
    <n v="28"/>
    <n v="23"/>
  </r>
  <r>
    <s v="VTA02452"/>
    <x v="46"/>
    <n v="16"/>
    <x v="4"/>
    <x v="4"/>
    <x v="1"/>
    <x v="1"/>
    <x v="773"/>
    <s v="Avenida Colón 608"/>
    <x v="2"/>
    <x v="16"/>
    <x v="4"/>
    <s v="Pequeño"/>
    <x v="2"/>
    <x v="0"/>
    <n v="1497.17"/>
    <x v="0"/>
    <n v="4491.51"/>
    <s v="Take Away"/>
    <x v="0"/>
    <x v="1"/>
    <s v="Efectivo"/>
    <x v="0"/>
    <x v="1"/>
    <n v="0"/>
    <x v="2"/>
    <s v="Ninguna"/>
    <x v="0"/>
    <x v="1"/>
    <x v="0"/>
    <n v="14.2"/>
    <x v="2"/>
    <n v="15"/>
    <n v="12"/>
  </r>
  <r>
    <s v="VTA02500"/>
    <x v="46"/>
    <n v="16"/>
    <x v="4"/>
    <x v="4"/>
    <x v="1"/>
    <x v="1"/>
    <x v="531"/>
    <s v="Córdoba Shopping"/>
    <x v="3"/>
    <x v="21"/>
    <x v="1"/>
    <s v=""/>
    <x v="0"/>
    <x v="3"/>
    <n v="1226.92"/>
    <x v="0"/>
    <n v="6134.6"/>
    <s v="En tienda"/>
    <x v="1"/>
    <x v="0"/>
    <s v="App"/>
    <x v="2"/>
    <x v="1"/>
    <n v="0"/>
    <x v="3"/>
    <s v="Combo"/>
    <x v="4"/>
    <x v="2"/>
    <x v="1"/>
    <n v="7.7"/>
    <x v="4"/>
    <n v="17"/>
    <n v="12"/>
  </r>
  <r>
    <s v="VTA02781"/>
    <x v="46"/>
    <n v="16"/>
    <x v="4"/>
    <x v="4"/>
    <x v="1"/>
    <x v="1"/>
    <x v="285"/>
    <s v="Córdoba Shopping"/>
    <x v="3"/>
    <x v="5"/>
    <x v="4"/>
    <s v="Pequeño"/>
    <x v="2"/>
    <x v="1"/>
    <n v="1559.36"/>
    <x v="0"/>
    <n v="6237.44"/>
    <s v="Take Away"/>
    <x v="1"/>
    <x v="1"/>
    <s v="Tarjeta"/>
    <x v="1"/>
    <x v="0"/>
    <n v="0"/>
    <x v="0"/>
    <s v="2x1"/>
    <x v="0"/>
    <x v="0"/>
    <x v="3"/>
    <n v="4.5"/>
    <x v="4"/>
    <n v="33"/>
    <n v="29"/>
  </r>
  <r>
    <s v="VTA02783"/>
    <x v="46"/>
    <n v="16"/>
    <x v="4"/>
    <x v="4"/>
    <x v="1"/>
    <x v="1"/>
    <x v="235"/>
    <s v="San Lorenzo 25, Nueva Córdoba"/>
    <x v="0"/>
    <x v="9"/>
    <x v="7"/>
    <s v=""/>
    <x v="0"/>
    <x v="3"/>
    <n v="2726.62"/>
    <x v="2"/>
    <n v="13633.1"/>
    <s v="Take Away"/>
    <x v="2"/>
    <x v="1"/>
    <s v="Tarjeta"/>
    <x v="1"/>
    <x v="1"/>
    <n v="0"/>
    <x v="2"/>
    <s v="Ninguna"/>
    <x v="0"/>
    <x v="0"/>
    <x v="2"/>
    <n v="10.7"/>
    <x v="1"/>
    <n v="42"/>
    <n v="37"/>
  </r>
  <r>
    <s v="VTA02844"/>
    <x v="46"/>
    <n v="16"/>
    <x v="4"/>
    <x v="4"/>
    <x v="1"/>
    <x v="1"/>
    <x v="253"/>
    <s v="San Lorenzo 25, Nueva Córdoba"/>
    <x v="0"/>
    <x v="23"/>
    <x v="10"/>
    <s v=""/>
    <x v="0"/>
    <x v="1"/>
    <n v="1928.07"/>
    <x v="0"/>
    <n v="7712.28"/>
    <s v="Take Away"/>
    <x v="1"/>
    <x v="1"/>
    <s v="Tarjeta"/>
    <x v="1"/>
    <x v="0"/>
    <n v="0"/>
    <x v="2"/>
    <s v="Ninguna"/>
    <x v="0"/>
    <x v="2"/>
    <x v="1"/>
    <n v="5.4"/>
    <x v="1"/>
    <n v="44"/>
    <n v="40"/>
  </r>
  <r>
    <s v="VTA03096"/>
    <x v="46"/>
    <n v="16"/>
    <x v="4"/>
    <x v="4"/>
    <x v="1"/>
    <x v="1"/>
    <x v="24"/>
    <s v="Avenida Colón 608"/>
    <x v="2"/>
    <x v="6"/>
    <x v="5"/>
    <s v=""/>
    <x v="0"/>
    <x v="3"/>
    <n v="1650.19"/>
    <x v="0"/>
    <n v="8250.9500000000007"/>
    <s v="En tienda"/>
    <x v="1"/>
    <x v="0"/>
    <s v="App"/>
    <x v="2"/>
    <x v="1"/>
    <n v="0"/>
    <x v="0"/>
    <s v="2x1"/>
    <x v="2"/>
    <x v="1"/>
    <x v="1"/>
    <n v="6.5"/>
    <x v="4"/>
    <n v="28"/>
    <n v="23"/>
  </r>
  <r>
    <s v="VTA03104"/>
    <x v="46"/>
    <n v="16"/>
    <x v="4"/>
    <x v="4"/>
    <x v="1"/>
    <x v="1"/>
    <x v="774"/>
    <s v="San Lorenzo 25, Nueva Córdoba"/>
    <x v="0"/>
    <x v="3"/>
    <x v="3"/>
    <s v=""/>
    <x v="0"/>
    <x v="0"/>
    <n v="1590.32"/>
    <x v="0"/>
    <n v="4770.96"/>
    <s v="Delivery"/>
    <x v="0"/>
    <x v="2"/>
    <s v="Tarjeta"/>
    <x v="1"/>
    <x v="1"/>
    <n v="0"/>
    <x v="3"/>
    <s v="Combo"/>
    <x v="1"/>
    <x v="0"/>
    <x v="0"/>
    <n v="13.8"/>
    <x v="0"/>
    <n v="10"/>
    <n v="7"/>
  </r>
  <r>
    <s v="VTA03155"/>
    <x v="46"/>
    <n v="16"/>
    <x v="4"/>
    <x v="4"/>
    <x v="1"/>
    <x v="1"/>
    <x v="580"/>
    <s v="Avenida Colón 608"/>
    <x v="2"/>
    <x v="6"/>
    <x v="5"/>
    <s v=""/>
    <x v="0"/>
    <x v="1"/>
    <n v="1738.37"/>
    <x v="0"/>
    <n v="6953.48"/>
    <s v="Take Away"/>
    <x v="1"/>
    <x v="1"/>
    <s v="Tarjeta"/>
    <x v="1"/>
    <x v="1"/>
    <n v="0"/>
    <x v="3"/>
    <s v="Combo"/>
    <x v="0"/>
    <x v="0"/>
    <x v="2"/>
    <n v="12.9"/>
    <x v="2"/>
    <n v="50"/>
    <n v="46"/>
  </r>
  <r>
    <s v="VTA03177"/>
    <x v="46"/>
    <n v="16"/>
    <x v="4"/>
    <x v="4"/>
    <x v="1"/>
    <x v="1"/>
    <x v="75"/>
    <s v="Córdoba Shopping"/>
    <x v="3"/>
    <x v="9"/>
    <x v="7"/>
    <s v=""/>
    <x v="0"/>
    <x v="0"/>
    <n v="2277.1999999999998"/>
    <x v="2"/>
    <n v="6831.6"/>
    <s v="Take Away"/>
    <x v="1"/>
    <x v="1"/>
    <s v="Efectivo"/>
    <x v="0"/>
    <x v="0"/>
    <n v="0"/>
    <x v="3"/>
    <s v="Combo"/>
    <x v="3"/>
    <x v="1"/>
    <x v="2"/>
    <n v="11.3"/>
    <x v="1"/>
    <n v="30"/>
    <n v="27"/>
  </r>
  <r>
    <s v="VTA03203"/>
    <x v="46"/>
    <n v="16"/>
    <x v="4"/>
    <x v="4"/>
    <x v="1"/>
    <x v="1"/>
    <x v="555"/>
    <s v="San Lorenzo 25, Nueva Córdoba"/>
    <x v="0"/>
    <x v="28"/>
    <x v="2"/>
    <s v=""/>
    <x v="0"/>
    <x v="2"/>
    <n v="1407.3"/>
    <x v="0"/>
    <n v="1407.3"/>
    <s v="Delivery"/>
    <x v="0"/>
    <x v="2"/>
    <s v="App"/>
    <x v="2"/>
    <x v="0"/>
    <n v="0"/>
    <x v="1"/>
    <s v="Happy Hour"/>
    <x v="2"/>
    <x v="0"/>
    <x v="1"/>
    <n v="8.3000000000000007"/>
    <x v="3"/>
    <n v="17"/>
    <n v="16"/>
  </r>
  <r>
    <s v="VTA03509"/>
    <x v="46"/>
    <n v="16"/>
    <x v="4"/>
    <x v="4"/>
    <x v="1"/>
    <x v="1"/>
    <x v="734"/>
    <s v="Calle San Lorenzo 47"/>
    <x v="1"/>
    <x v="19"/>
    <x v="7"/>
    <s v=""/>
    <x v="0"/>
    <x v="4"/>
    <n v="2851.09"/>
    <x v="2"/>
    <n v="5702.18"/>
    <s v="Take Away"/>
    <x v="1"/>
    <x v="1"/>
    <s v="Efectivo"/>
    <x v="0"/>
    <x v="1"/>
    <n v="0"/>
    <x v="3"/>
    <s v="Combo"/>
    <x v="5"/>
    <x v="2"/>
    <x v="3"/>
    <n v="4.5"/>
    <x v="2"/>
    <n v="39"/>
    <n v="37"/>
  </r>
  <r>
    <s v="VTA03584"/>
    <x v="46"/>
    <n v="16"/>
    <x v="4"/>
    <x v="4"/>
    <x v="1"/>
    <x v="1"/>
    <x v="32"/>
    <s v="Córdoba Shopping"/>
    <x v="3"/>
    <x v="0"/>
    <x v="0"/>
    <s v=""/>
    <x v="0"/>
    <x v="3"/>
    <n v="1333.75"/>
    <x v="0"/>
    <n v="6668.75"/>
    <s v="Delivery"/>
    <x v="1"/>
    <x v="2"/>
    <s v="Tarjeta"/>
    <x v="1"/>
    <x v="1"/>
    <n v="0"/>
    <x v="0"/>
    <s v="2x1"/>
    <x v="4"/>
    <x v="2"/>
    <x v="1"/>
    <n v="9.1999999999999993"/>
    <x v="2"/>
    <n v="14"/>
    <n v="9"/>
  </r>
  <r>
    <s v="VTA03605"/>
    <x v="46"/>
    <n v="16"/>
    <x v="4"/>
    <x v="4"/>
    <x v="1"/>
    <x v="1"/>
    <x v="599"/>
    <s v="San Lorenzo 25, Nueva Córdoba"/>
    <x v="0"/>
    <x v="21"/>
    <x v="1"/>
    <s v=""/>
    <x v="0"/>
    <x v="3"/>
    <n v="1273.1600000000001"/>
    <x v="0"/>
    <n v="6365.8"/>
    <s v="Take Away"/>
    <x v="1"/>
    <x v="1"/>
    <s v="Tarjeta"/>
    <x v="1"/>
    <x v="1"/>
    <n v="0"/>
    <x v="1"/>
    <s v="Happy Hour"/>
    <x v="4"/>
    <x v="2"/>
    <x v="3"/>
    <n v="3.3"/>
    <x v="4"/>
    <n v="19"/>
    <n v="14"/>
  </r>
  <r>
    <s v="VTA03686"/>
    <x v="46"/>
    <n v="16"/>
    <x v="4"/>
    <x v="4"/>
    <x v="1"/>
    <x v="1"/>
    <x v="274"/>
    <s v="Córdoba Shopping"/>
    <x v="3"/>
    <x v="2"/>
    <x v="2"/>
    <s v=""/>
    <x v="0"/>
    <x v="3"/>
    <n v="1010.3"/>
    <x v="0"/>
    <n v="5051.5"/>
    <s v="Take Away"/>
    <x v="1"/>
    <x v="1"/>
    <s v="Tarjeta"/>
    <x v="1"/>
    <x v="1"/>
    <n v="0"/>
    <x v="1"/>
    <s v="Happy Hour"/>
    <x v="0"/>
    <x v="2"/>
    <x v="1"/>
    <n v="7.9"/>
    <x v="2"/>
    <n v="21"/>
    <n v="16"/>
  </r>
  <r>
    <s v="VTA03721"/>
    <x v="46"/>
    <n v="16"/>
    <x v="4"/>
    <x v="4"/>
    <x v="1"/>
    <x v="1"/>
    <x v="481"/>
    <s v="Córdoba Shopping"/>
    <x v="3"/>
    <x v="7"/>
    <x v="6"/>
    <s v=""/>
    <x v="0"/>
    <x v="4"/>
    <n v="2854.21"/>
    <x v="2"/>
    <n v="5708.42"/>
    <s v="Delivery"/>
    <x v="1"/>
    <x v="2"/>
    <s v="App"/>
    <x v="2"/>
    <x v="0"/>
    <n v="10"/>
    <x v="0"/>
    <s v="2x1"/>
    <x v="4"/>
    <x v="2"/>
    <x v="1"/>
    <n v="6.6"/>
    <x v="2"/>
    <n v="46"/>
    <n v="44"/>
  </r>
  <r>
    <s v="VTA03727"/>
    <x v="46"/>
    <n v="16"/>
    <x v="4"/>
    <x v="4"/>
    <x v="1"/>
    <x v="1"/>
    <x v="228"/>
    <s v="San Lorenzo 25, Nueva Córdoba"/>
    <x v="0"/>
    <x v="21"/>
    <x v="1"/>
    <s v=""/>
    <x v="0"/>
    <x v="4"/>
    <n v="1121.44"/>
    <x v="0"/>
    <n v="2242.88"/>
    <s v="En tienda"/>
    <x v="0"/>
    <x v="0"/>
    <s v="Tarjeta"/>
    <x v="1"/>
    <x v="1"/>
    <n v="0"/>
    <x v="1"/>
    <s v="Happy Hour"/>
    <x v="0"/>
    <x v="1"/>
    <x v="3"/>
    <n v="4.2"/>
    <x v="4"/>
    <n v="33"/>
    <n v="31"/>
  </r>
  <r>
    <s v="VTA03757"/>
    <x v="46"/>
    <n v="16"/>
    <x v="4"/>
    <x v="4"/>
    <x v="1"/>
    <x v="1"/>
    <x v="75"/>
    <s v="Calle San Lorenzo 47"/>
    <x v="1"/>
    <x v="9"/>
    <x v="7"/>
    <s v=""/>
    <x v="0"/>
    <x v="3"/>
    <n v="2221.09"/>
    <x v="2"/>
    <n v="11105.45"/>
    <s v="Delivery"/>
    <x v="2"/>
    <x v="2"/>
    <s v="Efectivo"/>
    <x v="0"/>
    <x v="1"/>
    <n v="0"/>
    <x v="2"/>
    <s v="Ninguna"/>
    <x v="4"/>
    <x v="1"/>
    <x v="0"/>
    <n v="14.9"/>
    <x v="2"/>
    <n v="14"/>
    <n v="9"/>
  </r>
  <r>
    <s v="VTA03766"/>
    <x v="46"/>
    <n v="16"/>
    <x v="4"/>
    <x v="4"/>
    <x v="1"/>
    <x v="1"/>
    <x v="775"/>
    <s v="Avenida Colón 608"/>
    <x v="2"/>
    <x v="9"/>
    <x v="7"/>
    <s v=""/>
    <x v="0"/>
    <x v="3"/>
    <n v="2844.8"/>
    <x v="2"/>
    <n v="14224"/>
    <s v="Delivery"/>
    <x v="2"/>
    <x v="2"/>
    <s v="App"/>
    <x v="2"/>
    <x v="0"/>
    <n v="15"/>
    <x v="1"/>
    <s v="Happy Hour"/>
    <x v="4"/>
    <x v="1"/>
    <x v="1"/>
    <n v="9"/>
    <x v="1"/>
    <n v="23"/>
    <n v="18"/>
  </r>
  <r>
    <s v="VTA03840"/>
    <x v="46"/>
    <n v="16"/>
    <x v="4"/>
    <x v="4"/>
    <x v="1"/>
    <x v="1"/>
    <x v="512"/>
    <s v="Avenida Colón 608"/>
    <x v="2"/>
    <x v="25"/>
    <x v="2"/>
    <s v=""/>
    <x v="0"/>
    <x v="0"/>
    <n v="1403.69"/>
    <x v="0"/>
    <n v="4211.07"/>
    <s v="Delivery"/>
    <x v="0"/>
    <x v="2"/>
    <s v="Tarjeta"/>
    <x v="1"/>
    <x v="1"/>
    <n v="0"/>
    <x v="3"/>
    <s v="Combo"/>
    <x v="5"/>
    <x v="1"/>
    <x v="1"/>
    <n v="9.9"/>
    <x v="4"/>
    <n v="30"/>
    <n v="27"/>
  </r>
  <r>
    <s v="VTA04050"/>
    <x v="46"/>
    <n v="16"/>
    <x v="4"/>
    <x v="4"/>
    <x v="1"/>
    <x v="1"/>
    <x v="607"/>
    <s v="Avenida Colón 608"/>
    <x v="2"/>
    <x v="9"/>
    <x v="7"/>
    <s v=""/>
    <x v="0"/>
    <x v="4"/>
    <n v="2843.66"/>
    <x v="2"/>
    <n v="5687.32"/>
    <s v="En tienda"/>
    <x v="1"/>
    <x v="0"/>
    <s v="App"/>
    <x v="2"/>
    <x v="0"/>
    <n v="10"/>
    <x v="0"/>
    <s v="2x1"/>
    <x v="5"/>
    <x v="1"/>
    <x v="1"/>
    <n v="6.6"/>
    <x v="4"/>
    <n v="32"/>
    <n v="30"/>
  </r>
  <r>
    <s v="VTA04137"/>
    <x v="46"/>
    <n v="16"/>
    <x v="4"/>
    <x v="4"/>
    <x v="1"/>
    <x v="1"/>
    <x v="725"/>
    <s v="Avenida Colón 608"/>
    <x v="2"/>
    <x v="6"/>
    <x v="5"/>
    <s v=""/>
    <x v="0"/>
    <x v="0"/>
    <n v="2179.16"/>
    <x v="2"/>
    <n v="6537.48"/>
    <s v="Take Away"/>
    <x v="1"/>
    <x v="1"/>
    <s v="Efectivo"/>
    <x v="0"/>
    <x v="1"/>
    <n v="0"/>
    <x v="2"/>
    <s v="Ninguna"/>
    <x v="2"/>
    <x v="2"/>
    <x v="1"/>
    <n v="6.4"/>
    <x v="3"/>
    <n v="29"/>
    <n v="26"/>
  </r>
  <r>
    <s v="VTA04422"/>
    <x v="46"/>
    <n v="16"/>
    <x v="4"/>
    <x v="4"/>
    <x v="1"/>
    <x v="1"/>
    <x v="776"/>
    <s v="San Lorenzo 25, Nueva Córdoba"/>
    <x v="0"/>
    <x v="4"/>
    <x v="2"/>
    <s v=""/>
    <x v="0"/>
    <x v="0"/>
    <n v="1174.3699999999999"/>
    <x v="0"/>
    <n v="3523.11"/>
    <s v="Take Away"/>
    <x v="0"/>
    <x v="1"/>
    <s v="Efectivo"/>
    <x v="0"/>
    <x v="0"/>
    <n v="10"/>
    <x v="1"/>
    <s v="Happy Hour"/>
    <x v="5"/>
    <x v="1"/>
    <x v="0"/>
    <n v="14.7"/>
    <x v="1"/>
    <n v="43"/>
    <n v="40"/>
  </r>
  <r>
    <s v="VTA04502"/>
    <x v="46"/>
    <n v="16"/>
    <x v="4"/>
    <x v="4"/>
    <x v="1"/>
    <x v="1"/>
    <x v="130"/>
    <s v="Calle San Lorenzo 47"/>
    <x v="1"/>
    <x v="9"/>
    <x v="7"/>
    <s v=""/>
    <x v="0"/>
    <x v="3"/>
    <n v="2603.1"/>
    <x v="2"/>
    <n v="13015.5"/>
    <s v="Take Away"/>
    <x v="2"/>
    <x v="1"/>
    <s v="App"/>
    <x v="2"/>
    <x v="1"/>
    <n v="0"/>
    <x v="1"/>
    <s v="Happy Hour"/>
    <x v="1"/>
    <x v="1"/>
    <x v="3"/>
    <n v="2.7"/>
    <x v="4"/>
    <n v="43"/>
    <n v="38"/>
  </r>
  <r>
    <s v="VTA04506"/>
    <x v="46"/>
    <n v="16"/>
    <x v="4"/>
    <x v="4"/>
    <x v="1"/>
    <x v="1"/>
    <x v="364"/>
    <s v="Córdoba Shopping"/>
    <x v="3"/>
    <x v="12"/>
    <x v="4"/>
    <s v="Tall"/>
    <x v="1"/>
    <x v="3"/>
    <n v="1327.79"/>
    <x v="0"/>
    <n v="6638.95"/>
    <s v="Take Away"/>
    <x v="1"/>
    <x v="1"/>
    <s v="Tarjeta"/>
    <x v="1"/>
    <x v="1"/>
    <n v="0"/>
    <x v="3"/>
    <s v="Combo"/>
    <x v="3"/>
    <x v="2"/>
    <x v="1"/>
    <n v="9.1"/>
    <x v="2"/>
    <n v="45"/>
    <n v="40"/>
  </r>
  <r>
    <s v="VTA04656"/>
    <x v="46"/>
    <n v="16"/>
    <x v="4"/>
    <x v="4"/>
    <x v="1"/>
    <x v="1"/>
    <x v="300"/>
    <s v="Avenida Colón 608"/>
    <x v="2"/>
    <x v="14"/>
    <x v="6"/>
    <s v=""/>
    <x v="0"/>
    <x v="4"/>
    <n v="2501.0300000000002"/>
    <x v="2"/>
    <n v="5002.0600000000004"/>
    <s v="En tienda"/>
    <x v="1"/>
    <x v="0"/>
    <s v="Tarjeta"/>
    <x v="1"/>
    <x v="1"/>
    <n v="0"/>
    <x v="3"/>
    <s v="Combo"/>
    <x v="5"/>
    <x v="1"/>
    <x v="1"/>
    <n v="5.2"/>
    <x v="2"/>
    <n v="37"/>
    <n v="35"/>
  </r>
  <r>
    <s v="VTA04668"/>
    <x v="46"/>
    <n v="16"/>
    <x v="4"/>
    <x v="4"/>
    <x v="1"/>
    <x v="1"/>
    <x v="679"/>
    <s v="San Lorenzo 25, Nueva Córdoba"/>
    <x v="0"/>
    <x v="28"/>
    <x v="2"/>
    <s v=""/>
    <x v="0"/>
    <x v="3"/>
    <n v="1212.17"/>
    <x v="0"/>
    <n v="6060.85"/>
    <s v="Take Away"/>
    <x v="1"/>
    <x v="1"/>
    <s v="App"/>
    <x v="2"/>
    <x v="0"/>
    <n v="0"/>
    <x v="3"/>
    <s v="Combo"/>
    <x v="1"/>
    <x v="0"/>
    <x v="1"/>
    <n v="5.0999999999999996"/>
    <x v="4"/>
    <n v="33"/>
    <n v="28"/>
  </r>
  <r>
    <s v="VTA04775"/>
    <x v="46"/>
    <n v="16"/>
    <x v="4"/>
    <x v="4"/>
    <x v="1"/>
    <x v="1"/>
    <x v="131"/>
    <s v="Avenida Colón 608"/>
    <x v="2"/>
    <x v="19"/>
    <x v="7"/>
    <s v=""/>
    <x v="0"/>
    <x v="3"/>
    <n v="2365.65"/>
    <x v="2"/>
    <n v="11828.25"/>
    <s v="Take Away"/>
    <x v="2"/>
    <x v="1"/>
    <s v="App"/>
    <x v="2"/>
    <x v="1"/>
    <n v="0"/>
    <x v="2"/>
    <s v="Ninguna"/>
    <x v="1"/>
    <x v="0"/>
    <x v="0"/>
    <n v="14.9"/>
    <x v="3"/>
    <n v="28"/>
    <n v="23"/>
  </r>
  <r>
    <s v="VTA04886"/>
    <x v="46"/>
    <n v="16"/>
    <x v="4"/>
    <x v="4"/>
    <x v="1"/>
    <x v="1"/>
    <x v="139"/>
    <s v="San Lorenzo 25, Nueva Córdoba"/>
    <x v="0"/>
    <x v="3"/>
    <x v="3"/>
    <s v=""/>
    <x v="0"/>
    <x v="1"/>
    <n v="1619.42"/>
    <x v="0"/>
    <n v="6477.68"/>
    <s v="Delivery"/>
    <x v="1"/>
    <x v="2"/>
    <s v="Efectivo"/>
    <x v="0"/>
    <x v="0"/>
    <n v="15"/>
    <x v="1"/>
    <s v="Happy Hour"/>
    <x v="4"/>
    <x v="2"/>
    <x v="2"/>
    <n v="12.9"/>
    <x v="3"/>
    <n v="26"/>
    <n v="22"/>
  </r>
  <r>
    <s v="VTA04917"/>
    <x v="46"/>
    <n v="16"/>
    <x v="4"/>
    <x v="4"/>
    <x v="1"/>
    <x v="1"/>
    <x v="777"/>
    <s v="Calle San Lorenzo 47"/>
    <x v="1"/>
    <x v="8"/>
    <x v="0"/>
    <s v=""/>
    <x v="0"/>
    <x v="2"/>
    <n v="1321.71"/>
    <x v="0"/>
    <n v="1321.71"/>
    <s v="Delivery"/>
    <x v="0"/>
    <x v="2"/>
    <s v="Tarjeta"/>
    <x v="1"/>
    <x v="1"/>
    <n v="0"/>
    <x v="3"/>
    <s v="Combo"/>
    <x v="2"/>
    <x v="0"/>
    <x v="1"/>
    <n v="9.3000000000000007"/>
    <x v="0"/>
    <n v="18"/>
    <n v="17"/>
  </r>
  <r>
    <s v="VTA00023"/>
    <x v="47"/>
    <n v="17"/>
    <x v="5"/>
    <x v="5"/>
    <x v="1"/>
    <x v="1"/>
    <x v="272"/>
    <s v="Avenida Colón 608"/>
    <x v="2"/>
    <x v="8"/>
    <x v="0"/>
    <s v=""/>
    <x v="0"/>
    <x v="3"/>
    <n v="1390.33"/>
    <x v="0"/>
    <n v="6951.65"/>
    <s v="Delivery"/>
    <x v="1"/>
    <x v="2"/>
    <s v="Efectivo"/>
    <x v="0"/>
    <x v="1"/>
    <n v="0"/>
    <x v="0"/>
    <s v="2x1"/>
    <x v="3"/>
    <x v="1"/>
    <x v="2"/>
    <n v="10.6"/>
    <x v="2"/>
    <n v="34"/>
    <n v="29"/>
  </r>
  <r>
    <s v="VTA00082"/>
    <x v="47"/>
    <n v="17"/>
    <x v="5"/>
    <x v="5"/>
    <x v="1"/>
    <x v="1"/>
    <x v="457"/>
    <s v="San Lorenzo 25, Nueva Córdoba"/>
    <x v="0"/>
    <x v="0"/>
    <x v="0"/>
    <s v=""/>
    <x v="0"/>
    <x v="2"/>
    <n v="1469.5"/>
    <x v="0"/>
    <n v="1469.5"/>
    <s v="En tienda"/>
    <x v="0"/>
    <x v="0"/>
    <s v="Efectivo"/>
    <x v="0"/>
    <x v="0"/>
    <n v="10"/>
    <x v="2"/>
    <s v="Ninguna"/>
    <x v="0"/>
    <x v="2"/>
    <x v="2"/>
    <n v="10.3"/>
    <x v="3"/>
    <n v="18"/>
    <n v="17"/>
  </r>
  <r>
    <s v="VTA00094"/>
    <x v="47"/>
    <n v="17"/>
    <x v="5"/>
    <x v="5"/>
    <x v="1"/>
    <x v="1"/>
    <x v="231"/>
    <s v="San Lorenzo 25, Nueva Córdoba"/>
    <x v="0"/>
    <x v="17"/>
    <x v="9"/>
    <s v="Pequeño"/>
    <x v="2"/>
    <x v="0"/>
    <n v="1669.93"/>
    <x v="0"/>
    <n v="5009.79"/>
    <s v="Delivery"/>
    <x v="1"/>
    <x v="2"/>
    <s v="Efectivo"/>
    <x v="0"/>
    <x v="1"/>
    <n v="0"/>
    <x v="2"/>
    <s v="Ninguna"/>
    <x v="3"/>
    <x v="1"/>
    <x v="1"/>
    <n v="6"/>
    <x v="4"/>
    <n v="35"/>
    <n v="32"/>
  </r>
  <r>
    <s v="VTA00097"/>
    <x v="47"/>
    <n v="17"/>
    <x v="5"/>
    <x v="5"/>
    <x v="1"/>
    <x v="1"/>
    <x v="707"/>
    <s v="Córdoba Shopping"/>
    <x v="3"/>
    <x v="6"/>
    <x v="5"/>
    <s v=""/>
    <x v="0"/>
    <x v="3"/>
    <n v="1835.35"/>
    <x v="0"/>
    <n v="9176.75"/>
    <s v="Delivery"/>
    <x v="1"/>
    <x v="2"/>
    <s v="Tarjeta"/>
    <x v="1"/>
    <x v="0"/>
    <n v="0"/>
    <x v="0"/>
    <s v="2x1"/>
    <x v="3"/>
    <x v="1"/>
    <x v="0"/>
    <n v="13.7"/>
    <x v="0"/>
    <n v="37"/>
    <n v="32"/>
  </r>
  <r>
    <s v="VTA00218"/>
    <x v="47"/>
    <n v="17"/>
    <x v="5"/>
    <x v="5"/>
    <x v="1"/>
    <x v="1"/>
    <x v="205"/>
    <s v="Avenida Colón 608"/>
    <x v="2"/>
    <x v="8"/>
    <x v="0"/>
    <s v=""/>
    <x v="0"/>
    <x v="1"/>
    <n v="1244.2"/>
    <x v="0"/>
    <n v="4976.8"/>
    <s v="En tienda"/>
    <x v="0"/>
    <x v="0"/>
    <s v="App"/>
    <x v="2"/>
    <x v="1"/>
    <n v="0"/>
    <x v="1"/>
    <s v="Happy Hour"/>
    <x v="5"/>
    <x v="2"/>
    <x v="1"/>
    <n v="9.1999999999999993"/>
    <x v="1"/>
    <n v="42"/>
    <n v="38"/>
  </r>
  <r>
    <s v="VTA00362"/>
    <x v="47"/>
    <n v="17"/>
    <x v="5"/>
    <x v="5"/>
    <x v="1"/>
    <x v="1"/>
    <x v="633"/>
    <s v="Calle San Lorenzo 47"/>
    <x v="1"/>
    <x v="33"/>
    <x v="4"/>
    <s v="Tall"/>
    <x v="1"/>
    <x v="0"/>
    <n v="1452.35"/>
    <x v="0"/>
    <n v="4357.05"/>
    <s v="Take Away"/>
    <x v="0"/>
    <x v="1"/>
    <s v="Tarjeta"/>
    <x v="1"/>
    <x v="1"/>
    <n v="0"/>
    <x v="3"/>
    <s v="Combo"/>
    <x v="4"/>
    <x v="0"/>
    <x v="1"/>
    <n v="7.3"/>
    <x v="0"/>
    <n v="26"/>
    <n v="23"/>
  </r>
  <r>
    <s v="VTA00575"/>
    <x v="47"/>
    <n v="17"/>
    <x v="5"/>
    <x v="5"/>
    <x v="1"/>
    <x v="1"/>
    <x v="778"/>
    <s v="Avenida Colón 608"/>
    <x v="2"/>
    <x v="6"/>
    <x v="5"/>
    <s v=""/>
    <x v="0"/>
    <x v="3"/>
    <n v="1971.44"/>
    <x v="0"/>
    <n v="9857.2000000000007"/>
    <s v="Take Away"/>
    <x v="1"/>
    <x v="1"/>
    <s v="Tarjeta"/>
    <x v="1"/>
    <x v="0"/>
    <n v="0"/>
    <x v="1"/>
    <s v="Happy Hour"/>
    <x v="5"/>
    <x v="2"/>
    <x v="3"/>
    <n v="3.4"/>
    <x v="2"/>
    <n v="32"/>
    <n v="27"/>
  </r>
  <r>
    <s v="VTA00760"/>
    <x v="47"/>
    <n v="17"/>
    <x v="5"/>
    <x v="5"/>
    <x v="1"/>
    <x v="1"/>
    <x v="299"/>
    <s v="Calle San Lorenzo 47"/>
    <x v="1"/>
    <x v="32"/>
    <x v="9"/>
    <s v="Grande"/>
    <x v="3"/>
    <x v="4"/>
    <n v="1777.58"/>
    <x v="0"/>
    <n v="3555.16"/>
    <s v="Take Away"/>
    <x v="0"/>
    <x v="1"/>
    <s v="Tarjeta"/>
    <x v="1"/>
    <x v="1"/>
    <n v="0"/>
    <x v="0"/>
    <s v="2x1"/>
    <x v="4"/>
    <x v="2"/>
    <x v="3"/>
    <n v="4.9000000000000004"/>
    <x v="2"/>
    <n v="41"/>
    <n v="39"/>
  </r>
  <r>
    <s v="VTA00802"/>
    <x v="47"/>
    <n v="17"/>
    <x v="5"/>
    <x v="5"/>
    <x v="1"/>
    <x v="1"/>
    <x v="202"/>
    <s v="Calle San Lorenzo 47"/>
    <x v="1"/>
    <x v="10"/>
    <x v="8"/>
    <s v="Venti"/>
    <x v="4"/>
    <x v="2"/>
    <n v="1662.2"/>
    <x v="0"/>
    <n v="1662.2"/>
    <s v="En tienda"/>
    <x v="0"/>
    <x v="0"/>
    <s v="Tarjeta"/>
    <x v="1"/>
    <x v="1"/>
    <n v="0"/>
    <x v="2"/>
    <s v="Ninguna"/>
    <x v="1"/>
    <x v="2"/>
    <x v="1"/>
    <n v="6.2"/>
    <x v="2"/>
    <n v="24"/>
    <n v="23"/>
  </r>
  <r>
    <s v="VTA00852"/>
    <x v="47"/>
    <n v="17"/>
    <x v="5"/>
    <x v="5"/>
    <x v="1"/>
    <x v="1"/>
    <x v="204"/>
    <s v="Córdoba Shopping"/>
    <x v="3"/>
    <x v="14"/>
    <x v="6"/>
    <s v=""/>
    <x v="0"/>
    <x v="2"/>
    <n v="2960.61"/>
    <x v="2"/>
    <n v="2960.61"/>
    <s v="Take Away"/>
    <x v="0"/>
    <x v="1"/>
    <s v="Efectivo"/>
    <x v="0"/>
    <x v="0"/>
    <n v="15"/>
    <x v="3"/>
    <s v="Combo"/>
    <x v="1"/>
    <x v="1"/>
    <x v="0"/>
    <n v="14.2"/>
    <x v="3"/>
    <n v="37"/>
    <n v="36"/>
  </r>
  <r>
    <s v="VTA00864"/>
    <x v="47"/>
    <n v="17"/>
    <x v="5"/>
    <x v="5"/>
    <x v="1"/>
    <x v="1"/>
    <x v="140"/>
    <s v="Calle San Lorenzo 47"/>
    <x v="1"/>
    <x v="19"/>
    <x v="7"/>
    <s v=""/>
    <x v="0"/>
    <x v="4"/>
    <n v="2002.25"/>
    <x v="2"/>
    <n v="4004.5"/>
    <s v="En tienda"/>
    <x v="0"/>
    <x v="0"/>
    <s v="Efectivo"/>
    <x v="0"/>
    <x v="0"/>
    <n v="0"/>
    <x v="1"/>
    <s v="Happy Hour"/>
    <x v="1"/>
    <x v="2"/>
    <x v="3"/>
    <n v="3.5"/>
    <x v="3"/>
    <n v="40"/>
    <n v="38"/>
  </r>
  <r>
    <s v="VTA00972"/>
    <x v="47"/>
    <n v="17"/>
    <x v="5"/>
    <x v="5"/>
    <x v="1"/>
    <x v="1"/>
    <x v="128"/>
    <s v="Calle San Lorenzo 47"/>
    <x v="1"/>
    <x v="20"/>
    <x v="2"/>
    <s v=""/>
    <x v="0"/>
    <x v="0"/>
    <n v="1442.42"/>
    <x v="0"/>
    <n v="4327.26"/>
    <s v="Take Away"/>
    <x v="0"/>
    <x v="1"/>
    <s v="Tarjeta"/>
    <x v="1"/>
    <x v="0"/>
    <n v="10"/>
    <x v="0"/>
    <s v="2x1"/>
    <x v="0"/>
    <x v="0"/>
    <x v="0"/>
    <n v="13.2"/>
    <x v="0"/>
    <n v="36"/>
    <n v="33"/>
  </r>
  <r>
    <s v="VTA01016"/>
    <x v="47"/>
    <n v="17"/>
    <x v="5"/>
    <x v="5"/>
    <x v="1"/>
    <x v="1"/>
    <x v="221"/>
    <s v="Calle San Lorenzo 47"/>
    <x v="1"/>
    <x v="19"/>
    <x v="7"/>
    <s v=""/>
    <x v="0"/>
    <x v="4"/>
    <n v="2362.4699999999998"/>
    <x v="2"/>
    <n v="4724.9399999999996"/>
    <s v="En tienda"/>
    <x v="0"/>
    <x v="0"/>
    <s v="Efectivo"/>
    <x v="0"/>
    <x v="1"/>
    <n v="0"/>
    <x v="1"/>
    <s v="Happy Hour"/>
    <x v="0"/>
    <x v="0"/>
    <x v="1"/>
    <n v="8.1"/>
    <x v="2"/>
    <n v="37"/>
    <n v="35"/>
  </r>
  <r>
    <s v="VTA01143"/>
    <x v="47"/>
    <n v="17"/>
    <x v="5"/>
    <x v="5"/>
    <x v="1"/>
    <x v="1"/>
    <x v="779"/>
    <s v="Córdoba Shopping"/>
    <x v="3"/>
    <x v="14"/>
    <x v="6"/>
    <s v=""/>
    <x v="0"/>
    <x v="1"/>
    <n v="3336.09"/>
    <x v="3"/>
    <n v="13344.36"/>
    <s v="En tienda"/>
    <x v="2"/>
    <x v="0"/>
    <s v="App"/>
    <x v="2"/>
    <x v="1"/>
    <n v="0"/>
    <x v="2"/>
    <s v="Ninguna"/>
    <x v="2"/>
    <x v="2"/>
    <x v="1"/>
    <n v="5.3"/>
    <x v="3"/>
    <n v="30"/>
    <n v="26"/>
  </r>
  <r>
    <s v="VTA01192"/>
    <x v="47"/>
    <n v="17"/>
    <x v="5"/>
    <x v="5"/>
    <x v="1"/>
    <x v="1"/>
    <x v="626"/>
    <s v="Córdoba Shopping"/>
    <x v="3"/>
    <x v="34"/>
    <x v="4"/>
    <s v="Tall"/>
    <x v="1"/>
    <x v="2"/>
    <n v="1888.19"/>
    <x v="0"/>
    <n v="1888.19"/>
    <s v="Take Away"/>
    <x v="0"/>
    <x v="1"/>
    <s v="Efectivo"/>
    <x v="0"/>
    <x v="1"/>
    <n v="0"/>
    <x v="1"/>
    <s v="Happy Hour"/>
    <x v="0"/>
    <x v="0"/>
    <x v="1"/>
    <n v="9.1"/>
    <x v="4"/>
    <n v="17"/>
    <n v="16"/>
  </r>
  <r>
    <s v="VTA01459"/>
    <x v="47"/>
    <n v="17"/>
    <x v="5"/>
    <x v="5"/>
    <x v="1"/>
    <x v="1"/>
    <x v="647"/>
    <s v="Avenida Colón 608"/>
    <x v="2"/>
    <x v="34"/>
    <x v="4"/>
    <s v="Venti"/>
    <x v="4"/>
    <x v="2"/>
    <n v="1824.11"/>
    <x v="0"/>
    <n v="1824.11"/>
    <s v="Delivery"/>
    <x v="0"/>
    <x v="2"/>
    <s v="App"/>
    <x v="2"/>
    <x v="0"/>
    <n v="0"/>
    <x v="1"/>
    <s v="Happy Hour"/>
    <x v="4"/>
    <x v="1"/>
    <x v="0"/>
    <n v="14.7"/>
    <x v="1"/>
    <n v="34"/>
    <n v="33"/>
  </r>
  <r>
    <s v="VTA01478"/>
    <x v="47"/>
    <n v="17"/>
    <x v="5"/>
    <x v="5"/>
    <x v="1"/>
    <x v="1"/>
    <x v="591"/>
    <s v="Calle San Lorenzo 47"/>
    <x v="1"/>
    <x v="21"/>
    <x v="1"/>
    <s v=""/>
    <x v="0"/>
    <x v="0"/>
    <n v="1165.48"/>
    <x v="0"/>
    <n v="3496.44"/>
    <s v="Delivery"/>
    <x v="0"/>
    <x v="2"/>
    <s v="Efectivo"/>
    <x v="0"/>
    <x v="1"/>
    <n v="0"/>
    <x v="1"/>
    <s v="Happy Hour"/>
    <x v="5"/>
    <x v="1"/>
    <x v="1"/>
    <n v="5.7"/>
    <x v="3"/>
    <n v="40"/>
    <n v="37"/>
  </r>
  <r>
    <s v="VTA01581"/>
    <x v="47"/>
    <n v="17"/>
    <x v="5"/>
    <x v="5"/>
    <x v="1"/>
    <x v="1"/>
    <x v="17"/>
    <s v="Avenida Colón 608"/>
    <x v="2"/>
    <x v="28"/>
    <x v="2"/>
    <s v=""/>
    <x v="0"/>
    <x v="4"/>
    <n v="1485.54"/>
    <x v="0"/>
    <n v="2971.08"/>
    <s v="Delivery"/>
    <x v="0"/>
    <x v="2"/>
    <s v="Tarjeta"/>
    <x v="1"/>
    <x v="0"/>
    <n v="10"/>
    <x v="2"/>
    <s v="Ninguna"/>
    <x v="4"/>
    <x v="2"/>
    <x v="1"/>
    <n v="7.2"/>
    <x v="4"/>
    <n v="37"/>
    <n v="35"/>
  </r>
  <r>
    <s v="VTA01630"/>
    <x v="47"/>
    <n v="17"/>
    <x v="5"/>
    <x v="5"/>
    <x v="1"/>
    <x v="1"/>
    <x v="735"/>
    <s v="Calle San Lorenzo 47"/>
    <x v="1"/>
    <x v="0"/>
    <x v="0"/>
    <s v=""/>
    <x v="0"/>
    <x v="0"/>
    <n v="1157.28"/>
    <x v="0"/>
    <n v="3471.84"/>
    <s v="En tienda"/>
    <x v="0"/>
    <x v="0"/>
    <s v="Efectivo"/>
    <x v="0"/>
    <x v="0"/>
    <n v="0"/>
    <x v="0"/>
    <s v="2x1"/>
    <x v="1"/>
    <x v="2"/>
    <x v="1"/>
    <n v="7.8"/>
    <x v="2"/>
    <n v="24"/>
    <n v="21"/>
  </r>
  <r>
    <s v="VTA01683"/>
    <x v="47"/>
    <n v="17"/>
    <x v="5"/>
    <x v="5"/>
    <x v="1"/>
    <x v="1"/>
    <x v="780"/>
    <s v="Avenida Colón 608"/>
    <x v="2"/>
    <x v="30"/>
    <x v="9"/>
    <s v="Pequeño"/>
    <x v="2"/>
    <x v="3"/>
    <n v="1513.41"/>
    <x v="0"/>
    <n v="7567.05"/>
    <s v="En tienda"/>
    <x v="1"/>
    <x v="0"/>
    <s v="Tarjeta"/>
    <x v="1"/>
    <x v="0"/>
    <n v="15"/>
    <x v="1"/>
    <s v="Happy Hour"/>
    <x v="0"/>
    <x v="0"/>
    <x v="2"/>
    <n v="10.4"/>
    <x v="0"/>
    <n v="17"/>
    <n v="12"/>
  </r>
  <r>
    <s v="VTA01893"/>
    <x v="47"/>
    <n v="17"/>
    <x v="5"/>
    <x v="5"/>
    <x v="1"/>
    <x v="1"/>
    <x v="249"/>
    <s v="Córdoba Shopping"/>
    <x v="3"/>
    <x v="2"/>
    <x v="2"/>
    <s v=""/>
    <x v="0"/>
    <x v="0"/>
    <n v="935.49"/>
    <x v="1"/>
    <n v="2806.47"/>
    <s v="Take Away"/>
    <x v="0"/>
    <x v="1"/>
    <s v="Tarjeta"/>
    <x v="1"/>
    <x v="1"/>
    <n v="0"/>
    <x v="0"/>
    <s v="2x1"/>
    <x v="4"/>
    <x v="1"/>
    <x v="1"/>
    <n v="9.5"/>
    <x v="4"/>
    <n v="31"/>
    <n v="28"/>
  </r>
  <r>
    <s v="VTA02188"/>
    <x v="47"/>
    <n v="17"/>
    <x v="5"/>
    <x v="5"/>
    <x v="1"/>
    <x v="1"/>
    <x v="6"/>
    <s v="San Lorenzo 25, Nueva Córdoba"/>
    <x v="0"/>
    <x v="0"/>
    <x v="0"/>
    <s v=""/>
    <x v="0"/>
    <x v="1"/>
    <n v="1299.6400000000001"/>
    <x v="0"/>
    <n v="5198.5600000000004"/>
    <s v="En tienda"/>
    <x v="1"/>
    <x v="0"/>
    <s v="App"/>
    <x v="2"/>
    <x v="1"/>
    <n v="0"/>
    <x v="0"/>
    <s v="2x1"/>
    <x v="4"/>
    <x v="0"/>
    <x v="3"/>
    <n v="3.6"/>
    <x v="0"/>
    <n v="15"/>
    <n v="11"/>
  </r>
  <r>
    <s v="VTA02284"/>
    <x v="47"/>
    <n v="17"/>
    <x v="5"/>
    <x v="5"/>
    <x v="1"/>
    <x v="1"/>
    <x v="732"/>
    <s v="Calle San Lorenzo 47"/>
    <x v="1"/>
    <x v="3"/>
    <x v="3"/>
    <s v=""/>
    <x v="0"/>
    <x v="0"/>
    <n v="1134.6500000000001"/>
    <x v="0"/>
    <n v="3403.95"/>
    <s v="Take Away"/>
    <x v="0"/>
    <x v="1"/>
    <s v="Efectivo"/>
    <x v="0"/>
    <x v="1"/>
    <n v="0"/>
    <x v="3"/>
    <s v="Combo"/>
    <x v="5"/>
    <x v="1"/>
    <x v="0"/>
    <n v="14.5"/>
    <x v="1"/>
    <n v="26"/>
    <n v="23"/>
  </r>
  <r>
    <s v="VTA02588"/>
    <x v="47"/>
    <n v="17"/>
    <x v="5"/>
    <x v="5"/>
    <x v="1"/>
    <x v="1"/>
    <x v="206"/>
    <s v="Calle San Lorenzo 47"/>
    <x v="1"/>
    <x v="14"/>
    <x v="6"/>
    <s v=""/>
    <x v="0"/>
    <x v="2"/>
    <n v="3445.99"/>
    <x v="3"/>
    <n v="3445.99"/>
    <s v="Take Away"/>
    <x v="0"/>
    <x v="1"/>
    <s v="Efectivo"/>
    <x v="0"/>
    <x v="0"/>
    <n v="0"/>
    <x v="1"/>
    <s v="Happy Hour"/>
    <x v="0"/>
    <x v="2"/>
    <x v="1"/>
    <n v="5.3"/>
    <x v="3"/>
    <n v="28"/>
    <n v="27"/>
  </r>
  <r>
    <s v="VTA02703"/>
    <x v="47"/>
    <n v="17"/>
    <x v="5"/>
    <x v="5"/>
    <x v="1"/>
    <x v="1"/>
    <x v="89"/>
    <s v="Calle San Lorenzo 47"/>
    <x v="1"/>
    <x v="21"/>
    <x v="1"/>
    <s v=""/>
    <x v="0"/>
    <x v="1"/>
    <n v="1283.3599999999999"/>
    <x v="0"/>
    <n v="5133.4399999999996"/>
    <s v="Take Away"/>
    <x v="1"/>
    <x v="1"/>
    <s v="App"/>
    <x v="2"/>
    <x v="0"/>
    <n v="0"/>
    <x v="3"/>
    <s v="Combo"/>
    <x v="0"/>
    <x v="0"/>
    <x v="2"/>
    <n v="10"/>
    <x v="3"/>
    <n v="42"/>
    <n v="38"/>
  </r>
  <r>
    <s v="VTA02867"/>
    <x v="47"/>
    <n v="17"/>
    <x v="5"/>
    <x v="5"/>
    <x v="1"/>
    <x v="1"/>
    <x v="46"/>
    <s v="Calle San Lorenzo 47"/>
    <x v="1"/>
    <x v="8"/>
    <x v="0"/>
    <s v=""/>
    <x v="0"/>
    <x v="1"/>
    <n v="1047.82"/>
    <x v="0"/>
    <n v="4191.28"/>
    <s v="En tienda"/>
    <x v="0"/>
    <x v="0"/>
    <s v="Tarjeta"/>
    <x v="1"/>
    <x v="1"/>
    <n v="0"/>
    <x v="1"/>
    <s v="Happy Hour"/>
    <x v="2"/>
    <x v="0"/>
    <x v="1"/>
    <n v="5.0999999999999996"/>
    <x v="3"/>
    <n v="29"/>
    <n v="25"/>
  </r>
  <r>
    <s v="VTA02929"/>
    <x v="47"/>
    <n v="17"/>
    <x v="5"/>
    <x v="5"/>
    <x v="1"/>
    <x v="1"/>
    <x v="768"/>
    <s v="Córdoba Shopping"/>
    <x v="3"/>
    <x v="10"/>
    <x v="8"/>
    <s v="Pequeño"/>
    <x v="2"/>
    <x v="1"/>
    <n v="1594"/>
    <x v="0"/>
    <n v="6376"/>
    <s v="En tienda"/>
    <x v="1"/>
    <x v="0"/>
    <s v="Efectivo"/>
    <x v="0"/>
    <x v="0"/>
    <n v="15"/>
    <x v="2"/>
    <s v="Ninguna"/>
    <x v="0"/>
    <x v="0"/>
    <x v="1"/>
    <n v="8.1999999999999993"/>
    <x v="0"/>
    <n v="14"/>
    <n v="10"/>
  </r>
  <r>
    <s v="VTA02939"/>
    <x v="47"/>
    <n v="17"/>
    <x v="5"/>
    <x v="5"/>
    <x v="1"/>
    <x v="1"/>
    <x v="255"/>
    <s v="Calle San Lorenzo 47"/>
    <x v="1"/>
    <x v="14"/>
    <x v="6"/>
    <s v=""/>
    <x v="0"/>
    <x v="0"/>
    <n v="3268.17"/>
    <x v="3"/>
    <n v="9804.51"/>
    <s v="Delivery"/>
    <x v="1"/>
    <x v="2"/>
    <s v="Efectivo"/>
    <x v="0"/>
    <x v="1"/>
    <n v="0"/>
    <x v="1"/>
    <s v="Happy Hour"/>
    <x v="4"/>
    <x v="1"/>
    <x v="2"/>
    <n v="10.5"/>
    <x v="4"/>
    <n v="36"/>
    <n v="33"/>
  </r>
  <r>
    <s v="VTA03015"/>
    <x v="47"/>
    <n v="17"/>
    <x v="5"/>
    <x v="5"/>
    <x v="1"/>
    <x v="1"/>
    <x v="422"/>
    <s v="Avenida Colón 608"/>
    <x v="2"/>
    <x v="6"/>
    <x v="5"/>
    <s v=""/>
    <x v="0"/>
    <x v="1"/>
    <n v="2174.81"/>
    <x v="2"/>
    <n v="8699.24"/>
    <s v="Delivery"/>
    <x v="1"/>
    <x v="2"/>
    <s v="App"/>
    <x v="2"/>
    <x v="1"/>
    <n v="0"/>
    <x v="2"/>
    <s v="Ninguna"/>
    <x v="5"/>
    <x v="1"/>
    <x v="0"/>
    <n v="13.7"/>
    <x v="4"/>
    <n v="37"/>
    <n v="33"/>
  </r>
  <r>
    <s v="VTA03019"/>
    <x v="47"/>
    <n v="17"/>
    <x v="5"/>
    <x v="5"/>
    <x v="1"/>
    <x v="1"/>
    <x v="276"/>
    <s v="San Lorenzo 25, Nueva Córdoba"/>
    <x v="0"/>
    <x v="6"/>
    <x v="5"/>
    <s v=""/>
    <x v="0"/>
    <x v="1"/>
    <n v="1672.31"/>
    <x v="0"/>
    <n v="6689.24"/>
    <s v="Delivery"/>
    <x v="1"/>
    <x v="2"/>
    <s v="Efectivo"/>
    <x v="0"/>
    <x v="1"/>
    <n v="0"/>
    <x v="1"/>
    <s v="Happy Hour"/>
    <x v="2"/>
    <x v="0"/>
    <x v="3"/>
    <n v="4.4000000000000004"/>
    <x v="4"/>
    <n v="34"/>
    <n v="30"/>
  </r>
  <r>
    <s v="VTA03032"/>
    <x v="47"/>
    <n v="17"/>
    <x v="5"/>
    <x v="5"/>
    <x v="1"/>
    <x v="1"/>
    <x v="204"/>
    <s v="Avenida Colón 608"/>
    <x v="2"/>
    <x v="20"/>
    <x v="2"/>
    <s v=""/>
    <x v="0"/>
    <x v="3"/>
    <n v="1368.55"/>
    <x v="0"/>
    <n v="6842.75"/>
    <s v="Take Away"/>
    <x v="1"/>
    <x v="1"/>
    <s v="App"/>
    <x v="2"/>
    <x v="0"/>
    <n v="0"/>
    <x v="0"/>
    <s v="2x1"/>
    <x v="0"/>
    <x v="1"/>
    <x v="0"/>
    <n v="13.3"/>
    <x v="2"/>
    <n v="18"/>
    <n v="13"/>
  </r>
  <r>
    <s v="VTA03493"/>
    <x v="47"/>
    <n v="17"/>
    <x v="5"/>
    <x v="5"/>
    <x v="1"/>
    <x v="1"/>
    <x v="747"/>
    <s v="San Lorenzo 25, Nueva Córdoba"/>
    <x v="0"/>
    <x v="14"/>
    <x v="6"/>
    <s v=""/>
    <x v="0"/>
    <x v="1"/>
    <n v="2878.51"/>
    <x v="2"/>
    <n v="11514.04"/>
    <s v="Take Away"/>
    <x v="2"/>
    <x v="1"/>
    <s v="App"/>
    <x v="2"/>
    <x v="1"/>
    <n v="0"/>
    <x v="3"/>
    <s v="Combo"/>
    <x v="5"/>
    <x v="1"/>
    <x v="1"/>
    <n v="5.8"/>
    <x v="1"/>
    <n v="33"/>
    <n v="29"/>
  </r>
  <r>
    <s v="VTA03513"/>
    <x v="47"/>
    <n v="17"/>
    <x v="5"/>
    <x v="5"/>
    <x v="1"/>
    <x v="1"/>
    <x v="157"/>
    <s v="Córdoba Shopping"/>
    <x v="3"/>
    <x v="10"/>
    <x v="8"/>
    <s v="Venti"/>
    <x v="4"/>
    <x v="3"/>
    <n v="1632.92"/>
    <x v="0"/>
    <n v="8164.6"/>
    <s v="Delivery"/>
    <x v="1"/>
    <x v="2"/>
    <s v="Tarjeta"/>
    <x v="1"/>
    <x v="1"/>
    <n v="0"/>
    <x v="2"/>
    <s v="Ninguna"/>
    <x v="4"/>
    <x v="1"/>
    <x v="1"/>
    <n v="8.6"/>
    <x v="3"/>
    <n v="39"/>
    <n v="34"/>
  </r>
  <r>
    <s v="VTA03565"/>
    <x v="47"/>
    <n v="17"/>
    <x v="5"/>
    <x v="5"/>
    <x v="1"/>
    <x v="1"/>
    <x v="769"/>
    <s v="Avenida Colón 608"/>
    <x v="2"/>
    <x v="2"/>
    <x v="2"/>
    <s v=""/>
    <x v="0"/>
    <x v="3"/>
    <n v="907.07"/>
    <x v="1"/>
    <n v="4535.3500000000004"/>
    <s v="En tienda"/>
    <x v="0"/>
    <x v="0"/>
    <s v="Tarjeta"/>
    <x v="1"/>
    <x v="0"/>
    <n v="10"/>
    <x v="3"/>
    <s v="Combo"/>
    <x v="3"/>
    <x v="1"/>
    <x v="0"/>
    <n v="13.1"/>
    <x v="0"/>
    <n v="27"/>
    <n v="22"/>
  </r>
  <r>
    <s v="VTA03571"/>
    <x v="47"/>
    <n v="17"/>
    <x v="5"/>
    <x v="5"/>
    <x v="1"/>
    <x v="1"/>
    <x v="691"/>
    <s v="San Lorenzo 25, Nueva Córdoba"/>
    <x v="0"/>
    <x v="2"/>
    <x v="2"/>
    <s v=""/>
    <x v="0"/>
    <x v="1"/>
    <n v="1388.62"/>
    <x v="0"/>
    <n v="5554.48"/>
    <s v="Delivery"/>
    <x v="1"/>
    <x v="2"/>
    <s v="Efectivo"/>
    <x v="0"/>
    <x v="0"/>
    <n v="0"/>
    <x v="1"/>
    <s v="Happy Hour"/>
    <x v="3"/>
    <x v="1"/>
    <x v="1"/>
    <n v="6"/>
    <x v="0"/>
    <n v="32"/>
    <n v="28"/>
  </r>
  <r>
    <s v="VTA04082"/>
    <x v="47"/>
    <n v="17"/>
    <x v="5"/>
    <x v="5"/>
    <x v="1"/>
    <x v="1"/>
    <x v="781"/>
    <s v="Calle San Lorenzo 47"/>
    <x v="1"/>
    <x v="10"/>
    <x v="8"/>
    <s v="Venti"/>
    <x v="4"/>
    <x v="2"/>
    <n v="2089.62"/>
    <x v="2"/>
    <n v="2089.62"/>
    <s v="Delivery"/>
    <x v="0"/>
    <x v="2"/>
    <s v="Tarjeta"/>
    <x v="1"/>
    <x v="0"/>
    <n v="0"/>
    <x v="0"/>
    <s v="2x1"/>
    <x v="3"/>
    <x v="0"/>
    <x v="1"/>
    <n v="5"/>
    <x v="3"/>
    <n v="45"/>
    <n v="44"/>
  </r>
  <r>
    <s v="VTA04289"/>
    <x v="47"/>
    <n v="17"/>
    <x v="5"/>
    <x v="5"/>
    <x v="1"/>
    <x v="1"/>
    <x v="224"/>
    <s v="Calle San Lorenzo 47"/>
    <x v="1"/>
    <x v="10"/>
    <x v="8"/>
    <s v="Tall"/>
    <x v="1"/>
    <x v="4"/>
    <n v="1955.58"/>
    <x v="0"/>
    <n v="3911.16"/>
    <s v="Take Away"/>
    <x v="0"/>
    <x v="1"/>
    <s v="Tarjeta"/>
    <x v="1"/>
    <x v="0"/>
    <n v="10"/>
    <x v="3"/>
    <s v="Combo"/>
    <x v="4"/>
    <x v="1"/>
    <x v="2"/>
    <n v="12.7"/>
    <x v="2"/>
    <n v="34"/>
    <n v="32"/>
  </r>
  <r>
    <s v="VTA04554"/>
    <x v="47"/>
    <n v="17"/>
    <x v="5"/>
    <x v="5"/>
    <x v="1"/>
    <x v="1"/>
    <x v="782"/>
    <s v="San Lorenzo 25, Nueva Córdoba"/>
    <x v="0"/>
    <x v="23"/>
    <x v="10"/>
    <s v=""/>
    <x v="0"/>
    <x v="0"/>
    <n v="1695.11"/>
    <x v="0"/>
    <n v="5085.33"/>
    <s v="Take Away"/>
    <x v="1"/>
    <x v="1"/>
    <s v="Efectivo"/>
    <x v="0"/>
    <x v="0"/>
    <n v="15"/>
    <x v="0"/>
    <s v="2x1"/>
    <x v="1"/>
    <x v="2"/>
    <x v="0"/>
    <n v="14.2"/>
    <x v="2"/>
    <n v="11"/>
    <n v="8"/>
  </r>
  <r>
    <s v="VTA04706"/>
    <x v="47"/>
    <n v="17"/>
    <x v="5"/>
    <x v="5"/>
    <x v="1"/>
    <x v="1"/>
    <x v="579"/>
    <s v="Calle San Lorenzo 47"/>
    <x v="1"/>
    <x v="3"/>
    <x v="3"/>
    <s v=""/>
    <x v="0"/>
    <x v="2"/>
    <n v="1289.53"/>
    <x v="0"/>
    <n v="1289.53"/>
    <s v="En tienda"/>
    <x v="0"/>
    <x v="0"/>
    <s v="App"/>
    <x v="2"/>
    <x v="0"/>
    <n v="15"/>
    <x v="3"/>
    <s v="Combo"/>
    <x v="2"/>
    <x v="1"/>
    <x v="0"/>
    <n v="13"/>
    <x v="0"/>
    <n v="22"/>
    <n v="21"/>
  </r>
  <r>
    <s v="VTA04982"/>
    <x v="47"/>
    <n v="17"/>
    <x v="5"/>
    <x v="5"/>
    <x v="1"/>
    <x v="1"/>
    <x v="622"/>
    <s v="Calle San Lorenzo 47"/>
    <x v="1"/>
    <x v="28"/>
    <x v="2"/>
    <s v=""/>
    <x v="0"/>
    <x v="2"/>
    <n v="992.92"/>
    <x v="1"/>
    <n v="992.92"/>
    <s v="En tienda"/>
    <x v="0"/>
    <x v="0"/>
    <s v="App"/>
    <x v="2"/>
    <x v="1"/>
    <n v="0"/>
    <x v="1"/>
    <s v="Happy Hour"/>
    <x v="3"/>
    <x v="0"/>
    <x v="0"/>
    <n v="13.4"/>
    <x v="2"/>
    <n v="49"/>
    <n v="48"/>
  </r>
  <r>
    <s v="VTA00052"/>
    <x v="48"/>
    <n v="18"/>
    <x v="6"/>
    <x v="6"/>
    <x v="1"/>
    <x v="1"/>
    <x v="745"/>
    <s v="San Lorenzo 25, Nueva Córdoba"/>
    <x v="0"/>
    <x v="17"/>
    <x v="9"/>
    <s v="Venti"/>
    <x v="4"/>
    <x v="4"/>
    <n v="1281.5999999999999"/>
    <x v="0"/>
    <n v="2563.1999999999998"/>
    <s v="Delivery"/>
    <x v="0"/>
    <x v="2"/>
    <s v="Efectivo"/>
    <x v="0"/>
    <x v="1"/>
    <n v="0"/>
    <x v="1"/>
    <s v="Happy Hour"/>
    <x v="4"/>
    <x v="0"/>
    <x v="3"/>
    <n v="4.0999999999999996"/>
    <x v="4"/>
    <n v="38"/>
    <n v="36"/>
  </r>
  <r>
    <s v="VTA00266"/>
    <x v="48"/>
    <n v="18"/>
    <x v="6"/>
    <x v="6"/>
    <x v="1"/>
    <x v="1"/>
    <x v="729"/>
    <s v="Calle San Lorenzo 47"/>
    <x v="1"/>
    <x v="1"/>
    <x v="1"/>
    <s v=""/>
    <x v="0"/>
    <x v="4"/>
    <n v="1047.03"/>
    <x v="0"/>
    <n v="2094.06"/>
    <s v="En tienda"/>
    <x v="0"/>
    <x v="0"/>
    <s v="Tarjeta"/>
    <x v="1"/>
    <x v="1"/>
    <n v="0"/>
    <x v="3"/>
    <s v="Combo"/>
    <x v="1"/>
    <x v="2"/>
    <x v="1"/>
    <n v="6.9"/>
    <x v="3"/>
    <n v="46"/>
    <n v="44"/>
  </r>
  <r>
    <s v="VTA00302"/>
    <x v="48"/>
    <n v="18"/>
    <x v="6"/>
    <x v="6"/>
    <x v="1"/>
    <x v="1"/>
    <x v="550"/>
    <s v="Calle San Lorenzo 47"/>
    <x v="1"/>
    <x v="0"/>
    <x v="0"/>
    <s v=""/>
    <x v="0"/>
    <x v="1"/>
    <n v="1352.63"/>
    <x v="0"/>
    <n v="5410.52"/>
    <s v="Delivery"/>
    <x v="1"/>
    <x v="2"/>
    <s v="Efectivo"/>
    <x v="0"/>
    <x v="0"/>
    <n v="10"/>
    <x v="1"/>
    <s v="Happy Hour"/>
    <x v="4"/>
    <x v="0"/>
    <x v="2"/>
    <n v="10"/>
    <x v="0"/>
    <n v="16"/>
    <n v="12"/>
  </r>
  <r>
    <s v="VTA00333"/>
    <x v="48"/>
    <n v="18"/>
    <x v="6"/>
    <x v="6"/>
    <x v="1"/>
    <x v="1"/>
    <x v="680"/>
    <s v="Avenida Colón 608"/>
    <x v="2"/>
    <x v="3"/>
    <x v="3"/>
    <s v=""/>
    <x v="0"/>
    <x v="2"/>
    <n v="1389.52"/>
    <x v="0"/>
    <n v="1389.52"/>
    <s v="Delivery"/>
    <x v="0"/>
    <x v="2"/>
    <s v="Tarjeta"/>
    <x v="1"/>
    <x v="0"/>
    <n v="15"/>
    <x v="1"/>
    <s v="Happy Hour"/>
    <x v="2"/>
    <x v="2"/>
    <x v="2"/>
    <n v="12.1"/>
    <x v="2"/>
    <n v="41"/>
    <n v="40"/>
  </r>
  <r>
    <s v="VTA00531"/>
    <x v="48"/>
    <n v="18"/>
    <x v="6"/>
    <x v="6"/>
    <x v="1"/>
    <x v="1"/>
    <x v="774"/>
    <s v="Calle San Lorenzo 47"/>
    <x v="1"/>
    <x v="27"/>
    <x v="10"/>
    <s v=""/>
    <x v="0"/>
    <x v="4"/>
    <n v="1659.77"/>
    <x v="0"/>
    <n v="3319.54"/>
    <s v="Take Away"/>
    <x v="0"/>
    <x v="1"/>
    <s v="App"/>
    <x v="2"/>
    <x v="0"/>
    <n v="0"/>
    <x v="1"/>
    <s v="Happy Hour"/>
    <x v="3"/>
    <x v="1"/>
    <x v="2"/>
    <n v="12.1"/>
    <x v="3"/>
    <n v="18"/>
    <n v="16"/>
  </r>
  <r>
    <s v="VTA00620"/>
    <x v="48"/>
    <n v="18"/>
    <x v="6"/>
    <x v="6"/>
    <x v="1"/>
    <x v="1"/>
    <x v="662"/>
    <s v="Avenida Colón 608"/>
    <x v="2"/>
    <x v="28"/>
    <x v="2"/>
    <s v=""/>
    <x v="0"/>
    <x v="1"/>
    <n v="1195.8900000000001"/>
    <x v="0"/>
    <n v="4783.5600000000004"/>
    <s v="En tienda"/>
    <x v="0"/>
    <x v="0"/>
    <s v="Efectivo"/>
    <x v="0"/>
    <x v="1"/>
    <n v="0"/>
    <x v="2"/>
    <s v="Ninguna"/>
    <x v="4"/>
    <x v="1"/>
    <x v="2"/>
    <n v="12.3"/>
    <x v="1"/>
    <n v="42"/>
    <n v="38"/>
  </r>
  <r>
    <s v="VTA00624"/>
    <x v="48"/>
    <n v="18"/>
    <x v="6"/>
    <x v="6"/>
    <x v="1"/>
    <x v="1"/>
    <x v="141"/>
    <s v="Avenida Colón 608"/>
    <x v="2"/>
    <x v="7"/>
    <x v="6"/>
    <s v=""/>
    <x v="0"/>
    <x v="1"/>
    <n v="3071.46"/>
    <x v="3"/>
    <n v="12285.84"/>
    <s v="Take Away"/>
    <x v="2"/>
    <x v="1"/>
    <s v="Tarjeta"/>
    <x v="1"/>
    <x v="1"/>
    <n v="0"/>
    <x v="3"/>
    <s v="Combo"/>
    <x v="5"/>
    <x v="0"/>
    <x v="2"/>
    <n v="10.7"/>
    <x v="1"/>
    <n v="40"/>
    <n v="36"/>
  </r>
  <r>
    <s v="VTA00696"/>
    <x v="48"/>
    <n v="18"/>
    <x v="6"/>
    <x v="6"/>
    <x v="1"/>
    <x v="1"/>
    <x v="211"/>
    <s v="San Lorenzo 25, Nueva Córdoba"/>
    <x v="0"/>
    <x v="26"/>
    <x v="9"/>
    <s v="Tall"/>
    <x v="1"/>
    <x v="2"/>
    <n v="1705.73"/>
    <x v="0"/>
    <n v="1705.73"/>
    <s v="Take Away"/>
    <x v="0"/>
    <x v="1"/>
    <s v="Tarjeta"/>
    <x v="1"/>
    <x v="0"/>
    <n v="10"/>
    <x v="1"/>
    <s v="Happy Hour"/>
    <x v="5"/>
    <x v="2"/>
    <x v="1"/>
    <n v="9.9"/>
    <x v="3"/>
    <n v="11"/>
    <n v="10"/>
  </r>
  <r>
    <s v="VTA00764"/>
    <x v="48"/>
    <n v="18"/>
    <x v="6"/>
    <x v="6"/>
    <x v="1"/>
    <x v="1"/>
    <x v="783"/>
    <s v="Avenida Colón 608"/>
    <x v="2"/>
    <x v="10"/>
    <x v="8"/>
    <s v="Tall"/>
    <x v="1"/>
    <x v="2"/>
    <n v="1812.46"/>
    <x v="0"/>
    <n v="1812.46"/>
    <s v="En tienda"/>
    <x v="0"/>
    <x v="0"/>
    <s v="Efectivo"/>
    <x v="0"/>
    <x v="1"/>
    <n v="0"/>
    <x v="2"/>
    <s v="Ninguna"/>
    <x v="3"/>
    <x v="1"/>
    <x v="1"/>
    <n v="8.4"/>
    <x v="1"/>
    <n v="49"/>
    <n v="48"/>
  </r>
  <r>
    <s v="VTA01174"/>
    <x v="48"/>
    <n v="18"/>
    <x v="6"/>
    <x v="6"/>
    <x v="1"/>
    <x v="1"/>
    <x v="94"/>
    <s v="San Lorenzo 25, Nueva Córdoba"/>
    <x v="0"/>
    <x v="6"/>
    <x v="5"/>
    <s v=""/>
    <x v="0"/>
    <x v="2"/>
    <n v="2040.77"/>
    <x v="2"/>
    <n v="2040.77"/>
    <s v="En tienda"/>
    <x v="0"/>
    <x v="0"/>
    <s v="Efectivo"/>
    <x v="0"/>
    <x v="1"/>
    <n v="0"/>
    <x v="0"/>
    <s v="2x1"/>
    <x v="2"/>
    <x v="2"/>
    <x v="1"/>
    <n v="5.2"/>
    <x v="3"/>
    <n v="24"/>
    <n v="23"/>
  </r>
  <r>
    <s v="VTA01258"/>
    <x v="48"/>
    <n v="18"/>
    <x v="6"/>
    <x v="6"/>
    <x v="1"/>
    <x v="1"/>
    <x v="673"/>
    <s v="San Lorenzo 25, Nueva Córdoba"/>
    <x v="0"/>
    <x v="15"/>
    <x v="10"/>
    <s v=""/>
    <x v="0"/>
    <x v="4"/>
    <n v="1551.08"/>
    <x v="0"/>
    <n v="3102.16"/>
    <s v="Delivery"/>
    <x v="0"/>
    <x v="2"/>
    <s v="Efectivo"/>
    <x v="0"/>
    <x v="0"/>
    <n v="0"/>
    <x v="1"/>
    <s v="Happy Hour"/>
    <x v="3"/>
    <x v="0"/>
    <x v="1"/>
    <n v="6.7"/>
    <x v="3"/>
    <n v="18"/>
    <n v="16"/>
  </r>
  <r>
    <s v="VTA01269"/>
    <x v="48"/>
    <n v="18"/>
    <x v="6"/>
    <x v="6"/>
    <x v="1"/>
    <x v="1"/>
    <x v="784"/>
    <s v="Avenida Colón 608"/>
    <x v="2"/>
    <x v="34"/>
    <x v="4"/>
    <s v="Pequeño"/>
    <x v="2"/>
    <x v="3"/>
    <n v="1317.77"/>
    <x v="0"/>
    <n v="6588.85"/>
    <s v="Take Away"/>
    <x v="1"/>
    <x v="1"/>
    <s v="App"/>
    <x v="2"/>
    <x v="1"/>
    <n v="0"/>
    <x v="3"/>
    <s v="Combo"/>
    <x v="5"/>
    <x v="2"/>
    <x v="1"/>
    <n v="9.6999999999999993"/>
    <x v="0"/>
    <n v="19"/>
    <n v="14"/>
  </r>
  <r>
    <s v="VTA01604"/>
    <x v="48"/>
    <n v="18"/>
    <x v="6"/>
    <x v="6"/>
    <x v="1"/>
    <x v="1"/>
    <x v="499"/>
    <s v="Córdoba Shopping"/>
    <x v="3"/>
    <x v="28"/>
    <x v="2"/>
    <s v=""/>
    <x v="0"/>
    <x v="3"/>
    <n v="1192.48"/>
    <x v="0"/>
    <n v="5962.4"/>
    <s v="Take Away"/>
    <x v="1"/>
    <x v="1"/>
    <s v="App"/>
    <x v="2"/>
    <x v="0"/>
    <n v="0"/>
    <x v="1"/>
    <s v="Happy Hour"/>
    <x v="5"/>
    <x v="0"/>
    <x v="1"/>
    <n v="9"/>
    <x v="3"/>
    <n v="37"/>
    <n v="32"/>
  </r>
  <r>
    <s v="VTA01629"/>
    <x v="48"/>
    <n v="18"/>
    <x v="6"/>
    <x v="6"/>
    <x v="1"/>
    <x v="1"/>
    <x v="381"/>
    <s v="Calle San Lorenzo 47"/>
    <x v="1"/>
    <x v="3"/>
    <x v="3"/>
    <s v=""/>
    <x v="0"/>
    <x v="4"/>
    <n v="1107.95"/>
    <x v="0"/>
    <n v="2215.9"/>
    <s v="En tienda"/>
    <x v="0"/>
    <x v="0"/>
    <s v="App"/>
    <x v="2"/>
    <x v="1"/>
    <n v="0"/>
    <x v="1"/>
    <s v="Happy Hour"/>
    <x v="2"/>
    <x v="0"/>
    <x v="3"/>
    <n v="2.6"/>
    <x v="3"/>
    <n v="21"/>
    <n v="19"/>
  </r>
  <r>
    <s v="VTA01837"/>
    <x v="48"/>
    <n v="18"/>
    <x v="6"/>
    <x v="6"/>
    <x v="1"/>
    <x v="1"/>
    <x v="503"/>
    <s v="Calle San Lorenzo 47"/>
    <x v="1"/>
    <x v="6"/>
    <x v="5"/>
    <s v=""/>
    <x v="0"/>
    <x v="4"/>
    <n v="1978.41"/>
    <x v="0"/>
    <n v="3956.82"/>
    <s v="Delivery"/>
    <x v="0"/>
    <x v="2"/>
    <s v="App"/>
    <x v="2"/>
    <x v="0"/>
    <n v="15"/>
    <x v="0"/>
    <s v="2x1"/>
    <x v="5"/>
    <x v="1"/>
    <x v="1"/>
    <n v="5.8"/>
    <x v="0"/>
    <n v="21"/>
    <n v="19"/>
  </r>
  <r>
    <s v="VTA01922"/>
    <x v="48"/>
    <n v="18"/>
    <x v="6"/>
    <x v="6"/>
    <x v="1"/>
    <x v="1"/>
    <x v="773"/>
    <s v="Avenida Colón 608"/>
    <x v="2"/>
    <x v="25"/>
    <x v="2"/>
    <s v=""/>
    <x v="0"/>
    <x v="3"/>
    <n v="1218.28"/>
    <x v="0"/>
    <n v="6091.4"/>
    <s v="Delivery"/>
    <x v="1"/>
    <x v="2"/>
    <s v="App"/>
    <x v="2"/>
    <x v="1"/>
    <n v="0"/>
    <x v="1"/>
    <s v="Happy Hour"/>
    <x v="5"/>
    <x v="1"/>
    <x v="0"/>
    <n v="13.6"/>
    <x v="0"/>
    <n v="48"/>
    <n v="43"/>
  </r>
  <r>
    <s v="VTA02018"/>
    <x v="48"/>
    <n v="18"/>
    <x v="6"/>
    <x v="6"/>
    <x v="1"/>
    <x v="1"/>
    <x v="106"/>
    <s v="Calle San Lorenzo 47"/>
    <x v="1"/>
    <x v="33"/>
    <x v="4"/>
    <s v="Pequeño"/>
    <x v="2"/>
    <x v="4"/>
    <n v="1342.69"/>
    <x v="0"/>
    <n v="2685.38"/>
    <s v="En tienda"/>
    <x v="0"/>
    <x v="0"/>
    <s v="App"/>
    <x v="2"/>
    <x v="0"/>
    <n v="10"/>
    <x v="1"/>
    <s v="Happy Hour"/>
    <x v="3"/>
    <x v="2"/>
    <x v="0"/>
    <n v="13.6"/>
    <x v="4"/>
    <n v="33"/>
    <n v="31"/>
  </r>
  <r>
    <s v="VTA02043"/>
    <x v="48"/>
    <n v="18"/>
    <x v="6"/>
    <x v="6"/>
    <x v="1"/>
    <x v="1"/>
    <x v="184"/>
    <s v="Calle San Lorenzo 47"/>
    <x v="1"/>
    <x v="8"/>
    <x v="0"/>
    <s v=""/>
    <x v="0"/>
    <x v="4"/>
    <n v="1275.98"/>
    <x v="0"/>
    <n v="2551.96"/>
    <s v="Delivery"/>
    <x v="0"/>
    <x v="2"/>
    <s v="Efectivo"/>
    <x v="0"/>
    <x v="1"/>
    <n v="0"/>
    <x v="3"/>
    <s v="Combo"/>
    <x v="1"/>
    <x v="0"/>
    <x v="3"/>
    <n v="4.5999999999999996"/>
    <x v="0"/>
    <n v="42"/>
    <n v="40"/>
  </r>
  <r>
    <s v="VTA02117"/>
    <x v="48"/>
    <n v="18"/>
    <x v="6"/>
    <x v="6"/>
    <x v="1"/>
    <x v="1"/>
    <x v="784"/>
    <s v="Calle San Lorenzo 47"/>
    <x v="1"/>
    <x v="14"/>
    <x v="6"/>
    <s v=""/>
    <x v="0"/>
    <x v="1"/>
    <n v="2948.98"/>
    <x v="2"/>
    <n v="11795.92"/>
    <s v="En tienda"/>
    <x v="2"/>
    <x v="0"/>
    <s v="Efectivo"/>
    <x v="0"/>
    <x v="1"/>
    <n v="0"/>
    <x v="1"/>
    <s v="Happy Hour"/>
    <x v="1"/>
    <x v="1"/>
    <x v="2"/>
    <n v="11.1"/>
    <x v="2"/>
    <n v="25"/>
    <n v="21"/>
  </r>
  <r>
    <s v="VTA02472"/>
    <x v="48"/>
    <n v="18"/>
    <x v="6"/>
    <x v="6"/>
    <x v="1"/>
    <x v="1"/>
    <x v="677"/>
    <s v="Córdoba Shopping"/>
    <x v="3"/>
    <x v="21"/>
    <x v="1"/>
    <s v=""/>
    <x v="0"/>
    <x v="3"/>
    <n v="941.69"/>
    <x v="1"/>
    <n v="4708.45"/>
    <s v="Delivery"/>
    <x v="0"/>
    <x v="2"/>
    <s v="Tarjeta"/>
    <x v="1"/>
    <x v="1"/>
    <n v="0"/>
    <x v="1"/>
    <s v="Happy Hour"/>
    <x v="1"/>
    <x v="2"/>
    <x v="0"/>
    <n v="14.5"/>
    <x v="2"/>
    <n v="16"/>
    <n v="11"/>
  </r>
  <r>
    <s v="VTA02482"/>
    <x v="48"/>
    <n v="18"/>
    <x v="6"/>
    <x v="6"/>
    <x v="1"/>
    <x v="1"/>
    <x v="423"/>
    <s v="Córdoba Shopping"/>
    <x v="3"/>
    <x v="0"/>
    <x v="0"/>
    <s v=""/>
    <x v="0"/>
    <x v="1"/>
    <n v="1399.14"/>
    <x v="0"/>
    <n v="5596.56"/>
    <s v="Delivery"/>
    <x v="1"/>
    <x v="2"/>
    <s v="App"/>
    <x v="2"/>
    <x v="0"/>
    <n v="0"/>
    <x v="1"/>
    <s v="Happy Hour"/>
    <x v="1"/>
    <x v="1"/>
    <x v="1"/>
    <n v="5.0999999999999996"/>
    <x v="1"/>
    <n v="29"/>
    <n v="25"/>
  </r>
  <r>
    <s v="VTA02708"/>
    <x v="48"/>
    <n v="18"/>
    <x v="6"/>
    <x v="6"/>
    <x v="1"/>
    <x v="1"/>
    <x v="77"/>
    <s v="San Lorenzo 25, Nueva Córdoba"/>
    <x v="0"/>
    <x v="5"/>
    <x v="4"/>
    <s v="Venti"/>
    <x v="4"/>
    <x v="4"/>
    <n v="1856.59"/>
    <x v="0"/>
    <n v="3713.18"/>
    <s v="En tienda"/>
    <x v="0"/>
    <x v="0"/>
    <s v="App"/>
    <x v="2"/>
    <x v="0"/>
    <n v="15"/>
    <x v="1"/>
    <s v="Happy Hour"/>
    <x v="5"/>
    <x v="0"/>
    <x v="1"/>
    <n v="9.4"/>
    <x v="2"/>
    <n v="19"/>
    <n v="17"/>
  </r>
  <r>
    <s v="VTA02709"/>
    <x v="48"/>
    <n v="18"/>
    <x v="6"/>
    <x v="6"/>
    <x v="1"/>
    <x v="1"/>
    <x v="773"/>
    <s v="Córdoba Shopping"/>
    <x v="3"/>
    <x v="3"/>
    <x v="3"/>
    <s v=""/>
    <x v="0"/>
    <x v="1"/>
    <n v="1291.77"/>
    <x v="0"/>
    <n v="5167.08"/>
    <s v="Delivery"/>
    <x v="1"/>
    <x v="2"/>
    <s v="Tarjeta"/>
    <x v="1"/>
    <x v="1"/>
    <n v="0"/>
    <x v="0"/>
    <s v="2x1"/>
    <x v="3"/>
    <x v="2"/>
    <x v="2"/>
    <n v="11.8"/>
    <x v="0"/>
    <n v="19"/>
    <n v="15"/>
  </r>
  <r>
    <s v="VTA02713"/>
    <x v="48"/>
    <n v="18"/>
    <x v="6"/>
    <x v="6"/>
    <x v="1"/>
    <x v="1"/>
    <x v="365"/>
    <s v="Córdoba Shopping"/>
    <x v="3"/>
    <x v="14"/>
    <x v="6"/>
    <s v=""/>
    <x v="0"/>
    <x v="4"/>
    <n v="2655.43"/>
    <x v="2"/>
    <n v="5310.86"/>
    <s v="Take Away"/>
    <x v="1"/>
    <x v="1"/>
    <s v="App"/>
    <x v="2"/>
    <x v="1"/>
    <n v="0"/>
    <x v="3"/>
    <s v="Combo"/>
    <x v="3"/>
    <x v="0"/>
    <x v="1"/>
    <n v="9.9"/>
    <x v="1"/>
    <n v="32"/>
    <n v="30"/>
  </r>
  <r>
    <s v="VTA03215"/>
    <x v="48"/>
    <n v="18"/>
    <x v="6"/>
    <x v="6"/>
    <x v="1"/>
    <x v="1"/>
    <x v="474"/>
    <s v="San Lorenzo 25, Nueva Córdoba"/>
    <x v="0"/>
    <x v="14"/>
    <x v="6"/>
    <s v=""/>
    <x v="0"/>
    <x v="2"/>
    <n v="3201.8"/>
    <x v="3"/>
    <n v="3201.8"/>
    <s v="Take Away"/>
    <x v="0"/>
    <x v="1"/>
    <s v="App"/>
    <x v="2"/>
    <x v="1"/>
    <n v="0"/>
    <x v="1"/>
    <s v="Happy Hour"/>
    <x v="3"/>
    <x v="1"/>
    <x v="3"/>
    <n v="3.9"/>
    <x v="1"/>
    <n v="33"/>
    <n v="32"/>
  </r>
  <r>
    <s v="VTA03719"/>
    <x v="48"/>
    <n v="18"/>
    <x v="6"/>
    <x v="6"/>
    <x v="1"/>
    <x v="1"/>
    <x v="552"/>
    <s v="San Lorenzo 25, Nueva Córdoba"/>
    <x v="0"/>
    <x v="3"/>
    <x v="3"/>
    <s v=""/>
    <x v="0"/>
    <x v="0"/>
    <n v="1288.17"/>
    <x v="0"/>
    <n v="3864.51"/>
    <s v="Delivery"/>
    <x v="0"/>
    <x v="2"/>
    <s v="Efectivo"/>
    <x v="0"/>
    <x v="1"/>
    <n v="0"/>
    <x v="3"/>
    <s v="Combo"/>
    <x v="0"/>
    <x v="0"/>
    <x v="2"/>
    <n v="10"/>
    <x v="1"/>
    <n v="41"/>
    <n v="38"/>
  </r>
  <r>
    <s v="VTA03778"/>
    <x v="48"/>
    <n v="18"/>
    <x v="6"/>
    <x v="6"/>
    <x v="1"/>
    <x v="1"/>
    <x v="278"/>
    <s v="Avenida Colón 608"/>
    <x v="2"/>
    <x v="27"/>
    <x v="10"/>
    <s v=""/>
    <x v="0"/>
    <x v="3"/>
    <n v="1847.52"/>
    <x v="0"/>
    <n v="9237.6"/>
    <s v="Delivery"/>
    <x v="1"/>
    <x v="2"/>
    <s v="App"/>
    <x v="2"/>
    <x v="1"/>
    <n v="0"/>
    <x v="2"/>
    <s v="Ninguna"/>
    <x v="5"/>
    <x v="0"/>
    <x v="1"/>
    <n v="7.4"/>
    <x v="1"/>
    <n v="39"/>
    <n v="34"/>
  </r>
  <r>
    <s v="VTA03804"/>
    <x v="48"/>
    <n v="18"/>
    <x v="6"/>
    <x v="6"/>
    <x v="1"/>
    <x v="1"/>
    <x v="768"/>
    <s v="San Lorenzo 25, Nueva Córdoba"/>
    <x v="0"/>
    <x v="14"/>
    <x v="6"/>
    <s v=""/>
    <x v="0"/>
    <x v="1"/>
    <n v="3476.87"/>
    <x v="3"/>
    <n v="13907.48"/>
    <s v="Delivery"/>
    <x v="2"/>
    <x v="2"/>
    <s v="Tarjeta"/>
    <x v="1"/>
    <x v="0"/>
    <n v="15"/>
    <x v="0"/>
    <s v="2x1"/>
    <x v="3"/>
    <x v="2"/>
    <x v="3"/>
    <n v="2.4"/>
    <x v="4"/>
    <n v="34"/>
    <n v="30"/>
  </r>
  <r>
    <s v="VTA04013"/>
    <x v="48"/>
    <n v="18"/>
    <x v="6"/>
    <x v="6"/>
    <x v="1"/>
    <x v="1"/>
    <x v="603"/>
    <s v="San Lorenzo 25, Nueva Córdoba"/>
    <x v="0"/>
    <x v="17"/>
    <x v="9"/>
    <s v="Grande"/>
    <x v="3"/>
    <x v="2"/>
    <n v="1289.1600000000001"/>
    <x v="0"/>
    <n v="1289.1600000000001"/>
    <s v="En tienda"/>
    <x v="0"/>
    <x v="0"/>
    <s v="Efectivo"/>
    <x v="0"/>
    <x v="1"/>
    <n v="0"/>
    <x v="0"/>
    <s v="2x1"/>
    <x v="3"/>
    <x v="0"/>
    <x v="1"/>
    <n v="6.2"/>
    <x v="4"/>
    <n v="44"/>
    <n v="43"/>
  </r>
  <r>
    <s v="VTA04061"/>
    <x v="48"/>
    <n v="18"/>
    <x v="6"/>
    <x v="6"/>
    <x v="1"/>
    <x v="1"/>
    <x v="329"/>
    <s v="Córdoba Shopping"/>
    <x v="3"/>
    <x v="1"/>
    <x v="1"/>
    <s v=""/>
    <x v="0"/>
    <x v="1"/>
    <n v="995.85"/>
    <x v="1"/>
    <n v="3983.4"/>
    <s v="En tienda"/>
    <x v="0"/>
    <x v="0"/>
    <s v="App"/>
    <x v="2"/>
    <x v="0"/>
    <n v="15"/>
    <x v="0"/>
    <s v="2x1"/>
    <x v="4"/>
    <x v="1"/>
    <x v="1"/>
    <n v="9.6999999999999993"/>
    <x v="0"/>
    <n v="31"/>
    <n v="27"/>
  </r>
  <r>
    <s v="VTA04089"/>
    <x v="48"/>
    <n v="18"/>
    <x v="6"/>
    <x v="6"/>
    <x v="1"/>
    <x v="1"/>
    <x v="785"/>
    <s v="Calle San Lorenzo 47"/>
    <x v="1"/>
    <x v="7"/>
    <x v="6"/>
    <s v=""/>
    <x v="0"/>
    <x v="1"/>
    <n v="3411.14"/>
    <x v="3"/>
    <n v="13644.56"/>
    <s v="En tienda"/>
    <x v="2"/>
    <x v="0"/>
    <s v="App"/>
    <x v="2"/>
    <x v="1"/>
    <n v="0"/>
    <x v="3"/>
    <s v="Combo"/>
    <x v="5"/>
    <x v="0"/>
    <x v="3"/>
    <n v="3"/>
    <x v="0"/>
    <n v="36"/>
    <n v="32"/>
  </r>
  <r>
    <s v="VTA04118"/>
    <x v="48"/>
    <n v="18"/>
    <x v="6"/>
    <x v="6"/>
    <x v="1"/>
    <x v="1"/>
    <x v="440"/>
    <s v="Avenida Colón 608"/>
    <x v="2"/>
    <x v="7"/>
    <x v="6"/>
    <s v=""/>
    <x v="0"/>
    <x v="1"/>
    <n v="3223.18"/>
    <x v="3"/>
    <n v="12892.72"/>
    <s v="Take Away"/>
    <x v="2"/>
    <x v="1"/>
    <s v="Tarjeta"/>
    <x v="1"/>
    <x v="1"/>
    <n v="0"/>
    <x v="2"/>
    <s v="Ninguna"/>
    <x v="5"/>
    <x v="0"/>
    <x v="2"/>
    <n v="11.5"/>
    <x v="4"/>
    <n v="49"/>
    <n v="45"/>
  </r>
  <r>
    <s v="VTA04142"/>
    <x v="48"/>
    <n v="18"/>
    <x v="6"/>
    <x v="6"/>
    <x v="1"/>
    <x v="1"/>
    <x v="786"/>
    <s v="Avenida Colón 608"/>
    <x v="2"/>
    <x v="10"/>
    <x v="8"/>
    <s v="Venti"/>
    <x v="4"/>
    <x v="2"/>
    <n v="1682.86"/>
    <x v="0"/>
    <n v="1682.86"/>
    <s v="Take Away"/>
    <x v="0"/>
    <x v="1"/>
    <s v="App"/>
    <x v="2"/>
    <x v="0"/>
    <n v="10"/>
    <x v="1"/>
    <s v="Happy Hour"/>
    <x v="1"/>
    <x v="1"/>
    <x v="1"/>
    <n v="7.6"/>
    <x v="0"/>
    <n v="47"/>
    <n v="46"/>
  </r>
  <r>
    <s v="VTA04174"/>
    <x v="48"/>
    <n v="18"/>
    <x v="6"/>
    <x v="6"/>
    <x v="1"/>
    <x v="1"/>
    <x v="559"/>
    <s v="Córdoba Shopping"/>
    <x v="3"/>
    <x v="25"/>
    <x v="2"/>
    <s v=""/>
    <x v="0"/>
    <x v="0"/>
    <n v="1322.59"/>
    <x v="0"/>
    <n v="3967.77"/>
    <s v="En tienda"/>
    <x v="0"/>
    <x v="0"/>
    <s v="Tarjeta"/>
    <x v="1"/>
    <x v="0"/>
    <n v="15"/>
    <x v="3"/>
    <s v="Combo"/>
    <x v="5"/>
    <x v="1"/>
    <x v="2"/>
    <n v="11.5"/>
    <x v="1"/>
    <n v="31"/>
    <n v="28"/>
  </r>
  <r>
    <s v="VTA04223"/>
    <x v="48"/>
    <n v="18"/>
    <x v="6"/>
    <x v="6"/>
    <x v="1"/>
    <x v="1"/>
    <x v="159"/>
    <s v="San Lorenzo 25, Nueva Córdoba"/>
    <x v="0"/>
    <x v="10"/>
    <x v="8"/>
    <s v="Venti"/>
    <x v="4"/>
    <x v="4"/>
    <n v="1600.9"/>
    <x v="0"/>
    <n v="3201.8"/>
    <s v="En tienda"/>
    <x v="0"/>
    <x v="0"/>
    <s v="App"/>
    <x v="2"/>
    <x v="1"/>
    <n v="0"/>
    <x v="3"/>
    <s v="Combo"/>
    <x v="0"/>
    <x v="2"/>
    <x v="0"/>
    <n v="13.2"/>
    <x v="2"/>
    <n v="48"/>
    <n v="46"/>
  </r>
  <r>
    <s v="VTA04399"/>
    <x v="48"/>
    <n v="18"/>
    <x v="6"/>
    <x v="6"/>
    <x v="1"/>
    <x v="1"/>
    <x v="304"/>
    <s v="San Lorenzo 25, Nueva Córdoba"/>
    <x v="0"/>
    <x v="10"/>
    <x v="8"/>
    <s v="Tall"/>
    <x v="1"/>
    <x v="1"/>
    <n v="1663.74"/>
    <x v="0"/>
    <n v="6654.96"/>
    <s v="Delivery"/>
    <x v="1"/>
    <x v="2"/>
    <s v="Efectivo"/>
    <x v="0"/>
    <x v="0"/>
    <n v="0"/>
    <x v="0"/>
    <s v="2x1"/>
    <x v="5"/>
    <x v="2"/>
    <x v="3"/>
    <n v="3.5"/>
    <x v="1"/>
    <n v="12"/>
    <n v="8"/>
  </r>
  <r>
    <s v="VTA04468"/>
    <x v="48"/>
    <n v="18"/>
    <x v="6"/>
    <x v="6"/>
    <x v="1"/>
    <x v="1"/>
    <x v="620"/>
    <s v="Córdoba Shopping"/>
    <x v="3"/>
    <x v="28"/>
    <x v="2"/>
    <s v=""/>
    <x v="0"/>
    <x v="1"/>
    <n v="1095.3499999999999"/>
    <x v="0"/>
    <n v="4381.3999999999996"/>
    <s v="En tienda"/>
    <x v="0"/>
    <x v="0"/>
    <s v="App"/>
    <x v="2"/>
    <x v="0"/>
    <n v="0"/>
    <x v="1"/>
    <s v="Happy Hour"/>
    <x v="0"/>
    <x v="2"/>
    <x v="3"/>
    <n v="4.7"/>
    <x v="2"/>
    <n v="39"/>
    <n v="35"/>
  </r>
  <r>
    <s v="VTA04487"/>
    <x v="48"/>
    <n v="18"/>
    <x v="6"/>
    <x v="6"/>
    <x v="1"/>
    <x v="1"/>
    <x v="510"/>
    <s v="Córdoba Shopping"/>
    <x v="3"/>
    <x v="19"/>
    <x v="7"/>
    <s v=""/>
    <x v="0"/>
    <x v="2"/>
    <n v="2001.34"/>
    <x v="2"/>
    <n v="2001.34"/>
    <s v="En tienda"/>
    <x v="0"/>
    <x v="0"/>
    <s v="Efectivo"/>
    <x v="0"/>
    <x v="1"/>
    <n v="0"/>
    <x v="2"/>
    <s v="Ninguna"/>
    <x v="5"/>
    <x v="2"/>
    <x v="2"/>
    <n v="10"/>
    <x v="4"/>
    <n v="22"/>
    <n v="21"/>
  </r>
  <r>
    <s v="VTA04679"/>
    <x v="48"/>
    <n v="18"/>
    <x v="6"/>
    <x v="6"/>
    <x v="1"/>
    <x v="1"/>
    <x v="294"/>
    <s v="San Lorenzo 25, Nueva Córdoba"/>
    <x v="0"/>
    <x v="9"/>
    <x v="7"/>
    <s v=""/>
    <x v="0"/>
    <x v="2"/>
    <n v="2729.46"/>
    <x v="2"/>
    <n v="2729.46"/>
    <s v="Take Away"/>
    <x v="0"/>
    <x v="1"/>
    <s v="Tarjeta"/>
    <x v="1"/>
    <x v="0"/>
    <n v="0"/>
    <x v="3"/>
    <s v="Combo"/>
    <x v="0"/>
    <x v="1"/>
    <x v="1"/>
    <n v="7.9"/>
    <x v="4"/>
    <n v="42"/>
    <n v="41"/>
  </r>
  <r>
    <s v="VTA04841"/>
    <x v="48"/>
    <n v="18"/>
    <x v="6"/>
    <x v="6"/>
    <x v="1"/>
    <x v="1"/>
    <x v="787"/>
    <s v="Calle San Lorenzo 47"/>
    <x v="1"/>
    <x v="27"/>
    <x v="10"/>
    <s v=""/>
    <x v="0"/>
    <x v="0"/>
    <n v="1665.46"/>
    <x v="0"/>
    <n v="4996.38"/>
    <s v="En tienda"/>
    <x v="0"/>
    <x v="0"/>
    <s v="App"/>
    <x v="2"/>
    <x v="0"/>
    <n v="15"/>
    <x v="0"/>
    <s v="2x1"/>
    <x v="5"/>
    <x v="0"/>
    <x v="0"/>
    <n v="15"/>
    <x v="2"/>
    <n v="23"/>
    <n v="20"/>
  </r>
  <r>
    <s v="VTA04935"/>
    <x v="48"/>
    <n v="18"/>
    <x v="6"/>
    <x v="6"/>
    <x v="1"/>
    <x v="1"/>
    <x v="348"/>
    <s v="Córdoba Shopping"/>
    <x v="3"/>
    <x v="1"/>
    <x v="1"/>
    <s v=""/>
    <x v="0"/>
    <x v="1"/>
    <n v="1267.8"/>
    <x v="0"/>
    <n v="5071.2"/>
    <s v="Delivery"/>
    <x v="1"/>
    <x v="2"/>
    <s v="App"/>
    <x v="2"/>
    <x v="0"/>
    <n v="0"/>
    <x v="3"/>
    <s v="Combo"/>
    <x v="1"/>
    <x v="1"/>
    <x v="0"/>
    <n v="13.5"/>
    <x v="0"/>
    <n v="38"/>
    <n v="34"/>
  </r>
  <r>
    <s v="VTA00033"/>
    <x v="49"/>
    <n v="19"/>
    <x v="0"/>
    <x v="0"/>
    <x v="1"/>
    <x v="1"/>
    <x v="690"/>
    <s v="San Lorenzo 25, Nueva Córdoba"/>
    <x v="0"/>
    <x v="3"/>
    <x v="3"/>
    <s v=""/>
    <x v="0"/>
    <x v="4"/>
    <n v="1387.71"/>
    <x v="0"/>
    <n v="2775.42"/>
    <s v="Delivery"/>
    <x v="0"/>
    <x v="2"/>
    <s v="Efectivo"/>
    <x v="0"/>
    <x v="0"/>
    <n v="0"/>
    <x v="1"/>
    <s v="Happy Hour"/>
    <x v="2"/>
    <x v="2"/>
    <x v="1"/>
    <n v="6.2"/>
    <x v="2"/>
    <n v="25"/>
    <n v="23"/>
  </r>
  <r>
    <s v="VTA00034"/>
    <x v="49"/>
    <n v="19"/>
    <x v="0"/>
    <x v="0"/>
    <x v="1"/>
    <x v="1"/>
    <x v="7"/>
    <s v="San Lorenzo 25, Nueva Córdoba"/>
    <x v="0"/>
    <x v="3"/>
    <x v="3"/>
    <s v=""/>
    <x v="0"/>
    <x v="3"/>
    <n v="1622.55"/>
    <x v="0"/>
    <n v="8112.75"/>
    <s v="Delivery"/>
    <x v="1"/>
    <x v="2"/>
    <s v="Tarjeta"/>
    <x v="1"/>
    <x v="1"/>
    <n v="0"/>
    <x v="2"/>
    <s v="Ninguna"/>
    <x v="1"/>
    <x v="1"/>
    <x v="1"/>
    <n v="7.7"/>
    <x v="4"/>
    <n v="40"/>
    <n v="35"/>
  </r>
  <r>
    <s v="VTA00122"/>
    <x v="49"/>
    <n v="19"/>
    <x v="0"/>
    <x v="0"/>
    <x v="1"/>
    <x v="1"/>
    <x v="95"/>
    <s v="Avenida Colón 608"/>
    <x v="2"/>
    <x v="16"/>
    <x v="4"/>
    <s v="Grande"/>
    <x v="3"/>
    <x v="0"/>
    <n v="1315.23"/>
    <x v="0"/>
    <n v="3945.69"/>
    <s v="Take Away"/>
    <x v="0"/>
    <x v="1"/>
    <s v="Efectivo"/>
    <x v="0"/>
    <x v="1"/>
    <n v="0"/>
    <x v="3"/>
    <s v="Combo"/>
    <x v="3"/>
    <x v="2"/>
    <x v="0"/>
    <n v="13.7"/>
    <x v="2"/>
    <n v="32"/>
    <n v="29"/>
  </r>
  <r>
    <s v="VTA00146"/>
    <x v="49"/>
    <n v="19"/>
    <x v="0"/>
    <x v="0"/>
    <x v="1"/>
    <x v="1"/>
    <x v="433"/>
    <s v="San Lorenzo 25, Nueva Córdoba"/>
    <x v="0"/>
    <x v="14"/>
    <x v="6"/>
    <s v=""/>
    <x v="0"/>
    <x v="3"/>
    <n v="3343.76"/>
    <x v="3"/>
    <n v="16718.8"/>
    <s v="Delivery"/>
    <x v="3"/>
    <x v="2"/>
    <s v="Efectivo"/>
    <x v="0"/>
    <x v="1"/>
    <n v="0"/>
    <x v="3"/>
    <s v="Combo"/>
    <x v="3"/>
    <x v="0"/>
    <x v="2"/>
    <n v="11"/>
    <x v="0"/>
    <n v="41"/>
    <n v="36"/>
  </r>
  <r>
    <s v="VTA00153"/>
    <x v="49"/>
    <n v="19"/>
    <x v="0"/>
    <x v="0"/>
    <x v="1"/>
    <x v="1"/>
    <x v="70"/>
    <s v="Córdoba Shopping"/>
    <x v="3"/>
    <x v="8"/>
    <x v="0"/>
    <s v=""/>
    <x v="0"/>
    <x v="0"/>
    <n v="1033.5899999999999"/>
    <x v="0"/>
    <n v="3100.77"/>
    <s v="Take Away"/>
    <x v="0"/>
    <x v="1"/>
    <s v="Tarjeta"/>
    <x v="1"/>
    <x v="0"/>
    <n v="0"/>
    <x v="3"/>
    <s v="Combo"/>
    <x v="1"/>
    <x v="2"/>
    <x v="1"/>
    <n v="5.4"/>
    <x v="3"/>
    <n v="13"/>
    <n v="10"/>
  </r>
  <r>
    <s v="VTA00206"/>
    <x v="49"/>
    <n v="19"/>
    <x v="0"/>
    <x v="0"/>
    <x v="1"/>
    <x v="1"/>
    <x v="376"/>
    <s v="Avenida Colón 608"/>
    <x v="2"/>
    <x v="14"/>
    <x v="6"/>
    <s v=""/>
    <x v="0"/>
    <x v="0"/>
    <n v="3139.08"/>
    <x v="3"/>
    <n v="9417.24"/>
    <s v="En tienda"/>
    <x v="1"/>
    <x v="0"/>
    <s v="Tarjeta"/>
    <x v="1"/>
    <x v="0"/>
    <n v="0"/>
    <x v="1"/>
    <s v="Happy Hour"/>
    <x v="1"/>
    <x v="0"/>
    <x v="1"/>
    <n v="5.6"/>
    <x v="3"/>
    <n v="32"/>
    <n v="29"/>
  </r>
  <r>
    <s v="VTA00257"/>
    <x v="49"/>
    <n v="19"/>
    <x v="0"/>
    <x v="0"/>
    <x v="1"/>
    <x v="1"/>
    <x v="522"/>
    <s v="San Lorenzo 25, Nueva Córdoba"/>
    <x v="0"/>
    <x v="9"/>
    <x v="7"/>
    <s v=""/>
    <x v="0"/>
    <x v="1"/>
    <n v="2329.59"/>
    <x v="2"/>
    <n v="9318.36"/>
    <s v="En tienda"/>
    <x v="1"/>
    <x v="0"/>
    <s v="App"/>
    <x v="2"/>
    <x v="0"/>
    <n v="0"/>
    <x v="3"/>
    <s v="Combo"/>
    <x v="3"/>
    <x v="2"/>
    <x v="1"/>
    <n v="9.9"/>
    <x v="0"/>
    <n v="32"/>
    <n v="28"/>
  </r>
  <r>
    <s v="VTA00278"/>
    <x v="49"/>
    <n v="19"/>
    <x v="0"/>
    <x v="0"/>
    <x v="1"/>
    <x v="1"/>
    <x v="538"/>
    <s v="Córdoba Shopping"/>
    <x v="3"/>
    <x v="33"/>
    <x v="4"/>
    <s v="Pequeño"/>
    <x v="2"/>
    <x v="2"/>
    <n v="1844.78"/>
    <x v="0"/>
    <n v="1844.78"/>
    <s v="Take Away"/>
    <x v="0"/>
    <x v="1"/>
    <s v="Efectivo"/>
    <x v="0"/>
    <x v="0"/>
    <n v="0"/>
    <x v="1"/>
    <s v="Happy Hour"/>
    <x v="4"/>
    <x v="2"/>
    <x v="1"/>
    <n v="9.4"/>
    <x v="0"/>
    <n v="37"/>
    <n v="36"/>
  </r>
  <r>
    <s v="VTA00545"/>
    <x v="49"/>
    <n v="19"/>
    <x v="0"/>
    <x v="0"/>
    <x v="1"/>
    <x v="1"/>
    <x v="330"/>
    <s v="Avenida Colón 608"/>
    <x v="2"/>
    <x v="10"/>
    <x v="8"/>
    <s v="Venti"/>
    <x v="4"/>
    <x v="2"/>
    <n v="2099.08"/>
    <x v="2"/>
    <n v="2099.08"/>
    <s v="Delivery"/>
    <x v="0"/>
    <x v="2"/>
    <s v="Efectivo"/>
    <x v="0"/>
    <x v="0"/>
    <n v="15"/>
    <x v="0"/>
    <s v="2x1"/>
    <x v="4"/>
    <x v="2"/>
    <x v="0"/>
    <n v="14.6"/>
    <x v="4"/>
    <n v="48"/>
    <n v="47"/>
  </r>
  <r>
    <s v="VTA01238"/>
    <x v="49"/>
    <n v="19"/>
    <x v="0"/>
    <x v="0"/>
    <x v="1"/>
    <x v="1"/>
    <x v="96"/>
    <s v="Avenida Colón 608"/>
    <x v="2"/>
    <x v="10"/>
    <x v="8"/>
    <s v="Pequeño"/>
    <x v="2"/>
    <x v="1"/>
    <n v="1648.02"/>
    <x v="0"/>
    <n v="6592.08"/>
    <s v="Take Away"/>
    <x v="1"/>
    <x v="1"/>
    <s v="Efectivo"/>
    <x v="0"/>
    <x v="0"/>
    <n v="0"/>
    <x v="3"/>
    <s v="Combo"/>
    <x v="1"/>
    <x v="0"/>
    <x v="1"/>
    <n v="5.5"/>
    <x v="4"/>
    <n v="25"/>
    <n v="21"/>
  </r>
  <r>
    <s v="VTA01486"/>
    <x v="49"/>
    <n v="19"/>
    <x v="0"/>
    <x v="0"/>
    <x v="1"/>
    <x v="1"/>
    <x v="236"/>
    <s v="San Lorenzo 25, Nueva Córdoba"/>
    <x v="0"/>
    <x v="16"/>
    <x v="4"/>
    <s v="Tall"/>
    <x v="1"/>
    <x v="3"/>
    <n v="1687.04"/>
    <x v="0"/>
    <n v="8435.2000000000007"/>
    <s v="Take Away"/>
    <x v="1"/>
    <x v="1"/>
    <s v="Efectivo"/>
    <x v="0"/>
    <x v="1"/>
    <n v="0"/>
    <x v="3"/>
    <s v="Combo"/>
    <x v="5"/>
    <x v="0"/>
    <x v="1"/>
    <n v="8.3000000000000007"/>
    <x v="0"/>
    <n v="45"/>
    <n v="40"/>
  </r>
  <r>
    <s v="VTA01519"/>
    <x v="49"/>
    <n v="19"/>
    <x v="0"/>
    <x v="0"/>
    <x v="1"/>
    <x v="1"/>
    <x v="752"/>
    <s v="Avenida Colón 608"/>
    <x v="2"/>
    <x v="14"/>
    <x v="6"/>
    <s v=""/>
    <x v="0"/>
    <x v="2"/>
    <n v="3441.42"/>
    <x v="3"/>
    <n v="3441.42"/>
    <s v="Take Away"/>
    <x v="0"/>
    <x v="1"/>
    <s v="Tarjeta"/>
    <x v="1"/>
    <x v="1"/>
    <n v="0"/>
    <x v="2"/>
    <s v="Ninguna"/>
    <x v="1"/>
    <x v="2"/>
    <x v="2"/>
    <n v="10.5"/>
    <x v="0"/>
    <n v="15"/>
    <n v="14"/>
  </r>
  <r>
    <s v="VTA02150"/>
    <x v="49"/>
    <n v="19"/>
    <x v="0"/>
    <x v="0"/>
    <x v="1"/>
    <x v="1"/>
    <x v="710"/>
    <s v="Avenida Colón 608"/>
    <x v="2"/>
    <x v="29"/>
    <x v="9"/>
    <s v="Tall"/>
    <x v="1"/>
    <x v="0"/>
    <n v="1753.16"/>
    <x v="0"/>
    <n v="5259.48"/>
    <s v="Delivery"/>
    <x v="1"/>
    <x v="2"/>
    <s v="Efectivo"/>
    <x v="0"/>
    <x v="1"/>
    <n v="0"/>
    <x v="3"/>
    <s v="Combo"/>
    <x v="2"/>
    <x v="1"/>
    <x v="2"/>
    <n v="11.2"/>
    <x v="1"/>
    <n v="19"/>
    <n v="16"/>
  </r>
  <r>
    <s v="VTA02339"/>
    <x v="49"/>
    <n v="19"/>
    <x v="0"/>
    <x v="0"/>
    <x v="1"/>
    <x v="1"/>
    <x v="58"/>
    <s v="San Lorenzo 25, Nueva Córdoba"/>
    <x v="0"/>
    <x v="4"/>
    <x v="2"/>
    <s v=""/>
    <x v="0"/>
    <x v="2"/>
    <n v="1287.94"/>
    <x v="0"/>
    <n v="1287.94"/>
    <s v="Delivery"/>
    <x v="0"/>
    <x v="2"/>
    <s v="App"/>
    <x v="2"/>
    <x v="1"/>
    <n v="0"/>
    <x v="0"/>
    <s v="2x1"/>
    <x v="0"/>
    <x v="1"/>
    <x v="3"/>
    <n v="3.5"/>
    <x v="4"/>
    <n v="34"/>
    <n v="33"/>
  </r>
  <r>
    <s v="VTA02502"/>
    <x v="49"/>
    <n v="19"/>
    <x v="0"/>
    <x v="0"/>
    <x v="1"/>
    <x v="1"/>
    <x v="286"/>
    <s v="San Lorenzo 25, Nueva Córdoba"/>
    <x v="0"/>
    <x v="13"/>
    <x v="9"/>
    <s v="Venti"/>
    <x v="4"/>
    <x v="1"/>
    <n v="1662.41"/>
    <x v="0"/>
    <n v="6649.64"/>
    <s v="Delivery"/>
    <x v="1"/>
    <x v="2"/>
    <s v="Efectivo"/>
    <x v="0"/>
    <x v="1"/>
    <n v="0"/>
    <x v="1"/>
    <s v="Happy Hour"/>
    <x v="4"/>
    <x v="1"/>
    <x v="1"/>
    <n v="5"/>
    <x v="1"/>
    <n v="47"/>
    <n v="43"/>
  </r>
  <r>
    <s v="VTA02561"/>
    <x v="49"/>
    <n v="19"/>
    <x v="0"/>
    <x v="0"/>
    <x v="1"/>
    <x v="1"/>
    <x v="581"/>
    <s v="San Lorenzo 25, Nueva Córdoba"/>
    <x v="0"/>
    <x v="0"/>
    <x v="0"/>
    <s v=""/>
    <x v="0"/>
    <x v="0"/>
    <n v="1156.19"/>
    <x v="0"/>
    <n v="3468.57"/>
    <s v="En tienda"/>
    <x v="0"/>
    <x v="0"/>
    <s v="Tarjeta"/>
    <x v="1"/>
    <x v="1"/>
    <n v="0"/>
    <x v="1"/>
    <s v="Happy Hour"/>
    <x v="5"/>
    <x v="1"/>
    <x v="3"/>
    <n v="3.6"/>
    <x v="0"/>
    <n v="41"/>
    <n v="38"/>
  </r>
  <r>
    <s v="VTA02719"/>
    <x v="49"/>
    <n v="19"/>
    <x v="0"/>
    <x v="0"/>
    <x v="1"/>
    <x v="1"/>
    <x v="755"/>
    <s v="Avenida Colón 608"/>
    <x v="2"/>
    <x v="2"/>
    <x v="2"/>
    <s v=""/>
    <x v="0"/>
    <x v="4"/>
    <n v="1108.99"/>
    <x v="0"/>
    <n v="2217.98"/>
    <s v="Delivery"/>
    <x v="0"/>
    <x v="2"/>
    <s v="Efectivo"/>
    <x v="0"/>
    <x v="1"/>
    <n v="0"/>
    <x v="0"/>
    <s v="2x1"/>
    <x v="4"/>
    <x v="2"/>
    <x v="0"/>
    <n v="13.1"/>
    <x v="4"/>
    <n v="26"/>
    <n v="24"/>
  </r>
  <r>
    <s v="VTA02793"/>
    <x v="49"/>
    <n v="19"/>
    <x v="0"/>
    <x v="0"/>
    <x v="1"/>
    <x v="1"/>
    <x v="149"/>
    <s v="Avenida Colón 608"/>
    <x v="2"/>
    <x v="8"/>
    <x v="0"/>
    <s v=""/>
    <x v="0"/>
    <x v="3"/>
    <n v="1594.93"/>
    <x v="0"/>
    <n v="7974.65"/>
    <s v="Take Away"/>
    <x v="1"/>
    <x v="1"/>
    <s v="App"/>
    <x v="2"/>
    <x v="1"/>
    <n v="0"/>
    <x v="2"/>
    <s v="Ninguna"/>
    <x v="2"/>
    <x v="2"/>
    <x v="2"/>
    <n v="10"/>
    <x v="2"/>
    <n v="10"/>
    <n v="5"/>
  </r>
  <r>
    <s v="VTA02967"/>
    <x v="49"/>
    <n v="19"/>
    <x v="0"/>
    <x v="0"/>
    <x v="1"/>
    <x v="1"/>
    <x v="132"/>
    <s v="Córdoba Shopping"/>
    <x v="3"/>
    <x v="10"/>
    <x v="8"/>
    <s v="Venti"/>
    <x v="4"/>
    <x v="2"/>
    <n v="2002.23"/>
    <x v="2"/>
    <n v="2002.23"/>
    <s v="Delivery"/>
    <x v="0"/>
    <x v="2"/>
    <s v="Efectivo"/>
    <x v="0"/>
    <x v="0"/>
    <n v="15"/>
    <x v="3"/>
    <s v="Combo"/>
    <x v="1"/>
    <x v="1"/>
    <x v="3"/>
    <n v="2.9"/>
    <x v="1"/>
    <n v="30"/>
    <n v="29"/>
  </r>
  <r>
    <s v="VTA02991"/>
    <x v="49"/>
    <n v="19"/>
    <x v="0"/>
    <x v="0"/>
    <x v="1"/>
    <x v="1"/>
    <x v="788"/>
    <s v="San Lorenzo 25, Nueva Córdoba"/>
    <x v="0"/>
    <x v="10"/>
    <x v="8"/>
    <s v="Venti"/>
    <x v="4"/>
    <x v="0"/>
    <n v="1840.68"/>
    <x v="0"/>
    <n v="5522.04"/>
    <s v="Take Away"/>
    <x v="1"/>
    <x v="1"/>
    <s v="App"/>
    <x v="2"/>
    <x v="1"/>
    <n v="0"/>
    <x v="3"/>
    <s v="Combo"/>
    <x v="2"/>
    <x v="1"/>
    <x v="1"/>
    <n v="9.1"/>
    <x v="0"/>
    <n v="43"/>
    <n v="40"/>
  </r>
  <r>
    <s v="VTA03168"/>
    <x v="49"/>
    <n v="19"/>
    <x v="0"/>
    <x v="0"/>
    <x v="1"/>
    <x v="1"/>
    <x v="449"/>
    <s v="Calle San Lorenzo 47"/>
    <x v="1"/>
    <x v="1"/>
    <x v="1"/>
    <s v=""/>
    <x v="0"/>
    <x v="1"/>
    <n v="827.82"/>
    <x v="1"/>
    <n v="3311.28"/>
    <s v="En tienda"/>
    <x v="0"/>
    <x v="0"/>
    <s v="Efectivo"/>
    <x v="0"/>
    <x v="0"/>
    <n v="0"/>
    <x v="1"/>
    <s v="Happy Hour"/>
    <x v="4"/>
    <x v="2"/>
    <x v="1"/>
    <n v="6.8"/>
    <x v="2"/>
    <n v="13"/>
    <n v="9"/>
  </r>
  <r>
    <s v="VTA03267"/>
    <x v="49"/>
    <n v="19"/>
    <x v="0"/>
    <x v="0"/>
    <x v="1"/>
    <x v="1"/>
    <x v="789"/>
    <s v="Calle San Lorenzo 47"/>
    <x v="1"/>
    <x v="19"/>
    <x v="7"/>
    <s v=""/>
    <x v="0"/>
    <x v="1"/>
    <n v="2320.6"/>
    <x v="2"/>
    <n v="9282.4"/>
    <s v="En tienda"/>
    <x v="1"/>
    <x v="0"/>
    <s v="App"/>
    <x v="2"/>
    <x v="1"/>
    <n v="0"/>
    <x v="0"/>
    <s v="2x1"/>
    <x v="1"/>
    <x v="2"/>
    <x v="2"/>
    <n v="11.3"/>
    <x v="4"/>
    <n v="34"/>
    <n v="30"/>
  </r>
  <r>
    <s v="VTA03386"/>
    <x v="49"/>
    <n v="19"/>
    <x v="0"/>
    <x v="0"/>
    <x v="1"/>
    <x v="1"/>
    <x v="517"/>
    <s v="Avenida Colón 608"/>
    <x v="2"/>
    <x v="10"/>
    <x v="8"/>
    <s v="Tall"/>
    <x v="1"/>
    <x v="3"/>
    <n v="1916.59"/>
    <x v="0"/>
    <n v="9582.9500000000007"/>
    <s v="Delivery"/>
    <x v="1"/>
    <x v="2"/>
    <s v="Efectivo"/>
    <x v="0"/>
    <x v="0"/>
    <n v="10"/>
    <x v="3"/>
    <s v="Combo"/>
    <x v="3"/>
    <x v="0"/>
    <x v="3"/>
    <n v="2.4"/>
    <x v="0"/>
    <n v="16"/>
    <n v="11"/>
  </r>
  <r>
    <s v="VTA03457"/>
    <x v="49"/>
    <n v="19"/>
    <x v="0"/>
    <x v="0"/>
    <x v="1"/>
    <x v="1"/>
    <x v="706"/>
    <s v="San Lorenzo 25, Nueva Córdoba"/>
    <x v="0"/>
    <x v="21"/>
    <x v="1"/>
    <s v=""/>
    <x v="0"/>
    <x v="0"/>
    <n v="744.97"/>
    <x v="1"/>
    <n v="2234.91"/>
    <s v="En tienda"/>
    <x v="0"/>
    <x v="0"/>
    <s v="Efectivo"/>
    <x v="0"/>
    <x v="1"/>
    <n v="0"/>
    <x v="1"/>
    <s v="Happy Hour"/>
    <x v="0"/>
    <x v="0"/>
    <x v="0"/>
    <n v="13.4"/>
    <x v="4"/>
    <n v="41"/>
    <n v="38"/>
  </r>
  <r>
    <s v="VTA03639"/>
    <x v="49"/>
    <n v="19"/>
    <x v="0"/>
    <x v="0"/>
    <x v="1"/>
    <x v="1"/>
    <x v="570"/>
    <s v="San Lorenzo 25, Nueva Córdoba"/>
    <x v="0"/>
    <x v="19"/>
    <x v="7"/>
    <s v=""/>
    <x v="0"/>
    <x v="3"/>
    <n v="2183.13"/>
    <x v="2"/>
    <n v="10915.65"/>
    <s v="Take Away"/>
    <x v="2"/>
    <x v="1"/>
    <s v="App"/>
    <x v="2"/>
    <x v="0"/>
    <n v="10"/>
    <x v="2"/>
    <s v="Ninguna"/>
    <x v="0"/>
    <x v="2"/>
    <x v="3"/>
    <n v="3.6"/>
    <x v="4"/>
    <n v="12"/>
    <n v="7"/>
  </r>
  <r>
    <s v="VTA03666"/>
    <x v="49"/>
    <n v="19"/>
    <x v="0"/>
    <x v="0"/>
    <x v="1"/>
    <x v="1"/>
    <x v="573"/>
    <s v="Calle San Lorenzo 47"/>
    <x v="1"/>
    <x v="6"/>
    <x v="5"/>
    <s v=""/>
    <x v="0"/>
    <x v="2"/>
    <n v="1862.83"/>
    <x v="0"/>
    <n v="1862.83"/>
    <s v="Take Away"/>
    <x v="0"/>
    <x v="1"/>
    <s v="Tarjeta"/>
    <x v="1"/>
    <x v="1"/>
    <n v="0"/>
    <x v="0"/>
    <s v="2x1"/>
    <x v="4"/>
    <x v="2"/>
    <x v="1"/>
    <n v="7.6"/>
    <x v="1"/>
    <n v="27"/>
    <n v="26"/>
  </r>
  <r>
    <s v="VTA03765"/>
    <x v="49"/>
    <n v="19"/>
    <x v="0"/>
    <x v="0"/>
    <x v="1"/>
    <x v="1"/>
    <x v="675"/>
    <s v="San Lorenzo 25, Nueva Córdoba"/>
    <x v="0"/>
    <x v="6"/>
    <x v="5"/>
    <s v=""/>
    <x v="0"/>
    <x v="4"/>
    <n v="1983.14"/>
    <x v="0"/>
    <n v="3966.28"/>
    <s v="Take Away"/>
    <x v="0"/>
    <x v="1"/>
    <s v="Efectivo"/>
    <x v="0"/>
    <x v="1"/>
    <n v="0"/>
    <x v="1"/>
    <s v="Happy Hour"/>
    <x v="5"/>
    <x v="2"/>
    <x v="3"/>
    <n v="3.7"/>
    <x v="1"/>
    <n v="25"/>
    <n v="23"/>
  </r>
  <r>
    <s v="VTA03783"/>
    <x v="49"/>
    <n v="19"/>
    <x v="0"/>
    <x v="0"/>
    <x v="1"/>
    <x v="1"/>
    <x v="473"/>
    <s v="Córdoba Shopping"/>
    <x v="3"/>
    <x v="3"/>
    <x v="3"/>
    <s v=""/>
    <x v="0"/>
    <x v="3"/>
    <n v="1257.92"/>
    <x v="0"/>
    <n v="6289.6"/>
    <s v="Delivery"/>
    <x v="1"/>
    <x v="2"/>
    <s v="App"/>
    <x v="2"/>
    <x v="1"/>
    <n v="0"/>
    <x v="2"/>
    <s v="Ninguna"/>
    <x v="3"/>
    <x v="0"/>
    <x v="1"/>
    <n v="7.2"/>
    <x v="2"/>
    <n v="13"/>
    <n v="8"/>
  </r>
  <r>
    <s v="VTA03888"/>
    <x v="49"/>
    <n v="19"/>
    <x v="0"/>
    <x v="0"/>
    <x v="1"/>
    <x v="1"/>
    <x v="749"/>
    <s v="Avenida Colón 608"/>
    <x v="2"/>
    <x v="6"/>
    <x v="5"/>
    <s v=""/>
    <x v="0"/>
    <x v="0"/>
    <n v="1761.85"/>
    <x v="0"/>
    <n v="5285.55"/>
    <s v="Delivery"/>
    <x v="1"/>
    <x v="2"/>
    <s v="Efectivo"/>
    <x v="0"/>
    <x v="1"/>
    <n v="0"/>
    <x v="3"/>
    <s v="Combo"/>
    <x v="1"/>
    <x v="1"/>
    <x v="2"/>
    <n v="10.7"/>
    <x v="2"/>
    <n v="34"/>
    <n v="31"/>
  </r>
  <r>
    <s v="VTA03896"/>
    <x v="49"/>
    <n v="19"/>
    <x v="0"/>
    <x v="0"/>
    <x v="1"/>
    <x v="1"/>
    <x v="732"/>
    <s v="Córdoba Shopping"/>
    <x v="3"/>
    <x v="6"/>
    <x v="5"/>
    <s v=""/>
    <x v="0"/>
    <x v="3"/>
    <n v="1792.49"/>
    <x v="0"/>
    <n v="8962.4500000000007"/>
    <s v="En tienda"/>
    <x v="1"/>
    <x v="0"/>
    <s v="App"/>
    <x v="2"/>
    <x v="0"/>
    <n v="10"/>
    <x v="2"/>
    <s v="Ninguna"/>
    <x v="4"/>
    <x v="1"/>
    <x v="3"/>
    <n v="2.4"/>
    <x v="0"/>
    <n v="25"/>
    <n v="20"/>
  </r>
  <r>
    <s v="VTA04291"/>
    <x v="49"/>
    <n v="19"/>
    <x v="0"/>
    <x v="0"/>
    <x v="1"/>
    <x v="1"/>
    <x v="80"/>
    <s v="Calle San Lorenzo 47"/>
    <x v="1"/>
    <x v="14"/>
    <x v="6"/>
    <s v=""/>
    <x v="0"/>
    <x v="2"/>
    <n v="3222.2"/>
    <x v="3"/>
    <n v="3222.2"/>
    <s v="Take Away"/>
    <x v="0"/>
    <x v="1"/>
    <s v="Efectivo"/>
    <x v="0"/>
    <x v="1"/>
    <n v="0"/>
    <x v="2"/>
    <s v="Ninguna"/>
    <x v="4"/>
    <x v="2"/>
    <x v="3"/>
    <n v="4.3"/>
    <x v="4"/>
    <n v="18"/>
    <n v="17"/>
  </r>
  <r>
    <s v="VTA04804"/>
    <x v="49"/>
    <n v="19"/>
    <x v="0"/>
    <x v="0"/>
    <x v="1"/>
    <x v="1"/>
    <x v="452"/>
    <s v="Avenida Colón 608"/>
    <x v="2"/>
    <x v="21"/>
    <x v="1"/>
    <s v=""/>
    <x v="0"/>
    <x v="3"/>
    <n v="824.92"/>
    <x v="1"/>
    <n v="4124.6000000000004"/>
    <s v="Delivery"/>
    <x v="0"/>
    <x v="2"/>
    <s v="Efectivo"/>
    <x v="0"/>
    <x v="0"/>
    <n v="0"/>
    <x v="2"/>
    <s v="Ninguna"/>
    <x v="1"/>
    <x v="1"/>
    <x v="1"/>
    <n v="5.3"/>
    <x v="3"/>
    <n v="15"/>
    <n v="10"/>
  </r>
  <r>
    <s v="VTA04858"/>
    <x v="49"/>
    <n v="19"/>
    <x v="0"/>
    <x v="0"/>
    <x v="1"/>
    <x v="1"/>
    <x v="712"/>
    <s v="Avenida Colón 608"/>
    <x v="2"/>
    <x v="19"/>
    <x v="7"/>
    <s v=""/>
    <x v="0"/>
    <x v="0"/>
    <n v="2708.53"/>
    <x v="2"/>
    <n v="8125.59"/>
    <s v="En tienda"/>
    <x v="1"/>
    <x v="0"/>
    <s v="Efectivo"/>
    <x v="0"/>
    <x v="1"/>
    <n v="0"/>
    <x v="0"/>
    <s v="2x1"/>
    <x v="3"/>
    <x v="0"/>
    <x v="0"/>
    <n v="13.2"/>
    <x v="2"/>
    <n v="31"/>
    <n v="28"/>
  </r>
  <r>
    <s v="VTA04903"/>
    <x v="49"/>
    <n v="19"/>
    <x v="0"/>
    <x v="0"/>
    <x v="1"/>
    <x v="1"/>
    <x v="623"/>
    <s v="Avenida Colón 608"/>
    <x v="2"/>
    <x v="9"/>
    <x v="7"/>
    <s v=""/>
    <x v="0"/>
    <x v="1"/>
    <n v="2925.13"/>
    <x v="2"/>
    <n v="11700.52"/>
    <s v="En tienda"/>
    <x v="2"/>
    <x v="0"/>
    <s v="Efectivo"/>
    <x v="0"/>
    <x v="1"/>
    <n v="0"/>
    <x v="2"/>
    <s v="Ninguna"/>
    <x v="3"/>
    <x v="2"/>
    <x v="3"/>
    <n v="2.1"/>
    <x v="0"/>
    <n v="38"/>
    <n v="34"/>
  </r>
  <r>
    <s v="VTA04960"/>
    <x v="49"/>
    <n v="19"/>
    <x v="0"/>
    <x v="0"/>
    <x v="1"/>
    <x v="1"/>
    <x v="398"/>
    <s v="San Lorenzo 25, Nueva Córdoba"/>
    <x v="0"/>
    <x v="3"/>
    <x v="3"/>
    <s v=""/>
    <x v="0"/>
    <x v="0"/>
    <n v="1296.5999999999999"/>
    <x v="0"/>
    <n v="3889.8"/>
    <s v="Delivery"/>
    <x v="0"/>
    <x v="2"/>
    <s v="App"/>
    <x v="2"/>
    <x v="0"/>
    <n v="0"/>
    <x v="0"/>
    <s v="2x1"/>
    <x v="5"/>
    <x v="0"/>
    <x v="1"/>
    <n v="7.7"/>
    <x v="0"/>
    <n v="14"/>
    <n v="11"/>
  </r>
  <r>
    <s v="VTA00008"/>
    <x v="50"/>
    <n v="20"/>
    <x v="1"/>
    <x v="1"/>
    <x v="1"/>
    <x v="1"/>
    <x v="389"/>
    <s v="Córdoba Shopping"/>
    <x v="3"/>
    <x v="26"/>
    <x v="9"/>
    <s v="Grande"/>
    <x v="3"/>
    <x v="0"/>
    <n v="1740.24"/>
    <x v="0"/>
    <n v="5220.72"/>
    <s v="En tienda"/>
    <x v="1"/>
    <x v="0"/>
    <s v="Efectivo"/>
    <x v="0"/>
    <x v="0"/>
    <n v="15"/>
    <x v="1"/>
    <s v="Happy Hour"/>
    <x v="5"/>
    <x v="0"/>
    <x v="1"/>
    <n v="8.9"/>
    <x v="3"/>
    <n v="40"/>
    <n v="37"/>
  </r>
  <r>
    <s v="VTA00154"/>
    <x v="50"/>
    <n v="20"/>
    <x v="1"/>
    <x v="1"/>
    <x v="1"/>
    <x v="1"/>
    <x v="380"/>
    <s v="Córdoba Shopping"/>
    <x v="3"/>
    <x v="19"/>
    <x v="7"/>
    <s v=""/>
    <x v="0"/>
    <x v="1"/>
    <n v="2184.59"/>
    <x v="2"/>
    <n v="8738.36"/>
    <s v="Take Away"/>
    <x v="1"/>
    <x v="1"/>
    <s v="App"/>
    <x v="2"/>
    <x v="0"/>
    <n v="0"/>
    <x v="1"/>
    <s v="Happy Hour"/>
    <x v="1"/>
    <x v="1"/>
    <x v="1"/>
    <n v="6.5"/>
    <x v="2"/>
    <n v="27"/>
    <n v="23"/>
  </r>
  <r>
    <s v="VTA00216"/>
    <x v="50"/>
    <n v="20"/>
    <x v="1"/>
    <x v="1"/>
    <x v="1"/>
    <x v="1"/>
    <x v="72"/>
    <s v="Avenida Colón 608"/>
    <x v="2"/>
    <x v="9"/>
    <x v="7"/>
    <s v=""/>
    <x v="0"/>
    <x v="3"/>
    <n v="2249.17"/>
    <x v="2"/>
    <n v="11245.85"/>
    <s v="Take Away"/>
    <x v="2"/>
    <x v="1"/>
    <s v="App"/>
    <x v="2"/>
    <x v="1"/>
    <n v="0"/>
    <x v="0"/>
    <s v="2x1"/>
    <x v="1"/>
    <x v="2"/>
    <x v="3"/>
    <n v="2.7"/>
    <x v="1"/>
    <n v="11"/>
    <n v="6"/>
  </r>
  <r>
    <s v="VTA00313"/>
    <x v="50"/>
    <n v="20"/>
    <x v="1"/>
    <x v="1"/>
    <x v="1"/>
    <x v="1"/>
    <x v="374"/>
    <s v="Córdoba Shopping"/>
    <x v="3"/>
    <x v="1"/>
    <x v="1"/>
    <s v=""/>
    <x v="0"/>
    <x v="3"/>
    <n v="1067.8499999999999"/>
    <x v="0"/>
    <n v="5339.25"/>
    <s v="En tienda"/>
    <x v="1"/>
    <x v="0"/>
    <s v="Tarjeta"/>
    <x v="1"/>
    <x v="1"/>
    <n v="0"/>
    <x v="0"/>
    <s v="2x1"/>
    <x v="5"/>
    <x v="2"/>
    <x v="1"/>
    <n v="6.8"/>
    <x v="2"/>
    <n v="28"/>
    <n v="23"/>
  </r>
  <r>
    <s v="VTA00315"/>
    <x v="50"/>
    <n v="20"/>
    <x v="1"/>
    <x v="1"/>
    <x v="1"/>
    <x v="1"/>
    <x v="689"/>
    <s v="San Lorenzo 25, Nueva Córdoba"/>
    <x v="0"/>
    <x v="19"/>
    <x v="7"/>
    <s v=""/>
    <x v="0"/>
    <x v="4"/>
    <n v="2063.9"/>
    <x v="2"/>
    <n v="4127.8"/>
    <s v="Take Away"/>
    <x v="0"/>
    <x v="1"/>
    <s v="App"/>
    <x v="2"/>
    <x v="0"/>
    <n v="0"/>
    <x v="2"/>
    <s v="Ninguna"/>
    <x v="2"/>
    <x v="2"/>
    <x v="2"/>
    <n v="11.4"/>
    <x v="2"/>
    <n v="38"/>
    <n v="36"/>
  </r>
  <r>
    <s v="VTA00337"/>
    <x v="50"/>
    <n v="20"/>
    <x v="1"/>
    <x v="1"/>
    <x v="1"/>
    <x v="1"/>
    <x v="287"/>
    <s v="Avenida Colón 608"/>
    <x v="2"/>
    <x v="10"/>
    <x v="8"/>
    <s v="Venti"/>
    <x v="4"/>
    <x v="1"/>
    <n v="1628.45"/>
    <x v="0"/>
    <n v="6513.8"/>
    <s v="Delivery"/>
    <x v="1"/>
    <x v="2"/>
    <s v="Efectivo"/>
    <x v="0"/>
    <x v="1"/>
    <n v="0"/>
    <x v="1"/>
    <s v="Happy Hour"/>
    <x v="5"/>
    <x v="2"/>
    <x v="3"/>
    <n v="4.5"/>
    <x v="1"/>
    <n v="12"/>
    <n v="8"/>
  </r>
  <r>
    <s v="VTA00375"/>
    <x v="50"/>
    <n v="20"/>
    <x v="1"/>
    <x v="1"/>
    <x v="1"/>
    <x v="1"/>
    <x v="141"/>
    <s v="Avenida Colón 608"/>
    <x v="2"/>
    <x v="3"/>
    <x v="3"/>
    <s v=""/>
    <x v="0"/>
    <x v="4"/>
    <n v="1174.0899999999999"/>
    <x v="0"/>
    <n v="2348.1799999999998"/>
    <s v="Take Away"/>
    <x v="0"/>
    <x v="1"/>
    <s v="App"/>
    <x v="2"/>
    <x v="0"/>
    <n v="15"/>
    <x v="2"/>
    <s v="Ninguna"/>
    <x v="0"/>
    <x v="2"/>
    <x v="1"/>
    <n v="8.1"/>
    <x v="0"/>
    <n v="30"/>
    <n v="28"/>
  </r>
  <r>
    <s v="VTA00635"/>
    <x v="50"/>
    <n v="20"/>
    <x v="1"/>
    <x v="1"/>
    <x v="1"/>
    <x v="1"/>
    <x v="276"/>
    <s v="San Lorenzo 25, Nueva Córdoba"/>
    <x v="0"/>
    <x v="6"/>
    <x v="5"/>
    <s v=""/>
    <x v="0"/>
    <x v="1"/>
    <n v="1600.54"/>
    <x v="0"/>
    <n v="6402.16"/>
    <s v="En tienda"/>
    <x v="1"/>
    <x v="0"/>
    <s v="Efectivo"/>
    <x v="0"/>
    <x v="1"/>
    <n v="0"/>
    <x v="2"/>
    <s v="Ninguna"/>
    <x v="2"/>
    <x v="1"/>
    <x v="3"/>
    <n v="4.5999999999999996"/>
    <x v="1"/>
    <n v="17"/>
    <n v="13"/>
  </r>
  <r>
    <s v="VTA00742"/>
    <x v="50"/>
    <n v="20"/>
    <x v="1"/>
    <x v="1"/>
    <x v="1"/>
    <x v="1"/>
    <x v="483"/>
    <s v="Córdoba Shopping"/>
    <x v="3"/>
    <x v="1"/>
    <x v="1"/>
    <s v=""/>
    <x v="0"/>
    <x v="1"/>
    <n v="857.43"/>
    <x v="1"/>
    <n v="3429.72"/>
    <s v="Delivery"/>
    <x v="0"/>
    <x v="2"/>
    <s v="Tarjeta"/>
    <x v="1"/>
    <x v="1"/>
    <n v="0"/>
    <x v="0"/>
    <s v="2x1"/>
    <x v="0"/>
    <x v="2"/>
    <x v="3"/>
    <n v="3.1"/>
    <x v="3"/>
    <n v="15"/>
    <n v="11"/>
  </r>
  <r>
    <s v="VTA00778"/>
    <x v="50"/>
    <n v="20"/>
    <x v="1"/>
    <x v="1"/>
    <x v="1"/>
    <x v="1"/>
    <x v="4"/>
    <s v="Avenida Colón 608"/>
    <x v="2"/>
    <x v="3"/>
    <x v="3"/>
    <s v=""/>
    <x v="0"/>
    <x v="3"/>
    <n v="1198.21"/>
    <x v="0"/>
    <n v="5991.05"/>
    <s v="Delivery"/>
    <x v="1"/>
    <x v="2"/>
    <s v="App"/>
    <x v="2"/>
    <x v="0"/>
    <n v="10"/>
    <x v="3"/>
    <s v="Combo"/>
    <x v="0"/>
    <x v="1"/>
    <x v="1"/>
    <n v="8.6999999999999993"/>
    <x v="4"/>
    <n v="37"/>
    <n v="32"/>
  </r>
  <r>
    <s v="VTA00791"/>
    <x v="50"/>
    <n v="20"/>
    <x v="1"/>
    <x v="1"/>
    <x v="1"/>
    <x v="1"/>
    <x v="394"/>
    <s v="Avenida Colón 608"/>
    <x v="2"/>
    <x v="6"/>
    <x v="5"/>
    <s v=""/>
    <x v="0"/>
    <x v="0"/>
    <n v="2173.94"/>
    <x v="2"/>
    <n v="6521.82"/>
    <s v="Delivery"/>
    <x v="1"/>
    <x v="2"/>
    <s v="Tarjeta"/>
    <x v="1"/>
    <x v="1"/>
    <n v="0"/>
    <x v="2"/>
    <s v="Ninguna"/>
    <x v="2"/>
    <x v="0"/>
    <x v="2"/>
    <n v="12.4"/>
    <x v="1"/>
    <n v="12"/>
    <n v="9"/>
  </r>
  <r>
    <s v="VTA01083"/>
    <x v="50"/>
    <n v="20"/>
    <x v="1"/>
    <x v="1"/>
    <x v="1"/>
    <x v="1"/>
    <x v="321"/>
    <s v="San Lorenzo 25, Nueva Córdoba"/>
    <x v="0"/>
    <x v="9"/>
    <x v="7"/>
    <s v=""/>
    <x v="0"/>
    <x v="2"/>
    <n v="2046.64"/>
    <x v="2"/>
    <n v="2046.64"/>
    <s v="Delivery"/>
    <x v="0"/>
    <x v="2"/>
    <s v="App"/>
    <x v="2"/>
    <x v="0"/>
    <n v="10"/>
    <x v="2"/>
    <s v="Ninguna"/>
    <x v="3"/>
    <x v="1"/>
    <x v="1"/>
    <n v="8.6"/>
    <x v="2"/>
    <n v="12"/>
    <n v="11"/>
  </r>
  <r>
    <s v="VTA01235"/>
    <x v="50"/>
    <n v="20"/>
    <x v="1"/>
    <x v="1"/>
    <x v="1"/>
    <x v="1"/>
    <x v="63"/>
    <s v="Calle San Lorenzo 47"/>
    <x v="1"/>
    <x v="9"/>
    <x v="7"/>
    <s v=""/>
    <x v="0"/>
    <x v="4"/>
    <n v="2405.34"/>
    <x v="2"/>
    <n v="4810.68"/>
    <s v="En tienda"/>
    <x v="0"/>
    <x v="0"/>
    <s v="Tarjeta"/>
    <x v="1"/>
    <x v="1"/>
    <n v="0"/>
    <x v="2"/>
    <s v="Ninguna"/>
    <x v="3"/>
    <x v="2"/>
    <x v="1"/>
    <n v="6.8"/>
    <x v="3"/>
    <n v="48"/>
    <n v="46"/>
  </r>
  <r>
    <s v="VTA01261"/>
    <x v="50"/>
    <n v="20"/>
    <x v="1"/>
    <x v="1"/>
    <x v="1"/>
    <x v="1"/>
    <x v="136"/>
    <s v="Avenida Colón 608"/>
    <x v="2"/>
    <x v="6"/>
    <x v="5"/>
    <s v=""/>
    <x v="0"/>
    <x v="0"/>
    <n v="1897.2"/>
    <x v="0"/>
    <n v="5691.6"/>
    <s v="Delivery"/>
    <x v="1"/>
    <x v="2"/>
    <s v="Efectivo"/>
    <x v="0"/>
    <x v="1"/>
    <n v="0"/>
    <x v="0"/>
    <s v="2x1"/>
    <x v="4"/>
    <x v="2"/>
    <x v="1"/>
    <n v="7"/>
    <x v="1"/>
    <n v="26"/>
    <n v="23"/>
  </r>
  <r>
    <s v="VTA01278"/>
    <x v="50"/>
    <n v="20"/>
    <x v="1"/>
    <x v="1"/>
    <x v="1"/>
    <x v="1"/>
    <x v="105"/>
    <s v="San Lorenzo 25, Nueva Córdoba"/>
    <x v="0"/>
    <x v="7"/>
    <x v="6"/>
    <s v=""/>
    <x v="0"/>
    <x v="1"/>
    <n v="2975.71"/>
    <x v="2"/>
    <n v="11902.84"/>
    <s v="Delivery"/>
    <x v="2"/>
    <x v="2"/>
    <s v="Tarjeta"/>
    <x v="1"/>
    <x v="0"/>
    <n v="10"/>
    <x v="3"/>
    <s v="Combo"/>
    <x v="4"/>
    <x v="1"/>
    <x v="0"/>
    <n v="13.2"/>
    <x v="2"/>
    <n v="27"/>
    <n v="23"/>
  </r>
  <r>
    <s v="VTA01334"/>
    <x v="50"/>
    <n v="20"/>
    <x v="1"/>
    <x v="1"/>
    <x v="1"/>
    <x v="1"/>
    <x v="593"/>
    <s v="San Lorenzo 25, Nueva Córdoba"/>
    <x v="0"/>
    <x v="1"/>
    <x v="1"/>
    <s v=""/>
    <x v="0"/>
    <x v="0"/>
    <n v="1260.81"/>
    <x v="0"/>
    <n v="3782.43"/>
    <s v="Take Away"/>
    <x v="0"/>
    <x v="1"/>
    <s v="Efectivo"/>
    <x v="0"/>
    <x v="0"/>
    <n v="10"/>
    <x v="1"/>
    <s v="Happy Hour"/>
    <x v="0"/>
    <x v="2"/>
    <x v="1"/>
    <n v="5.0999999999999996"/>
    <x v="4"/>
    <n v="18"/>
    <n v="15"/>
  </r>
  <r>
    <s v="VTA01511"/>
    <x v="50"/>
    <n v="20"/>
    <x v="1"/>
    <x v="1"/>
    <x v="1"/>
    <x v="1"/>
    <x v="300"/>
    <s v="San Lorenzo 25, Nueva Córdoba"/>
    <x v="0"/>
    <x v="16"/>
    <x v="4"/>
    <s v="Grande"/>
    <x v="3"/>
    <x v="0"/>
    <n v="1692.3"/>
    <x v="0"/>
    <n v="5076.8999999999996"/>
    <s v="En tienda"/>
    <x v="1"/>
    <x v="0"/>
    <s v="Tarjeta"/>
    <x v="1"/>
    <x v="1"/>
    <n v="0"/>
    <x v="2"/>
    <s v="Ninguna"/>
    <x v="0"/>
    <x v="2"/>
    <x v="2"/>
    <n v="10.1"/>
    <x v="3"/>
    <n v="42"/>
    <n v="39"/>
  </r>
  <r>
    <s v="VTA01788"/>
    <x v="50"/>
    <n v="20"/>
    <x v="1"/>
    <x v="1"/>
    <x v="1"/>
    <x v="1"/>
    <x v="418"/>
    <s v="Avenida Colón 608"/>
    <x v="2"/>
    <x v="23"/>
    <x v="10"/>
    <s v=""/>
    <x v="0"/>
    <x v="3"/>
    <n v="1847.89"/>
    <x v="0"/>
    <n v="9239.4500000000007"/>
    <s v="Take Away"/>
    <x v="1"/>
    <x v="1"/>
    <s v="Efectivo"/>
    <x v="0"/>
    <x v="0"/>
    <n v="0"/>
    <x v="1"/>
    <s v="Happy Hour"/>
    <x v="2"/>
    <x v="2"/>
    <x v="2"/>
    <n v="11.5"/>
    <x v="1"/>
    <n v="22"/>
    <n v="17"/>
  </r>
  <r>
    <s v="VTA01933"/>
    <x v="50"/>
    <n v="20"/>
    <x v="1"/>
    <x v="1"/>
    <x v="1"/>
    <x v="1"/>
    <x v="24"/>
    <s v="Avenida Colón 608"/>
    <x v="2"/>
    <x v="16"/>
    <x v="4"/>
    <s v="Pequeño"/>
    <x v="2"/>
    <x v="2"/>
    <n v="1307.29"/>
    <x v="0"/>
    <n v="1307.29"/>
    <s v="Take Away"/>
    <x v="0"/>
    <x v="1"/>
    <s v="Tarjeta"/>
    <x v="1"/>
    <x v="0"/>
    <n v="10"/>
    <x v="0"/>
    <s v="2x1"/>
    <x v="5"/>
    <x v="0"/>
    <x v="0"/>
    <n v="13"/>
    <x v="1"/>
    <n v="47"/>
    <n v="46"/>
  </r>
  <r>
    <s v="VTA02120"/>
    <x v="50"/>
    <n v="20"/>
    <x v="1"/>
    <x v="1"/>
    <x v="1"/>
    <x v="1"/>
    <x v="606"/>
    <s v="Avenida Colón 608"/>
    <x v="2"/>
    <x v="19"/>
    <x v="7"/>
    <s v=""/>
    <x v="0"/>
    <x v="0"/>
    <n v="2664.03"/>
    <x v="2"/>
    <n v="7992.09"/>
    <s v="Take Away"/>
    <x v="1"/>
    <x v="1"/>
    <s v="App"/>
    <x v="2"/>
    <x v="0"/>
    <n v="0"/>
    <x v="0"/>
    <s v="2x1"/>
    <x v="1"/>
    <x v="2"/>
    <x v="2"/>
    <n v="11.6"/>
    <x v="3"/>
    <n v="48"/>
    <n v="45"/>
  </r>
  <r>
    <s v="VTA02125"/>
    <x v="50"/>
    <n v="20"/>
    <x v="1"/>
    <x v="1"/>
    <x v="1"/>
    <x v="1"/>
    <x v="69"/>
    <s v="San Lorenzo 25, Nueva Córdoba"/>
    <x v="0"/>
    <x v="18"/>
    <x v="9"/>
    <s v="Tall"/>
    <x v="1"/>
    <x v="1"/>
    <n v="1608.72"/>
    <x v="0"/>
    <n v="6434.88"/>
    <s v="Take Away"/>
    <x v="1"/>
    <x v="1"/>
    <s v="App"/>
    <x v="2"/>
    <x v="0"/>
    <n v="10"/>
    <x v="0"/>
    <s v="2x1"/>
    <x v="0"/>
    <x v="0"/>
    <x v="1"/>
    <n v="5.7"/>
    <x v="2"/>
    <n v="42"/>
    <n v="38"/>
  </r>
  <r>
    <s v="VTA02130"/>
    <x v="50"/>
    <n v="20"/>
    <x v="1"/>
    <x v="1"/>
    <x v="1"/>
    <x v="1"/>
    <x v="41"/>
    <s v="Calle San Lorenzo 47"/>
    <x v="1"/>
    <x v="10"/>
    <x v="8"/>
    <s v="Venti"/>
    <x v="4"/>
    <x v="2"/>
    <n v="2079.6999999999998"/>
    <x v="2"/>
    <n v="2079.6999999999998"/>
    <s v="En tienda"/>
    <x v="0"/>
    <x v="0"/>
    <s v="Efectivo"/>
    <x v="0"/>
    <x v="0"/>
    <n v="0"/>
    <x v="0"/>
    <s v="2x1"/>
    <x v="1"/>
    <x v="2"/>
    <x v="2"/>
    <n v="10"/>
    <x v="1"/>
    <n v="46"/>
    <n v="45"/>
  </r>
  <r>
    <s v="VTA02245"/>
    <x v="50"/>
    <n v="20"/>
    <x v="1"/>
    <x v="1"/>
    <x v="1"/>
    <x v="1"/>
    <x v="616"/>
    <s v="San Lorenzo 25, Nueva Córdoba"/>
    <x v="0"/>
    <x v="1"/>
    <x v="1"/>
    <s v=""/>
    <x v="0"/>
    <x v="1"/>
    <n v="848.7"/>
    <x v="1"/>
    <n v="3394.8"/>
    <s v="En tienda"/>
    <x v="0"/>
    <x v="0"/>
    <s v="Tarjeta"/>
    <x v="1"/>
    <x v="1"/>
    <n v="0"/>
    <x v="1"/>
    <s v="Happy Hour"/>
    <x v="2"/>
    <x v="0"/>
    <x v="0"/>
    <n v="14.3"/>
    <x v="1"/>
    <n v="25"/>
    <n v="21"/>
  </r>
  <r>
    <s v="VTA02315"/>
    <x v="50"/>
    <n v="20"/>
    <x v="1"/>
    <x v="1"/>
    <x v="1"/>
    <x v="1"/>
    <x v="428"/>
    <s v="Avenida Colón 608"/>
    <x v="2"/>
    <x v="3"/>
    <x v="3"/>
    <s v=""/>
    <x v="0"/>
    <x v="4"/>
    <n v="1438.36"/>
    <x v="0"/>
    <n v="2876.72"/>
    <s v="Take Away"/>
    <x v="0"/>
    <x v="1"/>
    <s v="Efectivo"/>
    <x v="0"/>
    <x v="0"/>
    <n v="0"/>
    <x v="2"/>
    <s v="Ninguna"/>
    <x v="1"/>
    <x v="0"/>
    <x v="1"/>
    <n v="8.8000000000000007"/>
    <x v="0"/>
    <n v="43"/>
    <n v="41"/>
  </r>
  <r>
    <s v="VTA02333"/>
    <x v="50"/>
    <n v="20"/>
    <x v="1"/>
    <x v="1"/>
    <x v="1"/>
    <x v="1"/>
    <x v="790"/>
    <s v="San Lorenzo 25, Nueva Córdoba"/>
    <x v="0"/>
    <x v="10"/>
    <x v="8"/>
    <s v="Pequeño"/>
    <x v="2"/>
    <x v="0"/>
    <n v="1749.47"/>
    <x v="0"/>
    <n v="5248.41"/>
    <s v="En tienda"/>
    <x v="1"/>
    <x v="0"/>
    <s v="Tarjeta"/>
    <x v="1"/>
    <x v="0"/>
    <n v="15"/>
    <x v="1"/>
    <s v="Happy Hour"/>
    <x v="5"/>
    <x v="2"/>
    <x v="2"/>
    <n v="10.5"/>
    <x v="4"/>
    <n v="49"/>
    <n v="46"/>
  </r>
  <r>
    <s v="VTA02432"/>
    <x v="50"/>
    <n v="20"/>
    <x v="1"/>
    <x v="1"/>
    <x v="1"/>
    <x v="1"/>
    <x v="773"/>
    <s v="Avenida Colón 608"/>
    <x v="2"/>
    <x v="15"/>
    <x v="10"/>
    <s v=""/>
    <x v="0"/>
    <x v="0"/>
    <n v="1656.32"/>
    <x v="0"/>
    <n v="4968.96"/>
    <s v="Take Away"/>
    <x v="0"/>
    <x v="1"/>
    <s v="Efectivo"/>
    <x v="0"/>
    <x v="1"/>
    <n v="0"/>
    <x v="3"/>
    <s v="Combo"/>
    <x v="5"/>
    <x v="0"/>
    <x v="3"/>
    <n v="4.5"/>
    <x v="4"/>
    <n v="39"/>
    <n v="36"/>
  </r>
  <r>
    <s v="VTA02487"/>
    <x v="50"/>
    <n v="20"/>
    <x v="1"/>
    <x v="1"/>
    <x v="1"/>
    <x v="1"/>
    <x v="147"/>
    <s v="Avenida Colón 608"/>
    <x v="2"/>
    <x v="10"/>
    <x v="8"/>
    <s v="Pequeño"/>
    <x v="2"/>
    <x v="0"/>
    <n v="1848.82"/>
    <x v="0"/>
    <n v="5546.46"/>
    <s v="Delivery"/>
    <x v="1"/>
    <x v="2"/>
    <s v="Tarjeta"/>
    <x v="1"/>
    <x v="0"/>
    <n v="15"/>
    <x v="2"/>
    <s v="Ninguna"/>
    <x v="2"/>
    <x v="1"/>
    <x v="1"/>
    <n v="9.9"/>
    <x v="4"/>
    <n v="19"/>
    <n v="16"/>
  </r>
  <r>
    <s v="VTA02545"/>
    <x v="50"/>
    <n v="20"/>
    <x v="1"/>
    <x v="1"/>
    <x v="1"/>
    <x v="1"/>
    <x v="791"/>
    <s v="San Lorenzo 25, Nueva Córdoba"/>
    <x v="0"/>
    <x v="7"/>
    <x v="6"/>
    <s v=""/>
    <x v="0"/>
    <x v="4"/>
    <n v="3092.08"/>
    <x v="3"/>
    <n v="6184.16"/>
    <s v="En tienda"/>
    <x v="1"/>
    <x v="0"/>
    <s v="App"/>
    <x v="2"/>
    <x v="0"/>
    <n v="15"/>
    <x v="3"/>
    <s v="Combo"/>
    <x v="1"/>
    <x v="1"/>
    <x v="1"/>
    <n v="9.6999999999999993"/>
    <x v="1"/>
    <n v="44"/>
    <n v="42"/>
  </r>
  <r>
    <s v="VTA02556"/>
    <x v="50"/>
    <n v="20"/>
    <x v="1"/>
    <x v="1"/>
    <x v="1"/>
    <x v="1"/>
    <x v="208"/>
    <s v="Córdoba Shopping"/>
    <x v="3"/>
    <x v="28"/>
    <x v="2"/>
    <s v=""/>
    <x v="0"/>
    <x v="3"/>
    <n v="1050.3599999999999"/>
    <x v="0"/>
    <n v="5251.8"/>
    <s v="Take Away"/>
    <x v="1"/>
    <x v="1"/>
    <s v="App"/>
    <x v="2"/>
    <x v="0"/>
    <n v="0"/>
    <x v="2"/>
    <s v="Ninguna"/>
    <x v="0"/>
    <x v="2"/>
    <x v="3"/>
    <n v="3.5"/>
    <x v="1"/>
    <n v="33"/>
    <n v="28"/>
  </r>
  <r>
    <s v="VTA02591"/>
    <x v="50"/>
    <n v="20"/>
    <x v="1"/>
    <x v="1"/>
    <x v="1"/>
    <x v="1"/>
    <x v="582"/>
    <s v="Córdoba Shopping"/>
    <x v="3"/>
    <x v="21"/>
    <x v="1"/>
    <s v=""/>
    <x v="0"/>
    <x v="2"/>
    <n v="760.92"/>
    <x v="1"/>
    <n v="760.92"/>
    <s v="Take Away"/>
    <x v="0"/>
    <x v="1"/>
    <s v="Tarjeta"/>
    <x v="1"/>
    <x v="1"/>
    <n v="0"/>
    <x v="3"/>
    <s v="Combo"/>
    <x v="0"/>
    <x v="1"/>
    <x v="1"/>
    <n v="5"/>
    <x v="1"/>
    <n v="29"/>
    <n v="28"/>
  </r>
  <r>
    <s v="VTA02629"/>
    <x v="50"/>
    <n v="20"/>
    <x v="1"/>
    <x v="1"/>
    <x v="1"/>
    <x v="1"/>
    <x v="58"/>
    <s v="Avenida Colón 608"/>
    <x v="2"/>
    <x v="8"/>
    <x v="0"/>
    <s v=""/>
    <x v="0"/>
    <x v="4"/>
    <n v="1598.19"/>
    <x v="0"/>
    <n v="3196.38"/>
    <s v="En tienda"/>
    <x v="0"/>
    <x v="0"/>
    <s v="Efectivo"/>
    <x v="0"/>
    <x v="1"/>
    <n v="0"/>
    <x v="0"/>
    <s v="2x1"/>
    <x v="1"/>
    <x v="2"/>
    <x v="2"/>
    <n v="12.4"/>
    <x v="3"/>
    <n v="15"/>
    <n v="13"/>
  </r>
  <r>
    <s v="VTA02657"/>
    <x v="50"/>
    <n v="20"/>
    <x v="1"/>
    <x v="1"/>
    <x v="1"/>
    <x v="1"/>
    <x v="4"/>
    <s v="Avenida Colón 608"/>
    <x v="2"/>
    <x v="10"/>
    <x v="8"/>
    <s v="Venti"/>
    <x v="4"/>
    <x v="1"/>
    <n v="1985.63"/>
    <x v="0"/>
    <n v="7942.52"/>
    <s v="En tienda"/>
    <x v="1"/>
    <x v="0"/>
    <s v="App"/>
    <x v="2"/>
    <x v="0"/>
    <n v="0"/>
    <x v="1"/>
    <s v="Happy Hour"/>
    <x v="0"/>
    <x v="2"/>
    <x v="0"/>
    <n v="14.9"/>
    <x v="3"/>
    <n v="24"/>
    <n v="20"/>
  </r>
  <r>
    <s v="VTA02843"/>
    <x v="50"/>
    <n v="20"/>
    <x v="1"/>
    <x v="1"/>
    <x v="1"/>
    <x v="1"/>
    <x v="30"/>
    <s v="Avenida Colón 608"/>
    <x v="2"/>
    <x v="6"/>
    <x v="5"/>
    <s v=""/>
    <x v="0"/>
    <x v="3"/>
    <n v="2029.29"/>
    <x v="2"/>
    <n v="10146.450000000001"/>
    <s v="Delivery"/>
    <x v="2"/>
    <x v="2"/>
    <s v="Tarjeta"/>
    <x v="1"/>
    <x v="1"/>
    <n v="0"/>
    <x v="0"/>
    <s v="2x1"/>
    <x v="1"/>
    <x v="1"/>
    <x v="0"/>
    <n v="13.9"/>
    <x v="4"/>
    <n v="30"/>
    <n v="25"/>
  </r>
  <r>
    <s v="VTA02992"/>
    <x v="50"/>
    <n v="20"/>
    <x v="1"/>
    <x v="1"/>
    <x v="1"/>
    <x v="1"/>
    <x v="544"/>
    <s v="Avenida Colón 608"/>
    <x v="2"/>
    <x v="9"/>
    <x v="7"/>
    <s v=""/>
    <x v="0"/>
    <x v="4"/>
    <n v="2912.08"/>
    <x v="2"/>
    <n v="5824.16"/>
    <s v="Take Away"/>
    <x v="1"/>
    <x v="1"/>
    <s v="Tarjeta"/>
    <x v="1"/>
    <x v="0"/>
    <n v="10"/>
    <x v="0"/>
    <s v="2x1"/>
    <x v="5"/>
    <x v="0"/>
    <x v="1"/>
    <n v="8"/>
    <x v="0"/>
    <n v="37"/>
    <n v="35"/>
  </r>
  <r>
    <s v="VTA03024"/>
    <x v="50"/>
    <n v="20"/>
    <x v="1"/>
    <x v="1"/>
    <x v="1"/>
    <x v="1"/>
    <x v="298"/>
    <s v="Avenida Colón 608"/>
    <x v="2"/>
    <x v="21"/>
    <x v="1"/>
    <s v=""/>
    <x v="0"/>
    <x v="4"/>
    <n v="1159.6199999999999"/>
    <x v="0"/>
    <n v="2319.2399999999998"/>
    <s v="En tienda"/>
    <x v="0"/>
    <x v="0"/>
    <s v="Efectivo"/>
    <x v="0"/>
    <x v="0"/>
    <n v="10"/>
    <x v="0"/>
    <s v="2x1"/>
    <x v="1"/>
    <x v="0"/>
    <x v="1"/>
    <n v="9.3000000000000007"/>
    <x v="0"/>
    <n v="38"/>
    <n v="36"/>
  </r>
  <r>
    <s v="VTA03030"/>
    <x v="50"/>
    <n v="20"/>
    <x v="1"/>
    <x v="1"/>
    <x v="1"/>
    <x v="1"/>
    <x v="385"/>
    <s v="Avenida Colón 608"/>
    <x v="2"/>
    <x v="24"/>
    <x v="9"/>
    <s v="Venti"/>
    <x v="4"/>
    <x v="2"/>
    <n v="1519.28"/>
    <x v="0"/>
    <n v="1519.28"/>
    <s v="Delivery"/>
    <x v="0"/>
    <x v="2"/>
    <s v="Efectivo"/>
    <x v="0"/>
    <x v="1"/>
    <n v="0"/>
    <x v="2"/>
    <s v="Ninguna"/>
    <x v="4"/>
    <x v="1"/>
    <x v="2"/>
    <n v="10.5"/>
    <x v="0"/>
    <n v="15"/>
    <n v="14"/>
  </r>
  <r>
    <s v="VTA03048"/>
    <x v="50"/>
    <n v="20"/>
    <x v="1"/>
    <x v="1"/>
    <x v="1"/>
    <x v="1"/>
    <x v="765"/>
    <s v="Córdoba Shopping"/>
    <x v="3"/>
    <x v="1"/>
    <x v="1"/>
    <s v=""/>
    <x v="0"/>
    <x v="1"/>
    <n v="1170.53"/>
    <x v="0"/>
    <n v="4682.12"/>
    <s v="En tienda"/>
    <x v="0"/>
    <x v="0"/>
    <s v="Tarjeta"/>
    <x v="1"/>
    <x v="1"/>
    <n v="0"/>
    <x v="1"/>
    <s v="Happy Hour"/>
    <x v="1"/>
    <x v="1"/>
    <x v="3"/>
    <n v="3.1"/>
    <x v="2"/>
    <n v="38"/>
    <n v="34"/>
  </r>
  <r>
    <s v="VTA03063"/>
    <x v="50"/>
    <n v="20"/>
    <x v="1"/>
    <x v="1"/>
    <x v="1"/>
    <x v="1"/>
    <x v="198"/>
    <s v="San Lorenzo 25, Nueva Córdoba"/>
    <x v="0"/>
    <x v="15"/>
    <x v="10"/>
    <s v=""/>
    <x v="0"/>
    <x v="0"/>
    <n v="1696.24"/>
    <x v="0"/>
    <n v="5088.72"/>
    <s v="Delivery"/>
    <x v="1"/>
    <x v="2"/>
    <s v="Efectivo"/>
    <x v="0"/>
    <x v="0"/>
    <n v="0"/>
    <x v="0"/>
    <s v="2x1"/>
    <x v="1"/>
    <x v="2"/>
    <x v="2"/>
    <n v="12.9"/>
    <x v="0"/>
    <n v="23"/>
    <n v="20"/>
  </r>
  <r>
    <s v="VTA03136"/>
    <x v="50"/>
    <n v="20"/>
    <x v="1"/>
    <x v="1"/>
    <x v="1"/>
    <x v="1"/>
    <x v="160"/>
    <s v="Córdoba Shopping"/>
    <x v="3"/>
    <x v="2"/>
    <x v="2"/>
    <s v=""/>
    <x v="0"/>
    <x v="2"/>
    <n v="1116.6300000000001"/>
    <x v="0"/>
    <n v="1116.6300000000001"/>
    <s v="Delivery"/>
    <x v="0"/>
    <x v="2"/>
    <s v="Efectivo"/>
    <x v="0"/>
    <x v="0"/>
    <n v="15"/>
    <x v="0"/>
    <s v="2x1"/>
    <x v="2"/>
    <x v="2"/>
    <x v="1"/>
    <n v="6.5"/>
    <x v="3"/>
    <n v="19"/>
    <n v="18"/>
  </r>
  <r>
    <s v="VTA03180"/>
    <x v="50"/>
    <n v="20"/>
    <x v="1"/>
    <x v="1"/>
    <x v="1"/>
    <x v="1"/>
    <x v="198"/>
    <s v="Calle San Lorenzo 47"/>
    <x v="1"/>
    <x v="6"/>
    <x v="5"/>
    <s v=""/>
    <x v="0"/>
    <x v="1"/>
    <n v="1836.88"/>
    <x v="0"/>
    <n v="7347.52"/>
    <s v="Delivery"/>
    <x v="1"/>
    <x v="2"/>
    <s v="App"/>
    <x v="2"/>
    <x v="0"/>
    <n v="10"/>
    <x v="0"/>
    <s v="2x1"/>
    <x v="1"/>
    <x v="0"/>
    <x v="2"/>
    <n v="12.7"/>
    <x v="4"/>
    <n v="47"/>
    <n v="43"/>
  </r>
  <r>
    <s v="VTA03188"/>
    <x v="50"/>
    <n v="20"/>
    <x v="1"/>
    <x v="1"/>
    <x v="1"/>
    <x v="1"/>
    <x v="740"/>
    <s v="San Lorenzo 25, Nueva Córdoba"/>
    <x v="0"/>
    <x v="3"/>
    <x v="3"/>
    <s v=""/>
    <x v="0"/>
    <x v="1"/>
    <n v="1668.46"/>
    <x v="0"/>
    <n v="6673.84"/>
    <s v="En tienda"/>
    <x v="1"/>
    <x v="0"/>
    <s v="App"/>
    <x v="2"/>
    <x v="1"/>
    <n v="0"/>
    <x v="0"/>
    <s v="2x1"/>
    <x v="2"/>
    <x v="1"/>
    <x v="0"/>
    <n v="13.7"/>
    <x v="2"/>
    <n v="21"/>
    <n v="17"/>
  </r>
  <r>
    <s v="VTA03435"/>
    <x v="50"/>
    <n v="20"/>
    <x v="1"/>
    <x v="1"/>
    <x v="1"/>
    <x v="1"/>
    <x v="791"/>
    <s v="Córdoba Shopping"/>
    <x v="3"/>
    <x v="34"/>
    <x v="4"/>
    <s v="Pequeño"/>
    <x v="2"/>
    <x v="2"/>
    <n v="1581.75"/>
    <x v="0"/>
    <n v="1581.75"/>
    <s v="Take Away"/>
    <x v="0"/>
    <x v="1"/>
    <s v="Tarjeta"/>
    <x v="1"/>
    <x v="1"/>
    <n v="0"/>
    <x v="2"/>
    <s v="Ninguna"/>
    <x v="3"/>
    <x v="1"/>
    <x v="2"/>
    <n v="10.199999999999999"/>
    <x v="4"/>
    <n v="43"/>
    <n v="42"/>
  </r>
  <r>
    <s v="VTA03447"/>
    <x v="50"/>
    <n v="20"/>
    <x v="1"/>
    <x v="1"/>
    <x v="1"/>
    <x v="1"/>
    <x v="596"/>
    <s v="Córdoba Shopping"/>
    <x v="3"/>
    <x v="12"/>
    <x v="4"/>
    <s v="Venti"/>
    <x v="4"/>
    <x v="2"/>
    <n v="1692.12"/>
    <x v="0"/>
    <n v="1692.12"/>
    <s v="Delivery"/>
    <x v="0"/>
    <x v="2"/>
    <s v="App"/>
    <x v="2"/>
    <x v="1"/>
    <n v="0"/>
    <x v="2"/>
    <s v="Ninguna"/>
    <x v="0"/>
    <x v="2"/>
    <x v="1"/>
    <n v="6.7"/>
    <x v="1"/>
    <n v="26"/>
    <n v="25"/>
  </r>
  <r>
    <s v="VTA03593"/>
    <x v="50"/>
    <n v="20"/>
    <x v="1"/>
    <x v="1"/>
    <x v="1"/>
    <x v="1"/>
    <x v="510"/>
    <s v="Córdoba Shopping"/>
    <x v="3"/>
    <x v="6"/>
    <x v="5"/>
    <s v=""/>
    <x v="0"/>
    <x v="2"/>
    <n v="1815.76"/>
    <x v="0"/>
    <n v="1815.76"/>
    <s v="Take Away"/>
    <x v="0"/>
    <x v="1"/>
    <s v="Tarjeta"/>
    <x v="1"/>
    <x v="0"/>
    <n v="0"/>
    <x v="1"/>
    <s v="Happy Hour"/>
    <x v="5"/>
    <x v="1"/>
    <x v="0"/>
    <n v="14.4"/>
    <x v="2"/>
    <n v="25"/>
    <n v="24"/>
  </r>
  <r>
    <s v="VTA03702"/>
    <x v="50"/>
    <n v="20"/>
    <x v="1"/>
    <x v="1"/>
    <x v="1"/>
    <x v="1"/>
    <x v="551"/>
    <s v="Avenida Colón 608"/>
    <x v="2"/>
    <x v="1"/>
    <x v="1"/>
    <s v=""/>
    <x v="0"/>
    <x v="0"/>
    <n v="825.53"/>
    <x v="1"/>
    <n v="2476.59"/>
    <s v="En tienda"/>
    <x v="0"/>
    <x v="0"/>
    <s v="App"/>
    <x v="2"/>
    <x v="1"/>
    <n v="0"/>
    <x v="2"/>
    <s v="Ninguna"/>
    <x v="0"/>
    <x v="1"/>
    <x v="3"/>
    <n v="2.9"/>
    <x v="4"/>
    <n v="34"/>
    <n v="31"/>
  </r>
  <r>
    <s v="VTA03713"/>
    <x v="50"/>
    <n v="20"/>
    <x v="1"/>
    <x v="1"/>
    <x v="1"/>
    <x v="1"/>
    <x v="412"/>
    <s v="Avenida Colón 608"/>
    <x v="2"/>
    <x v="6"/>
    <x v="5"/>
    <s v=""/>
    <x v="0"/>
    <x v="1"/>
    <n v="1770.95"/>
    <x v="0"/>
    <n v="7083.8"/>
    <s v="En tienda"/>
    <x v="1"/>
    <x v="0"/>
    <s v="Tarjeta"/>
    <x v="1"/>
    <x v="1"/>
    <n v="0"/>
    <x v="0"/>
    <s v="2x1"/>
    <x v="2"/>
    <x v="1"/>
    <x v="2"/>
    <n v="11.7"/>
    <x v="2"/>
    <n v="35"/>
    <n v="31"/>
  </r>
  <r>
    <s v="VTA03739"/>
    <x v="50"/>
    <n v="20"/>
    <x v="1"/>
    <x v="1"/>
    <x v="1"/>
    <x v="1"/>
    <x v="206"/>
    <s v="Calle San Lorenzo 47"/>
    <x v="1"/>
    <x v="3"/>
    <x v="3"/>
    <s v=""/>
    <x v="0"/>
    <x v="1"/>
    <n v="1315.49"/>
    <x v="0"/>
    <n v="5261.96"/>
    <s v="Take Away"/>
    <x v="1"/>
    <x v="1"/>
    <s v="Efectivo"/>
    <x v="0"/>
    <x v="1"/>
    <n v="0"/>
    <x v="2"/>
    <s v="Ninguna"/>
    <x v="4"/>
    <x v="1"/>
    <x v="0"/>
    <n v="14.4"/>
    <x v="2"/>
    <n v="40"/>
    <n v="36"/>
  </r>
  <r>
    <s v="VTA03810"/>
    <x v="50"/>
    <n v="20"/>
    <x v="1"/>
    <x v="1"/>
    <x v="1"/>
    <x v="1"/>
    <x v="667"/>
    <s v="Córdoba Shopping"/>
    <x v="3"/>
    <x v="7"/>
    <x v="6"/>
    <s v=""/>
    <x v="0"/>
    <x v="2"/>
    <n v="3225.96"/>
    <x v="3"/>
    <n v="3225.96"/>
    <s v="Take Away"/>
    <x v="0"/>
    <x v="1"/>
    <s v="Efectivo"/>
    <x v="0"/>
    <x v="0"/>
    <n v="0"/>
    <x v="0"/>
    <s v="2x1"/>
    <x v="2"/>
    <x v="0"/>
    <x v="3"/>
    <n v="4.4000000000000004"/>
    <x v="2"/>
    <n v="11"/>
    <n v="10"/>
  </r>
  <r>
    <s v="VTA03826"/>
    <x v="50"/>
    <n v="20"/>
    <x v="1"/>
    <x v="1"/>
    <x v="1"/>
    <x v="1"/>
    <x v="679"/>
    <s v="Calle San Lorenzo 47"/>
    <x v="1"/>
    <x v="8"/>
    <x v="0"/>
    <s v=""/>
    <x v="0"/>
    <x v="0"/>
    <n v="1365.21"/>
    <x v="0"/>
    <n v="4095.63"/>
    <s v="En tienda"/>
    <x v="0"/>
    <x v="0"/>
    <s v="Tarjeta"/>
    <x v="1"/>
    <x v="0"/>
    <n v="10"/>
    <x v="2"/>
    <s v="Ninguna"/>
    <x v="1"/>
    <x v="0"/>
    <x v="3"/>
    <n v="2.7"/>
    <x v="3"/>
    <n v="19"/>
    <n v="16"/>
  </r>
  <r>
    <s v="VTA03908"/>
    <x v="50"/>
    <n v="20"/>
    <x v="1"/>
    <x v="1"/>
    <x v="1"/>
    <x v="1"/>
    <x v="573"/>
    <s v="San Lorenzo 25, Nueva Córdoba"/>
    <x v="0"/>
    <x v="20"/>
    <x v="2"/>
    <s v=""/>
    <x v="0"/>
    <x v="3"/>
    <n v="1398.22"/>
    <x v="0"/>
    <n v="6991.1"/>
    <s v="Delivery"/>
    <x v="1"/>
    <x v="2"/>
    <s v="Tarjeta"/>
    <x v="1"/>
    <x v="1"/>
    <n v="0"/>
    <x v="2"/>
    <s v="Ninguna"/>
    <x v="2"/>
    <x v="0"/>
    <x v="1"/>
    <n v="5.6"/>
    <x v="4"/>
    <n v="23"/>
    <n v="18"/>
  </r>
  <r>
    <s v="VTA03946"/>
    <x v="50"/>
    <n v="20"/>
    <x v="1"/>
    <x v="1"/>
    <x v="1"/>
    <x v="1"/>
    <x v="425"/>
    <s v="San Lorenzo 25, Nueva Córdoba"/>
    <x v="0"/>
    <x v="8"/>
    <x v="0"/>
    <s v=""/>
    <x v="0"/>
    <x v="4"/>
    <n v="1162.8"/>
    <x v="0"/>
    <n v="2325.6"/>
    <s v="Delivery"/>
    <x v="0"/>
    <x v="2"/>
    <s v="App"/>
    <x v="2"/>
    <x v="0"/>
    <n v="0"/>
    <x v="2"/>
    <s v="Ninguna"/>
    <x v="1"/>
    <x v="1"/>
    <x v="1"/>
    <n v="9"/>
    <x v="2"/>
    <n v="26"/>
    <n v="24"/>
  </r>
  <r>
    <s v="VTA04109"/>
    <x v="50"/>
    <n v="20"/>
    <x v="1"/>
    <x v="1"/>
    <x v="1"/>
    <x v="1"/>
    <x v="792"/>
    <s v="Avenida Colón 608"/>
    <x v="2"/>
    <x v="8"/>
    <x v="0"/>
    <s v=""/>
    <x v="0"/>
    <x v="0"/>
    <n v="1171.96"/>
    <x v="0"/>
    <n v="3515.88"/>
    <s v="Take Away"/>
    <x v="0"/>
    <x v="1"/>
    <s v="Tarjeta"/>
    <x v="1"/>
    <x v="0"/>
    <n v="15"/>
    <x v="3"/>
    <s v="Combo"/>
    <x v="3"/>
    <x v="0"/>
    <x v="3"/>
    <n v="2"/>
    <x v="0"/>
    <n v="19"/>
    <n v="16"/>
  </r>
  <r>
    <s v="VTA04221"/>
    <x v="50"/>
    <n v="20"/>
    <x v="1"/>
    <x v="1"/>
    <x v="1"/>
    <x v="1"/>
    <x v="733"/>
    <s v="Calle San Lorenzo 47"/>
    <x v="1"/>
    <x v="6"/>
    <x v="5"/>
    <s v=""/>
    <x v="0"/>
    <x v="3"/>
    <n v="2147.61"/>
    <x v="2"/>
    <n v="10738.05"/>
    <s v="Delivery"/>
    <x v="2"/>
    <x v="2"/>
    <s v="Tarjeta"/>
    <x v="1"/>
    <x v="1"/>
    <n v="0"/>
    <x v="2"/>
    <s v="Ninguna"/>
    <x v="1"/>
    <x v="1"/>
    <x v="0"/>
    <n v="13.8"/>
    <x v="4"/>
    <n v="46"/>
    <n v="41"/>
  </r>
  <r>
    <s v="VTA04401"/>
    <x v="50"/>
    <n v="20"/>
    <x v="1"/>
    <x v="1"/>
    <x v="1"/>
    <x v="1"/>
    <x v="446"/>
    <s v="Calle San Lorenzo 47"/>
    <x v="1"/>
    <x v="20"/>
    <x v="2"/>
    <s v=""/>
    <x v="0"/>
    <x v="0"/>
    <n v="1296.3699999999999"/>
    <x v="0"/>
    <n v="3889.11"/>
    <s v="Take Away"/>
    <x v="0"/>
    <x v="1"/>
    <s v="Efectivo"/>
    <x v="0"/>
    <x v="0"/>
    <n v="0"/>
    <x v="3"/>
    <s v="Combo"/>
    <x v="2"/>
    <x v="0"/>
    <x v="3"/>
    <n v="4.2"/>
    <x v="4"/>
    <n v="29"/>
    <n v="26"/>
  </r>
  <r>
    <s v="VTA04512"/>
    <x v="50"/>
    <n v="20"/>
    <x v="1"/>
    <x v="1"/>
    <x v="1"/>
    <x v="1"/>
    <x v="467"/>
    <s v="Avenida Colón 608"/>
    <x v="2"/>
    <x v="19"/>
    <x v="7"/>
    <s v=""/>
    <x v="0"/>
    <x v="1"/>
    <n v="2054.81"/>
    <x v="2"/>
    <n v="8219.24"/>
    <s v="Take Away"/>
    <x v="1"/>
    <x v="1"/>
    <s v="Tarjeta"/>
    <x v="1"/>
    <x v="0"/>
    <n v="10"/>
    <x v="0"/>
    <s v="2x1"/>
    <x v="3"/>
    <x v="0"/>
    <x v="2"/>
    <n v="10.5"/>
    <x v="2"/>
    <n v="26"/>
    <n v="22"/>
  </r>
  <r>
    <s v="VTA04684"/>
    <x v="50"/>
    <n v="20"/>
    <x v="1"/>
    <x v="1"/>
    <x v="1"/>
    <x v="1"/>
    <x v="524"/>
    <s v="Avenida Colón 608"/>
    <x v="2"/>
    <x v="3"/>
    <x v="3"/>
    <s v=""/>
    <x v="0"/>
    <x v="3"/>
    <n v="1494.11"/>
    <x v="0"/>
    <n v="7470.55"/>
    <s v="En tienda"/>
    <x v="1"/>
    <x v="0"/>
    <s v="App"/>
    <x v="2"/>
    <x v="1"/>
    <n v="0"/>
    <x v="3"/>
    <s v="Combo"/>
    <x v="2"/>
    <x v="1"/>
    <x v="0"/>
    <n v="13.6"/>
    <x v="3"/>
    <n v="27"/>
    <n v="22"/>
  </r>
  <r>
    <s v="VTA04689"/>
    <x v="50"/>
    <n v="20"/>
    <x v="1"/>
    <x v="1"/>
    <x v="1"/>
    <x v="1"/>
    <x v="659"/>
    <s v="San Lorenzo 25, Nueva Córdoba"/>
    <x v="0"/>
    <x v="14"/>
    <x v="6"/>
    <s v=""/>
    <x v="0"/>
    <x v="4"/>
    <n v="3412.27"/>
    <x v="3"/>
    <n v="6824.54"/>
    <s v="En tienda"/>
    <x v="1"/>
    <x v="0"/>
    <s v="Tarjeta"/>
    <x v="1"/>
    <x v="0"/>
    <n v="0"/>
    <x v="3"/>
    <s v="Combo"/>
    <x v="3"/>
    <x v="1"/>
    <x v="2"/>
    <n v="10.9"/>
    <x v="1"/>
    <n v="21"/>
    <n v="19"/>
  </r>
  <r>
    <s v="VTA04727"/>
    <x v="50"/>
    <n v="20"/>
    <x v="1"/>
    <x v="1"/>
    <x v="1"/>
    <x v="1"/>
    <x v="169"/>
    <s v="Calle San Lorenzo 47"/>
    <x v="1"/>
    <x v="10"/>
    <x v="8"/>
    <s v="Venti"/>
    <x v="4"/>
    <x v="4"/>
    <n v="1571.3"/>
    <x v="0"/>
    <n v="3142.6"/>
    <s v="Take Away"/>
    <x v="0"/>
    <x v="1"/>
    <s v="Tarjeta"/>
    <x v="1"/>
    <x v="0"/>
    <n v="10"/>
    <x v="3"/>
    <s v="Combo"/>
    <x v="0"/>
    <x v="2"/>
    <x v="1"/>
    <n v="6"/>
    <x v="0"/>
    <n v="36"/>
    <n v="34"/>
  </r>
  <r>
    <s v="VTA04735"/>
    <x v="50"/>
    <n v="20"/>
    <x v="1"/>
    <x v="1"/>
    <x v="1"/>
    <x v="1"/>
    <x v="793"/>
    <s v="San Lorenzo 25, Nueva Córdoba"/>
    <x v="0"/>
    <x v="8"/>
    <x v="0"/>
    <s v=""/>
    <x v="0"/>
    <x v="2"/>
    <n v="1310.6600000000001"/>
    <x v="0"/>
    <n v="1310.6600000000001"/>
    <s v="Delivery"/>
    <x v="0"/>
    <x v="2"/>
    <s v="Efectivo"/>
    <x v="0"/>
    <x v="0"/>
    <n v="0"/>
    <x v="3"/>
    <s v="Combo"/>
    <x v="4"/>
    <x v="0"/>
    <x v="2"/>
    <n v="10.6"/>
    <x v="3"/>
    <n v="37"/>
    <n v="36"/>
  </r>
  <r>
    <s v="VTA04752"/>
    <x v="50"/>
    <n v="20"/>
    <x v="1"/>
    <x v="1"/>
    <x v="1"/>
    <x v="1"/>
    <x v="655"/>
    <s v="Calle San Lorenzo 47"/>
    <x v="1"/>
    <x v="10"/>
    <x v="8"/>
    <s v="Venti"/>
    <x v="4"/>
    <x v="0"/>
    <n v="1730.17"/>
    <x v="0"/>
    <n v="5190.51"/>
    <s v="Delivery"/>
    <x v="1"/>
    <x v="2"/>
    <s v="Efectivo"/>
    <x v="0"/>
    <x v="1"/>
    <n v="0"/>
    <x v="1"/>
    <s v="Happy Hour"/>
    <x v="5"/>
    <x v="1"/>
    <x v="2"/>
    <n v="10.7"/>
    <x v="3"/>
    <n v="47"/>
    <n v="44"/>
  </r>
  <r>
    <s v="VTA04801"/>
    <x v="50"/>
    <n v="20"/>
    <x v="1"/>
    <x v="1"/>
    <x v="1"/>
    <x v="1"/>
    <x v="642"/>
    <s v="Calle San Lorenzo 47"/>
    <x v="1"/>
    <x v="0"/>
    <x v="0"/>
    <s v=""/>
    <x v="0"/>
    <x v="4"/>
    <n v="1418.62"/>
    <x v="0"/>
    <n v="2837.24"/>
    <s v="Take Away"/>
    <x v="0"/>
    <x v="1"/>
    <s v="Tarjeta"/>
    <x v="1"/>
    <x v="0"/>
    <n v="10"/>
    <x v="1"/>
    <s v="Happy Hour"/>
    <x v="4"/>
    <x v="2"/>
    <x v="2"/>
    <n v="11.6"/>
    <x v="1"/>
    <n v="47"/>
    <n v="45"/>
  </r>
  <r>
    <s v="VTA00070"/>
    <x v="51"/>
    <n v="21"/>
    <x v="2"/>
    <x v="2"/>
    <x v="1"/>
    <x v="1"/>
    <x v="646"/>
    <s v="Córdoba Shopping"/>
    <x v="3"/>
    <x v="28"/>
    <x v="2"/>
    <s v=""/>
    <x v="0"/>
    <x v="2"/>
    <n v="1205.79"/>
    <x v="0"/>
    <n v="1205.79"/>
    <s v="En tienda"/>
    <x v="0"/>
    <x v="0"/>
    <s v="Tarjeta"/>
    <x v="1"/>
    <x v="1"/>
    <n v="0"/>
    <x v="2"/>
    <s v="Ninguna"/>
    <x v="0"/>
    <x v="2"/>
    <x v="1"/>
    <n v="6.5"/>
    <x v="3"/>
    <n v="19"/>
    <n v="18"/>
  </r>
  <r>
    <s v="VTA00095"/>
    <x v="51"/>
    <n v="21"/>
    <x v="2"/>
    <x v="2"/>
    <x v="1"/>
    <x v="1"/>
    <x v="743"/>
    <s v="San Lorenzo 25, Nueva Córdoba"/>
    <x v="0"/>
    <x v="25"/>
    <x v="2"/>
    <s v=""/>
    <x v="0"/>
    <x v="2"/>
    <n v="1224.82"/>
    <x v="0"/>
    <n v="1224.82"/>
    <s v="Delivery"/>
    <x v="0"/>
    <x v="2"/>
    <s v="Tarjeta"/>
    <x v="1"/>
    <x v="1"/>
    <n v="0"/>
    <x v="3"/>
    <s v="Combo"/>
    <x v="1"/>
    <x v="0"/>
    <x v="3"/>
    <n v="2.6"/>
    <x v="3"/>
    <n v="28"/>
    <n v="27"/>
  </r>
  <r>
    <s v="VTA00226"/>
    <x v="51"/>
    <n v="21"/>
    <x v="2"/>
    <x v="2"/>
    <x v="1"/>
    <x v="1"/>
    <x v="288"/>
    <s v="Avenida Colón 608"/>
    <x v="2"/>
    <x v="31"/>
    <x v="9"/>
    <s v="Tall"/>
    <x v="1"/>
    <x v="2"/>
    <n v="1750.43"/>
    <x v="0"/>
    <n v="1750.43"/>
    <s v="En tienda"/>
    <x v="0"/>
    <x v="0"/>
    <s v="Efectivo"/>
    <x v="0"/>
    <x v="0"/>
    <n v="0"/>
    <x v="0"/>
    <s v="2x1"/>
    <x v="5"/>
    <x v="2"/>
    <x v="2"/>
    <n v="12.4"/>
    <x v="2"/>
    <n v="25"/>
    <n v="24"/>
  </r>
  <r>
    <s v="VTA00325"/>
    <x v="51"/>
    <n v="21"/>
    <x v="2"/>
    <x v="2"/>
    <x v="1"/>
    <x v="1"/>
    <x v="543"/>
    <s v="San Lorenzo 25, Nueva Córdoba"/>
    <x v="0"/>
    <x v="21"/>
    <x v="1"/>
    <s v=""/>
    <x v="0"/>
    <x v="2"/>
    <n v="1172.3599999999999"/>
    <x v="0"/>
    <n v="1172.3599999999999"/>
    <s v="En tienda"/>
    <x v="0"/>
    <x v="0"/>
    <s v="Efectivo"/>
    <x v="0"/>
    <x v="1"/>
    <n v="0"/>
    <x v="3"/>
    <s v="Combo"/>
    <x v="2"/>
    <x v="0"/>
    <x v="2"/>
    <n v="10.3"/>
    <x v="3"/>
    <n v="44"/>
    <n v="43"/>
  </r>
  <r>
    <s v="VTA00442"/>
    <x v="51"/>
    <n v="21"/>
    <x v="2"/>
    <x v="2"/>
    <x v="1"/>
    <x v="1"/>
    <x v="794"/>
    <s v="Córdoba Shopping"/>
    <x v="3"/>
    <x v="5"/>
    <x v="4"/>
    <s v="Grande"/>
    <x v="3"/>
    <x v="3"/>
    <n v="1601.11"/>
    <x v="0"/>
    <n v="8005.55"/>
    <s v="Delivery"/>
    <x v="1"/>
    <x v="2"/>
    <s v="Tarjeta"/>
    <x v="1"/>
    <x v="1"/>
    <n v="0"/>
    <x v="0"/>
    <s v="2x1"/>
    <x v="0"/>
    <x v="2"/>
    <x v="1"/>
    <n v="8.3000000000000007"/>
    <x v="3"/>
    <n v="22"/>
    <n v="17"/>
  </r>
  <r>
    <s v="VTA00448"/>
    <x v="51"/>
    <n v="21"/>
    <x v="2"/>
    <x v="2"/>
    <x v="1"/>
    <x v="1"/>
    <x v="511"/>
    <s v="Córdoba Shopping"/>
    <x v="3"/>
    <x v="19"/>
    <x v="7"/>
    <s v=""/>
    <x v="0"/>
    <x v="1"/>
    <n v="2370.7199999999998"/>
    <x v="2"/>
    <n v="9482.8799999999992"/>
    <s v="Delivery"/>
    <x v="1"/>
    <x v="2"/>
    <s v="App"/>
    <x v="2"/>
    <x v="1"/>
    <n v="0"/>
    <x v="1"/>
    <s v="Happy Hour"/>
    <x v="1"/>
    <x v="0"/>
    <x v="1"/>
    <n v="5.4"/>
    <x v="4"/>
    <n v="29"/>
    <n v="25"/>
  </r>
  <r>
    <s v="VTA00589"/>
    <x v="51"/>
    <n v="21"/>
    <x v="2"/>
    <x v="2"/>
    <x v="1"/>
    <x v="1"/>
    <x v="219"/>
    <s v="Calle San Lorenzo 47"/>
    <x v="1"/>
    <x v="1"/>
    <x v="1"/>
    <s v=""/>
    <x v="0"/>
    <x v="4"/>
    <n v="910.14"/>
    <x v="1"/>
    <n v="1820.28"/>
    <s v="En tienda"/>
    <x v="0"/>
    <x v="0"/>
    <s v="Tarjeta"/>
    <x v="1"/>
    <x v="0"/>
    <n v="15"/>
    <x v="2"/>
    <s v="Ninguna"/>
    <x v="5"/>
    <x v="0"/>
    <x v="1"/>
    <n v="6.9"/>
    <x v="0"/>
    <n v="40"/>
    <n v="38"/>
  </r>
  <r>
    <s v="VTA00709"/>
    <x v="51"/>
    <n v="21"/>
    <x v="2"/>
    <x v="2"/>
    <x v="1"/>
    <x v="1"/>
    <x v="255"/>
    <s v="Calle San Lorenzo 47"/>
    <x v="1"/>
    <x v="7"/>
    <x v="6"/>
    <s v=""/>
    <x v="0"/>
    <x v="4"/>
    <n v="2505.8000000000002"/>
    <x v="2"/>
    <n v="5011.6000000000004"/>
    <s v="Delivery"/>
    <x v="1"/>
    <x v="2"/>
    <s v="App"/>
    <x v="2"/>
    <x v="0"/>
    <n v="0"/>
    <x v="0"/>
    <s v="2x1"/>
    <x v="4"/>
    <x v="0"/>
    <x v="3"/>
    <n v="3.1"/>
    <x v="2"/>
    <n v="23"/>
    <n v="21"/>
  </r>
  <r>
    <s v="VTA00723"/>
    <x v="51"/>
    <n v="21"/>
    <x v="2"/>
    <x v="2"/>
    <x v="1"/>
    <x v="1"/>
    <x v="391"/>
    <s v="San Lorenzo 25, Nueva Córdoba"/>
    <x v="0"/>
    <x v="10"/>
    <x v="8"/>
    <s v="Tall"/>
    <x v="1"/>
    <x v="0"/>
    <n v="1779.4"/>
    <x v="0"/>
    <n v="5338.2"/>
    <s v="Delivery"/>
    <x v="1"/>
    <x v="2"/>
    <s v="Tarjeta"/>
    <x v="1"/>
    <x v="0"/>
    <n v="10"/>
    <x v="1"/>
    <s v="Happy Hour"/>
    <x v="4"/>
    <x v="1"/>
    <x v="1"/>
    <n v="9"/>
    <x v="3"/>
    <n v="36"/>
    <n v="33"/>
  </r>
  <r>
    <s v="VTA00730"/>
    <x v="51"/>
    <n v="21"/>
    <x v="2"/>
    <x v="2"/>
    <x v="1"/>
    <x v="1"/>
    <x v="695"/>
    <s v="Córdoba Shopping"/>
    <x v="3"/>
    <x v="20"/>
    <x v="2"/>
    <s v=""/>
    <x v="0"/>
    <x v="0"/>
    <n v="1080.3599999999999"/>
    <x v="0"/>
    <n v="3241.08"/>
    <s v="Take Away"/>
    <x v="0"/>
    <x v="1"/>
    <s v="App"/>
    <x v="2"/>
    <x v="0"/>
    <n v="10"/>
    <x v="2"/>
    <s v="Ninguna"/>
    <x v="0"/>
    <x v="2"/>
    <x v="1"/>
    <n v="7.1"/>
    <x v="0"/>
    <n v="15"/>
    <n v="12"/>
  </r>
  <r>
    <s v="VTA01052"/>
    <x v="51"/>
    <n v="21"/>
    <x v="2"/>
    <x v="2"/>
    <x v="1"/>
    <x v="1"/>
    <x v="336"/>
    <s v="San Lorenzo 25, Nueva Córdoba"/>
    <x v="0"/>
    <x v="10"/>
    <x v="8"/>
    <s v="Venti"/>
    <x v="4"/>
    <x v="1"/>
    <n v="1956.03"/>
    <x v="0"/>
    <n v="7824.12"/>
    <s v="En tienda"/>
    <x v="1"/>
    <x v="0"/>
    <s v="Efectivo"/>
    <x v="0"/>
    <x v="0"/>
    <n v="0"/>
    <x v="0"/>
    <s v="2x1"/>
    <x v="5"/>
    <x v="1"/>
    <x v="2"/>
    <n v="12.6"/>
    <x v="3"/>
    <n v="41"/>
    <n v="37"/>
  </r>
  <r>
    <s v="VTA01063"/>
    <x v="51"/>
    <n v="21"/>
    <x v="2"/>
    <x v="2"/>
    <x v="1"/>
    <x v="1"/>
    <x v="513"/>
    <s v="Avenida Colón 608"/>
    <x v="2"/>
    <x v="0"/>
    <x v="0"/>
    <s v=""/>
    <x v="0"/>
    <x v="2"/>
    <n v="1138.06"/>
    <x v="0"/>
    <n v="1138.06"/>
    <s v="Delivery"/>
    <x v="0"/>
    <x v="2"/>
    <s v="Tarjeta"/>
    <x v="1"/>
    <x v="1"/>
    <n v="0"/>
    <x v="2"/>
    <s v="Ninguna"/>
    <x v="3"/>
    <x v="0"/>
    <x v="0"/>
    <n v="14"/>
    <x v="2"/>
    <n v="14"/>
    <n v="13"/>
  </r>
  <r>
    <s v="VTA01085"/>
    <x v="51"/>
    <n v="21"/>
    <x v="2"/>
    <x v="2"/>
    <x v="1"/>
    <x v="1"/>
    <x v="795"/>
    <s v="Avenida Colón 608"/>
    <x v="2"/>
    <x v="1"/>
    <x v="1"/>
    <s v=""/>
    <x v="0"/>
    <x v="0"/>
    <n v="906.33"/>
    <x v="1"/>
    <n v="2718.99"/>
    <s v="Take Away"/>
    <x v="0"/>
    <x v="1"/>
    <s v="Tarjeta"/>
    <x v="1"/>
    <x v="0"/>
    <n v="0"/>
    <x v="0"/>
    <s v="2x1"/>
    <x v="5"/>
    <x v="0"/>
    <x v="0"/>
    <n v="13.6"/>
    <x v="4"/>
    <n v="39"/>
    <n v="36"/>
  </r>
  <r>
    <s v="VTA01099"/>
    <x v="51"/>
    <n v="21"/>
    <x v="2"/>
    <x v="2"/>
    <x v="1"/>
    <x v="1"/>
    <x v="514"/>
    <s v="San Lorenzo 25, Nueva Córdoba"/>
    <x v="0"/>
    <x v="2"/>
    <x v="2"/>
    <s v=""/>
    <x v="0"/>
    <x v="2"/>
    <n v="1207.1600000000001"/>
    <x v="0"/>
    <n v="1207.1600000000001"/>
    <s v="Take Away"/>
    <x v="0"/>
    <x v="1"/>
    <s v="App"/>
    <x v="2"/>
    <x v="1"/>
    <n v="0"/>
    <x v="3"/>
    <s v="Combo"/>
    <x v="2"/>
    <x v="1"/>
    <x v="2"/>
    <n v="12.4"/>
    <x v="2"/>
    <n v="38"/>
    <n v="37"/>
  </r>
  <r>
    <s v="VTA01223"/>
    <x v="51"/>
    <n v="21"/>
    <x v="2"/>
    <x v="2"/>
    <x v="1"/>
    <x v="1"/>
    <x v="238"/>
    <s v="San Lorenzo 25, Nueva Córdoba"/>
    <x v="0"/>
    <x v="0"/>
    <x v="0"/>
    <s v=""/>
    <x v="0"/>
    <x v="0"/>
    <n v="1357.14"/>
    <x v="0"/>
    <n v="4071.42"/>
    <s v="Delivery"/>
    <x v="0"/>
    <x v="2"/>
    <s v="Tarjeta"/>
    <x v="1"/>
    <x v="0"/>
    <n v="10"/>
    <x v="3"/>
    <s v="Combo"/>
    <x v="3"/>
    <x v="2"/>
    <x v="2"/>
    <n v="11.2"/>
    <x v="1"/>
    <n v="34"/>
    <n v="31"/>
  </r>
  <r>
    <s v="VTA01319"/>
    <x v="51"/>
    <n v="21"/>
    <x v="2"/>
    <x v="2"/>
    <x v="1"/>
    <x v="1"/>
    <x v="209"/>
    <s v="San Lorenzo 25, Nueva Córdoba"/>
    <x v="0"/>
    <x v="10"/>
    <x v="8"/>
    <s v="Pequeño"/>
    <x v="2"/>
    <x v="2"/>
    <n v="1968.46"/>
    <x v="0"/>
    <n v="1968.46"/>
    <s v="En tienda"/>
    <x v="0"/>
    <x v="0"/>
    <s v="Tarjeta"/>
    <x v="1"/>
    <x v="0"/>
    <n v="15"/>
    <x v="0"/>
    <s v="2x1"/>
    <x v="1"/>
    <x v="0"/>
    <x v="0"/>
    <n v="14.3"/>
    <x v="2"/>
    <n v="46"/>
    <n v="45"/>
  </r>
  <r>
    <s v="VTA01335"/>
    <x v="51"/>
    <n v="21"/>
    <x v="2"/>
    <x v="2"/>
    <x v="1"/>
    <x v="1"/>
    <x v="103"/>
    <s v="Córdoba Shopping"/>
    <x v="3"/>
    <x v="15"/>
    <x v="10"/>
    <s v=""/>
    <x v="0"/>
    <x v="3"/>
    <n v="1916.54"/>
    <x v="0"/>
    <n v="9582.7000000000007"/>
    <s v="En tienda"/>
    <x v="1"/>
    <x v="0"/>
    <s v="App"/>
    <x v="2"/>
    <x v="0"/>
    <n v="0"/>
    <x v="2"/>
    <s v="Ninguna"/>
    <x v="0"/>
    <x v="2"/>
    <x v="2"/>
    <n v="10.3"/>
    <x v="3"/>
    <n v="16"/>
    <n v="11"/>
  </r>
  <r>
    <s v="VTA01372"/>
    <x v="51"/>
    <n v="21"/>
    <x v="2"/>
    <x v="2"/>
    <x v="1"/>
    <x v="1"/>
    <x v="474"/>
    <s v="Córdoba Shopping"/>
    <x v="3"/>
    <x v="1"/>
    <x v="1"/>
    <s v=""/>
    <x v="0"/>
    <x v="3"/>
    <n v="925.18"/>
    <x v="1"/>
    <n v="4625.8999999999996"/>
    <s v="Take Away"/>
    <x v="0"/>
    <x v="1"/>
    <s v="Tarjeta"/>
    <x v="1"/>
    <x v="1"/>
    <n v="0"/>
    <x v="2"/>
    <s v="Ninguna"/>
    <x v="5"/>
    <x v="0"/>
    <x v="3"/>
    <n v="4.8"/>
    <x v="0"/>
    <n v="47"/>
    <n v="42"/>
  </r>
  <r>
    <s v="VTA01618"/>
    <x v="51"/>
    <n v="21"/>
    <x v="2"/>
    <x v="2"/>
    <x v="1"/>
    <x v="1"/>
    <x v="168"/>
    <s v="San Lorenzo 25, Nueva Córdoba"/>
    <x v="0"/>
    <x v="9"/>
    <x v="7"/>
    <s v=""/>
    <x v="0"/>
    <x v="4"/>
    <n v="2230.9899999999998"/>
    <x v="2"/>
    <n v="4461.9799999999996"/>
    <s v="En tienda"/>
    <x v="0"/>
    <x v="0"/>
    <s v="Tarjeta"/>
    <x v="1"/>
    <x v="0"/>
    <n v="10"/>
    <x v="1"/>
    <s v="Happy Hour"/>
    <x v="2"/>
    <x v="0"/>
    <x v="0"/>
    <n v="14.9"/>
    <x v="2"/>
    <n v="47"/>
    <n v="45"/>
  </r>
  <r>
    <s v="VTA01672"/>
    <x v="51"/>
    <n v="21"/>
    <x v="2"/>
    <x v="2"/>
    <x v="1"/>
    <x v="1"/>
    <x v="560"/>
    <s v="Avenida Colón 608"/>
    <x v="2"/>
    <x v="10"/>
    <x v="8"/>
    <s v="Pequeño"/>
    <x v="2"/>
    <x v="0"/>
    <n v="1812.27"/>
    <x v="0"/>
    <n v="5436.81"/>
    <s v="Delivery"/>
    <x v="1"/>
    <x v="2"/>
    <s v="Tarjeta"/>
    <x v="1"/>
    <x v="1"/>
    <n v="0"/>
    <x v="2"/>
    <s v="Ninguna"/>
    <x v="4"/>
    <x v="1"/>
    <x v="3"/>
    <n v="2.7"/>
    <x v="4"/>
    <n v="24"/>
    <n v="21"/>
  </r>
  <r>
    <s v="VTA01682"/>
    <x v="51"/>
    <n v="21"/>
    <x v="2"/>
    <x v="2"/>
    <x v="1"/>
    <x v="1"/>
    <x v="77"/>
    <s v="Avenida Colón 608"/>
    <x v="2"/>
    <x v="26"/>
    <x v="9"/>
    <s v="Pequeño"/>
    <x v="2"/>
    <x v="2"/>
    <n v="1355.12"/>
    <x v="0"/>
    <n v="1355.12"/>
    <s v="En tienda"/>
    <x v="0"/>
    <x v="0"/>
    <s v="App"/>
    <x v="2"/>
    <x v="0"/>
    <n v="10"/>
    <x v="0"/>
    <s v="2x1"/>
    <x v="1"/>
    <x v="2"/>
    <x v="1"/>
    <n v="5.4"/>
    <x v="0"/>
    <n v="39"/>
    <n v="38"/>
  </r>
  <r>
    <s v="VTA01743"/>
    <x v="51"/>
    <n v="21"/>
    <x v="2"/>
    <x v="2"/>
    <x v="1"/>
    <x v="1"/>
    <x v="102"/>
    <s v="San Lorenzo 25, Nueva Córdoba"/>
    <x v="0"/>
    <x v="14"/>
    <x v="6"/>
    <s v=""/>
    <x v="0"/>
    <x v="4"/>
    <n v="3019.92"/>
    <x v="3"/>
    <n v="6039.84"/>
    <s v="Delivery"/>
    <x v="1"/>
    <x v="2"/>
    <s v="Efectivo"/>
    <x v="0"/>
    <x v="0"/>
    <n v="0"/>
    <x v="2"/>
    <s v="Ninguna"/>
    <x v="4"/>
    <x v="0"/>
    <x v="1"/>
    <n v="5.3"/>
    <x v="4"/>
    <n v="35"/>
    <n v="33"/>
  </r>
  <r>
    <s v="VTA01880"/>
    <x v="51"/>
    <n v="21"/>
    <x v="2"/>
    <x v="2"/>
    <x v="1"/>
    <x v="1"/>
    <x v="276"/>
    <s v="San Lorenzo 25, Nueva Córdoba"/>
    <x v="0"/>
    <x v="3"/>
    <x v="3"/>
    <s v=""/>
    <x v="0"/>
    <x v="2"/>
    <n v="1129.05"/>
    <x v="0"/>
    <n v="1129.05"/>
    <s v="Take Away"/>
    <x v="0"/>
    <x v="1"/>
    <s v="Tarjeta"/>
    <x v="1"/>
    <x v="0"/>
    <n v="0"/>
    <x v="1"/>
    <s v="Happy Hour"/>
    <x v="4"/>
    <x v="0"/>
    <x v="1"/>
    <n v="6.9"/>
    <x v="2"/>
    <n v="16"/>
    <n v="15"/>
  </r>
  <r>
    <s v="VTA01925"/>
    <x v="51"/>
    <n v="21"/>
    <x v="2"/>
    <x v="2"/>
    <x v="1"/>
    <x v="1"/>
    <x v="101"/>
    <s v="Calle San Lorenzo 47"/>
    <x v="1"/>
    <x v="28"/>
    <x v="2"/>
    <s v=""/>
    <x v="0"/>
    <x v="1"/>
    <n v="1207.9100000000001"/>
    <x v="0"/>
    <n v="4831.6400000000003"/>
    <s v="En tienda"/>
    <x v="0"/>
    <x v="0"/>
    <s v="App"/>
    <x v="2"/>
    <x v="0"/>
    <n v="0"/>
    <x v="0"/>
    <s v="2x1"/>
    <x v="2"/>
    <x v="1"/>
    <x v="1"/>
    <n v="8.5"/>
    <x v="0"/>
    <n v="45"/>
    <n v="41"/>
  </r>
  <r>
    <s v="VTA02086"/>
    <x v="51"/>
    <n v="21"/>
    <x v="2"/>
    <x v="2"/>
    <x v="1"/>
    <x v="1"/>
    <x v="485"/>
    <s v="San Lorenzo 25, Nueva Córdoba"/>
    <x v="0"/>
    <x v="10"/>
    <x v="8"/>
    <s v="Grande"/>
    <x v="3"/>
    <x v="3"/>
    <n v="1547.49"/>
    <x v="0"/>
    <n v="7737.45"/>
    <s v="En tienda"/>
    <x v="1"/>
    <x v="0"/>
    <s v="Tarjeta"/>
    <x v="1"/>
    <x v="1"/>
    <n v="0"/>
    <x v="0"/>
    <s v="2x1"/>
    <x v="1"/>
    <x v="1"/>
    <x v="1"/>
    <n v="9.6"/>
    <x v="2"/>
    <n v="45"/>
    <n v="40"/>
  </r>
  <r>
    <s v="VTA02293"/>
    <x v="51"/>
    <n v="21"/>
    <x v="2"/>
    <x v="2"/>
    <x v="1"/>
    <x v="1"/>
    <x v="344"/>
    <s v="San Lorenzo 25, Nueva Córdoba"/>
    <x v="0"/>
    <x v="6"/>
    <x v="5"/>
    <s v=""/>
    <x v="0"/>
    <x v="3"/>
    <n v="1906.04"/>
    <x v="0"/>
    <n v="9530.2000000000007"/>
    <s v="Delivery"/>
    <x v="1"/>
    <x v="2"/>
    <s v="Tarjeta"/>
    <x v="1"/>
    <x v="1"/>
    <n v="0"/>
    <x v="2"/>
    <s v="Ninguna"/>
    <x v="1"/>
    <x v="2"/>
    <x v="2"/>
    <n v="12.9"/>
    <x v="4"/>
    <n v="26"/>
    <n v="21"/>
  </r>
  <r>
    <s v="VTA02326"/>
    <x v="51"/>
    <n v="21"/>
    <x v="2"/>
    <x v="2"/>
    <x v="1"/>
    <x v="1"/>
    <x v="447"/>
    <s v="Calle San Lorenzo 47"/>
    <x v="1"/>
    <x v="5"/>
    <x v="4"/>
    <s v="Venti"/>
    <x v="4"/>
    <x v="0"/>
    <n v="1372.45"/>
    <x v="0"/>
    <n v="4117.3500000000004"/>
    <s v="Delivery"/>
    <x v="0"/>
    <x v="2"/>
    <s v="Tarjeta"/>
    <x v="1"/>
    <x v="0"/>
    <n v="15"/>
    <x v="2"/>
    <s v="Ninguna"/>
    <x v="4"/>
    <x v="0"/>
    <x v="3"/>
    <n v="2.1"/>
    <x v="3"/>
    <n v="13"/>
    <n v="10"/>
  </r>
  <r>
    <s v="VTA02345"/>
    <x v="51"/>
    <n v="21"/>
    <x v="2"/>
    <x v="2"/>
    <x v="1"/>
    <x v="1"/>
    <x v="229"/>
    <s v="Avenida Colón 608"/>
    <x v="2"/>
    <x v="14"/>
    <x v="6"/>
    <s v=""/>
    <x v="0"/>
    <x v="3"/>
    <n v="2568.37"/>
    <x v="2"/>
    <n v="12841.85"/>
    <s v="Delivery"/>
    <x v="2"/>
    <x v="2"/>
    <s v="Tarjeta"/>
    <x v="1"/>
    <x v="1"/>
    <n v="0"/>
    <x v="2"/>
    <s v="Ninguna"/>
    <x v="4"/>
    <x v="2"/>
    <x v="0"/>
    <n v="13.6"/>
    <x v="4"/>
    <n v="46"/>
    <n v="41"/>
  </r>
  <r>
    <s v="VTA02364"/>
    <x v="51"/>
    <n v="21"/>
    <x v="2"/>
    <x v="2"/>
    <x v="1"/>
    <x v="1"/>
    <x v="433"/>
    <s v="Avenida Colón 608"/>
    <x v="2"/>
    <x v="31"/>
    <x v="9"/>
    <s v="Tall"/>
    <x v="1"/>
    <x v="2"/>
    <n v="1340.18"/>
    <x v="0"/>
    <n v="1340.18"/>
    <s v="Delivery"/>
    <x v="0"/>
    <x v="2"/>
    <s v="Efectivo"/>
    <x v="0"/>
    <x v="1"/>
    <n v="0"/>
    <x v="3"/>
    <s v="Combo"/>
    <x v="1"/>
    <x v="1"/>
    <x v="3"/>
    <n v="2.6"/>
    <x v="3"/>
    <n v="39"/>
    <n v="38"/>
  </r>
  <r>
    <s v="VTA02423"/>
    <x v="51"/>
    <n v="21"/>
    <x v="2"/>
    <x v="2"/>
    <x v="1"/>
    <x v="1"/>
    <x v="56"/>
    <s v="San Lorenzo 25, Nueva Córdoba"/>
    <x v="0"/>
    <x v="20"/>
    <x v="2"/>
    <s v=""/>
    <x v="0"/>
    <x v="3"/>
    <n v="1053.18"/>
    <x v="0"/>
    <n v="5265.9"/>
    <s v="Take Away"/>
    <x v="1"/>
    <x v="1"/>
    <s v="Efectivo"/>
    <x v="0"/>
    <x v="1"/>
    <n v="0"/>
    <x v="0"/>
    <s v="2x1"/>
    <x v="2"/>
    <x v="0"/>
    <x v="3"/>
    <n v="3.5"/>
    <x v="2"/>
    <n v="18"/>
    <n v="13"/>
  </r>
  <r>
    <s v="VTA02494"/>
    <x v="51"/>
    <n v="21"/>
    <x v="2"/>
    <x v="2"/>
    <x v="1"/>
    <x v="1"/>
    <x v="488"/>
    <s v="Avenida Colón 608"/>
    <x v="2"/>
    <x v="5"/>
    <x v="4"/>
    <s v="Grande"/>
    <x v="3"/>
    <x v="0"/>
    <n v="1725.44"/>
    <x v="0"/>
    <n v="5176.32"/>
    <s v="En tienda"/>
    <x v="1"/>
    <x v="0"/>
    <s v="Efectivo"/>
    <x v="0"/>
    <x v="0"/>
    <n v="10"/>
    <x v="3"/>
    <s v="Combo"/>
    <x v="5"/>
    <x v="2"/>
    <x v="2"/>
    <n v="10.3"/>
    <x v="1"/>
    <n v="49"/>
    <n v="46"/>
  </r>
  <r>
    <s v="VTA02575"/>
    <x v="51"/>
    <n v="21"/>
    <x v="2"/>
    <x v="2"/>
    <x v="1"/>
    <x v="1"/>
    <x v="633"/>
    <s v="Córdoba Shopping"/>
    <x v="3"/>
    <x v="25"/>
    <x v="2"/>
    <s v=""/>
    <x v="0"/>
    <x v="3"/>
    <n v="959.25"/>
    <x v="1"/>
    <n v="4796.25"/>
    <s v="En tienda"/>
    <x v="0"/>
    <x v="0"/>
    <s v="Tarjeta"/>
    <x v="1"/>
    <x v="1"/>
    <n v="0"/>
    <x v="3"/>
    <s v="Combo"/>
    <x v="0"/>
    <x v="2"/>
    <x v="1"/>
    <n v="8.3000000000000007"/>
    <x v="4"/>
    <n v="35"/>
    <n v="30"/>
  </r>
  <r>
    <s v="VTA02681"/>
    <x v="51"/>
    <n v="21"/>
    <x v="2"/>
    <x v="2"/>
    <x v="1"/>
    <x v="1"/>
    <x v="101"/>
    <s v="Calle San Lorenzo 47"/>
    <x v="1"/>
    <x v="4"/>
    <x v="2"/>
    <s v=""/>
    <x v="0"/>
    <x v="3"/>
    <n v="1123.95"/>
    <x v="0"/>
    <n v="5619.75"/>
    <s v="En tienda"/>
    <x v="1"/>
    <x v="0"/>
    <s v="Tarjeta"/>
    <x v="1"/>
    <x v="1"/>
    <n v="0"/>
    <x v="1"/>
    <s v="Happy Hour"/>
    <x v="3"/>
    <x v="0"/>
    <x v="2"/>
    <n v="10.7"/>
    <x v="2"/>
    <n v="49"/>
    <n v="44"/>
  </r>
  <r>
    <s v="VTA02704"/>
    <x v="51"/>
    <n v="21"/>
    <x v="2"/>
    <x v="2"/>
    <x v="1"/>
    <x v="1"/>
    <x v="169"/>
    <s v="Córdoba Shopping"/>
    <x v="3"/>
    <x v="0"/>
    <x v="0"/>
    <s v=""/>
    <x v="0"/>
    <x v="2"/>
    <n v="1059.07"/>
    <x v="0"/>
    <n v="1059.07"/>
    <s v="Delivery"/>
    <x v="0"/>
    <x v="2"/>
    <s v="Efectivo"/>
    <x v="0"/>
    <x v="0"/>
    <n v="10"/>
    <x v="3"/>
    <s v="Combo"/>
    <x v="1"/>
    <x v="2"/>
    <x v="1"/>
    <n v="9.9"/>
    <x v="1"/>
    <n v="44"/>
    <n v="43"/>
  </r>
  <r>
    <s v="VTA02726"/>
    <x v="51"/>
    <n v="21"/>
    <x v="2"/>
    <x v="2"/>
    <x v="1"/>
    <x v="1"/>
    <x v="447"/>
    <s v="Calle San Lorenzo 47"/>
    <x v="1"/>
    <x v="7"/>
    <x v="6"/>
    <s v=""/>
    <x v="0"/>
    <x v="0"/>
    <n v="3091.48"/>
    <x v="3"/>
    <n v="9274.44"/>
    <s v="En tienda"/>
    <x v="1"/>
    <x v="0"/>
    <s v="Tarjeta"/>
    <x v="1"/>
    <x v="0"/>
    <n v="0"/>
    <x v="3"/>
    <s v="Combo"/>
    <x v="4"/>
    <x v="1"/>
    <x v="1"/>
    <n v="7.3"/>
    <x v="2"/>
    <n v="26"/>
    <n v="23"/>
  </r>
  <r>
    <s v="VTA02864"/>
    <x v="51"/>
    <n v="21"/>
    <x v="2"/>
    <x v="2"/>
    <x v="1"/>
    <x v="1"/>
    <x v="318"/>
    <s v="Calle San Lorenzo 47"/>
    <x v="1"/>
    <x v="10"/>
    <x v="8"/>
    <s v="Pequeño"/>
    <x v="2"/>
    <x v="1"/>
    <n v="2053.06"/>
    <x v="2"/>
    <n v="8212.24"/>
    <s v="En tienda"/>
    <x v="1"/>
    <x v="0"/>
    <s v="Efectivo"/>
    <x v="0"/>
    <x v="0"/>
    <n v="0"/>
    <x v="0"/>
    <s v="2x1"/>
    <x v="4"/>
    <x v="0"/>
    <x v="1"/>
    <n v="8.1"/>
    <x v="4"/>
    <n v="13"/>
    <n v="9"/>
  </r>
  <r>
    <s v="VTA02866"/>
    <x v="51"/>
    <n v="21"/>
    <x v="2"/>
    <x v="2"/>
    <x v="1"/>
    <x v="1"/>
    <x v="616"/>
    <s v="Calle San Lorenzo 47"/>
    <x v="1"/>
    <x v="11"/>
    <x v="9"/>
    <s v="Tall"/>
    <x v="1"/>
    <x v="4"/>
    <n v="1296.1300000000001"/>
    <x v="0"/>
    <n v="2592.2600000000002"/>
    <s v="Delivery"/>
    <x v="0"/>
    <x v="2"/>
    <s v="App"/>
    <x v="2"/>
    <x v="0"/>
    <n v="15"/>
    <x v="1"/>
    <s v="Happy Hour"/>
    <x v="3"/>
    <x v="0"/>
    <x v="1"/>
    <n v="7.4"/>
    <x v="4"/>
    <n v="36"/>
    <n v="34"/>
  </r>
  <r>
    <s v="VTA02935"/>
    <x v="51"/>
    <n v="21"/>
    <x v="2"/>
    <x v="2"/>
    <x v="1"/>
    <x v="1"/>
    <x v="728"/>
    <s v="Córdoba Shopping"/>
    <x v="3"/>
    <x v="3"/>
    <x v="3"/>
    <s v=""/>
    <x v="0"/>
    <x v="4"/>
    <n v="1482.77"/>
    <x v="0"/>
    <n v="2965.54"/>
    <s v="En tienda"/>
    <x v="0"/>
    <x v="0"/>
    <s v="App"/>
    <x v="2"/>
    <x v="0"/>
    <n v="15"/>
    <x v="0"/>
    <s v="2x1"/>
    <x v="0"/>
    <x v="1"/>
    <x v="1"/>
    <n v="5.5"/>
    <x v="2"/>
    <n v="26"/>
    <n v="24"/>
  </r>
  <r>
    <s v="VTA03278"/>
    <x v="51"/>
    <n v="21"/>
    <x v="2"/>
    <x v="2"/>
    <x v="1"/>
    <x v="1"/>
    <x v="368"/>
    <s v="San Lorenzo 25, Nueva Córdoba"/>
    <x v="0"/>
    <x v="19"/>
    <x v="7"/>
    <s v=""/>
    <x v="0"/>
    <x v="3"/>
    <n v="2157.15"/>
    <x v="2"/>
    <n v="10785.75"/>
    <s v="Delivery"/>
    <x v="2"/>
    <x v="2"/>
    <s v="App"/>
    <x v="2"/>
    <x v="1"/>
    <n v="0"/>
    <x v="3"/>
    <s v="Combo"/>
    <x v="5"/>
    <x v="2"/>
    <x v="0"/>
    <n v="14.2"/>
    <x v="2"/>
    <n v="50"/>
    <n v="45"/>
  </r>
  <r>
    <s v="VTA03351"/>
    <x v="51"/>
    <n v="21"/>
    <x v="2"/>
    <x v="2"/>
    <x v="1"/>
    <x v="1"/>
    <x v="757"/>
    <s v="Avenida Colón 608"/>
    <x v="2"/>
    <x v="15"/>
    <x v="10"/>
    <s v=""/>
    <x v="0"/>
    <x v="2"/>
    <n v="1497.34"/>
    <x v="0"/>
    <n v="1497.34"/>
    <s v="Delivery"/>
    <x v="0"/>
    <x v="2"/>
    <s v="Tarjeta"/>
    <x v="1"/>
    <x v="1"/>
    <n v="0"/>
    <x v="2"/>
    <s v="Ninguna"/>
    <x v="3"/>
    <x v="0"/>
    <x v="0"/>
    <n v="14.3"/>
    <x v="2"/>
    <n v="46"/>
    <n v="45"/>
  </r>
  <r>
    <s v="VTA03768"/>
    <x v="51"/>
    <n v="21"/>
    <x v="2"/>
    <x v="2"/>
    <x v="1"/>
    <x v="1"/>
    <x v="721"/>
    <s v="Córdoba Shopping"/>
    <x v="3"/>
    <x v="1"/>
    <x v="1"/>
    <s v=""/>
    <x v="0"/>
    <x v="2"/>
    <n v="1160.78"/>
    <x v="0"/>
    <n v="1160.78"/>
    <s v="Take Away"/>
    <x v="0"/>
    <x v="1"/>
    <s v="Efectivo"/>
    <x v="0"/>
    <x v="1"/>
    <n v="0"/>
    <x v="0"/>
    <s v="2x1"/>
    <x v="1"/>
    <x v="2"/>
    <x v="1"/>
    <n v="9.6"/>
    <x v="4"/>
    <n v="39"/>
    <n v="38"/>
  </r>
  <r>
    <s v="VTA04127"/>
    <x v="51"/>
    <n v="21"/>
    <x v="2"/>
    <x v="2"/>
    <x v="1"/>
    <x v="1"/>
    <x v="492"/>
    <s v="Córdoba Shopping"/>
    <x v="3"/>
    <x v="14"/>
    <x v="6"/>
    <s v=""/>
    <x v="0"/>
    <x v="4"/>
    <n v="2847.32"/>
    <x v="2"/>
    <n v="5694.64"/>
    <s v="Take Away"/>
    <x v="1"/>
    <x v="1"/>
    <s v="Efectivo"/>
    <x v="0"/>
    <x v="0"/>
    <n v="15"/>
    <x v="3"/>
    <s v="Combo"/>
    <x v="4"/>
    <x v="2"/>
    <x v="1"/>
    <n v="7.9"/>
    <x v="2"/>
    <n v="15"/>
    <n v="13"/>
  </r>
  <r>
    <s v="VTA04294"/>
    <x v="51"/>
    <n v="21"/>
    <x v="2"/>
    <x v="2"/>
    <x v="1"/>
    <x v="1"/>
    <x v="796"/>
    <s v="Córdoba Shopping"/>
    <x v="3"/>
    <x v="25"/>
    <x v="2"/>
    <s v=""/>
    <x v="0"/>
    <x v="4"/>
    <n v="1408.92"/>
    <x v="0"/>
    <n v="2817.84"/>
    <s v="En tienda"/>
    <x v="0"/>
    <x v="0"/>
    <s v="Tarjeta"/>
    <x v="1"/>
    <x v="0"/>
    <n v="0"/>
    <x v="2"/>
    <s v="Ninguna"/>
    <x v="1"/>
    <x v="2"/>
    <x v="1"/>
    <n v="6.6"/>
    <x v="2"/>
    <n v="22"/>
    <n v="20"/>
  </r>
  <r>
    <s v="VTA04362"/>
    <x v="51"/>
    <n v="21"/>
    <x v="2"/>
    <x v="2"/>
    <x v="1"/>
    <x v="1"/>
    <x v="31"/>
    <s v="Calle San Lorenzo 47"/>
    <x v="1"/>
    <x v="10"/>
    <x v="8"/>
    <s v="Grande"/>
    <x v="3"/>
    <x v="2"/>
    <n v="1866.17"/>
    <x v="0"/>
    <n v="1866.17"/>
    <s v="Delivery"/>
    <x v="0"/>
    <x v="2"/>
    <s v="App"/>
    <x v="2"/>
    <x v="1"/>
    <n v="0"/>
    <x v="2"/>
    <s v="Ninguna"/>
    <x v="5"/>
    <x v="0"/>
    <x v="0"/>
    <n v="13.1"/>
    <x v="3"/>
    <n v="36"/>
    <n v="35"/>
  </r>
  <r>
    <s v="VTA04375"/>
    <x v="51"/>
    <n v="21"/>
    <x v="2"/>
    <x v="2"/>
    <x v="1"/>
    <x v="1"/>
    <x v="31"/>
    <s v="Calle San Lorenzo 47"/>
    <x v="1"/>
    <x v="7"/>
    <x v="6"/>
    <s v=""/>
    <x v="0"/>
    <x v="3"/>
    <n v="2841.35"/>
    <x v="2"/>
    <n v="14206.75"/>
    <s v="Delivery"/>
    <x v="2"/>
    <x v="2"/>
    <s v="Efectivo"/>
    <x v="0"/>
    <x v="1"/>
    <n v="0"/>
    <x v="0"/>
    <s v="2x1"/>
    <x v="2"/>
    <x v="0"/>
    <x v="0"/>
    <n v="14.5"/>
    <x v="2"/>
    <n v="39"/>
    <n v="34"/>
  </r>
  <r>
    <s v="VTA04516"/>
    <x v="51"/>
    <n v="21"/>
    <x v="2"/>
    <x v="2"/>
    <x v="1"/>
    <x v="1"/>
    <x v="649"/>
    <s v="Córdoba Shopping"/>
    <x v="3"/>
    <x v="10"/>
    <x v="8"/>
    <s v="Venti"/>
    <x v="4"/>
    <x v="0"/>
    <n v="1684.92"/>
    <x v="0"/>
    <n v="5054.76"/>
    <s v="Take Away"/>
    <x v="1"/>
    <x v="1"/>
    <s v="Efectivo"/>
    <x v="0"/>
    <x v="1"/>
    <n v="0"/>
    <x v="1"/>
    <s v="Happy Hour"/>
    <x v="5"/>
    <x v="2"/>
    <x v="1"/>
    <n v="6.4"/>
    <x v="1"/>
    <n v="14"/>
    <n v="11"/>
  </r>
  <r>
    <s v="VTA04520"/>
    <x v="51"/>
    <n v="21"/>
    <x v="2"/>
    <x v="2"/>
    <x v="1"/>
    <x v="1"/>
    <x v="5"/>
    <s v="Avenida Colón 608"/>
    <x v="2"/>
    <x v="15"/>
    <x v="10"/>
    <s v=""/>
    <x v="0"/>
    <x v="2"/>
    <n v="1805.64"/>
    <x v="0"/>
    <n v="1805.64"/>
    <s v="Delivery"/>
    <x v="0"/>
    <x v="2"/>
    <s v="Efectivo"/>
    <x v="0"/>
    <x v="1"/>
    <n v="0"/>
    <x v="3"/>
    <s v="Combo"/>
    <x v="4"/>
    <x v="2"/>
    <x v="1"/>
    <n v="9.5"/>
    <x v="3"/>
    <n v="32"/>
    <n v="31"/>
  </r>
  <r>
    <s v="VTA04540"/>
    <x v="51"/>
    <n v="21"/>
    <x v="2"/>
    <x v="2"/>
    <x v="1"/>
    <x v="1"/>
    <x v="717"/>
    <s v="Calle San Lorenzo 47"/>
    <x v="1"/>
    <x v="10"/>
    <x v="8"/>
    <s v="Grande"/>
    <x v="3"/>
    <x v="2"/>
    <n v="1693.54"/>
    <x v="0"/>
    <n v="1693.54"/>
    <s v="Take Away"/>
    <x v="0"/>
    <x v="1"/>
    <s v="Tarjeta"/>
    <x v="1"/>
    <x v="0"/>
    <n v="0"/>
    <x v="0"/>
    <s v="2x1"/>
    <x v="4"/>
    <x v="2"/>
    <x v="1"/>
    <n v="9.8000000000000007"/>
    <x v="4"/>
    <n v="24"/>
    <n v="23"/>
  </r>
  <r>
    <s v="VTA04672"/>
    <x v="51"/>
    <n v="21"/>
    <x v="2"/>
    <x v="2"/>
    <x v="1"/>
    <x v="1"/>
    <x v="92"/>
    <s v="Avenida Colón 608"/>
    <x v="2"/>
    <x v="4"/>
    <x v="2"/>
    <s v=""/>
    <x v="0"/>
    <x v="2"/>
    <n v="1176.57"/>
    <x v="0"/>
    <n v="1176.57"/>
    <s v="Take Away"/>
    <x v="0"/>
    <x v="1"/>
    <s v="App"/>
    <x v="2"/>
    <x v="0"/>
    <n v="10"/>
    <x v="0"/>
    <s v="2x1"/>
    <x v="4"/>
    <x v="0"/>
    <x v="1"/>
    <n v="9.9"/>
    <x v="3"/>
    <n v="21"/>
    <n v="20"/>
  </r>
  <r>
    <s v="VTA04842"/>
    <x v="51"/>
    <n v="21"/>
    <x v="2"/>
    <x v="2"/>
    <x v="1"/>
    <x v="1"/>
    <x v="223"/>
    <s v="San Lorenzo 25, Nueva Córdoba"/>
    <x v="0"/>
    <x v="7"/>
    <x v="6"/>
    <s v=""/>
    <x v="0"/>
    <x v="3"/>
    <n v="3462.84"/>
    <x v="3"/>
    <n v="17314.2"/>
    <s v="Delivery"/>
    <x v="3"/>
    <x v="2"/>
    <s v="Tarjeta"/>
    <x v="1"/>
    <x v="0"/>
    <n v="10"/>
    <x v="1"/>
    <s v="Happy Hour"/>
    <x v="4"/>
    <x v="1"/>
    <x v="1"/>
    <n v="8.6999999999999993"/>
    <x v="1"/>
    <n v="42"/>
    <n v="37"/>
  </r>
  <r>
    <s v="VTA04949"/>
    <x v="51"/>
    <n v="21"/>
    <x v="2"/>
    <x v="2"/>
    <x v="1"/>
    <x v="1"/>
    <x v="100"/>
    <s v="Calle San Lorenzo 47"/>
    <x v="1"/>
    <x v="6"/>
    <x v="5"/>
    <s v=""/>
    <x v="0"/>
    <x v="2"/>
    <n v="1676.25"/>
    <x v="0"/>
    <n v="1676.25"/>
    <s v="Delivery"/>
    <x v="0"/>
    <x v="2"/>
    <s v="Tarjeta"/>
    <x v="1"/>
    <x v="0"/>
    <n v="10"/>
    <x v="2"/>
    <s v="Ninguna"/>
    <x v="2"/>
    <x v="0"/>
    <x v="1"/>
    <n v="5"/>
    <x v="1"/>
    <n v="47"/>
    <n v="46"/>
  </r>
  <r>
    <s v="VTA00077"/>
    <x v="52"/>
    <n v="22"/>
    <x v="3"/>
    <x v="3"/>
    <x v="1"/>
    <x v="1"/>
    <x v="38"/>
    <s v="Calle San Lorenzo 47"/>
    <x v="1"/>
    <x v="1"/>
    <x v="1"/>
    <s v=""/>
    <x v="0"/>
    <x v="4"/>
    <n v="1273"/>
    <x v="0"/>
    <n v="2546"/>
    <s v="Take Away"/>
    <x v="0"/>
    <x v="1"/>
    <s v="Tarjeta"/>
    <x v="1"/>
    <x v="1"/>
    <n v="0"/>
    <x v="2"/>
    <s v="Ninguna"/>
    <x v="0"/>
    <x v="1"/>
    <x v="0"/>
    <n v="14.6"/>
    <x v="3"/>
    <n v="30"/>
    <n v="28"/>
  </r>
  <r>
    <s v="VTA00258"/>
    <x v="52"/>
    <n v="22"/>
    <x v="3"/>
    <x v="3"/>
    <x v="1"/>
    <x v="1"/>
    <x v="744"/>
    <s v="San Lorenzo 25, Nueva Córdoba"/>
    <x v="0"/>
    <x v="27"/>
    <x v="10"/>
    <s v=""/>
    <x v="0"/>
    <x v="1"/>
    <n v="1663.58"/>
    <x v="0"/>
    <n v="6654.32"/>
    <s v="Delivery"/>
    <x v="1"/>
    <x v="2"/>
    <s v="Tarjeta"/>
    <x v="1"/>
    <x v="0"/>
    <n v="10"/>
    <x v="1"/>
    <s v="Happy Hour"/>
    <x v="4"/>
    <x v="1"/>
    <x v="1"/>
    <n v="7.7"/>
    <x v="2"/>
    <n v="30"/>
    <n v="26"/>
  </r>
  <r>
    <s v="VTA00374"/>
    <x v="52"/>
    <n v="22"/>
    <x v="3"/>
    <x v="3"/>
    <x v="1"/>
    <x v="1"/>
    <x v="744"/>
    <s v="Avenida Colón 608"/>
    <x v="2"/>
    <x v="18"/>
    <x v="9"/>
    <s v="Venti"/>
    <x v="4"/>
    <x v="2"/>
    <n v="1201.75"/>
    <x v="0"/>
    <n v="1201.75"/>
    <s v="Take Away"/>
    <x v="0"/>
    <x v="1"/>
    <s v="Efectivo"/>
    <x v="0"/>
    <x v="1"/>
    <n v="0"/>
    <x v="1"/>
    <s v="Happy Hour"/>
    <x v="2"/>
    <x v="1"/>
    <x v="1"/>
    <n v="9.1"/>
    <x v="3"/>
    <n v="43"/>
    <n v="42"/>
  </r>
  <r>
    <s v="VTA00410"/>
    <x v="52"/>
    <n v="22"/>
    <x v="3"/>
    <x v="3"/>
    <x v="1"/>
    <x v="1"/>
    <x v="553"/>
    <s v="San Lorenzo 25, Nueva Córdoba"/>
    <x v="0"/>
    <x v="7"/>
    <x v="6"/>
    <s v=""/>
    <x v="0"/>
    <x v="3"/>
    <n v="3233.01"/>
    <x v="3"/>
    <n v="16165.05"/>
    <s v="Take Away"/>
    <x v="3"/>
    <x v="1"/>
    <s v="Tarjeta"/>
    <x v="1"/>
    <x v="1"/>
    <n v="0"/>
    <x v="3"/>
    <s v="Combo"/>
    <x v="4"/>
    <x v="2"/>
    <x v="1"/>
    <n v="7.5"/>
    <x v="4"/>
    <n v="18"/>
    <n v="13"/>
  </r>
  <r>
    <s v="VTA00706"/>
    <x v="52"/>
    <n v="22"/>
    <x v="3"/>
    <x v="3"/>
    <x v="1"/>
    <x v="1"/>
    <x v="292"/>
    <s v="Calle San Lorenzo 47"/>
    <x v="1"/>
    <x v="7"/>
    <x v="6"/>
    <s v=""/>
    <x v="0"/>
    <x v="2"/>
    <n v="2888.02"/>
    <x v="2"/>
    <n v="2888.02"/>
    <s v="Take Away"/>
    <x v="0"/>
    <x v="1"/>
    <s v="Tarjeta"/>
    <x v="1"/>
    <x v="0"/>
    <n v="0"/>
    <x v="2"/>
    <s v="Ninguna"/>
    <x v="2"/>
    <x v="1"/>
    <x v="1"/>
    <n v="6.7"/>
    <x v="2"/>
    <n v="26"/>
    <n v="25"/>
  </r>
  <r>
    <s v="VTA00770"/>
    <x v="52"/>
    <n v="22"/>
    <x v="3"/>
    <x v="3"/>
    <x v="1"/>
    <x v="1"/>
    <x v="266"/>
    <s v="San Lorenzo 25, Nueva Córdoba"/>
    <x v="0"/>
    <x v="1"/>
    <x v="1"/>
    <s v=""/>
    <x v="0"/>
    <x v="4"/>
    <n v="1270.6099999999999"/>
    <x v="0"/>
    <n v="2541.2199999999998"/>
    <s v="Take Away"/>
    <x v="0"/>
    <x v="1"/>
    <s v="Tarjeta"/>
    <x v="1"/>
    <x v="0"/>
    <n v="15"/>
    <x v="3"/>
    <s v="Combo"/>
    <x v="4"/>
    <x v="2"/>
    <x v="1"/>
    <n v="9.8000000000000007"/>
    <x v="3"/>
    <n v="10"/>
    <n v="8"/>
  </r>
  <r>
    <s v="VTA00808"/>
    <x v="52"/>
    <n v="22"/>
    <x v="3"/>
    <x v="3"/>
    <x v="1"/>
    <x v="1"/>
    <x v="644"/>
    <s v="Calle San Lorenzo 47"/>
    <x v="1"/>
    <x v="3"/>
    <x v="3"/>
    <s v=""/>
    <x v="0"/>
    <x v="1"/>
    <n v="1135.99"/>
    <x v="0"/>
    <n v="4543.96"/>
    <s v="Delivery"/>
    <x v="0"/>
    <x v="2"/>
    <s v="App"/>
    <x v="2"/>
    <x v="0"/>
    <n v="15"/>
    <x v="3"/>
    <s v="Combo"/>
    <x v="0"/>
    <x v="0"/>
    <x v="1"/>
    <n v="7.1"/>
    <x v="3"/>
    <n v="38"/>
    <n v="34"/>
  </r>
  <r>
    <s v="VTA00904"/>
    <x v="52"/>
    <n v="22"/>
    <x v="3"/>
    <x v="3"/>
    <x v="1"/>
    <x v="1"/>
    <x v="499"/>
    <s v="Avenida Colón 608"/>
    <x v="2"/>
    <x v="23"/>
    <x v="10"/>
    <s v=""/>
    <x v="0"/>
    <x v="2"/>
    <n v="1862.34"/>
    <x v="0"/>
    <n v="1862.34"/>
    <s v="Delivery"/>
    <x v="0"/>
    <x v="2"/>
    <s v="Efectivo"/>
    <x v="0"/>
    <x v="0"/>
    <n v="10"/>
    <x v="1"/>
    <s v="Happy Hour"/>
    <x v="5"/>
    <x v="1"/>
    <x v="2"/>
    <n v="10.8"/>
    <x v="1"/>
    <n v="16"/>
    <n v="15"/>
  </r>
  <r>
    <s v="VTA01053"/>
    <x v="52"/>
    <n v="22"/>
    <x v="3"/>
    <x v="3"/>
    <x v="1"/>
    <x v="1"/>
    <x v="797"/>
    <s v="Calle San Lorenzo 47"/>
    <x v="1"/>
    <x v="6"/>
    <x v="5"/>
    <s v=""/>
    <x v="0"/>
    <x v="0"/>
    <n v="2025.18"/>
    <x v="2"/>
    <n v="6075.54"/>
    <s v="En tienda"/>
    <x v="1"/>
    <x v="0"/>
    <s v="Tarjeta"/>
    <x v="1"/>
    <x v="1"/>
    <n v="0"/>
    <x v="1"/>
    <s v="Happy Hour"/>
    <x v="1"/>
    <x v="2"/>
    <x v="3"/>
    <n v="2.5"/>
    <x v="2"/>
    <n v="11"/>
    <n v="8"/>
  </r>
  <r>
    <s v="VTA01157"/>
    <x v="52"/>
    <n v="22"/>
    <x v="3"/>
    <x v="3"/>
    <x v="1"/>
    <x v="1"/>
    <x v="645"/>
    <s v="Córdoba Shopping"/>
    <x v="3"/>
    <x v="6"/>
    <x v="5"/>
    <s v=""/>
    <x v="0"/>
    <x v="1"/>
    <n v="1927.86"/>
    <x v="0"/>
    <n v="7711.44"/>
    <s v="Delivery"/>
    <x v="1"/>
    <x v="2"/>
    <s v="Tarjeta"/>
    <x v="1"/>
    <x v="0"/>
    <n v="10"/>
    <x v="0"/>
    <s v="2x1"/>
    <x v="5"/>
    <x v="1"/>
    <x v="1"/>
    <n v="9.4"/>
    <x v="3"/>
    <n v="42"/>
    <n v="38"/>
  </r>
  <r>
    <s v="VTA01159"/>
    <x v="52"/>
    <n v="22"/>
    <x v="3"/>
    <x v="3"/>
    <x v="1"/>
    <x v="1"/>
    <x v="714"/>
    <s v="Avenida Colón 608"/>
    <x v="2"/>
    <x v="6"/>
    <x v="5"/>
    <s v=""/>
    <x v="0"/>
    <x v="1"/>
    <n v="1994.07"/>
    <x v="0"/>
    <n v="7976.28"/>
    <s v="Take Away"/>
    <x v="1"/>
    <x v="1"/>
    <s v="Efectivo"/>
    <x v="0"/>
    <x v="1"/>
    <n v="0"/>
    <x v="2"/>
    <s v="Ninguna"/>
    <x v="1"/>
    <x v="2"/>
    <x v="0"/>
    <n v="13.8"/>
    <x v="3"/>
    <n v="46"/>
    <n v="42"/>
  </r>
  <r>
    <s v="VTA01305"/>
    <x v="52"/>
    <n v="22"/>
    <x v="3"/>
    <x v="3"/>
    <x v="1"/>
    <x v="1"/>
    <x v="436"/>
    <s v="Avenida Colón 608"/>
    <x v="2"/>
    <x v="8"/>
    <x v="0"/>
    <s v=""/>
    <x v="0"/>
    <x v="1"/>
    <n v="1234.23"/>
    <x v="0"/>
    <n v="4936.92"/>
    <s v="Take Away"/>
    <x v="0"/>
    <x v="1"/>
    <s v="Efectivo"/>
    <x v="0"/>
    <x v="0"/>
    <n v="15"/>
    <x v="2"/>
    <s v="Ninguna"/>
    <x v="3"/>
    <x v="2"/>
    <x v="1"/>
    <n v="6.1"/>
    <x v="0"/>
    <n v="48"/>
    <n v="44"/>
  </r>
  <r>
    <s v="VTA01316"/>
    <x v="52"/>
    <n v="22"/>
    <x v="3"/>
    <x v="3"/>
    <x v="1"/>
    <x v="1"/>
    <x v="149"/>
    <s v="San Lorenzo 25, Nueva Córdoba"/>
    <x v="0"/>
    <x v="1"/>
    <x v="1"/>
    <s v=""/>
    <x v="0"/>
    <x v="0"/>
    <n v="921.86"/>
    <x v="1"/>
    <n v="2765.58"/>
    <s v="En tienda"/>
    <x v="0"/>
    <x v="0"/>
    <s v="App"/>
    <x v="2"/>
    <x v="0"/>
    <n v="0"/>
    <x v="3"/>
    <s v="Combo"/>
    <x v="0"/>
    <x v="1"/>
    <x v="0"/>
    <n v="13.9"/>
    <x v="0"/>
    <n v="43"/>
    <n v="40"/>
  </r>
  <r>
    <s v="VTA01369"/>
    <x v="52"/>
    <n v="22"/>
    <x v="3"/>
    <x v="3"/>
    <x v="1"/>
    <x v="1"/>
    <x v="362"/>
    <s v="San Lorenzo 25, Nueva Córdoba"/>
    <x v="0"/>
    <x v="34"/>
    <x v="4"/>
    <s v="Tall"/>
    <x v="1"/>
    <x v="0"/>
    <n v="1780.2"/>
    <x v="0"/>
    <n v="5340.6"/>
    <s v="Take Away"/>
    <x v="1"/>
    <x v="1"/>
    <s v="App"/>
    <x v="2"/>
    <x v="1"/>
    <n v="0"/>
    <x v="2"/>
    <s v="Ninguna"/>
    <x v="2"/>
    <x v="1"/>
    <x v="2"/>
    <n v="12.4"/>
    <x v="0"/>
    <n v="42"/>
    <n v="39"/>
  </r>
  <r>
    <s v="VTA01605"/>
    <x v="52"/>
    <n v="22"/>
    <x v="3"/>
    <x v="3"/>
    <x v="1"/>
    <x v="1"/>
    <x v="468"/>
    <s v="Córdoba Shopping"/>
    <x v="3"/>
    <x v="1"/>
    <x v="1"/>
    <s v=""/>
    <x v="0"/>
    <x v="0"/>
    <n v="761.6"/>
    <x v="1"/>
    <n v="2284.8000000000002"/>
    <s v="Take Away"/>
    <x v="0"/>
    <x v="1"/>
    <s v="App"/>
    <x v="2"/>
    <x v="1"/>
    <n v="0"/>
    <x v="2"/>
    <s v="Ninguna"/>
    <x v="5"/>
    <x v="0"/>
    <x v="2"/>
    <n v="11.6"/>
    <x v="2"/>
    <n v="39"/>
    <n v="36"/>
  </r>
  <r>
    <s v="VTA01847"/>
    <x v="52"/>
    <n v="22"/>
    <x v="3"/>
    <x v="3"/>
    <x v="1"/>
    <x v="1"/>
    <x v="49"/>
    <s v="Avenida Colón 608"/>
    <x v="2"/>
    <x v="35"/>
    <x v="9"/>
    <s v="Grande"/>
    <x v="3"/>
    <x v="0"/>
    <n v="1649.04"/>
    <x v="0"/>
    <n v="4947.12"/>
    <s v="En tienda"/>
    <x v="0"/>
    <x v="0"/>
    <s v="Tarjeta"/>
    <x v="1"/>
    <x v="0"/>
    <n v="10"/>
    <x v="3"/>
    <s v="Combo"/>
    <x v="2"/>
    <x v="2"/>
    <x v="1"/>
    <n v="7.8"/>
    <x v="4"/>
    <n v="28"/>
    <n v="25"/>
  </r>
  <r>
    <s v="VTA01851"/>
    <x v="52"/>
    <n v="22"/>
    <x v="3"/>
    <x v="3"/>
    <x v="1"/>
    <x v="1"/>
    <x v="365"/>
    <s v="San Lorenzo 25, Nueva Córdoba"/>
    <x v="0"/>
    <x v="19"/>
    <x v="7"/>
    <s v=""/>
    <x v="0"/>
    <x v="4"/>
    <n v="2477.06"/>
    <x v="2"/>
    <n v="4954.12"/>
    <s v="En tienda"/>
    <x v="0"/>
    <x v="0"/>
    <s v="Tarjeta"/>
    <x v="1"/>
    <x v="0"/>
    <n v="10"/>
    <x v="0"/>
    <s v="2x1"/>
    <x v="0"/>
    <x v="2"/>
    <x v="1"/>
    <n v="7.2"/>
    <x v="3"/>
    <n v="22"/>
    <n v="20"/>
  </r>
  <r>
    <s v="VTA01868"/>
    <x v="52"/>
    <n v="22"/>
    <x v="3"/>
    <x v="3"/>
    <x v="1"/>
    <x v="1"/>
    <x v="527"/>
    <s v="Calle San Lorenzo 47"/>
    <x v="1"/>
    <x v="3"/>
    <x v="3"/>
    <s v=""/>
    <x v="0"/>
    <x v="3"/>
    <n v="1123.18"/>
    <x v="0"/>
    <n v="5615.9"/>
    <s v="Delivery"/>
    <x v="1"/>
    <x v="2"/>
    <s v="App"/>
    <x v="2"/>
    <x v="1"/>
    <n v="0"/>
    <x v="1"/>
    <s v="Happy Hour"/>
    <x v="5"/>
    <x v="0"/>
    <x v="0"/>
    <n v="14.8"/>
    <x v="1"/>
    <n v="42"/>
    <n v="37"/>
  </r>
  <r>
    <s v="VTA01913"/>
    <x v="52"/>
    <n v="22"/>
    <x v="3"/>
    <x v="3"/>
    <x v="1"/>
    <x v="1"/>
    <x v="288"/>
    <s v="Córdoba Shopping"/>
    <x v="3"/>
    <x v="0"/>
    <x v="0"/>
    <s v=""/>
    <x v="0"/>
    <x v="3"/>
    <n v="1579.63"/>
    <x v="0"/>
    <n v="7898.15"/>
    <s v="En tienda"/>
    <x v="1"/>
    <x v="0"/>
    <s v="Efectivo"/>
    <x v="0"/>
    <x v="0"/>
    <n v="15"/>
    <x v="0"/>
    <s v="2x1"/>
    <x v="5"/>
    <x v="1"/>
    <x v="2"/>
    <n v="11.7"/>
    <x v="2"/>
    <n v="31"/>
    <n v="26"/>
  </r>
  <r>
    <s v="VTA01959"/>
    <x v="52"/>
    <n v="22"/>
    <x v="3"/>
    <x v="3"/>
    <x v="1"/>
    <x v="1"/>
    <x v="97"/>
    <s v="Calle San Lorenzo 47"/>
    <x v="1"/>
    <x v="3"/>
    <x v="3"/>
    <s v=""/>
    <x v="0"/>
    <x v="4"/>
    <n v="1104.25"/>
    <x v="0"/>
    <n v="2208.5"/>
    <s v="En tienda"/>
    <x v="0"/>
    <x v="0"/>
    <s v="Efectivo"/>
    <x v="0"/>
    <x v="1"/>
    <n v="0"/>
    <x v="1"/>
    <s v="Happy Hour"/>
    <x v="2"/>
    <x v="1"/>
    <x v="1"/>
    <n v="6"/>
    <x v="0"/>
    <n v="41"/>
    <n v="39"/>
  </r>
  <r>
    <s v="VTA01967"/>
    <x v="52"/>
    <n v="22"/>
    <x v="3"/>
    <x v="3"/>
    <x v="1"/>
    <x v="1"/>
    <x v="224"/>
    <s v="Calle San Lorenzo 47"/>
    <x v="1"/>
    <x v="10"/>
    <x v="8"/>
    <s v="Grande"/>
    <x v="3"/>
    <x v="1"/>
    <n v="1597.64"/>
    <x v="0"/>
    <n v="6390.56"/>
    <s v="En tienda"/>
    <x v="1"/>
    <x v="0"/>
    <s v="Tarjeta"/>
    <x v="1"/>
    <x v="0"/>
    <n v="10"/>
    <x v="2"/>
    <s v="Ninguna"/>
    <x v="3"/>
    <x v="1"/>
    <x v="2"/>
    <n v="10.6"/>
    <x v="0"/>
    <n v="10"/>
    <n v="6"/>
  </r>
  <r>
    <s v="VTA02011"/>
    <x v="52"/>
    <n v="22"/>
    <x v="3"/>
    <x v="3"/>
    <x v="1"/>
    <x v="1"/>
    <x v="724"/>
    <s v="Córdoba Shopping"/>
    <x v="3"/>
    <x v="6"/>
    <x v="5"/>
    <s v=""/>
    <x v="0"/>
    <x v="4"/>
    <n v="1769.39"/>
    <x v="0"/>
    <n v="3538.78"/>
    <s v="Delivery"/>
    <x v="0"/>
    <x v="2"/>
    <s v="App"/>
    <x v="2"/>
    <x v="1"/>
    <n v="0"/>
    <x v="1"/>
    <s v="Happy Hour"/>
    <x v="2"/>
    <x v="2"/>
    <x v="1"/>
    <n v="7.8"/>
    <x v="0"/>
    <n v="44"/>
    <n v="42"/>
  </r>
  <r>
    <s v="VTA02035"/>
    <x v="52"/>
    <n v="22"/>
    <x v="3"/>
    <x v="3"/>
    <x v="1"/>
    <x v="1"/>
    <x v="642"/>
    <s v="Córdoba Shopping"/>
    <x v="3"/>
    <x v="6"/>
    <x v="5"/>
    <s v=""/>
    <x v="0"/>
    <x v="4"/>
    <n v="2156.42"/>
    <x v="2"/>
    <n v="4312.84"/>
    <s v="Take Away"/>
    <x v="0"/>
    <x v="1"/>
    <s v="Efectivo"/>
    <x v="0"/>
    <x v="1"/>
    <n v="0"/>
    <x v="3"/>
    <s v="Combo"/>
    <x v="4"/>
    <x v="1"/>
    <x v="0"/>
    <n v="14.6"/>
    <x v="2"/>
    <n v="33"/>
    <n v="31"/>
  </r>
  <r>
    <s v="VTA02045"/>
    <x v="52"/>
    <n v="22"/>
    <x v="3"/>
    <x v="3"/>
    <x v="1"/>
    <x v="1"/>
    <x v="24"/>
    <s v="Avenida Colón 608"/>
    <x v="2"/>
    <x v="10"/>
    <x v="8"/>
    <s v="Grande"/>
    <x v="3"/>
    <x v="2"/>
    <n v="1887.91"/>
    <x v="0"/>
    <n v="1887.91"/>
    <s v="En tienda"/>
    <x v="0"/>
    <x v="0"/>
    <s v="Tarjeta"/>
    <x v="1"/>
    <x v="0"/>
    <n v="0"/>
    <x v="3"/>
    <s v="Combo"/>
    <x v="4"/>
    <x v="0"/>
    <x v="3"/>
    <n v="4.8"/>
    <x v="1"/>
    <n v="19"/>
    <n v="18"/>
  </r>
  <r>
    <s v="VTA02111"/>
    <x v="52"/>
    <n v="22"/>
    <x v="3"/>
    <x v="3"/>
    <x v="1"/>
    <x v="1"/>
    <x v="179"/>
    <s v="Córdoba Shopping"/>
    <x v="3"/>
    <x v="7"/>
    <x v="6"/>
    <s v=""/>
    <x v="0"/>
    <x v="0"/>
    <n v="3224.32"/>
    <x v="3"/>
    <n v="9672.9599999999991"/>
    <s v="Delivery"/>
    <x v="1"/>
    <x v="2"/>
    <s v="Tarjeta"/>
    <x v="1"/>
    <x v="1"/>
    <n v="0"/>
    <x v="0"/>
    <s v="2x1"/>
    <x v="5"/>
    <x v="1"/>
    <x v="2"/>
    <n v="11.1"/>
    <x v="1"/>
    <n v="45"/>
    <n v="42"/>
  </r>
  <r>
    <s v="VTA02275"/>
    <x v="52"/>
    <n v="22"/>
    <x v="3"/>
    <x v="3"/>
    <x v="1"/>
    <x v="1"/>
    <x v="771"/>
    <s v="San Lorenzo 25, Nueva Córdoba"/>
    <x v="0"/>
    <x v="8"/>
    <x v="0"/>
    <s v=""/>
    <x v="0"/>
    <x v="2"/>
    <n v="1163.49"/>
    <x v="0"/>
    <n v="1163.49"/>
    <s v="En tienda"/>
    <x v="0"/>
    <x v="0"/>
    <s v="Efectivo"/>
    <x v="0"/>
    <x v="0"/>
    <n v="10"/>
    <x v="1"/>
    <s v="Happy Hour"/>
    <x v="5"/>
    <x v="1"/>
    <x v="0"/>
    <n v="13.5"/>
    <x v="0"/>
    <n v="46"/>
    <n v="45"/>
  </r>
  <r>
    <s v="VTA02286"/>
    <x v="52"/>
    <n v="22"/>
    <x v="3"/>
    <x v="3"/>
    <x v="1"/>
    <x v="1"/>
    <x v="729"/>
    <s v="San Lorenzo 25, Nueva Córdoba"/>
    <x v="0"/>
    <x v="3"/>
    <x v="3"/>
    <s v=""/>
    <x v="0"/>
    <x v="3"/>
    <n v="1485.8"/>
    <x v="0"/>
    <n v="7429"/>
    <s v="Take Away"/>
    <x v="1"/>
    <x v="1"/>
    <s v="App"/>
    <x v="2"/>
    <x v="0"/>
    <n v="10"/>
    <x v="3"/>
    <s v="Combo"/>
    <x v="0"/>
    <x v="1"/>
    <x v="2"/>
    <n v="12.3"/>
    <x v="0"/>
    <n v="23"/>
    <n v="18"/>
  </r>
  <r>
    <s v="VTA02589"/>
    <x v="52"/>
    <n v="22"/>
    <x v="3"/>
    <x v="3"/>
    <x v="1"/>
    <x v="1"/>
    <x v="568"/>
    <s v="Avenida Colón 608"/>
    <x v="2"/>
    <x v="10"/>
    <x v="8"/>
    <s v="Grande"/>
    <x v="3"/>
    <x v="0"/>
    <n v="1923.44"/>
    <x v="0"/>
    <n v="5770.32"/>
    <s v="En tienda"/>
    <x v="1"/>
    <x v="0"/>
    <s v="Efectivo"/>
    <x v="0"/>
    <x v="0"/>
    <n v="0"/>
    <x v="3"/>
    <s v="Combo"/>
    <x v="2"/>
    <x v="1"/>
    <x v="1"/>
    <n v="6.7"/>
    <x v="3"/>
    <n v="43"/>
    <n v="40"/>
  </r>
  <r>
    <s v="VTA02833"/>
    <x v="52"/>
    <n v="22"/>
    <x v="3"/>
    <x v="3"/>
    <x v="1"/>
    <x v="1"/>
    <x v="723"/>
    <s v="Calle San Lorenzo 47"/>
    <x v="1"/>
    <x v="14"/>
    <x v="6"/>
    <s v=""/>
    <x v="0"/>
    <x v="4"/>
    <n v="2863.94"/>
    <x v="2"/>
    <n v="5727.88"/>
    <s v="En tienda"/>
    <x v="1"/>
    <x v="0"/>
    <s v="App"/>
    <x v="2"/>
    <x v="0"/>
    <n v="10"/>
    <x v="2"/>
    <s v="Ninguna"/>
    <x v="0"/>
    <x v="0"/>
    <x v="3"/>
    <n v="2.5"/>
    <x v="1"/>
    <n v="42"/>
    <n v="40"/>
  </r>
  <r>
    <s v="VTA02841"/>
    <x v="52"/>
    <n v="22"/>
    <x v="3"/>
    <x v="3"/>
    <x v="1"/>
    <x v="1"/>
    <x v="214"/>
    <s v="San Lorenzo 25, Nueva Córdoba"/>
    <x v="0"/>
    <x v="3"/>
    <x v="3"/>
    <s v=""/>
    <x v="0"/>
    <x v="0"/>
    <n v="1329.65"/>
    <x v="0"/>
    <n v="3988.95"/>
    <s v="Take Away"/>
    <x v="0"/>
    <x v="1"/>
    <s v="App"/>
    <x v="2"/>
    <x v="1"/>
    <n v="0"/>
    <x v="3"/>
    <s v="Combo"/>
    <x v="1"/>
    <x v="0"/>
    <x v="1"/>
    <n v="6.8"/>
    <x v="4"/>
    <n v="32"/>
    <n v="29"/>
  </r>
  <r>
    <s v="VTA02947"/>
    <x v="52"/>
    <n v="22"/>
    <x v="3"/>
    <x v="3"/>
    <x v="1"/>
    <x v="1"/>
    <x v="514"/>
    <s v="Córdoba Shopping"/>
    <x v="3"/>
    <x v="3"/>
    <x v="3"/>
    <s v=""/>
    <x v="0"/>
    <x v="2"/>
    <n v="1625.54"/>
    <x v="0"/>
    <n v="1625.54"/>
    <s v="Delivery"/>
    <x v="0"/>
    <x v="2"/>
    <s v="Tarjeta"/>
    <x v="1"/>
    <x v="1"/>
    <n v="0"/>
    <x v="2"/>
    <s v="Ninguna"/>
    <x v="0"/>
    <x v="2"/>
    <x v="0"/>
    <n v="13.3"/>
    <x v="4"/>
    <n v="33"/>
    <n v="32"/>
  </r>
  <r>
    <s v="VTA03076"/>
    <x v="52"/>
    <n v="22"/>
    <x v="3"/>
    <x v="3"/>
    <x v="1"/>
    <x v="1"/>
    <x v="94"/>
    <s v="San Lorenzo 25, Nueva Córdoba"/>
    <x v="0"/>
    <x v="10"/>
    <x v="8"/>
    <s v="Grande"/>
    <x v="3"/>
    <x v="0"/>
    <n v="1957.34"/>
    <x v="0"/>
    <n v="5872.02"/>
    <s v="En tienda"/>
    <x v="1"/>
    <x v="0"/>
    <s v="Efectivo"/>
    <x v="0"/>
    <x v="0"/>
    <n v="0"/>
    <x v="1"/>
    <s v="Happy Hour"/>
    <x v="0"/>
    <x v="0"/>
    <x v="2"/>
    <n v="12"/>
    <x v="4"/>
    <n v="24"/>
    <n v="21"/>
  </r>
  <r>
    <s v="VTA03157"/>
    <x v="52"/>
    <n v="22"/>
    <x v="3"/>
    <x v="3"/>
    <x v="1"/>
    <x v="1"/>
    <x v="632"/>
    <s v="Córdoba Shopping"/>
    <x v="3"/>
    <x v="30"/>
    <x v="9"/>
    <s v="Venti"/>
    <x v="4"/>
    <x v="1"/>
    <n v="1417.35"/>
    <x v="0"/>
    <n v="5669.4"/>
    <s v="En tienda"/>
    <x v="1"/>
    <x v="0"/>
    <s v="Efectivo"/>
    <x v="0"/>
    <x v="0"/>
    <n v="0"/>
    <x v="3"/>
    <s v="Combo"/>
    <x v="4"/>
    <x v="0"/>
    <x v="2"/>
    <n v="11.9"/>
    <x v="3"/>
    <n v="23"/>
    <n v="19"/>
  </r>
  <r>
    <s v="VTA03318"/>
    <x v="52"/>
    <n v="22"/>
    <x v="3"/>
    <x v="3"/>
    <x v="1"/>
    <x v="1"/>
    <x v="230"/>
    <s v="Calle San Lorenzo 47"/>
    <x v="1"/>
    <x v="32"/>
    <x v="9"/>
    <s v="Venti"/>
    <x v="4"/>
    <x v="4"/>
    <n v="1590.2"/>
    <x v="0"/>
    <n v="3180.4"/>
    <s v="Take Away"/>
    <x v="0"/>
    <x v="1"/>
    <s v="App"/>
    <x v="2"/>
    <x v="0"/>
    <n v="15"/>
    <x v="2"/>
    <s v="Ninguna"/>
    <x v="2"/>
    <x v="1"/>
    <x v="1"/>
    <n v="8.1999999999999993"/>
    <x v="1"/>
    <n v="18"/>
    <n v="16"/>
  </r>
  <r>
    <s v="VTA03472"/>
    <x v="52"/>
    <n v="22"/>
    <x v="3"/>
    <x v="3"/>
    <x v="1"/>
    <x v="1"/>
    <x v="472"/>
    <s v="Calle San Lorenzo 47"/>
    <x v="1"/>
    <x v="19"/>
    <x v="7"/>
    <s v=""/>
    <x v="0"/>
    <x v="3"/>
    <n v="2160.4699999999998"/>
    <x v="2"/>
    <n v="10802.35"/>
    <s v="Delivery"/>
    <x v="2"/>
    <x v="2"/>
    <s v="App"/>
    <x v="2"/>
    <x v="0"/>
    <n v="15"/>
    <x v="2"/>
    <s v="Ninguna"/>
    <x v="5"/>
    <x v="1"/>
    <x v="2"/>
    <n v="11.2"/>
    <x v="1"/>
    <n v="49"/>
    <n v="44"/>
  </r>
  <r>
    <s v="VTA03563"/>
    <x v="52"/>
    <n v="22"/>
    <x v="3"/>
    <x v="3"/>
    <x v="1"/>
    <x v="1"/>
    <x v="510"/>
    <s v="Calle San Lorenzo 47"/>
    <x v="1"/>
    <x v="4"/>
    <x v="2"/>
    <s v=""/>
    <x v="0"/>
    <x v="2"/>
    <n v="1323.56"/>
    <x v="0"/>
    <n v="1323.56"/>
    <s v="Delivery"/>
    <x v="0"/>
    <x v="2"/>
    <s v="App"/>
    <x v="2"/>
    <x v="0"/>
    <n v="10"/>
    <x v="0"/>
    <s v="2x1"/>
    <x v="4"/>
    <x v="0"/>
    <x v="1"/>
    <n v="7.2"/>
    <x v="1"/>
    <n v="11"/>
    <n v="10"/>
  </r>
  <r>
    <s v="VTA03823"/>
    <x v="52"/>
    <n v="22"/>
    <x v="3"/>
    <x v="3"/>
    <x v="1"/>
    <x v="1"/>
    <x v="393"/>
    <s v="Córdoba Shopping"/>
    <x v="3"/>
    <x v="7"/>
    <x v="6"/>
    <s v=""/>
    <x v="0"/>
    <x v="3"/>
    <n v="2564.79"/>
    <x v="2"/>
    <n v="12823.95"/>
    <s v="Delivery"/>
    <x v="2"/>
    <x v="2"/>
    <s v="App"/>
    <x v="2"/>
    <x v="1"/>
    <n v="0"/>
    <x v="1"/>
    <s v="Happy Hour"/>
    <x v="2"/>
    <x v="1"/>
    <x v="1"/>
    <n v="7"/>
    <x v="4"/>
    <n v="38"/>
    <n v="33"/>
  </r>
  <r>
    <s v="VTA04030"/>
    <x v="52"/>
    <n v="22"/>
    <x v="3"/>
    <x v="3"/>
    <x v="1"/>
    <x v="1"/>
    <x v="589"/>
    <s v="San Lorenzo 25, Nueva Córdoba"/>
    <x v="0"/>
    <x v="9"/>
    <x v="7"/>
    <s v=""/>
    <x v="0"/>
    <x v="3"/>
    <n v="2774.45"/>
    <x v="2"/>
    <n v="13872.25"/>
    <s v="Take Away"/>
    <x v="2"/>
    <x v="1"/>
    <s v="App"/>
    <x v="2"/>
    <x v="1"/>
    <n v="0"/>
    <x v="1"/>
    <s v="Happy Hour"/>
    <x v="1"/>
    <x v="1"/>
    <x v="1"/>
    <n v="5.3"/>
    <x v="4"/>
    <n v="19"/>
    <n v="14"/>
  </r>
  <r>
    <s v="VTA04088"/>
    <x v="52"/>
    <n v="22"/>
    <x v="3"/>
    <x v="3"/>
    <x v="1"/>
    <x v="1"/>
    <x v="409"/>
    <s v="Calle San Lorenzo 47"/>
    <x v="1"/>
    <x v="28"/>
    <x v="2"/>
    <s v=""/>
    <x v="0"/>
    <x v="1"/>
    <n v="1208.3699999999999"/>
    <x v="0"/>
    <n v="4833.4799999999996"/>
    <s v="Take Away"/>
    <x v="0"/>
    <x v="1"/>
    <s v="Tarjeta"/>
    <x v="1"/>
    <x v="1"/>
    <n v="0"/>
    <x v="0"/>
    <s v="2x1"/>
    <x v="2"/>
    <x v="1"/>
    <x v="2"/>
    <n v="10"/>
    <x v="0"/>
    <n v="28"/>
    <n v="24"/>
  </r>
  <r>
    <s v="VTA04204"/>
    <x v="52"/>
    <n v="22"/>
    <x v="3"/>
    <x v="3"/>
    <x v="1"/>
    <x v="1"/>
    <x v="111"/>
    <s v="Córdoba Shopping"/>
    <x v="3"/>
    <x v="4"/>
    <x v="2"/>
    <s v=""/>
    <x v="0"/>
    <x v="0"/>
    <n v="1189.24"/>
    <x v="0"/>
    <n v="3567.72"/>
    <s v="En tienda"/>
    <x v="0"/>
    <x v="0"/>
    <s v="Efectivo"/>
    <x v="0"/>
    <x v="0"/>
    <n v="10"/>
    <x v="2"/>
    <s v="Ninguna"/>
    <x v="0"/>
    <x v="2"/>
    <x v="2"/>
    <n v="10.6"/>
    <x v="2"/>
    <n v="15"/>
    <n v="12"/>
  </r>
  <r>
    <s v="VTA04367"/>
    <x v="52"/>
    <n v="22"/>
    <x v="3"/>
    <x v="3"/>
    <x v="1"/>
    <x v="1"/>
    <x v="572"/>
    <s v="Calle San Lorenzo 47"/>
    <x v="1"/>
    <x v="14"/>
    <x v="6"/>
    <s v=""/>
    <x v="0"/>
    <x v="1"/>
    <n v="2820.18"/>
    <x v="2"/>
    <n v="11280.72"/>
    <s v="En tienda"/>
    <x v="2"/>
    <x v="0"/>
    <s v="Tarjeta"/>
    <x v="1"/>
    <x v="1"/>
    <n v="0"/>
    <x v="0"/>
    <s v="2x1"/>
    <x v="0"/>
    <x v="1"/>
    <x v="1"/>
    <n v="7.8"/>
    <x v="4"/>
    <n v="14"/>
    <n v="10"/>
  </r>
  <r>
    <s v="VTA04431"/>
    <x v="52"/>
    <n v="22"/>
    <x v="3"/>
    <x v="3"/>
    <x v="1"/>
    <x v="1"/>
    <x v="742"/>
    <s v="San Lorenzo 25, Nueva Córdoba"/>
    <x v="0"/>
    <x v="12"/>
    <x v="4"/>
    <s v="Pequeño"/>
    <x v="2"/>
    <x v="3"/>
    <n v="1378.63"/>
    <x v="0"/>
    <n v="6893.15"/>
    <s v="Delivery"/>
    <x v="1"/>
    <x v="2"/>
    <s v="Tarjeta"/>
    <x v="1"/>
    <x v="1"/>
    <n v="0"/>
    <x v="1"/>
    <s v="Happy Hour"/>
    <x v="5"/>
    <x v="2"/>
    <x v="2"/>
    <n v="11.1"/>
    <x v="4"/>
    <n v="47"/>
    <n v="42"/>
  </r>
  <r>
    <s v="VTA04657"/>
    <x v="52"/>
    <n v="22"/>
    <x v="3"/>
    <x v="3"/>
    <x v="1"/>
    <x v="1"/>
    <x v="509"/>
    <s v="San Lorenzo 25, Nueva Córdoba"/>
    <x v="0"/>
    <x v="10"/>
    <x v="8"/>
    <s v="Grande"/>
    <x v="3"/>
    <x v="4"/>
    <n v="1850.75"/>
    <x v="0"/>
    <n v="3701.5"/>
    <s v="Take Away"/>
    <x v="0"/>
    <x v="1"/>
    <s v="App"/>
    <x v="2"/>
    <x v="0"/>
    <n v="10"/>
    <x v="2"/>
    <s v="Ninguna"/>
    <x v="3"/>
    <x v="0"/>
    <x v="1"/>
    <n v="7.6"/>
    <x v="4"/>
    <n v="33"/>
    <n v="31"/>
  </r>
  <r>
    <s v="VTA04658"/>
    <x v="52"/>
    <n v="22"/>
    <x v="3"/>
    <x v="3"/>
    <x v="1"/>
    <x v="1"/>
    <x v="64"/>
    <s v="Calle San Lorenzo 47"/>
    <x v="1"/>
    <x v="3"/>
    <x v="3"/>
    <s v=""/>
    <x v="0"/>
    <x v="0"/>
    <n v="1535.87"/>
    <x v="0"/>
    <n v="4607.6099999999997"/>
    <s v="Delivery"/>
    <x v="0"/>
    <x v="2"/>
    <s v="App"/>
    <x v="2"/>
    <x v="1"/>
    <n v="0"/>
    <x v="1"/>
    <s v="Happy Hour"/>
    <x v="1"/>
    <x v="0"/>
    <x v="1"/>
    <n v="9"/>
    <x v="4"/>
    <n v="36"/>
    <n v="33"/>
  </r>
  <r>
    <s v="VTA04800"/>
    <x v="52"/>
    <n v="22"/>
    <x v="3"/>
    <x v="3"/>
    <x v="1"/>
    <x v="1"/>
    <x v="424"/>
    <s v="San Lorenzo 25, Nueva Córdoba"/>
    <x v="0"/>
    <x v="21"/>
    <x v="1"/>
    <s v=""/>
    <x v="0"/>
    <x v="2"/>
    <n v="1223.9000000000001"/>
    <x v="0"/>
    <n v="1223.9000000000001"/>
    <s v="Take Away"/>
    <x v="0"/>
    <x v="1"/>
    <s v="App"/>
    <x v="2"/>
    <x v="1"/>
    <n v="0"/>
    <x v="1"/>
    <s v="Happy Hour"/>
    <x v="1"/>
    <x v="2"/>
    <x v="3"/>
    <n v="3.2"/>
    <x v="0"/>
    <n v="28"/>
    <n v="27"/>
  </r>
  <r>
    <s v="VTA04928"/>
    <x v="52"/>
    <n v="22"/>
    <x v="3"/>
    <x v="3"/>
    <x v="1"/>
    <x v="1"/>
    <x v="252"/>
    <s v="Córdoba Shopping"/>
    <x v="3"/>
    <x v="8"/>
    <x v="0"/>
    <s v=""/>
    <x v="0"/>
    <x v="2"/>
    <n v="1089.99"/>
    <x v="0"/>
    <n v="1089.99"/>
    <s v="En tienda"/>
    <x v="0"/>
    <x v="0"/>
    <s v="Tarjeta"/>
    <x v="1"/>
    <x v="0"/>
    <n v="10"/>
    <x v="1"/>
    <s v="Happy Hour"/>
    <x v="0"/>
    <x v="1"/>
    <x v="0"/>
    <n v="14.6"/>
    <x v="0"/>
    <n v="50"/>
    <n v="49"/>
  </r>
  <r>
    <s v="VTA04994"/>
    <x v="52"/>
    <n v="22"/>
    <x v="3"/>
    <x v="3"/>
    <x v="1"/>
    <x v="1"/>
    <x v="782"/>
    <s v="San Lorenzo 25, Nueva Córdoba"/>
    <x v="0"/>
    <x v="12"/>
    <x v="4"/>
    <s v="Tall"/>
    <x v="1"/>
    <x v="4"/>
    <n v="1477.22"/>
    <x v="0"/>
    <n v="2954.44"/>
    <s v="Take Away"/>
    <x v="0"/>
    <x v="1"/>
    <s v="Efectivo"/>
    <x v="0"/>
    <x v="0"/>
    <n v="10"/>
    <x v="1"/>
    <s v="Happy Hour"/>
    <x v="3"/>
    <x v="0"/>
    <x v="3"/>
    <n v="3.9"/>
    <x v="1"/>
    <n v="41"/>
    <n v="39"/>
  </r>
  <r>
    <s v="VTA00010"/>
    <x v="53"/>
    <n v="23"/>
    <x v="4"/>
    <x v="4"/>
    <x v="1"/>
    <x v="1"/>
    <x v="98"/>
    <s v="San Lorenzo 25, Nueva Córdoba"/>
    <x v="0"/>
    <x v="10"/>
    <x v="8"/>
    <s v="Venti"/>
    <x v="4"/>
    <x v="1"/>
    <n v="1915.53"/>
    <x v="0"/>
    <n v="7662.12"/>
    <s v="Take Away"/>
    <x v="1"/>
    <x v="1"/>
    <s v="App"/>
    <x v="2"/>
    <x v="0"/>
    <n v="15"/>
    <x v="0"/>
    <s v="2x1"/>
    <x v="4"/>
    <x v="2"/>
    <x v="0"/>
    <n v="14.6"/>
    <x v="0"/>
    <n v="29"/>
    <n v="25"/>
  </r>
  <r>
    <s v="VTA00189"/>
    <x v="53"/>
    <n v="23"/>
    <x v="4"/>
    <x v="4"/>
    <x v="1"/>
    <x v="1"/>
    <x v="264"/>
    <s v="Córdoba Shopping"/>
    <x v="3"/>
    <x v="15"/>
    <x v="10"/>
    <s v=""/>
    <x v="0"/>
    <x v="1"/>
    <n v="1497.27"/>
    <x v="0"/>
    <n v="5989.08"/>
    <s v="En tienda"/>
    <x v="1"/>
    <x v="0"/>
    <s v="App"/>
    <x v="2"/>
    <x v="1"/>
    <n v="0"/>
    <x v="3"/>
    <s v="Combo"/>
    <x v="0"/>
    <x v="1"/>
    <x v="2"/>
    <n v="10.3"/>
    <x v="0"/>
    <n v="22"/>
    <n v="18"/>
  </r>
  <r>
    <s v="VTA00209"/>
    <x v="53"/>
    <n v="23"/>
    <x v="4"/>
    <x v="4"/>
    <x v="1"/>
    <x v="1"/>
    <x v="482"/>
    <s v="San Lorenzo 25, Nueva Córdoba"/>
    <x v="0"/>
    <x v="10"/>
    <x v="8"/>
    <s v="Grande"/>
    <x v="3"/>
    <x v="0"/>
    <n v="1932.36"/>
    <x v="0"/>
    <n v="5797.08"/>
    <s v="Delivery"/>
    <x v="1"/>
    <x v="2"/>
    <s v="Efectivo"/>
    <x v="0"/>
    <x v="0"/>
    <n v="0"/>
    <x v="2"/>
    <s v="Ninguna"/>
    <x v="3"/>
    <x v="1"/>
    <x v="2"/>
    <n v="12.1"/>
    <x v="3"/>
    <n v="24"/>
    <n v="21"/>
  </r>
  <r>
    <s v="VTA00228"/>
    <x v="53"/>
    <n v="23"/>
    <x v="4"/>
    <x v="4"/>
    <x v="1"/>
    <x v="1"/>
    <x v="636"/>
    <s v="Avenida Colón 608"/>
    <x v="2"/>
    <x v="7"/>
    <x v="6"/>
    <s v=""/>
    <x v="0"/>
    <x v="1"/>
    <n v="2844.61"/>
    <x v="2"/>
    <n v="11378.44"/>
    <s v="Take Away"/>
    <x v="2"/>
    <x v="1"/>
    <s v="App"/>
    <x v="2"/>
    <x v="0"/>
    <n v="10"/>
    <x v="1"/>
    <s v="Happy Hour"/>
    <x v="1"/>
    <x v="1"/>
    <x v="0"/>
    <n v="14.7"/>
    <x v="1"/>
    <n v="30"/>
    <n v="26"/>
  </r>
  <r>
    <s v="VTA00252"/>
    <x v="53"/>
    <n v="23"/>
    <x v="4"/>
    <x v="4"/>
    <x v="1"/>
    <x v="1"/>
    <x v="590"/>
    <s v="San Lorenzo 25, Nueva Córdoba"/>
    <x v="0"/>
    <x v="13"/>
    <x v="9"/>
    <s v="Grande"/>
    <x v="3"/>
    <x v="3"/>
    <n v="1774.93"/>
    <x v="0"/>
    <n v="8874.65"/>
    <s v="Take Away"/>
    <x v="1"/>
    <x v="1"/>
    <s v="Efectivo"/>
    <x v="0"/>
    <x v="1"/>
    <n v="0"/>
    <x v="0"/>
    <s v="2x1"/>
    <x v="1"/>
    <x v="1"/>
    <x v="1"/>
    <n v="7.4"/>
    <x v="2"/>
    <n v="10"/>
    <n v="5"/>
  </r>
  <r>
    <s v="VTA00485"/>
    <x v="53"/>
    <n v="23"/>
    <x v="4"/>
    <x v="4"/>
    <x v="1"/>
    <x v="1"/>
    <x v="695"/>
    <s v="San Lorenzo 25, Nueva Córdoba"/>
    <x v="0"/>
    <x v="14"/>
    <x v="6"/>
    <s v=""/>
    <x v="0"/>
    <x v="4"/>
    <n v="2789.11"/>
    <x v="2"/>
    <n v="5578.22"/>
    <s v="Delivery"/>
    <x v="1"/>
    <x v="2"/>
    <s v="App"/>
    <x v="2"/>
    <x v="0"/>
    <n v="10"/>
    <x v="3"/>
    <s v="Combo"/>
    <x v="4"/>
    <x v="2"/>
    <x v="1"/>
    <n v="7.1"/>
    <x v="0"/>
    <n v="27"/>
    <n v="25"/>
  </r>
  <r>
    <s v="VTA00651"/>
    <x v="53"/>
    <n v="23"/>
    <x v="4"/>
    <x v="4"/>
    <x v="1"/>
    <x v="1"/>
    <x v="176"/>
    <s v="Calle San Lorenzo 47"/>
    <x v="1"/>
    <x v="23"/>
    <x v="10"/>
    <s v=""/>
    <x v="0"/>
    <x v="3"/>
    <n v="1657.53"/>
    <x v="0"/>
    <n v="8287.65"/>
    <s v="En tienda"/>
    <x v="1"/>
    <x v="0"/>
    <s v="App"/>
    <x v="2"/>
    <x v="1"/>
    <n v="0"/>
    <x v="3"/>
    <s v="Combo"/>
    <x v="3"/>
    <x v="1"/>
    <x v="1"/>
    <n v="8.9"/>
    <x v="2"/>
    <n v="29"/>
    <n v="24"/>
  </r>
  <r>
    <s v="VTA00659"/>
    <x v="53"/>
    <n v="23"/>
    <x v="4"/>
    <x v="4"/>
    <x v="1"/>
    <x v="1"/>
    <x v="19"/>
    <s v="San Lorenzo 25, Nueva Córdoba"/>
    <x v="0"/>
    <x v="21"/>
    <x v="1"/>
    <s v=""/>
    <x v="0"/>
    <x v="4"/>
    <n v="1192.3800000000001"/>
    <x v="0"/>
    <n v="2384.7600000000002"/>
    <s v="En tienda"/>
    <x v="0"/>
    <x v="0"/>
    <s v="Tarjeta"/>
    <x v="1"/>
    <x v="1"/>
    <n v="0"/>
    <x v="2"/>
    <s v="Ninguna"/>
    <x v="2"/>
    <x v="1"/>
    <x v="1"/>
    <n v="8"/>
    <x v="2"/>
    <n v="25"/>
    <n v="23"/>
  </r>
  <r>
    <s v="VTA00714"/>
    <x v="53"/>
    <n v="23"/>
    <x v="4"/>
    <x v="4"/>
    <x v="1"/>
    <x v="1"/>
    <x v="770"/>
    <s v="Avenida Colón 608"/>
    <x v="2"/>
    <x v="27"/>
    <x v="10"/>
    <s v=""/>
    <x v="0"/>
    <x v="0"/>
    <n v="1700.77"/>
    <x v="0"/>
    <n v="5102.3100000000004"/>
    <s v="Delivery"/>
    <x v="1"/>
    <x v="2"/>
    <s v="Tarjeta"/>
    <x v="1"/>
    <x v="1"/>
    <n v="0"/>
    <x v="2"/>
    <s v="Ninguna"/>
    <x v="1"/>
    <x v="0"/>
    <x v="2"/>
    <n v="11.5"/>
    <x v="3"/>
    <n v="27"/>
    <n v="24"/>
  </r>
  <r>
    <s v="VTA00747"/>
    <x v="53"/>
    <n v="23"/>
    <x v="4"/>
    <x v="4"/>
    <x v="1"/>
    <x v="1"/>
    <x v="75"/>
    <s v="Avenida Colón 608"/>
    <x v="2"/>
    <x v="10"/>
    <x v="8"/>
    <s v="Venti"/>
    <x v="4"/>
    <x v="4"/>
    <n v="1532.3"/>
    <x v="0"/>
    <n v="3064.6"/>
    <s v="En tienda"/>
    <x v="0"/>
    <x v="0"/>
    <s v="Tarjeta"/>
    <x v="1"/>
    <x v="0"/>
    <n v="0"/>
    <x v="3"/>
    <s v="Combo"/>
    <x v="5"/>
    <x v="1"/>
    <x v="0"/>
    <n v="13.8"/>
    <x v="0"/>
    <n v="35"/>
    <n v="33"/>
  </r>
  <r>
    <s v="VTA00752"/>
    <x v="53"/>
    <n v="23"/>
    <x v="4"/>
    <x v="4"/>
    <x v="1"/>
    <x v="1"/>
    <x v="58"/>
    <s v="Calle San Lorenzo 47"/>
    <x v="1"/>
    <x v="28"/>
    <x v="2"/>
    <s v=""/>
    <x v="0"/>
    <x v="3"/>
    <n v="1464.39"/>
    <x v="0"/>
    <n v="7321.95"/>
    <s v="Take Away"/>
    <x v="1"/>
    <x v="1"/>
    <s v="App"/>
    <x v="2"/>
    <x v="1"/>
    <n v="0"/>
    <x v="3"/>
    <s v="Combo"/>
    <x v="2"/>
    <x v="1"/>
    <x v="1"/>
    <n v="7.1"/>
    <x v="2"/>
    <n v="43"/>
    <n v="38"/>
  </r>
  <r>
    <s v="VTA00908"/>
    <x v="53"/>
    <n v="23"/>
    <x v="4"/>
    <x v="4"/>
    <x v="1"/>
    <x v="1"/>
    <x v="460"/>
    <s v="Calle San Lorenzo 47"/>
    <x v="1"/>
    <x v="9"/>
    <x v="7"/>
    <s v=""/>
    <x v="0"/>
    <x v="3"/>
    <n v="2852.54"/>
    <x v="2"/>
    <n v="14262.7"/>
    <s v="Delivery"/>
    <x v="2"/>
    <x v="2"/>
    <s v="App"/>
    <x v="2"/>
    <x v="1"/>
    <n v="0"/>
    <x v="3"/>
    <s v="Combo"/>
    <x v="0"/>
    <x v="2"/>
    <x v="1"/>
    <n v="9.9"/>
    <x v="4"/>
    <n v="29"/>
    <n v="24"/>
  </r>
  <r>
    <s v="VTA00946"/>
    <x v="53"/>
    <n v="23"/>
    <x v="4"/>
    <x v="4"/>
    <x v="1"/>
    <x v="1"/>
    <x v="250"/>
    <s v="Calle San Lorenzo 47"/>
    <x v="1"/>
    <x v="10"/>
    <x v="8"/>
    <s v="Tall"/>
    <x v="1"/>
    <x v="0"/>
    <n v="2084.84"/>
    <x v="2"/>
    <n v="6254.52"/>
    <s v="Delivery"/>
    <x v="1"/>
    <x v="2"/>
    <s v="Efectivo"/>
    <x v="0"/>
    <x v="1"/>
    <n v="0"/>
    <x v="0"/>
    <s v="2x1"/>
    <x v="4"/>
    <x v="2"/>
    <x v="2"/>
    <n v="12.6"/>
    <x v="3"/>
    <n v="38"/>
    <n v="35"/>
  </r>
  <r>
    <s v="VTA00997"/>
    <x v="53"/>
    <n v="23"/>
    <x v="4"/>
    <x v="4"/>
    <x v="1"/>
    <x v="1"/>
    <x v="173"/>
    <s v="San Lorenzo 25, Nueva Córdoba"/>
    <x v="0"/>
    <x v="6"/>
    <x v="5"/>
    <s v=""/>
    <x v="0"/>
    <x v="1"/>
    <n v="1733.44"/>
    <x v="0"/>
    <n v="6933.76"/>
    <s v="Delivery"/>
    <x v="1"/>
    <x v="2"/>
    <s v="App"/>
    <x v="2"/>
    <x v="0"/>
    <n v="0"/>
    <x v="3"/>
    <s v="Combo"/>
    <x v="1"/>
    <x v="0"/>
    <x v="3"/>
    <n v="3.7"/>
    <x v="0"/>
    <n v="17"/>
    <n v="13"/>
  </r>
  <r>
    <s v="VTA01000"/>
    <x v="53"/>
    <n v="23"/>
    <x v="4"/>
    <x v="4"/>
    <x v="1"/>
    <x v="1"/>
    <x v="383"/>
    <s v="Avenida Colón 608"/>
    <x v="2"/>
    <x v="3"/>
    <x v="3"/>
    <s v=""/>
    <x v="0"/>
    <x v="2"/>
    <n v="1290.58"/>
    <x v="0"/>
    <n v="1290.58"/>
    <s v="En tienda"/>
    <x v="0"/>
    <x v="0"/>
    <s v="App"/>
    <x v="2"/>
    <x v="0"/>
    <n v="10"/>
    <x v="0"/>
    <s v="2x1"/>
    <x v="4"/>
    <x v="2"/>
    <x v="1"/>
    <n v="5.5"/>
    <x v="3"/>
    <n v="25"/>
    <n v="24"/>
  </r>
  <r>
    <s v="VTA01126"/>
    <x v="53"/>
    <n v="23"/>
    <x v="4"/>
    <x v="4"/>
    <x v="1"/>
    <x v="1"/>
    <x v="499"/>
    <s v="San Lorenzo 25, Nueva Córdoba"/>
    <x v="0"/>
    <x v="12"/>
    <x v="4"/>
    <s v="Tall"/>
    <x v="1"/>
    <x v="3"/>
    <n v="1522.58"/>
    <x v="0"/>
    <n v="7612.9"/>
    <s v="Delivery"/>
    <x v="1"/>
    <x v="2"/>
    <s v="Tarjeta"/>
    <x v="1"/>
    <x v="1"/>
    <n v="0"/>
    <x v="0"/>
    <s v="2x1"/>
    <x v="5"/>
    <x v="0"/>
    <x v="1"/>
    <n v="9.9"/>
    <x v="4"/>
    <n v="46"/>
    <n v="41"/>
  </r>
  <r>
    <s v="VTA01156"/>
    <x v="53"/>
    <n v="23"/>
    <x v="4"/>
    <x v="4"/>
    <x v="1"/>
    <x v="1"/>
    <x v="760"/>
    <s v="Córdoba Shopping"/>
    <x v="3"/>
    <x v="3"/>
    <x v="3"/>
    <s v=""/>
    <x v="0"/>
    <x v="4"/>
    <n v="1278.93"/>
    <x v="0"/>
    <n v="2557.86"/>
    <s v="Delivery"/>
    <x v="0"/>
    <x v="2"/>
    <s v="App"/>
    <x v="2"/>
    <x v="0"/>
    <n v="0"/>
    <x v="3"/>
    <s v="Combo"/>
    <x v="5"/>
    <x v="1"/>
    <x v="2"/>
    <n v="10"/>
    <x v="4"/>
    <n v="36"/>
    <n v="34"/>
  </r>
  <r>
    <s v="VTA01179"/>
    <x v="53"/>
    <n v="23"/>
    <x v="4"/>
    <x v="4"/>
    <x v="1"/>
    <x v="1"/>
    <x v="152"/>
    <s v="Calle San Lorenzo 47"/>
    <x v="1"/>
    <x v="14"/>
    <x v="6"/>
    <s v=""/>
    <x v="0"/>
    <x v="3"/>
    <n v="2862"/>
    <x v="2"/>
    <n v="14310"/>
    <s v="En tienda"/>
    <x v="2"/>
    <x v="0"/>
    <s v="App"/>
    <x v="2"/>
    <x v="1"/>
    <n v="0"/>
    <x v="2"/>
    <s v="Ninguna"/>
    <x v="5"/>
    <x v="2"/>
    <x v="1"/>
    <n v="7.5"/>
    <x v="0"/>
    <n v="15"/>
    <n v="10"/>
  </r>
  <r>
    <s v="VTA01325"/>
    <x v="53"/>
    <n v="23"/>
    <x v="4"/>
    <x v="4"/>
    <x v="1"/>
    <x v="1"/>
    <x v="675"/>
    <s v="Córdoba Shopping"/>
    <x v="3"/>
    <x v="14"/>
    <x v="6"/>
    <s v=""/>
    <x v="0"/>
    <x v="3"/>
    <n v="2946.7"/>
    <x v="2"/>
    <n v="14733.5"/>
    <s v="Delivery"/>
    <x v="2"/>
    <x v="2"/>
    <s v="Efectivo"/>
    <x v="0"/>
    <x v="1"/>
    <n v="0"/>
    <x v="1"/>
    <s v="Happy Hour"/>
    <x v="0"/>
    <x v="1"/>
    <x v="1"/>
    <n v="5.6"/>
    <x v="3"/>
    <n v="36"/>
    <n v="31"/>
  </r>
  <r>
    <s v="VTA01345"/>
    <x v="53"/>
    <n v="23"/>
    <x v="4"/>
    <x v="4"/>
    <x v="1"/>
    <x v="1"/>
    <x v="556"/>
    <s v="Avenida Colón 608"/>
    <x v="2"/>
    <x v="27"/>
    <x v="10"/>
    <s v=""/>
    <x v="0"/>
    <x v="0"/>
    <n v="1977.63"/>
    <x v="0"/>
    <n v="5932.89"/>
    <s v="Take Away"/>
    <x v="1"/>
    <x v="1"/>
    <s v="Efectivo"/>
    <x v="0"/>
    <x v="0"/>
    <n v="10"/>
    <x v="1"/>
    <s v="Happy Hour"/>
    <x v="0"/>
    <x v="2"/>
    <x v="3"/>
    <n v="4.0999999999999996"/>
    <x v="2"/>
    <n v="37"/>
    <n v="34"/>
  </r>
  <r>
    <s v="VTA01346"/>
    <x v="53"/>
    <n v="23"/>
    <x v="4"/>
    <x v="4"/>
    <x v="1"/>
    <x v="1"/>
    <x v="233"/>
    <s v="Calle San Lorenzo 47"/>
    <x v="1"/>
    <x v="18"/>
    <x v="9"/>
    <s v="Tall"/>
    <x v="1"/>
    <x v="0"/>
    <n v="1679.61"/>
    <x v="0"/>
    <n v="5038.83"/>
    <s v="Take Away"/>
    <x v="1"/>
    <x v="1"/>
    <s v="App"/>
    <x v="2"/>
    <x v="0"/>
    <n v="10"/>
    <x v="3"/>
    <s v="Combo"/>
    <x v="1"/>
    <x v="0"/>
    <x v="1"/>
    <n v="9.6999999999999993"/>
    <x v="1"/>
    <n v="38"/>
    <n v="35"/>
  </r>
  <r>
    <s v="VTA01379"/>
    <x v="53"/>
    <n v="23"/>
    <x v="4"/>
    <x v="4"/>
    <x v="1"/>
    <x v="1"/>
    <x v="325"/>
    <s v="San Lorenzo 25, Nueva Córdoba"/>
    <x v="0"/>
    <x v="4"/>
    <x v="2"/>
    <s v=""/>
    <x v="0"/>
    <x v="0"/>
    <n v="1472.84"/>
    <x v="0"/>
    <n v="4418.5200000000004"/>
    <s v="En tienda"/>
    <x v="0"/>
    <x v="0"/>
    <s v="Tarjeta"/>
    <x v="1"/>
    <x v="0"/>
    <n v="0"/>
    <x v="3"/>
    <s v="Combo"/>
    <x v="3"/>
    <x v="0"/>
    <x v="3"/>
    <n v="4.2"/>
    <x v="4"/>
    <n v="32"/>
    <n v="29"/>
  </r>
  <r>
    <s v="VTA01498"/>
    <x v="53"/>
    <n v="23"/>
    <x v="4"/>
    <x v="4"/>
    <x v="1"/>
    <x v="1"/>
    <x v="677"/>
    <s v="Calle San Lorenzo 47"/>
    <x v="1"/>
    <x v="30"/>
    <x v="9"/>
    <s v="Grande"/>
    <x v="3"/>
    <x v="4"/>
    <n v="1284.9000000000001"/>
    <x v="0"/>
    <n v="2569.8000000000002"/>
    <s v="Delivery"/>
    <x v="0"/>
    <x v="2"/>
    <s v="App"/>
    <x v="2"/>
    <x v="0"/>
    <n v="0"/>
    <x v="3"/>
    <s v="Combo"/>
    <x v="2"/>
    <x v="2"/>
    <x v="2"/>
    <n v="11.4"/>
    <x v="0"/>
    <n v="31"/>
    <n v="29"/>
  </r>
  <r>
    <s v="VTA01825"/>
    <x v="53"/>
    <n v="23"/>
    <x v="4"/>
    <x v="4"/>
    <x v="1"/>
    <x v="1"/>
    <x v="613"/>
    <s v="Córdoba Shopping"/>
    <x v="3"/>
    <x v="7"/>
    <x v="6"/>
    <s v=""/>
    <x v="0"/>
    <x v="2"/>
    <n v="2915.41"/>
    <x v="2"/>
    <n v="2915.41"/>
    <s v="Take Away"/>
    <x v="0"/>
    <x v="1"/>
    <s v="Efectivo"/>
    <x v="0"/>
    <x v="1"/>
    <n v="0"/>
    <x v="1"/>
    <s v="Happy Hour"/>
    <x v="4"/>
    <x v="2"/>
    <x v="3"/>
    <n v="3"/>
    <x v="4"/>
    <n v="29"/>
    <n v="28"/>
  </r>
  <r>
    <s v="VTA01842"/>
    <x v="53"/>
    <n v="23"/>
    <x v="4"/>
    <x v="4"/>
    <x v="1"/>
    <x v="1"/>
    <x v="751"/>
    <s v="San Lorenzo 25, Nueva Córdoba"/>
    <x v="0"/>
    <x v="5"/>
    <x v="4"/>
    <s v="Pequeño"/>
    <x v="2"/>
    <x v="1"/>
    <n v="1533.01"/>
    <x v="0"/>
    <n v="6132.04"/>
    <s v="Delivery"/>
    <x v="1"/>
    <x v="2"/>
    <s v="Tarjeta"/>
    <x v="1"/>
    <x v="0"/>
    <n v="10"/>
    <x v="0"/>
    <s v="2x1"/>
    <x v="3"/>
    <x v="2"/>
    <x v="2"/>
    <n v="12"/>
    <x v="1"/>
    <n v="33"/>
    <n v="29"/>
  </r>
  <r>
    <s v="VTA02197"/>
    <x v="53"/>
    <n v="23"/>
    <x v="4"/>
    <x v="4"/>
    <x v="1"/>
    <x v="1"/>
    <x v="604"/>
    <s v="Córdoba Shopping"/>
    <x v="3"/>
    <x v="7"/>
    <x v="6"/>
    <s v=""/>
    <x v="0"/>
    <x v="1"/>
    <n v="2926.3"/>
    <x v="2"/>
    <n v="11705.2"/>
    <s v="En tienda"/>
    <x v="2"/>
    <x v="0"/>
    <s v="Efectivo"/>
    <x v="0"/>
    <x v="1"/>
    <n v="0"/>
    <x v="2"/>
    <s v="Ninguna"/>
    <x v="0"/>
    <x v="0"/>
    <x v="0"/>
    <n v="13.6"/>
    <x v="2"/>
    <n v="45"/>
    <n v="41"/>
  </r>
  <r>
    <s v="VTA02241"/>
    <x v="53"/>
    <n v="23"/>
    <x v="4"/>
    <x v="4"/>
    <x v="1"/>
    <x v="1"/>
    <x v="779"/>
    <s v="Calle San Lorenzo 47"/>
    <x v="1"/>
    <x v="3"/>
    <x v="3"/>
    <s v=""/>
    <x v="0"/>
    <x v="0"/>
    <n v="1105.58"/>
    <x v="0"/>
    <n v="3316.74"/>
    <s v="Take Away"/>
    <x v="0"/>
    <x v="1"/>
    <s v="Tarjeta"/>
    <x v="1"/>
    <x v="1"/>
    <n v="0"/>
    <x v="2"/>
    <s v="Ninguna"/>
    <x v="1"/>
    <x v="2"/>
    <x v="3"/>
    <n v="4"/>
    <x v="4"/>
    <n v="33"/>
    <n v="30"/>
  </r>
  <r>
    <s v="VTA02318"/>
    <x v="53"/>
    <n v="23"/>
    <x v="4"/>
    <x v="4"/>
    <x v="1"/>
    <x v="1"/>
    <x v="203"/>
    <s v="Avenida Colón 608"/>
    <x v="2"/>
    <x v="14"/>
    <x v="6"/>
    <s v=""/>
    <x v="0"/>
    <x v="1"/>
    <n v="3460.05"/>
    <x v="3"/>
    <n v="13840.2"/>
    <s v="Delivery"/>
    <x v="2"/>
    <x v="2"/>
    <s v="Efectivo"/>
    <x v="0"/>
    <x v="0"/>
    <n v="15"/>
    <x v="2"/>
    <s v="Ninguna"/>
    <x v="4"/>
    <x v="2"/>
    <x v="0"/>
    <n v="13.8"/>
    <x v="2"/>
    <n v="38"/>
    <n v="34"/>
  </r>
  <r>
    <s v="VTA02338"/>
    <x v="53"/>
    <n v="23"/>
    <x v="4"/>
    <x v="4"/>
    <x v="1"/>
    <x v="1"/>
    <x v="221"/>
    <s v="San Lorenzo 25, Nueva Córdoba"/>
    <x v="0"/>
    <x v="6"/>
    <x v="5"/>
    <s v=""/>
    <x v="0"/>
    <x v="2"/>
    <n v="1697.41"/>
    <x v="0"/>
    <n v="1697.41"/>
    <s v="Take Away"/>
    <x v="0"/>
    <x v="1"/>
    <s v="Efectivo"/>
    <x v="0"/>
    <x v="0"/>
    <n v="15"/>
    <x v="0"/>
    <s v="2x1"/>
    <x v="2"/>
    <x v="0"/>
    <x v="2"/>
    <n v="12.3"/>
    <x v="1"/>
    <n v="45"/>
    <n v="44"/>
  </r>
  <r>
    <s v="VTA02399"/>
    <x v="53"/>
    <n v="23"/>
    <x v="4"/>
    <x v="4"/>
    <x v="1"/>
    <x v="1"/>
    <x v="331"/>
    <s v="Calle San Lorenzo 47"/>
    <x v="1"/>
    <x v="31"/>
    <x v="9"/>
    <s v="Grande"/>
    <x v="3"/>
    <x v="3"/>
    <n v="1739.26"/>
    <x v="0"/>
    <n v="8696.2999999999993"/>
    <s v="Take Away"/>
    <x v="1"/>
    <x v="1"/>
    <s v="App"/>
    <x v="2"/>
    <x v="1"/>
    <n v="0"/>
    <x v="1"/>
    <s v="Happy Hour"/>
    <x v="0"/>
    <x v="0"/>
    <x v="1"/>
    <n v="5.0999999999999996"/>
    <x v="1"/>
    <n v="18"/>
    <n v="13"/>
  </r>
  <r>
    <s v="VTA02403"/>
    <x v="53"/>
    <n v="23"/>
    <x v="4"/>
    <x v="4"/>
    <x v="1"/>
    <x v="1"/>
    <x v="126"/>
    <s v="San Lorenzo 25, Nueva Córdoba"/>
    <x v="0"/>
    <x v="7"/>
    <x v="6"/>
    <s v=""/>
    <x v="0"/>
    <x v="2"/>
    <n v="2652.62"/>
    <x v="2"/>
    <n v="2652.62"/>
    <s v="Take Away"/>
    <x v="0"/>
    <x v="1"/>
    <s v="Tarjeta"/>
    <x v="1"/>
    <x v="1"/>
    <n v="0"/>
    <x v="0"/>
    <s v="2x1"/>
    <x v="0"/>
    <x v="1"/>
    <x v="1"/>
    <n v="9.8000000000000007"/>
    <x v="2"/>
    <n v="47"/>
    <n v="46"/>
  </r>
  <r>
    <s v="VTA02479"/>
    <x v="53"/>
    <n v="23"/>
    <x v="4"/>
    <x v="4"/>
    <x v="1"/>
    <x v="1"/>
    <x v="398"/>
    <s v="Córdoba Shopping"/>
    <x v="3"/>
    <x v="25"/>
    <x v="2"/>
    <s v=""/>
    <x v="0"/>
    <x v="3"/>
    <n v="1218.08"/>
    <x v="0"/>
    <n v="6090.4"/>
    <s v="En tienda"/>
    <x v="1"/>
    <x v="0"/>
    <s v="App"/>
    <x v="2"/>
    <x v="1"/>
    <n v="0"/>
    <x v="2"/>
    <s v="Ninguna"/>
    <x v="5"/>
    <x v="1"/>
    <x v="1"/>
    <n v="8.8000000000000007"/>
    <x v="1"/>
    <n v="42"/>
    <n v="37"/>
  </r>
  <r>
    <s v="VTA02529"/>
    <x v="53"/>
    <n v="23"/>
    <x v="4"/>
    <x v="4"/>
    <x v="1"/>
    <x v="1"/>
    <x v="84"/>
    <s v="Avenida Colón 608"/>
    <x v="2"/>
    <x v="8"/>
    <x v="0"/>
    <s v=""/>
    <x v="0"/>
    <x v="0"/>
    <n v="1587.52"/>
    <x v="0"/>
    <n v="4762.5600000000004"/>
    <s v="Take Away"/>
    <x v="0"/>
    <x v="1"/>
    <s v="Tarjeta"/>
    <x v="1"/>
    <x v="0"/>
    <n v="15"/>
    <x v="0"/>
    <s v="2x1"/>
    <x v="4"/>
    <x v="0"/>
    <x v="1"/>
    <n v="5.8"/>
    <x v="3"/>
    <n v="13"/>
    <n v="10"/>
  </r>
  <r>
    <s v="VTA02777"/>
    <x v="53"/>
    <n v="23"/>
    <x v="4"/>
    <x v="4"/>
    <x v="1"/>
    <x v="1"/>
    <x v="106"/>
    <s v="Avenida Colón 608"/>
    <x v="2"/>
    <x v="19"/>
    <x v="7"/>
    <s v=""/>
    <x v="0"/>
    <x v="4"/>
    <n v="2079.29"/>
    <x v="2"/>
    <n v="4158.58"/>
    <s v="Delivery"/>
    <x v="0"/>
    <x v="2"/>
    <s v="Efectivo"/>
    <x v="0"/>
    <x v="0"/>
    <n v="0"/>
    <x v="1"/>
    <s v="Happy Hour"/>
    <x v="3"/>
    <x v="2"/>
    <x v="3"/>
    <n v="4.5"/>
    <x v="0"/>
    <n v="46"/>
    <n v="44"/>
  </r>
  <r>
    <s v="VTA02837"/>
    <x v="53"/>
    <n v="23"/>
    <x v="4"/>
    <x v="4"/>
    <x v="1"/>
    <x v="1"/>
    <x v="109"/>
    <s v="Avenida Colón 608"/>
    <x v="2"/>
    <x v="21"/>
    <x v="1"/>
    <s v=""/>
    <x v="0"/>
    <x v="0"/>
    <n v="1246.23"/>
    <x v="0"/>
    <n v="3738.69"/>
    <s v="Take Away"/>
    <x v="0"/>
    <x v="1"/>
    <s v="App"/>
    <x v="2"/>
    <x v="1"/>
    <n v="0"/>
    <x v="3"/>
    <s v="Combo"/>
    <x v="2"/>
    <x v="2"/>
    <x v="1"/>
    <n v="9.6999999999999993"/>
    <x v="1"/>
    <n v="28"/>
    <n v="25"/>
  </r>
  <r>
    <s v="VTA02845"/>
    <x v="53"/>
    <n v="23"/>
    <x v="4"/>
    <x v="4"/>
    <x v="1"/>
    <x v="1"/>
    <x v="58"/>
    <s v="Calle San Lorenzo 47"/>
    <x v="1"/>
    <x v="10"/>
    <x v="8"/>
    <s v="Venti"/>
    <x v="4"/>
    <x v="4"/>
    <n v="1622.05"/>
    <x v="0"/>
    <n v="3244.1"/>
    <s v="En tienda"/>
    <x v="0"/>
    <x v="0"/>
    <s v="Tarjeta"/>
    <x v="1"/>
    <x v="1"/>
    <n v="0"/>
    <x v="2"/>
    <s v="Ninguna"/>
    <x v="1"/>
    <x v="0"/>
    <x v="3"/>
    <n v="3.5"/>
    <x v="3"/>
    <n v="26"/>
    <n v="24"/>
  </r>
  <r>
    <s v="VTA03145"/>
    <x v="53"/>
    <n v="23"/>
    <x v="4"/>
    <x v="4"/>
    <x v="1"/>
    <x v="1"/>
    <x v="798"/>
    <s v="Avenida Colón 608"/>
    <x v="2"/>
    <x v="3"/>
    <x v="3"/>
    <s v=""/>
    <x v="0"/>
    <x v="4"/>
    <n v="1472.9"/>
    <x v="0"/>
    <n v="2945.8"/>
    <s v="En tienda"/>
    <x v="0"/>
    <x v="0"/>
    <s v="App"/>
    <x v="2"/>
    <x v="1"/>
    <n v="0"/>
    <x v="1"/>
    <s v="Happy Hour"/>
    <x v="0"/>
    <x v="0"/>
    <x v="1"/>
    <n v="6.8"/>
    <x v="1"/>
    <n v="14"/>
    <n v="12"/>
  </r>
  <r>
    <s v="VTA03373"/>
    <x v="53"/>
    <n v="23"/>
    <x v="4"/>
    <x v="4"/>
    <x v="1"/>
    <x v="1"/>
    <x v="190"/>
    <s v="San Lorenzo 25, Nueva Córdoba"/>
    <x v="0"/>
    <x v="19"/>
    <x v="7"/>
    <s v=""/>
    <x v="0"/>
    <x v="1"/>
    <n v="2194.21"/>
    <x v="2"/>
    <n v="8776.84"/>
    <s v="Take Away"/>
    <x v="1"/>
    <x v="1"/>
    <s v="App"/>
    <x v="2"/>
    <x v="1"/>
    <n v="0"/>
    <x v="2"/>
    <s v="Ninguna"/>
    <x v="4"/>
    <x v="1"/>
    <x v="0"/>
    <n v="14.8"/>
    <x v="4"/>
    <n v="47"/>
    <n v="43"/>
  </r>
  <r>
    <s v="VTA03426"/>
    <x v="53"/>
    <n v="23"/>
    <x v="4"/>
    <x v="4"/>
    <x v="1"/>
    <x v="1"/>
    <x v="102"/>
    <s v="Córdoba Shopping"/>
    <x v="3"/>
    <x v="6"/>
    <x v="5"/>
    <s v=""/>
    <x v="0"/>
    <x v="0"/>
    <n v="2035.72"/>
    <x v="2"/>
    <n v="6107.16"/>
    <s v="Take Away"/>
    <x v="1"/>
    <x v="1"/>
    <s v="Efectivo"/>
    <x v="0"/>
    <x v="1"/>
    <n v="0"/>
    <x v="3"/>
    <s v="Combo"/>
    <x v="4"/>
    <x v="2"/>
    <x v="1"/>
    <n v="7.7"/>
    <x v="2"/>
    <n v="19"/>
    <n v="16"/>
  </r>
  <r>
    <s v="VTA03629"/>
    <x v="53"/>
    <n v="23"/>
    <x v="4"/>
    <x v="4"/>
    <x v="1"/>
    <x v="1"/>
    <x v="246"/>
    <s v="San Lorenzo 25, Nueva Córdoba"/>
    <x v="0"/>
    <x v="10"/>
    <x v="8"/>
    <s v="Tall"/>
    <x v="1"/>
    <x v="0"/>
    <n v="1634.86"/>
    <x v="0"/>
    <n v="4904.58"/>
    <s v="Take Away"/>
    <x v="0"/>
    <x v="1"/>
    <s v="Tarjeta"/>
    <x v="1"/>
    <x v="0"/>
    <n v="0"/>
    <x v="2"/>
    <s v="Ninguna"/>
    <x v="3"/>
    <x v="1"/>
    <x v="3"/>
    <n v="2.6"/>
    <x v="4"/>
    <n v="44"/>
    <n v="41"/>
  </r>
  <r>
    <s v="VTA03735"/>
    <x v="53"/>
    <n v="23"/>
    <x v="4"/>
    <x v="4"/>
    <x v="1"/>
    <x v="1"/>
    <x v="78"/>
    <s v="Córdoba Shopping"/>
    <x v="3"/>
    <x v="7"/>
    <x v="6"/>
    <s v=""/>
    <x v="0"/>
    <x v="1"/>
    <n v="2787.51"/>
    <x v="2"/>
    <n v="11150.04"/>
    <s v="Take Away"/>
    <x v="2"/>
    <x v="1"/>
    <s v="Efectivo"/>
    <x v="0"/>
    <x v="1"/>
    <n v="0"/>
    <x v="1"/>
    <s v="Happy Hour"/>
    <x v="0"/>
    <x v="2"/>
    <x v="2"/>
    <n v="10.8"/>
    <x v="2"/>
    <n v="20"/>
    <n v="16"/>
  </r>
  <r>
    <s v="VTA03798"/>
    <x v="53"/>
    <n v="23"/>
    <x v="4"/>
    <x v="4"/>
    <x v="1"/>
    <x v="1"/>
    <x v="45"/>
    <s v="Calle San Lorenzo 47"/>
    <x v="1"/>
    <x v="0"/>
    <x v="0"/>
    <s v=""/>
    <x v="0"/>
    <x v="1"/>
    <n v="1243.01"/>
    <x v="0"/>
    <n v="4972.04"/>
    <s v="En tienda"/>
    <x v="0"/>
    <x v="0"/>
    <s v="Tarjeta"/>
    <x v="1"/>
    <x v="1"/>
    <n v="0"/>
    <x v="2"/>
    <s v="Ninguna"/>
    <x v="2"/>
    <x v="2"/>
    <x v="2"/>
    <n v="10.8"/>
    <x v="2"/>
    <n v="24"/>
    <n v="20"/>
  </r>
  <r>
    <s v="VTA03851"/>
    <x v="53"/>
    <n v="23"/>
    <x v="4"/>
    <x v="4"/>
    <x v="1"/>
    <x v="1"/>
    <x v="355"/>
    <s v="San Lorenzo 25, Nueva Córdoba"/>
    <x v="0"/>
    <x v="6"/>
    <x v="5"/>
    <s v=""/>
    <x v="0"/>
    <x v="2"/>
    <n v="1947.02"/>
    <x v="0"/>
    <n v="1947.02"/>
    <s v="Take Away"/>
    <x v="0"/>
    <x v="1"/>
    <s v="Tarjeta"/>
    <x v="1"/>
    <x v="0"/>
    <n v="10"/>
    <x v="0"/>
    <s v="2x1"/>
    <x v="4"/>
    <x v="1"/>
    <x v="3"/>
    <n v="2.1"/>
    <x v="3"/>
    <n v="22"/>
    <n v="21"/>
  </r>
  <r>
    <s v="VTA03940"/>
    <x v="53"/>
    <n v="23"/>
    <x v="4"/>
    <x v="4"/>
    <x v="1"/>
    <x v="1"/>
    <x v="407"/>
    <s v="Calle San Lorenzo 47"/>
    <x v="1"/>
    <x v="5"/>
    <x v="4"/>
    <s v="Pequeño"/>
    <x v="2"/>
    <x v="4"/>
    <n v="1758.9"/>
    <x v="0"/>
    <n v="3517.8"/>
    <s v="Take Away"/>
    <x v="0"/>
    <x v="1"/>
    <s v="Efectivo"/>
    <x v="0"/>
    <x v="1"/>
    <n v="0"/>
    <x v="0"/>
    <s v="2x1"/>
    <x v="4"/>
    <x v="0"/>
    <x v="2"/>
    <n v="12.7"/>
    <x v="0"/>
    <n v="44"/>
    <n v="42"/>
  </r>
  <r>
    <s v="VTA03950"/>
    <x v="53"/>
    <n v="23"/>
    <x v="4"/>
    <x v="4"/>
    <x v="1"/>
    <x v="1"/>
    <x v="207"/>
    <s v="Calle San Lorenzo 47"/>
    <x v="1"/>
    <x v="16"/>
    <x v="4"/>
    <s v="Grande"/>
    <x v="3"/>
    <x v="1"/>
    <n v="1648.43"/>
    <x v="0"/>
    <n v="6593.72"/>
    <s v="Take Away"/>
    <x v="1"/>
    <x v="1"/>
    <s v="Tarjeta"/>
    <x v="1"/>
    <x v="1"/>
    <n v="0"/>
    <x v="2"/>
    <s v="Ninguna"/>
    <x v="3"/>
    <x v="0"/>
    <x v="2"/>
    <n v="11.3"/>
    <x v="0"/>
    <n v="43"/>
    <n v="39"/>
  </r>
  <r>
    <s v="VTA03997"/>
    <x v="53"/>
    <n v="23"/>
    <x v="4"/>
    <x v="4"/>
    <x v="1"/>
    <x v="1"/>
    <x v="33"/>
    <s v="Córdoba Shopping"/>
    <x v="3"/>
    <x v="13"/>
    <x v="9"/>
    <s v="Tall"/>
    <x v="1"/>
    <x v="4"/>
    <n v="1638.96"/>
    <x v="0"/>
    <n v="3277.92"/>
    <s v="Take Away"/>
    <x v="0"/>
    <x v="1"/>
    <s v="Efectivo"/>
    <x v="0"/>
    <x v="0"/>
    <n v="10"/>
    <x v="3"/>
    <s v="Combo"/>
    <x v="4"/>
    <x v="1"/>
    <x v="1"/>
    <n v="6.5"/>
    <x v="2"/>
    <n v="27"/>
    <n v="25"/>
  </r>
  <r>
    <s v="VTA04034"/>
    <x v="53"/>
    <n v="23"/>
    <x v="4"/>
    <x v="4"/>
    <x v="1"/>
    <x v="1"/>
    <x v="458"/>
    <s v="San Lorenzo 25, Nueva Córdoba"/>
    <x v="0"/>
    <x v="6"/>
    <x v="5"/>
    <s v=""/>
    <x v="0"/>
    <x v="0"/>
    <n v="2044.89"/>
    <x v="2"/>
    <n v="6134.67"/>
    <s v="En tienda"/>
    <x v="1"/>
    <x v="0"/>
    <s v="Tarjeta"/>
    <x v="1"/>
    <x v="0"/>
    <n v="0"/>
    <x v="0"/>
    <s v="2x1"/>
    <x v="2"/>
    <x v="0"/>
    <x v="3"/>
    <n v="4.9000000000000004"/>
    <x v="2"/>
    <n v="11"/>
    <n v="8"/>
  </r>
  <r>
    <s v="VTA04364"/>
    <x v="53"/>
    <n v="23"/>
    <x v="4"/>
    <x v="4"/>
    <x v="1"/>
    <x v="1"/>
    <x v="197"/>
    <s v="Córdoba Shopping"/>
    <x v="3"/>
    <x v="6"/>
    <x v="5"/>
    <s v=""/>
    <x v="0"/>
    <x v="1"/>
    <n v="1844.87"/>
    <x v="0"/>
    <n v="7379.48"/>
    <s v="Take Away"/>
    <x v="1"/>
    <x v="1"/>
    <s v="Tarjeta"/>
    <x v="1"/>
    <x v="0"/>
    <n v="10"/>
    <x v="1"/>
    <s v="Happy Hour"/>
    <x v="5"/>
    <x v="0"/>
    <x v="1"/>
    <n v="7.7"/>
    <x v="1"/>
    <n v="21"/>
    <n v="17"/>
  </r>
  <r>
    <s v="VTA04568"/>
    <x v="53"/>
    <n v="23"/>
    <x v="4"/>
    <x v="4"/>
    <x v="1"/>
    <x v="1"/>
    <x v="285"/>
    <s v="Córdoba Shopping"/>
    <x v="3"/>
    <x v="27"/>
    <x v="10"/>
    <s v=""/>
    <x v="0"/>
    <x v="4"/>
    <n v="1788.79"/>
    <x v="0"/>
    <n v="3577.58"/>
    <s v="Take Away"/>
    <x v="0"/>
    <x v="1"/>
    <s v="Tarjeta"/>
    <x v="1"/>
    <x v="1"/>
    <n v="0"/>
    <x v="2"/>
    <s v="Ninguna"/>
    <x v="2"/>
    <x v="2"/>
    <x v="2"/>
    <n v="10.6"/>
    <x v="0"/>
    <n v="35"/>
    <n v="33"/>
  </r>
  <r>
    <s v="VTA04654"/>
    <x v="53"/>
    <n v="23"/>
    <x v="4"/>
    <x v="4"/>
    <x v="1"/>
    <x v="1"/>
    <x v="427"/>
    <s v="Calle San Lorenzo 47"/>
    <x v="1"/>
    <x v="3"/>
    <x v="3"/>
    <s v=""/>
    <x v="0"/>
    <x v="0"/>
    <n v="1380.83"/>
    <x v="0"/>
    <n v="4142.49"/>
    <s v="En tienda"/>
    <x v="0"/>
    <x v="0"/>
    <s v="Tarjeta"/>
    <x v="1"/>
    <x v="0"/>
    <n v="15"/>
    <x v="2"/>
    <s v="Ninguna"/>
    <x v="5"/>
    <x v="1"/>
    <x v="0"/>
    <n v="13.9"/>
    <x v="0"/>
    <n v="14"/>
    <n v="11"/>
  </r>
  <r>
    <s v="VTA04712"/>
    <x v="53"/>
    <n v="23"/>
    <x v="4"/>
    <x v="4"/>
    <x v="1"/>
    <x v="1"/>
    <x v="144"/>
    <s v="Avenida Colón 608"/>
    <x v="2"/>
    <x v="16"/>
    <x v="4"/>
    <s v="Pequeño"/>
    <x v="2"/>
    <x v="2"/>
    <n v="1315.08"/>
    <x v="0"/>
    <n v="1315.08"/>
    <s v="Take Away"/>
    <x v="0"/>
    <x v="1"/>
    <s v="Efectivo"/>
    <x v="0"/>
    <x v="0"/>
    <n v="15"/>
    <x v="0"/>
    <s v="2x1"/>
    <x v="0"/>
    <x v="0"/>
    <x v="1"/>
    <n v="8.1"/>
    <x v="0"/>
    <n v="27"/>
    <n v="26"/>
  </r>
  <r>
    <s v="VTA04729"/>
    <x v="53"/>
    <n v="23"/>
    <x v="4"/>
    <x v="4"/>
    <x v="1"/>
    <x v="1"/>
    <x v="142"/>
    <s v="Calle San Lorenzo 47"/>
    <x v="1"/>
    <x v="6"/>
    <x v="5"/>
    <s v=""/>
    <x v="0"/>
    <x v="0"/>
    <n v="1806.54"/>
    <x v="0"/>
    <n v="5419.62"/>
    <s v="En tienda"/>
    <x v="1"/>
    <x v="0"/>
    <s v="Efectivo"/>
    <x v="0"/>
    <x v="0"/>
    <n v="10"/>
    <x v="2"/>
    <s v="Ninguna"/>
    <x v="1"/>
    <x v="1"/>
    <x v="1"/>
    <n v="6.9"/>
    <x v="3"/>
    <n v="15"/>
    <n v="12"/>
  </r>
  <r>
    <s v="VTA04825"/>
    <x v="53"/>
    <n v="23"/>
    <x v="4"/>
    <x v="4"/>
    <x v="1"/>
    <x v="1"/>
    <x v="46"/>
    <s v="Avenida Colón 608"/>
    <x v="2"/>
    <x v="10"/>
    <x v="8"/>
    <s v="Venti"/>
    <x v="4"/>
    <x v="0"/>
    <n v="1565.67"/>
    <x v="0"/>
    <n v="4697.01"/>
    <s v="Take Away"/>
    <x v="0"/>
    <x v="1"/>
    <s v="App"/>
    <x v="2"/>
    <x v="1"/>
    <n v="0"/>
    <x v="2"/>
    <s v="Ninguna"/>
    <x v="0"/>
    <x v="0"/>
    <x v="1"/>
    <n v="7.7"/>
    <x v="0"/>
    <n v="15"/>
    <n v="12"/>
  </r>
  <r>
    <s v="VTA04854"/>
    <x v="53"/>
    <n v="23"/>
    <x v="4"/>
    <x v="4"/>
    <x v="1"/>
    <x v="1"/>
    <x v="675"/>
    <s v="Avenida Colón 608"/>
    <x v="2"/>
    <x v="7"/>
    <x v="6"/>
    <s v=""/>
    <x v="0"/>
    <x v="1"/>
    <n v="2674.06"/>
    <x v="2"/>
    <n v="10696.24"/>
    <s v="En tienda"/>
    <x v="2"/>
    <x v="0"/>
    <s v="App"/>
    <x v="2"/>
    <x v="0"/>
    <n v="0"/>
    <x v="2"/>
    <s v="Ninguna"/>
    <x v="3"/>
    <x v="0"/>
    <x v="0"/>
    <n v="13.8"/>
    <x v="4"/>
    <n v="23"/>
    <n v="19"/>
  </r>
  <r>
    <s v="VTA04952"/>
    <x v="53"/>
    <n v="23"/>
    <x v="4"/>
    <x v="4"/>
    <x v="1"/>
    <x v="1"/>
    <x v="403"/>
    <s v="Avenida Colón 608"/>
    <x v="2"/>
    <x v="19"/>
    <x v="7"/>
    <s v=""/>
    <x v="0"/>
    <x v="3"/>
    <n v="2015.97"/>
    <x v="2"/>
    <n v="10079.85"/>
    <s v="Take Away"/>
    <x v="2"/>
    <x v="1"/>
    <s v="App"/>
    <x v="2"/>
    <x v="1"/>
    <n v="0"/>
    <x v="3"/>
    <s v="Combo"/>
    <x v="0"/>
    <x v="0"/>
    <x v="2"/>
    <n v="10.6"/>
    <x v="4"/>
    <n v="48"/>
    <n v="43"/>
  </r>
  <r>
    <s v="VTA00039"/>
    <x v="54"/>
    <n v="24"/>
    <x v="5"/>
    <x v="5"/>
    <x v="1"/>
    <x v="1"/>
    <x v="394"/>
    <s v="Córdoba Shopping"/>
    <x v="3"/>
    <x v="6"/>
    <x v="5"/>
    <s v=""/>
    <x v="0"/>
    <x v="4"/>
    <n v="1955.73"/>
    <x v="0"/>
    <n v="3911.46"/>
    <s v="En tienda"/>
    <x v="0"/>
    <x v="0"/>
    <s v="Efectivo"/>
    <x v="0"/>
    <x v="1"/>
    <n v="0"/>
    <x v="1"/>
    <s v="Happy Hour"/>
    <x v="1"/>
    <x v="0"/>
    <x v="3"/>
    <n v="4.8"/>
    <x v="1"/>
    <n v="46"/>
    <n v="44"/>
  </r>
  <r>
    <s v="VTA00162"/>
    <x v="54"/>
    <n v="24"/>
    <x v="5"/>
    <x v="5"/>
    <x v="1"/>
    <x v="1"/>
    <x v="637"/>
    <s v="Córdoba Shopping"/>
    <x v="3"/>
    <x v="1"/>
    <x v="1"/>
    <s v=""/>
    <x v="0"/>
    <x v="4"/>
    <n v="1194.57"/>
    <x v="0"/>
    <n v="2389.14"/>
    <s v="En tienda"/>
    <x v="0"/>
    <x v="0"/>
    <s v="App"/>
    <x v="2"/>
    <x v="0"/>
    <n v="15"/>
    <x v="1"/>
    <s v="Happy Hour"/>
    <x v="2"/>
    <x v="0"/>
    <x v="2"/>
    <n v="10.6"/>
    <x v="1"/>
    <n v="22"/>
    <n v="20"/>
  </r>
  <r>
    <s v="VTA00290"/>
    <x v="54"/>
    <n v="24"/>
    <x v="5"/>
    <x v="5"/>
    <x v="1"/>
    <x v="1"/>
    <x v="364"/>
    <s v="Avenida Colón 608"/>
    <x v="2"/>
    <x v="0"/>
    <x v="0"/>
    <s v=""/>
    <x v="0"/>
    <x v="3"/>
    <n v="1598.68"/>
    <x v="0"/>
    <n v="7993.4"/>
    <s v="Take Away"/>
    <x v="1"/>
    <x v="1"/>
    <s v="App"/>
    <x v="2"/>
    <x v="1"/>
    <n v="0"/>
    <x v="0"/>
    <s v="2x1"/>
    <x v="2"/>
    <x v="2"/>
    <x v="3"/>
    <n v="2.9"/>
    <x v="2"/>
    <n v="19"/>
    <n v="14"/>
  </r>
  <r>
    <s v="VTA00336"/>
    <x v="54"/>
    <n v="24"/>
    <x v="5"/>
    <x v="5"/>
    <x v="1"/>
    <x v="1"/>
    <x v="364"/>
    <s v="Córdoba Shopping"/>
    <x v="3"/>
    <x v="3"/>
    <x v="3"/>
    <s v=""/>
    <x v="0"/>
    <x v="2"/>
    <n v="1228.47"/>
    <x v="0"/>
    <n v="1228.47"/>
    <s v="Delivery"/>
    <x v="0"/>
    <x v="2"/>
    <s v="Tarjeta"/>
    <x v="1"/>
    <x v="1"/>
    <n v="0"/>
    <x v="3"/>
    <s v="Combo"/>
    <x v="3"/>
    <x v="1"/>
    <x v="2"/>
    <n v="11.4"/>
    <x v="0"/>
    <n v="29"/>
    <n v="28"/>
  </r>
  <r>
    <s v="VTA00510"/>
    <x v="54"/>
    <n v="24"/>
    <x v="5"/>
    <x v="5"/>
    <x v="1"/>
    <x v="1"/>
    <x v="288"/>
    <s v="Córdoba Shopping"/>
    <x v="3"/>
    <x v="34"/>
    <x v="4"/>
    <s v="Pequeño"/>
    <x v="2"/>
    <x v="0"/>
    <n v="1514.88"/>
    <x v="0"/>
    <n v="4544.6400000000003"/>
    <s v="Take Away"/>
    <x v="0"/>
    <x v="1"/>
    <s v="Tarjeta"/>
    <x v="1"/>
    <x v="1"/>
    <n v="0"/>
    <x v="3"/>
    <s v="Combo"/>
    <x v="0"/>
    <x v="2"/>
    <x v="1"/>
    <n v="7.1"/>
    <x v="3"/>
    <n v="19"/>
    <n v="16"/>
  </r>
  <r>
    <s v="VTA00619"/>
    <x v="54"/>
    <n v="24"/>
    <x v="5"/>
    <x v="5"/>
    <x v="1"/>
    <x v="1"/>
    <x v="769"/>
    <s v="San Lorenzo 25, Nueva Córdoba"/>
    <x v="0"/>
    <x v="0"/>
    <x v="0"/>
    <s v=""/>
    <x v="0"/>
    <x v="4"/>
    <n v="1120.7"/>
    <x v="0"/>
    <n v="2241.4"/>
    <s v="Delivery"/>
    <x v="0"/>
    <x v="2"/>
    <s v="App"/>
    <x v="2"/>
    <x v="1"/>
    <n v="0"/>
    <x v="1"/>
    <s v="Happy Hour"/>
    <x v="3"/>
    <x v="1"/>
    <x v="3"/>
    <n v="4.8"/>
    <x v="4"/>
    <n v="22"/>
    <n v="20"/>
  </r>
  <r>
    <s v="VTA00897"/>
    <x v="54"/>
    <n v="24"/>
    <x v="5"/>
    <x v="5"/>
    <x v="1"/>
    <x v="1"/>
    <x v="48"/>
    <s v="San Lorenzo 25, Nueva Córdoba"/>
    <x v="0"/>
    <x v="7"/>
    <x v="6"/>
    <s v=""/>
    <x v="0"/>
    <x v="2"/>
    <n v="3147.54"/>
    <x v="3"/>
    <n v="3147.54"/>
    <s v="En tienda"/>
    <x v="0"/>
    <x v="0"/>
    <s v="Tarjeta"/>
    <x v="1"/>
    <x v="0"/>
    <n v="10"/>
    <x v="2"/>
    <s v="Ninguna"/>
    <x v="4"/>
    <x v="0"/>
    <x v="1"/>
    <n v="5.4"/>
    <x v="3"/>
    <n v="46"/>
    <n v="45"/>
  </r>
  <r>
    <s v="VTA00916"/>
    <x v="54"/>
    <n v="24"/>
    <x v="5"/>
    <x v="5"/>
    <x v="1"/>
    <x v="1"/>
    <x v="799"/>
    <s v="Córdoba Shopping"/>
    <x v="3"/>
    <x v="10"/>
    <x v="8"/>
    <s v="Venti"/>
    <x v="4"/>
    <x v="3"/>
    <n v="1978.31"/>
    <x v="0"/>
    <n v="9891.5499999999993"/>
    <s v="Take Away"/>
    <x v="1"/>
    <x v="1"/>
    <s v="Efectivo"/>
    <x v="0"/>
    <x v="1"/>
    <n v="0"/>
    <x v="3"/>
    <s v="Combo"/>
    <x v="1"/>
    <x v="0"/>
    <x v="0"/>
    <n v="13.9"/>
    <x v="3"/>
    <n v="44"/>
    <n v="39"/>
  </r>
  <r>
    <s v="VTA01002"/>
    <x v="54"/>
    <n v="24"/>
    <x v="5"/>
    <x v="5"/>
    <x v="1"/>
    <x v="1"/>
    <x v="307"/>
    <s v="Córdoba Shopping"/>
    <x v="3"/>
    <x v="20"/>
    <x v="2"/>
    <s v=""/>
    <x v="0"/>
    <x v="1"/>
    <n v="1474.96"/>
    <x v="0"/>
    <n v="5899.84"/>
    <s v="En tienda"/>
    <x v="1"/>
    <x v="0"/>
    <s v="Tarjeta"/>
    <x v="1"/>
    <x v="1"/>
    <n v="0"/>
    <x v="1"/>
    <s v="Happy Hour"/>
    <x v="1"/>
    <x v="2"/>
    <x v="1"/>
    <n v="7.4"/>
    <x v="1"/>
    <n v="17"/>
    <n v="13"/>
  </r>
  <r>
    <s v="VTA01048"/>
    <x v="54"/>
    <n v="24"/>
    <x v="5"/>
    <x v="5"/>
    <x v="1"/>
    <x v="1"/>
    <x v="315"/>
    <s v="Calle San Lorenzo 47"/>
    <x v="1"/>
    <x v="22"/>
    <x v="9"/>
    <s v="Venti"/>
    <x v="4"/>
    <x v="4"/>
    <n v="1612.72"/>
    <x v="0"/>
    <n v="3225.44"/>
    <s v="Delivery"/>
    <x v="0"/>
    <x v="2"/>
    <s v="App"/>
    <x v="2"/>
    <x v="0"/>
    <n v="10"/>
    <x v="0"/>
    <s v="2x1"/>
    <x v="5"/>
    <x v="0"/>
    <x v="1"/>
    <n v="9.3000000000000007"/>
    <x v="3"/>
    <n v="38"/>
    <n v="36"/>
  </r>
  <r>
    <s v="VTA01106"/>
    <x v="54"/>
    <n v="24"/>
    <x v="5"/>
    <x v="5"/>
    <x v="1"/>
    <x v="1"/>
    <x v="414"/>
    <s v="Córdoba Shopping"/>
    <x v="3"/>
    <x v="7"/>
    <x v="6"/>
    <s v=""/>
    <x v="0"/>
    <x v="4"/>
    <n v="2536.0500000000002"/>
    <x v="2"/>
    <n v="5072.1000000000004"/>
    <s v="En tienda"/>
    <x v="1"/>
    <x v="0"/>
    <s v="Tarjeta"/>
    <x v="1"/>
    <x v="0"/>
    <n v="0"/>
    <x v="3"/>
    <s v="Combo"/>
    <x v="2"/>
    <x v="0"/>
    <x v="2"/>
    <n v="11.6"/>
    <x v="0"/>
    <n v="13"/>
    <n v="11"/>
  </r>
  <r>
    <s v="VTA01161"/>
    <x v="54"/>
    <n v="24"/>
    <x v="5"/>
    <x v="5"/>
    <x v="1"/>
    <x v="1"/>
    <x v="354"/>
    <s v="Calle San Lorenzo 47"/>
    <x v="1"/>
    <x v="7"/>
    <x v="6"/>
    <s v=""/>
    <x v="0"/>
    <x v="4"/>
    <n v="2522.13"/>
    <x v="2"/>
    <n v="5044.26"/>
    <s v="En tienda"/>
    <x v="1"/>
    <x v="0"/>
    <s v="Tarjeta"/>
    <x v="1"/>
    <x v="1"/>
    <n v="0"/>
    <x v="1"/>
    <s v="Happy Hour"/>
    <x v="4"/>
    <x v="1"/>
    <x v="2"/>
    <n v="11.5"/>
    <x v="1"/>
    <n v="10"/>
    <n v="8"/>
  </r>
  <r>
    <s v="VTA01170"/>
    <x v="54"/>
    <n v="24"/>
    <x v="5"/>
    <x v="5"/>
    <x v="1"/>
    <x v="1"/>
    <x v="486"/>
    <s v="Avenida Colón 608"/>
    <x v="2"/>
    <x v="6"/>
    <x v="5"/>
    <s v=""/>
    <x v="0"/>
    <x v="1"/>
    <n v="1873.11"/>
    <x v="0"/>
    <n v="7492.44"/>
    <s v="Take Away"/>
    <x v="1"/>
    <x v="1"/>
    <s v="Tarjeta"/>
    <x v="1"/>
    <x v="0"/>
    <n v="15"/>
    <x v="1"/>
    <s v="Happy Hour"/>
    <x v="5"/>
    <x v="1"/>
    <x v="1"/>
    <n v="7.8"/>
    <x v="4"/>
    <n v="26"/>
    <n v="22"/>
  </r>
  <r>
    <s v="VTA01183"/>
    <x v="54"/>
    <n v="24"/>
    <x v="5"/>
    <x v="5"/>
    <x v="1"/>
    <x v="1"/>
    <x v="109"/>
    <s v="Córdoba Shopping"/>
    <x v="3"/>
    <x v="8"/>
    <x v="0"/>
    <s v=""/>
    <x v="0"/>
    <x v="3"/>
    <n v="1056.82"/>
    <x v="0"/>
    <n v="5284.1"/>
    <s v="En tienda"/>
    <x v="1"/>
    <x v="0"/>
    <s v="Efectivo"/>
    <x v="0"/>
    <x v="0"/>
    <n v="10"/>
    <x v="1"/>
    <s v="Happy Hour"/>
    <x v="2"/>
    <x v="1"/>
    <x v="2"/>
    <n v="10.1"/>
    <x v="4"/>
    <n v="36"/>
    <n v="31"/>
  </r>
  <r>
    <s v="VTA01253"/>
    <x v="54"/>
    <n v="24"/>
    <x v="5"/>
    <x v="5"/>
    <x v="1"/>
    <x v="1"/>
    <x v="79"/>
    <s v="Córdoba Shopping"/>
    <x v="3"/>
    <x v="15"/>
    <x v="10"/>
    <s v=""/>
    <x v="0"/>
    <x v="0"/>
    <n v="1859.39"/>
    <x v="0"/>
    <n v="5578.17"/>
    <s v="En tienda"/>
    <x v="1"/>
    <x v="0"/>
    <s v="Efectivo"/>
    <x v="0"/>
    <x v="1"/>
    <n v="0"/>
    <x v="1"/>
    <s v="Happy Hour"/>
    <x v="1"/>
    <x v="1"/>
    <x v="1"/>
    <n v="7.3"/>
    <x v="3"/>
    <n v="28"/>
    <n v="25"/>
  </r>
  <r>
    <s v="VTA01327"/>
    <x v="54"/>
    <n v="24"/>
    <x v="5"/>
    <x v="5"/>
    <x v="1"/>
    <x v="1"/>
    <x v="296"/>
    <s v="Calle San Lorenzo 47"/>
    <x v="1"/>
    <x v="6"/>
    <x v="5"/>
    <s v=""/>
    <x v="0"/>
    <x v="1"/>
    <n v="2132.11"/>
    <x v="2"/>
    <n v="8528.44"/>
    <s v="Delivery"/>
    <x v="1"/>
    <x v="2"/>
    <s v="Tarjeta"/>
    <x v="1"/>
    <x v="0"/>
    <n v="0"/>
    <x v="3"/>
    <s v="Combo"/>
    <x v="4"/>
    <x v="2"/>
    <x v="1"/>
    <n v="6.5"/>
    <x v="0"/>
    <n v="14"/>
    <n v="10"/>
  </r>
  <r>
    <s v="VTA01531"/>
    <x v="54"/>
    <n v="24"/>
    <x v="5"/>
    <x v="5"/>
    <x v="1"/>
    <x v="1"/>
    <x v="143"/>
    <s v="Calle San Lorenzo 47"/>
    <x v="1"/>
    <x v="9"/>
    <x v="7"/>
    <s v=""/>
    <x v="0"/>
    <x v="3"/>
    <n v="2116.5700000000002"/>
    <x v="2"/>
    <n v="10582.85"/>
    <s v="Take Away"/>
    <x v="2"/>
    <x v="1"/>
    <s v="App"/>
    <x v="2"/>
    <x v="0"/>
    <n v="10"/>
    <x v="2"/>
    <s v="Ninguna"/>
    <x v="4"/>
    <x v="0"/>
    <x v="2"/>
    <n v="11.3"/>
    <x v="4"/>
    <n v="31"/>
    <n v="26"/>
  </r>
  <r>
    <s v="VTA01596"/>
    <x v="54"/>
    <n v="24"/>
    <x v="5"/>
    <x v="5"/>
    <x v="1"/>
    <x v="1"/>
    <x v="797"/>
    <s v="Avenida Colón 608"/>
    <x v="2"/>
    <x v="13"/>
    <x v="9"/>
    <s v="Tall"/>
    <x v="1"/>
    <x v="0"/>
    <n v="1688.76"/>
    <x v="0"/>
    <n v="5066.28"/>
    <s v="Delivery"/>
    <x v="1"/>
    <x v="2"/>
    <s v="Efectivo"/>
    <x v="0"/>
    <x v="1"/>
    <n v="0"/>
    <x v="3"/>
    <s v="Combo"/>
    <x v="3"/>
    <x v="0"/>
    <x v="1"/>
    <n v="9.8000000000000007"/>
    <x v="3"/>
    <n v="32"/>
    <n v="29"/>
  </r>
  <r>
    <s v="VTA01798"/>
    <x v="54"/>
    <n v="24"/>
    <x v="5"/>
    <x v="5"/>
    <x v="1"/>
    <x v="1"/>
    <x v="569"/>
    <s v="Córdoba Shopping"/>
    <x v="3"/>
    <x v="33"/>
    <x v="4"/>
    <s v="Pequeño"/>
    <x v="2"/>
    <x v="3"/>
    <n v="1637.8"/>
    <x v="0"/>
    <n v="8189"/>
    <s v="En tienda"/>
    <x v="1"/>
    <x v="0"/>
    <s v="Tarjeta"/>
    <x v="1"/>
    <x v="1"/>
    <n v="0"/>
    <x v="0"/>
    <s v="2x1"/>
    <x v="2"/>
    <x v="2"/>
    <x v="2"/>
    <n v="11"/>
    <x v="3"/>
    <n v="13"/>
    <n v="8"/>
  </r>
  <r>
    <s v="VTA01810"/>
    <x v="54"/>
    <n v="24"/>
    <x v="5"/>
    <x v="5"/>
    <x v="1"/>
    <x v="1"/>
    <x v="57"/>
    <s v="San Lorenzo 25, Nueva Córdoba"/>
    <x v="0"/>
    <x v="5"/>
    <x v="4"/>
    <s v="Tall"/>
    <x v="1"/>
    <x v="1"/>
    <n v="1876.74"/>
    <x v="0"/>
    <n v="7506.96"/>
    <s v="En tienda"/>
    <x v="1"/>
    <x v="0"/>
    <s v="Tarjeta"/>
    <x v="1"/>
    <x v="0"/>
    <n v="0"/>
    <x v="2"/>
    <s v="Ninguna"/>
    <x v="0"/>
    <x v="0"/>
    <x v="1"/>
    <n v="9.8000000000000007"/>
    <x v="4"/>
    <n v="48"/>
    <n v="44"/>
  </r>
  <r>
    <s v="VTA02041"/>
    <x v="54"/>
    <n v="24"/>
    <x v="5"/>
    <x v="5"/>
    <x v="1"/>
    <x v="1"/>
    <x v="136"/>
    <s v="Avenida Colón 608"/>
    <x v="2"/>
    <x v="14"/>
    <x v="6"/>
    <s v=""/>
    <x v="0"/>
    <x v="4"/>
    <n v="2884.45"/>
    <x v="2"/>
    <n v="5768.9"/>
    <s v="En tienda"/>
    <x v="1"/>
    <x v="0"/>
    <s v="Tarjeta"/>
    <x v="1"/>
    <x v="0"/>
    <n v="15"/>
    <x v="0"/>
    <s v="2x1"/>
    <x v="5"/>
    <x v="0"/>
    <x v="2"/>
    <n v="10.9"/>
    <x v="4"/>
    <n v="35"/>
    <n v="33"/>
  </r>
  <r>
    <s v="VTA02061"/>
    <x v="54"/>
    <n v="24"/>
    <x v="5"/>
    <x v="5"/>
    <x v="1"/>
    <x v="1"/>
    <x v="398"/>
    <s v="Avenida Colón 608"/>
    <x v="2"/>
    <x v="19"/>
    <x v="7"/>
    <s v=""/>
    <x v="0"/>
    <x v="0"/>
    <n v="2815.13"/>
    <x v="2"/>
    <n v="8445.39"/>
    <s v="Delivery"/>
    <x v="1"/>
    <x v="2"/>
    <s v="Tarjeta"/>
    <x v="1"/>
    <x v="0"/>
    <n v="15"/>
    <x v="2"/>
    <s v="Ninguna"/>
    <x v="2"/>
    <x v="1"/>
    <x v="3"/>
    <n v="4.3"/>
    <x v="1"/>
    <n v="35"/>
    <n v="32"/>
  </r>
  <r>
    <s v="VTA02108"/>
    <x v="54"/>
    <n v="24"/>
    <x v="5"/>
    <x v="5"/>
    <x v="1"/>
    <x v="1"/>
    <x v="153"/>
    <s v="Córdoba Shopping"/>
    <x v="3"/>
    <x v="10"/>
    <x v="8"/>
    <s v="Grande"/>
    <x v="3"/>
    <x v="0"/>
    <n v="1653.04"/>
    <x v="0"/>
    <n v="4959.12"/>
    <s v="Delivery"/>
    <x v="0"/>
    <x v="2"/>
    <s v="Tarjeta"/>
    <x v="1"/>
    <x v="0"/>
    <n v="15"/>
    <x v="0"/>
    <s v="2x1"/>
    <x v="1"/>
    <x v="1"/>
    <x v="1"/>
    <n v="6.8"/>
    <x v="4"/>
    <n v="34"/>
    <n v="31"/>
  </r>
  <r>
    <s v="VTA02151"/>
    <x v="54"/>
    <n v="24"/>
    <x v="5"/>
    <x v="5"/>
    <x v="1"/>
    <x v="1"/>
    <x v="255"/>
    <s v="San Lorenzo 25, Nueva Córdoba"/>
    <x v="0"/>
    <x v="19"/>
    <x v="7"/>
    <s v=""/>
    <x v="0"/>
    <x v="2"/>
    <n v="2086.7600000000002"/>
    <x v="2"/>
    <n v="2086.7600000000002"/>
    <s v="En tienda"/>
    <x v="0"/>
    <x v="0"/>
    <s v="Efectivo"/>
    <x v="0"/>
    <x v="1"/>
    <n v="0"/>
    <x v="3"/>
    <s v="Combo"/>
    <x v="3"/>
    <x v="1"/>
    <x v="1"/>
    <n v="9.1999999999999993"/>
    <x v="2"/>
    <n v="32"/>
    <n v="31"/>
  </r>
  <r>
    <s v="VTA02203"/>
    <x v="54"/>
    <n v="24"/>
    <x v="5"/>
    <x v="5"/>
    <x v="1"/>
    <x v="1"/>
    <x v="54"/>
    <s v="San Lorenzo 25, Nueva Córdoba"/>
    <x v="0"/>
    <x v="0"/>
    <x v="0"/>
    <s v=""/>
    <x v="0"/>
    <x v="4"/>
    <n v="1415.9"/>
    <x v="0"/>
    <n v="2831.8"/>
    <s v="En tienda"/>
    <x v="0"/>
    <x v="0"/>
    <s v="Efectivo"/>
    <x v="0"/>
    <x v="1"/>
    <n v="0"/>
    <x v="3"/>
    <s v="Combo"/>
    <x v="3"/>
    <x v="2"/>
    <x v="3"/>
    <n v="4.0999999999999996"/>
    <x v="0"/>
    <n v="45"/>
    <n v="43"/>
  </r>
  <r>
    <s v="VTA02327"/>
    <x v="54"/>
    <n v="24"/>
    <x v="5"/>
    <x v="5"/>
    <x v="1"/>
    <x v="1"/>
    <x v="588"/>
    <s v="Córdoba Shopping"/>
    <x v="3"/>
    <x v="6"/>
    <x v="5"/>
    <s v=""/>
    <x v="0"/>
    <x v="2"/>
    <n v="1904.28"/>
    <x v="0"/>
    <n v="1904.28"/>
    <s v="Take Away"/>
    <x v="0"/>
    <x v="1"/>
    <s v="Efectivo"/>
    <x v="0"/>
    <x v="1"/>
    <n v="0"/>
    <x v="1"/>
    <s v="Happy Hour"/>
    <x v="2"/>
    <x v="0"/>
    <x v="1"/>
    <n v="5.8"/>
    <x v="2"/>
    <n v="38"/>
    <n v="37"/>
  </r>
  <r>
    <s v="VTA02507"/>
    <x v="54"/>
    <n v="24"/>
    <x v="5"/>
    <x v="5"/>
    <x v="1"/>
    <x v="1"/>
    <x v="502"/>
    <s v="San Lorenzo 25, Nueva Córdoba"/>
    <x v="0"/>
    <x v="24"/>
    <x v="9"/>
    <s v="Venti"/>
    <x v="4"/>
    <x v="1"/>
    <n v="1692.23"/>
    <x v="0"/>
    <n v="6768.92"/>
    <s v="En tienda"/>
    <x v="1"/>
    <x v="0"/>
    <s v="App"/>
    <x v="2"/>
    <x v="1"/>
    <n v="0"/>
    <x v="0"/>
    <s v="2x1"/>
    <x v="4"/>
    <x v="0"/>
    <x v="3"/>
    <n v="3.2"/>
    <x v="4"/>
    <n v="16"/>
    <n v="12"/>
  </r>
  <r>
    <s v="VTA02645"/>
    <x v="54"/>
    <n v="24"/>
    <x v="5"/>
    <x v="5"/>
    <x v="1"/>
    <x v="1"/>
    <x v="482"/>
    <s v="Córdoba Shopping"/>
    <x v="3"/>
    <x v="0"/>
    <x v="0"/>
    <s v=""/>
    <x v="0"/>
    <x v="3"/>
    <n v="1444.58"/>
    <x v="0"/>
    <n v="7222.9"/>
    <s v="Take Away"/>
    <x v="1"/>
    <x v="1"/>
    <s v="Efectivo"/>
    <x v="0"/>
    <x v="1"/>
    <n v="0"/>
    <x v="2"/>
    <s v="Ninguna"/>
    <x v="0"/>
    <x v="1"/>
    <x v="0"/>
    <n v="14.9"/>
    <x v="3"/>
    <n v="50"/>
    <n v="45"/>
  </r>
  <r>
    <s v="VTA02694"/>
    <x v="54"/>
    <n v="24"/>
    <x v="5"/>
    <x v="5"/>
    <x v="1"/>
    <x v="1"/>
    <x v="483"/>
    <s v="San Lorenzo 25, Nueva Córdoba"/>
    <x v="0"/>
    <x v="9"/>
    <x v="7"/>
    <s v=""/>
    <x v="0"/>
    <x v="0"/>
    <n v="2475.5500000000002"/>
    <x v="2"/>
    <n v="7426.65"/>
    <s v="Delivery"/>
    <x v="1"/>
    <x v="2"/>
    <s v="App"/>
    <x v="2"/>
    <x v="1"/>
    <n v="0"/>
    <x v="1"/>
    <s v="Happy Hour"/>
    <x v="3"/>
    <x v="1"/>
    <x v="3"/>
    <n v="4.2"/>
    <x v="1"/>
    <n v="44"/>
    <n v="41"/>
  </r>
  <r>
    <s v="VTA02854"/>
    <x v="54"/>
    <n v="24"/>
    <x v="5"/>
    <x v="5"/>
    <x v="1"/>
    <x v="1"/>
    <x v="216"/>
    <s v="Avenida Colón 608"/>
    <x v="2"/>
    <x v="11"/>
    <x v="9"/>
    <s v="Grande"/>
    <x v="3"/>
    <x v="0"/>
    <n v="1572.89"/>
    <x v="0"/>
    <n v="4718.67"/>
    <s v="Delivery"/>
    <x v="0"/>
    <x v="2"/>
    <s v="Tarjeta"/>
    <x v="1"/>
    <x v="1"/>
    <n v="0"/>
    <x v="1"/>
    <s v="Happy Hour"/>
    <x v="1"/>
    <x v="2"/>
    <x v="3"/>
    <n v="3.4"/>
    <x v="2"/>
    <n v="34"/>
    <n v="31"/>
  </r>
  <r>
    <s v="VTA02859"/>
    <x v="54"/>
    <n v="24"/>
    <x v="5"/>
    <x v="5"/>
    <x v="1"/>
    <x v="1"/>
    <x v="544"/>
    <s v="Calle San Lorenzo 47"/>
    <x v="1"/>
    <x v="30"/>
    <x v="9"/>
    <s v="Grande"/>
    <x v="3"/>
    <x v="4"/>
    <n v="1690.57"/>
    <x v="0"/>
    <n v="3381.14"/>
    <s v="Delivery"/>
    <x v="0"/>
    <x v="2"/>
    <s v="Tarjeta"/>
    <x v="1"/>
    <x v="1"/>
    <n v="0"/>
    <x v="3"/>
    <s v="Combo"/>
    <x v="1"/>
    <x v="1"/>
    <x v="1"/>
    <n v="9.3000000000000007"/>
    <x v="4"/>
    <n v="45"/>
    <n v="43"/>
  </r>
  <r>
    <s v="VTA02918"/>
    <x v="54"/>
    <n v="24"/>
    <x v="5"/>
    <x v="5"/>
    <x v="1"/>
    <x v="1"/>
    <x v="178"/>
    <s v="Córdoba Shopping"/>
    <x v="3"/>
    <x v="6"/>
    <x v="5"/>
    <s v=""/>
    <x v="0"/>
    <x v="0"/>
    <n v="1669.62"/>
    <x v="0"/>
    <n v="5008.8599999999997"/>
    <s v="Delivery"/>
    <x v="1"/>
    <x v="2"/>
    <s v="App"/>
    <x v="2"/>
    <x v="0"/>
    <n v="10"/>
    <x v="2"/>
    <s v="Ninguna"/>
    <x v="4"/>
    <x v="1"/>
    <x v="1"/>
    <n v="9.8000000000000007"/>
    <x v="2"/>
    <n v="26"/>
    <n v="23"/>
  </r>
  <r>
    <s v="VTA02943"/>
    <x v="54"/>
    <n v="24"/>
    <x v="5"/>
    <x v="5"/>
    <x v="1"/>
    <x v="1"/>
    <x v="249"/>
    <s v="San Lorenzo 25, Nueva Córdoba"/>
    <x v="0"/>
    <x v="10"/>
    <x v="8"/>
    <s v="Venti"/>
    <x v="4"/>
    <x v="1"/>
    <n v="1909.39"/>
    <x v="0"/>
    <n v="7637.56"/>
    <s v="Delivery"/>
    <x v="1"/>
    <x v="2"/>
    <s v="Efectivo"/>
    <x v="0"/>
    <x v="1"/>
    <n v="0"/>
    <x v="2"/>
    <s v="Ninguna"/>
    <x v="2"/>
    <x v="1"/>
    <x v="0"/>
    <n v="14.2"/>
    <x v="0"/>
    <n v="10"/>
    <n v="6"/>
  </r>
  <r>
    <s v="VTA03052"/>
    <x v="54"/>
    <n v="24"/>
    <x v="5"/>
    <x v="5"/>
    <x v="1"/>
    <x v="1"/>
    <x v="739"/>
    <s v="Calle San Lorenzo 47"/>
    <x v="1"/>
    <x v="9"/>
    <x v="7"/>
    <s v=""/>
    <x v="0"/>
    <x v="4"/>
    <n v="2950.46"/>
    <x v="2"/>
    <n v="5900.92"/>
    <s v="Take Away"/>
    <x v="1"/>
    <x v="1"/>
    <s v="Tarjeta"/>
    <x v="1"/>
    <x v="0"/>
    <n v="0"/>
    <x v="2"/>
    <s v="Ninguna"/>
    <x v="1"/>
    <x v="1"/>
    <x v="1"/>
    <n v="6.6"/>
    <x v="2"/>
    <n v="39"/>
    <n v="37"/>
  </r>
  <r>
    <s v="VTA03060"/>
    <x v="54"/>
    <n v="24"/>
    <x v="5"/>
    <x v="5"/>
    <x v="1"/>
    <x v="1"/>
    <x v="481"/>
    <s v="Calle San Lorenzo 47"/>
    <x v="1"/>
    <x v="18"/>
    <x v="9"/>
    <s v="Pequeño"/>
    <x v="2"/>
    <x v="2"/>
    <n v="1394.88"/>
    <x v="0"/>
    <n v="1394.88"/>
    <s v="Delivery"/>
    <x v="0"/>
    <x v="2"/>
    <s v="App"/>
    <x v="2"/>
    <x v="0"/>
    <n v="0"/>
    <x v="0"/>
    <s v="2x1"/>
    <x v="1"/>
    <x v="2"/>
    <x v="3"/>
    <n v="4.5"/>
    <x v="0"/>
    <n v="38"/>
    <n v="37"/>
  </r>
  <r>
    <s v="VTA03065"/>
    <x v="54"/>
    <n v="24"/>
    <x v="5"/>
    <x v="5"/>
    <x v="1"/>
    <x v="1"/>
    <x v="48"/>
    <s v="Córdoba Shopping"/>
    <x v="3"/>
    <x v="3"/>
    <x v="3"/>
    <s v=""/>
    <x v="0"/>
    <x v="1"/>
    <n v="1621.36"/>
    <x v="0"/>
    <n v="6485.44"/>
    <s v="En tienda"/>
    <x v="1"/>
    <x v="0"/>
    <s v="Efectivo"/>
    <x v="0"/>
    <x v="1"/>
    <n v="0"/>
    <x v="3"/>
    <s v="Combo"/>
    <x v="2"/>
    <x v="2"/>
    <x v="1"/>
    <n v="6.4"/>
    <x v="2"/>
    <n v="27"/>
    <n v="23"/>
  </r>
  <r>
    <s v="VTA03311"/>
    <x v="54"/>
    <n v="24"/>
    <x v="5"/>
    <x v="5"/>
    <x v="1"/>
    <x v="1"/>
    <x v="624"/>
    <s v="Calle San Lorenzo 47"/>
    <x v="1"/>
    <x v="6"/>
    <x v="5"/>
    <s v=""/>
    <x v="0"/>
    <x v="1"/>
    <n v="2154.62"/>
    <x v="2"/>
    <n v="8618.48"/>
    <s v="En tienda"/>
    <x v="1"/>
    <x v="0"/>
    <s v="Tarjeta"/>
    <x v="1"/>
    <x v="0"/>
    <n v="15"/>
    <x v="1"/>
    <s v="Happy Hour"/>
    <x v="4"/>
    <x v="2"/>
    <x v="0"/>
    <n v="14.3"/>
    <x v="1"/>
    <n v="44"/>
    <n v="40"/>
  </r>
  <r>
    <s v="VTA03345"/>
    <x v="54"/>
    <n v="24"/>
    <x v="5"/>
    <x v="5"/>
    <x v="1"/>
    <x v="1"/>
    <x v="751"/>
    <s v="Calle San Lorenzo 47"/>
    <x v="1"/>
    <x v="1"/>
    <x v="1"/>
    <s v=""/>
    <x v="0"/>
    <x v="1"/>
    <n v="708.61"/>
    <x v="1"/>
    <n v="2834.44"/>
    <s v="Take Away"/>
    <x v="0"/>
    <x v="1"/>
    <s v="Efectivo"/>
    <x v="0"/>
    <x v="0"/>
    <n v="0"/>
    <x v="0"/>
    <s v="2x1"/>
    <x v="5"/>
    <x v="1"/>
    <x v="1"/>
    <n v="6.2"/>
    <x v="0"/>
    <n v="38"/>
    <n v="34"/>
  </r>
  <r>
    <s v="VTA03503"/>
    <x v="54"/>
    <n v="24"/>
    <x v="5"/>
    <x v="5"/>
    <x v="1"/>
    <x v="1"/>
    <x v="99"/>
    <s v="San Lorenzo 25, Nueva Córdoba"/>
    <x v="0"/>
    <x v="1"/>
    <x v="1"/>
    <s v=""/>
    <x v="0"/>
    <x v="3"/>
    <n v="916.97"/>
    <x v="1"/>
    <n v="4584.8500000000004"/>
    <s v="Delivery"/>
    <x v="0"/>
    <x v="2"/>
    <s v="App"/>
    <x v="2"/>
    <x v="1"/>
    <n v="0"/>
    <x v="1"/>
    <s v="Happy Hour"/>
    <x v="1"/>
    <x v="1"/>
    <x v="2"/>
    <n v="10.8"/>
    <x v="2"/>
    <n v="30"/>
    <n v="25"/>
  </r>
  <r>
    <s v="VTA03519"/>
    <x v="54"/>
    <n v="24"/>
    <x v="5"/>
    <x v="5"/>
    <x v="1"/>
    <x v="1"/>
    <x v="457"/>
    <s v="Calle San Lorenzo 47"/>
    <x v="1"/>
    <x v="33"/>
    <x v="4"/>
    <s v="Venti"/>
    <x v="4"/>
    <x v="0"/>
    <n v="1879.02"/>
    <x v="0"/>
    <n v="5637.06"/>
    <s v="En tienda"/>
    <x v="1"/>
    <x v="0"/>
    <s v="Efectivo"/>
    <x v="0"/>
    <x v="0"/>
    <n v="10"/>
    <x v="0"/>
    <s v="2x1"/>
    <x v="5"/>
    <x v="1"/>
    <x v="1"/>
    <n v="9.3000000000000007"/>
    <x v="2"/>
    <n v="22"/>
    <n v="19"/>
  </r>
  <r>
    <s v="VTA03548"/>
    <x v="54"/>
    <n v="24"/>
    <x v="5"/>
    <x v="5"/>
    <x v="1"/>
    <x v="1"/>
    <x v="257"/>
    <s v="Córdoba Shopping"/>
    <x v="3"/>
    <x v="1"/>
    <x v="1"/>
    <s v=""/>
    <x v="0"/>
    <x v="0"/>
    <n v="720.72"/>
    <x v="1"/>
    <n v="2162.16"/>
    <s v="Delivery"/>
    <x v="0"/>
    <x v="2"/>
    <s v="App"/>
    <x v="2"/>
    <x v="0"/>
    <n v="10"/>
    <x v="2"/>
    <s v="Ninguna"/>
    <x v="4"/>
    <x v="2"/>
    <x v="3"/>
    <n v="4.0999999999999996"/>
    <x v="0"/>
    <n v="23"/>
    <n v="20"/>
  </r>
  <r>
    <s v="VTA03583"/>
    <x v="54"/>
    <n v="24"/>
    <x v="5"/>
    <x v="5"/>
    <x v="1"/>
    <x v="1"/>
    <x v="52"/>
    <s v="Córdoba Shopping"/>
    <x v="3"/>
    <x v="4"/>
    <x v="2"/>
    <s v=""/>
    <x v="0"/>
    <x v="0"/>
    <n v="1078.49"/>
    <x v="0"/>
    <n v="3235.47"/>
    <s v="Take Away"/>
    <x v="0"/>
    <x v="1"/>
    <s v="App"/>
    <x v="2"/>
    <x v="0"/>
    <n v="10"/>
    <x v="2"/>
    <s v="Ninguna"/>
    <x v="3"/>
    <x v="0"/>
    <x v="1"/>
    <n v="8.4"/>
    <x v="4"/>
    <n v="30"/>
    <n v="27"/>
  </r>
  <r>
    <s v="VTA03623"/>
    <x v="54"/>
    <n v="24"/>
    <x v="5"/>
    <x v="5"/>
    <x v="1"/>
    <x v="1"/>
    <x v="664"/>
    <s v="Calle San Lorenzo 47"/>
    <x v="1"/>
    <x v="3"/>
    <x v="3"/>
    <s v=""/>
    <x v="0"/>
    <x v="1"/>
    <n v="1523.48"/>
    <x v="0"/>
    <n v="6093.92"/>
    <s v="Delivery"/>
    <x v="1"/>
    <x v="2"/>
    <s v="Efectivo"/>
    <x v="0"/>
    <x v="1"/>
    <n v="0"/>
    <x v="1"/>
    <s v="Happy Hour"/>
    <x v="0"/>
    <x v="1"/>
    <x v="2"/>
    <n v="12"/>
    <x v="1"/>
    <n v="47"/>
    <n v="43"/>
  </r>
  <r>
    <s v="VTA03730"/>
    <x v="54"/>
    <n v="24"/>
    <x v="5"/>
    <x v="5"/>
    <x v="1"/>
    <x v="1"/>
    <x v="56"/>
    <s v="San Lorenzo 25, Nueva Córdoba"/>
    <x v="0"/>
    <x v="28"/>
    <x v="2"/>
    <s v=""/>
    <x v="0"/>
    <x v="4"/>
    <n v="1231.9000000000001"/>
    <x v="0"/>
    <n v="2463.8000000000002"/>
    <s v="En tienda"/>
    <x v="0"/>
    <x v="0"/>
    <s v="Tarjeta"/>
    <x v="1"/>
    <x v="1"/>
    <n v="0"/>
    <x v="0"/>
    <s v="2x1"/>
    <x v="2"/>
    <x v="0"/>
    <x v="1"/>
    <n v="6.6"/>
    <x v="3"/>
    <n v="11"/>
    <n v="9"/>
  </r>
  <r>
    <s v="VTA03831"/>
    <x v="54"/>
    <n v="24"/>
    <x v="5"/>
    <x v="5"/>
    <x v="1"/>
    <x v="1"/>
    <x v="469"/>
    <s v="Calle San Lorenzo 47"/>
    <x v="1"/>
    <x v="3"/>
    <x v="3"/>
    <s v=""/>
    <x v="0"/>
    <x v="3"/>
    <n v="1444.2"/>
    <x v="0"/>
    <n v="7221"/>
    <s v="Take Away"/>
    <x v="1"/>
    <x v="1"/>
    <s v="Tarjeta"/>
    <x v="1"/>
    <x v="1"/>
    <n v="0"/>
    <x v="3"/>
    <s v="Combo"/>
    <x v="1"/>
    <x v="1"/>
    <x v="0"/>
    <n v="14.6"/>
    <x v="2"/>
    <n v="42"/>
    <n v="37"/>
  </r>
  <r>
    <s v="VTA03993"/>
    <x v="54"/>
    <n v="24"/>
    <x v="5"/>
    <x v="5"/>
    <x v="1"/>
    <x v="1"/>
    <x v="43"/>
    <s v="San Lorenzo 25, Nueva Córdoba"/>
    <x v="0"/>
    <x v="5"/>
    <x v="4"/>
    <s v="Pequeño"/>
    <x v="2"/>
    <x v="1"/>
    <n v="1728.94"/>
    <x v="0"/>
    <n v="6915.76"/>
    <s v="Take Away"/>
    <x v="1"/>
    <x v="1"/>
    <s v="Efectivo"/>
    <x v="0"/>
    <x v="1"/>
    <n v="0"/>
    <x v="1"/>
    <s v="Happy Hour"/>
    <x v="2"/>
    <x v="1"/>
    <x v="1"/>
    <n v="8.6"/>
    <x v="1"/>
    <n v="37"/>
    <n v="33"/>
  </r>
  <r>
    <s v="VTA04000"/>
    <x v="54"/>
    <n v="24"/>
    <x v="5"/>
    <x v="5"/>
    <x v="1"/>
    <x v="1"/>
    <x v="180"/>
    <s v="Córdoba Shopping"/>
    <x v="3"/>
    <x v="6"/>
    <x v="5"/>
    <s v=""/>
    <x v="0"/>
    <x v="1"/>
    <n v="1933.11"/>
    <x v="0"/>
    <n v="7732.44"/>
    <s v="Take Away"/>
    <x v="1"/>
    <x v="1"/>
    <s v="App"/>
    <x v="2"/>
    <x v="0"/>
    <n v="15"/>
    <x v="0"/>
    <s v="2x1"/>
    <x v="4"/>
    <x v="0"/>
    <x v="2"/>
    <n v="11.2"/>
    <x v="2"/>
    <n v="29"/>
    <n v="25"/>
  </r>
  <r>
    <s v="VTA04005"/>
    <x v="54"/>
    <n v="24"/>
    <x v="5"/>
    <x v="5"/>
    <x v="1"/>
    <x v="1"/>
    <x v="706"/>
    <s v="Avenida Colón 608"/>
    <x v="2"/>
    <x v="7"/>
    <x v="6"/>
    <s v=""/>
    <x v="0"/>
    <x v="1"/>
    <n v="2559.29"/>
    <x v="2"/>
    <n v="10237.16"/>
    <s v="Delivery"/>
    <x v="2"/>
    <x v="2"/>
    <s v="Tarjeta"/>
    <x v="1"/>
    <x v="0"/>
    <n v="15"/>
    <x v="2"/>
    <s v="Ninguna"/>
    <x v="5"/>
    <x v="0"/>
    <x v="1"/>
    <n v="9.6"/>
    <x v="4"/>
    <n v="26"/>
    <n v="22"/>
  </r>
  <r>
    <s v="VTA04048"/>
    <x v="54"/>
    <n v="24"/>
    <x v="5"/>
    <x v="5"/>
    <x v="1"/>
    <x v="1"/>
    <x v="60"/>
    <s v="Calle San Lorenzo 47"/>
    <x v="1"/>
    <x v="28"/>
    <x v="2"/>
    <s v=""/>
    <x v="0"/>
    <x v="0"/>
    <n v="1091.99"/>
    <x v="0"/>
    <n v="3275.97"/>
    <s v="Delivery"/>
    <x v="0"/>
    <x v="2"/>
    <s v="Tarjeta"/>
    <x v="1"/>
    <x v="0"/>
    <n v="10"/>
    <x v="1"/>
    <s v="Happy Hour"/>
    <x v="2"/>
    <x v="1"/>
    <x v="3"/>
    <n v="3.1"/>
    <x v="4"/>
    <n v="44"/>
    <n v="41"/>
  </r>
  <r>
    <s v="VTA04226"/>
    <x v="54"/>
    <n v="24"/>
    <x v="5"/>
    <x v="5"/>
    <x v="1"/>
    <x v="1"/>
    <x v="419"/>
    <s v="Calle San Lorenzo 47"/>
    <x v="1"/>
    <x v="10"/>
    <x v="8"/>
    <s v="Tall"/>
    <x v="1"/>
    <x v="1"/>
    <n v="1555.19"/>
    <x v="0"/>
    <n v="6220.76"/>
    <s v="En tienda"/>
    <x v="1"/>
    <x v="0"/>
    <s v="App"/>
    <x v="2"/>
    <x v="0"/>
    <n v="0"/>
    <x v="0"/>
    <s v="2x1"/>
    <x v="3"/>
    <x v="0"/>
    <x v="0"/>
    <n v="14.1"/>
    <x v="2"/>
    <n v="38"/>
    <n v="34"/>
  </r>
  <r>
    <s v="VTA04256"/>
    <x v="54"/>
    <n v="24"/>
    <x v="5"/>
    <x v="5"/>
    <x v="1"/>
    <x v="1"/>
    <x v="470"/>
    <s v="San Lorenzo 25, Nueva Córdoba"/>
    <x v="0"/>
    <x v="21"/>
    <x v="1"/>
    <s v=""/>
    <x v="0"/>
    <x v="0"/>
    <n v="1267.3699999999999"/>
    <x v="0"/>
    <n v="3802.11"/>
    <s v="Take Away"/>
    <x v="0"/>
    <x v="1"/>
    <s v="Tarjeta"/>
    <x v="1"/>
    <x v="0"/>
    <n v="10"/>
    <x v="0"/>
    <s v="2x1"/>
    <x v="1"/>
    <x v="2"/>
    <x v="2"/>
    <n v="12.3"/>
    <x v="2"/>
    <n v="19"/>
    <n v="16"/>
  </r>
  <r>
    <s v="VTA04270"/>
    <x v="54"/>
    <n v="24"/>
    <x v="5"/>
    <x v="5"/>
    <x v="1"/>
    <x v="1"/>
    <x v="667"/>
    <s v="San Lorenzo 25, Nueva Córdoba"/>
    <x v="0"/>
    <x v="10"/>
    <x v="8"/>
    <s v="Grande"/>
    <x v="3"/>
    <x v="4"/>
    <n v="2040.93"/>
    <x v="2"/>
    <n v="4081.86"/>
    <s v="Take Away"/>
    <x v="0"/>
    <x v="1"/>
    <s v="Tarjeta"/>
    <x v="1"/>
    <x v="1"/>
    <n v="0"/>
    <x v="3"/>
    <s v="Combo"/>
    <x v="0"/>
    <x v="2"/>
    <x v="2"/>
    <n v="11.1"/>
    <x v="2"/>
    <n v="21"/>
    <n v="19"/>
  </r>
  <r>
    <s v="VTA04290"/>
    <x v="54"/>
    <n v="24"/>
    <x v="5"/>
    <x v="5"/>
    <x v="1"/>
    <x v="1"/>
    <x v="29"/>
    <s v="Avenida Colón 608"/>
    <x v="2"/>
    <x v="21"/>
    <x v="1"/>
    <s v=""/>
    <x v="0"/>
    <x v="0"/>
    <n v="874.89"/>
    <x v="1"/>
    <n v="2624.67"/>
    <s v="Take Away"/>
    <x v="0"/>
    <x v="1"/>
    <s v="Efectivo"/>
    <x v="0"/>
    <x v="1"/>
    <n v="0"/>
    <x v="2"/>
    <s v="Ninguna"/>
    <x v="3"/>
    <x v="0"/>
    <x v="1"/>
    <n v="5.7"/>
    <x v="4"/>
    <n v="36"/>
    <n v="33"/>
  </r>
  <r>
    <s v="VTA04477"/>
    <x v="54"/>
    <n v="24"/>
    <x v="5"/>
    <x v="5"/>
    <x v="1"/>
    <x v="1"/>
    <x v="753"/>
    <s v="Córdoba Shopping"/>
    <x v="3"/>
    <x v="6"/>
    <x v="5"/>
    <s v=""/>
    <x v="0"/>
    <x v="1"/>
    <n v="1833.38"/>
    <x v="0"/>
    <n v="7333.52"/>
    <s v="Delivery"/>
    <x v="1"/>
    <x v="2"/>
    <s v="Efectivo"/>
    <x v="0"/>
    <x v="0"/>
    <n v="15"/>
    <x v="1"/>
    <s v="Happy Hour"/>
    <x v="0"/>
    <x v="2"/>
    <x v="1"/>
    <n v="5.6"/>
    <x v="3"/>
    <n v="43"/>
    <n v="39"/>
  </r>
  <r>
    <s v="VTA04479"/>
    <x v="54"/>
    <n v="24"/>
    <x v="5"/>
    <x v="5"/>
    <x v="1"/>
    <x v="1"/>
    <x v="286"/>
    <s v="Córdoba Shopping"/>
    <x v="3"/>
    <x v="3"/>
    <x v="3"/>
    <s v=""/>
    <x v="0"/>
    <x v="3"/>
    <n v="1670.14"/>
    <x v="0"/>
    <n v="8350.7000000000007"/>
    <s v="Delivery"/>
    <x v="1"/>
    <x v="2"/>
    <s v="App"/>
    <x v="2"/>
    <x v="0"/>
    <n v="15"/>
    <x v="3"/>
    <s v="Combo"/>
    <x v="3"/>
    <x v="0"/>
    <x v="3"/>
    <n v="3.2"/>
    <x v="0"/>
    <n v="14"/>
    <n v="9"/>
  </r>
  <r>
    <s v="VTA04814"/>
    <x v="54"/>
    <n v="24"/>
    <x v="5"/>
    <x v="5"/>
    <x v="1"/>
    <x v="1"/>
    <x v="196"/>
    <s v="Córdoba Shopping"/>
    <x v="3"/>
    <x v="21"/>
    <x v="1"/>
    <s v=""/>
    <x v="0"/>
    <x v="3"/>
    <n v="1044.74"/>
    <x v="0"/>
    <n v="5223.7"/>
    <s v="Take Away"/>
    <x v="1"/>
    <x v="1"/>
    <s v="App"/>
    <x v="2"/>
    <x v="1"/>
    <n v="0"/>
    <x v="0"/>
    <s v="2x1"/>
    <x v="2"/>
    <x v="1"/>
    <x v="0"/>
    <n v="13.3"/>
    <x v="1"/>
    <n v="36"/>
    <n v="31"/>
  </r>
  <r>
    <s v="VTA04983"/>
    <x v="54"/>
    <n v="24"/>
    <x v="5"/>
    <x v="5"/>
    <x v="1"/>
    <x v="1"/>
    <x v="227"/>
    <s v="Avenida Colón 608"/>
    <x v="2"/>
    <x v="0"/>
    <x v="0"/>
    <s v=""/>
    <x v="0"/>
    <x v="0"/>
    <n v="1319.15"/>
    <x v="0"/>
    <n v="3957.45"/>
    <s v="Take Away"/>
    <x v="0"/>
    <x v="1"/>
    <s v="Efectivo"/>
    <x v="0"/>
    <x v="0"/>
    <n v="15"/>
    <x v="3"/>
    <s v="Combo"/>
    <x v="3"/>
    <x v="0"/>
    <x v="0"/>
    <n v="13.2"/>
    <x v="2"/>
    <n v="14"/>
    <n v="11"/>
  </r>
  <r>
    <s v="VTA04992"/>
    <x v="54"/>
    <n v="24"/>
    <x v="5"/>
    <x v="5"/>
    <x v="1"/>
    <x v="1"/>
    <x v="257"/>
    <s v="Avenida Colón 608"/>
    <x v="2"/>
    <x v="21"/>
    <x v="1"/>
    <s v=""/>
    <x v="0"/>
    <x v="4"/>
    <n v="946.47"/>
    <x v="1"/>
    <n v="1892.94"/>
    <s v="Delivery"/>
    <x v="0"/>
    <x v="2"/>
    <s v="Tarjeta"/>
    <x v="1"/>
    <x v="0"/>
    <n v="15"/>
    <x v="0"/>
    <s v="2x1"/>
    <x v="2"/>
    <x v="0"/>
    <x v="1"/>
    <n v="8"/>
    <x v="1"/>
    <n v="39"/>
    <n v="37"/>
  </r>
  <r>
    <s v="VTA00009"/>
    <x v="55"/>
    <n v="25"/>
    <x v="6"/>
    <x v="6"/>
    <x v="1"/>
    <x v="1"/>
    <x v="487"/>
    <s v="San Lorenzo 25, Nueva Córdoba"/>
    <x v="0"/>
    <x v="19"/>
    <x v="7"/>
    <s v=""/>
    <x v="0"/>
    <x v="1"/>
    <n v="2519.29"/>
    <x v="2"/>
    <n v="10077.16"/>
    <s v="Delivery"/>
    <x v="2"/>
    <x v="2"/>
    <s v="App"/>
    <x v="2"/>
    <x v="1"/>
    <n v="0"/>
    <x v="3"/>
    <s v="Combo"/>
    <x v="2"/>
    <x v="0"/>
    <x v="1"/>
    <n v="5"/>
    <x v="0"/>
    <n v="29"/>
    <n v="25"/>
  </r>
  <r>
    <s v="VTA00035"/>
    <x v="55"/>
    <n v="25"/>
    <x v="6"/>
    <x v="6"/>
    <x v="1"/>
    <x v="1"/>
    <x v="637"/>
    <s v="Avenida Colón 608"/>
    <x v="2"/>
    <x v="12"/>
    <x v="4"/>
    <s v="Grande"/>
    <x v="3"/>
    <x v="3"/>
    <n v="1614.9"/>
    <x v="0"/>
    <n v="8074.5"/>
    <s v="Take Away"/>
    <x v="1"/>
    <x v="1"/>
    <s v="Efectivo"/>
    <x v="0"/>
    <x v="0"/>
    <n v="0"/>
    <x v="1"/>
    <s v="Happy Hour"/>
    <x v="3"/>
    <x v="1"/>
    <x v="2"/>
    <n v="10.6"/>
    <x v="2"/>
    <n v="29"/>
    <n v="24"/>
  </r>
  <r>
    <s v="VTA00104"/>
    <x v="55"/>
    <n v="25"/>
    <x v="6"/>
    <x v="6"/>
    <x v="1"/>
    <x v="1"/>
    <x v="196"/>
    <s v="Avenida Colón 608"/>
    <x v="2"/>
    <x v="34"/>
    <x v="4"/>
    <s v="Tall"/>
    <x v="1"/>
    <x v="0"/>
    <n v="1745.07"/>
    <x v="0"/>
    <n v="5235.21"/>
    <s v="En tienda"/>
    <x v="1"/>
    <x v="0"/>
    <s v="App"/>
    <x v="2"/>
    <x v="1"/>
    <n v="0"/>
    <x v="3"/>
    <s v="Combo"/>
    <x v="0"/>
    <x v="2"/>
    <x v="2"/>
    <n v="11.7"/>
    <x v="2"/>
    <n v="35"/>
    <n v="32"/>
  </r>
  <r>
    <s v="VTA00444"/>
    <x v="55"/>
    <n v="25"/>
    <x v="6"/>
    <x v="6"/>
    <x v="1"/>
    <x v="1"/>
    <x v="25"/>
    <s v="San Lorenzo 25, Nueva Córdoba"/>
    <x v="0"/>
    <x v="17"/>
    <x v="9"/>
    <s v="Pequeño"/>
    <x v="2"/>
    <x v="2"/>
    <n v="1294.52"/>
    <x v="0"/>
    <n v="1294.52"/>
    <s v="Take Away"/>
    <x v="0"/>
    <x v="1"/>
    <s v="Tarjeta"/>
    <x v="1"/>
    <x v="0"/>
    <n v="0"/>
    <x v="1"/>
    <s v="Happy Hour"/>
    <x v="5"/>
    <x v="1"/>
    <x v="1"/>
    <n v="5.9"/>
    <x v="4"/>
    <n v="43"/>
    <n v="42"/>
  </r>
  <r>
    <s v="VTA00538"/>
    <x v="55"/>
    <n v="25"/>
    <x v="6"/>
    <x v="6"/>
    <x v="1"/>
    <x v="1"/>
    <x v="406"/>
    <s v="Córdoba Shopping"/>
    <x v="3"/>
    <x v="30"/>
    <x v="9"/>
    <s v="Venti"/>
    <x v="4"/>
    <x v="4"/>
    <n v="1262.52"/>
    <x v="0"/>
    <n v="2525.04"/>
    <s v="En tienda"/>
    <x v="0"/>
    <x v="0"/>
    <s v="App"/>
    <x v="2"/>
    <x v="0"/>
    <n v="10"/>
    <x v="3"/>
    <s v="Combo"/>
    <x v="1"/>
    <x v="2"/>
    <x v="1"/>
    <n v="8.5"/>
    <x v="1"/>
    <n v="14"/>
    <n v="12"/>
  </r>
  <r>
    <s v="VTA00551"/>
    <x v="55"/>
    <n v="25"/>
    <x v="6"/>
    <x v="6"/>
    <x v="1"/>
    <x v="1"/>
    <x v="160"/>
    <s v="San Lorenzo 25, Nueva Córdoba"/>
    <x v="0"/>
    <x v="5"/>
    <x v="4"/>
    <s v="Pequeño"/>
    <x v="2"/>
    <x v="1"/>
    <n v="1484.3"/>
    <x v="0"/>
    <n v="5937.2"/>
    <s v="Delivery"/>
    <x v="1"/>
    <x v="2"/>
    <s v="App"/>
    <x v="2"/>
    <x v="0"/>
    <n v="0"/>
    <x v="2"/>
    <s v="Ninguna"/>
    <x v="3"/>
    <x v="0"/>
    <x v="2"/>
    <n v="10.5"/>
    <x v="3"/>
    <n v="17"/>
    <n v="13"/>
  </r>
  <r>
    <s v="VTA00880"/>
    <x v="55"/>
    <n v="25"/>
    <x v="6"/>
    <x v="6"/>
    <x v="1"/>
    <x v="1"/>
    <x v="702"/>
    <s v="San Lorenzo 25, Nueva Córdoba"/>
    <x v="0"/>
    <x v="20"/>
    <x v="2"/>
    <s v=""/>
    <x v="0"/>
    <x v="3"/>
    <n v="931.49"/>
    <x v="1"/>
    <n v="4657.45"/>
    <s v="En tienda"/>
    <x v="0"/>
    <x v="0"/>
    <s v="Tarjeta"/>
    <x v="1"/>
    <x v="1"/>
    <n v="0"/>
    <x v="0"/>
    <s v="2x1"/>
    <x v="3"/>
    <x v="1"/>
    <x v="3"/>
    <n v="4.2"/>
    <x v="1"/>
    <n v="39"/>
    <n v="34"/>
  </r>
  <r>
    <s v="VTA01146"/>
    <x v="55"/>
    <n v="25"/>
    <x v="6"/>
    <x v="6"/>
    <x v="1"/>
    <x v="1"/>
    <x v="625"/>
    <s v="Avenida Colón 608"/>
    <x v="2"/>
    <x v="14"/>
    <x v="6"/>
    <s v=""/>
    <x v="0"/>
    <x v="0"/>
    <n v="2560.06"/>
    <x v="2"/>
    <n v="7680.18"/>
    <s v="En tienda"/>
    <x v="1"/>
    <x v="0"/>
    <s v="Efectivo"/>
    <x v="0"/>
    <x v="1"/>
    <n v="0"/>
    <x v="3"/>
    <s v="Combo"/>
    <x v="0"/>
    <x v="2"/>
    <x v="3"/>
    <n v="4.9000000000000004"/>
    <x v="0"/>
    <n v="27"/>
    <n v="24"/>
  </r>
  <r>
    <s v="VTA01185"/>
    <x v="55"/>
    <n v="25"/>
    <x v="6"/>
    <x v="6"/>
    <x v="1"/>
    <x v="1"/>
    <x v="519"/>
    <s v="Avenida Colón 608"/>
    <x v="2"/>
    <x v="9"/>
    <x v="7"/>
    <s v=""/>
    <x v="0"/>
    <x v="0"/>
    <n v="2742.01"/>
    <x v="2"/>
    <n v="8226.0300000000007"/>
    <s v="Take Away"/>
    <x v="1"/>
    <x v="1"/>
    <s v="App"/>
    <x v="2"/>
    <x v="1"/>
    <n v="0"/>
    <x v="3"/>
    <s v="Combo"/>
    <x v="3"/>
    <x v="2"/>
    <x v="3"/>
    <n v="2.2000000000000002"/>
    <x v="2"/>
    <n v="13"/>
    <n v="10"/>
  </r>
  <r>
    <s v="VTA01312"/>
    <x v="55"/>
    <n v="25"/>
    <x v="6"/>
    <x v="6"/>
    <x v="1"/>
    <x v="1"/>
    <x v="284"/>
    <s v="San Lorenzo 25, Nueva Córdoba"/>
    <x v="0"/>
    <x v="8"/>
    <x v="0"/>
    <s v=""/>
    <x v="0"/>
    <x v="2"/>
    <n v="1472.15"/>
    <x v="0"/>
    <n v="1472.15"/>
    <s v="En tienda"/>
    <x v="0"/>
    <x v="0"/>
    <s v="App"/>
    <x v="2"/>
    <x v="0"/>
    <n v="15"/>
    <x v="1"/>
    <s v="Happy Hour"/>
    <x v="1"/>
    <x v="1"/>
    <x v="2"/>
    <n v="12.8"/>
    <x v="3"/>
    <n v="31"/>
    <n v="30"/>
  </r>
  <r>
    <s v="VTA01466"/>
    <x v="55"/>
    <n v="25"/>
    <x v="6"/>
    <x v="6"/>
    <x v="1"/>
    <x v="1"/>
    <x v="668"/>
    <s v="San Lorenzo 25, Nueva Córdoba"/>
    <x v="0"/>
    <x v="10"/>
    <x v="8"/>
    <s v="Grande"/>
    <x v="3"/>
    <x v="1"/>
    <n v="1973.23"/>
    <x v="0"/>
    <n v="7892.92"/>
    <s v="En tienda"/>
    <x v="1"/>
    <x v="0"/>
    <s v="App"/>
    <x v="2"/>
    <x v="0"/>
    <n v="15"/>
    <x v="2"/>
    <s v="Ninguna"/>
    <x v="5"/>
    <x v="1"/>
    <x v="2"/>
    <n v="11.6"/>
    <x v="0"/>
    <n v="12"/>
    <n v="8"/>
  </r>
  <r>
    <s v="VTA01514"/>
    <x v="55"/>
    <n v="25"/>
    <x v="6"/>
    <x v="6"/>
    <x v="1"/>
    <x v="1"/>
    <x v="742"/>
    <s v="Avenida Colón 608"/>
    <x v="2"/>
    <x v="15"/>
    <x v="10"/>
    <s v=""/>
    <x v="0"/>
    <x v="1"/>
    <n v="1691.92"/>
    <x v="0"/>
    <n v="6767.68"/>
    <s v="Delivery"/>
    <x v="1"/>
    <x v="2"/>
    <s v="App"/>
    <x v="2"/>
    <x v="0"/>
    <n v="0"/>
    <x v="3"/>
    <s v="Combo"/>
    <x v="5"/>
    <x v="2"/>
    <x v="1"/>
    <n v="9.8000000000000007"/>
    <x v="2"/>
    <n v="48"/>
    <n v="44"/>
  </r>
  <r>
    <s v="VTA01754"/>
    <x v="55"/>
    <n v="25"/>
    <x v="6"/>
    <x v="6"/>
    <x v="1"/>
    <x v="1"/>
    <x v="443"/>
    <s v="Córdoba Shopping"/>
    <x v="3"/>
    <x v="3"/>
    <x v="3"/>
    <s v=""/>
    <x v="0"/>
    <x v="2"/>
    <n v="1248.8900000000001"/>
    <x v="0"/>
    <n v="1248.8900000000001"/>
    <s v="En tienda"/>
    <x v="0"/>
    <x v="0"/>
    <s v="Efectivo"/>
    <x v="0"/>
    <x v="1"/>
    <n v="0"/>
    <x v="3"/>
    <s v="Combo"/>
    <x v="0"/>
    <x v="2"/>
    <x v="1"/>
    <n v="6.9"/>
    <x v="2"/>
    <n v="21"/>
    <n v="20"/>
  </r>
  <r>
    <s v="VTA01824"/>
    <x v="55"/>
    <n v="25"/>
    <x v="6"/>
    <x v="6"/>
    <x v="1"/>
    <x v="1"/>
    <x v="212"/>
    <s v="Córdoba Shopping"/>
    <x v="3"/>
    <x v="14"/>
    <x v="6"/>
    <s v=""/>
    <x v="0"/>
    <x v="4"/>
    <n v="2897.15"/>
    <x v="2"/>
    <n v="5794.3"/>
    <s v="Take Away"/>
    <x v="1"/>
    <x v="1"/>
    <s v="Efectivo"/>
    <x v="0"/>
    <x v="1"/>
    <n v="0"/>
    <x v="3"/>
    <s v="Combo"/>
    <x v="3"/>
    <x v="0"/>
    <x v="2"/>
    <n v="10.9"/>
    <x v="3"/>
    <n v="32"/>
    <n v="30"/>
  </r>
  <r>
    <s v="VTA01884"/>
    <x v="55"/>
    <n v="25"/>
    <x v="6"/>
    <x v="6"/>
    <x v="1"/>
    <x v="1"/>
    <x v="6"/>
    <s v="Calle San Lorenzo 47"/>
    <x v="1"/>
    <x v="14"/>
    <x v="6"/>
    <s v=""/>
    <x v="0"/>
    <x v="4"/>
    <n v="2718.38"/>
    <x v="2"/>
    <n v="5436.76"/>
    <s v="En tienda"/>
    <x v="1"/>
    <x v="0"/>
    <s v="Tarjeta"/>
    <x v="1"/>
    <x v="0"/>
    <n v="10"/>
    <x v="0"/>
    <s v="2x1"/>
    <x v="1"/>
    <x v="1"/>
    <x v="0"/>
    <n v="14.4"/>
    <x v="2"/>
    <n v="13"/>
    <n v="11"/>
  </r>
  <r>
    <s v="VTA02138"/>
    <x v="55"/>
    <n v="25"/>
    <x v="6"/>
    <x v="6"/>
    <x v="1"/>
    <x v="1"/>
    <x v="70"/>
    <s v="Calle San Lorenzo 47"/>
    <x v="1"/>
    <x v="2"/>
    <x v="2"/>
    <s v=""/>
    <x v="0"/>
    <x v="4"/>
    <n v="1115.4100000000001"/>
    <x v="0"/>
    <n v="2230.8200000000002"/>
    <s v="En tienda"/>
    <x v="0"/>
    <x v="0"/>
    <s v="App"/>
    <x v="2"/>
    <x v="1"/>
    <n v="0"/>
    <x v="2"/>
    <s v="Ninguna"/>
    <x v="0"/>
    <x v="0"/>
    <x v="1"/>
    <n v="8.3000000000000007"/>
    <x v="0"/>
    <n v="50"/>
    <n v="48"/>
  </r>
  <r>
    <s v="VTA02295"/>
    <x v="55"/>
    <n v="25"/>
    <x v="6"/>
    <x v="6"/>
    <x v="1"/>
    <x v="1"/>
    <x v="531"/>
    <s v="Córdoba Shopping"/>
    <x v="3"/>
    <x v="3"/>
    <x v="3"/>
    <s v=""/>
    <x v="0"/>
    <x v="2"/>
    <n v="1685.9"/>
    <x v="0"/>
    <n v="1685.9"/>
    <s v="En tienda"/>
    <x v="0"/>
    <x v="0"/>
    <s v="Efectivo"/>
    <x v="0"/>
    <x v="0"/>
    <n v="10"/>
    <x v="1"/>
    <s v="Happy Hour"/>
    <x v="5"/>
    <x v="1"/>
    <x v="2"/>
    <n v="12.2"/>
    <x v="4"/>
    <n v="27"/>
    <n v="26"/>
  </r>
  <r>
    <s v="VTA02342"/>
    <x v="55"/>
    <n v="25"/>
    <x v="6"/>
    <x v="6"/>
    <x v="1"/>
    <x v="1"/>
    <x v="669"/>
    <s v="San Lorenzo 25, Nueva Córdoba"/>
    <x v="0"/>
    <x v="8"/>
    <x v="0"/>
    <s v=""/>
    <x v="0"/>
    <x v="1"/>
    <n v="1331.11"/>
    <x v="0"/>
    <n v="5324.44"/>
    <s v="Delivery"/>
    <x v="1"/>
    <x v="2"/>
    <s v="App"/>
    <x v="2"/>
    <x v="1"/>
    <n v="0"/>
    <x v="2"/>
    <s v="Ninguna"/>
    <x v="3"/>
    <x v="2"/>
    <x v="1"/>
    <n v="8.8000000000000007"/>
    <x v="0"/>
    <n v="42"/>
    <n v="38"/>
  </r>
  <r>
    <s v="VTA02395"/>
    <x v="55"/>
    <n v="25"/>
    <x v="6"/>
    <x v="6"/>
    <x v="1"/>
    <x v="1"/>
    <x v="298"/>
    <s v="Córdoba Shopping"/>
    <x v="3"/>
    <x v="27"/>
    <x v="10"/>
    <s v=""/>
    <x v="0"/>
    <x v="1"/>
    <n v="1788.28"/>
    <x v="0"/>
    <n v="7153.12"/>
    <s v="Delivery"/>
    <x v="1"/>
    <x v="2"/>
    <s v="App"/>
    <x v="2"/>
    <x v="1"/>
    <n v="0"/>
    <x v="2"/>
    <s v="Ninguna"/>
    <x v="4"/>
    <x v="1"/>
    <x v="1"/>
    <n v="8"/>
    <x v="0"/>
    <n v="38"/>
    <n v="34"/>
  </r>
  <r>
    <s v="VTA02428"/>
    <x v="55"/>
    <n v="25"/>
    <x v="6"/>
    <x v="6"/>
    <x v="1"/>
    <x v="1"/>
    <x v="23"/>
    <s v="Avenida Colón 608"/>
    <x v="2"/>
    <x v="0"/>
    <x v="0"/>
    <s v=""/>
    <x v="0"/>
    <x v="3"/>
    <n v="1351.77"/>
    <x v="0"/>
    <n v="6758.85"/>
    <s v="En tienda"/>
    <x v="1"/>
    <x v="0"/>
    <s v="App"/>
    <x v="2"/>
    <x v="0"/>
    <n v="0"/>
    <x v="1"/>
    <s v="Happy Hour"/>
    <x v="3"/>
    <x v="1"/>
    <x v="2"/>
    <n v="11.9"/>
    <x v="4"/>
    <n v="28"/>
    <n v="23"/>
  </r>
  <r>
    <s v="VTA02476"/>
    <x v="55"/>
    <n v="25"/>
    <x v="6"/>
    <x v="6"/>
    <x v="1"/>
    <x v="1"/>
    <x v="737"/>
    <s v="Calle San Lorenzo 47"/>
    <x v="1"/>
    <x v="9"/>
    <x v="7"/>
    <s v=""/>
    <x v="0"/>
    <x v="1"/>
    <n v="2480.31"/>
    <x v="2"/>
    <n v="9921.24"/>
    <s v="Take Away"/>
    <x v="1"/>
    <x v="1"/>
    <s v="Efectivo"/>
    <x v="0"/>
    <x v="1"/>
    <n v="0"/>
    <x v="1"/>
    <s v="Happy Hour"/>
    <x v="2"/>
    <x v="1"/>
    <x v="3"/>
    <n v="3.7"/>
    <x v="2"/>
    <n v="50"/>
    <n v="46"/>
  </r>
  <r>
    <s v="VTA02498"/>
    <x v="55"/>
    <n v="25"/>
    <x v="6"/>
    <x v="6"/>
    <x v="1"/>
    <x v="1"/>
    <x v="572"/>
    <s v="Avenida Colón 608"/>
    <x v="2"/>
    <x v="4"/>
    <x v="2"/>
    <s v=""/>
    <x v="0"/>
    <x v="1"/>
    <n v="1140.18"/>
    <x v="0"/>
    <n v="4560.72"/>
    <s v="En tienda"/>
    <x v="0"/>
    <x v="0"/>
    <s v="Efectivo"/>
    <x v="0"/>
    <x v="0"/>
    <n v="15"/>
    <x v="0"/>
    <s v="2x1"/>
    <x v="0"/>
    <x v="1"/>
    <x v="1"/>
    <n v="9"/>
    <x v="0"/>
    <n v="37"/>
    <n v="33"/>
  </r>
  <r>
    <s v="VTA02736"/>
    <x v="55"/>
    <n v="25"/>
    <x v="6"/>
    <x v="6"/>
    <x v="1"/>
    <x v="1"/>
    <x v="211"/>
    <s v="Calle San Lorenzo 47"/>
    <x v="1"/>
    <x v="2"/>
    <x v="2"/>
    <s v=""/>
    <x v="0"/>
    <x v="0"/>
    <n v="1252.32"/>
    <x v="0"/>
    <n v="3756.96"/>
    <s v="Take Away"/>
    <x v="0"/>
    <x v="1"/>
    <s v="Tarjeta"/>
    <x v="1"/>
    <x v="0"/>
    <n v="10"/>
    <x v="1"/>
    <s v="Happy Hour"/>
    <x v="3"/>
    <x v="2"/>
    <x v="2"/>
    <n v="11.2"/>
    <x v="0"/>
    <n v="50"/>
    <n v="47"/>
  </r>
  <r>
    <s v="VTA02990"/>
    <x v="55"/>
    <n v="25"/>
    <x v="6"/>
    <x v="6"/>
    <x v="1"/>
    <x v="1"/>
    <x v="535"/>
    <s v="San Lorenzo 25, Nueva Córdoba"/>
    <x v="0"/>
    <x v="6"/>
    <x v="5"/>
    <s v=""/>
    <x v="0"/>
    <x v="2"/>
    <n v="2125.1"/>
    <x v="2"/>
    <n v="2125.1"/>
    <s v="Take Away"/>
    <x v="0"/>
    <x v="1"/>
    <s v="Tarjeta"/>
    <x v="1"/>
    <x v="1"/>
    <n v="0"/>
    <x v="3"/>
    <s v="Combo"/>
    <x v="2"/>
    <x v="0"/>
    <x v="0"/>
    <n v="13.4"/>
    <x v="1"/>
    <n v="38"/>
    <n v="37"/>
  </r>
  <r>
    <s v="VTA03361"/>
    <x v="55"/>
    <n v="25"/>
    <x v="6"/>
    <x v="6"/>
    <x v="1"/>
    <x v="1"/>
    <x v="293"/>
    <s v="Calle San Lorenzo 47"/>
    <x v="1"/>
    <x v="30"/>
    <x v="9"/>
    <s v="Grande"/>
    <x v="3"/>
    <x v="0"/>
    <n v="1726.06"/>
    <x v="0"/>
    <n v="5178.18"/>
    <s v="En tienda"/>
    <x v="1"/>
    <x v="0"/>
    <s v="App"/>
    <x v="2"/>
    <x v="0"/>
    <n v="0"/>
    <x v="0"/>
    <s v="2x1"/>
    <x v="0"/>
    <x v="0"/>
    <x v="3"/>
    <n v="4"/>
    <x v="1"/>
    <n v="28"/>
    <n v="25"/>
  </r>
  <r>
    <s v="VTA03507"/>
    <x v="55"/>
    <n v="25"/>
    <x v="6"/>
    <x v="6"/>
    <x v="1"/>
    <x v="1"/>
    <x v="31"/>
    <s v="Avenida Colón 608"/>
    <x v="2"/>
    <x v="24"/>
    <x v="9"/>
    <s v="Pequeño"/>
    <x v="2"/>
    <x v="1"/>
    <n v="1639.71"/>
    <x v="0"/>
    <n v="6558.84"/>
    <s v="En tienda"/>
    <x v="1"/>
    <x v="0"/>
    <s v="App"/>
    <x v="2"/>
    <x v="1"/>
    <n v="0"/>
    <x v="0"/>
    <s v="2x1"/>
    <x v="0"/>
    <x v="0"/>
    <x v="1"/>
    <n v="8.9"/>
    <x v="2"/>
    <n v="15"/>
    <n v="11"/>
  </r>
  <r>
    <s v="VTA03523"/>
    <x v="55"/>
    <n v="25"/>
    <x v="6"/>
    <x v="6"/>
    <x v="1"/>
    <x v="1"/>
    <x v="338"/>
    <s v="San Lorenzo 25, Nueva Córdoba"/>
    <x v="0"/>
    <x v="14"/>
    <x v="6"/>
    <s v=""/>
    <x v="0"/>
    <x v="3"/>
    <n v="2690.2"/>
    <x v="2"/>
    <n v="13451"/>
    <s v="Take Away"/>
    <x v="2"/>
    <x v="1"/>
    <s v="App"/>
    <x v="2"/>
    <x v="0"/>
    <n v="0"/>
    <x v="0"/>
    <s v="2x1"/>
    <x v="1"/>
    <x v="0"/>
    <x v="0"/>
    <n v="15"/>
    <x v="1"/>
    <n v="37"/>
    <n v="32"/>
  </r>
  <r>
    <s v="VTA03554"/>
    <x v="55"/>
    <n v="25"/>
    <x v="6"/>
    <x v="6"/>
    <x v="1"/>
    <x v="1"/>
    <x v="230"/>
    <s v="San Lorenzo 25, Nueva Córdoba"/>
    <x v="0"/>
    <x v="1"/>
    <x v="1"/>
    <s v=""/>
    <x v="0"/>
    <x v="2"/>
    <n v="1248.52"/>
    <x v="0"/>
    <n v="1248.52"/>
    <s v="Take Away"/>
    <x v="0"/>
    <x v="1"/>
    <s v="Efectivo"/>
    <x v="0"/>
    <x v="0"/>
    <n v="0"/>
    <x v="3"/>
    <s v="Combo"/>
    <x v="0"/>
    <x v="2"/>
    <x v="0"/>
    <n v="13.6"/>
    <x v="0"/>
    <n v="50"/>
    <n v="49"/>
  </r>
  <r>
    <s v="VTA03586"/>
    <x v="55"/>
    <n v="25"/>
    <x v="6"/>
    <x v="6"/>
    <x v="1"/>
    <x v="1"/>
    <x v="187"/>
    <s v="Córdoba Shopping"/>
    <x v="3"/>
    <x v="34"/>
    <x v="4"/>
    <s v="Venti"/>
    <x v="4"/>
    <x v="1"/>
    <n v="1526.93"/>
    <x v="0"/>
    <n v="6107.72"/>
    <s v="Delivery"/>
    <x v="1"/>
    <x v="2"/>
    <s v="Efectivo"/>
    <x v="0"/>
    <x v="1"/>
    <n v="0"/>
    <x v="1"/>
    <s v="Happy Hour"/>
    <x v="1"/>
    <x v="1"/>
    <x v="2"/>
    <n v="11.4"/>
    <x v="0"/>
    <n v="13"/>
    <n v="9"/>
  </r>
  <r>
    <s v="VTA03767"/>
    <x v="55"/>
    <n v="25"/>
    <x v="6"/>
    <x v="6"/>
    <x v="1"/>
    <x v="1"/>
    <x v="209"/>
    <s v="Avenida Colón 608"/>
    <x v="2"/>
    <x v="8"/>
    <x v="0"/>
    <s v=""/>
    <x v="0"/>
    <x v="3"/>
    <n v="1427.53"/>
    <x v="0"/>
    <n v="7137.65"/>
    <s v="En tienda"/>
    <x v="1"/>
    <x v="0"/>
    <s v="Efectivo"/>
    <x v="0"/>
    <x v="1"/>
    <n v="0"/>
    <x v="2"/>
    <s v="Ninguna"/>
    <x v="5"/>
    <x v="2"/>
    <x v="3"/>
    <n v="3.8"/>
    <x v="1"/>
    <n v="20"/>
    <n v="15"/>
  </r>
  <r>
    <s v="VTA03829"/>
    <x v="55"/>
    <n v="25"/>
    <x v="6"/>
    <x v="6"/>
    <x v="1"/>
    <x v="1"/>
    <x v="410"/>
    <s v="Calle San Lorenzo 47"/>
    <x v="1"/>
    <x v="23"/>
    <x v="10"/>
    <s v=""/>
    <x v="0"/>
    <x v="0"/>
    <n v="1885.04"/>
    <x v="0"/>
    <n v="5655.12"/>
    <s v="Take Away"/>
    <x v="1"/>
    <x v="1"/>
    <s v="App"/>
    <x v="2"/>
    <x v="1"/>
    <n v="0"/>
    <x v="1"/>
    <s v="Happy Hour"/>
    <x v="1"/>
    <x v="2"/>
    <x v="0"/>
    <n v="14"/>
    <x v="0"/>
    <n v="41"/>
    <n v="38"/>
  </r>
  <r>
    <s v="VTA03871"/>
    <x v="55"/>
    <n v="25"/>
    <x v="6"/>
    <x v="6"/>
    <x v="1"/>
    <x v="1"/>
    <x v="238"/>
    <s v="San Lorenzo 25, Nueva Córdoba"/>
    <x v="0"/>
    <x v="10"/>
    <x v="8"/>
    <s v="Grande"/>
    <x v="3"/>
    <x v="3"/>
    <n v="1978.41"/>
    <x v="0"/>
    <n v="9892.0499999999993"/>
    <s v="En tienda"/>
    <x v="1"/>
    <x v="0"/>
    <s v="App"/>
    <x v="2"/>
    <x v="1"/>
    <n v="0"/>
    <x v="2"/>
    <s v="Ninguna"/>
    <x v="1"/>
    <x v="0"/>
    <x v="0"/>
    <n v="14.5"/>
    <x v="3"/>
    <n v="37"/>
    <n v="32"/>
  </r>
  <r>
    <s v="VTA03891"/>
    <x v="55"/>
    <n v="25"/>
    <x v="6"/>
    <x v="6"/>
    <x v="1"/>
    <x v="1"/>
    <x v="373"/>
    <s v="Calle San Lorenzo 47"/>
    <x v="1"/>
    <x v="8"/>
    <x v="0"/>
    <s v=""/>
    <x v="0"/>
    <x v="4"/>
    <n v="1341.99"/>
    <x v="0"/>
    <n v="2683.98"/>
    <s v="Take Away"/>
    <x v="0"/>
    <x v="1"/>
    <s v="Tarjeta"/>
    <x v="1"/>
    <x v="0"/>
    <n v="0"/>
    <x v="1"/>
    <s v="Happy Hour"/>
    <x v="0"/>
    <x v="0"/>
    <x v="3"/>
    <n v="3.1"/>
    <x v="3"/>
    <n v="22"/>
    <n v="20"/>
  </r>
  <r>
    <s v="VTA04121"/>
    <x v="55"/>
    <n v="25"/>
    <x v="6"/>
    <x v="6"/>
    <x v="1"/>
    <x v="1"/>
    <x v="743"/>
    <s v="Córdoba Shopping"/>
    <x v="3"/>
    <x v="8"/>
    <x v="0"/>
    <s v=""/>
    <x v="0"/>
    <x v="0"/>
    <n v="1594.35"/>
    <x v="0"/>
    <n v="4783.05"/>
    <s v="Take Away"/>
    <x v="0"/>
    <x v="1"/>
    <s v="Tarjeta"/>
    <x v="1"/>
    <x v="1"/>
    <n v="0"/>
    <x v="2"/>
    <s v="Ninguna"/>
    <x v="1"/>
    <x v="2"/>
    <x v="2"/>
    <n v="11.4"/>
    <x v="1"/>
    <n v="15"/>
    <n v="12"/>
  </r>
  <r>
    <s v="VTA04239"/>
    <x v="55"/>
    <n v="25"/>
    <x v="6"/>
    <x v="6"/>
    <x v="1"/>
    <x v="1"/>
    <x v="189"/>
    <s v="Avenida Colón 608"/>
    <x v="2"/>
    <x v="6"/>
    <x v="5"/>
    <s v=""/>
    <x v="0"/>
    <x v="1"/>
    <n v="1919.15"/>
    <x v="0"/>
    <n v="7676.6"/>
    <s v="Delivery"/>
    <x v="1"/>
    <x v="2"/>
    <s v="Efectivo"/>
    <x v="0"/>
    <x v="1"/>
    <n v="0"/>
    <x v="1"/>
    <s v="Happy Hour"/>
    <x v="2"/>
    <x v="2"/>
    <x v="0"/>
    <n v="14.9"/>
    <x v="4"/>
    <n v="18"/>
    <n v="14"/>
  </r>
  <r>
    <s v="VTA04306"/>
    <x v="55"/>
    <n v="25"/>
    <x v="6"/>
    <x v="6"/>
    <x v="1"/>
    <x v="1"/>
    <x v="495"/>
    <s v="Córdoba Shopping"/>
    <x v="3"/>
    <x v="6"/>
    <x v="5"/>
    <s v=""/>
    <x v="0"/>
    <x v="1"/>
    <n v="2171.52"/>
    <x v="2"/>
    <n v="8686.08"/>
    <s v="Take Away"/>
    <x v="1"/>
    <x v="1"/>
    <s v="App"/>
    <x v="2"/>
    <x v="0"/>
    <n v="15"/>
    <x v="2"/>
    <s v="Ninguna"/>
    <x v="2"/>
    <x v="2"/>
    <x v="1"/>
    <n v="7.6"/>
    <x v="4"/>
    <n v="14"/>
    <n v="10"/>
  </r>
  <r>
    <s v="VTA04374"/>
    <x v="55"/>
    <n v="25"/>
    <x v="6"/>
    <x v="6"/>
    <x v="1"/>
    <x v="1"/>
    <x v="800"/>
    <s v="San Lorenzo 25, Nueva Córdoba"/>
    <x v="0"/>
    <x v="19"/>
    <x v="7"/>
    <s v=""/>
    <x v="0"/>
    <x v="4"/>
    <n v="2726.44"/>
    <x v="2"/>
    <n v="5452.88"/>
    <s v="Take Away"/>
    <x v="1"/>
    <x v="1"/>
    <s v="Efectivo"/>
    <x v="0"/>
    <x v="1"/>
    <n v="0"/>
    <x v="0"/>
    <s v="2x1"/>
    <x v="4"/>
    <x v="2"/>
    <x v="3"/>
    <n v="2.4"/>
    <x v="1"/>
    <n v="14"/>
    <n v="12"/>
  </r>
  <r>
    <s v="VTA04387"/>
    <x v="55"/>
    <n v="25"/>
    <x v="6"/>
    <x v="6"/>
    <x v="1"/>
    <x v="1"/>
    <x v="468"/>
    <s v="Córdoba Shopping"/>
    <x v="3"/>
    <x v="6"/>
    <x v="5"/>
    <s v=""/>
    <x v="0"/>
    <x v="3"/>
    <n v="1996.47"/>
    <x v="0"/>
    <n v="9982.35"/>
    <s v="Delivery"/>
    <x v="1"/>
    <x v="2"/>
    <s v="Tarjeta"/>
    <x v="1"/>
    <x v="0"/>
    <n v="15"/>
    <x v="3"/>
    <s v="Combo"/>
    <x v="2"/>
    <x v="0"/>
    <x v="1"/>
    <n v="8.5"/>
    <x v="0"/>
    <n v="34"/>
    <n v="29"/>
  </r>
  <r>
    <s v="VTA04450"/>
    <x v="55"/>
    <n v="25"/>
    <x v="6"/>
    <x v="6"/>
    <x v="1"/>
    <x v="1"/>
    <x v="728"/>
    <s v="San Lorenzo 25, Nueva Córdoba"/>
    <x v="0"/>
    <x v="17"/>
    <x v="9"/>
    <s v="Venti"/>
    <x v="4"/>
    <x v="4"/>
    <n v="1210.3699999999999"/>
    <x v="0"/>
    <n v="2420.7399999999998"/>
    <s v="Delivery"/>
    <x v="0"/>
    <x v="2"/>
    <s v="App"/>
    <x v="2"/>
    <x v="1"/>
    <n v="0"/>
    <x v="2"/>
    <s v="Ninguna"/>
    <x v="0"/>
    <x v="2"/>
    <x v="3"/>
    <n v="4.9000000000000004"/>
    <x v="2"/>
    <n v="31"/>
    <n v="29"/>
  </r>
  <r>
    <s v="VTA04452"/>
    <x v="55"/>
    <n v="25"/>
    <x v="6"/>
    <x v="6"/>
    <x v="1"/>
    <x v="1"/>
    <x v="461"/>
    <s v="Calle San Lorenzo 47"/>
    <x v="1"/>
    <x v="1"/>
    <x v="1"/>
    <s v=""/>
    <x v="0"/>
    <x v="4"/>
    <n v="1006.01"/>
    <x v="0"/>
    <n v="2012.02"/>
    <s v="En tienda"/>
    <x v="0"/>
    <x v="0"/>
    <s v="Tarjeta"/>
    <x v="1"/>
    <x v="0"/>
    <n v="10"/>
    <x v="2"/>
    <s v="Ninguna"/>
    <x v="3"/>
    <x v="1"/>
    <x v="1"/>
    <n v="5.4"/>
    <x v="2"/>
    <n v="23"/>
    <n v="21"/>
  </r>
  <r>
    <s v="VTA04610"/>
    <x v="55"/>
    <n v="25"/>
    <x v="6"/>
    <x v="6"/>
    <x v="1"/>
    <x v="1"/>
    <x v="623"/>
    <s v="Calle San Lorenzo 47"/>
    <x v="1"/>
    <x v="23"/>
    <x v="10"/>
    <s v=""/>
    <x v="0"/>
    <x v="1"/>
    <n v="1459.17"/>
    <x v="0"/>
    <n v="5836.68"/>
    <s v="Take Away"/>
    <x v="1"/>
    <x v="1"/>
    <s v="App"/>
    <x v="2"/>
    <x v="0"/>
    <n v="0"/>
    <x v="1"/>
    <s v="Happy Hour"/>
    <x v="2"/>
    <x v="2"/>
    <x v="1"/>
    <n v="5.9"/>
    <x v="2"/>
    <n v="31"/>
    <n v="27"/>
  </r>
  <r>
    <s v="VTA04611"/>
    <x v="55"/>
    <n v="25"/>
    <x v="6"/>
    <x v="6"/>
    <x v="1"/>
    <x v="1"/>
    <x v="7"/>
    <s v="Avenida Colón 608"/>
    <x v="2"/>
    <x v="3"/>
    <x v="3"/>
    <s v=""/>
    <x v="0"/>
    <x v="2"/>
    <n v="1203.24"/>
    <x v="0"/>
    <n v="1203.24"/>
    <s v="Take Away"/>
    <x v="0"/>
    <x v="1"/>
    <s v="App"/>
    <x v="2"/>
    <x v="0"/>
    <n v="0"/>
    <x v="0"/>
    <s v="2x1"/>
    <x v="5"/>
    <x v="0"/>
    <x v="1"/>
    <n v="5.8"/>
    <x v="4"/>
    <n v="14"/>
    <n v="13"/>
  </r>
  <r>
    <s v="VTA04694"/>
    <x v="55"/>
    <n v="25"/>
    <x v="6"/>
    <x v="6"/>
    <x v="1"/>
    <x v="1"/>
    <x v="606"/>
    <s v="Avenida Colón 608"/>
    <x v="2"/>
    <x v="13"/>
    <x v="9"/>
    <s v="Grande"/>
    <x v="3"/>
    <x v="0"/>
    <n v="1640.7"/>
    <x v="0"/>
    <n v="4922.1000000000004"/>
    <s v="Take Away"/>
    <x v="0"/>
    <x v="1"/>
    <s v="Tarjeta"/>
    <x v="1"/>
    <x v="0"/>
    <n v="10"/>
    <x v="1"/>
    <s v="Happy Hour"/>
    <x v="5"/>
    <x v="0"/>
    <x v="2"/>
    <n v="11.8"/>
    <x v="3"/>
    <n v="25"/>
    <n v="22"/>
  </r>
  <r>
    <s v="VTA00044"/>
    <x v="56"/>
    <n v="26"/>
    <x v="0"/>
    <x v="0"/>
    <x v="1"/>
    <x v="1"/>
    <x v="497"/>
    <s v="Córdoba Shopping"/>
    <x v="3"/>
    <x v="10"/>
    <x v="8"/>
    <s v="Tall"/>
    <x v="1"/>
    <x v="2"/>
    <n v="1956.29"/>
    <x v="0"/>
    <n v="1956.29"/>
    <s v="Delivery"/>
    <x v="0"/>
    <x v="2"/>
    <s v="Tarjeta"/>
    <x v="1"/>
    <x v="1"/>
    <n v="0"/>
    <x v="2"/>
    <s v="Ninguna"/>
    <x v="4"/>
    <x v="2"/>
    <x v="0"/>
    <n v="13.2"/>
    <x v="1"/>
    <n v="23"/>
    <n v="22"/>
  </r>
  <r>
    <s v="VTA00078"/>
    <x v="56"/>
    <n v="26"/>
    <x v="0"/>
    <x v="0"/>
    <x v="1"/>
    <x v="1"/>
    <x v="434"/>
    <s v="Avenida Colón 608"/>
    <x v="2"/>
    <x v="10"/>
    <x v="8"/>
    <s v="Pequeño"/>
    <x v="2"/>
    <x v="3"/>
    <n v="1902.77"/>
    <x v="0"/>
    <n v="9513.85"/>
    <s v="Take Away"/>
    <x v="1"/>
    <x v="1"/>
    <s v="App"/>
    <x v="2"/>
    <x v="1"/>
    <n v="0"/>
    <x v="2"/>
    <s v="Ninguna"/>
    <x v="2"/>
    <x v="0"/>
    <x v="0"/>
    <n v="13.8"/>
    <x v="0"/>
    <n v="33"/>
    <n v="28"/>
  </r>
  <r>
    <s v="VTA00152"/>
    <x v="56"/>
    <n v="26"/>
    <x v="0"/>
    <x v="0"/>
    <x v="1"/>
    <x v="1"/>
    <x v="551"/>
    <s v="San Lorenzo 25, Nueva Córdoba"/>
    <x v="0"/>
    <x v="6"/>
    <x v="5"/>
    <s v=""/>
    <x v="0"/>
    <x v="0"/>
    <n v="1913.08"/>
    <x v="0"/>
    <n v="5739.24"/>
    <s v="Delivery"/>
    <x v="1"/>
    <x v="2"/>
    <s v="Tarjeta"/>
    <x v="1"/>
    <x v="1"/>
    <n v="0"/>
    <x v="1"/>
    <s v="Happy Hour"/>
    <x v="2"/>
    <x v="1"/>
    <x v="0"/>
    <n v="14.2"/>
    <x v="4"/>
    <n v="21"/>
    <n v="18"/>
  </r>
  <r>
    <s v="VTA00245"/>
    <x v="56"/>
    <n v="26"/>
    <x v="0"/>
    <x v="0"/>
    <x v="1"/>
    <x v="1"/>
    <x v="206"/>
    <s v="San Lorenzo 25, Nueva Córdoba"/>
    <x v="0"/>
    <x v="19"/>
    <x v="7"/>
    <s v=""/>
    <x v="0"/>
    <x v="4"/>
    <n v="2242.87"/>
    <x v="2"/>
    <n v="4485.74"/>
    <s v="En tienda"/>
    <x v="0"/>
    <x v="0"/>
    <s v="Efectivo"/>
    <x v="0"/>
    <x v="0"/>
    <n v="15"/>
    <x v="1"/>
    <s v="Happy Hour"/>
    <x v="4"/>
    <x v="1"/>
    <x v="3"/>
    <n v="2.8"/>
    <x v="4"/>
    <n v="21"/>
    <n v="19"/>
  </r>
  <r>
    <s v="VTA00358"/>
    <x v="56"/>
    <n v="26"/>
    <x v="0"/>
    <x v="0"/>
    <x v="1"/>
    <x v="1"/>
    <x v="439"/>
    <s v="Avenida Colón 608"/>
    <x v="2"/>
    <x v="21"/>
    <x v="1"/>
    <s v=""/>
    <x v="0"/>
    <x v="4"/>
    <n v="917.19"/>
    <x v="1"/>
    <n v="1834.38"/>
    <s v="Delivery"/>
    <x v="0"/>
    <x v="2"/>
    <s v="Tarjeta"/>
    <x v="1"/>
    <x v="1"/>
    <n v="0"/>
    <x v="0"/>
    <s v="2x1"/>
    <x v="2"/>
    <x v="2"/>
    <x v="1"/>
    <n v="8.4"/>
    <x v="0"/>
    <n v="23"/>
    <n v="21"/>
  </r>
  <r>
    <s v="VTA00568"/>
    <x v="56"/>
    <n v="26"/>
    <x v="0"/>
    <x v="0"/>
    <x v="1"/>
    <x v="1"/>
    <x v="384"/>
    <s v="Avenida Colón 608"/>
    <x v="2"/>
    <x v="6"/>
    <x v="5"/>
    <s v=""/>
    <x v="0"/>
    <x v="1"/>
    <n v="1600.38"/>
    <x v="0"/>
    <n v="6401.52"/>
    <s v="En tienda"/>
    <x v="1"/>
    <x v="0"/>
    <s v="Tarjeta"/>
    <x v="1"/>
    <x v="0"/>
    <n v="0"/>
    <x v="1"/>
    <s v="Happy Hour"/>
    <x v="3"/>
    <x v="0"/>
    <x v="1"/>
    <n v="7.5"/>
    <x v="0"/>
    <n v="41"/>
    <n v="37"/>
  </r>
  <r>
    <s v="VTA00636"/>
    <x v="56"/>
    <n v="26"/>
    <x v="0"/>
    <x v="0"/>
    <x v="1"/>
    <x v="1"/>
    <x v="100"/>
    <s v="Avenida Colón 608"/>
    <x v="2"/>
    <x v="0"/>
    <x v="0"/>
    <s v=""/>
    <x v="0"/>
    <x v="3"/>
    <n v="1358.46"/>
    <x v="0"/>
    <n v="6792.3"/>
    <s v="Take Away"/>
    <x v="1"/>
    <x v="1"/>
    <s v="Tarjeta"/>
    <x v="1"/>
    <x v="1"/>
    <n v="0"/>
    <x v="2"/>
    <s v="Ninguna"/>
    <x v="4"/>
    <x v="0"/>
    <x v="2"/>
    <n v="12.8"/>
    <x v="1"/>
    <n v="34"/>
    <n v="29"/>
  </r>
  <r>
    <s v="VTA00858"/>
    <x v="56"/>
    <n v="26"/>
    <x v="0"/>
    <x v="0"/>
    <x v="1"/>
    <x v="1"/>
    <x v="165"/>
    <s v="Córdoba Shopping"/>
    <x v="3"/>
    <x v="25"/>
    <x v="2"/>
    <s v=""/>
    <x v="0"/>
    <x v="2"/>
    <n v="979.6"/>
    <x v="1"/>
    <n v="979.6"/>
    <s v="Delivery"/>
    <x v="0"/>
    <x v="2"/>
    <s v="Tarjeta"/>
    <x v="1"/>
    <x v="0"/>
    <n v="0"/>
    <x v="2"/>
    <s v="Ninguna"/>
    <x v="0"/>
    <x v="2"/>
    <x v="0"/>
    <n v="14.2"/>
    <x v="0"/>
    <n v="11"/>
    <n v="10"/>
  </r>
  <r>
    <s v="VTA01768"/>
    <x v="56"/>
    <n v="26"/>
    <x v="0"/>
    <x v="0"/>
    <x v="1"/>
    <x v="1"/>
    <x v="91"/>
    <s v="San Lorenzo 25, Nueva Córdoba"/>
    <x v="0"/>
    <x v="29"/>
    <x v="9"/>
    <s v="Venti"/>
    <x v="4"/>
    <x v="0"/>
    <n v="1527.62"/>
    <x v="0"/>
    <n v="4582.8599999999997"/>
    <s v="En tienda"/>
    <x v="0"/>
    <x v="0"/>
    <s v="Efectivo"/>
    <x v="0"/>
    <x v="1"/>
    <n v="0"/>
    <x v="3"/>
    <s v="Combo"/>
    <x v="3"/>
    <x v="2"/>
    <x v="1"/>
    <n v="5"/>
    <x v="3"/>
    <n v="17"/>
    <n v="14"/>
  </r>
  <r>
    <s v="VTA02067"/>
    <x v="56"/>
    <n v="26"/>
    <x v="0"/>
    <x v="0"/>
    <x v="1"/>
    <x v="1"/>
    <x v="618"/>
    <s v="Córdoba Shopping"/>
    <x v="3"/>
    <x v="23"/>
    <x v="10"/>
    <s v=""/>
    <x v="0"/>
    <x v="2"/>
    <n v="1512.18"/>
    <x v="0"/>
    <n v="1512.18"/>
    <s v="Delivery"/>
    <x v="0"/>
    <x v="2"/>
    <s v="Tarjeta"/>
    <x v="1"/>
    <x v="0"/>
    <n v="10"/>
    <x v="1"/>
    <s v="Happy Hour"/>
    <x v="4"/>
    <x v="2"/>
    <x v="0"/>
    <n v="14.4"/>
    <x v="1"/>
    <n v="48"/>
    <n v="47"/>
  </r>
  <r>
    <s v="VTA02237"/>
    <x v="56"/>
    <n v="26"/>
    <x v="0"/>
    <x v="0"/>
    <x v="1"/>
    <x v="1"/>
    <x v="800"/>
    <s v="Córdoba Shopping"/>
    <x v="3"/>
    <x v="3"/>
    <x v="3"/>
    <s v=""/>
    <x v="0"/>
    <x v="1"/>
    <n v="1690.34"/>
    <x v="0"/>
    <n v="6761.36"/>
    <s v="Delivery"/>
    <x v="1"/>
    <x v="2"/>
    <s v="App"/>
    <x v="2"/>
    <x v="0"/>
    <n v="0"/>
    <x v="0"/>
    <s v="2x1"/>
    <x v="4"/>
    <x v="2"/>
    <x v="0"/>
    <n v="14.7"/>
    <x v="1"/>
    <n v="20"/>
    <n v="16"/>
  </r>
  <r>
    <s v="VTA02390"/>
    <x v="56"/>
    <n v="26"/>
    <x v="0"/>
    <x v="0"/>
    <x v="1"/>
    <x v="1"/>
    <x v="754"/>
    <s v="Calle San Lorenzo 47"/>
    <x v="1"/>
    <x v="12"/>
    <x v="4"/>
    <s v="Grande"/>
    <x v="3"/>
    <x v="0"/>
    <n v="1333.23"/>
    <x v="0"/>
    <n v="3999.69"/>
    <s v="Delivery"/>
    <x v="0"/>
    <x v="2"/>
    <s v="Tarjeta"/>
    <x v="1"/>
    <x v="1"/>
    <n v="0"/>
    <x v="2"/>
    <s v="Ninguna"/>
    <x v="3"/>
    <x v="0"/>
    <x v="0"/>
    <n v="14.3"/>
    <x v="0"/>
    <n v="17"/>
    <n v="14"/>
  </r>
  <r>
    <s v="VTA02820"/>
    <x v="56"/>
    <n v="26"/>
    <x v="0"/>
    <x v="0"/>
    <x v="1"/>
    <x v="1"/>
    <x v="801"/>
    <s v="San Lorenzo 25, Nueva Córdoba"/>
    <x v="0"/>
    <x v="0"/>
    <x v="0"/>
    <s v=""/>
    <x v="0"/>
    <x v="1"/>
    <n v="1349.48"/>
    <x v="0"/>
    <n v="5397.92"/>
    <s v="En tienda"/>
    <x v="1"/>
    <x v="0"/>
    <s v="App"/>
    <x v="2"/>
    <x v="0"/>
    <n v="0"/>
    <x v="0"/>
    <s v="2x1"/>
    <x v="4"/>
    <x v="1"/>
    <x v="1"/>
    <n v="6.1"/>
    <x v="2"/>
    <n v="28"/>
    <n v="24"/>
  </r>
  <r>
    <s v="VTA03040"/>
    <x v="56"/>
    <n v="26"/>
    <x v="0"/>
    <x v="0"/>
    <x v="1"/>
    <x v="1"/>
    <x v="599"/>
    <s v="Avenida Colón 608"/>
    <x v="2"/>
    <x v="14"/>
    <x v="6"/>
    <s v=""/>
    <x v="0"/>
    <x v="3"/>
    <n v="2653.59"/>
    <x v="2"/>
    <n v="13267.95"/>
    <s v="Delivery"/>
    <x v="2"/>
    <x v="2"/>
    <s v="App"/>
    <x v="2"/>
    <x v="0"/>
    <n v="10"/>
    <x v="3"/>
    <s v="Combo"/>
    <x v="1"/>
    <x v="0"/>
    <x v="1"/>
    <n v="7.9"/>
    <x v="1"/>
    <n v="36"/>
    <n v="31"/>
  </r>
  <r>
    <s v="VTA03190"/>
    <x v="56"/>
    <n v="26"/>
    <x v="0"/>
    <x v="0"/>
    <x v="1"/>
    <x v="1"/>
    <x v="614"/>
    <s v="Córdoba Shopping"/>
    <x v="3"/>
    <x v="12"/>
    <x v="4"/>
    <s v="Grande"/>
    <x v="3"/>
    <x v="0"/>
    <n v="1319.57"/>
    <x v="0"/>
    <n v="3958.71"/>
    <s v="Delivery"/>
    <x v="0"/>
    <x v="2"/>
    <s v="Tarjeta"/>
    <x v="1"/>
    <x v="0"/>
    <n v="10"/>
    <x v="2"/>
    <s v="Ninguna"/>
    <x v="4"/>
    <x v="2"/>
    <x v="0"/>
    <n v="13.9"/>
    <x v="2"/>
    <n v="16"/>
    <n v="13"/>
  </r>
  <r>
    <s v="VTA03357"/>
    <x v="56"/>
    <n v="26"/>
    <x v="0"/>
    <x v="0"/>
    <x v="1"/>
    <x v="1"/>
    <x v="214"/>
    <s v="San Lorenzo 25, Nueva Córdoba"/>
    <x v="0"/>
    <x v="15"/>
    <x v="10"/>
    <s v=""/>
    <x v="0"/>
    <x v="1"/>
    <n v="1462.62"/>
    <x v="0"/>
    <n v="5850.48"/>
    <s v="Delivery"/>
    <x v="1"/>
    <x v="2"/>
    <s v="Efectivo"/>
    <x v="0"/>
    <x v="0"/>
    <n v="10"/>
    <x v="0"/>
    <s v="2x1"/>
    <x v="5"/>
    <x v="2"/>
    <x v="1"/>
    <n v="7.3"/>
    <x v="3"/>
    <n v="17"/>
    <n v="13"/>
  </r>
  <r>
    <s v="VTA03488"/>
    <x v="56"/>
    <n v="26"/>
    <x v="0"/>
    <x v="0"/>
    <x v="1"/>
    <x v="1"/>
    <x v="113"/>
    <s v="Calle San Lorenzo 47"/>
    <x v="1"/>
    <x v="20"/>
    <x v="2"/>
    <s v=""/>
    <x v="0"/>
    <x v="3"/>
    <n v="1232.1099999999999"/>
    <x v="0"/>
    <n v="6160.55"/>
    <s v="Delivery"/>
    <x v="1"/>
    <x v="2"/>
    <s v="Tarjeta"/>
    <x v="1"/>
    <x v="1"/>
    <n v="0"/>
    <x v="3"/>
    <s v="Combo"/>
    <x v="1"/>
    <x v="2"/>
    <x v="0"/>
    <n v="14.8"/>
    <x v="2"/>
    <n v="34"/>
    <n v="29"/>
  </r>
  <r>
    <s v="VTA03501"/>
    <x v="56"/>
    <n v="26"/>
    <x v="0"/>
    <x v="0"/>
    <x v="1"/>
    <x v="1"/>
    <x v="227"/>
    <s v="Avenida Colón 608"/>
    <x v="2"/>
    <x v="0"/>
    <x v="0"/>
    <s v=""/>
    <x v="0"/>
    <x v="0"/>
    <n v="1049.22"/>
    <x v="0"/>
    <n v="3147.66"/>
    <s v="Delivery"/>
    <x v="0"/>
    <x v="2"/>
    <s v="Efectivo"/>
    <x v="0"/>
    <x v="0"/>
    <n v="15"/>
    <x v="1"/>
    <s v="Happy Hour"/>
    <x v="1"/>
    <x v="1"/>
    <x v="2"/>
    <n v="11"/>
    <x v="1"/>
    <n v="45"/>
    <n v="42"/>
  </r>
  <r>
    <s v="VTA03535"/>
    <x v="56"/>
    <n v="26"/>
    <x v="0"/>
    <x v="0"/>
    <x v="1"/>
    <x v="1"/>
    <x v="499"/>
    <s v="Córdoba Shopping"/>
    <x v="3"/>
    <x v="1"/>
    <x v="1"/>
    <s v=""/>
    <x v="0"/>
    <x v="0"/>
    <n v="720.24"/>
    <x v="1"/>
    <n v="2160.7199999999998"/>
    <s v="En tienda"/>
    <x v="0"/>
    <x v="0"/>
    <s v="Tarjeta"/>
    <x v="1"/>
    <x v="1"/>
    <n v="0"/>
    <x v="3"/>
    <s v="Combo"/>
    <x v="4"/>
    <x v="0"/>
    <x v="0"/>
    <n v="14.6"/>
    <x v="4"/>
    <n v="17"/>
    <n v="14"/>
  </r>
  <r>
    <s v="VTA03560"/>
    <x v="56"/>
    <n v="26"/>
    <x v="0"/>
    <x v="0"/>
    <x v="1"/>
    <x v="1"/>
    <x v="424"/>
    <s v="Avenida Colón 608"/>
    <x v="2"/>
    <x v="9"/>
    <x v="7"/>
    <s v=""/>
    <x v="0"/>
    <x v="0"/>
    <n v="2154.84"/>
    <x v="2"/>
    <n v="6464.52"/>
    <s v="Delivery"/>
    <x v="1"/>
    <x v="2"/>
    <s v="Efectivo"/>
    <x v="0"/>
    <x v="0"/>
    <n v="0"/>
    <x v="3"/>
    <s v="Combo"/>
    <x v="4"/>
    <x v="2"/>
    <x v="2"/>
    <n v="10.4"/>
    <x v="3"/>
    <n v="29"/>
    <n v="26"/>
  </r>
  <r>
    <s v="VTA03610"/>
    <x v="56"/>
    <n v="26"/>
    <x v="0"/>
    <x v="0"/>
    <x v="1"/>
    <x v="1"/>
    <x v="654"/>
    <s v="Avenida Colón 608"/>
    <x v="2"/>
    <x v="19"/>
    <x v="7"/>
    <s v=""/>
    <x v="0"/>
    <x v="0"/>
    <n v="2852.92"/>
    <x v="2"/>
    <n v="8558.76"/>
    <s v="Take Away"/>
    <x v="1"/>
    <x v="1"/>
    <s v="Tarjeta"/>
    <x v="1"/>
    <x v="0"/>
    <n v="15"/>
    <x v="0"/>
    <s v="2x1"/>
    <x v="3"/>
    <x v="2"/>
    <x v="2"/>
    <n v="11.3"/>
    <x v="3"/>
    <n v="25"/>
    <n v="22"/>
  </r>
  <r>
    <s v="VTA03643"/>
    <x v="56"/>
    <n v="26"/>
    <x v="0"/>
    <x v="0"/>
    <x v="1"/>
    <x v="1"/>
    <x v="311"/>
    <s v="Calle San Lorenzo 47"/>
    <x v="1"/>
    <x v="14"/>
    <x v="6"/>
    <s v=""/>
    <x v="0"/>
    <x v="3"/>
    <n v="2731.34"/>
    <x v="2"/>
    <n v="13656.7"/>
    <s v="En tienda"/>
    <x v="2"/>
    <x v="0"/>
    <s v="Efectivo"/>
    <x v="0"/>
    <x v="1"/>
    <n v="0"/>
    <x v="3"/>
    <s v="Combo"/>
    <x v="5"/>
    <x v="1"/>
    <x v="3"/>
    <n v="3.2"/>
    <x v="0"/>
    <n v="21"/>
    <n v="16"/>
  </r>
  <r>
    <s v="VTA03803"/>
    <x v="56"/>
    <n v="26"/>
    <x v="0"/>
    <x v="0"/>
    <x v="1"/>
    <x v="1"/>
    <x v="291"/>
    <s v="Avenida Colón 608"/>
    <x v="2"/>
    <x v="23"/>
    <x v="10"/>
    <s v=""/>
    <x v="0"/>
    <x v="1"/>
    <n v="1751.82"/>
    <x v="0"/>
    <n v="7007.28"/>
    <s v="En tienda"/>
    <x v="1"/>
    <x v="0"/>
    <s v="App"/>
    <x v="2"/>
    <x v="1"/>
    <n v="0"/>
    <x v="1"/>
    <s v="Happy Hour"/>
    <x v="4"/>
    <x v="0"/>
    <x v="1"/>
    <n v="5"/>
    <x v="4"/>
    <n v="30"/>
    <n v="26"/>
  </r>
  <r>
    <s v="VTA04316"/>
    <x v="56"/>
    <n v="26"/>
    <x v="0"/>
    <x v="0"/>
    <x v="1"/>
    <x v="1"/>
    <x v="650"/>
    <s v="Calle San Lorenzo 47"/>
    <x v="1"/>
    <x v="6"/>
    <x v="5"/>
    <s v=""/>
    <x v="0"/>
    <x v="2"/>
    <n v="1725.85"/>
    <x v="0"/>
    <n v="1725.85"/>
    <s v="En tienda"/>
    <x v="0"/>
    <x v="0"/>
    <s v="App"/>
    <x v="2"/>
    <x v="0"/>
    <n v="10"/>
    <x v="3"/>
    <s v="Combo"/>
    <x v="5"/>
    <x v="1"/>
    <x v="1"/>
    <n v="7.3"/>
    <x v="3"/>
    <n v="17"/>
    <n v="16"/>
  </r>
  <r>
    <s v="VTA04402"/>
    <x v="56"/>
    <n v="26"/>
    <x v="0"/>
    <x v="0"/>
    <x v="1"/>
    <x v="1"/>
    <x v="672"/>
    <s v="Calle San Lorenzo 47"/>
    <x v="1"/>
    <x v="8"/>
    <x v="0"/>
    <s v=""/>
    <x v="0"/>
    <x v="2"/>
    <n v="1479.05"/>
    <x v="0"/>
    <n v="1479.05"/>
    <s v="Take Away"/>
    <x v="0"/>
    <x v="1"/>
    <s v="Tarjeta"/>
    <x v="1"/>
    <x v="1"/>
    <n v="0"/>
    <x v="1"/>
    <s v="Happy Hour"/>
    <x v="4"/>
    <x v="0"/>
    <x v="1"/>
    <n v="6.3"/>
    <x v="0"/>
    <n v="31"/>
    <n v="30"/>
  </r>
  <r>
    <s v="VTA04675"/>
    <x v="56"/>
    <n v="26"/>
    <x v="0"/>
    <x v="0"/>
    <x v="1"/>
    <x v="1"/>
    <x v="645"/>
    <s v="Córdoba Shopping"/>
    <x v="3"/>
    <x v="32"/>
    <x v="9"/>
    <s v="Tall"/>
    <x v="1"/>
    <x v="1"/>
    <n v="1316.28"/>
    <x v="0"/>
    <n v="5265.12"/>
    <s v="Delivery"/>
    <x v="1"/>
    <x v="2"/>
    <s v="Efectivo"/>
    <x v="0"/>
    <x v="1"/>
    <n v="0"/>
    <x v="3"/>
    <s v="Combo"/>
    <x v="5"/>
    <x v="2"/>
    <x v="3"/>
    <n v="4.4000000000000004"/>
    <x v="3"/>
    <n v="39"/>
    <n v="35"/>
  </r>
  <r>
    <s v="VTA04797"/>
    <x v="56"/>
    <n v="26"/>
    <x v="0"/>
    <x v="0"/>
    <x v="1"/>
    <x v="1"/>
    <x v="708"/>
    <s v="Córdoba Shopping"/>
    <x v="3"/>
    <x v="3"/>
    <x v="3"/>
    <s v=""/>
    <x v="0"/>
    <x v="4"/>
    <n v="1349.16"/>
    <x v="0"/>
    <n v="2698.32"/>
    <s v="Take Away"/>
    <x v="0"/>
    <x v="1"/>
    <s v="App"/>
    <x v="2"/>
    <x v="0"/>
    <n v="0"/>
    <x v="2"/>
    <s v="Ninguna"/>
    <x v="2"/>
    <x v="2"/>
    <x v="3"/>
    <n v="2.2000000000000002"/>
    <x v="2"/>
    <n v="47"/>
    <n v="45"/>
  </r>
  <r>
    <s v="VTA00176"/>
    <x v="57"/>
    <n v="27"/>
    <x v="1"/>
    <x v="1"/>
    <x v="1"/>
    <x v="1"/>
    <x v="59"/>
    <s v="San Lorenzo 25, Nueva Córdoba"/>
    <x v="0"/>
    <x v="8"/>
    <x v="0"/>
    <s v=""/>
    <x v="0"/>
    <x v="2"/>
    <n v="1471.42"/>
    <x v="0"/>
    <n v="1471.42"/>
    <s v="Take Away"/>
    <x v="0"/>
    <x v="1"/>
    <s v="App"/>
    <x v="2"/>
    <x v="0"/>
    <n v="15"/>
    <x v="1"/>
    <s v="Happy Hour"/>
    <x v="3"/>
    <x v="2"/>
    <x v="1"/>
    <n v="6.2"/>
    <x v="4"/>
    <n v="46"/>
    <n v="45"/>
  </r>
  <r>
    <s v="VTA00477"/>
    <x v="57"/>
    <n v="27"/>
    <x v="1"/>
    <x v="1"/>
    <x v="1"/>
    <x v="1"/>
    <x v="802"/>
    <s v="San Lorenzo 25, Nueva Córdoba"/>
    <x v="0"/>
    <x v="35"/>
    <x v="9"/>
    <s v="Grande"/>
    <x v="3"/>
    <x v="3"/>
    <n v="1282.67"/>
    <x v="0"/>
    <n v="6413.35"/>
    <s v="Take Away"/>
    <x v="1"/>
    <x v="1"/>
    <s v="Efectivo"/>
    <x v="0"/>
    <x v="0"/>
    <n v="0"/>
    <x v="1"/>
    <s v="Happy Hour"/>
    <x v="4"/>
    <x v="1"/>
    <x v="1"/>
    <n v="5.7"/>
    <x v="1"/>
    <n v="47"/>
    <n v="42"/>
  </r>
  <r>
    <s v="VTA00571"/>
    <x v="57"/>
    <n v="27"/>
    <x v="1"/>
    <x v="1"/>
    <x v="1"/>
    <x v="1"/>
    <x v="305"/>
    <s v="Avenida Colón 608"/>
    <x v="2"/>
    <x v="16"/>
    <x v="4"/>
    <s v="Venti"/>
    <x v="4"/>
    <x v="0"/>
    <n v="1682.79"/>
    <x v="0"/>
    <n v="5048.37"/>
    <s v="Delivery"/>
    <x v="1"/>
    <x v="2"/>
    <s v="Efectivo"/>
    <x v="0"/>
    <x v="0"/>
    <n v="15"/>
    <x v="0"/>
    <s v="2x1"/>
    <x v="1"/>
    <x v="1"/>
    <x v="2"/>
    <n v="12.6"/>
    <x v="1"/>
    <n v="37"/>
    <n v="34"/>
  </r>
  <r>
    <s v="VTA00647"/>
    <x v="57"/>
    <n v="27"/>
    <x v="1"/>
    <x v="1"/>
    <x v="1"/>
    <x v="1"/>
    <x v="143"/>
    <s v="Calle San Lorenzo 47"/>
    <x v="1"/>
    <x v="21"/>
    <x v="1"/>
    <s v=""/>
    <x v="0"/>
    <x v="3"/>
    <n v="1142.1600000000001"/>
    <x v="0"/>
    <n v="5710.8"/>
    <s v="Take Away"/>
    <x v="1"/>
    <x v="1"/>
    <s v="App"/>
    <x v="2"/>
    <x v="0"/>
    <n v="10"/>
    <x v="1"/>
    <s v="Happy Hour"/>
    <x v="3"/>
    <x v="2"/>
    <x v="2"/>
    <n v="11.2"/>
    <x v="4"/>
    <n v="30"/>
    <n v="25"/>
  </r>
  <r>
    <s v="VTA00839"/>
    <x v="57"/>
    <n v="27"/>
    <x v="1"/>
    <x v="1"/>
    <x v="1"/>
    <x v="1"/>
    <x v="704"/>
    <s v="Córdoba Shopping"/>
    <x v="3"/>
    <x v="8"/>
    <x v="0"/>
    <s v=""/>
    <x v="0"/>
    <x v="4"/>
    <n v="1298.06"/>
    <x v="0"/>
    <n v="2596.12"/>
    <s v="En tienda"/>
    <x v="0"/>
    <x v="0"/>
    <s v="App"/>
    <x v="2"/>
    <x v="0"/>
    <n v="15"/>
    <x v="1"/>
    <s v="Happy Hour"/>
    <x v="1"/>
    <x v="0"/>
    <x v="1"/>
    <n v="8.3000000000000007"/>
    <x v="1"/>
    <n v="37"/>
    <n v="35"/>
  </r>
  <r>
    <s v="VTA01124"/>
    <x v="57"/>
    <n v="27"/>
    <x v="1"/>
    <x v="1"/>
    <x v="1"/>
    <x v="1"/>
    <x v="232"/>
    <s v="Córdoba Shopping"/>
    <x v="3"/>
    <x v="9"/>
    <x v="7"/>
    <s v=""/>
    <x v="0"/>
    <x v="0"/>
    <n v="2031.85"/>
    <x v="2"/>
    <n v="6095.55"/>
    <s v="En tienda"/>
    <x v="1"/>
    <x v="0"/>
    <s v="App"/>
    <x v="2"/>
    <x v="1"/>
    <n v="0"/>
    <x v="1"/>
    <s v="Happy Hour"/>
    <x v="0"/>
    <x v="1"/>
    <x v="2"/>
    <n v="10.3"/>
    <x v="2"/>
    <n v="31"/>
    <n v="28"/>
  </r>
  <r>
    <s v="VTA01204"/>
    <x v="57"/>
    <n v="27"/>
    <x v="1"/>
    <x v="1"/>
    <x v="1"/>
    <x v="1"/>
    <x v="549"/>
    <s v="Avenida Colón 608"/>
    <x v="2"/>
    <x v="14"/>
    <x v="6"/>
    <s v=""/>
    <x v="0"/>
    <x v="3"/>
    <n v="2872.74"/>
    <x v="2"/>
    <n v="14363.7"/>
    <s v="Delivery"/>
    <x v="2"/>
    <x v="2"/>
    <s v="Tarjeta"/>
    <x v="1"/>
    <x v="1"/>
    <n v="0"/>
    <x v="3"/>
    <s v="Combo"/>
    <x v="4"/>
    <x v="2"/>
    <x v="3"/>
    <n v="4.7"/>
    <x v="1"/>
    <n v="37"/>
    <n v="32"/>
  </r>
  <r>
    <s v="VTA01252"/>
    <x v="57"/>
    <n v="27"/>
    <x v="1"/>
    <x v="1"/>
    <x v="1"/>
    <x v="1"/>
    <x v="381"/>
    <s v="Calle San Lorenzo 47"/>
    <x v="1"/>
    <x v="27"/>
    <x v="10"/>
    <s v=""/>
    <x v="0"/>
    <x v="2"/>
    <n v="1656.93"/>
    <x v="0"/>
    <n v="1656.93"/>
    <s v="En tienda"/>
    <x v="0"/>
    <x v="0"/>
    <s v="Tarjeta"/>
    <x v="1"/>
    <x v="0"/>
    <n v="10"/>
    <x v="2"/>
    <s v="Ninguna"/>
    <x v="5"/>
    <x v="2"/>
    <x v="2"/>
    <n v="11.1"/>
    <x v="0"/>
    <n v="34"/>
    <n v="33"/>
  </r>
  <r>
    <s v="VTA01593"/>
    <x v="57"/>
    <n v="27"/>
    <x v="1"/>
    <x v="1"/>
    <x v="1"/>
    <x v="1"/>
    <x v="803"/>
    <s v="Calle San Lorenzo 47"/>
    <x v="1"/>
    <x v="24"/>
    <x v="9"/>
    <s v="Pequeño"/>
    <x v="2"/>
    <x v="0"/>
    <n v="1238.46"/>
    <x v="0"/>
    <n v="3715.38"/>
    <s v="Take Away"/>
    <x v="0"/>
    <x v="1"/>
    <s v="App"/>
    <x v="2"/>
    <x v="1"/>
    <n v="0"/>
    <x v="0"/>
    <s v="2x1"/>
    <x v="0"/>
    <x v="1"/>
    <x v="1"/>
    <n v="9.5"/>
    <x v="1"/>
    <n v="10"/>
    <n v="7"/>
  </r>
  <r>
    <s v="VTA01617"/>
    <x v="57"/>
    <n v="27"/>
    <x v="1"/>
    <x v="1"/>
    <x v="1"/>
    <x v="1"/>
    <x v="718"/>
    <s v="Avenida Colón 608"/>
    <x v="2"/>
    <x v="0"/>
    <x v="0"/>
    <s v=""/>
    <x v="0"/>
    <x v="2"/>
    <n v="1212.8800000000001"/>
    <x v="0"/>
    <n v="1212.8800000000001"/>
    <s v="Delivery"/>
    <x v="0"/>
    <x v="2"/>
    <s v="App"/>
    <x v="2"/>
    <x v="1"/>
    <n v="0"/>
    <x v="1"/>
    <s v="Happy Hour"/>
    <x v="4"/>
    <x v="2"/>
    <x v="1"/>
    <n v="6.6"/>
    <x v="3"/>
    <n v="22"/>
    <n v="21"/>
  </r>
  <r>
    <s v="VTA01648"/>
    <x v="57"/>
    <n v="27"/>
    <x v="1"/>
    <x v="1"/>
    <x v="1"/>
    <x v="1"/>
    <x v="81"/>
    <s v="Avenida Colón 608"/>
    <x v="2"/>
    <x v="35"/>
    <x v="9"/>
    <s v="Grande"/>
    <x v="3"/>
    <x v="3"/>
    <n v="1587.94"/>
    <x v="0"/>
    <n v="7939.7"/>
    <s v="Take Away"/>
    <x v="1"/>
    <x v="1"/>
    <s v="App"/>
    <x v="2"/>
    <x v="0"/>
    <n v="0"/>
    <x v="2"/>
    <s v="Ninguna"/>
    <x v="5"/>
    <x v="1"/>
    <x v="3"/>
    <n v="2.5"/>
    <x v="2"/>
    <n v="34"/>
    <n v="29"/>
  </r>
  <r>
    <s v="VTA01668"/>
    <x v="57"/>
    <n v="27"/>
    <x v="1"/>
    <x v="1"/>
    <x v="1"/>
    <x v="1"/>
    <x v="571"/>
    <s v="Avenida Colón 608"/>
    <x v="2"/>
    <x v="14"/>
    <x v="6"/>
    <s v=""/>
    <x v="0"/>
    <x v="4"/>
    <n v="2984.93"/>
    <x v="2"/>
    <n v="5969.86"/>
    <s v="Take Away"/>
    <x v="1"/>
    <x v="1"/>
    <s v="App"/>
    <x v="2"/>
    <x v="1"/>
    <n v="0"/>
    <x v="0"/>
    <s v="2x1"/>
    <x v="5"/>
    <x v="1"/>
    <x v="2"/>
    <n v="10.7"/>
    <x v="2"/>
    <n v="38"/>
    <n v="36"/>
  </r>
  <r>
    <s v="VTA01757"/>
    <x v="57"/>
    <n v="27"/>
    <x v="1"/>
    <x v="1"/>
    <x v="1"/>
    <x v="1"/>
    <x v="447"/>
    <s v="Avenida Colón 608"/>
    <x v="2"/>
    <x v="3"/>
    <x v="3"/>
    <s v=""/>
    <x v="0"/>
    <x v="1"/>
    <n v="1685.98"/>
    <x v="0"/>
    <n v="6743.92"/>
    <s v="Delivery"/>
    <x v="1"/>
    <x v="2"/>
    <s v="App"/>
    <x v="2"/>
    <x v="0"/>
    <n v="15"/>
    <x v="2"/>
    <s v="Ninguna"/>
    <x v="3"/>
    <x v="2"/>
    <x v="1"/>
    <n v="7.9"/>
    <x v="2"/>
    <n v="33"/>
    <n v="29"/>
  </r>
  <r>
    <s v="VTA01853"/>
    <x v="57"/>
    <n v="27"/>
    <x v="1"/>
    <x v="1"/>
    <x v="1"/>
    <x v="1"/>
    <x v="568"/>
    <s v="Calle San Lorenzo 47"/>
    <x v="1"/>
    <x v="28"/>
    <x v="2"/>
    <s v=""/>
    <x v="0"/>
    <x v="4"/>
    <n v="1066.79"/>
    <x v="0"/>
    <n v="2133.58"/>
    <s v="Delivery"/>
    <x v="0"/>
    <x v="2"/>
    <s v="App"/>
    <x v="2"/>
    <x v="0"/>
    <n v="15"/>
    <x v="2"/>
    <s v="Ninguna"/>
    <x v="1"/>
    <x v="1"/>
    <x v="3"/>
    <n v="3.6"/>
    <x v="0"/>
    <n v="25"/>
    <n v="23"/>
  </r>
  <r>
    <s v="VTA01889"/>
    <x v="57"/>
    <n v="27"/>
    <x v="1"/>
    <x v="1"/>
    <x v="1"/>
    <x v="1"/>
    <x v="649"/>
    <s v="Avenida Colón 608"/>
    <x v="2"/>
    <x v="6"/>
    <x v="5"/>
    <s v=""/>
    <x v="0"/>
    <x v="3"/>
    <n v="1723.62"/>
    <x v="0"/>
    <n v="8618.1"/>
    <s v="Take Away"/>
    <x v="1"/>
    <x v="1"/>
    <s v="Tarjeta"/>
    <x v="1"/>
    <x v="1"/>
    <n v="0"/>
    <x v="1"/>
    <s v="Happy Hour"/>
    <x v="5"/>
    <x v="0"/>
    <x v="1"/>
    <n v="6.5"/>
    <x v="3"/>
    <n v="19"/>
    <n v="14"/>
  </r>
  <r>
    <s v="VTA01928"/>
    <x v="57"/>
    <n v="27"/>
    <x v="1"/>
    <x v="1"/>
    <x v="1"/>
    <x v="1"/>
    <x v="380"/>
    <s v="Avenida Colón 608"/>
    <x v="2"/>
    <x v="14"/>
    <x v="6"/>
    <s v=""/>
    <x v="0"/>
    <x v="0"/>
    <n v="2888.29"/>
    <x v="2"/>
    <n v="8664.8700000000008"/>
    <s v="Take Away"/>
    <x v="1"/>
    <x v="1"/>
    <s v="Tarjeta"/>
    <x v="1"/>
    <x v="1"/>
    <n v="0"/>
    <x v="3"/>
    <s v="Combo"/>
    <x v="2"/>
    <x v="2"/>
    <x v="3"/>
    <n v="3.4"/>
    <x v="3"/>
    <n v="11"/>
    <n v="8"/>
  </r>
  <r>
    <s v="VTA02214"/>
    <x v="57"/>
    <n v="27"/>
    <x v="1"/>
    <x v="1"/>
    <x v="1"/>
    <x v="1"/>
    <x v="235"/>
    <s v="Córdoba Shopping"/>
    <x v="3"/>
    <x v="1"/>
    <x v="1"/>
    <s v=""/>
    <x v="0"/>
    <x v="4"/>
    <n v="1066.9100000000001"/>
    <x v="0"/>
    <n v="2133.8200000000002"/>
    <s v="Delivery"/>
    <x v="0"/>
    <x v="2"/>
    <s v="Tarjeta"/>
    <x v="1"/>
    <x v="0"/>
    <n v="10"/>
    <x v="0"/>
    <s v="2x1"/>
    <x v="1"/>
    <x v="2"/>
    <x v="1"/>
    <n v="8"/>
    <x v="3"/>
    <n v="39"/>
    <n v="37"/>
  </r>
  <r>
    <s v="VTA02282"/>
    <x v="57"/>
    <n v="27"/>
    <x v="1"/>
    <x v="1"/>
    <x v="1"/>
    <x v="1"/>
    <x v="579"/>
    <s v="Córdoba Shopping"/>
    <x v="3"/>
    <x v="3"/>
    <x v="3"/>
    <s v=""/>
    <x v="0"/>
    <x v="2"/>
    <n v="1352.27"/>
    <x v="0"/>
    <n v="1352.27"/>
    <s v="Delivery"/>
    <x v="0"/>
    <x v="2"/>
    <s v="Tarjeta"/>
    <x v="1"/>
    <x v="0"/>
    <n v="15"/>
    <x v="2"/>
    <s v="Ninguna"/>
    <x v="5"/>
    <x v="0"/>
    <x v="3"/>
    <n v="4.8"/>
    <x v="3"/>
    <n v="19"/>
    <n v="18"/>
  </r>
  <r>
    <s v="VTA02309"/>
    <x v="57"/>
    <n v="27"/>
    <x v="1"/>
    <x v="1"/>
    <x v="1"/>
    <x v="1"/>
    <x v="702"/>
    <s v="Córdoba Shopping"/>
    <x v="3"/>
    <x v="21"/>
    <x v="1"/>
    <s v=""/>
    <x v="0"/>
    <x v="0"/>
    <n v="830.53"/>
    <x v="1"/>
    <n v="2491.59"/>
    <s v="Take Away"/>
    <x v="0"/>
    <x v="1"/>
    <s v="Efectivo"/>
    <x v="0"/>
    <x v="0"/>
    <n v="10"/>
    <x v="2"/>
    <s v="Ninguna"/>
    <x v="5"/>
    <x v="1"/>
    <x v="3"/>
    <n v="2.9"/>
    <x v="0"/>
    <n v="49"/>
    <n v="46"/>
  </r>
  <r>
    <s v="VTA02486"/>
    <x v="57"/>
    <n v="27"/>
    <x v="1"/>
    <x v="1"/>
    <x v="1"/>
    <x v="1"/>
    <x v="212"/>
    <s v="Córdoba Shopping"/>
    <x v="3"/>
    <x v="26"/>
    <x v="9"/>
    <s v="Pequeño"/>
    <x v="2"/>
    <x v="1"/>
    <n v="1321.95"/>
    <x v="0"/>
    <n v="5287.8"/>
    <s v="En tienda"/>
    <x v="1"/>
    <x v="0"/>
    <s v="Efectivo"/>
    <x v="0"/>
    <x v="1"/>
    <n v="0"/>
    <x v="1"/>
    <s v="Happy Hour"/>
    <x v="4"/>
    <x v="2"/>
    <x v="1"/>
    <n v="5.9"/>
    <x v="2"/>
    <n v="46"/>
    <n v="42"/>
  </r>
  <r>
    <s v="VTA02553"/>
    <x v="57"/>
    <n v="27"/>
    <x v="1"/>
    <x v="1"/>
    <x v="1"/>
    <x v="1"/>
    <x v="105"/>
    <s v="Córdoba Shopping"/>
    <x v="3"/>
    <x v="6"/>
    <x v="5"/>
    <s v=""/>
    <x v="0"/>
    <x v="0"/>
    <n v="2126.25"/>
    <x v="2"/>
    <n v="6378.75"/>
    <s v="En tienda"/>
    <x v="1"/>
    <x v="0"/>
    <s v="Efectivo"/>
    <x v="0"/>
    <x v="1"/>
    <n v="0"/>
    <x v="3"/>
    <s v="Combo"/>
    <x v="5"/>
    <x v="1"/>
    <x v="0"/>
    <n v="13.3"/>
    <x v="4"/>
    <n v="50"/>
    <n v="47"/>
  </r>
  <r>
    <s v="VTA02652"/>
    <x v="57"/>
    <n v="27"/>
    <x v="1"/>
    <x v="1"/>
    <x v="1"/>
    <x v="1"/>
    <x v="630"/>
    <s v="Calle San Lorenzo 47"/>
    <x v="1"/>
    <x v="34"/>
    <x v="4"/>
    <s v="Pequeño"/>
    <x v="2"/>
    <x v="4"/>
    <n v="1431.95"/>
    <x v="0"/>
    <n v="2863.9"/>
    <s v="En tienda"/>
    <x v="0"/>
    <x v="0"/>
    <s v="Tarjeta"/>
    <x v="1"/>
    <x v="0"/>
    <n v="15"/>
    <x v="1"/>
    <s v="Happy Hour"/>
    <x v="1"/>
    <x v="1"/>
    <x v="1"/>
    <n v="6.3"/>
    <x v="0"/>
    <n v="14"/>
    <n v="12"/>
  </r>
  <r>
    <s v="VTA02735"/>
    <x v="57"/>
    <n v="27"/>
    <x v="1"/>
    <x v="1"/>
    <x v="1"/>
    <x v="1"/>
    <x v="129"/>
    <s v="Calle San Lorenzo 47"/>
    <x v="1"/>
    <x v="6"/>
    <x v="5"/>
    <s v=""/>
    <x v="0"/>
    <x v="4"/>
    <n v="2165.6799999999998"/>
    <x v="2"/>
    <n v="4331.3599999999997"/>
    <s v="En tienda"/>
    <x v="0"/>
    <x v="0"/>
    <s v="Tarjeta"/>
    <x v="1"/>
    <x v="1"/>
    <n v="0"/>
    <x v="0"/>
    <s v="2x1"/>
    <x v="3"/>
    <x v="2"/>
    <x v="2"/>
    <n v="12.8"/>
    <x v="0"/>
    <n v="20"/>
    <n v="18"/>
  </r>
  <r>
    <s v="VTA03164"/>
    <x v="57"/>
    <n v="27"/>
    <x v="1"/>
    <x v="1"/>
    <x v="1"/>
    <x v="1"/>
    <x v="550"/>
    <s v="Córdoba Shopping"/>
    <x v="3"/>
    <x v="14"/>
    <x v="6"/>
    <s v=""/>
    <x v="0"/>
    <x v="3"/>
    <n v="2565.73"/>
    <x v="2"/>
    <n v="12828.65"/>
    <s v="Take Away"/>
    <x v="2"/>
    <x v="1"/>
    <s v="Efectivo"/>
    <x v="0"/>
    <x v="1"/>
    <n v="0"/>
    <x v="0"/>
    <s v="2x1"/>
    <x v="0"/>
    <x v="1"/>
    <x v="2"/>
    <n v="11.5"/>
    <x v="3"/>
    <n v="39"/>
    <n v="34"/>
  </r>
  <r>
    <s v="VTA03299"/>
    <x v="57"/>
    <n v="27"/>
    <x v="1"/>
    <x v="1"/>
    <x v="1"/>
    <x v="1"/>
    <x v="96"/>
    <s v="San Lorenzo 25, Nueva Córdoba"/>
    <x v="0"/>
    <x v="6"/>
    <x v="5"/>
    <s v=""/>
    <x v="0"/>
    <x v="0"/>
    <n v="1921.45"/>
    <x v="0"/>
    <n v="5764.35"/>
    <s v="Delivery"/>
    <x v="1"/>
    <x v="2"/>
    <s v="Efectivo"/>
    <x v="0"/>
    <x v="1"/>
    <n v="0"/>
    <x v="3"/>
    <s v="Combo"/>
    <x v="4"/>
    <x v="0"/>
    <x v="2"/>
    <n v="12"/>
    <x v="4"/>
    <n v="36"/>
    <n v="33"/>
  </r>
  <r>
    <s v="VTA03355"/>
    <x v="57"/>
    <n v="27"/>
    <x v="1"/>
    <x v="1"/>
    <x v="1"/>
    <x v="1"/>
    <x v="199"/>
    <s v="Avenida Colón 608"/>
    <x v="2"/>
    <x v="30"/>
    <x v="9"/>
    <s v="Pequeño"/>
    <x v="2"/>
    <x v="1"/>
    <n v="1253.8"/>
    <x v="0"/>
    <n v="5015.2"/>
    <s v="Take Away"/>
    <x v="1"/>
    <x v="1"/>
    <s v="App"/>
    <x v="2"/>
    <x v="0"/>
    <n v="10"/>
    <x v="0"/>
    <s v="2x1"/>
    <x v="2"/>
    <x v="0"/>
    <x v="3"/>
    <n v="4.5999999999999996"/>
    <x v="3"/>
    <n v="15"/>
    <n v="11"/>
  </r>
  <r>
    <s v="VTA03390"/>
    <x v="57"/>
    <n v="27"/>
    <x v="1"/>
    <x v="1"/>
    <x v="1"/>
    <x v="1"/>
    <x v="804"/>
    <s v="Avenida Colón 608"/>
    <x v="2"/>
    <x v="0"/>
    <x v="0"/>
    <s v=""/>
    <x v="0"/>
    <x v="1"/>
    <n v="1266.9000000000001"/>
    <x v="0"/>
    <n v="5067.6000000000004"/>
    <s v="Take Away"/>
    <x v="1"/>
    <x v="1"/>
    <s v="App"/>
    <x v="2"/>
    <x v="0"/>
    <n v="0"/>
    <x v="3"/>
    <s v="Combo"/>
    <x v="2"/>
    <x v="2"/>
    <x v="1"/>
    <n v="7.7"/>
    <x v="4"/>
    <n v="49"/>
    <n v="45"/>
  </r>
  <r>
    <s v="VTA03616"/>
    <x v="57"/>
    <n v="27"/>
    <x v="1"/>
    <x v="1"/>
    <x v="1"/>
    <x v="1"/>
    <x v="151"/>
    <s v="Córdoba Shopping"/>
    <x v="3"/>
    <x v="15"/>
    <x v="10"/>
    <s v=""/>
    <x v="0"/>
    <x v="4"/>
    <n v="1673.59"/>
    <x v="0"/>
    <n v="3347.18"/>
    <s v="Delivery"/>
    <x v="0"/>
    <x v="2"/>
    <s v="Efectivo"/>
    <x v="0"/>
    <x v="0"/>
    <n v="0"/>
    <x v="2"/>
    <s v="Ninguna"/>
    <x v="4"/>
    <x v="0"/>
    <x v="2"/>
    <n v="10.9"/>
    <x v="2"/>
    <n v="12"/>
    <n v="10"/>
  </r>
  <r>
    <s v="VTA03789"/>
    <x v="57"/>
    <n v="27"/>
    <x v="1"/>
    <x v="1"/>
    <x v="1"/>
    <x v="1"/>
    <x v="430"/>
    <s v="Calle San Lorenzo 47"/>
    <x v="1"/>
    <x v="20"/>
    <x v="2"/>
    <s v=""/>
    <x v="0"/>
    <x v="2"/>
    <n v="1261.78"/>
    <x v="0"/>
    <n v="1261.78"/>
    <s v="Take Away"/>
    <x v="0"/>
    <x v="1"/>
    <s v="Efectivo"/>
    <x v="0"/>
    <x v="0"/>
    <n v="0"/>
    <x v="2"/>
    <s v="Ninguna"/>
    <x v="0"/>
    <x v="2"/>
    <x v="1"/>
    <n v="7.7"/>
    <x v="0"/>
    <n v="35"/>
    <n v="34"/>
  </r>
  <r>
    <s v="VTA03817"/>
    <x v="57"/>
    <n v="27"/>
    <x v="1"/>
    <x v="1"/>
    <x v="1"/>
    <x v="1"/>
    <x v="128"/>
    <s v="Avenida Colón 608"/>
    <x v="2"/>
    <x v="27"/>
    <x v="10"/>
    <s v=""/>
    <x v="0"/>
    <x v="4"/>
    <n v="1628.55"/>
    <x v="0"/>
    <n v="3257.1"/>
    <s v="Delivery"/>
    <x v="0"/>
    <x v="2"/>
    <s v="Tarjeta"/>
    <x v="1"/>
    <x v="1"/>
    <n v="0"/>
    <x v="1"/>
    <s v="Happy Hour"/>
    <x v="4"/>
    <x v="2"/>
    <x v="1"/>
    <n v="9.6999999999999993"/>
    <x v="3"/>
    <n v="33"/>
    <n v="31"/>
  </r>
  <r>
    <s v="VTA03855"/>
    <x v="57"/>
    <n v="27"/>
    <x v="1"/>
    <x v="1"/>
    <x v="1"/>
    <x v="1"/>
    <x v="705"/>
    <s v="Calle San Lorenzo 47"/>
    <x v="1"/>
    <x v="31"/>
    <x v="9"/>
    <s v="Pequeño"/>
    <x v="2"/>
    <x v="4"/>
    <n v="1424.72"/>
    <x v="0"/>
    <n v="2849.44"/>
    <s v="Delivery"/>
    <x v="0"/>
    <x v="2"/>
    <s v="App"/>
    <x v="2"/>
    <x v="1"/>
    <n v="0"/>
    <x v="0"/>
    <s v="2x1"/>
    <x v="2"/>
    <x v="1"/>
    <x v="1"/>
    <n v="5.3"/>
    <x v="2"/>
    <n v="41"/>
    <n v="39"/>
  </r>
  <r>
    <s v="VTA03902"/>
    <x v="57"/>
    <n v="27"/>
    <x v="1"/>
    <x v="1"/>
    <x v="1"/>
    <x v="1"/>
    <x v="104"/>
    <s v="San Lorenzo 25, Nueva Córdoba"/>
    <x v="0"/>
    <x v="14"/>
    <x v="6"/>
    <s v=""/>
    <x v="0"/>
    <x v="1"/>
    <n v="2772.3"/>
    <x v="2"/>
    <n v="11089.2"/>
    <s v="Delivery"/>
    <x v="2"/>
    <x v="2"/>
    <s v="Efectivo"/>
    <x v="0"/>
    <x v="0"/>
    <n v="10"/>
    <x v="2"/>
    <s v="Ninguna"/>
    <x v="4"/>
    <x v="2"/>
    <x v="1"/>
    <n v="6.7"/>
    <x v="4"/>
    <n v="25"/>
    <n v="21"/>
  </r>
  <r>
    <s v="VTA04491"/>
    <x v="57"/>
    <n v="27"/>
    <x v="1"/>
    <x v="1"/>
    <x v="1"/>
    <x v="1"/>
    <x v="228"/>
    <s v="Avenida Colón 608"/>
    <x v="2"/>
    <x v="22"/>
    <x v="9"/>
    <s v="Venti"/>
    <x v="4"/>
    <x v="2"/>
    <n v="1781.14"/>
    <x v="0"/>
    <n v="1781.14"/>
    <s v="Take Away"/>
    <x v="0"/>
    <x v="1"/>
    <s v="App"/>
    <x v="2"/>
    <x v="1"/>
    <n v="0"/>
    <x v="1"/>
    <s v="Happy Hour"/>
    <x v="4"/>
    <x v="0"/>
    <x v="3"/>
    <n v="2.2000000000000002"/>
    <x v="2"/>
    <n v="45"/>
    <n v="44"/>
  </r>
  <r>
    <s v="VTA04620"/>
    <x v="57"/>
    <n v="27"/>
    <x v="1"/>
    <x v="1"/>
    <x v="1"/>
    <x v="1"/>
    <x v="95"/>
    <s v="Calle San Lorenzo 47"/>
    <x v="1"/>
    <x v="32"/>
    <x v="9"/>
    <s v="Pequeño"/>
    <x v="2"/>
    <x v="1"/>
    <n v="1525.15"/>
    <x v="0"/>
    <n v="6100.6"/>
    <s v="En tienda"/>
    <x v="1"/>
    <x v="0"/>
    <s v="Efectivo"/>
    <x v="0"/>
    <x v="1"/>
    <n v="0"/>
    <x v="3"/>
    <s v="Combo"/>
    <x v="2"/>
    <x v="0"/>
    <x v="3"/>
    <n v="2.8"/>
    <x v="2"/>
    <n v="17"/>
    <n v="13"/>
  </r>
  <r>
    <s v="VTA04959"/>
    <x v="57"/>
    <n v="27"/>
    <x v="1"/>
    <x v="1"/>
    <x v="1"/>
    <x v="1"/>
    <x v="203"/>
    <s v="San Lorenzo 25, Nueva Córdoba"/>
    <x v="0"/>
    <x v="3"/>
    <x v="3"/>
    <s v=""/>
    <x v="0"/>
    <x v="2"/>
    <n v="1548.74"/>
    <x v="0"/>
    <n v="1548.74"/>
    <s v="Delivery"/>
    <x v="0"/>
    <x v="2"/>
    <s v="App"/>
    <x v="2"/>
    <x v="1"/>
    <n v="0"/>
    <x v="1"/>
    <s v="Happy Hour"/>
    <x v="4"/>
    <x v="2"/>
    <x v="0"/>
    <n v="13.5"/>
    <x v="3"/>
    <n v="25"/>
    <n v="24"/>
  </r>
  <r>
    <s v="VTA04980"/>
    <x v="57"/>
    <n v="27"/>
    <x v="1"/>
    <x v="1"/>
    <x v="1"/>
    <x v="1"/>
    <x v="38"/>
    <s v="Avenida Colón 608"/>
    <x v="2"/>
    <x v="25"/>
    <x v="2"/>
    <s v=""/>
    <x v="0"/>
    <x v="1"/>
    <n v="1026.6199999999999"/>
    <x v="0"/>
    <n v="4106.4799999999996"/>
    <s v="Take Away"/>
    <x v="0"/>
    <x v="1"/>
    <s v="Efectivo"/>
    <x v="0"/>
    <x v="1"/>
    <n v="0"/>
    <x v="2"/>
    <s v="Ninguna"/>
    <x v="0"/>
    <x v="1"/>
    <x v="3"/>
    <n v="2.2999999999999998"/>
    <x v="0"/>
    <n v="11"/>
    <n v="7"/>
  </r>
  <r>
    <s v="VTA00088"/>
    <x v="58"/>
    <n v="28"/>
    <x v="2"/>
    <x v="2"/>
    <x v="1"/>
    <x v="1"/>
    <x v="89"/>
    <s v="Calle San Lorenzo 47"/>
    <x v="1"/>
    <x v="19"/>
    <x v="7"/>
    <s v=""/>
    <x v="0"/>
    <x v="0"/>
    <n v="2988.34"/>
    <x v="2"/>
    <n v="8965.02"/>
    <s v="Delivery"/>
    <x v="1"/>
    <x v="2"/>
    <s v="App"/>
    <x v="2"/>
    <x v="0"/>
    <n v="10"/>
    <x v="2"/>
    <s v="Ninguna"/>
    <x v="5"/>
    <x v="2"/>
    <x v="3"/>
    <n v="2.4"/>
    <x v="0"/>
    <n v="20"/>
    <n v="17"/>
  </r>
  <r>
    <s v="VTA00123"/>
    <x v="58"/>
    <n v="28"/>
    <x v="2"/>
    <x v="2"/>
    <x v="1"/>
    <x v="1"/>
    <x v="28"/>
    <s v="Córdoba Shopping"/>
    <x v="3"/>
    <x v="7"/>
    <x v="6"/>
    <s v=""/>
    <x v="0"/>
    <x v="0"/>
    <n v="2831.66"/>
    <x v="2"/>
    <n v="8494.98"/>
    <s v="En tienda"/>
    <x v="1"/>
    <x v="0"/>
    <s v="Tarjeta"/>
    <x v="1"/>
    <x v="0"/>
    <n v="0"/>
    <x v="1"/>
    <s v="Happy Hour"/>
    <x v="4"/>
    <x v="0"/>
    <x v="3"/>
    <n v="3.7"/>
    <x v="1"/>
    <n v="36"/>
    <n v="33"/>
  </r>
  <r>
    <s v="VTA00157"/>
    <x v="58"/>
    <n v="28"/>
    <x v="2"/>
    <x v="2"/>
    <x v="1"/>
    <x v="1"/>
    <x v="393"/>
    <s v="Calle San Lorenzo 47"/>
    <x v="1"/>
    <x v="5"/>
    <x v="4"/>
    <s v="Tall"/>
    <x v="1"/>
    <x v="0"/>
    <n v="1685.53"/>
    <x v="0"/>
    <n v="5056.59"/>
    <s v="En tienda"/>
    <x v="1"/>
    <x v="0"/>
    <s v="App"/>
    <x v="2"/>
    <x v="0"/>
    <n v="10"/>
    <x v="2"/>
    <s v="Ninguna"/>
    <x v="1"/>
    <x v="2"/>
    <x v="0"/>
    <n v="14.4"/>
    <x v="0"/>
    <n v="10"/>
    <n v="7"/>
  </r>
  <r>
    <s v="VTA00265"/>
    <x v="58"/>
    <n v="28"/>
    <x v="2"/>
    <x v="2"/>
    <x v="1"/>
    <x v="1"/>
    <x v="554"/>
    <s v="San Lorenzo 25, Nueva Córdoba"/>
    <x v="0"/>
    <x v="1"/>
    <x v="1"/>
    <s v=""/>
    <x v="0"/>
    <x v="3"/>
    <n v="886.47"/>
    <x v="1"/>
    <n v="4432.3500000000004"/>
    <s v="En tienda"/>
    <x v="0"/>
    <x v="0"/>
    <s v="Tarjeta"/>
    <x v="1"/>
    <x v="0"/>
    <n v="0"/>
    <x v="2"/>
    <s v="Ninguna"/>
    <x v="2"/>
    <x v="2"/>
    <x v="1"/>
    <n v="5.8"/>
    <x v="2"/>
    <n v="38"/>
    <n v="33"/>
  </r>
  <r>
    <s v="VTA00280"/>
    <x v="58"/>
    <n v="28"/>
    <x v="2"/>
    <x v="2"/>
    <x v="1"/>
    <x v="1"/>
    <x v="331"/>
    <s v="Calle San Lorenzo 47"/>
    <x v="1"/>
    <x v="20"/>
    <x v="2"/>
    <s v=""/>
    <x v="0"/>
    <x v="2"/>
    <n v="1013.74"/>
    <x v="0"/>
    <n v="1013.74"/>
    <s v="En tienda"/>
    <x v="0"/>
    <x v="0"/>
    <s v="Tarjeta"/>
    <x v="1"/>
    <x v="0"/>
    <n v="15"/>
    <x v="0"/>
    <s v="2x1"/>
    <x v="5"/>
    <x v="1"/>
    <x v="0"/>
    <n v="14.4"/>
    <x v="3"/>
    <n v="39"/>
    <n v="38"/>
  </r>
  <r>
    <s v="VTA00287"/>
    <x v="58"/>
    <n v="28"/>
    <x v="2"/>
    <x v="2"/>
    <x v="1"/>
    <x v="1"/>
    <x v="181"/>
    <s v="Córdoba Shopping"/>
    <x v="3"/>
    <x v="10"/>
    <x v="8"/>
    <s v="Pequeño"/>
    <x v="2"/>
    <x v="4"/>
    <n v="1860.81"/>
    <x v="0"/>
    <n v="3721.62"/>
    <s v="Take Away"/>
    <x v="0"/>
    <x v="1"/>
    <s v="Tarjeta"/>
    <x v="1"/>
    <x v="0"/>
    <n v="0"/>
    <x v="0"/>
    <s v="2x1"/>
    <x v="5"/>
    <x v="2"/>
    <x v="1"/>
    <n v="5.4"/>
    <x v="1"/>
    <n v="45"/>
    <n v="43"/>
  </r>
  <r>
    <s v="VTA00326"/>
    <x v="58"/>
    <n v="28"/>
    <x v="2"/>
    <x v="2"/>
    <x v="1"/>
    <x v="1"/>
    <x v="161"/>
    <s v="Calle San Lorenzo 47"/>
    <x v="1"/>
    <x v="33"/>
    <x v="4"/>
    <s v="Venti"/>
    <x v="4"/>
    <x v="1"/>
    <n v="1839.36"/>
    <x v="0"/>
    <n v="7357.44"/>
    <s v="En tienda"/>
    <x v="1"/>
    <x v="0"/>
    <s v="App"/>
    <x v="2"/>
    <x v="0"/>
    <n v="15"/>
    <x v="0"/>
    <s v="2x1"/>
    <x v="1"/>
    <x v="0"/>
    <x v="1"/>
    <n v="9.6"/>
    <x v="4"/>
    <n v="32"/>
    <n v="28"/>
  </r>
  <r>
    <s v="VTA00360"/>
    <x v="58"/>
    <n v="28"/>
    <x v="2"/>
    <x v="2"/>
    <x v="1"/>
    <x v="1"/>
    <x v="501"/>
    <s v="Calle San Lorenzo 47"/>
    <x v="1"/>
    <x v="3"/>
    <x v="3"/>
    <s v=""/>
    <x v="0"/>
    <x v="3"/>
    <n v="1459.13"/>
    <x v="0"/>
    <n v="7295.65"/>
    <s v="Take Away"/>
    <x v="1"/>
    <x v="1"/>
    <s v="Efectivo"/>
    <x v="0"/>
    <x v="0"/>
    <n v="15"/>
    <x v="0"/>
    <s v="2x1"/>
    <x v="2"/>
    <x v="0"/>
    <x v="1"/>
    <n v="9.1"/>
    <x v="0"/>
    <n v="19"/>
    <n v="14"/>
  </r>
  <r>
    <s v="VTA00399"/>
    <x v="58"/>
    <n v="28"/>
    <x v="2"/>
    <x v="2"/>
    <x v="1"/>
    <x v="1"/>
    <x v="179"/>
    <s v="Calle San Lorenzo 47"/>
    <x v="1"/>
    <x v="0"/>
    <x v="0"/>
    <s v=""/>
    <x v="0"/>
    <x v="3"/>
    <n v="1277.97"/>
    <x v="0"/>
    <n v="6389.85"/>
    <s v="Take Away"/>
    <x v="1"/>
    <x v="1"/>
    <s v="Efectivo"/>
    <x v="0"/>
    <x v="0"/>
    <n v="15"/>
    <x v="2"/>
    <s v="Ninguna"/>
    <x v="3"/>
    <x v="1"/>
    <x v="1"/>
    <n v="8.6999999999999993"/>
    <x v="2"/>
    <n v="42"/>
    <n v="37"/>
  </r>
  <r>
    <s v="VTA00402"/>
    <x v="58"/>
    <n v="28"/>
    <x v="2"/>
    <x v="2"/>
    <x v="1"/>
    <x v="1"/>
    <x v="639"/>
    <s v="Córdoba Shopping"/>
    <x v="3"/>
    <x v="10"/>
    <x v="8"/>
    <s v="Pequeño"/>
    <x v="2"/>
    <x v="4"/>
    <n v="1833.04"/>
    <x v="0"/>
    <n v="3666.08"/>
    <s v="Delivery"/>
    <x v="0"/>
    <x v="2"/>
    <s v="Efectivo"/>
    <x v="0"/>
    <x v="0"/>
    <n v="0"/>
    <x v="2"/>
    <s v="Ninguna"/>
    <x v="5"/>
    <x v="0"/>
    <x v="2"/>
    <n v="10.7"/>
    <x v="2"/>
    <n v="25"/>
    <n v="23"/>
  </r>
  <r>
    <s v="VTA00518"/>
    <x v="58"/>
    <n v="28"/>
    <x v="2"/>
    <x v="2"/>
    <x v="1"/>
    <x v="1"/>
    <x v="426"/>
    <s v="Calle San Lorenzo 47"/>
    <x v="1"/>
    <x v="15"/>
    <x v="10"/>
    <s v=""/>
    <x v="0"/>
    <x v="2"/>
    <n v="1901.35"/>
    <x v="0"/>
    <n v="1901.35"/>
    <s v="En tienda"/>
    <x v="0"/>
    <x v="0"/>
    <s v="Tarjeta"/>
    <x v="1"/>
    <x v="1"/>
    <n v="0"/>
    <x v="0"/>
    <s v="2x1"/>
    <x v="3"/>
    <x v="1"/>
    <x v="0"/>
    <n v="14.4"/>
    <x v="2"/>
    <n v="50"/>
    <n v="49"/>
  </r>
  <r>
    <s v="VTA00533"/>
    <x v="58"/>
    <n v="28"/>
    <x v="2"/>
    <x v="2"/>
    <x v="1"/>
    <x v="1"/>
    <x v="395"/>
    <s v="San Lorenzo 25, Nueva Córdoba"/>
    <x v="0"/>
    <x v="28"/>
    <x v="2"/>
    <s v=""/>
    <x v="0"/>
    <x v="3"/>
    <n v="1003.75"/>
    <x v="0"/>
    <n v="5018.75"/>
    <s v="Delivery"/>
    <x v="1"/>
    <x v="2"/>
    <s v="Efectivo"/>
    <x v="0"/>
    <x v="1"/>
    <n v="0"/>
    <x v="2"/>
    <s v="Ninguna"/>
    <x v="1"/>
    <x v="1"/>
    <x v="1"/>
    <n v="9"/>
    <x v="1"/>
    <n v="24"/>
    <n v="19"/>
  </r>
  <r>
    <s v="VTA00617"/>
    <x v="58"/>
    <n v="28"/>
    <x v="2"/>
    <x v="2"/>
    <x v="1"/>
    <x v="1"/>
    <x v="365"/>
    <s v="Córdoba Shopping"/>
    <x v="3"/>
    <x v="24"/>
    <x v="9"/>
    <s v="Venti"/>
    <x v="4"/>
    <x v="4"/>
    <n v="1547.64"/>
    <x v="0"/>
    <n v="3095.28"/>
    <s v="Delivery"/>
    <x v="0"/>
    <x v="2"/>
    <s v="App"/>
    <x v="2"/>
    <x v="0"/>
    <n v="0"/>
    <x v="1"/>
    <s v="Happy Hour"/>
    <x v="4"/>
    <x v="0"/>
    <x v="1"/>
    <n v="7"/>
    <x v="0"/>
    <n v="14"/>
    <n v="12"/>
  </r>
  <r>
    <s v="VTA00744"/>
    <x v="58"/>
    <n v="28"/>
    <x v="2"/>
    <x v="2"/>
    <x v="1"/>
    <x v="1"/>
    <x v="363"/>
    <s v="Avenida Colón 608"/>
    <x v="2"/>
    <x v="4"/>
    <x v="2"/>
    <s v=""/>
    <x v="0"/>
    <x v="0"/>
    <n v="1252.0999999999999"/>
    <x v="0"/>
    <n v="3756.3"/>
    <s v="Take Away"/>
    <x v="0"/>
    <x v="1"/>
    <s v="Efectivo"/>
    <x v="0"/>
    <x v="0"/>
    <n v="10"/>
    <x v="2"/>
    <s v="Ninguna"/>
    <x v="1"/>
    <x v="0"/>
    <x v="1"/>
    <n v="9"/>
    <x v="4"/>
    <n v="17"/>
    <n v="14"/>
  </r>
  <r>
    <s v="VTA00907"/>
    <x v="58"/>
    <n v="28"/>
    <x v="2"/>
    <x v="2"/>
    <x v="1"/>
    <x v="1"/>
    <x v="39"/>
    <s v="Calle San Lorenzo 47"/>
    <x v="1"/>
    <x v="7"/>
    <x v="6"/>
    <s v=""/>
    <x v="0"/>
    <x v="1"/>
    <n v="3076.77"/>
    <x v="3"/>
    <n v="12307.08"/>
    <s v="Take Away"/>
    <x v="2"/>
    <x v="1"/>
    <s v="Efectivo"/>
    <x v="0"/>
    <x v="0"/>
    <n v="10"/>
    <x v="3"/>
    <s v="Combo"/>
    <x v="5"/>
    <x v="1"/>
    <x v="1"/>
    <n v="7.4"/>
    <x v="2"/>
    <n v="13"/>
    <n v="9"/>
  </r>
  <r>
    <s v="VTA00919"/>
    <x v="58"/>
    <n v="28"/>
    <x v="2"/>
    <x v="2"/>
    <x v="1"/>
    <x v="1"/>
    <x v="447"/>
    <s v="Calle San Lorenzo 47"/>
    <x v="1"/>
    <x v="8"/>
    <x v="0"/>
    <s v=""/>
    <x v="0"/>
    <x v="3"/>
    <n v="1371.67"/>
    <x v="0"/>
    <n v="6858.35"/>
    <s v="Delivery"/>
    <x v="1"/>
    <x v="2"/>
    <s v="Tarjeta"/>
    <x v="1"/>
    <x v="0"/>
    <n v="0"/>
    <x v="1"/>
    <s v="Happy Hour"/>
    <x v="4"/>
    <x v="1"/>
    <x v="1"/>
    <n v="7.6"/>
    <x v="1"/>
    <n v="43"/>
    <n v="38"/>
  </r>
  <r>
    <s v="VTA00985"/>
    <x v="58"/>
    <n v="28"/>
    <x v="2"/>
    <x v="2"/>
    <x v="1"/>
    <x v="1"/>
    <x v="771"/>
    <s v="Córdoba Shopping"/>
    <x v="3"/>
    <x v="3"/>
    <x v="3"/>
    <s v=""/>
    <x v="0"/>
    <x v="3"/>
    <n v="1294.92"/>
    <x v="0"/>
    <n v="6474.6"/>
    <s v="Take Away"/>
    <x v="1"/>
    <x v="1"/>
    <s v="Efectivo"/>
    <x v="0"/>
    <x v="1"/>
    <n v="0"/>
    <x v="3"/>
    <s v="Combo"/>
    <x v="5"/>
    <x v="0"/>
    <x v="1"/>
    <n v="8.8000000000000007"/>
    <x v="4"/>
    <n v="23"/>
    <n v="18"/>
  </r>
  <r>
    <s v="VTA01027"/>
    <x v="58"/>
    <n v="28"/>
    <x v="2"/>
    <x v="2"/>
    <x v="1"/>
    <x v="1"/>
    <x v="380"/>
    <s v="Avenida Colón 608"/>
    <x v="2"/>
    <x v="34"/>
    <x v="4"/>
    <s v="Pequeño"/>
    <x v="2"/>
    <x v="2"/>
    <n v="1574.78"/>
    <x v="0"/>
    <n v="1574.78"/>
    <s v="Delivery"/>
    <x v="0"/>
    <x v="2"/>
    <s v="Efectivo"/>
    <x v="0"/>
    <x v="0"/>
    <n v="15"/>
    <x v="0"/>
    <s v="2x1"/>
    <x v="3"/>
    <x v="0"/>
    <x v="3"/>
    <n v="2.7"/>
    <x v="0"/>
    <n v="40"/>
    <n v="39"/>
  </r>
  <r>
    <s v="VTA01073"/>
    <x v="58"/>
    <n v="28"/>
    <x v="2"/>
    <x v="2"/>
    <x v="1"/>
    <x v="1"/>
    <x v="724"/>
    <s v="Córdoba Shopping"/>
    <x v="3"/>
    <x v="7"/>
    <x v="6"/>
    <s v=""/>
    <x v="0"/>
    <x v="0"/>
    <n v="2773.59"/>
    <x v="2"/>
    <n v="8320.77"/>
    <s v="En tienda"/>
    <x v="1"/>
    <x v="0"/>
    <s v="Tarjeta"/>
    <x v="1"/>
    <x v="0"/>
    <n v="0"/>
    <x v="3"/>
    <s v="Combo"/>
    <x v="3"/>
    <x v="2"/>
    <x v="3"/>
    <n v="4.5999999999999996"/>
    <x v="4"/>
    <n v="23"/>
    <n v="20"/>
  </r>
  <r>
    <s v="VTA01093"/>
    <x v="58"/>
    <n v="28"/>
    <x v="2"/>
    <x v="2"/>
    <x v="1"/>
    <x v="1"/>
    <x v="26"/>
    <s v="Avenida Colón 608"/>
    <x v="2"/>
    <x v="3"/>
    <x v="3"/>
    <s v=""/>
    <x v="0"/>
    <x v="1"/>
    <n v="1311.21"/>
    <x v="0"/>
    <n v="5244.84"/>
    <s v="En tienda"/>
    <x v="1"/>
    <x v="0"/>
    <s v="App"/>
    <x v="2"/>
    <x v="0"/>
    <n v="0"/>
    <x v="3"/>
    <s v="Combo"/>
    <x v="3"/>
    <x v="1"/>
    <x v="0"/>
    <n v="13"/>
    <x v="4"/>
    <n v="39"/>
    <n v="35"/>
  </r>
  <r>
    <s v="VTA01115"/>
    <x v="58"/>
    <n v="28"/>
    <x v="2"/>
    <x v="2"/>
    <x v="1"/>
    <x v="1"/>
    <x v="403"/>
    <s v="San Lorenzo 25, Nueva Córdoba"/>
    <x v="0"/>
    <x v="10"/>
    <x v="8"/>
    <s v="Grande"/>
    <x v="3"/>
    <x v="4"/>
    <n v="1686.2"/>
    <x v="0"/>
    <n v="3372.4"/>
    <s v="Take Away"/>
    <x v="0"/>
    <x v="1"/>
    <s v="Efectivo"/>
    <x v="0"/>
    <x v="0"/>
    <n v="0"/>
    <x v="3"/>
    <s v="Combo"/>
    <x v="2"/>
    <x v="0"/>
    <x v="3"/>
    <n v="2.9"/>
    <x v="3"/>
    <n v="28"/>
    <n v="26"/>
  </r>
  <r>
    <s v="VTA01132"/>
    <x v="58"/>
    <n v="28"/>
    <x v="2"/>
    <x v="2"/>
    <x v="1"/>
    <x v="1"/>
    <x v="610"/>
    <s v="Avenida Colón 608"/>
    <x v="2"/>
    <x v="8"/>
    <x v="0"/>
    <s v=""/>
    <x v="0"/>
    <x v="2"/>
    <n v="1163.44"/>
    <x v="0"/>
    <n v="1163.44"/>
    <s v="Delivery"/>
    <x v="0"/>
    <x v="2"/>
    <s v="Efectivo"/>
    <x v="0"/>
    <x v="1"/>
    <n v="0"/>
    <x v="2"/>
    <s v="Ninguna"/>
    <x v="5"/>
    <x v="2"/>
    <x v="1"/>
    <n v="7.9"/>
    <x v="1"/>
    <n v="40"/>
    <n v="39"/>
  </r>
  <r>
    <s v="VTA01331"/>
    <x v="58"/>
    <n v="28"/>
    <x v="2"/>
    <x v="2"/>
    <x v="1"/>
    <x v="1"/>
    <x v="724"/>
    <s v="Córdoba Shopping"/>
    <x v="3"/>
    <x v="13"/>
    <x v="9"/>
    <s v="Tall"/>
    <x v="1"/>
    <x v="1"/>
    <n v="1667.54"/>
    <x v="0"/>
    <n v="6670.16"/>
    <s v="En tienda"/>
    <x v="1"/>
    <x v="0"/>
    <s v="App"/>
    <x v="2"/>
    <x v="1"/>
    <n v="0"/>
    <x v="3"/>
    <s v="Combo"/>
    <x v="1"/>
    <x v="0"/>
    <x v="1"/>
    <n v="5.4"/>
    <x v="0"/>
    <n v="37"/>
    <n v="33"/>
  </r>
  <r>
    <s v="VTA01333"/>
    <x v="58"/>
    <n v="28"/>
    <x v="2"/>
    <x v="2"/>
    <x v="1"/>
    <x v="1"/>
    <x v="805"/>
    <s v="San Lorenzo 25, Nueva Córdoba"/>
    <x v="0"/>
    <x v="6"/>
    <x v="5"/>
    <s v=""/>
    <x v="0"/>
    <x v="0"/>
    <n v="2188.3000000000002"/>
    <x v="2"/>
    <n v="6564.9"/>
    <s v="En tienda"/>
    <x v="1"/>
    <x v="0"/>
    <s v="Efectivo"/>
    <x v="0"/>
    <x v="1"/>
    <n v="0"/>
    <x v="2"/>
    <s v="Ninguna"/>
    <x v="3"/>
    <x v="1"/>
    <x v="0"/>
    <n v="13.2"/>
    <x v="0"/>
    <n v="37"/>
    <n v="34"/>
  </r>
  <r>
    <s v="VTA01394"/>
    <x v="58"/>
    <n v="28"/>
    <x v="2"/>
    <x v="2"/>
    <x v="1"/>
    <x v="1"/>
    <x v="423"/>
    <s v="Avenida Colón 608"/>
    <x v="2"/>
    <x v="10"/>
    <x v="8"/>
    <s v="Venti"/>
    <x v="4"/>
    <x v="3"/>
    <n v="1934.3"/>
    <x v="0"/>
    <n v="9671.5"/>
    <s v="Take Away"/>
    <x v="1"/>
    <x v="1"/>
    <s v="Efectivo"/>
    <x v="0"/>
    <x v="0"/>
    <n v="0"/>
    <x v="2"/>
    <s v="Ninguna"/>
    <x v="5"/>
    <x v="0"/>
    <x v="0"/>
    <n v="14"/>
    <x v="4"/>
    <n v="14"/>
    <n v="9"/>
  </r>
  <r>
    <s v="VTA01496"/>
    <x v="58"/>
    <n v="28"/>
    <x v="2"/>
    <x v="2"/>
    <x v="1"/>
    <x v="1"/>
    <x v="430"/>
    <s v="Calle San Lorenzo 47"/>
    <x v="1"/>
    <x v="15"/>
    <x v="10"/>
    <s v=""/>
    <x v="0"/>
    <x v="2"/>
    <n v="1417.98"/>
    <x v="0"/>
    <n v="1417.98"/>
    <s v="Delivery"/>
    <x v="0"/>
    <x v="2"/>
    <s v="Tarjeta"/>
    <x v="1"/>
    <x v="0"/>
    <n v="15"/>
    <x v="0"/>
    <s v="2x1"/>
    <x v="4"/>
    <x v="2"/>
    <x v="0"/>
    <n v="13.2"/>
    <x v="4"/>
    <n v="11"/>
    <n v="10"/>
  </r>
  <r>
    <s v="VTA01567"/>
    <x v="58"/>
    <n v="28"/>
    <x v="2"/>
    <x v="2"/>
    <x v="1"/>
    <x v="1"/>
    <x v="727"/>
    <s v="San Lorenzo 25, Nueva Córdoba"/>
    <x v="0"/>
    <x v="27"/>
    <x v="10"/>
    <s v=""/>
    <x v="0"/>
    <x v="3"/>
    <n v="1951.36"/>
    <x v="0"/>
    <n v="9756.7999999999993"/>
    <s v="En tienda"/>
    <x v="1"/>
    <x v="0"/>
    <s v="App"/>
    <x v="2"/>
    <x v="0"/>
    <n v="10"/>
    <x v="1"/>
    <s v="Happy Hour"/>
    <x v="4"/>
    <x v="2"/>
    <x v="3"/>
    <n v="2.2999999999999998"/>
    <x v="3"/>
    <n v="28"/>
    <n v="23"/>
  </r>
  <r>
    <s v="VTA01580"/>
    <x v="58"/>
    <n v="28"/>
    <x v="2"/>
    <x v="2"/>
    <x v="1"/>
    <x v="1"/>
    <x v="25"/>
    <s v="Calle San Lorenzo 47"/>
    <x v="1"/>
    <x v="35"/>
    <x v="9"/>
    <s v="Pequeño"/>
    <x v="2"/>
    <x v="1"/>
    <n v="1291.76"/>
    <x v="0"/>
    <n v="5167.04"/>
    <s v="Delivery"/>
    <x v="1"/>
    <x v="2"/>
    <s v="App"/>
    <x v="2"/>
    <x v="1"/>
    <n v="0"/>
    <x v="1"/>
    <s v="Happy Hour"/>
    <x v="5"/>
    <x v="0"/>
    <x v="2"/>
    <n v="11.1"/>
    <x v="1"/>
    <n v="45"/>
    <n v="41"/>
  </r>
  <r>
    <s v="VTA01611"/>
    <x v="58"/>
    <n v="28"/>
    <x v="2"/>
    <x v="2"/>
    <x v="1"/>
    <x v="1"/>
    <x v="212"/>
    <s v="Córdoba Shopping"/>
    <x v="3"/>
    <x v="9"/>
    <x v="7"/>
    <s v=""/>
    <x v="0"/>
    <x v="0"/>
    <n v="2059.59"/>
    <x v="2"/>
    <n v="6178.77"/>
    <s v="Take Away"/>
    <x v="1"/>
    <x v="1"/>
    <s v="Efectivo"/>
    <x v="0"/>
    <x v="0"/>
    <n v="15"/>
    <x v="1"/>
    <s v="Happy Hour"/>
    <x v="5"/>
    <x v="0"/>
    <x v="2"/>
    <n v="11.7"/>
    <x v="1"/>
    <n v="36"/>
    <n v="33"/>
  </r>
  <r>
    <s v="VTA01780"/>
    <x v="58"/>
    <n v="28"/>
    <x v="2"/>
    <x v="2"/>
    <x v="1"/>
    <x v="1"/>
    <x v="492"/>
    <s v="Calle San Lorenzo 47"/>
    <x v="1"/>
    <x v="27"/>
    <x v="10"/>
    <s v=""/>
    <x v="0"/>
    <x v="0"/>
    <n v="1671.71"/>
    <x v="0"/>
    <n v="5015.13"/>
    <s v="En tienda"/>
    <x v="1"/>
    <x v="0"/>
    <s v="Efectivo"/>
    <x v="0"/>
    <x v="0"/>
    <n v="10"/>
    <x v="0"/>
    <s v="2x1"/>
    <x v="5"/>
    <x v="2"/>
    <x v="3"/>
    <n v="3.1"/>
    <x v="2"/>
    <n v="12"/>
    <n v="9"/>
  </r>
  <r>
    <s v="VTA01856"/>
    <x v="58"/>
    <n v="28"/>
    <x v="2"/>
    <x v="2"/>
    <x v="1"/>
    <x v="1"/>
    <x v="175"/>
    <s v="San Lorenzo 25, Nueva Córdoba"/>
    <x v="0"/>
    <x v="25"/>
    <x v="2"/>
    <s v=""/>
    <x v="0"/>
    <x v="3"/>
    <n v="1121.3399999999999"/>
    <x v="0"/>
    <n v="5606.7"/>
    <s v="En tienda"/>
    <x v="1"/>
    <x v="0"/>
    <s v="Tarjeta"/>
    <x v="1"/>
    <x v="0"/>
    <n v="15"/>
    <x v="3"/>
    <s v="Combo"/>
    <x v="0"/>
    <x v="1"/>
    <x v="0"/>
    <n v="14.2"/>
    <x v="4"/>
    <n v="34"/>
    <n v="29"/>
  </r>
  <r>
    <s v="VTA01917"/>
    <x v="58"/>
    <n v="28"/>
    <x v="2"/>
    <x v="2"/>
    <x v="1"/>
    <x v="1"/>
    <x v="231"/>
    <s v="Calle San Lorenzo 47"/>
    <x v="1"/>
    <x v="1"/>
    <x v="1"/>
    <s v=""/>
    <x v="0"/>
    <x v="1"/>
    <n v="885.51"/>
    <x v="1"/>
    <n v="3542.04"/>
    <s v="Take Away"/>
    <x v="0"/>
    <x v="1"/>
    <s v="Efectivo"/>
    <x v="0"/>
    <x v="0"/>
    <n v="15"/>
    <x v="1"/>
    <s v="Happy Hour"/>
    <x v="1"/>
    <x v="2"/>
    <x v="0"/>
    <n v="14.6"/>
    <x v="3"/>
    <n v="31"/>
    <n v="27"/>
  </r>
  <r>
    <s v="VTA02023"/>
    <x v="58"/>
    <n v="28"/>
    <x v="2"/>
    <x v="2"/>
    <x v="1"/>
    <x v="1"/>
    <x v="342"/>
    <s v="Córdoba Shopping"/>
    <x v="3"/>
    <x v="10"/>
    <x v="8"/>
    <s v="Venti"/>
    <x v="4"/>
    <x v="3"/>
    <n v="1787.42"/>
    <x v="0"/>
    <n v="8937.1"/>
    <s v="En tienda"/>
    <x v="1"/>
    <x v="0"/>
    <s v="Efectivo"/>
    <x v="0"/>
    <x v="0"/>
    <n v="10"/>
    <x v="0"/>
    <s v="2x1"/>
    <x v="2"/>
    <x v="2"/>
    <x v="2"/>
    <n v="11"/>
    <x v="0"/>
    <n v="29"/>
    <n v="24"/>
  </r>
  <r>
    <s v="VTA02280"/>
    <x v="58"/>
    <n v="28"/>
    <x v="2"/>
    <x v="2"/>
    <x v="1"/>
    <x v="1"/>
    <x v="207"/>
    <s v="San Lorenzo 25, Nueva Córdoba"/>
    <x v="0"/>
    <x v="0"/>
    <x v="0"/>
    <s v=""/>
    <x v="0"/>
    <x v="3"/>
    <n v="1334.34"/>
    <x v="0"/>
    <n v="6671.7"/>
    <s v="Delivery"/>
    <x v="1"/>
    <x v="2"/>
    <s v="App"/>
    <x v="2"/>
    <x v="1"/>
    <n v="0"/>
    <x v="3"/>
    <s v="Combo"/>
    <x v="4"/>
    <x v="1"/>
    <x v="2"/>
    <n v="12.7"/>
    <x v="3"/>
    <n v="38"/>
    <n v="33"/>
  </r>
  <r>
    <s v="VTA02323"/>
    <x v="58"/>
    <n v="28"/>
    <x v="2"/>
    <x v="2"/>
    <x v="1"/>
    <x v="1"/>
    <x v="35"/>
    <s v="Córdoba Shopping"/>
    <x v="3"/>
    <x v="15"/>
    <x v="10"/>
    <s v=""/>
    <x v="0"/>
    <x v="4"/>
    <n v="1500.12"/>
    <x v="0"/>
    <n v="3000.24"/>
    <s v="Delivery"/>
    <x v="0"/>
    <x v="2"/>
    <s v="Efectivo"/>
    <x v="0"/>
    <x v="1"/>
    <n v="0"/>
    <x v="3"/>
    <s v="Combo"/>
    <x v="0"/>
    <x v="1"/>
    <x v="3"/>
    <n v="4.2"/>
    <x v="2"/>
    <n v="42"/>
    <n v="40"/>
  </r>
  <r>
    <s v="VTA02446"/>
    <x v="58"/>
    <n v="28"/>
    <x v="2"/>
    <x v="2"/>
    <x v="1"/>
    <x v="1"/>
    <x v="694"/>
    <s v="Calle San Lorenzo 47"/>
    <x v="1"/>
    <x v="28"/>
    <x v="2"/>
    <s v=""/>
    <x v="0"/>
    <x v="3"/>
    <n v="1182.28"/>
    <x v="0"/>
    <n v="5911.4"/>
    <s v="Take Away"/>
    <x v="1"/>
    <x v="1"/>
    <s v="App"/>
    <x v="2"/>
    <x v="0"/>
    <n v="10"/>
    <x v="1"/>
    <s v="Happy Hour"/>
    <x v="1"/>
    <x v="2"/>
    <x v="1"/>
    <n v="7.1"/>
    <x v="3"/>
    <n v="17"/>
    <n v="12"/>
  </r>
  <r>
    <s v="VTA02672"/>
    <x v="58"/>
    <n v="28"/>
    <x v="2"/>
    <x v="2"/>
    <x v="1"/>
    <x v="1"/>
    <x v="467"/>
    <s v="Avenida Colón 608"/>
    <x v="2"/>
    <x v="3"/>
    <x v="3"/>
    <s v=""/>
    <x v="0"/>
    <x v="0"/>
    <n v="1337.28"/>
    <x v="0"/>
    <n v="4011.84"/>
    <s v="En tienda"/>
    <x v="0"/>
    <x v="0"/>
    <s v="Tarjeta"/>
    <x v="1"/>
    <x v="1"/>
    <n v="0"/>
    <x v="1"/>
    <s v="Happy Hour"/>
    <x v="3"/>
    <x v="2"/>
    <x v="2"/>
    <n v="12.1"/>
    <x v="3"/>
    <n v="19"/>
    <n v="16"/>
  </r>
  <r>
    <s v="VTA02676"/>
    <x v="58"/>
    <n v="28"/>
    <x v="2"/>
    <x v="2"/>
    <x v="1"/>
    <x v="1"/>
    <x v="112"/>
    <s v="Calle San Lorenzo 47"/>
    <x v="1"/>
    <x v="7"/>
    <x v="6"/>
    <s v=""/>
    <x v="0"/>
    <x v="2"/>
    <n v="3382.15"/>
    <x v="3"/>
    <n v="3382.15"/>
    <s v="Take Away"/>
    <x v="0"/>
    <x v="1"/>
    <s v="Efectivo"/>
    <x v="0"/>
    <x v="0"/>
    <n v="0"/>
    <x v="1"/>
    <s v="Happy Hour"/>
    <x v="4"/>
    <x v="0"/>
    <x v="1"/>
    <n v="7.2"/>
    <x v="4"/>
    <n v="27"/>
    <n v="26"/>
  </r>
  <r>
    <s v="VTA02707"/>
    <x v="58"/>
    <n v="28"/>
    <x v="2"/>
    <x v="2"/>
    <x v="1"/>
    <x v="1"/>
    <x v="337"/>
    <s v="Avenida Colón 608"/>
    <x v="2"/>
    <x v="1"/>
    <x v="1"/>
    <s v=""/>
    <x v="0"/>
    <x v="0"/>
    <n v="1178.49"/>
    <x v="0"/>
    <n v="3535.47"/>
    <s v="En tienda"/>
    <x v="0"/>
    <x v="0"/>
    <s v="Efectivo"/>
    <x v="0"/>
    <x v="1"/>
    <n v="0"/>
    <x v="1"/>
    <s v="Happy Hour"/>
    <x v="0"/>
    <x v="0"/>
    <x v="0"/>
    <n v="14.5"/>
    <x v="1"/>
    <n v="15"/>
    <n v="12"/>
  </r>
  <r>
    <s v="VTA02766"/>
    <x v="58"/>
    <n v="28"/>
    <x v="2"/>
    <x v="2"/>
    <x v="1"/>
    <x v="1"/>
    <x v="343"/>
    <s v="Calle San Lorenzo 47"/>
    <x v="1"/>
    <x v="4"/>
    <x v="2"/>
    <s v=""/>
    <x v="0"/>
    <x v="4"/>
    <n v="1095.74"/>
    <x v="0"/>
    <n v="2191.48"/>
    <s v="En tienda"/>
    <x v="0"/>
    <x v="0"/>
    <s v="Efectivo"/>
    <x v="0"/>
    <x v="1"/>
    <n v="0"/>
    <x v="2"/>
    <s v="Ninguna"/>
    <x v="1"/>
    <x v="1"/>
    <x v="1"/>
    <n v="8.1999999999999993"/>
    <x v="2"/>
    <n v="19"/>
    <n v="17"/>
  </r>
  <r>
    <s v="VTA03092"/>
    <x v="58"/>
    <n v="28"/>
    <x v="2"/>
    <x v="2"/>
    <x v="1"/>
    <x v="1"/>
    <x v="227"/>
    <s v="Córdoba Shopping"/>
    <x v="3"/>
    <x v="23"/>
    <x v="10"/>
    <s v=""/>
    <x v="0"/>
    <x v="2"/>
    <n v="1652.13"/>
    <x v="0"/>
    <n v="1652.13"/>
    <s v="En tienda"/>
    <x v="0"/>
    <x v="0"/>
    <s v="App"/>
    <x v="2"/>
    <x v="1"/>
    <n v="0"/>
    <x v="3"/>
    <s v="Combo"/>
    <x v="1"/>
    <x v="0"/>
    <x v="2"/>
    <n v="11.2"/>
    <x v="3"/>
    <n v="23"/>
    <n v="22"/>
  </r>
  <r>
    <s v="VTA03093"/>
    <x v="58"/>
    <n v="28"/>
    <x v="2"/>
    <x v="2"/>
    <x v="1"/>
    <x v="1"/>
    <x v="551"/>
    <s v="San Lorenzo 25, Nueva Córdoba"/>
    <x v="0"/>
    <x v="8"/>
    <x v="0"/>
    <s v=""/>
    <x v="0"/>
    <x v="1"/>
    <n v="1177.8800000000001"/>
    <x v="0"/>
    <n v="4711.5200000000004"/>
    <s v="Delivery"/>
    <x v="0"/>
    <x v="2"/>
    <s v="App"/>
    <x v="2"/>
    <x v="0"/>
    <n v="10"/>
    <x v="3"/>
    <s v="Combo"/>
    <x v="1"/>
    <x v="0"/>
    <x v="2"/>
    <n v="11"/>
    <x v="2"/>
    <n v="17"/>
    <n v="13"/>
  </r>
  <r>
    <s v="VTA03243"/>
    <x v="58"/>
    <n v="28"/>
    <x v="2"/>
    <x v="2"/>
    <x v="1"/>
    <x v="1"/>
    <x v="618"/>
    <s v="Calle San Lorenzo 47"/>
    <x v="1"/>
    <x v="21"/>
    <x v="1"/>
    <s v=""/>
    <x v="0"/>
    <x v="3"/>
    <n v="1141.0999999999999"/>
    <x v="0"/>
    <n v="5705.5"/>
    <s v="Delivery"/>
    <x v="1"/>
    <x v="2"/>
    <s v="Tarjeta"/>
    <x v="1"/>
    <x v="1"/>
    <n v="0"/>
    <x v="3"/>
    <s v="Combo"/>
    <x v="0"/>
    <x v="2"/>
    <x v="1"/>
    <n v="5"/>
    <x v="1"/>
    <n v="40"/>
    <n v="35"/>
  </r>
  <r>
    <s v="VTA03265"/>
    <x v="58"/>
    <n v="28"/>
    <x v="2"/>
    <x v="2"/>
    <x v="1"/>
    <x v="1"/>
    <x v="272"/>
    <s v="San Lorenzo 25, Nueva Córdoba"/>
    <x v="0"/>
    <x v="6"/>
    <x v="5"/>
    <s v=""/>
    <x v="0"/>
    <x v="2"/>
    <n v="1632.65"/>
    <x v="0"/>
    <n v="1632.65"/>
    <s v="Take Away"/>
    <x v="0"/>
    <x v="1"/>
    <s v="Tarjeta"/>
    <x v="1"/>
    <x v="1"/>
    <n v="0"/>
    <x v="1"/>
    <s v="Happy Hour"/>
    <x v="4"/>
    <x v="2"/>
    <x v="1"/>
    <n v="5.3"/>
    <x v="0"/>
    <n v="29"/>
    <n v="28"/>
  </r>
  <r>
    <s v="VTA03363"/>
    <x v="58"/>
    <n v="28"/>
    <x v="2"/>
    <x v="2"/>
    <x v="1"/>
    <x v="1"/>
    <x v="118"/>
    <s v="Calle San Lorenzo 47"/>
    <x v="1"/>
    <x v="21"/>
    <x v="1"/>
    <s v=""/>
    <x v="0"/>
    <x v="3"/>
    <n v="1023.57"/>
    <x v="0"/>
    <n v="5117.8500000000004"/>
    <s v="Take Away"/>
    <x v="1"/>
    <x v="1"/>
    <s v="App"/>
    <x v="2"/>
    <x v="0"/>
    <n v="0"/>
    <x v="1"/>
    <s v="Happy Hour"/>
    <x v="5"/>
    <x v="2"/>
    <x v="2"/>
    <n v="12.8"/>
    <x v="3"/>
    <n v="27"/>
    <n v="22"/>
  </r>
  <r>
    <s v="VTA03409"/>
    <x v="58"/>
    <n v="28"/>
    <x v="2"/>
    <x v="2"/>
    <x v="1"/>
    <x v="1"/>
    <x v="24"/>
    <s v="Avenida Colón 608"/>
    <x v="2"/>
    <x v="3"/>
    <x v="3"/>
    <s v=""/>
    <x v="0"/>
    <x v="4"/>
    <n v="1327.7"/>
    <x v="0"/>
    <n v="2655.4"/>
    <s v="En tienda"/>
    <x v="0"/>
    <x v="0"/>
    <s v="Efectivo"/>
    <x v="0"/>
    <x v="1"/>
    <n v="0"/>
    <x v="1"/>
    <s v="Happy Hour"/>
    <x v="4"/>
    <x v="2"/>
    <x v="2"/>
    <n v="11.6"/>
    <x v="4"/>
    <n v="31"/>
    <n v="29"/>
  </r>
  <r>
    <s v="VTA03500"/>
    <x v="58"/>
    <n v="28"/>
    <x v="2"/>
    <x v="2"/>
    <x v="1"/>
    <x v="1"/>
    <x v="690"/>
    <s v="San Lorenzo 25, Nueva Córdoba"/>
    <x v="0"/>
    <x v="14"/>
    <x v="6"/>
    <s v=""/>
    <x v="0"/>
    <x v="4"/>
    <n v="2967.81"/>
    <x v="2"/>
    <n v="5935.62"/>
    <s v="En tienda"/>
    <x v="1"/>
    <x v="0"/>
    <s v="App"/>
    <x v="2"/>
    <x v="1"/>
    <n v="0"/>
    <x v="3"/>
    <s v="Combo"/>
    <x v="3"/>
    <x v="1"/>
    <x v="1"/>
    <n v="6.1"/>
    <x v="4"/>
    <n v="41"/>
    <n v="39"/>
  </r>
  <r>
    <s v="VTA03567"/>
    <x v="58"/>
    <n v="28"/>
    <x v="2"/>
    <x v="2"/>
    <x v="1"/>
    <x v="1"/>
    <x v="282"/>
    <s v="Córdoba Shopping"/>
    <x v="3"/>
    <x v="28"/>
    <x v="2"/>
    <s v=""/>
    <x v="0"/>
    <x v="1"/>
    <n v="1490.66"/>
    <x v="0"/>
    <n v="5962.64"/>
    <s v="Take Away"/>
    <x v="1"/>
    <x v="1"/>
    <s v="Tarjeta"/>
    <x v="1"/>
    <x v="1"/>
    <n v="0"/>
    <x v="0"/>
    <s v="2x1"/>
    <x v="3"/>
    <x v="0"/>
    <x v="0"/>
    <n v="13.8"/>
    <x v="4"/>
    <n v="34"/>
    <n v="30"/>
  </r>
  <r>
    <s v="VTA03684"/>
    <x v="58"/>
    <n v="28"/>
    <x v="2"/>
    <x v="2"/>
    <x v="1"/>
    <x v="1"/>
    <x v="682"/>
    <s v="Córdoba Shopping"/>
    <x v="3"/>
    <x v="0"/>
    <x v="0"/>
    <s v=""/>
    <x v="0"/>
    <x v="4"/>
    <n v="1320.33"/>
    <x v="0"/>
    <n v="2640.66"/>
    <s v="Take Away"/>
    <x v="0"/>
    <x v="1"/>
    <s v="App"/>
    <x v="2"/>
    <x v="0"/>
    <n v="10"/>
    <x v="0"/>
    <s v="2x1"/>
    <x v="2"/>
    <x v="0"/>
    <x v="3"/>
    <n v="2.2000000000000002"/>
    <x v="3"/>
    <n v="50"/>
    <n v="48"/>
  </r>
  <r>
    <s v="VTA03704"/>
    <x v="58"/>
    <n v="28"/>
    <x v="2"/>
    <x v="2"/>
    <x v="1"/>
    <x v="1"/>
    <x v="120"/>
    <s v="Calle San Lorenzo 47"/>
    <x v="1"/>
    <x v="19"/>
    <x v="7"/>
    <s v=""/>
    <x v="0"/>
    <x v="4"/>
    <n v="2885.8"/>
    <x v="2"/>
    <n v="5771.6"/>
    <s v="Delivery"/>
    <x v="1"/>
    <x v="2"/>
    <s v="Efectivo"/>
    <x v="0"/>
    <x v="1"/>
    <n v="0"/>
    <x v="3"/>
    <s v="Combo"/>
    <x v="4"/>
    <x v="0"/>
    <x v="2"/>
    <n v="12.4"/>
    <x v="1"/>
    <n v="39"/>
    <n v="37"/>
  </r>
  <r>
    <s v="VTA03758"/>
    <x v="58"/>
    <n v="28"/>
    <x v="2"/>
    <x v="2"/>
    <x v="1"/>
    <x v="1"/>
    <x v="778"/>
    <s v="Calle San Lorenzo 47"/>
    <x v="1"/>
    <x v="1"/>
    <x v="1"/>
    <s v=""/>
    <x v="0"/>
    <x v="2"/>
    <n v="1046.1400000000001"/>
    <x v="0"/>
    <n v="1046.1400000000001"/>
    <s v="En tienda"/>
    <x v="0"/>
    <x v="0"/>
    <s v="Tarjeta"/>
    <x v="1"/>
    <x v="1"/>
    <n v="0"/>
    <x v="1"/>
    <s v="Happy Hour"/>
    <x v="2"/>
    <x v="1"/>
    <x v="2"/>
    <n v="12.5"/>
    <x v="2"/>
    <n v="27"/>
    <n v="26"/>
  </r>
  <r>
    <s v="VTA03779"/>
    <x v="58"/>
    <n v="28"/>
    <x v="2"/>
    <x v="2"/>
    <x v="1"/>
    <x v="1"/>
    <x v="614"/>
    <s v="San Lorenzo 25, Nueva Córdoba"/>
    <x v="0"/>
    <x v="8"/>
    <x v="0"/>
    <s v=""/>
    <x v="0"/>
    <x v="1"/>
    <n v="1054.95"/>
    <x v="0"/>
    <n v="4219.8"/>
    <s v="Delivery"/>
    <x v="0"/>
    <x v="2"/>
    <s v="Tarjeta"/>
    <x v="1"/>
    <x v="0"/>
    <n v="15"/>
    <x v="1"/>
    <s v="Happy Hour"/>
    <x v="0"/>
    <x v="0"/>
    <x v="1"/>
    <n v="5.8"/>
    <x v="3"/>
    <n v="30"/>
    <n v="26"/>
  </r>
  <r>
    <s v="VTA03788"/>
    <x v="58"/>
    <n v="28"/>
    <x v="2"/>
    <x v="2"/>
    <x v="1"/>
    <x v="1"/>
    <x v="363"/>
    <s v="Avenida Colón 608"/>
    <x v="2"/>
    <x v="8"/>
    <x v="0"/>
    <s v=""/>
    <x v="0"/>
    <x v="0"/>
    <n v="1460.06"/>
    <x v="0"/>
    <n v="4380.18"/>
    <s v="Take Away"/>
    <x v="0"/>
    <x v="1"/>
    <s v="App"/>
    <x v="2"/>
    <x v="0"/>
    <n v="15"/>
    <x v="3"/>
    <s v="Combo"/>
    <x v="5"/>
    <x v="2"/>
    <x v="0"/>
    <n v="14.6"/>
    <x v="4"/>
    <n v="14"/>
    <n v="11"/>
  </r>
  <r>
    <s v="VTA04062"/>
    <x v="58"/>
    <n v="28"/>
    <x v="2"/>
    <x v="2"/>
    <x v="1"/>
    <x v="1"/>
    <x v="109"/>
    <s v="Córdoba Shopping"/>
    <x v="3"/>
    <x v="21"/>
    <x v="1"/>
    <s v=""/>
    <x v="0"/>
    <x v="2"/>
    <n v="1138.18"/>
    <x v="0"/>
    <n v="1138.18"/>
    <s v="Take Away"/>
    <x v="0"/>
    <x v="1"/>
    <s v="Efectivo"/>
    <x v="0"/>
    <x v="1"/>
    <n v="0"/>
    <x v="2"/>
    <s v="Ninguna"/>
    <x v="0"/>
    <x v="2"/>
    <x v="1"/>
    <n v="7.2"/>
    <x v="0"/>
    <n v="44"/>
    <n v="43"/>
  </r>
  <r>
    <s v="VTA04151"/>
    <x v="58"/>
    <n v="28"/>
    <x v="2"/>
    <x v="2"/>
    <x v="1"/>
    <x v="1"/>
    <x v="130"/>
    <s v="Córdoba Shopping"/>
    <x v="3"/>
    <x v="26"/>
    <x v="9"/>
    <s v="Venti"/>
    <x v="4"/>
    <x v="2"/>
    <n v="1748.17"/>
    <x v="0"/>
    <n v="1748.17"/>
    <s v="Delivery"/>
    <x v="0"/>
    <x v="2"/>
    <s v="App"/>
    <x v="2"/>
    <x v="1"/>
    <n v="0"/>
    <x v="1"/>
    <s v="Happy Hour"/>
    <x v="3"/>
    <x v="2"/>
    <x v="3"/>
    <n v="3.2"/>
    <x v="3"/>
    <n v="28"/>
    <n v="27"/>
  </r>
  <r>
    <s v="VTA04284"/>
    <x v="58"/>
    <n v="28"/>
    <x v="2"/>
    <x v="2"/>
    <x v="1"/>
    <x v="1"/>
    <x v="491"/>
    <s v="Calle San Lorenzo 47"/>
    <x v="1"/>
    <x v="1"/>
    <x v="1"/>
    <s v=""/>
    <x v="0"/>
    <x v="3"/>
    <n v="1173.92"/>
    <x v="0"/>
    <n v="5869.6"/>
    <s v="En tienda"/>
    <x v="1"/>
    <x v="0"/>
    <s v="Efectivo"/>
    <x v="0"/>
    <x v="1"/>
    <n v="0"/>
    <x v="0"/>
    <s v="2x1"/>
    <x v="5"/>
    <x v="0"/>
    <x v="3"/>
    <n v="2.9"/>
    <x v="3"/>
    <n v="42"/>
    <n v="37"/>
  </r>
  <r>
    <s v="VTA04312"/>
    <x v="58"/>
    <n v="28"/>
    <x v="2"/>
    <x v="2"/>
    <x v="1"/>
    <x v="1"/>
    <x v="156"/>
    <s v="Córdoba Shopping"/>
    <x v="3"/>
    <x v="4"/>
    <x v="2"/>
    <s v=""/>
    <x v="0"/>
    <x v="3"/>
    <n v="1206.6199999999999"/>
    <x v="0"/>
    <n v="6033.1"/>
    <s v="En tienda"/>
    <x v="1"/>
    <x v="0"/>
    <s v="App"/>
    <x v="2"/>
    <x v="1"/>
    <n v="0"/>
    <x v="0"/>
    <s v="2x1"/>
    <x v="5"/>
    <x v="1"/>
    <x v="2"/>
    <n v="10.8"/>
    <x v="3"/>
    <n v="37"/>
    <n v="32"/>
  </r>
  <r>
    <s v="VTA04403"/>
    <x v="58"/>
    <n v="28"/>
    <x v="2"/>
    <x v="2"/>
    <x v="1"/>
    <x v="1"/>
    <x v="367"/>
    <s v="Córdoba Shopping"/>
    <x v="3"/>
    <x v="27"/>
    <x v="10"/>
    <s v=""/>
    <x v="0"/>
    <x v="2"/>
    <n v="1683.33"/>
    <x v="0"/>
    <n v="1683.33"/>
    <s v="Take Away"/>
    <x v="0"/>
    <x v="1"/>
    <s v="Efectivo"/>
    <x v="0"/>
    <x v="0"/>
    <n v="10"/>
    <x v="0"/>
    <s v="2x1"/>
    <x v="5"/>
    <x v="2"/>
    <x v="1"/>
    <n v="5.3"/>
    <x v="1"/>
    <n v="26"/>
    <n v="25"/>
  </r>
  <r>
    <s v="VTA04693"/>
    <x v="58"/>
    <n v="28"/>
    <x v="2"/>
    <x v="2"/>
    <x v="1"/>
    <x v="1"/>
    <x v="656"/>
    <s v="Avenida Colón 608"/>
    <x v="2"/>
    <x v="9"/>
    <x v="7"/>
    <s v=""/>
    <x v="0"/>
    <x v="1"/>
    <n v="2282.1999999999998"/>
    <x v="2"/>
    <n v="9128.7999999999993"/>
    <s v="Take Away"/>
    <x v="1"/>
    <x v="1"/>
    <s v="Efectivo"/>
    <x v="0"/>
    <x v="0"/>
    <n v="10"/>
    <x v="3"/>
    <s v="Combo"/>
    <x v="2"/>
    <x v="1"/>
    <x v="1"/>
    <n v="6.5"/>
    <x v="3"/>
    <n v="43"/>
    <n v="39"/>
  </r>
  <r>
    <s v="VTA04753"/>
    <x v="58"/>
    <n v="28"/>
    <x v="2"/>
    <x v="2"/>
    <x v="1"/>
    <x v="1"/>
    <x v="559"/>
    <s v="San Lorenzo 25, Nueva Córdoba"/>
    <x v="0"/>
    <x v="23"/>
    <x v="10"/>
    <s v=""/>
    <x v="0"/>
    <x v="3"/>
    <n v="1400.78"/>
    <x v="0"/>
    <n v="7003.9"/>
    <s v="Delivery"/>
    <x v="1"/>
    <x v="2"/>
    <s v="Tarjeta"/>
    <x v="1"/>
    <x v="1"/>
    <n v="0"/>
    <x v="3"/>
    <s v="Combo"/>
    <x v="1"/>
    <x v="1"/>
    <x v="3"/>
    <n v="3.5"/>
    <x v="3"/>
    <n v="50"/>
    <n v="45"/>
  </r>
  <r>
    <s v="VTA04955"/>
    <x v="58"/>
    <n v="28"/>
    <x v="2"/>
    <x v="2"/>
    <x v="1"/>
    <x v="1"/>
    <x v="481"/>
    <s v="Avenida Colón 608"/>
    <x v="2"/>
    <x v="3"/>
    <x v="3"/>
    <s v=""/>
    <x v="0"/>
    <x v="2"/>
    <n v="1672.24"/>
    <x v="0"/>
    <n v="1672.24"/>
    <s v="Take Away"/>
    <x v="0"/>
    <x v="1"/>
    <s v="Efectivo"/>
    <x v="0"/>
    <x v="0"/>
    <n v="0"/>
    <x v="1"/>
    <s v="Happy Hour"/>
    <x v="5"/>
    <x v="1"/>
    <x v="0"/>
    <n v="13.5"/>
    <x v="4"/>
    <n v="46"/>
    <n v="45"/>
  </r>
  <r>
    <s v="VTA00057"/>
    <x v="59"/>
    <n v="1"/>
    <x v="3"/>
    <x v="3"/>
    <x v="2"/>
    <x v="2"/>
    <x v="704"/>
    <s v="San Lorenzo 25, Nueva Córdoba"/>
    <x v="0"/>
    <x v="6"/>
    <x v="5"/>
    <s v=""/>
    <x v="0"/>
    <x v="3"/>
    <n v="1848.28"/>
    <x v="0"/>
    <n v="9241.4"/>
    <s v="En tienda"/>
    <x v="1"/>
    <x v="0"/>
    <s v="Tarjeta"/>
    <x v="1"/>
    <x v="0"/>
    <n v="10"/>
    <x v="2"/>
    <s v="Ninguna"/>
    <x v="3"/>
    <x v="1"/>
    <x v="1"/>
    <n v="6.6"/>
    <x v="4"/>
    <n v="28"/>
    <n v="23"/>
  </r>
  <r>
    <s v="VTA00101"/>
    <x v="59"/>
    <n v="1"/>
    <x v="3"/>
    <x v="3"/>
    <x v="2"/>
    <x v="2"/>
    <x v="183"/>
    <s v="Calle San Lorenzo 47"/>
    <x v="1"/>
    <x v="25"/>
    <x v="2"/>
    <s v=""/>
    <x v="0"/>
    <x v="4"/>
    <n v="1267.67"/>
    <x v="0"/>
    <n v="2535.34"/>
    <s v="Delivery"/>
    <x v="0"/>
    <x v="2"/>
    <s v="App"/>
    <x v="2"/>
    <x v="0"/>
    <n v="15"/>
    <x v="2"/>
    <s v="Ninguna"/>
    <x v="5"/>
    <x v="2"/>
    <x v="3"/>
    <n v="2.2999999999999998"/>
    <x v="4"/>
    <n v="21"/>
    <n v="19"/>
  </r>
  <r>
    <s v="VTA00368"/>
    <x v="59"/>
    <n v="1"/>
    <x v="3"/>
    <x v="3"/>
    <x v="2"/>
    <x v="2"/>
    <x v="551"/>
    <s v="San Lorenzo 25, Nueva Córdoba"/>
    <x v="0"/>
    <x v="1"/>
    <x v="1"/>
    <s v=""/>
    <x v="0"/>
    <x v="3"/>
    <n v="1081.05"/>
    <x v="0"/>
    <n v="5405.25"/>
    <s v="Delivery"/>
    <x v="1"/>
    <x v="2"/>
    <s v="Tarjeta"/>
    <x v="1"/>
    <x v="0"/>
    <n v="10"/>
    <x v="0"/>
    <s v="2x1"/>
    <x v="5"/>
    <x v="1"/>
    <x v="1"/>
    <n v="9.9"/>
    <x v="0"/>
    <n v="29"/>
    <n v="24"/>
  </r>
  <r>
    <s v="VTA00421"/>
    <x v="59"/>
    <n v="1"/>
    <x v="3"/>
    <x v="3"/>
    <x v="2"/>
    <x v="2"/>
    <x v="530"/>
    <s v="San Lorenzo 25, Nueva Córdoba"/>
    <x v="0"/>
    <x v="3"/>
    <x v="3"/>
    <s v=""/>
    <x v="0"/>
    <x v="1"/>
    <n v="1339.53"/>
    <x v="0"/>
    <n v="5358.12"/>
    <s v="En tienda"/>
    <x v="1"/>
    <x v="0"/>
    <s v="Efectivo"/>
    <x v="0"/>
    <x v="0"/>
    <n v="0"/>
    <x v="0"/>
    <s v="2x1"/>
    <x v="3"/>
    <x v="1"/>
    <x v="1"/>
    <n v="9.9"/>
    <x v="4"/>
    <n v="18"/>
    <n v="14"/>
  </r>
  <r>
    <s v="VTA00424"/>
    <x v="59"/>
    <n v="1"/>
    <x v="3"/>
    <x v="3"/>
    <x v="2"/>
    <x v="2"/>
    <x v="314"/>
    <s v="San Lorenzo 25, Nueva Córdoba"/>
    <x v="0"/>
    <x v="4"/>
    <x v="2"/>
    <s v=""/>
    <x v="0"/>
    <x v="4"/>
    <n v="984.45"/>
    <x v="1"/>
    <n v="1968.9"/>
    <s v="En tienda"/>
    <x v="0"/>
    <x v="0"/>
    <s v="Efectivo"/>
    <x v="0"/>
    <x v="1"/>
    <n v="0"/>
    <x v="0"/>
    <s v="2x1"/>
    <x v="4"/>
    <x v="1"/>
    <x v="3"/>
    <n v="3.9"/>
    <x v="0"/>
    <n v="18"/>
    <n v="16"/>
  </r>
  <r>
    <s v="VTA00431"/>
    <x v="59"/>
    <n v="1"/>
    <x v="3"/>
    <x v="3"/>
    <x v="2"/>
    <x v="2"/>
    <x v="280"/>
    <s v="Avenida Colón 608"/>
    <x v="2"/>
    <x v="7"/>
    <x v="6"/>
    <s v=""/>
    <x v="0"/>
    <x v="1"/>
    <n v="3431.49"/>
    <x v="3"/>
    <n v="13725.96"/>
    <s v="Take Away"/>
    <x v="2"/>
    <x v="1"/>
    <s v="Efectivo"/>
    <x v="0"/>
    <x v="0"/>
    <n v="15"/>
    <x v="3"/>
    <s v="Combo"/>
    <x v="1"/>
    <x v="1"/>
    <x v="2"/>
    <n v="11.5"/>
    <x v="2"/>
    <n v="37"/>
    <n v="33"/>
  </r>
  <r>
    <s v="VTA00460"/>
    <x v="59"/>
    <n v="1"/>
    <x v="3"/>
    <x v="3"/>
    <x v="2"/>
    <x v="2"/>
    <x v="751"/>
    <s v="Calle San Lorenzo 47"/>
    <x v="1"/>
    <x v="3"/>
    <x v="3"/>
    <s v=""/>
    <x v="0"/>
    <x v="0"/>
    <n v="1252.44"/>
    <x v="0"/>
    <n v="3757.32"/>
    <s v="En tienda"/>
    <x v="0"/>
    <x v="0"/>
    <s v="Tarjeta"/>
    <x v="1"/>
    <x v="0"/>
    <n v="15"/>
    <x v="2"/>
    <s v="Ninguna"/>
    <x v="2"/>
    <x v="1"/>
    <x v="3"/>
    <n v="4.4000000000000004"/>
    <x v="2"/>
    <n v="20"/>
    <n v="17"/>
  </r>
  <r>
    <s v="VTA00479"/>
    <x v="59"/>
    <n v="1"/>
    <x v="3"/>
    <x v="3"/>
    <x v="2"/>
    <x v="2"/>
    <x v="72"/>
    <s v="Córdoba Shopping"/>
    <x v="3"/>
    <x v="2"/>
    <x v="2"/>
    <s v=""/>
    <x v="0"/>
    <x v="4"/>
    <n v="1045.1199999999999"/>
    <x v="0"/>
    <n v="2090.2399999999998"/>
    <s v="Delivery"/>
    <x v="0"/>
    <x v="2"/>
    <s v="Tarjeta"/>
    <x v="1"/>
    <x v="0"/>
    <n v="0"/>
    <x v="0"/>
    <s v="2x1"/>
    <x v="0"/>
    <x v="1"/>
    <x v="1"/>
    <n v="9.8000000000000007"/>
    <x v="4"/>
    <n v="43"/>
    <n v="41"/>
  </r>
  <r>
    <s v="VTA00577"/>
    <x v="59"/>
    <n v="1"/>
    <x v="3"/>
    <x v="3"/>
    <x v="2"/>
    <x v="2"/>
    <x v="202"/>
    <s v="Córdoba Shopping"/>
    <x v="3"/>
    <x v="9"/>
    <x v="7"/>
    <s v=""/>
    <x v="0"/>
    <x v="3"/>
    <n v="2516"/>
    <x v="2"/>
    <n v="12580"/>
    <s v="En tienda"/>
    <x v="2"/>
    <x v="0"/>
    <s v="App"/>
    <x v="2"/>
    <x v="0"/>
    <n v="15"/>
    <x v="3"/>
    <s v="Combo"/>
    <x v="5"/>
    <x v="1"/>
    <x v="1"/>
    <n v="7.3"/>
    <x v="2"/>
    <n v="48"/>
    <n v="43"/>
  </r>
  <r>
    <s v="VTA00595"/>
    <x v="59"/>
    <n v="1"/>
    <x v="3"/>
    <x v="3"/>
    <x v="2"/>
    <x v="2"/>
    <x v="86"/>
    <s v="Calle San Lorenzo 47"/>
    <x v="1"/>
    <x v="10"/>
    <x v="8"/>
    <s v="Grande"/>
    <x v="3"/>
    <x v="4"/>
    <n v="1692.62"/>
    <x v="0"/>
    <n v="3385.24"/>
    <s v="Take Away"/>
    <x v="0"/>
    <x v="1"/>
    <s v="App"/>
    <x v="2"/>
    <x v="1"/>
    <n v="0"/>
    <x v="0"/>
    <s v="2x1"/>
    <x v="3"/>
    <x v="1"/>
    <x v="3"/>
    <n v="4.2"/>
    <x v="1"/>
    <n v="41"/>
    <n v="39"/>
  </r>
  <r>
    <s v="VTA00687"/>
    <x v="59"/>
    <n v="1"/>
    <x v="3"/>
    <x v="3"/>
    <x v="2"/>
    <x v="2"/>
    <x v="463"/>
    <s v="Avenida Colón 608"/>
    <x v="2"/>
    <x v="19"/>
    <x v="7"/>
    <s v=""/>
    <x v="0"/>
    <x v="2"/>
    <n v="2682.21"/>
    <x v="2"/>
    <n v="2682.21"/>
    <s v="En tienda"/>
    <x v="0"/>
    <x v="0"/>
    <s v="Tarjeta"/>
    <x v="1"/>
    <x v="1"/>
    <n v="0"/>
    <x v="1"/>
    <s v="Happy Hour"/>
    <x v="3"/>
    <x v="0"/>
    <x v="1"/>
    <n v="8.9"/>
    <x v="4"/>
    <n v="19"/>
    <n v="18"/>
  </r>
  <r>
    <s v="VTA00698"/>
    <x v="59"/>
    <n v="1"/>
    <x v="3"/>
    <x v="3"/>
    <x v="2"/>
    <x v="2"/>
    <x v="379"/>
    <s v="Calle San Lorenzo 47"/>
    <x v="1"/>
    <x v="4"/>
    <x v="2"/>
    <s v=""/>
    <x v="0"/>
    <x v="2"/>
    <n v="1369.95"/>
    <x v="0"/>
    <n v="1369.95"/>
    <s v="En tienda"/>
    <x v="0"/>
    <x v="0"/>
    <s v="Efectivo"/>
    <x v="0"/>
    <x v="1"/>
    <n v="0"/>
    <x v="3"/>
    <s v="Combo"/>
    <x v="3"/>
    <x v="2"/>
    <x v="1"/>
    <n v="5.6"/>
    <x v="1"/>
    <n v="38"/>
    <n v="37"/>
  </r>
  <r>
    <s v="VTA00699"/>
    <x v="59"/>
    <n v="1"/>
    <x v="3"/>
    <x v="3"/>
    <x v="2"/>
    <x v="2"/>
    <x v="687"/>
    <s v="San Lorenzo 25, Nueva Córdoba"/>
    <x v="0"/>
    <x v="14"/>
    <x v="6"/>
    <s v=""/>
    <x v="0"/>
    <x v="4"/>
    <n v="2973.31"/>
    <x v="2"/>
    <n v="5946.62"/>
    <s v="Take Away"/>
    <x v="1"/>
    <x v="1"/>
    <s v="App"/>
    <x v="2"/>
    <x v="0"/>
    <n v="15"/>
    <x v="0"/>
    <s v="2x1"/>
    <x v="1"/>
    <x v="1"/>
    <x v="1"/>
    <n v="9.3000000000000007"/>
    <x v="0"/>
    <n v="14"/>
    <n v="12"/>
  </r>
  <r>
    <s v="VTA00708"/>
    <x v="59"/>
    <n v="1"/>
    <x v="3"/>
    <x v="3"/>
    <x v="2"/>
    <x v="2"/>
    <x v="412"/>
    <s v="Calle San Lorenzo 47"/>
    <x v="1"/>
    <x v="1"/>
    <x v="1"/>
    <s v=""/>
    <x v="0"/>
    <x v="0"/>
    <n v="1053.8599999999999"/>
    <x v="0"/>
    <n v="3161.58"/>
    <s v="Delivery"/>
    <x v="0"/>
    <x v="2"/>
    <s v="App"/>
    <x v="2"/>
    <x v="1"/>
    <n v="0"/>
    <x v="3"/>
    <s v="Combo"/>
    <x v="2"/>
    <x v="1"/>
    <x v="1"/>
    <n v="9.5"/>
    <x v="4"/>
    <n v="48"/>
    <n v="45"/>
  </r>
  <r>
    <s v="VTA00716"/>
    <x v="59"/>
    <n v="1"/>
    <x v="3"/>
    <x v="3"/>
    <x v="2"/>
    <x v="2"/>
    <x v="69"/>
    <s v="San Lorenzo 25, Nueva Córdoba"/>
    <x v="0"/>
    <x v="5"/>
    <x v="4"/>
    <s v="Venti"/>
    <x v="4"/>
    <x v="4"/>
    <n v="1591.33"/>
    <x v="0"/>
    <n v="3182.66"/>
    <s v="En tienda"/>
    <x v="0"/>
    <x v="0"/>
    <s v="Tarjeta"/>
    <x v="1"/>
    <x v="1"/>
    <n v="0"/>
    <x v="0"/>
    <s v="2x1"/>
    <x v="0"/>
    <x v="1"/>
    <x v="1"/>
    <n v="9.1999999999999993"/>
    <x v="4"/>
    <n v="48"/>
    <n v="46"/>
  </r>
  <r>
    <s v="VTA00727"/>
    <x v="59"/>
    <n v="1"/>
    <x v="3"/>
    <x v="3"/>
    <x v="2"/>
    <x v="2"/>
    <x v="374"/>
    <s v="Córdoba Shopping"/>
    <x v="3"/>
    <x v="7"/>
    <x v="6"/>
    <s v=""/>
    <x v="0"/>
    <x v="0"/>
    <n v="3487.66"/>
    <x v="3"/>
    <n v="10462.98"/>
    <s v="Take Away"/>
    <x v="2"/>
    <x v="1"/>
    <s v="App"/>
    <x v="2"/>
    <x v="1"/>
    <n v="0"/>
    <x v="3"/>
    <s v="Combo"/>
    <x v="4"/>
    <x v="0"/>
    <x v="2"/>
    <n v="11.1"/>
    <x v="1"/>
    <n v="16"/>
    <n v="13"/>
  </r>
  <r>
    <s v="VTA00807"/>
    <x v="59"/>
    <n v="1"/>
    <x v="3"/>
    <x v="3"/>
    <x v="2"/>
    <x v="2"/>
    <x v="317"/>
    <s v="San Lorenzo 25, Nueva Córdoba"/>
    <x v="0"/>
    <x v="6"/>
    <x v="5"/>
    <s v=""/>
    <x v="0"/>
    <x v="0"/>
    <n v="1981.83"/>
    <x v="0"/>
    <n v="5945.49"/>
    <s v="En tienda"/>
    <x v="1"/>
    <x v="0"/>
    <s v="Efectivo"/>
    <x v="0"/>
    <x v="0"/>
    <n v="10"/>
    <x v="1"/>
    <s v="Happy Hour"/>
    <x v="3"/>
    <x v="1"/>
    <x v="3"/>
    <n v="4.5999999999999996"/>
    <x v="1"/>
    <n v="39"/>
    <n v="36"/>
  </r>
  <r>
    <s v="VTA00943"/>
    <x v="59"/>
    <n v="1"/>
    <x v="3"/>
    <x v="3"/>
    <x v="2"/>
    <x v="2"/>
    <x v="117"/>
    <s v="Córdoba Shopping"/>
    <x v="3"/>
    <x v="21"/>
    <x v="1"/>
    <s v=""/>
    <x v="0"/>
    <x v="2"/>
    <n v="808.3"/>
    <x v="1"/>
    <n v="808.3"/>
    <s v="Delivery"/>
    <x v="0"/>
    <x v="2"/>
    <s v="Tarjeta"/>
    <x v="1"/>
    <x v="0"/>
    <n v="15"/>
    <x v="1"/>
    <s v="Happy Hour"/>
    <x v="4"/>
    <x v="1"/>
    <x v="3"/>
    <n v="2.2999999999999998"/>
    <x v="3"/>
    <n v="32"/>
    <n v="31"/>
  </r>
  <r>
    <s v="VTA01108"/>
    <x v="59"/>
    <n v="1"/>
    <x v="3"/>
    <x v="3"/>
    <x v="2"/>
    <x v="2"/>
    <x v="777"/>
    <s v="San Lorenzo 25, Nueva Córdoba"/>
    <x v="0"/>
    <x v="16"/>
    <x v="4"/>
    <s v="Tall"/>
    <x v="1"/>
    <x v="3"/>
    <n v="1533.92"/>
    <x v="0"/>
    <n v="7669.6"/>
    <s v="Take Away"/>
    <x v="1"/>
    <x v="1"/>
    <s v="Tarjeta"/>
    <x v="1"/>
    <x v="0"/>
    <n v="0"/>
    <x v="1"/>
    <s v="Happy Hour"/>
    <x v="4"/>
    <x v="0"/>
    <x v="1"/>
    <n v="9"/>
    <x v="2"/>
    <n v="49"/>
    <n v="44"/>
  </r>
  <r>
    <s v="VTA01193"/>
    <x v="59"/>
    <n v="1"/>
    <x v="3"/>
    <x v="3"/>
    <x v="2"/>
    <x v="2"/>
    <x v="156"/>
    <s v="San Lorenzo 25, Nueva Córdoba"/>
    <x v="0"/>
    <x v="9"/>
    <x v="7"/>
    <s v=""/>
    <x v="0"/>
    <x v="3"/>
    <n v="2725.88"/>
    <x v="2"/>
    <n v="13629.4"/>
    <s v="En tienda"/>
    <x v="2"/>
    <x v="0"/>
    <s v="App"/>
    <x v="2"/>
    <x v="0"/>
    <n v="10"/>
    <x v="0"/>
    <s v="2x1"/>
    <x v="3"/>
    <x v="2"/>
    <x v="3"/>
    <n v="2.2000000000000002"/>
    <x v="0"/>
    <n v="41"/>
    <n v="36"/>
  </r>
  <r>
    <s v="VTA01220"/>
    <x v="59"/>
    <n v="1"/>
    <x v="3"/>
    <x v="3"/>
    <x v="2"/>
    <x v="2"/>
    <x v="665"/>
    <s v="Córdoba Shopping"/>
    <x v="3"/>
    <x v="21"/>
    <x v="1"/>
    <s v=""/>
    <x v="0"/>
    <x v="1"/>
    <n v="972.94"/>
    <x v="1"/>
    <n v="3891.76"/>
    <s v="Delivery"/>
    <x v="0"/>
    <x v="2"/>
    <s v="Efectivo"/>
    <x v="0"/>
    <x v="0"/>
    <n v="0"/>
    <x v="2"/>
    <s v="Ninguna"/>
    <x v="5"/>
    <x v="0"/>
    <x v="3"/>
    <n v="3.6"/>
    <x v="4"/>
    <n v="19"/>
    <n v="15"/>
  </r>
  <r>
    <s v="VTA01271"/>
    <x v="59"/>
    <n v="1"/>
    <x v="3"/>
    <x v="3"/>
    <x v="2"/>
    <x v="2"/>
    <x v="427"/>
    <s v="Córdoba Shopping"/>
    <x v="3"/>
    <x v="6"/>
    <x v="5"/>
    <s v=""/>
    <x v="0"/>
    <x v="3"/>
    <n v="1879.49"/>
    <x v="0"/>
    <n v="9397.4500000000007"/>
    <s v="Take Away"/>
    <x v="1"/>
    <x v="1"/>
    <s v="App"/>
    <x v="2"/>
    <x v="0"/>
    <n v="10"/>
    <x v="1"/>
    <s v="Happy Hour"/>
    <x v="0"/>
    <x v="2"/>
    <x v="2"/>
    <n v="12.6"/>
    <x v="3"/>
    <n v="11"/>
    <n v="6"/>
  </r>
  <r>
    <s v="VTA01563"/>
    <x v="59"/>
    <n v="1"/>
    <x v="3"/>
    <x v="3"/>
    <x v="2"/>
    <x v="2"/>
    <x v="806"/>
    <s v="Avenida Colón 608"/>
    <x v="2"/>
    <x v="10"/>
    <x v="8"/>
    <s v="Tall"/>
    <x v="1"/>
    <x v="3"/>
    <n v="1641.92"/>
    <x v="0"/>
    <n v="8209.6"/>
    <s v="En tienda"/>
    <x v="1"/>
    <x v="0"/>
    <s v="Tarjeta"/>
    <x v="1"/>
    <x v="1"/>
    <n v="0"/>
    <x v="2"/>
    <s v="Ninguna"/>
    <x v="0"/>
    <x v="1"/>
    <x v="1"/>
    <n v="9.8000000000000007"/>
    <x v="4"/>
    <n v="27"/>
    <n v="22"/>
  </r>
  <r>
    <s v="VTA01654"/>
    <x v="59"/>
    <n v="1"/>
    <x v="3"/>
    <x v="3"/>
    <x v="2"/>
    <x v="2"/>
    <x v="734"/>
    <s v="Córdoba Shopping"/>
    <x v="3"/>
    <x v="10"/>
    <x v="8"/>
    <s v="Tall"/>
    <x v="1"/>
    <x v="2"/>
    <n v="1603.87"/>
    <x v="0"/>
    <n v="1603.87"/>
    <s v="Take Away"/>
    <x v="0"/>
    <x v="1"/>
    <s v="App"/>
    <x v="2"/>
    <x v="0"/>
    <n v="0"/>
    <x v="0"/>
    <s v="2x1"/>
    <x v="2"/>
    <x v="2"/>
    <x v="1"/>
    <n v="5.9"/>
    <x v="2"/>
    <n v="10"/>
    <n v="9"/>
  </r>
  <r>
    <s v="VTA01673"/>
    <x v="59"/>
    <n v="1"/>
    <x v="3"/>
    <x v="3"/>
    <x v="2"/>
    <x v="2"/>
    <x v="384"/>
    <s v="Avenida Colón 608"/>
    <x v="2"/>
    <x v="21"/>
    <x v="1"/>
    <s v=""/>
    <x v="0"/>
    <x v="4"/>
    <n v="813.95"/>
    <x v="1"/>
    <n v="1627.9"/>
    <s v="En tienda"/>
    <x v="0"/>
    <x v="0"/>
    <s v="Tarjeta"/>
    <x v="1"/>
    <x v="1"/>
    <n v="0"/>
    <x v="3"/>
    <s v="Combo"/>
    <x v="2"/>
    <x v="1"/>
    <x v="1"/>
    <n v="7.1"/>
    <x v="2"/>
    <n v="33"/>
    <n v="31"/>
  </r>
  <r>
    <s v="VTA01731"/>
    <x v="59"/>
    <n v="1"/>
    <x v="3"/>
    <x v="3"/>
    <x v="2"/>
    <x v="2"/>
    <x v="390"/>
    <s v="Avenida Colón 608"/>
    <x v="2"/>
    <x v="9"/>
    <x v="7"/>
    <s v=""/>
    <x v="0"/>
    <x v="4"/>
    <n v="2841.39"/>
    <x v="2"/>
    <n v="5682.78"/>
    <s v="Delivery"/>
    <x v="1"/>
    <x v="2"/>
    <s v="App"/>
    <x v="2"/>
    <x v="0"/>
    <n v="0"/>
    <x v="0"/>
    <s v="2x1"/>
    <x v="3"/>
    <x v="0"/>
    <x v="3"/>
    <n v="3.2"/>
    <x v="4"/>
    <n v="20"/>
    <n v="18"/>
  </r>
  <r>
    <s v="VTA01751"/>
    <x v="59"/>
    <n v="1"/>
    <x v="3"/>
    <x v="3"/>
    <x v="2"/>
    <x v="2"/>
    <x v="691"/>
    <s v="San Lorenzo 25, Nueva Córdoba"/>
    <x v="0"/>
    <x v="14"/>
    <x v="6"/>
    <s v=""/>
    <x v="0"/>
    <x v="3"/>
    <n v="3066.66"/>
    <x v="3"/>
    <n v="15333.3"/>
    <s v="Take Away"/>
    <x v="3"/>
    <x v="1"/>
    <s v="Efectivo"/>
    <x v="0"/>
    <x v="1"/>
    <n v="0"/>
    <x v="2"/>
    <s v="Ninguna"/>
    <x v="0"/>
    <x v="0"/>
    <x v="3"/>
    <n v="2"/>
    <x v="2"/>
    <n v="35"/>
    <n v="30"/>
  </r>
  <r>
    <s v="VTA01863"/>
    <x v="59"/>
    <n v="1"/>
    <x v="3"/>
    <x v="3"/>
    <x v="2"/>
    <x v="2"/>
    <x v="529"/>
    <s v="Córdoba Shopping"/>
    <x v="3"/>
    <x v="10"/>
    <x v="8"/>
    <s v="Grande"/>
    <x v="3"/>
    <x v="2"/>
    <n v="1979.59"/>
    <x v="0"/>
    <n v="1979.59"/>
    <s v="Delivery"/>
    <x v="0"/>
    <x v="2"/>
    <s v="App"/>
    <x v="2"/>
    <x v="1"/>
    <n v="0"/>
    <x v="0"/>
    <s v="2x1"/>
    <x v="2"/>
    <x v="2"/>
    <x v="3"/>
    <n v="3"/>
    <x v="3"/>
    <n v="30"/>
    <n v="29"/>
  </r>
  <r>
    <s v="VTA02028"/>
    <x v="59"/>
    <n v="1"/>
    <x v="3"/>
    <x v="3"/>
    <x v="2"/>
    <x v="2"/>
    <x v="777"/>
    <s v="Avenida Colón 608"/>
    <x v="2"/>
    <x v="7"/>
    <x v="6"/>
    <s v=""/>
    <x v="0"/>
    <x v="4"/>
    <n v="2655.84"/>
    <x v="2"/>
    <n v="5311.68"/>
    <s v="Delivery"/>
    <x v="1"/>
    <x v="2"/>
    <s v="Tarjeta"/>
    <x v="1"/>
    <x v="0"/>
    <n v="15"/>
    <x v="2"/>
    <s v="Ninguna"/>
    <x v="5"/>
    <x v="1"/>
    <x v="3"/>
    <n v="4.4000000000000004"/>
    <x v="1"/>
    <n v="16"/>
    <n v="14"/>
  </r>
  <r>
    <s v="VTA02075"/>
    <x v="59"/>
    <n v="1"/>
    <x v="3"/>
    <x v="3"/>
    <x v="2"/>
    <x v="2"/>
    <x v="321"/>
    <s v="San Lorenzo 25, Nueva Córdoba"/>
    <x v="0"/>
    <x v="1"/>
    <x v="1"/>
    <s v=""/>
    <x v="0"/>
    <x v="1"/>
    <n v="738.31"/>
    <x v="1"/>
    <n v="2953.24"/>
    <s v="En tienda"/>
    <x v="0"/>
    <x v="0"/>
    <s v="Tarjeta"/>
    <x v="1"/>
    <x v="0"/>
    <n v="15"/>
    <x v="1"/>
    <s v="Happy Hour"/>
    <x v="5"/>
    <x v="1"/>
    <x v="0"/>
    <n v="13.9"/>
    <x v="1"/>
    <n v="14"/>
    <n v="10"/>
  </r>
  <r>
    <s v="VTA02141"/>
    <x v="59"/>
    <n v="1"/>
    <x v="3"/>
    <x v="3"/>
    <x v="2"/>
    <x v="2"/>
    <x v="797"/>
    <s v="Calle San Lorenzo 47"/>
    <x v="1"/>
    <x v="9"/>
    <x v="7"/>
    <s v=""/>
    <x v="0"/>
    <x v="3"/>
    <n v="2366.04"/>
    <x v="2"/>
    <n v="11830.2"/>
    <s v="Delivery"/>
    <x v="2"/>
    <x v="2"/>
    <s v="Tarjeta"/>
    <x v="1"/>
    <x v="1"/>
    <n v="0"/>
    <x v="2"/>
    <s v="Ninguna"/>
    <x v="4"/>
    <x v="2"/>
    <x v="2"/>
    <n v="12.3"/>
    <x v="0"/>
    <n v="28"/>
    <n v="23"/>
  </r>
  <r>
    <s v="VTA02156"/>
    <x v="59"/>
    <n v="1"/>
    <x v="3"/>
    <x v="3"/>
    <x v="2"/>
    <x v="2"/>
    <x v="436"/>
    <s v="Avenida Colón 608"/>
    <x v="2"/>
    <x v="8"/>
    <x v="0"/>
    <s v=""/>
    <x v="0"/>
    <x v="2"/>
    <n v="1200.93"/>
    <x v="0"/>
    <n v="1200.93"/>
    <s v="Delivery"/>
    <x v="0"/>
    <x v="2"/>
    <s v="Tarjeta"/>
    <x v="1"/>
    <x v="1"/>
    <n v="0"/>
    <x v="1"/>
    <s v="Happy Hour"/>
    <x v="4"/>
    <x v="0"/>
    <x v="0"/>
    <n v="13.4"/>
    <x v="4"/>
    <n v="10"/>
    <n v="9"/>
  </r>
  <r>
    <s v="VTA02240"/>
    <x v="59"/>
    <n v="1"/>
    <x v="3"/>
    <x v="3"/>
    <x v="2"/>
    <x v="2"/>
    <x v="244"/>
    <s v="Calle San Lorenzo 47"/>
    <x v="1"/>
    <x v="19"/>
    <x v="7"/>
    <s v=""/>
    <x v="0"/>
    <x v="4"/>
    <n v="2250.13"/>
    <x v="2"/>
    <n v="4500.26"/>
    <s v="En tienda"/>
    <x v="0"/>
    <x v="0"/>
    <s v="App"/>
    <x v="2"/>
    <x v="1"/>
    <n v="0"/>
    <x v="0"/>
    <s v="2x1"/>
    <x v="4"/>
    <x v="1"/>
    <x v="1"/>
    <n v="8.6"/>
    <x v="3"/>
    <n v="18"/>
    <n v="16"/>
  </r>
  <r>
    <s v="VTA02398"/>
    <x v="59"/>
    <n v="1"/>
    <x v="3"/>
    <x v="3"/>
    <x v="2"/>
    <x v="2"/>
    <x v="680"/>
    <s v="San Lorenzo 25, Nueva Córdoba"/>
    <x v="0"/>
    <x v="32"/>
    <x v="9"/>
    <s v="Tall"/>
    <x v="1"/>
    <x v="0"/>
    <n v="1727.67"/>
    <x v="0"/>
    <n v="5183.01"/>
    <s v="En tienda"/>
    <x v="1"/>
    <x v="0"/>
    <s v="Efectivo"/>
    <x v="0"/>
    <x v="0"/>
    <n v="0"/>
    <x v="2"/>
    <s v="Ninguna"/>
    <x v="5"/>
    <x v="1"/>
    <x v="3"/>
    <n v="3.7"/>
    <x v="1"/>
    <n v="38"/>
    <n v="35"/>
  </r>
  <r>
    <s v="VTA02448"/>
    <x v="59"/>
    <n v="1"/>
    <x v="3"/>
    <x v="3"/>
    <x v="2"/>
    <x v="2"/>
    <x v="313"/>
    <s v="Avenida Colón 608"/>
    <x v="2"/>
    <x v="10"/>
    <x v="8"/>
    <s v="Tall"/>
    <x v="1"/>
    <x v="2"/>
    <n v="1822.07"/>
    <x v="0"/>
    <n v="1822.07"/>
    <s v="En tienda"/>
    <x v="0"/>
    <x v="0"/>
    <s v="Efectivo"/>
    <x v="0"/>
    <x v="1"/>
    <n v="0"/>
    <x v="2"/>
    <s v="Ninguna"/>
    <x v="2"/>
    <x v="0"/>
    <x v="0"/>
    <n v="13.9"/>
    <x v="3"/>
    <n v="34"/>
    <n v="33"/>
  </r>
  <r>
    <s v="VTA02501"/>
    <x v="59"/>
    <n v="1"/>
    <x v="3"/>
    <x v="3"/>
    <x v="2"/>
    <x v="2"/>
    <x v="281"/>
    <s v="Avenida Colón 608"/>
    <x v="2"/>
    <x v="2"/>
    <x v="2"/>
    <s v=""/>
    <x v="0"/>
    <x v="4"/>
    <n v="1450.67"/>
    <x v="0"/>
    <n v="2901.34"/>
    <s v="En tienda"/>
    <x v="0"/>
    <x v="0"/>
    <s v="Efectivo"/>
    <x v="0"/>
    <x v="1"/>
    <n v="0"/>
    <x v="3"/>
    <s v="Combo"/>
    <x v="1"/>
    <x v="0"/>
    <x v="1"/>
    <n v="9.6"/>
    <x v="2"/>
    <n v="44"/>
    <n v="42"/>
  </r>
  <r>
    <s v="VTA02548"/>
    <x v="59"/>
    <n v="1"/>
    <x v="3"/>
    <x v="3"/>
    <x v="2"/>
    <x v="2"/>
    <x v="25"/>
    <s v="San Lorenzo 25, Nueva Córdoba"/>
    <x v="0"/>
    <x v="25"/>
    <x v="2"/>
    <s v=""/>
    <x v="0"/>
    <x v="4"/>
    <n v="1404.28"/>
    <x v="0"/>
    <n v="2808.56"/>
    <s v="Delivery"/>
    <x v="0"/>
    <x v="2"/>
    <s v="Tarjeta"/>
    <x v="1"/>
    <x v="1"/>
    <n v="0"/>
    <x v="0"/>
    <s v="2x1"/>
    <x v="5"/>
    <x v="0"/>
    <x v="3"/>
    <n v="2.8"/>
    <x v="4"/>
    <n v="33"/>
    <n v="31"/>
  </r>
  <r>
    <s v="VTA02838"/>
    <x v="59"/>
    <n v="1"/>
    <x v="3"/>
    <x v="3"/>
    <x v="2"/>
    <x v="2"/>
    <x v="719"/>
    <s v="Córdoba Shopping"/>
    <x v="3"/>
    <x v="7"/>
    <x v="6"/>
    <s v=""/>
    <x v="0"/>
    <x v="3"/>
    <n v="2711.66"/>
    <x v="2"/>
    <n v="13558.3"/>
    <s v="Delivery"/>
    <x v="2"/>
    <x v="2"/>
    <s v="Tarjeta"/>
    <x v="1"/>
    <x v="1"/>
    <n v="0"/>
    <x v="3"/>
    <s v="Combo"/>
    <x v="5"/>
    <x v="1"/>
    <x v="0"/>
    <n v="14.7"/>
    <x v="0"/>
    <n v="36"/>
    <n v="31"/>
  </r>
  <r>
    <s v="VTA02879"/>
    <x v="59"/>
    <n v="1"/>
    <x v="3"/>
    <x v="3"/>
    <x v="2"/>
    <x v="2"/>
    <x v="255"/>
    <s v="Avenida Colón 608"/>
    <x v="2"/>
    <x v="5"/>
    <x v="4"/>
    <s v="Grande"/>
    <x v="3"/>
    <x v="4"/>
    <n v="1838.08"/>
    <x v="0"/>
    <n v="3676.16"/>
    <s v="En tienda"/>
    <x v="0"/>
    <x v="0"/>
    <s v="Tarjeta"/>
    <x v="1"/>
    <x v="0"/>
    <n v="15"/>
    <x v="2"/>
    <s v="Ninguna"/>
    <x v="5"/>
    <x v="0"/>
    <x v="3"/>
    <n v="2.2000000000000002"/>
    <x v="0"/>
    <n v="50"/>
    <n v="48"/>
  </r>
  <r>
    <s v="VTA02982"/>
    <x v="59"/>
    <n v="1"/>
    <x v="3"/>
    <x v="3"/>
    <x v="2"/>
    <x v="2"/>
    <x v="627"/>
    <s v="Córdoba Shopping"/>
    <x v="3"/>
    <x v="20"/>
    <x v="2"/>
    <s v=""/>
    <x v="0"/>
    <x v="0"/>
    <n v="1312.89"/>
    <x v="0"/>
    <n v="3938.67"/>
    <s v="Take Away"/>
    <x v="0"/>
    <x v="1"/>
    <s v="Efectivo"/>
    <x v="0"/>
    <x v="0"/>
    <n v="15"/>
    <x v="3"/>
    <s v="Combo"/>
    <x v="5"/>
    <x v="2"/>
    <x v="1"/>
    <n v="7.8"/>
    <x v="4"/>
    <n v="25"/>
    <n v="22"/>
  </r>
  <r>
    <s v="VTA02998"/>
    <x v="59"/>
    <n v="1"/>
    <x v="3"/>
    <x v="3"/>
    <x v="2"/>
    <x v="2"/>
    <x v="259"/>
    <s v="San Lorenzo 25, Nueva Córdoba"/>
    <x v="0"/>
    <x v="19"/>
    <x v="7"/>
    <s v=""/>
    <x v="0"/>
    <x v="2"/>
    <n v="2546.0700000000002"/>
    <x v="2"/>
    <n v="2546.0700000000002"/>
    <s v="Take Away"/>
    <x v="0"/>
    <x v="1"/>
    <s v="Efectivo"/>
    <x v="0"/>
    <x v="0"/>
    <n v="10"/>
    <x v="3"/>
    <s v="Combo"/>
    <x v="3"/>
    <x v="1"/>
    <x v="1"/>
    <n v="8.9"/>
    <x v="3"/>
    <n v="35"/>
    <n v="34"/>
  </r>
  <r>
    <s v="VTA03064"/>
    <x v="59"/>
    <n v="1"/>
    <x v="3"/>
    <x v="3"/>
    <x v="2"/>
    <x v="2"/>
    <x v="586"/>
    <s v="Calle San Lorenzo 47"/>
    <x v="1"/>
    <x v="6"/>
    <x v="5"/>
    <s v=""/>
    <x v="0"/>
    <x v="1"/>
    <n v="2034.34"/>
    <x v="2"/>
    <n v="8137.36"/>
    <s v="Delivery"/>
    <x v="1"/>
    <x v="2"/>
    <s v="Efectivo"/>
    <x v="0"/>
    <x v="1"/>
    <n v="0"/>
    <x v="2"/>
    <s v="Ninguna"/>
    <x v="2"/>
    <x v="2"/>
    <x v="3"/>
    <n v="3.1"/>
    <x v="0"/>
    <n v="22"/>
    <n v="18"/>
  </r>
  <r>
    <s v="VTA03078"/>
    <x v="59"/>
    <n v="1"/>
    <x v="3"/>
    <x v="3"/>
    <x v="2"/>
    <x v="2"/>
    <x v="807"/>
    <s v="San Lorenzo 25, Nueva Córdoba"/>
    <x v="0"/>
    <x v="35"/>
    <x v="9"/>
    <s v="Grande"/>
    <x v="3"/>
    <x v="2"/>
    <n v="1564.88"/>
    <x v="0"/>
    <n v="1564.88"/>
    <s v="Take Away"/>
    <x v="0"/>
    <x v="1"/>
    <s v="Efectivo"/>
    <x v="0"/>
    <x v="1"/>
    <n v="0"/>
    <x v="0"/>
    <s v="2x1"/>
    <x v="3"/>
    <x v="0"/>
    <x v="1"/>
    <n v="5.5"/>
    <x v="2"/>
    <n v="48"/>
    <n v="47"/>
  </r>
  <r>
    <s v="VTA03147"/>
    <x v="59"/>
    <n v="1"/>
    <x v="3"/>
    <x v="3"/>
    <x v="2"/>
    <x v="2"/>
    <x v="808"/>
    <s v="San Lorenzo 25, Nueva Córdoba"/>
    <x v="0"/>
    <x v="34"/>
    <x v="4"/>
    <s v="Venti"/>
    <x v="4"/>
    <x v="4"/>
    <n v="1342.6"/>
    <x v="0"/>
    <n v="2685.2"/>
    <s v="En tienda"/>
    <x v="0"/>
    <x v="0"/>
    <s v="App"/>
    <x v="2"/>
    <x v="0"/>
    <n v="0"/>
    <x v="3"/>
    <s v="Combo"/>
    <x v="3"/>
    <x v="0"/>
    <x v="2"/>
    <n v="11.5"/>
    <x v="1"/>
    <n v="12"/>
    <n v="10"/>
  </r>
  <r>
    <s v="VTA03174"/>
    <x v="59"/>
    <n v="1"/>
    <x v="3"/>
    <x v="3"/>
    <x v="2"/>
    <x v="2"/>
    <x v="487"/>
    <s v="San Lorenzo 25, Nueva Córdoba"/>
    <x v="0"/>
    <x v="7"/>
    <x v="6"/>
    <s v=""/>
    <x v="0"/>
    <x v="0"/>
    <n v="2915.05"/>
    <x v="2"/>
    <n v="8745.15"/>
    <s v="Delivery"/>
    <x v="1"/>
    <x v="2"/>
    <s v="Efectivo"/>
    <x v="0"/>
    <x v="1"/>
    <n v="0"/>
    <x v="1"/>
    <s v="Happy Hour"/>
    <x v="3"/>
    <x v="1"/>
    <x v="3"/>
    <n v="2.8"/>
    <x v="1"/>
    <n v="35"/>
    <n v="32"/>
  </r>
  <r>
    <s v="VTA03323"/>
    <x v="59"/>
    <n v="1"/>
    <x v="3"/>
    <x v="3"/>
    <x v="2"/>
    <x v="2"/>
    <x v="502"/>
    <s v="Córdoba Shopping"/>
    <x v="3"/>
    <x v="19"/>
    <x v="7"/>
    <s v=""/>
    <x v="0"/>
    <x v="4"/>
    <n v="2364.46"/>
    <x v="2"/>
    <n v="4728.92"/>
    <s v="En tienda"/>
    <x v="0"/>
    <x v="0"/>
    <s v="Tarjeta"/>
    <x v="1"/>
    <x v="1"/>
    <n v="0"/>
    <x v="1"/>
    <s v="Happy Hour"/>
    <x v="0"/>
    <x v="2"/>
    <x v="3"/>
    <n v="3.1"/>
    <x v="0"/>
    <n v="26"/>
    <n v="24"/>
  </r>
  <r>
    <s v="VTA03339"/>
    <x v="59"/>
    <n v="1"/>
    <x v="3"/>
    <x v="3"/>
    <x v="2"/>
    <x v="2"/>
    <x v="473"/>
    <s v="Calle San Lorenzo 47"/>
    <x v="1"/>
    <x v="4"/>
    <x v="2"/>
    <s v=""/>
    <x v="0"/>
    <x v="2"/>
    <n v="1190.4000000000001"/>
    <x v="0"/>
    <n v="1190.4000000000001"/>
    <s v="En tienda"/>
    <x v="0"/>
    <x v="0"/>
    <s v="App"/>
    <x v="2"/>
    <x v="0"/>
    <n v="15"/>
    <x v="0"/>
    <s v="2x1"/>
    <x v="5"/>
    <x v="1"/>
    <x v="2"/>
    <n v="10"/>
    <x v="0"/>
    <n v="19"/>
    <n v="18"/>
  </r>
  <r>
    <s v="VTA03381"/>
    <x v="59"/>
    <n v="1"/>
    <x v="3"/>
    <x v="3"/>
    <x v="2"/>
    <x v="2"/>
    <x v="787"/>
    <s v="Calle San Lorenzo 47"/>
    <x v="1"/>
    <x v="7"/>
    <x v="6"/>
    <s v=""/>
    <x v="0"/>
    <x v="1"/>
    <n v="3298.42"/>
    <x v="3"/>
    <n v="13193.68"/>
    <s v="Delivery"/>
    <x v="2"/>
    <x v="2"/>
    <s v="App"/>
    <x v="2"/>
    <x v="0"/>
    <n v="0"/>
    <x v="2"/>
    <s v="Ninguna"/>
    <x v="2"/>
    <x v="2"/>
    <x v="0"/>
    <n v="14.9"/>
    <x v="0"/>
    <n v="32"/>
    <n v="28"/>
  </r>
  <r>
    <s v="VTA03496"/>
    <x v="59"/>
    <n v="1"/>
    <x v="3"/>
    <x v="3"/>
    <x v="2"/>
    <x v="2"/>
    <x v="240"/>
    <s v="Calle San Lorenzo 47"/>
    <x v="1"/>
    <x v="33"/>
    <x v="4"/>
    <s v="Pequeño"/>
    <x v="2"/>
    <x v="0"/>
    <n v="1500.15"/>
    <x v="0"/>
    <n v="4500.45"/>
    <s v="Take Away"/>
    <x v="0"/>
    <x v="1"/>
    <s v="App"/>
    <x v="2"/>
    <x v="1"/>
    <n v="0"/>
    <x v="3"/>
    <s v="Combo"/>
    <x v="1"/>
    <x v="2"/>
    <x v="2"/>
    <n v="10.8"/>
    <x v="4"/>
    <n v="27"/>
    <n v="24"/>
  </r>
  <r>
    <s v="VTA03530"/>
    <x v="59"/>
    <n v="1"/>
    <x v="3"/>
    <x v="3"/>
    <x v="2"/>
    <x v="2"/>
    <x v="621"/>
    <s v="Calle San Lorenzo 47"/>
    <x v="1"/>
    <x v="8"/>
    <x v="0"/>
    <s v=""/>
    <x v="0"/>
    <x v="3"/>
    <n v="1030.8499999999999"/>
    <x v="0"/>
    <n v="5154.25"/>
    <s v="Delivery"/>
    <x v="1"/>
    <x v="2"/>
    <s v="App"/>
    <x v="2"/>
    <x v="0"/>
    <n v="0"/>
    <x v="3"/>
    <s v="Combo"/>
    <x v="4"/>
    <x v="0"/>
    <x v="1"/>
    <n v="7.4"/>
    <x v="4"/>
    <n v="36"/>
    <n v="31"/>
  </r>
  <r>
    <s v="VTA03550"/>
    <x v="59"/>
    <n v="1"/>
    <x v="3"/>
    <x v="3"/>
    <x v="2"/>
    <x v="2"/>
    <x v="536"/>
    <s v="Avenida Colón 608"/>
    <x v="2"/>
    <x v="8"/>
    <x v="0"/>
    <s v=""/>
    <x v="0"/>
    <x v="0"/>
    <n v="1108.5"/>
    <x v="0"/>
    <n v="3325.5"/>
    <s v="Take Away"/>
    <x v="0"/>
    <x v="1"/>
    <s v="Efectivo"/>
    <x v="0"/>
    <x v="0"/>
    <n v="10"/>
    <x v="1"/>
    <s v="Happy Hour"/>
    <x v="2"/>
    <x v="2"/>
    <x v="2"/>
    <n v="11.6"/>
    <x v="1"/>
    <n v="14"/>
    <n v="11"/>
  </r>
  <r>
    <s v="VTA03967"/>
    <x v="59"/>
    <n v="1"/>
    <x v="3"/>
    <x v="3"/>
    <x v="2"/>
    <x v="2"/>
    <x v="518"/>
    <s v="San Lorenzo 25, Nueva Córdoba"/>
    <x v="0"/>
    <x v="19"/>
    <x v="7"/>
    <s v=""/>
    <x v="0"/>
    <x v="4"/>
    <n v="2217.14"/>
    <x v="2"/>
    <n v="4434.28"/>
    <s v="En tienda"/>
    <x v="0"/>
    <x v="0"/>
    <s v="Efectivo"/>
    <x v="0"/>
    <x v="1"/>
    <n v="0"/>
    <x v="1"/>
    <s v="Happy Hour"/>
    <x v="0"/>
    <x v="2"/>
    <x v="1"/>
    <n v="5.3"/>
    <x v="2"/>
    <n v="49"/>
    <n v="47"/>
  </r>
  <r>
    <s v="VTA03972"/>
    <x v="59"/>
    <n v="1"/>
    <x v="3"/>
    <x v="3"/>
    <x v="2"/>
    <x v="2"/>
    <x v="66"/>
    <s v="Córdoba Shopping"/>
    <x v="3"/>
    <x v="25"/>
    <x v="2"/>
    <s v=""/>
    <x v="0"/>
    <x v="0"/>
    <n v="1305.96"/>
    <x v="0"/>
    <n v="3917.88"/>
    <s v="En tienda"/>
    <x v="0"/>
    <x v="0"/>
    <s v="Efectivo"/>
    <x v="0"/>
    <x v="1"/>
    <n v="0"/>
    <x v="2"/>
    <s v="Ninguna"/>
    <x v="1"/>
    <x v="2"/>
    <x v="2"/>
    <n v="12.9"/>
    <x v="0"/>
    <n v="43"/>
    <n v="40"/>
  </r>
  <r>
    <s v="VTA04047"/>
    <x v="59"/>
    <n v="1"/>
    <x v="3"/>
    <x v="3"/>
    <x v="2"/>
    <x v="2"/>
    <x v="802"/>
    <s v="Calle San Lorenzo 47"/>
    <x v="1"/>
    <x v="10"/>
    <x v="8"/>
    <s v="Tall"/>
    <x v="1"/>
    <x v="3"/>
    <n v="1937.94"/>
    <x v="0"/>
    <n v="9689.7000000000007"/>
    <s v="Delivery"/>
    <x v="1"/>
    <x v="2"/>
    <s v="Efectivo"/>
    <x v="0"/>
    <x v="1"/>
    <n v="0"/>
    <x v="3"/>
    <s v="Combo"/>
    <x v="0"/>
    <x v="2"/>
    <x v="3"/>
    <n v="3.3"/>
    <x v="0"/>
    <n v="48"/>
    <n v="43"/>
  </r>
  <r>
    <s v="VTA04066"/>
    <x v="59"/>
    <n v="1"/>
    <x v="3"/>
    <x v="3"/>
    <x v="2"/>
    <x v="2"/>
    <x v="540"/>
    <s v="Córdoba Shopping"/>
    <x v="3"/>
    <x v="10"/>
    <x v="8"/>
    <s v="Tall"/>
    <x v="1"/>
    <x v="1"/>
    <n v="1557.87"/>
    <x v="0"/>
    <n v="6231.48"/>
    <s v="Take Away"/>
    <x v="1"/>
    <x v="1"/>
    <s v="Tarjeta"/>
    <x v="1"/>
    <x v="1"/>
    <n v="0"/>
    <x v="2"/>
    <s v="Ninguna"/>
    <x v="5"/>
    <x v="0"/>
    <x v="2"/>
    <n v="12.5"/>
    <x v="3"/>
    <n v="18"/>
    <n v="14"/>
  </r>
  <r>
    <s v="VTA04108"/>
    <x v="59"/>
    <n v="1"/>
    <x v="3"/>
    <x v="3"/>
    <x v="2"/>
    <x v="2"/>
    <x v="107"/>
    <s v="Calle San Lorenzo 47"/>
    <x v="1"/>
    <x v="6"/>
    <x v="5"/>
    <s v=""/>
    <x v="0"/>
    <x v="2"/>
    <n v="2100.6799999999998"/>
    <x v="2"/>
    <n v="2100.6799999999998"/>
    <s v="Delivery"/>
    <x v="0"/>
    <x v="2"/>
    <s v="App"/>
    <x v="2"/>
    <x v="1"/>
    <n v="0"/>
    <x v="0"/>
    <s v="2x1"/>
    <x v="1"/>
    <x v="1"/>
    <x v="1"/>
    <n v="6.8"/>
    <x v="0"/>
    <n v="42"/>
    <n v="41"/>
  </r>
  <r>
    <s v="VTA04213"/>
    <x v="59"/>
    <n v="1"/>
    <x v="3"/>
    <x v="3"/>
    <x v="2"/>
    <x v="2"/>
    <x v="353"/>
    <s v="Calle San Lorenzo 47"/>
    <x v="1"/>
    <x v="30"/>
    <x v="9"/>
    <s v="Pequeño"/>
    <x v="2"/>
    <x v="1"/>
    <n v="1781.41"/>
    <x v="0"/>
    <n v="7125.64"/>
    <s v="Delivery"/>
    <x v="1"/>
    <x v="2"/>
    <s v="Tarjeta"/>
    <x v="1"/>
    <x v="0"/>
    <n v="0"/>
    <x v="0"/>
    <s v="2x1"/>
    <x v="3"/>
    <x v="0"/>
    <x v="0"/>
    <n v="14.1"/>
    <x v="1"/>
    <n v="18"/>
    <n v="14"/>
  </r>
  <r>
    <s v="VTA04459"/>
    <x v="59"/>
    <n v="1"/>
    <x v="3"/>
    <x v="3"/>
    <x v="2"/>
    <x v="2"/>
    <x v="532"/>
    <s v="Avenida Colón 608"/>
    <x v="2"/>
    <x v="10"/>
    <x v="8"/>
    <s v="Venti"/>
    <x v="4"/>
    <x v="3"/>
    <n v="2003.85"/>
    <x v="2"/>
    <n v="10019.25"/>
    <s v="Delivery"/>
    <x v="2"/>
    <x v="2"/>
    <s v="Efectivo"/>
    <x v="0"/>
    <x v="1"/>
    <n v="0"/>
    <x v="0"/>
    <s v="2x1"/>
    <x v="3"/>
    <x v="0"/>
    <x v="2"/>
    <n v="12.2"/>
    <x v="0"/>
    <n v="19"/>
    <n v="14"/>
  </r>
  <r>
    <s v="VTA04920"/>
    <x v="59"/>
    <n v="1"/>
    <x v="3"/>
    <x v="3"/>
    <x v="2"/>
    <x v="2"/>
    <x v="439"/>
    <s v="Avenida Colón 608"/>
    <x v="2"/>
    <x v="3"/>
    <x v="3"/>
    <s v=""/>
    <x v="0"/>
    <x v="1"/>
    <n v="1161.3399999999999"/>
    <x v="0"/>
    <n v="4645.3599999999997"/>
    <s v="Delivery"/>
    <x v="0"/>
    <x v="2"/>
    <s v="Efectivo"/>
    <x v="0"/>
    <x v="0"/>
    <n v="15"/>
    <x v="0"/>
    <s v="2x1"/>
    <x v="4"/>
    <x v="2"/>
    <x v="3"/>
    <n v="2.6"/>
    <x v="4"/>
    <n v="40"/>
    <n v="36"/>
  </r>
  <r>
    <s v="VTA04977"/>
    <x v="59"/>
    <n v="1"/>
    <x v="3"/>
    <x v="3"/>
    <x v="2"/>
    <x v="2"/>
    <x v="145"/>
    <s v="Avenida Colón 608"/>
    <x v="2"/>
    <x v="23"/>
    <x v="10"/>
    <s v=""/>
    <x v="0"/>
    <x v="2"/>
    <n v="1658.65"/>
    <x v="0"/>
    <n v="1658.65"/>
    <s v="En tienda"/>
    <x v="0"/>
    <x v="0"/>
    <s v="Efectivo"/>
    <x v="0"/>
    <x v="1"/>
    <n v="0"/>
    <x v="0"/>
    <s v="2x1"/>
    <x v="3"/>
    <x v="2"/>
    <x v="2"/>
    <n v="10.199999999999999"/>
    <x v="1"/>
    <n v="30"/>
    <n v="29"/>
  </r>
  <r>
    <s v="VTA00042"/>
    <x v="60"/>
    <n v="2"/>
    <x v="4"/>
    <x v="4"/>
    <x v="2"/>
    <x v="2"/>
    <x v="765"/>
    <s v="Avenida Colón 608"/>
    <x v="2"/>
    <x v="8"/>
    <x v="0"/>
    <s v=""/>
    <x v="0"/>
    <x v="4"/>
    <n v="1271.73"/>
    <x v="0"/>
    <n v="2543.46"/>
    <s v="Take Away"/>
    <x v="0"/>
    <x v="1"/>
    <s v="Efectivo"/>
    <x v="0"/>
    <x v="1"/>
    <n v="0"/>
    <x v="1"/>
    <s v="Happy Hour"/>
    <x v="5"/>
    <x v="0"/>
    <x v="1"/>
    <n v="8.3000000000000007"/>
    <x v="2"/>
    <n v="22"/>
    <n v="20"/>
  </r>
  <r>
    <s v="VTA00068"/>
    <x v="60"/>
    <n v="2"/>
    <x v="4"/>
    <x v="4"/>
    <x v="2"/>
    <x v="2"/>
    <x v="641"/>
    <s v="Córdoba Shopping"/>
    <x v="3"/>
    <x v="25"/>
    <x v="2"/>
    <s v=""/>
    <x v="0"/>
    <x v="2"/>
    <n v="1350.79"/>
    <x v="0"/>
    <n v="1350.79"/>
    <s v="Delivery"/>
    <x v="0"/>
    <x v="2"/>
    <s v="App"/>
    <x v="2"/>
    <x v="0"/>
    <n v="10"/>
    <x v="0"/>
    <s v="2x1"/>
    <x v="1"/>
    <x v="1"/>
    <x v="1"/>
    <n v="5.8"/>
    <x v="0"/>
    <n v="34"/>
    <n v="33"/>
  </r>
  <r>
    <s v="VTA00105"/>
    <x v="60"/>
    <n v="2"/>
    <x v="4"/>
    <x v="4"/>
    <x v="2"/>
    <x v="2"/>
    <x v="417"/>
    <s v="Avenida Colón 608"/>
    <x v="2"/>
    <x v="1"/>
    <x v="1"/>
    <s v=""/>
    <x v="0"/>
    <x v="2"/>
    <n v="746.65"/>
    <x v="1"/>
    <n v="746.65"/>
    <s v="En tienda"/>
    <x v="0"/>
    <x v="0"/>
    <s v="Efectivo"/>
    <x v="0"/>
    <x v="0"/>
    <n v="10"/>
    <x v="1"/>
    <s v="Happy Hour"/>
    <x v="5"/>
    <x v="2"/>
    <x v="1"/>
    <n v="6.8"/>
    <x v="4"/>
    <n v="28"/>
    <n v="27"/>
  </r>
  <r>
    <s v="VTA00121"/>
    <x v="60"/>
    <n v="2"/>
    <x v="4"/>
    <x v="4"/>
    <x v="2"/>
    <x v="2"/>
    <x v="45"/>
    <s v="San Lorenzo 25, Nueva Córdoba"/>
    <x v="0"/>
    <x v="14"/>
    <x v="6"/>
    <s v=""/>
    <x v="0"/>
    <x v="1"/>
    <n v="3450.23"/>
    <x v="3"/>
    <n v="13800.92"/>
    <s v="Take Away"/>
    <x v="2"/>
    <x v="1"/>
    <s v="App"/>
    <x v="2"/>
    <x v="1"/>
    <n v="0"/>
    <x v="2"/>
    <s v="Ninguna"/>
    <x v="3"/>
    <x v="2"/>
    <x v="2"/>
    <n v="10.4"/>
    <x v="3"/>
    <n v="39"/>
    <n v="35"/>
  </r>
  <r>
    <s v="VTA00183"/>
    <x v="60"/>
    <n v="2"/>
    <x v="4"/>
    <x v="4"/>
    <x v="2"/>
    <x v="2"/>
    <x v="806"/>
    <s v="Córdoba Shopping"/>
    <x v="3"/>
    <x v="15"/>
    <x v="10"/>
    <s v=""/>
    <x v="0"/>
    <x v="0"/>
    <n v="1943.54"/>
    <x v="0"/>
    <n v="5830.62"/>
    <s v="Take Away"/>
    <x v="1"/>
    <x v="1"/>
    <s v="Efectivo"/>
    <x v="0"/>
    <x v="1"/>
    <n v="0"/>
    <x v="2"/>
    <s v="Ninguna"/>
    <x v="2"/>
    <x v="1"/>
    <x v="2"/>
    <n v="12"/>
    <x v="3"/>
    <n v="49"/>
    <n v="46"/>
  </r>
  <r>
    <s v="VTA00283"/>
    <x v="60"/>
    <n v="2"/>
    <x v="4"/>
    <x v="4"/>
    <x v="2"/>
    <x v="2"/>
    <x v="714"/>
    <s v="San Lorenzo 25, Nueva Córdoba"/>
    <x v="0"/>
    <x v="29"/>
    <x v="9"/>
    <s v="Grande"/>
    <x v="3"/>
    <x v="4"/>
    <n v="1705.05"/>
    <x v="0"/>
    <n v="3410.1"/>
    <s v="Take Away"/>
    <x v="0"/>
    <x v="1"/>
    <s v="Efectivo"/>
    <x v="0"/>
    <x v="1"/>
    <n v="0"/>
    <x v="1"/>
    <s v="Happy Hour"/>
    <x v="0"/>
    <x v="2"/>
    <x v="0"/>
    <n v="14.1"/>
    <x v="2"/>
    <n v="45"/>
    <n v="43"/>
  </r>
  <r>
    <s v="VTA00391"/>
    <x v="60"/>
    <n v="2"/>
    <x v="4"/>
    <x v="4"/>
    <x v="2"/>
    <x v="2"/>
    <x v="682"/>
    <s v="San Lorenzo 25, Nueva Córdoba"/>
    <x v="0"/>
    <x v="23"/>
    <x v="10"/>
    <s v=""/>
    <x v="0"/>
    <x v="0"/>
    <n v="1873.55"/>
    <x v="0"/>
    <n v="5620.65"/>
    <s v="Take Away"/>
    <x v="1"/>
    <x v="1"/>
    <s v="App"/>
    <x v="2"/>
    <x v="1"/>
    <n v="0"/>
    <x v="3"/>
    <s v="Combo"/>
    <x v="2"/>
    <x v="1"/>
    <x v="1"/>
    <n v="9.9"/>
    <x v="3"/>
    <n v="15"/>
    <n v="12"/>
  </r>
  <r>
    <s v="VTA00427"/>
    <x v="60"/>
    <n v="2"/>
    <x v="4"/>
    <x v="4"/>
    <x v="2"/>
    <x v="2"/>
    <x v="160"/>
    <s v="Córdoba Shopping"/>
    <x v="3"/>
    <x v="6"/>
    <x v="5"/>
    <s v=""/>
    <x v="0"/>
    <x v="2"/>
    <n v="1935.23"/>
    <x v="0"/>
    <n v="1935.23"/>
    <s v="Delivery"/>
    <x v="0"/>
    <x v="2"/>
    <s v="Efectivo"/>
    <x v="0"/>
    <x v="1"/>
    <n v="0"/>
    <x v="0"/>
    <s v="2x1"/>
    <x v="3"/>
    <x v="0"/>
    <x v="1"/>
    <n v="8.8000000000000007"/>
    <x v="1"/>
    <n v="10"/>
    <n v="9"/>
  </r>
  <r>
    <s v="VTA00449"/>
    <x v="60"/>
    <n v="2"/>
    <x v="4"/>
    <x v="4"/>
    <x v="2"/>
    <x v="2"/>
    <x v="59"/>
    <s v="Córdoba Shopping"/>
    <x v="3"/>
    <x v="3"/>
    <x v="3"/>
    <s v=""/>
    <x v="0"/>
    <x v="2"/>
    <n v="1190.98"/>
    <x v="0"/>
    <n v="1190.98"/>
    <s v="Take Away"/>
    <x v="0"/>
    <x v="1"/>
    <s v="Tarjeta"/>
    <x v="1"/>
    <x v="0"/>
    <n v="0"/>
    <x v="2"/>
    <s v="Ninguna"/>
    <x v="3"/>
    <x v="0"/>
    <x v="1"/>
    <n v="7.3"/>
    <x v="3"/>
    <n v="40"/>
    <n v="39"/>
  </r>
  <r>
    <s v="VTA00779"/>
    <x v="60"/>
    <n v="2"/>
    <x v="4"/>
    <x v="4"/>
    <x v="2"/>
    <x v="2"/>
    <x v="712"/>
    <s v="Avenida Colón 608"/>
    <x v="2"/>
    <x v="11"/>
    <x v="9"/>
    <s v="Pequeño"/>
    <x v="2"/>
    <x v="2"/>
    <n v="1647.2"/>
    <x v="0"/>
    <n v="1647.2"/>
    <s v="En tienda"/>
    <x v="0"/>
    <x v="0"/>
    <s v="App"/>
    <x v="2"/>
    <x v="0"/>
    <n v="10"/>
    <x v="0"/>
    <s v="2x1"/>
    <x v="0"/>
    <x v="2"/>
    <x v="1"/>
    <n v="8.1"/>
    <x v="1"/>
    <n v="42"/>
    <n v="41"/>
  </r>
  <r>
    <s v="VTA00824"/>
    <x v="60"/>
    <n v="2"/>
    <x v="4"/>
    <x v="4"/>
    <x v="2"/>
    <x v="2"/>
    <x v="792"/>
    <s v="San Lorenzo 25, Nueva Córdoba"/>
    <x v="0"/>
    <x v="6"/>
    <x v="5"/>
    <s v=""/>
    <x v="0"/>
    <x v="2"/>
    <n v="1801.47"/>
    <x v="0"/>
    <n v="1801.47"/>
    <s v="Take Away"/>
    <x v="0"/>
    <x v="1"/>
    <s v="Tarjeta"/>
    <x v="1"/>
    <x v="0"/>
    <n v="10"/>
    <x v="2"/>
    <s v="Ninguna"/>
    <x v="5"/>
    <x v="2"/>
    <x v="2"/>
    <n v="11.3"/>
    <x v="2"/>
    <n v="34"/>
    <n v="33"/>
  </r>
  <r>
    <s v="VTA00856"/>
    <x v="60"/>
    <n v="2"/>
    <x v="4"/>
    <x v="4"/>
    <x v="2"/>
    <x v="2"/>
    <x v="329"/>
    <s v="Avenida Colón 608"/>
    <x v="2"/>
    <x v="21"/>
    <x v="1"/>
    <s v=""/>
    <x v="0"/>
    <x v="4"/>
    <n v="724.91"/>
    <x v="1"/>
    <n v="1449.82"/>
    <s v="En tienda"/>
    <x v="0"/>
    <x v="0"/>
    <s v="Tarjeta"/>
    <x v="1"/>
    <x v="0"/>
    <n v="0"/>
    <x v="0"/>
    <s v="2x1"/>
    <x v="5"/>
    <x v="2"/>
    <x v="1"/>
    <n v="7.9"/>
    <x v="0"/>
    <n v="13"/>
    <n v="11"/>
  </r>
  <r>
    <s v="VTA00892"/>
    <x v="60"/>
    <n v="2"/>
    <x v="4"/>
    <x v="4"/>
    <x v="2"/>
    <x v="2"/>
    <x v="199"/>
    <s v="Calle San Lorenzo 47"/>
    <x v="1"/>
    <x v="10"/>
    <x v="8"/>
    <s v="Pequeño"/>
    <x v="2"/>
    <x v="3"/>
    <n v="2056.54"/>
    <x v="2"/>
    <n v="10282.700000000001"/>
    <s v="En tienda"/>
    <x v="2"/>
    <x v="0"/>
    <s v="App"/>
    <x v="2"/>
    <x v="0"/>
    <n v="0"/>
    <x v="3"/>
    <s v="Combo"/>
    <x v="3"/>
    <x v="0"/>
    <x v="1"/>
    <n v="8.5"/>
    <x v="4"/>
    <n v="19"/>
    <n v="14"/>
  </r>
  <r>
    <s v="VTA00982"/>
    <x v="60"/>
    <n v="2"/>
    <x v="4"/>
    <x v="4"/>
    <x v="2"/>
    <x v="2"/>
    <x v="183"/>
    <s v="Córdoba Shopping"/>
    <x v="3"/>
    <x v="9"/>
    <x v="7"/>
    <s v=""/>
    <x v="0"/>
    <x v="1"/>
    <n v="2034.29"/>
    <x v="2"/>
    <n v="8137.16"/>
    <s v="Take Away"/>
    <x v="1"/>
    <x v="1"/>
    <s v="App"/>
    <x v="2"/>
    <x v="1"/>
    <n v="0"/>
    <x v="0"/>
    <s v="2x1"/>
    <x v="0"/>
    <x v="1"/>
    <x v="2"/>
    <n v="10.7"/>
    <x v="2"/>
    <n v="38"/>
    <n v="34"/>
  </r>
  <r>
    <s v="VTA01101"/>
    <x v="60"/>
    <n v="2"/>
    <x v="4"/>
    <x v="4"/>
    <x v="2"/>
    <x v="2"/>
    <x v="212"/>
    <s v="Córdoba Shopping"/>
    <x v="3"/>
    <x v="25"/>
    <x v="2"/>
    <s v=""/>
    <x v="0"/>
    <x v="0"/>
    <n v="1298.21"/>
    <x v="0"/>
    <n v="3894.63"/>
    <s v="Take Away"/>
    <x v="0"/>
    <x v="1"/>
    <s v="Tarjeta"/>
    <x v="1"/>
    <x v="0"/>
    <n v="15"/>
    <x v="1"/>
    <s v="Happy Hour"/>
    <x v="1"/>
    <x v="0"/>
    <x v="1"/>
    <n v="7.1"/>
    <x v="4"/>
    <n v="47"/>
    <n v="44"/>
  </r>
  <r>
    <s v="VTA01202"/>
    <x v="60"/>
    <n v="2"/>
    <x v="4"/>
    <x v="4"/>
    <x v="2"/>
    <x v="2"/>
    <x v="488"/>
    <s v="Calle San Lorenzo 47"/>
    <x v="1"/>
    <x v="0"/>
    <x v="0"/>
    <s v=""/>
    <x v="0"/>
    <x v="1"/>
    <n v="1367.86"/>
    <x v="0"/>
    <n v="5471.44"/>
    <s v="Take Away"/>
    <x v="1"/>
    <x v="1"/>
    <s v="Efectivo"/>
    <x v="0"/>
    <x v="1"/>
    <n v="0"/>
    <x v="0"/>
    <s v="2x1"/>
    <x v="0"/>
    <x v="1"/>
    <x v="2"/>
    <n v="11.9"/>
    <x v="1"/>
    <n v="35"/>
    <n v="31"/>
  </r>
  <r>
    <s v="VTA01339"/>
    <x v="60"/>
    <n v="2"/>
    <x v="4"/>
    <x v="4"/>
    <x v="2"/>
    <x v="2"/>
    <x v="85"/>
    <s v="Avenida Colón 608"/>
    <x v="2"/>
    <x v="33"/>
    <x v="4"/>
    <s v="Tall"/>
    <x v="1"/>
    <x v="2"/>
    <n v="1578.49"/>
    <x v="0"/>
    <n v="1578.49"/>
    <s v="Delivery"/>
    <x v="0"/>
    <x v="2"/>
    <s v="App"/>
    <x v="2"/>
    <x v="1"/>
    <n v="0"/>
    <x v="1"/>
    <s v="Happy Hour"/>
    <x v="1"/>
    <x v="1"/>
    <x v="0"/>
    <n v="13.3"/>
    <x v="1"/>
    <n v="10"/>
    <n v="9"/>
  </r>
  <r>
    <s v="VTA01433"/>
    <x v="60"/>
    <n v="2"/>
    <x v="4"/>
    <x v="4"/>
    <x v="2"/>
    <x v="2"/>
    <x v="139"/>
    <s v="Córdoba Shopping"/>
    <x v="3"/>
    <x v="9"/>
    <x v="7"/>
    <s v=""/>
    <x v="0"/>
    <x v="1"/>
    <n v="2846.75"/>
    <x v="2"/>
    <n v="11387"/>
    <s v="Delivery"/>
    <x v="2"/>
    <x v="2"/>
    <s v="Tarjeta"/>
    <x v="1"/>
    <x v="0"/>
    <n v="0"/>
    <x v="3"/>
    <s v="Combo"/>
    <x v="1"/>
    <x v="1"/>
    <x v="2"/>
    <n v="11.6"/>
    <x v="3"/>
    <n v="16"/>
    <n v="12"/>
  </r>
  <r>
    <s v="VTA01437"/>
    <x v="60"/>
    <n v="2"/>
    <x v="4"/>
    <x v="4"/>
    <x v="2"/>
    <x v="2"/>
    <x v="797"/>
    <s v="San Lorenzo 25, Nueva Córdoba"/>
    <x v="0"/>
    <x v="10"/>
    <x v="8"/>
    <s v="Grande"/>
    <x v="3"/>
    <x v="4"/>
    <n v="1597.84"/>
    <x v="0"/>
    <n v="3195.68"/>
    <s v="En tienda"/>
    <x v="0"/>
    <x v="0"/>
    <s v="Tarjeta"/>
    <x v="1"/>
    <x v="1"/>
    <n v="0"/>
    <x v="2"/>
    <s v="Ninguna"/>
    <x v="5"/>
    <x v="0"/>
    <x v="0"/>
    <n v="14"/>
    <x v="4"/>
    <n v="25"/>
    <n v="23"/>
  </r>
  <r>
    <s v="VTA01535"/>
    <x v="60"/>
    <n v="2"/>
    <x v="4"/>
    <x v="4"/>
    <x v="2"/>
    <x v="2"/>
    <x v="372"/>
    <s v="San Lorenzo 25, Nueva Córdoba"/>
    <x v="0"/>
    <x v="1"/>
    <x v="1"/>
    <s v=""/>
    <x v="0"/>
    <x v="1"/>
    <n v="1087.01"/>
    <x v="0"/>
    <n v="4348.04"/>
    <s v="En tienda"/>
    <x v="0"/>
    <x v="0"/>
    <s v="Efectivo"/>
    <x v="0"/>
    <x v="0"/>
    <n v="15"/>
    <x v="2"/>
    <s v="Ninguna"/>
    <x v="5"/>
    <x v="1"/>
    <x v="2"/>
    <n v="11.9"/>
    <x v="0"/>
    <n v="43"/>
    <n v="39"/>
  </r>
  <r>
    <s v="VTA01537"/>
    <x v="60"/>
    <n v="2"/>
    <x v="4"/>
    <x v="4"/>
    <x v="2"/>
    <x v="2"/>
    <x v="398"/>
    <s v="Avenida Colón 608"/>
    <x v="2"/>
    <x v="3"/>
    <x v="3"/>
    <s v=""/>
    <x v="0"/>
    <x v="4"/>
    <n v="1363.12"/>
    <x v="0"/>
    <n v="2726.24"/>
    <s v="En tienda"/>
    <x v="0"/>
    <x v="0"/>
    <s v="App"/>
    <x v="2"/>
    <x v="0"/>
    <n v="15"/>
    <x v="0"/>
    <s v="2x1"/>
    <x v="5"/>
    <x v="2"/>
    <x v="1"/>
    <n v="9.1"/>
    <x v="2"/>
    <n v="48"/>
    <n v="46"/>
  </r>
  <r>
    <s v="VTA01587"/>
    <x v="60"/>
    <n v="2"/>
    <x v="4"/>
    <x v="4"/>
    <x v="2"/>
    <x v="2"/>
    <x v="180"/>
    <s v="San Lorenzo 25, Nueva Córdoba"/>
    <x v="0"/>
    <x v="0"/>
    <x v="0"/>
    <s v=""/>
    <x v="0"/>
    <x v="0"/>
    <n v="1276.9000000000001"/>
    <x v="0"/>
    <n v="3830.7"/>
    <s v="Delivery"/>
    <x v="0"/>
    <x v="2"/>
    <s v="Tarjeta"/>
    <x v="1"/>
    <x v="0"/>
    <n v="15"/>
    <x v="1"/>
    <s v="Happy Hour"/>
    <x v="3"/>
    <x v="0"/>
    <x v="3"/>
    <n v="2.6"/>
    <x v="3"/>
    <n v="40"/>
    <n v="37"/>
  </r>
  <r>
    <s v="VTA01637"/>
    <x v="60"/>
    <n v="2"/>
    <x v="4"/>
    <x v="4"/>
    <x v="2"/>
    <x v="2"/>
    <x v="747"/>
    <s v="Córdoba Shopping"/>
    <x v="3"/>
    <x v="24"/>
    <x v="9"/>
    <s v="Tall"/>
    <x v="1"/>
    <x v="1"/>
    <n v="1591.14"/>
    <x v="0"/>
    <n v="6364.56"/>
    <s v="Take Away"/>
    <x v="1"/>
    <x v="1"/>
    <s v="Efectivo"/>
    <x v="0"/>
    <x v="1"/>
    <n v="0"/>
    <x v="3"/>
    <s v="Combo"/>
    <x v="1"/>
    <x v="0"/>
    <x v="2"/>
    <n v="10"/>
    <x v="2"/>
    <n v="36"/>
    <n v="32"/>
  </r>
  <r>
    <s v="VTA01661"/>
    <x v="60"/>
    <n v="2"/>
    <x v="4"/>
    <x v="4"/>
    <x v="2"/>
    <x v="2"/>
    <x v="321"/>
    <s v="Avenida Colón 608"/>
    <x v="2"/>
    <x v="3"/>
    <x v="3"/>
    <s v=""/>
    <x v="0"/>
    <x v="0"/>
    <n v="1530.11"/>
    <x v="0"/>
    <n v="4590.33"/>
    <s v="En tienda"/>
    <x v="0"/>
    <x v="0"/>
    <s v="Efectivo"/>
    <x v="0"/>
    <x v="1"/>
    <n v="0"/>
    <x v="3"/>
    <s v="Combo"/>
    <x v="2"/>
    <x v="0"/>
    <x v="2"/>
    <n v="10.6"/>
    <x v="2"/>
    <n v="43"/>
    <n v="40"/>
  </r>
  <r>
    <s v="VTA01662"/>
    <x v="60"/>
    <n v="2"/>
    <x v="4"/>
    <x v="4"/>
    <x v="2"/>
    <x v="2"/>
    <x v="416"/>
    <s v="Calle San Lorenzo 47"/>
    <x v="1"/>
    <x v="1"/>
    <x v="1"/>
    <s v=""/>
    <x v="0"/>
    <x v="4"/>
    <n v="879.52"/>
    <x v="1"/>
    <n v="1759.04"/>
    <s v="En tienda"/>
    <x v="0"/>
    <x v="0"/>
    <s v="Efectivo"/>
    <x v="0"/>
    <x v="1"/>
    <n v="0"/>
    <x v="3"/>
    <s v="Combo"/>
    <x v="3"/>
    <x v="1"/>
    <x v="0"/>
    <n v="13.6"/>
    <x v="2"/>
    <n v="11"/>
    <n v="9"/>
  </r>
  <r>
    <s v="VTA01765"/>
    <x v="60"/>
    <n v="2"/>
    <x v="4"/>
    <x v="4"/>
    <x v="2"/>
    <x v="2"/>
    <x v="229"/>
    <s v="Avenida Colón 608"/>
    <x v="2"/>
    <x v="33"/>
    <x v="4"/>
    <s v="Venti"/>
    <x v="4"/>
    <x v="4"/>
    <n v="1882.99"/>
    <x v="0"/>
    <n v="3765.98"/>
    <s v="Take Away"/>
    <x v="0"/>
    <x v="1"/>
    <s v="App"/>
    <x v="2"/>
    <x v="0"/>
    <n v="0"/>
    <x v="2"/>
    <s v="Ninguna"/>
    <x v="5"/>
    <x v="1"/>
    <x v="0"/>
    <n v="14.8"/>
    <x v="0"/>
    <n v="24"/>
    <n v="22"/>
  </r>
  <r>
    <s v="VTA01779"/>
    <x v="60"/>
    <n v="2"/>
    <x v="4"/>
    <x v="4"/>
    <x v="2"/>
    <x v="2"/>
    <x v="192"/>
    <s v="Calle San Lorenzo 47"/>
    <x v="1"/>
    <x v="34"/>
    <x v="4"/>
    <s v="Tall"/>
    <x v="1"/>
    <x v="1"/>
    <n v="1451.09"/>
    <x v="0"/>
    <n v="5804.36"/>
    <s v="Delivery"/>
    <x v="1"/>
    <x v="2"/>
    <s v="App"/>
    <x v="2"/>
    <x v="0"/>
    <n v="15"/>
    <x v="2"/>
    <s v="Ninguna"/>
    <x v="1"/>
    <x v="2"/>
    <x v="2"/>
    <n v="10.8"/>
    <x v="0"/>
    <n v="30"/>
    <n v="26"/>
  </r>
  <r>
    <s v="VTA01816"/>
    <x v="60"/>
    <n v="2"/>
    <x v="4"/>
    <x v="4"/>
    <x v="2"/>
    <x v="2"/>
    <x v="596"/>
    <s v="Calle San Lorenzo 47"/>
    <x v="1"/>
    <x v="15"/>
    <x v="10"/>
    <s v=""/>
    <x v="0"/>
    <x v="3"/>
    <n v="1791.76"/>
    <x v="0"/>
    <n v="8958.7999999999993"/>
    <s v="En tienda"/>
    <x v="1"/>
    <x v="0"/>
    <s v="App"/>
    <x v="2"/>
    <x v="0"/>
    <n v="0"/>
    <x v="0"/>
    <s v="2x1"/>
    <x v="0"/>
    <x v="1"/>
    <x v="1"/>
    <n v="8.5"/>
    <x v="2"/>
    <n v="42"/>
    <n v="37"/>
  </r>
  <r>
    <s v="VTA01858"/>
    <x v="60"/>
    <n v="2"/>
    <x v="4"/>
    <x v="4"/>
    <x v="2"/>
    <x v="2"/>
    <x v="86"/>
    <s v="Córdoba Shopping"/>
    <x v="3"/>
    <x v="8"/>
    <x v="0"/>
    <s v=""/>
    <x v="0"/>
    <x v="1"/>
    <n v="1534.22"/>
    <x v="0"/>
    <n v="6136.88"/>
    <s v="En tienda"/>
    <x v="1"/>
    <x v="0"/>
    <s v="Tarjeta"/>
    <x v="1"/>
    <x v="0"/>
    <n v="10"/>
    <x v="2"/>
    <s v="Ninguna"/>
    <x v="1"/>
    <x v="0"/>
    <x v="0"/>
    <n v="13.6"/>
    <x v="2"/>
    <n v="47"/>
    <n v="43"/>
  </r>
  <r>
    <s v="VTA01948"/>
    <x v="60"/>
    <n v="2"/>
    <x v="4"/>
    <x v="4"/>
    <x v="2"/>
    <x v="2"/>
    <x v="434"/>
    <s v="Avenida Colón 608"/>
    <x v="2"/>
    <x v="4"/>
    <x v="2"/>
    <s v=""/>
    <x v="0"/>
    <x v="4"/>
    <n v="1400.52"/>
    <x v="0"/>
    <n v="2801.04"/>
    <s v="En tienda"/>
    <x v="0"/>
    <x v="0"/>
    <s v="Tarjeta"/>
    <x v="1"/>
    <x v="0"/>
    <n v="0"/>
    <x v="0"/>
    <s v="2x1"/>
    <x v="3"/>
    <x v="0"/>
    <x v="1"/>
    <n v="5.6"/>
    <x v="3"/>
    <n v="39"/>
    <n v="37"/>
  </r>
  <r>
    <s v="VTA01951"/>
    <x v="60"/>
    <n v="2"/>
    <x v="4"/>
    <x v="4"/>
    <x v="2"/>
    <x v="2"/>
    <x v="256"/>
    <s v="Avenida Colón 608"/>
    <x v="2"/>
    <x v="3"/>
    <x v="3"/>
    <s v=""/>
    <x v="0"/>
    <x v="1"/>
    <n v="1172.08"/>
    <x v="0"/>
    <n v="4688.32"/>
    <s v="Delivery"/>
    <x v="0"/>
    <x v="2"/>
    <s v="Efectivo"/>
    <x v="0"/>
    <x v="0"/>
    <n v="0"/>
    <x v="3"/>
    <s v="Combo"/>
    <x v="4"/>
    <x v="0"/>
    <x v="2"/>
    <n v="11.6"/>
    <x v="4"/>
    <n v="48"/>
    <n v="44"/>
  </r>
  <r>
    <s v="VTA01960"/>
    <x v="60"/>
    <n v="2"/>
    <x v="4"/>
    <x v="4"/>
    <x v="2"/>
    <x v="2"/>
    <x v="351"/>
    <s v="Calle San Lorenzo 47"/>
    <x v="1"/>
    <x v="7"/>
    <x v="6"/>
    <s v=""/>
    <x v="0"/>
    <x v="1"/>
    <n v="3423.57"/>
    <x v="3"/>
    <n v="13694.28"/>
    <s v="Take Away"/>
    <x v="2"/>
    <x v="1"/>
    <s v="Tarjeta"/>
    <x v="1"/>
    <x v="0"/>
    <n v="15"/>
    <x v="2"/>
    <s v="Ninguna"/>
    <x v="3"/>
    <x v="1"/>
    <x v="1"/>
    <n v="5.0999999999999996"/>
    <x v="3"/>
    <n v="29"/>
    <n v="25"/>
  </r>
  <r>
    <s v="VTA02044"/>
    <x v="60"/>
    <n v="2"/>
    <x v="4"/>
    <x v="4"/>
    <x v="2"/>
    <x v="2"/>
    <x v="281"/>
    <s v="Avenida Colón 608"/>
    <x v="2"/>
    <x v="1"/>
    <x v="1"/>
    <s v=""/>
    <x v="0"/>
    <x v="3"/>
    <n v="856.41"/>
    <x v="1"/>
    <n v="4282.05"/>
    <s v="Take Away"/>
    <x v="0"/>
    <x v="1"/>
    <s v="Efectivo"/>
    <x v="0"/>
    <x v="1"/>
    <n v="0"/>
    <x v="2"/>
    <s v="Ninguna"/>
    <x v="0"/>
    <x v="1"/>
    <x v="1"/>
    <n v="5.2"/>
    <x v="3"/>
    <n v="31"/>
    <n v="26"/>
  </r>
  <r>
    <s v="VTA02160"/>
    <x v="60"/>
    <n v="2"/>
    <x v="4"/>
    <x v="4"/>
    <x v="2"/>
    <x v="2"/>
    <x v="727"/>
    <s v="San Lorenzo 25, Nueva Córdoba"/>
    <x v="0"/>
    <x v="31"/>
    <x v="9"/>
    <s v="Grande"/>
    <x v="3"/>
    <x v="2"/>
    <n v="1736.51"/>
    <x v="0"/>
    <n v="1736.51"/>
    <s v="En tienda"/>
    <x v="0"/>
    <x v="0"/>
    <s v="Efectivo"/>
    <x v="0"/>
    <x v="1"/>
    <n v="0"/>
    <x v="0"/>
    <s v="2x1"/>
    <x v="5"/>
    <x v="1"/>
    <x v="2"/>
    <n v="12.2"/>
    <x v="2"/>
    <n v="11"/>
    <n v="10"/>
  </r>
  <r>
    <s v="VTA02168"/>
    <x v="60"/>
    <n v="2"/>
    <x v="4"/>
    <x v="4"/>
    <x v="2"/>
    <x v="2"/>
    <x v="311"/>
    <s v="Avenida Colón 608"/>
    <x v="2"/>
    <x v="10"/>
    <x v="8"/>
    <s v="Pequeño"/>
    <x v="2"/>
    <x v="2"/>
    <n v="2075.37"/>
    <x v="2"/>
    <n v="2075.37"/>
    <s v="Take Away"/>
    <x v="0"/>
    <x v="1"/>
    <s v="Efectivo"/>
    <x v="0"/>
    <x v="0"/>
    <n v="10"/>
    <x v="1"/>
    <s v="Happy Hour"/>
    <x v="5"/>
    <x v="2"/>
    <x v="2"/>
    <n v="11.9"/>
    <x v="3"/>
    <n v="18"/>
    <n v="17"/>
  </r>
  <r>
    <s v="VTA02367"/>
    <x v="60"/>
    <n v="2"/>
    <x v="4"/>
    <x v="4"/>
    <x v="2"/>
    <x v="2"/>
    <x v="780"/>
    <s v="Calle San Lorenzo 47"/>
    <x v="1"/>
    <x v="22"/>
    <x v="9"/>
    <s v="Tall"/>
    <x v="1"/>
    <x v="2"/>
    <n v="1255.74"/>
    <x v="0"/>
    <n v="1255.74"/>
    <s v="Delivery"/>
    <x v="0"/>
    <x v="2"/>
    <s v="App"/>
    <x v="2"/>
    <x v="1"/>
    <n v="0"/>
    <x v="1"/>
    <s v="Happy Hour"/>
    <x v="1"/>
    <x v="0"/>
    <x v="1"/>
    <n v="5.7"/>
    <x v="4"/>
    <n v="25"/>
    <n v="24"/>
  </r>
  <r>
    <s v="VTA02396"/>
    <x v="60"/>
    <n v="2"/>
    <x v="4"/>
    <x v="4"/>
    <x v="2"/>
    <x v="2"/>
    <x v="183"/>
    <s v="San Lorenzo 25, Nueva Córdoba"/>
    <x v="0"/>
    <x v="3"/>
    <x v="3"/>
    <s v=""/>
    <x v="0"/>
    <x v="3"/>
    <n v="1122.5899999999999"/>
    <x v="0"/>
    <n v="5612.95"/>
    <s v="Take Away"/>
    <x v="1"/>
    <x v="1"/>
    <s v="App"/>
    <x v="2"/>
    <x v="1"/>
    <n v="0"/>
    <x v="2"/>
    <s v="Ninguna"/>
    <x v="3"/>
    <x v="1"/>
    <x v="2"/>
    <n v="10.8"/>
    <x v="1"/>
    <n v="12"/>
    <n v="7"/>
  </r>
  <r>
    <s v="VTA02622"/>
    <x v="60"/>
    <n v="2"/>
    <x v="4"/>
    <x v="4"/>
    <x v="2"/>
    <x v="2"/>
    <x v="330"/>
    <s v="Córdoba Shopping"/>
    <x v="3"/>
    <x v="28"/>
    <x v="2"/>
    <s v=""/>
    <x v="0"/>
    <x v="1"/>
    <n v="1470.34"/>
    <x v="0"/>
    <n v="5881.36"/>
    <s v="En tienda"/>
    <x v="1"/>
    <x v="0"/>
    <s v="Efectivo"/>
    <x v="0"/>
    <x v="1"/>
    <n v="0"/>
    <x v="2"/>
    <s v="Ninguna"/>
    <x v="3"/>
    <x v="0"/>
    <x v="1"/>
    <n v="8"/>
    <x v="2"/>
    <n v="29"/>
    <n v="25"/>
  </r>
  <r>
    <s v="VTA02749"/>
    <x v="60"/>
    <n v="2"/>
    <x v="4"/>
    <x v="4"/>
    <x v="2"/>
    <x v="2"/>
    <x v="747"/>
    <s v="Córdoba Shopping"/>
    <x v="3"/>
    <x v="9"/>
    <x v="7"/>
    <s v=""/>
    <x v="0"/>
    <x v="4"/>
    <n v="2284.65"/>
    <x v="2"/>
    <n v="4569.3"/>
    <s v="Take Away"/>
    <x v="0"/>
    <x v="1"/>
    <s v="App"/>
    <x v="2"/>
    <x v="0"/>
    <n v="10"/>
    <x v="2"/>
    <s v="Ninguna"/>
    <x v="2"/>
    <x v="2"/>
    <x v="1"/>
    <n v="8.4"/>
    <x v="3"/>
    <n v="49"/>
    <n v="47"/>
  </r>
  <r>
    <s v="VTA02896"/>
    <x v="60"/>
    <n v="2"/>
    <x v="4"/>
    <x v="4"/>
    <x v="2"/>
    <x v="2"/>
    <x v="501"/>
    <s v="Calle San Lorenzo 47"/>
    <x v="1"/>
    <x v="30"/>
    <x v="9"/>
    <s v="Venti"/>
    <x v="4"/>
    <x v="0"/>
    <n v="1539.36"/>
    <x v="0"/>
    <n v="4618.08"/>
    <s v="En tienda"/>
    <x v="0"/>
    <x v="0"/>
    <s v="Tarjeta"/>
    <x v="1"/>
    <x v="0"/>
    <n v="15"/>
    <x v="1"/>
    <s v="Happy Hour"/>
    <x v="4"/>
    <x v="1"/>
    <x v="3"/>
    <n v="4.7"/>
    <x v="0"/>
    <n v="45"/>
    <n v="42"/>
  </r>
  <r>
    <s v="VTA02995"/>
    <x v="60"/>
    <n v="2"/>
    <x v="4"/>
    <x v="4"/>
    <x v="2"/>
    <x v="2"/>
    <x v="488"/>
    <s v="Avenida Colón 608"/>
    <x v="2"/>
    <x v="1"/>
    <x v="1"/>
    <s v=""/>
    <x v="0"/>
    <x v="2"/>
    <n v="914.42"/>
    <x v="1"/>
    <n v="914.42"/>
    <s v="En tienda"/>
    <x v="0"/>
    <x v="0"/>
    <s v="Tarjeta"/>
    <x v="1"/>
    <x v="0"/>
    <n v="10"/>
    <x v="3"/>
    <s v="Combo"/>
    <x v="2"/>
    <x v="2"/>
    <x v="2"/>
    <n v="10.9"/>
    <x v="0"/>
    <n v="27"/>
    <n v="26"/>
  </r>
  <r>
    <s v="VTA03169"/>
    <x v="60"/>
    <n v="2"/>
    <x v="4"/>
    <x v="4"/>
    <x v="2"/>
    <x v="2"/>
    <x v="412"/>
    <s v="Calle San Lorenzo 47"/>
    <x v="1"/>
    <x v="21"/>
    <x v="1"/>
    <s v=""/>
    <x v="0"/>
    <x v="2"/>
    <n v="872.38"/>
    <x v="1"/>
    <n v="872.38"/>
    <s v="Delivery"/>
    <x v="0"/>
    <x v="2"/>
    <s v="Efectivo"/>
    <x v="0"/>
    <x v="0"/>
    <n v="15"/>
    <x v="2"/>
    <s v="Ninguna"/>
    <x v="5"/>
    <x v="1"/>
    <x v="1"/>
    <n v="6.5"/>
    <x v="3"/>
    <n v="23"/>
    <n v="22"/>
  </r>
  <r>
    <s v="VTA03181"/>
    <x v="60"/>
    <n v="2"/>
    <x v="4"/>
    <x v="4"/>
    <x v="2"/>
    <x v="2"/>
    <x v="245"/>
    <s v="Calle San Lorenzo 47"/>
    <x v="1"/>
    <x v="17"/>
    <x v="9"/>
    <s v="Tall"/>
    <x v="1"/>
    <x v="2"/>
    <n v="1453.51"/>
    <x v="0"/>
    <n v="1453.51"/>
    <s v="Delivery"/>
    <x v="0"/>
    <x v="2"/>
    <s v="Efectivo"/>
    <x v="0"/>
    <x v="0"/>
    <n v="10"/>
    <x v="3"/>
    <s v="Combo"/>
    <x v="3"/>
    <x v="0"/>
    <x v="0"/>
    <n v="14.7"/>
    <x v="4"/>
    <n v="18"/>
    <n v="17"/>
  </r>
  <r>
    <s v="VTA03232"/>
    <x v="60"/>
    <n v="2"/>
    <x v="4"/>
    <x v="4"/>
    <x v="2"/>
    <x v="2"/>
    <x v="210"/>
    <s v="Córdoba Shopping"/>
    <x v="3"/>
    <x v="1"/>
    <x v="1"/>
    <s v=""/>
    <x v="0"/>
    <x v="2"/>
    <n v="1274.8399999999999"/>
    <x v="0"/>
    <n v="1274.8399999999999"/>
    <s v="En tienda"/>
    <x v="0"/>
    <x v="0"/>
    <s v="Tarjeta"/>
    <x v="1"/>
    <x v="1"/>
    <n v="0"/>
    <x v="3"/>
    <s v="Combo"/>
    <x v="3"/>
    <x v="2"/>
    <x v="0"/>
    <n v="14.6"/>
    <x v="0"/>
    <n v="30"/>
    <n v="29"/>
  </r>
  <r>
    <s v="VTA03256"/>
    <x v="60"/>
    <n v="2"/>
    <x v="4"/>
    <x v="4"/>
    <x v="2"/>
    <x v="2"/>
    <x v="597"/>
    <s v="Avenida Colón 608"/>
    <x v="2"/>
    <x v="12"/>
    <x v="4"/>
    <s v="Grande"/>
    <x v="3"/>
    <x v="0"/>
    <n v="1531.86"/>
    <x v="0"/>
    <n v="4595.58"/>
    <s v="En tienda"/>
    <x v="0"/>
    <x v="0"/>
    <s v="Efectivo"/>
    <x v="0"/>
    <x v="0"/>
    <n v="10"/>
    <x v="0"/>
    <s v="2x1"/>
    <x v="0"/>
    <x v="1"/>
    <x v="0"/>
    <n v="14.5"/>
    <x v="0"/>
    <n v="42"/>
    <n v="39"/>
  </r>
  <r>
    <s v="VTA03261"/>
    <x v="60"/>
    <n v="2"/>
    <x v="4"/>
    <x v="4"/>
    <x v="2"/>
    <x v="2"/>
    <x v="490"/>
    <s v="Calle San Lorenzo 47"/>
    <x v="1"/>
    <x v="21"/>
    <x v="1"/>
    <s v=""/>
    <x v="0"/>
    <x v="3"/>
    <n v="995.76"/>
    <x v="1"/>
    <n v="4978.8"/>
    <s v="Take Away"/>
    <x v="0"/>
    <x v="1"/>
    <s v="Tarjeta"/>
    <x v="1"/>
    <x v="1"/>
    <n v="0"/>
    <x v="2"/>
    <s v="Ninguna"/>
    <x v="4"/>
    <x v="0"/>
    <x v="1"/>
    <n v="5.3"/>
    <x v="2"/>
    <n v="20"/>
    <n v="15"/>
  </r>
  <r>
    <s v="VTA03285"/>
    <x v="60"/>
    <n v="2"/>
    <x v="4"/>
    <x v="4"/>
    <x v="2"/>
    <x v="2"/>
    <x v="661"/>
    <s v="San Lorenzo 25, Nueva Córdoba"/>
    <x v="0"/>
    <x v="0"/>
    <x v="0"/>
    <s v=""/>
    <x v="0"/>
    <x v="3"/>
    <n v="1013.11"/>
    <x v="0"/>
    <n v="5065.55"/>
    <s v="Take Away"/>
    <x v="1"/>
    <x v="1"/>
    <s v="Efectivo"/>
    <x v="0"/>
    <x v="1"/>
    <n v="0"/>
    <x v="2"/>
    <s v="Ninguna"/>
    <x v="4"/>
    <x v="0"/>
    <x v="2"/>
    <n v="10"/>
    <x v="4"/>
    <n v="12"/>
    <n v="7"/>
  </r>
  <r>
    <s v="VTA03349"/>
    <x v="60"/>
    <n v="2"/>
    <x v="4"/>
    <x v="4"/>
    <x v="2"/>
    <x v="2"/>
    <x v="481"/>
    <s v="San Lorenzo 25, Nueva Córdoba"/>
    <x v="0"/>
    <x v="6"/>
    <x v="5"/>
    <s v=""/>
    <x v="0"/>
    <x v="1"/>
    <n v="2186.83"/>
    <x v="2"/>
    <n v="8747.32"/>
    <s v="Take Away"/>
    <x v="1"/>
    <x v="1"/>
    <s v="App"/>
    <x v="2"/>
    <x v="0"/>
    <n v="0"/>
    <x v="1"/>
    <s v="Happy Hour"/>
    <x v="0"/>
    <x v="0"/>
    <x v="1"/>
    <n v="6"/>
    <x v="3"/>
    <n v="37"/>
    <n v="33"/>
  </r>
  <r>
    <s v="VTA03413"/>
    <x v="60"/>
    <n v="2"/>
    <x v="4"/>
    <x v="4"/>
    <x v="2"/>
    <x v="2"/>
    <x v="133"/>
    <s v="Córdoba Shopping"/>
    <x v="3"/>
    <x v="20"/>
    <x v="2"/>
    <s v=""/>
    <x v="0"/>
    <x v="1"/>
    <n v="944.9"/>
    <x v="1"/>
    <n v="3779.6"/>
    <s v="Delivery"/>
    <x v="0"/>
    <x v="2"/>
    <s v="Tarjeta"/>
    <x v="1"/>
    <x v="0"/>
    <n v="0"/>
    <x v="1"/>
    <s v="Happy Hour"/>
    <x v="4"/>
    <x v="1"/>
    <x v="1"/>
    <n v="6.3"/>
    <x v="2"/>
    <n v="49"/>
    <n v="45"/>
  </r>
  <r>
    <s v="VTA03538"/>
    <x v="60"/>
    <n v="2"/>
    <x v="4"/>
    <x v="4"/>
    <x v="2"/>
    <x v="2"/>
    <x v="370"/>
    <s v="Avenida Colón 608"/>
    <x v="2"/>
    <x v="11"/>
    <x v="9"/>
    <s v="Tall"/>
    <x v="1"/>
    <x v="4"/>
    <n v="1540.72"/>
    <x v="0"/>
    <n v="3081.44"/>
    <s v="Take Away"/>
    <x v="0"/>
    <x v="1"/>
    <s v="Efectivo"/>
    <x v="0"/>
    <x v="0"/>
    <n v="10"/>
    <x v="0"/>
    <s v="2x1"/>
    <x v="0"/>
    <x v="2"/>
    <x v="3"/>
    <n v="4.0999999999999996"/>
    <x v="4"/>
    <n v="17"/>
    <n v="15"/>
  </r>
  <r>
    <s v="VTA03595"/>
    <x v="60"/>
    <n v="2"/>
    <x v="4"/>
    <x v="4"/>
    <x v="2"/>
    <x v="2"/>
    <x v="5"/>
    <s v="Avenida Colón 608"/>
    <x v="2"/>
    <x v="3"/>
    <x v="3"/>
    <s v=""/>
    <x v="0"/>
    <x v="0"/>
    <n v="1683.74"/>
    <x v="0"/>
    <n v="5051.22"/>
    <s v="Delivery"/>
    <x v="1"/>
    <x v="2"/>
    <s v="Tarjeta"/>
    <x v="1"/>
    <x v="1"/>
    <n v="0"/>
    <x v="1"/>
    <s v="Happy Hour"/>
    <x v="5"/>
    <x v="0"/>
    <x v="2"/>
    <n v="10.4"/>
    <x v="4"/>
    <n v="50"/>
    <n v="47"/>
  </r>
  <r>
    <s v="VTA03625"/>
    <x v="60"/>
    <n v="2"/>
    <x v="4"/>
    <x v="4"/>
    <x v="2"/>
    <x v="2"/>
    <x v="90"/>
    <s v="Córdoba Shopping"/>
    <x v="3"/>
    <x v="17"/>
    <x v="9"/>
    <s v="Venti"/>
    <x v="4"/>
    <x v="2"/>
    <n v="1724.96"/>
    <x v="0"/>
    <n v="1724.96"/>
    <s v="Take Away"/>
    <x v="0"/>
    <x v="1"/>
    <s v="Efectivo"/>
    <x v="0"/>
    <x v="0"/>
    <n v="15"/>
    <x v="1"/>
    <s v="Happy Hour"/>
    <x v="4"/>
    <x v="0"/>
    <x v="0"/>
    <n v="13.6"/>
    <x v="4"/>
    <n v="38"/>
    <n v="37"/>
  </r>
  <r>
    <s v="VTA03661"/>
    <x v="60"/>
    <n v="2"/>
    <x v="4"/>
    <x v="4"/>
    <x v="2"/>
    <x v="2"/>
    <x v="208"/>
    <s v="Córdoba Shopping"/>
    <x v="3"/>
    <x v="12"/>
    <x v="4"/>
    <s v="Pequeño"/>
    <x v="2"/>
    <x v="1"/>
    <n v="1390.69"/>
    <x v="0"/>
    <n v="5562.76"/>
    <s v="En tienda"/>
    <x v="1"/>
    <x v="0"/>
    <s v="Tarjeta"/>
    <x v="1"/>
    <x v="0"/>
    <n v="15"/>
    <x v="1"/>
    <s v="Happy Hour"/>
    <x v="4"/>
    <x v="2"/>
    <x v="3"/>
    <n v="4"/>
    <x v="1"/>
    <n v="32"/>
    <n v="28"/>
  </r>
  <r>
    <s v="VTA03969"/>
    <x v="60"/>
    <n v="2"/>
    <x v="4"/>
    <x v="4"/>
    <x v="2"/>
    <x v="2"/>
    <x v="138"/>
    <s v="Calle San Lorenzo 47"/>
    <x v="1"/>
    <x v="10"/>
    <x v="8"/>
    <s v="Tall"/>
    <x v="1"/>
    <x v="4"/>
    <n v="1880.99"/>
    <x v="0"/>
    <n v="3761.98"/>
    <s v="Take Away"/>
    <x v="0"/>
    <x v="1"/>
    <s v="Efectivo"/>
    <x v="0"/>
    <x v="1"/>
    <n v="0"/>
    <x v="0"/>
    <s v="2x1"/>
    <x v="5"/>
    <x v="1"/>
    <x v="3"/>
    <n v="4.5"/>
    <x v="0"/>
    <n v="24"/>
    <n v="22"/>
  </r>
  <r>
    <s v="VTA04006"/>
    <x v="60"/>
    <n v="2"/>
    <x v="4"/>
    <x v="4"/>
    <x v="2"/>
    <x v="2"/>
    <x v="14"/>
    <s v="Avenida Colón 608"/>
    <x v="2"/>
    <x v="10"/>
    <x v="8"/>
    <s v="Grande"/>
    <x v="3"/>
    <x v="0"/>
    <n v="2086.41"/>
    <x v="2"/>
    <n v="6259.23"/>
    <s v="Take Away"/>
    <x v="1"/>
    <x v="1"/>
    <s v="App"/>
    <x v="2"/>
    <x v="1"/>
    <n v="0"/>
    <x v="3"/>
    <s v="Combo"/>
    <x v="0"/>
    <x v="1"/>
    <x v="3"/>
    <n v="3.5"/>
    <x v="3"/>
    <n v="44"/>
    <n v="41"/>
  </r>
  <r>
    <s v="VTA04167"/>
    <x v="60"/>
    <n v="2"/>
    <x v="4"/>
    <x v="4"/>
    <x v="2"/>
    <x v="2"/>
    <x v="528"/>
    <s v="Avenida Colón 608"/>
    <x v="2"/>
    <x v="33"/>
    <x v="4"/>
    <s v="Venti"/>
    <x v="4"/>
    <x v="0"/>
    <n v="1596.87"/>
    <x v="0"/>
    <n v="4790.6099999999997"/>
    <s v="En tienda"/>
    <x v="0"/>
    <x v="0"/>
    <s v="App"/>
    <x v="2"/>
    <x v="1"/>
    <n v="0"/>
    <x v="0"/>
    <s v="2x1"/>
    <x v="4"/>
    <x v="2"/>
    <x v="1"/>
    <n v="6.9"/>
    <x v="4"/>
    <n v="48"/>
    <n v="45"/>
  </r>
  <r>
    <s v="VTA04429"/>
    <x v="60"/>
    <n v="2"/>
    <x v="4"/>
    <x v="4"/>
    <x v="2"/>
    <x v="2"/>
    <x v="430"/>
    <s v="San Lorenzo 25, Nueva Córdoba"/>
    <x v="0"/>
    <x v="0"/>
    <x v="0"/>
    <s v=""/>
    <x v="0"/>
    <x v="0"/>
    <n v="1150.17"/>
    <x v="0"/>
    <n v="3450.51"/>
    <s v="Take Away"/>
    <x v="0"/>
    <x v="1"/>
    <s v="Efectivo"/>
    <x v="0"/>
    <x v="1"/>
    <n v="0"/>
    <x v="3"/>
    <s v="Combo"/>
    <x v="0"/>
    <x v="0"/>
    <x v="1"/>
    <n v="5.8"/>
    <x v="4"/>
    <n v="39"/>
    <n v="36"/>
  </r>
  <r>
    <s v="VTA04481"/>
    <x v="60"/>
    <n v="2"/>
    <x v="4"/>
    <x v="4"/>
    <x v="2"/>
    <x v="2"/>
    <x v="25"/>
    <s v="Avenida Colón 608"/>
    <x v="2"/>
    <x v="12"/>
    <x v="4"/>
    <s v="Grande"/>
    <x v="3"/>
    <x v="0"/>
    <n v="1604.95"/>
    <x v="0"/>
    <n v="4814.8500000000004"/>
    <s v="En tienda"/>
    <x v="0"/>
    <x v="0"/>
    <s v="Tarjeta"/>
    <x v="1"/>
    <x v="1"/>
    <n v="0"/>
    <x v="3"/>
    <s v="Combo"/>
    <x v="0"/>
    <x v="2"/>
    <x v="2"/>
    <n v="11.9"/>
    <x v="0"/>
    <n v="34"/>
    <n v="31"/>
  </r>
  <r>
    <s v="VTA04562"/>
    <x v="60"/>
    <n v="2"/>
    <x v="4"/>
    <x v="4"/>
    <x v="2"/>
    <x v="2"/>
    <x v="189"/>
    <s v="Calle San Lorenzo 47"/>
    <x v="1"/>
    <x v="1"/>
    <x v="1"/>
    <s v=""/>
    <x v="0"/>
    <x v="3"/>
    <n v="959.06"/>
    <x v="1"/>
    <n v="4795.3"/>
    <s v="Take Away"/>
    <x v="0"/>
    <x v="1"/>
    <s v="App"/>
    <x v="2"/>
    <x v="0"/>
    <n v="10"/>
    <x v="3"/>
    <s v="Combo"/>
    <x v="5"/>
    <x v="2"/>
    <x v="0"/>
    <n v="14"/>
    <x v="2"/>
    <n v="36"/>
    <n v="31"/>
  </r>
  <r>
    <s v="VTA04726"/>
    <x v="60"/>
    <n v="2"/>
    <x v="4"/>
    <x v="4"/>
    <x v="2"/>
    <x v="2"/>
    <x v="785"/>
    <s v="San Lorenzo 25, Nueva Córdoba"/>
    <x v="0"/>
    <x v="7"/>
    <x v="6"/>
    <s v=""/>
    <x v="0"/>
    <x v="2"/>
    <n v="3298.17"/>
    <x v="3"/>
    <n v="3298.17"/>
    <s v="Take Away"/>
    <x v="0"/>
    <x v="1"/>
    <s v="App"/>
    <x v="2"/>
    <x v="0"/>
    <n v="0"/>
    <x v="1"/>
    <s v="Happy Hour"/>
    <x v="4"/>
    <x v="0"/>
    <x v="2"/>
    <n v="11.5"/>
    <x v="4"/>
    <n v="40"/>
    <n v="39"/>
  </r>
  <r>
    <s v="VTA04791"/>
    <x v="60"/>
    <n v="2"/>
    <x v="4"/>
    <x v="4"/>
    <x v="2"/>
    <x v="2"/>
    <x v="648"/>
    <s v="Córdoba Shopping"/>
    <x v="3"/>
    <x v="14"/>
    <x v="6"/>
    <s v=""/>
    <x v="0"/>
    <x v="3"/>
    <n v="3045.33"/>
    <x v="3"/>
    <n v="15226.65"/>
    <s v="Take Away"/>
    <x v="3"/>
    <x v="1"/>
    <s v="Efectivo"/>
    <x v="0"/>
    <x v="0"/>
    <n v="15"/>
    <x v="1"/>
    <s v="Happy Hour"/>
    <x v="5"/>
    <x v="1"/>
    <x v="3"/>
    <n v="4.9000000000000004"/>
    <x v="0"/>
    <n v="27"/>
    <n v="22"/>
  </r>
  <r>
    <s v="VTA00125"/>
    <x v="61"/>
    <n v="3"/>
    <x v="5"/>
    <x v="5"/>
    <x v="2"/>
    <x v="2"/>
    <x v="175"/>
    <s v="San Lorenzo 25, Nueva Córdoba"/>
    <x v="0"/>
    <x v="22"/>
    <x v="9"/>
    <s v="Tall"/>
    <x v="1"/>
    <x v="1"/>
    <n v="1755.75"/>
    <x v="0"/>
    <n v="7023"/>
    <s v="Delivery"/>
    <x v="1"/>
    <x v="2"/>
    <s v="App"/>
    <x v="2"/>
    <x v="1"/>
    <n v="0"/>
    <x v="0"/>
    <s v="2x1"/>
    <x v="2"/>
    <x v="2"/>
    <x v="1"/>
    <n v="8.6999999999999993"/>
    <x v="2"/>
    <n v="21"/>
    <n v="17"/>
  </r>
  <r>
    <s v="VTA00352"/>
    <x v="61"/>
    <n v="3"/>
    <x v="5"/>
    <x v="5"/>
    <x v="2"/>
    <x v="2"/>
    <x v="536"/>
    <s v="Córdoba Shopping"/>
    <x v="3"/>
    <x v="7"/>
    <x v="6"/>
    <s v=""/>
    <x v="0"/>
    <x v="0"/>
    <n v="3337.14"/>
    <x v="3"/>
    <n v="10011.42"/>
    <s v="En tienda"/>
    <x v="2"/>
    <x v="0"/>
    <s v="App"/>
    <x v="2"/>
    <x v="1"/>
    <n v="0"/>
    <x v="2"/>
    <s v="Ninguna"/>
    <x v="1"/>
    <x v="2"/>
    <x v="0"/>
    <n v="14.3"/>
    <x v="1"/>
    <n v="15"/>
    <n v="12"/>
  </r>
  <r>
    <s v="VTA00401"/>
    <x v="61"/>
    <n v="3"/>
    <x v="5"/>
    <x v="5"/>
    <x v="2"/>
    <x v="2"/>
    <x v="152"/>
    <s v="Córdoba Shopping"/>
    <x v="3"/>
    <x v="15"/>
    <x v="10"/>
    <s v=""/>
    <x v="0"/>
    <x v="1"/>
    <n v="1912.13"/>
    <x v="0"/>
    <n v="7648.52"/>
    <s v="En tienda"/>
    <x v="1"/>
    <x v="0"/>
    <s v="Tarjeta"/>
    <x v="1"/>
    <x v="0"/>
    <n v="0"/>
    <x v="0"/>
    <s v="2x1"/>
    <x v="3"/>
    <x v="1"/>
    <x v="2"/>
    <n v="11.2"/>
    <x v="4"/>
    <n v="34"/>
    <n v="30"/>
  </r>
  <r>
    <s v="VTA00422"/>
    <x v="61"/>
    <n v="3"/>
    <x v="5"/>
    <x v="5"/>
    <x v="2"/>
    <x v="2"/>
    <x v="725"/>
    <s v="Calle San Lorenzo 47"/>
    <x v="1"/>
    <x v="3"/>
    <x v="3"/>
    <s v=""/>
    <x v="0"/>
    <x v="2"/>
    <n v="1136.07"/>
    <x v="0"/>
    <n v="1136.07"/>
    <s v="Take Away"/>
    <x v="0"/>
    <x v="1"/>
    <s v="Efectivo"/>
    <x v="0"/>
    <x v="0"/>
    <n v="10"/>
    <x v="0"/>
    <s v="2x1"/>
    <x v="5"/>
    <x v="2"/>
    <x v="2"/>
    <n v="10.5"/>
    <x v="2"/>
    <n v="38"/>
    <n v="37"/>
  </r>
  <r>
    <s v="VTA00458"/>
    <x v="61"/>
    <n v="3"/>
    <x v="5"/>
    <x v="5"/>
    <x v="2"/>
    <x v="2"/>
    <x v="174"/>
    <s v="Córdoba Shopping"/>
    <x v="3"/>
    <x v="21"/>
    <x v="1"/>
    <s v=""/>
    <x v="0"/>
    <x v="1"/>
    <n v="1108.94"/>
    <x v="0"/>
    <n v="4435.76"/>
    <s v="Delivery"/>
    <x v="0"/>
    <x v="2"/>
    <s v="App"/>
    <x v="2"/>
    <x v="0"/>
    <n v="15"/>
    <x v="1"/>
    <s v="Happy Hour"/>
    <x v="0"/>
    <x v="1"/>
    <x v="0"/>
    <n v="14.8"/>
    <x v="1"/>
    <n v="49"/>
    <n v="45"/>
  </r>
  <r>
    <s v="VTA00505"/>
    <x v="61"/>
    <n v="3"/>
    <x v="5"/>
    <x v="5"/>
    <x v="2"/>
    <x v="2"/>
    <x v="380"/>
    <s v="San Lorenzo 25, Nueva Córdoba"/>
    <x v="0"/>
    <x v="7"/>
    <x v="6"/>
    <s v=""/>
    <x v="0"/>
    <x v="1"/>
    <n v="3349.78"/>
    <x v="3"/>
    <n v="13399.12"/>
    <s v="Take Away"/>
    <x v="2"/>
    <x v="1"/>
    <s v="Tarjeta"/>
    <x v="1"/>
    <x v="1"/>
    <n v="0"/>
    <x v="3"/>
    <s v="Combo"/>
    <x v="2"/>
    <x v="1"/>
    <x v="1"/>
    <n v="9.1999999999999993"/>
    <x v="2"/>
    <n v="23"/>
    <n v="19"/>
  </r>
  <r>
    <s v="VTA00564"/>
    <x v="61"/>
    <n v="3"/>
    <x v="5"/>
    <x v="5"/>
    <x v="2"/>
    <x v="2"/>
    <x v="667"/>
    <s v="San Lorenzo 25, Nueva Córdoba"/>
    <x v="0"/>
    <x v="7"/>
    <x v="6"/>
    <s v=""/>
    <x v="0"/>
    <x v="0"/>
    <n v="2559.35"/>
    <x v="2"/>
    <n v="7678.05"/>
    <s v="Take Away"/>
    <x v="1"/>
    <x v="1"/>
    <s v="App"/>
    <x v="2"/>
    <x v="1"/>
    <n v="0"/>
    <x v="0"/>
    <s v="2x1"/>
    <x v="4"/>
    <x v="0"/>
    <x v="3"/>
    <n v="3.4"/>
    <x v="4"/>
    <n v="48"/>
    <n v="45"/>
  </r>
  <r>
    <s v="VTA00582"/>
    <x v="61"/>
    <n v="3"/>
    <x v="5"/>
    <x v="5"/>
    <x v="2"/>
    <x v="2"/>
    <x v="371"/>
    <s v="San Lorenzo 25, Nueva Córdoba"/>
    <x v="0"/>
    <x v="21"/>
    <x v="1"/>
    <s v=""/>
    <x v="0"/>
    <x v="1"/>
    <n v="978.46"/>
    <x v="1"/>
    <n v="3913.84"/>
    <s v="Take Away"/>
    <x v="0"/>
    <x v="1"/>
    <s v="Tarjeta"/>
    <x v="1"/>
    <x v="1"/>
    <n v="0"/>
    <x v="1"/>
    <s v="Happy Hour"/>
    <x v="5"/>
    <x v="2"/>
    <x v="3"/>
    <n v="3.2"/>
    <x v="3"/>
    <n v="50"/>
    <n v="46"/>
  </r>
  <r>
    <s v="VTA00643"/>
    <x v="61"/>
    <n v="3"/>
    <x v="5"/>
    <x v="5"/>
    <x v="2"/>
    <x v="2"/>
    <x v="539"/>
    <s v="San Lorenzo 25, Nueva Córdoba"/>
    <x v="0"/>
    <x v="8"/>
    <x v="0"/>
    <s v=""/>
    <x v="0"/>
    <x v="1"/>
    <n v="1501.87"/>
    <x v="0"/>
    <n v="6007.48"/>
    <s v="Delivery"/>
    <x v="1"/>
    <x v="2"/>
    <s v="App"/>
    <x v="2"/>
    <x v="0"/>
    <n v="15"/>
    <x v="0"/>
    <s v="2x1"/>
    <x v="2"/>
    <x v="1"/>
    <x v="1"/>
    <n v="8.6999999999999993"/>
    <x v="0"/>
    <n v="30"/>
    <n v="26"/>
  </r>
  <r>
    <s v="VTA00732"/>
    <x v="61"/>
    <n v="3"/>
    <x v="5"/>
    <x v="5"/>
    <x v="2"/>
    <x v="2"/>
    <x v="56"/>
    <s v="Calle San Lorenzo 47"/>
    <x v="1"/>
    <x v="3"/>
    <x v="3"/>
    <s v=""/>
    <x v="0"/>
    <x v="0"/>
    <n v="1126.58"/>
    <x v="0"/>
    <n v="3379.74"/>
    <s v="Take Away"/>
    <x v="0"/>
    <x v="1"/>
    <s v="Efectivo"/>
    <x v="0"/>
    <x v="0"/>
    <n v="15"/>
    <x v="2"/>
    <s v="Ninguna"/>
    <x v="3"/>
    <x v="0"/>
    <x v="0"/>
    <n v="13"/>
    <x v="2"/>
    <n v="18"/>
    <n v="15"/>
  </r>
  <r>
    <s v="VTA00759"/>
    <x v="61"/>
    <n v="3"/>
    <x v="5"/>
    <x v="5"/>
    <x v="2"/>
    <x v="2"/>
    <x v="401"/>
    <s v="San Lorenzo 25, Nueva Córdoba"/>
    <x v="0"/>
    <x v="32"/>
    <x v="9"/>
    <s v="Tall"/>
    <x v="1"/>
    <x v="2"/>
    <n v="1404.3"/>
    <x v="0"/>
    <n v="1404.3"/>
    <s v="Delivery"/>
    <x v="0"/>
    <x v="2"/>
    <s v="App"/>
    <x v="2"/>
    <x v="0"/>
    <n v="0"/>
    <x v="1"/>
    <s v="Happy Hour"/>
    <x v="4"/>
    <x v="1"/>
    <x v="3"/>
    <n v="3.9"/>
    <x v="3"/>
    <n v="15"/>
    <n v="14"/>
  </r>
  <r>
    <s v="VTA00776"/>
    <x v="61"/>
    <n v="3"/>
    <x v="5"/>
    <x v="5"/>
    <x v="2"/>
    <x v="2"/>
    <x v="196"/>
    <s v="Calle San Lorenzo 47"/>
    <x v="1"/>
    <x v="19"/>
    <x v="7"/>
    <s v=""/>
    <x v="0"/>
    <x v="4"/>
    <n v="2142.6999999999998"/>
    <x v="2"/>
    <n v="4285.3999999999996"/>
    <s v="Take Away"/>
    <x v="0"/>
    <x v="1"/>
    <s v="Tarjeta"/>
    <x v="1"/>
    <x v="0"/>
    <n v="10"/>
    <x v="1"/>
    <s v="Happy Hour"/>
    <x v="2"/>
    <x v="0"/>
    <x v="1"/>
    <n v="9.6"/>
    <x v="3"/>
    <n v="27"/>
    <n v="25"/>
  </r>
  <r>
    <s v="VTA00788"/>
    <x v="61"/>
    <n v="3"/>
    <x v="5"/>
    <x v="5"/>
    <x v="2"/>
    <x v="2"/>
    <x v="691"/>
    <s v="San Lorenzo 25, Nueva Córdoba"/>
    <x v="0"/>
    <x v="21"/>
    <x v="1"/>
    <s v=""/>
    <x v="0"/>
    <x v="3"/>
    <n v="1037.1199999999999"/>
    <x v="0"/>
    <n v="5185.6000000000004"/>
    <s v="Take Away"/>
    <x v="1"/>
    <x v="1"/>
    <s v="App"/>
    <x v="2"/>
    <x v="1"/>
    <n v="0"/>
    <x v="0"/>
    <s v="2x1"/>
    <x v="4"/>
    <x v="2"/>
    <x v="1"/>
    <n v="9.5"/>
    <x v="1"/>
    <n v="21"/>
    <n v="16"/>
  </r>
  <r>
    <s v="VTA00928"/>
    <x v="61"/>
    <n v="3"/>
    <x v="5"/>
    <x v="5"/>
    <x v="2"/>
    <x v="2"/>
    <x v="750"/>
    <s v="Córdoba Shopping"/>
    <x v="3"/>
    <x v="34"/>
    <x v="4"/>
    <s v="Tall"/>
    <x v="1"/>
    <x v="2"/>
    <n v="1352.13"/>
    <x v="0"/>
    <n v="1352.13"/>
    <s v="Delivery"/>
    <x v="0"/>
    <x v="2"/>
    <s v="Efectivo"/>
    <x v="0"/>
    <x v="0"/>
    <n v="15"/>
    <x v="2"/>
    <s v="Ninguna"/>
    <x v="3"/>
    <x v="2"/>
    <x v="2"/>
    <n v="11.5"/>
    <x v="4"/>
    <n v="20"/>
    <n v="19"/>
  </r>
  <r>
    <s v="VTA01166"/>
    <x v="61"/>
    <n v="3"/>
    <x v="5"/>
    <x v="5"/>
    <x v="2"/>
    <x v="2"/>
    <x v="304"/>
    <s v="Avenida Colón 608"/>
    <x v="2"/>
    <x v="21"/>
    <x v="1"/>
    <s v=""/>
    <x v="0"/>
    <x v="1"/>
    <n v="864.97"/>
    <x v="1"/>
    <n v="3459.88"/>
    <s v="En tienda"/>
    <x v="0"/>
    <x v="0"/>
    <s v="App"/>
    <x v="2"/>
    <x v="1"/>
    <n v="0"/>
    <x v="2"/>
    <s v="Ninguna"/>
    <x v="4"/>
    <x v="1"/>
    <x v="3"/>
    <n v="2.9"/>
    <x v="1"/>
    <n v="33"/>
    <n v="29"/>
  </r>
  <r>
    <s v="VTA01176"/>
    <x v="61"/>
    <n v="3"/>
    <x v="5"/>
    <x v="5"/>
    <x v="2"/>
    <x v="2"/>
    <x v="141"/>
    <s v="Córdoba Shopping"/>
    <x v="3"/>
    <x v="21"/>
    <x v="1"/>
    <s v=""/>
    <x v="0"/>
    <x v="4"/>
    <n v="1206.1600000000001"/>
    <x v="0"/>
    <n v="2412.3200000000002"/>
    <s v="Take Away"/>
    <x v="0"/>
    <x v="1"/>
    <s v="Tarjeta"/>
    <x v="1"/>
    <x v="0"/>
    <n v="10"/>
    <x v="2"/>
    <s v="Ninguna"/>
    <x v="1"/>
    <x v="0"/>
    <x v="2"/>
    <n v="10.199999999999999"/>
    <x v="4"/>
    <n v="44"/>
    <n v="42"/>
  </r>
  <r>
    <s v="VTA01435"/>
    <x v="61"/>
    <n v="3"/>
    <x v="5"/>
    <x v="5"/>
    <x v="2"/>
    <x v="2"/>
    <x v="349"/>
    <s v="Calle San Lorenzo 47"/>
    <x v="1"/>
    <x v="1"/>
    <x v="1"/>
    <s v=""/>
    <x v="0"/>
    <x v="0"/>
    <n v="793.54"/>
    <x v="1"/>
    <n v="2380.62"/>
    <s v="Take Away"/>
    <x v="0"/>
    <x v="1"/>
    <s v="Efectivo"/>
    <x v="0"/>
    <x v="1"/>
    <n v="0"/>
    <x v="2"/>
    <s v="Ninguna"/>
    <x v="0"/>
    <x v="0"/>
    <x v="1"/>
    <n v="8.8000000000000007"/>
    <x v="1"/>
    <n v="20"/>
    <n v="17"/>
  </r>
  <r>
    <s v="VTA01652"/>
    <x v="61"/>
    <n v="3"/>
    <x v="5"/>
    <x v="5"/>
    <x v="2"/>
    <x v="2"/>
    <x v="245"/>
    <s v="Calle San Lorenzo 47"/>
    <x v="1"/>
    <x v="6"/>
    <x v="5"/>
    <s v=""/>
    <x v="0"/>
    <x v="0"/>
    <n v="1813.63"/>
    <x v="0"/>
    <n v="5440.89"/>
    <s v="En tienda"/>
    <x v="1"/>
    <x v="0"/>
    <s v="Efectivo"/>
    <x v="0"/>
    <x v="1"/>
    <n v="0"/>
    <x v="2"/>
    <s v="Ninguna"/>
    <x v="3"/>
    <x v="1"/>
    <x v="1"/>
    <n v="8.5"/>
    <x v="3"/>
    <n v="46"/>
    <n v="43"/>
  </r>
  <r>
    <s v="VTA01799"/>
    <x v="61"/>
    <n v="3"/>
    <x v="5"/>
    <x v="5"/>
    <x v="2"/>
    <x v="2"/>
    <x v="711"/>
    <s v="San Lorenzo 25, Nueva Córdoba"/>
    <x v="0"/>
    <x v="8"/>
    <x v="0"/>
    <s v=""/>
    <x v="0"/>
    <x v="4"/>
    <n v="1028.47"/>
    <x v="0"/>
    <n v="2056.94"/>
    <s v="En tienda"/>
    <x v="0"/>
    <x v="0"/>
    <s v="App"/>
    <x v="2"/>
    <x v="1"/>
    <n v="0"/>
    <x v="0"/>
    <s v="2x1"/>
    <x v="4"/>
    <x v="1"/>
    <x v="3"/>
    <n v="2.5"/>
    <x v="1"/>
    <n v="36"/>
    <n v="34"/>
  </r>
  <r>
    <s v="VTA01805"/>
    <x v="61"/>
    <n v="3"/>
    <x v="5"/>
    <x v="5"/>
    <x v="2"/>
    <x v="2"/>
    <x v="105"/>
    <s v="Calle San Lorenzo 47"/>
    <x v="1"/>
    <x v="6"/>
    <x v="5"/>
    <s v=""/>
    <x v="0"/>
    <x v="3"/>
    <n v="1971.4"/>
    <x v="0"/>
    <n v="9857"/>
    <s v="Take Away"/>
    <x v="1"/>
    <x v="1"/>
    <s v="App"/>
    <x v="2"/>
    <x v="1"/>
    <n v="0"/>
    <x v="2"/>
    <s v="Ninguna"/>
    <x v="4"/>
    <x v="0"/>
    <x v="1"/>
    <n v="9.6999999999999993"/>
    <x v="4"/>
    <n v="26"/>
    <n v="21"/>
  </r>
  <r>
    <s v="VTA01905"/>
    <x v="61"/>
    <n v="3"/>
    <x v="5"/>
    <x v="5"/>
    <x v="2"/>
    <x v="2"/>
    <x v="691"/>
    <s v="Calle San Lorenzo 47"/>
    <x v="1"/>
    <x v="9"/>
    <x v="7"/>
    <s v=""/>
    <x v="0"/>
    <x v="3"/>
    <n v="2539.8000000000002"/>
    <x v="2"/>
    <n v="12699"/>
    <s v="Take Away"/>
    <x v="2"/>
    <x v="1"/>
    <s v="App"/>
    <x v="2"/>
    <x v="0"/>
    <n v="0"/>
    <x v="2"/>
    <s v="Ninguna"/>
    <x v="3"/>
    <x v="0"/>
    <x v="2"/>
    <n v="12.8"/>
    <x v="0"/>
    <n v="22"/>
    <n v="17"/>
  </r>
  <r>
    <s v="VTA02116"/>
    <x v="61"/>
    <n v="3"/>
    <x v="5"/>
    <x v="5"/>
    <x v="2"/>
    <x v="2"/>
    <x v="390"/>
    <s v="Calle San Lorenzo 47"/>
    <x v="1"/>
    <x v="10"/>
    <x v="8"/>
    <s v="Pequeño"/>
    <x v="2"/>
    <x v="0"/>
    <n v="1744.05"/>
    <x v="0"/>
    <n v="5232.1499999999996"/>
    <s v="Take Away"/>
    <x v="1"/>
    <x v="1"/>
    <s v="Efectivo"/>
    <x v="0"/>
    <x v="1"/>
    <n v="0"/>
    <x v="0"/>
    <s v="2x1"/>
    <x v="3"/>
    <x v="0"/>
    <x v="1"/>
    <n v="9.9"/>
    <x v="2"/>
    <n v="15"/>
    <n v="12"/>
  </r>
  <r>
    <s v="VTA02208"/>
    <x v="61"/>
    <n v="3"/>
    <x v="5"/>
    <x v="5"/>
    <x v="2"/>
    <x v="2"/>
    <x v="11"/>
    <s v="Calle San Lorenzo 47"/>
    <x v="1"/>
    <x v="10"/>
    <x v="8"/>
    <s v="Venti"/>
    <x v="4"/>
    <x v="2"/>
    <n v="1670.89"/>
    <x v="0"/>
    <n v="1670.89"/>
    <s v="Take Away"/>
    <x v="0"/>
    <x v="1"/>
    <s v="Tarjeta"/>
    <x v="1"/>
    <x v="0"/>
    <n v="15"/>
    <x v="1"/>
    <s v="Happy Hour"/>
    <x v="5"/>
    <x v="0"/>
    <x v="2"/>
    <n v="10.7"/>
    <x v="0"/>
    <n v="35"/>
    <n v="34"/>
  </r>
  <r>
    <s v="VTA02226"/>
    <x v="61"/>
    <n v="3"/>
    <x v="5"/>
    <x v="5"/>
    <x v="2"/>
    <x v="2"/>
    <x v="462"/>
    <s v="Calle San Lorenzo 47"/>
    <x v="1"/>
    <x v="33"/>
    <x v="4"/>
    <s v="Pequeño"/>
    <x v="2"/>
    <x v="0"/>
    <n v="1891.56"/>
    <x v="0"/>
    <n v="5674.68"/>
    <s v="Take Away"/>
    <x v="1"/>
    <x v="1"/>
    <s v="Efectivo"/>
    <x v="0"/>
    <x v="1"/>
    <n v="0"/>
    <x v="1"/>
    <s v="Happy Hour"/>
    <x v="3"/>
    <x v="2"/>
    <x v="3"/>
    <n v="3.4"/>
    <x v="4"/>
    <n v="38"/>
    <n v="35"/>
  </r>
  <r>
    <s v="VTA02256"/>
    <x v="61"/>
    <n v="3"/>
    <x v="5"/>
    <x v="5"/>
    <x v="2"/>
    <x v="2"/>
    <x v="419"/>
    <s v="Calle San Lorenzo 47"/>
    <x v="1"/>
    <x v="27"/>
    <x v="10"/>
    <s v=""/>
    <x v="0"/>
    <x v="1"/>
    <n v="1912.11"/>
    <x v="0"/>
    <n v="7648.44"/>
    <s v="Delivery"/>
    <x v="1"/>
    <x v="2"/>
    <s v="Tarjeta"/>
    <x v="1"/>
    <x v="0"/>
    <n v="15"/>
    <x v="1"/>
    <s v="Happy Hour"/>
    <x v="0"/>
    <x v="0"/>
    <x v="3"/>
    <n v="3.1"/>
    <x v="1"/>
    <n v="43"/>
    <n v="39"/>
  </r>
  <r>
    <s v="VTA02450"/>
    <x v="61"/>
    <n v="3"/>
    <x v="5"/>
    <x v="5"/>
    <x v="2"/>
    <x v="2"/>
    <x v="766"/>
    <s v="Córdoba Shopping"/>
    <x v="3"/>
    <x v="2"/>
    <x v="2"/>
    <s v=""/>
    <x v="0"/>
    <x v="2"/>
    <n v="1316.04"/>
    <x v="0"/>
    <n v="1316.04"/>
    <s v="Delivery"/>
    <x v="0"/>
    <x v="2"/>
    <s v="App"/>
    <x v="2"/>
    <x v="1"/>
    <n v="0"/>
    <x v="3"/>
    <s v="Combo"/>
    <x v="2"/>
    <x v="0"/>
    <x v="0"/>
    <n v="14.2"/>
    <x v="2"/>
    <n v="46"/>
    <n v="45"/>
  </r>
  <r>
    <s v="VTA02533"/>
    <x v="61"/>
    <n v="3"/>
    <x v="5"/>
    <x v="5"/>
    <x v="2"/>
    <x v="2"/>
    <x v="469"/>
    <s v="San Lorenzo 25, Nueva Córdoba"/>
    <x v="0"/>
    <x v="23"/>
    <x v="10"/>
    <s v=""/>
    <x v="0"/>
    <x v="4"/>
    <n v="1792.66"/>
    <x v="0"/>
    <n v="3585.32"/>
    <s v="Take Away"/>
    <x v="0"/>
    <x v="1"/>
    <s v="Efectivo"/>
    <x v="0"/>
    <x v="1"/>
    <n v="0"/>
    <x v="1"/>
    <s v="Happy Hour"/>
    <x v="5"/>
    <x v="1"/>
    <x v="1"/>
    <n v="6.8"/>
    <x v="1"/>
    <n v="14"/>
    <n v="12"/>
  </r>
  <r>
    <s v="VTA02687"/>
    <x v="61"/>
    <n v="3"/>
    <x v="5"/>
    <x v="5"/>
    <x v="2"/>
    <x v="2"/>
    <x v="144"/>
    <s v="Avenida Colón 608"/>
    <x v="2"/>
    <x v="10"/>
    <x v="8"/>
    <s v="Grande"/>
    <x v="3"/>
    <x v="1"/>
    <n v="1656.93"/>
    <x v="0"/>
    <n v="6627.72"/>
    <s v="Take Away"/>
    <x v="1"/>
    <x v="1"/>
    <s v="Efectivo"/>
    <x v="0"/>
    <x v="1"/>
    <n v="0"/>
    <x v="1"/>
    <s v="Happy Hour"/>
    <x v="0"/>
    <x v="1"/>
    <x v="2"/>
    <n v="10.6"/>
    <x v="1"/>
    <n v="20"/>
    <n v="16"/>
  </r>
  <r>
    <s v="VTA02887"/>
    <x v="61"/>
    <n v="3"/>
    <x v="5"/>
    <x v="5"/>
    <x v="2"/>
    <x v="2"/>
    <x v="393"/>
    <s v="San Lorenzo 25, Nueva Córdoba"/>
    <x v="0"/>
    <x v="23"/>
    <x v="10"/>
    <s v=""/>
    <x v="0"/>
    <x v="3"/>
    <n v="1944.1"/>
    <x v="0"/>
    <n v="9720.5"/>
    <s v="Take Away"/>
    <x v="1"/>
    <x v="1"/>
    <s v="Tarjeta"/>
    <x v="1"/>
    <x v="1"/>
    <n v="0"/>
    <x v="2"/>
    <s v="Ninguna"/>
    <x v="2"/>
    <x v="0"/>
    <x v="1"/>
    <n v="7.7"/>
    <x v="0"/>
    <n v="49"/>
    <n v="44"/>
  </r>
  <r>
    <s v="VTA02948"/>
    <x v="61"/>
    <n v="3"/>
    <x v="5"/>
    <x v="5"/>
    <x v="2"/>
    <x v="2"/>
    <x v="282"/>
    <s v="San Lorenzo 25, Nueva Córdoba"/>
    <x v="0"/>
    <x v="5"/>
    <x v="4"/>
    <s v="Venti"/>
    <x v="4"/>
    <x v="2"/>
    <n v="1821.46"/>
    <x v="0"/>
    <n v="1821.46"/>
    <s v="Take Away"/>
    <x v="0"/>
    <x v="1"/>
    <s v="Tarjeta"/>
    <x v="1"/>
    <x v="0"/>
    <n v="0"/>
    <x v="3"/>
    <s v="Combo"/>
    <x v="1"/>
    <x v="2"/>
    <x v="1"/>
    <n v="9.9"/>
    <x v="2"/>
    <n v="48"/>
    <n v="47"/>
  </r>
  <r>
    <s v="VTA03022"/>
    <x v="61"/>
    <n v="3"/>
    <x v="5"/>
    <x v="5"/>
    <x v="2"/>
    <x v="2"/>
    <x v="780"/>
    <s v="Avenida Colón 608"/>
    <x v="2"/>
    <x v="12"/>
    <x v="4"/>
    <s v="Tall"/>
    <x v="1"/>
    <x v="3"/>
    <n v="1602.39"/>
    <x v="0"/>
    <n v="8011.95"/>
    <s v="En tienda"/>
    <x v="1"/>
    <x v="0"/>
    <s v="App"/>
    <x v="2"/>
    <x v="1"/>
    <n v="0"/>
    <x v="0"/>
    <s v="2x1"/>
    <x v="4"/>
    <x v="2"/>
    <x v="3"/>
    <n v="4.8"/>
    <x v="4"/>
    <n v="22"/>
    <n v="17"/>
  </r>
  <r>
    <s v="VTA03071"/>
    <x v="61"/>
    <n v="3"/>
    <x v="5"/>
    <x v="5"/>
    <x v="2"/>
    <x v="2"/>
    <x v="723"/>
    <s v="Avenida Colón 608"/>
    <x v="2"/>
    <x v="32"/>
    <x v="9"/>
    <s v="Venti"/>
    <x v="4"/>
    <x v="1"/>
    <n v="1515.49"/>
    <x v="0"/>
    <n v="6061.96"/>
    <s v="En tienda"/>
    <x v="1"/>
    <x v="0"/>
    <s v="Efectivo"/>
    <x v="0"/>
    <x v="1"/>
    <n v="0"/>
    <x v="0"/>
    <s v="2x1"/>
    <x v="1"/>
    <x v="0"/>
    <x v="1"/>
    <n v="8.5"/>
    <x v="0"/>
    <n v="31"/>
    <n v="27"/>
  </r>
  <r>
    <s v="VTA03230"/>
    <x v="61"/>
    <n v="3"/>
    <x v="5"/>
    <x v="5"/>
    <x v="2"/>
    <x v="2"/>
    <x v="167"/>
    <s v="San Lorenzo 25, Nueva Córdoba"/>
    <x v="0"/>
    <x v="2"/>
    <x v="2"/>
    <s v=""/>
    <x v="0"/>
    <x v="1"/>
    <n v="1298.03"/>
    <x v="0"/>
    <n v="5192.12"/>
    <s v="Delivery"/>
    <x v="1"/>
    <x v="2"/>
    <s v="Efectivo"/>
    <x v="0"/>
    <x v="1"/>
    <n v="0"/>
    <x v="2"/>
    <s v="Ninguna"/>
    <x v="1"/>
    <x v="2"/>
    <x v="0"/>
    <n v="14.9"/>
    <x v="1"/>
    <n v="40"/>
    <n v="36"/>
  </r>
  <r>
    <s v="VTA03268"/>
    <x v="61"/>
    <n v="3"/>
    <x v="5"/>
    <x v="5"/>
    <x v="2"/>
    <x v="2"/>
    <x v="150"/>
    <s v="Avenida Colón 608"/>
    <x v="2"/>
    <x v="6"/>
    <x v="5"/>
    <s v=""/>
    <x v="0"/>
    <x v="0"/>
    <n v="2158.3200000000002"/>
    <x v="2"/>
    <n v="6474.96"/>
    <s v="Delivery"/>
    <x v="1"/>
    <x v="2"/>
    <s v="Efectivo"/>
    <x v="0"/>
    <x v="0"/>
    <n v="0"/>
    <x v="3"/>
    <s v="Combo"/>
    <x v="0"/>
    <x v="1"/>
    <x v="1"/>
    <n v="8.9"/>
    <x v="2"/>
    <n v="10"/>
    <n v="7"/>
  </r>
  <r>
    <s v="VTA03333"/>
    <x v="61"/>
    <n v="3"/>
    <x v="5"/>
    <x v="5"/>
    <x v="2"/>
    <x v="2"/>
    <x v="435"/>
    <s v="Avenida Colón 608"/>
    <x v="2"/>
    <x v="15"/>
    <x v="10"/>
    <s v=""/>
    <x v="0"/>
    <x v="0"/>
    <n v="1739.49"/>
    <x v="0"/>
    <n v="5218.47"/>
    <s v="Delivery"/>
    <x v="1"/>
    <x v="2"/>
    <s v="Tarjeta"/>
    <x v="1"/>
    <x v="1"/>
    <n v="0"/>
    <x v="2"/>
    <s v="Ninguna"/>
    <x v="1"/>
    <x v="1"/>
    <x v="0"/>
    <n v="14.3"/>
    <x v="2"/>
    <n v="33"/>
    <n v="30"/>
  </r>
  <r>
    <s v="VTA03469"/>
    <x v="61"/>
    <n v="3"/>
    <x v="5"/>
    <x v="5"/>
    <x v="2"/>
    <x v="2"/>
    <x v="16"/>
    <s v="Córdoba Shopping"/>
    <x v="3"/>
    <x v="15"/>
    <x v="10"/>
    <s v=""/>
    <x v="0"/>
    <x v="3"/>
    <n v="1451.72"/>
    <x v="0"/>
    <n v="7258.6"/>
    <s v="Take Away"/>
    <x v="1"/>
    <x v="1"/>
    <s v="Tarjeta"/>
    <x v="1"/>
    <x v="0"/>
    <n v="10"/>
    <x v="1"/>
    <s v="Happy Hour"/>
    <x v="1"/>
    <x v="2"/>
    <x v="2"/>
    <n v="10.1"/>
    <x v="4"/>
    <n v="28"/>
    <n v="23"/>
  </r>
  <r>
    <s v="VTA03508"/>
    <x v="61"/>
    <n v="3"/>
    <x v="5"/>
    <x v="5"/>
    <x v="2"/>
    <x v="2"/>
    <x v="736"/>
    <s v="San Lorenzo 25, Nueva Córdoba"/>
    <x v="0"/>
    <x v="0"/>
    <x v="0"/>
    <s v=""/>
    <x v="0"/>
    <x v="2"/>
    <n v="1570.63"/>
    <x v="0"/>
    <n v="1570.63"/>
    <s v="En tienda"/>
    <x v="0"/>
    <x v="0"/>
    <s v="Efectivo"/>
    <x v="0"/>
    <x v="1"/>
    <n v="0"/>
    <x v="2"/>
    <s v="Ninguna"/>
    <x v="1"/>
    <x v="2"/>
    <x v="1"/>
    <n v="6.3"/>
    <x v="1"/>
    <n v="48"/>
    <n v="47"/>
  </r>
  <r>
    <s v="VTA03609"/>
    <x v="61"/>
    <n v="3"/>
    <x v="5"/>
    <x v="5"/>
    <x v="2"/>
    <x v="2"/>
    <x v="190"/>
    <s v="Avenida Colón 608"/>
    <x v="2"/>
    <x v="8"/>
    <x v="0"/>
    <s v=""/>
    <x v="0"/>
    <x v="0"/>
    <n v="1401.36"/>
    <x v="0"/>
    <n v="4204.08"/>
    <s v="En tienda"/>
    <x v="0"/>
    <x v="0"/>
    <s v="Efectivo"/>
    <x v="0"/>
    <x v="0"/>
    <n v="0"/>
    <x v="3"/>
    <s v="Combo"/>
    <x v="5"/>
    <x v="0"/>
    <x v="2"/>
    <n v="12.8"/>
    <x v="2"/>
    <n v="27"/>
    <n v="24"/>
  </r>
  <r>
    <s v="VTA03659"/>
    <x v="61"/>
    <n v="3"/>
    <x v="5"/>
    <x v="5"/>
    <x v="2"/>
    <x v="2"/>
    <x v="484"/>
    <s v="Avenida Colón 608"/>
    <x v="2"/>
    <x v="13"/>
    <x v="9"/>
    <s v="Grande"/>
    <x v="3"/>
    <x v="3"/>
    <n v="1482.41"/>
    <x v="0"/>
    <n v="7412.05"/>
    <s v="Take Away"/>
    <x v="1"/>
    <x v="1"/>
    <s v="Tarjeta"/>
    <x v="1"/>
    <x v="1"/>
    <n v="0"/>
    <x v="2"/>
    <s v="Ninguna"/>
    <x v="3"/>
    <x v="0"/>
    <x v="1"/>
    <n v="8.4"/>
    <x v="2"/>
    <n v="50"/>
    <n v="45"/>
  </r>
  <r>
    <s v="VTA03918"/>
    <x v="61"/>
    <n v="3"/>
    <x v="5"/>
    <x v="5"/>
    <x v="2"/>
    <x v="2"/>
    <x v="450"/>
    <s v="Calle San Lorenzo 47"/>
    <x v="1"/>
    <x v="0"/>
    <x v="0"/>
    <s v=""/>
    <x v="0"/>
    <x v="0"/>
    <n v="1445.18"/>
    <x v="0"/>
    <n v="4335.54"/>
    <s v="Take Away"/>
    <x v="0"/>
    <x v="1"/>
    <s v="Tarjeta"/>
    <x v="1"/>
    <x v="1"/>
    <n v="0"/>
    <x v="0"/>
    <s v="2x1"/>
    <x v="3"/>
    <x v="0"/>
    <x v="0"/>
    <n v="14"/>
    <x v="3"/>
    <n v="31"/>
    <n v="28"/>
  </r>
  <r>
    <s v="VTA03966"/>
    <x v="61"/>
    <n v="3"/>
    <x v="5"/>
    <x v="5"/>
    <x v="2"/>
    <x v="2"/>
    <x v="432"/>
    <s v="Córdoba Shopping"/>
    <x v="3"/>
    <x v="3"/>
    <x v="3"/>
    <s v=""/>
    <x v="0"/>
    <x v="2"/>
    <n v="1323.96"/>
    <x v="0"/>
    <n v="1323.96"/>
    <s v="Take Away"/>
    <x v="0"/>
    <x v="1"/>
    <s v="Efectivo"/>
    <x v="0"/>
    <x v="1"/>
    <n v="0"/>
    <x v="0"/>
    <s v="2x1"/>
    <x v="0"/>
    <x v="1"/>
    <x v="2"/>
    <n v="11.4"/>
    <x v="1"/>
    <n v="36"/>
    <n v="35"/>
  </r>
  <r>
    <s v="VTA04157"/>
    <x v="61"/>
    <n v="3"/>
    <x v="5"/>
    <x v="5"/>
    <x v="2"/>
    <x v="2"/>
    <x v="75"/>
    <s v="Córdoba Shopping"/>
    <x v="3"/>
    <x v="10"/>
    <x v="8"/>
    <s v="Pequeño"/>
    <x v="2"/>
    <x v="3"/>
    <n v="2038.01"/>
    <x v="2"/>
    <n v="10190.049999999999"/>
    <s v="En tienda"/>
    <x v="2"/>
    <x v="0"/>
    <s v="App"/>
    <x v="2"/>
    <x v="0"/>
    <n v="0"/>
    <x v="0"/>
    <s v="2x1"/>
    <x v="1"/>
    <x v="2"/>
    <x v="0"/>
    <n v="14.4"/>
    <x v="3"/>
    <n v="17"/>
    <n v="12"/>
  </r>
  <r>
    <s v="VTA04191"/>
    <x v="61"/>
    <n v="3"/>
    <x v="5"/>
    <x v="5"/>
    <x v="2"/>
    <x v="2"/>
    <x v="118"/>
    <s v="San Lorenzo 25, Nueva Córdoba"/>
    <x v="0"/>
    <x v="28"/>
    <x v="2"/>
    <s v=""/>
    <x v="0"/>
    <x v="2"/>
    <n v="1467.6"/>
    <x v="0"/>
    <n v="1467.6"/>
    <s v="Delivery"/>
    <x v="0"/>
    <x v="2"/>
    <s v="Tarjeta"/>
    <x v="1"/>
    <x v="0"/>
    <n v="10"/>
    <x v="2"/>
    <s v="Ninguna"/>
    <x v="0"/>
    <x v="2"/>
    <x v="1"/>
    <n v="9.9"/>
    <x v="4"/>
    <n v="48"/>
    <n v="47"/>
  </r>
  <r>
    <s v="VTA04342"/>
    <x v="61"/>
    <n v="3"/>
    <x v="5"/>
    <x v="5"/>
    <x v="2"/>
    <x v="2"/>
    <x v="244"/>
    <s v="Calle San Lorenzo 47"/>
    <x v="1"/>
    <x v="19"/>
    <x v="7"/>
    <s v=""/>
    <x v="0"/>
    <x v="3"/>
    <n v="2378.25"/>
    <x v="2"/>
    <n v="11891.25"/>
    <s v="Delivery"/>
    <x v="2"/>
    <x v="2"/>
    <s v="Efectivo"/>
    <x v="0"/>
    <x v="0"/>
    <n v="10"/>
    <x v="1"/>
    <s v="Happy Hour"/>
    <x v="1"/>
    <x v="1"/>
    <x v="3"/>
    <n v="3.5"/>
    <x v="2"/>
    <n v="18"/>
    <n v="13"/>
  </r>
  <r>
    <s v="VTA04549"/>
    <x v="61"/>
    <n v="3"/>
    <x v="5"/>
    <x v="5"/>
    <x v="2"/>
    <x v="2"/>
    <x v="422"/>
    <s v="Avenida Colón 608"/>
    <x v="2"/>
    <x v="29"/>
    <x v="9"/>
    <s v="Grande"/>
    <x v="3"/>
    <x v="1"/>
    <n v="1259.3599999999999"/>
    <x v="0"/>
    <n v="5037.4399999999996"/>
    <s v="Delivery"/>
    <x v="1"/>
    <x v="2"/>
    <s v="Tarjeta"/>
    <x v="1"/>
    <x v="0"/>
    <n v="10"/>
    <x v="2"/>
    <s v="Ninguna"/>
    <x v="3"/>
    <x v="2"/>
    <x v="1"/>
    <n v="7.9"/>
    <x v="4"/>
    <n v="19"/>
    <n v="15"/>
  </r>
  <r>
    <s v="VTA04595"/>
    <x v="61"/>
    <n v="3"/>
    <x v="5"/>
    <x v="5"/>
    <x v="2"/>
    <x v="2"/>
    <x v="699"/>
    <s v="Calle San Lorenzo 47"/>
    <x v="1"/>
    <x v="6"/>
    <x v="5"/>
    <s v=""/>
    <x v="0"/>
    <x v="3"/>
    <n v="1745.07"/>
    <x v="0"/>
    <n v="8725.35"/>
    <s v="En tienda"/>
    <x v="1"/>
    <x v="0"/>
    <s v="App"/>
    <x v="2"/>
    <x v="1"/>
    <n v="0"/>
    <x v="1"/>
    <s v="Happy Hour"/>
    <x v="1"/>
    <x v="2"/>
    <x v="2"/>
    <n v="10.4"/>
    <x v="4"/>
    <n v="26"/>
    <n v="21"/>
  </r>
  <r>
    <s v="VTA04605"/>
    <x v="61"/>
    <n v="3"/>
    <x v="5"/>
    <x v="5"/>
    <x v="2"/>
    <x v="2"/>
    <x v="198"/>
    <s v="Calle San Lorenzo 47"/>
    <x v="1"/>
    <x v="8"/>
    <x v="0"/>
    <s v=""/>
    <x v="0"/>
    <x v="0"/>
    <n v="1276.68"/>
    <x v="0"/>
    <n v="3830.04"/>
    <s v="En tienda"/>
    <x v="0"/>
    <x v="0"/>
    <s v="App"/>
    <x v="2"/>
    <x v="1"/>
    <n v="0"/>
    <x v="0"/>
    <s v="2x1"/>
    <x v="3"/>
    <x v="1"/>
    <x v="0"/>
    <n v="13.5"/>
    <x v="3"/>
    <n v="35"/>
    <n v="32"/>
  </r>
  <r>
    <s v="VTA04756"/>
    <x v="61"/>
    <n v="3"/>
    <x v="5"/>
    <x v="5"/>
    <x v="2"/>
    <x v="2"/>
    <x v="562"/>
    <s v="Avenida Colón 608"/>
    <x v="2"/>
    <x v="10"/>
    <x v="8"/>
    <s v="Grande"/>
    <x v="3"/>
    <x v="4"/>
    <n v="1663.94"/>
    <x v="0"/>
    <n v="3327.88"/>
    <s v="Delivery"/>
    <x v="0"/>
    <x v="2"/>
    <s v="App"/>
    <x v="2"/>
    <x v="0"/>
    <n v="0"/>
    <x v="3"/>
    <s v="Combo"/>
    <x v="0"/>
    <x v="0"/>
    <x v="2"/>
    <n v="10.5"/>
    <x v="1"/>
    <n v="47"/>
    <n v="45"/>
  </r>
  <r>
    <s v="VTA04843"/>
    <x v="61"/>
    <n v="3"/>
    <x v="5"/>
    <x v="5"/>
    <x v="2"/>
    <x v="2"/>
    <x v="388"/>
    <s v="Córdoba Shopping"/>
    <x v="3"/>
    <x v="0"/>
    <x v="0"/>
    <s v=""/>
    <x v="0"/>
    <x v="0"/>
    <n v="1238.3599999999999"/>
    <x v="0"/>
    <n v="3715.08"/>
    <s v="Delivery"/>
    <x v="0"/>
    <x v="2"/>
    <s v="Tarjeta"/>
    <x v="1"/>
    <x v="1"/>
    <n v="0"/>
    <x v="2"/>
    <s v="Ninguna"/>
    <x v="2"/>
    <x v="2"/>
    <x v="3"/>
    <n v="4.8"/>
    <x v="0"/>
    <n v="12"/>
    <n v="9"/>
  </r>
  <r>
    <s v="VTA04855"/>
    <x v="61"/>
    <n v="3"/>
    <x v="5"/>
    <x v="5"/>
    <x v="2"/>
    <x v="2"/>
    <x v="13"/>
    <s v="San Lorenzo 25, Nueva Córdoba"/>
    <x v="0"/>
    <x v="15"/>
    <x v="10"/>
    <s v=""/>
    <x v="0"/>
    <x v="4"/>
    <n v="1985.98"/>
    <x v="0"/>
    <n v="3971.96"/>
    <s v="En tienda"/>
    <x v="0"/>
    <x v="0"/>
    <s v="Efectivo"/>
    <x v="0"/>
    <x v="1"/>
    <n v="0"/>
    <x v="2"/>
    <s v="Ninguna"/>
    <x v="3"/>
    <x v="2"/>
    <x v="0"/>
    <n v="13.1"/>
    <x v="0"/>
    <n v="45"/>
    <n v="43"/>
  </r>
  <r>
    <s v="VTA04878"/>
    <x v="61"/>
    <n v="3"/>
    <x v="5"/>
    <x v="5"/>
    <x v="2"/>
    <x v="2"/>
    <x v="372"/>
    <s v="Calle San Lorenzo 47"/>
    <x v="1"/>
    <x v="3"/>
    <x v="3"/>
    <s v=""/>
    <x v="0"/>
    <x v="1"/>
    <n v="1130.26"/>
    <x v="0"/>
    <n v="4521.04"/>
    <s v="Take Away"/>
    <x v="0"/>
    <x v="1"/>
    <s v="Efectivo"/>
    <x v="0"/>
    <x v="1"/>
    <n v="0"/>
    <x v="1"/>
    <s v="Happy Hour"/>
    <x v="2"/>
    <x v="2"/>
    <x v="1"/>
    <n v="8.3000000000000007"/>
    <x v="0"/>
    <n v="22"/>
    <n v="18"/>
  </r>
  <r>
    <s v="VTA04961"/>
    <x v="61"/>
    <n v="3"/>
    <x v="5"/>
    <x v="5"/>
    <x v="2"/>
    <x v="2"/>
    <x v="809"/>
    <s v="Calle San Lorenzo 47"/>
    <x v="1"/>
    <x v="6"/>
    <x v="5"/>
    <s v=""/>
    <x v="0"/>
    <x v="3"/>
    <n v="1721.36"/>
    <x v="0"/>
    <n v="8606.7999999999993"/>
    <s v="Delivery"/>
    <x v="1"/>
    <x v="2"/>
    <s v="Efectivo"/>
    <x v="0"/>
    <x v="0"/>
    <n v="15"/>
    <x v="0"/>
    <s v="2x1"/>
    <x v="0"/>
    <x v="0"/>
    <x v="3"/>
    <n v="3.5"/>
    <x v="2"/>
    <n v="26"/>
    <n v="21"/>
  </r>
  <r>
    <s v="VTA00144"/>
    <x v="62"/>
    <n v="4"/>
    <x v="6"/>
    <x v="6"/>
    <x v="2"/>
    <x v="2"/>
    <x v="653"/>
    <s v="San Lorenzo 25, Nueva Córdoba"/>
    <x v="0"/>
    <x v="22"/>
    <x v="9"/>
    <s v="Tall"/>
    <x v="1"/>
    <x v="2"/>
    <n v="1729.01"/>
    <x v="0"/>
    <n v="1729.01"/>
    <s v="Take Away"/>
    <x v="0"/>
    <x v="1"/>
    <s v="Efectivo"/>
    <x v="0"/>
    <x v="1"/>
    <n v="0"/>
    <x v="2"/>
    <s v="Ninguna"/>
    <x v="2"/>
    <x v="2"/>
    <x v="1"/>
    <n v="5.5"/>
    <x v="0"/>
    <n v="32"/>
    <n v="31"/>
  </r>
  <r>
    <s v="VTA00288"/>
    <x v="62"/>
    <n v="4"/>
    <x v="6"/>
    <x v="6"/>
    <x v="2"/>
    <x v="2"/>
    <x v="30"/>
    <s v="San Lorenzo 25, Nueva Córdoba"/>
    <x v="0"/>
    <x v="4"/>
    <x v="2"/>
    <s v=""/>
    <x v="0"/>
    <x v="0"/>
    <n v="975.04"/>
    <x v="1"/>
    <n v="2925.12"/>
    <s v="Delivery"/>
    <x v="0"/>
    <x v="2"/>
    <s v="App"/>
    <x v="2"/>
    <x v="0"/>
    <n v="10"/>
    <x v="2"/>
    <s v="Ninguna"/>
    <x v="1"/>
    <x v="0"/>
    <x v="3"/>
    <n v="2.9"/>
    <x v="2"/>
    <n v="20"/>
    <n v="17"/>
  </r>
  <r>
    <s v="VTA00377"/>
    <x v="62"/>
    <n v="4"/>
    <x v="6"/>
    <x v="6"/>
    <x v="2"/>
    <x v="2"/>
    <x v="158"/>
    <s v="Córdoba Shopping"/>
    <x v="3"/>
    <x v="5"/>
    <x v="4"/>
    <s v="Pequeño"/>
    <x v="2"/>
    <x v="0"/>
    <n v="1500.17"/>
    <x v="0"/>
    <n v="4500.51"/>
    <s v="En tienda"/>
    <x v="0"/>
    <x v="0"/>
    <s v="App"/>
    <x v="2"/>
    <x v="0"/>
    <n v="0"/>
    <x v="2"/>
    <s v="Ninguna"/>
    <x v="3"/>
    <x v="1"/>
    <x v="0"/>
    <n v="14"/>
    <x v="1"/>
    <n v="45"/>
    <n v="42"/>
  </r>
  <r>
    <s v="VTA00435"/>
    <x v="62"/>
    <n v="4"/>
    <x v="6"/>
    <x v="6"/>
    <x v="2"/>
    <x v="2"/>
    <x v="116"/>
    <s v="Córdoba Shopping"/>
    <x v="3"/>
    <x v="3"/>
    <x v="3"/>
    <s v=""/>
    <x v="0"/>
    <x v="2"/>
    <n v="1586.94"/>
    <x v="0"/>
    <n v="1586.94"/>
    <s v="En tienda"/>
    <x v="0"/>
    <x v="0"/>
    <s v="App"/>
    <x v="2"/>
    <x v="0"/>
    <n v="15"/>
    <x v="3"/>
    <s v="Combo"/>
    <x v="1"/>
    <x v="0"/>
    <x v="1"/>
    <n v="5"/>
    <x v="4"/>
    <n v="23"/>
    <n v="22"/>
  </r>
  <r>
    <s v="VTA00475"/>
    <x v="62"/>
    <n v="4"/>
    <x v="6"/>
    <x v="6"/>
    <x v="2"/>
    <x v="2"/>
    <x v="562"/>
    <s v="Córdoba Shopping"/>
    <x v="3"/>
    <x v="10"/>
    <x v="8"/>
    <s v="Pequeño"/>
    <x v="2"/>
    <x v="0"/>
    <n v="1608.05"/>
    <x v="0"/>
    <n v="4824.1499999999996"/>
    <s v="En tienda"/>
    <x v="0"/>
    <x v="0"/>
    <s v="App"/>
    <x v="2"/>
    <x v="0"/>
    <n v="0"/>
    <x v="2"/>
    <s v="Ninguna"/>
    <x v="5"/>
    <x v="1"/>
    <x v="1"/>
    <n v="6.3"/>
    <x v="2"/>
    <n v="12"/>
    <n v="9"/>
  </r>
  <r>
    <s v="VTA00490"/>
    <x v="62"/>
    <n v="4"/>
    <x v="6"/>
    <x v="6"/>
    <x v="2"/>
    <x v="2"/>
    <x v="700"/>
    <s v="Calle San Lorenzo 47"/>
    <x v="1"/>
    <x v="12"/>
    <x v="4"/>
    <s v="Pequeño"/>
    <x v="2"/>
    <x v="2"/>
    <n v="1615.79"/>
    <x v="0"/>
    <n v="1615.79"/>
    <s v="En tienda"/>
    <x v="0"/>
    <x v="0"/>
    <s v="App"/>
    <x v="2"/>
    <x v="0"/>
    <n v="0"/>
    <x v="1"/>
    <s v="Happy Hour"/>
    <x v="1"/>
    <x v="1"/>
    <x v="2"/>
    <n v="11.1"/>
    <x v="0"/>
    <n v="39"/>
    <n v="38"/>
  </r>
  <r>
    <s v="VTA00644"/>
    <x v="62"/>
    <n v="4"/>
    <x v="6"/>
    <x v="6"/>
    <x v="2"/>
    <x v="2"/>
    <x v="560"/>
    <s v="San Lorenzo 25, Nueva Córdoba"/>
    <x v="0"/>
    <x v="7"/>
    <x v="6"/>
    <s v=""/>
    <x v="0"/>
    <x v="1"/>
    <n v="2585.71"/>
    <x v="2"/>
    <n v="10342.84"/>
    <s v="Take Away"/>
    <x v="2"/>
    <x v="1"/>
    <s v="App"/>
    <x v="2"/>
    <x v="0"/>
    <n v="10"/>
    <x v="3"/>
    <s v="Combo"/>
    <x v="5"/>
    <x v="2"/>
    <x v="2"/>
    <n v="12.7"/>
    <x v="1"/>
    <n v="27"/>
    <n v="23"/>
  </r>
  <r>
    <s v="VTA00704"/>
    <x v="62"/>
    <n v="4"/>
    <x v="6"/>
    <x v="6"/>
    <x v="2"/>
    <x v="2"/>
    <x v="692"/>
    <s v="Avenida Colón 608"/>
    <x v="2"/>
    <x v="2"/>
    <x v="2"/>
    <s v=""/>
    <x v="0"/>
    <x v="0"/>
    <n v="1184.32"/>
    <x v="0"/>
    <n v="3552.96"/>
    <s v="En tienda"/>
    <x v="0"/>
    <x v="0"/>
    <s v="App"/>
    <x v="2"/>
    <x v="1"/>
    <n v="0"/>
    <x v="3"/>
    <s v="Combo"/>
    <x v="1"/>
    <x v="0"/>
    <x v="3"/>
    <n v="2.1"/>
    <x v="3"/>
    <n v="38"/>
    <n v="35"/>
  </r>
  <r>
    <s v="VTA00844"/>
    <x v="62"/>
    <n v="4"/>
    <x v="6"/>
    <x v="6"/>
    <x v="2"/>
    <x v="2"/>
    <x v="489"/>
    <s v="San Lorenzo 25, Nueva Córdoba"/>
    <x v="0"/>
    <x v="7"/>
    <x v="6"/>
    <s v=""/>
    <x v="0"/>
    <x v="2"/>
    <n v="2614.5"/>
    <x v="2"/>
    <n v="2614.5"/>
    <s v="Delivery"/>
    <x v="0"/>
    <x v="2"/>
    <s v="Efectivo"/>
    <x v="0"/>
    <x v="0"/>
    <n v="0"/>
    <x v="0"/>
    <s v="2x1"/>
    <x v="1"/>
    <x v="0"/>
    <x v="2"/>
    <n v="10.6"/>
    <x v="4"/>
    <n v="45"/>
    <n v="44"/>
  </r>
  <r>
    <s v="VTA00990"/>
    <x v="62"/>
    <n v="4"/>
    <x v="6"/>
    <x v="6"/>
    <x v="2"/>
    <x v="2"/>
    <x v="45"/>
    <s v="Córdoba Shopping"/>
    <x v="3"/>
    <x v="33"/>
    <x v="4"/>
    <s v="Tall"/>
    <x v="1"/>
    <x v="2"/>
    <n v="1685.23"/>
    <x v="0"/>
    <n v="1685.23"/>
    <s v="Delivery"/>
    <x v="0"/>
    <x v="2"/>
    <s v="App"/>
    <x v="2"/>
    <x v="1"/>
    <n v="0"/>
    <x v="1"/>
    <s v="Happy Hour"/>
    <x v="3"/>
    <x v="1"/>
    <x v="1"/>
    <n v="5.7"/>
    <x v="2"/>
    <n v="36"/>
    <n v="35"/>
  </r>
  <r>
    <s v="VTA01033"/>
    <x v="62"/>
    <n v="4"/>
    <x v="6"/>
    <x v="6"/>
    <x v="2"/>
    <x v="2"/>
    <x v="438"/>
    <s v="Calle San Lorenzo 47"/>
    <x v="1"/>
    <x v="6"/>
    <x v="5"/>
    <s v=""/>
    <x v="0"/>
    <x v="4"/>
    <n v="2120.38"/>
    <x v="2"/>
    <n v="4240.76"/>
    <s v="Take Away"/>
    <x v="0"/>
    <x v="1"/>
    <s v="Tarjeta"/>
    <x v="1"/>
    <x v="1"/>
    <n v="0"/>
    <x v="2"/>
    <s v="Ninguna"/>
    <x v="2"/>
    <x v="1"/>
    <x v="1"/>
    <n v="5.4"/>
    <x v="3"/>
    <n v="26"/>
    <n v="24"/>
  </r>
  <r>
    <s v="VTA01070"/>
    <x v="62"/>
    <n v="4"/>
    <x v="6"/>
    <x v="6"/>
    <x v="2"/>
    <x v="2"/>
    <x v="706"/>
    <s v="Calle San Lorenzo 47"/>
    <x v="1"/>
    <x v="6"/>
    <x v="5"/>
    <s v=""/>
    <x v="0"/>
    <x v="4"/>
    <n v="1701.37"/>
    <x v="0"/>
    <n v="3402.74"/>
    <s v="En tienda"/>
    <x v="0"/>
    <x v="0"/>
    <s v="Efectivo"/>
    <x v="0"/>
    <x v="1"/>
    <n v="0"/>
    <x v="1"/>
    <s v="Happy Hour"/>
    <x v="4"/>
    <x v="1"/>
    <x v="2"/>
    <n v="10.8"/>
    <x v="4"/>
    <n v="45"/>
    <n v="43"/>
  </r>
  <r>
    <s v="VTA01076"/>
    <x v="62"/>
    <n v="4"/>
    <x v="6"/>
    <x v="6"/>
    <x v="2"/>
    <x v="2"/>
    <x v="268"/>
    <s v="Avenida Colón 608"/>
    <x v="2"/>
    <x v="15"/>
    <x v="10"/>
    <s v=""/>
    <x v="0"/>
    <x v="0"/>
    <n v="1904.77"/>
    <x v="0"/>
    <n v="5714.31"/>
    <s v="En tienda"/>
    <x v="1"/>
    <x v="0"/>
    <s v="Efectivo"/>
    <x v="0"/>
    <x v="0"/>
    <n v="10"/>
    <x v="2"/>
    <s v="Ninguna"/>
    <x v="0"/>
    <x v="0"/>
    <x v="1"/>
    <n v="7.9"/>
    <x v="0"/>
    <n v="13"/>
    <n v="10"/>
  </r>
  <r>
    <s v="VTA01102"/>
    <x v="62"/>
    <n v="4"/>
    <x v="6"/>
    <x v="6"/>
    <x v="2"/>
    <x v="2"/>
    <x v="332"/>
    <s v="Córdoba Shopping"/>
    <x v="3"/>
    <x v="13"/>
    <x v="9"/>
    <s v="Pequeño"/>
    <x v="2"/>
    <x v="4"/>
    <n v="1773.08"/>
    <x v="0"/>
    <n v="3546.16"/>
    <s v="Take Away"/>
    <x v="0"/>
    <x v="1"/>
    <s v="App"/>
    <x v="2"/>
    <x v="1"/>
    <n v="0"/>
    <x v="1"/>
    <s v="Happy Hour"/>
    <x v="3"/>
    <x v="1"/>
    <x v="0"/>
    <n v="14.3"/>
    <x v="3"/>
    <n v="22"/>
    <n v="20"/>
  </r>
  <r>
    <s v="VTA01107"/>
    <x v="62"/>
    <n v="4"/>
    <x v="6"/>
    <x v="6"/>
    <x v="2"/>
    <x v="2"/>
    <x v="98"/>
    <s v="Córdoba Shopping"/>
    <x v="3"/>
    <x v="8"/>
    <x v="0"/>
    <s v=""/>
    <x v="0"/>
    <x v="0"/>
    <n v="1529.12"/>
    <x v="0"/>
    <n v="4587.3599999999997"/>
    <s v="Delivery"/>
    <x v="0"/>
    <x v="2"/>
    <s v="Tarjeta"/>
    <x v="1"/>
    <x v="0"/>
    <n v="15"/>
    <x v="1"/>
    <s v="Happy Hour"/>
    <x v="5"/>
    <x v="1"/>
    <x v="3"/>
    <n v="4.8"/>
    <x v="0"/>
    <n v="31"/>
    <n v="28"/>
  </r>
  <r>
    <s v="VTA01314"/>
    <x v="62"/>
    <n v="4"/>
    <x v="6"/>
    <x v="6"/>
    <x v="2"/>
    <x v="2"/>
    <x v="490"/>
    <s v="Avenida Colón 608"/>
    <x v="2"/>
    <x v="9"/>
    <x v="7"/>
    <s v=""/>
    <x v="0"/>
    <x v="2"/>
    <n v="2795.91"/>
    <x v="2"/>
    <n v="2795.91"/>
    <s v="Take Away"/>
    <x v="0"/>
    <x v="1"/>
    <s v="App"/>
    <x v="2"/>
    <x v="0"/>
    <n v="10"/>
    <x v="2"/>
    <s v="Ninguna"/>
    <x v="3"/>
    <x v="0"/>
    <x v="1"/>
    <n v="8.8000000000000007"/>
    <x v="2"/>
    <n v="36"/>
    <n v="35"/>
  </r>
  <r>
    <s v="VTA01323"/>
    <x v="62"/>
    <n v="4"/>
    <x v="6"/>
    <x v="6"/>
    <x v="2"/>
    <x v="2"/>
    <x v="154"/>
    <s v="San Lorenzo 25, Nueva Córdoba"/>
    <x v="0"/>
    <x v="8"/>
    <x v="0"/>
    <s v=""/>
    <x v="0"/>
    <x v="3"/>
    <n v="1433.6"/>
    <x v="0"/>
    <n v="7168"/>
    <s v="Take Away"/>
    <x v="1"/>
    <x v="1"/>
    <s v="Tarjeta"/>
    <x v="1"/>
    <x v="0"/>
    <n v="15"/>
    <x v="1"/>
    <s v="Happy Hour"/>
    <x v="2"/>
    <x v="0"/>
    <x v="1"/>
    <n v="6.4"/>
    <x v="0"/>
    <n v="47"/>
    <n v="42"/>
  </r>
  <r>
    <s v="VTA01350"/>
    <x v="62"/>
    <n v="4"/>
    <x v="6"/>
    <x v="6"/>
    <x v="2"/>
    <x v="2"/>
    <x v="798"/>
    <s v="Córdoba Shopping"/>
    <x v="3"/>
    <x v="34"/>
    <x v="4"/>
    <s v="Pequeño"/>
    <x v="2"/>
    <x v="3"/>
    <n v="1892.15"/>
    <x v="0"/>
    <n v="9460.75"/>
    <s v="Take Away"/>
    <x v="1"/>
    <x v="1"/>
    <s v="Efectivo"/>
    <x v="0"/>
    <x v="0"/>
    <n v="10"/>
    <x v="0"/>
    <s v="2x1"/>
    <x v="3"/>
    <x v="1"/>
    <x v="1"/>
    <n v="6.8"/>
    <x v="1"/>
    <n v="25"/>
    <n v="20"/>
  </r>
  <r>
    <s v="VTA01606"/>
    <x v="62"/>
    <n v="4"/>
    <x v="6"/>
    <x v="6"/>
    <x v="2"/>
    <x v="2"/>
    <x v="717"/>
    <s v="Avenida Colón 608"/>
    <x v="2"/>
    <x v="6"/>
    <x v="5"/>
    <s v=""/>
    <x v="0"/>
    <x v="4"/>
    <n v="1777.78"/>
    <x v="0"/>
    <n v="3555.56"/>
    <s v="Take Away"/>
    <x v="0"/>
    <x v="1"/>
    <s v="Tarjeta"/>
    <x v="1"/>
    <x v="1"/>
    <n v="0"/>
    <x v="0"/>
    <s v="2x1"/>
    <x v="3"/>
    <x v="0"/>
    <x v="2"/>
    <n v="11.6"/>
    <x v="2"/>
    <n v="36"/>
    <n v="34"/>
  </r>
  <r>
    <s v="VTA01677"/>
    <x v="62"/>
    <n v="4"/>
    <x v="6"/>
    <x v="6"/>
    <x v="2"/>
    <x v="2"/>
    <x v="683"/>
    <s v="Avenida Colón 608"/>
    <x v="2"/>
    <x v="2"/>
    <x v="2"/>
    <s v=""/>
    <x v="0"/>
    <x v="2"/>
    <n v="1374.29"/>
    <x v="0"/>
    <n v="1374.29"/>
    <s v="Delivery"/>
    <x v="0"/>
    <x v="2"/>
    <s v="App"/>
    <x v="2"/>
    <x v="1"/>
    <n v="0"/>
    <x v="3"/>
    <s v="Combo"/>
    <x v="5"/>
    <x v="0"/>
    <x v="3"/>
    <n v="4.2"/>
    <x v="1"/>
    <n v="40"/>
    <n v="39"/>
  </r>
  <r>
    <s v="VTA01795"/>
    <x v="62"/>
    <n v="4"/>
    <x v="6"/>
    <x v="6"/>
    <x v="2"/>
    <x v="2"/>
    <x v="576"/>
    <s v="San Lorenzo 25, Nueva Córdoba"/>
    <x v="0"/>
    <x v="3"/>
    <x v="3"/>
    <s v=""/>
    <x v="0"/>
    <x v="1"/>
    <n v="1695.76"/>
    <x v="0"/>
    <n v="6783.04"/>
    <s v="Take Away"/>
    <x v="1"/>
    <x v="1"/>
    <s v="App"/>
    <x v="2"/>
    <x v="1"/>
    <n v="0"/>
    <x v="1"/>
    <s v="Happy Hour"/>
    <x v="0"/>
    <x v="0"/>
    <x v="2"/>
    <n v="10.3"/>
    <x v="0"/>
    <n v="49"/>
    <n v="45"/>
  </r>
  <r>
    <s v="VTA01826"/>
    <x v="62"/>
    <n v="4"/>
    <x v="6"/>
    <x v="6"/>
    <x v="2"/>
    <x v="2"/>
    <x v="273"/>
    <s v="Córdoba Shopping"/>
    <x v="3"/>
    <x v="7"/>
    <x v="6"/>
    <s v=""/>
    <x v="0"/>
    <x v="3"/>
    <n v="3105.18"/>
    <x v="3"/>
    <n v="15525.9"/>
    <s v="Delivery"/>
    <x v="3"/>
    <x v="2"/>
    <s v="App"/>
    <x v="2"/>
    <x v="0"/>
    <n v="0"/>
    <x v="2"/>
    <s v="Ninguna"/>
    <x v="5"/>
    <x v="1"/>
    <x v="1"/>
    <n v="6.1"/>
    <x v="0"/>
    <n v="20"/>
    <n v="15"/>
  </r>
  <r>
    <s v="VTA01829"/>
    <x v="62"/>
    <n v="4"/>
    <x v="6"/>
    <x v="6"/>
    <x v="2"/>
    <x v="2"/>
    <x v="722"/>
    <s v="San Lorenzo 25, Nueva Córdoba"/>
    <x v="0"/>
    <x v="9"/>
    <x v="7"/>
    <s v=""/>
    <x v="0"/>
    <x v="0"/>
    <n v="2979.37"/>
    <x v="2"/>
    <n v="8938.11"/>
    <s v="En tienda"/>
    <x v="1"/>
    <x v="0"/>
    <s v="App"/>
    <x v="2"/>
    <x v="0"/>
    <n v="15"/>
    <x v="3"/>
    <s v="Combo"/>
    <x v="3"/>
    <x v="2"/>
    <x v="2"/>
    <n v="12.8"/>
    <x v="4"/>
    <n v="35"/>
    <n v="32"/>
  </r>
  <r>
    <s v="VTA02013"/>
    <x v="62"/>
    <n v="4"/>
    <x v="6"/>
    <x v="6"/>
    <x v="2"/>
    <x v="2"/>
    <x v="82"/>
    <s v="Avenida Colón 608"/>
    <x v="2"/>
    <x v="1"/>
    <x v="1"/>
    <s v=""/>
    <x v="0"/>
    <x v="2"/>
    <n v="1115.18"/>
    <x v="0"/>
    <n v="1115.18"/>
    <s v="Take Away"/>
    <x v="0"/>
    <x v="1"/>
    <s v="App"/>
    <x v="2"/>
    <x v="1"/>
    <n v="0"/>
    <x v="2"/>
    <s v="Ninguna"/>
    <x v="5"/>
    <x v="1"/>
    <x v="2"/>
    <n v="10.3"/>
    <x v="0"/>
    <n v="37"/>
    <n v="36"/>
  </r>
  <r>
    <s v="VTA02105"/>
    <x v="62"/>
    <n v="4"/>
    <x v="6"/>
    <x v="6"/>
    <x v="2"/>
    <x v="2"/>
    <x v="780"/>
    <s v="Córdoba Shopping"/>
    <x v="3"/>
    <x v="6"/>
    <x v="5"/>
    <s v=""/>
    <x v="0"/>
    <x v="2"/>
    <n v="1958.8"/>
    <x v="0"/>
    <n v="1958.8"/>
    <s v="En tienda"/>
    <x v="0"/>
    <x v="0"/>
    <s v="Tarjeta"/>
    <x v="1"/>
    <x v="0"/>
    <n v="15"/>
    <x v="3"/>
    <s v="Combo"/>
    <x v="3"/>
    <x v="2"/>
    <x v="2"/>
    <n v="10.9"/>
    <x v="2"/>
    <n v="49"/>
    <n v="48"/>
  </r>
  <r>
    <s v="VTA02142"/>
    <x v="62"/>
    <n v="4"/>
    <x v="6"/>
    <x v="6"/>
    <x v="2"/>
    <x v="2"/>
    <x v="444"/>
    <s v="San Lorenzo 25, Nueva Córdoba"/>
    <x v="0"/>
    <x v="6"/>
    <x v="5"/>
    <s v=""/>
    <x v="0"/>
    <x v="2"/>
    <n v="1871.45"/>
    <x v="0"/>
    <n v="1871.45"/>
    <s v="Take Away"/>
    <x v="0"/>
    <x v="1"/>
    <s v="Tarjeta"/>
    <x v="1"/>
    <x v="0"/>
    <n v="10"/>
    <x v="0"/>
    <s v="2x1"/>
    <x v="4"/>
    <x v="0"/>
    <x v="0"/>
    <n v="13.5"/>
    <x v="0"/>
    <n v="49"/>
    <n v="48"/>
  </r>
  <r>
    <s v="VTA02313"/>
    <x v="62"/>
    <n v="4"/>
    <x v="6"/>
    <x v="6"/>
    <x v="2"/>
    <x v="2"/>
    <x v="25"/>
    <s v="Calle San Lorenzo 47"/>
    <x v="1"/>
    <x v="16"/>
    <x v="4"/>
    <s v="Tall"/>
    <x v="1"/>
    <x v="1"/>
    <n v="1394.91"/>
    <x v="0"/>
    <n v="5579.64"/>
    <s v="Delivery"/>
    <x v="1"/>
    <x v="2"/>
    <s v="App"/>
    <x v="2"/>
    <x v="1"/>
    <n v="0"/>
    <x v="2"/>
    <s v="Ninguna"/>
    <x v="3"/>
    <x v="0"/>
    <x v="3"/>
    <n v="4.5"/>
    <x v="2"/>
    <n v="24"/>
    <n v="20"/>
  </r>
  <r>
    <s v="VTA02392"/>
    <x v="62"/>
    <n v="4"/>
    <x v="6"/>
    <x v="6"/>
    <x v="2"/>
    <x v="2"/>
    <x v="410"/>
    <s v="San Lorenzo 25, Nueva Córdoba"/>
    <x v="0"/>
    <x v="23"/>
    <x v="10"/>
    <s v=""/>
    <x v="0"/>
    <x v="3"/>
    <n v="1429.99"/>
    <x v="0"/>
    <n v="7149.95"/>
    <s v="Take Away"/>
    <x v="1"/>
    <x v="1"/>
    <s v="App"/>
    <x v="2"/>
    <x v="0"/>
    <n v="10"/>
    <x v="0"/>
    <s v="2x1"/>
    <x v="4"/>
    <x v="0"/>
    <x v="1"/>
    <n v="8.8000000000000007"/>
    <x v="0"/>
    <n v="10"/>
    <n v="5"/>
  </r>
  <r>
    <s v="VTA02627"/>
    <x v="62"/>
    <n v="4"/>
    <x v="6"/>
    <x v="6"/>
    <x v="2"/>
    <x v="2"/>
    <x v="315"/>
    <s v="Avenida Colón 608"/>
    <x v="2"/>
    <x v="7"/>
    <x v="6"/>
    <s v=""/>
    <x v="0"/>
    <x v="3"/>
    <n v="3445.24"/>
    <x v="3"/>
    <n v="17226.2"/>
    <s v="Take Away"/>
    <x v="3"/>
    <x v="1"/>
    <s v="App"/>
    <x v="2"/>
    <x v="1"/>
    <n v="0"/>
    <x v="1"/>
    <s v="Happy Hour"/>
    <x v="1"/>
    <x v="2"/>
    <x v="3"/>
    <n v="2.8"/>
    <x v="3"/>
    <n v="49"/>
    <n v="44"/>
  </r>
  <r>
    <s v="VTA02641"/>
    <x v="62"/>
    <n v="4"/>
    <x v="6"/>
    <x v="6"/>
    <x v="2"/>
    <x v="2"/>
    <x v="758"/>
    <s v="Avenida Colón 608"/>
    <x v="2"/>
    <x v="6"/>
    <x v="5"/>
    <s v=""/>
    <x v="0"/>
    <x v="2"/>
    <n v="2147.6"/>
    <x v="2"/>
    <n v="2147.6"/>
    <s v="Take Away"/>
    <x v="0"/>
    <x v="1"/>
    <s v="App"/>
    <x v="2"/>
    <x v="1"/>
    <n v="0"/>
    <x v="0"/>
    <s v="2x1"/>
    <x v="4"/>
    <x v="1"/>
    <x v="3"/>
    <n v="4.2"/>
    <x v="4"/>
    <n v="11"/>
    <n v="10"/>
  </r>
  <r>
    <s v="VTA02714"/>
    <x v="62"/>
    <n v="4"/>
    <x v="6"/>
    <x v="6"/>
    <x v="2"/>
    <x v="2"/>
    <x v="187"/>
    <s v="Avenida Colón 608"/>
    <x v="2"/>
    <x v="23"/>
    <x v="10"/>
    <s v=""/>
    <x v="0"/>
    <x v="3"/>
    <n v="1539.58"/>
    <x v="0"/>
    <n v="7697.9"/>
    <s v="Delivery"/>
    <x v="1"/>
    <x v="2"/>
    <s v="Efectivo"/>
    <x v="0"/>
    <x v="1"/>
    <n v="0"/>
    <x v="1"/>
    <s v="Happy Hour"/>
    <x v="4"/>
    <x v="2"/>
    <x v="0"/>
    <n v="14.1"/>
    <x v="4"/>
    <n v="20"/>
    <n v="15"/>
  </r>
  <r>
    <s v="VTA02869"/>
    <x v="62"/>
    <n v="4"/>
    <x v="6"/>
    <x v="6"/>
    <x v="2"/>
    <x v="2"/>
    <x v="497"/>
    <s v="Córdoba Shopping"/>
    <x v="3"/>
    <x v="10"/>
    <x v="8"/>
    <s v="Pequeño"/>
    <x v="2"/>
    <x v="0"/>
    <n v="1556.36"/>
    <x v="0"/>
    <n v="4669.08"/>
    <s v="Take Away"/>
    <x v="0"/>
    <x v="1"/>
    <s v="Tarjeta"/>
    <x v="1"/>
    <x v="1"/>
    <n v="0"/>
    <x v="1"/>
    <s v="Happy Hour"/>
    <x v="2"/>
    <x v="1"/>
    <x v="1"/>
    <n v="6.7"/>
    <x v="2"/>
    <n v="17"/>
    <n v="14"/>
  </r>
  <r>
    <s v="VTA03042"/>
    <x v="62"/>
    <n v="4"/>
    <x v="6"/>
    <x v="6"/>
    <x v="2"/>
    <x v="2"/>
    <x v="49"/>
    <s v="Calle San Lorenzo 47"/>
    <x v="1"/>
    <x v="19"/>
    <x v="7"/>
    <s v=""/>
    <x v="0"/>
    <x v="0"/>
    <n v="2447.5"/>
    <x v="2"/>
    <n v="7342.5"/>
    <s v="Take Away"/>
    <x v="1"/>
    <x v="1"/>
    <s v="Efectivo"/>
    <x v="0"/>
    <x v="1"/>
    <n v="0"/>
    <x v="3"/>
    <s v="Combo"/>
    <x v="3"/>
    <x v="1"/>
    <x v="3"/>
    <n v="2.5"/>
    <x v="3"/>
    <n v="49"/>
    <n v="46"/>
  </r>
  <r>
    <s v="VTA03270"/>
    <x v="62"/>
    <n v="4"/>
    <x v="6"/>
    <x v="6"/>
    <x v="2"/>
    <x v="2"/>
    <x v="810"/>
    <s v="San Lorenzo 25, Nueva Córdoba"/>
    <x v="0"/>
    <x v="5"/>
    <x v="4"/>
    <s v="Venti"/>
    <x v="4"/>
    <x v="2"/>
    <n v="1320.26"/>
    <x v="0"/>
    <n v="1320.26"/>
    <s v="En tienda"/>
    <x v="0"/>
    <x v="0"/>
    <s v="Tarjeta"/>
    <x v="1"/>
    <x v="1"/>
    <n v="0"/>
    <x v="2"/>
    <s v="Ninguna"/>
    <x v="2"/>
    <x v="1"/>
    <x v="1"/>
    <n v="8.5"/>
    <x v="1"/>
    <n v="48"/>
    <n v="47"/>
  </r>
  <r>
    <s v="VTA03368"/>
    <x v="62"/>
    <n v="4"/>
    <x v="6"/>
    <x v="6"/>
    <x v="2"/>
    <x v="2"/>
    <x v="657"/>
    <s v="Córdoba Shopping"/>
    <x v="3"/>
    <x v="4"/>
    <x v="2"/>
    <s v=""/>
    <x v="0"/>
    <x v="3"/>
    <n v="1079.8499999999999"/>
    <x v="0"/>
    <n v="5399.25"/>
    <s v="Take Away"/>
    <x v="1"/>
    <x v="1"/>
    <s v="Tarjeta"/>
    <x v="1"/>
    <x v="1"/>
    <n v="0"/>
    <x v="0"/>
    <s v="2x1"/>
    <x v="1"/>
    <x v="1"/>
    <x v="1"/>
    <n v="8.6"/>
    <x v="1"/>
    <n v="22"/>
    <n v="17"/>
  </r>
  <r>
    <s v="VTA03399"/>
    <x v="62"/>
    <n v="4"/>
    <x v="6"/>
    <x v="6"/>
    <x v="2"/>
    <x v="2"/>
    <x v="114"/>
    <s v="Calle San Lorenzo 47"/>
    <x v="1"/>
    <x v="3"/>
    <x v="3"/>
    <s v=""/>
    <x v="0"/>
    <x v="2"/>
    <n v="1649.5"/>
    <x v="0"/>
    <n v="1649.5"/>
    <s v="Take Away"/>
    <x v="0"/>
    <x v="1"/>
    <s v="App"/>
    <x v="2"/>
    <x v="0"/>
    <n v="15"/>
    <x v="1"/>
    <s v="Happy Hour"/>
    <x v="4"/>
    <x v="1"/>
    <x v="3"/>
    <n v="4.8"/>
    <x v="3"/>
    <n v="41"/>
    <n v="40"/>
  </r>
  <r>
    <s v="VTA03407"/>
    <x v="62"/>
    <n v="4"/>
    <x v="6"/>
    <x v="6"/>
    <x v="2"/>
    <x v="2"/>
    <x v="69"/>
    <s v="Avenida Colón 608"/>
    <x v="2"/>
    <x v="28"/>
    <x v="2"/>
    <s v=""/>
    <x v="0"/>
    <x v="1"/>
    <n v="1002.9"/>
    <x v="0"/>
    <n v="4011.6"/>
    <s v="En tienda"/>
    <x v="0"/>
    <x v="0"/>
    <s v="Efectivo"/>
    <x v="0"/>
    <x v="0"/>
    <n v="10"/>
    <x v="0"/>
    <s v="2x1"/>
    <x v="5"/>
    <x v="1"/>
    <x v="2"/>
    <n v="10"/>
    <x v="0"/>
    <n v="31"/>
    <n v="27"/>
  </r>
  <r>
    <s v="VTA03431"/>
    <x v="62"/>
    <n v="4"/>
    <x v="6"/>
    <x v="6"/>
    <x v="2"/>
    <x v="2"/>
    <x v="71"/>
    <s v="Calle San Lorenzo 47"/>
    <x v="1"/>
    <x v="10"/>
    <x v="8"/>
    <s v="Venti"/>
    <x v="4"/>
    <x v="0"/>
    <n v="1938.29"/>
    <x v="0"/>
    <n v="5814.87"/>
    <s v="Take Away"/>
    <x v="1"/>
    <x v="1"/>
    <s v="Tarjeta"/>
    <x v="1"/>
    <x v="0"/>
    <n v="15"/>
    <x v="0"/>
    <s v="2x1"/>
    <x v="1"/>
    <x v="1"/>
    <x v="1"/>
    <n v="6.1"/>
    <x v="1"/>
    <n v="46"/>
    <n v="43"/>
  </r>
  <r>
    <s v="VTA03816"/>
    <x v="62"/>
    <n v="4"/>
    <x v="6"/>
    <x v="6"/>
    <x v="2"/>
    <x v="2"/>
    <x v="200"/>
    <s v="San Lorenzo 25, Nueva Córdoba"/>
    <x v="0"/>
    <x v="28"/>
    <x v="2"/>
    <s v=""/>
    <x v="0"/>
    <x v="1"/>
    <n v="1260.33"/>
    <x v="0"/>
    <n v="5041.32"/>
    <s v="En tienda"/>
    <x v="1"/>
    <x v="0"/>
    <s v="Efectivo"/>
    <x v="0"/>
    <x v="1"/>
    <n v="0"/>
    <x v="1"/>
    <s v="Happy Hour"/>
    <x v="5"/>
    <x v="2"/>
    <x v="3"/>
    <n v="2.2000000000000002"/>
    <x v="3"/>
    <n v="13"/>
    <n v="9"/>
  </r>
  <r>
    <s v="VTA04026"/>
    <x v="62"/>
    <n v="4"/>
    <x v="6"/>
    <x v="6"/>
    <x v="2"/>
    <x v="2"/>
    <x v="434"/>
    <s v="San Lorenzo 25, Nueva Córdoba"/>
    <x v="0"/>
    <x v="7"/>
    <x v="6"/>
    <s v=""/>
    <x v="0"/>
    <x v="3"/>
    <n v="3250.64"/>
    <x v="3"/>
    <n v="16253.2"/>
    <s v="En tienda"/>
    <x v="3"/>
    <x v="0"/>
    <s v="Tarjeta"/>
    <x v="1"/>
    <x v="0"/>
    <n v="15"/>
    <x v="3"/>
    <s v="Combo"/>
    <x v="5"/>
    <x v="2"/>
    <x v="0"/>
    <n v="14.9"/>
    <x v="2"/>
    <n v="10"/>
    <n v="5"/>
  </r>
  <r>
    <s v="VTA04039"/>
    <x v="62"/>
    <n v="4"/>
    <x v="6"/>
    <x v="6"/>
    <x v="2"/>
    <x v="2"/>
    <x v="625"/>
    <s v="Avenida Colón 608"/>
    <x v="2"/>
    <x v="21"/>
    <x v="1"/>
    <s v=""/>
    <x v="0"/>
    <x v="1"/>
    <n v="847.35"/>
    <x v="1"/>
    <n v="3389.4"/>
    <s v="Delivery"/>
    <x v="0"/>
    <x v="2"/>
    <s v="Efectivo"/>
    <x v="0"/>
    <x v="1"/>
    <n v="0"/>
    <x v="2"/>
    <s v="Ninguna"/>
    <x v="3"/>
    <x v="1"/>
    <x v="2"/>
    <n v="11.4"/>
    <x v="2"/>
    <n v="13"/>
    <n v="9"/>
  </r>
  <r>
    <s v="VTA04241"/>
    <x v="62"/>
    <n v="4"/>
    <x v="6"/>
    <x v="6"/>
    <x v="2"/>
    <x v="2"/>
    <x v="811"/>
    <s v="San Lorenzo 25, Nueva Córdoba"/>
    <x v="0"/>
    <x v="15"/>
    <x v="10"/>
    <s v=""/>
    <x v="0"/>
    <x v="0"/>
    <n v="1909.45"/>
    <x v="0"/>
    <n v="5728.35"/>
    <s v="En tienda"/>
    <x v="1"/>
    <x v="0"/>
    <s v="Tarjeta"/>
    <x v="1"/>
    <x v="1"/>
    <n v="0"/>
    <x v="1"/>
    <s v="Happy Hour"/>
    <x v="0"/>
    <x v="2"/>
    <x v="2"/>
    <n v="10.9"/>
    <x v="4"/>
    <n v="43"/>
    <n v="40"/>
  </r>
  <r>
    <s v="VTA04266"/>
    <x v="62"/>
    <n v="4"/>
    <x v="6"/>
    <x v="6"/>
    <x v="2"/>
    <x v="2"/>
    <x v="471"/>
    <s v="Avenida Colón 608"/>
    <x v="2"/>
    <x v="7"/>
    <x v="6"/>
    <s v=""/>
    <x v="0"/>
    <x v="4"/>
    <n v="2648.68"/>
    <x v="2"/>
    <n v="5297.36"/>
    <s v="En tienda"/>
    <x v="1"/>
    <x v="0"/>
    <s v="Tarjeta"/>
    <x v="1"/>
    <x v="0"/>
    <n v="0"/>
    <x v="0"/>
    <s v="2x1"/>
    <x v="3"/>
    <x v="2"/>
    <x v="3"/>
    <n v="4.3"/>
    <x v="2"/>
    <n v="29"/>
    <n v="27"/>
  </r>
  <r>
    <s v="VTA04590"/>
    <x v="62"/>
    <n v="4"/>
    <x v="6"/>
    <x v="6"/>
    <x v="2"/>
    <x v="2"/>
    <x v="126"/>
    <s v="Córdoba Shopping"/>
    <x v="3"/>
    <x v="26"/>
    <x v="9"/>
    <s v="Pequeño"/>
    <x v="2"/>
    <x v="1"/>
    <n v="1435.93"/>
    <x v="0"/>
    <n v="5743.72"/>
    <s v="Take Away"/>
    <x v="1"/>
    <x v="1"/>
    <s v="Tarjeta"/>
    <x v="1"/>
    <x v="0"/>
    <n v="0"/>
    <x v="3"/>
    <s v="Combo"/>
    <x v="4"/>
    <x v="0"/>
    <x v="2"/>
    <n v="11.9"/>
    <x v="4"/>
    <n v="42"/>
    <n v="38"/>
  </r>
  <r>
    <s v="VTA04615"/>
    <x v="62"/>
    <n v="4"/>
    <x v="6"/>
    <x v="6"/>
    <x v="2"/>
    <x v="2"/>
    <x v="464"/>
    <s v="San Lorenzo 25, Nueva Córdoba"/>
    <x v="0"/>
    <x v="0"/>
    <x v="0"/>
    <s v=""/>
    <x v="0"/>
    <x v="3"/>
    <n v="1310.55"/>
    <x v="0"/>
    <n v="6552.75"/>
    <s v="Take Away"/>
    <x v="1"/>
    <x v="1"/>
    <s v="Efectivo"/>
    <x v="0"/>
    <x v="0"/>
    <n v="0"/>
    <x v="2"/>
    <s v="Ninguna"/>
    <x v="0"/>
    <x v="1"/>
    <x v="1"/>
    <n v="5.8"/>
    <x v="4"/>
    <n v="18"/>
    <n v="13"/>
  </r>
  <r>
    <s v="VTA04785"/>
    <x v="62"/>
    <n v="4"/>
    <x v="6"/>
    <x v="6"/>
    <x v="2"/>
    <x v="2"/>
    <x v="659"/>
    <s v="Córdoba Shopping"/>
    <x v="3"/>
    <x v="25"/>
    <x v="2"/>
    <s v=""/>
    <x v="0"/>
    <x v="2"/>
    <n v="943.73"/>
    <x v="1"/>
    <n v="943.73"/>
    <s v="Delivery"/>
    <x v="0"/>
    <x v="2"/>
    <s v="App"/>
    <x v="2"/>
    <x v="0"/>
    <n v="15"/>
    <x v="3"/>
    <s v="Combo"/>
    <x v="2"/>
    <x v="1"/>
    <x v="1"/>
    <n v="5.2"/>
    <x v="3"/>
    <n v="31"/>
    <n v="30"/>
  </r>
  <r>
    <s v="VTA04806"/>
    <x v="62"/>
    <n v="4"/>
    <x v="6"/>
    <x v="6"/>
    <x v="2"/>
    <x v="2"/>
    <x v="112"/>
    <s v="San Lorenzo 25, Nueva Córdoba"/>
    <x v="0"/>
    <x v="34"/>
    <x v="4"/>
    <s v="Pequeño"/>
    <x v="2"/>
    <x v="1"/>
    <n v="1613.67"/>
    <x v="0"/>
    <n v="6454.68"/>
    <s v="En tienda"/>
    <x v="1"/>
    <x v="0"/>
    <s v="App"/>
    <x v="2"/>
    <x v="0"/>
    <n v="0"/>
    <x v="0"/>
    <s v="2x1"/>
    <x v="5"/>
    <x v="1"/>
    <x v="1"/>
    <n v="8"/>
    <x v="4"/>
    <n v="30"/>
    <n v="26"/>
  </r>
  <r>
    <s v="VTA04889"/>
    <x v="62"/>
    <n v="4"/>
    <x v="6"/>
    <x v="6"/>
    <x v="2"/>
    <x v="2"/>
    <x v="680"/>
    <s v="San Lorenzo 25, Nueva Córdoba"/>
    <x v="0"/>
    <x v="0"/>
    <x v="0"/>
    <s v=""/>
    <x v="0"/>
    <x v="4"/>
    <n v="1265.6600000000001"/>
    <x v="0"/>
    <n v="2531.3200000000002"/>
    <s v="Delivery"/>
    <x v="0"/>
    <x v="2"/>
    <s v="Efectivo"/>
    <x v="0"/>
    <x v="0"/>
    <n v="15"/>
    <x v="1"/>
    <s v="Happy Hour"/>
    <x v="1"/>
    <x v="2"/>
    <x v="1"/>
    <n v="5.8"/>
    <x v="4"/>
    <n v="11"/>
    <n v="9"/>
  </r>
  <r>
    <s v="VTA04926"/>
    <x v="62"/>
    <n v="4"/>
    <x v="6"/>
    <x v="6"/>
    <x v="2"/>
    <x v="2"/>
    <x v="483"/>
    <s v="Córdoba Shopping"/>
    <x v="3"/>
    <x v="2"/>
    <x v="2"/>
    <s v=""/>
    <x v="0"/>
    <x v="4"/>
    <n v="1243.1600000000001"/>
    <x v="0"/>
    <n v="2486.3200000000002"/>
    <s v="En tienda"/>
    <x v="0"/>
    <x v="0"/>
    <s v="App"/>
    <x v="2"/>
    <x v="0"/>
    <n v="0"/>
    <x v="2"/>
    <s v="Ninguna"/>
    <x v="1"/>
    <x v="0"/>
    <x v="3"/>
    <n v="4.7"/>
    <x v="4"/>
    <n v="13"/>
    <n v="11"/>
  </r>
  <r>
    <s v="VTA00120"/>
    <x v="63"/>
    <n v="5"/>
    <x v="0"/>
    <x v="0"/>
    <x v="2"/>
    <x v="2"/>
    <x v="334"/>
    <s v="Avenida Colón 608"/>
    <x v="2"/>
    <x v="15"/>
    <x v="10"/>
    <s v=""/>
    <x v="0"/>
    <x v="2"/>
    <n v="1831.52"/>
    <x v="0"/>
    <n v="1831.52"/>
    <s v="Delivery"/>
    <x v="0"/>
    <x v="2"/>
    <s v="Efectivo"/>
    <x v="0"/>
    <x v="1"/>
    <n v="0"/>
    <x v="1"/>
    <s v="Happy Hour"/>
    <x v="1"/>
    <x v="0"/>
    <x v="0"/>
    <n v="14"/>
    <x v="0"/>
    <n v="43"/>
    <n v="42"/>
  </r>
  <r>
    <s v="VTA00160"/>
    <x v="63"/>
    <n v="5"/>
    <x v="0"/>
    <x v="0"/>
    <x v="2"/>
    <x v="2"/>
    <x v="602"/>
    <s v="San Lorenzo 25, Nueva Córdoba"/>
    <x v="0"/>
    <x v="28"/>
    <x v="2"/>
    <s v=""/>
    <x v="0"/>
    <x v="0"/>
    <n v="1472.75"/>
    <x v="0"/>
    <n v="4418.25"/>
    <s v="Take Away"/>
    <x v="0"/>
    <x v="1"/>
    <s v="App"/>
    <x v="2"/>
    <x v="1"/>
    <n v="0"/>
    <x v="3"/>
    <s v="Combo"/>
    <x v="0"/>
    <x v="0"/>
    <x v="0"/>
    <n v="13.4"/>
    <x v="3"/>
    <n v="29"/>
    <n v="26"/>
  </r>
  <r>
    <s v="VTA00219"/>
    <x v="63"/>
    <n v="5"/>
    <x v="0"/>
    <x v="0"/>
    <x v="2"/>
    <x v="2"/>
    <x v="440"/>
    <s v="San Lorenzo 25, Nueva Córdoba"/>
    <x v="0"/>
    <x v="1"/>
    <x v="1"/>
    <s v=""/>
    <x v="0"/>
    <x v="3"/>
    <n v="843.33"/>
    <x v="1"/>
    <n v="4216.6499999999996"/>
    <s v="Take Away"/>
    <x v="0"/>
    <x v="1"/>
    <s v="Efectivo"/>
    <x v="0"/>
    <x v="0"/>
    <n v="0"/>
    <x v="1"/>
    <s v="Happy Hour"/>
    <x v="1"/>
    <x v="0"/>
    <x v="0"/>
    <n v="14.9"/>
    <x v="4"/>
    <n v="30"/>
    <n v="25"/>
  </r>
  <r>
    <s v="VTA00495"/>
    <x v="63"/>
    <n v="5"/>
    <x v="0"/>
    <x v="0"/>
    <x v="2"/>
    <x v="2"/>
    <x v="5"/>
    <s v="Avenida Colón 608"/>
    <x v="2"/>
    <x v="16"/>
    <x v="4"/>
    <s v="Pequeño"/>
    <x v="2"/>
    <x v="2"/>
    <n v="1735.71"/>
    <x v="0"/>
    <n v="1735.71"/>
    <s v="En tienda"/>
    <x v="0"/>
    <x v="0"/>
    <s v="App"/>
    <x v="2"/>
    <x v="1"/>
    <n v="0"/>
    <x v="0"/>
    <s v="2x1"/>
    <x v="5"/>
    <x v="0"/>
    <x v="1"/>
    <n v="5.0999999999999996"/>
    <x v="4"/>
    <n v="32"/>
    <n v="31"/>
  </r>
  <r>
    <s v="VTA00528"/>
    <x v="63"/>
    <n v="5"/>
    <x v="0"/>
    <x v="0"/>
    <x v="2"/>
    <x v="2"/>
    <x v="465"/>
    <s v="Avenida Colón 608"/>
    <x v="2"/>
    <x v="3"/>
    <x v="3"/>
    <s v=""/>
    <x v="0"/>
    <x v="1"/>
    <n v="1340.87"/>
    <x v="0"/>
    <n v="5363.48"/>
    <s v="En tienda"/>
    <x v="1"/>
    <x v="0"/>
    <s v="Efectivo"/>
    <x v="0"/>
    <x v="0"/>
    <n v="0"/>
    <x v="3"/>
    <s v="Combo"/>
    <x v="1"/>
    <x v="1"/>
    <x v="1"/>
    <n v="5.8"/>
    <x v="3"/>
    <n v="10"/>
    <n v="6"/>
  </r>
  <r>
    <s v="VTA00540"/>
    <x v="63"/>
    <n v="5"/>
    <x v="0"/>
    <x v="0"/>
    <x v="2"/>
    <x v="2"/>
    <x v="319"/>
    <s v="Córdoba Shopping"/>
    <x v="3"/>
    <x v="3"/>
    <x v="3"/>
    <s v=""/>
    <x v="0"/>
    <x v="4"/>
    <n v="1181.4100000000001"/>
    <x v="0"/>
    <n v="2362.8200000000002"/>
    <s v="Delivery"/>
    <x v="0"/>
    <x v="2"/>
    <s v="App"/>
    <x v="2"/>
    <x v="0"/>
    <n v="10"/>
    <x v="1"/>
    <s v="Happy Hour"/>
    <x v="0"/>
    <x v="2"/>
    <x v="0"/>
    <n v="13.7"/>
    <x v="1"/>
    <n v="23"/>
    <n v="21"/>
  </r>
  <r>
    <s v="VTA00555"/>
    <x v="63"/>
    <n v="5"/>
    <x v="0"/>
    <x v="0"/>
    <x v="2"/>
    <x v="2"/>
    <x v="469"/>
    <s v="Calle San Lorenzo 47"/>
    <x v="1"/>
    <x v="3"/>
    <x v="3"/>
    <s v=""/>
    <x v="0"/>
    <x v="4"/>
    <n v="1629.37"/>
    <x v="0"/>
    <n v="3258.74"/>
    <s v="Delivery"/>
    <x v="0"/>
    <x v="2"/>
    <s v="App"/>
    <x v="2"/>
    <x v="1"/>
    <n v="0"/>
    <x v="2"/>
    <s v="Ninguna"/>
    <x v="2"/>
    <x v="1"/>
    <x v="0"/>
    <n v="14.4"/>
    <x v="0"/>
    <n v="25"/>
    <n v="23"/>
  </r>
  <r>
    <s v="VTA00667"/>
    <x v="63"/>
    <n v="5"/>
    <x v="0"/>
    <x v="0"/>
    <x v="2"/>
    <x v="2"/>
    <x v="37"/>
    <s v="San Lorenzo 25, Nueva Córdoba"/>
    <x v="0"/>
    <x v="7"/>
    <x v="6"/>
    <s v=""/>
    <x v="0"/>
    <x v="2"/>
    <n v="3164.81"/>
    <x v="3"/>
    <n v="3164.81"/>
    <s v="En tienda"/>
    <x v="0"/>
    <x v="0"/>
    <s v="Efectivo"/>
    <x v="0"/>
    <x v="1"/>
    <n v="0"/>
    <x v="1"/>
    <s v="Happy Hour"/>
    <x v="2"/>
    <x v="1"/>
    <x v="0"/>
    <n v="13.9"/>
    <x v="4"/>
    <n v="19"/>
    <n v="18"/>
  </r>
  <r>
    <s v="VTA00702"/>
    <x v="63"/>
    <n v="5"/>
    <x v="0"/>
    <x v="0"/>
    <x v="2"/>
    <x v="2"/>
    <x v="650"/>
    <s v="Avenida Colón 608"/>
    <x v="2"/>
    <x v="24"/>
    <x v="9"/>
    <s v="Grande"/>
    <x v="3"/>
    <x v="1"/>
    <n v="1680.72"/>
    <x v="0"/>
    <n v="6722.88"/>
    <s v="Take Away"/>
    <x v="1"/>
    <x v="1"/>
    <s v="App"/>
    <x v="2"/>
    <x v="1"/>
    <n v="0"/>
    <x v="2"/>
    <s v="Ninguna"/>
    <x v="0"/>
    <x v="2"/>
    <x v="2"/>
    <n v="12.9"/>
    <x v="2"/>
    <n v="44"/>
    <n v="40"/>
  </r>
  <r>
    <s v="VTA01162"/>
    <x v="63"/>
    <n v="5"/>
    <x v="0"/>
    <x v="0"/>
    <x v="2"/>
    <x v="2"/>
    <x v="733"/>
    <s v="Córdoba Shopping"/>
    <x v="3"/>
    <x v="27"/>
    <x v="10"/>
    <s v=""/>
    <x v="0"/>
    <x v="4"/>
    <n v="1829.82"/>
    <x v="0"/>
    <n v="3659.64"/>
    <s v="En tienda"/>
    <x v="0"/>
    <x v="0"/>
    <s v="App"/>
    <x v="2"/>
    <x v="0"/>
    <n v="0"/>
    <x v="1"/>
    <s v="Happy Hour"/>
    <x v="5"/>
    <x v="2"/>
    <x v="1"/>
    <n v="7.7"/>
    <x v="4"/>
    <n v="23"/>
    <n v="21"/>
  </r>
  <r>
    <s v="VTA01181"/>
    <x v="63"/>
    <n v="5"/>
    <x v="0"/>
    <x v="0"/>
    <x v="2"/>
    <x v="2"/>
    <x v="562"/>
    <s v="Calle San Lorenzo 47"/>
    <x v="1"/>
    <x v="25"/>
    <x v="2"/>
    <s v=""/>
    <x v="0"/>
    <x v="2"/>
    <n v="1024.31"/>
    <x v="0"/>
    <n v="1024.31"/>
    <s v="Delivery"/>
    <x v="0"/>
    <x v="2"/>
    <s v="Tarjeta"/>
    <x v="1"/>
    <x v="0"/>
    <n v="0"/>
    <x v="1"/>
    <s v="Happy Hour"/>
    <x v="4"/>
    <x v="0"/>
    <x v="1"/>
    <n v="9.3000000000000007"/>
    <x v="0"/>
    <n v="37"/>
    <n v="36"/>
  </r>
  <r>
    <s v="VTA01287"/>
    <x v="63"/>
    <n v="5"/>
    <x v="0"/>
    <x v="0"/>
    <x v="2"/>
    <x v="2"/>
    <x v="152"/>
    <s v="Calle San Lorenzo 47"/>
    <x v="1"/>
    <x v="14"/>
    <x v="6"/>
    <s v=""/>
    <x v="0"/>
    <x v="4"/>
    <n v="2632.06"/>
    <x v="2"/>
    <n v="5264.12"/>
    <s v="Delivery"/>
    <x v="1"/>
    <x v="2"/>
    <s v="App"/>
    <x v="2"/>
    <x v="0"/>
    <n v="0"/>
    <x v="0"/>
    <s v="2x1"/>
    <x v="2"/>
    <x v="1"/>
    <x v="3"/>
    <n v="2.9"/>
    <x v="1"/>
    <n v="19"/>
    <n v="17"/>
  </r>
  <r>
    <s v="VTA01400"/>
    <x v="63"/>
    <n v="5"/>
    <x v="0"/>
    <x v="0"/>
    <x v="2"/>
    <x v="2"/>
    <x v="708"/>
    <s v="San Lorenzo 25, Nueva Córdoba"/>
    <x v="0"/>
    <x v="21"/>
    <x v="1"/>
    <s v=""/>
    <x v="0"/>
    <x v="4"/>
    <n v="1274.3800000000001"/>
    <x v="0"/>
    <n v="2548.7600000000002"/>
    <s v="En tienda"/>
    <x v="0"/>
    <x v="0"/>
    <s v="Tarjeta"/>
    <x v="1"/>
    <x v="1"/>
    <n v="0"/>
    <x v="0"/>
    <s v="2x1"/>
    <x v="0"/>
    <x v="0"/>
    <x v="3"/>
    <n v="2.1"/>
    <x v="3"/>
    <n v="16"/>
    <n v="14"/>
  </r>
  <r>
    <s v="VTA01472"/>
    <x v="63"/>
    <n v="5"/>
    <x v="0"/>
    <x v="0"/>
    <x v="2"/>
    <x v="2"/>
    <x v="465"/>
    <s v="Córdoba Shopping"/>
    <x v="3"/>
    <x v="21"/>
    <x v="1"/>
    <s v=""/>
    <x v="0"/>
    <x v="3"/>
    <n v="1148.57"/>
    <x v="0"/>
    <n v="5742.85"/>
    <s v="En tienda"/>
    <x v="1"/>
    <x v="0"/>
    <s v="App"/>
    <x v="2"/>
    <x v="0"/>
    <n v="10"/>
    <x v="0"/>
    <s v="2x1"/>
    <x v="0"/>
    <x v="1"/>
    <x v="3"/>
    <n v="2.1"/>
    <x v="4"/>
    <n v="41"/>
    <n v="36"/>
  </r>
  <r>
    <s v="VTA01538"/>
    <x v="63"/>
    <n v="5"/>
    <x v="0"/>
    <x v="0"/>
    <x v="2"/>
    <x v="2"/>
    <x v="482"/>
    <s v="Avenida Colón 608"/>
    <x v="2"/>
    <x v="6"/>
    <x v="5"/>
    <s v=""/>
    <x v="0"/>
    <x v="1"/>
    <n v="2166.75"/>
    <x v="2"/>
    <n v="8667"/>
    <s v="Delivery"/>
    <x v="1"/>
    <x v="2"/>
    <s v="App"/>
    <x v="2"/>
    <x v="0"/>
    <n v="10"/>
    <x v="2"/>
    <s v="Ninguna"/>
    <x v="5"/>
    <x v="1"/>
    <x v="2"/>
    <n v="10.9"/>
    <x v="0"/>
    <n v="26"/>
    <n v="22"/>
  </r>
  <r>
    <s v="VTA01609"/>
    <x v="63"/>
    <n v="5"/>
    <x v="0"/>
    <x v="0"/>
    <x v="2"/>
    <x v="2"/>
    <x v="812"/>
    <s v="San Lorenzo 25, Nueva Córdoba"/>
    <x v="0"/>
    <x v="27"/>
    <x v="10"/>
    <s v=""/>
    <x v="0"/>
    <x v="4"/>
    <n v="1579.5"/>
    <x v="0"/>
    <n v="3159"/>
    <s v="Take Away"/>
    <x v="0"/>
    <x v="1"/>
    <s v="Tarjeta"/>
    <x v="1"/>
    <x v="1"/>
    <n v="0"/>
    <x v="3"/>
    <s v="Combo"/>
    <x v="3"/>
    <x v="0"/>
    <x v="3"/>
    <n v="4.5999999999999996"/>
    <x v="0"/>
    <n v="18"/>
    <n v="16"/>
  </r>
  <r>
    <s v="VTA01635"/>
    <x v="63"/>
    <n v="5"/>
    <x v="0"/>
    <x v="0"/>
    <x v="2"/>
    <x v="2"/>
    <x v="792"/>
    <s v="Avenida Colón 608"/>
    <x v="2"/>
    <x v="15"/>
    <x v="10"/>
    <s v=""/>
    <x v="0"/>
    <x v="4"/>
    <n v="1486.34"/>
    <x v="0"/>
    <n v="2972.68"/>
    <s v="Delivery"/>
    <x v="0"/>
    <x v="2"/>
    <s v="Efectivo"/>
    <x v="0"/>
    <x v="0"/>
    <n v="15"/>
    <x v="0"/>
    <s v="2x1"/>
    <x v="3"/>
    <x v="2"/>
    <x v="1"/>
    <n v="5.6"/>
    <x v="0"/>
    <n v="26"/>
    <n v="24"/>
  </r>
  <r>
    <s v="VTA01756"/>
    <x v="63"/>
    <n v="5"/>
    <x v="0"/>
    <x v="0"/>
    <x v="2"/>
    <x v="2"/>
    <x v="766"/>
    <s v="Calle San Lorenzo 47"/>
    <x v="1"/>
    <x v="6"/>
    <x v="5"/>
    <s v=""/>
    <x v="0"/>
    <x v="4"/>
    <n v="1630.65"/>
    <x v="0"/>
    <n v="3261.3"/>
    <s v="En tienda"/>
    <x v="0"/>
    <x v="0"/>
    <s v="Efectivo"/>
    <x v="0"/>
    <x v="1"/>
    <n v="0"/>
    <x v="3"/>
    <s v="Combo"/>
    <x v="2"/>
    <x v="2"/>
    <x v="2"/>
    <n v="10.8"/>
    <x v="0"/>
    <n v="32"/>
    <n v="30"/>
  </r>
  <r>
    <s v="VTA01793"/>
    <x v="63"/>
    <n v="5"/>
    <x v="0"/>
    <x v="0"/>
    <x v="2"/>
    <x v="2"/>
    <x v="280"/>
    <s v="Calle San Lorenzo 47"/>
    <x v="1"/>
    <x v="15"/>
    <x v="10"/>
    <s v=""/>
    <x v="0"/>
    <x v="2"/>
    <n v="1552.98"/>
    <x v="0"/>
    <n v="1552.98"/>
    <s v="En tienda"/>
    <x v="0"/>
    <x v="0"/>
    <s v="Efectivo"/>
    <x v="0"/>
    <x v="0"/>
    <n v="15"/>
    <x v="0"/>
    <s v="2x1"/>
    <x v="3"/>
    <x v="1"/>
    <x v="3"/>
    <n v="3.6"/>
    <x v="0"/>
    <n v="40"/>
    <n v="39"/>
  </r>
  <r>
    <s v="VTA01902"/>
    <x v="63"/>
    <n v="5"/>
    <x v="0"/>
    <x v="0"/>
    <x v="2"/>
    <x v="2"/>
    <x v="77"/>
    <s v="Córdoba Shopping"/>
    <x v="3"/>
    <x v="28"/>
    <x v="2"/>
    <s v=""/>
    <x v="0"/>
    <x v="0"/>
    <n v="1297.6600000000001"/>
    <x v="0"/>
    <n v="3892.98"/>
    <s v="Take Away"/>
    <x v="0"/>
    <x v="1"/>
    <s v="Tarjeta"/>
    <x v="1"/>
    <x v="0"/>
    <n v="15"/>
    <x v="2"/>
    <s v="Ninguna"/>
    <x v="1"/>
    <x v="1"/>
    <x v="3"/>
    <n v="2.7"/>
    <x v="3"/>
    <n v="16"/>
    <n v="13"/>
  </r>
  <r>
    <s v="VTA02020"/>
    <x v="63"/>
    <n v="5"/>
    <x v="0"/>
    <x v="0"/>
    <x v="2"/>
    <x v="2"/>
    <x v="587"/>
    <s v="San Lorenzo 25, Nueva Córdoba"/>
    <x v="0"/>
    <x v="23"/>
    <x v="10"/>
    <s v=""/>
    <x v="0"/>
    <x v="2"/>
    <n v="1578.57"/>
    <x v="0"/>
    <n v="1578.57"/>
    <s v="En tienda"/>
    <x v="0"/>
    <x v="0"/>
    <s v="Tarjeta"/>
    <x v="1"/>
    <x v="1"/>
    <n v="0"/>
    <x v="3"/>
    <s v="Combo"/>
    <x v="4"/>
    <x v="2"/>
    <x v="2"/>
    <n v="12.7"/>
    <x v="4"/>
    <n v="26"/>
    <n v="25"/>
  </r>
  <r>
    <s v="VTA02087"/>
    <x v="63"/>
    <n v="5"/>
    <x v="0"/>
    <x v="0"/>
    <x v="2"/>
    <x v="2"/>
    <x v="605"/>
    <s v="Avenida Colón 608"/>
    <x v="2"/>
    <x v="8"/>
    <x v="0"/>
    <s v=""/>
    <x v="0"/>
    <x v="4"/>
    <n v="1290.52"/>
    <x v="0"/>
    <n v="2581.04"/>
    <s v="En tienda"/>
    <x v="0"/>
    <x v="0"/>
    <s v="App"/>
    <x v="2"/>
    <x v="0"/>
    <n v="15"/>
    <x v="1"/>
    <s v="Happy Hour"/>
    <x v="4"/>
    <x v="2"/>
    <x v="3"/>
    <n v="4.8"/>
    <x v="4"/>
    <n v="39"/>
    <n v="37"/>
  </r>
  <r>
    <s v="VTA02104"/>
    <x v="63"/>
    <n v="5"/>
    <x v="0"/>
    <x v="0"/>
    <x v="2"/>
    <x v="2"/>
    <x v="167"/>
    <s v="San Lorenzo 25, Nueva Córdoba"/>
    <x v="0"/>
    <x v="27"/>
    <x v="10"/>
    <s v=""/>
    <x v="0"/>
    <x v="2"/>
    <n v="1624.72"/>
    <x v="0"/>
    <n v="1624.72"/>
    <s v="Delivery"/>
    <x v="0"/>
    <x v="2"/>
    <s v="Tarjeta"/>
    <x v="1"/>
    <x v="1"/>
    <n v="0"/>
    <x v="2"/>
    <s v="Ninguna"/>
    <x v="4"/>
    <x v="0"/>
    <x v="1"/>
    <n v="5.8"/>
    <x v="0"/>
    <n v="27"/>
    <n v="26"/>
  </r>
  <r>
    <s v="VTA02177"/>
    <x v="63"/>
    <n v="5"/>
    <x v="0"/>
    <x v="0"/>
    <x v="2"/>
    <x v="2"/>
    <x v="660"/>
    <s v="Córdoba Shopping"/>
    <x v="3"/>
    <x v="15"/>
    <x v="10"/>
    <s v=""/>
    <x v="0"/>
    <x v="3"/>
    <n v="1884.06"/>
    <x v="0"/>
    <n v="9420.2999999999993"/>
    <s v="Take Away"/>
    <x v="1"/>
    <x v="1"/>
    <s v="Tarjeta"/>
    <x v="1"/>
    <x v="0"/>
    <n v="15"/>
    <x v="2"/>
    <s v="Ninguna"/>
    <x v="4"/>
    <x v="1"/>
    <x v="3"/>
    <n v="4.0999999999999996"/>
    <x v="0"/>
    <n v="38"/>
    <n v="33"/>
  </r>
  <r>
    <s v="VTA02285"/>
    <x v="63"/>
    <n v="5"/>
    <x v="0"/>
    <x v="0"/>
    <x v="2"/>
    <x v="2"/>
    <x v="130"/>
    <s v="San Lorenzo 25, Nueva Córdoba"/>
    <x v="0"/>
    <x v="19"/>
    <x v="7"/>
    <s v=""/>
    <x v="0"/>
    <x v="0"/>
    <n v="2618.9499999999998"/>
    <x v="2"/>
    <n v="7856.85"/>
    <s v="Take Away"/>
    <x v="1"/>
    <x v="1"/>
    <s v="Efectivo"/>
    <x v="0"/>
    <x v="1"/>
    <n v="0"/>
    <x v="0"/>
    <s v="2x1"/>
    <x v="4"/>
    <x v="0"/>
    <x v="0"/>
    <n v="14.5"/>
    <x v="4"/>
    <n v="22"/>
    <n v="19"/>
  </r>
  <r>
    <s v="VTA02289"/>
    <x v="63"/>
    <n v="5"/>
    <x v="0"/>
    <x v="0"/>
    <x v="2"/>
    <x v="2"/>
    <x v="20"/>
    <s v="Córdoba Shopping"/>
    <x v="3"/>
    <x v="10"/>
    <x v="8"/>
    <s v="Tall"/>
    <x v="1"/>
    <x v="4"/>
    <n v="1555.95"/>
    <x v="0"/>
    <n v="3111.9"/>
    <s v="En tienda"/>
    <x v="0"/>
    <x v="0"/>
    <s v="Tarjeta"/>
    <x v="1"/>
    <x v="1"/>
    <n v="0"/>
    <x v="3"/>
    <s v="Combo"/>
    <x v="1"/>
    <x v="1"/>
    <x v="2"/>
    <n v="11.8"/>
    <x v="2"/>
    <n v="48"/>
    <n v="46"/>
  </r>
  <r>
    <s v="VTA02300"/>
    <x v="63"/>
    <n v="5"/>
    <x v="0"/>
    <x v="0"/>
    <x v="2"/>
    <x v="2"/>
    <x v="241"/>
    <s v="Córdoba Shopping"/>
    <x v="3"/>
    <x v="25"/>
    <x v="2"/>
    <s v=""/>
    <x v="0"/>
    <x v="0"/>
    <n v="1177.07"/>
    <x v="0"/>
    <n v="3531.21"/>
    <s v="Take Away"/>
    <x v="0"/>
    <x v="1"/>
    <s v="App"/>
    <x v="2"/>
    <x v="1"/>
    <n v="0"/>
    <x v="1"/>
    <s v="Happy Hour"/>
    <x v="4"/>
    <x v="2"/>
    <x v="0"/>
    <n v="14.8"/>
    <x v="1"/>
    <n v="35"/>
    <n v="32"/>
  </r>
  <r>
    <s v="VTA02562"/>
    <x v="63"/>
    <n v="5"/>
    <x v="0"/>
    <x v="0"/>
    <x v="2"/>
    <x v="2"/>
    <x v="728"/>
    <s v="Calle San Lorenzo 47"/>
    <x v="1"/>
    <x v="22"/>
    <x v="9"/>
    <s v="Venti"/>
    <x v="4"/>
    <x v="4"/>
    <n v="1749.42"/>
    <x v="0"/>
    <n v="3498.84"/>
    <s v="Delivery"/>
    <x v="0"/>
    <x v="2"/>
    <s v="Tarjeta"/>
    <x v="1"/>
    <x v="1"/>
    <n v="0"/>
    <x v="2"/>
    <s v="Ninguna"/>
    <x v="5"/>
    <x v="0"/>
    <x v="1"/>
    <n v="7.9"/>
    <x v="3"/>
    <n v="48"/>
    <n v="46"/>
  </r>
  <r>
    <s v="VTA02590"/>
    <x v="63"/>
    <n v="5"/>
    <x v="0"/>
    <x v="0"/>
    <x v="2"/>
    <x v="2"/>
    <x v="115"/>
    <s v="Calle San Lorenzo 47"/>
    <x v="1"/>
    <x v="26"/>
    <x v="9"/>
    <s v="Grande"/>
    <x v="3"/>
    <x v="1"/>
    <n v="1510.95"/>
    <x v="0"/>
    <n v="6043.8"/>
    <s v="Take Away"/>
    <x v="1"/>
    <x v="1"/>
    <s v="App"/>
    <x v="2"/>
    <x v="1"/>
    <n v="0"/>
    <x v="0"/>
    <s v="2x1"/>
    <x v="3"/>
    <x v="1"/>
    <x v="2"/>
    <n v="12.2"/>
    <x v="3"/>
    <n v="41"/>
    <n v="37"/>
  </r>
  <r>
    <s v="VTA02604"/>
    <x v="63"/>
    <n v="5"/>
    <x v="0"/>
    <x v="0"/>
    <x v="2"/>
    <x v="2"/>
    <x v="105"/>
    <s v="Avenida Colón 608"/>
    <x v="2"/>
    <x v="18"/>
    <x v="9"/>
    <s v="Grande"/>
    <x v="3"/>
    <x v="0"/>
    <n v="1644.78"/>
    <x v="0"/>
    <n v="4934.34"/>
    <s v="Take Away"/>
    <x v="0"/>
    <x v="1"/>
    <s v="Tarjeta"/>
    <x v="1"/>
    <x v="1"/>
    <n v="0"/>
    <x v="0"/>
    <s v="2x1"/>
    <x v="1"/>
    <x v="2"/>
    <x v="3"/>
    <n v="2.1"/>
    <x v="3"/>
    <n v="38"/>
    <n v="35"/>
  </r>
  <r>
    <s v="VTA02698"/>
    <x v="63"/>
    <n v="5"/>
    <x v="0"/>
    <x v="0"/>
    <x v="2"/>
    <x v="2"/>
    <x v="613"/>
    <s v="Córdoba Shopping"/>
    <x v="3"/>
    <x v="6"/>
    <x v="5"/>
    <s v=""/>
    <x v="0"/>
    <x v="3"/>
    <n v="1918.74"/>
    <x v="0"/>
    <n v="9593.7000000000007"/>
    <s v="Take Away"/>
    <x v="1"/>
    <x v="1"/>
    <s v="Tarjeta"/>
    <x v="1"/>
    <x v="0"/>
    <n v="10"/>
    <x v="0"/>
    <s v="2x1"/>
    <x v="0"/>
    <x v="2"/>
    <x v="2"/>
    <n v="11.1"/>
    <x v="1"/>
    <n v="34"/>
    <n v="29"/>
  </r>
  <r>
    <s v="VTA02791"/>
    <x v="63"/>
    <n v="5"/>
    <x v="0"/>
    <x v="0"/>
    <x v="2"/>
    <x v="2"/>
    <x v="713"/>
    <s v="Córdoba Shopping"/>
    <x v="3"/>
    <x v="6"/>
    <x v="5"/>
    <s v=""/>
    <x v="0"/>
    <x v="1"/>
    <n v="1678.05"/>
    <x v="0"/>
    <n v="6712.2"/>
    <s v="Delivery"/>
    <x v="1"/>
    <x v="2"/>
    <s v="Tarjeta"/>
    <x v="1"/>
    <x v="1"/>
    <n v="0"/>
    <x v="0"/>
    <s v="2x1"/>
    <x v="2"/>
    <x v="0"/>
    <x v="2"/>
    <n v="10.6"/>
    <x v="2"/>
    <n v="29"/>
    <n v="25"/>
  </r>
  <r>
    <s v="VTA02826"/>
    <x v="63"/>
    <n v="5"/>
    <x v="0"/>
    <x v="0"/>
    <x v="2"/>
    <x v="2"/>
    <x v="490"/>
    <s v="Córdoba Shopping"/>
    <x v="3"/>
    <x v="14"/>
    <x v="6"/>
    <s v=""/>
    <x v="0"/>
    <x v="1"/>
    <n v="2561.35"/>
    <x v="2"/>
    <n v="10245.4"/>
    <s v="Take Away"/>
    <x v="2"/>
    <x v="1"/>
    <s v="Tarjeta"/>
    <x v="1"/>
    <x v="0"/>
    <n v="15"/>
    <x v="2"/>
    <s v="Ninguna"/>
    <x v="5"/>
    <x v="0"/>
    <x v="2"/>
    <n v="10.199999999999999"/>
    <x v="4"/>
    <n v="26"/>
    <n v="22"/>
  </r>
  <r>
    <s v="VTA03057"/>
    <x v="63"/>
    <n v="5"/>
    <x v="0"/>
    <x v="0"/>
    <x v="2"/>
    <x v="2"/>
    <x v="172"/>
    <s v="Avenida Colón 608"/>
    <x v="2"/>
    <x v="6"/>
    <x v="5"/>
    <s v=""/>
    <x v="0"/>
    <x v="0"/>
    <n v="2163.5700000000002"/>
    <x v="2"/>
    <n v="6490.71"/>
    <s v="Take Away"/>
    <x v="1"/>
    <x v="1"/>
    <s v="Efectivo"/>
    <x v="0"/>
    <x v="0"/>
    <n v="0"/>
    <x v="0"/>
    <s v="2x1"/>
    <x v="3"/>
    <x v="2"/>
    <x v="2"/>
    <n v="12.9"/>
    <x v="1"/>
    <n v="43"/>
    <n v="40"/>
  </r>
  <r>
    <s v="VTA03144"/>
    <x v="63"/>
    <n v="5"/>
    <x v="0"/>
    <x v="0"/>
    <x v="2"/>
    <x v="2"/>
    <x v="506"/>
    <s v="Córdoba Shopping"/>
    <x v="3"/>
    <x v="34"/>
    <x v="4"/>
    <s v="Pequeño"/>
    <x v="2"/>
    <x v="0"/>
    <n v="1543.69"/>
    <x v="0"/>
    <n v="4631.07"/>
    <s v="Delivery"/>
    <x v="0"/>
    <x v="2"/>
    <s v="App"/>
    <x v="2"/>
    <x v="0"/>
    <n v="15"/>
    <x v="0"/>
    <s v="2x1"/>
    <x v="1"/>
    <x v="1"/>
    <x v="1"/>
    <n v="9.6999999999999993"/>
    <x v="3"/>
    <n v="48"/>
    <n v="45"/>
  </r>
  <r>
    <s v="VTA03291"/>
    <x v="63"/>
    <n v="5"/>
    <x v="0"/>
    <x v="0"/>
    <x v="2"/>
    <x v="2"/>
    <x v="223"/>
    <s v="Avenida Colón 608"/>
    <x v="2"/>
    <x v="9"/>
    <x v="7"/>
    <s v=""/>
    <x v="0"/>
    <x v="2"/>
    <n v="2380.23"/>
    <x v="2"/>
    <n v="2380.23"/>
    <s v="Take Away"/>
    <x v="0"/>
    <x v="1"/>
    <s v="Tarjeta"/>
    <x v="1"/>
    <x v="1"/>
    <n v="0"/>
    <x v="2"/>
    <s v="Ninguna"/>
    <x v="4"/>
    <x v="2"/>
    <x v="2"/>
    <n v="12.6"/>
    <x v="4"/>
    <n v="38"/>
    <n v="37"/>
  </r>
  <r>
    <s v="VTA03292"/>
    <x v="63"/>
    <n v="5"/>
    <x v="0"/>
    <x v="0"/>
    <x v="2"/>
    <x v="2"/>
    <x v="538"/>
    <s v="San Lorenzo 25, Nueva Córdoba"/>
    <x v="0"/>
    <x v="9"/>
    <x v="7"/>
    <s v=""/>
    <x v="0"/>
    <x v="2"/>
    <n v="2946.39"/>
    <x v="2"/>
    <n v="2946.39"/>
    <s v="Delivery"/>
    <x v="0"/>
    <x v="2"/>
    <s v="Efectivo"/>
    <x v="0"/>
    <x v="0"/>
    <n v="0"/>
    <x v="2"/>
    <s v="Ninguna"/>
    <x v="2"/>
    <x v="1"/>
    <x v="2"/>
    <n v="10.8"/>
    <x v="2"/>
    <n v="20"/>
    <n v="19"/>
  </r>
  <r>
    <s v="VTA03479"/>
    <x v="63"/>
    <n v="5"/>
    <x v="0"/>
    <x v="0"/>
    <x v="2"/>
    <x v="2"/>
    <x v="652"/>
    <s v="Calle San Lorenzo 47"/>
    <x v="1"/>
    <x v="9"/>
    <x v="7"/>
    <s v=""/>
    <x v="0"/>
    <x v="1"/>
    <n v="2987.65"/>
    <x v="2"/>
    <n v="11950.6"/>
    <s v="En tienda"/>
    <x v="2"/>
    <x v="0"/>
    <s v="Tarjeta"/>
    <x v="1"/>
    <x v="1"/>
    <n v="0"/>
    <x v="0"/>
    <s v="2x1"/>
    <x v="2"/>
    <x v="1"/>
    <x v="2"/>
    <n v="12.8"/>
    <x v="4"/>
    <n v="14"/>
    <n v="10"/>
  </r>
  <r>
    <s v="VTA03592"/>
    <x v="63"/>
    <n v="5"/>
    <x v="0"/>
    <x v="0"/>
    <x v="2"/>
    <x v="2"/>
    <x v="43"/>
    <s v="Córdoba Shopping"/>
    <x v="3"/>
    <x v="30"/>
    <x v="9"/>
    <s v="Pequeño"/>
    <x v="2"/>
    <x v="1"/>
    <n v="1736.45"/>
    <x v="0"/>
    <n v="6945.8"/>
    <s v="Take Away"/>
    <x v="1"/>
    <x v="1"/>
    <s v="Tarjeta"/>
    <x v="1"/>
    <x v="1"/>
    <n v="0"/>
    <x v="1"/>
    <s v="Happy Hour"/>
    <x v="1"/>
    <x v="0"/>
    <x v="0"/>
    <n v="13.9"/>
    <x v="1"/>
    <n v="43"/>
    <n v="39"/>
  </r>
  <r>
    <s v="VTA03630"/>
    <x v="63"/>
    <n v="5"/>
    <x v="0"/>
    <x v="0"/>
    <x v="2"/>
    <x v="2"/>
    <x v="791"/>
    <s v="Córdoba Shopping"/>
    <x v="3"/>
    <x v="3"/>
    <x v="3"/>
    <s v=""/>
    <x v="0"/>
    <x v="1"/>
    <n v="1205.19"/>
    <x v="0"/>
    <n v="4820.76"/>
    <s v="Take Away"/>
    <x v="0"/>
    <x v="1"/>
    <s v="Tarjeta"/>
    <x v="1"/>
    <x v="1"/>
    <n v="0"/>
    <x v="3"/>
    <s v="Combo"/>
    <x v="3"/>
    <x v="0"/>
    <x v="0"/>
    <n v="14.7"/>
    <x v="1"/>
    <n v="31"/>
    <n v="27"/>
  </r>
  <r>
    <s v="VTA03676"/>
    <x v="63"/>
    <n v="5"/>
    <x v="0"/>
    <x v="0"/>
    <x v="2"/>
    <x v="2"/>
    <x v="375"/>
    <s v="San Lorenzo 25, Nueva Córdoba"/>
    <x v="0"/>
    <x v="3"/>
    <x v="3"/>
    <s v=""/>
    <x v="0"/>
    <x v="2"/>
    <n v="1540.86"/>
    <x v="0"/>
    <n v="1540.86"/>
    <s v="Take Away"/>
    <x v="0"/>
    <x v="1"/>
    <s v="Efectivo"/>
    <x v="0"/>
    <x v="1"/>
    <n v="0"/>
    <x v="2"/>
    <s v="Ninguna"/>
    <x v="3"/>
    <x v="1"/>
    <x v="1"/>
    <n v="9.3000000000000007"/>
    <x v="1"/>
    <n v="20"/>
    <n v="19"/>
  </r>
  <r>
    <s v="VTA03695"/>
    <x v="63"/>
    <n v="5"/>
    <x v="0"/>
    <x v="0"/>
    <x v="2"/>
    <x v="2"/>
    <x v="792"/>
    <s v="Córdoba Shopping"/>
    <x v="3"/>
    <x v="10"/>
    <x v="8"/>
    <s v="Grande"/>
    <x v="3"/>
    <x v="0"/>
    <n v="1619.75"/>
    <x v="0"/>
    <n v="4859.25"/>
    <s v="En tienda"/>
    <x v="0"/>
    <x v="0"/>
    <s v="Efectivo"/>
    <x v="0"/>
    <x v="1"/>
    <n v="0"/>
    <x v="3"/>
    <s v="Combo"/>
    <x v="5"/>
    <x v="0"/>
    <x v="2"/>
    <n v="10.1"/>
    <x v="3"/>
    <n v="23"/>
    <n v="20"/>
  </r>
  <r>
    <s v="VTA03887"/>
    <x v="63"/>
    <n v="5"/>
    <x v="0"/>
    <x v="0"/>
    <x v="2"/>
    <x v="2"/>
    <x v="813"/>
    <s v="Calle San Lorenzo 47"/>
    <x v="1"/>
    <x v="7"/>
    <x v="6"/>
    <s v=""/>
    <x v="0"/>
    <x v="0"/>
    <n v="2896.9"/>
    <x v="2"/>
    <n v="8690.7000000000007"/>
    <s v="En tienda"/>
    <x v="1"/>
    <x v="0"/>
    <s v="Tarjeta"/>
    <x v="1"/>
    <x v="1"/>
    <n v="0"/>
    <x v="3"/>
    <s v="Combo"/>
    <x v="0"/>
    <x v="2"/>
    <x v="2"/>
    <n v="12.2"/>
    <x v="0"/>
    <n v="41"/>
    <n v="38"/>
  </r>
  <r>
    <s v="VTA03944"/>
    <x v="63"/>
    <n v="5"/>
    <x v="0"/>
    <x v="0"/>
    <x v="2"/>
    <x v="2"/>
    <x v="343"/>
    <s v="Córdoba Shopping"/>
    <x v="3"/>
    <x v="10"/>
    <x v="8"/>
    <s v="Pequeño"/>
    <x v="2"/>
    <x v="0"/>
    <n v="1607.76"/>
    <x v="0"/>
    <n v="4823.28"/>
    <s v="Delivery"/>
    <x v="0"/>
    <x v="2"/>
    <s v="App"/>
    <x v="2"/>
    <x v="1"/>
    <n v="0"/>
    <x v="1"/>
    <s v="Happy Hour"/>
    <x v="0"/>
    <x v="0"/>
    <x v="0"/>
    <n v="14.6"/>
    <x v="0"/>
    <n v="15"/>
    <n v="12"/>
  </r>
  <r>
    <s v="VTA04052"/>
    <x v="63"/>
    <n v="5"/>
    <x v="0"/>
    <x v="0"/>
    <x v="2"/>
    <x v="2"/>
    <x v="803"/>
    <s v="Córdoba Shopping"/>
    <x v="3"/>
    <x v="11"/>
    <x v="9"/>
    <s v="Pequeño"/>
    <x v="2"/>
    <x v="0"/>
    <n v="1242.3699999999999"/>
    <x v="0"/>
    <n v="3727.11"/>
    <s v="Take Away"/>
    <x v="0"/>
    <x v="1"/>
    <s v="Efectivo"/>
    <x v="0"/>
    <x v="0"/>
    <n v="0"/>
    <x v="0"/>
    <s v="2x1"/>
    <x v="5"/>
    <x v="0"/>
    <x v="1"/>
    <n v="9.6999999999999993"/>
    <x v="3"/>
    <n v="47"/>
    <n v="44"/>
  </r>
  <r>
    <s v="VTA04208"/>
    <x v="63"/>
    <n v="5"/>
    <x v="0"/>
    <x v="0"/>
    <x v="2"/>
    <x v="2"/>
    <x v="319"/>
    <s v="Córdoba Shopping"/>
    <x v="3"/>
    <x v="14"/>
    <x v="6"/>
    <s v=""/>
    <x v="0"/>
    <x v="2"/>
    <n v="2659.17"/>
    <x v="2"/>
    <n v="2659.17"/>
    <s v="En tienda"/>
    <x v="0"/>
    <x v="0"/>
    <s v="Tarjeta"/>
    <x v="1"/>
    <x v="0"/>
    <n v="0"/>
    <x v="3"/>
    <s v="Combo"/>
    <x v="2"/>
    <x v="0"/>
    <x v="2"/>
    <n v="12.8"/>
    <x v="0"/>
    <n v="19"/>
    <n v="18"/>
  </r>
  <r>
    <s v="VTA04339"/>
    <x v="63"/>
    <n v="5"/>
    <x v="0"/>
    <x v="0"/>
    <x v="2"/>
    <x v="2"/>
    <x v="595"/>
    <s v="Córdoba Shopping"/>
    <x v="3"/>
    <x v="8"/>
    <x v="0"/>
    <s v=""/>
    <x v="0"/>
    <x v="0"/>
    <n v="1144.3800000000001"/>
    <x v="0"/>
    <n v="3433.14"/>
    <s v="Take Away"/>
    <x v="0"/>
    <x v="1"/>
    <s v="App"/>
    <x v="2"/>
    <x v="1"/>
    <n v="0"/>
    <x v="3"/>
    <s v="Combo"/>
    <x v="0"/>
    <x v="2"/>
    <x v="2"/>
    <n v="12.2"/>
    <x v="4"/>
    <n v="21"/>
    <n v="18"/>
  </r>
  <r>
    <s v="VTA04434"/>
    <x v="63"/>
    <n v="5"/>
    <x v="0"/>
    <x v="0"/>
    <x v="2"/>
    <x v="2"/>
    <x v="490"/>
    <s v="Córdoba Shopping"/>
    <x v="3"/>
    <x v="1"/>
    <x v="1"/>
    <s v=""/>
    <x v="0"/>
    <x v="0"/>
    <n v="869.17"/>
    <x v="1"/>
    <n v="2607.5100000000002"/>
    <s v="En tienda"/>
    <x v="0"/>
    <x v="0"/>
    <s v="Efectivo"/>
    <x v="0"/>
    <x v="0"/>
    <n v="15"/>
    <x v="3"/>
    <s v="Combo"/>
    <x v="0"/>
    <x v="2"/>
    <x v="1"/>
    <n v="9.8000000000000007"/>
    <x v="0"/>
    <n v="12"/>
    <n v="9"/>
  </r>
  <r>
    <s v="VTA04538"/>
    <x v="63"/>
    <n v="5"/>
    <x v="0"/>
    <x v="0"/>
    <x v="2"/>
    <x v="2"/>
    <x v="313"/>
    <s v="San Lorenzo 25, Nueva Córdoba"/>
    <x v="0"/>
    <x v="21"/>
    <x v="1"/>
    <s v=""/>
    <x v="0"/>
    <x v="4"/>
    <n v="1249.28"/>
    <x v="0"/>
    <n v="2498.56"/>
    <s v="En tienda"/>
    <x v="0"/>
    <x v="0"/>
    <s v="Tarjeta"/>
    <x v="1"/>
    <x v="0"/>
    <n v="10"/>
    <x v="1"/>
    <s v="Happy Hour"/>
    <x v="3"/>
    <x v="1"/>
    <x v="1"/>
    <n v="6.3"/>
    <x v="4"/>
    <n v="46"/>
    <n v="44"/>
  </r>
  <r>
    <s v="VTA04613"/>
    <x v="63"/>
    <n v="5"/>
    <x v="0"/>
    <x v="0"/>
    <x v="2"/>
    <x v="2"/>
    <x v="115"/>
    <s v="San Lorenzo 25, Nueva Córdoba"/>
    <x v="0"/>
    <x v="6"/>
    <x v="5"/>
    <s v=""/>
    <x v="0"/>
    <x v="3"/>
    <n v="1622.99"/>
    <x v="0"/>
    <n v="8114.95"/>
    <s v="En tienda"/>
    <x v="1"/>
    <x v="0"/>
    <s v="Tarjeta"/>
    <x v="1"/>
    <x v="0"/>
    <n v="10"/>
    <x v="1"/>
    <s v="Happy Hour"/>
    <x v="3"/>
    <x v="2"/>
    <x v="1"/>
    <n v="9.3000000000000007"/>
    <x v="4"/>
    <n v="32"/>
    <n v="27"/>
  </r>
  <r>
    <s v="VTA04628"/>
    <x v="63"/>
    <n v="5"/>
    <x v="0"/>
    <x v="0"/>
    <x v="2"/>
    <x v="2"/>
    <x v="86"/>
    <s v="San Lorenzo 25, Nueva Córdoba"/>
    <x v="0"/>
    <x v="16"/>
    <x v="4"/>
    <s v="Pequeño"/>
    <x v="2"/>
    <x v="4"/>
    <n v="1643.24"/>
    <x v="0"/>
    <n v="3286.48"/>
    <s v="En tienda"/>
    <x v="0"/>
    <x v="0"/>
    <s v="App"/>
    <x v="2"/>
    <x v="0"/>
    <n v="10"/>
    <x v="1"/>
    <s v="Happy Hour"/>
    <x v="1"/>
    <x v="2"/>
    <x v="2"/>
    <n v="12.8"/>
    <x v="1"/>
    <n v="16"/>
    <n v="14"/>
  </r>
  <r>
    <s v="VTA04716"/>
    <x v="63"/>
    <n v="5"/>
    <x v="0"/>
    <x v="0"/>
    <x v="2"/>
    <x v="2"/>
    <x v="138"/>
    <s v="Córdoba Shopping"/>
    <x v="3"/>
    <x v="27"/>
    <x v="10"/>
    <s v=""/>
    <x v="0"/>
    <x v="4"/>
    <n v="1937.75"/>
    <x v="0"/>
    <n v="3875.5"/>
    <s v="Delivery"/>
    <x v="0"/>
    <x v="2"/>
    <s v="Tarjeta"/>
    <x v="1"/>
    <x v="1"/>
    <n v="0"/>
    <x v="2"/>
    <s v="Ninguna"/>
    <x v="0"/>
    <x v="2"/>
    <x v="2"/>
    <n v="12.8"/>
    <x v="2"/>
    <n v="13"/>
    <n v="11"/>
  </r>
  <r>
    <s v="VTA04732"/>
    <x v="63"/>
    <n v="5"/>
    <x v="0"/>
    <x v="0"/>
    <x v="2"/>
    <x v="2"/>
    <x v="409"/>
    <s v="Calle San Lorenzo 47"/>
    <x v="1"/>
    <x v="10"/>
    <x v="8"/>
    <s v="Tall"/>
    <x v="1"/>
    <x v="0"/>
    <n v="1690.94"/>
    <x v="0"/>
    <n v="5072.82"/>
    <s v="En tienda"/>
    <x v="1"/>
    <x v="0"/>
    <s v="App"/>
    <x v="2"/>
    <x v="1"/>
    <n v="0"/>
    <x v="0"/>
    <s v="2x1"/>
    <x v="0"/>
    <x v="0"/>
    <x v="1"/>
    <n v="5.8"/>
    <x v="1"/>
    <n v="16"/>
    <n v="13"/>
  </r>
  <r>
    <s v="VTA04733"/>
    <x v="63"/>
    <n v="5"/>
    <x v="0"/>
    <x v="0"/>
    <x v="2"/>
    <x v="2"/>
    <x v="179"/>
    <s v="Avenida Colón 608"/>
    <x v="2"/>
    <x v="10"/>
    <x v="8"/>
    <s v="Tall"/>
    <x v="1"/>
    <x v="0"/>
    <n v="1758.15"/>
    <x v="0"/>
    <n v="5274.45"/>
    <s v="Delivery"/>
    <x v="1"/>
    <x v="2"/>
    <s v="Efectivo"/>
    <x v="0"/>
    <x v="0"/>
    <n v="10"/>
    <x v="1"/>
    <s v="Happy Hour"/>
    <x v="1"/>
    <x v="1"/>
    <x v="3"/>
    <n v="4.8"/>
    <x v="3"/>
    <n v="47"/>
    <n v="44"/>
  </r>
  <r>
    <s v="VTA04751"/>
    <x v="63"/>
    <n v="5"/>
    <x v="0"/>
    <x v="0"/>
    <x v="2"/>
    <x v="2"/>
    <x v="700"/>
    <s v="Calle San Lorenzo 47"/>
    <x v="1"/>
    <x v="21"/>
    <x v="1"/>
    <s v=""/>
    <x v="0"/>
    <x v="0"/>
    <n v="743.14"/>
    <x v="1"/>
    <n v="2229.42"/>
    <s v="En tienda"/>
    <x v="0"/>
    <x v="0"/>
    <s v="Efectivo"/>
    <x v="0"/>
    <x v="0"/>
    <n v="10"/>
    <x v="0"/>
    <s v="2x1"/>
    <x v="0"/>
    <x v="0"/>
    <x v="2"/>
    <n v="10.9"/>
    <x v="0"/>
    <n v="14"/>
    <n v="11"/>
  </r>
  <r>
    <s v="VTA04829"/>
    <x v="63"/>
    <n v="5"/>
    <x v="0"/>
    <x v="0"/>
    <x v="2"/>
    <x v="2"/>
    <x v="213"/>
    <s v="Calle San Lorenzo 47"/>
    <x v="1"/>
    <x v="28"/>
    <x v="2"/>
    <s v=""/>
    <x v="0"/>
    <x v="3"/>
    <n v="1486.95"/>
    <x v="0"/>
    <n v="7434.75"/>
    <s v="En tienda"/>
    <x v="1"/>
    <x v="0"/>
    <s v="App"/>
    <x v="2"/>
    <x v="1"/>
    <n v="0"/>
    <x v="0"/>
    <s v="2x1"/>
    <x v="0"/>
    <x v="2"/>
    <x v="0"/>
    <n v="14.4"/>
    <x v="1"/>
    <n v="34"/>
    <n v="29"/>
  </r>
  <r>
    <s v="VTA04881"/>
    <x v="63"/>
    <n v="5"/>
    <x v="0"/>
    <x v="0"/>
    <x v="2"/>
    <x v="2"/>
    <x v="657"/>
    <s v="Calle San Lorenzo 47"/>
    <x v="1"/>
    <x v="17"/>
    <x v="9"/>
    <s v="Pequeño"/>
    <x v="2"/>
    <x v="3"/>
    <n v="1367.65"/>
    <x v="0"/>
    <n v="6838.25"/>
    <s v="En tienda"/>
    <x v="1"/>
    <x v="0"/>
    <s v="App"/>
    <x v="2"/>
    <x v="1"/>
    <n v="0"/>
    <x v="2"/>
    <s v="Ninguna"/>
    <x v="2"/>
    <x v="1"/>
    <x v="1"/>
    <n v="7.7"/>
    <x v="4"/>
    <n v="50"/>
    <n v="45"/>
  </r>
  <r>
    <s v="VTA04976"/>
    <x v="63"/>
    <n v="5"/>
    <x v="0"/>
    <x v="0"/>
    <x v="2"/>
    <x v="2"/>
    <x v="814"/>
    <s v="Avenida Colón 608"/>
    <x v="2"/>
    <x v="25"/>
    <x v="2"/>
    <s v=""/>
    <x v="0"/>
    <x v="4"/>
    <n v="1314.15"/>
    <x v="0"/>
    <n v="2628.3"/>
    <s v="Take Away"/>
    <x v="0"/>
    <x v="1"/>
    <s v="Tarjeta"/>
    <x v="1"/>
    <x v="0"/>
    <n v="0"/>
    <x v="2"/>
    <s v="Ninguna"/>
    <x v="5"/>
    <x v="2"/>
    <x v="3"/>
    <n v="2.7"/>
    <x v="3"/>
    <n v="18"/>
    <n v="16"/>
  </r>
  <r>
    <s v="VTA00171"/>
    <x v="64"/>
    <n v="6"/>
    <x v="1"/>
    <x v="1"/>
    <x v="2"/>
    <x v="2"/>
    <x v="8"/>
    <s v="Córdoba Shopping"/>
    <x v="3"/>
    <x v="0"/>
    <x v="0"/>
    <s v=""/>
    <x v="0"/>
    <x v="2"/>
    <n v="1285.69"/>
    <x v="0"/>
    <n v="1285.69"/>
    <s v="En tienda"/>
    <x v="0"/>
    <x v="0"/>
    <s v="Efectivo"/>
    <x v="0"/>
    <x v="0"/>
    <n v="10"/>
    <x v="0"/>
    <s v="2x1"/>
    <x v="4"/>
    <x v="2"/>
    <x v="3"/>
    <n v="3.1"/>
    <x v="0"/>
    <n v="28"/>
    <n v="27"/>
  </r>
  <r>
    <s v="VTA00606"/>
    <x v="64"/>
    <n v="6"/>
    <x v="1"/>
    <x v="1"/>
    <x v="2"/>
    <x v="2"/>
    <x v="155"/>
    <s v="Córdoba Shopping"/>
    <x v="3"/>
    <x v="22"/>
    <x v="9"/>
    <s v="Tall"/>
    <x v="1"/>
    <x v="3"/>
    <n v="1694.89"/>
    <x v="0"/>
    <n v="8474.4500000000007"/>
    <s v="En tienda"/>
    <x v="1"/>
    <x v="0"/>
    <s v="Tarjeta"/>
    <x v="1"/>
    <x v="0"/>
    <n v="15"/>
    <x v="0"/>
    <s v="2x1"/>
    <x v="2"/>
    <x v="2"/>
    <x v="0"/>
    <n v="13.2"/>
    <x v="3"/>
    <n v="35"/>
    <n v="30"/>
  </r>
  <r>
    <s v="VTA00610"/>
    <x v="64"/>
    <n v="6"/>
    <x v="1"/>
    <x v="1"/>
    <x v="2"/>
    <x v="2"/>
    <x v="137"/>
    <s v="San Lorenzo 25, Nueva Córdoba"/>
    <x v="0"/>
    <x v="8"/>
    <x v="0"/>
    <s v=""/>
    <x v="0"/>
    <x v="1"/>
    <n v="1234.3699999999999"/>
    <x v="0"/>
    <n v="4937.4799999999996"/>
    <s v="En tienda"/>
    <x v="0"/>
    <x v="0"/>
    <s v="Efectivo"/>
    <x v="0"/>
    <x v="1"/>
    <n v="0"/>
    <x v="2"/>
    <s v="Ninguna"/>
    <x v="3"/>
    <x v="2"/>
    <x v="2"/>
    <n v="11.5"/>
    <x v="1"/>
    <n v="49"/>
    <n v="45"/>
  </r>
  <r>
    <s v="VTA00639"/>
    <x v="64"/>
    <n v="6"/>
    <x v="1"/>
    <x v="1"/>
    <x v="2"/>
    <x v="2"/>
    <x v="585"/>
    <s v="Avenida Colón 608"/>
    <x v="2"/>
    <x v="0"/>
    <x v="0"/>
    <s v=""/>
    <x v="0"/>
    <x v="0"/>
    <n v="1088.47"/>
    <x v="0"/>
    <n v="3265.41"/>
    <s v="En tienda"/>
    <x v="0"/>
    <x v="0"/>
    <s v="App"/>
    <x v="2"/>
    <x v="0"/>
    <n v="15"/>
    <x v="2"/>
    <s v="Ninguna"/>
    <x v="3"/>
    <x v="1"/>
    <x v="2"/>
    <n v="10.4"/>
    <x v="3"/>
    <n v="11"/>
    <n v="8"/>
  </r>
  <r>
    <s v="VTA00684"/>
    <x v="64"/>
    <n v="6"/>
    <x v="1"/>
    <x v="1"/>
    <x v="2"/>
    <x v="2"/>
    <x v="492"/>
    <s v="Calle San Lorenzo 47"/>
    <x v="1"/>
    <x v="20"/>
    <x v="2"/>
    <s v=""/>
    <x v="0"/>
    <x v="1"/>
    <n v="1153.6300000000001"/>
    <x v="0"/>
    <n v="4614.5200000000004"/>
    <s v="Take Away"/>
    <x v="0"/>
    <x v="1"/>
    <s v="App"/>
    <x v="2"/>
    <x v="0"/>
    <n v="15"/>
    <x v="0"/>
    <s v="2x1"/>
    <x v="4"/>
    <x v="1"/>
    <x v="0"/>
    <n v="14.8"/>
    <x v="0"/>
    <n v="41"/>
    <n v="37"/>
  </r>
  <r>
    <s v="VTA00859"/>
    <x v="64"/>
    <n v="6"/>
    <x v="1"/>
    <x v="1"/>
    <x v="2"/>
    <x v="2"/>
    <x v="767"/>
    <s v="Córdoba Shopping"/>
    <x v="3"/>
    <x v="27"/>
    <x v="10"/>
    <s v=""/>
    <x v="0"/>
    <x v="4"/>
    <n v="1595.91"/>
    <x v="0"/>
    <n v="3191.82"/>
    <s v="Take Away"/>
    <x v="0"/>
    <x v="1"/>
    <s v="App"/>
    <x v="2"/>
    <x v="1"/>
    <n v="0"/>
    <x v="0"/>
    <s v="2x1"/>
    <x v="3"/>
    <x v="2"/>
    <x v="0"/>
    <n v="14.1"/>
    <x v="1"/>
    <n v="16"/>
    <n v="14"/>
  </r>
  <r>
    <s v="VTA00988"/>
    <x v="64"/>
    <n v="6"/>
    <x v="1"/>
    <x v="1"/>
    <x v="2"/>
    <x v="2"/>
    <x v="203"/>
    <s v="Córdoba Shopping"/>
    <x v="3"/>
    <x v="3"/>
    <x v="3"/>
    <s v=""/>
    <x v="0"/>
    <x v="0"/>
    <n v="1370.16"/>
    <x v="0"/>
    <n v="4110.4799999999996"/>
    <s v="En tienda"/>
    <x v="0"/>
    <x v="0"/>
    <s v="Tarjeta"/>
    <x v="1"/>
    <x v="0"/>
    <n v="10"/>
    <x v="1"/>
    <s v="Happy Hour"/>
    <x v="5"/>
    <x v="1"/>
    <x v="3"/>
    <n v="2.6"/>
    <x v="4"/>
    <n v="34"/>
    <n v="31"/>
  </r>
  <r>
    <s v="VTA01043"/>
    <x v="64"/>
    <n v="6"/>
    <x v="1"/>
    <x v="1"/>
    <x v="2"/>
    <x v="2"/>
    <x v="194"/>
    <s v="Córdoba Shopping"/>
    <x v="3"/>
    <x v="28"/>
    <x v="2"/>
    <s v=""/>
    <x v="0"/>
    <x v="2"/>
    <n v="1047.26"/>
    <x v="0"/>
    <n v="1047.26"/>
    <s v="Take Away"/>
    <x v="0"/>
    <x v="1"/>
    <s v="App"/>
    <x v="2"/>
    <x v="0"/>
    <n v="10"/>
    <x v="0"/>
    <s v="2x1"/>
    <x v="2"/>
    <x v="0"/>
    <x v="3"/>
    <n v="3.6"/>
    <x v="1"/>
    <n v="34"/>
    <n v="33"/>
  </r>
  <r>
    <s v="VTA01196"/>
    <x v="64"/>
    <n v="6"/>
    <x v="1"/>
    <x v="1"/>
    <x v="2"/>
    <x v="2"/>
    <x v="630"/>
    <s v="San Lorenzo 25, Nueva Córdoba"/>
    <x v="0"/>
    <x v="25"/>
    <x v="2"/>
    <s v=""/>
    <x v="0"/>
    <x v="4"/>
    <n v="1367.71"/>
    <x v="0"/>
    <n v="2735.42"/>
    <s v="En tienda"/>
    <x v="0"/>
    <x v="0"/>
    <s v="App"/>
    <x v="2"/>
    <x v="1"/>
    <n v="0"/>
    <x v="1"/>
    <s v="Happy Hour"/>
    <x v="1"/>
    <x v="2"/>
    <x v="1"/>
    <n v="9.6"/>
    <x v="2"/>
    <n v="22"/>
    <n v="20"/>
  </r>
  <r>
    <s v="VTA01289"/>
    <x v="64"/>
    <n v="6"/>
    <x v="1"/>
    <x v="1"/>
    <x v="2"/>
    <x v="2"/>
    <x v="0"/>
    <s v="Calle San Lorenzo 47"/>
    <x v="1"/>
    <x v="23"/>
    <x v="10"/>
    <s v=""/>
    <x v="0"/>
    <x v="1"/>
    <n v="1898.48"/>
    <x v="0"/>
    <n v="7593.92"/>
    <s v="Delivery"/>
    <x v="1"/>
    <x v="2"/>
    <s v="Efectivo"/>
    <x v="0"/>
    <x v="1"/>
    <n v="0"/>
    <x v="1"/>
    <s v="Happy Hour"/>
    <x v="3"/>
    <x v="0"/>
    <x v="3"/>
    <n v="3"/>
    <x v="2"/>
    <n v="30"/>
    <n v="26"/>
  </r>
  <r>
    <s v="VTA01752"/>
    <x v="64"/>
    <n v="6"/>
    <x v="1"/>
    <x v="1"/>
    <x v="2"/>
    <x v="2"/>
    <x v="688"/>
    <s v="Calle San Lorenzo 47"/>
    <x v="1"/>
    <x v="33"/>
    <x v="4"/>
    <s v="Grande"/>
    <x v="3"/>
    <x v="1"/>
    <n v="1455.62"/>
    <x v="0"/>
    <n v="5822.48"/>
    <s v="Take Away"/>
    <x v="1"/>
    <x v="1"/>
    <s v="Tarjeta"/>
    <x v="1"/>
    <x v="0"/>
    <n v="0"/>
    <x v="1"/>
    <s v="Happy Hour"/>
    <x v="4"/>
    <x v="1"/>
    <x v="3"/>
    <n v="4.5999999999999996"/>
    <x v="0"/>
    <n v="47"/>
    <n v="43"/>
  </r>
  <r>
    <s v="VTA02180"/>
    <x v="64"/>
    <n v="6"/>
    <x v="1"/>
    <x v="1"/>
    <x v="2"/>
    <x v="2"/>
    <x v="693"/>
    <s v="Córdoba Shopping"/>
    <x v="3"/>
    <x v="11"/>
    <x v="9"/>
    <s v="Venti"/>
    <x v="4"/>
    <x v="1"/>
    <n v="1706.77"/>
    <x v="0"/>
    <n v="6827.08"/>
    <s v="Delivery"/>
    <x v="1"/>
    <x v="2"/>
    <s v="Tarjeta"/>
    <x v="1"/>
    <x v="0"/>
    <n v="0"/>
    <x v="0"/>
    <s v="2x1"/>
    <x v="3"/>
    <x v="1"/>
    <x v="1"/>
    <n v="6"/>
    <x v="0"/>
    <n v="15"/>
    <n v="11"/>
  </r>
  <r>
    <s v="VTA02221"/>
    <x v="64"/>
    <n v="6"/>
    <x v="1"/>
    <x v="1"/>
    <x v="2"/>
    <x v="2"/>
    <x v="117"/>
    <s v="Calle San Lorenzo 47"/>
    <x v="1"/>
    <x v="20"/>
    <x v="2"/>
    <s v=""/>
    <x v="0"/>
    <x v="0"/>
    <n v="1481.02"/>
    <x v="0"/>
    <n v="4443.0600000000004"/>
    <s v="Delivery"/>
    <x v="0"/>
    <x v="2"/>
    <s v="Tarjeta"/>
    <x v="1"/>
    <x v="1"/>
    <n v="0"/>
    <x v="2"/>
    <s v="Ninguna"/>
    <x v="3"/>
    <x v="1"/>
    <x v="0"/>
    <n v="13.5"/>
    <x v="2"/>
    <n v="19"/>
    <n v="16"/>
  </r>
  <r>
    <s v="VTA02292"/>
    <x v="64"/>
    <n v="6"/>
    <x v="1"/>
    <x v="1"/>
    <x v="2"/>
    <x v="2"/>
    <x v="132"/>
    <s v="Córdoba Shopping"/>
    <x v="3"/>
    <x v="23"/>
    <x v="10"/>
    <s v=""/>
    <x v="0"/>
    <x v="3"/>
    <n v="1970.8"/>
    <x v="0"/>
    <n v="9854"/>
    <s v="En tienda"/>
    <x v="1"/>
    <x v="0"/>
    <s v="App"/>
    <x v="2"/>
    <x v="0"/>
    <n v="0"/>
    <x v="2"/>
    <s v="Ninguna"/>
    <x v="2"/>
    <x v="1"/>
    <x v="3"/>
    <n v="2.5"/>
    <x v="0"/>
    <n v="40"/>
    <n v="35"/>
  </r>
  <r>
    <s v="VTA02325"/>
    <x v="64"/>
    <n v="6"/>
    <x v="1"/>
    <x v="1"/>
    <x v="2"/>
    <x v="2"/>
    <x v="815"/>
    <s v="Avenida Colón 608"/>
    <x v="2"/>
    <x v="32"/>
    <x v="9"/>
    <s v="Venti"/>
    <x v="4"/>
    <x v="2"/>
    <n v="1277.5899999999999"/>
    <x v="0"/>
    <n v="1277.5899999999999"/>
    <s v="Take Away"/>
    <x v="0"/>
    <x v="1"/>
    <s v="App"/>
    <x v="2"/>
    <x v="0"/>
    <n v="15"/>
    <x v="1"/>
    <s v="Happy Hour"/>
    <x v="2"/>
    <x v="2"/>
    <x v="2"/>
    <n v="10.1"/>
    <x v="2"/>
    <n v="41"/>
    <n v="40"/>
  </r>
  <r>
    <s v="VTA02411"/>
    <x v="64"/>
    <n v="6"/>
    <x v="1"/>
    <x v="1"/>
    <x v="2"/>
    <x v="2"/>
    <x v="30"/>
    <s v="San Lorenzo 25, Nueva Córdoba"/>
    <x v="0"/>
    <x v="0"/>
    <x v="0"/>
    <s v=""/>
    <x v="0"/>
    <x v="2"/>
    <n v="1363.41"/>
    <x v="0"/>
    <n v="1363.41"/>
    <s v="Take Away"/>
    <x v="0"/>
    <x v="1"/>
    <s v="App"/>
    <x v="2"/>
    <x v="0"/>
    <n v="15"/>
    <x v="2"/>
    <s v="Ninguna"/>
    <x v="0"/>
    <x v="2"/>
    <x v="2"/>
    <n v="10.4"/>
    <x v="0"/>
    <n v="25"/>
    <n v="24"/>
  </r>
  <r>
    <s v="VTA02449"/>
    <x v="64"/>
    <n v="6"/>
    <x v="1"/>
    <x v="1"/>
    <x v="2"/>
    <x v="2"/>
    <x v="493"/>
    <s v="Avenida Colón 608"/>
    <x v="2"/>
    <x v="9"/>
    <x v="7"/>
    <s v=""/>
    <x v="0"/>
    <x v="3"/>
    <n v="2267.67"/>
    <x v="2"/>
    <n v="11338.35"/>
    <s v="Delivery"/>
    <x v="2"/>
    <x v="2"/>
    <s v="Efectivo"/>
    <x v="0"/>
    <x v="1"/>
    <n v="0"/>
    <x v="2"/>
    <s v="Ninguna"/>
    <x v="4"/>
    <x v="2"/>
    <x v="3"/>
    <n v="4.9000000000000004"/>
    <x v="2"/>
    <n v="25"/>
    <n v="20"/>
  </r>
  <r>
    <s v="VTA02673"/>
    <x v="64"/>
    <n v="6"/>
    <x v="1"/>
    <x v="1"/>
    <x v="2"/>
    <x v="2"/>
    <x v="745"/>
    <s v="San Lorenzo 25, Nueva Córdoba"/>
    <x v="0"/>
    <x v="10"/>
    <x v="8"/>
    <s v="Grande"/>
    <x v="3"/>
    <x v="2"/>
    <n v="2033.27"/>
    <x v="2"/>
    <n v="2033.27"/>
    <s v="Delivery"/>
    <x v="0"/>
    <x v="2"/>
    <s v="Tarjeta"/>
    <x v="1"/>
    <x v="0"/>
    <n v="10"/>
    <x v="1"/>
    <s v="Happy Hour"/>
    <x v="4"/>
    <x v="2"/>
    <x v="2"/>
    <n v="11"/>
    <x v="1"/>
    <n v="35"/>
    <n v="34"/>
  </r>
  <r>
    <s v="VTA02720"/>
    <x v="64"/>
    <n v="6"/>
    <x v="1"/>
    <x v="1"/>
    <x v="2"/>
    <x v="2"/>
    <x v="36"/>
    <s v="Calle San Lorenzo 47"/>
    <x v="1"/>
    <x v="29"/>
    <x v="9"/>
    <s v="Venti"/>
    <x v="4"/>
    <x v="4"/>
    <n v="1605.76"/>
    <x v="0"/>
    <n v="3211.52"/>
    <s v="En tienda"/>
    <x v="0"/>
    <x v="0"/>
    <s v="App"/>
    <x v="2"/>
    <x v="1"/>
    <n v="0"/>
    <x v="3"/>
    <s v="Combo"/>
    <x v="5"/>
    <x v="2"/>
    <x v="0"/>
    <n v="14.9"/>
    <x v="0"/>
    <n v="50"/>
    <n v="48"/>
  </r>
  <r>
    <s v="VTA02773"/>
    <x v="64"/>
    <n v="6"/>
    <x v="1"/>
    <x v="1"/>
    <x v="2"/>
    <x v="2"/>
    <x v="15"/>
    <s v="Calle San Lorenzo 47"/>
    <x v="1"/>
    <x v="23"/>
    <x v="10"/>
    <s v=""/>
    <x v="0"/>
    <x v="0"/>
    <n v="1572.68"/>
    <x v="0"/>
    <n v="4718.04"/>
    <s v="En tienda"/>
    <x v="0"/>
    <x v="0"/>
    <s v="Tarjeta"/>
    <x v="1"/>
    <x v="0"/>
    <n v="10"/>
    <x v="1"/>
    <s v="Happy Hour"/>
    <x v="4"/>
    <x v="1"/>
    <x v="1"/>
    <n v="8"/>
    <x v="0"/>
    <n v="42"/>
    <n v="39"/>
  </r>
  <r>
    <s v="VTA02784"/>
    <x v="64"/>
    <n v="6"/>
    <x v="1"/>
    <x v="1"/>
    <x v="2"/>
    <x v="2"/>
    <x v="48"/>
    <s v="San Lorenzo 25, Nueva Córdoba"/>
    <x v="0"/>
    <x v="18"/>
    <x v="9"/>
    <s v="Venti"/>
    <x v="4"/>
    <x v="2"/>
    <n v="1441.9"/>
    <x v="0"/>
    <n v="1441.9"/>
    <s v="Take Away"/>
    <x v="0"/>
    <x v="1"/>
    <s v="Efectivo"/>
    <x v="0"/>
    <x v="1"/>
    <n v="0"/>
    <x v="3"/>
    <s v="Combo"/>
    <x v="4"/>
    <x v="2"/>
    <x v="0"/>
    <n v="14.1"/>
    <x v="3"/>
    <n v="22"/>
    <n v="21"/>
  </r>
  <r>
    <s v="VTA02850"/>
    <x v="64"/>
    <n v="6"/>
    <x v="1"/>
    <x v="1"/>
    <x v="2"/>
    <x v="2"/>
    <x v="816"/>
    <s v="Córdoba Shopping"/>
    <x v="3"/>
    <x v="24"/>
    <x v="9"/>
    <s v="Venti"/>
    <x v="4"/>
    <x v="2"/>
    <n v="1493.12"/>
    <x v="0"/>
    <n v="1493.12"/>
    <s v="Delivery"/>
    <x v="0"/>
    <x v="2"/>
    <s v="Efectivo"/>
    <x v="0"/>
    <x v="0"/>
    <n v="15"/>
    <x v="2"/>
    <s v="Ninguna"/>
    <x v="3"/>
    <x v="2"/>
    <x v="3"/>
    <n v="4.7"/>
    <x v="1"/>
    <n v="42"/>
    <n v="41"/>
  </r>
  <r>
    <s v="VTA02984"/>
    <x v="64"/>
    <n v="6"/>
    <x v="1"/>
    <x v="1"/>
    <x v="2"/>
    <x v="2"/>
    <x v="438"/>
    <s v="San Lorenzo 25, Nueva Córdoba"/>
    <x v="0"/>
    <x v="15"/>
    <x v="10"/>
    <s v=""/>
    <x v="0"/>
    <x v="3"/>
    <n v="1770.94"/>
    <x v="0"/>
    <n v="8854.7000000000007"/>
    <s v="En tienda"/>
    <x v="1"/>
    <x v="0"/>
    <s v="App"/>
    <x v="2"/>
    <x v="1"/>
    <n v="0"/>
    <x v="1"/>
    <s v="Happy Hour"/>
    <x v="4"/>
    <x v="0"/>
    <x v="2"/>
    <n v="12.9"/>
    <x v="1"/>
    <n v="41"/>
    <n v="36"/>
  </r>
  <r>
    <s v="VTA03073"/>
    <x v="64"/>
    <n v="6"/>
    <x v="1"/>
    <x v="1"/>
    <x v="2"/>
    <x v="2"/>
    <x v="554"/>
    <s v="Córdoba Shopping"/>
    <x v="3"/>
    <x v="11"/>
    <x v="9"/>
    <s v="Pequeño"/>
    <x v="2"/>
    <x v="1"/>
    <n v="1641.77"/>
    <x v="0"/>
    <n v="6567.08"/>
    <s v="En tienda"/>
    <x v="1"/>
    <x v="0"/>
    <s v="Tarjeta"/>
    <x v="1"/>
    <x v="1"/>
    <n v="0"/>
    <x v="0"/>
    <s v="2x1"/>
    <x v="2"/>
    <x v="1"/>
    <x v="1"/>
    <n v="8.3000000000000007"/>
    <x v="0"/>
    <n v="15"/>
    <n v="11"/>
  </r>
  <r>
    <s v="VTA03114"/>
    <x v="64"/>
    <n v="6"/>
    <x v="1"/>
    <x v="1"/>
    <x v="2"/>
    <x v="2"/>
    <x v="83"/>
    <s v="Calle San Lorenzo 47"/>
    <x v="1"/>
    <x v="16"/>
    <x v="4"/>
    <s v="Tall"/>
    <x v="1"/>
    <x v="1"/>
    <n v="1491.25"/>
    <x v="0"/>
    <n v="5965"/>
    <s v="Take Away"/>
    <x v="1"/>
    <x v="1"/>
    <s v="Tarjeta"/>
    <x v="1"/>
    <x v="0"/>
    <n v="10"/>
    <x v="1"/>
    <s v="Happy Hour"/>
    <x v="3"/>
    <x v="1"/>
    <x v="3"/>
    <n v="2"/>
    <x v="4"/>
    <n v="21"/>
    <n v="17"/>
  </r>
  <r>
    <s v="VTA03436"/>
    <x v="64"/>
    <n v="6"/>
    <x v="1"/>
    <x v="1"/>
    <x v="2"/>
    <x v="2"/>
    <x v="689"/>
    <s v="Córdoba Shopping"/>
    <x v="3"/>
    <x v="15"/>
    <x v="10"/>
    <s v=""/>
    <x v="0"/>
    <x v="1"/>
    <n v="1431.4"/>
    <x v="0"/>
    <n v="5725.6"/>
    <s v="Take Away"/>
    <x v="1"/>
    <x v="1"/>
    <s v="Efectivo"/>
    <x v="0"/>
    <x v="0"/>
    <n v="10"/>
    <x v="1"/>
    <s v="Happy Hour"/>
    <x v="0"/>
    <x v="2"/>
    <x v="1"/>
    <n v="7.7"/>
    <x v="4"/>
    <n v="35"/>
    <n v="31"/>
  </r>
  <r>
    <s v="VTA03723"/>
    <x v="64"/>
    <n v="6"/>
    <x v="1"/>
    <x v="1"/>
    <x v="2"/>
    <x v="2"/>
    <x v="246"/>
    <s v="Calle San Lorenzo 47"/>
    <x v="1"/>
    <x v="8"/>
    <x v="0"/>
    <s v=""/>
    <x v="0"/>
    <x v="1"/>
    <n v="1355.03"/>
    <x v="0"/>
    <n v="5420.12"/>
    <s v="Take Away"/>
    <x v="1"/>
    <x v="1"/>
    <s v="App"/>
    <x v="2"/>
    <x v="0"/>
    <n v="0"/>
    <x v="2"/>
    <s v="Ninguna"/>
    <x v="3"/>
    <x v="2"/>
    <x v="0"/>
    <n v="14.4"/>
    <x v="2"/>
    <n v="29"/>
    <n v="25"/>
  </r>
  <r>
    <s v="VTA03750"/>
    <x v="64"/>
    <n v="6"/>
    <x v="1"/>
    <x v="1"/>
    <x v="2"/>
    <x v="2"/>
    <x v="41"/>
    <s v="San Lorenzo 25, Nueva Córdoba"/>
    <x v="0"/>
    <x v="3"/>
    <x v="3"/>
    <s v=""/>
    <x v="0"/>
    <x v="4"/>
    <n v="1331.06"/>
    <x v="0"/>
    <n v="2662.12"/>
    <s v="Delivery"/>
    <x v="0"/>
    <x v="2"/>
    <s v="Efectivo"/>
    <x v="0"/>
    <x v="0"/>
    <n v="15"/>
    <x v="3"/>
    <s v="Combo"/>
    <x v="3"/>
    <x v="1"/>
    <x v="2"/>
    <n v="12.1"/>
    <x v="2"/>
    <n v="15"/>
    <n v="13"/>
  </r>
  <r>
    <s v="VTA03863"/>
    <x v="64"/>
    <n v="6"/>
    <x v="1"/>
    <x v="1"/>
    <x v="2"/>
    <x v="2"/>
    <x v="369"/>
    <s v="San Lorenzo 25, Nueva Córdoba"/>
    <x v="0"/>
    <x v="23"/>
    <x v="10"/>
    <s v=""/>
    <x v="0"/>
    <x v="3"/>
    <n v="1558.89"/>
    <x v="0"/>
    <n v="7794.45"/>
    <s v="Delivery"/>
    <x v="1"/>
    <x v="2"/>
    <s v="App"/>
    <x v="2"/>
    <x v="0"/>
    <n v="15"/>
    <x v="1"/>
    <s v="Happy Hour"/>
    <x v="4"/>
    <x v="1"/>
    <x v="2"/>
    <n v="12.2"/>
    <x v="1"/>
    <n v="45"/>
    <n v="40"/>
  </r>
  <r>
    <s v="VTA03963"/>
    <x v="64"/>
    <n v="6"/>
    <x v="1"/>
    <x v="1"/>
    <x v="2"/>
    <x v="2"/>
    <x v="656"/>
    <s v="Avenida Colón 608"/>
    <x v="2"/>
    <x v="6"/>
    <x v="5"/>
    <s v=""/>
    <x v="0"/>
    <x v="2"/>
    <n v="1819.51"/>
    <x v="0"/>
    <n v="1819.51"/>
    <s v="Take Away"/>
    <x v="0"/>
    <x v="1"/>
    <s v="Tarjeta"/>
    <x v="1"/>
    <x v="1"/>
    <n v="0"/>
    <x v="2"/>
    <s v="Ninguna"/>
    <x v="4"/>
    <x v="0"/>
    <x v="3"/>
    <n v="2.2000000000000002"/>
    <x v="1"/>
    <n v="33"/>
    <n v="32"/>
  </r>
  <r>
    <s v="VTA04029"/>
    <x v="64"/>
    <n v="6"/>
    <x v="1"/>
    <x v="1"/>
    <x v="2"/>
    <x v="2"/>
    <x v="69"/>
    <s v="San Lorenzo 25, Nueva Córdoba"/>
    <x v="0"/>
    <x v="8"/>
    <x v="0"/>
    <s v=""/>
    <x v="0"/>
    <x v="4"/>
    <n v="1133.21"/>
    <x v="0"/>
    <n v="2266.42"/>
    <s v="Take Away"/>
    <x v="0"/>
    <x v="1"/>
    <s v="Efectivo"/>
    <x v="0"/>
    <x v="1"/>
    <n v="0"/>
    <x v="2"/>
    <s v="Ninguna"/>
    <x v="3"/>
    <x v="1"/>
    <x v="1"/>
    <n v="6.3"/>
    <x v="4"/>
    <n v="13"/>
    <n v="11"/>
  </r>
  <r>
    <s v="VTA04056"/>
    <x v="64"/>
    <n v="6"/>
    <x v="1"/>
    <x v="1"/>
    <x v="2"/>
    <x v="2"/>
    <x v="70"/>
    <s v="Avenida Colón 608"/>
    <x v="2"/>
    <x v="7"/>
    <x v="6"/>
    <s v=""/>
    <x v="0"/>
    <x v="0"/>
    <n v="3021.89"/>
    <x v="3"/>
    <n v="9065.67"/>
    <s v="Delivery"/>
    <x v="1"/>
    <x v="2"/>
    <s v="Efectivo"/>
    <x v="0"/>
    <x v="1"/>
    <n v="0"/>
    <x v="2"/>
    <s v="Ninguna"/>
    <x v="3"/>
    <x v="2"/>
    <x v="1"/>
    <n v="7.2"/>
    <x v="1"/>
    <n v="22"/>
    <n v="19"/>
  </r>
  <r>
    <s v="VTA04235"/>
    <x v="64"/>
    <n v="6"/>
    <x v="1"/>
    <x v="1"/>
    <x v="2"/>
    <x v="2"/>
    <x v="811"/>
    <s v="Calle San Lorenzo 47"/>
    <x v="1"/>
    <x v="10"/>
    <x v="8"/>
    <s v="Grande"/>
    <x v="3"/>
    <x v="1"/>
    <n v="1715.34"/>
    <x v="0"/>
    <n v="6861.36"/>
    <s v="Take Away"/>
    <x v="1"/>
    <x v="1"/>
    <s v="Efectivo"/>
    <x v="0"/>
    <x v="1"/>
    <n v="0"/>
    <x v="2"/>
    <s v="Ninguna"/>
    <x v="3"/>
    <x v="0"/>
    <x v="3"/>
    <n v="4"/>
    <x v="2"/>
    <n v="44"/>
    <n v="40"/>
  </r>
  <r>
    <s v="VTA04276"/>
    <x v="64"/>
    <n v="6"/>
    <x v="1"/>
    <x v="1"/>
    <x v="2"/>
    <x v="2"/>
    <x v="476"/>
    <s v="Avenida Colón 608"/>
    <x v="2"/>
    <x v="3"/>
    <x v="3"/>
    <s v=""/>
    <x v="0"/>
    <x v="3"/>
    <n v="1545.92"/>
    <x v="0"/>
    <n v="7729.6"/>
    <s v="En tienda"/>
    <x v="1"/>
    <x v="0"/>
    <s v="App"/>
    <x v="2"/>
    <x v="1"/>
    <n v="0"/>
    <x v="0"/>
    <s v="2x1"/>
    <x v="1"/>
    <x v="1"/>
    <x v="1"/>
    <n v="9.1999999999999993"/>
    <x v="0"/>
    <n v="50"/>
    <n v="45"/>
  </r>
  <r>
    <s v="VTA04299"/>
    <x v="64"/>
    <n v="6"/>
    <x v="1"/>
    <x v="1"/>
    <x v="2"/>
    <x v="2"/>
    <x v="178"/>
    <s v="Córdoba Shopping"/>
    <x v="3"/>
    <x v="19"/>
    <x v="7"/>
    <s v=""/>
    <x v="0"/>
    <x v="1"/>
    <n v="2254.17"/>
    <x v="2"/>
    <n v="9016.68"/>
    <s v="Take Away"/>
    <x v="1"/>
    <x v="1"/>
    <s v="App"/>
    <x v="2"/>
    <x v="1"/>
    <n v="0"/>
    <x v="1"/>
    <s v="Happy Hour"/>
    <x v="4"/>
    <x v="2"/>
    <x v="1"/>
    <n v="6.1"/>
    <x v="1"/>
    <n v="42"/>
    <n v="38"/>
  </r>
  <r>
    <s v="VTA04347"/>
    <x v="64"/>
    <n v="6"/>
    <x v="1"/>
    <x v="1"/>
    <x v="2"/>
    <x v="2"/>
    <x v="489"/>
    <s v="Avenida Colón 608"/>
    <x v="2"/>
    <x v="0"/>
    <x v="0"/>
    <s v=""/>
    <x v="0"/>
    <x v="1"/>
    <n v="1225.07"/>
    <x v="0"/>
    <n v="4900.28"/>
    <s v="Take Away"/>
    <x v="0"/>
    <x v="1"/>
    <s v="Efectivo"/>
    <x v="0"/>
    <x v="0"/>
    <n v="10"/>
    <x v="2"/>
    <s v="Ninguna"/>
    <x v="1"/>
    <x v="1"/>
    <x v="3"/>
    <n v="2.2999999999999998"/>
    <x v="1"/>
    <n v="26"/>
    <n v="22"/>
  </r>
  <r>
    <s v="VTA04376"/>
    <x v="64"/>
    <n v="6"/>
    <x v="1"/>
    <x v="1"/>
    <x v="2"/>
    <x v="2"/>
    <x v="258"/>
    <s v="San Lorenzo 25, Nueva Córdoba"/>
    <x v="0"/>
    <x v="29"/>
    <x v="9"/>
    <s v="Grande"/>
    <x v="3"/>
    <x v="3"/>
    <n v="1516.18"/>
    <x v="0"/>
    <n v="7580.9"/>
    <s v="En tienda"/>
    <x v="1"/>
    <x v="0"/>
    <s v="Efectivo"/>
    <x v="0"/>
    <x v="0"/>
    <n v="15"/>
    <x v="2"/>
    <s v="Ninguna"/>
    <x v="4"/>
    <x v="0"/>
    <x v="3"/>
    <n v="3.9"/>
    <x v="4"/>
    <n v="22"/>
    <n v="17"/>
  </r>
  <r>
    <s v="VTA04443"/>
    <x v="64"/>
    <n v="6"/>
    <x v="1"/>
    <x v="1"/>
    <x v="2"/>
    <x v="2"/>
    <x v="344"/>
    <s v="Córdoba Shopping"/>
    <x v="3"/>
    <x v="20"/>
    <x v="2"/>
    <s v=""/>
    <x v="0"/>
    <x v="2"/>
    <n v="1483.39"/>
    <x v="0"/>
    <n v="1483.39"/>
    <s v="En tienda"/>
    <x v="0"/>
    <x v="0"/>
    <s v="Tarjeta"/>
    <x v="1"/>
    <x v="0"/>
    <n v="15"/>
    <x v="3"/>
    <s v="Combo"/>
    <x v="0"/>
    <x v="0"/>
    <x v="2"/>
    <n v="10.199999999999999"/>
    <x v="3"/>
    <n v="33"/>
    <n v="32"/>
  </r>
  <r>
    <s v="VTA04492"/>
    <x v="64"/>
    <n v="6"/>
    <x v="1"/>
    <x v="1"/>
    <x v="2"/>
    <x v="2"/>
    <x v="11"/>
    <s v="San Lorenzo 25, Nueva Córdoba"/>
    <x v="0"/>
    <x v="10"/>
    <x v="8"/>
    <s v="Pequeño"/>
    <x v="2"/>
    <x v="4"/>
    <n v="1884.74"/>
    <x v="0"/>
    <n v="3769.48"/>
    <s v="En tienda"/>
    <x v="0"/>
    <x v="0"/>
    <s v="Tarjeta"/>
    <x v="1"/>
    <x v="0"/>
    <n v="15"/>
    <x v="3"/>
    <s v="Combo"/>
    <x v="1"/>
    <x v="1"/>
    <x v="1"/>
    <n v="6.3"/>
    <x v="4"/>
    <n v="50"/>
    <n v="48"/>
  </r>
  <r>
    <s v="VTA04626"/>
    <x v="64"/>
    <n v="6"/>
    <x v="1"/>
    <x v="1"/>
    <x v="2"/>
    <x v="2"/>
    <x v="563"/>
    <s v="Córdoba Shopping"/>
    <x v="3"/>
    <x v="7"/>
    <x v="6"/>
    <s v=""/>
    <x v="0"/>
    <x v="0"/>
    <n v="3075.52"/>
    <x v="3"/>
    <n v="9226.56"/>
    <s v="Take Away"/>
    <x v="1"/>
    <x v="1"/>
    <s v="Efectivo"/>
    <x v="0"/>
    <x v="1"/>
    <n v="0"/>
    <x v="3"/>
    <s v="Combo"/>
    <x v="1"/>
    <x v="0"/>
    <x v="2"/>
    <n v="12.9"/>
    <x v="4"/>
    <n v="36"/>
    <n v="33"/>
  </r>
  <r>
    <s v="VTA04922"/>
    <x v="64"/>
    <n v="6"/>
    <x v="1"/>
    <x v="1"/>
    <x v="2"/>
    <x v="2"/>
    <x v="225"/>
    <s v="San Lorenzo 25, Nueva Córdoba"/>
    <x v="0"/>
    <x v="1"/>
    <x v="1"/>
    <s v=""/>
    <x v="0"/>
    <x v="3"/>
    <n v="860.35"/>
    <x v="1"/>
    <n v="4301.75"/>
    <s v="En tienda"/>
    <x v="0"/>
    <x v="0"/>
    <s v="Tarjeta"/>
    <x v="1"/>
    <x v="1"/>
    <n v="0"/>
    <x v="0"/>
    <s v="2x1"/>
    <x v="2"/>
    <x v="2"/>
    <x v="2"/>
    <n v="11.4"/>
    <x v="1"/>
    <n v="34"/>
    <n v="29"/>
  </r>
  <r>
    <s v="VTA04990"/>
    <x v="64"/>
    <n v="6"/>
    <x v="1"/>
    <x v="1"/>
    <x v="2"/>
    <x v="2"/>
    <x v="280"/>
    <s v="Calle San Lorenzo 47"/>
    <x v="1"/>
    <x v="0"/>
    <x v="0"/>
    <s v=""/>
    <x v="0"/>
    <x v="1"/>
    <n v="1169.22"/>
    <x v="0"/>
    <n v="4676.88"/>
    <s v="Take Away"/>
    <x v="0"/>
    <x v="1"/>
    <s v="App"/>
    <x v="2"/>
    <x v="0"/>
    <n v="15"/>
    <x v="0"/>
    <s v="2x1"/>
    <x v="5"/>
    <x v="1"/>
    <x v="0"/>
    <n v="13"/>
    <x v="3"/>
    <n v="38"/>
    <n v="34"/>
  </r>
  <r>
    <s v="VTA04996"/>
    <x v="64"/>
    <n v="6"/>
    <x v="1"/>
    <x v="1"/>
    <x v="2"/>
    <x v="2"/>
    <x v="344"/>
    <s v="Avenida Colón 608"/>
    <x v="2"/>
    <x v="15"/>
    <x v="10"/>
    <s v=""/>
    <x v="0"/>
    <x v="4"/>
    <n v="1694.3"/>
    <x v="0"/>
    <n v="3388.6"/>
    <s v="En tienda"/>
    <x v="0"/>
    <x v="0"/>
    <s v="App"/>
    <x v="2"/>
    <x v="0"/>
    <n v="0"/>
    <x v="1"/>
    <s v="Happy Hour"/>
    <x v="3"/>
    <x v="0"/>
    <x v="2"/>
    <n v="10.9"/>
    <x v="1"/>
    <n v="41"/>
    <n v="39"/>
  </r>
  <r>
    <s v="VTA00201"/>
    <x v="65"/>
    <n v="7"/>
    <x v="2"/>
    <x v="2"/>
    <x v="2"/>
    <x v="2"/>
    <x v="111"/>
    <s v="Córdoba Shopping"/>
    <x v="3"/>
    <x v="6"/>
    <x v="5"/>
    <s v=""/>
    <x v="0"/>
    <x v="2"/>
    <n v="1952.81"/>
    <x v="0"/>
    <n v="1952.81"/>
    <s v="Delivery"/>
    <x v="0"/>
    <x v="2"/>
    <s v="Tarjeta"/>
    <x v="1"/>
    <x v="1"/>
    <n v="0"/>
    <x v="0"/>
    <s v="2x1"/>
    <x v="4"/>
    <x v="0"/>
    <x v="2"/>
    <n v="11.8"/>
    <x v="1"/>
    <n v="28"/>
    <n v="27"/>
  </r>
  <r>
    <s v="VTA00229"/>
    <x v="65"/>
    <n v="7"/>
    <x v="2"/>
    <x v="2"/>
    <x v="2"/>
    <x v="2"/>
    <x v="447"/>
    <s v="Calle San Lorenzo 47"/>
    <x v="1"/>
    <x v="34"/>
    <x v="4"/>
    <s v="Tall"/>
    <x v="1"/>
    <x v="0"/>
    <n v="1858.14"/>
    <x v="0"/>
    <n v="5574.42"/>
    <s v="Take Away"/>
    <x v="1"/>
    <x v="1"/>
    <s v="Efectivo"/>
    <x v="0"/>
    <x v="1"/>
    <n v="0"/>
    <x v="0"/>
    <s v="2x1"/>
    <x v="4"/>
    <x v="0"/>
    <x v="1"/>
    <n v="5.4"/>
    <x v="1"/>
    <n v="50"/>
    <n v="47"/>
  </r>
  <r>
    <s v="VTA00385"/>
    <x v="65"/>
    <n v="7"/>
    <x v="2"/>
    <x v="2"/>
    <x v="2"/>
    <x v="2"/>
    <x v="113"/>
    <s v="San Lorenzo 25, Nueva Córdoba"/>
    <x v="0"/>
    <x v="8"/>
    <x v="0"/>
    <s v=""/>
    <x v="0"/>
    <x v="4"/>
    <n v="1301.8900000000001"/>
    <x v="0"/>
    <n v="2603.7800000000002"/>
    <s v="Take Away"/>
    <x v="0"/>
    <x v="1"/>
    <s v="Tarjeta"/>
    <x v="1"/>
    <x v="0"/>
    <n v="0"/>
    <x v="0"/>
    <s v="2x1"/>
    <x v="5"/>
    <x v="2"/>
    <x v="1"/>
    <n v="8.1999999999999993"/>
    <x v="0"/>
    <n v="17"/>
    <n v="15"/>
  </r>
  <r>
    <s v="VTA00737"/>
    <x v="65"/>
    <n v="7"/>
    <x v="2"/>
    <x v="2"/>
    <x v="2"/>
    <x v="2"/>
    <x v="401"/>
    <s v="San Lorenzo 25, Nueva Córdoba"/>
    <x v="0"/>
    <x v="14"/>
    <x v="6"/>
    <s v=""/>
    <x v="0"/>
    <x v="4"/>
    <n v="2774.35"/>
    <x v="2"/>
    <n v="5548.7"/>
    <s v="Take Away"/>
    <x v="1"/>
    <x v="1"/>
    <s v="Tarjeta"/>
    <x v="1"/>
    <x v="0"/>
    <n v="15"/>
    <x v="0"/>
    <s v="2x1"/>
    <x v="4"/>
    <x v="2"/>
    <x v="1"/>
    <n v="7.5"/>
    <x v="2"/>
    <n v="48"/>
    <n v="46"/>
  </r>
  <r>
    <s v="VTA00896"/>
    <x v="65"/>
    <n v="7"/>
    <x v="2"/>
    <x v="2"/>
    <x v="2"/>
    <x v="2"/>
    <x v="693"/>
    <s v="Avenida Colón 608"/>
    <x v="2"/>
    <x v="1"/>
    <x v="1"/>
    <s v=""/>
    <x v="0"/>
    <x v="4"/>
    <n v="867.79"/>
    <x v="1"/>
    <n v="1735.58"/>
    <s v="Delivery"/>
    <x v="0"/>
    <x v="2"/>
    <s v="Efectivo"/>
    <x v="0"/>
    <x v="1"/>
    <n v="0"/>
    <x v="0"/>
    <s v="2x1"/>
    <x v="0"/>
    <x v="0"/>
    <x v="1"/>
    <n v="6.4"/>
    <x v="3"/>
    <n v="39"/>
    <n v="37"/>
  </r>
  <r>
    <s v="VTA00956"/>
    <x v="65"/>
    <n v="7"/>
    <x v="2"/>
    <x v="2"/>
    <x v="2"/>
    <x v="2"/>
    <x v="105"/>
    <s v="Córdoba Shopping"/>
    <x v="3"/>
    <x v="0"/>
    <x v="0"/>
    <s v=""/>
    <x v="0"/>
    <x v="1"/>
    <n v="1261.1600000000001"/>
    <x v="0"/>
    <n v="5044.6400000000003"/>
    <s v="En tienda"/>
    <x v="1"/>
    <x v="0"/>
    <s v="Efectivo"/>
    <x v="0"/>
    <x v="1"/>
    <n v="0"/>
    <x v="0"/>
    <s v="2x1"/>
    <x v="3"/>
    <x v="0"/>
    <x v="1"/>
    <n v="8.1999999999999993"/>
    <x v="1"/>
    <n v="26"/>
    <n v="22"/>
  </r>
  <r>
    <s v="VTA01110"/>
    <x v="65"/>
    <n v="7"/>
    <x v="2"/>
    <x v="2"/>
    <x v="2"/>
    <x v="2"/>
    <x v="180"/>
    <s v="Córdoba Shopping"/>
    <x v="3"/>
    <x v="10"/>
    <x v="8"/>
    <s v="Pequeño"/>
    <x v="2"/>
    <x v="4"/>
    <n v="1936.61"/>
    <x v="0"/>
    <n v="3873.22"/>
    <s v="Take Away"/>
    <x v="0"/>
    <x v="1"/>
    <s v="Efectivo"/>
    <x v="0"/>
    <x v="0"/>
    <n v="0"/>
    <x v="2"/>
    <s v="Ninguna"/>
    <x v="2"/>
    <x v="1"/>
    <x v="1"/>
    <n v="9.3000000000000007"/>
    <x v="2"/>
    <n v="26"/>
    <n v="24"/>
  </r>
  <r>
    <s v="VTA01275"/>
    <x v="65"/>
    <n v="7"/>
    <x v="2"/>
    <x v="2"/>
    <x v="2"/>
    <x v="2"/>
    <x v="65"/>
    <s v="Avenida Colón 608"/>
    <x v="2"/>
    <x v="12"/>
    <x v="4"/>
    <s v="Tall"/>
    <x v="1"/>
    <x v="1"/>
    <n v="1356.3"/>
    <x v="0"/>
    <n v="5425.2"/>
    <s v="Take Away"/>
    <x v="1"/>
    <x v="1"/>
    <s v="Tarjeta"/>
    <x v="1"/>
    <x v="1"/>
    <n v="0"/>
    <x v="3"/>
    <s v="Combo"/>
    <x v="0"/>
    <x v="0"/>
    <x v="2"/>
    <n v="10.8"/>
    <x v="2"/>
    <n v="34"/>
    <n v="30"/>
  </r>
  <r>
    <s v="VTA01303"/>
    <x v="65"/>
    <n v="7"/>
    <x v="2"/>
    <x v="2"/>
    <x v="2"/>
    <x v="2"/>
    <x v="84"/>
    <s v="Calle San Lorenzo 47"/>
    <x v="1"/>
    <x v="19"/>
    <x v="7"/>
    <s v=""/>
    <x v="0"/>
    <x v="0"/>
    <n v="2866.06"/>
    <x v="2"/>
    <n v="8598.18"/>
    <s v="Take Away"/>
    <x v="1"/>
    <x v="1"/>
    <s v="Tarjeta"/>
    <x v="1"/>
    <x v="0"/>
    <n v="15"/>
    <x v="3"/>
    <s v="Combo"/>
    <x v="1"/>
    <x v="0"/>
    <x v="0"/>
    <n v="13.1"/>
    <x v="2"/>
    <n v="50"/>
    <n v="47"/>
  </r>
  <r>
    <s v="VTA01406"/>
    <x v="65"/>
    <n v="7"/>
    <x v="2"/>
    <x v="2"/>
    <x v="2"/>
    <x v="2"/>
    <x v="67"/>
    <s v="Calle San Lorenzo 47"/>
    <x v="1"/>
    <x v="1"/>
    <x v="1"/>
    <s v=""/>
    <x v="0"/>
    <x v="2"/>
    <n v="1141.79"/>
    <x v="0"/>
    <n v="1141.79"/>
    <s v="Delivery"/>
    <x v="0"/>
    <x v="2"/>
    <s v="Efectivo"/>
    <x v="0"/>
    <x v="1"/>
    <n v="0"/>
    <x v="1"/>
    <s v="Happy Hour"/>
    <x v="0"/>
    <x v="2"/>
    <x v="1"/>
    <n v="9.8000000000000007"/>
    <x v="4"/>
    <n v="49"/>
    <n v="48"/>
  </r>
  <r>
    <s v="VTA01423"/>
    <x v="65"/>
    <n v="7"/>
    <x v="2"/>
    <x v="2"/>
    <x v="2"/>
    <x v="2"/>
    <x v="109"/>
    <s v="Calle San Lorenzo 47"/>
    <x v="1"/>
    <x v="21"/>
    <x v="1"/>
    <s v=""/>
    <x v="0"/>
    <x v="3"/>
    <n v="1096.69"/>
    <x v="0"/>
    <n v="5483.45"/>
    <s v="Delivery"/>
    <x v="1"/>
    <x v="2"/>
    <s v="App"/>
    <x v="2"/>
    <x v="1"/>
    <n v="0"/>
    <x v="2"/>
    <s v="Ninguna"/>
    <x v="5"/>
    <x v="1"/>
    <x v="3"/>
    <n v="2.4"/>
    <x v="3"/>
    <n v="21"/>
    <n v="16"/>
  </r>
  <r>
    <s v="VTA01674"/>
    <x v="65"/>
    <n v="7"/>
    <x v="2"/>
    <x v="2"/>
    <x v="2"/>
    <x v="2"/>
    <x v="397"/>
    <s v="San Lorenzo 25, Nueva Córdoba"/>
    <x v="0"/>
    <x v="7"/>
    <x v="6"/>
    <s v=""/>
    <x v="0"/>
    <x v="4"/>
    <n v="3036"/>
    <x v="3"/>
    <n v="6072"/>
    <s v="En tienda"/>
    <x v="1"/>
    <x v="0"/>
    <s v="Efectivo"/>
    <x v="0"/>
    <x v="1"/>
    <n v="0"/>
    <x v="2"/>
    <s v="Ninguna"/>
    <x v="4"/>
    <x v="0"/>
    <x v="3"/>
    <n v="4.0999999999999996"/>
    <x v="3"/>
    <n v="49"/>
    <n v="47"/>
  </r>
  <r>
    <s v="VTA01762"/>
    <x v="65"/>
    <n v="7"/>
    <x v="2"/>
    <x v="2"/>
    <x v="2"/>
    <x v="2"/>
    <x v="191"/>
    <s v="Calle San Lorenzo 47"/>
    <x v="1"/>
    <x v="3"/>
    <x v="3"/>
    <s v=""/>
    <x v="0"/>
    <x v="1"/>
    <n v="1600.22"/>
    <x v="0"/>
    <n v="6400.88"/>
    <s v="Delivery"/>
    <x v="1"/>
    <x v="2"/>
    <s v="App"/>
    <x v="2"/>
    <x v="1"/>
    <n v="0"/>
    <x v="3"/>
    <s v="Combo"/>
    <x v="0"/>
    <x v="0"/>
    <x v="3"/>
    <n v="3.5"/>
    <x v="1"/>
    <n v="23"/>
    <n v="19"/>
  </r>
  <r>
    <s v="VTA01890"/>
    <x v="65"/>
    <n v="7"/>
    <x v="2"/>
    <x v="2"/>
    <x v="2"/>
    <x v="2"/>
    <x v="311"/>
    <s v="Córdoba Shopping"/>
    <x v="3"/>
    <x v="7"/>
    <x v="6"/>
    <s v=""/>
    <x v="0"/>
    <x v="1"/>
    <n v="3484.96"/>
    <x v="3"/>
    <n v="13939.84"/>
    <s v="Delivery"/>
    <x v="2"/>
    <x v="2"/>
    <s v="Tarjeta"/>
    <x v="1"/>
    <x v="1"/>
    <n v="0"/>
    <x v="1"/>
    <s v="Happy Hour"/>
    <x v="1"/>
    <x v="2"/>
    <x v="0"/>
    <n v="14.8"/>
    <x v="3"/>
    <n v="33"/>
    <n v="29"/>
  </r>
  <r>
    <s v="VTA01909"/>
    <x v="65"/>
    <n v="7"/>
    <x v="2"/>
    <x v="2"/>
    <x v="2"/>
    <x v="2"/>
    <x v="60"/>
    <s v="Córdoba Shopping"/>
    <x v="3"/>
    <x v="21"/>
    <x v="1"/>
    <s v=""/>
    <x v="0"/>
    <x v="0"/>
    <n v="1012.73"/>
    <x v="0"/>
    <n v="3038.19"/>
    <s v="Delivery"/>
    <x v="0"/>
    <x v="2"/>
    <s v="Efectivo"/>
    <x v="0"/>
    <x v="0"/>
    <n v="15"/>
    <x v="1"/>
    <s v="Happy Hour"/>
    <x v="3"/>
    <x v="0"/>
    <x v="1"/>
    <n v="6.3"/>
    <x v="3"/>
    <n v="43"/>
    <n v="40"/>
  </r>
  <r>
    <s v="VTA01918"/>
    <x v="65"/>
    <n v="7"/>
    <x v="2"/>
    <x v="2"/>
    <x v="2"/>
    <x v="2"/>
    <x v="558"/>
    <s v="Avenida Colón 608"/>
    <x v="2"/>
    <x v="14"/>
    <x v="6"/>
    <s v=""/>
    <x v="0"/>
    <x v="1"/>
    <n v="3415.71"/>
    <x v="3"/>
    <n v="13662.84"/>
    <s v="Delivery"/>
    <x v="2"/>
    <x v="2"/>
    <s v="Efectivo"/>
    <x v="0"/>
    <x v="0"/>
    <n v="0"/>
    <x v="2"/>
    <s v="Ninguna"/>
    <x v="0"/>
    <x v="0"/>
    <x v="3"/>
    <n v="2.9"/>
    <x v="1"/>
    <n v="26"/>
    <n v="22"/>
  </r>
  <r>
    <s v="VTA02389"/>
    <x v="65"/>
    <n v="7"/>
    <x v="2"/>
    <x v="2"/>
    <x v="2"/>
    <x v="2"/>
    <x v="807"/>
    <s v="Córdoba Shopping"/>
    <x v="3"/>
    <x v="27"/>
    <x v="10"/>
    <s v=""/>
    <x v="0"/>
    <x v="2"/>
    <n v="1768.31"/>
    <x v="0"/>
    <n v="1768.31"/>
    <s v="Take Away"/>
    <x v="0"/>
    <x v="1"/>
    <s v="App"/>
    <x v="2"/>
    <x v="1"/>
    <n v="0"/>
    <x v="1"/>
    <s v="Happy Hour"/>
    <x v="0"/>
    <x v="1"/>
    <x v="0"/>
    <n v="13.6"/>
    <x v="1"/>
    <n v="23"/>
    <n v="22"/>
  </r>
  <r>
    <s v="VTA02424"/>
    <x v="65"/>
    <n v="7"/>
    <x v="2"/>
    <x v="2"/>
    <x v="2"/>
    <x v="2"/>
    <x v="139"/>
    <s v="San Lorenzo 25, Nueva Córdoba"/>
    <x v="0"/>
    <x v="34"/>
    <x v="4"/>
    <s v="Grande"/>
    <x v="3"/>
    <x v="2"/>
    <n v="1622.15"/>
    <x v="0"/>
    <n v="1622.15"/>
    <s v="En tienda"/>
    <x v="0"/>
    <x v="0"/>
    <s v="Tarjeta"/>
    <x v="1"/>
    <x v="0"/>
    <n v="10"/>
    <x v="0"/>
    <s v="2x1"/>
    <x v="1"/>
    <x v="0"/>
    <x v="2"/>
    <n v="12.7"/>
    <x v="2"/>
    <n v="50"/>
    <n v="49"/>
  </r>
  <r>
    <s v="VTA02453"/>
    <x v="65"/>
    <n v="7"/>
    <x v="2"/>
    <x v="2"/>
    <x v="2"/>
    <x v="2"/>
    <x v="612"/>
    <s v="Calle San Lorenzo 47"/>
    <x v="1"/>
    <x v="1"/>
    <x v="1"/>
    <s v=""/>
    <x v="0"/>
    <x v="2"/>
    <n v="849.22"/>
    <x v="1"/>
    <n v="849.22"/>
    <s v="En tienda"/>
    <x v="0"/>
    <x v="0"/>
    <s v="Tarjeta"/>
    <x v="1"/>
    <x v="1"/>
    <n v="0"/>
    <x v="3"/>
    <s v="Combo"/>
    <x v="5"/>
    <x v="0"/>
    <x v="2"/>
    <n v="12.7"/>
    <x v="3"/>
    <n v="36"/>
    <n v="35"/>
  </r>
  <r>
    <s v="VTA02692"/>
    <x v="65"/>
    <n v="7"/>
    <x v="2"/>
    <x v="2"/>
    <x v="2"/>
    <x v="2"/>
    <x v="641"/>
    <s v="San Lorenzo 25, Nueva Córdoba"/>
    <x v="0"/>
    <x v="6"/>
    <x v="5"/>
    <s v=""/>
    <x v="0"/>
    <x v="3"/>
    <n v="1688.68"/>
    <x v="0"/>
    <n v="8443.4"/>
    <s v="Delivery"/>
    <x v="1"/>
    <x v="2"/>
    <s v="Tarjeta"/>
    <x v="1"/>
    <x v="0"/>
    <n v="10"/>
    <x v="1"/>
    <s v="Happy Hour"/>
    <x v="2"/>
    <x v="1"/>
    <x v="0"/>
    <n v="13.1"/>
    <x v="1"/>
    <n v="39"/>
    <n v="34"/>
  </r>
  <r>
    <s v="VTA02693"/>
    <x v="65"/>
    <n v="7"/>
    <x v="2"/>
    <x v="2"/>
    <x v="2"/>
    <x v="2"/>
    <x v="799"/>
    <s v="Calle San Lorenzo 47"/>
    <x v="1"/>
    <x v="33"/>
    <x v="4"/>
    <s v="Venti"/>
    <x v="4"/>
    <x v="1"/>
    <n v="1861.26"/>
    <x v="0"/>
    <n v="7445.04"/>
    <s v="Take Away"/>
    <x v="1"/>
    <x v="1"/>
    <s v="Efectivo"/>
    <x v="0"/>
    <x v="0"/>
    <n v="15"/>
    <x v="1"/>
    <s v="Happy Hour"/>
    <x v="5"/>
    <x v="0"/>
    <x v="1"/>
    <n v="7.9"/>
    <x v="2"/>
    <n v="28"/>
    <n v="24"/>
  </r>
  <r>
    <s v="VTA02767"/>
    <x v="65"/>
    <n v="7"/>
    <x v="2"/>
    <x v="2"/>
    <x v="2"/>
    <x v="2"/>
    <x v="561"/>
    <s v="San Lorenzo 25, Nueva Córdoba"/>
    <x v="0"/>
    <x v="28"/>
    <x v="2"/>
    <s v=""/>
    <x v="0"/>
    <x v="0"/>
    <n v="1226.43"/>
    <x v="0"/>
    <n v="3679.29"/>
    <s v="Delivery"/>
    <x v="0"/>
    <x v="2"/>
    <s v="Efectivo"/>
    <x v="0"/>
    <x v="0"/>
    <n v="10"/>
    <x v="2"/>
    <s v="Ninguna"/>
    <x v="4"/>
    <x v="1"/>
    <x v="3"/>
    <n v="2.4"/>
    <x v="3"/>
    <n v="47"/>
    <n v="44"/>
  </r>
  <r>
    <s v="VTA03038"/>
    <x v="65"/>
    <n v="7"/>
    <x v="2"/>
    <x v="2"/>
    <x v="2"/>
    <x v="2"/>
    <x v="663"/>
    <s v="San Lorenzo 25, Nueva Córdoba"/>
    <x v="0"/>
    <x v="0"/>
    <x v="0"/>
    <s v=""/>
    <x v="0"/>
    <x v="2"/>
    <n v="1278.31"/>
    <x v="0"/>
    <n v="1278.31"/>
    <s v="En tienda"/>
    <x v="0"/>
    <x v="0"/>
    <s v="Tarjeta"/>
    <x v="1"/>
    <x v="0"/>
    <n v="10"/>
    <x v="2"/>
    <s v="Ninguna"/>
    <x v="5"/>
    <x v="1"/>
    <x v="0"/>
    <n v="13.1"/>
    <x v="3"/>
    <n v="23"/>
    <n v="22"/>
  </r>
  <r>
    <s v="VTA03302"/>
    <x v="65"/>
    <n v="7"/>
    <x v="2"/>
    <x v="2"/>
    <x v="2"/>
    <x v="2"/>
    <x v="565"/>
    <s v="Calle San Lorenzo 47"/>
    <x v="1"/>
    <x v="32"/>
    <x v="9"/>
    <s v="Grande"/>
    <x v="3"/>
    <x v="4"/>
    <n v="1206.76"/>
    <x v="0"/>
    <n v="2413.52"/>
    <s v="En tienda"/>
    <x v="0"/>
    <x v="0"/>
    <s v="Efectivo"/>
    <x v="0"/>
    <x v="1"/>
    <n v="0"/>
    <x v="1"/>
    <s v="Happy Hour"/>
    <x v="5"/>
    <x v="2"/>
    <x v="1"/>
    <n v="6.3"/>
    <x v="4"/>
    <n v="19"/>
    <n v="17"/>
  </r>
  <r>
    <s v="VTA03671"/>
    <x v="65"/>
    <n v="7"/>
    <x v="2"/>
    <x v="2"/>
    <x v="2"/>
    <x v="2"/>
    <x v="129"/>
    <s v="San Lorenzo 25, Nueva Córdoba"/>
    <x v="0"/>
    <x v="35"/>
    <x v="9"/>
    <s v="Pequeño"/>
    <x v="2"/>
    <x v="1"/>
    <n v="1621.67"/>
    <x v="0"/>
    <n v="6486.68"/>
    <s v="Take Away"/>
    <x v="1"/>
    <x v="1"/>
    <s v="Tarjeta"/>
    <x v="1"/>
    <x v="0"/>
    <n v="0"/>
    <x v="3"/>
    <s v="Combo"/>
    <x v="4"/>
    <x v="0"/>
    <x v="2"/>
    <n v="11.4"/>
    <x v="3"/>
    <n v="36"/>
    <n v="32"/>
  </r>
  <r>
    <s v="VTA04001"/>
    <x v="65"/>
    <n v="7"/>
    <x v="2"/>
    <x v="2"/>
    <x v="2"/>
    <x v="2"/>
    <x v="129"/>
    <s v="Calle San Lorenzo 47"/>
    <x v="1"/>
    <x v="34"/>
    <x v="4"/>
    <s v="Pequeño"/>
    <x v="2"/>
    <x v="0"/>
    <n v="1560.08"/>
    <x v="0"/>
    <n v="4680.24"/>
    <s v="En tienda"/>
    <x v="0"/>
    <x v="0"/>
    <s v="App"/>
    <x v="2"/>
    <x v="1"/>
    <n v="0"/>
    <x v="0"/>
    <s v="2x1"/>
    <x v="2"/>
    <x v="1"/>
    <x v="3"/>
    <n v="4.5999999999999996"/>
    <x v="4"/>
    <n v="20"/>
    <n v="17"/>
  </r>
  <r>
    <s v="VTA04425"/>
    <x v="65"/>
    <n v="7"/>
    <x v="2"/>
    <x v="2"/>
    <x v="2"/>
    <x v="2"/>
    <x v="142"/>
    <s v="Córdoba Shopping"/>
    <x v="3"/>
    <x v="7"/>
    <x v="6"/>
    <s v=""/>
    <x v="0"/>
    <x v="2"/>
    <n v="2965.58"/>
    <x v="2"/>
    <n v="2965.58"/>
    <s v="Delivery"/>
    <x v="0"/>
    <x v="2"/>
    <s v="Tarjeta"/>
    <x v="1"/>
    <x v="1"/>
    <n v="0"/>
    <x v="2"/>
    <s v="Ninguna"/>
    <x v="4"/>
    <x v="1"/>
    <x v="2"/>
    <n v="12.1"/>
    <x v="3"/>
    <n v="23"/>
    <n v="22"/>
  </r>
  <r>
    <s v="VTA04464"/>
    <x v="65"/>
    <n v="7"/>
    <x v="2"/>
    <x v="2"/>
    <x v="2"/>
    <x v="2"/>
    <x v="661"/>
    <s v="Córdoba Shopping"/>
    <x v="3"/>
    <x v="8"/>
    <x v="0"/>
    <s v=""/>
    <x v="0"/>
    <x v="4"/>
    <n v="1161.18"/>
    <x v="0"/>
    <n v="2322.36"/>
    <s v="En tienda"/>
    <x v="0"/>
    <x v="0"/>
    <s v="Efectivo"/>
    <x v="0"/>
    <x v="0"/>
    <n v="10"/>
    <x v="1"/>
    <s v="Happy Hour"/>
    <x v="2"/>
    <x v="2"/>
    <x v="2"/>
    <n v="11.4"/>
    <x v="1"/>
    <n v="30"/>
    <n v="28"/>
  </r>
  <r>
    <s v="VTA04731"/>
    <x v="65"/>
    <n v="7"/>
    <x v="2"/>
    <x v="2"/>
    <x v="2"/>
    <x v="2"/>
    <x v="80"/>
    <s v="Córdoba Shopping"/>
    <x v="3"/>
    <x v="14"/>
    <x v="6"/>
    <s v=""/>
    <x v="0"/>
    <x v="0"/>
    <n v="2547.25"/>
    <x v="2"/>
    <n v="7641.75"/>
    <s v="Delivery"/>
    <x v="1"/>
    <x v="2"/>
    <s v="Efectivo"/>
    <x v="0"/>
    <x v="0"/>
    <n v="15"/>
    <x v="1"/>
    <s v="Happy Hour"/>
    <x v="1"/>
    <x v="2"/>
    <x v="1"/>
    <n v="7.2"/>
    <x v="3"/>
    <n v="32"/>
    <n v="29"/>
  </r>
  <r>
    <s v="VTA04875"/>
    <x v="65"/>
    <n v="7"/>
    <x v="2"/>
    <x v="2"/>
    <x v="2"/>
    <x v="2"/>
    <x v="632"/>
    <s v="Calle San Lorenzo 47"/>
    <x v="1"/>
    <x v="3"/>
    <x v="3"/>
    <s v=""/>
    <x v="0"/>
    <x v="0"/>
    <n v="1455.6"/>
    <x v="0"/>
    <n v="4366.8"/>
    <s v="Delivery"/>
    <x v="0"/>
    <x v="2"/>
    <s v="Tarjeta"/>
    <x v="1"/>
    <x v="1"/>
    <n v="0"/>
    <x v="1"/>
    <s v="Happy Hour"/>
    <x v="3"/>
    <x v="0"/>
    <x v="3"/>
    <n v="3.2"/>
    <x v="1"/>
    <n v="15"/>
    <n v="12"/>
  </r>
  <r>
    <s v="VTA00110"/>
    <x v="66"/>
    <n v="8"/>
    <x v="3"/>
    <x v="3"/>
    <x v="2"/>
    <x v="2"/>
    <x v="782"/>
    <s v="San Lorenzo 25, Nueva Córdoba"/>
    <x v="0"/>
    <x v="15"/>
    <x v="10"/>
    <s v=""/>
    <x v="0"/>
    <x v="0"/>
    <n v="1643.71"/>
    <x v="0"/>
    <n v="4931.13"/>
    <s v="Delivery"/>
    <x v="0"/>
    <x v="2"/>
    <s v="Efectivo"/>
    <x v="0"/>
    <x v="1"/>
    <n v="0"/>
    <x v="3"/>
    <s v="Combo"/>
    <x v="5"/>
    <x v="1"/>
    <x v="2"/>
    <n v="10.3"/>
    <x v="0"/>
    <n v="22"/>
    <n v="19"/>
  </r>
  <r>
    <s v="VTA00260"/>
    <x v="66"/>
    <n v="8"/>
    <x v="3"/>
    <x v="3"/>
    <x v="2"/>
    <x v="2"/>
    <x v="550"/>
    <s v="Córdoba Shopping"/>
    <x v="3"/>
    <x v="7"/>
    <x v="6"/>
    <s v=""/>
    <x v="0"/>
    <x v="4"/>
    <n v="3315.77"/>
    <x v="3"/>
    <n v="6631.54"/>
    <s v="En tienda"/>
    <x v="1"/>
    <x v="0"/>
    <s v="App"/>
    <x v="2"/>
    <x v="1"/>
    <n v="0"/>
    <x v="1"/>
    <s v="Happy Hour"/>
    <x v="2"/>
    <x v="0"/>
    <x v="0"/>
    <n v="14.6"/>
    <x v="3"/>
    <n v="43"/>
    <n v="41"/>
  </r>
  <r>
    <s v="VTA00348"/>
    <x v="66"/>
    <n v="8"/>
    <x v="3"/>
    <x v="3"/>
    <x v="2"/>
    <x v="2"/>
    <x v="519"/>
    <s v="San Lorenzo 25, Nueva Córdoba"/>
    <x v="0"/>
    <x v="28"/>
    <x v="2"/>
    <s v=""/>
    <x v="0"/>
    <x v="3"/>
    <n v="1428.68"/>
    <x v="0"/>
    <n v="7143.4"/>
    <s v="Delivery"/>
    <x v="1"/>
    <x v="2"/>
    <s v="Efectivo"/>
    <x v="0"/>
    <x v="0"/>
    <n v="0"/>
    <x v="2"/>
    <s v="Ninguna"/>
    <x v="3"/>
    <x v="2"/>
    <x v="3"/>
    <n v="3.8"/>
    <x v="4"/>
    <n v="21"/>
    <n v="16"/>
  </r>
  <r>
    <s v="VTA00493"/>
    <x v="66"/>
    <n v="8"/>
    <x v="3"/>
    <x v="3"/>
    <x v="2"/>
    <x v="2"/>
    <x v="136"/>
    <s v="Córdoba Shopping"/>
    <x v="3"/>
    <x v="28"/>
    <x v="2"/>
    <s v=""/>
    <x v="0"/>
    <x v="3"/>
    <n v="1050.57"/>
    <x v="0"/>
    <n v="5252.85"/>
    <s v="En tienda"/>
    <x v="1"/>
    <x v="0"/>
    <s v="Efectivo"/>
    <x v="0"/>
    <x v="1"/>
    <n v="0"/>
    <x v="1"/>
    <s v="Happy Hour"/>
    <x v="4"/>
    <x v="1"/>
    <x v="2"/>
    <n v="12.1"/>
    <x v="2"/>
    <n v="41"/>
    <n v="36"/>
  </r>
  <r>
    <s v="VTA00596"/>
    <x v="66"/>
    <n v="8"/>
    <x v="3"/>
    <x v="3"/>
    <x v="2"/>
    <x v="2"/>
    <x v="128"/>
    <s v="San Lorenzo 25, Nueva Córdoba"/>
    <x v="0"/>
    <x v="33"/>
    <x v="4"/>
    <s v="Grande"/>
    <x v="3"/>
    <x v="1"/>
    <n v="1833.7"/>
    <x v="0"/>
    <n v="7334.8"/>
    <s v="En tienda"/>
    <x v="1"/>
    <x v="0"/>
    <s v="Tarjeta"/>
    <x v="1"/>
    <x v="1"/>
    <n v="0"/>
    <x v="0"/>
    <s v="2x1"/>
    <x v="4"/>
    <x v="1"/>
    <x v="1"/>
    <n v="5.9"/>
    <x v="2"/>
    <n v="45"/>
    <n v="41"/>
  </r>
  <r>
    <s v="VTA00814"/>
    <x v="66"/>
    <n v="8"/>
    <x v="3"/>
    <x v="3"/>
    <x v="2"/>
    <x v="2"/>
    <x v="605"/>
    <s v="Avenida Colón 608"/>
    <x v="2"/>
    <x v="1"/>
    <x v="1"/>
    <s v=""/>
    <x v="0"/>
    <x v="4"/>
    <n v="1265"/>
    <x v="0"/>
    <n v="2530"/>
    <s v="Delivery"/>
    <x v="0"/>
    <x v="2"/>
    <s v="App"/>
    <x v="2"/>
    <x v="1"/>
    <n v="0"/>
    <x v="3"/>
    <s v="Combo"/>
    <x v="2"/>
    <x v="1"/>
    <x v="1"/>
    <n v="6.6"/>
    <x v="4"/>
    <n v="20"/>
    <n v="18"/>
  </r>
  <r>
    <s v="VTA00899"/>
    <x v="66"/>
    <n v="8"/>
    <x v="3"/>
    <x v="3"/>
    <x v="2"/>
    <x v="2"/>
    <x v="116"/>
    <s v="San Lorenzo 25, Nueva Córdoba"/>
    <x v="0"/>
    <x v="23"/>
    <x v="10"/>
    <s v=""/>
    <x v="0"/>
    <x v="3"/>
    <n v="1829.87"/>
    <x v="0"/>
    <n v="9149.35"/>
    <s v="En tienda"/>
    <x v="1"/>
    <x v="0"/>
    <s v="App"/>
    <x v="2"/>
    <x v="1"/>
    <n v="0"/>
    <x v="1"/>
    <s v="Happy Hour"/>
    <x v="3"/>
    <x v="0"/>
    <x v="1"/>
    <n v="7.5"/>
    <x v="2"/>
    <n v="20"/>
    <n v="15"/>
  </r>
  <r>
    <s v="VTA00900"/>
    <x v="66"/>
    <n v="8"/>
    <x v="3"/>
    <x v="3"/>
    <x v="2"/>
    <x v="2"/>
    <x v="788"/>
    <s v="Avenida Colón 608"/>
    <x v="2"/>
    <x v="8"/>
    <x v="0"/>
    <s v=""/>
    <x v="0"/>
    <x v="3"/>
    <n v="1212.73"/>
    <x v="0"/>
    <n v="6063.65"/>
    <s v="Take Away"/>
    <x v="1"/>
    <x v="1"/>
    <s v="App"/>
    <x v="2"/>
    <x v="1"/>
    <n v="0"/>
    <x v="2"/>
    <s v="Ninguna"/>
    <x v="5"/>
    <x v="2"/>
    <x v="1"/>
    <n v="7.4"/>
    <x v="3"/>
    <n v="12"/>
    <n v="7"/>
  </r>
  <r>
    <s v="VTA00924"/>
    <x v="66"/>
    <n v="8"/>
    <x v="3"/>
    <x v="3"/>
    <x v="2"/>
    <x v="2"/>
    <x v="62"/>
    <s v="Calle San Lorenzo 47"/>
    <x v="1"/>
    <x v="10"/>
    <x v="8"/>
    <s v="Pequeño"/>
    <x v="2"/>
    <x v="4"/>
    <n v="2045.04"/>
    <x v="2"/>
    <n v="4090.08"/>
    <s v="En tienda"/>
    <x v="0"/>
    <x v="0"/>
    <s v="Tarjeta"/>
    <x v="1"/>
    <x v="1"/>
    <n v="0"/>
    <x v="1"/>
    <s v="Happy Hour"/>
    <x v="4"/>
    <x v="2"/>
    <x v="0"/>
    <n v="14.4"/>
    <x v="4"/>
    <n v="28"/>
    <n v="26"/>
  </r>
  <r>
    <s v="VTA01207"/>
    <x v="66"/>
    <n v="8"/>
    <x v="3"/>
    <x v="3"/>
    <x v="2"/>
    <x v="2"/>
    <x v="569"/>
    <s v="Avenida Colón 608"/>
    <x v="2"/>
    <x v="16"/>
    <x v="4"/>
    <s v="Grande"/>
    <x v="3"/>
    <x v="2"/>
    <n v="1839.7"/>
    <x v="0"/>
    <n v="1839.7"/>
    <s v="Delivery"/>
    <x v="0"/>
    <x v="2"/>
    <s v="App"/>
    <x v="2"/>
    <x v="0"/>
    <n v="0"/>
    <x v="3"/>
    <s v="Combo"/>
    <x v="1"/>
    <x v="1"/>
    <x v="2"/>
    <n v="10.6"/>
    <x v="4"/>
    <n v="40"/>
    <n v="39"/>
  </r>
  <r>
    <s v="VTA01236"/>
    <x v="66"/>
    <n v="8"/>
    <x v="3"/>
    <x v="3"/>
    <x v="2"/>
    <x v="2"/>
    <x v="454"/>
    <s v="San Lorenzo 25, Nueva Córdoba"/>
    <x v="0"/>
    <x v="28"/>
    <x v="2"/>
    <s v=""/>
    <x v="0"/>
    <x v="3"/>
    <n v="1004.74"/>
    <x v="0"/>
    <n v="5023.7"/>
    <s v="En tienda"/>
    <x v="1"/>
    <x v="0"/>
    <s v="Efectivo"/>
    <x v="0"/>
    <x v="0"/>
    <n v="10"/>
    <x v="3"/>
    <s v="Combo"/>
    <x v="4"/>
    <x v="2"/>
    <x v="3"/>
    <n v="2.5"/>
    <x v="3"/>
    <n v="49"/>
    <n v="44"/>
  </r>
  <r>
    <s v="VTA01242"/>
    <x v="66"/>
    <n v="8"/>
    <x v="3"/>
    <x v="3"/>
    <x v="2"/>
    <x v="2"/>
    <x v="392"/>
    <s v="Avenida Colón 608"/>
    <x v="2"/>
    <x v="0"/>
    <x v="0"/>
    <s v=""/>
    <x v="0"/>
    <x v="4"/>
    <n v="1223.9000000000001"/>
    <x v="0"/>
    <n v="2447.8000000000002"/>
    <s v="Take Away"/>
    <x v="0"/>
    <x v="1"/>
    <s v="App"/>
    <x v="2"/>
    <x v="1"/>
    <n v="0"/>
    <x v="2"/>
    <s v="Ninguna"/>
    <x v="3"/>
    <x v="2"/>
    <x v="1"/>
    <n v="8.1"/>
    <x v="0"/>
    <n v="33"/>
    <n v="31"/>
  </r>
  <r>
    <s v="VTA01363"/>
    <x v="66"/>
    <n v="8"/>
    <x v="3"/>
    <x v="3"/>
    <x v="2"/>
    <x v="2"/>
    <x v="817"/>
    <s v="Calle San Lorenzo 47"/>
    <x v="1"/>
    <x v="9"/>
    <x v="7"/>
    <s v=""/>
    <x v="0"/>
    <x v="1"/>
    <n v="2285.44"/>
    <x v="2"/>
    <n v="9141.76"/>
    <s v="Delivery"/>
    <x v="1"/>
    <x v="2"/>
    <s v="Tarjeta"/>
    <x v="1"/>
    <x v="0"/>
    <n v="0"/>
    <x v="0"/>
    <s v="2x1"/>
    <x v="3"/>
    <x v="0"/>
    <x v="1"/>
    <n v="8.3000000000000007"/>
    <x v="0"/>
    <n v="48"/>
    <n v="44"/>
  </r>
  <r>
    <s v="VTA01366"/>
    <x v="66"/>
    <n v="8"/>
    <x v="3"/>
    <x v="3"/>
    <x v="2"/>
    <x v="2"/>
    <x v="410"/>
    <s v="Calle San Lorenzo 47"/>
    <x v="1"/>
    <x v="18"/>
    <x v="9"/>
    <s v="Pequeño"/>
    <x v="2"/>
    <x v="1"/>
    <n v="1652.28"/>
    <x v="0"/>
    <n v="6609.12"/>
    <s v="Take Away"/>
    <x v="1"/>
    <x v="1"/>
    <s v="Efectivo"/>
    <x v="0"/>
    <x v="1"/>
    <n v="0"/>
    <x v="0"/>
    <s v="2x1"/>
    <x v="0"/>
    <x v="2"/>
    <x v="1"/>
    <n v="9"/>
    <x v="3"/>
    <n v="44"/>
    <n v="40"/>
  </r>
  <r>
    <s v="VTA01447"/>
    <x v="66"/>
    <n v="8"/>
    <x v="3"/>
    <x v="3"/>
    <x v="2"/>
    <x v="2"/>
    <x v="435"/>
    <s v="Calle San Lorenzo 47"/>
    <x v="1"/>
    <x v="8"/>
    <x v="0"/>
    <s v=""/>
    <x v="0"/>
    <x v="4"/>
    <n v="1282.8399999999999"/>
    <x v="0"/>
    <n v="2565.6799999999998"/>
    <s v="Delivery"/>
    <x v="0"/>
    <x v="2"/>
    <s v="Efectivo"/>
    <x v="0"/>
    <x v="1"/>
    <n v="0"/>
    <x v="1"/>
    <s v="Happy Hour"/>
    <x v="4"/>
    <x v="0"/>
    <x v="3"/>
    <n v="2.8"/>
    <x v="2"/>
    <n v="31"/>
    <n v="29"/>
  </r>
  <r>
    <s v="VTA01561"/>
    <x v="66"/>
    <n v="8"/>
    <x v="3"/>
    <x v="3"/>
    <x v="2"/>
    <x v="2"/>
    <x v="34"/>
    <s v="San Lorenzo 25, Nueva Córdoba"/>
    <x v="0"/>
    <x v="10"/>
    <x v="8"/>
    <s v="Pequeño"/>
    <x v="2"/>
    <x v="4"/>
    <n v="1709.84"/>
    <x v="0"/>
    <n v="3419.68"/>
    <s v="Take Away"/>
    <x v="0"/>
    <x v="1"/>
    <s v="Tarjeta"/>
    <x v="1"/>
    <x v="0"/>
    <n v="15"/>
    <x v="0"/>
    <s v="2x1"/>
    <x v="1"/>
    <x v="0"/>
    <x v="0"/>
    <n v="14.2"/>
    <x v="3"/>
    <n v="29"/>
    <n v="27"/>
  </r>
  <r>
    <s v="VTA01578"/>
    <x v="66"/>
    <n v="8"/>
    <x v="3"/>
    <x v="3"/>
    <x v="2"/>
    <x v="2"/>
    <x v="124"/>
    <s v="Avenida Colón 608"/>
    <x v="2"/>
    <x v="19"/>
    <x v="7"/>
    <s v=""/>
    <x v="0"/>
    <x v="4"/>
    <n v="2081.52"/>
    <x v="2"/>
    <n v="4163.04"/>
    <s v="Delivery"/>
    <x v="0"/>
    <x v="2"/>
    <s v="Efectivo"/>
    <x v="0"/>
    <x v="0"/>
    <n v="15"/>
    <x v="2"/>
    <s v="Ninguna"/>
    <x v="0"/>
    <x v="1"/>
    <x v="2"/>
    <n v="12"/>
    <x v="3"/>
    <n v="28"/>
    <n v="26"/>
  </r>
  <r>
    <s v="VTA01597"/>
    <x v="66"/>
    <n v="8"/>
    <x v="3"/>
    <x v="3"/>
    <x v="2"/>
    <x v="2"/>
    <x v="166"/>
    <s v="San Lorenzo 25, Nueva Córdoba"/>
    <x v="0"/>
    <x v="8"/>
    <x v="0"/>
    <s v=""/>
    <x v="0"/>
    <x v="4"/>
    <n v="1183.2"/>
    <x v="0"/>
    <n v="2366.4"/>
    <s v="Delivery"/>
    <x v="0"/>
    <x v="2"/>
    <s v="App"/>
    <x v="2"/>
    <x v="1"/>
    <n v="0"/>
    <x v="2"/>
    <s v="Ninguna"/>
    <x v="2"/>
    <x v="2"/>
    <x v="1"/>
    <n v="9.5"/>
    <x v="0"/>
    <n v="17"/>
    <n v="15"/>
  </r>
  <r>
    <s v="VTA01709"/>
    <x v="66"/>
    <n v="8"/>
    <x v="3"/>
    <x v="3"/>
    <x v="2"/>
    <x v="2"/>
    <x v="102"/>
    <s v="Avenida Colón 608"/>
    <x v="2"/>
    <x v="33"/>
    <x v="4"/>
    <s v="Pequeño"/>
    <x v="2"/>
    <x v="2"/>
    <n v="1872.76"/>
    <x v="0"/>
    <n v="1872.76"/>
    <s v="Take Away"/>
    <x v="0"/>
    <x v="1"/>
    <s v="Efectivo"/>
    <x v="0"/>
    <x v="1"/>
    <n v="0"/>
    <x v="3"/>
    <s v="Combo"/>
    <x v="2"/>
    <x v="2"/>
    <x v="2"/>
    <n v="12.1"/>
    <x v="0"/>
    <n v="40"/>
    <n v="39"/>
  </r>
  <r>
    <s v="VTA01870"/>
    <x v="66"/>
    <n v="8"/>
    <x v="3"/>
    <x v="3"/>
    <x v="2"/>
    <x v="2"/>
    <x v="39"/>
    <s v="Avenida Colón 608"/>
    <x v="2"/>
    <x v="3"/>
    <x v="3"/>
    <s v=""/>
    <x v="0"/>
    <x v="4"/>
    <n v="1535.67"/>
    <x v="0"/>
    <n v="3071.34"/>
    <s v="En tienda"/>
    <x v="0"/>
    <x v="0"/>
    <s v="Tarjeta"/>
    <x v="1"/>
    <x v="0"/>
    <n v="15"/>
    <x v="1"/>
    <s v="Happy Hour"/>
    <x v="0"/>
    <x v="0"/>
    <x v="1"/>
    <n v="9.4"/>
    <x v="1"/>
    <n v="41"/>
    <n v="39"/>
  </r>
  <r>
    <s v="VTA01949"/>
    <x v="66"/>
    <n v="8"/>
    <x v="3"/>
    <x v="3"/>
    <x v="2"/>
    <x v="2"/>
    <x v="755"/>
    <s v="Avenida Colón 608"/>
    <x v="2"/>
    <x v="23"/>
    <x v="10"/>
    <s v=""/>
    <x v="0"/>
    <x v="1"/>
    <n v="1554"/>
    <x v="0"/>
    <n v="6216"/>
    <s v="Delivery"/>
    <x v="1"/>
    <x v="2"/>
    <s v="Efectivo"/>
    <x v="0"/>
    <x v="0"/>
    <n v="15"/>
    <x v="2"/>
    <s v="Ninguna"/>
    <x v="3"/>
    <x v="2"/>
    <x v="0"/>
    <n v="14.6"/>
    <x v="2"/>
    <n v="49"/>
    <n v="45"/>
  </r>
  <r>
    <s v="VTA02022"/>
    <x v="66"/>
    <n v="8"/>
    <x v="3"/>
    <x v="3"/>
    <x v="2"/>
    <x v="2"/>
    <x v="161"/>
    <s v="Calle San Lorenzo 47"/>
    <x v="1"/>
    <x v="6"/>
    <x v="5"/>
    <s v=""/>
    <x v="0"/>
    <x v="4"/>
    <n v="2015.53"/>
    <x v="2"/>
    <n v="4031.06"/>
    <s v="En tienda"/>
    <x v="0"/>
    <x v="0"/>
    <s v="Tarjeta"/>
    <x v="1"/>
    <x v="1"/>
    <n v="0"/>
    <x v="1"/>
    <s v="Happy Hour"/>
    <x v="0"/>
    <x v="0"/>
    <x v="0"/>
    <n v="13.3"/>
    <x v="2"/>
    <n v="43"/>
    <n v="41"/>
  </r>
  <r>
    <s v="VTA02069"/>
    <x v="66"/>
    <n v="8"/>
    <x v="3"/>
    <x v="3"/>
    <x v="2"/>
    <x v="2"/>
    <x v="136"/>
    <s v="Avenida Colón 608"/>
    <x v="2"/>
    <x v="12"/>
    <x v="4"/>
    <s v="Pequeño"/>
    <x v="2"/>
    <x v="1"/>
    <n v="1871.26"/>
    <x v="0"/>
    <n v="7485.04"/>
    <s v="Delivery"/>
    <x v="1"/>
    <x v="2"/>
    <s v="App"/>
    <x v="2"/>
    <x v="0"/>
    <n v="15"/>
    <x v="0"/>
    <s v="2x1"/>
    <x v="5"/>
    <x v="1"/>
    <x v="1"/>
    <n v="7.7"/>
    <x v="1"/>
    <n v="14"/>
    <n v="10"/>
  </r>
  <r>
    <s v="VTA02135"/>
    <x v="66"/>
    <n v="8"/>
    <x v="3"/>
    <x v="3"/>
    <x v="2"/>
    <x v="2"/>
    <x v="285"/>
    <s v="Calle San Lorenzo 47"/>
    <x v="1"/>
    <x v="2"/>
    <x v="2"/>
    <s v=""/>
    <x v="0"/>
    <x v="4"/>
    <n v="914.2"/>
    <x v="1"/>
    <n v="1828.4"/>
    <s v="Take Away"/>
    <x v="0"/>
    <x v="1"/>
    <s v="App"/>
    <x v="2"/>
    <x v="0"/>
    <n v="0"/>
    <x v="3"/>
    <s v="Combo"/>
    <x v="5"/>
    <x v="0"/>
    <x v="1"/>
    <n v="6.9"/>
    <x v="1"/>
    <n v="15"/>
    <n v="13"/>
  </r>
  <r>
    <s v="VTA02244"/>
    <x v="66"/>
    <n v="8"/>
    <x v="3"/>
    <x v="3"/>
    <x v="2"/>
    <x v="2"/>
    <x v="395"/>
    <s v="Avenida Colón 608"/>
    <x v="2"/>
    <x v="0"/>
    <x v="0"/>
    <s v=""/>
    <x v="0"/>
    <x v="4"/>
    <n v="1344.11"/>
    <x v="0"/>
    <n v="2688.22"/>
    <s v="Take Away"/>
    <x v="0"/>
    <x v="1"/>
    <s v="Tarjeta"/>
    <x v="1"/>
    <x v="1"/>
    <n v="0"/>
    <x v="0"/>
    <s v="2x1"/>
    <x v="5"/>
    <x v="2"/>
    <x v="2"/>
    <n v="11.8"/>
    <x v="3"/>
    <n v="38"/>
    <n v="36"/>
  </r>
  <r>
    <s v="VTA02378"/>
    <x v="66"/>
    <n v="8"/>
    <x v="3"/>
    <x v="3"/>
    <x v="2"/>
    <x v="2"/>
    <x v="300"/>
    <s v="San Lorenzo 25, Nueva Córdoba"/>
    <x v="0"/>
    <x v="0"/>
    <x v="0"/>
    <s v=""/>
    <x v="0"/>
    <x v="3"/>
    <n v="1151.27"/>
    <x v="0"/>
    <n v="5756.35"/>
    <s v="En tienda"/>
    <x v="1"/>
    <x v="0"/>
    <s v="Efectivo"/>
    <x v="0"/>
    <x v="1"/>
    <n v="0"/>
    <x v="0"/>
    <s v="2x1"/>
    <x v="3"/>
    <x v="2"/>
    <x v="3"/>
    <n v="2.8"/>
    <x v="3"/>
    <n v="30"/>
    <n v="25"/>
  </r>
  <r>
    <s v="VTA02654"/>
    <x v="66"/>
    <n v="8"/>
    <x v="3"/>
    <x v="3"/>
    <x v="2"/>
    <x v="2"/>
    <x v="511"/>
    <s v="Córdoba Shopping"/>
    <x v="3"/>
    <x v="29"/>
    <x v="9"/>
    <s v="Venti"/>
    <x v="4"/>
    <x v="4"/>
    <n v="1570.27"/>
    <x v="0"/>
    <n v="3140.54"/>
    <s v="Take Away"/>
    <x v="0"/>
    <x v="1"/>
    <s v="Efectivo"/>
    <x v="0"/>
    <x v="0"/>
    <n v="0"/>
    <x v="3"/>
    <s v="Combo"/>
    <x v="3"/>
    <x v="0"/>
    <x v="3"/>
    <n v="4.0999999999999996"/>
    <x v="0"/>
    <n v="10"/>
    <n v="8"/>
  </r>
  <r>
    <s v="VTA02763"/>
    <x v="66"/>
    <n v="8"/>
    <x v="3"/>
    <x v="3"/>
    <x v="2"/>
    <x v="2"/>
    <x v="350"/>
    <s v="Calle San Lorenzo 47"/>
    <x v="1"/>
    <x v="6"/>
    <x v="5"/>
    <s v=""/>
    <x v="0"/>
    <x v="3"/>
    <n v="2049.46"/>
    <x v="2"/>
    <n v="10247.299999999999"/>
    <s v="Take Away"/>
    <x v="2"/>
    <x v="1"/>
    <s v="App"/>
    <x v="2"/>
    <x v="0"/>
    <n v="0"/>
    <x v="2"/>
    <s v="Ninguna"/>
    <x v="2"/>
    <x v="1"/>
    <x v="1"/>
    <n v="9"/>
    <x v="1"/>
    <n v="17"/>
    <n v="12"/>
  </r>
  <r>
    <s v="VTA02932"/>
    <x v="66"/>
    <n v="8"/>
    <x v="3"/>
    <x v="3"/>
    <x v="2"/>
    <x v="2"/>
    <x v="803"/>
    <s v="Calle San Lorenzo 47"/>
    <x v="1"/>
    <x v="8"/>
    <x v="0"/>
    <s v=""/>
    <x v="0"/>
    <x v="0"/>
    <n v="1027.02"/>
    <x v="0"/>
    <n v="3081.06"/>
    <s v="Take Away"/>
    <x v="0"/>
    <x v="1"/>
    <s v="Efectivo"/>
    <x v="0"/>
    <x v="0"/>
    <n v="0"/>
    <x v="0"/>
    <s v="2x1"/>
    <x v="2"/>
    <x v="2"/>
    <x v="0"/>
    <n v="14.5"/>
    <x v="1"/>
    <n v="32"/>
    <n v="29"/>
  </r>
  <r>
    <s v="VTA03027"/>
    <x v="66"/>
    <n v="8"/>
    <x v="3"/>
    <x v="3"/>
    <x v="2"/>
    <x v="2"/>
    <x v="629"/>
    <s v="Calle San Lorenzo 47"/>
    <x v="1"/>
    <x v="10"/>
    <x v="8"/>
    <s v="Venti"/>
    <x v="4"/>
    <x v="4"/>
    <n v="1796.53"/>
    <x v="0"/>
    <n v="3593.06"/>
    <s v="Take Away"/>
    <x v="0"/>
    <x v="1"/>
    <s v="Efectivo"/>
    <x v="0"/>
    <x v="1"/>
    <n v="0"/>
    <x v="2"/>
    <s v="Ninguna"/>
    <x v="1"/>
    <x v="1"/>
    <x v="1"/>
    <n v="5.5"/>
    <x v="0"/>
    <n v="42"/>
    <n v="40"/>
  </r>
  <r>
    <s v="VTA03116"/>
    <x v="66"/>
    <n v="8"/>
    <x v="3"/>
    <x v="3"/>
    <x v="2"/>
    <x v="2"/>
    <x v="484"/>
    <s v="Córdoba Shopping"/>
    <x v="3"/>
    <x v="10"/>
    <x v="8"/>
    <s v="Venti"/>
    <x v="4"/>
    <x v="2"/>
    <n v="2026.8"/>
    <x v="2"/>
    <n v="2026.8"/>
    <s v="En tienda"/>
    <x v="0"/>
    <x v="0"/>
    <s v="Tarjeta"/>
    <x v="1"/>
    <x v="1"/>
    <n v="0"/>
    <x v="1"/>
    <s v="Happy Hour"/>
    <x v="0"/>
    <x v="2"/>
    <x v="3"/>
    <n v="4.5"/>
    <x v="0"/>
    <n v="45"/>
    <n v="44"/>
  </r>
  <r>
    <s v="VTA03344"/>
    <x v="66"/>
    <n v="8"/>
    <x v="3"/>
    <x v="3"/>
    <x v="2"/>
    <x v="2"/>
    <x v="114"/>
    <s v="Avenida Colón 608"/>
    <x v="2"/>
    <x v="1"/>
    <x v="1"/>
    <s v=""/>
    <x v="0"/>
    <x v="2"/>
    <n v="889.76"/>
    <x v="1"/>
    <n v="889.76"/>
    <s v="Take Away"/>
    <x v="0"/>
    <x v="1"/>
    <s v="App"/>
    <x v="2"/>
    <x v="0"/>
    <n v="15"/>
    <x v="0"/>
    <s v="2x1"/>
    <x v="1"/>
    <x v="2"/>
    <x v="2"/>
    <n v="11.9"/>
    <x v="3"/>
    <n v="12"/>
    <n v="11"/>
  </r>
  <r>
    <s v="VTA03362"/>
    <x v="66"/>
    <n v="8"/>
    <x v="3"/>
    <x v="3"/>
    <x v="2"/>
    <x v="2"/>
    <x v="273"/>
    <s v="Avenida Colón 608"/>
    <x v="2"/>
    <x v="30"/>
    <x v="9"/>
    <s v="Venti"/>
    <x v="4"/>
    <x v="2"/>
    <n v="1536.96"/>
    <x v="0"/>
    <n v="1536.96"/>
    <s v="Take Away"/>
    <x v="0"/>
    <x v="1"/>
    <s v="App"/>
    <x v="2"/>
    <x v="1"/>
    <n v="0"/>
    <x v="0"/>
    <s v="2x1"/>
    <x v="2"/>
    <x v="2"/>
    <x v="0"/>
    <n v="13.2"/>
    <x v="4"/>
    <n v="50"/>
    <n v="49"/>
  </r>
  <r>
    <s v="VTA03367"/>
    <x v="66"/>
    <n v="8"/>
    <x v="3"/>
    <x v="3"/>
    <x v="2"/>
    <x v="2"/>
    <x v="252"/>
    <s v="San Lorenzo 25, Nueva Córdoba"/>
    <x v="0"/>
    <x v="17"/>
    <x v="9"/>
    <s v="Grande"/>
    <x v="3"/>
    <x v="3"/>
    <n v="1557.3"/>
    <x v="0"/>
    <n v="7786.5"/>
    <s v="Delivery"/>
    <x v="1"/>
    <x v="2"/>
    <s v="Tarjeta"/>
    <x v="1"/>
    <x v="0"/>
    <n v="0"/>
    <x v="2"/>
    <s v="Ninguna"/>
    <x v="0"/>
    <x v="0"/>
    <x v="2"/>
    <n v="11.7"/>
    <x v="4"/>
    <n v="28"/>
    <n v="23"/>
  </r>
  <r>
    <s v="VTA03418"/>
    <x v="66"/>
    <n v="8"/>
    <x v="3"/>
    <x v="3"/>
    <x v="2"/>
    <x v="2"/>
    <x v="411"/>
    <s v="Avenida Colón 608"/>
    <x v="2"/>
    <x v="0"/>
    <x v="0"/>
    <s v=""/>
    <x v="0"/>
    <x v="1"/>
    <n v="1293.3499999999999"/>
    <x v="0"/>
    <n v="5173.3999999999996"/>
    <s v="En tienda"/>
    <x v="1"/>
    <x v="0"/>
    <s v="App"/>
    <x v="2"/>
    <x v="1"/>
    <n v="0"/>
    <x v="0"/>
    <s v="2x1"/>
    <x v="3"/>
    <x v="2"/>
    <x v="3"/>
    <n v="4.3"/>
    <x v="1"/>
    <n v="29"/>
    <n v="25"/>
  </r>
  <r>
    <s v="VTA03590"/>
    <x v="66"/>
    <n v="8"/>
    <x v="3"/>
    <x v="3"/>
    <x v="2"/>
    <x v="2"/>
    <x v="573"/>
    <s v="San Lorenzo 25, Nueva Córdoba"/>
    <x v="0"/>
    <x v="8"/>
    <x v="0"/>
    <s v=""/>
    <x v="0"/>
    <x v="0"/>
    <n v="1113.96"/>
    <x v="0"/>
    <n v="3341.88"/>
    <s v="En tienda"/>
    <x v="0"/>
    <x v="0"/>
    <s v="Efectivo"/>
    <x v="0"/>
    <x v="1"/>
    <n v="0"/>
    <x v="2"/>
    <s v="Ninguna"/>
    <x v="4"/>
    <x v="1"/>
    <x v="0"/>
    <n v="13.2"/>
    <x v="1"/>
    <n v="38"/>
    <n v="35"/>
  </r>
  <r>
    <s v="VTA03646"/>
    <x v="66"/>
    <n v="8"/>
    <x v="3"/>
    <x v="3"/>
    <x v="2"/>
    <x v="2"/>
    <x v="671"/>
    <s v="Córdoba Shopping"/>
    <x v="3"/>
    <x v="0"/>
    <x v="0"/>
    <s v=""/>
    <x v="0"/>
    <x v="1"/>
    <n v="1228.45"/>
    <x v="0"/>
    <n v="4913.8"/>
    <s v="En tienda"/>
    <x v="0"/>
    <x v="0"/>
    <s v="App"/>
    <x v="2"/>
    <x v="0"/>
    <n v="0"/>
    <x v="3"/>
    <s v="Combo"/>
    <x v="2"/>
    <x v="1"/>
    <x v="3"/>
    <n v="3.5"/>
    <x v="1"/>
    <n v="39"/>
    <n v="35"/>
  </r>
  <r>
    <s v="VTA03787"/>
    <x v="66"/>
    <n v="8"/>
    <x v="3"/>
    <x v="3"/>
    <x v="2"/>
    <x v="2"/>
    <x v="254"/>
    <s v="Calle San Lorenzo 47"/>
    <x v="1"/>
    <x v="25"/>
    <x v="2"/>
    <s v=""/>
    <x v="0"/>
    <x v="0"/>
    <n v="1129.6400000000001"/>
    <x v="0"/>
    <n v="3388.92"/>
    <s v="En tienda"/>
    <x v="0"/>
    <x v="0"/>
    <s v="Efectivo"/>
    <x v="0"/>
    <x v="1"/>
    <n v="0"/>
    <x v="1"/>
    <s v="Happy Hour"/>
    <x v="3"/>
    <x v="2"/>
    <x v="1"/>
    <n v="8.8000000000000007"/>
    <x v="0"/>
    <n v="40"/>
    <n v="37"/>
  </r>
  <r>
    <s v="VTA04153"/>
    <x v="66"/>
    <n v="8"/>
    <x v="3"/>
    <x v="3"/>
    <x v="2"/>
    <x v="2"/>
    <x v="426"/>
    <s v="Calle San Lorenzo 47"/>
    <x v="1"/>
    <x v="19"/>
    <x v="7"/>
    <s v=""/>
    <x v="0"/>
    <x v="3"/>
    <n v="2043.3"/>
    <x v="2"/>
    <n v="10216.5"/>
    <s v="Delivery"/>
    <x v="2"/>
    <x v="2"/>
    <s v="Efectivo"/>
    <x v="0"/>
    <x v="0"/>
    <n v="10"/>
    <x v="1"/>
    <s v="Happy Hour"/>
    <x v="1"/>
    <x v="0"/>
    <x v="0"/>
    <n v="13.5"/>
    <x v="1"/>
    <n v="23"/>
    <n v="18"/>
  </r>
  <r>
    <s v="VTA04528"/>
    <x v="66"/>
    <n v="8"/>
    <x v="3"/>
    <x v="3"/>
    <x v="2"/>
    <x v="2"/>
    <x v="629"/>
    <s v="Calle San Lorenzo 47"/>
    <x v="1"/>
    <x v="2"/>
    <x v="2"/>
    <s v=""/>
    <x v="0"/>
    <x v="2"/>
    <n v="1038.71"/>
    <x v="0"/>
    <n v="1038.71"/>
    <s v="Delivery"/>
    <x v="0"/>
    <x v="2"/>
    <s v="Efectivo"/>
    <x v="0"/>
    <x v="1"/>
    <n v="0"/>
    <x v="2"/>
    <s v="Ninguna"/>
    <x v="0"/>
    <x v="2"/>
    <x v="2"/>
    <n v="10.8"/>
    <x v="2"/>
    <n v="16"/>
    <n v="15"/>
  </r>
  <r>
    <s v="VTA04597"/>
    <x v="66"/>
    <n v="8"/>
    <x v="3"/>
    <x v="3"/>
    <x v="2"/>
    <x v="2"/>
    <x v="561"/>
    <s v="Córdoba Shopping"/>
    <x v="3"/>
    <x v="32"/>
    <x v="9"/>
    <s v="Pequeño"/>
    <x v="2"/>
    <x v="1"/>
    <n v="1716.34"/>
    <x v="0"/>
    <n v="6865.36"/>
    <s v="Delivery"/>
    <x v="1"/>
    <x v="2"/>
    <s v="App"/>
    <x v="2"/>
    <x v="0"/>
    <n v="0"/>
    <x v="0"/>
    <s v="2x1"/>
    <x v="1"/>
    <x v="2"/>
    <x v="2"/>
    <n v="12.5"/>
    <x v="2"/>
    <n v="33"/>
    <n v="29"/>
  </r>
  <r>
    <s v="VTA04962"/>
    <x v="66"/>
    <n v="8"/>
    <x v="3"/>
    <x v="3"/>
    <x v="2"/>
    <x v="2"/>
    <x v="509"/>
    <s v="Avenida Colón 608"/>
    <x v="2"/>
    <x v="10"/>
    <x v="8"/>
    <s v="Grande"/>
    <x v="3"/>
    <x v="1"/>
    <n v="1997.76"/>
    <x v="0"/>
    <n v="7991.04"/>
    <s v="En tienda"/>
    <x v="1"/>
    <x v="0"/>
    <s v="Efectivo"/>
    <x v="0"/>
    <x v="0"/>
    <n v="0"/>
    <x v="3"/>
    <s v="Combo"/>
    <x v="0"/>
    <x v="0"/>
    <x v="2"/>
    <n v="11.5"/>
    <x v="2"/>
    <n v="43"/>
    <n v="39"/>
  </r>
  <r>
    <s v="VTA05000"/>
    <x v="66"/>
    <n v="8"/>
    <x v="3"/>
    <x v="3"/>
    <x v="2"/>
    <x v="2"/>
    <x v="507"/>
    <s v="Avenida Colón 608"/>
    <x v="2"/>
    <x v="34"/>
    <x v="4"/>
    <s v="Venti"/>
    <x v="4"/>
    <x v="3"/>
    <n v="1648.32"/>
    <x v="0"/>
    <n v="8241.6"/>
    <s v="Delivery"/>
    <x v="1"/>
    <x v="2"/>
    <s v="Efectivo"/>
    <x v="0"/>
    <x v="1"/>
    <n v="0"/>
    <x v="0"/>
    <s v="2x1"/>
    <x v="0"/>
    <x v="1"/>
    <x v="0"/>
    <n v="13.7"/>
    <x v="3"/>
    <n v="39"/>
    <n v="34"/>
  </r>
  <r>
    <s v="VTA00139"/>
    <x v="67"/>
    <n v="9"/>
    <x v="4"/>
    <x v="4"/>
    <x v="2"/>
    <x v="2"/>
    <x v="243"/>
    <s v="Córdoba Shopping"/>
    <x v="3"/>
    <x v="35"/>
    <x v="9"/>
    <s v="Grande"/>
    <x v="3"/>
    <x v="4"/>
    <n v="1243.83"/>
    <x v="0"/>
    <n v="2487.66"/>
    <s v="Delivery"/>
    <x v="0"/>
    <x v="2"/>
    <s v="Tarjeta"/>
    <x v="1"/>
    <x v="1"/>
    <n v="0"/>
    <x v="2"/>
    <s v="Ninguna"/>
    <x v="0"/>
    <x v="1"/>
    <x v="1"/>
    <n v="6.7"/>
    <x v="1"/>
    <n v="12"/>
    <n v="10"/>
  </r>
  <r>
    <s v="VTA00293"/>
    <x v="67"/>
    <n v="9"/>
    <x v="4"/>
    <x v="4"/>
    <x v="2"/>
    <x v="2"/>
    <x v="390"/>
    <s v="San Lorenzo 25, Nueva Córdoba"/>
    <x v="0"/>
    <x v="25"/>
    <x v="2"/>
    <s v=""/>
    <x v="0"/>
    <x v="2"/>
    <n v="1107.18"/>
    <x v="0"/>
    <n v="1107.18"/>
    <s v="Delivery"/>
    <x v="0"/>
    <x v="2"/>
    <s v="Efectivo"/>
    <x v="0"/>
    <x v="0"/>
    <n v="10"/>
    <x v="1"/>
    <s v="Happy Hour"/>
    <x v="1"/>
    <x v="1"/>
    <x v="1"/>
    <n v="9"/>
    <x v="2"/>
    <n v="21"/>
    <n v="20"/>
  </r>
  <r>
    <s v="VTA00314"/>
    <x v="67"/>
    <n v="9"/>
    <x v="4"/>
    <x v="4"/>
    <x v="2"/>
    <x v="2"/>
    <x v="685"/>
    <s v="Calle San Lorenzo 47"/>
    <x v="1"/>
    <x v="1"/>
    <x v="1"/>
    <s v=""/>
    <x v="0"/>
    <x v="3"/>
    <n v="1102.3800000000001"/>
    <x v="0"/>
    <n v="5511.9"/>
    <s v="En tienda"/>
    <x v="1"/>
    <x v="0"/>
    <s v="Efectivo"/>
    <x v="0"/>
    <x v="1"/>
    <n v="0"/>
    <x v="2"/>
    <s v="Ninguna"/>
    <x v="1"/>
    <x v="1"/>
    <x v="1"/>
    <n v="5.3"/>
    <x v="3"/>
    <n v="23"/>
    <n v="18"/>
  </r>
  <r>
    <s v="VTA00379"/>
    <x v="67"/>
    <n v="9"/>
    <x v="4"/>
    <x v="4"/>
    <x v="2"/>
    <x v="2"/>
    <x v="171"/>
    <s v="Avenida Colón 608"/>
    <x v="2"/>
    <x v="19"/>
    <x v="7"/>
    <s v=""/>
    <x v="0"/>
    <x v="3"/>
    <n v="2626.41"/>
    <x v="2"/>
    <n v="13132.05"/>
    <s v="Take Away"/>
    <x v="2"/>
    <x v="1"/>
    <s v="Efectivo"/>
    <x v="0"/>
    <x v="0"/>
    <n v="0"/>
    <x v="0"/>
    <s v="2x1"/>
    <x v="4"/>
    <x v="0"/>
    <x v="1"/>
    <n v="9.9"/>
    <x v="4"/>
    <n v="50"/>
    <n v="45"/>
  </r>
  <r>
    <s v="VTA00416"/>
    <x v="67"/>
    <n v="9"/>
    <x v="4"/>
    <x v="4"/>
    <x v="2"/>
    <x v="2"/>
    <x v="723"/>
    <s v="San Lorenzo 25, Nueva Córdoba"/>
    <x v="0"/>
    <x v="18"/>
    <x v="9"/>
    <s v="Pequeño"/>
    <x v="2"/>
    <x v="4"/>
    <n v="1381.8"/>
    <x v="0"/>
    <n v="2763.6"/>
    <s v="En tienda"/>
    <x v="0"/>
    <x v="0"/>
    <s v="App"/>
    <x v="2"/>
    <x v="1"/>
    <n v="0"/>
    <x v="0"/>
    <s v="2x1"/>
    <x v="1"/>
    <x v="1"/>
    <x v="1"/>
    <n v="7.9"/>
    <x v="3"/>
    <n v="19"/>
    <n v="17"/>
  </r>
  <r>
    <s v="VTA00502"/>
    <x v="67"/>
    <n v="9"/>
    <x v="4"/>
    <x v="4"/>
    <x v="2"/>
    <x v="2"/>
    <x v="659"/>
    <s v="Córdoba Shopping"/>
    <x v="3"/>
    <x v="19"/>
    <x v="7"/>
    <s v=""/>
    <x v="0"/>
    <x v="4"/>
    <n v="2745.09"/>
    <x v="2"/>
    <n v="5490.18"/>
    <s v="Delivery"/>
    <x v="1"/>
    <x v="2"/>
    <s v="Tarjeta"/>
    <x v="1"/>
    <x v="0"/>
    <n v="15"/>
    <x v="0"/>
    <s v="2x1"/>
    <x v="4"/>
    <x v="0"/>
    <x v="1"/>
    <n v="7.3"/>
    <x v="0"/>
    <n v="41"/>
    <n v="39"/>
  </r>
  <r>
    <s v="VTA00675"/>
    <x v="67"/>
    <n v="9"/>
    <x v="4"/>
    <x v="4"/>
    <x v="2"/>
    <x v="2"/>
    <x v="20"/>
    <s v="Calle San Lorenzo 47"/>
    <x v="1"/>
    <x v="5"/>
    <x v="4"/>
    <s v="Pequeño"/>
    <x v="2"/>
    <x v="4"/>
    <n v="1844.25"/>
    <x v="0"/>
    <n v="3688.5"/>
    <s v="En tienda"/>
    <x v="0"/>
    <x v="0"/>
    <s v="Tarjeta"/>
    <x v="1"/>
    <x v="1"/>
    <n v="0"/>
    <x v="3"/>
    <s v="Combo"/>
    <x v="0"/>
    <x v="0"/>
    <x v="2"/>
    <n v="10.7"/>
    <x v="4"/>
    <n v="18"/>
    <n v="16"/>
  </r>
  <r>
    <s v="VTA00775"/>
    <x v="67"/>
    <n v="9"/>
    <x v="4"/>
    <x v="4"/>
    <x v="2"/>
    <x v="2"/>
    <x v="157"/>
    <s v="San Lorenzo 25, Nueva Córdoba"/>
    <x v="0"/>
    <x v="25"/>
    <x v="2"/>
    <s v=""/>
    <x v="0"/>
    <x v="0"/>
    <n v="1373.76"/>
    <x v="0"/>
    <n v="4121.28"/>
    <s v="Take Away"/>
    <x v="0"/>
    <x v="1"/>
    <s v="Tarjeta"/>
    <x v="1"/>
    <x v="1"/>
    <n v="0"/>
    <x v="3"/>
    <s v="Combo"/>
    <x v="3"/>
    <x v="2"/>
    <x v="2"/>
    <n v="12.5"/>
    <x v="0"/>
    <n v="40"/>
    <n v="37"/>
  </r>
  <r>
    <s v="VTA00914"/>
    <x v="67"/>
    <n v="9"/>
    <x v="4"/>
    <x v="4"/>
    <x v="2"/>
    <x v="2"/>
    <x v="240"/>
    <s v="Avenida Colón 608"/>
    <x v="2"/>
    <x v="21"/>
    <x v="1"/>
    <s v=""/>
    <x v="0"/>
    <x v="1"/>
    <n v="902.34"/>
    <x v="1"/>
    <n v="3609.36"/>
    <s v="Delivery"/>
    <x v="0"/>
    <x v="2"/>
    <s v="Tarjeta"/>
    <x v="1"/>
    <x v="1"/>
    <n v="0"/>
    <x v="3"/>
    <s v="Combo"/>
    <x v="0"/>
    <x v="1"/>
    <x v="3"/>
    <n v="3.1"/>
    <x v="3"/>
    <n v="34"/>
    <n v="30"/>
  </r>
  <r>
    <s v="VTA00952"/>
    <x v="67"/>
    <n v="9"/>
    <x v="4"/>
    <x v="4"/>
    <x v="2"/>
    <x v="2"/>
    <x v="192"/>
    <s v="Calle San Lorenzo 47"/>
    <x v="1"/>
    <x v="3"/>
    <x v="3"/>
    <s v=""/>
    <x v="0"/>
    <x v="0"/>
    <n v="1145.01"/>
    <x v="0"/>
    <n v="3435.03"/>
    <s v="Delivery"/>
    <x v="0"/>
    <x v="2"/>
    <s v="Efectivo"/>
    <x v="0"/>
    <x v="0"/>
    <n v="0"/>
    <x v="0"/>
    <s v="2x1"/>
    <x v="3"/>
    <x v="2"/>
    <x v="1"/>
    <n v="8.6999999999999993"/>
    <x v="4"/>
    <n v="12"/>
    <n v="9"/>
  </r>
  <r>
    <s v="VTA01056"/>
    <x v="67"/>
    <n v="9"/>
    <x v="4"/>
    <x v="4"/>
    <x v="2"/>
    <x v="2"/>
    <x v="263"/>
    <s v="Córdoba Shopping"/>
    <x v="3"/>
    <x v="1"/>
    <x v="1"/>
    <s v=""/>
    <x v="0"/>
    <x v="1"/>
    <n v="1102.76"/>
    <x v="0"/>
    <n v="4411.04"/>
    <s v="En tienda"/>
    <x v="0"/>
    <x v="0"/>
    <s v="App"/>
    <x v="2"/>
    <x v="0"/>
    <n v="0"/>
    <x v="1"/>
    <s v="Happy Hour"/>
    <x v="0"/>
    <x v="2"/>
    <x v="0"/>
    <n v="14"/>
    <x v="4"/>
    <n v="41"/>
    <n v="37"/>
  </r>
  <r>
    <s v="VTA01272"/>
    <x v="67"/>
    <n v="9"/>
    <x v="4"/>
    <x v="4"/>
    <x v="2"/>
    <x v="2"/>
    <x v="139"/>
    <s v="Avenida Colón 608"/>
    <x v="2"/>
    <x v="8"/>
    <x v="0"/>
    <s v=""/>
    <x v="0"/>
    <x v="2"/>
    <n v="1532.26"/>
    <x v="0"/>
    <n v="1532.26"/>
    <s v="Take Away"/>
    <x v="0"/>
    <x v="1"/>
    <s v="Tarjeta"/>
    <x v="1"/>
    <x v="0"/>
    <n v="15"/>
    <x v="0"/>
    <s v="2x1"/>
    <x v="3"/>
    <x v="0"/>
    <x v="2"/>
    <n v="11.3"/>
    <x v="4"/>
    <n v="34"/>
    <n v="33"/>
  </r>
  <r>
    <s v="VTA01619"/>
    <x v="67"/>
    <n v="9"/>
    <x v="4"/>
    <x v="4"/>
    <x v="2"/>
    <x v="2"/>
    <x v="640"/>
    <s v="Córdoba Shopping"/>
    <x v="3"/>
    <x v="9"/>
    <x v="7"/>
    <s v=""/>
    <x v="0"/>
    <x v="2"/>
    <n v="2833"/>
    <x v="2"/>
    <n v="2833"/>
    <s v="Delivery"/>
    <x v="0"/>
    <x v="2"/>
    <s v="App"/>
    <x v="2"/>
    <x v="0"/>
    <n v="0"/>
    <x v="0"/>
    <s v="2x1"/>
    <x v="3"/>
    <x v="1"/>
    <x v="1"/>
    <n v="5.4"/>
    <x v="2"/>
    <n v="23"/>
    <n v="22"/>
  </r>
  <r>
    <s v="VTA01650"/>
    <x v="67"/>
    <n v="9"/>
    <x v="4"/>
    <x v="4"/>
    <x v="2"/>
    <x v="2"/>
    <x v="374"/>
    <s v="Calle San Lorenzo 47"/>
    <x v="1"/>
    <x v="13"/>
    <x v="9"/>
    <s v="Tall"/>
    <x v="1"/>
    <x v="1"/>
    <n v="1795.35"/>
    <x v="0"/>
    <n v="7181.4"/>
    <s v="En tienda"/>
    <x v="1"/>
    <x v="0"/>
    <s v="App"/>
    <x v="2"/>
    <x v="0"/>
    <n v="0"/>
    <x v="3"/>
    <s v="Combo"/>
    <x v="1"/>
    <x v="1"/>
    <x v="3"/>
    <n v="3.7"/>
    <x v="0"/>
    <n v="23"/>
    <n v="19"/>
  </r>
  <r>
    <s v="VTA01994"/>
    <x v="67"/>
    <n v="9"/>
    <x v="4"/>
    <x v="4"/>
    <x v="2"/>
    <x v="2"/>
    <x v="626"/>
    <s v="Córdoba Shopping"/>
    <x v="3"/>
    <x v="28"/>
    <x v="2"/>
    <s v=""/>
    <x v="0"/>
    <x v="2"/>
    <n v="1307.18"/>
    <x v="0"/>
    <n v="1307.18"/>
    <s v="Delivery"/>
    <x v="0"/>
    <x v="2"/>
    <s v="App"/>
    <x v="2"/>
    <x v="1"/>
    <n v="0"/>
    <x v="1"/>
    <s v="Happy Hour"/>
    <x v="2"/>
    <x v="2"/>
    <x v="0"/>
    <n v="14"/>
    <x v="2"/>
    <n v="24"/>
    <n v="23"/>
  </r>
  <r>
    <s v="VTA02077"/>
    <x v="67"/>
    <n v="9"/>
    <x v="4"/>
    <x v="4"/>
    <x v="2"/>
    <x v="2"/>
    <x v="339"/>
    <s v="San Lorenzo 25, Nueva Córdoba"/>
    <x v="0"/>
    <x v="8"/>
    <x v="0"/>
    <s v=""/>
    <x v="0"/>
    <x v="1"/>
    <n v="1501.88"/>
    <x v="0"/>
    <n v="6007.52"/>
    <s v="Take Away"/>
    <x v="1"/>
    <x v="1"/>
    <s v="App"/>
    <x v="2"/>
    <x v="1"/>
    <n v="0"/>
    <x v="2"/>
    <s v="Ninguna"/>
    <x v="3"/>
    <x v="2"/>
    <x v="0"/>
    <n v="14.3"/>
    <x v="0"/>
    <n v="42"/>
    <n v="38"/>
  </r>
  <r>
    <s v="VTA02625"/>
    <x v="67"/>
    <n v="9"/>
    <x v="4"/>
    <x v="4"/>
    <x v="2"/>
    <x v="2"/>
    <x v="230"/>
    <s v="San Lorenzo 25, Nueva Córdoba"/>
    <x v="0"/>
    <x v="4"/>
    <x v="2"/>
    <s v=""/>
    <x v="0"/>
    <x v="0"/>
    <n v="1310.76"/>
    <x v="0"/>
    <n v="3932.28"/>
    <s v="En tienda"/>
    <x v="0"/>
    <x v="0"/>
    <s v="App"/>
    <x v="2"/>
    <x v="0"/>
    <n v="10"/>
    <x v="1"/>
    <s v="Happy Hour"/>
    <x v="5"/>
    <x v="1"/>
    <x v="3"/>
    <n v="4.2"/>
    <x v="1"/>
    <n v="42"/>
    <n v="39"/>
  </r>
  <r>
    <s v="VTA02671"/>
    <x v="67"/>
    <n v="9"/>
    <x v="4"/>
    <x v="4"/>
    <x v="2"/>
    <x v="2"/>
    <x v="535"/>
    <s v="Avenida Colón 608"/>
    <x v="2"/>
    <x v="10"/>
    <x v="8"/>
    <s v="Grande"/>
    <x v="3"/>
    <x v="2"/>
    <n v="1546.28"/>
    <x v="0"/>
    <n v="1546.28"/>
    <s v="Delivery"/>
    <x v="0"/>
    <x v="2"/>
    <s v="App"/>
    <x v="2"/>
    <x v="0"/>
    <n v="10"/>
    <x v="1"/>
    <s v="Happy Hour"/>
    <x v="4"/>
    <x v="2"/>
    <x v="3"/>
    <n v="4.0999999999999996"/>
    <x v="4"/>
    <n v="27"/>
    <n v="26"/>
  </r>
  <r>
    <s v="VTA03077"/>
    <x v="67"/>
    <n v="9"/>
    <x v="4"/>
    <x v="4"/>
    <x v="2"/>
    <x v="2"/>
    <x v="372"/>
    <s v="Avenida Colón 608"/>
    <x v="2"/>
    <x v="3"/>
    <x v="3"/>
    <s v=""/>
    <x v="0"/>
    <x v="3"/>
    <n v="1457.42"/>
    <x v="0"/>
    <n v="7287.1"/>
    <s v="Delivery"/>
    <x v="1"/>
    <x v="2"/>
    <s v="Efectivo"/>
    <x v="0"/>
    <x v="1"/>
    <n v="0"/>
    <x v="0"/>
    <s v="2x1"/>
    <x v="1"/>
    <x v="2"/>
    <x v="2"/>
    <n v="11"/>
    <x v="4"/>
    <n v="14"/>
    <n v="9"/>
  </r>
  <r>
    <s v="VTA03123"/>
    <x v="67"/>
    <n v="9"/>
    <x v="4"/>
    <x v="4"/>
    <x v="2"/>
    <x v="2"/>
    <x v="459"/>
    <s v="San Lorenzo 25, Nueva Córdoba"/>
    <x v="0"/>
    <x v="15"/>
    <x v="10"/>
    <s v=""/>
    <x v="0"/>
    <x v="4"/>
    <n v="1409.34"/>
    <x v="0"/>
    <n v="2818.68"/>
    <s v="En tienda"/>
    <x v="0"/>
    <x v="0"/>
    <s v="App"/>
    <x v="2"/>
    <x v="1"/>
    <n v="0"/>
    <x v="2"/>
    <s v="Ninguna"/>
    <x v="5"/>
    <x v="0"/>
    <x v="1"/>
    <n v="6.6"/>
    <x v="0"/>
    <n v="41"/>
    <n v="39"/>
  </r>
  <r>
    <s v="VTA03132"/>
    <x v="67"/>
    <n v="9"/>
    <x v="4"/>
    <x v="4"/>
    <x v="2"/>
    <x v="2"/>
    <x v="351"/>
    <s v="San Lorenzo 25, Nueva Córdoba"/>
    <x v="0"/>
    <x v="6"/>
    <x v="5"/>
    <s v=""/>
    <x v="0"/>
    <x v="2"/>
    <n v="1704.89"/>
    <x v="0"/>
    <n v="1704.89"/>
    <s v="En tienda"/>
    <x v="0"/>
    <x v="0"/>
    <s v="Efectivo"/>
    <x v="0"/>
    <x v="0"/>
    <n v="0"/>
    <x v="2"/>
    <s v="Ninguna"/>
    <x v="5"/>
    <x v="1"/>
    <x v="0"/>
    <n v="13.7"/>
    <x v="3"/>
    <n v="36"/>
    <n v="35"/>
  </r>
  <r>
    <s v="VTA03322"/>
    <x v="67"/>
    <n v="9"/>
    <x v="4"/>
    <x v="4"/>
    <x v="2"/>
    <x v="2"/>
    <x v="423"/>
    <s v="San Lorenzo 25, Nueva Córdoba"/>
    <x v="0"/>
    <x v="4"/>
    <x v="2"/>
    <s v=""/>
    <x v="0"/>
    <x v="0"/>
    <n v="1083.8"/>
    <x v="0"/>
    <n v="3251.4"/>
    <s v="Take Away"/>
    <x v="0"/>
    <x v="1"/>
    <s v="Efectivo"/>
    <x v="0"/>
    <x v="0"/>
    <n v="10"/>
    <x v="1"/>
    <s v="Happy Hour"/>
    <x v="5"/>
    <x v="2"/>
    <x v="0"/>
    <n v="14.6"/>
    <x v="3"/>
    <n v="10"/>
    <n v="7"/>
  </r>
  <r>
    <s v="VTA03797"/>
    <x v="67"/>
    <n v="9"/>
    <x v="4"/>
    <x v="4"/>
    <x v="2"/>
    <x v="2"/>
    <x v="149"/>
    <s v="San Lorenzo 25, Nueva Córdoba"/>
    <x v="0"/>
    <x v="19"/>
    <x v="7"/>
    <s v=""/>
    <x v="0"/>
    <x v="0"/>
    <n v="2937.25"/>
    <x v="2"/>
    <n v="8811.75"/>
    <s v="En tienda"/>
    <x v="1"/>
    <x v="0"/>
    <s v="App"/>
    <x v="2"/>
    <x v="0"/>
    <n v="10"/>
    <x v="2"/>
    <s v="Ninguna"/>
    <x v="5"/>
    <x v="1"/>
    <x v="3"/>
    <n v="4.7"/>
    <x v="3"/>
    <n v="30"/>
    <n v="27"/>
  </r>
  <r>
    <s v="VTA03912"/>
    <x v="67"/>
    <n v="9"/>
    <x v="4"/>
    <x v="4"/>
    <x v="2"/>
    <x v="2"/>
    <x v="369"/>
    <s v="Avenida Colón 608"/>
    <x v="2"/>
    <x v="10"/>
    <x v="8"/>
    <s v="Pequeño"/>
    <x v="2"/>
    <x v="3"/>
    <n v="1674.31"/>
    <x v="0"/>
    <n v="8371.5499999999993"/>
    <s v="Delivery"/>
    <x v="1"/>
    <x v="2"/>
    <s v="Tarjeta"/>
    <x v="1"/>
    <x v="0"/>
    <n v="10"/>
    <x v="1"/>
    <s v="Happy Hour"/>
    <x v="4"/>
    <x v="0"/>
    <x v="2"/>
    <n v="10.8"/>
    <x v="2"/>
    <n v="39"/>
    <n v="34"/>
  </r>
  <r>
    <s v="VTA03970"/>
    <x v="67"/>
    <n v="9"/>
    <x v="4"/>
    <x v="4"/>
    <x v="2"/>
    <x v="2"/>
    <x v="87"/>
    <s v="San Lorenzo 25, Nueva Córdoba"/>
    <x v="0"/>
    <x v="8"/>
    <x v="0"/>
    <s v=""/>
    <x v="0"/>
    <x v="4"/>
    <n v="1426.23"/>
    <x v="0"/>
    <n v="2852.46"/>
    <s v="Take Away"/>
    <x v="0"/>
    <x v="1"/>
    <s v="Efectivo"/>
    <x v="0"/>
    <x v="1"/>
    <n v="0"/>
    <x v="1"/>
    <s v="Happy Hour"/>
    <x v="1"/>
    <x v="1"/>
    <x v="1"/>
    <n v="7.5"/>
    <x v="0"/>
    <n v="48"/>
    <n v="46"/>
  </r>
  <r>
    <s v="VTA03996"/>
    <x v="67"/>
    <n v="9"/>
    <x v="4"/>
    <x v="4"/>
    <x v="2"/>
    <x v="2"/>
    <x v="190"/>
    <s v="San Lorenzo 25, Nueva Córdoba"/>
    <x v="0"/>
    <x v="10"/>
    <x v="8"/>
    <s v="Grande"/>
    <x v="3"/>
    <x v="4"/>
    <n v="1711.51"/>
    <x v="0"/>
    <n v="3423.02"/>
    <s v="Delivery"/>
    <x v="0"/>
    <x v="2"/>
    <s v="App"/>
    <x v="2"/>
    <x v="1"/>
    <n v="0"/>
    <x v="3"/>
    <s v="Combo"/>
    <x v="0"/>
    <x v="2"/>
    <x v="3"/>
    <n v="3.4"/>
    <x v="1"/>
    <n v="32"/>
    <n v="30"/>
  </r>
  <r>
    <s v="VTA04003"/>
    <x v="67"/>
    <n v="9"/>
    <x v="4"/>
    <x v="4"/>
    <x v="2"/>
    <x v="2"/>
    <x v="173"/>
    <s v="San Lorenzo 25, Nueva Córdoba"/>
    <x v="0"/>
    <x v="30"/>
    <x v="9"/>
    <s v="Tall"/>
    <x v="1"/>
    <x v="2"/>
    <n v="1436.58"/>
    <x v="0"/>
    <n v="1436.58"/>
    <s v="Take Away"/>
    <x v="0"/>
    <x v="1"/>
    <s v="Tarjeta"/>
    <x v="1"/>
    <x v="0"/>
    <n v="15"/>
    <x v="0"/>
    <s v="2x1"/>
    <x v="4"/>
    <x v="2"/>
    <x v="0"/>
    <n v="14.5"/>
    <x v="4"/>
    <n v="11"/>
    <n v="10"/>
  </r>
  <r>
    <s v="VTA04090"/>
    <x v="67"/>
    <n v="9"/>
    <x v="4"/>
    <x v="4"/>
    <x v="2"/>
    <x v="2"/>
    <x v="407"/>
    <s v="Calle San Lorenzo 47"/>
    <x v="1"/>
    <x v="6"/>
    <x v="5"/>
    <s v=""/>
    <x v="0"/>
    <x v="3"/>
    <n v="2069.79"/>
    <x v="2"/>
    <n v="10348.950000000001"/>
    <s v="Take Away"/>
    <x v="2"/>
    <x v="1"/>
    <s v="Efectivo"/>
    <x v="0"/>
    <x v="0"/>
    <n v="10"/>
    <x v="2"/>
    <s v="Ninguna"/>
    <x v="2"/>
    <x v="1"/>
    <x v="0"/>
    <n v="14.8"/>
    <x v="1"/>
    <n v="47"/>
    <n v="42"/>
  </r>
  <r>
    <s v="VTA04171"/>
    <x v="67"/>
    <n v="9"/>
    <x v="4"/>
    <x v="4"/>
    <x v="2"/>
    <x v="2"/>
    <x v="53"/>
    <s v="Avenida Colón 608"/>
    <x v="2"/>
    <x v="3"/>
    <x v="3"/>
    <s v=""/>
    <x v="0"/>
    <x v="3"/>
    <n v="1324.29"/>
    <x v="0"/>
    <n v="6621.45"/>
    <s v="Take Away"/>
    <x v="1"/>
    <x v="1"/>
    <s v="Tarjeta"/>
    <x v="1"/>
    <x v="1"/>
    <n v="0"/>
    <x v="3"/>
    <s v="Combo"/>
    <x v="0"/>
    <x v="0"/>
    <x v="1"/>
    <n v="7"/>
    <x v="1"/>
    <n v="10"/>
    <n v="5"/>
  </r>
  <r>
    <s v="VTA04181"/>
    <x v="67"/>
    <n v="9"/>
    <x v="4"/>
    <x v="4"/>
    <x v="2"/>
    <x v="2"/>
    <x v="136"/>
    <s v="Córdoba Shopping"/>
    <x v="3"/>
    <x v="20"/>
    <x v="2"/>
    <s v=""/>
    <x v="0"/>
    <x v="3"/>
    <n v="1018.25"/>
    <x v="0"/>
    <n v="5091.25"/>
    <s v="En tienda"/>
    <x v="1"/>
    <x v="0"/>
    <s v="Tarjeta"/>
    <x v="1"/>
    <x v="1"/>
    <n v="0"/>
    <x v="1"/>
    <s v="Happy Hour"/>
    <x v="4"/>
    <x v="2"/>
    <x v="3"/>
    <n v="2.9"/>
    <x v="1"/>
    <n v="50"/>
    <n v="45"/>
  </r>
  <r>
    <s v="VTA04260"/>
    <x v="67"/>
    <n v="9"/>
    <x v="4"/>
    <x v="4"/>
    <x v="2"/>
    <x v="2"/>
    <x v="389"/>
    <s v="San Lorenzo 25, Nueva Córdoba"/>
    <x v="0"/>
    <x v="19"/>
    <x v="7"/>
    <s v=""/>
    <x v="0"/>
    <x v="2"/>
    <n v="2984.71"/>
    <x v="2"/>
    <n v="2984.71"/>
    <s v="En tienda"/>
    <x v="0"/>
    <x v="0"/>
    <s v="Tarjeta"/>
    <x v="1"/>
    <x v="0"/>
    <n v="0"/>
    <x v="3"/>
    <s v="Combo"/>
    <x v="5"/>
    <x v="1"/>
    <x v="3"/>
    <n v="2.1"/>
    <x v="1"/>
    <n v="50"/>
    <n v="49"/>
  </r>
  <r>
    <s v="VTA04365"/>
    <x v="67"/>
    <n v="9"/>
    <x v="4"/>
    <x v="4"/>
    <x v="2"/>
    <x v="2"/>
    <x v="151"/>
    <s v="Calle San Lorenzo 47"/>
    <x v="1"/>
    <x v="7"/>
    <x v="6"/>
    <s v=""/>
    <x v="0"/>
    <x v="2"/>
    <n v="2842.49"/>
    <x v="2"/>
    <n v="2842.49"/>
    <s v="En tienda"/>
    <x v="0"/>
    <x v="0"/>
    <s v="Efectivo"/>
    <x v="0"/>
    <x v="1"/>
    <n v="0"/>
    <x v="2"/>
    <s v="Ninguna"/>
    <x v="3"/>
    <x v="1"/>
    <x v="1"/>
    <n v="9.4"/>
    <x v="1"/>
    <n v="32"/>
    <n v="31"/>
  </r>
  <r>
    <s v="VTA04388"/>
    <x v="67"/>
    <n v="9"/>
    <x v="4"/>
    <x v="4"/>
    <x v="2"/>
    <x v="2"/>
    <x v="533"/>
    <s v="Calle San Lorenzo 47"/>
    <x v="1"/>
    <x v="21"/>
    <x v="1"/>
    <s v=""/>
    <x v="0"/>
    <x v="1"/>
    <n v="844.16"/>
    <x v="1"/>
    <n v="3376.64"/>
    <s v="En tienda"/>
    <x v="0"/>
    <x v="0"/>
    <s v="Tarjeta"/>
    <x v="1"/>
    <x v="0"/>
    <n v="0"/>
    <x v="3"/>
    <s v="Combo"/>
    <x v="0"/>
    <x v="2"/>
    <x v="1"/>
    <n v="8.1999999999999993"/>
    <x v="0"/>
    <n v="14"/>
    <n v="10"/>
  </r>
  <r>
    <s v="VTA04416"/>
    <x v="67"/>
    <n v="9"/>
    <x v="4"/>
    <x v="4"/>
    <x v="2"/>
    <x v="2"/>
    <x v="569"/>
    <s v="Avenida Colón 608"/>
    <x v="2"/>
    <x v="8"/>
    <x v="0"/>
    <s v=""/>
    <x v="0"/>
    <x v="2"/>
    <n v="1048.81"/>
    <x v="0"/>
    <n v="1048.81"/>
    <s v="En tienda"/>
    <x v="0"/>
    <x v="0"/>
    <s v="Efectivo"/>
    <x v="0"/>
    <x v="1"/>
    <n v="0"/>
    <x v="1"/>
    <s v="Happy Hour"/>
    <x v="5"/>
    <x v="0"/>
    <x v="0"/>
    <n v="13.1"/>
    <x v="1"/>
    <n v="49"/>
    <n v="48"/>
  </r>
  <r>
    <s v="VTA04455"/>
    <x v="67"/>
    <n v="9"/>
    <x v="4"/>
    <x v="4"/>
    <x v="2"/>
    <x v="2"/>
    <x v="510"/>
    <s v="Córdoba Shopping"/>
    <x v="3"/>
    <x v="23"/>
    <x v="10"/>
    <s v=""/>
    <x v="0"/>
    <x v="0"/>
    <n v="1417.12"/>
    <x v="0"/>
    <n v="4251.3599999999997"/>
    <s v="Delivery"/>
    <x v="0"/>
    <x v="2"/>
    <s v="Efectivo"/>
    <x v="0"/>
    <x v="0"/>
    <n v="15"/>
    <x v="2"/>
    <s v="Ninguna"/>
    <x v="5"/>
    <x v="0"/>
    <x v="1"/>
    <n v="5.6"/>
    <x v="3"/>
    <n v="42"/>
    <n v="39"/>
  </r>
  <r>
    <s v="VTA04461"/>
    <x v="67"/>
    <n v="9"/>
    <x v="4"/>
    <x v="4"/>
    <x v="2"/>
    <x v="2"/>
    <x v="302"/>
    <s v="Córdoba Shopping"/>
    <x v="3"/>
    <x v="14"/>
    <x v="6"/>
    <s v=""/>
    <x v="0"/>
    <x v="3"/>
    <n v="2995.02"/>
    <x v="2"/>
    <n v="14975.1"/>
    <s v="Take Away"/>
    <x v="2"/>
    <x v="1"/>
    <s v="App"/>
    <x v="2"/>
    <x v="1"/>
    <n v="0"/>
    <x v="0"/>
    <s v="2x1"/>
    <x v="0"/>
    <x v="1"/>
    <x v="1"/>
    <n v="7.4"/>
    <x v="3"/>
    <n v="32"/>
    <n v="27"/>
  </r>
  <r>
    <s v="VTA04777"/>
    <x v="67"/>
    <n v="9"/>
    <x v="4"/>
    <x v="4"/>
    <x v="2"/>
    <x v="2"/>
    <x v="41"/>
    <s v="Calle San Lorenzo 47"/>
    <x v="1"/>
    <x v="10"/>
    <x v="8"/>
    <s v="Pequeño"/>
    <x v="2"/>
    <x v="1"/>
    <n v="1869.1"/>
    <x v="0"/>
    <n v="7476.4"/>
    <s v="En tienda"/>
    <x v="1"/>
    <x v="0"/>
    <s v="Tarjeta"/>
    <x v="1"/>
    <x v="1"/>
    <n v="0"/>
    <x v="2"/>
    <s v="Ninguna"/>
    <x v="0"/>
    <x v="0"/>
    <x v="1"/>
    <n v="8.6"/>
    <x v="4"/>
    <n v="15"/>
    <n v="11"/>
  </r>
  <r>
    <s v="VTA00027"/>
    <x v="68"/>
    <n v="10"/>
    <x v="5"/>
    <x v="5"/>
    <x v="2"/>
    <x v="2"/>
    <x v="376"/>
    <s v="San Lorenzo 25, Nueva Córdoba"/>
    <x v="0"/>
    <x v="9"/>
    <x v="7"/>
    <s v=""/>
    <x v="0"/>
    <x v="3"/>
    <n v="2430.5300000000002"/>
    <x v="2"/>
    <n v="12152.65"/>
    <s v="Delivery"/>
    <x v="2"/>
    <x v="2"/>
    <s v="Efectivo"/>
    <x v="0"/>
    <x v="0"/>
    <n v="0"/>
    <x v="3"/>
    <s v="Combo"/>
    <x v="1"/>
    <x v="2"/>
    <x v="1"/>
    <n v="9.1999999999999993"/>
    <x v="2"/>
    <n v="28"/>
    <n v="23"/>
  </r>
  <r>
    <s v="VTA00041"/>
    <x v="68"/>
    <n v="10"/>
    <x v="5"/>
    <x v="5"/>
    <x v="2"/>
    <x v="2"/>
    <x v="701"/>
    <s v="Córdoba Shopping"/>
    <x v="3"/>
    <x v="7"/>
    <x v="6"/>
    <s v=""/>
    <x v="0"/>
    <x v="4"/>
    <n v="3247.8"/>
    <x v="3"/>
    <n v="6495.6"/>
    <s v="En tienda"/>
    <x v="1"/>
    <x v="0"/>
    <s v="Efectivo"/>
    <x v="0"/>
    <x v="1"/>
    <n v="0"/>
    <x v="3"/>
    <s v="Combo"/>
    <x v="2"/>
    <x v="1"/>
    <x v="3"/>
    <n v="3.2"/>
    <x v="2"/>
    <n v="16"/>
    <n v="14"/>
  </r>
  <r>
    <s v="VTA00222"/>
    <x v="68"/>
    <n v="10"/>
    <x v="5"/>
    <x v="5"/>
    <x v="2"/>
    <x v="2"/>
    <x v="207"/>
    <s v="San Lorenzo 25, Nueva Córdoba"/>
    <x v="0"/>
    <x v="12"/>
    <x v="4"/>
    <s v="Tall"/>
    <x v="1"/>
    <x v="2"/>
    <n v="1466.16"/>
    <x v="0"/>
    <n v="1466.16"/>
    <s v="En tienda"/>
    <x v="0"/>
    <x v="0"/>
    <s v="Efectivo"/>
    <x v="0"/>
    <x v="1"/>
    <n v="0"/>
    <x v="2"/>
    <s v="Ninguna"/>
    <x v="5"/>
    <x v="2"/>
    <x v="1"/>
    <n v="9.6"/>
    <x v="4"/>
    <n v="32"/>
    <n v="31"/>
  </r>
  <r>
    <s v="VTA00317"/>
    <x v="68"/>
    <n v="10"/>
    <x v="5"/>
    <x v="5"/>
    <x v="2"/>
    <x v="2"/>
    <x v="112"/>
    <s v="San Lorenzo 25, Nueva Córdoba"/>
    <x v="0"/>
    <x v="26"/>
    <x v="9"/>
    <s v="Venti"/>
    <x v="4"/>
    <x v="3"/>
    <n v="1609.96"/>
    <x v="0"/>
    <n v="8049.8"/>
    <s v="Delivery"/>
    <x v="1"/>
    <x v="2"/>
    <s v="Efectivo"/>
    <x v="0"/>
    <x v="1"/>
    <n v="0"/>
    <x v="2"/>
    <s v="Ninguna"/>
    <x v="4"/>
    <x v="1"/>
    <x v="3"/>
    <n v="3.8"/>
    <x v="0"/>
    <n v="33"/>
    <n v="28"/>
  </r>
  <r>
    <s v="VTA00318"/>
    <x v="68"/>
    <n v="10"/>
    <x v="5"/>
    <x v="5"/>
    <x v="2"/>
    <x v="2"/>
    <x v="86"/>
    <s v="Avenida Colón 608"/>
    <x v="2"/>
    <x v="3"/>
    <x v="3"/>
    <s v=""/>
    <x v="0"/>
    <x v="4"/>
    <n v="1291.08"/>
    <x v="0"/>
    <n v="2582.16"/>
    <s v="Delivery"/>
    <x v="0"/>
    <x v="2"/>
    <s v="App"/>
    <x v="2"/>
    <x v="0"/>
    <n v="10"/>
    <x v="2"/>
    <s v="Ninguna"/>
    <x v="0"/>
    <x v="1"/>
    <x v="2"/>
    <n v="12.7"/>
    <x v="2"/>
    <n v="35"/>
    <n v="33"/>
  </r>
  <r>
    <s v="VTA00369"/>
    <x v="68"/>
    <n v="10"/>
    <x v="5"/>
    <x v="5"/>
    <x v="2"/>
    <x v="2"/>
    <x v="160"/>
    <s v="Córdoba Shopping"/>
    <x v="3"/>
    <x v="9"/>
    <x v="7"/>
    <s v=""/>
    <x v="0"/>
    <x v="2"/>
    <n v="2242.66"/>
    <x v="2"/>
    <n v="2242.66"/>
    <s v="Delivery"/>
    <x v="0"/>
    <x v="2"/>
    <s v="Tarjeta"/>
    <x v="1"/>
    <x v="0"/>
    <n v="15"/>
    <x v="3"/>
    <s v="Combo"/>
    <x v="5"/>
    <x v="2"/>
    <x v="2"/>
    <n v="11.8"/>
    <x v="4"/>
    <n v="16"/>
    <n v="15"/>
  </r>
  <r>
    <s v="VTA00567"/>
    <x v="68"/>
    <n v="10"/>
    <x v="5"/>
    <x v="5"/>
    <x v="2"/>
    <x v="2"/>
    <x v="304"/>
    <s v="San Lorenzo 25, Nueva Córdoba"/>
    <x v="0"/>
    <x v="6"/>
    <x v="5"/>
    <s v=""/>
    <x v="0"/>
    <x v="4"/>
    <n v="1930.21"/>
    <x v="0"/>
    <n v="3860.42"/>
    <s v="Delivery"/>
    <x v="0"/>
    <x v="2"/>
    <s v="Efectivo"/>
    <x v="0"/>
    <x v="1"/>
    <n v="0"/>
    <x v="2"/>
    <s v="Ninguna"/>
    <x v="2"/>
    <x v="1"/>
    <x v="2"/>
    <n v="12.6"/>
    <x v="4"/>
    <n v="44"/>
    <n v="42"/>
  </r>
  <r>
    <s v="VTA00658"/>
    <x v="68"/>
    <n v="10"/>
    <x v="5"/>
    <x v="5"/>
    <x v="2"/>
    <x v="2"/>
    <x v="818"/>
    <s v="San Lorenzo 25, Nueva Córdoba"/>
    <x v="0"/>
    <x v="23"/>
    <x v="10"/>
    <s v=""/>
    <x v="0"/>
    <x v="0"/>
    <n v="1652.79"/>
    <x v="0"/>
    <n v="4958.37"/>
    <s v="En tienda"/>
    <x v="0"/>
    <x v="0"/>
    <s v="App"/>
    <x v="2"/>
    <x v="1"/>
    <n v="0"/>
    <x v="0"/>
    <s v="2x1"/>
    <x v="3"/>
    <x v="0"/>
    <x v="2"/>
    <n v="11.6"/>
    <x v="0"/>
    <n v="42"/>
    <n v="39"/>
  </r>
  <r>
    <s v="VTA00758"/>
    <x v="68"/>
    <n v="10"/>
    <x v="5"/>
    <x v="5"/>
    <x v="2"/>
    <x v="2"/>
    <x v="69"/>
    <s v="San Lorenzo 25, Nueva Córdoba"/>
    <x v="0"/>
    <x v="25"/>
    <x v="2"/>
    <s v=""/>
    <x v="0"/>
    <x v="1"/>
    <n v="1416.15"/>
    <x v="0"/>
    <n v="5664.6"/>
    <s v="En tienda"/>
    <x v="1"/>
    <x v="0"/>
    <s v="Efectivo"/>
    <x v="0"/>
    <x v="1"/>
    <n v="0"/>
    <x v="1"/>
    <s v="Happy Hour"/>
    <x v="2"/>
    <x v="0"/>
    <x v="0"/>
    <n v="13.7"/>
    <x v="3"/>
    <n v="15"/>
    <n v="11"/>
  </r>
  <r>
    <s v="VTA00777"/>
    <x v="68"/>
    <n v="10"/>
    <x v="5"/>
    <x v="5"/>
    <x v="2"/>
    <x v="2"/>
    <x v="819"/>
    <s v="Avenida Colón 608"/>
    <x v="2"/>
    <x v="0"/>
    <x v="0"/>
    <s v=""/>
    <x v="0"/>
    <x v="2"/>
    <n v="1346.68"/>
    <x v="0"/>
    <n v="1346.68"/>
    <s v="Delivery"/>
    <x v="0"/>
    <x v="2"/>
    <s v="Tarjeta"/>
    <x v="1"/>
    <x v="1"/>
    <n v="0"/>
    <x v="0"/>
    <s v="2x1"/>
    <x v="3"/>
    <x v="0"/>
    <x v="2"/>
    <n v="12.3"/>
    <x v="2"/>
    <n v="22"/>
    <n v="21"/>
  </r>
  <r>
    <s v="VTA00789"/>
    <x v="68"/>
    <n v="10"/>
    <x v="5"/>
    <x v="5"/>
    <x v="2"/>
    <x v="2"/>
    <x v="208"/>
    <s v="Córdoba Shopping"/>
    <x v="3"/>
    <x v="3"/>
    <x v="3"/>
    <s v=""/>
    <x v="0"/>
    <x v="3"/>
    <n v="1658.1"/>
    <x v="0"/>
    <n v="8290.5"/>
    <s v="Delivery"/>
    <x v="1"/>
    <x v="2"/>
    <s v="Tarjeta"/>
    <x v="1"/>
    <x v="0"/>
    <n v="10"/>
    <x v="2"/>
    <s v="Ninguna"/>
    <x v="2"/>
    <x v="0"/>
    <x v="0"/>
    <n v="14.9"/>
    <x v="1"/>
    <n v="28"/>
    <n v="23"/>
  </r>
  <r>
    <s v="VTA00813"/>
    <x v="68"/>
    <n v="10"/>
    <x v="5"/>
    <x v="5"/>
    <x v="2"/>
    <x v="2"/>
    <x v="91"/>
    <s v="Calle San Lorenzo 47"/>
    <x v="1"/>
    <x v="9"/>
    <x v="7"/>
    <s v=""/>
    <x v="0"/>
    <x v="4"/>
    <n v="2862.63"/>
    <x v="2"/>
    <n v="5725.26"/>
    <s v="Delivery"/>
    <x v="1"/>
    <x v="2"/>
    <s v="Efectivo"/>
    <x v="0"/>
    <x v="0"/>
    <n v="15"/>
    <x v="3"/>
    <s v="Combo"/>
    <x v="1"/>
    <x v="2"/>
    <x v="3"/>
    <n v="4.9000000000000004"/>
    <x v="4"/>
    <n v="32"/>
    <n v="30"/>
  </r>
  <r>
    <s v="VTA00822"/>
    <x v="68"/>
    <n v="10"/>
    <x v="5"/>
    <x v="5"/>
    <x v="2"/>
    <x v="2"/>
    <x v="135"/>
    <s v="San Lorenzo 25, Nueva Córdoba"/>
    <x v="0"/>
    <x v="34"/>
    <x v="4"/>
    <s v="Tall"/>
    <x v="1"/>
    <x v="3"/>
    <n v="1719.48"/>
    <x v="0"/>
    <n v="8597.4"/>
    <s v="En tienda"/>
    <x v="1"/>
    <x v="0"/>
    <s v="Tarjeta"/>
    <x v="1"/>
    <x v="0"/>
    <n v="10"/>
    <x v="0"/>
    <s v="2x1"/>
    <x v="3"/>
    <x v="0"/>
    <x v="1"/>
    <n v="7.8"/>
    <x v="4"/>
    <n v="23"/>
    <n v="18"/>
  </r>
  <r>
    <s v="VTA00848"/>
    <x v="68"/>
    <n v="10"/>
    <x v="5"/>
    <x v="5"/>
    <x v="2"/>
    <x v="2"/>
    <x v="430"/>
    <s v="San Lorenzo 25, Nueva Córdoba"/>
    <x v="0"/>
    <x v="8"/>
    <x v="0"/>
    <s v=""/>
    <x v="0"/>
    <x v="0"/>
    <n v="1231.08"/>
    <x v="0"/>
    <n v="3693.24"/>
    <s v="Take Away"/>
    <x v="0"/>
    <x v="1"/>
    <s v="Tarjeta"/>
    <x v="1"/>
    <x v="1"/>
    <n v="0"/>
    <x v="3"/>
    <s v="Combo"/>
    <x v="4"/>
    <x v="2"/>
    <x v="1"/>
    <n v="9.1"/>
    <x v="1"/>
    <n v="13"/>
    <n v="10"/>
  </r>
  <r>
    <s v="VTA00857"/>
    <x v="68"/>
    <n v="10"/>
    <x v="5"/>
    <x v="5"/>
    <x v="2"/>
    <x v="2"/>
    <x v="820"/>
    <s v="Córdoba Shopping"/>
    <x v="3"/>
    <x v="0"/>
    <x v="0"/>
    <s v=""/>
    <x v="0"/>
    <x v="4"/>
    <n v="1378.01"/>
    <x v="0"/>
    <n v="2756.02"/>
    <s v="Delivery"/>
    <x v="0"/>
    <x v="2"/>
    <s v="Tarjeta"/>
    <x v="1"/>
    <x v="0"/>
    <n v="15"/>
    <x v="1"/>
    <s v="Happy Hour"/>
    <x v="0"/>
    <x v="1"/>
    <x v="1"/>
    <n v="7.3"/>
    <x v="4"/>
    <n v="19"/>
    <n v="17"/>
  </r>
  <r>
    <s v="VTA00923"/>
    <x v="68"/>
    <n v="10"/>
    <x v="5"/>
    <x v="5"/>
    <x v="2"/>
    <x v="2"/>
    <x v="513"/>
    <s v="Calle San Lorenzo 47"/>
    <x v="1"/>
    <x v="10"/>
    <x v="8"/>
    <s v="Grande"/>
    <x v="3"/>
    <x v="0"/>
    <n v="1651.16"/>
    <x v="0"/>
    <n v="4953.4799999999996"/>
    <s v="Take Away"/>
    <x v="0"/>
    <x v="1"/>
    <s v="Efectivo"/>
    <x v="0"/>
    <x v="1"/>
    <n v="0"/>
    <x v="3"/>
    <s v="Combo"/>
    <x v="0"/>
    <x v="1"/>
    <x v="1"/>
    <n v="8.1"/>
    <x v="3"/>
    <n v="23"/>
    <n v="20"/>
  </r>
  <r>
    <s v="VTA00939"/>
    <x v="68"/>
    <n v="10"/>
    <x v="5"/>
    <x v="5"/>
    <x v="2"/>
    <x v="2"/>
    <x v="524"/>
    <s v="Córdoba Shopping"/>
    <x v="3"/>
    <x v="19"/>
    <x v="7"/>
    <s v=""/>
    <x v="0"/>
    <x v="3"/>
    <n v="2867.55"/>
    <x v="2"/>
    <n v="14337.75"/>
    <s v="Delivery"/>
    <x v="2"/>
    <x v="2"/>
    <s v="App"/>
    <x v="2"/>
    <x v="1"/>
    <n v="0"/>
    <x v="0"/>
    <s v="2x1"/>
    <x v="2"/>
    <x v="2"/>
    <x v="2"/>
    <n v="12.8"/>
    <x v="0"/>
    <n v="29"/>
    <n v="24"/>
  </r>
  <r>
    <s v="VTA00971"/>
    <x v="68"/>
    <n v="10"/>
    <x v="5"/>
    <x v="5"/>
    <x v="2"/>
    <x v="2"/>
    <x v="765"/>
    <s v="Avenida Colón 608"/>
    <x v="2"/>
    <x v="3"/>
    <x v="3"/>
    <s v=""/>
    <x v="0"/>
    <x v="4"/>
    <n v="1493.57"/>
    <x v="0"/>
    <n v="2987.14"/>
    <s v="Take Away"/>
    <x v="0"/>
    <x v="1"/>
    <s v="App"/>
    <x v="2"/>
    <x v="1"/>
    <n v="0"/>
    <x v="2"/>
    <s v="Ninguna"/>
    <x v="5"/>
    <x v="2"/>
    <x v="0"/>
    <n v="14.1"/>
    <x v="0"/>
    <n v="49"/>
    <n v="47"/>
  </r>
  <r>
    <s v="VTA01080"/>
    <x v="68"/>
    <n v="10"/>
    <x v="5"/>
    <x v="5"/>
    <x v="2"/>
    <x v="2"/>
    <x v="630"/>
    <s v="San Lorenzo 25, Nueva Córdoba"/>
    <x v="0"/>
    <x v="0"/>
    <x v="0"/>
    <s v=""/>
    <x v="0"/>
    <x v="0"/>
    <n v="1371.79"/>
    <x v="0"/>
    <n v="4115.37"/>
    <s v="Delivery"/>
    <x v="0"/>
    <x v="2"/>
    <s v="Efectivo"/>
    <x v="0"/>
    <x v="0"/>
    <n v="15"/>
    <x v="3"/>
    <s v="Combo"/>
    <x v="3"/>
    <x v="1"/>
    <x v="1"/>
    <n v="8.6"/>
    <x v="1"/>
    <n v="32"/>
    <n v="29"/>
  </r>
  <r>
    <s v="VTA01119"/>
    <x v="68"/>
    <n v="10"/>
    <x v="5"/>
    <x v="5"/>
    <x v="2"/>
    <x v="2"/>
    <x v="726"/>
    <s v="Calle San Lorenzo 47"/>
    <x v="1"/>
    <x v="6"/>
    <x v="5"/>
    <s v=""/>
    <x v="0"/>
    <x v="0"/>
    <n v="1634.18"/>
    <x v="0"/>
    <n v="4902.54"/>
    <s v="En tienda"/>
    <x v="0"/>
    <x v="0"/>
    <s v="Tarjeta"/>
    <x v="1"/>
    <x v="0"/>
    <n v="10"/>
    <x v="1"/>
    <s v="Happy Hour"/>
    <x v="5"/>
    <x v="1"/>
    <x v="1"/>
    <n v="7.5"/>
    <x v="4"/>
    <n v="34"/>
    <n v="31"/>
  </r>
  <r>
    <s v="VTA01153"/>
    <x v="68"/>
    <n v="10"/>
    <x v="5"/>
    <x v="5"/>
    <x v="2"/>
    <x v="2"/>
    <x v="357"/>
    <s v="Córdoba Shopping"/>
    <x v="3"/>
    <x v="6"/>
    <x v="5"/>
    <s v=""/>
    <x v="0"/>
    <x v="2"/>
    <n v="1696.97"/>
    <x v="0"/>
    <n v="1696.97"/>
    <s v="Take Away"/>
    <x v="0"/>
    <x v="1"/>
    <s v="App"/>
    <x v="2"/>
    <x v="1"/>
    <n v="0"/>
    <x v="3"/>
    <s v="Combo"/>
    <x v="0"/>
    <x v="1"/>
    <x v="1"/>
    <n v="8.3000000000000007"/>
    <x v="2"/>
    <n v="32"/>
    <n v="31"/>
  </r>
  <r>
    <s v="VTA01200"/>
    <x v="68"/>
    <n v="10"/>
    <x v="5"/>
    <x v="5"/>
    <x v="2"/>
    <x v="2"/>
    <x v="821"/>
    <s v="Calle San Lorenzo 47"/>
    <x v="1"/>
    <x v="21"/>
    <x v="1"/>
    <s v=""/>
    <x v="0"/>
    <x v="1"/>
    <n v="711.34"/>
    <x v="1"/>
    <n v="2845.36"/>
    <s v="Delivery"/>
    <x v="0"/>
    <x v="2"/>
    <s v="App"/>
    <x v="2"/>
    <x v="1"/>
    <n v="0"/>
    <x v="1"/>
    <s v="Happy Hour"/>
    <x v="0"/>
    <x v="0"/>
    <x v="3"/>
    <n v="2.6"/>
    <x v="2"/>
    <n v="40"/>
    <n v="36"/>
  </r>
  <r>
    <s v="VTA01239"/>
    <x v="68"/>
    <n v="10"/>
    <x v="5"/>
    <x v="5"/>
    <x v="2"/>
    <x v="2"/>
    <x v="528"/>
    <s v="Avenida Colón 608"/>
    <x v="2"/>
    <x v="0"/>
    <x v="0"/>
    <s v=""/>
    <x v="0"/>
    <x v="0"/>
    <n v="1289.08"/>
    <x v="0"/>
    <n v="3867.24"/>
    <s v="En tienda"/>
    <x v="0"/>
    <x v="0"/>
    <s v="Efectivo"/>
    <x v="0"/>
    <x v="1"/>
    <n v="0"/>
    <x v="1"/>
    <s v="Happy Hour"/>
    <x v="2"/>
    <x v="0"/>
    <x v="2"/>
    <n v="10.3"/>
    <x v="0"/>
    <n v="35"/>
    <n v="32"/>
  </r>
  <r>
    <s v="VTA01381"/>
    <x v="68"/>
    <n v="10"/>
    <x v="5"/>
    <x v="5"/>
    <x v="2"/>
    <x v="2"/>
    <x v="496"/>
    <s v="Calle San Lorenzo 47"/>
    <x v="1"/>
    <x v="14"/>
    <x v="6"/>
    <s v=""/>
    <x v="0"/>
    <x v="1"/>
    <n v="3174.71"/>
    <x v="3"/>
    <n v="12698.84"/>
    <s v="Delivery"/>
    <x v="2"/>
    <x v="2"/>
    <s v="App"/>
    <x v="2"/>
    <x v="1"/>
    <n v="0"/>
    <x v="2"/>
    <s v="Ninguna"/>
    <x v="0"/>
    <x v="2"/>
    <x v="3"/>
    <n v="3"/>
    <x v="2"/>
    <n v="37"/>
    <n v="33"/>
  </r>
  <r>
    <s v="VTA01434"/>
    <x v="68"/>
    <n v="10"/>
    <x v="5"/>
    <x v="5"/>
    <x v="2"/>
    <x v="2"/>
    <x v="712"/>
    <s v="Córdoba Shopping"/>
    <x v="3"/>
    <x v="33"/>
    <x v="4"/>
    <s v="Grande"/>
    <x v="3"/>
    <x v="0"/>
    <n v="1609.74"/>
    <x v="0"/>
    <n v="4829.22"/>
    <s v="Delivery"/>
    <x v="0"/>
    <x v="2"/>
    <s v="Efectivo"/>
    <x v="0"/>
    <x v="1"/>
    <n v="0"/>
    <x v="3"/>
    <s v="Combo"/>
    <x v="3"/>
    <x v="2"/>
    <x v="2"/>
    <n v="11.3"/>
    <x v="0"/>
    <n v="14"/>
    <n v="11"/>
  </r>
  <r>
    <s v="VTA01671"/>
    <x v="68"/>
    <n v="10"/>
    <x v="5"/>
    <x v="5"/>
    <x v="2"/>
    <x v="2"/>
    <x v="405"/>
    <s v="Calle San Lorenzo 47"/>
    <x v="1"/>
    <x v="6"/>
    <x v="5"/>
    <s v=""/>
    <x v="0"/>
    <x v="3"/>
    <n v="2183.0700000000002"/>
    <x v="2"/>
    <n v="10915.35"/>
    <s v="Take Away"/>
    <x v="2"/>
    <x v="1"/>
    <s v="Tarjeta"/>
    <x v="1"/>
    <x v="1"/>
    <n v="0"/>
    <x v="3"/>
    <s v="Combo"/>
    <x v="2"/>
    <x v="2"/>
    <x v="2"/>
    <n v="12.1"/>
    <x v="2"/>
    <n v="23"/>
    <n v="18"/>
  </r>
  <r>
    <s v="VTA01764"/>
    <x v="68"/>
    <n v="10"/>
    <x v="5"/>
    <x v="5"/>
    <x v="2"/>
    <x v="2"/>
    <x v="666"/>
    <s v="Córdoba Shopping"/>
    <x v="3"/>
    <x v="6"/>
    <x v="5"/>
    <s v=""/>
    <x v="0"/>
    <x v="2"/>
    <n v="1907.26"/>
    <x v="0"/>
    <n v="1907.26"/>
    <s v="Take Away"/>
    <x v="0"/>
    <x v="1"/>
    <s v="Tarjeta"/>
    <x v="1"/>
    <x v="1"/>
    <n v="0"/>
    <x v="3"/>
    <s v="Combo"/>
    <x v="5"/>
    <x v="2"/>
    <x v="1"/>
    <n v="9"/>
    <x v="3"/>
    <n v="18"/>
    <n v="17"/>
  </r>
  <r>
    <s v="VTA01809"/>
    <x v="68"/>
    <n v="10"/>
    <x v="5"/>
    <x v="5"/>
    <x v="2"/>
    <x v="2"/>
    <x v="807"/>
    <s v="Calle San Lorenzo 47"/>
    <x v="1"/>
    <x v="6"/>
    <x v="5"/>
    <s v=""/>
    <x v="0"/>
    <x v="4"/>
    <n v="2007.89"/>
    <x v="2"/>
    <n v="4015.78"/>
    <s v="Take Away"/>
    <x v="0"/>
    <x v="1"/>
    <s v="Efectivo"/>
    <x v="0"/>
    <x v="1"/>
    <n v="0"/>
    <x v="3"/>
    <s v="Combo"/>
    <x v="2"/>
    <x v="1"/>
    <x v="0"/>
    <n v="13.9"/>
    <x v="2"/>
    <n v="23"/>
    <n v="21"/>
  </r>
  <r>
    <s v="VTA01990"/>
    <x v="68"/>
    <n v="10"/>
    <x v="5"/>
    <x v="5"/>
    <x v="2"/>
    <x v="2"/>
    <x v="234"/>
    <s v="Avenida Colón 608"/>
    <x v="2"/>
    <x v="7"/>
    <x v="6"/>
    <s v=""/>
    <x v="0"/>
    <x v="1"/>
    <n v="3381.59"/>
    <x v="3"/>
    <n v="13526.36"/>
    <s v="En tienda"/>
    <x v="2"/>
    <x v="0"/>
    <s v="App"/>
    <x v="2"/>
    <x v="0"/>
    <n v="0"/>
    <x v="1"/>
    <s v="Happy Hour"/>
    <x v="3"/>
    <x v="0"/>
    <x v="1"/>
    <n v="8.9"/>
    <x v="0"/>
    <n v="36"/>
    <n v="32"/>
  </r>
  <r>
    <s v="VTA02137"/>
    <x v="68"/>
    <n v="10"/>
    <x v="5"/>
    <x v="5"/>
    <x v="2"/>
    <x v="2"/>
    <x v="144"/>
    <s v="Avenida Colón 608"/>
    <x v="2"/>
    <x v="15"/>
    <x v="10"/>
    <s v=""/>
    <x v="0"/>
    <x v="3"/>
    <n v="1492.27"/>
    <x v="0"/>
    <n v="7461.35"/>
    <s v="Take Away"/>
    <x v="1"/>
    <x v="1"/>
    <s v="App"/>
    <x v="2"/>
    <x v="0"/>
    <n v="0"/>
    <x v="3"/>
    <s v="Combo"/>
    <x v="5"/>
    <x v="2"/>
    <x v="1"/>
    <n v="6.1"/>
    <x v="4"/>
    <n v="41"/>
    <n v="36"/>
  </r>
  <r>
    <s v="VTA02268"/>
    <x v="68"/>
    <n v="10"/>
    <x v="5"/>
    <x v="5"/>
    <x v="2"/>
    <x v="2"/>
    <x v="317"/>
    <s v="Calle San Lorenzo 47"/>
    <x v="1"/>
    <x v="28"/>
    <x v="2"/>
    <s v=""/>
    <x v="0"/>
    <x v="0"/>
    <n v="1213.02"/>
    <x v="0"/>
    <n v="3639.06"/>
    <s v="Delivery"/>
    <x v="0"/>
    <x v="2"/>
    <s v="Tarjeta"/>
    <x v="1"/>
    <x v="1"/>
    <n v="0"/>
    <x v="2"/>
    <s v="Ninguna"/>
    <x v="0"/>
    <x v="1"/>
    <x v="2"/>
    <n v="11"/>
    <x v="4"/>
    <n v="41"/>
    <n v="38"/>
  </r>
  <r>
    <s v="VTA02273"/>
    <x v="68"/>
    <n v="10"/>
    <x v="5"/>
    <x v="5"/>
    <x v="2"/>
    <x v="2"/>
    <x v="384"/>
    <s v="San Lorenzo 25, Nueva Córdoba"/>
    <x v="0"/>
    <x v="34"/>
    <x v="4"/>
    <s v="Tall"/>
    <x v="1"/>
    <x v="1"/>
    <n v="1340.86"/>
    <x v="0"/>
    <n v="5363.44"/>
    <s v="Take Away"/>
    <x v="1"/>
    <x v="1"/>
    <s v="Efectivo"/>
    <x v="0"/>
    <x v="1"/>
    <n v="0"/>
    <x v="1"/>
    <s v="Happy Hour"/>
    <x v="1"/>
    <x v="1"/>
    <x v="1"/>
    <n v="8.1"/>
    <x v="2"/>
    <n v="36"/>
    <n v="32"/>
  </r>
  <r>
    <s v="VTA02385"/>
    <x v="68"/>
    <n v="10"/>
    <x v="5"/>
    <x v="5"/>
    <x v="2"/>
    <x v="2"/>
    <x v="810"/>
    <s v="San Lorenzo 25, Nueva Córdoba"/>
    <x v="0"/>
    <x v="14"/>
    <x v="6"/>
    <s v=""/>
    <x v="0"/>
    <x v="4"/>
    <n v="3491.03"/>
    <x v="3"/>
    <n v="6982.06"/>
    <s v="Delivery"/>
    <x v="1"/>
    <x v="2"/>
    <s v="App"/>
    <x v="2"/>
    <x v="1"/>
    <n v="0"/>
    <x v="2"/>
    <s v="Ninguna"/>
    <x v="0"/>
    <x v="2"/>
    <x v="0"/>
    <n v="13.1"/>
    <x v="3"/>
    <n v="35"/>
    <n v="33"/>
  </r>
  <r>
    <s v="VTA02407"/>
    <x v="68"/>
    <n v="10"/>
    <x v="5"/>
    <x v="5"/>
    <x v="2"/>
    <x v="2"/>
    <x v="55"/>
    <s v="Calle San Lorenzo 47"/>
    <x v="1"/>
    <x v="19"/>
    <x v="7"/>
    <s v=""/>
    <x v="0"/>
    <x v="0"/>
    <n v="2970.19"/>
    <x v="2"/>
    <n v="8910.57"/>
    <s v="Delivery"/>
    <x v="1"/>
    <x v="2"/>
    <s v="Efectivo"/>
    <x v="0"/>
    <x v="0"/>
    <n v="10"/>
    <x v="3"/>
    <s v="Combo"/>
    <x v="1"/>
    <x v="0"/>
    <x v="1"/>
    <n v="6.5"/>
    <x v="0"/>
    <n v="39"/>
    <n v="36"/>
  </r>
  <r>
    <s v="VTA02568"/>
    <x v="68"/>
    <n v="10"/>
    <x v="5"/>
    <x v="5"/>
    <x v="2"/>
    <x v="2"/>
    <x v="793"/>
    <s v="Córdoba Shopping"/>
    <x v="3"/>
    <x v="20"/>
    <x v="2"/>
    <s v=""/>
    <x v="0"/>
    <x v="1"/>
    <n v="1345.4"/>
    <x v="0"/>
    <n v="5381.6"/>
    <s v="Delivery"/>
    <x v="1"/>
    <x v="2"/>
    <s v="Tarjeta"/>
    <x v="1"/>
    <x v="1"/>
    <n v="0"/>
    <x v="0"/>
    <s v="2x1"/>
    <x v="4"/>
    <x v="0"/>
    <x v="1"/>
    <n v="9.5"/>
    <x v="3"/>
    <n v="49"/>
    <n v="45"/>
  </r>
  <r>
    <s v="VTA03111"/>
    <x v="68"/>
    <n v="10"/>
    <x v="5"/>
    <x v="5"/>
    <x v="2"/>
    <x v="2"/>
    <x v="536"/>
    <s v="Avenida Colón 608"/>
    <x v="2"/>
    <x v="4"/>
    <x v="2"/>
    <s v=""/>
    <x v="0"/>
    <x v="4"/>
    <n v="974.33"/>
    <x v="1"/>
    <n v="1948.66"/>
    <s v="Delivery"/>
    <x v="0"/>
    <x v="2"/>
    <s v="App"/>
    <x v="2"/>
    <x v="1"/>
    <n v="0"/>
    <x v="3"/>
    <s v="Combo"/>
    <x v="0"/>
    <x v="1"/>
    <x v="0"/>
    <n v="14.9"/>
    <x v="4"/>
    <n v="49"/>
    <n v="47"/>
  </r>
  <r>
    <s v="VTA03211"/>
    <x v="68"/>
    <n v="10"/>
    <x v="5"/>
    <x v="5"/>
    <x v="2"/>
    <x v="2"/>
    <x v="358"/>
    <s v="Córdoba Shopping"/>
    <x v="3"/>
    <x v="15"/>
    <x v="10"/>
    <s v=""/>
    <x v="0"/>
    <x v="0"/>
    <n v="1424.22"/>
    <x v="0"/>
    <n v="4272.66"/>
    <s v="En tienda"/>
    <x v="0"/>
    <x v="0"/>
    <s v="Efectivo"/>
    <x v="0"/>
    <x v="0"/>
    <n v="0"/>
    <x v="3"/>
    <s v="Combo"/>
    <x v="0"/>
    <x v="2"/>
    <x v="0"/>
    <n v="13.2"/>
    <x v="0"/>
    <n v="31"/>
    <n v="28"/>
  </r>
  <r>
    <s v="VTA03217"/>
    <x v="68"/>
    <n v="10"/>
    <x v="5"/>
    <x v="5"/>
    <x v="2"/>
    <x v="2"/>
    <x v="708"/>
    <s v="Calle San Lorenzo 47"/>
    <x v="1"/>
    <x v="3"/>
    <x v="3"/>
    <s v=""/>
    <x v="0"/>
    <x v="4"/>
    <n v="1381.46"/>
    <x v="0"/>
    <n v="2762.92"/>
    <s v="Take Away"/>
    <x v="0"/>
    <x v="1"/>
    <s v="App"/>
    <x v="2"/>
    <x v="0"/>
    <n v="15"/>
    <x v="2"/>
    <s v="Ninguna"/>
    <x v="5"/>
    <x v="0"/>
    <x v="2"/>
    <n v="10.7"/>
    <x v="2"/>
    <n v="34"/>
    <n v="32"/>
  </r>
  <r>
    <s v="VTA03241"/>
    <x v="68"/>
    <n v="10"/>
    <x v="5"/>
    <x v="5"/>
    <x v="2"/>
    <x v="2"/>
    <x v="269"/>
    <s v="Córdoba Shopping"/>
    <x v="3"/>
    <x v="31"/>
    <x v="9"/>
    <s v="Pequeño"/>
    <x v="2"/>
    <x v="4"/>
    <n v="1368.96"/>
    <x v="0"/>
    <n v="2737.92"/>
    <s v="Take Away"/>
    <x v="0"/>
    <x v="1"/>
    <s v="Efectivo"/>
    <x v="0"/>
    <x v="1"/>
    <n v="0"/>
    <x v="1"/>
    <s v="Happy Hour"/>
    <x v="5"/>
    <x v="0"/>
    <x v="1"/>
    <n v="9.1"/>
    <x v="3"/>
    <n v="26"/>
    <n v="24"/>
  </r>
  <r>
    <s v="VTA03300"/>
    <x v="68"/>
    <n v="10"/>
    <x v="5"/>
    <x v="5"/>
    <x v="2"/>
    <x v="2"/>
    <x v="73"/>
    <s v="San Lorenzo 25, Nueva Córdoba"/>
    <x v="0"/>
    <x v="21"/>
    <x v="1"/>
    <s v=""/>
    <x v="0"/>
    <x v="3"/>
    <n v="735.17"/>
    <x v="1"/>
    <n v="3675.85"/>
    <s v="Delivery"/>
    <x v="0"/>
    <x v="2"/>
    <s v="App"/>
    <x v="2"/>
    <x v="0"/>
    <n v="0"/>
    <x v="1"/>
    <s v="Happy Hour"/>
    <x v="4"/>
    <x v="1"/>
    <x v="2"/>
    <n v="10"/>
    <x v="1"/>
    <n v="50"/>
    <n v="45"/>
  </r>
  <r>
    <s v="VTA03454"/>
    <x v="68"/>
    <n v="10"/>
    <x v="5"/>
    <x v="5"/>
    <x v="2"/>
    <x v="2"/>
    <x v="248"/>
    <s v="Calle San Lorenzo 47"/>
    <x v="1"/>
    <x v="14"/>
    <x v="6"/>
    <s v=""/>
    <x v="0"/>
    <x v="4"/>
    <n v="2947.59"/>
    <x v="2"/>
    <n v="5895.18"/>
    <s v="Delivery"/>
    <x v="1"/>
    <x v="2"/>
    <s v="Efectivo"/>
    <x v="0"/>
    <x v="1"/>
    <n v="0"/>
    <x v="2"/>
    <s v="Ninguna"/>
    <x v="0"/>
    <x v="0"/>
    <x v="3"/>
    <n v="2.2000000000000002"/>
    <x v="3"/>
    <n v="12"/>
    <n v="10"/>
  </r>
  <r>
    <s v="VTA03464"/>
    <x v="68"/>
    <n v="10"/>
    <x v="5"/>
    <x v="5"/>
    <x v="2"/>
    <x v="2"/>
    <x v="261"/>
    <s v="Avenida Colón 608"/>
    <x v="2"/>
    <x v="9"/>
    <x v="7"/>
    <s v=""/>
    <x v="0"/>
    <x v="2"/>
    <n v="2269.61"/>
    <x v="2"/>
    <n v="2269.61"/>
    <s v="Take Away"/>
    <x v="0"/>
    <x v="1"/>
    <s v="Tarjeta"/>
    <x v="1"/>
    <x v="1"/>
    <n v="0"/>
    <x v="2"/>
    <s v="Ninguna"/>
    <x v="3"/>
    <x v="2"/>
    <x v="0"/>
    <n v="13.5"/>
    <x v="3"/>
    <n v="15"/>
    <n v="14"/>
  </r>
  <r>
    <s v="VTA03854"/>
    <x v="68"/>
    <n v="10"/>
    <x v="5"/>
    <x v="5"/>
    <x v="2"/>
    <x v="2"/>
    <x v="653"/>
    <s v="Córdoba Shopping"/>
    <x v="3"/>
    <x v="19"/>
    <x v="7"/>
    <s v=""/>
    <x v="0"/>
    <x v="0"/>
    <n v="2963.51"/>
    <x v="2"/>
    <n v="8890.5300000000007"/>
    <s v="En tienda"/>
    <x v="1"/>
    <x v="0"/>
    <s v="App"/>
    <x v="2"/>
    <x v="0"/>
    <n v="10"/>
    <x v="0"/>
    <s v="2x1"/>
    <x v="4"/>
    <x v="0"/>
    <x v="3"/>
    <n v="4.5999999999999996"/>
    <x v="3"/>
    <n v="13"/>
    <n v="10"/>
  </r>
  <r>
    <s v="VTA03894"/>
    <x v="68"/>
    <n v="10"/>
    <x v="5"/>
    <x v="5"/>
    <x v="2"/>
    <x v="2"/>
    <x v="789"/>
    <s v="Córdoba Shopping"/>
    <x v="3"/>
    <x v="6"/>
    <x v="5"/>
    <s v=""/>
    <x v="0"/>
    <x v="4"/>
    <n v="2175.5700000000002"/>
    <x v="2"/>
    <n v="4351.1400000000003"/>
    <s v="En tienda"/>
    <x v="0"/>
    <x v="0"/>
    <s v="App"/>
    <x v="2"/>
    <x v="0"/>
    <n v="10"/>
    <x v="3"/>
    <s v="Combo"/>
    <x v="5"/>
    <x v="1"/>
    <x v="3"/>
    <n v="4"/>
    <x v="3"/>
    <n v="22"/>
    <n v="20"/>
  </r>
  <r>
    <s v="VTA03962"/>
    <x v="68"/>
    <n v="10"/>
    <x v="5"/>
    <x v="5"/>
    <x v="2"/>
    <x v="2"/>
    <x v="65"/>
    <s v="Córdoba Shopping"/>
    <x v="3"/>
    <x v="12"/>
    <x v="4"/>
    <s v="Grande"/>
    <x v="3"/>
    <x v="2"/>
    <n v="1351.68"/>
    <x v="0"/>
    <n v="1351.68"/>
    <s v="En tienda"/>
    <x v="0"/>
    <x v="0"/>
    <s v="Tarjeta"/>
    <x v="1"/>
    <x v="1"/>
    <n v="0"/>
    <x v="3"/>
    <s v="Combo"/>
    <x v="4"/>
    <x v="2"/>
    <x v="2"/>
    <n v="11.1"/>
    <x v="2"/>
    <n v="16"/>
    <n v="15"/>
  </r>
  <r>
    <s v="VTA04012"/>
    <x v="68"/>
    <n v="10"/>
    <x v="5"/>
    <x v="5"/>
    <x v="2"/>
    <x v="2"/>
    <x v="307"/>
    <s v="Avenida Colón 608"/>
    <x v="2"/>
    <x v="6"/>
    <x v="5"/>
    <s v=""/>
    <x v="0"/>
    <x v="1"/>
    <n v="2119.3200000000002"/>
    <x v="2"/>
    <n v="8477.2800000000007"/>
    <s v="En tienda"/>
    <x v="1"/>
    <x v="0"/>
    <s v="App"/>
    <x v="2"/>
    <x v="1"/>
    <n v="0"/>
    <x v="1"/>
    <s v="Happy Hour"/>
    <x v="1"/>
    <x v="2"/>
    <x v="2"/>
    <n v="11.7"/>
    <x v="0"/>
    <n v="40"/>
    <n v="36"/>
  </r>
  <r>
    <s v="VTA04023"/>
    <x v="68"/>
    <n v="10"/>
    <x v="5"/>
    <x v="5"/>
    <x v="2"/>
    <x v="2"/>
    <x v="312"/>
    <s v="Córdoba Shopping"/>
    <x v="3"/>
    <x v="7"/>
    <x v="6"/>
    <s v=""/>
    <x v="0"/>
    <x v="0"/>
    <n v="3111.87"/>
    <x v="3"/>
    <n v="9335.61"/>
    <s v="En tienda"/>
    <x v="1"/>
    <x v="0"/>
    <s v="App"/>
    <x v="2"/>
    <x v="0"/>
    <n v="0"/>
    <x v="0"/>
    <s v="2x1"/>
    <x v="1"/>
    <x v="1"/>
    <x v="3"/>
    <n v="4.5"/>
    <x v="4"/>
    <n v="32"/>
    <n v="29"/>
  </r>
  <r>
    <s v="VTA04036"/>
    <x v="68"/>
    <n v="10"/>
    <x v="5"/>
    <x v="5"/>
    <x v="2"/>
    <x v="2"/>
    <x v="420"/>
    <s v="Avenida Colón 608"/>
    <x v="2"/>
    <x v="8"/>
    <x v="0"/>
    <s v=""/>
    <x v="0"/>
    <x v="3"/>
    <n v="1440.38"/>
    <x v="0"/>
    <n v="7201.9"/>
    <s v="En tienda"/>
    <x v="1"/>
    <x v="0"/>
    <s v="Tarjeta"/>
    <x v="1"/>
    <x v="0"/>
    <n v="15"/>
    <x v="3"/>
    <s v="Combo"/>
    <x v="5"/>
    <x v="0"/>
    <x v="1"/>
    <n v="5.5"/>
    <x v="1"/>
    <n v="47"/>
    <n v="42"/>
  </r>
  <r>
    <s v="VTA04183"/>
    <x v="68"/>
    <n v="10"/>
    <x v="5"/>
    <x v="5"/>
    <x v="2"/>
    <x v="2"/>
    <x v="390"/>
    <s v="Calle San Lorenzo 47"/>
    <x v="1"/>
    <x v="21"/>
    <x v="1"/>
    <s v=""/>
    <x v="0"/>
    <x v="2"/>
    <n v="1270.49"/>
    <x v="0"/>
    <n v="1270.49"/>
    <s v="Take Away"/>
    <x v="0"/>
    <x v="1"/>
    <s v="Tarjeta"/>
    <x v="1"/>
    <x v="1"/>
    <n v="0"/>
    <x v="3"/>
    <s v="Combo"/>
    <x v="3"/>
    <x v="0"/>
    <x v="0"/>
    <n v="13"/>
    <x v="1"/>
    <n v="11"/>
    <n v="10"/>
  </r>
  <r>
    <s v="VTA04285"/>
    <x v="68"/>
    <n v="10"/>
    <x v="5"/>
    <x v="5"/>
    <x v="2"/>
    <x v="2"/>
    <x v="780"/>
    <s v="Calle San Lorenzo 47"/>
    <x v="1"/>
    <x v="15"/>
    <x v="10"/>
    <s v=""/>
    <x v="0"/>
    <x v="2"/>
    <n v="1985.59"/>
    <x v="0"/>
    <n v="1985.59"/>
    <s v="Delivery"/>
    <x v="0"/>
    <x v="2"/>
    <s v="Tarjeta"/>
    <x v="1"/>
    <x v="1"/>
    <n v="0"/>
    <x v="2"/>
    <s v="Ninguna"/>
    <x v="0"/>
    <x v="2"/>
    <x v="1"/>
    <n v="8.9"/>
    <x v="1"/>
    <n v="44"/>
    <n v="43"/>
  </r>
  <r>
    <s v="VTA04292"/>
    <x v="68"/>
    <n v="10"/>
    <x v="5"/>
    <x v="5"/>
    <x v="2"/>
    <x v="2"/>
    <x v="740"/>
    <s v="San Lorenzo 25, Nueva Córdoba"/>
    <x v="0"/>
    <x v="3"/>
    <x v="3"/>
    <s v=""/>
    <x v="0"/>
    <x v="4"/>
    <n v="1650.55"/>
    <x v="0"/>
    <n v="3301.1"/>
    <s v="Delivery"/>
    <x v="0"/>
    <x v="2"/>
    <s v="Tarjeta"/>
    <x v="1"/>
    <x v="1"/>
    <n v="0"/>
    <x v="2"/>
    <s v="Ninguna"/>
    <x v="1"/>
    <x v="2"/>
    <x v="1"/>
    <n v="8.6"/>
    <x v="1"/>
    <n v="41"/>
    <n v="39"/>
  </r>
  <r>
    <s v="VTA04462"/>
    <x v="68"/>
    <n v="10"/>
    <x v="5"/>
    <x v="5"/>
    <x v="2"/>
    <x v="2"/>
    <x v="326"/>
    <s v="Calle San Lorenzo 47"/>
    <x v="1"/>
    <x v="6"/>
    <x v="5"/>
    <s v=""/>
    <x v="0"/>
    <x v="1"/>
    <n v="1873.74"/>
    <x v="0"/>
    <n v="7494.96"/>
    <s v="En tienda"/>
    <x v="1"/>
    <x v="0"/>
    <s v="Efectivo"/>
    <x v="0"/>
    <x v="1"/>
    <n v="0"/>
    <x v="3"/>
    <s v="Combo"/>
    <x v="4"/>
    <x v="0"/>
    <x v="0"/>
    <n v="13.7"/>
    <x v="3"/>
    <n v="33"/>
    <n v="29"/>
  </r>
  <r>
    <s v="VTA04604"/>
    <x v="68"/>
    <n v="10"/>
    <x v="5"/>
    <x v="5"/>
    <x v="2"/>
    <x v="2"/>
    <x v="295"/>
    <s v="Avenida Colón 608"/>
    <x v="2"/>
    <x v="14"/>
    <x v="6"/>
    <s v=""/>
    <x v="0"/>
    <x v="4"/>
    <n v="2957.32"/>
    <x v="2"/>
    <n v="5914.64"/>
    <s v="Delivery"/>
    <x v="1"/>
    <x v="2"/>
    <s v="Efectivo"/>
    <x v="0"/>
    <x v="0"/>
    <n v="10"/>
    <x v="0"/>
    <s v="2x1"/>
    <x v="3"/>
    <x v="2"/>
    <x v="1"/>
    <n v="7.6"/>
    <x v="4"/>
    <n v="22"/>
    <n v="20"/>
  </r>
  <r>
    <s v="VTA04723"/>
    <x v="68"/>
    <n v="10"/>
    <x v="5"/>
    <x v="5"/>
    <x v="2"/>
    <x v="2"/>
    <x v="757"/>
    <s v="Avenida Colón 608"/>
    <x v="2"/>
    <x v="14"/>
    <x v="6"/>
    <s v=""/>
    <x v="0"/>
    <x v="0"/>
    <n v="3146.31"/>
    <x v="3"/>
    <n v="9438.93"/>
    <s v="Take Away"/>
    <x v="1"/>
    <x v="1"/>
    <s v="Efectivo"/>
    <x v="0"/>
    <x v="0"/>
    <n v="15"/>
    <x v="2"/>
    <s v="Ninguna"/>
    <x v="4"/>
    <x v="0"/>
    <x v="1"/>
    <n v="9.4"/>
    <x v="3"/>
    <n v="28"/>
    <n v="25"/>
  </r>
  <r>
    <s v="VTA04812"/>
    <x v="68"/>
    <n v="10"/>
    <x v="5"/>
    <x v="5"/>
    <x v="2"/>
    <x v="2"/>
    <x v="171"/>
    <s v="Avenida Colón 608"/>
    <x v="2"/>
    <x v="21"/>
    <x v="1"/>
    <s v=""/>
    <x v="0"/>
    <x v="0"/>
    <n v="1015.45"/>
    <x v="0"/>
    <n v="3046.35"/>
    <s v="Delivery"/>
    <x v="0"/>
    <x v="2"/>
    <s v="App"/>
    <x v="2"/>
    <x v="0"/>
    <n v="15"/>
    <x v="3"/>
    <s v="Combo"/>
    <x v="1"/>
    <x v="0"/>
    <x v="3"/>
    <n v="3.1"/>
    <x v="4"/>
    <n v="16"/>
    <n v="13"/>
  </r>
  <r>
    <s v="VTA04916"/>
    <x v="68"/>
    <n v="10"/>
    <x v="5"/>
    <x v="5"/>
    <x v="2"/>
    <x v="2"/>
    <x v="448"/>
    <s v="San Lorenzo 25, Nueva Córdoba"/>
    <x v="0"/>
    <x v="0"/>
    <x v="0"/>
    <s v=""/>
    <x v="0"/>
    <x v="1"/>
    <n v="1224.25"/>
    <x v="0"/>
    <n v="4897"/>
    <s v="Delivery"/>
    <x v="0"/>
    <x v="2"/>
    <s v="Efectivo"/>
    <x v="0"/>
    <x v="1"/>
    <n v="0"/>
    <x v="0"/>
    <s v="2x1"/>
    <x v="2"/>
    <x v="1"/>
    <x v="0"/>
    <n v="13.7"/>
    <x v="4"/>
    <n v="47"/>
    <n v="43"/>
  </r>
  <r>
    <s v="VTA04951"/>
    <x v="68"/>
    <n v="10"/>
    <x v="5"/>
    <x v="5"/>
    <x v="2"/>
    <x v="2"/>
    <x v="596"/>
    <s v="Calle San Lorenzo 47"/>
    <x v="1"/>
    <x v="21"/>
    <x v="1"/>
    <s v=""/>
    <x v="0"/>
    <x v="4"/>
    <n v="917.05"/>
    <x v="1"/>
    <n v="1834.1"/>
    <s v="Delivery"/>
    <x v="0"/>
    <x v="2"/>
    <s v="App"/>
    <x v="2"/>
    <x v="0"/>
    <n v="10"/>
    <x v="3"/>
    <s v="Combo"/>
    <x v="4"/>
    <x v="1"/>
    <x v="1"/>
    <n v="8"/>
    <x v="3"/>
    <n v="48"/>
    <n v="46"/>
  </r>
  <r>
    <s v="VTA00022"/>
    <x v="69"/>
    <n v="11"/>
    <x v="6"/>
    <x v="6"/>
    <x v="2"/>
    <x v="2"/>
    <x v="445"/>
    <s v="San Lorenzo 25, Nueva Córdoba"/>
    <x v="0"/>
    <x v="1"/>
    <x v="1"/>
    <s v=""/>
    <x v="0"/>
    <x v="2"/>
    <n v="1187.82"/>
    <x v="0"/>
    <n v="1187.82"/>
    <s v="Delivery"/>
    <x v="0"/>
    <x v="2"/>
    <s v="App"/>
    <x v="2"/>
    <x v="1"/>
    <n v="0"/>
    <x v="2"/>
    <s v="Ninguna"/>
    <x v="0"/>
    <x v="1"/>
    <x v="3"/>
    <n v="3"/>
    <x v="2"/>
    <n v="28"/>
    <n v="27"/>
  </r>
  <r>
    <s v="VTA00232"/>
    <x v="69"/>
    <n v="11"/>
    <x v="6"/>
    <x v="6"/>
    <x v="2"/>
    <x v="2"/>
    <x v="128"/>
    <s v="Córdoba Shopping"/>
    <x v="3"/>
    <x v="8"/>
    <x v="0"/>
    <s v=""/>
    <x v="0"/>
    <x v="2"/>
    <n v="1052.98"/>
    <x v="0"/>
    <n v="1052.98"/>
    <s v="Take Away"/>
    <x v="0"/>
    <x v="1"/>
    <s v="Efectivo"/>
    <x v="0"/>
    <x v="0"/>
    <n v="0"/>
    <x v="2"/>
    <s v="Ninguna"/>
    <x v="3"/>
    <x v="1"/>
    <x v="1"/>
    <n v="6.9"/>
    <x v="3"/>
    <n v="32"/>
    <n v="31"/>
  </r>
  <r>
    <s v="VTA00275"/>
    <x v="69"/>
    <n v="11"/>
    <x v="6"/>
    <x v="6"/>
    <x v="2"/>
    <x v="2"/>
    <x v="780"/>
    <s v="Calle San Lorenzo 47"/>
    <x v="1"/>
    <x v="0"/>
    <x v="0"/>
    <s v=""/>
    <x v="0"/>
    <x v="0"/>
    <n v="1457.03"/>
    <x v="0"/>
    <n v="4371.09"/>
    <s v="En tienda"/>
    <x v="0"/>
    <x v="0"/>
    <s v="Efectivo"/>
    <x v="0"/>
    <x v="0"/>
    <n v="15"/>
    <x v="2"/>
    <s v="Ninguna"/>
    <x v="5"/>
    <x v="2"/>
    <x v="3"/>
    <n v="2.5"/>
    <x v="2"/>
    <n v="49"/>
    <n v="46"/>
  </r>
  <r>
    <s v="VTA00514"/>
    <x v="69"/>
    <n v="11"/>
    <x v="6"/>
    <x v="6"/>
    <x v="2"/>
    <x v="2"/>
    <x v="532"/>
    <s v="San Lorenzo 25, Nueva Córdoba"/>
    <x v="0"/>
    <x v="31"/>
    <x v="9"/>
    <s v="Grande"/>
    <x v="3"/>
    <x v="0"/>
    <n v="1511.61"/>
    <x v="0"/>
    <n v="4534.83"/>
    <s v="Take Away"/>
    <x v="0"/>
    <x v="1"/>
    <s v="Tarjeta"/>
    <x v="1"/>
    <x v="0"/>
    <n v="10"/>
    <x v="0"/>
    <s v="2x1"/>
    <x v="0"/>
    <x v="1"/>
    <x v="3"/>
    <n v="4.2"/>
    <x v="2"/>
    <n v="27"/>
    <n v="24"/>
  </r>
  <r>
    <s v="VTA00583"/>
    <x v="69"/>
    <n v="11"/>
    <x v="6"/>
    <x v="6"/>
    <x v="2"/>
    <x v="2"/>
    <x v="699"/>
    <s v="Córdoba Shopping"/>
    <x v="3"/>
    <x v="3"/>
    <x v="3"/>
    <s v=""/>
    <x v="0"/>
    <x v="4"/>
    <n v="1438.32"/>
    <x v="0"/>
    <n v="2876.64"/>
    <s v="En tienda"/>
    <x v="0"/>
    <x v="0"/>
    <s v="App"/>
    <x v="2"/>
    <x v="1"/>
    <n v="0"/>
    <x v="1"/>
    <s v="Happy Hour"/>
    <x v="2"/>
    <x v="1"/>
    <x v="0"/>
    <n v="14.6"/>
    <x v="4"/>
    <n v="26"/>
    <n v="24"/>
  </r>
  <r>
    <s v="VTA00648"/>
    <x v="69"/>
    <n v="11"/>
    <x v="6"/>
    <x v="6"/>
    <x v="2"/>
    <x v="2"/>
    <x v="328"/>
    <s v="San Lorenzo 25, Nueva Córdoba"/>
    <x v="0"/>
    <x v="6"/>
    <x v="5"/>
    <s v=""/>
    <x v="0"/>
    <x v="4"/>
    <n v="2019.9"/>
    <x v="2"/>
    <n v="4039.8"/>
    <s v="Delivery"/>
    <x v="0"/>
    <x v="2"/>
    <s v="App"/>
    <x v="2"/>
    <x v="0"/>
    <n v="15"/>
    <x v="0"/>
    <s v="2x1"/>
    <x v="4"/>
    <x v="1"/>
    <x v="1"/>
    <n v="8.3000000000000007"/>
    <x v="0"/>
    <n v="40"/>
    <n v="38"/>
  </r>
  <r>
    <s v="VTA00713"/>
    <x v="69"/>
    <n v="11"/>
    <x v="6"/>
    <x v="6"/>
    <x v="2"/>
    <x v="2"/>
    <x v="179"/>
    <s v="San Lorenzo 25, Nueva Córdoba"/>
    <x v="0"/>
    <x v="10"/>
    <x v="8"/>
    <s v="Pequeño"/>
    <x v="2"/>
    <x v="4"/>
    <n v="1727.67"/>
    <x v="0"/>
    <n v="3455.34"/>
    <s v="Take Away"/>
    <x v="0"/>
    <x v="1"/>
    <s v="Tarjeta"/>
    <x v="1"/>
    <x v="1"/>
    <n v="0"/>
    <x v="3"/>
    <s v="Combo"/>
    <x v="5"/>
    <x v="0"/>
    <x v="1"/>
    <n v="6.5"/>
    <x v="2"/>
    <n v="34"/>
    <n v="32"/>
  </r>
  <r>
    <s v="VTA00868"/>
    <x v="69"/>
    <n v="11"/>
    <x v="6"/>
    <x v="6"/>
    <x v="2"/>
    <x v="2"/>
    <x v="165"/>
    <s v="Calle San Lorenzo 47"/>
    <x v="1"/>
    <x v="9"/>
    <x v="7"/>
    <s v=""/>
    <x v="0"/>
    <x v="2"/>
    <n v="2597.83"/>
    <x v="2"/>
    <n v="2597.83"/>
    <s v="Take Away"/>
    <x v="0"/>
    <x v="1"/>
    <s v="App"/>
    <x v="2"/>
    <x v="0"/>
    <n v="0"/>
    <x v="2"/>
    <s v="Ninguna"/>
    <x v="0"/>
    <x v="2"/>
    <x v="1"/>
    <n v="9.8000000000000007"/>
    <x v="3"/>
    <n v="13"/>
    <n v="12"/>
  </r>
  <r>
    <s v="VTA00891"/>
    <x v="69"/>
    <n v="11"/>
    <x v="6"/>
    <x v="6"/>
    <x v="2"/>
    <x v="2"/>
    <x v="229"/>
    <s v="San Lorenzo 25, Nueva Córdoba"/>
    <x v="0"/>
    <x v="15"/>
    <x v="10"/>
    <s v=""/>
    <x v="0"/>
    <x v="3"/>
    <n v="1788.99"/>
    <x v="0"/>
    <n v="8944.9500000000007"/>
    <s v="En tienda"/>
    <x v="1"/>
    <x v="0"/>
    <s v="Efectivo"/>
    <x v="0"/>
    <x v="1"/>
    <n v="0"/>
    <x v="3"/>
    <s v="Combo"/>
    <x v="1"/>
    <x v="1"/>
    <x v="1"/>
    <n v="5.6"/>
    <x v="1"/>
    <n v="50"/>
    <n v="45"/>
  </r>
  <r>
    <s v="VTA00942"/>
    <x v="69"/>
    <n v="11"/>
    <x v="6"/>
    <x v="6"/>
    <x v="2"/>
    <x v="2"/>
    <x v="409"/>
    <s v="Avenida Colón 608"/>
    <x v="2"/>
    <x v="21"/>
    <x v="1"/>
    <s v=""/>
    <x v="0"/>
    <x v="2"/>
    <n v="829.24"/>
    <x v="1"/>
    <n v="829.24"/>
    <s v="Take Away"/>
    <x v="0"/>
    <x v="1"/>
    <s v="Tarjeta"/>
    <x v="1"/>
    <x v="0"/>
    <n v="10"/>
    <x v="2"/>
    <s v="Ninguna"/>
    <x v="2"/>
    <x v="1"/>
    <x v="1"/>
    <n v="5.4"/>
    <x v="2"/>
    <n v="43"/>
    <n v="42"/>
  </r>
  <r>
    <s v="VTA00993"/>
    <x v="69"/>
    <n v="11"/>
    <x v="6"/>
    <x v="6"/>
    <x v="2"/>
    <x v="2"/>
    <x v="492"/>
    <s v="Córdoba Shopping"/>
    <x v="3"/>
    <x v="10"/>
    <x v="8"/>
    <s v="Venti"/>
    <x v="4"/>
    <x v="2"/>
    <n v="2046.25"/>
    <x v="2"/>
    <n v="2046.25"/>
    <s v="En tienda"/>
    <x v="0"/>
    <x v="0"/>
    <s v="Efectivo"/>
    <x v="0"/>
    <x v="0"/>
    <n v="10"/>
    <x v="1"/>
    <s v="Happy Hour"/>
    <x v="4"/>
    <x v="1"/>
    <x v="1"/>
    <n v="5.3"/>
    <x v="0"/>
    <n v="35"/>
    <n v="34"/>
  </r>
  <r>
    <s v="VTA01028"/>
    <x v="69"/>
    <n v="11"/>
    <x v="6"/>
    <x v="6"/>
    <x v="2"/>
    <x v="2"/>
    <x v="501"/>
    <s v="San Lorenzo 25, Nueva Córdoba"/>
    <x v="0"/>
    <x v="19"/>
    <x v="7"/>
    <s v=""/>
    <x v="0"/>
    <x v="3"/>
    <n v="2979.83"/>
    <x v="2"/>
    <n v="14899.15"/>
    <s v="Delivery"/>
    <x v="2"/>
    <x v="2"/>
    <s v="App"/>
    <x v="2"/>
    <x v="0"/>
    <n v="0"/>
    <x v="0"/>
    <s v="2x1"/>
    <x v="4"/>
    <x v="0"/>
    <x v="3"/>
    <n v="2.4"/>
    <x v="0"/>
    <n v="23"/>
    <n v="18"/>
  </r>
  <r>
    <s v="VTA01182"/>
    <x v="69"/>
    <n v="11"/>
    <x v="6"/>
    <x v="6"/>
    <x v="2"/>
    <x v="2"/>
    <x v="180"/>
    <s v="San Lorenzo 25, Nueva Córdoba"/>
    <x v="0"/>
    <x v="32"/>
    <x v="9"/>
    <s v="Grande"/>
    <x v="3"/>
    <x v="3"/>
    <n v="1271.81"/>
    <x v="0"/>
    <n v="6359.05"/>
    <s v="En tienda"/>
    <x v="1"/>
    <x v="0"/>
    <s v="Tarjeta"/>
    <x v="1"/>
    <x v="0"/>
    <n v="10"/>
    <x v="2"/>
    <s v="Ninguna"/>
    <x v="1"/>
    <x v="0"/>
    <x v="0"/>
    <n v="13"/>
    <x v="1"/>
    <n v="36"/>
    <n v="31"/>
  </r>
  <r>
    <s v="VTA01293"/>
    <x v="69"/>
    <n v="11"/>
    <x v="6"/>
    <x v="6"/>
    <x v="2"/>
    <x v="2"/>
    <x v="275"/>
    <s v="Avenida Colón 608"/>
    <x v="2"/>
    <x v="4"/>
    <x v="2"/>
    <s v=""/>
    <x v="0"/>
    <x v="4"/>
    <n v="1233.3499999999999"/>
    <x v="0"/>
    <n v="2466.6999999999998"/>
    <s v="Delivery"/>
    <x v="0"/>
    <x v="2"/>
    <s v="Efectivo"/>
    <x v="0"/>
    <x v="0"/>
    <n v="0"/>
    <x v="3"/>
    <s v="Combo"/>
    <x v="1"/>
    <x v="2"/>
    <x v="1"/>
    <n v="8.6999999999999993"/>
    <x v="2"/>
    <n v="38"/>
    <n v="36"/>
  </r>
  <r>
    <s v="VTA01583"/>
    <x v="69"/>
    <n v="11"/>
    <x v="6"/>
    <x v="6"/>
    <x v="2"/>
    <x v="2"/>
    <x v="679"/>
    <s v="Avenida Colón 608"/>
    <x v="2"/>
    <x v="14"/>
    <x v="6"/>
    <s v=""/>
    <x v="0"/>
    <x v="4"/>
    <n v="2758.43"/>
    <x v="2"/>
    <n v="5516.86"/>
    <s v="Delivery"/>
    <x v="1"/>
    <x v="2"/>
    <s v="App"/>
    <x v="2"/>
    <x v="0"/>
    <n v="0"/>
    <x v="2"/>
    <s v="Ninguna"/>
    <x v="3"/>
    <x v="2"/>
    <x v="0"/>
    <n v="14"/>
    <x v="1"/>
    <n v="22"/>
    <n v="20"/>
  </r>
  <r>
    <s v="VTA01774"/>
    <x v="69"/>
    <n v="11"/>
    <x v="6"/>
    <x v="6"/>
    <x v="2"/>
    <x v="2"/>
    <x v="613"/>
    <s v="San Lorenzo 25, Nueva Córdoba"/>
    <x v="0"/>
    <x v="8"/>
    <x v="0"/>
    <s v=""/>
    <x v="0"/>
    <x v="2"/>
    <n v="1217.67"/>
    <x v="0"/>
    <n v="1217.67"/>
    <s v="Delivery"/>
    <x v="0"/>
    <x v="2"/>
    <s v="Tarjeta"/>
    <x v="1"/>
    <x v="1"/>
    <n v="0"/>
    <x v="3"/>
    <s v="Combo"/>
    <x v="1"/>
    <x v="2"/>
    <x v="2"/>
    <n v="12.8"/>
    <x v="3"/>
    <n v="18"/>
    <n v="17"/>
  </r>
  <r>
    <s v="VTA01984"/>
    <x v="69"/>
    <n v="11"/>
    <x v="6"/>
    <x v="6"/>
    <x v="2"/>
    <x v="2"/>
    <x v="620"/>
    <s v="Calle San Lorenzo 47"/>
    <x v="1"/>
    <x v="3"/>
    <x v="3"/>
    <s v=""/>
    <x v="0"/>
    <x v="2"/>
    <n v="1441.02"/>
    <x v="0"/>
    <n v="1441.02"/>
    <s v="Delivery"/>
    <x v="0"/>
    <x v="2"/>
    <s v="Efectivo"/>
    <x v="0"/>
    <x v="1"/>
    <n v="0"/>
    <x v="2"/>
    <s v="Ninguna"/>
    <x v="5"/>
    <x v="0"/>
    <x v="1"/>
    <n v="7.8"/>
    <x v="2"/>
    <n v="39"/>
    <n v="38"/>
  </r>
  <r>
    <s v="VTA02030"/>
    <x v="69"/>
    <n v="11"/>
    <x v="6"/>
    <x v="6"/>
    <x v="2"/>
    <x v="2"/>
    <x v="710"/>
    <s v="Calle San Lorenzo 47"/>
    <x v="1"/>
    <x v="21"/>
    <x v="1"/>
    <s v=""/>
    <x v="0"/>
    <x v="2"/>
    <n v="811.84"/>
    <x v="1"/>
    <n v="811.84"/>
    <s v="Delivery"/>
    <x v="0"/>
    <x v="2"/>
    <s v="App"/>
    <x v="2"/>
    <x v="1"/>
    <n v="0"/>
    <x v="1"/>
    <s v="Happy Hour"/>
    <x v="0"/>
    <x v="2"/>
    <x v="1"/>
    <n v="6.7"/>
    <x v="1"/>
    <n v="30"/>
    <n v="29"/>
  </r>
  <r>
    <s v="VTA02655"/>
    <x v="69"/>
    <n v="11"/>
    <x v="6"/>
    <x v="6"/>
    <x v="2"/>
    <x v="2"/>
    <x v="292"/>
    <s v="Calle San Lorenzo 47"/>
    <x v="1"/>
    <x v="17"/>
    <x v="9"/>
    <s v="Pequeño"/>
    <x v="2"/>
    <x v="3"/>
    <n v="1370.86"/>
    <x v="0"/>
    <n v="6854.3"/>
    <s v="Take Away"/>
    <x v="1"/>
    <x v="1"/>
    <s v="Efectivo"/>
    <x v="0"/>
    <x v="1"/>
    <n v="0"/>
    <x v="3"/>
    <s v="Combo"/>
    <x v="1"/>
    <x v="2"/>
    <x v="1"/>
    <n v="5.7"/>
    <x v="1"/>
    <n v="42"/>
    <n v="37"/>
  </r>
  <r>
    <s v="VTA02659"/>
    <x v="69"/>
    <n v="11"/>
    <x v="6"/>
    <x v="6"/>
    <x v="2"/>
    <x v="2"/>
    <x v="566"/>
    <s v="Avenida Colón 608"/>
    <x v="2"/>
    <x v="9"/>
    <x v="7"/>
    <s v=""/>
    <x v="0"/>
    <x v="0"/>
    <n v="2372.52"/>
    <x v="2"/>
    <n v="7117.56"/>
    <s v="En tienda"/>
    <x v="1"/>
    <x v="0"/>
    <s v="App"/>
    <x v="2"/>
    <x v="0"/>
    <n v="0"/>
    <x v="0"/>
    <s v="2x1"/>
    <x v="1"/>
    <x v="2"/>
    <x v="1"/>
    <n v="9.3000000000000007"/>
    <x v="3"/>
    <n v="18"/>
    <n v="15"/>
  </r>
  <r>
    <s v="VTA02757"/>
    <x v="69"/>
    <n v="11"/>
    <x v="6"/>
    <x v="6"/>
    <x v="2"/>
    <x v="2"/>
    <x v="524"/>
    <s v="Córdoba Shopping"/>
    <x v="3"/>
    <x v="10"/>
    <x v="8"/>
    <s v="Venti"/>
    <x v="4"/>
    <x v="0"/>
    <n v="2096.14"/>
    <x v="2"/>
    <n v="6288.42"/>
    <s v="Take Away"/>
    <x v="1"/>
    <x v="1"/>
    <s v="Tarjeta"/>
    <x v="1"/>
    <x v="0"/>
    <n v="10"/>
    <x v="0"/>
    <s v="2x1"/>
    <x v="3"/>
    <x v="1"/>
    <x v="1"/>
    <n v="6.2"/>
    <x v="3"/>
    <n v="39"/>
    <n v="36"/>
  </r>
  <r>
    <s v="VTA02761"/>
    <x v="69"/>
    <n v="11"/>
    <x v="6"/>
    <x v="6"/>
    <x v="2"/>
    <x v="2"/>
    <x v="191"/>
    <s v="Calle San Lorenzo 47"/>
    <x v="1"/>
    <x v="14"/>
    <x v="6"/>
    <s v=""/>
    <x v="0"/>
    <x v="2"/>
    <n v="2728.36"/>
    <x v="2"/>
    <n v="2728.36"/>
    <s v="Take Away"/>
    <x v="0"/>
    <x v="1"/>
    <s v="App"/>
    <x v="2"/>
    <x v="1"/>
    <n v="0"/>
    <x v="3"/>
    <s v="Combo"/>
    <x v="5"/>
    <x v="2"/>
    <x v="0"/>
    <n v="13.1"/>
    <x v="4"/>
    <n v="19"/>
    <n v="18"/>
  </r>
  <r>
    <s v="VTA02809"/>
    <x v="69"/>
    <n v="11"/>
    <x v="6"/>
    <x v="6"/>
    <x v="2"/>
    <x v="2"/>
    <x v="320"/>
    <s v="San Lorenzo 25, Nueva Córdoba"/>
    <x v="0"/>
    <x v="33"/>
    <x v="4"/>
    <s v="Grande"/>
    <x v="3"/>
    <x v="1"/>
    <n v="1846.72"/>
    <x v="0"/>
    <n v="7386.88"/>
    <s v="Take Away"/>
    <x v="1"/>
    <x v="1"/>
    <s v="Tarjeta"/>
    <x v="1"/>
    <x v="0"/>
    <n v="15"/>
    <x v="2"/>
    <s v="Ninguna"/>
    <x v="2"/>
    <x v="2"/>
    <x v="3"/>
    <n v="3.9"/>
    <x v="2"/>
    <n v="40"/>
    <n v="36"/>
  </r>
  <r>
    <s v="VTA02815"/>
    <x v="69"/>
    <n v="11"/>
    <x v="6"/>
    <x v="6"/>
    <x v="2"/>
    <x v="2"/>
    <x v="398"/>
    <s v="Calle San Lorenzo 47"/>
    <x v="1"/>
    <x v="3"/>
    <x v="3"/>
    <s v=""/>
    <x v="0"/>
    <x v="3"/>
    <n v="1146.97"/>
    <x v="0"/>
    <n v="5734.85"/>
    <s v="Take Away"/>
    <x v="1"/>
    <x v="1"/>
    <s v="Efectivo"/>
    <x v="0"/>
    <x v="1"/>
    <n v="0"/>
    <x v="0"/>
    <s v="2x1"/>
    <x v="1"/>
    <x v="1"/>
    <x v="2"/>
    <n v="12"/>
    <x v="4"/>
    <n v="31"/>
    <n v="26"/>
  </r>
  <r>
    <s v="VTA02862"/>
    <x v="69"/>
    <n v="11"/>
    <x v="6"/>
    <x v="6"/>
    <x v="2"/>
    <x v="2"/>
    <x v="348"/>
    <s v="Avenida Colón 608"/>
    <x v="2"/>
    <x v="8"/>
    <x v="0"/>
    <s v=""/>
    <x v="0"/>
    <x v="0"/>
    <n v="1396.13"/>
    <x v="0"/>
    <n v="4188.3900000000003"/>
    <s v="En tienda"/>
    <x v="0"/>
    <x v="0"/>
    <s v="Tarjeta"/>
    <x v="1"/>
    <x v="1"/>
    <n v="0"/>
    <x v="2"/>
    <s v="Ninguna"/>
    <x v="2"/>
    <x v="2"/>
    <x v="3"/>
    <n v="3.2"/>
    <x v="0"/>
    <n v="18"/>
    <n v="15"/>
  </r>
  <r>
    <s v="VTA02954"/>
    <x v="69"/>
    <n v="11"/>
    <x v="6"/>
    <x v="6"/>
    <x v="2"/>
    <x v="2"/>
    <x v="334"/>
    <s v="Calle San Lorenzo 47"/>
    <x v="1"/>
    <x v="9"/>
    <x v="7"/>
    <s v=""/>
    <x v="0"/>
    <x v="3"/>
    <n v="2513.31"/>
    <x v="2"/>
    <n v="12566.55"/>
    <s v="Delivery"/>
    <x v="2"/>
    <x v="2"/>
    <s v="Efectivo"/>
    <x v="0"/>
    <x v="0"/>
    <n v="0"/>
    <x v="1"/>
    <s v="Happy Hour"/>
    <x v="2"/>
    <x v="1"/>
    <x v="0"/>
    <n v="14.7"/>
    <x v="3"/>
    <n v="40"/>
    <n v="35"/>
  </r>
  <r>
    <s v="VTA03036"/>
    <x v="69"/>
    <n v="11"/>
    <x v="6"/>
    <x v="6"/>
    <x v="2"/>
    <x v="2"/>
    <x v="224"/>
    <s v="Calle San Lorenzo 47"/>
    <x v="1"/>
    <x v="33"/>
    <x v="4"/>
    <s v="Grande"/>
    <x v="3"/>
    <x v="4"/>
    <n v="1395.28"/>
    <x v="0"/>
    <n v="2790.56"/>
    <s v="Delivery"/>
    <x v="0"/>
    <x v="2"/>
    <s v="Tarjeta"/>
    <x v="1"/>
    <x v="0"/>
    <n v="15"/>
    <x v="0"/>
    <s v="2x1"/>
    <x v="0"/>
    <x v="0"/>
    <x v="3"/>
    <n v="4.7"/>
    <x v="2"/>
    <n v="10"/>
    <n v="8"/>
  </r>
  <r>
    <s v="VTA03163"/>
    <x v="69"/>
    <n v="11"/>
    <x v="6"/>
    <x v="6"/>
    <x v="2"/>
    <x v="2"/>
    <x v="436"/>
    <s v="San Lorenzo 25, Nueva Córdoba"/>
    <x v="0"/>
    <x v="25"/>
    <x v="2"/>
    <s v=""/>
    <x v="0"/>
    <x v="0"/>
    <n v="985.63"/>
    <x v="1"/>
    <n v="2956.89"/>
    <s v="Delivery"/>
    <x v="0"/>
    <x v="2"/>
    <s v="Efectivo"/>
    <x v="0"/>
    <x v="1"/>
    <n v="0"/>
    <x v="1"/>
    <s v="Happy Hour"/>
    <x v="5"/>
    <x v="1"/>
    <x v="1"/>
    <n v="6.7"/>
    <x v="4"/>
    <n v="50"/>
    <n v="47"/>
  </r>
  <r>
    <s v="VTA03182"/>
    <x v="69"/>
    <n v="11"/>
    <x v="6"/>
    <x v="6"/>
    <x v="2"/>
    <x v="2"/>
    <x v="142"/>
    <s v="Avenida Colón 608"/>
    <x v="2"/>
    <x v="21"/>
    <x v="1"/>
    <s v=""/>
    <x v="0"/>
    <x v="4"/>
    <n v="1003.18"/>
    <x v="0"/>
    <n v="2006.36"/>
    <s v="En tienda"/>
    <x v="0"/>
    <x v="0"/>
    <s v="App"/>
    <x v="2"/>
    <x v="1"/>
    <n v="0"/>
    <x v="2"/>
    <s v="Ninguna"/>
    <x v="4"/>
    <x v="2"/>
    <x v="0"/>
    <n v="14"/>
    <x v="1"/>
    <n v="30"/>
    <n v="28"/>
  </r>
  <r>
    <s v="VTA03388"/>
    <x v="69"/>
    <n v="11"/>
    <x v="6"/>
    <x v="6"/>
    <x v="2"/>
    <x v="2"/>
    <x v="822"/>
    <s v="Calle San Lorenzo 47"/>
    <x v="1"/>
    <x v="15"/>
    <x v="10"/>
    <s v=""/>
    <x v="0"/>
    <x v="3"/>
    <n v="1727.64"/>
    <x v="0"/>
    <n v="8638.2000000000007"/>
    <s v="Delivery"/>
    <x v="1"/>
    <x v="2"/>
    <s v="App"/>
    <x v="2"/>
    <x v="1"/>
    <n v="0"/>
    <x v="1"/>
    <s v="Happy Hour"/>
    <x v="1"/>
    <x v="2"/>
    <x v="0"/>
    <n v="13.9"/>
    <x v="2"/>
    <n v="18"/>
    <n v="13"/>
  </r>
  <r>
    <s v="VTA03572"/>
    <x v="69"/>
    <n v="11"/>
    <x v="6"/>
    <x v="6"/>
    <x v="2"/>
    <x v="2"/>
    <x v="627"/>
    <s v="Avenida Colón 608"/>
    <x v="2"/>
    <x v="11"/>
    <x v="9"/>
    <s v="Pequeño"/>
    <x v="2"/>
    <x v="4"/>
    <n v="1569.27"/>
    <x v="0"/>
    <n v="3138.54"/>
    <s v="Take Away"/>
    <x v="0"/>
    <x v="1"/>
    <s v="Efectivo"/>
    <x v="0"/>
    <x v="0"/>
    <n v="0"/>
    <x v="0"/>
    <s v="2x1"/>
    <x v="5"/>
    <x v="0"/>
    <x v="3"/>
    <n v="2.5"/>
    <x v="4"/>
    <n v="13"/>
    <n v="11"/>
  </r>
  <r>
    <s v="VTA03606"/>
    <x v="69"/>
    <n v="11"/>
    <x v="6"/>
    <x v="6"/>
    <x v="2"/>
    <x v="2"/>
    <x v="624"/>
    <s v="Avenida Colón 608"/>
    <x v="2"/>
    <x v="6"/>
    <x v="5"/>
    <s v=""/>
    <x v="0"/>
    <x v="1"/>
    <n v="1714.77"/>
    <x v="0"/>
    <n v="6859.08"/>
    <s v="Take Away"/>
    <x v="1"/>
    <x v="1"/>
    <s v="App"/>
    <x v="2"/>
    <x v="1"/>
    <n v="0"/>
    <x v="2"/>
    <s v="Ninguna"/>
    <x v="3"/>
    <x v="2"/>
    <x v="1"/>
    <n v="5.8"/>
    <x v="2"/>
    <n v="44"/>
    <n v="40"/>
  </r>
  <r>
    <s v="VTA03707"/>
    <x v="69"/>
    <n v="11"/>
    <x v="6"/>
    <x v="6"/>
    <x v="2"/>
    <x v="2"/>
    <x v="501"/>
    <s v="Avenida Colón 608"/>
    <x v="2"/>
    <x v="3"/>
    <x v="3"/>
    <s v=""/>
    <x v="0"/>
    <x v="1"/>
    <n v="1114.22"/>
    <x v="0"/>
    <n v="4456.88"/>
    <s v="Take Away"/>
    <x v="0"/>
    <x v="1"/>
    <s v="Efectivo"/>
    <x v="0"/>
    <x v="1"/>
    <n v="0"/>
    <x v="3"/>
    <s v="Combo"/>
    <x v="4"/>
    <x v="2"/>
    <x v="0"/>
    <n v="14.3"/>
    <x v="0"/>
    <n v="40"/>
    <n v="36"/>
  </r>
  <r>
    <s v="VTA03936"/>
    <x v="69"/>
    <n v="11"/>
    <x v="6"/>
    <x v="6"/>
    <x v="2"/>
    <x v="2"/>
    <x v="560"/>
    <s v="Avenida Colón 608"/>
    <x v="2"/>
    <x v="2"/>
    <x v="2"/>
    <s v=""/>
    <x v="0"/>
    <x v="3"/>
    <n v="1127.82"/>
    <x v="0"/>
    <n v="5639.1"/>
    <s v="Take Away"/>
    <x v="1"/>
    <x v="1"/>
    <s v="Tarjeta"/>
    <x v="1"/>
    <x v="1"/>
    <n v="0"/>
    <x v="3"/>
    <s v="Combo"/>
    <x v="3"/>
    <x v="0"/>
    <x v="0"/>
    <n v="15"/>
    <x v="3"/>
    <n v="34"/>
    <n v="29"/>
  </r>
  <r>
    <s v="VTA04042"/>
    <x v="69"/>
    <n v="11"/>
    <x v="6"/>
    <x v="6"/>
    <x v="2"/>
    <x v="2"/>
    <x v="456"/>
    <s v="Avenida Colón 608"/>
    <x v="2"/>
    <x v="10"/>
    <x v="8"/>
    <s v="Grande"/>
    <x v="3"/>
    <x v="1"/>
    <n v="1798.04"/>
    <x v="0"/>
    <n v="7192.16"/>
    <s v="En tienda"/>
    <x v="1"/>
    <x v="0"/>
    <s v="Efectivo"/>
    <x v="0"/>
    <x v="1"/>
    <n v="0"/>
    <x v="3"/>
    <s v="Combo"/>
    <x v="1"/>
    <x v="2"/>
    <x v="2"/>
    <n v="12.2"/>
    <x v="4"/>
    <n v="18"/>
    <n v="14"/>
  </r>
  <r>
    <s v="VTA04125"/>
    <x v="69"/>
    <n v="11"/>
    <x v="6"/>
    <x v="6"/>
    <x v="2"/>
    <x v="2"/>
    <x v="770"/>
    <s v="Avenida Colón 608"/>
    <x v="2"/>
    <x v="14"/>
    <x v="6"/>
    <s v=""/>
    <x v="0"/>
    <x v="4"/>
    <n v="2823.29"/>
    <x v="2"/>
    <n v="5646.58"/>
    <s v="Take Away"/>
    <x v="1"/>
    <x v="1"/>
    <s v="Tarjeta"/>
    <x v="1"/>
    <x v="1"/>
    <n v="0"/>
    <x v="2"/>
    <s v="Ninguna"/>
    <x v="2"/>
    <x v="0"/>
    <x v="3"/>
    <n v="4.5999999999999996"/>
    <x v="4"/>
    <n v="50"/>
    <n v="48"/>
  </r>
  <r>
    <s v="VTA04159"/>
    <x v="69"/>
    <n v="11"/>
    <x v="6"/>
    <x v="6"/>
    <x v="2"/>
    <x v="2"/>
    <x v="719"/>
    <s v="Avenida Colón 608"/>
    <x v="2"/>
    <x v="8"/>
    <x v="0"/>
    <s v=""/>
    <x v="0"/>
    <x v="4"/>
    <n v="1539.24"/>
    <x v="0"/>
    <n v="3078.48"/>
    <s v="En tienda"/>
    <x v="0"/>
    <x v="0"/>
    <s v="App"/>
    <x v="2"/>
    <x v="1"/>
    <n v="0"/>
    <x v="1"/>
    <s v="Happy Hour"/>
    <x v="3"/>
    <x v="2"/>
    <x v="0"/>
    <n v="13.7"/>
    <x v="3"/>
    <n v="23"/>
    <n v="21"/>
  </r>
  <r>
    <s v="VTA04330"/>
    <x v="69"/>
    <n v="11"/>
    <x v="6"/>
    <x v="6"/>
    <x v="2"/>
    <x v="2"/>
    <x v="682"/>
    <s v="Calle San Lorenzo 47"/>
    <x v="1"/>
    <x v="10"/>
    <x v="8"/>
    <s v="Venti"/>
    <x v="4"/>
    <x v="3"/>
    <n v="1644.72"/>
    <x v="0"/>
    <n v="8223.6"/>
    <s v="Take Away"/>
    <x v="1"/>
    <x v="1"/>
    <s v="Tarjeta"/>
    <x v="1"/>
    <x v="0"/>
    <n v="0"/>
    <x v="0"/>
    <s v="2x1"/>
    <x v="0"/>
    <x v="0"/>
    <x v="0"/>
    <n v="14.9"/>
    <x v="3"/>
    <n v="22"/>
    <n v="17"/>
  </r>
  <r>
    <s v="VTA04738"/>
    <x v="69"/>
    <n v="11"/>
    <x v="6"/>
    <x v="6"/>
    <x v="2"/>
    <x v="2"/>
    <x v="647"/>
    <s v="Avenida Colón 608"/>
    <x v="2"/>
    <x v="28"/>
    <x v="2"/>
    <s v=""/>
    <x v="0"/>
    <x v="1"/>
    <n v="1425.97"/>
    <x v="0"/>
    <n v="5703.88"/>
    <s v="Take Away"/>
    <x v="1"/>
    <x v="1"/>
    <s v="App"/>
    <x v="2"/>
    <x v="1"/>
    <n v="0"/>
    <x v="1"/>
    <s v="Happy Hour"/>
    <x v="5"/>
    <x v="0"/>
    <x v="1"/>
    <n v="5.2"/>
    <x v="2"/>
    <n v="36"/>
    <n v="32"/>
  </r>
  <r>
    <s v="VTA04750"/>
    <x v="69"/>
    <n v="11"/>
    <x v="6"/>
    <x v="6"/>
    <x v="2"/>
    <x v="2"/>
    <x v="117"/>
    <s v="San Lorenzo 25, Nueva Córdoba"/>
    <x v="0"/>
    <x v="3"/>
    <x v="3"/>
    <s v=""/>
    <x v="0"/>
    <x v="2"/>
    <n v="1694.65"/>
    <x v="0"/>
    <n v="1694.65"/>
    <s v="Take Away"/>
    <x v="0"/>
    <x v="1"/>
    <s v="App"/>
    <x v="2"/>
    <x v="1"/>
    <n v="0"/>
    <x v="3"/>
    <s v="Combo"/>
    <x v="3"/>
    <x v="1"/>
    <x v="2"/>
    <n v="11.5"/>
    <x v="0"/>
    <n v="42"/>
    <n v="41"/>
  </r>
  <r>
    <s v="VTA04838"/>
    <x v="69"/>
    <n v="11"/>
    <x v="6"/>
    <x v="6"/>
    <x v="2"/>
    <x v="2"/>
    <x v="11"/>
    <s v="Avenida Colón 608"/>
    <x v="2"/>
    <x v="28"/>
    <x v="2"/>
    <s v=""/>
    <x v="0"/>
    <x v="4"/>
    <n v="1392.68"/>
    <x v="0"/>
    <n v="2785.36"/>
    <s v="En tienda"/>
    <x v="0"/>
    <x v="0"/>
    <s v="App"/>
    <x v="2"/>
    <x v="0"/>
    <n v="0"/>
    <x v="3"/>
    <s v="Combo"/>
    <x v="0"/>
    <x v="2"/>
    <x v="3"/>
    <n v="4.4000000000000004"/>
    <x v="3"/>
    <n v="34"/>
    <n v="32"/>
  </r>
  <r>
    <s v="VTA04869"/>
    <x v="69"/>
    <n v="11"/>
    <x v="6"/>
    <x v="6"/>
    <x v="2"/>
    <x v="2"/>
    <x v="773"/>
    <s v="Córdoba Shopping"/>
    <x v="3"/>
    <x v="14"/>
    <x v="6"/>
    <s v=""/>
    <x v="0"/>
    <x v="4"/>
    <n v="3069.02"/>
    <x v="3"/>
    <n v="6138.04"/>
    <s v="En tienda"/>
    <x v="1"/>
    <x v="0"/>
    <s v="Tarjeta"/>
    <x v="1"/>
    <x v="1"/>
    <n v="0"/>
    <x v="3"/>
    <s v="Combo"/>
    <x v="5"/>
    <x v="2"/>
    <x v="1"/>
    <n v="6.6"/>
    <x v="3"/>
    <n v="40"/>
    <n v="38"/>
  </r>
  <r>
    <s v="VTA00065"/>
    <x v="70"/>
    <n v="12"/>
    <x v="0"/>
    <x v="0"/>
    <x v="2"/>
    <x v="2"/>
    <x v="79"/>
    <s v="Calle San Lorenzo 47"/>
    <x v="1"/>
    <x v="6"/>
    <x v="5"/>
    <s v=""/>
    <x v="0"/>
    <x v="4"/>
    <n v="1757.28"/>
    <x v="0"/>
    <n v="3514.56"/>
    <s v="En tienda"/>
    <x v="0"/>
    <x v="0"/>
    <s v="App"/>
    <x v="2"/>
    <x v="0"/>
    <n v="0"/>
    <x v="2"/>
    <s v="Ninguna"/>
    <x v="1"/>
    <x v="2"/>
    <x v="3"/>
    <n v="3.2"/>
    <x v="0"/>
    <n v="49"/>
    <n v="47"/>
  </r>
  <r>
    <s v="VTA00584"/>
    <x v="70"/>
    <n v="12"/>
    <x v="0"/>
    <x v="0"/>
    <x v="2"/>
    <x v="2"/>
    <x v="632"/>
    <s v="Córdoba Shopping"/>
    <x v="3"/>
    <x v="1"/>
    <x v="1"/>
    <s v=""/>
    <x v="0"/>
    <x v="4"/>
    <n v="1044.17"/>
    <x v="0"/>
    <n v="2088.34"/>
    <s v="Delivery"/>
    <x v="0"/>
    <x v="2"/>
    <s v="Efectivo"/>
    <x v="0"/>
    <x v="1"/>
    <n v="0"/>
    <x v="3"/>
    <s v="Combo"/>
    <x v="2"/>
    <x v="2"/>
    <x v="2"/>
    <n v="11.9"/>
    <x v="2"/>
    <n v="48"/>
    <n v="46"/>
  </r>
  <r>
    <s v="VTA00672"/>
    <x v="70"/>
    <n v="12"/>
    <x v="0"/>
    <x v="0"/>
    <x v="2"/>
    <x v="2"/>
    <x v="93"/>
    <s v="San Lorenzo 25, Nueva Córdoba"/>
    <x v="0"/>
    <x v="24"/>
    <x v="9"/>
    <s v="Tall"/>
    <x v="1"/>
    <x v="4"/>
    <n v="1681.85"/>
    <x v="0"/>
    <n v="3363.7"/>
    <s v="Take Away"/>
    <x v="0"/>
    <x v="1"/>
    <s v="Tarjeta"/>
    <x v="1"/>
    <x v="1"/>
    <n v="0"/>
    <x v="0"/>
    <s v="2x1"/>
    <x v="4"/>
    <x v="1"/>
    <x v="1"/>
    <n v="5.2"/>
    <x v="1"/>
    <n v="33"/>
    <n v="31"/>
  </r>
  <r>
    <s v="VTA00745"/>
    <x v="70"/>
    <n v="12"/>
    <x v="0"/>
    <x v="0"/>
    <x v="2"/>
    <x v="2"/>
    <x v="536"/>
    <s v="San Lorenzo 25, Nueva Córdoba"/>
    <x v="0"/>
    <x v="10"/>
    <x v="8"/>
    <s v="Pequeño"/>
    <x v="2"/>
    <x v="2"/>
    <n v="1832.94"/>
    <x v="0"/>
    <n v="1832.94"/>
    <s v="Delivery"/>
    <x v="0"/>
    <x v="2"/>
    <s v="Tarjeta"/>
    <x v="1"/>
    <x v="0"/>
    <n v="0"/>
    <x v="3"/>
    <s v="Combo"/>
    <x v="3"/>
    <x v="0"/>
    <x v="1"/>
    <n v="6.7"/>
    <x v="3"/>
    <n v="43"/>
    <n v="42"/>
  </r>
  <r>
    <s v="VTA00823"/>
    <x v="70"/>
    <n v="12"/>
    <x v="0"/>
    <x v="0"/>
    <x v="2"/>
    <x v="2"/>
    <x v="718"/>
    <s v="Córdoba Shopping"/>
    <x v="3"/>
    <x v="8"/>
    <x v="0"/>
    <s v=""/>
    <x v="0"/>
    <x v="2"/>
    <n v="1002.93"/>
    <x v="0"/>
    <n v="1002.93"/>
    <s v="En tienda"/>
    <x v="0"/>
    <x v="0"/>
    <s v="Tarjeta"/>
    <x v="1"/>
    <x v="0"/>
    <n v="10"/>
    <x v="2"/>
    <s v="Ninguna"/>
    <x v="4"/>
    <x v="2"/>
    <x v="1"/>
    <n v="6"/>
    <x v="0"/>
    <n v="24"/>
    <n v="23"/>
  </r>
  <r>
    <s v="VTA00851"/>
    <x v="70"/>
    <n v="12"/>
    <x v="0"/>
    <x v="0"/>
    <x v="2"/>
    <x v="2"/>
    <x v="6"/>
    <s v="Avenida Colón 608"/>
    <x v="2"/>
    <x v="27"/>
    <x v="10"/>
    <s v=""/>
    <x v="0"/>
    <x v="1"/>
    <n v="1801.59"/>
    <x v="0"/>
    <n v="7206.36"/>
    <s v="Delivery"/>
    <x v="1"/>
    <x v="2"/>
    <s v="Tarjeta"/>
    <x v="1"/>
    <x v="0"/>
    <n v="10"/>
    <x v="2"/>
    <s v="Ninguna"/>
    <x v="2"/>
    <x v="0"/>
    <x v="2"/>
    <n v="10.9"/>
    <x v="0"/>
    <n v="31"/>
    <n v="27"/>
  </r>
  <r>
    <s v="VTA00854"/>
    <x v="70"/>
    <n v="12"/>
    <x v="0"/>
    <x v="0"/>
    <x v="2"/>
    <x v="2"/>
    <x v="275"/>
    <s v="Calle San Lorenzo 47"/>
    <x v="1"/>
    <x v="0"/>
    <x v="0"/>
    <s v=""/>
    <x v="0"/>
    <x v="0"/>
    <n v="1152.54"/>
    <x v="0"/>
    <n v="3457.62"/>
    <s v="Delivery"/>
    <x v="0"/>
    <x v="2"/>
    <s v="Efectivo"/>
    <x v="0"/>
    <x v="0"/>
    <n v="0"/>
    <x v="0"/>
    <s v="2x1"/>
    <x v="1"/>
    <x v="1"/>
    <x v="3"/>
    <n v="3.2"/>
    <x v="1"/>
    <n v="25"/>
    <n v="22"/>
  </r>
  <r>
    <s v="VTA01077"/>
    <x v="70"/>
    <n v="12"/>
    <x v="0"/>
    <x v="0"/>
    <x v="2"/>
    <x v="2"/>
    <x v="495"/>
    <s v="Córdoba Shopping"/>
    <x v="3"/>
    <x v="3"/>
    <x v="3"/>
    <s v=""/>
    <x v="0"/>
    <x v="4"/>
    <n v="1492.84"/>
    <x v="0"/>
    <n v="2985.68"/>
    <s v="Delivery"/>
    <x v="0"/>
    <x v="2"/>
    <s v="Efectivo"/>
    <x v="0"/>
    <x v="0"/>
    <n v="15"/>
    <x v="1"/>
    <s v="Happy Hour"/>
    <x v="1"/>
    <x v="0"/>
    <x v="0"/>
    <n v="13"/>
    <x v="4"/>
    <n v="11"/>
    <n v="9"/>
  </r>
  <r>
    <s v="VTA01639"/>
    <x v="70"/>
    <n v="12"/>
    <x v="0"/>
    <x v="0"/>
    <x v="2"/>
    <x v="2"/>
    <x v="724"/>
    <s v="San Lorenzo 25, Nueva Córdoba"/>
    <x v="0"/>
    <x v="9"/>
    <x v="7"/>
    <s v=""/>
    <x v="0"/>
    <x v="0"/>
    <n v="2287.09"/>
    <x v="2"/>
    <n v="6861.27"/>
    <s v="Delivery"/>
    <x v="1"/>
    <x v="2"/>
    <s v="App"/>
    <x v="2"/>
    <x v="0"/>
    <n v="10"/>
    <x v="0"/>
    <s v="2x1"/>
    <x v="2"/>
    <x v="2"/>
    <x v="1"/>
    <n v="6.7"/>
    <x v="4"/>
    <n v="39"/>
    <n v="36"/>
  </r>
  <r>
    <s v="VTA01760"/>
    <x v="70"/>
    <n v="12"/>
    <x v="0"/>
    <x v="0"/>
    <x v="2"/>
    <x v="2"/>
    <x v="97"/>
    <s v="San Lorenzo 25, Nueva Córdoba"/>
    <x v="0"/>
    <x v="3"/>
    <x v="3"/>
    <s v=""/>
    <x v="0"/>
    <x v="3"/>
    <n v="1626.75"/>
    <x v="0"/>
    <n v="8133.75"/>
    <s v="Take Away"/>
    <x v="1"/>
    <x v="1"/>
    <s v="Tarjeta"/>
    <x v="1"/>
    <x v="0"/>
    <n v="15"/>
    <x v="2"/>
    <s v="Ninguna"/>
    <x v="0"/>
    <x v="1"/>
    <x v="1"/>
    <n v="9.8000000000000007"/>
    <x v="0"/>
    <n v="32"/>
    <n v="27"/>
  </r>
  <r>
    <s v="VTA01803"/>
    <x v="70"/>
    <n v="12"/>
    <x v="0"/>
    <x v="0"/>
    <x v="2"/>
    <x v="2"/>
    <x v="823"/>
    <s v="Avenida Colón 608"/>
    <x v="2"/>
    <x v="1"/>
    <x v="1"/>
    <s v=""/>
    <x v="0"/>
    <x v="1"/>
    <n v="961.47"/>
    <x v="1"/>
    <n v="3845.88"/>
    <s v="Take Away"/>
    <x v="0"/>
    <x v="1"/>
    <s v="Tarjeta"/>
    <x v="1"/>
    <x v="0"/>
    <n v="15"/>
    <x v="0"/>
    <s v="2x1"/>
    <x v="5"/>
    <x v="2"/>
    <x v="0"/>
    <n v="14.6"/>
    <x v="1"/>
    <n v="36"/>
    <n v="32"/>
  </r>
  <r>
    <s v="VTA01879"/>
    <x v="70"/>
    <n v="12"/>
    <x v="0"/>
    <x v="0"/>
    <x v="2"/>
    <x v="2"/>
    <x v="464"/>
    <s v="San Lorenzo 25, Nueva Córdoba"/>
    <x v="0"/>
    <x v="27"/>
    <x v="10"/>
    <s v=""/>
    <x v="0"/>
    <x v="2"/>
    <n v="1748.35"/>
    <x v="0"/>
    <n v="1748.35"/>
    <s v="Take Away"/>
    <x v="0"/>
    <x v="1"/>
    <s v="Tarjeta"/>
    <x v="1"/>
    <x v="0"/>
    <n v="15"/>
    <x v="3"/>
    <s v="Combo"/>
    <x v="2"/>
    <x v="2"/>
    <x v="2"/>
    <n v="12.1"/>
    <x v="2"/>
    <n v="44"/>
    <n v="43"/>
  </r>
  <r>
    <s v="VTA01901"/>
    <x v="70"/>
    <n v="12"/>
    <x v="0"/>
    <x v="0"/>
    <x v="2"/>
    <x v="2"/>
    <x v="143"/>
    <s v="Avenida Colón 608"/>
    <x v="2"/>
    <x v="3"/>
    <x v="3"/>
    <s v=""/>
    <x v="0"/>
    <x v="1"/>
    <n v="1157.74"/>
    <x v="0"/>
    <n v="4630.96"/>
    <s v="Take Away"/>
    <x v="0"/>
    <x v="1"/>
    <s v="App"/>
    <x v="2"/>
    <x v="1"/>
    <n v="0"/>
    <x v="3"/>
    <s v="Combo"/>
    <x v="4"/>
    <x v="0"/>
    <x v="3"/>
    <n v="3.1"/>
    <x v="4"/>
    <n v="36"/>
    <n v="32"/>
  </r>
  <r>
    <s v="VTA01968"/>
    <x v="70"/>
    <n v="12"/>
    <x v="0"/>
    <x v="0"/>
    <x v="2"/>
    <x v="2"/>
    <x v="263"/>
    <s v="Córdoba Shopping"/>
    <x v="3"/>
    <x v="6"/>
    <x v="5"/>
    <s v=""/>
    <x v="0"/>
    <x v="4"/>
    <n v="1949.49"/>
    <x v="0"/>
    <n v="3898.98"/>
    <s v="Delivery"/>
    <x v="0"/>
    <x v="2"/>
    <s v="App"/>
    <x v="2"/>
    <x v="0"/>
    <n v="0"/>
    <x v="0"/>
    <s v="2x1"/>
    <x v="2"/>
    <x v="1"/>
    <x v="2"/>
    <n v="11.4"/>
    <x v="4"/>
    <n v="42"/>
    <n v="40"/>
  </r>
  <r>
    <s v="VTA02181"/>
    <x v="70"/>
    <n v="12"/>
    <x v="0"/>
    <x v="0"/>
    <x v="2"/>
    <x v="2"/>
    <x v="70"/>
    <s v="San Lorenzo 25, Nueva Córdoba"/>
    <x v="0"/>
    <x v="8"/>
    <x v="0"/>
    <s v=""/>
    <x v="0"/>
    <x v="1"/>
    <n v="1143.27"/>
    <x v="0"/>
    <n v="4573.08"/>
    <s v="Delivery"/>
    <x v="0"/>
    <x v="2"/>
    <s v="App"/>
    <x v="2"/>
    <x v="1"/>
    <n v="0"/>
    <x v="2"/>
    <s v="Ninguna"/>
    <x v="4"/>
    <x v="0"/>
    <x v="2"/>
    <n v="10.5"/>
    <x v="1"/>
    <n v="29"/>
    <n v="25"/>
  </r>
  <r>
    <s v="VTA02387"/>
    <x v="70"/>
    <n v="12"/>
    <x v="0"/>
    <x v="0"/>
    <x v="2"/>
    <x v="2"/>
    <x v="21"/>
    <s v="San Lorenzo 25, Nueva Córdoba"/>
    <x v="0"/>
    <x v="35"/>
    <x v="9"/>
    <s v="Tall"/>
    <x v="1"/>
    <x v="4"/>
    <n v="1532.01"/>
    <x v="0"/>
    <n v="3064.02"/>
    <s v="Delivery"/>
    <x v="0"/>
    <x v="2"/>
    <s v="Tarjeta"/>
    <x v="1"/>
    <x v="0"/>
    <n v="10"/>
    <x v="3"/>
    <s v="Combo"/>
    <x v="4"/>
    <x v="0"/>
    <x v="0"/>
    <n v="14.4"/>
    <x v="3"/>
    <n v="41"/>
    <n v="39"/>
  </r>
  <r>
    <s v="VTA02524"/>
    <x v="70"/>
    <n v="12"/>
    <x v="0"/>
    <x v="0"/>
    <x v="2"/>
    <x v="2"/>
    <x v="304"/>
    <s v="Calle San Lorenzo 47"/>
    <x v="1"/>
    <x v="6"/>
    <x v="5"/>
    <s v=""/>
    <x v="0"/>
    <x v="4"/>
    <n v="2165.39"/>
    <x v="2"/>
    <n v="4330.78"/>
    <s v="En tienda"/>
    <x v="0"/>
    <x v="0"/>
    <s v="Efectivo"/>
    <x v="0"/>
    <x v="1"/>
    <n v="0"/>
    <x v="3"/>
    <s v="Combo"/>
    <x v="2"/>
    <x v="0"/>
    <x v="1"/>
    <n v="7.3"/>
    <x v="4"/>
    <n v="38"/>
    <n v="36"/>
  </r>
  <r>
    <s v="VTA02788"/>
    <x v="70"/>
    <n v="12"/>
    <x v="0"/>
    <x v="0"/>
    <x v="2"/>
    <x v="2"/>
    <x v="666"/>
    <s v="Calle San Lorenzo 47"/>
    <x v="1"/>
    <x v="6"/>
    <x v="5"/>
    <s v=""/>
    <x v="0"/>
    <x v="4"/>
    <n v="2138.7399999999998"/>
    <x v="2"/>
    <n v="4277.4799999999996"/>
    <s v="Take Away"/>
    <x v="0"/>
    <x v="1"/>
    <s v="Efectivo"/>
    <x v="0"/>
    <x v="1"/>
    <n v="0"/>
    <x v="2"/>
    <s v="Ninguna"/>
    <x v="4"/>
    <x v="1"/>
    <x v="0"/>
    <n v="14.9"/>
    <x v="2"/>
    <n v="35"/>
    <n v="33"/>
  </r>
  <r>
    <s v="VTA02922"/>
    <x v="70"/>
    <n v="12"/>
    <x v="0"/>
    <x v="0"/>
    <x v="2"/>
    <x v="2"/>
    <x v="367"/>
    <s v="Avenida Colón 608"/>
    <x v="2"/>
    <x v="1"/>
    <x v="1"/>
    <s v=""/>
    <x v="0"/>
    <x v="4"/>
    <n v="1220.1099999999999"/>
    <x v="0"/>
    <n v="2440.2199999999998"/>
    <s v="Delivery"/>
    <x v="0"/>
    <x v="2"/>
    <s v="Efectivo"/>
    <x v="0"/>
    <x v="1"/>
    <n v="0"/>
    <x v="3"/>
    <s v="Combo"/>
    <x v="2"/>
    <x v="2"/>
    <x v="2"/>
    <n v="10.6"/>
    <x v="0"/>
    <n v="40"/>
    <n v="38"/>
  </r>
  <r>
    <s v="VTA02936"/>
    <x v="70"/>
    <n v="12"/>
    <x v="0"/>
    <x v="0"/>
    <x v="2"/>
    <x v="2"/>
    <x v="287"/>
    <s v="San Lorenzo 25, Nueva Córdoba"/>
    <x v="0"/>
    <x v="7"/>
    <x v="6"/>
    <s v=""/>
    <x v="0"/>
    <x v="2"/>
    <n v="2551.11"/>
    <x v="2"/>
    <n v="2551.11"/>
    <s v="Delivery"/>
    <x v="0"/>
    <x v="2"/>
    <s v="Tarjeta"/>
    <x v="1"/>
    <x v="1"/>
    <n v="0"/>
    <x v="3"/>
    <s v="Combo"/>
    <x v="3"/>
    <x v="1"/>
    <x v="1"/>
    <n v="5.2"/>
    <x v="2"/>
    <n v="21"/>
    <n v="20"/>
  </r>
  <r>
    <s v="VTA03072"/>
    <x v="70"/>
    <n v="12"/>
    <x v="0"/>
    <x v="0"/>
    <x v="2"/>
    <x v="2"/>
    <x v="605"/>
    <s v="Córdoba Shopping"/>
    <x v="3"/>
    <x v="3"/>
    <x v="3"/>
    <s v=""/>
    <x v="0"/>
    <x v="0"/>
    <n v="1422.8"/>
    <x v="0"/>
    <n v="4268.3999999999996"/>
    <s v="Delivery"/>
    <x v="0"/>
    <x v="2"/>
    <s v="Tarjeta"/>
    <x v="1"/>
    <x v="0"/>
    <n v="0"/>
    <x v="0"/>
    <s v="2x1"/>
    <x v="2"/>
    <x v="1"/>
    <x v="2"/>
    <n v="10"/>
    <x v="1"/>
    <n v="21"/>
    <n v="18"/>
  </r>
  <r>
    <s v="VTA03162"/>
    <x v="70"/>
    <n v="12"/>
    <x v="0"/>
    <x v="0"/>
    <x v="2"/>
    <x v="2"/>
    <x v="186"/>
    <s v="Córdoba Shopping"/>
    <x v="3"/>
    <x v="5"/>
    <x v="4"/>
    <s v="Tall"/>
    <x v="1"/>
    <x v="4"/>
    <n v="1569.06"/>
    <x v="0"/>
    <n v="3138.12"/>
    <s v="Delivery"/>
    <x v="0"/>
    <x v="2"/>
    <s v="Efectivo"/>
    <x v="0"/>
    <x v="1"/>
    <n v="0"/>
    <x v="2"/>
    <s v="Ninguna"/>
    <x v="3"/>
    <x v="2"/>
    <x v="2"/>
    <n v="12.5"/>
    <x v="1"/>
    <n v="23"/>
    <n v="21"/>
  </r>
  <r>
    <s v="VTA03699"/>
    <x v="70"/>
    <n v="12"/>
    <x v="0"/>
    <x v="0"/>
    <x v="2"/>
    <x v="2"/>
    <x v="382"/>
    <s v="San Lorenzo 25, Nueva Córdoba"/>
    <x v="0"/>
    <x v="16"/>
    <x v="4"/>
    <s v="Grande"/>
    <x v="3"/>
    <x v="3"/>
    <n v="1433.64"/>
    <x v="0"/>
    <n v="7168.2"/>
    <s v="Take Away"/>
    <x v="1"/>
    <x v="1"/>
    <s v="Efectivo"/>
    <x v="0"/>
    <x v="0"/>
    <n v="10"/>
    <x v="1"/>
    <s v="Happy Hour"/>
    <x v="0"/>
    <x v="1"/>
    <x v="2"/>
    <n v="10.9"/>
    <x v="1"/>
    <n v="25"/>
    <n v="20"/>
  </r>
  <r>
    <s v="VTA03725"/>
    <x v="70"/>
    <n v="12"/>
    <x v="0"/>
    <x v="0"/>
    <x v="2"/>
    <x v="2"/>
    <x v="53"/>
    <s v="Córdoba Shopping"/>
    <x v="3"/>
    <x v="23"/>
    <x v="10"/>
    <s v=""/>
    <x v="0"/>
    <x v="4"/>
    <n v="1667.45"/>
    <x v="0"/>
    <n v="3334.9"/>
    <s v="Take Away"/>
    <x v="0"/>
    <x v="1"/>
    <s v="Tarjeta"/>
    <x v="1"/>
    <x v="0"/>
    <n v="10"/>
    <x v="1"/>
    <s v="Happy Hour"/>
    <x v="4"/>
    <x v="1"/>
    <x v="0"/>
    <n v="14.6"/>
    <x v="0"/>
    <n v="30"/>
    <n v="28"/>
  </r>
  <r>
    <s v="VTA03772"/>
    <x v="70"/>
    <n v="12"/>
    <x v="0"/>
    <x v="0"/>
    <x v="2"/>
    <x v="2"/>
    <x v="373"/>
    <s v="Córdoba Shopping"/>
    <x v="3"/>
    <x v="7"/>
    <x v="6"/>
    <s v=""/>
    <x v="0"/>
    <x v="1"/>
    <n v="3470.78"/>
    <x v="3"/>
    <n v="13883.12"/>
    <s v="Take Away"/>
    <x v="2"/>
    <x v="1"/>
    <s v="Tarjeta"/>
    <x v="1"/>
    <x v="0"/>
    <n v="15"/>
    <x v="0"/>
    <s v="2x1"/>
    <x v="5"/>
    <x v="1"/>
    <x v="0"/>
    <n v="14.8"/>
    <x v="3"/>
    <n v="18"/>
    <n v="14"/>
  </r>
  <r>
    <s v="VTA03809"/>
    <x v="70"/>
    <n v="12"/>
    <x v="0"/>
    <x v="0"/>
    <x v="2"/>
    <x v="2"/>
    <x v="724"/>
    <s v="Avenida Colón 608"/>
    <x v="2"/>
    <x v="15"/>
    <x v="10"/>
    <s v=""/>
    <x v="0"/>
    <x v="4"/>
    <n v="1916.26"/>
    <x v="0"/>
    <n v="3832.52"/>
    <s v="Take Away"/>
    <x v="0"/>
    <x v="1"/>
    <s v="App"/>
    <x v="2"/>
    <x v="1"/>
    <n v="0"/>
    <x v="1"/>
    <s v="Happy Hour"/>
    <x v="1"/>
    <x v="0"/>
    <x v="1"/>
    <n v="6.2"/>
    <x v="0"/>
    <n v="39"/>
    <n v="37"/>
  </r>
  <r>
    <s v="VTA03934"/>
    <x v="70"/>
    <n v="12"/>
    <x v="0"/>
    <x v="0"/>
    <x v="2"/>
    <x v="2"/>
    <x v="65"/>
    <s v="San Lorenzo 25, Nueva Córdoba"/>
    <x v="0"/>
    <x v="8"/>
    <x v="0"/>
    <s v=""/>
    <x v="0"/>
    <x v="2"/>
    <n v="1449.37"/>
    <x v="0"/>
    <n v="1449.37"/>
    <s v="En tienda"/>
    <x v="0"/>
    <x v="0"/>
    <s v="App"/>
    <x v="2"/>
    <x v="0"/>
    <n v="15"/>
    <x v="2"/>
    <s v="Ninguna"/>
    <x v="3"/>
    <x v="2"/>
    <x v="3"/>
    <n v="2.9"/>
    <x v="0"/>
    <n v="16"/>
    <n v="15"/>
  </r>
  <r>
    <s v="VTA03983"/>
    <x v="70"/>
    <n v="12"/>
    <x v="0"/>
    <x v="0"/>
    <x v="2"/>
    <x v="2"/>
    <x v="313"/>
    <s v="San Lorenzo 25, Nueva Córdoba"/>
    <x v="0"/>
    <x v="9"/>
    <x v="7"/>
    <s v=""/>
    <x v="0"/>
    <x v="3"/>
    <n v="2266.1"/>
    <x v="2"/>
    <n v="11330.5"/>
    <s v="En tienda"/>
    <x v="2"/>
    <x v="0"/>
    <s v="App"/>
    <x v="2"/>
    <x v="1"/>
    <n v="0"/>
    <x v="2"/>
    <s v="Ninguna"/>
    <x v="4"/>
    <x v="2"/>
    <x v="3"/>
    <n v="3.9"/>
    <x v="4"/>
    <n v="24"/>
    <n v="19"/>
  </r>
  <r>
    <s v="VTA04008"/>
    <x v="70"/>
    <n v="12"/>
    <x v="0"/>
    <x v="0"/>
    <x v="2"/>
    <x v="2"/>
    <x v="138"/>
    <s v="Avenida Colón 608"/>
    <x v="2"/>
    <x v="19"/>
    <x v="7"/>
    <s v=""/>
    <x v="0"/>
    <x v="3"/>
    <n v="2739.91"/>
    <x v="2"/>
    <n v="13699.55"/>
    <s v="Take Away"/>
    <x v="2"/>
    <x v="1"/>
    <s v="App"/>
    <x v="2"/>
    <x v="0"/>
    <n v="0"/>
    <x v="0"/>
    <s v="2x1"/>
    <x v="2"/>
    <x v="1"/>
    <x v="0"/>
    <n v="14.2"/>
    <x v="2"/>
    <n v="32"/>
    <n v="27"/>
  </r>
  <r>
    <s v="VTA04172"/>
    <x v="70"/>
    <n v="12"/>
    <x v="0"/>
    <x v="0"/>
    <x v="2"/>
    <x v="2"/>
    <x v="184"/>
    <s v="Avenida Colón 608"/>
    <x v="2"/>
    <x v="19"/>
    <x v="7"/>
    <s v=""/>
    <x v="0"/>
    <x v="0"/>
    <n v="2050.33"/>
    <x v="2"/>
    <n v="6150.99"/>
    <s v="En tienda"/>
    <x v="1"/>
    <x v="0"/>
    <s v="App"/>
    <x v="2"/>
    <x v="1"/>
    <n v="0"/>
    <x v="0"/>
    <s v="2x1"/>
    <x v="4"/>
    <x v="1"/>
    <x v="2"/>
    <n v="12.2"/>
    <x v="3"/>
    <n v="44"/>
    <n v="41"/>
  </r>
  <r>
    <s v="VTA04442"/>
    <x v="70"/>
    <n v="12"/>
    <x v="0"/>
    <x v="0"/>
    <x v="2"/>
    <x v="2"/>
    <x v="67"/>
    <s v="San Lorenzo 25, Nueva Córdoba"/>
    <x v="0"/>
    <x v="6"/>
    <x v="5"/>
    <s v=""/>
    <x v="0"/>
    <x v="3"/>
    <n v="1870.25"/>
    <x v="0"/>
    <n v="9351.25"/>
    <s v="En tienda"/>
    <x v="1"/>
    <x v="0"/>
    <s v="App"/>
    <x v="2"/>
    <x v="0"/>
    <n v="15"/>
    <x v="0"/>
    <s v="2x1"/>
    <x v="4"/>
    <x v="0"/>
    <x v="3"/>
    <n v="3.3"/>
    <x v="0"/>
    <n v="48"/>
    <n v="43"/>
  </r>
  <r>
    <s v="VTA04572"/>
    <x v="70"/>
    <n v="12"/>
    <x v="0"/>
    <x v="0"/>
    <x v="2"/>
    <x v="2"/>
    <x v="528"/>
    <s v="Avenida Colón 608"/>
    <x v="2"/>
    <x v="14"/>
    <x v="6"/>
    <s v=""/>
    <x v="0"/>
    <x v="3"/>
    <n v="2544.84"/>
    <x v="2"/>
    <n v="12724.2"/>
    <s v="Take Away"/>
    <x v="2"/>
    <x v="1"/>
    <s v="Tarjeta"/>
    <x v="1"/>
    <x v="0"/>
    <n v="10"/>
    <x v="3"/>
    <s v="Combo"/>
    <x v="3"/>
    <x v="0"/>
    <x v="1"/>
    <n v="7.5"/>
    <x v="1"/>
    <n v="47"/>
    <n v="42"/>
  </r>
  <r>
    <s v="VTA04660"/>
    <x v="70"/>
    <n v="12"/>
    <x v="0"/>
    <x v="0"/>
    <x v="2"/>
    <x v="2"/>
    <x v="510"/>
    <s v="Córdoba Shopping"/>
    <x v="3"/>
    <x v="25"/>
    <x v="2"/>
    <s v=""/>
    <x v="0"/>
    <x v="1"/>
    <n v="1444.8"/>
    <x v="0"/>
    <n v="5779.2"/>
    <s v="Take Away"/>
    <x v="1"/>
    <x v="1"/>
    <s v="Efectivo"/>
    <x v="0"/>
    <x v="0"/>
    <n v="0"/>
    <x v="1"/>
    <s v="Happy Hour"/>
    <x v="3"/>
    <x v="2"/>
    <x v="0"/>
    <n v="14.5"/>
    <x v="4"/>
    <n v="46"/>
    <n v="42"/>
  </r>
  <r>
    <s v="VTA04799"/>
    <x v="70"/>
    <n v="12"/>
    <x v="0"/>
    <x v="0"/>
    <x v="2"/>
    <x v="2"/>
    <x v="189"/>
    <s v="Calle San Lorenzo 47"/>
    <x v="1"/>
    <x v="20"/>
    <x v="2"/>
    <s v=""/>
    <x v="0"/>
    <x v="2"/>
    <n v="977.26"/>
    <x v="1"/>
    <n v="977.26"/>
    <s v="Take Away"/>
    <x v="0"/>
    <x v="1"/>
    <s v="Efectivo"/>
    <x v="0"/>
    <x v="1"/>
    <n v="0"/>
    <x v="0"/>
    <s v="2x1"/>
    <x v="4"/>
    <x v="2"/>
    <x v="0"/>
    <n v="13.9"/>
    <x v="2"/>
    <n v="18"/>
    <n v="17"/>
  </r>
  <r>
    <s v="VTA04999"/>
    <x v="70"/>
    <n v="12"/>
    <x v="0"/>
    <x v="0"/>
    <x v="2"/>
    <x v="2"/>
    <x v="151"/>
    <s v="Córdoba Shopping"/>
    <x v="3"/>
    <x v="23"/>
    <x v="10"/>
    <s v=""/>
    <x v="0"/>
    <x v="3"/>
    <n v="1524.23"/>
    <x v="0"/>
    <n v="7621.15"/>
    <s v="En tienda"/>
    <x v="1"/>
    <x v="0"/>
    <s v="Tarjeta"/>
    <x v="1"/>
    <x v="1"/>
    <n v="0"/>
    <x v="1"/>
    <s v="Happy Hour"/>
    <x v="0"/>
    <x v="2"/>
    <x v="1"/>
    <n v="6"/>
    <x v="0"/>
    <n v="17"/>
    <n v="12"/>
  </r>
  <r>
    <s v="VTA00142"/>
    <x v="71"/>
    <n v="13"/>
    <x v="1"/>
    <x v="1"/>
    <x v="2"/>
    <x v="2"/>
    <x v="21"/>
    <s v="Avenida Colón 608"/>
    <x v="2"/>
    <x v="25"/>
    <x v="2"/>
    <s v=""/>
    <x v="0"/>
    <x v="1"/>
    <n v="1065.42"/>
    <x v="0"/>
    <n v="4261.68"/>
    <s v="En tienda"/>
    <x v="0"/>
    <x v="0"/>
    <s v="Tarjeta"/>
    <x v="1"/>
    <x v="1"/>
    <n v="0"/>
    <x v="2"/>
    <s v="Ninguna"/>
    <x v="0"/>
    <x v="0"/>
    <x v="0"/>
    <n v="13.7"/>
    <x v="3"/>
    <n v="11"/>
    <n v="7"/>
  </r>
  <r>
    <s v="VTA00306"/>
    <x v="71"/>
    <n v="13"/>
    <x v="1"/>
    <x v="1"/>
    <x v="2"/>
    <x v="2"/>
    <x v="308"/>
    <s v="Calle San Lorenzo 47"/>
    <x v="1"/>
    <x v="26"/>
    <x v="9"/>
    <s v="Tall"/>
    <x v="1"/>
    <x v="0"/>
    <n v="1355.61"/>
    <x v="0"/>
    <n v="4066.83"/>
    <s v="En tienda"/>
    <x v="0"/>
    <x v="0"/>
    <s v="App"/>
    <x v="2"/>
    <x v="0"/>
    <n v="15"/>
    <x v="2"/>
    <s v="Ninguna"/>
    <x v="3"/>
    <x v="2"/>
    <x v="0"/>
    <n v="13.3"/>
    <x v="4"/>
    <n v="32"/>
    <n v="29"/>
  </r>
  <r>
    <s v="VTA00330"/>
    <x v="71"/>
    <n v="13"/>
    <x v="1"/>
    <x v="1"/>
    <x v="2"/>
    <x v="2"/>
    <x v="670"/>
    <s v="Calle San Lorenzo 47"/>
    <x v="1"/>
    <x v="27"/>
    <x v="10"/>
    <s v=""/>
    <x v="0"/>
    <x v="0"/>
    <n v="1737.45"/>
    <x v="0"/>
    <n v="5212.3500000000004"/>
    <s v="Take Away"/>
    <x v="1"/>
    <x v="1"/>
    <s v="Tarjeta"/>
    <x v="1"/>
    <x v="0"/>
    <n v="0"/>
    <x v="3"/>
    <s v="Combo"/>
    <x v="5"/>
    <x v="2"/>
    <x v="2"/>
    <n v="12.8"/>
    <x v="1"/>
    <n v="11"/>
    <n v="8"/>
  </r>
  <r>
    <s v="VTA00392"/>
    <x v="71"/>
    <n v="13"/>
    <x v="1"/>
    <x v="1"/>
    <x v="2"/>
    <x v="2"/>
    <x v="745"/>
    <s v="Calle San Lorenzo 47"/>
    <x v="1"/>
    <x v="10"/>
    <x v="8"/>
    <s v="Pequeño"/>
    <x v="2"/>
    <x v="4"/>
    <n v="1870.52"/>
    <x v="0"/>
    <n v="3741.04"/>
    <s v="Delivery"/>
    <x v="0"/>
    <x v="2"/>
    <s v="Tarjeta"/>
    <x v="1"/>
    <x v="1"/>
    <n v="0"/>
    <x v="1"/>
    <s v="Happy Hour"/>
    <x v="3"/>
    <x v="2"/>
    <x v="2"/>
    <n v="11.3"/>
    <x v="2"/>
    <n v="41"/>
    <n v="39"/>
  </r>
  <r>
    <s v="VTA00464"/>
    <x v="71"/>
    <n v="13"/>
    <x v="1"/>
    <x v="1"/>
    <x v="2"/>
    <x v="2"/>
    <x v="554"/>
    <s v="Córdoba Shopping"/>
    <x v="3"/>
    <x v="3"/>
    <x v="3"/>
    <s v=""/>
    <x v="0"/>
    <x v="1"/>
    <n v="1402.81"/>
    <x v="0"/>
    <n v="5611.24"/>
    <s v="Take Away"/>
    <x v="1"/>
    <x v="1"/>
    <s v="Tarjeta"/>
    <x v="1"/>
    <x v="0"/>
    <n v="10"/>
    <x v="1"/>
    <s v="Happy Hour"/>
    <x v="4"/>
    <x v="1"/>
    <x v="2"/>
    <n v="11.9"/>
    <x v="4"/>
    <n v="29"/>
    <n v="25"/>
  </r>
  <r>
    <s v="VTA00513"/>
    <x v="71"/>
    <n v="13"/>
    <x v="1"/>
    <x v="1"/>
    <x v="2"/>
    <x v="2"/>
    <x v="108"/>
    <s v="Calle San Lorenzo 47"/>
    <x v="1"/>
    <x v="19"/>
    <x v="7"/>
    <s v=""/>
    <x v="0"/>
    <x v="1"/>
    <n v="2914.92"/>
    <x v="2"/>
    <n v="11659.68"/>
    <s v="En tienda"/>
    <x v="2"/>
    <x v="0"/>
    <s v="App"/>
    <x v="2"/>
    <x v="0"/>
    <n v="0"/>
    <x v="2"/>
    <s v="Ninguna"/>
    <x v="5"/>
    <x v="2"/>
    <x v="3"/>
    <n v="4.7"/>
    <x v="4"/>
    <n v="12"/>
    <n v="8"/>
  </r>
  <r>
    <s v="VTA00633"/>
    <x v="71"/>
    <n v="13"/>
    <x v="1"/>
    <x v="1"/>
    <x v="2"/>
    <x v="2"/>
    <x v="351"/>
    <s v="San Lorenzo 25, Nueva Córdoba"/>
    <x v="0"/>
    <x v="8"/>
    <x v="0"/>
    <s v=""/>
    <x v="0"/>
    <x v="3"/>
    <n v="1310.75"/>
    <x v="0"/>
    <n v="6553.75"/>
    <s v="En tienda"/>
    <x v="1"/>
    <x v="0"/>
    <s v="App"/>
    <x v="2"/>
    <x v="1"/>
    <n v="0"/>
    <x v="0"/>
    <s v="2x1"/>
    <x v="0"/>
    <x v="1"/>
    <x v="2"/>
    <n v="10.8"/>
    <x v="3"/>
    <n v="32"/>
    <n v="27"/>
  </r>
  <r>
    <s v="VTA00673"/>
    <x v="71"/>
    <n v="13"/>
    <x v="1"/>
    <x v="1"/>
    <x v="2"/>
    <x v="2"/>
    <x v="233"/>
    <s v="Calle San Lorenzo 47"/>
    <x v="1"/>
    <x v="9"/>
    <x v="7"/>
    <s v=""/>
    <x v="0"/>
    <x v="3"/>
    <n v="2976.42"/>
    <x v="2"/>
    <n v="14882.1"/>
    <s v="Delivery"/>
    <x v="2"/>
    <x v="2"/>
    <s v="App"/>
    <x v="2"/>
    <x v="0"/>
    <n v="15"/>
    <x v="0"/>
    <s v="2x1"/>
    <x v="1"/>
    <x v="0"/>
    <x v="1"/>
    <n v="7.2"/>
    <x v="4"/>
    <n v="13"/>
    <n v="8"/>
  </r>
  <r>
    <s v="VTA00728"/>
    <x v="71"/>
    <n v="13"/>
    <x v="1"/>
    <x v="1"/>
    <x v="2"/>
    <x v="2"/>
    <x v="229"/>
    <s v="San Lorenzo 25, Nueva Córdoba"/>
    <x v="0"/>
    <x v="21"/>
    <x v="1"/>
    <s v=""/>
    <x v="0"/>
    <x v="2"/>
    <n v="1238.1500000000001"/>
    <x v="0"/>
    <n v="1238.1500000000001"/>
    <s v="Take Away"/>
    <x v="0"/>
    <x v="1"/>
    <s v="Efectivo"/>
    <x v="0"/>
    <x v="1"/>
    <n v="0"/>
    <x v="2"/>
    <s v="Ninguna"/>
    <x v="0"/>
    <x v="0"/>
    <x v="1"/>
    <n v="5.6"/>
    <x v="3"/>
    <n v="37"/>
    <n v="36"/>
  </r>
  <r>
    <s v="VTA01216"/>
    <x v="71"/>
    <n v="13"/>
    <x v="1"/>
    <x v="1"/>
    <x v="2"/>
    <x v="2"/>
    <x v="824"/>
    <s v="Córdoba Shopping"/>
    <x v="3"/>
    <x v="34"/>
    <x v="4"/>
    <s v="Venti"/>
    <x v="4"/>
    <x v="0"/>
    <n v="1333.14"/>
    <x v="0"/>
    <n v="3999.42"/>
    <s v="Take Away"/>
    <x v="0"/>
    <x v="1"/>
    <s v="App"/>
    <x v="2"/>
    <x v="0"/>
    <n v="15"/>
    <x v="1"/>
    <s v="Happy Hour"/>
    <x v="1"/>
    <x v="1"/>
    <x v="1"/>
    <n v="8"/>
    <x v="1"/>
    <n v="24"/>
    <n v="21"/>
  </r>
  <r>
    <s v="VTA01387"/>
    <x v="71"/>
    <n v="13"/>
    <x v="1"/>
    <x v="1"/>
    <x v="2"/>
    <x v="2"/>
    <x v="758"/>
    <s v="Calle San Lorenzo 47"/>
    <x v="1"/>
    <x v="6"/>
    <x v="5"/>
    <s v=""/>
    <x v="0"/>
    <x v="0"/>
    <n v="1812.25"/>
    <x v="0"/>
    <n v="5436.75"/>
    <s v="Delivery"/>
    <x v="1"/>
    <x v="2"/>
    <s v="Efectivo"/>
    <x v="0"/>
    <x v="1"/>
    <n v="0"/>
    <x v="1"/>
    <s v="Happy Hour"/>
    <x v="2"/>
    <x v="2"/>
    <x v="1"/>
    <n v="6.7"/>
    <x v="3"/>
    <n v="42"/>
    <n v="39"/>
  </r>
  <r>
    <s v="VTA01390"/>
    <x v="71"/>
    <n v="13"/>
    <x v="1"/>
    <x v="1"/>
    <x v="2"/>
    <x v="2"/>
    <x v="202"/>
    <s v="San Lorenzo 25, Nueva Córdoba"/>
    <x v="0"/>
    <x v="33"/>
    <x v="4"/>
    <s v="Pequeño"/>
    <x v="2"/>
    <x v="0"/>
    <n v="1493.31"/>
    <x v="0"/>
    <n v="4479.93"/>
    <s v="En tienda"/>
    <x v="0"/>
    <x v="0"/>
    <s v="Efectivo"/>
    <x v="0"/>
    <x v="1"/>
    <n v="0"/>
    <x v="0"/>
    <s v="2x1"/>
    <x v="5"/>
    <x v="2"/>
    <x v="2"/>
    <n v="12.2"/>
    <x v="4"/>
    <n v="20"/>
    <n v="17"/>
  </r>
  <r>
    <s v="VTA01463"/>
    <x v="71"/>
    <n v="13"/>
    <x v="1"/>
    <x v="1"/>
    <x v="2"/>
    <x v="2"/>
    <x v="423"/>
    <s v="Avenida Colón 608"/>
    <x v="2"/>
    <x v="23"/>
    <x v="10"/>
    <s v=""/>
    <x v="0"/>
    <x v="4"/>
    <n v="1609.81"/>
    <x v="0"/>
    <n v="3219.62"/>
    <s v="Delivery"/>
    <x v="0"/>
    <x v="2"/>
    <s v="Efectivo"/>
    <x v="0"/>
    <x v="1"/>
    <n v="0"/>
    <x v="0"/>
    <s v="2x1"/>
    <x v="2"/>
    <x v="1"/>
    <x v="2"/>
    <n v="12.9"/>
    <x v="3"/>
    <n v="25"/>
    <n v="23"/>
  </r>
  <r>
    <s v="VTA01505"/>
    <x v="71"/>
    <n v="13"/>
    <x v="1"/>
    <x v="1"/>
    <x v="2"/>
    <x v="2"/>
    <x v="457"/>
    <s v="Avenida Colón 608"/>
    <x v="2"/>
    <x v="10"/>
    <x v="8"/>
    <s v="Venti"/>
    <x v="4"/>
    <x v="3"/>
    <n v="1922.07"/>
    <x v="0"/>
    <n v="9610.35"/>
    <s v="Delivery"/>
    <x v="1"/>
    <x v="2"/>
    <s v="App"/>
    <x v="2"/>
    <x v="0"/>
    <n v="0"/>
    <x v="0"/>
    <s v="2x1"/>
    <x v="2"/>
    <x v="0"/>
    <x v="1"/>
    <n v="7.5"/>
    <x v="1"/>
    <n v="50"/>
    <n v="45"/>
  </r>
  <r>
    <s v="VTA01532"/>
    <x v="71"/>
    <n v="13"/>
    <x v="1"/>
    <x v="1"/>
    <x v="2"/>
    <x v="2"/>
    <x v="375"/>
    <s v="Córdoba Shopping"/>
    <x v="3"/>
    <x v="3"/>
    <x v="3"/>
    <s v=""/>
    <x v="0"/>
    <x v="2"/>
    <n v="1690.92"/>
    <x v="0"/>
    <n v="1690.92"/>
    <s v="Take Away"/>
    <x v="0"/>
    <x v="1"/>
    <s v="Efectivo"/>
    <x v="0"/>
    <x v="0"/>
    <n v="10"/>
    <x v="2"/>
    <s v="Ninguna"/>
    <x v="3"/>
    <x v="0"/>
    <x v="2"/>
    <n v="11"/>
    <x v="1"/>
    <n v="25"/>
    <n v="24"/>
  </r>
  <r>
    <s v="VTA01728"/>
    <x v="71"/>
    <n v="13"/>
    <x v="1"/>
    <x v="1"/>
    <x v="2"/>
    <x v="2"/>
    <x v="610"/>
    <s v="San Lorenzo 25, Nueva Córdoba"/>
    <x v="0"/>
    <x v="0"/>
    <x v="0"/>
    <s v=""/>
    <x v="0"/>
    <x v="1"/>
    <n v="1076.5999999999999"/>
    <x v="0"/>
    <n v="4306.3999999999996"/>
    <s v="En tienda"/>
    <x v="0"/>
    <x v="0"/>
    <s v="App"/>
    <x v="2"/>
    <x v="1"/>
    <n v="0"/>
    <x v="3"/>
    <s v="Combo"/>
    <x v="5"/>
    <x v="1"/>
    <x v="1"/>
    <n v="5.7"/>
    <x v="2"/>
    <n v="29"/>
    <n v="25"/>
  </r>
  <r>
    <s v="VTA01735"/>
    <x v="71"/>
    <n v="13"/>
    <x v="1"/>
    <x v="1"/>
    <x v="2"/>
    <x v="2"/>
    <x v="297"/>
    <s v="Córdoba Shopping"/>
    <x v="3"/>
    <x v="19"/>
    <x v="7"/>
    <s v=""/>
    <x v="0"/>
    <x v="2"/>
    <n v="2372.12"/>
    <x v="2"/>
    <n v="2372.12"/>
    <s v="Take Away"/>
    <x v="0"/>
    <x v="1"/>
    <s v="Tarjeta"/>
    <x v="1"/>
    <x v="0"/>
    <n v="10"/>
    <x v="3"/>
    <s v="Combo"/>
    <x v="0"/>
    <x v="0"/>
    <x v="0"/>
    <n v="14.2"/>
    <x v="3"/>
    <n v="34"/>
    <n v="33"/>
  </r>
  <r>
    <s v="VTA01745"/>
    <x v="71"/>
    <n v="13"/>
    <x v="1"/>
    <x v="1"/>
    <x v="2"/>
    <x v="2"/>
    <x v="99"/>
    <s v="Calle San Lorenzo 47"/>
    <x v="1"/>
    <x v="16"/>
    <x v="4"/>
    <s v="Tall"/>
    <x v="1"/>
    <x v="0"/>
    <n v="1688.3"/>
    <x v="0"/>
    <n v="5064.8999999999996"/>
    <s v="En tienda"/>
    <x v="1"/>
    <x v="0"/>
    <s v="App"/>
    <x v="2"/>
    <x v="1"/>
    <n v="0"/>
    <x v="1"/>
    <s v="Happy Hour"/>
    <x v="5"/>
    <x v="1"/>
    <x v="2"/>
    <n v="11.8"/>
    <x v="3"/>
    <n v="10"/>
    <n v="7"/>
  </r>
  <r>
    <s v="VTA01989"/>
    <x v="71"/>
    <n v="13"/>
    <x v="1"/>
    <x v="1"/>
    <x v="2"/>
    <x v="2"/>
    <x v="731"/>
    <s v="Avenida Colón 608"/>
    <x v="2"/>
    <x v="9"/>
    <x v="7"/>
    <s v=""/>
    <x v="0"/>
    <x v="2"/>
    <n v="2180.83"/>
    <x v="2"/>
    <n v="2180.83"/>
    <s v="Take Away"/>
    <x v="0"/>
    <x v="1"/>
    <s v="Efectivo"/>
    <x v="0"/>
    <x v="1"/>
    <n v="0"/>
    <x v="0"/>
    <s v="2x1"/>
    <x v="4"/>
    <x v="0"/>
    <x v="1"/>
    <n v="9.4"/>
    <x v="1"/>
    <n v="25"/>
    <n v="24"/>
  </r>
  <r>
    <s v="VTA02157"/>
    <x v="71"/>
    <n v="13"/>
    <x v="1"/>
    <x v="1"/>
    <x v="2"/>
    <x v="2"/>
    <x v="825"/>
    <s v="Calle San Lorenzo 47"/>
    <x v="1"/>
    <x v="31"/>
    <x v="9"/>
    <s v="Grande"/>
    <x v="3"/>
    <x v="3"/>
    <n v="1426.45"/>
    <x v="0"/>
    <n v="7132.25"/>
    <s v="En tienda"/>
    <x v="1"/>
    <x v="0"/>
    <s v="Efectivo"/>
    <x v="0"/>
    <x v="1"/>
    <n v="0"/>
    <x v="0"/>
    <s v="2x1"/>
    <x v="1"/>
    <x v="2"/>
    <x v="3"/>
    <n v="3.9"/>
    <x v="2"/>
    <n v="47"/>
    <n v="42"/>
  </r>
  <r>
    <s v="VTA02212"/>
    <x v="71"/>
    <n v="13"/>
    <x v="1"/>
    <x v="1"/>
    <x v="2"/>
    <x v="2"/>
    <x v="718"/>
    <s v="San Lorenzo 25, Nueva Córdoba"/>
    <x v="0"/>
    <x v="10"/>
    <x v="8"/>
    <s v="Venti"/>
    <x v="4"/>
    <x v="1"/>
    <n v="2086.5500000000002"/>
    <x v="2"/>
    <n v="8346.2000000000007"/>
    <s v="En tienda"/>
    <x v="1"/>
    <x v="0"/>
    <s v="Tarjeta"/>
    <x v="1"/>
    <x v="0"/>
    <n v="15"/>
    <x v="3"/>
    <s v="Combo"/>
    <x v="1"/>
    <x v="1"/>
    <x v="1"/>
    <n v="8.8000000000000007"/>
    <x v="3"/>
    <n v="38"/>
    <n v="34"/>
  </r>
  <r>
    <s v="VTA02347"/>
    <x v="71"/>
    <n v="13"/>
    <x v="1"/>
    <x v="1"/>
    <x v="2"/>
    <x v="2"/>
    <x v="338"/>
    <s v="Avenida Colón 608"/>
    <x v="2"/>
    <x v="3"/>
    <x v="3"/>
    <s v=""/>
    <x v="0"/>
    <x v="4"/>
    <n v="1535.19"/>
    <x v="0"/>
    <n v="3070.38"/>
    <s v="En tienda"/>
    <x v="0"/>
    <x v="0"/>
    <s v="App"/>
    <x v="2"/>
    <x v="0"/>
    <n v="15"/>
    <x v="3"/>
    <s v="Combo"/>
    <x v="5"/>
    <x v="2"/>
    <x v="1"/>
    <n v="6.3"/>
    <x v="2"/>
    <n v="20"/>
    <n v="18"/>
  </r>
  <r>
    <s v="VTA02382"/>
    <x v="71"/>
    <n v="13"/>
    <x v="1"/>
    <x v="1"/>
    <x v="2"/>
    <x v="2"/>
    <x v="492"/>
    <s v="Córdoba Shopping"/>
    <x v="3"/>
    <x v="6"/>
    <x v="5"/>
    <s v=""/>
    <x v="0"/>
    <x v="1"/>
    <n v="1874.45"/>
    <x v="0"/>
    <n v="7497.8"/>
    <s v="Delivery"/>
    <x v="1"/>
    <x v="2"/>
    <s v="Efectivo"/>
    <x v="0"/>
    <x v="1"/>
    <n v="0"/>
    <x v="3"/>
    <s v="Combo"/>
    <x v="0"/>
    <x v="0"/>
    <x v="2"/>
    <n v="12.7"/>
    <x v="2"/>
    <n v="41"/>
    <n v="37"/>
  </r>
  <r>
    <s v="VTA02431"/>
    <x v="71"/>
    <n v="13"/>
    <x v="1"/>
    <x v="1"/>
    <x v="2"/>
    <x v="2"/>
    <x v="651"/>
    <s v="San Lorenzo 25, Nueva Córdoba"/>
    <x v="0"/>
    <x v="25"/>
    <x v="2"/>
    <s v=""/>
    <x v="0"/>
    <x v="4"/>
    <n v="954.19"/>
    <x v="1"/>
    <n v="1908.38"/>
    <s v="En tienda"/>
    <x v="0"/>
    <x v="0"/>
    <s v="Tarjeta"/>
    <x v="1"/>
    <x v="0"/>
    <n v="0"/>
    <x v="0"/>
    <s v="2x1"/>
    <x v="2"/>
    <x v="2"/>
    <x v="2"/>
    <n v="11.8"/>
    <x v="4"/>
    <n v="43"/>
    <n v="41"/>
  </r>
  <r>
    <s v="VTA02444"/>
    <x v="71"/>
    <n v="13"/>
    <x v="1"/>
    <x v="1"/>
    <x v="2"/>
    <x v="2"/>
    <x v="803"/>
    <s v="Córdoba Shopping"/>
    <x v="3"/>
    <x v="5"/>
    <x v="4"/>
    <s v="Pequeño"/>
    <x v="2"/>
    <x v="3"/>
    <n v="1813.39"/>
    <x v="0"/>
    <n v="9066.9500000000007"/>
    <s v="Delivery"/>
    <x v="1"/>
    <x v="2"/>
    <s v="Efectivo"/>
    <x v="0"/>
    <x v="1"/>
    <n v="0"/>
    <x v="2"/>
    <s v="Ninguna"/>
    <x v="1"/>
    <x v="2"/>
    <x v="1"/>
    <n v="5.7"/>
    <x v="2"/>
    <n v="49"/>
    <n v="44"/>
  </r>
  <r>
    <s v="VTA02580"/>
    <x v="71"/>
    <n v="13"/>
    <x v="1"/>
    <x v="1"/>
    <x v="2"/>
    <x v="2"/>
    <x v="761"/>
    <s v="Calle San Lorenzo 47"/>
    <x v="1"/>
    <x v="13"/>
    <x v="9"/>
    <s v="Venti"/>
    <x v="4"/>
    <x v="2"/>
    <n v="1372.24"/>
    <x v="0"/>
    <n v="1372.24"/>
    <s v="Take Away"/>
    <x v="0"/>
    <x v="1"/>
    <s v="Efectivo"/>
    <x v="0"/>
    <x v="1"/>
    <n v="0"/>
    <x v="3"/>
    <s v="Combo"/>
    <x v="3"/>
    <x v="2"/>
    <x v="2"/>
    <n v="12.4"/>
    <x v="3"/>
    <n v="35"/>
    <n v="34"/>
  </r>
  <r>
    <s v="VTA02711"/>
    <x v="71"/>
    <n v="13"/>
    <x v="1"/>
    <x v="1"/>
    <x v="2"/>
    <x v="2"/>
    <x v="824"/>
    <s v="Córdoba Shopping"/>
    <x v="3"/>
    <x v="3"/>
    <x v="3"/>
    <s v=""/>
    <x v="0"/>
    <x v="1"/>
    <n v="1535.26"/>
    <x v="0"/>
    <n v="6141.04"/>
    <s v="Take Away"/>
    <x v="1"/>
    <x v="1"/>
    <s v="Tarjeta"/>
    <x v="1"/>
    <x v="0"/>
    <n v="10"/>
    <x v="1"/>
    <s v="Happy Hour"/>
    <x v="5"/>
    <x v="1"/>
    <x v="2"/>
    <n v="11.9"/>
    <x v="3"/>
    <n v="48"/>
    <n v="44"/>
  </r>
  <r>
    <s v="VTA02755"/>
    <x v="71"/>
    <n v="13"/>
    <x v="1"/>
    <x v="1"/>
    <x v="2"/>
    <x v="2"/>
    <x v="88"/>
    <s v="San Lorenzo 25, Nueva Córdoba"/>
    <x v="0"/>
    <x v="1"/>
    <x v="1"/>
    <s v=""/>
    <x v="0"/>
    <x v="3"/>
    <n v="1020.31"/>
    <x v="0"/>
    <n v="5101.55"/>
    <s v="Delivery"/>
    <x v="1"/>
    <x v="2"/>
    <s v="Tarjeta"/>
    <x v="1"/>
    <x v="1"/>
    <n v="0"/>
    <x v="0"/>
    <s v="2x1"/>
    <x v="1"/>
    <x v="2"/>
    <x v="3"/>
    <n v="2.7"/>
    <x v="3"/>
    <n v="27"/>
    <n v="22"/>
  </r>
  <r>
    <s v="VTA02974"/>
    <x v="71"/>
    <n v="13"/>
    <x v="1"/>
    <x v="1"/>
    <x v="2"/>
    <x v="2"/>
    <x v="456"/>
    <s v="San Lorenzo 25, Nueva Córdoba"/>
    <x v="0"/>
    <x v="20"/>
    <x v="2"/>
    <s v=""/>
    <x v="0"/>
    <x v="0"/>
    <n v="1411.22"/>
    <x v="0"/>
    <n v="4233.66"/>
    <s v="Take Away"/>
    <x v="0"/>
    <x v="1"/>
    <s v="Efectivo"/>
    <x v="0"/>
    <x v="1"/>
    <n v="0"/>
    <x v="0"/>
    <s v="2x1"/>
    <x v="0"/>
    <x v="2"/>
    <x v="2"/>
    <n v="10.6"/>
    <x v="0"/>
    <n v="44"/>
    <n v="41"/>
  </r>
  <r>
    <s v="VTA03044"/>
    <x v="71"/>
    <n v="13"/>
    <x v="1"/>
    <x v="1"/>
    <x v="2"/>
    <x v="2"/>
    <x v="295"/>
    <s v="San Lorenzo 25, Nueva Córdoba"/>
    <x v="0"/>
    <x v="10"/>
    <x v="8"/>
    <s v="Grande"/>
    <x v="3"/>
    <x v="0"/>
    <n v="2055.7600000000002"/>
    <x v="2"/>
    <n v="6167.28"/>
    <s v="En tienda"/>
    <x v="1"/>
    <x v="0"/>
    <s v="Tarjeta"/>
    <x v="1"/>
    <x v="1"/>
    <n v="0"/>
    <x v="0"/>
    <s v="2x1"/>
    <x v="3"/>
    <x v="0"/>
    <x v="3"/>
    <n v="4.0999999999999996"/>
    <x v="1"/>
    <n v="49"/>
    <n v="46"/>
  </r>
  <r>
    <s v="VTA03118"/>
    <x v="71"/>
    <n v="13"/>
    <x v="1"/>
    <x v="1"/>
    <x v="2"/>
    <x v="2"/>
    <x v="620"/>
    <s v="Avenida Colón 608"/>
    <x v="2"/>
    <x v="0"/>
    <x v="0"/>
    <s v=""/>
    <x v="0"/>
    <x v="2"/>
    <n v="1304.49"/>
    <x v="0"/>
    <n v="1304.49"/>
    <s v="Take Away"/>
    <x v="0"/>
    <x v="1"/>
    <s v="Tarjeta"/>
    <x v="1"/>
    <x v="0"/>
    <n v="15"/>
    <x v="2"/>
    <s v="Ninguna"/>
    <x v="4"/>
    <x v="1"/>
    <x v="1"/>
    <n v="6.1"/>
    <x v="1"/>
    <n v="44"/>
    <n v="43"/>
  </r>
  <r>
    <s v="VTA03559"/>
    <x v="71"/>
    <n v="13"/>
    <x v="1"/>
    <x v="1"/>
    <x v="2"/>
    <x v="2"/>
    <x v="493"/>
    <s v="Calle San Lorenzo 47"/>
    <x v="1"/>
    <x v="8"/>
    <x v="0"/>
    <s v=""/>
    <x v="0"/>
    <x v="3"/>
    <n v="1500.47"/>
    <x v="0"/>
    <n v="7502.35"/>
    <s v="Take Away"/>
    <x v="1"/>
    <x v="1"/>
    <s v="Efectivo"/>
    <x v="0"/>
    <x v="0"/>
    <n v="10"/>
    <x v="1"/>
    <s v="Happy Hour"/>
    <x v="3"/>
    <x v="0"/>
    <x v="3"/>
    <n v="4.8"/>
    <x v="2"/>
    <n v="10"/>
    <n v="5"/>
  </r>
  <r>
    <s v="VTA03573"/>
    <x v="71"/>
    <n v="13"/>
    <x v="1"/>
    <x v="1"/>
    <x v="2"/>
    <x v="2"/>
    <x v="526"/>
    <s v="San Lorenzo 25, Nueva Córdoba"/>
    <x v="0"/>
    <x v="8"/>
    <x v="0"/>
    <s v=""/>
    <x v="0"/>
    <x v="2"/>
    <n v="1040.3699999999999"/>
    <x v="0"/>
    <n v="1040.3699999999999"/>
    <s v="Delivery"/>
    <x v="0"/>
    <x v="2"/>
    <s v="Efectivo"/>
    <x v="0"/>
    <x v="0"/>
    <n v="15"/>
    <x v="3"/>
    <s v="Combo"/>
    <x v="3"/>
    <x v="2"/>
    <x v="1"/>
    <n v="6.3"/>
    <x v="0"/>
    <n v="16"/>
    <n v="15"/>
  </r>
  <r>
    <s v="VTA03650"/>
    <x v="71"/>
    <n v="13"/>
    <x v="1"/>
    <x v="1"/>
    <x v="2"/>
    <x v="2"/>
    <x v="166"/>
    <s v="Calle San Lorenzo 47"/>
    <x v="1"/>
    <x v="26"/>
    <x v="9"/>
    <s v="Pequeño"/>
    <x v="2"/>
    <x v="0"/>
    <n v="1522.47"/>
    <x v="0"/>
    <n v="4567.41"/>
    <s v="Take Away"/>
    <x v="0"/>
    <x v="1"/>
    <s v="Tarjeta"/>
    <x v="1"/>
    <x v="1"/>
    <n v="0"/>
    <x v="1"/>
    <s v="Happy Hour"/>
    <x v="4"/>
    <x v="2"/>
    <x v="2"/>
    <n v="12.3"/>
    <x v="3"/>
    <n v="50"/>
    <n v="47"/>
  </r>
  <r>
    <s v="VTA03805"/>
    <x v="71"/>
    <n v="13"/>
    <x v="1"/>
    <x v="1"/>
    <x v="2"/>
    <x v="2"/>
    <x v="484"/>
    <s v="San Lorenzo 25, Nueva Córdoba"/>
    <x v="0"/>
    <x v="2"/>
    <x v="2"/>
    <s v=""/>
    <x v="0"/>
    <x v="2"/>
    <n v="1122.97"/>
    <x v="0"/>
    <n v="1122.97"/>
    <s v="En tienda"/>
    <x v="0"/>
    <x v="0"/>
    <s v="Efectivo"/>
    <x v="0"/>
    <x v="1"/>
    <n v="0"/>
    <x v="1"/>
    <s v="Happy Hour"/>
    <x v="3"/>
    <x v="0"/>
    <x v="3"/>
    <n v="4.5"/>
    <x v="1"/>
    <n v="48"/>
    <n v="47"/>
  </r>
  <r>
    <s v="VTA03825"/>
    <x v="71"/>
    <n v="13"/>
    <x v="1"/>
    <x v="1"/>
    <x v="2"/>
    <x v="2"/>
    <x v="16"/>
    <s v="San Lorenzo 25, Nueva Córdoba"/>
    <x v="0"/>
    <x v="6"/>
    <x v="5"/>
    <s v=""/>
    <x v="0"/>
    <x v="3"/>
    <n v="1723.94"/>
    <x v="0"/>
    <n v="8619.7000000000007"/>
    <s v="Take Away"/>
    <x v="1"/>
    <x v="1"/>
    <s v="Efectivo"/>
    <x v="0"/>
    <x v="0"/>
    <n v="0"/>
    <x v="3"/>
    <s v="Combo"/>
    <x v="1"/>
    <x v="0"/>
    <x v="2"/>
    <n v="10.5"/>
    <x v="4"/>
    <n v="11"/>
    <n v="6"/>
  </r>
  <r>
    <s v="VTA03853"/>
    <x v="71"/>
    <n v="13"/>
    <x v="1"/>
    <x v="1"/>
    <x v="2"/>
    <x v="2"/>
    <x v="455"/>
    <s v="Calle San Lorenzo 47"/>
    <x v="1"/>
    <x v="6"/>
    <x v="5"/>
    <s v=""/>
    <x v="0"/>
    <x v="2"/>
    <n v="2046.28"/>
    <x v="2"/>
    <n v="2046.28"/>
    <s v="Delivery"/>
    <x v="0"/>
    <x v="2"/>
    <s v="Efectivo"/>
    <x v="0"/>
    <x v="1"/>
    <n v="0"/>
    <x v="3"/>
    <s v="Combo"/>
    <x v="0"/>
    <x v="0"/>
    <x v="0"/>
    <n v="13"/>
    <x v="1"/>
    <n v="27"/>
    <n v="26"/>
  </r>
  <r>
    <s v="VTA04194"/>
    <x v="71"/>
    <n v="13"/>
    <x v="1"/>
    <x v="1"/>
    <x v="2"/>
    <x v="2"/>
    <x v="826"/>
    <s v="Avenida Colón 608"/>
    <x v="2"/>
    <x v="28"/>
    <x v="2"/>
    <s v=""/>
    <x v="0"/>
    <x v="2"/>
    <n v="923.5"/>
    <x v="1"/>
    <n v="923.5"/>
    <s v="Take Away"/>
    <x v="0"/>
    <x v="1"/>
    <s v="App"/>
    <x v="2"/>
    <x v="1"/>
    <n v="0"/>
    <x v="3"/>
    <s v="Combo"/>
    <x v="3"/>
    <x v="0"/>
    <x v="2"/>
    <n v="11.2"/>
    <x v="0"/>
    <n v="23"/>
    <n v="22"/>
  </r>
  <r>
    <s v="VTA04252"/>
    <x v="71"/>
    <n v="13"/>
    <x v="1"/>
    <x v="1"/>
    <x v="2"/>
    <x v="2"/>
    <x v="747"/>
    <s v="Avenida Colón 608"/>
    <x v="2"/>
    <x v="2"/>
    <x v="2"/>
    <s v=""/>
    <x v="0"/>
    <x v="0"/>
    <n v="1440.96"/>
    <x v="0"/>
    <n v="4322.88"/>
    <s v="Take Away"/>
    <x v="0"/>
    <x v="1"/>
    <s v="Efectivo"/>
    <x v="0"/>
    <x v="1"/>
    <n v="0"/>
    <x v="1"/>
    <s v="Happy Hour"/>
    <x v="5"/>
    <x v="1"/>
    <x v="3"/>
    <n v="3.9"/>
    <x v="4"/>
    <n v="16"/>
    <n v="13"/>
  </r>
  <r>
    <s v="VTA04308"/>
    <x v="71"/>
    <n v="13"/>
    <x v="1"/>
    <x v="1"/>
    <x v="2"/>
    <x v="2"/>
    <x v="586"/>
    <s v="Calle San Lorenzo 47"/>
    <x v="1"/>
    <x v="17"/>
    <x v="9"/>
    <s v="Pequeño"/>
    <x v="2"/>
    <x v="4"/>
    <n v="1313.96"/>
    <x v="0"/>
    <n v="2627.92"/>
    <s v="Delivery"/>
    <x v="0"/>
    <x v="2"/>
    <s v="App"/>
    <x v="2"/>
    <x v="1"/>
    <n v="0"/>
    <x v="0"/>
    <s v="2x1"/>
    <x v="5"/>
    <x v="0"/>
    <x v="3"/>
    <n v="2.2999999999999998"/>
    <x v="1"/>
    <n v="35"/>
    <n v="33"/>
  </r>
  <r>
    <s v="VTA04372"/>
    <x v="71"/>
    <n v="13"/>
    <x v="1"/>
    <x v="1"/>
    <x v="2"/>
    <x v="2"/>
    <x v="632"/>
    <s v="Córdoba Shopping"/>
    <x v="3"/>
    <x v="15"/>
    <x v="10"/>
    <s v=""/>
    <x v="0"/>
    <x v="0"/>
    <n v="1958.56"/>
    <x v="0"/>
    <n v="5875.68"/>
    <s v="En tienda"/>
    <x v="1"/>
    <x v="0"/>
    <s v="App"/>
    <x v="2"/>
    <x v="0"/>
    <n v="15"/>
    <x v="1"/>
    <s v="Happy Hour"/>
    <x v="2"/>
    <x v="0"/>
    <x v="1"/>
    <n v="5.5"/>
    <x v="3"/>
    <n v="12"/>
    <n v="9"/>
  </r>
  <r>
    <s v="VTA04404"/>
    <x v="71"/>
    <n v="13"/>
    <x v="1"/>
    <x v="1"/>
    <x v="2"/>
    <x v="2"/>
    <x v="185"/>
    <s v="Córdoba Shopping"/>
    <x v="3"/>
    <x v="8"/>
    <x v="0"/>
    <s v=""/>
    <x v="0"/>
    <x v="4"/>
    <n v="1023.22"/>
    <x v="0"/>
    <n v="2046.44"/>
    <s v="Take Away"/>
    <x v="0"/>
    <x v="1"/>
    <s v="Tarjeta"/>
    <x v="1"/>
    <x v="0"/>
    <n v="10"/>
    <x v="1"/>
    <s v="Happy Hour"/>
    <x v="1"/>
    <x v="1"/>
    <x v="0"/>
    <n v="14.5"/>
    <x v="4"/>
    <n v="23"/>
    <n v="21"/>
  </r>
  <r>
    <s v="VTA04411"/>
    <x v="71"/>
    <n v="13"/>
    <x v="1"/>
    <x v="1"/>
    <x v="2"/>
    <x v="2"/>
    <x v="91"/>
    <s v="Calle San Lorenzo 47"/>
    <x v="1"/>
    <x v="33"/>
    <x v="4"/>
    <s v="Pequeño"/>
    <x v="2"/>
    <x v="0"/>
    <n v="1729.33"/>
    <x v="0"/>
    <n v="5187.99"/>
    <s v="En tienda"/>
    <x v="1"/>
    <x v="0"/>
    <s v="Efectivo"/>
    <x v="0"/>
    <x v="0"/>
    <n v="15"/>
    <x v="3"/>
    <s v="Combo"/>
    <x v="4"/>
    <x v="1"/>
    <x v="0"/>
    <n v="13.5"/>
    <x v="4"/>
    <n v="28"/>
    <n v="25"/>
  </r>
  <r>
    <s v="VTA04517"/>
    <x v="71"/>
    <n v="13"/>
    <x v="1"/>
    <x v="1"/>
    <x v="2"/>
    <x v="2"/>
    <x v="229"/>
    <s v="San Lorenzo 25, Nueva Córdoba"/>
    <x v="0"/>
    <x v="10"/>
    <x v="8"/>
    <s v="Tall"/>
    <x v="1"/>
    <x v="1"/>
    <n v="1638.75"/>
    <x v="0"/>
    <n v="6555"/>
    <s v="Delivery"/>
    <x v="1"/>
    <x v="2"/>
    <s v="Efectivo"/>
    <x v="0"/>
    <x v="0"/>
    <n v="15"/>
    <x v="3"/>
    <s v="Combo"/>
    <x v="5"/>
    <x v="1"/>
    <x v="1"/>
    <n v="6.8"/>
    <x v="3"/>
    <n v="34"/>
    <n v="30"/>
  </r>
  <r>
    <s v="VTA04602"/>
    <x v="71"/>
    <n v="13"/>
    <x v="1"/>
    <x v="1"/>
    <x v="2"/>
    <x v="2"/>
    <x v="710"/>
    <s v="Córdoba Shopping"/>
    <x v="3"/>
    <x v="6"/>
    <x v="5"/>
    <s v=""/>
    <x v="0"/>
    <x v="4"/>
    <n v="1933.45"/>
    <x v="0"/>
    <n v="3866.9"/>
    <s v="Delivery"/>
    <x v="0"/>
    <x v="2"/>
    <s v="Tarjeta"/>
    <x v="1"/>
    <x v="1"/>
    <n v="0"/>
    <x v="0"/>
    <s v="2x1"/>
    <x v="2"/>
    <x v="1"/>
    <x v="3"/>
    <n v="3.3"/>
    <x v="4"/>
    <n v="17"/>
    <n v="15"/>
  </r>
  <r>
    <s v="VTA04780"/>
    <x v="71"/>
    <n v="13"/>
    <x v="1"/>
    <x v="1"/>
    <x v="2"/>
    <x v="2"/>
    <x v="353"/>
    <s v="San Lorenzo 25, Nueva Córdoba"/>
    <x v="0"/>
    <x v="10"/>
    <x v="8"/>
    <s v="Grande"/>
    <x v="3"/>
    <x v="2"/>
    <n v="1666.84"/>
    <x v="0"/>
    <n v="1666.84"/>
    <s v="Take Away"/>
    <x v="0"/>
    <x v="1"/>
    <s v="Tarjeta"/>
    <x v="1"/>
    <x v="0"/>
    <n v="0"/>
    <x v="1"/>
    <s v="Happy Hour"/>
    <x v="0"/>
    <x v="2"/>
    <x v="1"/>
    <n v="7.6"/>
    <x v="1"/>
    <n v="13"/>
    <n v="12"/>
  </r>
  <r>
    <s v="VTA04993"/>
    <x v="71"/>
    <n v="13"/>
    <x v="1"/>
    <x v="1"/>
    <x v="2"/>
    <x v="2"/>
    <x v="51"/>
    <s v="San Lorenzo 25, Nueva Córdoba"/>
    <x v="0"/>
    <x v="6"/>
    <x v="5"/>
    <s v=""/>
    <x v="0"/>
    <x v="2"/>
    <n v="1982.17"/>
    <x v="0"/>
    <n v="1982.17"/>
    <s v="Take Away"/>
    <x v="0"/>
    <x v="1"/>
    <s v="Efectivo"/>
    <x v="0"/>
    <x v="0"/>
    <n v="15"/>
    <x v="3"/>
    <s v="Combo"/>
    <x v="2"/>
    <x v="0"/>
    <x v="1"/>
    <n v="9.9"/>
    <x v="4"/>
    <n v="49"/>
    <n v="48"/>
  </r>
  <r>
    <s v="VTA00063"/>
    <x v="72"/>
    <n v="14"/>
    <x v="2"/>
    <x v="2"/>
    <x v="2"/>
    <x v="2"/>
    <x v="429"/>
    <s v="Córdoba Shopping"/>
    <x v="3"/>
    <x v="9"/>
    <x v="7"/>
    <s v=""/>
    <x v="0"/>
    <x v="0"/>
    <n v="2933.07"/>
    <x v="2"/>
    <n v="8799.2099999999991"/>
    <s v="Delivery"/>
    <x v="1"/>
    <x v="2"/>
    <s v="App"/>
    <x v="2"/>
    <x v="0"/>
    <n v="10"/>
    <x v="3"/>
    <s v="Combo"/>
    <x v="4"/>
    <x v="1"/>
    <x v="1"/>
    <n v="9"/>
    <x v="0"/>
    <n v="18"/>
    <n v="15"/>
  </r>
  <r>
    <s v="VTA00093"/>
    <x v="72"/>
    <n v="14"/>
    <x v="2"/>
    <x v="2"/>
    <x v="2"/>
    <x v="2"/>
    <x v="70"/>
    <s v="Calle San Lorenzo 47"/>
    <x v="1"/>
    <x v="10"/>
    <x v="8"/>
    <s v="Grande"/>
    <x v="3"/>
    <x v="0"/>
    <n v="1995.84"/>
    <x v="0"/>
    <n v="5987.52"/>
    <s v="En tienda"/>
    <x v="1"/>
    <x v="0"/>
    <s v="Tarjeta"/>
    <x v="1"/>
    <x v="0"/>
    <n v="15"/>
    <x v="3"/>
    <s v="Combo"/>
    <x v="3"/>
    <x v="2"/>
    <x v="1"/>
    <n v="7"/>
    <x v="1"/>
    <n v="36"/>
    <n v="33"/>
  </r>
  <r>
    <s v="VTA00109"/>
    <x v="72"/>
    <n v="14"/>
    <x v="2"/>
    <x v="2"/>
    <x v="2"/>
    <x v="2"/>
    <x v="21"/>
    <s v="Córdoba Shopping"/>
    <x v="3"/>
    <x v="9"/>
    <x v="7"/>
    <s v=""/>
    <x v="0"/>
    <x v="0"/>
    <n v="2848.38"/>
    <x v="2"/>
    <n v="8545.14"/>
    <s v="Take Away"/>
    <x v="1"/>
    <x v="1"/>
    <s v="Tarjeta"/>
    <x v="1"/>
    <x v="1"/>
    <n v="0"/>
    <x v="1"/>
    <s v="Happy Hour"/>
    <x v="1"/>
    <x v="2"/>
    <x v="3"/>
    <n v="2"/>
    <x v="4"/>
    <n v="40"/>
    <n v="37"/>
  </r>
  <r>
    <s v="VTA00132"/>
    <x v="72"/>
    <n v="14"/>
    <x v="2"/>
    <x v="2"/>
    <x v="2"/>
    <x v="2"/>
    <x v="764"/>
    <s v="Córdoba Shopping"/>
    <x v="3"/>
    <x v="10"/>
    <x v="8"/>
    <s v="Grande"/>
    <x v="3"/>
    <x v="0"/>
    <n v="1581.49"/>
    <x v="0"/>
    <n v="4744.47"/>
    <s v="Delivery"/>
    <x v="0"/>
    <x v="2"/>
    <s v="Efectivo"/>
    <x v="0"/>
    <x v="1"/>
    <n v="0"/>
    <x v="1"/>
    <s v="Happy Hour"/>
    <x v="0"/>
    <x v="0"/>
    <x v="1"/>
    <n v="9.5"/>
    <x v="0"/>
    <n v="14"/>
    <n v="11"/>
  </r>
  <r>
    <s v="VTA00148"/>
    <x v="72"/>
    <n v="14"/>
    <x v="2"/>
    <x v="2"/>
    <x v="2"/>
    <x v="2"/>
    <x v="371"/>
    <s v="Calle San Lorenzo 47"/>
    <x v="1"/>
    <x v="26"/>
    <x v="9"/>
    <s v="Pequeño"/>
    <x v="2"/>
    <x v="2"/>
    <n v="1515.28"/>
    <x v="0"/>
    <n v="1515.28"/>
    <s v="En tienda"/>
    <x v="0"/>
    <x v="0"/>
    <s v="Tarjeta"/>
    <x v="1"/>
    <x v="0"/>
    <n v="10"/>
    <x v="3"/>
    <s v="Combo"/>
    <x v="3"/>
    <x v="2"/>
    <x v="1"/>
    <n v="6"/>
    <x v="0"/>
    <n v="24"/>
    <n v="23"/>
  </r>
  <r>
    <s v="VTA00198"/>
    <x v="72"/>
    <n v="14"/>
    <x v="2"/>
    <x v="2"/>
    <x v="2"/>
    <x v="2"/>
    <x v="733"/>
    <s v="Avenida Colón 608"/>
    <x v="2"/>
    <x v="9"/>
    <x v="7"/>
    <s v=""/>
    <x v="0"/>
    <x v="1"/>
    <n v="2908.09"/>
    <x v="2"/>
    <n v="11632.36"/>
    <s v="En tienda"/>
    <x v="2"/>
    <x v="0"/>
    <s v="Efectivo"/>
    <x v="0"/>
    <x v="0"/>
    <n v="0"/>
    <x v="2"/>
    <s v="Ninguna"/>
    <x v="1"/>
    <x v="2"/>
    <x v="1"/>
    <n v="9"/>
    <x v="2"/>
    <n v="26"/>
    <n v="22"/>
  </r>
  <r>
    <s v="VTA00207"/>
    <x v="72"/>
    <n v="14"/>
    <x v="2"/>
    <x v="2"/>
    <x v="2"/>
    <x v="2"/>
    <x v="457"/>
    <s v="San Lorenzo 25, Nueva Córdoba"/>
    <x v="0"/>
    <x v="19"/>
    <x v="7"/>
    <s v=""/>
    <x v="0"/>
    <x v="3"/>
    <n v="2055.66"/>
    <x v="2"/>
    <n v="10278.299999999999"/>
    <s v="Delivery"/>
    <x v="2"/>
    <x v="2"/>
    <s v="Tarjeta"/>
    <x v="1"/>
    <x v="0"/>
    <n v="15"/>
    <x v="1"/>
    <s v="Happy Hour"/>
    <x v="3"/>
    <x v="2"/>
    <x v="1"/>
    <n v="6.3"/>
    <x v="1"/>
    <n v="47"/>
    <n v="42"/>
  </r>
  <r>
    <s v="VTA00285"/>
    <x v="72"/>
    <n v="14"/>
    <x v="2"/>
    <x v="2"/>
    <x v="2"/>
    <x v="2"/>
    <x v="813"/>
    <s v="Córdoba Shopping"/>
    <x v="3"/>
    <x v="20"/>
    <x v="2"/>
    <s v=""/>
    <x v="0"/>
    <x v="1"/>
    <n v="1103.83"/>
    <x v="0"/>
    <n v="4415.32"/>
    <s v="Delivery"/>
    <x v="0"/>
    <x v="2"/>
    <s v="Efectivo"/>
    <x v="0"/>
    <x v="0"/>
    <n v="0"/>
    <x v="0"/>
    <s v="2x1"/>
    <x v="4"/>
    <x v="1"/>
    <x v="2"/>
    <n v="12"/>
    <x v="2"/>
    <n v="48"/>
    <n v="44"/>
  </r>
  <r>
    <s v="VTA00301"/>
    <x v="72"/>
    <n v="14"/>
    <x v="2"/>
    <x v="2"/>
    <x v="2"/>
    <x v="2"/>
    <x v="791"/>
    <s v="Córdoba Shopping"/>
    <x v="3"/>
    <x v="19"/>
    <x v="7"/>
    <s v=""/>
    <x v="0"/>
    <x v="2"/>
    <n v="2536.87"/>
    <x v="2"/>
    <n v="2536.87"/>
    <s v="Take Away"/>
    <x v="0"/>
    <x v="1"/>
    <s v="App"/>
    <x v="2"/>
    <x v="0"/>
    <n v="0"/>
    <x v="3"/>
    <s v="Combo"/>
    <x v="4"/>
    <x v="0"/>
    <x v="1"/>
    <n v="5.8"/>
    <x v="0"/>
    <n v="40"/>
    <n v="39"/>
  </r>
  <r>
    <s v="VTA00546"/>
    <x v="72"/>
    <n v="14"/>
    <x v="2"/>
    <x v="2"/>
    <x v="2"/>
    <x v="2"/>
    <x v="827"/>
    <s v="San Lorenzo 25, Nueva Córdoba"/>
    <x v="0"/>
    <x v="28"/>
    <x v="2"/>
    <s v=""/>
    <x v="0"/>
    <x v="1"/>
    <n v="1460.75"/>
    <x v="0"/>
    <n v="5843"/>
    <s v="Delivery"/>
    <x v="1"/>
    <x v="2"/>
    <s v="Tarjeta"/>
    <x v="1"/>
    <x v="0"/>
    <n v="10"/>
    <x v="0"/>
    <s v="2x1"/>
    <x v="0"/>
    <x v="0"/>
    <x v="1"/>
    <n v="8.1999999999999993"/>
    <x v="0"/>
    <n v="26"/>
    <n v="22"/>
  </r>
  <r>
    <s v="VTA00632"/>
    <x v="72"/>
    <n v="14"/>
    <x v="2"/>
    <x v="2"/>
    <x v="2"/>
    <x v="2"/>
    <x v="346"/>
    <s v="Córdoba Shopping"/>
    <x v="3"/>
    <x v="1"/>
    <x v="1"/>
    <s v=""/>
    <x v="0"/>
    <x v="3"/>
    <n v="714.6"/>
    <x v="1"/>
    <n v="3573"/>
    <s v="Delivery"/>
    <x v="0"/>
    <x v="2"/>
    <s v="Tarjeta"/>
    <x v="1"/>
    <x v="1"/>
    <n v="0"/>
    <x v="0"/>
    <s v="2x1"/>
    <x v="0"/>
    <x v="0"/>
    <x v="2"/>
    <n v="11.3"/>
    <x v="3"/>
    <n v="36"/>
    <n v="31"/>
  </r>
  <r>
    <s v="VTA00638"/>
    <x v="72"/>
    <n v="14"/>
    <x v="2"/>
    <x v="2"/>
    <x v="2"/>
    <x v="2"/>
    <x v="424"/>
    <s v="Avenida Colón 608"/>
    <x v="2"/>
    <x v="6"/>
    <x v="5"/>
    <s v=""/>
    <x v="0"/>
    <x v="4"/>
    <n v="2079.0700000000002"/>
    <x v="2"/>
    <n v="4158.1400000000003"/>
    <s v="Delivery"/>
    <x v="0"/>
    <x v="2"/>
    <s v="Efectivo"/>
    <x v="0"/>
    <x v="0"/>
    <n v="10"/>
    <x v="1"/>
    <s v="Happy Hour"/>
    <x v="3"/>
    <x v="1"/>
    <x v="2"/>
    <n v="11.2"/>
    <x v="0"/>
    <n v="28"/>
    <n v="26"/>
  </r>
  <r>
    <s v="VTA00670"/>
    <x v="72"/>
    <n v="14"/>
    <x v="2"/>
    <x v="2"/>
    <x v="2"/>
    <x v="2"/>
    <x v="209"/>
    <s v="Calle San Lorenzo 47"/>
    <x v="1"/>
    <x v="7"/>
    <x v="6"/>
    <s v=""/>
    <x v="0"/>
    <x v="0"/>
    <n v="3160.95"/>
    <x v="3"/>
    <n v="9482.85"/>
    <s v="En tienda"/>
    <x v="1"/>
    <x v="0"/>
    <s v="Tarjeta"/>
    <x v="1"/>
    <x v="0"/>
    <n v="15"/>
    <x v="3"/>
    <s v="Combo"/>
    <x v="1"/>
    <x v="2"/>
    <x v="1"/>
    <n v="5.3"/>
    <x v="1"/>
    <n v="46"/>
    <n v="43"/>
  </r>
  <r>
    <s v="VTA00697"/>
    <x v="72"/>
    <n v="14"/>
    <x v="2"/>
    <x v="2"/>
    <x v="2"/>
    <x v="2"/>
    <x v="514"/>
    <s v="Avenida Colón 608"/>
    <x v="2"/>
    <x v="6"/>
    <x v="5"/>
    <s v=""/>
    <x v="0"/>
    <x v="0"/>
    <n v="1619.46"/>
    <x v="0"/>
    <n v="4858.38"/>
    <s v="Delivery"/>
    <x v="0"/>
    <x v="2"/>
    <s v="App"/>
    <x v="2"/>
    <x v="0"/>
    <n v="0"/>
    <x v="2"/>
    <s v="Ninguna"/>
    <x v="1"/>
    <x v="0"/>
    <x v="3"/>
    <n v="3"/>
    <x v="2"/>
    <n v="26"/>
    <n v="23"/>
  </r>
  <r>
    <s v="VTA00739"/>
    <x v="72"/>
    <n v="14"/>
    <x v="2"/>
    <x v="2"/>
    <x v="2"/>
    <x v="2"/>
    <x v="8"/>
    <s v="Calle San Lorenzo 47"/>
    <x v="1"/>
    <x v="7"/>
    <x v="6"/>
    <s v=""/>
    <x v="0"/>
    <x v="4"/>
    <n v="3459.12"/>
    <x v="3"/>
    <n v="6918.24"/>
    <s v="Delivery"/>
    <x v="1"/>
    <x v="2"/>
    <s v="App"/>
    <x v="2"/>
    <x v="1"/>
    <n v="0"/>
    <x v="1"/>
    <s v="Happy Hour"/>
    <x v="3"/>
    <x v="1"/>
    <x v="1"/>
    <n v="8.3000000000000007"/>
    <x v="1"/>
    <n v="26"/>
    <n v="24"/>
  </r>
  <r>
    <s v="VTA00860"/>
    <x v="72"/>
    <n v="14"/>
    <x v="2"/>
    <x v="2"/>
    <x v="2"/>
    <x v="2"/>
    <x v="270"/>
    <s v="Córdoba Shopping"/>
    <x v="3"/>
    <x v="9"/>
    <x v="7"/>
    <s v=""/>
    <x v="0"/>
    <x v="3"/>
    <n v="2941.8"/>
    <x v="2"/>
    <n v="14709"/>
    <s v="Delivery"/>
    <x v="2"/>
    <x v="2"/>
    <s v="Tarjeta"/>
    <x v="1"/>
    <x v="1"/>
    <n v="0"/>
    <x v="3"/>
    <s v="Combo"/>
    <x v="0"/>
    <x v="1"/>
    <x v="1"/>
    <n v="7.8"/>
    <x v="3"/>
    <n v="24"/>
    <n v="19"/>
  </r>
  <r>
    <s v="VTA00976"/>
    <x v="72"/>
    <n v="14"/>
    <x v="2"/>
    <x v="2"/>
    <x v="2"/>
    <x v="2"/>
    <x v="480"/>
    <s v="Córdoba Shopping"/>
    <x v="3"/>
    <x v="14"/>
    <x v="6"/>
    <s v=""/>
    <x v="0"/>
    <x v="0"/>
    <n v="3436.16"/>
    <x v="3"/>
    <n v="10308.48"/>
    <s v="En tienda"/>
    <x v="2"/>
    <x v="0"/>
    <s v="App"/>
    <x v="2"/>
    <x v="0"/>
    <n v="10"/>
    <x v="0"/>
    <s v="2x1"/>
    <x v="1"/>
    <x v="1"/>
    <x v="3"/>
    <n v="4.8"/>
    <x v="1"/>
    <n v="36"/>
    <n v="33"/>
  </r>
  <r>
    <s v="VTA01090"/>
    <x v="72"/>
    <n v="14"/>
    <x v="2"/>
    <x v="2"/>
    <x v="2"/>
    <x v="2"/>
    <x v="329"/>
    <s v="Calle San Lorenzo 47"/>
    <x v="1"/>
    <x v="0"/>
    <x v="0"/>
    <s v=""/>
    <x v="0"/>
    <x v="0"/>
    <n v="1359.08"/>
    <x v="0"/>
    <n v="4077.24"/>
    <s v="Delivery"/>
    <x v="0"/>
    <x v="2"/>
    <s v="App"/>
    <x v="2"/>
    <x v="1"/>
    <n v="0"/>
    <x v="1"/>
    <s v="Happy Hour"/>
    <x v="3"/>
    <x v="1"/>
    <x v="1"/>
    <n v="9.9"/>
    <x v="3"/>
    <n v="36"/>
    <n v="33"/>
  </r>
  <r>
    <s v="VTA01288"/>
    <x v="72"/>
    <n v="14"/>
    <x v="2"/>
    <x v="2"/>
    <x v="2"/>
    <x v="2"/>
    <x v="477"/>
    <s v="Córdoba Shopping"/>
    <x v="3"/>
    <x v="21"/>
    <x v="1"/>
    <s v=""/>
    <x v="0"/>
    <x v="2"/>
    <n v="1126.73"/>
    <x v="0"/>
    <n v="1126.73"/>
    <s v="Delivery"/>
    <x v="0"/>
    <x v="2"/>
    <s v="Efectivo"/>
    <x v="0"/>
    <x v="1"/>
    <n v="0"/>
    <x v="0"/>
    <s v="2x1"/>
    <x v="0"/>
    <x v="2"/>
    <x v="1"/>
    <n v="8"/>
    <x v="2"/>
    <n v="30"/>
    <n v="29"/>
  </r>
  <r>
    <s v="VTA01311"/>
    <x v="72"/>
    <n v="14"/>
    <x v="2"/>
    <x v="2"/>
    <x v="2"/>
    <x v="2"/>
    <x v="385"/>
    <s v="San Lorenzo 25, Nueva Córdoba"/>
    <x v="0"/>
    <x v="2"/>
    <x v="2"/>
    <s v=""/>
    <x v="0"/>
    <x v="3"/>
    <n v="1181.5899999999999"/>
    <x v="0"/>
    <n v="5907.95"/>
    <s v="Delivery"/>
    <x v="1"/>
    <x v="2"/>
    <s v="Tarjeta"/>
    <x v="1"/>
    <x v="1"/>
    <n v="0"/>
    <x v="2"/>
    <s v="Ninguna"/>
    <x v="0"/>
    <x v="1"/>
    <x v="2"/>
    <n v="10.1"/>
    <x v="0"/>
    <n v="18"/>
    <n v="13"/>
  </r>
  <r>
    <s v="VTA01351"/>
    <x v="72"/>
    <n v="14"/>
    <x v="2"/>
    <x v="2"/>
    <x v="2"/>
    <x v="2"/>
    <x v="222"/>
    <s v="Córdoba Shopping"/>
    <x v="3"/>
    <x v="8"/>
    <x v="0"/>
    <s v=""/>
    <x v="0"/>
    <x v="4"/>
    <n v="1531.6"/>
    <x v="0"/>
    <n v="3063.2"/>
    <s v="En tienda"/>
    <x v="0"/>
    <x v="0"/>
    <s v="Efectivo"/>
    <x v="0"/>
    <x v="1"/>
    <n v="0"/>
    <x v="3"/>
    <s v="Combo"/>
    <x v="3"/>
    <x v="1"/>
    <x v="0"/>
    <n v="13.9"/>
    <x v="2"/>
    <n v="27"/>
    <n v="25"/>
  </r>
  <r>
    <s v="VTA01465"/>
    <x v="72"/>
    <n v="14"/>
    <x v="2"/>
    <x v="2"/>
    <x v="2"/>
    <x v="2"/>
    <x v="259"/>
    <s v="Córdoba Shopping"/>
    <x v="3"/>
    <x v="23"/>
    <x v="10"/>
    <s v=""/>
    <x v="0"/>
    <x v="2"/>
    <n v="1798.24"/>
    <x v="0"/>
    <n v="1798.24"/>
    <s v="Take Away"/>
    <x v="0"/>
    <x v="1"/>
    <s v="App"/>
    <x v="2"/>
    <x v="0"/>
    <n v="0"/>
    <x v="1"/>
    <s v="Happy Hour"/>
    <x v="0"/>
    <x v="2"/>
    <x v="1"/>
    <n v="6"/>
    <x v="1"/>
    <n v="16"/>
    <n v="15"/>
  </r>
  <r>
    <s v="VTA01485"/>
    <x v="72"/>
    <n v="14"/>
    <x v="2"/>
    <x v="2"/>
    <x v="2"/>
    <x v="2"/>
    <x v="777"/>
    <s v="Córdoba Shopping"/>
    <x v="3"/>
    <x v="3"/>
    <x v="3"/>
    <s v=""/>
    <x v="0"/>
    <x v="0"/>
    <n v="1682.32"/>
    <x v="0"/>
    <n v="5046.96"/>
    <s v="Delivery"/>
    <x v="1"/>
    <x v="2"/>
    <s v="Efectivo"/>
    <x v="0"/>
    <x v="0"/>
    <n v="10"/>
    <x v="1"/>
    <s v="Happy Hour"/>
    <x v="1"/>
    <x v="1"/>
    <x v="3"/>
    <n v="4.2"/>
    <x v="2"/>
    <n v="49"/>
    <n v="46"/>
  </r>
  <r>
    <s v="VTA01685"/>
    <x v="72"/>
    <n v="14"/>
    <x v="2"/>
    <x v="2"/>
    <x v="2"/>
    <x v="2"/>
    <x v="635"/>
    <s v="Córdoba Shopping"/>
    <x v="3"/>
    <x v="15"/>
    <x v="10"/>
    <s v=""/>
    <x v="0"/>
    <x v="1"/>
    <n v="1978.21"/>
    <x v="0"/>
    <n v="7912.84"/>
    <s v="En tienda"/>
    <x v="1"/>
    <x v="0"/>
    <s v="Tarjeta"/>
    <x v="1"/>
    <x v="1"/>
    <n v="0"/>
    <x v="2"/>
    <s v="Ninguna"/>
    <x v="5"/>
    <x v="1"/>
    <x v="0"/>
    <n v="14.4"/>
    <x v="1"/>
    <n v="21"/>
    <n v="17"/>
  </r>
  <r>
    <s v="VTA01722"/>
    <x v="72"/>
    <n v="14"/>
    <x v="2"/>
    <x v="2"/>
    <x v="2"/>
    <x v="2"/>
    <x v="366"/>
    <s v="Córdoba Shopping"/>
    <x v="3"/>
    <x v="9"/>
    <x v="7"/>
    <s v=""/>
    <x v="0"/>
    <x v="2"/>
    <n v="2598.9699999999998"/>
    <x v="2"/>
    <n v="2598.9699999999998"/>
    <s v="En tienda"/>
    <x v="0"/>
    <x v="0"/>
    <s v="Efectivo"/>
    <x v="0"/>
    <x v="0"/>
    <n v="10"/>
    <x v="2"/>
    <s v="Ninguna"/>
    <x v="0"/>
    <x v="2"/>
    <x v="0"/>
    <n v="14.3"/>
    <x v="0"/>
    <n v="30"/>
    <n v="29"/>
  </r>
  <r>
    <s v="VTA01808"/>
    <x v="72"/>
    <n v="14"/>
    <x v="2"/>
    <x v="2"/>
    <x v="2"/>
    <x v="2"/>
    <x v="479"/>
    <s v="Avenida Colón 608"/>
    <x v="2"/>
    <x v="0"/>
    <x v="0"/>
    <s v=""/>
    <x v="0"/>
    <x v="3"/>
    <n v="1138.32"/>
    <x v="0"/>
    <n v="5691.6"/>
    <s v="En tienda"/>
    <x v="1"/>
    <x v="0"/>
    <s v="Efectivo"/>
    <x v="0"/>
    <x v="0"/>
    <n v="15"/>
    <x v="3"/>
    <s v="Combo"/>
    <x v="4"/>
    <x v="1"/>
    <x v="1"/>
    <n v="9.6999999999999993"/>
    <x v="0"/>
    <n v="35"/>
    <n v="30"/>
  </r>
  <r>
    <s v="VTA02016"/>
    <x v="72"/>
    <n v="14"/>
    <x v="2"/>
    <x v="2"/>
    <x v="2"/>
    <x v="2"/>
    <x v="622"/>
    <s v="Córdoba Shopping"/>
    <x v="3"/>
    <x v="32"/>
    <x v="9"/>
    <s v="Venti"/>
    <x v="4"/>
    <x v="3"/>
    <n v="1627.87"/>
    <x v="0"/>
    <n v="8139.35"/>
    <s v="Take Away"/>
    <x v="1"/>
    <x v="1"/>
    <s v="Efectivo"/>
    <x v="0"/>
    <x v="1"/>
    <n v="0"/>
    <x v="3"/>
    <s v="Combo"/>
    <x v="5"/>
    <x v="1"/>
    <x v="2"/>
    <n v="12.9"/>
    <x v="0"/>
    <n v="15"/>
    <n v="10"/>
  </r>
  <r>
    <s v="VTA02054"/>
    <x v="72"/>
    <n v="14"/>
    <x v="2"/>
    <x v="2"/>
    <x v="2"/>
    <x v="2"/>
    <x v="729"/>
    <s v="San Lorenzo 25, Nueva Córdoba"/>
    <x v="0"/>
    <x v="23"/>
    <x v="10"/>
    <s v=""/>
    <x v="0"/>
    <x v="1"/>
    <n v="1441.73"/>
    <x v="0"/>
    <n v="5766.92"/>
    <s v="En tienda"/>
    <x v="1"/>
    <x v="0"/>
    <s v="Tarjeta"/>
    <x v="1"/>
    <x v="0"/>
    <n v="10"/>
    <x v="3"/>
    <s v="Combo"/>
    <x v="1"/>
    <x v="1"/>
    <x v="1"/>
    <n v="8.1999999999999993"/>
    <x v="4"/>
    <n v="11"/>
    <n v="7"/>
  </r>
  <r>
    <s v="VTA02115"/>
    <x v="72"/>
    <n v="14"/>
    <x v="2"/>
    <x v="2"/>
    <x v="2"/>
    <x v="2"/>
    <x v="533"/>
    <s v="Avenida Colón 608"/>
    <x v="2"/>
    <x v="10"/>
    <x v="8"/>
    <s v="Tall"/>
    <x v="1"/>
    <x v="0"/>
    <n v="1627.46"/>
    <x v="0"/>
    <n v="4882.38"/>
    <s v="Delivery"/>
    <x v="0"/>
    <x v="2"/>
    <s v="Tarjeta"/>
    <x v="1"/>
    <x v="0"/>
    <n v="15"/>
    <x v="0"/>
    <s v="2x1"/>
    <x v="2"/>
    <x v="1"/>
    <x v="2"/>
    <n v="10.3"/>
    <x v="1"/>
    <n v="40"/>
    <n v="37"/>
  </r>
  <r>
    <s v="VTA02170"/>
    <x v="72"/>
    <n v="14"/>
    <x v="2"/>
    <x v="2"/>
    <x v="2"/>
    <x v="2"/>
    <x v="268"/>
    <s v="Córdoba Shopping"/>
    <x v="3"/>
    <x v="9"/>
    <x v="7"/>
    <s v=""/>
    <x v="0"/>
    <x v="4"/>
    <n v="2051.85"/>
    <x v="2"/>
    <n v="4103.7"/>
    <s v="Delivery"/>
    <x v="0"/>
    <x v="2"/>
    <s v="Tarjeta"/>
    <x v="1"/>
    <x v="1"/>
    <n v="0"/>
    <x v="3"/>
    <s v="Combo"/>
    <x v="1"/>
    <x v="0"/>
    <x v="3"/>
    <n v="2.2999999999999998"/>
    <x v="4"/>
    <n v="28"/>
    <n v="26"/>
  </r>
  <r>
    <s v="VTA02433"/>
    <x v="72"/>
    <n v="14"/>
    <x v="2"/>
    <x v="2"/>
    <x v="2"/>
    <x v="2"/>
    <x v="63"/>
    <s v="Córdoba Shopping"/>
    <x v="3"/>
    <x v="0"/>
    <x v="0"/>
    <s v=""/>
    <x v="0"/>
    <x v="2"/>
    <n v="1498.57"/>
    <x v="0"/>
    <n v="1498.57"/>
    <s v="Take Away"/>
    <x v="0"/>
    <x v="1"/>
    <s v="App"/>
    <x v="2"/>
    <x v="0"/>
    <n v="0"/>
    <x v="3"/>
    <s v="Combo"/>
    <x v="2"/>
    <x v="0"/>
    <x v="1"/>
    <n v="6.3"/>
    <x v="1"/>
    <n v="27"/>
    <n v="26"/>
  </r>
  <r>
    <s v="VTA02480"/>
    <x v="72"/>
    <n v="14"/>
    <x v="2"/>
    <x v="2"/>
    <x v="2"/>
    <x v="2"/>
    <x v="296"/>
    <s v="San Lorenzo 25, Nueva Córdoba"/>
    <x v="0"/>
    <x v="13"/>
    <x v="9"/>
    <s v="Pequeño"/>
    <x v="2"/>
    <x v="1"/>
    <n v="1356.42"/>
    <x v="0"/>
    <n v="5425.68"/>
    <s v="En tienda"/>
    <x v="1"/>
    <x v="0"/>
    <s v="Efectivo"/>
    <x v="0"/>
    <x v="0"/>
    <n v="15"/>
    <x v="1"/>
    <s v="Happy Hour"/>
    <x v="1"/>
    <x v="2"/>
    <x v="2"/>
    <n v="12.3"/>
    <x v="3"/>
    <n v="17"/>
    <n v="13"/>
  </r>
  <r>
    <s v="VTA02488"/>
    <x v="72"/>
    <n v="14"/>
    <x v="2"/>
    <x v="2"/>
    <x v="2"/>
    <x v="2"/>
    <x v="274"/>
    <s v="Avenida Colón 608"/>
    <x v="2"/>
    <x v="0"/>
    <x v="0"/>
    <s v=""/>
    <x v="0"/>
    <x v="4"/>
    <n v="1525.76"/>
    <x v="0"/>
    <n v="3051.52"/>
    <s v="Take Away"/>
    <x v="0"/>
    <x v="1"/>
    <s v="Efectivo"/>
    <x v="0"/>
    <x v="0"/>
    <n v="10"/>
    <x v="3"/>
    <s v="Combo"/>
    <x v="4"/>
    <x v="2"/>
    <x v="1"/>
    <n v="8.9"/>
    <x v="1"/>
    <n v="24"/>
    <n v="22"/>
  </r>
  <r>
    <s v="VTA02744"/>
    <x v="72"/>
    <n v="14"/>
    <x v="2"/>
    <x v="2"/>
    <x v="2"/>
    <x v="2"/>
    <x v="244"/>
    <s v="Córdoba Shopping"/>
    <x v="3"/>
    <x v="12"/>
    <x v="4"/>
    <s v="Venti"/>
    <x v="4"/>
    <x v="4"/>
    <n v="1592.24"/>
    <x v="0"/>
    <n v="3184.48"/>
    <s v="Delivery"/>
    <x v="0"/>
    <x v="2"/>
    <s v="Efectivo"/>
    <x v="0"/>
    <x v="1"/>
    <n v="0"/>
    <x v="2"/>
    <s v="Ninguna"/>
    <x v="2"/>
    <x v="0"/>
    <x v="1"/>
    <n v="8.5"/>
    <x v="2"/>
    <n v="35"/>
    <n v="33"/>
  </r>
  <r>
    <s v="VTA02893"/>
    <x v="72"/>
    <n v="14"/>
    <x v="2"/>
    <x v="2"/>
    <x v="2"/>
    <x v="2"/>
    <x v="116"/>
    <s v="Córdoba Shopping"/>
    <x v="3"/>
    <x v="17"/>
    <x v="9"/>
    <s v="Grande"/>
    <x v="3"/>
    <x v="0"/>
    <n v="1505.32"/>
    <x v="0"/>
    <n v="4515.96"/>
    <s v="Take Away"/>
    <x v="0"/>
    <x v="1"/>
    <s v="Efectivo"/>
    <x v="0"/>
    <x v="1"/>
    <n v="0"/>
    <x v="1"/>
    <s v="Happy Hour"/>
    <x v="0"/>
    <x v="0"/>
    <x v="0"/>
    <n v="14.8"/>
    <x v="0"/>
    <n v="27"/>
    <n v="24"/>
  </r>
  <r>
    <s v="VTA02940"/>
    <x v="72"/>
    <n v="14"/>
    <x v="2"/>
    <x v="2"/>
    <x v="2"/>
    <x v="2"/>
    <x v="412"/>
    <s v="San Lorenzo 25, Nueva Córdoba"/>
    <x v="0"/>
    <x v="28"/>
    <x v="2"/>
    <s v=""/>
    <x v="0"/>
    <x v="0"/>
    <n v="1454.54"/>
    <x v="0"/>
    <n v="4363.62"/>
    <s v="Take Away"/>
    <x v="0"/>
    <x v="1"/>
    <s v="App"/>
    <x v="2"/>
    <x v="0"/>
    <n v="0"/>
    <x v="1"/>
    <s v="Happy Hour"/>
    <x v="0"/>
    <x v="0"/>
    <x v="1"/>
    <n v="8"/>
    <x v="1"/>
    <n v="10"/>
    <n v="7"/>
  </r>
  <r>
    <s v="VTA02952"/>
    <x v="72"/>
    <n v="14"/>
    <x v="2"/>
    <x v="2"/>
    <x v="2"/>
    <x v="2"/>
    <x v="51"/>
    <s v="San Lorenzo 25, Nueva Córdoba"/>
    <x v="0"/>
    <x v="7"/>
    <x v="6"/>
    <s v=""/>
    <x v="0"/>
    <x v="3"/>
    <n v="3381.64"/>
    <x v="3"/>
    <n v="16908.2"/>
    <s v="Delivery"/>
    <x v="3"/>
    <x v="2"/>
    <s v="Efectivo"/>
    <x v="0"/>
    <x v="1"/>
    <n v="0"/>
    <x v="1"/>
    <s v="Happy Hour"/>
    <x v="4"/>
    <x v="1"/>
    <x v="3"/>
    <n v="3.7"/>
    <x v="4"/>
    <n v="27"/>
    <n v="22"/>
  </r>
  <r>
    <s v="VTA02977"/>
    <x v="72"/>
    <n v="14"/>
    <x v="2"/>
    <x v="2"/>
    <x v="2"/>
    <x v="2"/>
    <x v="102"/>
    <s v="San Lorenzo 25, Nueva Córdoba"/>
    <x v="0"/>
    <x v="19"/>
    <x v="7"/>
    <s v=""/>
    <x v="0"/>
    <x v="4"/>
    <n v="2983.15"/>
    <x v="2"/>
    <n v="5966.3"/>
    <s v="Delivery"/>
    <x v="1"/>
    <x v="2"/>
    <s v="Tarjeta"/>
    <x v="1"/>
    <x v="0"/>
    <n v="15"/>
    <x v="0"/>
    <s v="2x1"/>
    <x v="2"/>
    <x v="2"/>
    <x v="1"/>
    <n v="7.2"/>
    <x v="3"/>
    <n v="14"/>
    <n v="12"/>
  </r>
  <r>
    <s v="VTA03006"/>
    <x v="72"/>
    <n v="14"/>
    <x v="2"/>
    <x v="2"/>
    <x v="2"/>
    <x v="2"/>
    <x v="463"/>
    <s v="San Lorenzo 25, Nueva Córdoba"/>
    <x v="0"/>
    <x v="7"/>
    <x v="6"/>
    <s v=""/>
    <x v="0"/>
    <x v="4"/>
    <n v="3248.2"/>
    <x v="3"/>
    <n v="6496.4"/>
    <s v="En tienda"/>
    <x v="1"/>
    <x v="0"/>
    <s v="Efectivo"/>
    <x v="0"/>
    <x v="1"/>
    <n v="0"/>
    <x v="1"/>
    <s v="Happy Hour"/>
    <x v="5"/>
    <x v="2"/>
    <x v="2"/>
    <n v="10.3"/>
    <x v="4"/>
    <n v="22"/>
    <n v="20"/>
  </r>
  <r>
    <s v="VTA03025"/>
    <x v="72"/>
    <n v="14"/>
    <x v="2"/>
    <x v="2"/>
    <x v="2"/>
    <x v="2"/>
    <x v="678"/>
    <s v="Avenida Colón 608"/>
    <x v="2"/>
    <x v="6"/>
    <x v="5"/>
    <s v=""/>
    <x v="0"/>
    <x v="0"/>
    <n v="1960.99"/>
    <x v="0"/>
    <n v="5882.97"/>
    <s v="Take Away"/>
    <x v="1"/>
    <x v="1"/>
    <s v="Tarjeta"/>
    <x v="1"/>
    <x v="1"/>
    <n v="0"/>
    <x v="2"/>
    <s v="Ninguna"/>
    <x v="2"/>
    <x v="2"/>
    <x v="0"/>
    <n v="13.5"/>
    <x v="3"/>
    <n v="26"/>
    <n v="23"/>
  </r>
  <r>
    <s v="VTA03098"/>
    <x v="72"/>
    <n v="14"/>
    <x v="2"/>
    <x v="2"/>
    <x v="2"/>
    <x v="2"/>
    <x v="338"/>
    <s v="Córdoba Shopping"/>
    <x v="3"/>
    <x v="3"/>
    <x v="3"/>
    <s v=""/>
    <x v="0"/>
    <x v="1"/>
    <n v="1583.94"/>
    <x v="0"/>
    <n v="6335.76"/>
    <s v="En tienda"/>
    <x v="1"/>
    <x v="0"/>
    <s v="App"/>
    <x v="2"/>
    <x v="1"/>
    <n v="0"/>
    <x v="2"/>
    <s v="Ninguna"/>
    <x v="3"/>
    <x v="0"/>
    <x v="1"/>
    <n v="8.5"/>
    <x v="2"/>
    <n v="44"/>
    <n v="40"/>
  </r>
  <r>
    <s v="VTA03197"/>
    <x v="72"/>
    <n v="14"/>
    <x v="2"/>
    <x v="2"/>
    <x v="2"/>
    <x v="2"/>
    <x v="426"/>
    <s v="Calle San Lorenzo 47"/>
    <x v="1"/>
    <x v="9"/>
    <x v="7"/>
    <s v=""/>
    <x v="0"/>
    <x v="4"/>
    <n v="2129"/>
    <x v="2"/>
    <n v="4258"/>
    <s v="En tienda"/>
    <x v="0"/>
    <x v="0"/>
    <s v="Efectivo"/>
    <x v="0"/>
    <x v="1"/>
    <n v="0"/>
    <x v="1"/>
    <s v="Happy Hour"/>
    <x v="0"/>
    <x v="0"/>
    <x v="2"/>
    <n v="11.2"/>
    <x v="1"/>
    <n v="44"/>
    <n v="42"/>
  </r>
  <r>
    <s v="VTA03315"/>
    <x v="72"/>
    <n v="14"/>
    <x v="2"/>
    <x v="2"/>
    <x v="2"/>
    <x v="2"/>
    <x v="478"/>
    <s v="Avenida Colón 608"/>
    <x v="2"/>
    <x v="3"/>
    <x v="3"/>
    <s v=""/>
    <x v="0"/>
    <x v="3"/>
    <n v="1662.61"/>
    <x v="0"/>
    <n v="8313.0499999999993"/>
    <s v="Take Away"/>
    <x v="1"/>
    <x v="1"/>
    <s v="Tarjeta"/>
    <x v="1"/>
    <x v="0"/>
    <n v="15"/>
    <x v="3"/>
    <s v="Combo"/>
    <x v="5"/>
    <x v="0"/>
    <x v="3"/>
    <n v="2.6"/>
    <x v="0"/>
    <n v="23"/>
    <n v="18"/>
  </r>
  <r>
    <s v="VTA03430"/>
    <x v="72"/>
    <n v="14"/>
    <x v="2"/>
    <x v="2"/>
    <x v="2"/>
    <x v="2"/>
    <x v="405"/>
    <s v="Córdoba Shopping"/>
    <x v="3"/>
    <x v="14"/>
    <x v="6"/>
    <s v=""/>
    <x v="0"/>
    <x v="0"/>
    <n v="3088.23"/>
    <x v="3"/>
    <n v="9264.69"/>
    <s v="Delivery"/>
    <x v="1"/>
    <x v="2"/>
    <s v="App"/>
    <x v="2"/>
    <x v="0"/>
    <n v="10"/>
    <x v="3"/>
    <s v="Combo"/>
    <x v="2"/>
    <x v="1"/>
    <x v="0"/>
    <n v="14.5"/>
    <x v="0"/>
    <n v="35"/>
    <n v="32"/>
  </r>
  <r>
    <s v="VTA03499"/>
    <x v="72"/>
    <n v="14"/>
    <x v="2"/>
    <x v="2"/>
    <x v="2"/>
    <x v="2"/>
    <x v="28"/>
    <s v="Avenida Colón 608"/>
    <x v="2"/>
    <x v="21"/>
    <x v="1"/>
    <s v=""/>
    <x v="0"/>
    <x v="1"/>
    <n v="1164.3499999999999"/>
    <x v="0"/>
    <n v="4657.3999999999996"/>
    <s v="En tienda"/>
    <x v="0"/>
    <x v="0"/>
    <s v="Tarjeta"/>
    <x v="1"/>
    <x v="1"/>
    <n v="0"/>
    <x v="0"/>
    <s v="2x1"/>
    <x v="5"/>
    <x v="0"/>
    <x v="3"/>
    <n v="2.8"/>
    <x v="4"/>
    <n v="27"/>
    <n v="23"/>
  </r>
  <r>
    <s v="VTA03718"/>
    <x v="72"/>
    <n v="14"/>
    <x v="2"/>
    <x v="2"/>
    <x v="2"/>
    <x v="2"/>
    <x v="53"/>
    <s v="Córdoba Shopping"/>
    <x v="3"/>
    <x v="8"/>
    <x v="0"/>
    <s v=""/>
    <x v="0"/>
    <x v="1"/>
    <n v="1243.1199999999999"/>
    <x v="0"/>
    <n v="4972.4799999999996"/>
    <s v="Take Away"/>
    <x v="0"/>
    <x v="1"/>
    <s v="Tarjeta"/>
    <x v="1"/>
    <x v="1"/>
    <n v="0"/>
    <x v="2"/>
    <s v="Ninguna"/>
    <x v="2"/>
    <x v="1"/>
    <x v="3"/>
    <n v="3.1"/>
    <x v="4"/>
    <n v="46"/>
    <n v="42"/>
  </r>
  <r>
    <s v="VTA03800"/>
    <x v="72"/>
    <n v="14"/>
    <x v="2"/>
    <x v="2"/>
    <x v="2"/>
    <x v="2"/>
    <x v="338"/>
    <s v="Córdoba Shopping"/>
    <x v="3"/>
    <x v="6"/>
    <x v="5"/>
    <s v=""/>
    <x v="0"/>
    <x v="2"/>
    <n v="2176.86"/>
    <x v="2"/>
    <n v="2176.86"/>
    <s v="Take Away"/>
    <x v="0"/>
    <x v="1"/>
    <s v="Tarjeta"/>
    <x v="1"/>
    <x v="1"/>
    <n v="0"/>
    <x v="1"/>
    <s v="Happy Hour"/>
    <x v="0"/>
    <x v="0"/>
    <x v="0"/>
    <n v="13"/>
    <x v="4"/>
    <n v="17"/>
    <n v="16"/>
  </r>
  <r>
    <s v="VTA04060"/>
    <x v="72"/>
    <n v="14"/>
    <x v="2"/>
    <x v="2"/>
    <x v="2"/>
    <x v="2"/>
    <x v="459"/>
    <s v="Calle San Lorenzo 47"/>
    <x v="1"/>
    <x v="9"/>
    <x v="7"/>
    <s v=""/>
    <x v="0"/>
    <x v="2"/>
    <n v="2825.83"/>
    <x v="2"/>
    <n v="2825.83"/>
    <s v="En tienda"/>
    <x v="0"/>
    <x v="0"/>
    <s v="Efectivo"/>
    <x v="0"/>
    <x v="0"/>
    <n v="10"/>
    <x v="2"/>
    <s v="Ninguna"/>
    <x v="5"/>
    <x v="2"/>
    <x v="0"/>
    <n v="14.7"/>
    <x v="0"/>
    <n v="45"/>
    <n v="44"/>
  </r>
  <r>
    <s v="VTA04245"/>
    <x v="72"/>
    <n v="14"/>
    <x v="2"/>
    <x v="2"/>
    <x v="2"/>
    <x v="2"/>
    <x v="328"/>
    <s v="Córdoba Shopping"/>
    <x v="3"/>
    <x v="0"/>
    <x v="0"/>
    <s v=""/>
    <x v="0"/>
    <x v="0"/>
    <n v="1410.72"/>
    <x v="0"/>
    <n v="4232.16"/>
    <s v="En tienda"/>
    <x v="0"/>
    <x v="0"/>
    <s v="Tarjeta"/>
    <x v="1"/>
    <x v="0"/>
    <n v="10"/>
    <x v="0"/>
    <s v="2x1"/>
    <x v="5"/>
    <x v="0"/>
    <x v="3"/>
    <n v="3.2"/>
    <x v="1"/>
    <n v="32"/>
    <n v="29"/>
  </r>
  <r>
    <s v="VTA04559"/>
    <x v="72"/>
    <n v="14"/>
    <x v="2"/>
    <x v="2"/>
    <x v="2"/>
    <x v="2"/>
    <x v="663"/>
    <s v="Calle San Lorenzo 47"/>
    <x v="1"/>
    <x v="19"/>
    <x v="7"/>
    <s v=""/>
    <x v="0"/>
    <x v="2"/>
    <n v="2378.84"/>
    <x v="2"/>
    <n v="2378.84"/>
    <s v="Delivery"/>
    <x v="0"/>
    <x v="2"/>
    <s v="Tarjeta"/>
    <x v="1"/>
    <x v="1"/>
    <n v="0"/>
    <x v="1"/>
    <s v="Happy Hour"/>
    <x v="1"/>
    <x v="0"/>
    <x v="2"/>
    <n v="12"/>
    <x v="2"/>
    <n v="38"/>
    <n v="37"/>
  </r>
  <r>
    <s v="VTA04831"/>
    <x v="72"/>
    <n v="14"/>
    <x v="2"/>
    <x v="2"/>
    <x v="2"/>
    <x v="2"/>
    <x v="486"/>
    <s v="San Lorenzo 25, Nueva Córdoba"/>
    <x v="0"/>
    <x v="9"/>
    <x v="7"/>
    <s v=""/>
    <x v="0"/>
    <x v="0"/>
    <n v="2955.29"/>
    <x v="2"/>
    <n v="8865.8700000000008"/>
    <s v="En tienda"/>
    <x v="1"/>
    <x v="0"/>
    <s v="Efectivo"/>
    <x v="0"/>
    <x v="1"/>
    <n v="0"/>
    <x v="1"/>
    <s v="Happy Hour"/>
    <x v="0"/>
    <x v="2"/>
    <x v="3"/>
    <n v="3"/>
    <x v="0"/>
    <n v="28"/>
    <n v="25"/>
  </r>
  <r>
    <s v="VTA04866"/>
    <x v="72"/>
    <n v="14"/>
    <x v="2"/>
    <x v="2"/>
    <x v="2"/>
    <x v="2"/>
    <x v="180"/>
    <s v="Córdoba Shopping"/>
    <x v="3"/>
    <x v="6"/>
    <x v="5"/>
    <s v=""/>
    <x v="0"/>
    <x v="1"/>
    <n v="2122.61"/>
    <x v="2"/>
    <n v="8490.44"/>
    <s v="En tienda"/>
    <x v="1"/>
    <x v="0"/>
    <s v="App"/>
    <x v="2"/>
    <x v="1"/>
    <n v="0"/>
    <x v="1"/>
    <s v="Happy Hour"/>
    <x v="2"/>
    <x v="2"/>
    <x v="2"/>
    <n v="12.5"/>
    <x v="3"/>
    <n v="24"/>
    <n v="20"/>
  </r>
  <r>
    <s v="VTA00017"/>
    <x v="73"/>
    <n v="15"/>
    <x v="3"/>
    <x v="3"/>
    <x v="2"/>
    <x v="2"/>
    <x v="71"/>
    <s v="Córdoba Shopping"/>
    <x v="3"/>
    <x v="34"/>
    <x v="4"/>
    <s v="Grande"/>
    <x v="3"/>
    <x v="4"/>
    <n v="1869.29"/>
    <x v="0"/>
    <n v="3738.58"/>
    <s v="En tienda"/>
    <x v="0"/>
    <x v="0"/>
    <s v="Efectivo"/>
    <x v="0"/>
    <x v="1"/>
    <n v="0"/>
    <x v="1"/>
    <s v="Happy Hour"/>
    <x v="3"/>
    <x v="0"/>
    <x v="3"/>
    <n v="3.8"/>
    <x v="0"/>
    <n v="17"/>
    <n v="15"/>
  </r>
  <r>
    <s v="VTA00149"/>
    <x v="73"/>
    <n v="15"/>
    <x v="3"/>
    <x v="3"/>
    <x v="2"/>
    <x v="2"/>
    <x v="197"/>
    <s v="Calle San Lorenzo 47"/>
    <x v="1"/>
    <x v="23"/>
    <x v="10"/>
    <s v=""/>
    <x v="0"/>
    <x v="1"/>
    <n v="1607.13"/>
    <x v="0"/>
    <n v="6428.52"/>
    <s v="Delivery"/>
    <x v="1"/>
    <x v="2"/>
    <s v="App"/>
    <x v="2"/>
    <x v="0"/>
    <n v="10"/>
    <x v="3"/>
    <s v="Combo"/>
    <x v="0"/>
    <x v="1"/>
    <x v="0"/>
    <n v="13.5"/>
    <x v="4"/>
    <n v="41"/>
    <n v="37"/>
  </r>
  <r>
    <s v="VTA00173"/>
    <x v="73"/>
    <n v="15"/>
    <x v="3"/>
    <x v="3"/>
    <x v="2"/>
    <x v="2"/>
    <x v="739"/>
    <s v="Calle San Lorenzo 47"/>
    <x v="1"/>
    <x v="8"/>
    <x v="0"/>
    <s v=""/>
    <x v="0"/>
    <x v="1"/>
    <n v="1407.02"/>
    <x v="0"/>
    <n v="5628.08"/>
    <s v="En tienda"/>
    <x v="1"/>
    <x v="0"/>
    <s v="App"/>
    <x v="2"/>
    <x v="0"/>
    <n v="10"/>
    <x v="3"/>
    <s v="Combo"/>
    <x v="2"/>
    <x v="0"/>
    <x v="1"/>
    <n v="6.8"/>
    <x v="4"/>
    <n v="30"/>
    <n v="26"/>
  </r>
  <r>
    <s v="VTA00214"/>
    <x v="73"/>
    <n v="15"/>
    <x v="3"/>
    <x v="3"/>
    <x v="2"/>
    <x v="2"/>
    <x v="112"/>
    <s v="Calle San Lorenzo 47"/>
    <x v="1"/>
    <x v="3"/>
    <x v="3"/>
    <s v=""/>
    <x v="0"/>
    <x v="4"/>
    <n v="1357.29"/>
    <x v="0"/>
    <n v="2714.58"/>
    <s v="Delivery"/>
    <x v="0"/>
    <x v="2"/>
    <s v="Efectivo"/>
    <x v="0"/>
    <x v="0"/>
    <n v="10"/>
    <x v="2"/>
    <s v="Ninguna"/>
    <x v="5"/>
    <x v="0"/>
    <x v="0"/>
    <n v="14.8"/>
    <x v="3"/>
    <n v="44"/>
    <n v="42"/>
  </r>
  <r>
    <s v="VTA00432"/>
    <x v="73"/>
    <n v="15"/>
    <x v="3"/>
    <x v="3"/>
    <x v="2"/>
    <x v="2"/>
    <x v="402"/>
    <s v="Avenida Colón 608"/>
    <x v="2"/>
    <x v="10"/>
    <x v="8"/>
    <s v="Venti"/>
    <x v="4"/>
    <x v="3"/>
    <n v="1817.95"/>
    <x v="0"/>
    <n v="9089.75"/>
    <s v="Take Away"/>
    <x v="1"/>
    <x v="1"/>
    <s v="App"/>
    <x v="2"/>
    <x v="1"/>
    <n v="0"/>
    <x v="3"/>
    <s v="Combo"/>
    <x v="4"/>
    <x v="1"/>
    <x v="2"/>
    <n v="11.9"/>
    <x v="1"/>
    <n v="20"/>
    <n v="15"/>
  </r>
  <r>
    <s v="VTA00534"/>
    <x v="73"/>
    <n v="15"/>
    <x v="3"/>
    <x v="3"/>
    <x v="2"/>
    <x v="2"/>
    <x v="818"/>
    <s v="Calle San Lorenzo 47"/>
    <x v="1"/>
    <x v="1"/>
    <x v="1"/>
    <s v=""/>
    <x v="0"/>
    <x v="3"/>
    <n v="1009.05"/>
    <x v="0"/>
    <n v="5045.25"/>
    <s v="Take Away"/>
    <x v="1"/>
    <x v="1"/>
    <s v="Tarjeta"/>
    <x v="1"/>
    <x v="1"/>
    <n v="0"/>
    <x v="3"/>
    <s v="Combo"/>
    <x v="2"/>
    <x v="0"/>
    <x v="1"/>
    <n v="7.6"/>
    <x v="1"/>
    <n v="36"/>
    <n v="31"/>
  </r>
  <r>
    <s v="VTA00552"/>
    <x v="73"/>
    <n v="15"/>
    <x v="3"/>
    <x v="3"/>
    <x v="2"/>
    <x v="2"/>
    <x v="406"/>
    <s v="San Lorenzo 25, Nueva Córdoba"/>
    <x v="0"/>
    <x v="23"/>
    <x v="10"/>
    <s v=""/>
    <x v="0"/>
    <x v="4"/>
    <n v="1497.85"/>
    <x v="0"/>
    <n v="2995.7"/>
    <s v="Delivery"/>
    <x v="0"/>
    <x v="2"/>
    <s v="Efectivo"/>
    <x v="0"/>
    <x v="1"/>
    <n v="0"/>
    <x v="1"/>
    <s v="Happy Hour"/>
    <x v="2"/>
    <x v="1"/>
    <x v="1"/>
    <n v="8.1"/>
    <x v="0"/>
    <n v="21"/>
    <n v="19"/>
  </r>
  <r>
    <s v="VTA00605"/>
    <x v="73"/>
    <n v="15"/>
    <x v="3"/>
    <x v="3"/>
    <x v="2"/>
    <x v="2"/>
    <x v="626"/>
    <s v="Avenida Colón 608"/>
    <x v="2"/>
    <x v="10"/>
    <x v="8"/>
    <s v="Grande"/>
    <x v="3"/>
    <x v="4"/>
    <n v="2093.62"/>
    <x v="2"/>
    <n v="4187.24"/>
    <s v="Take Away"/>
    <x v="0"/>
    <x v="1"/>
    <s v="Efectivo"/>
    <x v="0"/>
    <x v="0"/>
    <n v="0"/>
    <x v="3"/>
    <s v="Combo"/>
    <x v="2"/>
    <x v="0"/>
    <x v="3"/>
    <n v="2.6"/>
    <x v="0"/>
    <n v="20"/>
    <n v="18"/>
  </r>
  <r>
    <s v="VTA00645"/>
    <x v="73"/>
    <n v="15"/>
    <x v="3"/>
    <x v="3"/>
    <x v="2"/>
    <x v="2"/>
    <x v="363"/>
    <s v="Calle San Lorenzo 47"/>
    <x v="1"/>
    <x v="28"/>
    <x v="2"/>
    <s v=""/>
    <x v="0"/>
    <x v="3"/>
    <n v="1143.6199999999999"/>
    <x v="0"/>
    <n v="5718.1"/>
    <s v="Delivery"/>
    <x v="1"/>
    <x v="2"/>
    <s v="Efectivo"/>
    <x v="0"/>
    <x v="0"/>
    <n v="0"/>
    <x v="0"/>
    <s v="2x1"/>
    <x v="4"/>
    <x v="1"/>
    <x v="2"/>
    <n v="10.4"/>
    <x v="0"/>
    <n v="14"/>
    <n v="9"/>
  </r>
  <r>
    <s v="VTA00734"/>
    <x v="73"/>
    <n v="15"/>
    <x v="3"/>
    <x v="3"/>
    <x v="2"/>
    <x v="2"/>
    <x v="784"/>
    <s v="San Lorenzo 25, Nueva Córdoba"/>
    <x v="0"/>
    <x v="27"/>
    <x v="10"/>
    <s v=""/>
    <x v="0"/>
    <x v="3"/>
    <n v="1848.39"/>
    <x v="0"/>
    <n v="9241.9500000000007"/>
    <s v="Take Away"/>
    <x v="1"/>
    <x v="1"/>
    <s v="Tarjeta"/>
    <x v="1"/>
    <x v="0"/>
    <n v="15"/>
    <x v="1"/>
    <s v="Happy Hour"/>
    <x v="3"/>
    <x v="1"/>
    <x v="1"/>
    <n v="7.7"/>
    <x v="3"/>
    <n v="39"/>
    <n v="34"/>
  </r>
  <r>
    <s v="VTA00819"/>
    <x v="73"/>
    <n v="15"/>
    <x v="3"/>
    <x v="3"/>
    <x v="2"/>
    <x v="2"/>
    <x v="595"/>
    <s v="Córdoba Shopping"/>
    <x v="3"/>
    <x v="9"/>
    <x v="7"/>
    <s v=""/>
    <x v="0"/>
    <x v="1"/>
    <n v="2089.71"/>
    <x v="2"/>
    <n v="8358.84"/>
    <s v="Delivery"/>
    <x v="1"/>
    <x v="2"/>
    <s v="App"/>
    <x v="2"/>
    <x v="0"/>
    <n v="15"/>
    <x v="3"/>
    <s v="Combo"/>
    <x v="1"/>
    <x v="2"/>
    <x v="3"/>
    <n v="4"/>
    <x v="3"/>
    <n v="22"/>
    <n v="18"/>
  </r>
  <r>
    <s v="VTA01006"/>
    <x v="73"/>
    <n v="15"/>
    <x v="3"/>
    <x v="3"/>
    <x v="2"/>
    <x v="2"/>
    <x v="655"/>
    <s v="Calle San Lorenzo 47"/>
    <x v="1"/>
    <x v="19"/>
    <x v="7"/>
    <s v=""/>
    <x v="0"/>
    <x v="1"/>
    <n v="2939.76"/>
    <x v="2"/>
    <n v="11759.04"/>
    <s v="Delivery"/>
    <x v="2"/>
    <x v="2"/>
    <s v="Tarjeta"/>
    <x v="1"/>
    <x v="0"/>
    <n v="0"/>
    <x v="0"/>
    <s v="2x1"/>
    <x v="4"/>
    <x v="2"/>
    <x v="1"/>
    <n v="9.3000000000000007"/>
    <x v="2"/>
    <n v="15"/>
    <n v="11"/>
  </r>
  <r>
    <s v="VTA01112"/>
    <x v="73"/>
    <n v="15"/>
    <x v="3"/>
    <x v="3"/>
    <x v="2"/>
    <x v="2"/>
    <x v="234"/>
    <s v="Córdoba Shopping"/>
    <x v="3"/>
    <x v="11"/>
    <x v="9"/>
    <s v="Tall"/>
    <x v="1"/>
    <x v="2"/>
    <n v="1508.61"/>
    <x v="0"/>
    <n v="1508.61"/>
    <s v="Take Away"/>
    <x v="0"/>
    <x v="1"/>
    <s v="App"/>
    <x v="2"/>
    <x v="0"/>
    <n v="10"/>
    <x v="0"/>
    <s v="2x1"/>
    <x v="2"/>
    <x v="2"/>
    <x v="2"/>
    <n v="12.4"/>
    <x v="3"/>
    <n v="13"/>
    <n v="12"/>
  </r>
  <r>
    <s v="VTA01211"/>
    <x v="73"/>
    <n v="15"/>
    <x v="3"/>
    <x v="3"/>
    <x v="2"/>
    <x v="2"/>
    <x v="763"/>
    <s v="San Lorenzo 25, Nueva Córdoba"/>
    <x v="0"/>
    <x v="4"/>
    <x v="2"/>
    <s v=""/>
    <x v="0"/>
    <x v="3"/>
    <n v="912.67"/>
    <x v="1"/>
    <n v="4563.3500000000004"/>
    <s v="En tienda"/>
    <x v="0"/>
    <x v="0"/>
    <s v="Efectivo"/>
    <x v="0"/>
    <x v="1"/>
    <n v="0"/>
    <x v="1"/>
    <s v="Happy Hour"/>
    <x v="5"/>
    <x v="0"/>
    <x v="3"/>
    <n v="2"/>
    <x v="4"/>
    <n v="42"/>
    <n v="37"/>
  </r>
  <r>
    <s v="VTA01225"/>
    <x v="73"/>
    <n v="15"/>
    <x v="3"/>
    <x v="3"/>
    <x v="2"/>
    <x v="2"/>
    <x v="513"/>
    <s v="Córdoba Shopping"/>
    <x v="3"/>
    <x v="9"/>
    <x v="7"/>
    <s v=""/>
    <x v="0"/>
    <x v="4"/>
    <n v="2615.52"/>
    <x v="2"/>
    <n v="5231.04"/>
    <s v="En tienda"/>
    <x v="1"/>
    <x v="0"/>
    <s v="Tarjeta"/>
    <x v="1"/>
    <x v="0"/>
    <n v="15"/>
    <x v="1"/>
    <s v="Happy Hour"/>
    <x v="2"/>
    <x v="1"/>
    <x v="1"/>
    <n v="6.8"/>
    <x v="0"/>
    <n v="31"/>
    <n v="29"/>
  </r>
  <r>
    <s v="VTA01256"/>
    <x v="73"/>
    <n v="15"/>
    <x v="3"/>
    <x v="3"/>
    <x v="2"/>
    <x v="2"/>
    <x v="658"/>
    <s v="Calle San Lorenzo 47"/>
    <x v="1"/>
    <x v="3"/>
    <x v="3"/>
    <s v=""/>
    <x v="0"/>
    <x v="4"/>
    <n v="1441.1"/>
    <x v="0"/>
    <n v="2882.2"/>
    <s v="Take Away"/>
    <x v="0"/>
    <x v="1"/>
    <s v="Efectivo"/>
    <x v="0"/>
    <x v="1"/>
    <n v="0"/>
    <x v="3"/>
    <s v="Combo"/>
    <x v="3"/>
    <x v="1"/>
    <x v="0"/>
    <n v="13.3"/>
    <x v="1"/>
    <n v="37"/>
    <n v="35"/>
  </r>
  <r>
    <s v="VTA01291"/>
    <x v="73"/>
    <n v="15"/>
    <x v="3"/>
    <x v="3"/>
    <x v="2"/>
    <x v="2"/>
    <x v="170"/>
    <s v="Córdoba Shopping"/>
    <x v="3"/>
    <x v="6"/>
    <x v="5"/>
    <s v=""/>
    <x v="0"/>
    <x v="2"/>
    <n v="1770.98"/>
    <x v="0"/>
    <n v="1770.98"/>
    <s v="En tienda"/>
    <x v="0"/>
    <x v="0"/>
    <s v="Efectivo"/>
    <x v="0"/>
    <x v="1"/>
    <n v="0"/>
    <x v="2"/>
    <s v="Ninguna"/>
    <x v="4"/>
    <x v="1"/>
    <x v="2"/>
    <n v="10.4"/>
    <x v="2"/>
    <n v="43"/>
    <n v="42"/>
  </r>
  <r>
    <s v="VTA01317"/>
    <x v="73"/>
    <n v="15"/>
    <x v="3"/>
    <x v="3"/>
    <x v="2"/>
    <x v="2"/>
    <x v="812"/>
    <s v="San Lorenzo 25, Nueva Córdoba"/>
    <x v="0"/>
    <x v="14"/>
    <x v="6"/>
    <s v=""/>
    <x v="0"/>
    <x v="1"/>
    <n v="3436.64"/>
    <x v="3"/>
    <n v="13746.56"/>
    <s v="Delivery"/>
    <x v="2"/>
    <x v="2"/>
    <s v="App"/>
    <x v="2"/>
    <x v="0"/>
    <n v="10"/>
    <x v="0"/>
    <s v="2x1"/>
    <x v="2"/>
    <x v="2"/>
    <x v="3"/>
    <n v="2.1"/>
    <x v="2"/>
    <n v="19"/>
    <n v="15"/>
  </r>
  <r>
    <s v="VTA01427"/>
    <x v="73"/>
    <n v="15"/>
    <x v="3"/>
    <x v="3"/>
    <x v="2"/>
    <x v="2"/>
    <x v="362"/>
    <s v="Avenida Colón 608"/>
    <x v="2"/>
    <x v="6"/>
    <x v="5"/>
    <s v=""/>
    <x v="0"/>
    <x v="4"/>
    <n v="1608.65"/>
    <x v="0"/>
    <n v="3217.3"/>
    <s v="En tienda"/>
    <x v="0"/>
    <x v="0"/>
    <s v="Tarjeta"/>
    <x v="1"/>
    <x v="1"/>
    <n v="0"/>
    <x v="2"/>
    <s v="Ninguna"/>
    <x v="1"/>
    <x v="1"/>
    <x v="3"/>
    <n v="2.6"/>
    <x v="3"/>
    <n v="15"/>
    <n v="13"/>
  </r>
  <r>
    <s v="VTA01494"/>
    <x v="73"/>
    <n v="15"/>
    <x v="3"/>
    <x v="3"/>
    <x v="2"/>
    <x v="2"/>
    <x v="561"/>
    <s v="Córdoba Shopping"/>
    <x v="3"/>
    <x v="0"/>
    <x v="0"/>
    <s v=""/>
    <x v="0"/>
    <x v="1"/>
    <n v="1193.19"/>
    <x v="0"/>
    <n v="4772.76"/>
    <s v="En tienda"/>
    <x v="0"/>
    <x v="0"/>
    <s v="Efectivo"/>
    <x v="0"/>
    <x v="0"/>
    <n v="0"/>
    <x v="0"/>
    <s v="2x1"/>
    <x v="3"/>
    <x v="1"/>
    <x v="1"/>
    <n v="6.6"/>
    <x v="3"/>
    <n v="36"/>
    <n v="32"/>
  </r>
  <r>
    <s v="VTA01564"/>
    <x v="73"/>
    <n v="15"/>
    <x v="3"/>
    <x v="3"/>
    <x v="2"/>
    <x v="2"/>
    <x v="644"/>
    <s v="Córdoba Shopping"/>
    <x v="3"/>
    <x v="22"/>
    <x v="9"/>
    <s v="Venti"/>
    <x v="4"/>
    <x v="3"/>
    <n v="1400.71"/>
    <x v="0"/>
    <n v="7003.55"/>
    <s v="Delivery"/>
    <x v="1"/>
    <x v="2"/>
    <s v="App"/>
    <x v="2"/>
    <x v="1"/>
    <n v="0"/>
    <x v="2"/>
    <s v="Ninguna"/>
    <x v="0"/>
    <x v="2"/>
    <x v="2"/>
    <n v="11.8"/>
    <x v="2"/>
    <n v="48"/>
    <n v="43"/>
  </r>
  <r>
    <s v="VTA01819"/>
    <x v="73"/>
    <n v="15"/>
    <x v="3"/>
    <x v="3"/>
    <x v="2"/>
    <x v="2"/>
    <x v="68"/>
    <s v="Calle San Lorenzo 47"/>
    <x v="1"/>
    <x v="15"/>
    <x v="10"/>
    <s v=""/>
    <x v="0"/>
    <x v="0"/>
    <n v="1572.95"/>
    <x v="0"/>
    <n v="4718.8500000000004"/>
    <s v="En tienda"/>
    <x v="0"/>
    <x v="0"/>
    <s v="Tarjeta"/>
    <x v="1"/>
    <x v="0"/>
    <n v="0"/>
    <x v="1"/>
    <s v="Happy Hour"/>
    <x v="2"/>
    <x v="2"/>
    <x v="2"/>
    <n v="12.8"/>
    <x v="0"/>
    <n v="47"/>
    <n v="44"/>
  </r>
  <r>
    <s v="VTA01859"/>
    <x v="73"/>
    <n v="15"/>
    <x v="3"/>
    <x v="3"/>
    <x v="2"/>
    <x v="2"/>
    <x v="798"/>
    <s v="Avenida Colón 608"/>
    <x v="2"/>
    <x v="28"/>
    <x v="2"/>
    <s v=""/>
    <x v="0"/>
    <x v="0"/>
    <n v="1060.28"/>
    <x v="0"/>
    <n v="3180.84"/>
    <s v="Delivery"/>
    <x v="0"/>
    <x v="2"/>
    <s v="App"/>
    <x v="2"/>
    <x v="0"/>
    <n v="15"/>
    <x v="0"/>
    <s v="2x1"/>
    <x v="4"/>
    <x v="0"/>
    <x v="1"/>
    <n v="5.5"/>
    <x v="1"/>
    <n v="46"/>
    <n v="43"/>
  </r>
  <r>
    <s v="VTA01869"/>
    <x v="73"/>
    <n v="15"/>
    <x v="3"/>
    <x v="3"/>
    <x v="2"/>
    <x v="2"/>
    <x v="677"/>
    <s v="Avenida Colón 608"/>
    <x v="2"/>
    <x v="3"/>
    <x v="3"/>
    <s v=""/>
    <x v="0"/>
    <x v="1"/>
    <n v="1182.42"/>
    <x v="0"/>
    <n v="4729.68"/>
    <s v="En tienda"/>
    <x v="0"/>
    <x v="0"/>
    <s v="App"/>
    <x v="2"/>
    <x v="1"/>
    <n v="0"/>
    <x v="1"/>
    <s v="Happy Hour"/>
    <x v="4"/>
    <x v="2"/>
    <x v="3"/>
    <n v="3.3"/>
    <x v="2"/>
    <n v="34"/>
    <n v="30"/>
  </r>
  <r>
    <s v="VTA02003"/>
    <x v="73"/>
    <n v="15"/>
    <x v="3"/>
    <x v="3"/>
    <x v="2"/>
    <x v="2"/>
    <x v="516"/>
    <s v="Calle San Lorenzo 47"/>
    <x v="1"/>
    <x v="27"/>
    <x v="10"/>
    <s v=""/>
    <x v="0"/>
    <x v="1"/>
    <n v="1872.72"/>
    <x v="0"/>
    <n v="7490.88"/>
    <s v="En tienda"/>
    <x v="1"/>
    <x v="0"/>
    <s v="App"/>
    <x v="2"/>
    <x v="1"/>
    <n v="0"/>
    <x v="2"/>
    <s v="Ninguna"/>
    <x v="2"/>
    <x v="1"/>
    <x v="1"/>
    <n v="7.7"/>
    <x v="3"/>
    <n v="22"/>
    <n v="18"/>
  </r>
  <r>
    <s v="VTA02064"/>
    <x v="73"/>
    <n v="15"/>
    <x v="3"/>
    <x v="3"/>
    <x v="2"/>
    <x v="2"/>
    <x v="413"/>
    <s v="Calle San Lorenzo 47"/>
    <x v="1"/>
    <x v="6"/>
    <x v="5"/>
    <s v=""/>
    <x v="0"/>
    <x v="3"/>
    <n v="1752.35"/>
    <x v="0"/>
    <n v="8761.75"/>
    <s v="Take Away"/>
    <x v="1"/>
    <x v="1"/>
    <s v="Tarjeta"/>
    <x v="1"/>
    <x v="0"/>
    <n v="0"/>
    <x v="1"/>
    <s v="Happy Hour"/>
    <x v="4"/>
    <x v="1"/>
    <x v="0"/>
    <n v="14.4"/>
    <x v="1"/>
    <n v="27"/>
    <n v="22"/>
  </r>
  <r>
    <s v="VTA02090"/>
    <x v="73"/>
    <n v="15"/>
    <x v="3"/>
    <x v="3"/>
    <x v="2"/>
    <x v="2"/>
    <x v="578"/>
    <s v="Córdoba Shopping"/>
    <x v="3"/>
    <x v="6"/>
    <x v="5"/>
    <s v=""/>
    <x v="0"/>
    <x v="4"/>
    <n v="2178.13"/>
    <x v="2"/>
    <n v="4356.26"/>
    <s v="Take Away"/>
    <x v="0"/>
    <x v="1"/>
    <s v="Efectivo"/>
    <x v="0"/>
    <x v="1"/>
    <n v="0"/>
    <x v="2"/>
    <s v="Ninguna"/>
    <x v="5"/>
    <x v="2"/>
    <x v="1"/>
    <n v="7.4"/>
    <x v="2"/>
    <n v="28"/>
    <n v="26"/>
  </r>
  <r>
    <s v="VTA02191"/>
    <x v="73"/>
    <n v="15"/>
    <x v="3"/>
    <x v="3"/>
    <x v="2"/>
    <x v="2"/>
    <x v="542"/>
    <s v="Córdoba Shopping"/>
    <x v="3"/>
    <x v="7"/>
    <x v="6"/>
    <s v=""/>
    <x v="0"/>
    <x v="4"/>
    <n v="2584.67"/>
    <x v="2"/>
    <n v="5169.34"/>
    <s v="Take Away"/>
    <x v="1"/>
    <x v="1"/>
    <s v="Tarjeta"/>
    <x v="1"/>
    <x v="0"/>
    <n v="0"/>
    <x v="1"/>
    <s v="Happy Hour"/>
    <x v="0"/>
    <x v="2"/>
    <x v="1"/>
    <n v="9.1999999999999993"/>
    <x v="3"/>
    <n v="15"/>
    <n v="13"/>
  </r>
  <r>
    <s v="VTA02443"/>
    <x v="73"/>
    <n v="15"/>
    <x v="3"/>
    <x v="3"/>
    <x v="2"/>
    <x v="2"/>
    <x v="304"/>
    <s v="Calle San Lorenzo 47"/>
    <x v="1"/>
    <x v="10"/>
    <x v="8"/>
    <s v="Pequeño"/>
    <x v="2"/>
    <x v="1"/>
    <n v="2038.87"/>
    <x v="2"/>
    <n v="8155.48"/>
    <s v="Delivery"/>
    <x v="1"/>
    <x v="2"/>
    <s v="Tarjeta"/>
    <x v="1"/>
    <x v="0"/>
    <n v="10"/>
    <x v="2"/>
    <s v="Ninguna"/>
    <x v="3"/>
    <x v="1"/>
    <x v="1"/>
    <n v="5.8"/>
    <x v="3"/>
    <n v="35"/>
    <n v="31"/>
  </r>
  <r>
    <s v="VTA02490"/>
    <x v="73"/>
    <n v="15"/>
    <x v="3"/>
    <x v="3"/>
    <x v="2"/>
    <x v="2"/>
    <x v="610"/>
    <s v="Calle San Lorenzo 47"/>
    <x v="1"/>
    <x v="14"/>
    <x v="6"/>
    <s v=""/>
    <x v="0"/>
    <x v="1"/>
    <n v="2761.76"/>
    <x v="2"/>
    <n v="11047.04"/>
    <s v="Delivery"/>
    <x v="2"/>
    <x v="2"/>
    <s v="Efectivo"/>
    <x v="0"/>
    <x v="1"/>
    <n v="0"/>
    <x v="0"/>
    <s v="2x1"/>
    <x v="0"/>
    <x v="1"/>
    <x v="1"/>
    <n v="6.5"/>
    <x v="1"/>
    <n v="37"/>
    <n v="33"/>
  </r>
  <r>
    <s v="VTA02563"/>
    <x v="73"/>
    <n v="15"/>
    <x v="3"/>
    <x v="3"/>
    <x v="2"/>
    <x v="2"/>
    <x v="783"/>
    <s v="San Lorenzo 25, Nueva Córdoba"/>
    <x v="0"/>
    <x v="29"/>
    <x v="9"/>
    <s v="Grande"/>
    <x v="3"/>
    <x v="0"/>
    <n v="1413.55"/>
    <x v="0"/>
    <n v="4240.6499999999996"/>
    <s v="En tienda"/>
    <x v="0"/>
    <x v="0"/>
    <s v="Tarjeta"/>
    <x v="1"/>
    <x v="0"/>
    <n v="10"/>
    <x v="3"/>
    <s v="Combo"/>
    <x v="2"/>
    <x v="2"/>
    <x v="3"/>
    <n v="4.8"/>
    <x v="2"/>
    <n v="40"/>
    <n v="37"/>
  </r>
  <r>
    <s v="VTA02646"/>
    <x v="73"/>
    <n v="15"/>
    <x v="3"/>
    <x v="3"/>
    <x v="2"/>
    <x v="2"/>
    <x v="579"/>
    <s v="Avenida Colón 608"/>
    <x v="2"/>
    <x v="6"/>
    <x v="5"/>
    <s v=""/>
    <x v="0"/>
    <x v="1"/>
    <n v="1636.17"/>
    <x v="0"/>
    <n v="6544.68"/>
    <s v="En tienda"/>
    <x v="1"/>
    <x v="0"/>
    <s v="Efectivo"/>
    <x v="0"/>
    <x v="0"/>
    <n v="10"/>
    <x v="3"/>
    <s v="Combo"/>
    <x v="0"/>
    <x v="0"/>
    <x v="0"/>
    <n v="14.3"/>
    <x v="1"/>
    <n v="34"/>
    <n v="30"/>
  </r>
  <r>
    <s v="VTA02682"/>
    <x v="73"/>
    <n v="15"/>
    <x v="3"/>
    <x v="3"/>
    <x v="2"/>
    <x v="2"/>
    <x v="822"/>
    <s v="Avenida Colón 608"/>
    <x v="2"/>
    <x v="28"/>
    <x v="2"/>
    <s v=""/>
    <x v="0"/>
    <x v="2"/>
    <n v="1244.43"/>
    <x v="0"/>
    <n v="1244.43"/>
    <s v="Delivery"/>
    <x v="0"/>
    <x v="2"/>
    <s v="Efectivo"/>
    <x v="0"/>
    <x v="1"/>
    <n v="0"/>
    <x v="1"/>
    <s v="Happy Hour"/>
    <x v="5"/>
    <x v="0"/>
    <x v="3"/>
    <n v="3.9"/>
    <x v="4"/>
    <n v="47"/>
    <n v="46"/>
  </r>
  <r>
    <s v="VTA02751"/>
    <x v="73"/>
    <n v="15"/>
    <x v="3"/>
    <x v="3"/>
    <x v="2"/>
    <x v="2"/>
    <x v="68"/>
    <s v="Calle San Lorenzo 47"/>
    <x v="1"/>
    <x v="11"/>
    <x v="9"/>
    <s v="Venti"/>
    <x v="4"/>
    <x v="1"/>
    <n v="1343.86"/>
    <x v="0"/>
    <n v="5375.44"/>
    <s v="En tienda"/>
    <x v="1"/>
    <x v="0"/>
    <s v="Tarjeta"/>
    <x v="1"/>
    <x v="1"/>
    <n v="0"/>
    <x v="3"/>
    <s v="Combo"/>
    <x v="5"/>
    <x v="1"/>
    <x v="1"/>
    <n v="7.1"/>
    <x v="3"/>
    <n v="36"/>
    <n v="32"/>
  </r>
  <r>
    <s v="VTA02972"/>
    <x v="73"/>
    <n v="15"/>
    <x v="3"/>
    <x v="3"/>
    <x v="2"/>
    <x v="2"/>
    <x v="4"/>
    <s v="Córdoba Shopping"/>
    <x v="3"/>
    <x v="6"/>
    <x v="5"/>
    <s v=""/>
    <x v="0"/>
    <x v="4"/>
    <n v="2147.0100000000002"/>
    <x v="2"/>
    <n v="4294.0200000000004"/>
    <s v="En tienda"/>
    <x v="0"/>
    <x v="0"/>
    <s v="Tarjeta"/>
    <x v="1"/>
    <x v="1"/>
    <n v="0"/>
    <x v="1"/>
    <s v="Happy Hour"/>
    <x v="2"/>
    <x v="0"/>
    <x v="0"/>
    <n v="13.9"/>
    <x v="4"/>
    <n v="41"/>
    <n v="39"/>
  </r>
  <r>
    <s v="VTA03051"/>
    <x v="73"/>
    <n v="15"/>
    <x v="3"/>
    <x v="3"/>
    <x v="2"/>
    <x v="2"/>
    <x v="91"/>
    <s v="Córdoba Shopping"/>
    <x v="3"/>
    <x v="19"/>
    <x v="7"/>
    <s v=""/>
    <x v="0"/>
    <x v="2"/>
    <n v="2652.81"/>
    <x v="2"/>
    <n v="2652.81"/>
    <s v="Delivery"/>
    <x v="0"/>
    <x v="2"/>
    <s v="Efectivo"/>
    <x v="0"/>
    <x v="0"/>
    <n v="10"/>
    <x v="0"/>
    <s v="2x1"/>
    <x v="1"/>
    <x v="0"/>
    <x v="3"/>
    <n v="3.8"/>
    <x v="3"/>
    <n v="14"/>
    <n v="13"/>
  </r>
  <r>
    <s v="VTA03252"/>
    <x v="73"/>
    <n v="15"/>
    <x v="3"/>
    <x v="3"/>
    <x v="2"/>
    <x v="2"/>
    <x v="126"/>
    <s v="San Lorenzo 25, Nueva Córdoba"/>
    <x v="0"/>
    <x v="12"/>
    <x v="4"/>
    <s v="Grande"/>
    <x v="3"/>
    <x v="4"/>
    <n v="1555.09"/>
    <x v="0"/>
    <n v="3110.18"/>
    <s v="Delivery"/>
    <x v="0"/>
    <x v="2"/>
    <s v="Tarjeta"/>
    <x v="1"/>
    <x v="1"/>
    <n v="0"/>
    <x v="1"/>
    <s v="Happy Hour"/>
    <x v="0"/>
    <x v="2"/>
    <x v="1"/>
    <n v="9.4"/>
    <x v="4"/>
    <n v="40"/>
    <n v="38"/>
  </r>
  <r>
    <s v="VTA03282"/>
    <x v="73"/>
    <n v="15"/>
    <x v="3"/>
    <x v="3"/>
    <x v="2"/>
    <x v="2"/>
    <x v="509"/>
    <s v="Calle San Lorenzo 47"/>
    <x v="1"/>
    <x v="25"/>
    <x v="2"/>
    <s v=""/>
    <x v="0"/>
    <x v="3"/>
    <n v="1456.63"/>
    <x v="0"/>
    <n v="7283.15"/>
    <s v="Delivery"/>
    <x v="1"/>
    <x v="2"/>
    <s v="Efectivo"/>
    <x v="0"/>
    <x v="0"/>
    <n v="10"/>
    <x v="2"/>
    <s v="Ninguna"/>
    <x v="0"/>
    <x v="2"/>
    <x v="1"/>
    <n v="6.3"/>
    <x v="1"/>
    <n v="38"/>
    <n v="33"/>
  </r>
  <r>
    <s v="VTA03490"/>
    <x v="73"/>
    <n v="15"/>
    <x v="3"/>
    <x v="3"/>
    <x v="2"/>
    <x v="2"/>
    <x v="53"/>
    <s v="Avenida Colón 608"/>
    <x v="2"/>
    <x v="6"/>
    <x v="5"/>
    <s v=""/>
    <x v="0"/>
    <x v="0"/>
    <n v="1981.66"/>
    <x v="0"/>
    <n v="5944.98"/>
    <s v="Take Away"/>
    <x v="1"/>
    <x v="1"/>
    <s v="Tarjeta"/>
    <x v="1"/>
    <x v="0"/>
    <n v="0"/>
    <x v="1"/>
    <s v="Happy Hour"/>
    <x v="1"/>
    <x v="0"/>
    <x v="2"/>
    <n v="10.5"/>
    <x v="3"/>
    <n v="13"/>
    <n v="10"/>
  </r>
  <r>
    <s v="VTA03537"/>
    <x v="73"/>
    <n v="15"/>
    <x v="3"/>
    <x v="3"/>
    <x v="2"/>
    <x v="2"/>
    <x v="5"/>
    <s v="Calle San Lorenzo 47"/>
    <x v="1"/>
    <x v="10"/>
    <x v="8"/>
    <s v="Grande"/>
    <x v="3"/>
    <x v="2"/>
    <n v="1797.58"/>
    <x v="0"/>
    <n v="1797.58"/>
    <s v="Delivery"/>
    <x v="0"/>
    <x v="2"/>
    <s v="Efectivo"/>
    <x v="0"/>
    <x v="0"/>
    <n v="10"/>
    <x v="2"/>
    <s v="Ninguna"/>
    <x v="5"/>
    <x v="0"/>
    <x v="1"/>
    <n v="6.5"/>
    <x v="0"/>
    <n v="40"/>
    <n v="39"/>
  </r>
  <r>
    <s v="VTA03574"/>
    <x v="73"/>
    <n v="15"/>
    <x v="3"/>
    <x v="3"/>
    <x v="2"/>
    <x v="2"/>
    <x v="346"/>
    <s v="Córdoba Shopping"/>
    <x v="3"/>
    <x v="19"/>
    <x v="7"/>
    <s v=""/>
    <x v="0"/>
    <x v="3"/>
    <n v="2218.7800000000002"/>
    <x v="2"/>
    <n v="11093.9"/>
    <s v="Take Away"/>
    <x v="2"/>
    <x v="1"/>
    <s v="App"/>
    <x v="2"/>
    <x v="1"/>
    <n v="0"/>
    <x v="3"/>
    <s v="Combo"/>
    <x v="0"/>
    <x v="0"/>
    <x v="3"/>
    <n v="4.9000000000000004"/>
    <x v="3"/>
    <n v="26"/>
    <n v="21"/>
  </r>
  <r>
    <s v="VTA03802"/>
    <x v="73"/>
    <n v="15"/>
    <x v="3"/>
    <x v="3"/>
    <x v="2"/>
    <x v="2"/>
    <x v="799"/>
    <s v="Avenida Colón 608"/>
    <x v="2"/>
    <x v="14"/>
    <x v="6"/>
    <s v=""/>
    <x v="0"/>
    <x v="4"/>
    <n v="2770.9"/>
    <x v="2"/>
    <n v="5541.8"/>
    <s v="Take Away"/>
    <x v="1"/>
    <x v="1"/>
    <s v="Tarjeta"/>
    <x v="1"/>
    <x v="1"/>
    <n v="0"/>
    <x v="1"/>
    <s v="Happy Hour"/>
    <x v="0"/>
    <x v="2"/>
    <x v="2"/>
    <n v="12.1"/>
    <x v="2"/>
    <n v="27"/>
    <n v="25"/>
  </r>
  <r>
    <s v="VTA03878"/>
    <x v="73"/>
    <n v="15"/>
    <x v="3"/>
    <x v="3"/>
    <x v="2"/>
    <x v="2"/>
    <x v="204"/>
    <s v="Córdoba Shopping"/>
    <x v="3"/>
    <x v="9"/>
    <x v="7"/>
    <s v=""/>
    <x v="0"/>
    <x v="2"/>
    <n v="2449.73"/>
    <x v="2"/>
    <n v="2449.73"/>
    <s v="En tienda"/>
    <x v="0"/>
    <x v="0"/>
    <s v="Efectivo"/>
    <x v="0"/>
    <x v="0"/>
    <n v="0"/>
    <x v="2"/>
    <s v="Ninguna"/>
    <x v="2"/>
    <x v="0"/>
    <x v="2"/>
    <n v="11.7"/>
    <x v="4"/>
    <n v="34"/>
    <n v="33"/>
  </r>
  <r>
    <s v="VTA03895"/>
    <x v="73"/>
    <n v="15"/>
    <x v="3"/>
    <x v="3"/>
    <x v="2"/>
    <x v="2"/>
    <x v="757"/>
    <s v="San Lorenzo 25, Nueva Córdoba"/>
    <x v="0"/>
    <x v="6"/>
    <x v="5"/>
    <s v=""/>
    <x v="0"/>
    <x v="2"/>
    <n v="1995.36"/>
    <x v="0"/>
    <n v="1995.36"/>
    <s v="En tienda"/>
    <x v="0"/>
    <x v="0"/>
    <s v="Tarjeta"/>
    <x v="1"/>
    <x v="1"/>
    <n v="0"/>
    <x v="2"/>
    <s v="Ninguna"/>
    <x v="1"/>
    <x v="1"/>
    <x v="1"/>
    <n v="6.3"/>
    <x v="0"/>
    <n v="48"/>
    <n v="47"/>
  </r>
  <r>
    <s v="VTA03981"/>
    <x v="73"/>
    <n v="15"/>
    <x v="3"/>
    <x v="3"/>
    <x v="2"/>
    <x v="2"/>
    <x v="698"/>
    <s v="San Lorenzo 25, Nueva Córdoba"/>
    <x v="0"/>
    <x v="31"/>
    <x v="9"/>
    <s v="Tall"/>
    <x v="1"/>
    <x v="1"/>
    <n v="1392.36"/>
    <x v="0"/>
    <n v="5569.44"/>
    <s v="Take Away"/>
    <x v="1"/>
    <x v="1"/>
    <s v="Tarjeta"/>
    <x v="1"/>
    <x v="0"/>
    <n v="15"/>
    <x v="2"/>
    <s v="Ninguna"/>
    <x v="0"/>
    <x v="2"/>
    <x v="2"/>
    <n v="12.6"/>
    <x v="3"/>
    <n v="20"/>
    <n v="16"/>
  </r>
  <r>
    <s v="VTA04043"/>
    <x v="73"/>
    <n v="15"/>
    <x v="3"/>
    <x v="3"/>
    <x v="2"/>
    <x v="2"/>
    <x v="80"/>
    <s v="Córdoba Shopping"/>
    <x v="3"/>
    <x v="7"/>
    <x v="6"/>
    <s v=""/>
    <x v="0"/>
    <x v="0"/>
    <n v="3055.69"/>
    <x v="3"/>
    <n v="9167.07"/>
    <s v="En tienda"/>
    <x v="1"/>
    <x v="0"/>
    <s v="Efectivo"/>
    <x v="0"/>
    <x v="0"/>
    <n v="10"/>
    <x v="2"/>
    <s v="Ninguna"/>
    <x v="5"/>
    <x v="2"/>
    <x v="3"/>
    <n v="3.1"/>
    <x v="0"/>
    <n v="16"/>
    <n v="13"/>
  </r>
  <r>
    <s v="VTA04123"/>
    <x v="73"/>
    <n v="15"/>
    <x v="3"/>
    <x v="3"/>
    <x v="2"/>
    <x v="2"/>
    <x v="459"/>
    <s v="Avenida Colón 608"/>
    <x v="2"/>
    <x v="1"/>
    <x v="1"/>
    <s v=""/>
    <x v="0"/>
    <x v="4"/>
    <n v="1223.7"/>
    <x v="0"/>
    <n v="2447.4"/>
    <s v="Delivery"/>
    <x v="0"/>
    <x v="2"/>
    <s v="App"/>
    <x v="2"/>
    <x v="0"/>
    <n v="15"/>
    <x v="1"/>
    <s v="Happy Hour"/>
    <x v="1"/>
    <x v="0"/>
    <x v="0"/>
    <n v="13.7"/>
    <x v="0"/>
    <n v="24"/>
    <n v="22"/>
  </r>
  <r>
    <s v="VTA04217"/>
    <x v="73"/>
    <n v="15"/>
    <x v="3"/>
    <x v="3"/>
    <x v="2"/>
    <x v="2"/>
    <x v="6"/>
    <s v="Córdoba Shopping"/>
    <x v="3"/>
    <x v="9"/>
    <x v="7"/>
    <s v=""/>
    <x v="0"/>
    <x v="1"/>
    <n v="2401.33"/>
    <x v="2"/>
    <n v="9605.32"/>
    <s v="Take Away"/>
    <x v="1"/>
    <x v="1"/>
    <s v="Efectivo"/>
    <x v="0"/>
    <x v="1"/>
    <n v="0"/>
    <x v="2"/>
    <s v="Ninguna"/>
    <x v="2"/>
    <x v="2"/>
    <x v="1"/>
    <n v="7.7"/>
    <x v="4"/>
    <n v="29"/>
    <n v="25"/>
  </r>
  <r>
    <s v="VTA04578"/>
    <x v="73"/>
    <n v="15"/>
    <x v="3"/>
    <x v="3"/>
    <x v="2"/>
    <x v="2"/>
    <x v="489"/>
    <s v="San Lorenzo 25, Nueva Córdoba"/>
    <x v="0"/>
    <x v="6"/>
    <x v="5"/>
    <s v=""/>
    <x v="0"/>
    <x v="4"/>
    <n v="1717.22"/>
    <x v="0"/>
    <n v="3434.44"/>
    <s v="Take Away"/>
    <x v="0"/>
    <x v="1"/>
    <s v="Efectivo"/>
    <x v="0"/>
    <x v="0"/>
    <n v="15"/>
    <x v="2"/>
    <s v="Ninguna"/>
    <x v="3"/>
    <x v="0"/>
    <x v="1"/>
    <n v="9.1"/>
    <x v="3"/>
    <n v="27"/>
    <n v="25"/>
  </r>
  <r>
    <s v="VTA04601"/>
    <x v="73"/>
    <n v="15"/>
    <x v="3"/>
    <x v="3"/>
    <x v="2"/>
    <x v="2"/>
    <x v="732"/>
    <s v="Avenida Colón 608"/>
    <x v="2"/>
    <x v="14"/>
    <x v="6"/>
    <s v=""/>
    <x v="0"/>
    <x v="3"/>
    <n v="3377.79"/>
    <x v="3"/>
    <n v="16888.95"/>
    <s v="Delivery"/>
    <x v="3"/>
    <x v="2"/>
    <s v="Tarjeta"/>
    <x v="1"/>
    <x v="1"/>
    <n v="0"/>
    <x v="0"/>
    <s v="2x1"/>
    <x v="4"/>
    <x v="0"/>
    <x v="2"/>
    <n v="11.2"/>
    <x v="0"/>
    <n v="37"/>
    <n v="32"/>
  </r>
  <r>
    <s v="VTA04924"/>
    <x v="73"/>
    <n v="15"/>
    <x v="3"/>
    <x v="3"/>
    <x v="2"/>
    <x v="2"/>
    <x v="21"/>
    <s v="San Lorenzo 25, Nueva Córdoba"/>
    <x v="0"/>
    <x v="12"/>
    <x v="4"/>
    <s v="Tall"/>
    <x v="1"/>
    <x v="1"/>
    <n v="1785.59"/>
    <x v="0"/>
    <n v="7142.36"/>
    <s v="Delivery"/>
    <x v="1"/>
    <x v="2"/>
    <s v="Tarjeta"/>
    <x v="1"/>
    <x v="0"/>
    <n v="0"/>
    <x v="0"/>
    <s v="2x1"/>
    <x v="5"/>
    <x v="0"/>
    <x v="0"/>
    <n v="13.9"/>
    <x v="3"/>
    <n v="28"/>
    <n v="24"/>
  </r>
  <r>
    <s v="VTA04943"/>
    <x v="73"/>
    <n v="15"/>
    <x v="3"/>
    <x v="3"/>
    <x v="2"/>
    <x v="2"/>
    <x v="602"/>
    <s v="Calle San Lorenzo 47"/>
    <x v="1"/>
    <x v="6"/>
    <x v="5"/>
    <s v=""/>
    <x v="0"/>
    <x v="0"/>
    <n v="1702.79"/>
    <x v="0"/>
    <n v="5108.37"/>
    <s v="Take Away"/>
    <x v="1"/>
    <x v="1"/>
    <s v="App"/>
    <x v="2"/>
    <x v="0"/>
    <n v="15"/>
    <x v="1"/>
    <s v="Happy Hour"/>
    <x v="0"/>
    <x v="0"/>
    <x v="3"/>
    <n v="3.7"/>
    <x v="0"/>
    <n v="26"/>
    <n v="23"/>
  </r>
  <r>
    <s v="VTA04978"/>
    <x v="73"/>
    <n v="15"/>
    <x v="3"/>
    <x v="3"/>
    <x v="2"/>
    <x v="2"/>
    <x v="217"/>
    <s v="San Lorenzo 25, Nueva Córdoba"/>
    <x v="0"/>
    <x v="33"/>
    <x v="4"/>
    <s v="Tall"/>
    <x v="1"/>
    <x v="3"/>
    <n v="1375.54"/>
    <x v="0"/>
    <n v="6877.7"/>
    <s v="Take Away"/>
    <x v="1"/>
    <x v="1"/>
    <s v="App"/>
    <x v="2"/>
    <x v="1"/>
    <n v="0"/>
    <x v="0"/>
    <s v="2x1"/>
    <x v="1"/>
    <x v="0"/>
    <x v="3"/>
    <n v="3.1"/>
    <x v="4"/>
    <n v="48"/>
    <n v="43"/>
  </r>
  <r>
    <s v="VTA00344"/>
    <x v="74"/>
    <n v="16"/>
    <x v="4"/>
    <x v="4"/>
    <x v="2"/>
    <x v="2"/>
    <x v="819"/>
    <s v="Córdoba Shopping"/>
    <x v="3"/>
    <x v="7"/>
    <x v="6"/>
    <s v=""/>
    <x v="0"/>
    <x v="2"/>
    <n v="2869.08"/>
    <x v="2"/>
    <n v="2869.08"/>
    <s v="Take Away"/>
    <x v="0"/>
    <x v="1"/>
    <s v="Efectivo"/>
    <x v="0"/>
    <x v="1"/>
    <n v="0"/>
    <x v="0"/>
    <s v="2x1"/>
    <x v="1"/>
    <x v="0"/>
    <x v="1"/>
    <n v="6.5"/>
    <x v="2"/>
    <n v="45"/>
    <n v="44"/>
  </r>
  <r>
    <s v="VTA00359"/>
    <x v="74"/>
    <n v="16"/>
    <x v="4"/>
    <x v="4"/>
    <x v="2"/>
    <x v="2"/>
    <x v="764"/>
    <s v="Córdoba Shopping"/>
    <x v="3"/>
    <x v="10"/>
    <x v="8"/>
    <s v="Pequeño"/>
    <x v="2"/>
    <x v="4"/>
    <n v="1986.58"/>
    <x v="0"/>
    <n v="3973.16"/>
    <s v="En tienda"/>
    <x v="0"/>
    <x v="0"/>
    <s v="Tarjeta"/>
    <x v="1"/>
    <x v="1"/>
    <n v="0"/>
    <x v="3"/>
    <s v="Combo"/>
    <x v="2"/>
    <x v="2"/>
    <x v="1"/>
    <n v="8"/>
    <x v="0"/>
    <n v="15"/>
    <n v="13"/>
  </r>
  <r>
    <s v="VTA00688"/>
    <x v="74"/>
    <n v="16"/>
    <x v="4"/>
    <x v="4"/>
    <x v="2"/>
    <x v="2"/>
    <x v="355"/>
    <s v="San Lorenzo 25, Nueva Córdoba"/>
    <x v="0"/>
    <x v="20"/>
    <x v="2"/>
    <s v=""/>
    <x v="0"/>
    <x v="3"/>
    <n v="1299.21"/>
    <x v="0"/>
    <n v="6496.05"/>
    <s v="Take Away"/>
    <x v="1"/>
    <x v="1"/>
    <s v="Tarjeta"/>
    <x v="1"/>
    <x v="0"/>
    <n v="10"/>
    <x v="3"/>
    <s v="Combo"/>
    <x v="4"/>
    <x v="0"/>
    <x v="0"/>
    <n v="13.4"/>
    <x v="2"/>
    <n v="17"/>
    <n v="12"/>
  </r>
  <r>
    <s v="VTA00710"/>
    <x v="74"/>
    <n v="16"/>
    <x v="4"/>
    <x v="4"/>
    <x v="2"/>
    <x v="2"/>
    <x v="87"/>
    <s v="Córdoba Shopping"/>
    <x v="3"/>
    <x v="34"/>
    <x v="4"/>
    <s v="Pequeño"/>
    <x v="2"/>
    <x v="0"/>
    <n v="1741.65"/>
    <x v="0"/>
    <n v="5224.95"/>
    <s v="Delivery"/>
    <x v="1"/>
    <x v="2"/>
    <s v="Efectivo"/>
    <x v="0"/>
    <x v="0"/>
    <n v="15"/>
    <x v="3"/>
    <s v="Combo"/>
    <x v="2"/>
    <x v="1"/>
    <x v="0"/>
    <n v="14.7"/>
    <x v="0"/>
    <n v="48"/>
    <n v="45"/>
  </r>
  <r>
    <s v="VTA00836"/>
    <x v="74"/>
    <n v="16"/>
    <x v="4"/>
    <x v="4"/>
    <x v="2"/>
    <x v="2"/>
    <x v="85"/>
    <s v="San Lorenzo 25, Nueva Córdoba"/>
    <x v="0"/>
    <x v="10"/>
    <x v="8"/>
    <s v="Grande"/>
    <x v="3"/>
    <x v="4"/>
    <n v="1856.63"/>
    <x v="0"/>
    <n v="3713.26"/>
    <s v="Take Away"/>
    <x v="0"/>
    <x v="1"/>
    <s v="Efectivo"/>
    <x v="0"/>
    <x v="1"/>
    <n v="0"/>
    <x v="3"/>
    <s v="Combo"/>
    <x v="1"/>
    <x v="0"/>
    <x v="1"/>
    <n v="9.3000000000000007"/>
    <x v="3"/>
    <n v="10"/>
    <n v="8"/>
  </r>
  <r>
    <s v="VTA00901"/>
    <x v="74"/>
    <n v="16"/>
    <x v="4"/>
    <x v="4"/>
    <x v="2"/>
    <x v="2"/>
    <x v="785"/>
    <s v="Avenida Colón 608"/>
    <x v="2"/>
    <x v="3"/>
    <x v="3"/>
    <s v=""/>
    <x v="0"/>
    <x v="0"/>
    <n v="1101.56"/>
    <x v="0"/>
    <n v="3304.68"/>
    <s v="En tienda"/>
    <x v="0"/>
    <x v="0"/>
    <s v="Tarjeta"/>
    <x v="1"/>
    <x v="0"/>
    <n v="0"/>
    <x v="0"/>
    <s v="2x1"/>
    <x v="2"/>
    <x v="0"/>
    <x v="3"/>
    <n v="3.8"/>
    <x v="4"/>
    <n v="49"/>
    <n v="46"/>
  </r>
  <r>
    <s v="VTA01004"/>
    <x v="74"/>
    <n v="16"/>
    <x v="4"/>
    <x v="4"/>
    <x v="2"/>
    <x v="2"/>
    <x v="444"/>
    <s v="San Lorenzo 25, Nueva Córdoba"/>
    <x v="0"/>
    <x v="2"/>
    <x v="2"/>
    <s v=""/>
    <x v="0"/>
    <x v="2"/>
    <n v="1051.5999999999999"/>
    <x v="0"/>
    <n v="1051.5999999999999"/>
    <s v="Delivery"/>
    <x v="0"/>
    <x v="2"/>
    <s v="Tarjeta"/>
    <x v="1"/>
    <x v="0"/>
    <n v="15"/>
    <x v="0"/>
    <s v="2x1"/>
    <x v="3"/>
    <x v="2"/>
    <x v="2"/>
    <n v="10.3"/>
    <x v="3"/>
    <n v="41"/>
    <n v="40"/>
  </r>
  <r>
    <s v="VTA01163"/>
    <x v="74"/>
    <n v="16"/>
    <x v="4"/>
    <x v="4"/>
    <x v="2"/>
    <x v="2"/>
    <x v="199"/>
    <s v="Avenida Colón 608"/>
    <x v="2"/>
    <x v="19"/>
    <x v="7"/>
    <s v=""/>
    <x v="0"/>
    <x v="0"/>
    <n v="2898.41"/>
    <x v="2"/>
    <n v="8695.23"/>
    <s v="Take Away"/>
    <x v="1"/>
    <x v="1"/>
    <s v="App"/>
    <x v="2"/>
    <x v="1"/>
    <n v="0"/>
    <x v="3"/>
    <s v="Combo"/>
    <x v="5"/>
    <x v="2"/>
    <x v="1"/>
    <n v="8.8000000000000007"/>
    <x v="2"/>
    <n v="27"/>
    <n v="24"/>
  </r>
  <r>
    <s v="VTA01219"/>
    <x v="74"/>
    <n v="16"/>
    <x v="4"/>
    <x v="4"/>
    <x v="2"/>
    <x v="2"/>
    <x v="527"/>
    <s v="Calle San Lorenzo 47"/>
    <x v="1"/>
    <x v="1"/>
    <x v="1"/>
    <s v=""/>
    <x v="0"/>
    <x v="1"/>
    <n v="769.02"/>
    <x v="1"/>
    <n v="3076.08"/>
    <s v="Take Away"/>
    <x v="0"/>
    <x v="1"/>
    <s v="Efectivo"/>
    <x v="0"/>
    <x v="1"/>
    <n v="0"/>
    <x v="3"/>
    <s v="Combo"/>
    <x v="0"/>
    <x v="1"/>
    <x v="3"/>
    <n v="2.5"/>
    <x v="0"/>
    <n v="46"/>
    <n v="42"/>
  </r>
  <r>
    <s v="VTA01445"/>
    <x v="74"/>
    <n v="16"/>
    <x v="4"/>
    <x v="4"/>
    <x v="2"/>
    <x v="2"/>
    <x v="377"/>
    <s v="Avenida Colón 608"/>
    <x v="2"/>
    <x v="0"/>
    <x v="0"/>
    <s v=""/>
    <x v="0"/>
    <x v="0"/>
    <n v="1228.81"/>
    <x v="0"/>
    <n v="3686.43"/>
    <s v="Take Away"/>
    <x v="0"/>
    <x v="1"/>
    <s v="Efectivo"/>
    <x v="0"/>
    <x v="1"/>
    <n v="0"/>
    <x v="2"/>
    <s v="Ninguna"/>
    <x v="4"/>
    <x v="0"/>
    <x v="1"/>
    <n v="8.6"/>
    <x v="2"/>
    <n v="25"/>
    <n v="22"/>
  </r>
  <r>
    <s v="VTA01570"/>
    <x v="74"/>
    <n v="16"/>
    <x v="4"/>
    <x v="4"/>
    <x v="2"/>
    <x v="2"/>
    <x v="459"/>
    <s v="Córdoba Shopping"/>
    <x v="3"/>
    <x v="7"/>
    <x v="6"/>
    <s v=""/>
    <x v="0"/>
    <x v="2"/>
    <n v="3264.03"/>
    <x v="3"/>
    <n v="3264.03"/>
    <s v="Delivery"/>
    <x v="0"/>
    <x v="2"/>
    <s v="Tarjeta"/>
    <x v="1"/>
    <x v="1"/>
    <n v="0"/>
    <x v="1"/>
    <s v="Happy Hour"/>
    <x v="4"/>
    <x v="2"/>
    <x v="2"/>
    <n v="11.6"/>
    <x v="0"/>
    <n v="11"/>
    <n v="10"/>
  </r>
  <r>
    <s v="VTA01651"/>
    <x v="74"/>
    <n v="16"/>
    <x v="4"/>
    <x v="4"/>
    <x v="2"/>
    <x v="2"/>
    <x v="423"/>
    <s v="Calle San Lorenzo 47"/>
    <x v="1"/>
    <x v="0"/>
    <x v="0"/>
    <s v=""/>
    <x v="0"/>
    <x v="0"/>
    <n v="1131.0999999999999"/>
    <x v="0"/>
    <n v="3393.3"/>
    <s v="En tienda"/>
    <x v="0"/>
    <x v="0"/>
    <s v="Tarjeta"/>
    <x v="1"/>
    <x v="0"/>
    <n v="15"/>
    <x v="3"/>
    <s v="Combo"/>
    <x v="1"/>
    <x v="2"/>
    <x v="0"/>
    <n v="14"/>
    <x v="2"/>
    <n v="13"/>
    <n v="10"/>
  </r>
  <r>
    <s v="VTA02060"/>
    <x v="74"/>
    <n v="16"/>
    <x v="4"/>
    <x v="4"/>
    <x v="2"/>
    <x v="2"/>
    <x v="737"/>
    <s v="Avenida Colón 608"/>
    <x v="2"/>
    <x v="18"/>
    <x v="9"/>
    <s v="Pequeño"/>
    <x v="2"/>
    <x v="2"/>
    <n v="1449.44"/>
    <x v="0"/>
    <n v="1449.44"/>
    <s v="Delivery"/>
    <x v="0"/>
    <x v="2"/>
    <s v="Efectivo"/>
    <x v="0"/>
    <x v="0"/>
    <n v="15"/>
    <x v="0"/>
    <s v="2x1"/>
    <x v="3"/>
    <x v="2"/>
    <x v="3"/>
    <n v="2.8"/>
    <x v="0"/>
    <n v="49"/>
    <n v="48"/>
  </r>
  <r>
    <s v="VTA02213"/>
    <x v="74"/>
    <n v="16"/>
    <x v="4"/>
    <x v="4"/>
    <x v="2"/>
    <x v="2"/>
    <x v="201"/>
    <s v="Córdoba Shopping"/>
    <x v="3"/>
    <x v="6"/>
    <x v="5"/>
    <s v=""/>
    <x v="0"/>
    <x v="3"/>
    <n v="1987.52"/>
    <x v="0"/>
    <n v="9937.6"/>
    <s v="Take Away"/>
    <x v="1"/>
    <x v="1"/>
    <s v="Efectivo"/>
    <x v="0"/>
    <x v="1"/>
    <n v="0"/>
    <x v="2"/>
    <s v="Ninguna"/>
    <x v="5"/>
    <x v="0"/>
    <x v="0"/>
    <n v="14.1"/>
    <x v="0"/>
    <n v="40"/>
    <n v="35"/>
  </r>
  <r>
    <s v="VTA02297"/>
    <x v="74"/>
    <n v="16"/>
    <x v="4"/>
    <x v="4"/>
    <x v="2"/>
    <x v="2"/>
    <x v="687"/>
    <s v="San Lorenzo 25, Nueva Córdoba"/>
    <x v="0"/>
    <x v="25"/>
    <x v="2"/>
    <s v=""/>
    <x v="0"/>
    <x v="3"/>
    <n v="918.81"/>
    <x v="1"/>
    <n v="4594.05"/>
    <s v="Take Away"/>
    <x v="0"/>
    <x v="1"/>
    <s v="Tarjeta"/>
    <x v="1"/>
    <x v="1"/>
    <n v="0"/>
    <x v="2"/>
    <s v="Ninguna"/>
    <x v="3"/>
    <x v="1"/>
    <x v="1"/>
    <n v="7.9"/>
    <x v="3"/>
    <n v="37"/>
    <n v="32"/>
  </r>
  <r>
    <s v="VTA02340"/>
    <x v="74"/>
    <n v="16"/>
    <x v="4"/>
    <x v="4"/>
    <x v="2"/>
    <x v="2"/>
    <x v="242"/>
    <s v="Calle San Lorenzo 47"/>
    <x v="1"/>
    <x v="9"/>
    <x v="7"/>
    <s v=""/>
    <x v="0"/>
    <x v="0"/>
    <n v="2433.2800000000002"/>
    <x v="2"/>
    <n v="7299.84"/>
    <s v="En tienda"/>
    <x v="1"/>
    <x v="0"/>
    <s v="Tarjeta"/>
    <x v="1"/>
    <x v="0"/>
    <n v="0"/>
    <x v="0"/>
    <s v="2x1"/>
    <x v="5"/>
    <x v="1"/>
    <x v="3"/>
    <n v="4.9000000000000004"/>
    <x v="3"/>
    <n v="26"/>
    <n v="23"/>
  </r>
  <r>
    <s v="VTA02363"/>
    <x v="74"/>
    <n v="16"/>
    <x v="4"/>
    <x v="4"/>
    <x v="2"/>
    <x v="2"/>
    <x v="154"/>
    <s v="San Lorenzo 25, Nueva Córdoba"/>
    <x v="0"/>
    <x v="5"/>
    <x v="4"/>
    <s v="Tall"/>
    <x v="1"/>
    <x v="4"/>
    <n v="1322.27"/>
    <x v="0"/>
    <n v="2644.54"/>
    <s v="En tienda"/>
    <x v="0"/>
    <x v="0"/>
    <s v="Tarjeta"/>
    <x v="1"/>
    <x v="0"/>
    <n v="15"/>
    <x v="3"/>
    <s v="Combo"/>
    <x v="0"/>
    <x v="2"/>
    <x v="0"/>
    <n v="14.6"/>
    <x v="2"/>
    <n v="43"/>
    <n v="41"/>
  </r>
  <r>
    <s v="VTA02637"/>
    <x v="74"/>
    <n v="16"/>
    <x v="4"/>
    <x v="4"/>
    <x v="2"/>
    <x v="2"/>
    <x v="277"/>
    <s v="Avenida Colón 608"/>
    <x v="2"/>
    <x v="9"/>
    <x v="7"/>
    <s v=""/>
    <x v="0"/>
    <x v="3"/>
    <n v="2765.39"/>
    <x v="2"/>
    <n v="13826.95"/>
    <s v="Take Away"/>
    <x v="2"/>
    <x v="1"/>
    <s v="Tarjeta"/>
    <x v="1"/>
    <x v="1"/>
    <n v="0"/>
    <x v="3"/>
    <s v="Combo"/>
    <x v="5"/>
    <x v="1"/>
    <x v="1"/>
    <n v="7.3"/>
    <x v="2"/>
    <n v="43"/>
    <n v="38"/>
  </r>
  <r>
    <s v="VTA02686"/>
    <x v="74"/>
    <n v="16"/>
    <x v="4"/>
    <x v="4"/>
    <x v="2"/>
    <x v="2"/>
    <x v="684"/>
    <s v="Avenida Colón 608"/>
    <x v="2"/>
    <x v="3"/>
    <x v="3"/>
    <s v=""/>
    <x v="0"/>
    <x v="2"/>
    <n v="1646.53"/>
    <x v="0"/>
    <n v="1646.53"/>
    <s v="Take Away"/>
    <x v="0"/>
    <x v="1"/>
    <s v="Efectivo"/>
    <x v="0"/>
    <x v="0"/>
    <n v="15"/>
    <x v="1"/>
    <s v="Happy Hour"/>
    <x v="3"/>
    <x v="1"/>
    <x v="1"/>
    <n v="5.7"/>
    <x v="3"/>
    <n v="18"/>
    <n v="17"/>
  </r>
  <r>
    <s v="VTA02768"/>
    <x v="74"/>
    <n v="16"/>
    <x v="4"/>
    <x v="4"/>
    <x v="2"/>
    <x v="2"/>
    <x v="9"/>
    <s v="Córdoba Shopping"/>
    <x v="3"/>
    <x v="25"/>
    <x v="2"/>
    <s v=""/>
    <x v="0"/>
    <x v="2"/>
    <n v="1071.5999999999999"/>
    <x v="0"/>
    <n v="1071.5999999999999"/>
    <s v="En tienda"/>
    <x v="0"/>
    <x v="0"/>
    <s v="Efectivo"/>
    <x v="0"/>
    <x v="0"/>
    <n v="10"/>
    <x v="0"/>
    <s v="2x1"/>
    <x v="5"/>
    <x v="0"/>
    <x v="1"/>
    <n v="9"/>
    <x v="4"/>
    <n v="43"/>
    <n v="42"/>
  </r>
  <r>
    <s v="VTA02786"/>
    <x v="74"/>
    <n v="16"/>
    <x v="4"/>
    <x v="4"/>
    <x v="2"/>
    <x v="2"/>
    <x v="404"/>
    <s v="San Lorenzo 25, Nueva Córdoba"/>
    <x v="0"/>
    <x v="9"/>
    <x v="7"/>
    <s v=""/>
    <x v="0"/>
    <x v="0"/>
    <n v="2779.8"/>
    <x v="2"/>
    <n v="8339.4"/>
    <s v="Take Away"/>
    <x v="1"/>
    <x v="1"/>
    <s v="Efectivo"/>
    <x v="0"/>
    <x v="0"/>
    <n v="15"/>
    <x v="1"/>
    <s v="Happy Hour"/>
    <x v="0"/>
    <x v="0"/>
    <x v="0"/>
    <n v="14.9"/>
    <x v="4"/>
    <n v="34"/>
    <n v="31"/>
  </r>
  <r>
    <s v="VTA02883"/>
    <x v="74"/>
    <n v="16"/>
    <x v="4"/>
    <x v="4"/>
    <x v="2"/>
    <x v="2"/>
    <x v="554"/>
    <s v="San Lorenzo 25, Nueva Córdoba"/>
    <x v="0"/>
    <x v="10"/>
    <x v="8"/>
    <s v="Pequeño"/>
    <x v="2"/>
    <x v="4"/>
    <n v="1858.19"/>
    <x v="0"/>
    <n v="3716.38"/>
    <s v="Delivery"/>
    <x v="0"/>
    <x v="2"/>
    <s v="App"/>
    <x v="2"/>
    <x v="1"/>
    <n v="0"/>
    <x v="1"/>
    <s v="Happy Hour"/>
    <x v="5"/>
    <x v="2"/>
    <x v="3"/>
    <n v="4.7"/>
    <x v="3"/>
    <n v="37"/>
    <n v="35"/>
  </r>
  <r>
    <s v="VTA02961"/>
    <x v="74"/>
    <n v="16"/>
    <x v="4"/>
    <x v="4"/>
    <x v="2"/>
    <x v="2"/>
    <x v="3"/>
    <s v="Córdoba Shopping"/>
    <x v="3"/>
    <x v="5"/>
    <x v="4"/>
    <s v="Venti"/>
    <x v="4"/>
    <x v="4"/>
    <n v="1890.6"/>
    <x v="0"/>
    <n v="3781.2"/>
    <s v="En tienda"/>
    <x v="0"/>
    <x v="0"/>
    <s v="Tarjeta"/>
    <x v="1"/>
    <x v="1"/>
    <n v="0"/>
    <x v="0"/>
    <s v="2x1"/>
    <x v="2"/>
    <x v="1"/>
    <x v="2"/>
    <n v="11.7"/>
    <x v="1"/>
    <n v="17"/>
    <n v="15"/>
  </r>
  <r>
    <s v="VTA03041"/>
    <x v="74"/>
    <n v="16"/>
    <x v="4"/>
    <x v="4"/>
    <x v="2"/>
    <x v="2"/>
    <x v="122"/>
    <s v="Avenida Colón 608"/>
    <x v="2"/>
    <x v="1"/>
    <x v="1"/>
    <s v=""/>
    <x v="0"/>
    <x v="3"/>
    <n v="777.95"/>
    <x v="1"/>
    <n v="3889.75"/>
    <s v="Take Away"/>
    <x v="0"/>
    <x v="1"/>
    <s v="App"/>
    <x v="2"/>
    <x v="0"/>
    <n v="10"/>
    <x v="1"/>
    <s v="Happy Hour"/>
    <x v="3"/>
    <x v="0"/>
    <x v="2"/>
    <n v="10.6"/>
    <x v="4"/>
    <n v="40"/>
    <n v="35"/>
  </r>
  <r>
    <s v="VTA03059"/>
    <x v="74"/>
    <n v="16"/>
    <x v="4"/>
    <x v="4"/>
    <x v="2"/>
    <x v="2"/>
    <x v="134"/>
    <s v="Avenida Colón 608"/>
    <x v="2"/>
    <x v="19"/>
    <x v="7"/>
    <s v=""/>
    <x v="0"/>
    <x v="4"/>
    <n v="2618.9899999999998"/>
    <x v="2"/>
    <n v="5237.9799999999996"/>
    <s v="Delivery"/>
    <x v="1"/>
    <x v="2"/>
    <s v="App"/>
    <x v="2"/>
    <x v="1"/>
    <n v="0"/>
    <x v="3"/>
    <s v="Combo"/>
    <x v="1"/>
    <x v="1"/>
    <x v="2"/>
    <n v="12.3"/>
    <x v="4"/>
    <n v="14"/>
    <n v="12"/>
  </r>
  <r>
    <s v="VTA03166"/>
    <x v="74"/>
    <n v="16"/>
    <x v="4"/>
    <x v="4"/>
    <x v="2"/>
    <x v="2"/>
    <x v="828"/>
    <s v="San Lorenzo 25, Nueva Córdoba"/>
    <x v="0"/>
    <x v="12"/>
    <x v="4"/>
    <s v="Grande"/>
    <x v="3"/>
    <x v="2"/>
    <n v="1716.27"/>
    <x v="0"/>
    <n v="1716.27"/>
    <s v="Delivery"/>
    <x v="0"/>
    <x v="2"/>
    <s v="App"/>
    <x v="2"/>
    <x v="1"/>
    <n v="0"/>
    <x v="3"/>
    <s v="Combo"/>
    <x v="5"/>
    <x v="2"/>
    <x v="1"/>
    <n v="6.5"/>
    <x v="1"/>
    <n v="22"/>
    <n v="21"/>
  </r>
  <r>
    <s v="VTA03236"/>
    <x v="74"/>
    <n v="16"/>
    <x v="4"/>
    <x v="4"/>
    <x v="2"/>
    <x v="2"/>
    <x v="104"/>
    <s v="Avenida Colón 608"/>
    <x v="2"/>
    <x v="13"/>
    <x v="9"/>
    <s v="Pequeño"/>
    <x v="2"/>
    <x v="1"/>
    <n v="1564.42"/>
    <x v="0"/>
    <n v="6257.68"/>
    <s v="Take Away"/>
    <x v="1"/>
    <x v="1"/>
    <s v="App"/>
    <x v="2"/>
    <x v="1"/>
    <n v="0"/>
    <x v="3"/>
    <s v="Combo"/>
    <x v="2"/>
    <x v="1"/>
    <x v="1"/>
    <n v="8.9"/>
    <x v="2"/>
    <n v="45"/>
    <n v="41"/>
  </r>
  <r>
    <s v="VTA03366"/>
    <x v="74"/>
    <n v="16"/>
    <x v="4"/>
    <x v="4"/>
    <x v="2"/>
    <x v="2"/>
    <x v="597"/>
    <s v="Calle San Lorenzo 47"/>
    <x v="1"/>
    <x v="3"/>
    <x v="3"/>
    <s v=""/>
    <x v="0"/>
    <x v="2"/>
    <n v="1350.37"/>
    <x v="0"/>
    <n v="1350.37"/>
    <s v="Delivery"/>
    <x v="0"/>
    <x v="2"/>
    <s v="App"/>
    <x v="2"/>
    <x v="0"/>
    <n v="15"/>
    <x v="0"/>
    <s v="2x1"/>
    <x v="3"/>
    <x v="0"/>
    <x v="2"/>
    <n v="11.5"/>
    <x v="3"/>
    <n v="16"/>
    <n v="15"/>
  </r>
  <r>
    <s v="VTA03411"/>
    <x v="74"/>
    <n v="16"/>
    <x v="4"/>
    <x v="4"/>
    <x v="2"/>
    <x v="2"/>
    <x v="757"/>
    <s v="San Lorenzo 25, Nueva Córdoba"/>
    <x v="0"/>
    <x v="33"/>
    <x v="4"/>
    <s v="Venti"/>
    <x v="4"/>
    <x v="3"/>
    <n v="1859.49"/>
    <x v="0"/>
    <n v="9297.4500000000007"/>
    <s v="Take Away"/>
    <x v="1"/>
    <x v="1"/>
    <s v="Tarjeta"/>
    <x v="1"/>
    <x v="1"/>
    <n v="0"/>
    <x v="1"/>
    <s v="Happy Hour"/>
    <x v="5"/>
    <x v="0"/>
    <x v="1"/>
    <n v="7.2"/>
    <x v="2"/>
    <n v="38"/>
    <n v="33"/>
  </r>
  <r>
    <s v="VTA03437"/>
    <x v="74"/>
    <n v="16"/>
    <x v="4"/>
    <x v="4"/>
    <x v="2"/>
    <x v="2"/>
    <x v="748"/>
    <s v="Calle San Lorenzo 47"/>
    <x v="1"/>
    <x v="3"/>
    <x v="3"/>
    <s v=""/>
    <x v="0"/>
    <x v="3"/>
    <n v="1189.57"/>
    <x v="0"/>
    <n v="5947.85"/>
    <s v="En tienda"/>
    <x v="1"/>
    <x v="0"/>
    <s v="Tarjeta"/>
    <x v="1"/>
    <x v="1"/>
    <n v="0"/>
    <x v="1"/>
    <s v="Happy Hour"/>
    <x v="0"/>
    <x v="2"/>
    <x v="2"/>
    <n v="11"/>
    <x v="1"/>
    <n v="41"/>
    <n v="36"/>
  </r>
  <r>
    <s v="VTA03561"/>
    <x v="74"/>
    <n v="16"/>
    <x v="4"/>
    <x v="4"/>
    <x v="2"/>
    <x v="2"/>
    <x v="671"/>
    <s v="San Lorenzo 25, Nueva Córdoba"/>
    <x v="0"/>
    <x v="3"/>
    <x v="3"/>
    <s v=""/>
    <x v="0"/>
    <x v="0"/>
    <n v="1657.63"/>
    <x v="0"/>
    <n v="4972.8900000000003"/>
    <s v="Take Away"/>
    <x v="0"/>
    <x v="1"/>
    <s v="App"/>
    <x v="2"/>
    <x v="1"/>
    <n v="0"/>
    <x v="2"/>
    <s v="Ninguna"/>
    <x v="4"/>
    <x v="2"/>
    <x v="2"/>
    <n v="10.6"/>
    <x v="0"/>
    <n v="38"/>
    <n v="35"/>
  </r>
  <r>
    <s v="VTA03621"/>
    <x v="74"/>
    <n v="16"/>
    <x v="4"/>
    <x v="4"/>
    <x v="2"/>
    <x v="2"/>
    <x v="44"/>
    <s v="Avenida Colón 608"/>
    <x v="2"/>
    <x v="14"/>
    <x v="6"/>
    <s v=""/>
    <x v="0"/>
    <x v="1"/>
    <n v="2599.75"/>
    <x v="2"/>
    <n v="10399"/>
    <s v="Delivery"/>
    <x v="2"/>
    <x v="2"/>
    <s v="App"/>
    <x v="2"/>
    <x v="1"/>
    <n v="0"/>
    <x v="2"/>
    <s v="Ninguna"/>
    <x v="0"/>
    <x v="0"/>
    <x v="1"/>
    <n v="9.4"/>
    <x v="4"/>
    <n v="24"/>
    <n v="20"/>
  </r>
  <r>
    <s v="VTA03756"/>
    <x v="74"/>
    <n v="16"/>
    <x v="4"/>
    <x v="4"/>
    <x v="2"/>
    <x v="2"/>
    <x v="53"/>
    <s v="Calle San Lorenzo 47"/>
    <x v="1"/>
    <x v="0"/>
    <x v="0"/>
    <s v=""/>
    <x v="0"/>
    <x v="4"/>
    <n v="1070.01"/>
    <x v="0"/>
    <n v="2140.02"/>
    <s v="Delivery"/>
    <x v="0"/>
    <x v="2"/>
    <s v="Efectivo"/>
    <x v="0"/>
    <x v="0"/>
    <n v="0"/>
    <x v="2"/>
    <s v="Ninguna"/>
    <x v="2"/>
    <x v="1"/>
    <x v="0"/>
    <n v="13.3"/>
    <x v="4"/>
    <n v="19"/>
    <n v="17"/>
  </r>
  <r>
    <s v="VTA03770"/>
    <x v="74"/>
    <n v="16"/>
    <x v="4"/>
    <x v="4"/>
    <x v="2"/>
    <x v="2"/>
    <x v="582"/>
    <s v="Avenida Colón 608"/>
    <x v="2"/>
    <x v="21"/>
    <x v="1"/>
    <s v=""/>
    <x v="0"/>
    <x v="2"/>
    <n v="904.95"/>
    <x v="1"/>
    <n v="904.95"/>
    <s v="Delivery"/>
    <x v="0"/>
    <x v="2"/>
    <s v="Tarjeta"/>
    <x v="1"/>
    <x v="0"/>
    <n v="10"/>
    <x v="1"/>
    <s v="Happy Hour"/>
    <x v="3"/>
    <x v="0"/>
    <x v="1"/>
    <n v="9.3000000000000007"/>
    <x v="2"/>
    <n v="30"/>
    <n v="29"/>
  </r>
  <r>
    <s v="VTA03821"/>
    <x v="74"/>
    <n v="16"/>
    <x v="4"/>
    <x v="4"/>
    <x v="2"/>
    <x v="2"/>
    <x v="301"/>
    <s v="Calle San Lorenzo 47"/>
    <x v="1"/>
    <x v="15"/>
    <x v="10"/>
    <s v=""/>
    <x v="0"/>
    <x v="0"/>
    <n v="1772.7"/>
    <x v="0"/>
    <n v="5318.1"/>
    <s v="Take Away"/>
    <x v="1"/>
    <x v="1"/>
    <s v="App"/>
    <x v="2"/>
    <x v="0"/>
    <n v="15"/>
    <x v="0"/>
    <s v="2x1"/>
    <x v="2"/>
    <x v="1"/>
    <x v="0"/>
    <n v="13.1"/>
    <x v="1"/>
    <n v="38"/>
    <n v="35"/>
  </r>
  <r>
    <s v="VTA03893"/>
    <x v="74"/>
    <n v="16"/>
    <x v="4"/>
    <x v="4"/>
    <x v="2"/>
    <x v="2"/>
    <x v="828"/>
    <s v="Córdoba Shopping"/>
    <x v="3"/>
    <x v="15"/>
    <x v="10"/>
    <s v=""/>
    <x v="0"/>
    <x v="4"/>
    <n v="1841.46"/>
    <x v="0"/>
    <n v="3682.92"/>
    <s v="En tienda"/>
    <x v="0"/>
    <x v="0"/>
    <s v="Tarjeta"/>
    <x v="1"/>
    <x v="1"/>
    <n v="0"/>
    <x v="1"/>
    <s v="Happy Hour"/>
    <x v="1"/>
    <x v="2"/>
    <x v="0"/>
    <n v="13.6"/>
    <x v="1"/>
    <n v="13"/>
    <n v="11"/>
  </r>
  <r>
    <s v="VTA03973"/>
    <x v="74"/>
    <n v="16"/>
    <x v="4"/>
    <x v="4"/>
    <x v="2"/>
    <x v="2"/>
    <x v="89"/>
    <s v="San Lorenzo 25, Nueva Córdoba"/>
    <x v="0"/>
    <x v="15"/>
    <x v="10"/>
    <s v=""/>
    <x v="0"/>
    <x v="1"/>
    <n v="1672.42"/>
    <x v="0"/>
    <n v="6689.68"/>
    <s v="Take Away"/>
    <x v="1"/>
    <x v="1"/>
    <s v="Tarjeta"/>
    <x v="1"/>
    <x v="1"/>
    <n v="0"/>
    <x v="0"/>
    <s v="2x1"/>
    <x v="5"/>
    <x v="0"/>
    <x v="1"/>
    <n v="9.1999999999999993"/>
    <x v="3"/>
    <n v="19"/>
    <n v="15"/>
  </r>
  <r>
    <s v="VTA04254"/>
    <x v="74"/>
    <n v="16"/>
    <x v="4"/>
    <x v="4"/>
    <x v="2"/>
    <x v="2"/>
    <x v="617"/>
    <s v="San Lorenzo 25, Nueva Córdoba"/>
    <x v="0"/>
    <x v="3"/>
    <x v="3"/>
    <s v=""/>
    <x v="0"/>
    <x v="1"/>
    <n v="1502.47"/>
    <x v="0"/>
    <n v="6009.88"/>
    <s v="Delivery"/>
    <x v="1"/>
    <x v="2"/>
    <s v="Tarjeta"/>
    <x v="1"/>
    <x v="0"/>
    <n v="10"/>
    <x v="3"/>
    <s v="Combo"/>
    <x v="5"/>
    <x v="0"/>
    <x v="3"/>
    <n v="4.2"/>
    <x v="3"/>
    <n v="38"/>
    <n v="34"/>
  </r>
  <r>
    <s v="VTA04320"/>
    <x v="74"/>
    <n v="16"/>
    <x v="4"/>
    <x v="4"/>
    <x v="2"/>
    <x v="2"/>
    <x v="149"/>
    <s v="Avenida Colón 608"/>
    <x v="2"/>
    <x v="14"/>
    <x v="6"/>
    <s v=""/>
    <x v="0"/>
    <x v="4"/>
    <n v="2924.39"/>
    <x v="2"/>
    <n v="5848.78"/>
    <s v="Take Away"/>
    <x v="1"/>
    <x v="1"/>
    <s v="App"/>
    <x v="2"/>
    <x v="1"/>
    <n v="0"/>
    <x v="3"/>
    <s v="Combo"/>
    <x v="1"/>
    <x v="2"/>
    <x v="2"/>
    <n v="11.4"/>
    <x v="0"/>
    <n v="17"/>
    <n v="15"/>
  </r>
  <r>
    <s v="VTA04482"/>
    <x v="74"/>
    <n v="16"/>
    <x v="4"/>
    <x v="4"/>
    <x v="2"/>
    <x v="2"/>
    <x v="139"/>
    <s v="Avenida Colón 608"/>
    <x v="2"/>
    <x v="10"/>
    <x v="8"/>
    <s v="Tall"/>
    <x v="1"/>
    <x v="0"/>
    <n v="1791.46"/>
    <x v="0"/>
    <n v="5374.38"/>
    <s v="En tienda"/>
    <x v="1"/>
    <x v="0"/>
    <s v="Tarjeta"/>
    <x v="1"/>
    <x v="0"/>
    <n v="10"/>
    <x v="0"/>
    <s v="2x1"/>
    <x v="1"/>
    <x v="0"/>
    <x v="3"/>
    <n v="3.9"/>
    <x v="2"/>
    <n v="27"/>
    <n v="24"/>
  </r>
  <r>
    <s v="VTA04641"/>
    <x v="74"/>
    <n v="16"/>
    <x v="4"/>
    <x v="4"/>
    <x v="2"/>
    <x v="2"/>
    <x v="828"/>
    <s v="Córdoba Shopping"/>
    <x v="3"/>
    <x v="27"/>
    <x v="10"/>
    <s v=""/>
    <x v="0"/>
    <x v="0"/>
    <n v="1546.33"/>
    <x v="0"/>
    <n v="4638.99"/>
    <s v="Delivery"/>
    <x v="0"/>
    <x v="2"/>
    <s v="Efectivo"/>
    <x v="0"/>
    <x v="0"/>
    <n v="15"/>
    <x v="2"/>
    <s v="Ninguna"/>
    <x v="4"/>
    <x v="2"/>
    <x v="1"/>
    <n v="7.4"/>
    <x v="1"/>
    <n v="31"/>
    <n v="28"/>
  </r>
  <r>
    <s v="VTA04688"/>
    <x v="74"/>
    <n v="16"/>
    <x v="4"/>
    <x v="4"/>
    <x v="2"/>
    <x v="2"/>
    <x v="554"/>
    <s v="Avenida Colón 608"/>
    <x v="2"/>
    <x v="15"/>
    <x v="10"/>
    <s v=""/>
    <x v="0"/>
    <x v="0"/>
    <n v="1504.36"/>
    <x v="0"/>
    <n v="4513.08"/>
    <s v="En tienda"/>
    <x v="0"/>
    <x v="0"/>
    <s v="App"/>
    <x v="2"/>
    <x v="1"/>
    <n v="0"/>
    <x v="3"/>
    <s v="Combo"/>
    <x v="2"/>
    <x v="1"/>
    <x v="2"/>
    <n v="11.1"/>
    <x v="1"/>
    <n v="27"/>
    <n v="24"/>
  </r>
  <r>
    <s v="VTA04757"/>
    <x v="74"/>
    <n v="16"/>
    <x v="4"/>
    <x v="4"/>
    <x v="2"/>
    <x v="2"/>
    <x v="35"/>
    <s v="San Lorenzo 25, Nueva Córdoba"/>
    <x v="0"/>
    <x v="28"/>
    <x v="2"/>
    <s v=""/>
    <x v="0"/>
    <x v="4"/>
    <n v="921.04"/>
    <x v="1"/>
    <n v="1842.08"/>
    <s v="Delivery"/>
    <x v="0"/>
    <x v="2"/>
    <s v="App"/>
    <x v="2"/>
    <x v="1"/>
    <n v="0"/>
    <x v="1"/>
    <s v="Happy Hour"/>
    <x v="2"/>
    <x v="1"/>
    <x v="2"/>
    <n v="10.199999999999999"/>
    <x v="0"/>
    <n v="11"/>
    <n v="9"/>
  </r>
  <r>
    <s v="VTA04792"/>
    <x v="74"/>
    <n v="16"/>
    <x v="4"/>
    <x v="4"/>
    <x v="2"/>
    <x v="2"/>
    <x v="325"/>
    <s v="Córdoba Shopping"/>
    <x v="3"/>
    <x v="4"/>
    <x v="2"/>
    <s v=""/>
    <x v="0"/>
    <x v="2"/>
    <n v="1418.28"/>
    <x v="0"/>
    <n v="1418.28"/>
    <s v="En tienda"/>
    <x v="0"/>
    <x v="0"/>
    <s v="App"/>
    <x v="2"/>
    <x v="0"/>
    <n v="15"/>
    <x v="3"/>
    <s v="Combo"/>
    <x v="3"/>
    <x v="0"/>
    <x v="1"/>
    <n v="5.2"/>
    <x v="2"/>
    <n v="28"/>
    <n v="27"/>
  </r>
  <r>
    <s v="VTA04811"/>
    <x v="74"/>
    <n v="16"/>
    <x v="4"/>
    <x v="4"/>
    <x v="2"/>
    <x v="2"/>
    <x v="583"/>
    <s v="Avenida Colón 608"/>
    <x v="2"/>
    <x v="3"/>
    <x v="3"/>
    <s v=""/>
    <x v="0"/>
    <x v="4"/>
    <n v="1251.55"/>
    <x v="0"/>
    <n v="2503.1"/>
    <s v="Take Away"/>
    <x v="0"/>
    <x v="1"/>
    <s v="Tarjeta"/>
    <x v="1"/>
    <x v="0"/>
    <n v="0"/>
    <x v="0"/>
    <s v="2x1"/>
    <x v="1"/>
    <x v="1"/>
    <x v="1"/>
    <n v="6.9"/>
    <x v="1"/>
    <n v="23"/>
    <n v="21"/>
  </r>
  <r>
    <s v="VTA04835"/>
    <x v="74"/>
    <n v="16"/>
    <x v="4"/>
    <x v="4"/>
    <x v="2"/>
    <x v="2"/>
    <x v="253"/>
    <s v="Córdoba Shopping"/>
    <x v="3"/>
    <x v="3"/>
    <x v="3"/>
    <s v=""/>
    <x v="0"/>
    <x v="2"/>
    <n v="1144.69"/>
    <x v="0"/>
    <n v="1144.69"/>
    <s v="Take Away"/>
    <x v="0"/>
    <x v="1"/>
    <s v="App"/>
    <x v="2"/>
    <x v="0"/>
    <n v="15"/>
    <x v="2"/>
    <s v="Ninguna"/>
    <x v="1"/>
    <x v="2"/>
    <x v="2"/>
    <n v="10.5"/>
    <x v="2"/>
    <n v="31"/>
    <n v="30"/>
  </r>
  <r>
    <s v="VTA04847"/>
    <x v="74"/>
    <n v="16"/>
    <x v="4"/>
    <x v="4"/>
    <x v="2"/>
    <x v="2"/>
    <x v="106"/>
    <s v="Córdoba Shopping"/>
    <x v="3"/>
    <x v="4"/>
    <x v="2"/>
    <s v=""/>
    <x v="0"/>
    <x v="0"/>
    <n v="1164.5899999999999"/>
    <x v="0"/>
    <n v="3493.77"/>
    <s v="Take Away"/>
    <x v="0"/>
    <x v="1"/>
    <s v="Efectivo"/>
    <x v="0"/>
    <x v="1"/>
    <n v="0"/>
    <x v="2"/>
    <s v="Ninguna"/>
    <x v="3"/>
    <x v="2"/>
    <x v="0"/>
    <n v="14.4"/>
    <x v="3"/>
    <n v="12"/>
    <n v="9"/>
  </r>
  <r>
    <s v="VTA00019"/>
    <x v="75"/>
    <n v="17"/>
    <x v="5"/>
    <x v="5"/>
    <x v="2"/>
    <x v="2"/>
    <x v="40"/>
    <s v="Córdoba Shopping"/>
    <x v="3"/>
    <x v="34"/>
    <x v="4"/>
    <s v="Pequeño"/>
    <x v="2"/>
    <x v="0"/>
    <n v="1358.09"/>
    <x v="0"/>
    <n v="4074.27"/>
    <s v="Take Away"/>
    <x v="0"/>
    <x v="1"/>
    <s v="Efectivo"/>
    <x v="0"/>
    <x v="0"/>
    <n v="0"/>
    <x v="2"/>
    <s v="Ninguna"/>
    <x v="1"/>
    <x v="0"/>
    <x v="1"/>
    <n v="8.4"/>
    <x v="3"/>
    <n v="12"/>
    <n v="9"/>
  </r>
  <r>
    <s v="VTA00030"/>
    <x v="75"/>
    <n v="17"/>
    <x v="5"/>
    <x v="5"/>
    <x v="2"/>
    <x v="2"/>
    <x v="700"/>
    <s v="Córdoba Shopping"/>
    <x v="3"/>
    <x v="8"/>
    <x v="0"/>
    <s v=""/>
    <x v="0"/>
    <x v="3"/>
    <n v="1157.6099999999999"/>
    <x v="0"/>
    <n v="5788.05"/>
    <s v="Delivery"/>
    <x v="1"/>
    <x v="2"/>
    <s v="Tarjeta"/>
    <x v="1"/>
    <x v="1"/>
    <n v="0"/>
    <x v="2"/>
    <s v="Ninguna"/>
    <x v="4"/>
    <x v="2"/>
    <x v="2"/>
    <n v="11.7"/>
    <x v="3"/>
    <n v="44"/>
    <n v="39"/>
  </r>
  <r>
    <s v="VTA00291"/>
    <x v="75"/>
    <n v="17"/>
    <x v="5"/>
    <x v="5"/>
    <x v="2"/>
    <x v="2"/>
    <x v="57"/>
    <s v="Calle San Lorenzo 47"/>
    <x v="1"/>
    <x v="34"/>
    <x v="4"/>
    <s v="Tall"/>
    <x v="1"/>
    <x v="4"/>
    <n v="1593.41"/>
    <x v="0"/>
    <n v="3186.82"/>
    <s v="Take Away"/>
    <x v="0"/>
    <x v="1"/>
    <s v="Efectivo"/>
    <x v="0"/>
    <x v="1"/>
    <n v="0"/>
    <x v="2"/>
    <s v="Ninguna"/>
    <x v="4"/>
    <x v="1"/>
    <x v="1"/>
    <n v="6.4"/>
    <x v="2"/>
    <n v="49"/>
    <n v="47"/>
  </r>
  <r>
    <s v="VTA00487"/>
    <x v="75"/>
    <n v="17"/>
    <x v="5"/>
    <x v="5"/>
    <x v="2"/>
    <x v="2"/>
    <x v="722"/>
    <s v="Avenida Colón 608"/>
    <x v="2"/>
    <x v="33"/>
    <x v="4"/>
    <s v="Pequeño"/>
    <x v="2"/>
    <x v="4"/>
    <n v="1596.27"/>
    <x v="0"/>
    <n v="3192.54"/>
    <s v="En tienda"/>
    <x v="0"/>
    <x v="0"/>
    <s v="App"/>
    <x v="2"/>
    <x v="0"/>
    <n v="15"/>
    <x v="3"/>
    <s v="Combo"/>
    <x v="2"/>
    <x v="0"/>
    <x v="1"/>
    <n v="7.1"/>
    <x v="0"/>
    <n v="34"/>
    <n v="32"/>
  </r>
  <r>
    <s v="VTA00544"/>
    <x v="75"/>
    <n v="17"/>
    <x v="5"/>
    <x v="5"/>
    <x v="2"/>
    <x v="2"/>
    <x v="262"/>
    <s v="Córdoba Shopping"/>
    <x v="3"/>
    <x v="6"/>
    <x v="5"/>
    <s v=""/>
    <x v="0"/>
    <x v="4"/>
    <n v="1606.65"/>
    <x v="0"/>
    <n v="3213.3"/>
    <s v="Take Away"/>
    <x v="0"/>
    <x v="1"/>
    <s v="Tarjeta"/>
    <x v="1"/>
    <x v="1"/>
    <n v="0"/>
    <x v="0"/>
    <s v="2x1"/>
    <x v="5"/>
    <x v="0"/>
    <x v="1"/>
    <n v="9.5"/>
    <x v="4"/>
    <n v="24"/>
    <n v="22"/>
  </r>
  <r>
    <s v="VTA00591"/>
    <x v="75"/>
    <n v="17"/>
    <x v="5"/>
    <x v="5"/>
    <x v="2"/>
    <x v="2"/>
    <x v="610"/>
    <s v="Córdoba Shopping"/>
    <x v="3"/>
    <x v="2"/>
    <x v="2"/>
    <s v=""/>
    <x v="0"/>
    <x v="0"/>
    <n v="1317.48"/>
    <x v="0"/>
    <n v="3952.44"/>
    <s v="Take Away"/>
    <x v="0"/>
    <x v="1"/>
    <s v="Tarjeta"/>
    <x v="1"/>
    <x v="0"/>
    <n v="15"/>
    <x v="3"/>
    <s v="Combo"/>
    <x v="1"/>
    <x v="1"/>
    <x v="2"/>
    <n v="10.6"/>
    <x v="3"/>
    <n v="11"/>
    <n v="8"/>
  </r>
  <r>
    <s v="VTA00608"/>
    <x v="75"/>
    <n v="17"/>
    <x v="5"/>
    <x v="5"/>
    <x v="2"/>
    <x v="2"/>
    <x v="728"/>
    <s v="Avenida Colón 608"/>
    <x v="2"/>
    <x v="9"/>
    <x v="7"/>
    <s v=""/>
    <x v="0"/>
    <x v="0"/>
    <n v="2469.3000000000002"/>
    <x v="2"/>
    <n v="7407.9"/>
    <s v="Delivery"/>
    <x v="1"/>
    <x v="2"/>
    <s v="Tarjeta"/>
    <x v="1"/>
    <x v="0"/>
    <n v="10"/>
    <x v="0"/>
    <s v="2x1"/>
    <x v="4"/>
    <x v="0"/>
    <x v="3"/>
    <n v="3.9"/>
    <x v="1"/>
    <n v="23"/>
    <n v="20"/>
  </r>
  <r>
    <s v="VTA00668"/>
    <x v="75"/>
    <n v="17"/>
    <x v="5"/>
    <x v="5"/>
    <x v="2"/>
    <x v="2"/>
    <x v="311"/>
    <s v="San Lorenzo 25, Nueva Córdoba"/>
    <x v="0"/>
    <x v="4"/>
    <x v="2"/>
    <s v=""/>
    <x v="0"/>
    <x v="0"/>
    <n v="1442.4"/>
    <x v="0"/>
    <n v="4327.2"/>
    <s v="En tienda"/>
    <x v="0"/>
    <x v="0"/>
    <s v="Efectivo"/>
    <x v="0"/>
    <x v="1"/>
    <n v="0"/>
    <x v="0"/>
    <s v="2x1"/>
    <x v="0"/>
    <x v="1"/>
    <x v="1"/>
    <n v="5.3"/>
    <x v="1"/>
    <n v="26"/>
    <n v="23"/>
  </r>
  <r>
    <s v="VTA00965"/>
    <x v="75"/>
    <n v="17"/>
    <x v="5"/>
    <x v="5"/>
    <x v="2"/>
    <x v="2"/>
    <x v="336"/>
    <s v="Calle San Lorenzo 47"/>
    <x v="1"/>
    <x v="3"/>
    <x v="3"/>
    <s v=""/>
    <x v="0"/>
    <x v="0"/>
    <n v="1172.3"/>
    <x v="0"/>
    <n v="3516.9"/>
    <s v="Take Away"/>
    <x v="0"/>
    <x v="1"/>
    <s v="Tarjeta"/>
    <x v="1"/>
    <x v="1"/>
    <n v="0"/>
    <x v="1"/>
    <s v="Happy Hour"/>
    <x v="3"/>
    <x v="2"/>
    <x v="1"/>
    <n v="5.6"/>
    <x v="1"/>
    <n v="14"/>
    <n v="11"/>
  </r>
  <r>
    <s v="VTA00983"/>
    <x v="75"/>
    <n v="17"/>
    <x v="5"/>
    <x v="5"/>
    <x v="2"/>
    <x v="2"/>
    <x v="179"/>
    <s v="Calle San Lorenzo 47"/>
    <x v="1"/>
    <x v="3"/>
    <x v="3"/>
    <s v=""/>
    <x v="0"/>
    <x v="1"/>
    <n v="1641.19"/>
    <x v="0"/>
    <n v="6564.76"/>
    <s v="Delivery"/>
    <x v="1"/>
    <x v="2"/>
    <s v="App"/>
    <x v="2"/>
    <x v="1"/>
    <n v="0"/>
    <x v="0"/>
    <s v="2x1"/>
    <x v="1"/>
    <x v="1"/>
    <x v="1"/>
    <n v="8.1"/>
    <x v="3"/>
    <n v="33"/>
    <n v="29"/>
  </r>
  <r>
    <s v="VTA01234"/>
    <x v="75"/>
    <n v="17"/>
    <x v="5"/>
    <x v="5"/>
    <x v="2"/>
    <x v="2"/>
    <x v="174"/>
    <s v="San Lorenzo 25, Nueva Córdoba"/>
    <x v="0"/>
    <x v="27"/>
    <x v="10"/>
    <s v=""/>
    <x v="0"/>
    <x v="1"/>
    <n v="1528.64"/>
    <x v="0"/>
    <n v="6114.56"/>
    <s v="Take Away"/>
    <x v="1"/>
    <x v="1"/>
    <s v="Tarjeta"/>
    <x v="1"/>
    <x v="0"/>
    <n v="0"/>
    <x v="3"/>
    <s v="Combo"/>
    <x v="0"/>
    <x v="2"/>
    <x v="1"/>
    <n v="7.6"/>
    <x v="3"/>
    <n v="32"/>
    <n v="28"/>
  </r>
  <r>
    <s v="VTA01290"/>
    <x v="75"/>
    <n v="17"/>
    <x v="5"/>
    <x v="5"/>
    <x v="2"/>
    <x v="2"/>
    <x v="352"/>
    <s v="Calle San Lorenzo 47"/>
    <x v="1"/>
    <x v="16"/>
    <x v="4"/>
    <s v="Venti"/>
    <x v="4"/>
    <x v="2"/>
    <n v="1838.15"/>
    <x v="0"/>
    <n v="1838.15"/>
    <s v="Take Away"/>
    <x v="0"/>
    <x v="1"/>
    <s v="Tarjeta"/>
    <x v="1"/>
    <x v="0"/>
    <n v="0"/>
    <x v="2"/>
    <s v="Ninguna"/>
    <x v="2"/>
    <x v="2"/>
    <x v="0"/>
    <n v="13.7"/>
    <x v="1"/>
    <n v="18"/>
    <n v="17"/>
  </r>
  <r>
    <s v="VTA01336"/>
    <x v="75"/>
    <n v="17"/>
    <x v="5"/>
    <x v="5"/>
    <x v="2"/>
    <x v="2"/>
    <x v="177"/>
    <s v="Calle San Lorenzo 47"/>
    <x v="1"/>
    <x v="16"/>
    <x v="4"/>
    <s v="Pequeño"/>
    <x v="2"/>
    <x v="4"/>
    <n v="1537.44"/>
    <x v="0"/>
    <n v="3074.88"/>
    <s v="Delivery"/>
    <x v="0"/>
    <x v="2"/>
    <s v="App"/>
    <x v="2"/>
    <x v="0"/>
    <n v="0"/>
    <x v="0"/>
    <s v="2x1"/>
    <x v="4"/>
    <x v="0"/>
    <x v="3"/>
    <n v="4.0999999999999996"/>
    <x v="2"/>
    <n v="32"/>
    <n v="30"/>
  </r>
  <r>
    <s v="VTA01489"/>
    <x v="75"/>
    <n v="17"/>
    <x v="5"/>
    <x v="5"/>
    <x v="2"/>
    <x v="2"/>
    <x v="148"/>
    <s v="San Lorenzo 25, Nueva Córdoba"/>
    <x v="0"/>
    <x v="10"/>
    <x v="8"/>
    <s v="Venti"/>
    <x v="4"/>
    <x v="1"/>
    <n v="1824.98"/>
    <x v="0"/>
    <n v="7299.92"/>
    <s v="Delivery"/>
    <x v="1"/>
    <x v="2"/>
    <s v="App"/>
    <x v="2"/>
    <x v="0"/>
    <n v="10"/>
    <x v="2"/>
    <s v="Ninguna"/>
    <x v="2"/>
    <x v="0"/>
    <x v="3"/>
    <n v="3.8"/>
    <x v="1"/>
    <n v="35"/>
    <n v="31"/>
  </r>
  <r>
    <s v="VTA01715"/>
    <x v="75"/>
    <n v="17"/>
    <x v="5"/>
    <x v="5"/>
    <x v="2"/>
    <x v="2"/>
    <x v="738"/>
    <s v="Avenida Colón 608"/>
    <x v="2"/>
    <x v="21"/>
    <x v="1"/>
    <s v=""/>
    <x v="0"/>
    <x v="3"/>
    <n v="889.71"/>
    <x v="1"/>
    <n v="4448.55"/>
    <s v="Take Away"/>
    <x v="0"/>
    <x v="1"/>
    <s v="App"/>
    <x v="2"/>
    <x v="0"/>
    <n v="0"/>
    <x v="0"/>
    <s v="2x1"/>
    <x v="4"/>
    <x v="2"/>
    <x v="2"/>
    <n v="10.6"/>
    <x v="2"/>
    <n v="38"/>
    <n v="33"/>
  </r>
  <r>
    <s v="VTA01977"/>
    <x v="75"/>
    <n v="17"/>
    <x v="5"/>
    <x v="5"/>
    <x v="2"/>
    <x v="2"/>
    <x v="510"/>
    <s v="Calle San Lorenzo 47"/>
    <x v="1"/>
    <x v="10"/>
    <x v="8"/>
    <s v="Venti"/>
    <x v="4"/>
    <x v="1"/>
    <n v="2005.36"/>
    <x v="2"/>
    <n v="8021.44"/>
    <s v="En tienda"/>
    <x v="1"/>
    <x v="0"/>
    <s v="Tarjeta"/>
    <x v="1"/>
    <x v="0"/>
    <n v="0"/>
    <x v="0"/>
    <s v="2x1"/>
    <x v="5"/>
    <x v="1"/>
    <x v="2"/>
    <n v="10.6"/>
    <x v="2"/>
    <n v="15"/>
    <n v="11"/>
  </r>
  <r>
    <s v="VTA02164"/>
    <x v="75"/>
    <n v="17"/>
    <x v="5"/>
    <x v="5"/>
    <x v="2"/>
    <x v="2"/>
    <x v="509"/>
    <s v="Córdoba Shopping"/>
    <x v="3"/>
    <x v="35"/>
    <x v="9"/>
    <s v="Tall"/>
    <x v="1"/>
    <x v="0"/>
    <n v="1399.19"/>
    <x v="0"/>
    <n v="4197.57"/>
    <s v="Delivery"/>
    <x v="0"/>
    <x v="2"/>
    <s v="Tarjeta"/>
    <x v="1"/>
    <x v="1"/>
    <n v="0"/>
    <x v="1"/>
    <s v="Happy Hour"/>
    <x v="2"/>
    <x v="2"/>
    <x v="3"/>
    <n v="3.7"/>
    <x v="1"/>
    <n v="32"/>
    <n v="29"/>
  </r>
  <r>
    <s v="VTA02304"/>
    <x v="75"/>
    <n v="17"/>
    <x v="5"/>
    <x v="5"/>
    <x v="2"/>
    <x v="2"/>
    <x v="777"/>
    <s v="Calle San Lorenzo 47"/>
    <x v="1"/>
    <x v="9"/>
    <x v="7"/>
    <s v=""/>
    <x v="0"/>
    <x v="2"/>
    <n v="2145.3000000000002"/>
    <x v="2"/>
    <n v="2145.3000000000002"/>
    <s v="En tienda"/>
    <x v="0"/>
    <x v="0"/>
    <s v="Efectivo"/>
    <x v="0"/>
    <x v="0"/>
    <n v="15"/>
    <x v="0"/>
    <s v="2x1"/>
    <x v="5"/>
    <x v="2"/>
    <x v="2"/>
    <n v="12.4"/>
    <x v="1"/>
    <n v="16"/>
    <n v="15"/>
  </r>
  <r>
    <s v="VTA02496"/>
    <x v="75"/>
    <n v="17"/>
    <x v="5"/>
    <x v="5"/>
    <x v="2"/>
    <x v="2"/>
    <x v="267"/>
    <s v="San Lorenzo 25, Nueva Córdoba"/>
    <x v="0"/>
    <x v="23"/>
    <x v="10"/>
    <s v=""/>
    <x v="0"/>
    <x v="4"/>
    <n v="1582.28"/>
    <x v="0"/>
    <n v="3164.56"/>
    <s v="Take Away"/>
    <x v="0"/>
    <x v="1"/>
    <s v="App"/>
    <x v="2"/>
    <x v="0"/>
    <n v="15"/>
    <x v="1"/>
    <s v="Happy Hour"/>
    <x v="1"/>
    <x v="2"/>
    <x v="2"/>
    <n v="12.1"/>
    <x v="0"/>
    <n v="25"/>
    <n v="23"/>
  </r>
  <r>
    <s v="VTA02515"/>
    <x v="75"/>
    <n v="17"/>
    <x v="5"/>
    <x v="5"/>
    <x v="2"/>
    <x v="2"/>
    <x v="571"/>
    <s v="San Lorenzo 25, Nueva Córdoba"/>
    <x v="0"/>
    <x v="15"/>
    <x v="10"/>
    <s v=""/>
    <x v="0"/>
    <x v="3"/>
    <n v="1973.83"/>
    <x v="0"/>
    <n v="9869.15"/>
    <s v="Delivery"/>
    <x v="1"/>
    <x v="2"/>
    <s v="Efectivo"/>
    <x v="0"/>
    <x v="1"/>
    <n v="0"/>
    <x v="1"/>
    <s v="Happy Hour"/>
    <x v="1"/>
    <x v="2"/>
    <x v="2"/>
    <n v="12.3"/>
    <x v="1"/>
    <n v="37"/>
    <n v="32"/>
  </r>
  <r>
    <s v="VTA02570"/>
    <x v="75"/>
    <n v="17"/>
    <x v="5"/>
    <x v="5"/>
    <x v="2"/>
    <x v="2"/>
    <x v="406"/>
    <s v="Córdoba Shopping"/>
    <x v="3"/>
    <x v="9"/>
    <x v="7"/>
    <s v=""/>
    <x v="0"/>
    <x v="1"/>
    <n v="2164.98"/>
    <x v="2"/>
    <n v="8659.92"/>
    <s v="Take Away"/>
    <x v="1"/>
    <x v="1"/>
    <s v="App"/>
    <x v="2"/>
    <x v="0"/>
    <n v="10"/>
    <x v="0"/>
    <s v="2x1"/>
    <x v="5"/>
    <x v="0"/>
    <x v="0"/>
    <n v="13.6"/>
    <x v="1"/>
    <n v="45"/>
    <n v="41"/>
  </r>
  <r>
    <s v="VTA02670"/>
    <x v="75"/>
    <n v="17"/>
    <x v="5"/>
    <x v="5"/>
    <x v="2"/>
    <x v="2"/>
    <x v="185"/>
    <s v="Calle San Lorenzo 47"/>
    <x v="1"/>
    <x v="11"/>
    <x v="9"/>
    <s v="Pequeño"/>
    <x v="2"/>
    <x v="1"/>
    <n v="1272.46"/>
    <x v="0"/>
    <n v="5089.84"/>
    <s v="Take Away"/>
    <x v="1"/>
    <x v="1"/>
    <s v="App"/>
    <x v="2"/>
    <x v="0"/>
    <n v="10"/>
    <x v="3"/>
    <s v="Combo"/>
    <x v="0"/>
    <x v="0"/>
    <x v="1"/>
    <n v="8.9"/>
    <x v="2"/>
    <n v="49"/>
    <n v="45"/>
  </r>
  <r>
    <s v="VTA02877"/>
    <x v="75"/>
    <n v="17"/>
    <x v="5"/>
    <x v="5"/>
    <x v="2"/>
    <x v="2"/>
    <x v="475"/>
    <s v="San Lorenzo 25, Nueva Córdoba"/>
    <x v="0"/>
    <x v="9"/>
    <x v="7"/>
    <s v=""/>
    <x v="0"/>
    <x v="2"/>
    <n v="2295.23"/>
    <x v="2"/>
    <n v="2295.23"/>
    <s v="Delivery"/>
    <x v="0"/>
    <x v="2"/>
    <s v="Efectivo"/>
    <x v="0"/>
    <x v="0"/>
    <n v="15"/>
    <x v="2"/>
    <s v="Ninguna"/>
    <x v="4"/>
    <x v="0"/>
    <x v="2"/>
    <n v="12.3"/>
    <x v="1"/>
    <n v="32"/>
    <n v="31"/>
  </r>
  <r>
    <s v="VTA02891"/>
    <x v="75"/>
    <n v="17"/>
    <x v="5"/>
    <x v="5"/>
    <x v="2"/>
    <x v="2"/>
    <x v="207"/>
    <s v="Córdoba Shopping"/>
    <x v="3"/>
    <x v="25"/>
    <x v="2"/>
    <s v=""/>
    <x v="0"/>
    <x v="4"/>
    <n v="1263.8599999999999"/>
    <x v="0"/>
    <n v="2527.7199999999998"/>
    <s v="Delivery"/>
    <x v="0"/>
    <x v="2"/>
    <s v="Tarjeta"/>
    <x v="1"/>
    <x v="0"/>
    <n v="15"/>
    <x v="0"/>
    <s v="2x1"/>
    <x v="0"/>
    <x v="0"/>
    <x v="2"/>
    <n v="11.4"/>
    <x v="1"/>
    <n v="42"/>
    <n v="40"/>
  </r>
  <r>
    <s v="VTA02946"/>
    <x v="75"/>
    <n v="17"/>
    <x v="5"/>
    <x v="5"/>
    <x v="2"/>
    <x v="2"/>
    <x v="131"/>
    <s v="San Lorenzo 25, Nueva Córdoba"/>
    <x v="0"/>
    <x v="6"/>
    <x v="5"/>
    <s v=""/>
    <x v="0"/>
    <x v="3"/>
    <n v="1724.17"/>
    <x v="0"/>
    <n v="8620.85"/>
    <s v="En tienda"/>
    <x v="1"/>
    <x v="0"/>
    <s v="Tarjeta"/>
    <x v="1"/>
    <x v="1"/>
    <n v="0"/>
    <x v="2"/>
    <s v="Ninguna"/>
    <x v="1"/>
    <x v="1"/>
    <x v="0"/>
    <n v="13"/>
    <x v="3"/>
    <n v="41"/>
    <n v="36"/>
  </r>
  <r>
    <s v="VTA03056"/>
    <x v="75"/>
    <n v="17"/>
    <x v="5"/>
    <x v="5"/>
    <x v="2"/>
    <x v="2"/>
    <x v="569"/>
    <s v="San Lorenzo 25, Nueva Córdoba"/>
    <x v="0"/>
    <x v="27"/>
    <x v="10"/>
    <s v=""/>
    <x v="0"/>
    <x v="1"/>
    <n v="1792.07"/>
    <x v="0"/>
    <n v="7168.28"/>
    <s v="Delivery"/>
    <x v="1"/>
    <x v="2"/>
    <s v="App"/>
    <x v="2"/>
    <x v="0"/>
    <n v="10"/>
    <x v="1"/>
    <s v="Happy Hour"/>
    <x v="1"/>
    <x v="2"/>
    <x v="3"/>
    <n v="3.4"/>
    <x v="4"/>
    <n v="14"/>
    <n v="10"/>
  </r>
  <r>
    <s v="VTA03115"/>
    <x v="75"/>
    <n v="17"/>
    <x v="5"/>
    <x v="5"/>
    <x v="2"/>
    <x v="2"/>
    <x v="150"/>
    <s v="Córdoba Shopping"/>
    <x v="3"/>
    <x v="24"/>
    <x v="9"/>
    <s v="Pequeño"/>
    <x v="2"/>
    <x v="2"/>
    <n v="1634.14"/>
    <x v="0"/>
    <n v="1634.14"/>
    <s v="En tienda"/>
    <x v="0"/>
    <x v="0"/>
    <s v="App"/>
    <x v="2"/>
    <x v="1"/>
    <n v="0"/>
    <x v="1"/>
    <s v="Happy Hour"/>
    <x v="2"/>
    <x v="1"/>
    <x v="1"/>
    <n v="8.9"/>
    <x v="1"/>
    <n v="31"/>
    <n v="30"/>
  </r>
  <r>
    <s v="VTA03127"/>
    <x v="75"/>
    <n v="17"/>
    <x v="5"/>
    <x v="5"/>
    <x v="2"/>
    <x v="2"/>
    <x v="588"/>
    <s v="Córdoba Shopping"/>
    <x v="3"/>
    <x v="8"/>
    <x v="0"/>
    <s v=""/>
    <x v="0"/>
    <x v="4"/>
    <n v="1520.52"/>
    <x v="0"/>
    <n v="3041.04"/>
    <s v="Delivery"/>
    <x v="0"/>
    <x v="2"/>
    <s v="Tarjeta"/>
    <x v="1"/>
    <x v="1"/>
    <n v="0"/>
    <x v="3"/>
    <s v="Combo"/>
    <x v="0"/>
    <x v="2"/>
    <x v="1"/>
    <n v="8.3000000000000007"/>
    <x v="2"/>
    <n v="23"/>
    <n v="21"/>
  </r>
  <r>
    <s v="VTA03238"/>
    <x v="75"/>
    <n v="17"/>
    <x v="5"/>
    <x v="5"/>
    <x v="2"/>
    <x v="2"/>
    <x v="729"/>
    <s v="Avenida Colón 608"/>
    <x v="2"/>
    <x v="17"/>
    <x v="9"/>
    <s v="Venti"/>
    <x v="4"/>
    <x v="4"/>
    <n v="1638.4"/>
    <x v="0"/>
    <n v="3276.8"/>
    <s v="En tienda"/>
    <x v="0"/>
    <x v="0"/>
    <s v="Efectivo"/>
    <x v="0"/>
    <x v="1"/>
    <n v="0"/>
    <x v="1"/>
    <s v="Happy Hour"/>
    <x v="3"/>
    <x v="2"/>
    <x v="0"/>
    <n v="14.8"/>
    <x v="0"/>
    <n v="37"/>
    <n v="35"/>
  </r>
  <r>
    <s v="VTA03350"/>
    <x v="75"/>
    <n v="17"/>
    <x v="5"/>
    <x v="5"/>
    <x v="2"/>
    <x v="2"/>
    <x v="98"/>
    <s v="San Lorenzo 25, Nueva Córdoba"/>
    <x v="0"/>
    <x v="1"/>
    <x v="1"/>
    <s v=""/>
    <x v="0"/>
    <x v="2"/>
    <n v="722.19"/>
    <x v="1"/>
    <n v="722.19"/>
    <s v="Delivery"/>
    <x v="0"/>
    <x v="2"/>
    <s v="Efectivo"/>
    <x v="0"/>
    <x v="1"/>
    <n v="0"/>
    <x v="0"/>
    <s v="2x1"/>
    <x v="5"/>
    <x v="2"/>
    <x v="1"/>
    <n v="8"/>
    <x v="2"/>
    <n v="14"/>
    <n v="13"/>
  </r>
  <r>
    <s v="VTA03705"/>
    <x v="75"/>
    <n v="17"/>
    <x v="5"/>
    <x v="5"/>
    <x v="2"/>
    <x v="2"/>
    <x v="797"/>
    <s v="Avenida Colón 608"/>
    <x v="2"/>
    <x v="0"/>
    <x v="0"/>
    <s v=""/>
    <x v="0"/>
    <x v="4"/>
    <n v="1057.33"/>
    <x v="0"/>
    <n v="2114.66"/>
    <s v="Delivery"/>
    <x v="0"/>
    <x v="2"/>
    <s v="Tarjeta"/>
    <x v="1"/>
    <x v="0"/>
    <n v="0"/>
    <x v="1"/>
    <s v="Happy Hour"/>
    <x v="0"/>
    <x v="0"/>
    <x v="3"/>
    <n v="3.6"/>
    <x v="3"/>
    <n v="43"/>
    <n v="41"/>
  </r>
  <r>
    <s v="VTA03827"/>
    <x v="75"/>
    <n v="17"/>
    <x v="5"/>
    <x v="5"/>
    <x v="2"/>
    <x v="2"/>
    <x v="391"/>
    <s v="San Lorenzo 25, Nueva Córdoba"/>
    <x v="0"/>
    <x v="20"/>
    <x v="2"/>
    <s v=""/>
    <x v="0"/>
    <x v="2"/>
    <n v="1381.96"/>
    <x v="0"/>
    <n v="1381.96"/>
    <s v="En tienda"/>
    <x v="0"/>
    <x v="0"/>
    <s v="App"/>
    <x v="2"/>
    <x v="1"/>
    <n v="0"/>
    <x v="2"/>
    <s v="Ninguna"/>
    <x v="4"/>
    <x v="2"/>
    <x v="2"/>
    <n v="12"/>
    <x v="4"/>
    <n v="33"/>
    <n v="32"/>
  </r>
  <r>
    <s v="VTA03915"/>
    <x v="75"/>
    <n v="17"/>
    <x v="5"/>
    <x v="5"/>
    <x v="2"/>
    <x v="2"/>
    <x v="782"/>
    <s v="Córdoba Shopping"/>
    <x v="3"/>
    <x v="28"/>
    <x v="2"/>
    <s v=""/>
    <x v="0"/>
    <x v="2"/>
    <n v="1063.9000000000001"/>
    <x v="0"/>
    <n v="1063.9000000000001"/>
    <s v="Take Away"/>
    <x v="0"/>
    <x v="1"/>
    <s v="App"/>
    <x v="2"/>
    <x v="0"/>
    <n v="0"/>
    <x v="2"/>
    <s v="Ninguna"/>
    <x v="1"/>
    <x v="2"/>
    <x v="1"/>
    <n v="6.1"/>
    <x v="1"/>
    <n v="30"/>
    <n v="29"/>
  </r>
  <r>
    <s v="VTA03945"/>
    <x v="75"/>
    <n v="17"/>
    <x v="5"/>
    <x v="5"/>
    <x v="2"/>
    <x v="2"/>
    <x v="135"/>
    <s v="San Lorenzo 25, Nueva Córdoba"/>
    <x v="0"/>
    <x v="20"/>
    <x v="2"/>
    <s v=""/>
    <x v="0"/>
    <x v="2"/>
    <n v="992.65"/>
    <x v="1"/>
    <n v="992.65"/>
    <s v="Take Away"/>
    <x v="0"/>
    <x v="1"/>
    <s v="App"/>
    <x v="2"/>
    <x v="0"/>
    <n v="0"/>
    <x v="1"/>
    <s v="Happy Hour"/>
    <x v="1"/>
    <x v="0"/>
    <x v="2"/>
    <n v="10.4"/>
    <x v="4"/>
    <n v="11"/>
    <n v="10"/>
  </r>
  <r>
    <s v="VTA04302"/>
    <x v="75"/>
    <n v="17"/>
    <x v="5"/>
    <x v="5"/>
    <x v="2"/>
    <x v="2"/>
    <x v="372"/>
    <s v="Calle San Lorenzo 47"/>
    <x v="1"/>
    <x v="3"/>
    <x v="3"/>
    <s v=""/>
    <x v="0"/>
    <x v="1"/>
    <n v="1456.14"/>
    <x v="0"/>
    <n v="5824.56"/>
    <s v="Take Away"/>
    <x v="1"/>
    <x v="1"/>
    <s v="App"/>
    <x v="2"/>
    <x v="0"/>
    <n v="10"/>
    <x v="2"/>
    <s v="Ninguna"/>
    <x v="4"/>
    <x v="1"/>
    <x v="3"/>
    <n v="3.8"/>
    <x v="1"/>
    <n v="23"/>
    <n v="19"/>
  </r>
  <r>
    <s v="VTA04355"/>
    <x v="75"/>
    <n v="17"/>
    <x v="5"/>
    <x v="5"/>
    <x v="2"/>
    <x v="2"/>
    <x v="204"/>
    <s v="Córdoba Shopping"/>
    <x v="3"/>
    <x v="1"/>
    <x v="1"/>
    <s v=""/>
    <x v="0"/>
    <x v="0"/>
    <n v="868.91"/>
    <x v="1"/>
    <n v="2606.73"/>
    <s v="En tienda"/>
    <x v="0"/>
    <x v="0"/>
    <s v="App"/>
    <x v="2"/>
    <x v="0"/>
    <n v="15"/>
    <x v="0"/>
    <s v="2x1"/>
    <x v="4"/>
    <x v="0"/>
    <x v="1"/>
    <n v="8.3000000000000007"/>
    <x v="0"/>
    <n v="15"/>
    <n v="12"/>
  </r>
  <r>
    <s v="VTA04489"/>
    <x v="75"/>
    <n v="17"/>
    <x v="5"/>
    <x v="5"/>
    <x v="2"/>
    <x v="2"/>
    <x v="374"/>
    <s v="Calle San Lorenzo 47"/>
    <x v="1"/>
    <x v="1"/>
    <x v="1"/>
    <s v=""/>
    <x v="0"/>
    <x v="0"/>
    <n v="1088"/>
    <x v="0"/>
    <n v="3264"/>
    <s v="En tienda"/>
    <x v="0"/>
    <x v="0"/>
    <s v="App"/>
    <x v="2"/>
    <x v="1"/>
    <n v="0"/>
    <x v="0"/>
    <s v="2x1"/>
    <x v="5"/>
    <x v="0"/>
    <x v="1"/>
    <n v="7"/>
    <x v="1"/>
    <n v="30"/>
    <n v="27"/>
  </r>
  <r>
    <s v="VTA04671"/>
    <x v="75"/>
    <n v="17"/>
    <x v="5"/>
    <x v="5"/>
    <x v="2"/>
    <x v="2"/>
    <x v="180"/>
    <s v="Calle San Lorenzo 47"/>
    <x v="1"/>
    <x v="7"/>
    <x v="6"/>
    <s v=""/>
    <x v="0"/>
    <x v="2"/>
    <n v="2577.64"/>
    <x v="2"/>
    <n v="2577.64"/>
    <s v="Delivery"/>
    <x v="0"/>
    <x v="2"/>
    <s v="App"/>
    <x v="2"/>
    <x v="1"/>
    <n v="0"/>
    <x v="3"/>
    <s v="Combo"/>
    <x v="4"/>
    <x v="1"/>
    <x v="2"/>
    <n v="12.2"/>
    <x v="2"/>
    <n v="37"/>
    <n v="36"/>
  </r>
  <r>
    <s v="VTA00141"/>
    <x v="76"/>
    <n v="18"/>
    <x v="6"/>
    <x v="6"/>
    <x v="2"/>
    <x v="2"/>
    <x v="121"/>
    <s v="Córdoba Shopping"/>
    <x v="3"/>
    <x v="9"/>
    <x v="7"/>
    <s v=""/>
    <x v="0"/>
    <x v="2"/>
    <n v="2783.96"/>
    <x v="2"/>
    <n v="2783.96"/>
    <s v="En tienda"/>
    <x v="0"/>
    <x v="0"/>
    <s v="Tarjeta"/>
    <x v="1"/>
    <x v="0"/>
    <n v="0"/>
    <x v="1"/>
    <s v="Happy Hour"/>
    <x v="0"/>
    <x v="1"/>
    <x v="3"/>
    <n v="4.8"/>
    <x v="2"/>
    <n v="45"/>
    <n v="44"/>
  </r>
  <r>
    <s v="VTA00165"/>
    <x v="76"/>
    <n v="18"/>
    <x v="6"/>
    <x v="6"/>
    <x v="2"/>
    <x v="2"/>
    <x v="541"/>
    <s v="San Lorenzo 25, Nueva Córdoba"/>
    <x v="0"/>
    <x v="3"/>
    <x v="3"/>
    <s v=""/>
    <x v="0"/>
    <x v="3"/>
    <n v="1582.78"/>
    <x v="0"/>
    <n v="7913.9"/>
    <s v="En tienda"/>
    <x v="1"/>
    <x v="0"/>
    <s v="Efectivo"/>
    <x v="0"/>
    <x v="0"/>
    <n v="15"/>
    <x v="2"/>
    <s v="Ninguna"/>
    <x v="3"/>
    <x v="0"/>
    <x v="0"/>
    <n v="13.5"/>
    <x v="0"/>
    <n v="12"/>
    <n v="7"/>
  </r>
  <r>
    <s v="VTA00205"/>
    <x v="76"/>
    <n v="18"/>
    <x v="6"/>
    <x v="6"/>
    <x v="2"/>
    <x v="2"/>
    <x v="44"/>
    <s v="San Lorenzo 25, Nueva Córdoba"/>
    <x v="0"/>
    <x v="5"/>
    <x v="4"/>
    <s v="Venti"/>
    <x v="4"/>
    <x v="2"/>
    <n v="1564.13"/>
    <x v="0"/>
    <n v="1564.13"/>
    <s v="Delivery"/>
    <x v="0"/>
    <x v="2"/>
    <s v="Tarjeta"/>
    <x v="1"/>
    <x v="0"/>
    <n v="15"/>
    <x v="0"/>
    <s v="2x1"/>
    <x v="4"/>
    <x v="2"/>
    <x v="1"/>
    <n v="7.8"/>
    <x v="0"/>
    <n v="49"/>
    <n v="48"/>
  </r>
  <r>
    <s v="VTA00338"/>
    <x v="76"/>
    <n v="18"/>
    <x v="6"/>
    <x v="6"/>
    <x v="2"/>
    <x v="2"/>
    <x v="143"/>
    <s v="Córdoba Shopping"/>
    <x v="3"/>
    <x v="21"/>
    <x v="1"/>
    <s v=""/>
    <x v="0"/>
    <x v="4"/>
    <n v="742.08"/>
    <x v="1"/>
    <n v="1484.16"/>
    <s v="En tienda"/>
    <x v="0"/>
    <x v="0"/>
    <s v="App"/>
    <x v="2"/>
    <x v="1"/>
    <n v="0"/>
    <x v="3"/>
    <s v="Combo"/>
    <x v="3"/>
    <x v="1"/>
    <x v="2"/>
    <n v="12.2"/>
    <x v="4"/>
    <n v="10"/>
    <n v="8"/>
  </r>
  <r>
    <s v="VTA00489"/>
    <x v="76"/>
    <n v="18"/>
    <x v="6"/>
    <x v="6"/>
    <x v="2"/>
    <x v="2"/>
    <x v="592"/>
    <s v="Calle San Lorenzo 47"/>
    <x v="1"/>
    <x v="17"/>
    <x v="9"/>
    <s v="Grande"/>
    <x v="3"/>
    <x v="2"/>
    <n v="1290.52"/>
    <x v="0"/>
    <n v="1290.52"/>
    <s v="Take Away"/>
    <x v="0"/>
    <x v="1"/>
    <s v="Tarjeta"/>
    <x v="1"/>
    <x v="1"/>
    <n v="0"/>
    <x v="2"/>
    <s v="Ninguna"/>
    <x v="5"/>
    <x v="1"/>
    <x v="0"/>
    <n v="13.2"/>
    <x v="4"/>
    <n v="36"/>
    <n v="35"/>
  </r>
  <r>
    <s v="VTA00535"/>
    <x v="76"/>
    <n v="18"/>
    <x v="6"/>
    <x v="6"/>
    <x v="2"/>
    <x v="2"/>
    <x v="645"/>
    <s v="Avenida Colón 608"/>
    <x v="2"/>
    <x v="10"/>
    <x v="8"/>
    <s v="Pequeño"/>
    <x v="2"/>
    <x v="4"/>
    <n v="1603.41"/>
    <x v="0"/>
    <n v="3206.82"/>
    <s v="Take Away"/>
    <x v="0"/>
    <x v="1"/>
    <s v="Efectivo"/>
    <x v="0"/>
    <x v="0"/>
    <n v="0"/>
    <x v="1"/>
    <s v="Happy Hour"/>
    <x v="2"/>
    <x v="0"/>
    <x v="1"/>
    <n v="8.5"/>
    <x v="3"/>
    <n v="12"/>
    <n v="10"/>
  </r>
  <r>
    <s v="VTA00618"/>
    <x v="76"/>
    <n v="18"/>
    <x v="6"/>
    <x v="6"/>
    <x v="2"/>
    <x v="2"/>
    <x v="618"/>
    <s v="San Lorenzo 25, Nueva Córdoba"/>
    <x v="0"/>
    <x v="34"/>
    <x v="4"/>
    <s v="Tall"/>
    <x v="1"/>
    <x v="1"/>
    <n v="1438.09"/>
    <x v="0"/>
    <n v="5752.36"/>
    <s v="Take Away"/>
    <x v="1"/>
    <x v="1"/>
    <s v="Efectivo"/>
    <x v="0"/>
    <x v="1"/>
    <n v="0"/>
    <x v="0"/>
    <s v="2x1"/>
    <x v="0"/>
    <x v="1"/>
    <x v="1"/>
    <n v="6.6"/>
    <x v="4"/>
    <n v="29"/>
    <n v="25"/>
  </r>
  <r>
    <s v="VTA00881"/>
    <x v="76"/>
    <n v="18"/>
    <x v="6"/>
    <x v="6"/>
    <x v="2"/>
    <x v="2"/>
    <x v="637"/>
    <s v="Avenida Colón 608"/>
    <x v="2"/>
    <x v="5"/>
    <x v="4"/>
    <s v="Pequeño"/>
    <x v="2"/>
    <x v="3"/>
    <n v="1490.58"/>
    <x v="0"/>
    <n v="7452.9"/>
    <s v="En tienda"/>
    <x v="1"/>
    <x v="0"/>
    <s v="Tarjeta"/>
    <x v="1"/>
    <x v="1"/>
    <n v="0"/>
    <x v="1"/>
    <s v="Happy Hour"/>
    <x v="3"/>
    <x v="2"/>
    <x v="0"/>
    <n v="14.5"/>
    <x v="1"/>
    <n v="36"/>
    <n v="31"/>
  </r>
  <r>
    <s v="VTA01229"/>
    <x v="76"/>
    <n v="18"/>
    <x v="6"/>
    <x v="6"/>
    <x v="2"/>
    <x v="2"/>
    <x v="710"/>
    <s v="Córdoba Shopping"/>
    <x v="3"/>
    <x v="24"/>
    <x v="9"/>
    <s v="Tall"/>
    <x v="1"/>
    <x v="3"/>
    <n v="1427.66"/>
    <x v="0"/>
    <n v="7138.3"/>
    <s v="Take Away"/>
    <x v="1"/>
    <x v="1"/>
    <s v="Tarjeta"/>
    <x v="1"/>
    <x v="0"/>
    <n v="0"/>
    <x v="1"/>
    <s v="Happy Hour"/>
    <x v="1"/>
    <x v="1"/>
    <x v="2"/>
    <n v="12.1"/>
    <x v="3"/>
    <n v="27"/>
    <n v="22"/>
  </r>
  <r>
    <s v="VTA01276"/>
    <x v="76"/>
    <n v="18"/>
    <x v="6"/>
    <x v="6"/>
    <x v="2"/>
    <x v="2"/>
    <x v="54"/>
    <s v="Calle San Lorenzo 47"/>
    <x v="1"/>
    <x v="6"/>
    <x v="5"/>
    <s v=""/>
    <x v="0"/>
    <x v="1"/>
    <n v="1760.64"/>
    <x v="0"/>
    <n v="7042.56"/>
    <s v="En tienda"/>
    <x v="1"/>
    <x v="0"/>
    <s v="Tarjeta"/>
    <x v="1"/>
    <x v="0"/>
    <n v="15"/>
    <x v="2"/>
    <s v="Ninguna"/>
    <x v="1"/>
    <x v="0"/>
    <x v="0"/>
    <n v="13.8"/>
    <x v="1"/>
    <n v="31"/>
    <n v="27"/>
  </r>
  <r>
    <s v="VTA01306"/>
    <x v="76"/>
    <n v="18"/>
    <x v="6"/>
    <x v="6"/>
    <x v="2"/>
    <x v="2"/>
    <x v="787"/>
    <s v="Avenida Colón 608"/>
    <x v="2"/>
    <x v="6"/>
    <x v="5"/>
    <s v=""/>
    <x v="0"/>
    <x v="3"/>
    <n v="2156.3200000000002"/>
    <x v="2"/>
    <n v="10781.6"/>
    <s v="Take Away"/>
    <x v="2"/>
    <x v="1"/>
    <s v="Efectivo"/>
    <x v="0"/>
    <x v="1"/>
    <n v="0"/>
    <x v="0"/>
    <s v="2x1"/>
    <x v="4"/>
    <x v="2"/>
    <x v="1"/>
    <n v="5.2"/>
    <x v="0"/>
    <n v="29"/>
    <n v="24"/>
  </r>
  <r>
    <s v="VTA01398"/>
    <x v="76"/>
    <n v="18"/>
    <x v="6"/>
    <x v="6"/>
    <x v="2"/>
    <x v="2"/>
    <x v="127"/>
    <s v="Calle San Lorenzo 47"/>
    <x v="1"/>
    <x v="21"/>
    <x v="1"/>
    <s v=""/>
    <x v="0"/>
    <x v="1"/>
    <n v="984.31"/>
    <x v="1"/>
    <n v="3937.24"/>
    <s v="Delivery"/>
    <x v="0"/>
    <x v="2"/>
    <s v="Tarjeta"/>
    <x v="1"/>
    <x v="1"/>
    <n v="0"/>
    <x v="3"/>
    <s v="Combo"/>
    <x v="4"/>
    <x v="2"/>
    <x v="3"/>
    <n v="3.7"/>
    <x v="3"/>
    <n v="25"/>
    <n v="21"/>
  </r>
  <r>
    <s v="VTA01411"/>
    <x v="76"/>
    <n v="18"/>
    <x v="6"/>
    <x v="6"/>
    <x v="2"/>
    <x v="2"/>
    <x v="48"/>
    <s v="Calle San Lorenzo 47"/>
    <x v="1"/>
    <x v="8"/>
    <x v="0"/>
    <s v=""/>
    <x v="0"/>
    <x v="3"/>
    <n v="1509.91"/>
    <x v="0"/>
    <n v="7549.55"/>
    <s v="En tienda"/>
    <x v="1"/>
    <x v="0"/>
    <s v="App"/>
    <x v="2"/>
    <x v="1"/>
    <n v="0"/>
    <x v="2"/>
    <s v="Ninguna"/>
    <x v="2"/>
    <x v="0"/>
    <x v="1"/>
    <n v="6.3"/>
    <x v="1"/>
    <n v="38"/>
    <n v="33"/>
  </r>
  <r>
    <s v="VTA01424"/>
    <x v="76"/>
    <n v="18"/>
    <x v="6"/>
    <x v="6"/>
    <x v="2"/>
    <x v="2"/>
    <x v="153"/>
    <s v="San Lorenzo 25, Nueva Córdoba"/>
    <x v="0"/>
    <x v="2"/>
    <x v="2"/>
    <s v=""/>
    <x v="0"/>
    <x v="2"/>
    <n v="916.5"/>
    <x v="1"/>
    <n v="916.5"/>
    <s v="Take Away"/>
    <x v="0"/>
    <x v="1"/>
    <s v="Tarjeta"/>
    <x v="1"/>
    <x v="0"/>
    <n v="15"/>
    <x v="3"/>
    <s v="Combo"/>
    <x v="4"/>
    <x v="2"/>
    <x v="0"/>
    <n v="14.9"/>
    <x v="1"/>
    <n v="39"/>
    <n v="38"/>
  </r>
  <r>
    <s v="VTA01482"/>
    <x v="76"/>
    <n v="18"/>
    <x v="6"/>
    <x v="6"/>
    <x v="2"/>
    <x v="2"/>
    <x v="464"/>
    <s v="Córdoba Shopping"/>
    <x v="3"/>
    <x v="28"/>
    <x v="2"/>
    <s v=""/>
    <x v="0"/>
    <x v="4"/>
    <n v="1260.71"/>
    <x v="0"/>
    <n v="2521.42"/>
    <s v="Take Away"/>
    <x v="0"/>
    <x v="1"/>
    <s v="App"/>
    <x v="2"/>
    <x v="0"/>
    <n v="15"/>
    <x v="1"/>
    <s v="Happy Hour"/>
    <x v="1"/>
    <x v="1"/>
    <x v="3"/>
    <n v="2.1"/>
    <x v="0"/>
    <n v="45"/>
    <n v="43"/>
  </r>
  <r>
    <s v="VTA01607"/>
    <x v="76"/>
    <n v="18"/>
    <x v="6"/>
    <x v="6"/>
    <x v="2"/>
    <x v="2"/>
    <x v="452"/>
    <s v="San Lorenzo 25, Nueva Córdoba"/>
    <x v="0"/>
    <x v="6"/>
    <x v="5"/>
    <s v=""/>
    <x v="0"/>
    <x v="1"/>
    <n v="1940.85"/>
    <x v="0"/>
    <n v="7763.4"/>
    <s v="Take Away"/>
    <x v="1"/>
    <x v="1"/>
    <s v="App"/>
    <x v="2"/>
    <x v="0"/>
    <n v="10"/>
    <x v="2"/>
    <s v="Ninguna"/>
    <x v="4"/>
    <x v="0"/>
    <x v="1"/>
    <n v="6.8"/>
    <x v="2"/>
    <n v="32"/>
    <n v="28"/>
  </r>
  <r>
    <s v="VTA01865"/>
    <x v="76"/>
    <n v="18"/>
    <x v="6"/>
    <x v="6"/>
    <x v="2"/>
    <x v="2"/>
    <x v="519"/>
    <s v="Calle San Lorenzo 47"/>
    <x v="1"/>
    <x v="31"/>
    <x v="9"/>
    <s v="Tall"/>
    <x v="1"/>
    <x v="1"/>
    <n v="1546.42"/>
    <x v="0"/>
    <n v="6185.68"/>
    <s v="En tienda"/>
    <x v="1"/>
    <x v="0"/>
    <s v="Tarjeta"/>
    <x v="1"/>
    <x v="0"/>
    <n v="0"/>
    <x v="1"/>
    <s v="Happy Hour"/>
    <x v="2"/>
    <x v="2"/>
    <x v="1"/>
    <n v="7.4"/>
    <x v="4"/>
    <n v="42"/>
    <n v="38"/>
  </r>
  <r>
    <s v="VTA02063"/>
    <x v="76"/>
    <n v="18"/>
    <x v="6"/>
    <x v="6"/>
    <x v="2"/>
    <x v="2"/>
    <x v="489"/>
    <s v="Calle San Lorenzo 47"/>
    <x v="1"/>
    <x v="33"/>
    <x v="4"/>
    <s v="Pequeño"/>
    <x v="2"/>
    <x v="3"/>
    <n v="1717.93"/>
    <x v="0"/>
    <n v="8589.65"/>
    <s v="Take Away"/>
    <x v="1"/>
    <x v="1"/>
    <s v="Efectivo"/>
    <x v="0"/>
    <x v="1"/>
    <n v="0"/>
    <x v="0"/>
    <s v="2x1"/>
    <x v="4"/>
    <x v="2"/>
    <x v="1"/>
    <n v="5.2"/>
    <x v="0"/>
    <n v="16"/>
    <n v="11"/>
  </r>
  <r>
    <s v="VTA02175"/>
    <x v="76"/>
    <n v="18"/>
    <x v="6"/>
    <x v="6"/>
    <x v="2"/>
    <x v="2"/>
    <x v="728"/>
    <s v="San Lorenzo 25, Nueva Córdoba"/>
    <x v="0"/>
    <x v="2"/>
    <x v="2"/>
    <s v=""/>
    <x v="0"/>
    <x v="4"/>
    <n v="1007.09"/>
    <x v="0"/>
    <n v="2014.18"/>
    <s v="En tienda"/>
    <x v="0"/>
    <x v="0"/>
    <s v="Efectivo"/>
    <x v="0"/>
    <x v="1"/>
    <n v="0"/>
    <x v="3"/>
    <s v="Combo"/>
    <x v="1"/>
    <x v="2"/>
    <x v="3"/>
    <n v="2.2000000000000002"/>
    <x v="1"/>
    <n v="32"/>
    <n v="30"/>
  </r>
  <r>
    <s v="VTA02405"/>
    <x v="76"/>
    <n v="18"/>
    <x v="6"/>
    <x v="6"/>
    <x v="2"/>
    <x v="2"/>
    <x v="455"/>
    <s v="San Lorenzo 25, Nueva Córdoba"/>
    <x v="0"/>
    <x v="20"/>
    <x v="2"/>
    <s v=""/>
    <x v="0"/>
    <x v="3"/>
    <n v="1472.98"/>
    <x v="0"/>
    <n v="7364.9"/>
    <s v="Delivery"/>
    <x v="1"/>
    <x v="2"/>
    <s v="App"/>
    <x v="2"/>
    <x v="1"/>
    <n v="0"/>
    <x v="1"/>
    <s v="Happy Hour"/>
    <x v="3"/>
    <x v="1"/>
    <x v="1"/>
    <n v="6"/>
    <x v="1"/>
    <n v="48"/>
    <n v="43"/>
  </r>
  <r>
    <s v="VTA02422"/>
    <x v="76"/>
    <n v="18"/>
    <x v="6"/>
    <x v="6"/>
    <x v="2"/>
    <x v="2"/>
    <x v="30"/>
    <s v="Córdoba Shopping"/>
    <x v="3"/>
    <x v="1"/>
    <x v="1"/>
    <s v=""/>
    <x v="0"/>
    <x v="4"/>
    <n v="754.64"/>
    <x v="1"/>
    <n v="1509.28"/>
    <s v="Delivery"/>
    <x v="0"/>
    <x v="2"/>
    <s v="App"/>
    <x v="2"/>
    <x v="0"/>
    <n v="15"/>
    <x v="3"/>
    <s v="Combo"/>
    <x v="2"/>
    <x v="0"/>
    <x v="0"/>
    <n v="13.9"/>
    <x v="0"/>
    <n v="49"/>
    <n v="47"/>
  </r>
  <r>
    <s v="VTA02517"/>
    <x v="76"/>
    <n v="18"/>
    <x v="6"/>
    <x v="6"/>
    <x v="2"/>
    <x v="2"/>
    <x v="246"/>
    <s v="Avenida Colón 608"/>
    <x v="2"/>
    <x v="9"/>
    <x v="7"/>
    <s v=""/>
    <x v="0"/>
    <x v="4"/>
    <n v="2493.52"/>
    <x v="2"/>
    <n v="4987.04"/>
    <s v="En tienda"/>
    <x v="0"/>
    <x v="0"/>
    <s v="Tarjeta"/>
    <x v="1"/>
    <x v="0"/>
    <n v="10"/>
    <x v="1"/>
    <s v="Happy Hour"/>
    <x v="5"/>
    <x v="2"/>
    <x v="3"/>
    <n v="2.7"/>
    <x v="0"/>
    <n v="42"/>
    <n v="40"/>
  </r>
  <r>
    <s v="VTA03212"/>
    <x v="76"/>
    <n v="18"/>
    <x v="6"/>
    <x v="6"/>
    <x v="2"/>
    <x v="2"/>
    <x v="393"/>
    <s v="Calle San Lorenzo 47"/>
    <x v="1"/>
    <x v="0"/>
    <x v="0"/>
    <s v=""/>
    <x v="0"/>
    <x v="2"/>
    <n v="1374.75"/>
    <x v="0"/>
    <n v="1374.75"/>
    <s v="Take Away"/>
    <x v="0"/>
    <x v="1"/>
    <s v="Tarjeta"/>
    <x v="1"/>
    <x v="0"/>
    <n v="15"/>
    <x v="1"/>
    <s v="Happy Hour"/>
    <x v="0"/>
    <x v="1"/>
    <x v="1"/>
    <n v="7.5"/>
    <x v="2"/>
    <n v="26"/>
    <n v="25"/>
  </r>
  <r>
    <s v="VTA03341"/>
    <x v="76"/>
    <n v="18"/>
    <x v="6"/>
    <x v="6"/>
    <x v="2"/>
    <x v="2"/>
    <x v="393"/>
    <s v="San Lorenzo 25, Nueva Córdoba"/>
    <x v="0"/>
    <x v="6"/>
    <x v="5"/>
    <s v=""/>
    <x v="0"/>
    <x v="0"/>
    <n v="1820.09"/>
    <x v="0"/>
    <n v="5460.27"/>
    <s v="En tienda"/>
    <x v="1"/>
    <x v="0"/>
    <s v="Efectivo"/>
    <x v="0"/>
    <x v="1"/>
    <n v="0"/>
    <x v="1"/>
    <s v="Happy Hour"/>
    <x v="1"/>
    <x v="0"/>
    <x v="1"/>
    <n v="5.4"/>
    <x v="3"/>
    <n v="15"/>
    <n v="12"/>
  </r>
  <r>
    <s v="VTA03547"/>
    <x v="76"/>
    <n v="18"/>
    <x v="6"/>
    <x v="6"/>
    <x v="2"/>
    <x v="2"/>
    <x v="288"/>
    <s v="San Lorenzo 25, Nueva Córdoba"/>
    <x v="0"/>
    <x v="14"/>
    <x v="6"/>
    <s v=""/>
    <x v="0"/>
    <x v="4"/>
    <n v="3210.99"/>
    <x v="3"/>
    <n v="6421.98"/>
    <s v="Take Away"/>
    <x v="1"/>
    <x v="1"/>
    <s v="App"/>
    <x v="2"/>
    <x v="0"/>
    <n v="0"/>
    <x v="1"/>
    <s v="Happy Hour"/>
    <x v="2"/>
    <x v="1"/>
    <x v="1"/>
    <n v="5.9"/>
    <x v="2"/>
    <n v="29"/>
    <n v="27"/>
  </r>
  <r>
    <s v="VTA03555"/>
    <x v="76"/>
    <n v="18"/>
    <x v="6"/>
    <x v="6"/>
    <x v="2"/>
    <x v="2"/>
    <x v="763"/>
    <s v="Calle San Lorenzo 47"/>
    <x v="1"/>
    <x v="5"/>
    <x v="4"/>
    <s v="Venti"/>
    <x v="4"/>
    <x v="3"/>
    <n v="1392.59"/>
    <x v="0"/>
    <n v="6962.95"/>
    <s v="En tienda"/>
    <x v="1"/>
    <x v="0"/>
    <s v="Tarjeta"/>
    <x v="1"/>
    <x v="0"/>
    <n v="15"/>
    <x v="3"/>
    <s v="Combo"/>
    <x v="0"/>
    <x v="0"/>
    <x v="1"/>
    <n v="9.3000000000000007"/>
    <x v="1"/>
    <n v="20"/>
    <n v="15"/>
  </r>
  <r>
    <s v="VTA03638"/>
    <x v="76"/>
    <n v="18"/>
    <x v="6"/>
    <x v="6"/>
    <x v="2"/>
    <x v="2"/>
    <x v="829"/>
    <s v="Córdoba Shopping"/>
    <x v="3"/>
    <x v="21"/>
    <x v="1"/>
    <s v=""/>
    <x v="0"/>
    <x v="4"/>
    <n v="718.59"/>
    <x v="1"/>
    <n v="1437.18"/>
    <s v="En tienda"/>
    <x v="0"/>
    <x v="0"/>
    <s v="Tarjeta"/>
    <x v="1"/>
    <x v="0"/>
    <n v="0"/>
    <x v="0"/>
    <s v="2x1"/>
    <x v="4"/>
    <x v="1"/>
    <x v="0"/>
    <n v="13.9"/>
    <x v="4"/>
    <n v="10"/>
    <n v="8"/>
  </r>
  <r>
    <s v="VTA03747"/>
    <x v="76"/>
    <n v="18"/>
    <x v="6"/>
    <x v="6"/>
    <x v="2"/>
    <x v="2"/>
    <x v="416"/>
    <s v="Avenida Colón 608"/>
    <x v="2"/>
    <x v="3"/>
    <x v="3"/>
    <s v=""/>
    <x v="0"/>
    <x v="1"/>
    <n v="1497"/>
    <x v="0"/>
    <n v="5988"/>
    <s v="En tienda"/>
    <x v="1"/>
    <x v="0"/>
    <s v="Efectivo"/>
    <x v="0"/>
    <x v="0"/>
    <n v="15"/>
    <x v="2"/>
    <s v="Ninguna"/>
    <x v="4"/>
    <x v="0"/>
    <x v="3"/>
    <n v="2.2999999999999998"/>
    <x v="1"/>
    <n v="17"/>
    <n v="13"/>
  </r>
  <r>
    <s v="VTA03790"/>
    <x v="76"/>
    <n v="18"/>
    <x v="6"/>
    <x v="6"/>
    <x v="2"/>
    <x v="2"/>
    <x v="651"/>
    <s v="Córdoba Shopping"/>
    <x v="3"/>
    <x v="21"/>
    <x v="1"/>
    <s v=""/>
    <x v="0"/>
    <x v="0"/>
    <n v="906.78"/>
    <x v="1"/>
    <n v="2720.34"/>
    <s v="Take Away"/>
    <x v="0"/>
    <x v="1"/>
    <s v="Efectivo"/>
    <x v="0"/>
    <x v="0"/>
    <n v="10"/>
    <x v="3"/>
    <s v="Combo"/>
    <x v="0"/>
    <x v="2"/>
    <x v="0"/>
    <n v="13"/>
    <x v="3"/>
    <n v="41"/>
    <n v="38"/>
  </r>
  <r>
    <s v="VTA03795"/>
    <x v="76"/>
    <n v="18"/>
    <x v="6"/>
    <x v="6"/>
    <x v="2"/>
    <x v="2"/>
    <x v="678"/>
    <s v="Calle San Lorenzo 47"/>
    <x v="1"/>
    <x v="10"/>
    <x v="8"/>
    <s v="Tall"/>
    <x v="1"/>
    <x v="0"/>
    <n v="1558.65"/>
    <x v="0"/>
    <n v="4675.95"/>
    <s v="En tienda"/>
    <x v="0"/>
    <x v="0"/>
    <s v="Tarjeta"/>
    <x v="1"/>
    <x v="0"/>
    <n v="0"/>
    <x v="3"/>
    <s v="Combo"/>
    <x v="2"/>
    <x v="1"/>
    <x v="1"/>
    <n v="6"/>
    <x v="2"/>
    <n v="50"/>
    <n v="47"/>
  </r>
  <r>
    <s v="VTA03837"/>
    <x v="76"/>
    <n v="18"/>
    <x v="6"/>
    <x v="6"/>
    <x v="2"/>
    <x v="2"/>
    <x v="477"/>
    <s v="Calle San Lorenzo 47"/>
    <x v="1"/>
    <x v="20"/>
    <x v="2"/>
    <s v=""/>
    <x v="0"/>
    <x v="1"/>
    <n v="1137.82"/>
    <x v="0"/>
    <n v="4551.28"/>
    <s v="Delivery"/>
    <x v="0"/>
    <x v="2"/>
    <s v="Efectivo"/>
    <x v="0"/>
    <x v="1"/>
    <n v="0"/>
    <x v="1"/>
    <s v="Happy Hour"/>
    <x v="0"/>
    <x v="2"/>
    <x v="1"/>
    <n v="8.8000000000000007"/>
    <x v="4"/>
    <n v="30"/>
    <n v="26"/>
  </r>
  <r>
    <s v="VTA03907"/>
    <x v="76"/>
    <n v="18"/>
    <x v="6"/>
    <x v="6"/>
    <x v="2"/>
    <x v="2"/>
    <x v="94"/>
    <s v="Avenida Colón 608"/>
    <x v="2"/>
    <x v="0"/>
    <x v="0"/>
    <s v=""/>
    <x v="0"/>
    <x v="1"/>
    <n v="1173.6300000000001"/>
    <x v="0"/>
    <n v="4694.5200000000004"/>
    <s v="Delivery"/>
    <x v="0"/>
    <x v="2"/>
    <s v="App"/>
    <x v="2"/>
    <x v="0"/>
    <n v="0"/>
    <x v="0"/>
    <s v="2x1"/>
    <x v="2"/>
    <x v="1"/>
    <x v="2"/>
    <n v="10.3"/>
    <x v="0"/>
    <n v="47"/>
    <n v="43"/>
  </r>
  <r>
    <s v="VTA04021"/>
    <x v="76"/>
    <n v="18"/>
    <x v="6"/>
    <x v="6"/>
    <x v="2"/>
    <x v="2"/>
    <x v="332"/>
    <s v="Córdoba Shopping"/>
    <x v="3"/>
    <x v="6"/>
    <x v="5"/>
    <s v=""/>
    <x v="0"/>
    <x v="4"/>
    <n v="2027.68"/>
    <x v="2"/>
    <n v="4055.36"/>
    <s v="Delivery"/>
    <x v="0"/>
    <x v="2"/>
    <s v="Tarjeta"/>
    <x v="1"/>
    <x v="0"/>
    <n v="10"/>
    <x v="0"/>
    <s v="2x1"/>
    <x v="2"/>
    <x v="1"/>
    <x v="3"/>
    <n v="4.0999999999999996"/>
    <x v="3"/>
    <n v="38"/>
    <n v="36"/>
  </r>
  <r>
    <s v="VTA04037"/>
    <x v="76"/>
    <n v="18"/>
    <x v="6"/>
    <x v="6"/>
    <x v="2"/>
    <x v="2"/>
    <x v="465"/>
    <s v="Calle San Lorenzo 47"/>
    <x v="1"/>
    <x v="21"/>
    <x v="1"/>
    <s v=""/>
    <x v="0"/>
    <x v="4"/>
    <n v="1224.01"/>
    <x v="0"/>
    <n v="2448.02"/>
    <s v="Delivery"/>
    <x v="0"/>
    <x v="2"/>
    <s v="Tarjeta"/>
    <x v="1"/>
    <x v="0"/>
    <n v="0"/>
    <x v="0"/>
    <s v="2x1"/>
    <x v="4"/>
    <x v="2"/>
    <x v="1"/>
    <n v="6.1"/>
    <x v="0"/>
    <n v="15"/>
    <n v="13"/>
  </r>
  <r>
    <s v="VTA04248"/>
    <x v="76"/>
    <n v="18"/>
    <x v="6"/>
    <x v="6"/>
    <x v="2"/>
    <x v="2"/>
    <x v="474"/>
    <s v="Avenida Colón 608"/>
    <x v="2"/>
    <x v="19"/>
    <x v="7"/>
    <s v=""/>
    <x v="0"/>
    <x v="1"/>
    <n v="2441.96"/>
    <x v="2"/>
    <n v="9767.84"/>
    <s v="Delivery"/>
    <x v="1"/>
    <x v="2"/>
    <s v="Tarjeta"/>
    <x v="1"/>
    <x v="0"/>
    <n v="15"/>
    <x v="2"/>
    <s v="Ninguna"/>
    <x v="1"/>
    <x v="0"/>
    <x v="0"/>
    <n v="15"/>
    <x v="2"/>
    <n v="41"/>
    <n v="37"/>
  </r>
  <r>
    <s v="VTA04286"/>
    <x v="76"/>
    <n v="18"/>
    <x v="6"/>
    <x v="6"/>
    <x v="2"/>
    <x v="2"/>
    <x v="271"/>
    <s v="Córdoba Shopping"/>
    <x v="3"/>
    <x v="10"/>
    <x v="8"/>
    <s v="Tall"/>
    <x v="1"/>
    <x v="4"/>
    <n v="1990.1"/>
    <x v="0"/>
    <n v="3980.2"/>
    <s v="Take Away"/>
    <x v="0"/>
    <x v="1"/>
    <s v="Efectivo"/>
    <x v="0"/>
    <x v="0"/>
    <n v="10"/>
    <x v="3"/>
    <s v="Combo"/>
    <x v="5"/>
    <x v="1"/>
    <x v="1"/>
    <n v="5.5"/>
    <x v="0"/>
    <n v="28"/>
    <n v="26"/>
  </r>
  <r>
    <s v="VTA04311"/>
    <x v="76"/>
    <n v="18"/>
    <x v="6"/>
    <x v="6"/>
    <x v="2"/>
    <x v="2"/>
    <x v="821"/>
    <s v="Avenida Colón 608"/>
    <x v="2"/>
    <x v="6"/>
    <x v="5"/>
    <s v=""/>
    <x v="0"/>
    <x v="2"/>
    <n v="1972.36"/>
    <x v="0"/>
    <n v="1972.36"/>
    <s v="Delivery"/>
    <x v="0"/>
    <x v="2"/>
    <s v="Tarjeta"/>
    <x v="1"/>
    <x v="1"/>
    <n v="0"/>
    <x v="3"/>
    <s v="Combo"/>
    <x v="1"/>
    <x v="1"/>
    <x v="1"/>
    <n v="7.9"/>
    <x v="1"/>
    <n v="28"/>
    <n v="27"/>
  </r>
  <r>
    <s v="VTA04313"/>
    <x v="76"/>
    <n v="18"/>
    <x v="6"/>
    <x v="6"/>
    <x v="2"/>
    <x v="2"/>
    <x v="520"/>
    <s v="San Lorenzo 25, Nueva Córdoba"/>
    <x v="0"/>
    <x v="7"/>
    <x v="6"/>
    <s v=""/>
    <x v="0"/>
    <x v="4"/>
    <n v="3083.94"/>
    <x v="3"/>
    <n v="6167.88"/>
    <s v="Take Away"/>
    <x v="1"/>
    <x v="1"/>
    <s v="Tarjeta"/>
    <x v="1"/>
    <x v="1"/>
    <n v="0"/>
    <x v="2"/>
    <s v="Ninguna"/>
    <x v="0"/>
    <x v="1"/>
    <x v="2"/>
    <n v="11.5"/>
    <x v="1"/>
    <n v="32"/>
    <n v="30"/>
  </r>
  <r>
    <s v="VTA04334"/>
    <x v="76"/>
    <n v="18"/>
    <x v="6"/>
    <x v="6"/>
    <x v="2"/>
    <x v="2"/>
    <x v="635"/>
    <s v="Córdoba Shopping"/>
    <x v="3"/>
    <x v="1"/>
    <x v="1"/>
    <s v=""/>
    <x v="0"/>
    <x v="3"/>
    <n v="844.76"/>
    <x v="1"/>
    <n v="4223.8"/>
    <s v="Delivery"/>
    <x v="0"/>
    <x v="2"/>
    <s v="Tarjeta"/>
    <x v="1"/>
    <x v="1"/>
    <n v="0"/>
    <x v="0"/>
    <s v="2x1"/>
    <x v="1"/>
    <x v="0"/>
    <x v="0"/>
    <n v="13"/>
    <x v="3"/>
    <n v="21"/>
    <n v="16"/>
  </r>
  <r>
    <s v="VTA04396"/>
    <x v="76"/>
    <n v="18"/>
    <x v="6"/>
    <x v="6"/>
    <x v="2"/>
    <x v="2"/>
    <x v="254"/>
    <s v="Calle San Lorenzo 47"/>
    <x v="1"/>
    <x v="5"/>
    <x v="4"/>
    <s v="Venti"/>
    <x v="4"/>
    <x v="1"/>
    <n v="1875.31"/>
    <x v="0"/>
    <n v="7501.24"/>
    <s v="En tienda"/>
    <x v="1"/>
    <x v="0"/>
    <s v="Efectivo"/>
    <x v="0"/>
    <x v="0"/>
    <n v="0"/>
    <x v="3"/>
    <s v="Combo"/>
    <x v="2"/>
    <x v="2"/>
    <x v="0"/>
    <n v="14.1"/>
    <x v="1"/>
    <n v="36"/>
    <n v="32"/>
  </r>
  <r>
    <s v="VTA04435"/>
    <x v="76"/>
    <n v="18"/>
    <x v="6"/>
    <x v="6"/>
    <x v="2"/>
    <x v="2"/>
    <x v="811"/>
    <s v="San Lorenzo 25, Nueva Córdoba"/>
    <x v="0"/>
    <x v="9"/>
    <x v="7"/>
    <s v=""/>
    <x v="0"/>
    <x v="4"/>
    <n v="2599.1999999999998"/>
    <x v="2"/>
    <n v="5198.3999999999996"/>
    <s v="Take Away"/>
    <x v="1"/>
    <x v="1"/>
    <s v="Tarjeta"/>
    <x v="1"/>
    <x v="0"/>
    <n v="10"/>
    <x v="1"/>
    <s v="Happy Hour"/>
    <x v="4"/>
    <x v="0"/>
    <x v="1"/>
    <n v="7.5"/>
    <x v="3"/>
    <n v="30"/>
    <n v="28"/>
  </r>
  <r>
    <s v="VTA04518"/>
    <x v="76"/>
    <n v="18"/>
    <x v="6"/>
    <x v="6"/>
    <x v="2"/>
    <x v="2"/>
    <x v="331"/>
    <s v="Avenida Colón 608"/>
    <x v="2"/>
    <x v="8"/>
    <x v="0"/>
    <s v=""/>
    <x v="0"/>
    <x v="2"/>
    <n v="1221.3"/>
    <x v="0"/>
    <n v="1221.3"/>
    <s v="Take Away"/>
    <x v="0"/>
    <x v="1"/>
    <s v="Tarjeta"/>
    <x v="1"/>
    <x v="0"/>
    <n v="15"/>
    <x v="1"/>
    <s v="Happy Hour"/>
    <x v="5"/>
    <x v="1"/>
    <x v="3"/>
    <n v="4.7"/>
    <x v="3"/>
    <n v="28"/>
    <n v="27"/>
  </r>
  <r>
    <s v="VTA04640"/>
    <x v="76"/>
    <n v="18"/>
    <x v="6"/>
    <x v="6"/>
    <x v="2"/>
    <x v="2"/>
    <x v="245"/>
    <s v="Córdoba Shopping"/>
    <x v="3"/>
    <x v="2"/>
    <x v="2"/>
    <s v=""/>
    <x v="0"/>
    <x v="1"/>
    <n v="1067.6099999999999"/>
    <x v="0"/>
    <n v="4270.4399999999996"/>
    <s v="Delivery"/>
    <x v="0"/>
    <x v="2"/>
    <s v="Efectivo"/>
    <x v="0"/>
    <x v="1"/>
    <n v="0"/>
    <x v="2"/>
    <s v="Ninguna"/>
    <x v="3"/>
    <x v="0"/>
    <x v="1"/>
    <n v="8.8000000000000007"/>
    <x v="1"/>
    <n v="42"/>
    <n v="38"/>
  </r>
  <r>
    <s v="VTA04709"/>
    <x v="76"/>
    <n v="18"/>
    <x v="6"/>
    <x v="6"/>
    <x v="2"/>
    <x v="2"/>
    <x v="520"/>
    <s v="Calle San Lorenzo 47"/>
    <x v="1"/>
    <x v="10"/>
    <x v="8"/>
    <s v="Tall"/>
    <x v="1"/>
    <x v="0"/>
    <n v="1627"/>
    <x v="0"/>
    <n v="4881"/>
    <s v="Take Away"/>
    <x v="0"/>
    <x v="1"/>
    <s v="Efectivo"/>
    <x v="0"/>
    <x v="1"/>
    <n v="0"/>
    <x v="3"/>
    <s v="Combo"/>
    <x v="2"/>
    <x v="2"/>
    <x v="1"/>
    <n v="9.3000000000000007"/>
    <x v="3"/>
    <n v="35"/>
    <n v="32"/>
  </r>
  <r>
    <s v="VTA04817"/>
    <x v="76"/>
    <n v="18"/>
    <x v="6"/>
    <x v="6"/>
    <x v="2"/>
    <x v="2"/>
    <x v="717"/>
    <s v="Calle San Lorenzo 47"/>
    <x v="1"/>
    <x v="34"/>
    <x v="4"/>
    <s v="Pequeño"/>
    <x v="2"/>
    <x v="0"/>
    <n v="1579.96"/>
    <x v="0"/>
    <n v="4739.88"/>
    <s v="Delivery"/>
    <x v="0"/>
    <x v="2"/>
    <s v="App"/>
    <x v="2"/>
    <x v="0"/>
    <n v="0"/>
    <x v="3"/>
    <s v="Combo"/>
    <x v="4"/>
    <x v="1"/>
    <x v="3"/>
    <n v="2.7"/>
    <x v="2"/>
    <n v="46"/>
    <n v="43"/>
  </r>
  <r>
    <s v="VTA04954"/>
    <x v="76"/>
    <n v="18"/>
    <x v="6"/>
    <x v="6"/>
    <x v="2"/>
    <x v="2"/>
    <x v="146"/>
    <s v="Calle San Lorenzo 47"/>
    <x v="1"/>
    <x v="32"/>
    <x v="9"/>
    <s v="Venti"/>
    <x v="4"/>
    <x v="4"/>
    <n v="1330.74"/>
    <x v="0"/>
    <n v="2661.48"/>
    <s v="Take Away"/>
    <x v="0"/>
    <x v="1"/>
    <s v="App"/>
    <x v="2"/>
    <x v="1"/>
    <n v="0"/>
    <x v="0"/>
    <s v="2x1"/>
    <x v="1"/>
    <x v="2"/>
    <x v="1"/>
    <n v="7"/>
    <x v="3"/>
    <n v="17"/>
    <n v="15"/>
  </r>
  <r>
    <s v="VTA00005"/>
    <x v="77"/>
    <n v="19"/>
    <x v="0"/>
    <x v="0"/>
    <x v="2"/>
    <x v="2"/>
    <x v="597"/>
    <s v="Córdoba Shopping"/>
    <x v="3"/>
    <x v="19"/>
    <x v="7"/>
    <s v=""/>
    <x v="0"/>
    <x v="3"/>
    <n v="2486.63"/>
    <x v="2"/>
    <n v="12433.15"/>
    <s v="Delivery"/>
    <x v="2"/>
    <x v="2"/>
    <s v="Tarjeta"/>
    <x v="1"/>
    <x v="1"/>
    <n v="0"/>
    <x v="3"/>
    <s v="Combo"/>
    <x v="1"/>
    <x v="1"/>
    <x v="0"/>
    <n v="13.8"/>
    <x v="3"/>
    <n v="41"/>
    <n v="36"/>
  </r>
  <r>
    <s v="VTA00327"/>
    <x v="77"/>
    <n v="19"/>
    <x v="0"/>
    <x v="0"/>
    <x v="2"/>
    <x v="2"/>
    <x v="212"/>
    <s v="Calle San Lorenzo 47"/>
    <x v="1"/>
    <x v="21"/>
    <x v="1"/>
    <s v=""/>
    <x v="0"/>
    <x v="2"/>
    <n v="1000.52"/>
    <x v="0"/>
    <n v="1000.52"/>
    <s v="Delivery"/>
    <x v="0"/>
    <x v="2"/>
    <s v="App"/>
    <x v="2"/>
    <x v="1"/>
    <n v="0"/>
    <x v="1"/>
    <s v="Happy Hour"/>
    <x v="4"/>
    <x v="2"/>
    <x v="3"/>
    <n v="2.2999999999999998"/>
    <x v="2"/>
    <n v="24"/>
    <n v="23"/>
  </r>
  <r>
    <s v="VTA00523"/>
    <x v="77"/>
    <n v="19"/>
    <x v="0"/>
    <x v="0"/>
    <x v="2"/>
    <x v="2"/>
    <x v="697"/>
    <s v="San Lorenzo 25, Nueva Córdoba"/>
    <x v="0"/>
    <x v="14"/>
    <x v="6"/>
    <s v=""/>
    <x v="0"/>
    <x v="2"/>
    <n v="2604.42"/>
    <x v="2"/>
    <n v="2604.42"/>
    <s v="En tienda"/>
    <x v="0"/>
    <x v="0"/>
    <s v="Tarjeta"/>
    <x v="1"/>
    <x v="0"/>
    <n v="15"/>
    <x v="3"/>
    <s v="Combo"/>
    <x v="2"/>
    <x v="0"/>
    <x v="3"/>
    <n v="2.8"/>
    <x v="0"/>
    <n v="29"/>
    <n v="28"/>
  </r>
  <r>
    <s v="VTA00543"/>
    <x v="77"/>
    <n v="19"/>
    <x v="0"/>
    <x v="0"/>
    <x v="2"/>
    <x v="2"/>
    <x v="228"/>
    <s v="San Lorenzo 25, Nueva Córdoba"/>
    <x v="0"/>
    <x v="2"/>
    <x v="2"/>
    <s v=""/>
    <x v="0"/>
    <x v="1"/>
    <n v="1330.06"/>
    <x v="0"/>
    <n v="5320.24"/>
    <s v="Take Away"/>
    <x v="1"/>
    <x v="1"/>
    <s v="Tarjeta"/>
    <x v="1"/>
    <x v="0"/>
    <n v="10"/>
    <x v="1"/>
    <s v="Happy Hour"/>
    <x v="4"/>
    <x v="0"/>
    <x v="3"/>
    <n v="3.6"/>
    <x v="2"/>
    <n v="13"/>
    <n v="9"/>
  </r>
  <r>
    <s v="VTA00818"/>
    <x v="77"/>
    <n v="19"/>
    <x v="0"/>
    <x v="0"/>
    <x v="2"/>
    <x v="2"/>
    <x v="61"/>
    <s v="Avenida Colón 608"/>
    <x v="2"/>
    <x v="20"/>
    <x v="2"/>
    <s v=""/>
    <x v="0"/>
    <x v="0"/>
    <n v="1107.48"/>
    <x v="0"/>
    <n v="3322.44"/>
    <s v="En tienda"/>
    <x v="0"/>
    <x v="0"/>
    <s v="App"/>
    <x v="2"/>
    <x v="1"/>
    <n v="0"/>
    <x v="2"/>
    <s v="Ninguna"/>
    <x v="4"/>
    <x v="0"/>
    <x v="1"/>
    <n v="9.1"/>
    <x v="3"/>
    <n v="37"/>
    <n v="34"/>
  </r>
  <r>
    <s v="VTA01026"/>
    <x v="77"/>
    <n v="19"/>
    <x v="0"/>
    <x v="0"/>
    <x v="2"/>
    <x v="2"/>
    <x v="505"/>
    <s v="Calle San Lorenzo 47"/>
    <x v="1"/>
    <x v="2"/>
    <x v="2"/>
    <s v=""/>
    <x v="0"/>
    <x v="3"/>
    <n v="974.73"/>
    <x v="1"/>
    <n v="4873.6499999999996"/>
    <s v="Delivery"/>
    <x v="0"/>
    <x v="2"/>
    <s v="Tarjeta"/>
    <x v="1"/>
    <x v="0"/>
    <n v="10"/>
    <x v="1"/>
    <s v="Happy Hour"/>
    <x v="1"/>
    <x v="2"/>
    <x v="1"/>
    <n v="8.6999999999999993"/>
    <x v="3"/>
    <n v="24"/>
    <n v="19"/>
  </r>
  <r>
    <s v="VTA01169"/>
    <x v="77"/>
    <n v="19"/>
    <x v="0"/>
    <x v="0"/>
    <x v="2"/>
    <x v="2"/>
    <x v="18"/>
    <s v="Calle San Lorenzo 47"/>
    <x v="1"/>
    <x v="28"/>
    <x v="2"/>
    <s v=""/>
    <x v="0"/>
    <x v="1"/>
    <n v="1262.67"/>
    <x v="0"/>
    <n v="5050.68"/>
    <s v="Take Away"/>
    <x v="1"/>
    <x v="1"/>
    <s v="Tarjeta"/>
    <x v="1"/>
    <x v="1"/>
    <n v="0"/>
    <x v="1"/>
    <s v="Happy Hour"/>
    <x v="2"/>
    <x v="1"/>
    <x v="1"/>
    <n v="7.9"/>
    <x v="1"/>
    <n v="38"/>
    <n v="34"/>
  </r>
  <r>
    <s v="VTA01310"/>
    <x v="77"/>
    <n v="19"/>
    <x v="0"/>
    <x v="0"/>
    <x v="2"/>
    <x v="2"/>
    <x v="128"/>
    <s v="Calle San Lorenzo 47"/>
    <x v="1"/>
    <x v="13"/>
    <x v="9"/>
    <s v="Venti"/>
    <x v="4"/>
    <x v="4"/>
    <n v="1303.95"/>
    <x v="0"/>
    <n v="2607.9"/>
    <s v="Take Away"/>
    <x v="0"/>
    <x v="1"/>
    <s v="Tarjeta"/>
    <x v="1"/>
    <x v="1"/>
    <n v="0"/>
    <x v="2"/>
    <s v="Ninguna"/>
    <x v="0"/>
    <x v="0"/>
    <x v="3"/>
    <n v="2.2000000000000002"/>
    <x v="1"/>
    <n v="31"/>
    <n v="29"/>
  </r>
  <r>
    <s v="VTA01415"/>
    <x v="77"/>
    <n v="19"/>
    <x v="0"/>
    <x v="0"/>
    <x v="2"/>
    <x v="2"/>
    <x v="747"/>
    <s v="San Lorenzo 25, Nueva Córdoba"/>
    <x v="0"/>
    <x v="27"/>
    <x v="10"/>
    <s v=""/>
    <x v="0"/>
    <x v="0"/>
    <n v="1597.17"/>
    <x v="0"/>
    <n v="4791.51"/>
    <s v="Take Away"/>
    <x v="0"/>
    <x v="1"/>
    <s v="Efectivo"/>
    <x v="0"/>
    <x v="1"/>
    <n v="0"/>
    <x v="3"/>
    <s v="Combo"/>
    <x v="5"/>
    <x v="0"/>
    <x v="1"/>
    <n v="5.8"/>
    <x v="1"/>
    <n v="49"/>
    <n v="46"/>
  </r>
  <r>
    <s v="VTA01418"/>
    <x v="77"/>
    <n v="19"/>
    <x v="0"/>
    <x v="0"/>
    <x v="2"/>
    <x v="2"/>
    <x v="170"/>
    <s v="Córdoba Shopping"/>
    <x v="3"/>
    <x v="6"/>
    <x v="5"/>
    <s v=""/>
    <x v="0"/>
    <x v="2"/>
    <n v="1771.77"/>
    <x v="0"/>
    <n v="1771.77"/>
    <s v="Take Away"/>
    <x v="0"/>
    <x v="1"/>
    <s v="Tarjeta"/>
    <x v="1"/>
    <x v="1"/>
    <n v="0"/>
    <x v="0"/>
    <s v="2x1"/>
    <x v="2"/>
    <x v="1"/>
    <x v="1"/>
    <n v="8.6"/>
    <x v="2"/>
    <n v="41"/>
    <n v="40"/>
  </r>
  <r>
    <s v="VTA01549"/>
    <x v="77"/>
    <n v="19"/>
    <x v="0"/>
    <x v="0"/>
    <x v="2"/>
    <x v="2"/>
    <x v="359"/>
    <s v="Avenida Colón 608"/>
    <x v="2"/>
    <x v="9"/>
    <x v="7"/>
    <s v=""/>
    <x v="0"/>
    <x v="0"/>
    <n v="2919.95"/>
    <x v="2"/>
    <n v="8759.85"/>
    <s v="Delivery"/>
    <x v="1"/>
    <x v="2"/>
    <s v="App"/>
    <x v="2"/>
    <x v="0"/>
    <n v="10"/>
    <x v="3"/>
    <s v="Combo"/>
    <x v="3"/>
    <x v="1"/>
    <x v="0"/>
    <n v="13.7"/>
    <x v="2"/>
    <n v="42"/>
    <n v="39"/>
  </r>
  <r>
    <s v="VTA01590"/>
    <x v="77"/>
    <n v="19"/>
    <x v="0"/>
    <x v="0"/>
    <x v="2"/>
    <x v="2"/>
    <x v="542"/>
    <s v="Córdoba Shopping"/>
    <x v="3"/>
    <x v="8"/>
    <x v="0"/>
    <s v=""/>
    <x v="0"/>
    <x v="4"/>
    <n v="1537.81"/>
    <x v="0"/>
    <n v="3075.62"/>
    <s v="Delivery"/>
    <x v="0"/>
    <x v="2"/>
    <s v="Efectivo"/>
    <x v="0"/>
    <x v="1"/>
    <n v="0"/>
    <x v="2"/>
    <s v="Ninguna"/>
    <x v="3"/>
    <x v="2"/>
    <x v="3"/>
    <n v="2.7"/>
    <x v="1"/>
    <n v="47"/>
    <n v="45"/>
  </r>
  <r>
    <s v="VTA01601"/>
    <x v="77"/>
    <n v="19"/>
    <x v="0"/>
    <x v="0"/>
    <x v="2"/>
    <x v="2"/>
    <x v="145"/>
    <s v="Avenida Colón 608"/>
    <x v="2"/>
    <x v="7"/>
    <x v="6"/>
    <s v=""/>
    <x v="0"/>
    <x v="3"/>
    <n v="3076.73"/>
    <x v="3"/>
    <n v="15383.65"/>
    <s v="Delivery"/>
    <x v="3"/>
    <x v="2"/>
    <s v="Tarjeta"/>
    <x v="1"/>
    <x v="1"/>
    <n v="0"/>
    <x v="0"/>
    <s v="2x1"/>
    <x v="0"/>
    <x v="1"/>
    <x v="3"/>
    <n v="4.7"/>
    <x v="4"/>
    <n v="38"/>
    <n v="33"/>
  </r>
  <r>
    <s v="VTA01675"/>
    <x v="77"/>
    <n v="19"/>
    <x v="0"/>
    <x v="0"/>
    <x v="2"/>
    <x v="2"/>
    <x v="40"/>
    <s v="Avenida Colón 608"/>
    <x v="2"/>
    <x v="26"/>
    <x v="9"/>
    <s v="Tall"/>
    <x v="1"/>
    <x v="4"/>
    <n v="1706.77"/>
    <x v="0"/>
    <n v="3413.54"/>
    <s v="Take Away"/>
    <x v="0"/>
    <x v="1"/>
    <s v="Efectivo"/>
    <x v="0"/>
    <x v="0"/>
    <n v="10"/>
    <x v="3"/>
    <s v="Combo"/>
    <x v="5"/>
    <x v="1"/>
    <x v="3"/>
    <n v="3.2"/>
    <x v="1"/>
    <n v="32"/>
    <n v="30"/>
  </r>
  <r>
    <s v="VTA01915"/>
    <x v="77"/>
    <n v="19"/>
    <x v="0"/>
    <x v="0"/>
    <x v="2"/>
    <x v="2"/>
    <x v="94"/>
    <s v="San Lorenzo 25, Nueva Córdoba"/>
    <x v="0"/>
    <x v="27"/>
    <x v="10"/>
    <s v=""/>
    <x v="0"/>
    <x v="3"/>
    <n v="1791.39"/>
    <x v="0"/>
    <n v="8956.9500000000007"/>
    <s v="En tienda"/>
    <x v="1"/>
    <x v="0"/>
    <s v="App"/>
    <x v="2"/>
    <x v="0"/>
    <n v="15"/>
    <x v="1"/>
    <s v="Happy Hour"/>
    <x v="4"/>
    <x v="0"/>
    <x v="1"/>
    <n v="9.9"/>
    <x v="4"/>
    <n v="45"/>
    <n v="40"/>
  </r>
  <r>
    <s v="VTA01940"/>
    <x v="77"/>
    <n v="19"/>
    <x v="0"/>
    <x v="0"/>
    <x v="2"/>
    <x v="2"/>
    <x v="337"/>
    <s v="Córdoba Shopping"/>
    <x v="3"/>
    <x v="21"/>
    <x v="1"/>
    <s v=""/>
    <x v="0"/>
    <x v="1"/>
    <n v="1021.68"/>
    <x v="0"/>
    <n v="4086.72"/>
    <s v="En tienda"/>
    <x v="0"/>
    <x v="0"/>
    <s v="Efectivo"/>
    <x v="0"/>
    <x v="1"/>
    <n v="0"/>
    <x v="3"/>
    <s v="Combo"/>
    <x v="1"/>
    <x v="1"/>
    <x v="1"/>
    <n v="5.0999999999999996"/>
    <x v="3"/>
    <n v="46"/>
    <n v="42"/>
  </r>
  <r>
    <s v="VTA02034"/>
    <x v="77"/>
    <n v="19"/>
    <x v="0"/>
    <x v="0"/>
    <x v="2"/>
    <x v="2"/>
    <x v="495"/>
    <s v="Avenida Colón 608"/>
    <x v="2"/>
    <x v="0"/>
    <x v="0"/>
    <s v=""/>
    <x v="0"/>
    <x v="4"/>
    <n v="1332.25"/>
    <x v="0"/>
    <n v="2664.5"/>
    <s v="En tienda"/>
    <x v="0"/>
    <x v="0"/>
    <s v="App"/>
    <x v="2"/>
    <x v="1"/>
    <n v="0"/>
    <x v="0"/>
    <s v="2x1"/>
    <x v="3"/>
    <x v="2"/>
    <x v="3"/>
    <n v="3.8"/>
    <x v="0"/>
    <n v="25"/>
    <n v="23"/>
  </r>
  <r>
    <s v="VTA02053"/>
    <x v="77"/>
    <n v="19"/>
    <x v="0"/>
    <x v="0"/>
    <x v="2"/>
    <x v="2"/>
    <x v="383"/>
    <s v="Córdoba Shopping"/>
    <x v="3"/>
    <x v="14"/>
    <x v="6"/>
    <s v=""/>
    <x v="0"/>
    <x v="0"/>
    <n v="3373.34"/>
    <x v="3"/>
    <n v="10120.02"/>
    <s v="En tienda"/>
    <x v="2"/>
    <x v="0"/>
    <s v="Tarjeta"/>
    <x v="1"/>
    <x v="1"/>
    <n v="0"/>
    <x v="0"/>
    <s v="2x1"/>
    <x v="5"/>
    <x v="0"/>
    <x v="1"/>
    <n v="9.1999999999999993"/>
    <x v="4"/>
    <n v="22"/>
    <n v="19"/>
  </r>
  <r>
    <s v="VTA02076"/>
    <x v="77"/>
    <n v="19"/>
    <x v="0"/>
    <x v="0"/>
    <x v="2"/>
    <x v="2"/>
    <x v="104"/>
    <s v="Córdoba Shopping"/>
    <x v="3"/>
    <x v="6"/>
    <x v="5"/>
    <s v=""/>
    <x v="0"/>
    <x v="2"/>
    <n v="1998.53"/>
    <x v="0"/>
    <n v="1998.53"/>
    <s v="En tienda"/>
    <x v="0"/>
    <x v="0"/>
    <s v="Tarjeta"/>
    <x v="1"/>
    <x v="0"/>
    <n v="15"/>
    <x v="3"/>
    <s v="Combo"/>
    <x v="2"/>
    <x v="1"/>
    <x v="0"/>
    <n v="13.9"/>
    <x v="1"/>
    <n v="48"/>
    <n v="47"/>
  </r>
  <r>
    <s v="VTA02082"/>
    <x v="77"/>
    <n v="19"/>
    <x v="0"/>
    <x v="0"/>
    <x v="2"/>
    <x v="2"/>
    <x v="755"/>
    <s v="Córdoba Shopping"/>
    <x v="3"/>
    <x v="0"/>
    <x v="0"/>
    <s v=""/>
    <x v="0"/>
    <x v="0"/>
    <n v="1533.26"/>
    <x v="0"/>
    <n v="4599.78"/>
    <s v="Take Away"/>
    <x v="0"/>
    <x v="1"/>
    <s v="App"/>
    <x v="2"/>
    <x v="1"/>
    <n v="0"/>
    <x v="0"/>
    <s v="2x1"/>
    <x v="0"/>
    <x v="1"/>
    <x v="1"/>
    <n v="8.1999999999999993"/>
    <x v="2"/>
    <n v="47"/>
    <n v="44"/>
  </r>
  <r>
    <s v="VTA02155"/>
    <x v="77"/>
    <n v="19"/>
    <x v="0"/>
    <x v="0"/>
    <x v="2"/>
    <x v="2"/>
    <x v="288"/>
    <s v="Calle San Lorenzo 47"/>
    <x v="1"/>
    <x v="12"/>
    <x v="4"/>
    <s v="Grande"/>
    <x v="3"/>
    <x v="3"/>
    <n v="1378.01"/>
    <x v="0"/>
    <n v="6890.05"/>
    <s v="Delivery"/>
    <x v="1"/>
    <x v="2"/>
    <s v="App"/>
    <x v="2"/>
    <x v="1"/>
    <n v="0"/>
    <x v="2"/>
    <s v="Ninguna"/>
    <x v="1"/>
    <x v="1"/>
    <x v="0"/>
    <n v="14.3"/>
    <x v="3"/>
    <n v="13"/>
    <n v="8"/>
  </r>
  <r>
    <s v="VTA02236"/>
    <x v="77"/>
    <n v="19"/>
    <x v="0"/>
    <x v="0"/>
    <x v="2"/>
    <x v="2"/>
    <x v="646"/>
    <s v="Avenida Colón 608"/>
    <x v="2"/>
    <x v="10"/>
    <x v="8"/>
    <s v="Tall"/>
    <x v="1"/>
    <x v="3"/>
    <n v="1996.28"/>
    <x v="0"/>
    <n v="9981.4"/>
    <s v="En tienda"/>
    <x v="1"/>
    <x v="0"/>
    <s v="Efectivo"/>
    <x v="0"/>
    <x v="1"/>
    <n v="0"/>
    <x v="3"/>
    <s v="Combo"/>
    <x v="0"/>
    <x v="1"/>
    <x v="2"/>
    <n v="11.9"/>
    <x v="2"/>
    <n v="25"/>
    <n v="20"/>
  </r>
  <r>
    <s v="VTA02274"/>
    <x v="77"/>
    <n v="19"/>
    <x v="0"/>
    <x v="0"/>
    <x v="2"/>
    <x v="2"/>
    <x v="660"/>
    <s v="Avenida Colón 608"/>
    <x v="2"/>
    <x v="10"/>
    <x v="8"/>
    <s v="Grande"/>
    <x v="3"/>
    <x v="3"/>
    <n v="1725.46"/>
    <x v="0"/>
    <n v="8627.2999999999993"/>
    <s v="Delivery"/>
    <x v="1"/>
    <x v="2"/>
    <s v="Tarjeta"/>
    <x v="1"/>
    <x v="0"/>
    <n v="15"/>
    <x v="1"/>
    <s v="Happy Hour"/>
    <x v="0"/>
    <x v="1"/>
    <x v="1"/>
    <n v="8.9"/>
    <x v="2"/>
    <n v="24"/>
    <n v="19"/>
  </r>
  <r>
    <s v="VTA02348"/>
    <x v="77"/>
    <n v="19"/>
    <x v="0"/>
    <x v="0"/>
    <x v="2"/>
    <x v="2"/>
    <x v="62"/>
    <s v="San Lorenzo 25, Nueva Córdoba"/>
    <x v="0"/>
    <x v="3"/>
    <x v="3"/>
    <s v=""/>
    <x v="0"/>
    <x v="0"/>
    <n v="1223.57"/>
    <x v="0"/>
    <n v="3670.71"/>
    <s v="Take Away"/>
    <x v="0"/>
    <x v="1"/>
    <s v="Tarjeta"/>
    <x v="1"/>
    <x v="0"/>
    <n v="15"/>
    <x v="0"/>
    <s v="2x1"/>
    <x v="0"/>
    <x v="2"/>
    <x v="0"/>
    <n v="13.8"/>
    <x v="3"/>
    <n v="40"/>
    <n v="37"/>
  </r>
  <r>
    <s v="VTA02369"/>
    <x v="77"/>
    <n v="19"/>
    <x v="0"/>
    <x v="0"/>
    <x v="2"/>
    <x v="2"/>
    <x v="168"/>
    <s v="San Lorenzo 25, Nueva Córdoba"/>
    <x v="0"/>
    <x v="15"/>
    <x v="10"/>
    <s v=""/>
    <x v="0"/>
    <x v="1"/>
    <n v="1706.64"/>
    <x v="0"/>
    <n v="6826.56"/>
    <s v="Delivery"/>
    <x v="1"/>
    <x v="2"/>
    <s v="Efectivo"/>
    <x v="0"/>
    <x v="1"/>
    <n v="0"/>
    <x v="3"/>
    <s v="Combo"/>
    <x v="2"/>
    <x v="2"/>
    <x v="1"/>
    <n v="7.8"/>
    <x v="2"/>
    <n v="13"/>
    <n v="9"/>
  </r>
  <r>
    <s v="VTA02489"/>
    <x v="77"/>
    <n v="19"/>
    <x v="0"/>
    <x v="0"/>
    <x v="2"/>
    <x v="2"/>
    <x v="54"/>
    <s v="Córdoba Shopping"/>
    <x v="3"/>
    <x v="10"/>
    <x v="8"/>
    <s v="Grande"/>
    <x v="3"/>
    <x v="3"/>
    <n v="1809.07"/>
    <x v="0"/>
    <n v="9045.35"/>
    <s v="Delivery"/>
    <x v="1"/>
    <x v="2"/>
    <s v="Efectivo"/>
    <x v="0"/>
    <x v="0"/>
    <n v="0"/>
    <x v="0"/>
    <s v="2x1"/>
    <x v="0"/>
    <x v="0"/>
    <x v="1"/>
    <n v="6.7"/>
    <x v="1"/>
    <n v="20"/>
    <n v="15"/>
  </r>
  <r>
    <s v="VTA02522"/>
    <x v="77"/>
    <n v="19"/>
    <x v="0"/>
    <x v="0"/>
    <x v="2"/>
    <x v="2"/>
    <x v="529"/>
    <s v="Avenida Colón 608"/>
    <x v="2"/>
    <x v="0"/>
    <x v="0"/>
    <s v=""/>
    <x v="0"/>
    <x v="2"/>
    <n v="1593.88"/>
    <x v="0"/>
    <n v="1593.88"/>
    <s v="Delivery"/>
    <x v="0"/>
    <x v="2"/>
    <s v="Efectivo"/>
    <x v="0"/>
    <x v="1"/>
    <n v="0"/>
    <x v="2"/>
    <s v="Ninguna"/>
    <x v="1"/>
    <x v="1"/>
    <x v="3"/>
    <n v="2.1"/>
    <x v="2"/>
    <n v="37"/>
    <n v="36"/>
  </r>
  <r>
    <s v="VTA02624"/>
    <x v="77"/>
    <n v="19"/>
    <x v="0"/>
    <x v="0"/>
    <x v="2"/>
    <x v="2"/>
    <x v="296"/>
    <s v="Calle San Lorenzo 47"/>
    <x v="1"/>
    <x v="14"/>
    <x v="6"/>
    <s v=""/>
    <x v="0"/>
    <x v="2"/>
    <n v="3426.92"/>
    <x v="3"/>
    <n v="3426.92"/>
    <s v="Delivery"/>
    <x v="0"/>
    <x v="2"/>
    <s v="Efectivo"/>
    <x v="0"/>
    <x v="1"/>
    <n v="0"/>
    <x v="0"/>
    <s v="2x1"/>
    <x v="0"/>
    <x v="2"/>
    <x v="1"/>
    <n v="7.1"/>
    <x v="0"/>
    <n v="11"/>
    <n v="10"/>
  </r>
  <r>
    <s v="VTA02732"/>
    <x v="77"/>
    <n v="19"/>
    <x v="0"/>
    <x v="0"/>
    <x v="2"/>
    <x v="2"/>
    <x v="610"/>
    <s v="Calle San Lorenzo 47"/>
    <x v="1"/>
    <x v="6"/>
    <x v="5"/>
    <s v=""/>
    <x v="0"/>
    <x v="1"/>
    <n v="1688.96"/>
    <x v="0"/>
    <n v="6755.84"/>
    <s v="Delivery"/>
    <x v="1"/>
    <x v="2"/>
    <s v="Tarjeta"/>
    <x v="1"/>
    <x v="0"/>
    <n v="10"/>
    <x v="3"/>
    <s v="Combo"/>
    <x v="4"/>
    <x v="0"/>
    <x v="2"/>
    <n v="12.6"/>
    <x v="3"/>
    <n v="35"/>
    <n v="31"/>
  </r>
  <r>
    <s v="VTA02737"/>
    <x v="77"/>
    <n v="19"/>
    <x v="0"/>
    <x v="0"/>
    <x v="2"/>
    <x v="2"/>
    <x v="275"/>
    <s v="Córdoba Shopping"/>
    <x v="3"/>
    <x v="8"/>
    <x v="0"/>
    <s v=""/>
    <x v="0"/>
    <x v="1"/>
    <n v="1394.39"/>
    <x v="0"/>
    <n v="5577.56"/>
    <s v="Delivery"/>
    <x v="1"/>
    <x v="2"/>
    <s v="Efectivo"/>
    <x v="0"/>
    <x v="0"/>
    <n v="0"/>
    <x v="3"/>
    <s v="Combo"/>
    <x v="3"/>
    <x v="2"/>
    <x v="2"/>
    <n v="11.5"/>
    <x v="3"/>
    <n v="26"/>
    <n v="22"/>
  </r>
  <r>
    <s v="VTA02989"/>
    <x v="77"/>
    <n v="19"/>
    <x v="0"/>
    <x v="0"/>
    <x v="2"/>
    <x v="2"/>
    <x v="8"/>
    <s v="Córdoba Shopping"/>
    <x v="3"/>
    <x v="23"/>
    <x v="10"/>
    <s v=""/>
    <x v="0"/>
    <x v="0"/>
    <n v="1597.58"/>
    <x v="0"/>
    <n v="4792.74"/>
    <s v="En tienda"/>
    <x v="0"/>
    <x v="0"/>
    <s v="App"/>
    <x v="2"/>
    <x v="0"/>
    <n v="0"/>
    <x v="1"/>
    <s v="Happy Hour"/>
    <x v="3"/>
    <x v="0"/>
    <x v="1"/>
    <n v="7.5"/>
    <x v="2"/>
    <n v="28"/>
    <n v="25"/>
  </r>
  <r>
    <s v="VTA03149"/>
    <x v="77"/>
    <n v="19"/>
    <x v="0"/>
    <x v="0"/>
    <x v="2"/>
    <x v="2"/>
    <x v="615"/>
    <s v="San Lorenzo 25, Nueva Córdoba"/>
    <x v="0"/>
    <x v="35"/>
    <x v="9"/>
    <s v="Venti"/>
    <x v="4"/>
    <x v="2"/>
    <n v="1557.11"/>
    <x v="0"/>
    <n v="1557.11"/>
    <s v="Take Away"/>
    <x v="0"/>
    <x v="1"/>
    <s v="Efectivo"/>
    <x v="0"/>
    <x v="1"/>
    <n v="0"/>
    <x v="2"/>
    <s v="Ninguna"/>
    <x v="1"/>
    <x v="1"/>
    <x v="3"/>
    <n v="2.7"/>
    <x v="1"/>
    <n v="21"/>
    <n v="20"/>
  </r>
  <r>
    <s v="VTA03301"/>
    <x v="77"/>
    <n v="19"/>
    <x v="0"/>
    <x v="0"/>
    <x v="2"/>
    <x v="2"/>
    <x v="639"/>
    <s v="Córdoba Shopping"/>
    <x v="3"/>
    <x v="21"/>
    <x v="1"/>
    <s v=""/>
    <x v="0"/>
    <x v="1"/>
    <n v="901.09"/>
    <x v="1"/>
    <n v="3604.36"/>
    <s v="Take Away"/>
    <x v="0"/>
    <x v="1"/>
    <s v="Efectivo"/>
    <x v="0"/>
    <x v="1"/>
    <n v="0"/>
    <x v="1"/>
    <s v="Happy Hour"/>
    <x v="5"/>
    <x v="0"/>
    <x v="0"/>
    <n v="14.6"/>
    <x v="2"/>
    <n v="36"/>
    <n v="32"/>
  </r>
  <r>
    <s v="VTA03424"/>
    <x v="77"/>
    <n v="19"/>
    <x v="0"/>
    <x v="0"/>
    <x v="2"/>
    <x v="2"/>
    <x v="572"/>
    <s v="Avenida Colón 608"/>
    <x v="2"/>
    <x v="35"/>
    <x v="9"/>
    <s v="Venti"/>
    <x v="4"/>
    <x v="3"/>
    <n v="1705.42"/>
    <x v="0"/>
    <n v="8527.1"/>
    <s v="Delivery"/>
    <x v="1"/>
    <x v="2"/>
    <s v="Efectivo"/>
    <x v="0"/>
    <x v="0"/>
    <n v="0"/>
    <x v="3"/>
    <s v="Combo"/>
    <x v="5"/>
    <x v="1"/>
    <x v="1"/>
    <n v="7.4"/>
    <x v="2"/>
    <n v="14"/>
    <n v="9"/>
  </r>
  <r>
    <s v="VTA03466"/>
    <x v="77"/>
    <n v="19"/>
    <x v="0"/>
    <x v="0"/>
    <x v="2"/>
    <x v="2"/>
    <x v="399"/>
    <s v="Córdoba Shopping"/>
    <x v="3"/>
    <x v="12"/>
    <x v="4"/>
    <s v="Pequeño"/>
    <x v="2"/>
    <x v="2"/>
    <n v="1887.81"/>
    <x v="0"/>
    <n v="1887.81"/>
    <s v="En tienda"/>
    <x v="0"/>
    <x v="0"/>
    <s v="Efectivo"/>
    <x v="0"/>
    <x v="0"/>
    <n v="10"/>
    <x v="0"/>
    <s v="2x1"/>
    <x v="3"/>
    <x v="2"/>
    <x v="1"/>
    <n v="6.1"/>
    <x v="0"/>
    <n v="32"/>
    <n v="31"/>
  </r>
  <r>
    <s v="VTA03897"/>
    <x v="77"/>
    <n v="19"/>
    <x v="0"/>
    <x v="0"/>
    <x v="2"/>
    <x v="2"/>
    <x v="353"/>
    <s v="Córdoba Shopping"/>
    <x v="3"/>
    <x v="0"/>
    <x v="0"/>
    <s v=""/>
    <x v="0"/>
    <x v="4"/>
    <n v="1413.21"/>
    <x v="0"/>
    <n v="2826.42"/>
    <s v="En tienda"/>
    <x v="0"/>
    <x v="0"/>
    <s v="Efectivo"/>
    <x v="0"/>
    <x v="1"/>
    <n v="0"/>
    <x v="1"/>
    <s v="Happy Hour"/>
    <x v="4"/>
    <x v="2"/>
    <x v="1"/>
    <n v="8.5"/>
    <x v="0"/>
    <n v="42"/>
    <n v="40"/>
  </r>
  <r>
    <s v="VTA03956"/>
    <x v="77"/>
    <n v="19"/>
    <x v="0"/>
    <x v="0"/>
    <x v="2"/>
    <x v="2"/>
    <x v="697"/>
    <s v="Avenida Colón 608"/>
    <x v="2"/>
    <x v="1"/>
    <x v="1"/>
    <s v=""/>
    <x v="0"/>
    <x v="4"/>
    <n v="907.05"/>
    <x v="1"/>
    <n v="1814.1"/>
    <s v="En tienda"/>
    <x v="0"/>
    <x v="0"/>
    <s v="Efectivo"/>
    <x v="0"/>
    <x v="1"/>
    <n v="0"/>
    <x v="0"/>
    <s v="2x1"/>
    <x v="1"/>
    <x v="2"/>
    <x v="1"/>
    <n v="8.1999999999999993"/>
    <x v="2"/>
    <n v="20"/>
    <n v="18"/>
  </r>
  <r>
    <s v="VTA04024"/>
    <x v="77"/>
    <n v="19"/>
    <x v="0"/>
    <x v="0"/>
    <x v="2"/>
    <x v="2"/>
    <x v="61"/>
    <s v="Córdoba Shopping"/>
    <x v="3"/>
    <x v="3"/>
    <x v="3"/>
    <s v=""/>
    <x v="0"/>
    <x v="2"/>
    <n v="1102.4100000000001"/>
    <x v="0"/>
    <n v="1102.4100000000001"/>
    <s v="Delivery"/>
    <x v="0"/>
    <x v="2"/>
    <s v="App"/>
    <x v="2"/>
    <x v="1"/>
    <n v="0"/>
    <x v="0"/>
    <s v="2x1"/>
    <x v="5"/>
    <x v="1"/>
    <x v="0"/>
    <n v="14.7"/>
    <x v="0"/>
    <n v="44"/>
    <n v="43"/>
  </r>
  <r>
    <s v="VTA04027"/>
    <x v="77"/>
    <n v="19"/>
    <x v="0"/>
    <x v="0"/>
    <x v="2"/>
    <x v="2"/>
    <x v="672"/>
    <s v="San Lorenzo 25, Nueva Córdoba"/>
    <x v="0"/>
    <x v="10"/>
    <x v="8"/>
    <s v="Grande"/>
    <x v="3"/>
    <x v="4"/>
    <n v="1952.92"/>
    <x v="0"/>
    <n v="3905.84"/>
    <s v="En tienda"/>
    <x v="0"/>
    <x v="0"/>
    <s v="Tarjeta"/>
    <x v="1"/>
    <x v="0"/>
    <n v="15"/>
    <x v="2"/>
    <s v="Ninguna"/>
    <x v="0"/>
    <x v="0"/>
    <x v="2"/>
    <n v="12.6"/>
    <x v="4"/>
    <n v="13"/>
    <n v="11"/>
  </r>
  <r>
    <s v="VTA04073"/>
    <x v="77"/>
    <n v="19"/>
    <x v="0"/>
    <x v="0"/>
    <x v="2"/>
    <x v="2"/>
    <x v="424"/>
    <s v="Córdoba Shopping"/>
    <x v="3"/>
    <x v="3"/>
    <x v="3"/>
    <s v=""/>
    <x v="0"/>
    <x v="2"/>
    <n v="1399.44"/>
    <x v="0"/>
    <n v="1399.44"/>
    <s v="Take Away"/>
    <x v="0"/>
    <x v="1"/>
    <s v="App"/>
    <x v="2"/>
    <x v="0"/>
    <n v="0"/>
    <x v="2"/>
    <s v="Ninguna"/>
    <x v="0"/>
    <x v="2"/>
    <x v="1"/>
    <n v="9.6"/>
    <x v="0"/>
    <n v="38"/>
    <n v="37"/>
  </r>
  <r>
    <s v="VTA04130"/>
    <x v="77"/>
    <n v="19"/>
    <x v="0"/>
    <x v="0"/>
    <x v="2"/>
    <x v="2"/>
    <x v="458"/>
    <s v="San Lorenzo 25, Nueva Córdoba"/>
    <x v="0"/>
    <x v="6"/>
    <x v="5"/>
    <s v=""/>
    <x v="0"/>
    <x v="2"/>
    <n v="2189.96"/>
    <x v="2"/>
    <n v="2189.96"/>
    <s v="Delivery"/>
    <x v="0"/>
    <x v="2"/>
    <s v="Efectivo"/>
    <x v="0"/>
    <x v="1"/>
    <n v="0"/>
    <x v="0"/>
    <s v="2x1"/>
    <x v="2"/>
    <x v="0"/>
    <x v="1"/>
    <n v="6.3"/>
    <x v="4"/>
    <n v="40"/>
    <n v="39"/>
  </r>
  <r>
    <s v="VTA04321"/>
    <x v="77"/>
    <n v="19"/>
    <x v="0"/>
    <x v="0"/>
    <x v="2"/>
    <x v="2"/>
    <x v="672"/>
    <s v="Avenida Colón 608"/>
    <x v="2"/>
    <x v="8"/>
    <x v="0"/>
    <s v=""/>
    <x v="0"/>
    <x v="3"/>
    <n v="1149.24"/>
    <x v="0"/>
    <n v="5746.2"/>
    <s v="En tienda"/>
    <x v="1"/>
    <x v="0"/>
    <s v="App"/>
    <x v="2"/>
    <x v="0"/>
    <n v="15"/>
    <x v="2"/>
    <s v="Ninguna"/>
    <x v="5"/>
    <x v="2"/>
    <x v="1"/>
    <n v="8.4"/>
    <x v="1"/>
    <n v="30"/>
    <n v="25"/>
  </r>
  <r>
    <s v="VTA04400"/>
    <x v="77"/>
    <n v="19"/>
    <x v="0"/>
    <x v="0"/>
    <x v="2"/>
    <x v="2"/>
    <x v="644"/>
    <s v="Calle San Lorenzo 47"/>
    <x v="1"/>
    <x v="6"/>
    <x v="5"/>
    <s v=""/>
    <x v="0"/>
    <x v="0"/>
    <n v="1939.18"/>
    <x v="0"/>
    <n v="5817.54"/>
    <s v="En tienda"/>
    <x v="1"/>
    <x v="0"/>
    <s v="Tarjeta"/>
    <x v="1"/>
    <x v="0"/>
    <n v="10"/>
    <x v="2"/>
    <s v="Ninguna"/>
    <x v="5"/>
    <x v="2"/>
    <x v="1"/>
    <n v="5.4"/>
    <x v="4"/>
    <n v="20"/>
    <n v="17"/>
  </r>
  <r>
    <s v="VTA04544"/>
    <x v="77"/>
    <n v="19"/>
    <x v="0"/>
    <x v="0"/>
    <x v="2"/>
    <x v="2"/>
    <x v="486"/>
    <s v="San Lorenzo 25, Nueva Córdoba"/>
    <x v="0"/>
    <x v="2"/>
    <x v="2"/>
    <s v=""/>
    <x v="0"/>
    <x v="1"/>
    <n v="941.01"/>
    <x v="1"/>
    <n v="3764.04"/>
    <s v="En tienda"/>
    <x v="0"/>
    <x v="0"/>
    <s v="Efectivo"/>
    <x v="0"/>
    <x v="0"/>
    <n v="10"/>
    <x v="1"/>
    <s v="Happy Hour"/>
    <x v="4"/>
    <x v="2"/>
    <x v="1"/>
    <n v="8"/>
    <x v="3"/>
    <n v="48"/>
    <n v="44"/>
  </r>
  <r>
    <s v="VTA04708"/>
    <x v="77"/>
    <n v="19"/>
    <x v="0"/>
    <x v="0"/>
    <x v="2"/>
    <x v="2"/>
    <x v="285"/>
    <s v="Calle San Lorenzo 47"/>
    <x v="1"/>
    <x v="14"/>
    <x v="6"/>
    <s v=""/>
    <x v="0"/>
    <x v="4"/>
    <n v="2502.5500000000002"/>
    <x v="2"/>
    <n v="5005.1000000000004"/>
    <s v="Take Away"/>
    <x v="1"/>
    <x v="1"/>
    <s v="Tarjeta"/>
    <x v="1"/>
    <x v="0"/>
    <n v="0"/>
    <x v="2"/>
    <s v="Ninguna"/>
    <x v="2"/>
    <x v="1"/>
    <x v="2"/>
    <n v="11.9"/>
    <x v="4"/>
    <n v="13"/>
    <n v="11"/>
  </r>
  <r>
    <s v="VTA04848"/>
    <x v="77"/>
    <n v="19"/>
    <x v="0"/>
    <x v="0"/>
    <x v="2"/>
    <x v="2"/>
    <x v="223"/>
    <s v="Avenida Colón 608"/>
    <x v="2"/>
    <x v="19"/>
    <x v="7"/>
    <s v=""/>
    <x v="0"/>
    <x v="1"/>
    <n v="2396.7600000000002"/>
    <x v="2"/>
    <n v="9587.0400000000009"/>
    <s v="Delivery"/>
    <x v="1"/>
    <x v="2"/>
    <s v="Tarjeta"/>
    <x v="1"/>
    <x v="1"/>
    <n v="0"/>
    <x v="0"/>
    <s v="2x1"/>
    <x v="3"/>
    <x v="1"/>
    <x v="3"/>
    <n v="4.0999999999999996"/>
    <x v="0"/>
    <n v="27"/>
    <n v="23"/>
  </r>
  <r>
    <s v="VTA04912"/>
    <x v="77"/>
    <n v="19"/>
    <x v="0"/>
    <x v="0"/>
    <x v="2"/>
    <x v="2"/>
    <x v="505"/>
    <s v="San Lorenzo 25, Nueva Córdoba"/>
    <x v="0"/>
    <x v="5"/>
    <x v="4"/>
    <s v="Venti"/>
    <x v="4"/>
    <x v="0"/>
    <n v="1645.25"/>
    <x v="0"/>
    <n v="4935.75"/>
    <s v="Delivery"/>
    <x v="0"/>
    <x v="2"/>
    <s v="App"/>
    <x v="2"/>
    <x v="0"/>
    <n v="10"/>
    <x v="1"/>
    <s v="Happy Hour"/>
    <x v="1"/>
    <x v="2"/>
    <x v="0"/>
    <n v="13.6"/>
    <x v="3"/>
    <n v="47"/>
    <n v="44"/>
  </r>
  <r>
    <s v="VTA00111"/>
    <x v="78"/>
    <n v="20"/>
    <x v="1"/>
    <x v="1"/>
    <x v="2"/>
    <x v="2"/>
    <x v="806"/>
    <s v="Córdoba Shopping"/>
    <x v="3"/>
    <x v="14"/>
    <x v="6"/>
    <s v=""/>
    <x v="0"/>
    <x v="3"/>
    <n v="3143.3"/>
    <x v="3"/>
    <n v="15716.5"/>
    <s v="Take Away"/>
    <x v="3"/>
    <x v="1"/>
    <s v="Efectivo"/>
    <x v="0"/>
    <x v="0"/>
    <n v="15"/>
    <x v="3"/>
    <s v="Combo"/>
    <x v="1"/>
    <x v="1"/>
    <x v="2"/>
    <n v="10.1"/>
    <x v="0"/>
    <n v="46"/>
    <n v="41"/>
  </r>
  <r>
    <s v="VTA00170"/>
    <x v="78"/>
    <n v="20"/>
    <x v="1"/>
    <x v="1"/>
    <x v="2"/>
    <x v="2"/>
    <x v="798"/>
    <s v="San Lorenzo 25, Nueva Córdoba"/>
    <x v="0"/>
    <x v="12"/>
    <x v="4"/>
    <s v="Venti"/>
    <x v="4"/>
    <x v="3"/>
    <n v="1799.72"/>
    <x v="0"/>
    <n v="8998.6"/>
    <s v="En tienda"/>
    <x v="1"/>
    <x v="0"/>
    <s v="Efectivo"/>
    <x v="0"/>
    <x v="0"/>
    <n v="0"/>
    <x v="0"/>
    <s v="2x1"/>
    <x v="1"/>
    <x v="2"/>
    <x v="1"/>
    <n v="6.3"/>
    <x v="2"/>
    <n v="23"/>
    <n v="18"/>
  </r>
  <r>
    <s v="VTA00190"/>
    <x v="78"/>
    <n v="20"/>
    <x v="1"/>
    <x v="1"/>
    <x v="2"/>
    <x v="2"/>
    <x v="563"/>
    <s v="Córdoba Shopping"/>
    <x v="3"/>
    <x v="22"/>
    <x v="9"/>
    <s v="Venti"/>
    <x v="4"/>
    <x v="4"/>
    <n v="1491.65"/>
    <x v="0"/>
    <n v="2983.3"/>
    <s v="Delivery"/>
    <x v="0"/>
    <x v="2"/>
    <s v="Tarjeta"/>
    <x v="1"/>
    <x v="0"/>
    <n v="10"/>
    <x v="0"/>
    <s v="2x1"/>
    <x v="3"/>
    <x v="0"/>
    <x v="1"/>
    <n v="5.4"/>
    <x v="1"/>
    <n v="30"/>
    <n v="28"/>
  </r>
  <r>
    <s v="VTA00423"/>
    <x v="78"/>
    <n v="20"/>
    <x v="1"/>
    <x v="1"/>
    <x v="2"/>
    <x v="2"/>
    <x v="695"/>
    <s v="San Lorenzo 25, Nueva Córdoba"/>
    <x v="0"/>
    <x v="14"/>
    <x v="6"/>
    <s v=""/>
    <x v="0"/>
    <x v="2"/>
    <n v="2742.44"/>
    <x v="2"/>
    <n v="2742.44"/>
    <s v="Take Away"/>
    <x v="0"/>
    <x v="1"/>
    <s v="App"/>
    <x v="2"/>
    <x v="1"/>
    <n v="0"/>
    <x v="2"/>
    <s v="Ninguna"/>
    <x v="4"/>
    <x v="1"/>
    <x v="3"/>
    <n v="2.7"/>
    <x v="1"/>
    <n v="32"/>
    <n v="31"/>
  </r>
  <r>
    <s v="VTA00492"/>
    <x v="78"/>
    <n v="20"/>
    <x v="1"/>
    <x v="1"/>
    <x v="2"/>
    <x v="2"/>
    <x v="166"/>
    <s v="San Lorenzo 25, Nueva Córdoba"/>
    <x v="0"/>
    <x v="20"/>
    <x v="2"/>
    <s v=""/>
    <x v="0"/>
    <x v="1"/>
    <n v="908.1"/>
    <x v="1"/>
    <n v="3632.4"/>
    <s v="Take Away"/>
    <x v="0"/>
    <x v="1"/>
    <s v="Tarjeta"/>
    <x v="1"/>
    <x v="0"/>
    <n v="10"/>
    <x v="3"/>
    <s v="Combo"/>
    <x v="3"/>
    <x v="2"/>
    <x v="0"/>
    <n v="13.8"/>
    <x v="4"/>
    <n v="43"/>
    <n v="39"/>
  </r>
  <r>
    <s v="VTA00694"/>
    <x v="78"/>
    <n v="20"/>
    <x v="1"/>
    <x v="1"/>
    <x v="2"/>
    <x v="2"/>
    <x v="11"/>
    <s v="Avenida Colón 608"/>
    <x v="2"/>
    <x v="24"/>
    <x v="9"/>
    <s v="Grande"/>
    <x v="3"/>
    <x v="0"/>
    <n v="1347.62"/>
    <x v="0"/>
    <n v="4042.86"/>
    <s v="Take Away"/>
    <x v="0"/>
    <x v="1"/>
    <s v="Tarjeta"/>
    <x v="1"/>
    <x v="0"/>
    <n v="0"/>
    <x v="3"/>
    <s v="Combo"/>
    <x v="1"/>
    <x v="0"/>
    <x v="0"/>
    <n v="13.1"/>
    <x v="1"/>
    <n v="14"/>
    <n v="11"/>
  </r>
  <r>
    <s v="VTA01015"/>
    <x v="78"/>
    <n v="20"/>
    <x v="1"/>
    <x v="1"/>
    <x v="2"/>
    <x v="2"/>
    <x v="67"/>
    <s v="Avenida Colón 608"/>
    <x v="2"/>
    <x v="20"/>
    <x v="2"/>
    <s v=""/>
    <x v="0"/>
    <x v="1"/>
    <n v="1178.44"/>
    <x v="0"/>
    <n v="4713.76"/>
    <s v="Delivery"/>
    <x v="0"/>
    <x v="2"/>
    <s v="App"/>
    <x v="2"/>
    <x v="0"/>
    <n v="0"/>
    <x v="3"/>
    <s v="Combo"/>
    <x v="0"/>
    <x v="1"/>
    <x v="3"/>
    <n v="2.2000000000000002"/>
    <x v="2"/>
    <n v="40"/>
    <n v="36"/>
  </r>
  <r>
    <s v="VTA01040"/>
    <x v="78"/>
    <n v="20"/>
    <x v="1"/>
    <x v="1"/>
    <x v="2"/>
    <x v="2"/>
    <x v="470"/>
    <s v="San Lorenzo 25, Nueva Córdoba"/>
    <x v="0"/>
    <x v="3"/>
    <x v="3"/>
    <s v=""/>
    <x v="0"/>
    <x v="0"/>
    <n v="1478.2"/>
    <x v="0"/>
    <n v="4434.6000000000004"/>
    <s v="En tienda"/>
    <x v="0"/>
    <x v="0"/>
    <s v="Tarjeta"/>
    <x v="1"/>
    <x v="0"/>
    <n v="0"/>
    <x v="2"/>
    <s v="Ninguna"/>
    <x v="0"/>
    <x v="2"/>
    <x v="1"/>
    <n v="8.1"/>
    <x v="2"/>
    <n v="20"/>
    <n v="17"/>
  </r>
  <r>
    <s v="VTA01189"/>
    <x v="78"/>
    <n v="20"/>
    <x v="1"/>
    <x v="1"/>
    <x v="2"/>
    <x v="2"/>
    <x v="243"/>
    <s v="San Lorenzo 25, Nueva Córdoba"/>
    <x v="0"/>
    <x v="11"/>
    <x v="9"/>
    <s v="Tall"/>
    <x v="1"/>
    <x v="4"/>
    <n v="1206.31"/>
    <x v="0"/>
    <n v="2412.62"/>
    <s v="En tienda"/>
    <x v="0"/>
    <x v="0"/>
    <s v="App"/>
    <x v="2"/>
    <x v="0"/>
    <n v="15"/>
    <x v="3"/>
    <s v="Combo"/>
    <x v="1"/>
    <x v="1"/>
    <x v="3"/>
    <n v="2.2999999999999998"/>
    <x v="4"/>
    <n v="45"/>
    <n v="43"/>
  </r>
  <r>
    <s v="VTA01248"/>
    <x v="78"/>
    <n v="20"/>
    <x v="1"/>
    <x v="1"/>
    <x v="2"/>
    <x v="2"/>
    <x v="728"/>
    <s v="Calle San Lorenzo 47"/>
    <x v="1"/>
    <x v="6"/>
    <x v="5"/>
    <s v=""/>
    <x v="0"/>
    <x v="2"/>
    <n v="1603.17"/>
    <x v="0"/>
    <n v="1603.17"/>
    <s v="Take Away"/>
    <x v="0"/>
    <x v="1"/>
    <s v="App"/>
    <x v="2"/>
    <x v="0"/>
    <n v="15"/>
    <x v="1"/>
    <s v="Happy Hour"/>
    <x v="2"/>
    <x v="1"/>
    <x v="1"/>
    <n v="7.5"/>
    <x v="4"/>
    <n v="13"/>
    <n v="12"/>
  </r>
  <r>
    <s v="VTA01368"/>
    <x v="78"/>
    <n v="20"/>
    <x v="1"/>
    <x v="1"/>
    <x v="2"/>
    <x v="2"/>
    <x v="134"/>
    <s v="San Lorenzo 25, Nueva Córdoba"/>
    <x v="0"/>
    <x v="3"/>
    <x v="3"/>
    <s v=""/>
    <x v="0"/>
    <x v="4"/>
    <n v="1405.43"/>
    <x v="0"/>
    <n v="2810.86"/>
    <s v="Take Away"/>
    <x v="0"/>
    <x v="1"/>
    <s v="Tarjeta"/>
    <x v="1"/>
    <x v="1"/>
    <n v="0"/>
    <x v="2"/>
    <s v="Ninguna"/>
    <x v="5"/>
    <x v="1"/>
    <x v="3"/>
    <n v="2.8"/>
    <x v="1"/>
    <n v="46"/>
    <n v="44"/>
  </r>
  <r>
    <s v="VTA01382"/>
    <x v="78"/>
    <n v="20"/>
    <x v="1"/>
    <x v="1"/>
    <x v="2"/>
    <x v="2"/>
    <x v="472"/>
    <s v="San Lorenzo 25, Nueva Córdoba"/>
    <x v="0"/>
    <x v="3"/>
    <x v="3"/>
    <s v=""/>
    <x v="0"/>
    <x v="1"/>
    <n v="1692.2"/>
    <x v="0"/>
    <n v="6768.8"/>
    <s v="En tienda"/>
    <x v="1"/>
    <x v="0"/>
    <s v="App"/>
    <x v="2"/>
    <x v="0"/>
    <n v="10"/>
    <x v="2"/>
    <s v="Ninguna"/>
    <x v="5"/>
    <x v="1"/>
    <x v="3"/>
    <n v="4.3"/>
    <x v="4"/>
    <n v="19"/>
    <n v="15"/>
  </r>
  <r>
    <s v="VTA01622"/>
    <x v="78"/>
    <n v="20"/>
    <x v="1"/>
    <x v="1"/>
    <x v="2"/>
    <x v="2"/>
    <x v="585"/>
    <s v="Avenida Colón 608"/>
    <x v="2"/>
    <x v="3"/>
    <x v="3"/>
    <s v=""/>
    <x v="0"/>
    <x v="2"/>
    <n v="1355.81"/>
    <x v="0"/>
    <n v="1355.81"/>
    <s v="Delivery"/>
    <x v="0"/>
    <x v="2"/>
    <s v="App"/>
    <x v="2"/>
    <x v="1"/>
    <n v="0"/>
    <x v="3"/>
    <s v="Combo"/>
    <x v="1"/>
    <x v="2"/>
    <x v="3"/>
    <n v="4.9000000000000004"/>
    <x v="4"/>
    <n v="18"/>
    <n v="17"/>
  </r>
  <r>
    <s v="VTA01625"/>
    <x v="78"/>
    <n v="20"/>
    <x v="1"/>
    <x v="1"/>
    <x v="2"/>
    <x v="2"/>
    <x v="293"/>
    <s v="Córdoba Shopping"/>
    <x v="3"/>
    <x v="6"/>
    <x v="5"/>
    <s v=""/>
    <x v="0"/>
    <x v="2"/>
    <n v="2098.33"/>
    <x v="2"/>
    <n v="2098.33"/>
    <s v="Delivery"/>
    <x v="0"/>
    <x v="2"/>
    <s v="Efectivo"/>
    <x v="0"/>
    <x v="0"/>
    <n v="15"/>
    <x v="3"/>
    <s v="Combo"/>
    <x v="3"/>
    <x v="0"/>
    <x v="1"/>
    <n v="7.5"/>
    <x v="3"/>
    <n v="40"/>
    <n v="39"/>
  </r>
  <r>
    <s v="VTA01638"/>
    <x v="78"/>
    <n v="20"/>
    <x v="1"/>
    <x v="1"/>
    <x v="2"/>
    <x v="2"/>
    <x v="41"/>
    <s v="Avenida Colón 608"/>
    <x v="2"/>
    <x v="8"/>
    <x v="0"/>
    <s v=""/>
    <x v="0"/>
    <x v="2"/>
    <n v="1228.49"/>
    <x v="0"/>
    <n v="1228.49"/>
    <s v="Take Away"/>
    <x v="0"/>
    <x v="1"/>
    <s v="Tarjeta"/>
    <x v="1"/>
    <x v="0"/>
    <n v="10"/>
    <x v="3"/>
    <s v="Combo"/>
    <x v="0"/>
    <x v="1"/>
    <x v="1"/>
    <n v="5.2"/>
    <x v="4"/>
    <n v="26"/>
    <n v="25"/>
  </r>
  <r>
    <s v="VTA02178"/>
    <x v="78"/>
    <n v="20"/>
    <x v="1"/>
    <x v="1"/>
    <x v="2"/>
    <x v="2"/>
    <x v="706"/>
    <s v="Córdoba Shopping"/>
    <x v="3"/>
    <x v="23"/>
    <x v="10"/>
    <s v=""/>
    <x v="0"/>
    <x v="1"/>
    <n v="1488.37"/>
    <x v="0"/>
    <n v="5953.48"/>
    <s v="Take Away"/>
    <x v="1"/>
    <x v="1"/>
    <s v="App"/>
    <x v="2"/>
    <x v="0"/>
    <n v="10"/>
    <x v="1"/>
    <s v="Happy Hour"/>
    <x v="2"/>
    <x v="0"/>
    <x v="1"/>
    <n v="7.5"/>
    <x v="1"/>
    <n v="32"/>
    <n v="28"/>
  </r>
  <r>
    <s v="VTA02278"/>
    <x v="78"/>
    <n v="20"/>
    <x v="1"/>
    <x v="1"/>
    <x v="2"/>
    <x v="2"/>
    <x v="208"/>
    <s v="Avenida Colón 608"/>
    <x v="2"/>
    <x v="23"/>
    <x v="10"/>
    <s v=""/>
    <x v="0"/>
    <x v="4"/>
    <n v="1515.21"/>
    <x v="0"/>
    <n v="3030.42"/>
    <s v="Delivery"/>
    <x v="0"/>
    <x v="2"/>
    <s v="App"/>
    <x v="2"/>
    <x v="1"/>
    <n v="0"/>
    <x v="0"/>
    <s v="2x1"/>
    <x v="0"/>
    <x v="0"/>
    <x v="1"/>
    <n v="8.5"/>
    <x v="4"/>
    <n v="49"/>
    <n v="47"/>
  </r>
  <r>
    <s v="VTA02320"/>
    <x v="78"/>
    <n v="20"/>
    <x v="1"/>
    <x v="1"/>
    <x v="2"/>
    <x v="2"/>
    <x v="674"/>
    <s v="Córdoba Shopping"/>
    <x v="3"/>
    <x v="35"/>
    <x v="9"/>
    <s v="Pequeño"/>
    <x v="2"/>
    <x v="1"/>
    <n v="1689.6"/>
    <x v="0"/>
    <n v="6758.4"/>
    <s v="En tienda"/>
    <x v="1"/>
    <x v="0"/>
    <s v="App"/>
    <x v="2"/>
    <x v="1"/>
    <n v="0"/>
    <x v="0"/>
    <s v="2x1"/>
    <x v="3"/>
    <x v="1"/>
    <x v="2"/>
    <n v="11.3"/>
    <x v="3"/>
    <n v="33"/>
    <n v="29"/>
  </r>
  <r>
    <s v="VTA02321"/>
    <x v="78"/>
    <n v="20"/>
    <x v="1"/>
    <x v="1"/>
    <x v="2"/>
    <x v="2"/>
    <x v="463"/>
    <s v="Avenida Colón 608"/>
    <x v="2"/>
    <x v="8"/>
    <x v="0"/>
    <s v=""/>
    <x v="0"/>
    <x v="4"/>
    <n v="1183.68"/>
    <x v="0"/>
    <n v="2367.36"/>
    <s v="Delivery"/>
    <x v="0"/>
    <x v="2"/>
    <s v="App"/>
    <x v="2"/>
    <x v="0"/>
    <n v="15"/>
    <x v="0"/>
    <s v="2x1"/>
    <x v="0"/>
    <x v="0"/>
    <x v="1"/>
    <n v="9"/>
    <x v="4"/>
    <n v="39"/>
    <n v="37"/>
  </r>
  <r>
    <s v="VTA02357"/>
    <x v="78"/>
    <n v="20"/>
    <x v="1"/>
    <x v="1"/>
    <x v="2"/>
    <x v="2"/>
    <x v="604"/>
    <s v="Calle San Lorenzo 47"/>
    <x v="1"/>
    <x v="11"/>
    <x v="9"/>
    <s v="Venti"/>
    <x v="4"/>
    <x v="1"/>
    <n v="1416.69"/>
    <x v="0"/>
    <n v="5666.76"/>
    <s v="Take Away"/>
    <x v="1"/>
    <x v="1"/>
    <s v="App"/>
    <x v="2"/>
    <x v="1"/>
    <n v="0"/>
    <x v="2"/>
    <s v="Ninguna"/>
    <x v="1"/>
    <x v="0"/>
    <x v="2"/>
    <n v="11.1"/>
    <x v="4"/>
    <n v="44"/>
    <n v="40"/>
  </r>
  <r>
    <s v="VTA02608"/>
    <x v="78"/>
    <n v="20"/>
    <x v="1"/>
    <x v="1"/>
    <x v="2"/>
    <x v="2"/>
    <x v="288"/>
    <s v="San Lorenzo 25, Nueva Córdoba"/>
    <x v="0"/>
    <x v="8"/>
    <x v="0"/>
    <s v=""/>
    <x v="0"/>
    <x v="1"/>
    <n v="1121.5999999999999"/>
    <x v="0"/>
    <n v="4486.3999999999996"/>
    <s v="Take Away"/>
    <x v="0"/>
    <x v="1"/>
    <s v="Efectivo"/>
    <x v="0"/>
    <x v="0"/>
    <n v="0"/>
    <x v="3"/>
    <s v="Combo"/>
    <x v="3"/>
    <x v="0"/>
    <x v="3"/>
    <n v="3.1"/>
    <x v="4"/>
    <n v="33"/>
    <n v="29"/>
  </r>
  <r>
    <s v="VTA02796"/>
    <x v="78"/>
    <n v="20"/>
    <x v="1"/>
    <x v="1"/>
    <x v="2"/>
    <x v="2"/>
    <x v="823"/>
    <s v="San Lorenzo 25, Nueva Córdoba"/>
    <x v="0"/>
    <x v="10"/>
    <x v="8"/>
    <s v="Grande"/>
    <x v="3"/>
    <x v="1"/>
    <n v="2017.41"/>
    <x v="2"/>
    <n v="8069.64"/>
    <s v="Take Away"/>
    <x v="1"/>
    <x v="1"/>
    <s v="Tarjeta"/>
    <x v="1"/>
    <x v="0"/>
    <n v="0"/>
    <x v="0"/>
    <s v="2x1"/>
    <x v="5"/>
    <x v="1"/>
    <x v="1"/>
    <n v="8.1999999999999993"/>
    <x v="3"/>
    <n v="28"/>
    <n v="24"/>
  </r>
  <r>
    <s v="VTA02800"/>
    <x v="78"/>
    <n v="20"/>
    <x v="1"/>
    <x v="1"/>
    <x v="2"/>
    <x v="2"/>
    <x v="40"/>
    <s v="Córdoba Shopping"/>
    <x v="3"/>
    <x v="3"/>
    <x v="3"/>
    <s v=""/>
    <x v="0"/>
    <x v="0"/>
    <n v="1538.31"/>
    <x v="0"/>
    <n v="4614.93"/>
    <s v="Delivery"/>
    <x v="0"/>
    <x v="2"/>
    <s v="Efectivo"/>
    <x v="0"/>
    <x v="1"/>
    <n v="0"/>
    <x v="2"/>
    <s v="Ninguna"/>
    <x v="4"/>
    <x v="2"/>
    <x v="3"/>
    <n v="2.5"/>
    <x v="3"/>
    <n v="15"/>
    <n v="12"/>
  </r>
  <r>
    <s v="VTA02853"/>
    <x v="78"/>
    <n v="20"/>
    <x v="1"/>
    <x v="1"/>
    <x v="2"/>
    <x v="2"/>
    <x v="109"/>
    <s v="San Lorenzo 25, Nueva Córdoba"/>
    <x v="0"/>
    <x v="24"/>
    <x v="9"/>
    <s v="Tall"/>
    <x v="1"/>
    <x v="2"/>
    <n v="1405.69"/>
    <x v="0"/>
    <n v="1405.69"/>
    <s v="Take Away"/>
    <x v="0"/>
    <x v="1"/>
    <s v="Efectivo"/>
    <x v="0"/>
    <x v="1"/>
    <n v="0"/>
    <x v="1"/>
    <s v="Happy Hour"/>
    <x v="3"/>
    <x v="0"/>
    <x v="1"/>
    <n v="6.7"/>
    <x v="1"/>
    <n v="49"/>
    <n v="48"/>
  </r>
  <r>
    <s v="VTA02957"/>
    <x v="78"/>
    <n v="20"/>
    <x v="1"/>
    <x v="1"/>
    <x v="2"/>
    <x v="2"/>
    <x v="349"/>
    <s v="Córdoba Shopping"/>
    <x v="3"/>
    <x v="23"/>
    <x v="10"/>
    <s v=""/>
    <x v="0"/>
    <x v="2"/>
    <n v="1882.75"/>
    <x v="0"/>
    <n v="1882.75"/>
    <s v="Delivery"/>
    <x v="0"/>
    <x v="2"/>
    <s v="Efectivo"/>
    <x v="0"/>
    <x v="0"/>
    <n v="10"/>
    <x v="3"/>
    <s v="Combo"/>
    <x v="2"/>
    <x v="2"/>
    <x v="0"/>
    <n v="14.2"/>
    <x v="4"/>
    <n v="31"/>
    <n v="30"/>
  </r>
  <r>
    <s v="VTA03013"/>
    <x v="78"/>
    <n v="20"/>
    <x v="1"/>
    <x v="1"/>
    <x v="2"/>
    <x v="2"/>
    <x v="318"/>
    <s v="San Lorenzo 25, Nueva Córdoba"/>
    <x v="0"/>
    <x v="33"/>
    <x v="4"/>
    <s v="Tall"/>
    <x v="1"/>
    <x v="3"/>
    <n v="1512.42"/>
    <x v="0"/>
    <n v="7562.1"/>
    <s v="En tienda"/>
    <x v="1"/>
    <x v="0"/>
    <s v="Tarjeta"/>
    <x v="1"/>
    <x v="1"/>
    <n v="0"/>
    <x v="3"/>
    <s v="Combo"/>
    <x v="2"/>
    <x v="0"/>
    <x v="2"/>
    <n v="12.1"/>
    <x v="0"/>
    <n v="15"/>
    <n v="10"/>
  </r>
  <r>
    <s v="VTA03146"/>
    <x v="78"/>
    <n v="20"/>
    <x v="1"/>
    <x v="1"/>
    <x v="2"/>
    <x v="2"/>
    <x v="107"/>
    <s v="Calle San Lorenzo 47"/>
    <x v="1"/>
    <x v="12"/>
    <x v="4"/>
    <s v="Venti"/>
    <x v="4"/>
    <x v="0"/>
    <n v="1512.72"/>
    <x v="0"/>
    <n v="4538.16"/>
    <s v="Delivery"/>
    <x v="0"/>
    <x v="2"/>
    <s v="App"/>
    <x v="2"/>
    <x v="0"/>
    <n v="15"/>
    <x v="1"/>
    <s v="Happy Hour"/>
    <x v="4"/>
    <x v="0"/>
    <x v="0"/>
    <n v="13.6"/>
    <x v="0"/>
    <n v="25"/>
    <n v="22"/>
  </r>
  <r>
    <s v="VTA03171"/>
    <x v="78"/>
    <n v="20"/>
    <x v="1"/>
    <x v="1"/>
    <x v="2"/>
    <x v="2"/>
    <x v="756"/>
    <s v="Córdoba Shopping"/>
    <x v="3"/>
    <x v="20"/>
    <x v="2"/>
    <s v=""/>
    <x v="0"/>
    <x v="4"/>
    <n v="1201.79"/>
    <x v="0"/>
    <n v="2403.58"/>
    <s v="Delivery"/>
    <x v="0"/>
    <x v="2"/>
    <s v="App"/>
    <x v="2"/>
    <x v="0"/>
    <n v="0"/>
    <x v="3"/>
    <s v="Combo"/>
    <x v="1"/>
    <x v="2"/>
    <x v="1"/>
    <n v="8"/>
    <x v="1"/>
    <n v="34"/>
    <n v="32"/>
  </r>
  <r>
    <s v="VTA03400"/>
    <x v="78"/>
    <n v="20"/>
    <x v="1"/>
    <x v="1"/>
    <x v="2"/>
    <x v="2"/>
    <x v="417"/>
    <s v="Avenida Colón 608"/>
    <x v="2"/>
    <x v="10"/>
    <x v="8"/>
    <s v="Venti"/>
    <x v="4"/>
    <x v="4"/>
    <n v="1573.38"/>
    <x v="0"/>
    <n v="3146.76"/>
    <s v="Delivery"/>
    <x v="0"/>
    <x v="2"/>
    <s v="Tarjeta"/>
    <x v="1"/>
    <x v="0"/>
    <n v="0"/>
    <x v="2"/>
    <s v="Ninguna"/>
    <x v="4"/>
    <x v="2"/>
    <x v="2"/>
    <n v="10.9"/>
    <x v="2"/>
    <n v="38"/>
    <n v="36"/>
  </r>
  <r>
    <s v="VTA03401"/>
    <x v="78"/>
    <n v="20"/>
    <x v="1"/>
    <x v="1"/>
    <x v="2"/>
    <x v="2"/>
    <x v="715"/>
    <s v="Calle San Lorenzo 47"/>
    <x v="1"/>
    <x v="3"/>
    <x v="3"/>
    <s v=""/>
    <x v="0"/>
    <x v="2"/>
    <n v="1415.09"/>
    <x v="0"/>
    <n v="1415.09"/>
    <s v="Take Away"/>
    <x v="0"/>
    <x v="1"/>
    <s v="Efectivo"/>
    <x v="0"/>
    <x v="1"/>
    <n v="0"/>
    <x v="3"/>
    <s v="Combo"/>
    <x v="0"/>
    <x v="1"/>
    <x v="1"/>
    <n v="7.3"/>
    <x v="1"/>
    <n v="43"/>
    <n v="42"/>
  </r>
  <r>
    <s v="VTA03438"/>
    <x v="78"/>
    <n v="20"/>
    <x v="1"/>
    <x v="1"/>
    <x v="2"/>
    <x v="2"/>
    <x v="78"/>
    <s v="Córdoba Shopping"/>
    <x v="3"/>
    <x v="16"/>
    <x v="4"/>
    <s v="Pequeño"/>
    <x v="2"/>
    <x v="1"/>
    <n v="1585.12"/>
    <x v="0"/>
    <n v="6340.48"/>
    <s v="Delivery"/>
    <x v="1"/>
    <x v="2"/>
    <s v="Efectivo"/>
    <x v="0"/>
    <x v="1"/>
    <n v="0"/>
    <x v="0"/>
    <s v="2x1"/>
    <x v="5"/>
    <x v="1"/>
    <x v="2"/>
    <n v="12.7"/>
    <x v="0"/>
    <n v="20"/>
    <n v="16"/>
  </r>
  <r>
    <s v="VTA03453"/>
    <x v="78"/>
    <n v="20"/>
    <x v="1"/>
    <x v="1"/>
    <x v="2"/>
    <x v="2"/>
    <x v="360"/>
    <s v="Córdoba Shopping"/>
    <x v="3"/>
    <x v="19"/>
    <x v="7"/>
    <s v=""/>
    <x v="0"/>
    <x v="4"/>
    <n v="2598.98"/>
    <x v="2"/>
    <n v="5197.96"/>
    <s v="Delivery"/>
    <x v="1"/>
    <x v="2"/>
    <s v="App"/>
    <x v="2"/>
    <x v="1"/>
    <n v="0"/>
    <x v="3"/>
    <s v="Combo"/>
    <x v="4"/>
    <x v="1"/>
    <x v="2"/>
    <n v="12.6"/>
    <x v="2"/>
    <n v="14"/>
    <n v="12"/>
  </r>
  <r>
    <s v="VTA03504"/>
    <x v="78"/>
    <n v="20"/>
    <x v="1"/>
    <x v="1"/>
    <x v="2"/>
    <x v="2"/>
    <x v="59"/>
    <s v="Avenida Colón 608"/>
    <x v="2"/>
    <x v="3"/>
    <x v="3"/>
    <s v=""/>
    <x v="0"/>
    <x v="3"/>
    <n v="1287.28"/>
    <x v="0"/>
    <n v="6436.4"/>
    <s v="Delivery"/>
    <x v="1"/>
    <x v="2"/>
    <s v="App"/>
    <x v="2"/>
    <x v="0"/>
    <n v="0"/>
    <x v="0"/>
    <s v="2x1"/>
    <x v="3"/>
    <x v="0"/>
    <x v="2"/>
    <n v="10.199999999999999"/>
    <x v="1"/>
    <n v="20"/>
    <n v="15"/>
  </r>
  <r>
    <s v="VTA03540"/>
    <x v="78"/>
    <n v="20"/>
    <x v="1"/>
    <x v="1"/>
    <x v="2"/>
    <x v="2"/>
    <x v="456"/>
    <s v="Córdoba Shopping"/>
    <x v="3"/>
    <x v="6"/>
    <x v="5"/>
    <s v=""/>
    <x v="0"/>
    <x v="0"/>
    <n v="1904.45"/>
    <x v="0"/>
    <n v="5713.35"/>
    <s v="En tienda"/>
    <x v="1"/>
    <x v="0"/>
    <s v="App"/>
    <x v="2"/>
    <x v="0"/>
    <n v="10"/>
    <x v="2"/>
    <s v="Ninguna"/>
    <x v="0"/>
    <x v="1"/>
    <x v="1"/>
    <n v="9.6"/>
    <x v="0"/>
    <n v="40"/>
    <n v="37"/>
  </r>
  <r>
    <s v="VTA03619"/>
    <x v="78"/>
    <n v="20"/>
    <x v="1"/>
    <x v="1"/>
    <x v="2"/>
    <x v="2"/>
    <x v="262"/>
    <s v="Calle San Lorenzo 47"/>
    <x v="1"/>
    <x v="8"/>
    <x v="0"/>
    <s v=""/>
    <x v="0"/>
    <x v="3"/>
    <n v="1390.99"/>
    <x v="0"/>
    <n v="6954.95"/>
    <s v="En tienda"/>
    <x v="1"/>
    <x v="0"/>
    <s v="Efectivo"/>
    <x v="0"/>
    <x v="1"/>
    <n v="0"/>
    <x v="0"/>
    <s v="2x1"/>
    <x v="5"/>
    <x v="2"/>
    <x v="1"/>
    <n v="6.4"/>
    <x v="1"/>
    <n v="30"/>
    <n v="25"/>
  </r>
  <r>
    <s v="VTA03620"/>
    <x v="78"/>
    <n v="20"/>
    <x v="1"/>
    <x v="1"/>
    <x v="2"/>
    <x v="2"/>
    <x v="659"/>
    <s v="Avenida Colón 608"/>
    <x v="2"/>
    <x v="1"/>
    <x v="1"/>
    <s v=""/>
    <x v="0"/>
    <x v="1"/>
    <n v="865.14"/>
    <x v="1"/>
    <n v="3460.56"/>
    <s v="En tienda"/>
    <x v="0"/>
    <x v="0"/>
    <s v="Tarjeta"/>
    <x v="1"/>
    <x v="1"/>
    <n v="0"/>
    <x v="0"/>
    <s v="2x1"/>
    <x v="1"/>
    <x v="2"/>
    <x v="0"/>
    <n v="14"/>
    <x v="4"/>
    <n v="12"/>
    <n v="8"/>
  </r>
  <r>
    <s v="VTA03814"/>
    <x v="78"/>
    <n v="20"/>
    <x v="1"/>
    <x v="1"/>
    <x v="2"/>
    <x v="2"/>
    <x v="719"/>
    <s v="Córdoba Shopping"/>
    <x v="3"/>
    <x v="10"/>
    <x v="8"/>
    <s v="Grande"/>
    <x v="3"/>
    <x v="0"/>
    <n v="2061.98"/>
    <x v="2"/>
    <n v="6185.94"/>
    <s v="Delivery"/>
    <x v="1"/>
    <x v="2"/>
    <s v="Tarjeta"/>
    <x v="1"/>
    <x v="1"/>
    <n v="0"/>
    <x v="0"/>
    <s v="2x1"/>
    <x v="4"/>
    <x v="2"/>
    <x v="1"/>
    <n v="7.8"/>
    <x v="1"/>
    <n v="14"/>
    <n v="11"/>
  </r>
  <r>
    <s v="VTA03889"/>
    <x v="78"/>
    <n v="20"/>
    <x v="1"/>
    <x v="1"/>
    <x v="2"/>
    <x v="2"/>
    <x v="405"/>
    <s v="San Lorenzo 25, Nueva Córdoba"/>
    <x v="0"/>
    <x v="25"/>
    <x v="2"/>
    <s v=""/>
    <x v="0"/>
    <x v="0"/>
    <n v="1379.73"/>
    <x v="0"/>
    <n v="4139.1899999999996"/>
    <s v="Take Away"/>
    <x v="0"/>
    <x v="1"/>
    <s v="App"/>
    <x v="2"/>
    <x v="1"/>
    <n v="0"/>
    <x v="1"/>
    <s v="Happy Hour"/>
    <x v="4"/>
    <x v="1"/>
    <x v="1"/>
    <n v="9.3000000000000007"/>
    <x v="2"/>
    <n v="18"/>
    <n v="15"/>
  </r>
  <r>
    <s v="VTA04110"/>
    <x v="78"/>
    <n v="20"/>
    <x v="1"/>
    <x v="1"/>
    <x v="2"/>
    <x v="2"/>
    <x v="126"/>
    <s v="Avenida Colón 608"/>
    <x v="2"/>
    <x v="3"/>
    <x v="3"/>
    <s v=""/>
    <x v="0"/>
    <x v="2"/>
    <n v="1443.01"/>
    <x v="0"/>
    <n v="1443.01"/>
    <s v="Delivery"/>
    <x v="0"/>
    <x v="2"/>
    <s v="App"/>
    <x v="2"/>
    <x v="1"/>
    <n v="0"/>
    <x v="2"/>
    <s v="Ninguna"/>
    <x v="1"/>
    <x v="1"/>
    <x v="3"/>
    <n v="2.8"/>
    <x v="1"/>
    <n v="41"/>
    <n v="40"/>
  </r>
  <r>
    <s v="VTA04160"/>
    <x v="78"/>
    <n v="20"/>
    <x v="1"/>
    <x v="1"/>
    <x v="2"/>
    <x v="2"/>
    <x v="351"/>
    <s v="Avenida Colón 608"/>
    <x v="2"/>
    <x v="6"/>
    <x v="5"/>
    <s v=""/>
    <x v="0"/>
    <x v="0"/>
    <n v="1715.48"/>
    <x v="0"/>
    <n v="5146.4399999999996"/>
    <s v="Delivery"/>
    <x v="1"/>
    <x v="2"/>
    <s v="Efectivo"/>
    <x v="0"/>
    <x v="1"/>
    <n v="0"/>
    <x v="0"/>
    <s v="2x1"/>
    <x v="0"/>
    <x v="2"/>
    <x v="0"/>
    <n v="13.6"/>
    <x v="4"/>
    <n v="29"/>
    <n v="26"/>
  </r>
  <r>
    <s v="VTA04470"/>
    <x v="78"/>
    <n v="20"/>
    <x v="1"/>
    <x v="1"/>
    <x v="2"/>
    <x v="2"/>
    <x v="664"/>
    <s v="Avenida Colón 608"/>
    <x v="2"/>
    <x v="0"/>
    <x v="0"/>
    <s v=""/>
    <x v="0"/>
    <x v="3"/>
    <n v="1313.64"/>
    <x v="0"/>
    <n v="6568.2"/>
    <s v="Delivery"/>
    <x v="1"/>
    <x v="2"/>
    <s v="Efectivo"/>
    <x v="0"/>
    <x v="0"/>
    <n v="0"/>
    <x v="1"/>
    <s v="Happy Hour"/>
    <x v="5"/>
    <x v="1"/>
    <x v="1"/>
    <n v="5.6"/>
    <x v="1"/>
    <n v="39"/>
    <n v="34"/>
  </r>
  <r>
    <s v="VTA04525"/>
    <x v="78"/>
    <n v="20"/>
    <x v="1"/>
    <x v="1"/>
    <x v="2"/>
    <x v="2"/>
    <x v="164"/>
    <s v="Avenida Colón 608"/>
    <x v="2"/>
    <x v="6"/>
    <x v="5"/>
    <s v=""/>
    <x v="0"/>
    <x v="2"/>
    <n v="1863.01"/>
    <x v="0"/>
    <n v="1863.01"/>
    <s v="Take Away"/>
    <x v="0"/>
    <x v="1"/>
    <s v="App"/>
    <x v="2"/>
    <x v="1"/>
    <n v="0"/>
    <x v="1"/>
    <s v="Happy Hour"/>
    <x v="1"/>
    <x v="1"/>
    <x v="2"/>
    <n v="11.8"/>
    <x v="4"/>
    <n v="35"/>
    <n v="34"/>
  </r>
  <r>
    <s v="VTA04638"/>
    <x v="78"/>
    <n v="20"/>
    <x v="1"/>
    <x v="1"/>
    <x v="2"/>
    <x v="2"/>
    <x v="399"/>
    <s v="San Lorenzo 25, Nueva Córdoba"/>
    <x v="0"/>
    <x v="10"/>
    <x v="8"/>
    <s v="Pequeño"/>
    <x v="2"/>
    <x v="3"/>
    <n v="1517.91"/>
    <x v="0"/>
    <n v="7589.55"/>
    <s v="En tienda"/>
    <x v="1"/>
    <x v="0"/>
    <s v="App"/>
    <x v="2"/>
    <x v="0"/>
    <n v="0"/>
    <x v="0"/>
    <s v="2x1"/>
    <x v="5"/>
    <x v="0"/>
    <x v="0"/>
    <n v="14.7"/>
    <x v="0"/>
    <n v="37"/>
    <n v="32"/>
  </r>
  <r>
    <s v="VTA04762"/>
    <x v="78"/>
    <n v="20"/>
    <x v="1"/>
    <x v="1"/>
    <x v="2"/>
    <x v="2"/>
    <x v="173"/>
    <s v="San Lorenzo 25, Nueva Córdoba"/>
    <x v="0"/>
    <x v="8"/>
    <x v="0"/>
    <s v=""/>
    <x v="0"/>
    <x v="0"/>
    <n v="1073.32"/>
    <x v="0"/>
    <n v="3219.96"/>
    <s v="Delivery"/>
    <x v="0"/>
    <x v="2"/>
    <s v="Tarjeta"/>
    <x v="1"/>
    <x v="0"/>
    <n v="0"/>
    <x v="3"/>
    <s v="Combo"/>
    <x v="2"/>
    <x v="2"/>
    <x v="3"/>
    <n v="4.9000000000000004"/>
    <x v="1"/>
    <n v="46"/>
    <n v="43"/>
  </r>
  <r>
    <s v="VTA04765"/>
    <x v="78"/>
    <n v="20"/>
    <x v="1"/>
    <x v="1"/>
    <x v="2"/>
    <x v="2"/>
    <x v="615"/>
    <s v="Córdoba Shopping"/>
    <x v="3"/>
    <x v="6"/>
    <x v="5"/>
    <s v=""/>
    <x v="0"/>
    <x v="2"/>
    <n v="2155.84"/>
    <x v="2"/>
    <n v="2155.84"/>
    <s v="Delivery"/>
    <x v="0"/>
    <x v="2"/>
    <s v="Efectivo"/>
    <x v="0"/>
    <x v="0"/>
    <n v="0"/>
    <x v="0"/>
    <s v="2x1"/>
    <x v="0"/>
    <x v="0"/>
    <x v="3"/>
    <n v="2.9"/>
    <x v="4"/>
    <n v="26"/>
    <n v="25"/>
  </r>
  <r>
    <s v="VTA00018"/>
    <x v="79"/>
    <n v="21"/>
    <x v="2"/>
    <x v="2"/>
    <x v="2"/>
    <x v="2"/>
    <x v="56"/>
    <s v="Córdoba Shopping"/>
    <x v="3"/>
    <x v="8"/>
    <x v="0"/>
    <s v=""/>
    <x v="0"/>
    <x v="2"/>
    <n v="1252.47"/>
    <x v="0"/>
    <n v="1252.47"/>
    <s v="Take Away"/>
    <x v="0"/>
    <x v="1"/>
    <s v="App"/>
    <x v="2"/>
    <x v="1"/>
    <n v="0"/>
    <x v="2"/>
    <s v="Ninguna"/>
    <x v="5"/>
    <x v="1"/>
    <x v="1"/>
    <n v="9.3000000000000007"/>
    <x v="1"/>
    <n v="11"/>
    <n v="10"/>
  </r>
  <r>
    <s v="VTA00129"/>
    <x v="79"/>
    <n v="21"/>
    <x v="2"/>
    <x v="2"/>
    <x v="2"/>
    <x v="2"/>
    <x v="758"/>
    <s v="San Lorenzo 25, Nueva Córdoba"/>
    <x v="0"/>
    <x v="1"/>
    <x v="1"/>
    <s v=""/>
    <x v="0"/>
    <x v="1"/>
    <n v="916.37"/>
    <x v="1"/>
    <n v="3665.48"/>
    <s v="Delivery"/>
    <x v="0"/>
    <x v="2"/>
    <s v="App"/>
    <x v="2"/>
    <x v="1"/>
    <n v="0"/>
    <x v="1"/>
    <s v="Happy Hour"/>
    <x v="4"/>
    <x v="0"/>
    <x v="0"/>
    <n v="13.9"/>
    <x v="2"/>
    <n v="49"/>
    <n v="45"/>
  </r>
  <r>
    <s v="VTA00279"/>
    <x v="79"/>
    <n v="21"/>
    <x v="2"/>
    <x v="2"/>
    <x v="2"/>
    <x v="2"/>
    <x v="315"/>
    <s v="San Lorenzo 25, Nueva Córdoba"/>
    <x v="0"/>
    <x v="7"/>
    <x v="6"/>
    <s v=""/>
    <x v="0"/>
    <x v="2"/>
    <n v="2546.0300000000002"/>
    <x v="2"/>
    <n v="2546.0300000000002"/>
    <s v="Take Away"/>
    <x v="0"/>
    <x v="1"/>
    <s v="Efectivo"/>
    <x v="0"/>
    <x v="0"/>
    <n v="15"/>
    <x v="3"/>
    <s v="Combo"/>
    <x v="5"/>
    <x v="1"/>
    <x v="1"/>
    <n v="7.2"/>
    <x v="4"/>
    <n v="39"/>
    <n v="38"/>
  </r>
  <r>
    <s v="VTA00419"/>
    <x v="79"/>
    <n v="21"/>
    <x v="2"/>
    <x v="2"/>
    <x v="2"/>
    <x v="2"/>
    <x v="105"/>
    <s v="Córdoba Shopping"/>
    <x v="3"/>
    <x v="10"/>
    <x v="8"/>
    <s v="Venti"/>
    <x v="4"/>
    <x v="3"/>
    <n v="1966.87"/>
    <x v="0"/>
    <n v="9834.35"/>
    <s v="En tienda"/>
    <x v="1"/>
    <x v="0"/>
    <s v="Efectivo"/>
    <x v="0"/>
    <x v="1"/>
    <n v="0"/>
    <x v="2"/>
    <s v="Ninguna"/>
    <x v="1"/>
    <x v="1"/>
    <x v="0"/>
    <n v="13.4"/>
    <x v="1"/>
    <n v="40"/>
    <n v="35"/>
  </r>
  <r>
    <s v="VTA00602"/>
    <x v="79"/>
    <n v="21"/>
    <x v="2"/>
    <x v="2"/>
    <x v="2"/>
    <x v="2"/>
    <x v="450"/>
    <s v="Córdoba Shopping"/>
    <x v="3"/>
    <x v="2"/>
    <x v="2"/>
    <s v=""/>
    <x v="0"/>
    <x v="2"/>
    <n v="1076.02"/>
    <x v="0"/>
    <n v="1076.02"/>
    <s v="En tienda"/>
    <x v="0"/>
    <x v="0"/>
    <s v="Efectivo"/>
    <x v="0"/>
    <x v="1"/>
    <n v="0"/>
    <x v="1"/>
    <s v="Happy Hour"/>
    <x v="3"/>
    <x v="1"/>
    <x v="1"/>
    <n v="8.6"/>
    <x v="3"/>
    <n v="39"/>
    <n v="38"/>
  </r>
  <r>
    <s v="VTA00653"/>
    <x v="79"/>
    <n v="21"/>
    <x v="2"/>
    <x v="2"/>
    <x v="2"/>
    <x v="2"/>
    <x v="542"/>
    <s v="Avenida Colón 608"/>
    <x v="2"/>
    <x v="6"/>
    <x v="5"/>
    <s v=""/>
    <x v="0"/>
    <x v="3"/>
    <n v="1972.27"/>
    <x v="0"/>
    <n v="9861.35"/>
    <s v="En tienda"/>
    <x v="1"/>
    <x v="0"/>
    <s v="Tarjeta"/>
    <x v="1"/>
    <x v="1"/>
    <n v="0"/>
    <x v="2"/>
    <s v="Ninguna"/>
    <x v="3"/>
    <x v="1"/>
    <x v="1"/>
    <n v="5.4"/>
    <x v="2"/>
    <n v="48"/>
    <n v="43"/>
  </r>
  <r>
    <s v="VTA00863"/>
    <x v="79"/>
    <n v="21"/>
    <x v="2"/>
    <x v="2"/>
    <x v="2"/>
    <x v="2"/>
    <x v="284"/>
    <s v="Calle San Lorenzo 47"/>
    <x v="1"/>
    <x v="3"/>
    <x v="3"/>
    <s v=""/>
    <x v="0"/>
    <x v="2"/>
    <n v="1576.63"/>
    <x v="0"/>
    <n v="1576.63"/>
    <s v="Delivery"/>
    <x v="0"/>
    <x v="2"/>
    <s v="Tarjeta"/>
    <x v="1"/>
    <x v="0"/>
    <n v="0"/>
    <x v="0"/>
    <s v="2x1"/>
    <x v="3"/>
    <x v="2"/>
    <x v="0"/>
    <n v="13"/>
    <x v="3"/>
    <n v="34"/>
    <n v="33"/>
  </r>
  <r>
    <s v="VTA00917"/>
    <x v="79"/>
    <n v="21"/>
    <x v="2"/>
    <x v="2"/>
    <x v="2"/>
    <x v="2"/>
    <x v="482"/>
    <s v="Avenida Colón 608"/>
    <x v="2"/>
    <x v="10"/>
    <x v="8"/>
    <s v="Grande"/>
    <x v="3"/>
    <x v="2"/>
    <n v="1550.33"/>
    <x v="0"/>
    <n v="1550.33"/>
    <s v="Take Away"/>
    <x v="0"/>
    <x v="1"/>
    <s v="Tarjeta"/>
    <x v="1"/>
    <x v="1"/>
    <n v="0"/>
    <x v="3"/>
    <s v="Combo"/>
    <x v="4"/>
    <x v="1"/>
    <x v="3"/>
    <n v="3.1"/>
    <x v="3"/>
    <n v="17"/>
    <n v="16"/>
  </r>
  <r>
    <s v="VTA00944"/>
    <x v="79"/>
    <n v="21"/>
    <x v="2"/>
    <x v="2"/>
    <x v="2"/>
    <x v="2"/>
    <x v="419"/>
    <s v="Calle San Lorenzo 47"/>
    <x v="1"/>
    <x v="1"/>
    <x v="1"/>
    <s v=""/>
    <x v="0"/>
    <x v="3"/>
    <n v="1031.29"/>
    <x v="0"/>
    <n v="5156.45"/>
    <s v="Take Away"/>
    <x v="1"/>
    <x v="1"/>
    <s v="Efectivo"/>
    <x v="0"/>
    <x v="1"/>
    <n v="0"/>
    <x v="3"/>
    <s v="Combo"/>
    <x v="1"/>
    <x v="2"/>
    <x v="3"/>
    <n v="4.7"/>
    <x v="2"/>
    <n v="21"/>
    <n v="16"/>
  </r>
  <r>
    <s v="VTA01135"/>
    <x v="79"/>
    <n v="21"/>
    <x v="2"/>
    <x v="2"/>
    <x v="2"/>
    <x v="2"/>
    <x v="613"/>
    <s v="Córdoba Shopping"/>
    <x v="3"/>
    <x v="1"/>
    <x v="1"/>
    <s v=""/>
    <x v="0"/>
    <x v="0"/>
    <n v="1124.73"/>
    <x v="0"/>
    <n v="3374.19"/>
    <s v="Delivery"/>
    <x v="0"/>
    <x v="2"/>
    <s v="Efectivo"/>
    <x v="0"/>
    <x v="1"/>
    <n v="0"/>
    <x v="0"/>
    <s v="2x1"/>
    <x v="1"/>
    <x v="2"/>
    <x v="3"/>
    <n v="4.7"/>
    <x v="2"/>
    <n v="15"/>
    <n v="12"/>
  </r>
  <r>
    <s v="VTA01628"/>
    <x v="79"/>
    <n v="21"/>
    <x v="2"/>
    <x v="2"/>
    <x v="2"/>
    <x v="2"/>
    <x v="708"/>
    <s v="Avenida Colón 608"/>
    <x v="2"/>
    <x v="8"/>
    <x v="0"/>
    <s v=""/>
    <x v="0"/>
    <x v="1"/>
    <n v="1417.82"/>
    <x v="0"/>
    <n v="5671.28"/>
    <s v="Take Away"/>
    <x v="1"/>
    <x v="1"/>
    <s v="App"/>
    <x v="2"/>
    <x v="0"/>
    <n v="15"/>
    <x v="3"/>
    <s v="Combo"/>
    <x v="0"/>
    <x v="0"/>
    <x v="0"/>
    <n v="13.7"/>
    <x v="4"/>
    <n v="22"/>
    <n v="18"/>
  </r>
  <r>
    <s v="VTA01712"/>
    <x v="79"/>
    <n v="21"/>
    <x v="2"/>
    <x v="2"/>
    <x v="2"/>
    <x v="2"/>
    <x v="119"/>
    <s v="San Lorenzo 25, Nueva Córdoba"/>
    <x v="0"/>
    <x v="14"/>
    <x v="6"/>
    <s v=""/>
    <x v="0"/>
    <x v="1"/>
    <n v="2960.1"/>
    <x v="2"/>
    <n v="11840.4"/>
    <s v="En tienda"/>
    <x v="2"/>
    <x v="0"/>
    <s v="App"/>
    <x v="2"/>
    <x v="1"/>
    <n v="0"/>
    <x v="1"/>
    <s v="Happy Hour"/>
    <x v="5"/>
    <x v="0"/>
    <x v="3"/>
    <n v="4.0999999999999996"/>
    <x v="0"/>
    <n v="28"/>
    <n v="24"/>
  </r>
  <r>
    <s v="VTA01714"/>
    <x v="79"/>
    <n v="21"/>
    <x v="2"/>
    <x v="2"/>
    <x v="2"/>
    <x v="2"/>
    <x v="180"/>
    <s v="Avenida Colón 608"/>
    <x v="2"/>
    <x v="7"/>
    <x v="6"/>
    <s v=""/>
    <x v="0"/>
    <x v="3"/>
    <n v="3150.44"/>
    <x v="3"/>
    <n v="15752.2"/>
    <s v="Take Away"/>
    <x v="3"/>
    <x v="1"/>
    <s v="App"/>
    <x v="2"/>
    <x v="1"/>
    <n v="0"/>
    <x v="2"/>
    <s v="Ninguna"/>
    <x v="3"/>
    <x v="0"/>
    <x v="2"/>
    <n v="12.4"/>
    <x v="0"/>
    <n v="16"/>
    <n v="11"/>
  </r>
  <r>
    <s v="VTA01724"/>
    <x v="79"/>
    <n v="21"/>
    <x v="2"/>
    <x v="2"/>
    <x v="2"/>
    <x v="2"/>
    <x v="302"/>
    <s v="Calle San Lorenzo 47"/>
    <x v="1"/>
    <x v="29"/>
    <x v="9"/>
    <s v="Pequeño"/>
    <x v="2"/>
    <x v="1"/>
    <n v="1474.66"/>
    <x v="0"/>
    <n v="5898.64"/>
    <s v="Delivery"/>
    <x v="1"/>
    <x v="2"/>
    <s v="Efectivo"/>
    <x v="0"/>
    <x v="1"/>
    <n v="0"/>
    <x v="3"/>
    <s v="Combo"/>
    <x v="4"/>
    <x v="2"/>
    <x v="3"/>
    <n v="2.2000000000000002"/>
    <x v="4"/>
    <n v="29"/>
    <n v="25"/>
  </r>
  <r>
    <s v="VTA01726"/>
    <x v="79"/>
    <n v="21"/>
    <x v="2"/>
    <x v="2"/>
    <x v="2"/>
    <x v="2"/>
    <x v="330"/>
    <s v="San Lorenzo 25, Nueva Córdoba"/>
    <x v="0"/>
    <x v="6"/>
    <x v="5"/>
    <s v=""/>
    <x v="0"/>
    <x v="2"/>
    <n v="2103.0500000000002"/>
    <x v="2"/>
    <n v="2103.0500000000002"/>
    <s v="En tienda"/>
    <x v="0"/>
    <x v="0"/>
    <s v="Tarjeta"/>
    <x v="1"/>
    <x v="1"/>
    <n v="0"/>
    <x v="2"/>
    <s v="Ninguna"/>
    <x v="0"/>
    <x v="2"/>
    <x v="3"/>
    <n v="3"/>
    <x v="3"/>
    <n v="31"/>
    <n v="30"/>
  </r>
  <r>
    <s v="VTA01811"/>
    <x v="79"/>
    <n v="21"/>
    <x v="2"/>
    <x v="2"/>
    <x v="2"/>
    <x v="2"/>
    <x v="449"/>
    <s v="Córdoba Shopping"/>
    <x v="3"/>
    <x v="27"/>
    <x v="10"/>
    <s v=""/>
    <x v="0"/>
    <x v="4"/>
    <n v="1881.63"/>
    <x v="0"/>
    <n v="3763.26"/>
    <s v="En tienda"/>
    <x v="0"/>
    <x v="0"/>
    <s v="Tarjeta"/>
    <x v="1"/>
    <x v="0"/>
    <n v="10"/>
    <x v="0"/>
    <s v="2x1"/>
    <x v="0"/>
    <x v="2"/>
    <x v="3"/>
    <n v="3.1"/>
    <x v="1"/>
    <n v="36"/>
    <n v="34"/>
  </r>
  <r>
    <s v="VTA01823"/>
    <x v="79"/>
    <n v="21"/>
    <x v="2"/>
    <x v="2"/>
    <x v="2"/>
    <x v="2"/>
    <x v="347"/>
    <s v="San Lorenzo 25, Nueva Córdoba"/>
    <x v="0"/>
    <x v="34"/>
    <x v="4"/>
    <s v="Tall"/>
    <x v="1"/>
    <x v="4"/>
    <n v="1752.27"/>
    <x v="0"/>
    <n v="3504.54"/>
    <s v="Delivery"/>
    <x v="0"/>
    <x v="2"/>
    <s v="Efectivo"/>
    <x v="0"/>
    <x v="1"/>
    <n v="0"/>
    <x v="1"/>
    <s v="Happy Hour"/>
    <x v="1"/>
    <x v="0"/>
    <x v="3"/>
    <n v="4.5"/>
    <x v="4"/>
    <n v="37"/>
    <n v="35"/>
  </r>
  <r>
    <s v="VTA02192"/>
    <x v="79"/>
    <n v="21"/>
    <x v="2"/>
    <x v="2"/>
    <x v="2"/>
    <x v="2"/>
    <x v="807"/>
    <s v="Avenida Colón 608"/>
    <x v="2"/>
    <x v="22"/>
    <x v="9"/>
    <s v="Venti"/>
    <x v="4"/>
    <x v="1"/>
    <n v="1595.14"/>
    <x v="0"/>
    <n v="6380.56"/>
    <s v="Delivery"/>
    <x v="1"/>
    <x v="2"/>
    <s v="Efectivo"/>
    <x v="0"/>
    <x v="0"/>
    <n v="0"/>
    <x v="0"/>
    <s v="2x1"/>
    <x v="4"/>
    <x v="2"/>
    <x v="1"/>
    <n v="5.7"/>
    <x v="1"/>
    <n v="50"/>
    <n v="46"/>
  </r>
  <r>
    <s v="VTA02414"/>
    <x v="79"/>
    <n v="21"/>
    <x v="2"/>
    <x v="2"/>
    <x v="2"/>
    <x v="2"/>
    <x v="167"/>
    <s v="San Lorenzo 25, Nueva Córdoba"/>
    <x v="0"/>
    <x v="3"/>
    <x v="3"/>
    <s v=""/>
    <x v="0"/>
    <x v="0"/>
    <n v="1467.38"/>
    <x v="0"/>
    <n v="4402.1400000000003"/>
    <s v="Delivery"/>
    <x v="0"/>
    <x v="2"/>
    <s v="App"/>
    <x v="2"/>
    <x v="0"/>
    <n v="15"/>
    <x v="2"/>
    <s v="Ninguna"/>
    <x v="5"/>
    <x v="1"/>
    <x v="0"/>
    <n v="13.9"/>
    <x v="4"/>
    <n v="17"/>
    <n v="14"/>
  </r>
  <r>
    <s v="VTA02474"/>
    <x v="79"/>
    <n v="21"/>
    <x v="2"/>
    <x v="2"/>
    <x v="2"/>
    <x v="2"/>
    <x v="84"/>
    <s v="Calle San Lorenzo 47"/>
    <x v="1"/>
    <x v="8"/>
    <x v="0"/>
    <s v=""/>
    <x v="0"/>
    <x v="1"/>
    <n v="1007.2"/>
    <x v="0"/>
    <n v="4028.8"/>
    <s v="Take Away"/>
    <x v="0"/>
    <x v="1"/>
    <s v="Efectivo"/>
    <x v="0"/>
    <x v="1"/>
    <n v="0"/>
    <x v="2"/>
    <s v="Ninguna"/>
    <x v="3"/>
    <x v="1"/>
    <x v="0"/>
    <n v="14.7"/>
    <x v="2"/>
    <n v="36"/>
    <n v="32"/>
  </r>
  <r>
    <s v="VTA02821"/>
    <x v="79"/>
    <n v="21"/>
    <x v="2"/>
    <x v="2"/>
    <x v="2"/>
    <x v="2"/>
    <x v="172"/>
    <s v="San Lorenzo 25, Nueva Córdoba"/>
    <x v="0"/>
    <x v="1"/>
    <x v="1"/>
    <s v=""/>
    <x v="0"/>
    <x v="0"/>
    <n v="926.08"/>
    <x v="1"/>
    <n v="2778.24"/>
    <s v="En tienda"/>
    <x v="0"/>
    <x v="0"/>
    <s v="Efectivo"/>
    <x v="0"/>
    <x v="0"/>
    <n v="15"/>
    <x v="2"/>
    <s v="Ninguna"/>
    <x v="4"/>
    <x v="2"/>
    <x v="1"/>
    <n v="9.4"/>
    <x v="3"/>
    <n v="21"/>
    <n v="18"/>
  </r>
  <r>
    <s v="VTA02944"/>
    <x v="79"/>
    <n v="21"/>
    <x v="2"/>
    <x v="2"/>
    <x v="2"/>
    <x v="2"/>
    <x v="68"/>
    <s v="Córdoba Shopping"/>
    <x v="3"/>
    <x v="11"/>
    <x v="9"/>
    <s v="Pequeño"/>
    <x v="2"/>
    <x v="0"/>
    <n v="1688.13"/>
    <x v="0"/>
    <n v="5064.3900000000003"/>
    <s v="En tienda"/>
    <x v="1"/>
    <x v="0"/>
    <s v="App"/>
    <x v="2"/>
    <x v="0"/>
    <n v="15"/>
    <x v="0"/>
    <s v="2x1"/>
    <x v="3"/>
    <x v="1"/>
    <x v="1"/>
    <n v="6.2"/>
    <x v="1"/>
    <n v="10"/>
    <n v="7"/>
  </r>
  <r>
    <s v="VTA03214"/>
    <x v="79"/>
    <n v="21"/>
    <x v="2"/>
    <x v="2"/>
    <x v="2"/>
    <x v="2"/>
    <x v="521"/>
    <s v="Calle San Lorenzo 47"/>
    <x v="1"/>
    <x v="3"/>
    <x v="3"/>
    <s v=""/>
    <x v="0"/>
    <x v="1"/>
    <n v="1432.41"/>
    <x v="0"/>
    <n v="5729.64"/>
    <s v="En tienda"/>
    <x v="1"/>
    <x v="0"/>
    <s v="Efectivo"/>
    <x v="0"/>
    <x v="1"/>
    <n v="0"/>
    <x v="3"/>
    <s v="Combo"/>
    <x v="4"/>
    <x v="0"/>
    <x v="0"/>
    <n v="14.3"/>
    <x v="4"/>
    <n v="31"/>
    <n v="27"/>
  </r>
  <r>
    <s v="VTA03227"/>
    <x v="79"/>
    <n v="21"/>
    <x v="2"/>
    <x v="2"/>
    <x v="2"/>
    <x v="2"/>
    <x v="800"/>
    <s v="Avenida Colón 608"/>
    <x v="2"/>
    <x v="0"/>
    <x v="0"/>
    <s v=""/>
    <x v="0"/>
    <x v="1"/>
    <n v="1032.79"/>
    <x v="0"/>
    <n v="4131.16"/>
    <s v="Take Away"/>
    <x v="0"/>
    <x v="1"/>
    <s v="Efectivo"/>
    <x v="0"/>
    <x v="0"/>
    <n v="10"/>
    <x v="0"/>
    <s v="2x1"/>
    <x v="1"/>
    <x v="2"/>
    <x v="2"/>
    <n v="10.5"/>
    <x v="3"/>
    <n v="47"/>
    <n v="43"/>
  </r>
  <r>
    <s v="VTA03229"/>
    <x v="79"/>
    <n v="21"/>
    <x v="2"/>
    <x v="2"/>
    <x v="2"/>
    <x v="2"/>
    <x v="143"/>
    <s v="Calle San Lorenzo 47"/>
    <x v="1"/>
    <x v="23"/>
    <x v="10"/>
    <s v=""/>
    <x v="0"/>
    <x v="1"/>
    <n v="1828"/>
    <x v="0"/>
    <n v="7312"/>
    <s v="Delivery"/>
    <x v="1"/>
    <x v="2"/>
    <s v="Efectivo"/>
    <x v="0"/>
    <x v="0"/>
    <n v="15"/>
    <x v="1"/>
    <s v="Happy Hour"/>
    <x v="3"/>
    <x v="1"/>
    <x v="3"/>
    <n v="4.9000000000000004"/>
    <x v="0"/>
    <n v="40"/>
    <n v="36"/>
  </r>
  <r>
    <s v="VTA03253"/>
    <x v="79"/>
    <n v="21"/>
    <x v="2"/>
    <x v="2"/>
    <x v="2"/>
    <x v="2"/>
    <x v="807"/>
    <s v="San Lorenzo 25, Nueva Córdoba"/>
    <x v="0"/>
    <x v="7"/>
    <x v="6"/>
    <s v=""/>
    <x v="0"/>
    <x v="3"/>
    <n v="2523.88"/>
    <x v="2"/>
    <n v="12619.4"/>
    <s v="Delivery"/>
    <x v="2"/>
    <x v="2"/>
    <s v="Tarjeta"/>
    <x v="1"/>
    <x v="0"/>
    <n v="0"/>
    <x v="0"/>
    <s v="2x1"/>
    <x v="4"/>
    <x v="2"/>
    <x v="3"/>
    <n v="4.5999999999999996"/>
    <x v="4"/>
    <n v="48"/>
    <n v="43"/>
  </r>
  <r>
    <s v="VTA03275"/>
    <x v="79"/>
    <n v="21"/>
    <x v="2"/>
    <x v="2"/>
    <x v="2"/>
    <x v="2"/>
    <x v="287"/>
    <s v="Avenida Colón 608"/>
    <x v="2"/>
    <x v="18"/>
    <x v="9"/>
    <s v="Tall"/>
    <x v="1"/>
    <x v="1"/>
    <n v="1629.41"/>
    <x v="0"/>
    <n v="6517.64"/>
    <s v="En tienda"/>
    <x v="1"/>
    <x v="0"/>
    <s v="Tarjeta"/>
    <x v="1"/>
    <x v="0"/>
    <n v="10"/>
    <x v="2"/>
    <s v="Ninguna"/>
    <x v="2"/>
    <x v="2"/>
    <x v="3"/>
    <n v="2.4"/>
    <x v="1"/>
    <n v="50"/>
    <n v="46"/>
  </r>
  <r>
    <s v="VTA03474"/>
    <x v="79"/>
    <n v="21"/>
    <x v="2"/>
    <x v="2"/>
    <x v="2"/>
    <x v="2"/>
    <x v="763"/>
    <s v="Avenida Colón 608"/>
    <x v="2"/>
    <x v="10"/>
    <x v="8"/>
    <s v="Venti"/>
    <x v="4"/>
    <x v="4"/>
    <n v="1604.85"/>
    <x v="0"/>
    <n v="3209.7"/>
    <s v="Take Away"/>
    <x v="0"/>
    <x v="1"/>
    <s v="Tarjeta"/>
    <x v="1"/>
    <x v="0"/>
    <n v="15"/>
    <x v="1"/>
    <s v="Happy Hour"/>
    <x v="1"/>
    <x v="0"/>
    <x v="2"/>
    <n v="10.199999999999999"/>
    <x v="0"/>
    <n v="14"/>
    <n v="12"/>
  </r>
  <r>
    <s v="VTA03709"/>
    <x v="79"/>
    <n v="21"/>
    <x v="2"/>
    <x v="2"/>
    <x v="2"/>
    <x v="2"/>
    <x v="416"/>
    <s v="Avenida Colón 608"/>
    <x v="2"/>
    <x v="6"/>
    <x v="5"/>
    <s v=""/>
    <x v="0"/>
    <x v="4"/>
    <n v="1962.53"/>
    <x v="0"/>
    <n v="3925.06"/>
    <s v="Delivery"/>
    <x v="0"/>
    <x v="2"/>
    <s v="Tarjeta"/>
    <x v="1"/>
    <x v="1"/>
    <n v="0"/>
    <x v="2"/>
    <s v="Ninguna"/>
    <x v="1"/>
    <x v="0"/>
    <x v="1"/>
    <n v="5.0999999999999996"/>
    <x v="3"/>
    <n v="42"/>
    <n v="40"/>
  </r>
  <r>
    <s v="VTA03922"/>
    <x v="79"/>
    <n v="21"/>
    <x v="2"/>
    <x v="2"/>
    <x v="2"/>
    <x v="2"/>
    <x v="175"/>
    <s v="San Lorenzo 25, Nueva Córdoba"/>
    <x v="0"/>
    <x v="27"/>
    <x v="10"/>
    <s v=""/>
    <x v="0"/>
    <x v="3"/>
    <n v="1443.96"/>
    <x v="0"/>
    <n v="7219.8"/>
    <s v="En tienda"/>
    <x v="1"/>
    <x v="0"/>
    <s v="App"/>
    <x v="2"/>
    <x v="0"/>
    <n v="10"/>
    <x v="3"/>
    <s v="Combo"/>
    <x v="1"/>
    <x v="0"/>
    <x v="3"/>
    <n v="2.6"/>
    <x v="3"/>
    <n v="42"/>
    <n v="37"/>
  </r>
  <r>
    <s v="VTA03986"/>
    <x v="79"/>
    <n v="21"/>
    <x v="2"/>
    <x v="2"/>
    <x v="2"/>
    <x v="2"/>
    <x v="475"/>
    <s v="Calle San Lorenzo 47"/>
    <x v="1"/>
    <x v="6"/>
    <x v="5"/>
    <s v=""/>
    <x v="0"/>
    <x v="1"/>
    <n v="1618.23"/>
    <x v="0"/>
    <n v="6472.92"/>
    <s v="Delivery"/>
    <x v="1"/>
    <x v="2"/>
    <s v="Tarjeta"/>
    <x v="1"/>
    <x v="0"/>
    <n v="10"/>
    <x v="3"/>
    <s v="Combo"/>
    <x v="0"/>
    <x v="2"/>
    <x v="1"/>
    <n v="7.1"/>
    <x v="2"/>
    <n v="21"/>
    <n v="17"/>
  </r>
  <r>
    <s v="VTA04247"/>
    <x v="79"/>
    <n v="21"/>
    <x v="2"/>
    <x v="2"/>
    <x v="2"/>
    <x v="2"/>
    <x v="734"/>
    <s v="San Lorenzo 25, Nueva Córdoba"/>
    <x v="0"/>
    <x v="9"/>
    <x v="7"/>
    <s v=""/>
    <x v="0"/>
    <x v="3"/>
    <n v="2413.9699999999998"/>
    <x v="2"/>
    <n v="12069.85"/>
    <s v="En tienda"/>
    <x v="2"/>
    <x v="0"/>
    <s v="Tarjeta"/>
    <x v="1"/>
    <x v="1"/>
    <n v="0"/>
    <x v="0"/>
    <s v="2x1"/>
    <x v="4"/>
    <x v="0"/>
    <x v="1"/>
    <n v="8.6999999999999993"/>
    <x v="4"/>
    <n v="40"/>
    <n v="35"/>
  </r>
  <r>
    <s v="VTA04686"/>
    <x v="79"/>
    <n v="21"/>
    <x v="2"/>
    <x v="2"/>
    <x v="2"/>
    <x v="2"/>
    <x v="576"/>
    <s v="Córdoba Shopping"/>
    <x v="3"/>
    <x v="14"/>
    <x v="6"/>
    <s v=""/>
    <x v="0"/>
    <x v="3"/>
    <n v="2705.62"/>
    <x v="2"/>
    <n v="13528.1"/>
    <s v="En tienda"/>
    <x v="2"/>
    <x v="0"/>
    <s v="Tarjeta"/>
    <x v="1"/>
    <x v="0"/>
    <n v="15"/>
    <x v="2"/>
    <s v="Ninguna"/>
    <x v="0"/>
    <x v="1"/>
    <x v="3"/>
    <n v="3.7"/>
    <x v="4"/>
    <n v="33"/>
    <n v="28"/>
  </r>
  <r>
    <s v="VTA04697"/>
    <x v="79"/>
    <n v="21"/>
    <x v="2"/>
    <x v="2"/>
    <x v="2"/>
    <x v="2"/>
    <x v="27"/>
    <s v="San Lorenzo 25, Nueva Córdoba"/>
    <x v="0"/>
    <x v="10"/>
    <x v="8"/>
    <s v="Grande"/>
    <x v="3"/>
    <x v="4"/>
    <n v="1713.33"/>
    <x v="0"/>
    <n v="3426.66"/>
    <s v="En tienda"/>
    <x v="0"/>
    <x v="0"/>
    <s v="App"/>
    <x v="2"/>
    <x v="1"/>
    <n v="0"/>
    <x v="3"/>
    <s v="Combo"/>
    <x v="4"/>
    <x v="1"/>
    <x v="1"/>
    <n v="6.7"/>
    <x v="3"/>
    <n v="50"/>
    <n v="48"/>
  </r>
  <r>
    <s v="VTA04984"/>
    <x v="79"/>
    <n v="21"/>
    <x v="2"/>
    <x v="2"/>
    <x v="2"/>
    <x v="2"/>
    <x v="335"/>
    <s v="Avenida Colón 608"/>
    <x v="2"/>
    <x v="10"/>
    <x v="8"/>
    <s v="Tall"/>
    <x v="1"/>
    <x v="1"/>
    <n v="2055.8200000000002"/>
    <x v="2"/>
    <n v="8223.2800000000007"/>
    <s v="Delivery"/>
    <x v="1"/>
    <x v="2"/>
    <s v="Efectivo"/>
    <x v="0"/>
    <x v="0"/>
    <n v="10"/>
    <x v="3"/>
    <s v="Combo"/>
    <x v="1"/>
    <x v="2"/>
    <x v="2"/>
    <n v="10.199999999999999"/>
    <x v="0"/>
    <n v="29"/>
    <n v="25"/>
  </r>
  <r>
    <s v="VTA00056"/>
    <x v="80"/>
    <n v="22"/>
    <x v="3"/>
    <x v="3"/>
    <x v="2"/>
    <x v="2"/>
    <x v="342"/>
    <s v="San Lorenzo 25, Nueva Córdoba"/>
    <x v="0"/>
    <x v="9"/>
    <x v="7"/>
    <s v=""/>
    <x v="0"/>
    <x v="4"/>
    <n v="2359.63"/>
    <x v="2"/>
    <n v="4719.26"/>
    <s v="Delivery"/>
    <x v="0"/>
    <x v="2"/>
    <s v="Efectivo"/>
    <x v="0"/>
    <x v="1"/>
    <n v="0"/>
    <x v="2"/>
    <s v="Ninguna"/>
    <x v="0"/>
    <x v="0"/>
    <x v="1"/>
    <n v="7"/>
    <x v="4"/>
    <n v="32"/>
    <n v="30"/>
  </r>
  <r>
    <s v="VTA00117"/>
    <x v="80"/>
    <n v="22"/>
    <x v="3"/>
    <x v="3"/>
    <x v="2"/>
    <x v="2"/>
    <x v="179"/>
    <s v="San Lorenzo 25, Nueva Córdoba"/>
    <x v="0"/>
    <x v="26"/>
    <x v="9"/>
    <s v="Venti"/>
    <x v="4"/>
    <x v="4"/>
    <n v="1692.98"/>
    <x v="0"/>
    <n v="3385.96"/>
    <s v="En tienda"/>
    <x v="0"/>
    <x v="0"/>
    <s v="Tarjeta"/>
    <x v="1"/>
    <x v="0"/>
    <n v="10"/>
    <x v="0"/>
    <s v="2x1"/>
    <x v="0"/>
    <x v="2"/>
    <x v="2"/>
    <n v="12.6"/>
    <x v="4"/>
    <n v="16"/>
    <n v="14"/>
  </r>
  <r>
    <s v="VTA00289"/>
    <x v="80"/>
    <n v="22"/>
    <x v="3"/>
    <x v="3"/>
    <x v="2"/>
    <x v="2"/>
    <x v="587"/>
    <s v="Córdoba Shopping"/>
    <x v="3"/>
    <x v="3"/>
    <x v="3"/>
    <s v=""/>
    <x v="0"/>
    <x v="3"/>
    <n v="1405.81"/>
    <x v="0"/>
    <n v="7029.05"/>
    <s v="En tienda"/>
    <x v="1"/>
    <x v="0"/>
    <s v="Efectivo"/>
    <x v="0"/>
    <x v="1"/>
    <n v="0"/>
    <x v="1"/>
    <s v="Happy Hour"/>
    <x v="3"/>
    <x v="0"/>
    <x v="1"/>
    <n v="7"/>
    <x v="2"/>
    <n v="43"/>
    <n v="38"/>
  </r>
  <r>
    <s v="VTA00382"/>
    <x v="80"/>
    <n v="22"/>
    <x v="3"/>
    <x v="3"/>
    <x v="2"/>
    <x v="2"/>
    <x v="188"/>
    <s v="Avenida Colón 608"/>
    <x v="2"/>
    <x v="6"/>
    <x v="5"/>
    <s v=""/>
    <x v="0"/>
    <x v="4"/>
    <n v="2190.9899999999998"/>
    <x v="2"/>
    <n v="4381.9799999999996"/>
    <s v="Take Away"/>
    <x v="0"/>
    <x v="1"/>
    <s v="Tarjeta"/>
    <x v="1"/>
    <x v="0"/>
    <n v="10"/>
    <x v="1"/>
    <s v="Happy Hour"/>
    <x v="3"/>
    <x v="0"/>
    <x v="2"/>
    <n v="11.2"/>
    <x v="2"/>
    <n v="44"/>
    <n v="42"/>
  </r>
  <r>
    <s v="VTA00437"/>
    <x v="80"/>
    <n v="22"/>
    <x v="3"/>
    <x v="3"/>
    <x v="2"/>
    <x v="2"/>
    <x v="323"/>
    <s v="Avenida Colón 608"/>
    <x v="2"/>
    <x v="10"/>
    <x v="8"/>
    <s v="Tall"/>
    <x v="1"/>
    <x v="4"/>
    <n v="1735.79"/>
    <x v="0"/>
    <n v="3471.58"/>
    <s v="Delivery"/>
    <x v="0"/>
    <x v="2"/>
    <s v="Efectivo"/>
    <x v="0"/>
    <x v="0"/>
    <n v="15"/>
    <x v="1"/>
    <s v="Happy Hour"/>
    <x v="2"/>
    <x v="0"/>
    <x v="3"/>
    <n v="3.4"/>
    <x v="1"/>
    <n v="34"/>
    <n v="32"/>
  </r>
  <r>
    <s v="VTA00527"/>
    <x v="80"/>
    <n v="22"/>
    <x v="3"/>
    <x v="3"/>
    <x v="2"/>
    <x v="2"/>
    <x v="375"/>
    <s v="San Lorenzo 25, Nueva Córdoba"/>
    <x v="0"/>
    <x v="3"/>
    <x v="3"/>
    <s v=""/>
    <x v="0"/>
    <x v="0"/>
    <n v="1294.81"/>
    <x v="0"/>
    <n v="3884.43"/>
    <s v="Take Away"/>
    <x v="0"/>
    <x v="1"/>
    <s v="Efectivo"/>
    <x v="0"/>
    <x v="1"/>
    <n v="0"/>
    <x v="3"/>
    <s v="Combo"/>
    <x v="1"/>
    <x v="0"/>
    <x v="3"/>
    <n v="4.0999999999999996"/>
    <x v="2"/>
    <n v="24"/>
    <n v="21"/>
  </r>
  <r>
    <s v="VTA00530"/>
    <x v="80"/>
    <n v="22"/>
    <x v="3"/>
    <x v="3"/>
    <x v="2"/>
    <x v="2"/>
    <x v="659"/>
    <s v="San Lorenzo 25, Nueva Córdoba"/>
    <x v="0"/>
    <x v="0"/>
    <x v="0"/>
    <s v=""/>
    <x v="0"/>
    <x v="1"/>
    <n v="1485.86"/>
    <x v="0"/>
    <n v="5943.44"/>
    <s v="En tienda"/>
    <x v="1"/>
    <x v="0"/>
    <s v="Tarjeta"/>
    <x v="1"/>
    <x v="1"/>
    <n v="0"/>
    <x v="3"/>
    <s v="Combo"/>
    <x v="1"/>
    <x v="2"/>
    <x v="1"/>
    <n v="5.6"/>
    <x v="0"/>
    <n v="28"/>
    <n v="24"/>
  </r>
  <r>
    <s v="VTA00729"/>
    <x v="80"/>
    <n v="22"/>
    <x v="3"/>
    <x v="3"/>
    <x v="2"/>
    <x v="2"/>
    <x v="37"/>
    <s v="Avenida Colón 608"/>
    <x v="2"/>
    <x v="7"/>
    <x v="6"/>
    <s v=""/>
    <x v="0"/>
    <x v="3"/>
    <n v="2616.36"/>
    <x v="2"/>
    <n v="13081.8"/>
    <s v="En tienda"/>
    <x v="2"/>
    <x v="0"/>
    <s v="Efectivo"/>
    <x v="0"/>
    <x v="1"/>
    <n v="0"/>
    <x v="2"/>
    <s v="Ninguna"/>
    <x v="4"/>
    <x v="2"/>
    <x v="2"/>
    <n v="10.3"/>
    <x v="2"/>
    <n v="39"/>
    <n v="34"/>
  </r>
  <r>
    <s v="VTA00731"/>
    <x v="80"/>
    <n v="22"/>
    <x v="3"/>
    <x v="3"/>
    <x v="2"/>
    <x v="2"/>
    <x v="830"/>
    <s v="Calle San Lorenzo 47"/>
    <x v="1"/>
    <x v="1"/>
    <x v="1"/>
    <s v=""/>
    <x v="0"/>
    <x v="1"/>
    <n v="986.79"/>
    <x v="1"/>
    <n v="3947.16"/>
    <s v="Delivery"/>
    <x v="0"/>
    <x v="2"/>
    <s v="Efectivo"/>
    <x v="0"/>
    <x v="1"/>
    <n v="0"/>
    <x v="1"/>
    <s v="Happy Hour"/>
    <x v="4"/>
    <x v="1"/>
    <x v="1"/>
    <n v="5.2"/>
    <x v="2"/>
    <n v="49"/>
    <n v="45"/>
  </r>
  <r>
    <s v="VTA00804"/>
    <x v="80"/>
    <n v="22"/>
    <x v="3"/>
    <x v="3"/>
    <x v="2"/>
    <x v="2"/>
    <x v="739"/>
    <s v="Calle San Lorenzo 47"/>
    <x v="1"/>
    <x v="29"/>
    <x v="9"/>
    <s v="Grande"/>
    <x v="3"/>
    <x v="2"/>
    <n v="1320.48"/>
    <x v="0"/>
    <n v="1320.48"/>
    <s v="Delivery"/>
    <x v="0"/>
    <x v="2"/>
    <s v="Efectivo"/>
    <x v="0"/>
    <x v="1"/>
    <n v="0"/>
    <x v="0"/>
    <s v="2x1"/>
    <x v="0"/>
    <x v="2"/>
    <x v="0"/>
    <n v="13.8"/>
    <x v="4"/>
    <n v="23"/>
    <n v="22"/>
  </r>
  <r>
    <s v="VTA00805"/>
    <x v="80"/>
    <n v="22"/>
    <x v="3"/>
    <x v="3"/>
    <x v="2"/>
    <x v="2"/>
    <x v="148"/>
    <s v="Calle San Lorenzo 47"/>
    <x v="1"/>
    <x v="9"/>
    <x v="7"/>
    <s v=""/>
    <x v="0"/>
    <x v="1"/>
    <n v="2247.1999999999998"/>
    <x v="2"/>
    <n v="8988.7999999999993"/>
    <s v="Delivery"/>
    <x v="1"/>
    <x v="2"/>
    <s v="App"/>
    <x v="2"/>
    <x v="0"/>
    <n v="10"/>
    <x v="0"/>
    <s v="2x1"/>
    <x v="2"/>
    <x v="2"/>
    <x v="3"/>
    <n v="4.0999999999999996"/>
    <x v="3"/>
    <n v="46"/>
    <n v="42"/>
  </r>
  <r>
    <s v="VTA00874"/>
    <x v="80"/>
    <n v="22"/>
    <x v="3"/>
    <x v="3"/>
    <x v="2"/>
    <x v="2"/>
    <x v="428"/>
    <s v="San Lorenzo 25, Nueva Córdoba"/>
    <x v="0"/>
    <x v="21"/>
    <x v="1"/>
    <s v=""/>
    <x v="0"/>
    <x v="1"/>
    <n v="724.57"/>
    <x v="1"/>
    <n v="2898.28"/>
    <s v="Delivery"/>
    <x v="0"/>
    <x v="2"/>
    <s v="Tarjeta"/>
    <x v="1"/>
    <x v="0"/>
    <n v="15"/>
    <x v="3"/>
    <s v="Combo"/>
    <x v="4"/>
    <x v="2"/>
    <x v="1"/>
    <n v="7.9"/>
    <x v="4"/>
    <n v="14"/>
    <n v="10"/>
  </r>
  <r>
    <s v="VTA01055"/>
    <x v="80"/>
    <n v="22"/>
    <x v="3"/>
    <x v="3"/>
    <x v="2"/>
    <x v="2"/>
    <x v="52"/>
    <s v="Calle San Lorenzo 47"/>
    <x v="1"/>
    <x v="28"/>
    <x v="2"/>
    <s v=""/>
    <x v="0"/>
    <x v="4"/>
    <n v="1008.32"/>
    <x v="0"/>
    <n v="2016.64"/>
    <s v="En tienda"/>
    <x v="0"/>
    <x v="0"/>
    <s v="Efectivo"/>
    <x v="0"/>
    <x v="1"/>
    <n v="0"/>
    <x v="0"/>
    <s v="2x1"/>
    <x v="5"/>
    <x v="0"/>
    <x v="2"/>
    <n v="11.1"/>
    <x v="1"/>
    <n v="31"/>
    <n v="29"/>
  </r>
  <r>
    <s v="VTA01357"/>
    <x v="80"/>
    <n v="22"/>
    <x v="3"/>
    <x v="3"/>
    <x v="2"/>
    <x v="2"/>
    <x v="358"/>
    <s v="Avenida Colón 608"/>
    <x v="2"/>
    <x v="10"/>
    <x v="8"/>
    <s v="Grande"/>
    <x v="3"/>
    <x v="4"/>
    <n v="1656.88"/>
    <x v="0"/>
    <n v="3313.76"/>
    <s v="En tienda"/>
    <x v="0"/>
    <x v="0"/>
    <s v="Tarjeta"/>
    <x v="1"/>
    <x v="0"/>
    <n v="10"/>
    <x v="0"/>
    <s v="2x1"/>
    <x v="1"/>
    <x v="1"/>
    <x v="1"/>
    <n v="9.1"/>
    <x v="2"/>
    <n v="46"/>
    <n v="44"/>
  </r>
  <r>
    <s v="VTA01403"/>
    <x v="80"/>
    <n v="22"/>
    <x v="3"/>
    <x v="3"/>
    <x v="2"/>
    <x v="2"/>
    <x v="55"/>
    <s v="San Lorenzo 25, Nueva Córdoba"/>
    <x v="0"/>
    <x v="33"/>
    <x v="4"/>
    <s v="Venti"/>
    <x v="4"/>
    <x v="1"/>
    <n v="1831.04"/>
    <x v="0"/>
    <n v="7324.16"/>
    <s v="Delivery"/>
    <x v="1"/>
    <x v="2"/>
    <s v="Tarjeta"/>
    <x v="1"/>
    <x v="0"/>
    <n v="15"/>
    <x v="2"/>
    <s v="Ninguna"/>
    <x v="4"/>
    <x v="2"/>
    <x v="0"/>
    <n v="13.2"/>
    <x v="4"/>
    <n v="38"/>
    <n v="34"/>
  </r>
  <r>
    <s v="VTA01456"/>
    <x v="80"/>
    <n v="22"/>
    <x v="3"/>
    <x v="3"/>
    <x v="2"/>
    <x v="2"/>
    <x v="668"/>
    <s v="Avenida Colón 608"/>
    <x v="2"/>
    <x v="27"/>
    <x v="10"/>
    <s v=""/>
    <x v="0"/>
    <x v="2"/>
    <n v="1826.03"/>
    <x v="0"/>
    <n v="1826.03"/>
    <s v="En tienda"/>
    <x v="0"/>
    <x v="0"/>
    <s v="Efectivo"/>
    <x v="0"/>
    <x v="1"/>
    <n v="0"/>
    <x v="0"/>
    <s v="2x1"/>
    <x v="4"/>
    <x v="2"/>
    <x v="1"/>
    <n v="8.3000000000000007"/>
    <x v="1"/>
    <n v="22"/>
    <n v="21"/>
  </r>
  <r>
    <s v="VTA01483"/>
    <x v="80"/>
    <n v="22"/>
    <x v="3"/>
    <x v="3"/>
    <x v="2"/>
    <x v="2"/>
    <x v="561"/>
    <s v="Calle San Lorenzo 47"/>
    <x v="1"/>
    <x v="3"/>
    <x v="3"/>
    <s v=""/>
    <x v="0"/>
    <x v="0"/>
    <n v="1248.22"/>
    <x v="0"/>
    <n v="3744.66"/>
    <s v="En tienda"/>
    <x v="0"/>
    <x v="0"/>
    <s v="App"/>
    <x v="2"/>
    <x v="1"/>
    <n v="0"/>
    <x v="0"/>
    <s v="2x1"/>
    <x v="4"/>
    <x v="1"/>
    <x v="3"/>
    <n v="3"/>
    <x v="1"/>
    <n v="12"/>
    <n v="9"/>
  </r>
  <r>
    <s v="VTA01510"/>
    <x v="80"/>
    <n v="22"/>
    <x v="3"/>
    <x v="3"/>
    <x v="2"/>
    <x v="2"/>
    <x v="487"/>
    <s v="Avenida Colón 608"/>
    <x v="2"/>
    <x v="23"/>
    <x v="10"/>
    <s v=""/>
    <x v="0"/>
    <x v="0"/>
    <n v="1664.28"/>
    <x v="0"/>
    <n v="4992.84"/>
    <s v="En tienda"/>
    <x v="0"/>
    <x v="0"/>
    <s v="Efectivo"/>
    <x v="0"/>
    <x v="0"/>
    <n v="0"/>
    <x v="1"/>
    <s v="Happy Hour"/>
    <x v="1"/>
    <x v="0"/>
    <x v="3"/>
    <n v="3.4"/>
    <x v="2"/>
    <n v="16"/>
    <n v="13"/>
  </r>
  <r>
    <s v="VTA01658"/>
    <x v="80"/>
    <n v="22"/>
    <x v="3"/>
    <x v="3"/>
    <x v="2"/>
    <x v="2"/>
    <x v="307"/>
    <s v="San Lorenzo 25, Nueva Córdoba"/>
    <x v="0"/>
    <x v="7"/>
    <x v="6"/>
    <s v=""/>
    <x v="0"/>
    <x v="1"/>
    <n v="2630.48"/>
    <x v="2"/>
    <n v="10521.92"/>
    <s v="En tienda"/>
    <x v="2"/>
    <x v="0"/>
    <s v="Efectivo"/>
    <x v="0"/>
    <x v="1"/>
    <n v="0"/>
    <x v="3"/>
    <s v="Combo"/>
    <x v="2"/>
    <x v="0"/>
    <x v="2"/>
    <n v="11.2"/>
    <x v="2"/>
    <n v="13"/>
    <n v="9"/>
  </r>
  <r>
    <s v="VTA01686"/>
    <x v="80"/>
    <n v="22"/>
    <x v="3"/>
    <x v="3"/>
    <x v="2"/>
    <x v="2"/>
    <x v="641"/>
    <s v="Avenida Colón 608"/>
    <x v="2"/>
    <x v="6"/>
    <x v="5"/>
    <s v=""/>
    <x v="0"/>
    <x v="1"/>
    <n v="1868.49"/>
    <x v="0"/>
    <n v="7473.96"/>
    <s v="En tienda"/>
    <x v="1"/>
    <x v="0"/>
    <s v="App"/>
    <x v="2"/>
    <x v="1"/>
    <n v="0"/>
    <x v="3"/>
    <s v="Combo"/>
    <x v="1"/>
    <x v="1"/>
    <x v="1"/>
    <n v="9.6"/>
    <x v="1"/>
    <n v="14"/>
    <n v="10"/>
  </r>
  <r>
    <s v="VTA01732"/>
    <x v="80"/>
    <n v="22"/>
    <x v="3"/>
    <x v="3"/>
    <x v="2"/>
    <x v="2"/>
    <x v="220"/>
    <s v="Avenida Colón 608"/>
    <x v="2"/>
    <x v="1"/>
    <x v="1"/>
    <s v=""/>
    <x v="0"/>
    <x v="4"/>
    <n v="709.64"/>
    <x v="1"/>
    <n v="1419.28"/>
    <s v="Delivery"/>
    <x v="0"/>
    <x v="2"/>
    <s v="Tarjeta"/>
    <x v="1"/>
    <x v="1"/>
    <n v="0"/>
    <x v="1"/>
    <s v="Happy Hour"/>
    <x v="2"/>
    <x v="1"/>
    <x v="1"/>
    <n v="5.0999999999999996"/>
    <x v="2"/>
    <n v="33"/>
    <n v="31"/>
  </r>
  <r>
    <s v="VTA01935"/>
    <x v="80"/>
    <n v="22"/>
    <x v="3"/>
    <x v="3"/>
    <x v="2"/>
    <x v="2"/>
    <x v="495"/>
    <s v="Córdoba Shopping"/>
    <x v="3"/>
    <x v="4"/>
    <x v="2"/>
    <s v=""/>
    <x v="0"/>
    <x v="2"/>
    <n v="1097.32"/>
    <x v="0"/>
    <n v="1097.32"/>
    <s v="Delivery"/>
    <x v="0"/>
    <x v="2"/>
    <s v="Tarjeta"/>
    <x v="1"/>
    <x v="0"/>
    <n v="10"/>
    <x v="1"/>
    <s v="Happy Hour"/>
    <x v="3"/>
    <x v="0"/>
    <x v="1"/>
    <n v="8.4"/>
    <x v="2"/>
    <n v="18"/>
    <n v="17"/>
  </r>
  <r>
    <s v="VTA02078"/>
    <x v="80"/>
    <n v="22"/>
    <x v="3"/>
    <x v="3"/>
    <x v="2"/>
    <x v="2"/>
    <x v="230"/>
    <s v="Calle San Lorenzo 47"/>
    <x v="1"/>
    <x v="0"/>
    <x v="0"/>
    <s v=""/>
    <x v="0"/>
    <x v="0"/>
    <n v="1529.78"/>
    <x v="0"/>
    <n v="4589.34"/>
    <s v="Delivery"/>
    <x v="0"/>
    <x v="2"/>
    <s v="Tarjeta"/>
    <x v="1"/>
    <x v="1"/>
    <n v="0"/>
    <x v="0"/>
    <s v="2x1"/>
    <x v="0"/>
    <x v="1"/>
    <x v="3"/>
    <n v="2.4"/>
    <x v="3"/>
    <n v="14"/>
    <n v="11"/>
  </r>
  <r>
    <s v="VTA02092"/>
    <x v="80"/>
    <n v="22"/>
    <x v="3"/>
    <x v="3"/>
    <x v="2"/>
    <x v="2"/>
    <x v="155"/>
    <s v="Avenida Colón 608"/>
    <x v="2"/>
    <x v="10"/>
    <x v="8"/>
    <s v="Tall"/>
    <x v="1"/>
    <x v="2"/>
    <n v="2085.77"/>
    <x v="2"/>
    <n v="2085.77"/>
    <s v="Take Away"/>
    <x v="0"/>
    <x v="1"/>
    <s v="Tarjeta"/>
    <x v="1"/>
    <x v="0"/>
    <n v="15"/>
    <x v="2"/>
    <s v="Ninguna"/>
    <x v="5"/>
    <x v="2"/>
    <x v="1"/>
    <n v="9.8000000000000007"/>
    <x v="4"/>
    <n v="45"/>
    <n v="44"/>
  </r>
  <r>
    <s v="VTA02162"/>
    <x v="80"/>
    <n v="22"/>
    <x v="3"/>
    <x v="3"/>
    <x v="2"/>
    <x v="2"/>
    <x v="273"/>
    <s v="Avenida Colón 608"/>
    <x v="2"/>
    <x v="3"/>
    <x v="3"/>
    <s v=""/>
    <x v="0"/>
    <x v="4"/>
    <n v="1352.71"/>
    <x v="0"/>
    <n v="2705.42"/>
    <s v="Take Away"/>
    <x v="0"/>
    <x v="1"/>
    <s v="Tarjeta"/>
    <x v="1"/>
    <x v="0"/>
    <n v="0"/>
    <x v="3"/>
    <s v="Combo"/>
    <x v="2"/>
    <x v="1"/>
    <x v="1"/>
    <n v="6.3"/>
    <x v="4"/>
    <n v="29"/>
    <n v="27"/>
  </r>
  <r>
    <s v="VTA02167"/>
    <x v="80"/>
    <n v="22"/>
    <x v="3"/>
    <x v="3"/>
    <x v="2"/>
    <x v="2"/>
    <x v="556"/>
    <s v="Córdoba Shopping"/>
    <x v="3"/>
    <x v="28"/>
    <x v="2"/>
    <s v=""/>
    <x v="0"/>
    <x v="0"/>
    <n v="1150.07"/>
    <x v="0"/>
    <n v="3450.21"/>
    <s v="Take Away"/>
    <x v="0"/>
    <x v="1"/>
    <s v="Tarjeta"/>
    <x v="1"/>
    <x v="1"/>
    <n v="0"/>
    <x v="2"/>
    <s v="Ninguna"/>
    <x v="2"/>
    <x v="0"/>
    <x v="0"/>
    <n v="13.2"/>
    <x v="2"/>
    <n v="42"/>
    <n v="39"/>
  </r>
  <r>
    <s v="VTA02219"/>
    <x v="80"/>
    <n v="22"/>
    <x v="3"/>
    <x v="3"/>
    <x v="2"/>
    <x v="2"/>
    <x v="465"/>
    <s v="Avenida Colón 608"/>
    <x v="2"/>
    <x v="6"/>
    <x v="5"/>
    <s v=""/>
    <x v="0"/>
    <x v="0"/>
    <n v="1628.62"/>
    <x v="0"/>
    <n v="4885.8599999999997"/>
    <s v="En tienda"/>
    <x v="0"/>
    <x v="0"/>
    <s v="Efectivo"/>
    <x v="0"/>
    <x v="0"/>
    <n v="0"/>
    <x v="2"/>
    <s v="Ninguna"/>
    <x v="4"/>
    <x v="2"/>
    <x v="2"/>
    <n v="11.2"/>
    <x v="1"/>
    <n v="28"/>
    <n v="25"/>
  </r>
  <r>
    <s v="VTA02565"/>
    <x v="80"/>
    <n v="22"/>
    <x v="3"/>
    <x v="3"/>
    <x v="2"/>
    <x v="2"/>
    <x v="724"/>
    <s v="Avenida Colón 608"/>
    <x v="2"/>
    <x v="19"/>
    <x v="7"/>
    <s v=""/>
    <x v="0"/>
    <x v="3"/>
    <n v="2251.98"/>
    <x v="2"/>
    <n v="11259.9"/>
    <s v="Delivery"/>
    <x v="2"/>
    <x v="2"/>
    <s v="Tarjeta"/>
    <x v="1"/>
    <x v="1"/>
    <n v="0"/>
    <x v="2"/>
    <s v="Ninguna"/>
    <x v="0"/>
    <x v="0"/>
    <x v="3"/>
    <n v="3"/>
    <x v="0"/>
    <n v="22"/>
    <n v="17"/>
  </r>
  <r>
    <s v="VTA02642"/>
    <x v="80"/>
    <n v="22"/>
    <x v="3"/>
    <x v="3"/>
    <x v="2"/>
    <x v="2"/>
    <x v="82"/>
    <s v="San Lorenzo 25, Nueva Córdoba"/>
    <x v="0"/>
    <x v="23"/>
    <x v="10"/>
    <s v=""/>
    <x v="0"/>
    <x v="3"/>
    <n v="1486.34"/>
    <x v="0"/>
    <n v="7431.7"/>
    <s v="En tienda"/>
    <x v="1"/>
    <x v="0"/>
    <s v="Efectivo"/>
    <x v="0"/>
    <x v="1"/>
    <n v="0"/>
    <x v="2"/>
    <s v="Ninguna"/>
    <x v="0"/>
    <x v="2"/>
    <x v="0"/>
    <n v="14"/>
    <x v="1"/>
    <n v="17"/>
    <n v="12"/>
  </r>
  <r>
    <s v="VTA02678"/>
    <x v="80"/>
    <n v="22"/>
    <x v="3"/>
    <x v="3"/>
    <x v="2"/>
    <x v="2"/>
    <x v="4"/>
    <s v="Avenida Colón 608"/>
    <x v="2"/>
    <x v="10"/>
    <x v="8"/>
    <s v="Grande"/>
    <x v="3"/>
    <x v="2"/>
    <n v="1845.61"/>
    <x v="0"/>
    <n v="1845.61"/>
    <s v="Delivery"/>
    <x v="0"/>
    <x v="2"/>
    <s v="Efectivo"/>
    <x v="0"/>
    <x v="0"/>
    <n v="15"/>
    <x v="1"/>
    <s v="Happy Hour"/>
    <x v="5"/>
    <x v="2"/>
    <x v="3"/>
    <n v="4.8"/>
    <x v="2"/>
    <n v="48"/>
    <n v="47"/>
  </r>
  <r>
    <s v="VTA02689"/>
    <x v="80"/>
    <n v="22"/>
    <x v="3"/>
    <x v="3"/>
    <x v="2"/>
    <x v="2"/>
    <x v="503"/>
    <s v="Calle San Lorenzo 47"/>
    <x v="1"/>
    <x v="21"/>
    <x v="1"/>
    <s v=""/>
    <x v="0"/>
    <x v="0"/>
    <n v="947.32"/>
    <x v="1"/>
    <n v="2841.96"/>
    <s v="En tienda"/>
    <x v="0"/>
    <x v="0"/>
    <s v="Tarjeta"/>
    <x v="1"/>
    <x v="1"/>
    <n v="0"/>
    <x v="2"/>
    <s v="Ninguna"/>
    <x v="2"/>
    <x v="0"/>
    <x v="0"/>
    <n v="13.1"/>
    <x v="0"/>
    <n v="48"/>
    <n v="45"/>
  </r>
  <r>
    <s v="VTA02787"/>
    <x v="80"/>
    <n v="22"/>
    <x v="3"/>
    <x v="3"/>
    <x v="2"/>
    <x v="2"/>
    <x v="181"/>
    <s v="San Lorenzo 25, Nueva Córdoba"/>
    <x v="0"/>
    <x v="23"/>
    <x v="10"/>
    <s v=""/>
    <x v="0"/>
    <x v="4"/>
    <n v="1652.78"/>
    <x v="0"/>
    <n v="3305.56"/>
    <s v="En tienda"/>
    <x v="0"/>
    <x v="0"/>
    <s v="Efectivo"/>
    <x v="0"/>
    <x v="0"/>
    <n v="10"/>
    <x v="2"/>
    <s v="Ninguna"/>
    <x v="5"/>
    <x v="0"/>
    <x v="3"/>
    <n v="3.3"/>
    <x v="0"/>
    <n v="13"/>
    <n v="11"/>
  </r>
  <r>
    <s v="VTA02942"/>
    <x v="80"/>
    <n v="22"/>
    <x v="3"/>
    <x v="3"/>
    <x v="2"/>
    <x v="2"/>
    <x v="791"/>
    <s v="Córdoba Shopping"/>
    <x v="3"/>
    <x v="7"/>
    <x v="6"/>
    <s v=""/>
    <x v="0"/>
    <x v="3"/>
    <n v="2850.6"/>
    <x v="2"/>
    <n v="14253"/>
    <s v="Take Away"/>
    <x v="2"/>
    <x v="1"/>
    <s v="Efectivo"/>
    <x v="0"/>
    <x v="1"/>
    <n v="0"/>
    <x v="3"/>
    <s v="Combo"/>
    <x v="4"/>
    <x v="0"/>
    <x v="1"/>
    <n v="6"/>
    <x v="1"/>
    <n v="27"/>
    <n v="22"/>
  </r>
  <r>
    <s v="VTA03106"/>
    <x v="80"/>
    <n v="22"/>
    <x v="3"/>
    <x v="3"/>
    <x v="2"/>
    <x v="2"/>
    <x v="42"/>
    <s v="Calle San Lorenzo 47"/>
    <x v="1"/>
    <x v="16"/>
    <x v="4"/>
    <s v="Grande"/>
    <x v="3"/>
    <x v="1"/>
    <n v="1431.6"/>
    <x v="0"/>
    <n v="5726.4"/>
    <s v="Take Away"/>
    <x v="1"/>
    <x v="1"/>
    <s v="Efectivo"/>
    <x v="0"/>
    <x v="1"/>
    <n v="0"/>
    <x v="1"/>
    <s v="Happy Hour"/>
    <x v="4"/>
    <x v="2"/>
    <x v="1"/>
    <n v="5.6"/>
    <x v="4"/>
    <n v="50"/>
    <n v="46"/>
  </r>
  <r>
    <s v="VTA03107"/>
    <x v="80"/>
    <n v="22"/>
    <x v="3"/>
    <x v="3"/>
    <x v="2"/>
    <x v="2"/>
    <x v="796"/>
    <s v="Calle San Lorenzo 47"/>
    <x v="1"/>
    <x v="10"/>
    <x v="8"/>
    <s v="Tall"/>
    <x v="1"/>
    <x v="2"/>
    <n v="1539.42"/>
    <x v="0"/>
    <n v="1539.42"/>
    <s v="Take Away"/>
    <x v="0"/>
    <x v="1"/>
    <s v="Tarjeta"/>
    <x v="1"/>
    <x v="1"/>
    <n v="0"/>
    <x v="1"/>
    <s v="Happy Hour"/>
    <x v="3"/>
    <x v="1"/>
    <x v="2"/>
    <n v="10.9"/>
    <x v="3"/>
    <n v="35"/>
    <n v="34"/>
  </r>
  <r>
    <s v="VTA03312"/>
    <x v="80"/>
    <n v="22"/>
    <x v="3"/>
    <x v="3"/>
    <x v="2"/>
    <x v="2"/>
    <x v="621"/>
    <s v="San Lorenzo 25, Nueva Córdoba"/>
    <x v="0"/>
    <x v="23"/>
    <x v="10"/>
    <s v=""/>
    <x v="0"/>
    <x v="0"/>
    <n v="1412.58"/>
    <x v="0"/>
    <n v="4237.74"/>
    <s v="En tienda"/>
    <x v="0"/>
    <x v="0"/>
    <s v="App"/>
    <x v="2"/>
    <x v="0"/>
    <n v="0"/>
    <x v="2"/>
    <s v="Ninguna"/>
    <x v="3"/>
    <x v="0"/>
    <x v="3"/>
    <n v="2.6"/>
    <x v="2"/>
    <n v="13"/>
    <n v="10"/>
  </r>
  <r>
    <s v="VTA03558"/>
    <x v="80"/>
    <n v="22"/>
    <x v="3"/>
    <x v="3"/>
    <x v="2"/>
    <x v="2"/>
    <x v="774"/>
    <s v="San Lorenzo 25, Nueva Córdoba"/>
    <x v="0"/>
    <x v="9"/>
    <x v="7"/>
    <s v=""/>
    <x v="0"/>
    <x v="0"/>
    <n v="2259.5500000000002"/>
    <x v="2"/>
    <n v="6778.65"/>
    <s v="Take Away"/>
    <x v="1"/>
    <x v="1"/>
    <s v="Efectivo"/>
    <x v="0"/>
    <x v="0"/>
    <n v="10"/>
    <x v="2"/>
    <s v="Ninguna"/>
    <x v="1"/>
    <x v="1"/>
    <x v="1"/>
    <n v="7.6"/>
    <x v="2"/>
    <n v="49"/>
    <n v="46"/>
  </r>
  <r>
    <s v="VTA03576"/>
    <x v="80"/>
    <n v="22"/>
    <x v="3"/>
    <x v="3"/>
    <x v="2"/>
    <x v="2"/>
    <x v="432"/>
    <s v="Calle San Lorenzo 47"/>
    <x v="1"/>
    <x v="10"/>
    <x v="8"/>
    <s v="Venti"/>
    <x v="4"/>
    <x v="1"/>
    <n v="1826.01"/>
    <x v="0"/>
    <n v="7304.04"/>
    <s v="Take Away"/>
    <x v="1"/>
    <x v="1"/>
    <s v="Tarjeta"/>
    <x v="1"/>
    <x v="0"/>
    <n v="0"/>
    <x v="0"/>
    <s v="2x1"/>
    <x v="4"/>
    <x v="2"/>
    <x v="1"/>
    <n v="9.6"/>
    <x v="3"/>
    <n v="33"/>
    <n v="29"/>
  </r>
  <r>
    <s v="VTA03603"/>
    <x v="80"/>
    <n v="22"/>
    <x v="3"/>
    <x v="3"/>
    <x v="2"/>
    <x v="2"/>
    <x v="377"/>
    <s v="San Lorenzo 25, Nueva Córdoba"/>
    <x v="0"/>
    <x v="27"/>
    <x v="10"/>
    <s v=""/>
    <x v="0"/>
    <x v="0"/>
    <n v="1981.64"/>
    <x v="0"/>
    <n v="5944.92"/>
    <s v="En tienda"/>
    <x v="1"/>
    <x v="0"/>
    <s v="Tarjeta"/>
    <x v="1"/>
    <x v="1"/>
    <n v="0"/>
    <x v="0"/>
    <s v="2x1"/>
    <x v="1"/>
    <x v="0"/>
    <x v="1"/>
    <n v="9.1999999999999993"/>
    <x v="3"/>
    <n v="21"/>
    <n v="18"/>
  </r>
  <r>
    <s v="VTA03653"/>
    <x v="80"/>
    <n v="22"/>
    <x v="3"/>
    <x v="3"/>
    <x v="2"/>
    <x v="2"/>
    <x v="575"/>
    <s v="Córdoba Shopping"/>
    <x v="3"/>
    <x v="19"/>
    <x v="7"/>
    <s v=""/>
    <x v="0"/>
    <x v="3"/>
    <n v="2970.89"/>
    <x v="2"/>
    <n v="14854.45"/>
    <s v="Take Away"/>
    <x v="2"/>
    <x v="1"/>
    <s v="Efectivo"/>
    <x v="0"/>
    <x v="1"/>
    <n v="0"/>
    <x v="1"/>
    <s v="Happy Hour"/>
    <x v="2"/>
    <x v="2"/>
    <x v="0"/>
    <n v="14.6"/>
    <x v="3"/>
    <n v="29"/>
    <n v="24"/>
  </r>
  <r>
    <s v="VTA03720"/>
    <x v="80"/>
    <n v="22"/>
    <x v="3"/>
    <x v="3"/>
    <x v="2"/>
    <x v="2"/>
    <x v="584"/>
    <s v="Calle San Lorenzo 47"/>
    <x v="1"/>
    <x v="19"/>
    <x v="7"/>
    <s v=""/>
    <x v="0"/>
    <x v="2"/>
    <n v="2065.67"/>
    <x v="2"/>
    <n v="2065.67"/>
    <s v="Delivery"/>
    <x v="0"/>
    <x v="2"/>
    <s v="App"/>
    <x v="2"/>
    <x v="1"/>
    <n v="0"/>
    <x v="3"/>
    <s v="Combo"/>
    <x v="2"/>
    <x v="1"/>
    <x v="2"/>
    <n v="10.5"/>
    <x v="2"/>
    <n v="48"/>
    <n v="47"/>
  </r>
  <r>
    <s v="VTA03858"/>
    <x v="80"/>
    <n v="22"/>
    <x v="3"/>
    <x v="3"/>
    <x v="2"/>
    <x v="2"/>
    <x v="207"/>
    <s v="Avenida Colón 608"/>
    <x v="2"/>
    <x v="1"/>
    <x v="1"/>
    <s v=""/>
    <x v="0"/>
    <x v="2"/>
    <n v="702.91"/>
    <x v="1"/>
    <n v="702.91"/>
    <s v="En tienda"/>
    <x v="0"/>
    <x v="0"/>
    <s v="Efectivo"/>
    <x v="0"/>
    <x v="1"/>
    <n v="0"/>
    <x v="0"/>
    <s v="2x1"/>
    <x v="4"/>
    <x v="1"/>
    <x v="1"/>
    <n v="8.9"/>
    <x v="4"/>
    <n v="28"/>
    <n v="27"/>
  </r>
  <r>
    <s v="VTA03898"/>
    <x v="80"/>
    <n v="22"/>
    <x v="3"/>
    <x v="3"/>
    <x v="2"/>
    <x v="2"/>
    <x v="450"/>
    <s v="Calle San Lorenzo 47"/>
    <x v="1"/>
    <x v="15"/>
    <x v="10"/>
    <s v=""/>
    <x v="0"/>
    <x v="0"/>
    <n v="1945.4"/>
    <x v="0"/>
    <n v="5836.2"/>
    <s v="En tienda"/>
    <x v="1"/>
    <x v="0"/>
    <s v="Tarjeta"/>
    <x v="1"/>
    <x v="1"/>
    <n v="0"/>
    <x v="3"/>
    <s v="Combo"/>
    <x v="0"/>
    <x v="0"/>
    <x v="3"/>
    <n v="3.9"/>
    <x v="3"/>
    <n v="23"/>
    <n v="20"/>
  </r>
  <r>
    <s v="VTA03943"/>
    <x v="80"/>
    <n v="22"/>
    <x v="3"/>
    <x v="3"/>
    <x v="2"/>
    <x v="2"/>
    <x v="648"/>
    <s v="Córdoba Shopping"/>
    <x v="3"/>
    <x v="3"/>
    <x v="3"/>
    <s v=""/>
    <x v="0"/>
    <x v="3"/>
    <n v="1303.55"/>
    <x v="0"/>
    <n v="6517.75"/>
    <s v="Take Away"/>
    <x v="1"/>
    <x v="1"/>
    <s v="App"/>
    <x v="2"/>
    <x v="0"/>
    <n v="10"/>
    <x v="2"/>
    <s v="Ninguna"/>
    <x v="4"/>
    <x v="1"/>
    <x v="1"/>
    <n v="6.6"/>
    <x v="3"/>
    <n v="38"/>
    <n v="33"/>
  </r>
  <r>
    <s v="VTA04209"/>
    <x v="80"/>
    <n v="22"/>
    <x v="3"/>
    <x v="3"/>
    <x v="2"/>
    <x v="2"/>
    <x v="686"/>
    <s v="Avenida Colón 608"/>
    <x v="2"/>
    <x v="12"/>
    <x v="4"/>
    <s v="Tall"/>
    <x v="1"/>
    <x v="0"/>
    <n v="1312.18"/>
    <x v="0"/>
    <n v="3936.54"/>
    <s v="Take Away"/>
    <x v="0"/>
    <x v="1"/>
    <s v="Tarjeta"/>
    <x v="1"/>
    <x v="1"/>
    <n v="0"/>
    <x v="2"/>
    <s v="Ninguna"/>
    <x v="1"/>
    <x v="2"/>
    <x v="3"/>
    <n v="3.2"/>
    <x v="2"/>
    <n v="10"/>
    <n v="7"/>
  </r>
  <r>
    <s v="VTA04224"/>
    <x v="80"/>
    <n v="22"/>
    <x v="3"/>
    <x v="3"/>
    <x v="2"/>
    <x v="2"/>
    <x v="187"/>
    <s v="Córdoba Shopping"/>
    <x v="3"/>
    <x v="7"/>
    <x v="6"/>
    <s v=""/>
    <x v="0"/>
    <x v="3"/>
    <n v="3290.58"/>
    <x v="3"/>
    <n v="16452.900000000001"/>
    <s v="En tienda"/>
    <x v="3"/>
    <x v="0"/>
    <s v="App"/>
    <x v="2"/>
    <x v="0"/>
    <n v="15"/>
    <x v="0"/>
    <s v="2x1"/>
    <x v="2"/>
    <x v="0"/>
    <x v="2"/>
    <n v="10.3"/>
    <x v="4"/>
    <n v="25"/>
    <n v="20"/>
  </r>
  <r>
    <s v="VTA04307"/>
    <x v="80"/>
    <n v="22"/>
    <x v="3"/>
    <x v="3"/>
    <x v="2"/>
    <x v="2"/>
    <x v="364"/>
    <s v="Córdoba Shopping"/>
    <x v="3"/>
    <x v="22"/>
    <x v="9"/>
    <s v="Grande"/>
    <x v="3"/>
    <x v="4"/>
    <n v="1665.24"/>
    <x v="0"/>
    <n v="3330.48"/>
    <s v="En tienda"/>
    <x v="0"/>
    <x v="0"/>
    <s v="App"/>
    <x v="2"/>
    <x v="1"/>
    <n v="0"/>
    <x v="3"/>
    <s v="Combo"/>
    <x v="3"/>
    <x v="0"/>
    <x v="0"/>
    <n v="13.4"/>
    <x v="1"/>
    <n v="21"/>
    <n v="19"/>
  </r>
  <r>
    <s v="VTA04325"/>
    <x v="80"/>
    <n v="22"/>
    <x v="3"/>
    <x v="3"/>
    <x v="2"/>
    <x v="2"/>
    <x v="27"/>
    <s v="Avenida Colón 608"/>
    <x v="2"/>
    <x v="3"/>
    <x v="3"/>
    <s v=""/>
    <x v="0"/>
    <x v="3"/>
    <n v="1525.34"/>
    <x v="0"/>
    <n v="7626.7"/>
    <s v="Delivery"/>
    <x v="1"/>
    <x v="2"/>
    <s v="App"/>
    <x v="2"/>
    <x v="0"/>
    <n v="15"/>
    <x v="0"/>
    <s v="2x1"/>
    <x v="3"/>
    <x v="1"/>
    <x v="1"/>
    <n v="5.0999999999999996"/>
    <x v="3"/>
    <n v="48"/>
    <n v="43"/>
  </r>
  <r>
    <s v="VTA04392"/>
    <x v="80"/>
    <n v="22"/>
    <x v="3"/>
    <x v="3"/>
    <x v="2"/>
    <x v="2"/>
    <x v="172"/>
    <s v="Calle San Lorenzo 47"/>
    <x v="1"/>
    <x v="8"/>
    <x v="0"/>
    <s v=""/>
    <x v="0"/>
    <x v="3"/>
    <n v="1388.4"/>
    <x v="0"/>
    <n v="6942"/>
    <s v="Delivery"/>
    <x v="1"/>
    <x v="2"/>
    <s v="Efectivo"/>
    <x v="0"/>
    <x v="1"/>
    <n v="0"/>
    <x v="0"/>
    <s v="2x1"/>
    <x v="3"/>
    <x v="1"/>
    <x v="1"/>
    <n v="6.6"/>
    <x v="0"/>
    <n v="34"/>
    <n v="29"/>
  </r>
  <r>
    <s v="VTA04408"/>
    <x v="80"/>
    <n v="22"/>
    <x v="3"/>
    <x v="3"/>
    <x v="2"/>
    <x v="2"/>
    <x v="598"/>
    <s v="San Lorenzo 25, Nueva Córdoba"/>
    <x v="0"/>
    <x v="3"/>
    <x v="3"/>
    <s v=""/>
    <x v="0"/>
    <x v="3"/>
    <n v="1337.37"/>
    <x v="0"/>
    <n v="6686.85"/>
    <s v="Delivery"/>
    <x v="1"/>
    <x v="2"/>
    <s v="Efectivo"/>
    <x v="0"/>
    <x v="0"/>
    <n v="10"/>
    <x v="3"/>
    <s v="Combo"/>
    <x v="2"/>
    <x v="0"/>
    <x v="1"/>
    <n v="8.5"/>
    <x v="4"/>
    <n v="16"/>
    <n v="11"/>
  </r>
  <r>
    <s v="VTA04466"/>
    <x v="80"/>
    <n v="22"/>
    <x v="3"/>
    <x v="3"/>
    <x v="2"/>
    <x v="2"/>
    <x v="375"/>
    <s v="Calle San Lorenzo 47"/>
    <x v="1"/>
    <x v="10"/>
    <x v="8"/>
    <s v="Tall"/>
    <x v="1"/>
    <x v="2"/>
    <n v="1711.55"/>
    <x v="0"/>
    <n v="1711.55"/>
    <s v="Take Away"/>
    <x v="0"/>
    <x v="1"/>
    <s v="Tarjeta"/>
    <x v="1"/>
    <x v="0"/>
    <n v="10"/>
    <x v="2"/>
    <s v="Ninguna"/>
    <x v="3"/>
    <x v="0"/>
    <x v="3"/>
    <n v="4.3"/>
    <x v="2"/>
    <n v="23"/>
    <n v="22"/>
  </r>
  <r>
    <s v="VTA04596"/>
    <x v="80"/>
    <n v="22"/>
    <x v="3"/>
    <x v="3"/>
    <x v="2"/>
    <x v="2"/>
    <x v="498"/>
    <s v="Avenida Colón 608"/>
    <x v="2"/>
    <x v="21"/>
    <x v="1"/>
    <s v=""/>
    <x v="0"/>
    <x v="4"/>
    <n v="805.33"/>
    <x v="1"/>
    <n v="1610.66"/>
    <s v="Take Away"/>
    <x v="0"/>
    <x v="1"/>
    <s v="Tarjeta"/>
    <x v="1"/>
    <x v="1"/>
    <n v="0"/>
    <x v="0"/>
    <s v="2x1"/>
    <x v="3"/>
    <x v="1"/>
    <x v="1"/>
    <n v="6"/>
    <x v="4"/>
    <n v="26"/>
    <n v="24"/>
  </r>
  <r>
    <s v="VTA04849"/>
    <x v="80"/>
    <n v="22"/>
    <x v="3"/>
    <x v="3"/>
    <x v="2"/>
    <x v="2"/>
    <x v="665"/>
    <s v="San Lorenzo 25, Nueva Córdoba"/>
    <x v="0"/>
    <x v="21"/>
    <x v="1"/>
    <s v=""/>
    <x v="0"/>
    <x v="4"/>
    <n v="742.3"/>
    <x v="1"/>
    <n v="1484.6"/>
    <s v="Take Away"/>
    <x v="0"/>
    <x v="1"/>
    <s v="Efectivo"/>
    <x v="0"/>
    <x v="1"/>
    <n v="0"/>
    <x v="3"/>
    <s v="Combo"/>
    <x v="5"/>
    <x v="2"/>
    <x v="3"/>
    <n v="4"/>
    <x v="0"/>
    <n v="10"/>
    <n v="8"/>
  </r>
  <r>
    <s v="VTA04852"/>
    <x v="80"/>
    <n v="22"/>
    <x v="3"/>
    <x v="3"/>
    <x v="2"/>
    <x v="2"/>
    <x v="369"/>
    <s v="Calle San Lorenzo 47"/>
    <x v="1"/>
    <x v="6"/>
    <x v="5"/>
    <s v=""/>
    <x v="0"/>
    <x v="3"/>
    <n v="1993.62"/>
    <x v="0"/>
    <n v="9968.1"/>
    <s v="En tienda"/>
    <x v="1"/>
    <x v="0"/>
    <s v="Efectivo"/>
    <x v="0"/>
    <x v="0"/>
    <n v="15"/>
    <x v="1"/>
    <s v="Happy Hour"/>
    <x v="4"/>
    <x v="1"/>
    <x v="0"/>
    <n v="13.6"/>
    <x v="4"/>
    <n v="45"/>
    <n v="40"/>
  </r>
  <r>
    <s v="VTA04944"/>
    <x v="80"/>
    <n v="22"/>
    <x v="3"/>
    <x v="3"/>
    <x v="2"/>
    <x v="2"/>
    <x v="501"/>
    <s v="Avenida Colón 608"/>
    <x v="2"/>
    <x v="6"/>
    <x v="5"/>
    <s v=""/>
    <x v="0"/>
    <x v="4"/>
    <n v="1773.21"/>
    <x v="0"/>
    <n v="3546.42"/>
    <s v="En tienda"/>
    <x v="0"/>
    <x v="0"/>
    <s v="App"/>
    <x v="2"/>
    <x v="1"/>
    <n v="0"/>
    <x v="3"/>
    <s v="Combo"/>
    <x v="1"/>
    <x v="2"/>
    <x v="1"/>
    <n v="8.6"/>
    <x v="2"/>
    <n v="17"/>
    <n v="15"/>
  </r>
  <r>
    <s v="VTA00004"/>
    <x v="81"/>
    <n v="23"/>
    <x v="4"/>
    <x v="4"/>
    <x v="2"/>
    <x v="2"/>
    <x v="214"/>
    <s v="Calle San Lorenzo 47"/>
    <x v="1"/>
    <x v="19"/>
    <x v="7"/>
    <s v=""/>
    <x v="0"/>
    <x v="3"/>
    <n v="2230.73"/>
    <x v="2"/>
    <n v="11153.65"/>
    <s v="Take Away"/>
    <x v="2"/>
    <x v="1"/>
    <s v="Tarjeta"/>
    <x v="1"/>
    <x v="0"/>
    <n v="10"/>
    <x v="2"/>
    <s v="Ninguna"/>
    <x v="2"/>
    <x v="0"/>
    <x v="3"/>
    <n v="3.9"/>
    <x v="2"/>
    <n v="19"/>
    <n v="14"/>
  </r>
  <r>
    <s v="VTA00087"/>
    <x v="81"/>
    <n v="23"/>
    <x v="4"/>
    <x v="4"/>
    <x v="2"/>
    <x v="2"/>
    <x v="716"/>
    <s v="Avenida Colón 608"/>
    <x v="2"/>
    <x v="8"/>
    <x v="0"/>
    <s v=""/>
    <x v="0"/>
    <x v="4"/>
    <n v="1389.91"/>
    <x v="0"/>
    <n v="2779.82"/>
    <s v="Delivery"/>
    <x v="0"/>
    <x v="2"/>
    <s v="App"/>
    <x v="2"/>
    <x v="0"/>
    <n v="0"/>
    <x v="3"/>
    <s v="Combo"/>
    <x v="5"/>
    <x v="1"/>
    <x v="0"/>
    <n v="14.7"/>
    <x v="1"/>
    <n v="34"/>
    <n v="32"/>
  </r>
  <r>
    <s v="VTA00107"/>
    <x v="81"/>
    <n v="23"/>
    <x v="4"/>
    <x v="4"/>
    <x v="2"/>
    <x v="2"/>
    <x v="641"/>
    <s v="San Lorenzo 25, Nueva Córdoba"/>
    <x v="0"/>
    <x v="33"/>
    <x v="4"/>
    <s v="Venti"/>
    <x v="4"/>
    <x v="0"/>
    <n v="1653.51"/>
    <x v="0"/>
    <n v="4960.53"/>
    <s v="Delivery"/>
    <x v="0"/>
    <x v="2"/>
    <s v="Tarjeta"/>
    <x v="1"/>
    <x v="1"/>
    <n v="0"/>
    <x v="2"/>
    <s v="Ninguna"/>
    <x v="1"/>
    <x v="1"/>
    <x v="1"/>
    <n v="6.2"/>
    <x v="0"/>
    <n v="26"/>
    <n v="23"/>
  </r>
  <r>
    <s v="VTA00136"/>
    <x v="81"/>
    <n v="23"/>
    <x v="4"/>
    <x v="4"/>
    <x v="2"/>
    <x v="2"/>
    <x v="370"/>
    <s v="Córdoba Shopping"/>
    <x v="3"/>
    <x v="19"/>
    <x v="7"/>
    <s v=""/>
    <x v="0"/>
    <x v="1"/>
    <n v="2610.34"/>
    <x v="2"/>
    <n v="10441.36"/>
    <s v="En tienda"/>
    <x v="2"/>
    <x v="0"/>
    <s v="App"/>
    <x v="2"/>
    <x v="0"/>
    <n v="10"/>
    <x v="2"/>
    <s v="Ninguna"/>
    <x v="3"/>
    <x v="2"/>
    <x v="1"/>
    <n v="6.9"/>
    <x v="1"/>
    <n v="36"/>
    <n v="32"/>
  </r>
  <r>
    <s v="VTA00259"/>
    <x v="81"/>
    <n v="23"/>
    <x v="4"/>
    <x v="4"/>
    <x v="2"/>
    <x v="2"/>
    <x v="712"/>
    <s v="Córdoba Shopping"/>
    <x v="3"/>
    <x v="10"/>
    <x v="8"/>
    <s v="Venti"/>
    <x v="4"/>
    <x v="4"/>
    <n v="1764.6"/>
    <x v="0"/>
    <n v="3529.2"/>
    <s v="Delivery"/>
    <x v="0"/>
    <x v="2"/>
    <s v="Tarjeta"/>
    <x v="1"/>
    <x v="0"/>
    <n v="10"/>
    <x v="3"/>
    <s v="Combo"/>
    <x v="3"/>
    <x v="1"/>
    <x v="3"/>
    <n v="2.5"/>
    <x v="4"/>
    <n v="47"/>
    <n v="45"/>
  </r>
  <r>
    <s v="VTA00276"/>
    <x v="81"/>
    <n v="23"/>
    <x v="4"/>
    <x v="4"/>
    <x v="2"/>
    <x v="2"/>
    <x v="259"/>
    <s v="San Lorenzo 25, Nueva Córdoba"/>
    <x v="0"/>
    <x v="3"/>
    <x v="3"/>
    <s v=""/>
    <x v="0"/>
    <x v="4"/>
    <n v="1112.6099999999999"/>
    <x v="0"/>
    <n v="2225.2199999999998"/>
    <s v="En tienda"/>
    <x v="0"/>
    <x v="0"/>
    <s v="App"/>
    <x v="2"/>
    <x v="0"/>
    <n v="0"/>
    <x v="1"/>
    <s v="Happy Hour"/>
    <x v="5"/>
    <x v="0"/>
    <x v="2"/>
    <n v="12.5"/>
    <x v="3"/>
    <n v="45"/>
    <n v="43"/>
  </r>
  <r>
    <s v="VTA00393"/>
    <x v="81"/>
    <n v="23"/>
    <x v="4"/>
    <x v="4"/>
    <x v="2"/>
    <x v="2"/>
    <x v="349"/>
    <s v="San Lorenzo 25, Nueva Córdoba"/>
    <x v="0"/>
    <x v="6"/>
    <x v="5"/>
    <s v=""/>
    <x v="0"/>
    <x v="4"/>
    <n v="1796.98"/>
    <x v="0"/>
    <n v="3593.96"/>
    <s v="Take Away"/>
    <x v="0"/>
    <x v="1"/>
    <s v="App"/>
    <x v="2"/>
    <x v="1"/>
    <n v="0"/>
    <x v="2"/>
    <s v="Ninguna"/>
    <x v="5"/>
    <x v="1"/>
    <x v="0"/>
    <n v="14.5"/>
    <x v="2"/>
    <n v="22"/>
    <n v="20"/>
  </r>
  <r>
    <s v="VTA00394"/>
    <x v="81"/>
    <n v="23"/>
    <x v="4"/>
    <x v="4"/>
    <x v="2"/>
    <x v="2"/>
    <x v="802"/>
    <s v="Avenida Colón 608"/>
    <x v="2"/>
    <x v="7"/>
    <x v="6"/>
    <s v=""/>
    <x v="0"/>
    <x v="3"/>
    <n v="3453.66"/>
    <x v="3"/>
    <n v="17268.3"/>
    <s v="Delivery"/>
    <x v="3"/>
    <x v="2"/>
    <s v="Efectivo"/>
    <x v="0"/>
    <x v="1"/>
    <n v="0"/>
    <x v="0"/>
    <s v="2x1"/>
    <x v="0"/>
    <x v="0"/>
    <x v="1"/>
    <n v="5.8"/>
    <x v="4"/>
    <n v="36"/>
    <n v="31"/>
  </r>
  <r>
    <s v="VTA00415"/>
    <x v="81"/>
    <n v="23"/>
    <x v="4"/>
    <x v="4"/>
    <x v="2"/>
    <x v="2"/>
    <x v="16"/>
    <s v="Córdoba Shopping"/>
    <x v="3"/>
    <x v="31"/>
    <x v="9"/>
    <s v="Venti"/>
    <x v="4"/>
    <x v="0"/>
    <n v="1436.06"/>
    <x v="0"/>
    <n v="4308.18"/>
    <s v="Take Away"/>
    <x v="0"/>
    <x v="1"/>
    <s v="Efectivo"/>
    <x v="0"/>
    <x v="1"/>
    <n v="0"/>
    <x v="3"/>
    <s v="Combo"/>
    <x v="1"/>
    <x v="1"/>
    <x v="0"/>
    <n v="14"/>
    <x v="0"/>
    <n v="48"/>
    <n v="45"/>
  </r>
  <r>
    <s v="VTA00473"/>
    <x v="81"/>
    <n v="23"/>
    <x v="4"/>
    <x v="4"/>
    <x v="2"/>
    <x v="2"/>
    <x v="284"/>
    <s v="Avenida Colón 608"/>
    <x v="2"/>
    <x v="16"/>
    <x v="4"/>
    <s v="Tall"/>
    <x v="1"/>
    <x v="0"/>
    <n v="1583.24"/>
    <x v="0"/>
    <n v="4749.72"/>
    <s v="En tienda"/>
    <x v="0"/>
    <x v="0"/>
    <s v="App"/>
    <x v="2"/>
    <x v="0"/>
    <n v="10"/>
    <x v="1"/>
    <s v="Happy Hour"/>
    <x v="4"/>
    <x v="2"/>
    <x v="3"/>
    <n v="3.1"/>
    <x v="3"/>
    <n v="31"/>
    <n v="28"/>
  </r>
  <r>
    <s v="VTA00601"/>
    <x v="81"/>
    <n v="23"/>
    <x v="4"/>
    <x v="4"/>
    <x v="2"/>
    <x v="2"/>
    <x v="694"/>
    <s v="Calle San Lorenzo 47"/>
    <x v="1"/>
    <x v="27"/>
    <x v="10"/>
    <s v=""/>
    <x v="0"/>
    <x v="0"/>
    <n v="1684.83"/>
    <x v="0"/>
    <n v="5054.49"/>
    <s v="Delivery"/>
    <x v="1"/>
    <x v="2"/>
    <s v="Tarjeta"/>
    <x v="1"/>
    <x v="0"/>
    <n v="15"/>
    <x v="0"/>
    <s v="2x1"/>
    <x v="0"/>
    <x v="2"/>
    <x v="0"/>
    <n v="13"/>
    <x v="1"/>
    <n v="18"/>
    <n v="15"/>
  </r>
  <r>
    <s v="VTA00786"/>
    <x v="81"/>
    <n v="23"/>
    <x v="4"/>
    <x v="4"/>
    <x v="2"/>
    <x v="2"/>
    <x v="531"/>
    <s v="San Lorenzo 25, Nueva Córdoba"/>
    <x v="0"/>
    <x v="27"/>
    <x v="10"/>
    <s v=""/>
    <x v="0"/>
    <x v="3"/>
    <n v="1711.62"/>
    <x v="0"/>
    <n v="8558.1"/>
    <s v="En tienda"/>
    <x v="1"/>
    <x v="0"/>
    <s v="Tarjeta"/>
    <x v="1"/>
    <x v="0"/>
    <n v="10"/>
    <x v="2"/>
    <s v="Ninguna"/>
    <x v="4"/>
    <x v="1"/>
    <x v="0"/>
    <n v="13.1"/>
    <x v="1"/>
    <n v="50"/>
    <n v="45"/>
  </r>
  <r>
    <s v="VTA00832"/>
    <x v="81"/>
    <n v="23"/>
    <x v="4"/>
    <x v="4"/>
    <x v="2"/>
    <x v="2"/>
    <x v="457"/>
    <s v="Calle San Lorenzo 47"/>
    <x v="1"/>
    <x v="27"/>
    <x v="10"/>
    <s v=""/>
    <x v="0"/>
    <x v="1"/>
    <n v="1587.31"/>
    <x v="0"/>
    <n v="6349.24"/>
    <s v="Delivery"/>
    <x v="1"/>
    <x v="2"/>
    <s v="App"/>
    <x v="2"/>
    <x v="0"/>
    <n v="15"/>
    <x v="1"/>
    <s v="Happy Hour"/>
    <x v="5"/>
    <x v="0"/>
    <x v="1"/>
    <n v="6.6"/>
    <x v="3"/>
    <n v="12"/>
    <n v="8"/>
  </r>
  <r>
    <s v="VTA00913"/>
    <x v="81"/>
    <n v="23"/>
    <x v="4"/>
    <x v="4"/>
    <x v="2"/>
    <x v="2"/>
    <x v="661"/>
    <s v="Córdoba Shopping"/>
    <x v="3"/>
    <x v="19"/>
    <x v="7"/>
    <s v=""/>
    <x v="0"/>
    <x v="1"/>
    <n v="2845.69"/>
    <x v="2"/>
    <n v="11382.76"/>
    <s v="En tienda"/>
    <x v="2"/>
    <x v="0"/>
    <s v="Tarjeta"/>
    <x v="1"/>
    <x v="0"/>
    <n v="0"/>
    <x v="0"/>
    <s v="2x1"/>
    <x v="3"/>
    <x v="2"/>
    <x v="2"/>
    <n v="10.4"/>
    <x v="3"/>
    <n v="15"/>
    <n v="11"/>
  </r>
  <r>
    <s v="VTA01122"/>
    <x v="81"/>
    <n v="23"/>
    <x v="4"/>
    <x v="4"/>
    <x v="2"/>
    <x v="2"/>
    <x v="363"/>
    <s v="Córdoba Shopping"/>
    <x v="3"/>
    <x v="9"/>
    <x v="7"/>
    <s v=""/>
    <x v="0"/>
    <x v="2"/>
    <n v="2195.88"/>
    <x v="2"/>
    <n v="2195.88"/>
    <s v="En tienda"/>
    <x v="0"/>
    <x v="0"/>
    <s v="Efectivo"/>
    <x v="0"/>
    <x v="0"/>
    <n v="15"/>
    <x v="3"/>
    <s v="Combo"/>
    <x v="4"/>
    <x v="2"/>
    <x v="3"/>
    <n v="2.2999999999999998"/>
    <x v="2"/>
    <n v="22"/>
    <n v="21"/>
  </r>
  <r>
    <s v="VTA01218"/>
    <x v="81"/>
    <n v="23"/>
    <x v="4"/>
    <x v="4"/>
    <x v="2"/>
    <x v="2"/>
    <x v="300"/>
    <s v="Calle San Lorenzo 47"/>
    <x v="1"/>
    <x v="3"/>
    <x v="3"/>
    <s v=""/>
    <x v="0"/>
    <x v="2"/>
    <n v="1443.8"/>
    <x v="0"/>
    <n v="1443.8"/>
    <s v="Delivery"/>
    <x v="0"/>
    <x v="2"/>
    <s v="Tarjeta"/>
    <x v="1"/>
    <x v="0"/>
    <n v="15"/>
    <x v="3"/>
    <s v="Combo"/>
    <x v="1"/>
    <x v="0"/>
    <x v="0"/>
    <n v="14.7"/>
    <x v="3"/>
    <n v="48"/>
    <n v="47"/>
  </r>
  <r>
    <s v="VTA01296"/>
    <x v="81"/>
    <n v="23"/>
    <x v="4"/>
    <x v="4"/>
    <x v="2"/>
    <x v="2"/>
    <x v="595"/>
    <s v="Calle San Lorenzo 47"/>
    <x v="1"/>
    <x v="3"/>
    <x v="3"/>
    <s v=""/>
    <x v="0"/>
    <x v="3"/>
    <n v="1291.1400000000001"/>
    <x v="0"/>
    <n v="6455.7"/>
    <s v="Delivery"/>
    <x v="1"/>
    <x v="2"/>
    <s v="Tarjeta"/>
    <x v="1"/>
    <x v="0"/>
    <n v="15"/>
    <x v="3"/>
    <s v="Combo"/>
    <x v="4"/>
    <x v="2"/>
    <x v="2"/>
    <n v="10.1"/>
    <x v="4"/>
    <n v="43"/>
    <n v="38"/>
  </r>
  <r>
    <s v="VTA01666"/>
    <x v="81"/>
    <n v="23"/>
    <x v="4"/>
    <x v="4"/>
    <x v="2"/>
    <x v="2"/>
    <x v="590"/>
    <s v="Córdoba Shopping"/>
    <x v="3"/>
    <x v="8"/>
    <x v="0"/>
    <s v=""/>
    <x v="0"/>
    <x v="3"/>
    <n v="1526.36"/>
    <x v="0"/>
    <n v="7631.8"/>
    <s v="Take Away"/>
    <x v="1"/>
    <x v="1"/>
    <s v="Tarjeta"/>
    <x v="1"/>
    <x v="1"/>
    <n v="0"/>
    <x v="1"/>
    <s v="Happy Hour"/>
    <x v="3"/>
    <x v="1"/>
    <x v="2"/>
    <n v="12.6"/>
    <x v="3"/>
    <n v="36"/>
    <n v="31"/>
  </r>
  <r>
    <s v="VTA01694"/>
    <x v="81"/>
    <n v="23"/>
    <x v="4"/>
    <x v="4"/>
    <x v="2"/>
    <x v="2"/>
    <x v="527"/>
    <s v="Avenida Colón 608"/>
    <x v="2"/>
    <x v="9"/>
    <x v="7"/>
    <s v=""/>
    <x v="0"/>
    <x v="2"/>
    <n v="2736.39"/>
    <x v="2"/>
    <n v="2736.39"/>
    <s v="En tienda"/>
    <x v="0"/>
    <x v="0"/>
    <s v="App"/>
    <x v="2"/>
    <x v="0"/>
    <n v="0"/>
    <x v="1"/>
    <s v="Happy Hour"/>
    <x v="2"/>
    <x v="2"/>
    <x v="3"/>
    <n v="3.6"/>
    <x v="1"/>
    <n v="43"/>
    <n v="42"/>
  </r>
  <r>
    <s v="VTA01783"/>
    <x v="81"/>
    <n v="23"/>
    <x v="4"/>
    <x v="4"/>
    <x v="2"/>
    <x v="2"/>
    <x v="360"/>
    <s v="Avenida Colón 608"/>
    <x v="2"/>
    <x v="23"/>
    <x v="10"/>
    <s v=""/>
    <x v="0"/>
    <x v="2"/>
    <n v="1611.02"/>
    <x v="0"/>
    <n v="1611.02"/>
    <s v="Delivery"/>
    <x v="0"/>
    <x v="2"/>
    <s v="Tarjeta"/>
    <x v="1"/>
    <x v="1"/>
    <n v="0"/>
    <x v="1"/>
    <s v="Happy Hour"/>
    <x v="1"/>
    <x v="2"/>
    <x v="1"/>
    <n v="6.3"/>
    <x v="2"/>
    <n v="33"/>
    <n v="32"/>
  </r>
  <r>
    <s v="VTA01841"/>
    <x v="81"/>
    <n v="23"/>
    <x v="4"/>
    <x v="4"/>
    <x v="2"/>
    <x v="2"/>
    <x v="779"/>
    <s v="Calle San Lorenzo 47"/>
    <x v="1"/>
    <x v="1"/>
    <x v="1"/>
    <s v=""/>
    <x v="0"/>
    <x v="0"/>
    <n v="727.81"/>
    <x v="1"/>
    <n v="2183.4299999999998"/>
    <s v="Take Away"/>
    <x v="0"/>
    <x v="1"/>
    <s v="Efectivo"/>
    <x v="0"/>
    <x v="1"/>
    <n v="0"/>
    <x v="2"/>
    <s v="Ninguna"/>
    <x v="2"/>
    <x v="0"/>
    <x v="3"/>
    <n v="3.3"/>
    <x v="4"/>
    <n v="45"/>
    <n v="42"/>
  </r>
  <r>
    <s v="VTA02415"/>
    <x v="81"/>
    <n v="23"/>
    <x v="4"/>
    <x v="4"/>
    <x v="2"/>
    <x v="2"/>
    <x v="734"/>
    <s v="San Lorenzo 25, Nueva Córdoba"/>
    <x v="0"/>
    <x v="1"/>
    <x v="1"/>
    <s v=""/>
    <x v="0"/>
    <x v="3"/>
    <n v="821.06"/>
    <x v="1"/>
    <n v="4105.3"/>
    <s v="Delivery"/>
    <x v="0"/>
    <x v="2"/>
    <s v="Efectivo"/>
    <x v="0"/>
    <x v="0"/>
    <n v="10"/>
    <x v="3"/>
    <s v="Combo"/>
    <x v="0"/>
    <x v="2"/>
    <x v="1"/>
    <n v="6.2"/>
    <x v="0"/>
    <n v="15"/>
    <n v="10"/>
  </r>
  <r>
    <s v="VTA02615"/>
    <x v="81"/>
    <n v="23"/>
    <x v="4"/>
    <x v="4"/>
    <x v="2"/>
    <x v="2"/>
    <x v="707"/>
    <s v="San Lorenzo 25, Nueva Córdoba"/>
    <x v="0"/>
    <x v="27"/>
    <x v="10"/>
    <s v=""/>
    <x v="0"/>
    <x v="0"/>
    <n v="1659.63"/>
    <x v="0"/>
    <n v="4978.8900000000003"/>
    <s v="Delivery"/>
    <x v="0"/>
    <x v="2"/>
    <s v="Tarjeta"/>
    <x v="1"/>
    <x v="1"/>
    <n v="0"/>
    <x v="3"/>
    <s v="Combo"/>
    <x v="2"/>
    <x v="2"/>
    <x v="2"/>
    <n v="10.9"/>
    <x v="2"/>
    <n v="41"/>
    <n v="38"/>
  </r>
  <r>
    <s v="VTA02632"/>
    <x v="81"/>
    <n v="23"/>
    <x v="4"/>
    <x v="4"/>
    <x v="2"/>
    <x v="2"/>
    <x v="19"/>
    <s v="Calle San Lorenzo 47"/>
    <x v="1"/>
    <x v="19"/>
    <x v="7"/>
    <s v=""/>
    <x v="0"/>
    <x v="1"/>
    <n v="2335.66"/>
    <x v="2"/>
    <n v="9342.64"/>
    <s v="En tienda"/>
    <x v="1"/>
    <x v="0"/>
    <s v="Efectivo"/>
    <x v="0"/>
    <x v="0"/>
    <n v="15"/>
    <x v="0"/>
    <s v="2x1"/>
    <x v="5"/>
    <x v="0"/>
    <x v="1"/>
    <n v="6.6"/>
    <x v="3"/>
    <n v="10"/>
    <n v="6"/>
  </r>
  <r>
    <s v="VTA02811"/>
    <x v="81"/>
    <n v="23"/>
    <x v="4"/>
    <x v="4"/>
    <x v="2"/>
    <x v="2"/>
    <x v="353"/>
    <s v="Avenida Colón 608"/>
    <x v="2"/>
    <x v="21"/>
    <x v="1"/>
    <s v=""/>
    <x v="0"/>
    <x v="4"/>
    <n v="1003.96"/>
    <x v="0"/>
    <n v="2007.92"/>
    <s v="Delivery"/>
    <x v="0"/>
    <x v="2"/>
    <s v="App"/>
    <x v="2"/>
    <x v="1"/>
    <n v="0"/>
    <x v="1"/>
    <s v="Happy Hour"/>
    <x v="3"/>
    <x v="1"/>
    <x v="1"/>
    <n v="9.9"/>
    <x v="3"/>
    <n v="41"/>
    <n v="39"/>
  </r>
  <r>
    <s v="VTA02828"/>
    <x v="81"/>
    <n v="23"/>
    <x v="4"/>
    <x v="4"/>
    <x v="2"/>
    <x v="2"/>
    <x v="69"/>
    <s v="Córdoba Shopping"/>
    <x v="3"/>
    <x v="15"/>
    <x v="10"/>
    <s v=""/>
    <x v="0"/>
    <x v="1"/>
    <n v="1552.07"/>
    <x v="0"/>
    <n v="6208.28"/>
    <s v="Delivery"/>
    <x v="1"/>
    <x v="2"/>
    <s v="Tarjeta"/>
    <x v="1"/>
    <x v="0"/>
    <n v="15"/>
    <x v="3"/>
    <s v="Combo"/>
    <x v="1"/>
    <x v="1"/>
    <x v="2"/>
    <n v="12.4"/>
    <x v="3"/>
    <n v="21"/>
    <n v="17"/>
  </r>
  <r>
    <s v="VTA02881"/>
    <x v="81"/>
    <n v="23"/>
    <x v="4"/>
    <x v="4"/>
    <x v="2"/>
    <x v="2"/>
    <x v="221"/>
    <s v="San Lorenzo 25, Nueva Córdoba"/>
    <x v="0"/>
    <x v="7"/>
    <x v="6"/>
    <s v=""/>
    <x v="0"/>
    <x v="4"/>
    <n v="3382.63"/>
    <x v="3"/>
    <n v="6765.26"/>
    <s v="En tienda"/>
    <x v="1"/>
    <x v="0"/>
    <s v="Tarjeta"/>
    <x v="1"/>
    <x v="1"/>
    <n v="0"/>
    <x v="3"/>
    <s v="Combo"/>
    <x v="1"/>
    <x v="2"/>
    <x v="2"/>
    <n v="10.5"/>
    <x v="3"/>
    <n v="30"/>
    <n v="28"/>
  </r>
  <r>
    <s v="VTA03088"/>
    <x v="81"/>
    <n v="23"/>
    <x v="4"/>
    <x v="4"/>
    <x v="2"/>
    <x v="2"/>
    <x v="819"/>
    <s v="Avenida Colón 608"/>
    <x v="2"/>
    <x v="7"/>
    <x v="6"/>
    <s v=""/>
    <x v="0"/>
    <x v="2"/>
    <n v="2926.22"/>
    <x v="2"/>
    <n v="2926.22"/>
    <s v="Take Away"/>
    <x v="0"/>
    <x v="1"/>
    <s v="App"/>
    <x v="2"/>
    <x v="1"/>
    <n v="0"/>
    <x v="3"/>
    <s v="Combo"/>
    <x v="3"/>
    <x v="1"/>
    <x v="2"/>
    <n v="11.3"/>
    <x v="2"/>
    <n v="12"/>
    <n v="11"/>
  </r>
  <r>
    <s v="VTA03161"/>
    <x v="81"/>
    <n v="23"/>
    <x v="4"/>
    <x v="4"/>
    <x v="2"/>
    <x v="2"/>
    <x v="713"/>
    <s v="Calle San Lorenzo 47"/>
    <x v="1"/>
    <x v="10"/>
    <x v="8"/>
    <s v="Tall"/>
    <x v="1"/>
    <x v="0"/>
    <n v="2090.11"/>
    <x v="2"/>
    <n v="6270.33"/>
    <s v="Take Away"/>
    <x v="1"/>
    <x v="1"/>
    <s v="Efectivo"/>
    <x v="0"/>
    <x v="1"/>
    <n v="0"/>
    <x v="0"/>
    <s v="2x1"/>
    <x v="1"/>
    <x v="1"/>
    <x v="1"/>
    <n v="5.2"/>
    <x v="0"/>
    <n v="43"/>
    <n v="40"/>
  </r>
  <r>
    <s v="VTA03250"/>
    <x v="81"/>
    <n v="23"/>
    <x v="4"/>
    <x v="4"/>
    <x v="2"/>
    <x v="2"/>
    <x v="826"/>
    <s v="Calle San Lorenzo 47"/>
    <x v="1"/>
    <x v="23"/>
    <x v="10"/>
    <s v=""/>
    <x v="0"/>
    <x v="2"/>
    <n v="1888.86"/>
    <x v="0"/>
    <n v="1888.86"/>
    <s v="Delivery"/>
    <x v="0"/>
    <x v="2"/>
    <s v="Tarjeta"/>
    <x v="1"/>
    <x v="0"/>
    <n v="15"/>
    <x v="2"/>
    <s v="Ninguna"/>
    <x v="5"/>
    <x v="1"/>
    <x v="3"/>
    <n v="3.8"/>
    <x v="0"/>
    <n v="33"/>
    <n v="32"/>
  </r>
  <r>
    <s v="VTA03786"/>
    <x v="81"/>
    <n v="23"/>
    <x v="4"/>
    <x v="4"/>
    <x v="2"/>
    <x v="2"/>
    <x v="89"/>
    <s v="Avenida Colón 608"/>
    <x v="2"/>
    <x v="10"/>
    <x v="8"/>
    <s v="Pequeño"/>
    <x v="2"/>
    <x v="0"/>
    <n v="1794.26"/>
    <x v="0"/>
    <n v="5382.78"/>
    <s v="Delivery"/>
    <x v="1"/>
    <x v="2"/>
    <s v="Tarjeta"/>
    <x v="1"/>
    <x v="1"/>
    <n v="0"/>
    <x v="0"/>
    <s v="2x1"/>
    <x v="5"/>
    <x v="1"/>
    <x v="2"/>
    <n v="11.1"/>
    <x v="4"/>
    <n v="16"/>
    <n v="13"/>
  </r>
  <r>
    <s v="VTA03794"/>
    <x v="81"/>
    <n v="23"/>
    <x v="4"/>
    <x v="4"/>
    <x v="2"/>
    <x v="2"/>
    <x v="32"/>
    <s v="Avenida Colón 608"/>
    <x v="2"/>
    <x v="15"/>
    <x v="10"/>
    <s v=""/>
    <x v="0"/>
    <x v="4"/>
    <n v="1599.18"/>
    <x v="0"/>
    <n v="3198.36"/>
    <s v="En tienda"/>
    <x v="0"/>
    <x v="0"/>
    <s v="Tarjeta"/>
    <x v="1"/>
    <x v="0"/>
    <n v="0"/>
    <x v="1"/>
    <s v="Happy Hour"/>
    <x v="5"/>
    <x v="0"/>
    <x v="1"/>
    <n v="6.1"/>
    <x v="4"/>
    <n v="45"/>
    <n v="43"/>
  </r>
  <r>
    <s v="VTA03905"/>
    <x v="81"/>
    <n v="23"/>
    <x v="4"/>
    <x v="4"/>
    <x v="2"/>
    <x v="2"/>
    <x v="455"/>
    <s v="San Lorenzo 25, Nueva Córdoba"/>
    <x v="0"/>
    <x v="23"/>
    <x v="10"/>
    <s v=""/>
    <x v="0"/>
    <x v="3"/>
    <n v="1965.85"/>
    <x v="0"/>
    <n v="9829.25"/>
    <s v="En tienda"/>
    <x v="1"/>
    <x v="0"/>
    <s v="App"/>
    <x v="2"/>
    <x v="0"/>
    <n v="15"/>
    <x v="3"/>
    <s v="Combo"/>
    <x v="3"/>
    <x v="0"/>
    <x v="1"/>
    <n v="7.6"/>
    <x v="2"/>
    <n v="41"/>
    <n v="36"/>
  </r>
  <r>
    <s v="VTA03929"/>
    <x v="81"/>
    <n v="23"/>
    <x v="4"/>
    <x v="4"/>
    <x v="2"/>
    <x v="2"/>
    <x v="698"/>
    <s v="Calle San Lorenzo 47"/>
    <x v="1"/>
    <x v="10"/>
    <x v="8"/>
    <s v="Grande"/>
    <x v="3"/>
    <x v="4"/>
    <n v="2064.31"/>
    <x v="2"/>
    <n v="4128.62"/>
    <s v="Delivery"/>
    <x v="0"/>
    <x v="2"/>
    <s v="Efectivo"/>
    <x v="0"/>
    <x v="0"/>
    <n v="15"/>
    <x v="1"/>
    <s v="Happy Hour"/>
    <x v="2"/>
    <x v="2"/>
    <x v="1"/>
    <n v="9"/>
    <x v="2"/>
    <n v="36"/>
    <n v="34"/>
  </r>
  <r>
    <s v="VTA04081"/>
    <x v="81"/>
    <n v="23"/>
    <x v="4"/>
    <x v="4"/>
    <x v="2"/>
    <x v="2"/>
    <x v="397"/>
    <s v="Córdoba Shopping"/>
    <x v="3"/>
    <x v="28"/>
    <x v="2"/>
    <s v=""/>
    <x v="0"/>
    <x v="0"/>
    <n v="1208.18"/>
    <x v="0"/>
    <n v="3624.54"/>
    <s v="Take Away"/>
    <x v="0"/>
    <x v="1"/>
    <s v="Tarjeta"/>
    <x v="1"/>
    <x v="1"/>
    <n v="0"/>
    <x v="0"/>
    <s v="2x1"/>
    <x v="0"/>
    <x v="0"/>
    <x v="2"/>
    <n v="11.3"/>
    <x v="1"/>
    <n v="10"/>
    <n v="7"/>
  </r>
  <r>
    <s v="VTA04128"/>
    <x v="81"/>
    <n v="23"/>
    <x v="4"/>
    <x v="4"/>
    <x v="2"/>
    <x v="2"/>
    <x v="214"/>
    <s v="Calle San Lorenzo 47"/>
    <x v="1"/>
    <x v="34"/>
    <x v="4"/>
    <s v="Grande"/>
    <x v="3"/>
    <x v="2"/>
    <n v="1316.28"/>
    <x v="0"/>
    <n v="1316.28"/>
    <s v="Take Away"/>
    <x v="0"/>
    <x v="1"/>
    <s v="App"/>
    <x v="2"/>
    <x v="1"/>
    <n v="0"/>
    <x v="3"/>
    <s v="Combo"/>
    <x v="3"/>
    <x v="2"/>
    <x v="2"/>
    <n v="12.4"/>
    <x v="0"/>
    <n v="14"/>
    <n v="13"/>
  </r>
  <r>
    <s v="VTA04258"/>
    <x v="81"/>
    <n v="23"/>
    <x v="4"/>
    <x v="4"/>
    <x v="2"/>
    <x v="2"/>
    <x v="831"/>
    <s v="Calle San Lorenzo 47"/>
    <x v="1"/>
    <x v="23"/>
    <x v="10"/>
    <s v=""/>
    <x v="0"/>
    <x v="0"/>
    <n v="1756.76"/>
    <x v="0"/>
    <n v="5270.28"/>
    <s v="Take Away"/>
    <x v="1"/>
    <x v="1"/>
    <s v="Tarjeta"/>
    <x v="1"/>
    <x v="1"/>
    <n v="0"/>
    <x v="2"/>
    <s v="Ninguna"/>
    <x v="2"/>
    <x v="0"/>
    <x v="1"/>
    <n v="8.4"/>
    <x v="4"/>
    <n v="19"/>
    <n v="16"/>
  </r>
  <r>
    <s v="VTA04557"/>
    <x v="81"/>
    <n v="23"/>
    <x v="4"/>
    <x v="4"/>
    <x v="2"/>
    <x v="2"/>
    <x v="770"/>
    <s v="Avenida Colón 608"/>
    <x v="2"/>
    <x v="6"/>
    <x v="5"/>
    <s v=""/>
    <x v="0"/>
    <x v="4"/>
    <n v="1870.58"/>
    <x v="0"/>
    <n v="3741.16"/>
    <s v="Delivery"/>
    <x v="0"/>
    <x v="2"/>
    <s v="Tarjeta"/>
    <x v="1"/>
    <x v="0"/>
    <n v="0"/>
    <x v="0"/>
    <s v="2x1"/>
    <x v="2"/>
    <x v="0"/>
    <x v="2"/>
    <n v="11.8"/>
    <x v="1"/>
    <n v="15"/>
    <n v="13"/>
  </r>
  <r>
    <s v="VTA04776"/>
    <x v="81"/>
    <n v="23"/>
    <x v="4"/>
    <x v="4"/>
    <x v="2"/>
    <x v="2"/>
    <x v="379"/>
    <s v="Avenida Colón 608"/>
    <x v="2"/>
    <x v="5"/>
    <x v="4"/>
    <s v="Grande"/>
    <x v="3"/>
    <x v="0"/>
    <n v="1639"/>
    <x v="0"/>
    <n v="4917"/>
    <s v="Delivery"/>
    <x v="0"/>
    <x v="2"/>
    <s v="Efectivo"/>
    <x v="0"/>
    <x v="0"/>
    <n v="15"/>
    <x v="1"/>
    <s v="Happy Hour"/>
    <x v="0"/>
    <x v="0"/>
    <x v="2"/>
    <n v="12.5"/>
    <x v="4"/>
    <n v="13"/>
    <n v="10"/>
  </r>
  <r>
    <s v="VTA04815"/>
    <x v="81"/>
    <n v="23"/>
    <x v="4"/>
    <x v="4"/>
    <x v="2"/>
    <x v="2"/>
    <x v="344"/>
    <s v="Calle San Lorenzo 47"/>
    <x v="1"/>
    <x v="9"/>
    <x v="7"/>
    <s v=""/>
    <x v="0"/>
    <x v="3"/>
    <n v="2457.81"/>
    <x v="2"/>
    <n v="12289.05"/>
    <s v="Delivery"/>
    <x v="2"/>
    <x v="2"/>
    <s v="App"/>
    <x v="2"/>
    <x v="1"/>
    <n v="0"/>
    <x v="3"/>
    <s v="Combo"/>
    <x v="2"/>
    <x v="0"/>
    <x v="1"/>
    <n v="5.9"/>
    <x v="0"/>
    <n v="33"/>
    <n v="28"/>
  </r>
  <r>
    <s v="VTA00028"/>
    <x v="82"/>
    <n v="24"/>
    <x v="5"/>
    <x v="5"/>
    <x v="2"/>
    <x v="2"/>
    <x v="544"/>
    <s v="Calle San Lorenzo 47"/>
    <x v="1"/>
    <x v="9"/>
    <x v="7"/>
    <s v=""/>
    <x v="0"/>
    <x v="1"/>
    <n v="2270.69"/>
    <x v="2"/>
    <n v="9082.76"/>
    <s v="Take Away"/>
    <x v="1"/>
    <x v="1"/>
    <s v="Efectivo"/>
    <x v="0"/>
    <x v="1"/>
    <n v="0"/>
    <x v="0"/>
    <s v="2x1"/>
    <x v="5"/>
    <x v="2"/>
    <x v="3"/>
    <n v="3.9"/>
    <x v="4"/>
    <n v="40"/>
    <n v="36"/>
  </r>
  <r>
    <s v="VTA00133"/>
    <x v="82"/>
    <n v="24"/>
    <x v="5"/>
    <x v="5"/>
    <x v="2"/>
    <x v="2"/>
    <x v="157"/>
    <s v="Calle San Lorenzo 47"/>
    <x v="1"/>
    <x v="7"/>
    <x v="6"/>
    <s v=""/>
    <x v="0"/>
    <x v="0"/>
    <n v="3274.52"/>
    <x v="3"/>
    <n v="9823.56"/>
    <s v="En tienda"/>
    <x v="1"/>
    <x v="0"/>
    <s v="Efectivo"/>
    <x v="0"/>
    <x v="1"/>
    <n v="0"/>
    <x v="2"/>
    <s v="Ninguna"/>
    <x v="5"/>
    <x v="0"/>
    <x v="3"/>
    <n v="4.7"/>
    <x v="2"/>
    <n v="19"/>
    <n v="16"/>
  </r>
  <r>
    <s v="VTA00256"/>
    <x v="82"/>
    <n v="24"/>
    <x v="5"/>
    <x v="5"/>
    <x v="2"/>
    <x v="2"/>
    <x v="307"/>
    <s v="Córdoba Shopping"/>
    <x v="3"/>
    <x v="10"/>
    <x v="8"/>
    <s v="Grande"/>
    <x v="3"/>
    <x v="1"/>
    <n v="1844.78"/>
    <x v="0"/>
    <n v="7379.12"/>
    <s v="Delivery"/>
    <x v="1"/>
    <x v="2"/>
    <s v="Tarjeta"/>
    <x v="1"/>
    <x v="0"/>
    <n v="15"/>
    <x v="3"/>
    <s v="Combo"/>
    <x v="5"/>
    <x v="1"/>
    <x v="2"/>
    <n v="12.3"/>
    <x v="3"/>
    <n v="29"/>
    <n v="25"/>
  </r>
  <r>
    <s v="VTA00305"/>
    <x v="82"/>
    <n v="24"/>
    <x v="5"/>
    <x v="5"/>
    <x v="2"/>
    <x v="2"/>
    <x v="629"/>
    <s v="Calle San Lorenzo 47"/>
    <x v="1"/>
    <x v="6"/>
    <x v="5"/>
    <s v=""/>
    <x v="0"/>
    <x v="4"/>
    <n v="1873.36"/>
    <x v="0"/>
    <n v="3746.72"/>
    <s v="Delivery"/>
    <x v="0"/>
    <x v="2"/>
    <s v="Tarjeta"/>
    <x v="1"/>
    <x v="0"/>
    <n v="15"/>
    <x v="2"/>
    <s v="Ninguna"/>
    <x v="3"/>
    <x v="1"/>
    <x v="2"/>
    <n v="12.9"/>
    <x v="4"/>
    <n v="36"/>
    <n v="34"/>
  </r>
  <r>
    <s v="VTA00384"/>
    <x v="82"/>
    <n v="24"/>
    <x v="5"/>
    <x v="5"/>
    <x v="2"/>
    <x v="2"/>
    <x v="820"/>
    <s v="Córdoba Shopping"/>
    <x v="3"/>
    <x v="6"/>
    <x v="5"/>
    <s v=""/>
    <x v="0"/>
    <x v="3"/>
    <n v="1664.12"/>
    <x v="0"/>
    <n v="8320.6"/>
    <s v="Take Away"/>
    <x v="1"/>
    <x v="1"/>
    <s v="Tarjeta"/>
    <x v="1"/>
    <x v="1"/>
    <n v="0"/>
    <x v="3"/>
    <s v="Combo"/>
    <x v="3"/>
    <x v="1"/>
    <x v="1"/>
    <n v="7.2"/>
    <x v="1"/>
    <n v="48"/>
    <n v="43"/>
  </r>
  <r>
    <s v="VTA00420"/>
    <x v="82"/>
    <n v="24"/>
    <x v="5"/>
    <x v="5"/>
    <x v="2"/>
    <x v="2"/>
    <x v="658"/>
    <s v="Córdoba Shopping"/>
    <x v="3"/>
    <x v="6"/>
    <x v="5"/>
    <s v=""/>
    <x v="0"/>
    <x v="0"/>
    <n v="1845.94"/>
    <x v="0"/>
    <n v="5537.82"/>
    <s v="Take Away"/>
    <x v="1"/>
    <x v="1"/>
    <s v="Tarjeta"/>
    <x v="1"/>
    <x v="1"/>
    <n v="0"/>
    <x v="2"/>
    <s v="Ninguna"/>
    <x v="2"/>
    <x v="1"/>
    <x v="3"/>
    <n v="2.9"/>
    <x v="0"/>
    <n v="46"/>
    <n v="43"/>
  </r>
  <r>
    <s v="VTA00715"/>
    <x v="82"/>
    <n v="24"/>
    <x v="5"/>
    <x v="5"/>
    <x v="2"/>
    <x v="2"/>
    <x v="315"/>
    <s v="Avenida Colón 608"/>
    <x v="2"/>
    <x v="14"/>
    <x v="6"/>
    <s v=""/>
    <x v="0"/>
    <x v="1"/>
    <n v="3340.24"/>
    <x v="3"/>
    <n v="13360.96"/>
    <s v="Delivery"/>
    <x v="2"/>
    <x v="2"/>
    <s v="App"/>
    <x v="2"/>
    <x v="0"/>
    <n v="10"/>
    <x v="3"/>
    <s v="Combo"/>
    <x v="0"/>
    <x v="0"/>
    <x v="3"/>
    <n v="2.5"/>
    <x v="0"/>
    <n v="34"/>
    <n v="30"/>
  </r>
  <r>
    <s v="VTA00753"/>
    <x v="82"/>
    <n v="24"/>
    <x v="5"/>
    <x v="5"/>
    <x v="2"/>
    <x v="2"/>
    <x v="414"/>
    <s v="San Lorenzo 25, Nueva Córdoba"/>
    <x v="0"/>
    <x v="21"/>
    <x v="1"/>
    <s v=""/>
    <x v="0"/>
    <x v="3"/>
    <n v="726.24"/>
    <x v="1"/>
    <n v="3631.2"/>
    <s v="Take Away"/>
    <x v="0"/>
    <x v="1"/>
    <s v="App"/>
    <x v="2"/>
    <x v="1"/>
    <n v="0"/>
    <x v="3"/>
    <s v="Combo"/>
    <x v="0"/>
    <x v="0"/>
    <x v="1"/>
    <n v="6.5"/>
    <x v="4"/>
    <n v="34"/>
    <n v="29"/>
  </r>
  <r>
    <s v="VTA00829"/>
    <x v="82"/>
    <n v="24"/>
    <x v="5"/>
    <x v="5"/>
    <x v="2"/>
    <x v="2"/>
    <x v="427"/>
    <s v="Córdoba Shopping"/>
    <x v="3"/>
    <x v="10"/>
    <x v="8"/>
    <s v="Grande"/>
    <x v="3"/>
    <x v="2"/>
    <n v="1628.25"/>
    <x v="0"/>
    <n v="1628.25"/>
    <s v="En tienda"/>
    <x v="0"/>
    <x v="0"/>
    <s v="Tarjeta"/>
    <x v="1"/>
    <x v="1"/>
    <n v="0"/>
    <x v="1"/>
    <s v="Happy Hour"/>
    <x v="2"/>
    <x v="0"/>
    <x v="3"/>
    <n v="4.0999999999999996"/>
    <x v="2"/>
    <n v="28"/>
    <n v="27"/>
  </r>
  <r>
    <s v="VTA00843"/>
    <x v="82"/>
    <n v="24"/>
    <x v="5"/>
    <x v="5"/>
    <x v="2"/>
    <x v="2"/>
    <x v="292"/>
    <s v="Calle San Lorenzo 47"/>
    <x v="1"/>
    <x v="3"/>
    <x v="3"/>
    <s v=""/>
    <x v="0"/>
    <x v="0"/>
    <n v="1295.73"/>
    <x v="0"/>
    <n v="3887.19"/>
    <s v="En tienda"/>
    <x v="0"/>
    <x v="0"/>
    <s v="App"/>
    <x v="2"/>
    <x v="0"/>
    <n v="15"/>
    <x v="3"/>
    <s v="Combo"/>
    <x v="4"/>
    <x v="0"/>
    <x v="3"/>
    <n v="3.2"/>
    <x v="2"/>
    <n v="33"/>
    <n v="30"/>
  </r>
  <r>
    <s v="VTA01031"/>
    <x v="82"/>
    <n v="24"/>
    <x v="5"/>
    <x v="5"/>
    <x v="2"/>
    <x v="2"/>
    <x v="696"/>
    <s v="Córdoba Shopping"/>
    <x v="3"/>
    <x v="0"/>
    <x v="0"/>
    <s v=""/>
    <x v="0"/>
    <x v="0"/>
    <n v="1110.8900000000001"/>
    <x v="0"/>
    <n v="3332.67"/>
    <s v="En tienda"/>
    <x v="0"/>
    <x v="0"/>
    <s v="App"/>
    <x v="2"/>
    <x v="0"/>
    <n v="15"/>
    <x v="3"/>
    <s v="Combo"/>
    <x v="5"/>
    <x v="0"/>
    <x v="1"/>
    <n v="6.9"/>
    <x v="2"/>
    <n v="31"/>
    <n v="28"/>
  </r>
  <r>
    <s v="VTA01416"/>
    <x v="82"/>
    <n v="24"/>
    <x v="5"/>
    <x v="5"/>
    <x v="2"/>
    <x v="2"/>
    <x v="696"/>
    <s v="San Lorenzo 25, Nueva Córdoba"/>
    <x v="0"/>
    <x v="14"/>
    <x v="6"/>
    <s v=""/>
    <x v="0"/>
    <x v="1"/>
    <n v="2539.25"/>
    <x v="2"/>
    <n v="10157"/>
    <s v="Delivery"/>
    <x v="2"/>
    <x v="2"/>
    <s v="App"/>
    <x v="2"/>
    <x v="0"/>
    <n v="15"/>
    <x v="1"/>
    <s v="Happy Hour"/>
    <x v="3"/>
    <x v="0"/>
    <x v="2"/>
    <n v="10.3"/>
    <x v="0"/>
    <n v="25"/>
    <n v="21"/>
  </r>
  <r>
    <s v="VTA01474"/>
    <x v="82"/>
    <n v="24"/>
    <x v="5"/>
    <x v="5"/>
    <x v="2"/>
    <x v="2"/>
    <x v="717"/>
    <s v="Avenida Colón 608"/>
    <x v="2"/>
    <x v="9"/>
    <x v="7"/>
    <s v=""/>
    <x v="0"/>
    <x v="3"/>
    <n v="2208.15"/>
    <x v="2"/>
    <n v="11040.75"/>
    <s v="Take Away"/>
    <x v="2"/>
    <x v="1"/>
    <s v="App"/>
    <x v="2"/>
    <x v="0"/>
    <n v="10"/>
    <x v="2"/>
    <s v="Ninguna"/>
    <x v="1"/>
    <x v="0"/>
    <x v="2"/>
    <n v="10.8"/>
    <x v="4"/>
    <n v="43"/>
    <n v="38"/>
  </r>
  <r>
    <s v="VTA01512"/>
    <x v="82"/>
    <n v="24"/>
    <x v="5"/>
    <x v="5"/>
    <x v="2"/>
    <x v="2"/>
    <x v="170"/>
    <s v="Avenida Colón 608"/>
    <x v="2"/>
    <x v="5"/>
    <x v="4"/>
    <s v="Grande"/>
    <x v="3"/>
    <x v="4"/>
    <n v="1697.74"/>
    <x v="0"/>
    <n v="3395.48"/>
    <s v="Take Away"/>
    <x v="0"/>
    <x v="1"/>
    <s v="Efectivo"/>
    <x v="0"/>
    <x v="0"/>
    <n v="10"/>
    <x v="1"/>
    <s v="Happy Hour"/>
    <x v="0"/>
    <x v="1"/>
    <x v="1"/>
    <n v="8.6"/>
    <x v="1"/>
    <n v="14"/>
    <n v="12"/>
  </r>
  <r>
    <s v="VTA01524"/>
    <x v="82"/>
    <n v="24"/>
    <x v="5"/>
    <x v="5"/>
    <x v="2"/>
    <x v="2"/>
    <x v="461"/>
    <s v="San Lorenzo 25, Nueva Córdoba"/>
    <x v="0"/>
    <x v="16"/>
    <x v="4"/>
    <s v="Grande"/>
    <x v="3"/>
    <x v="2"/>
    <n v="1326.8"/>
    <x v="0"/>
    <n v="1326.8"/>
    <s v="Take Away"/>
    <x v="0"/>
    <x v="1"/>
    <s v="App"/>
    <x v="2"/>
    <x v="1"/>
    <n v="0"/>
    <x v="0"/>
    <s v="2x1"/>
    <x v="2"/>
    <x v="0"/>
    <x v="0"/>
    <n v="14"/>
    <x v="2"/>
    <n v="10"/>
    <n v="9"/>
  </r>
  <r>
    <s v="VTA01528"/>
    <x v="82"/>
    <n v="24"/>
    <x v="5"/>
    <x v="5"/>
    <x v="2"/>
    <x v="2"/>
    <x v="330"/>
    <s v="Avenida Colón 608"/>
    <x v="2"/>
    <x v="7"/>
    <x v="6"/>
    <s v=""/>
    <x v="0"/>
    <x v="4"/>
    <n v="3245.26"/>
    <x v="3"/>
    <n v="6490.52"/>
    <s v="Take Away"/>
    <x v="1"/>
    <x v="1"/>
    <s v="Efectivo"/>
    <x v="0"/>
    <x v="0"/>
    <n v="15"/>
    <x v="3"/>
    <s v="Combo"/>
    <x v="3"/>
    <x v="0"/>
    <x v="1"/>
    <n v="5.3"/>
    <x v="3"/>
    <n v="32"/>
    <n v="30"/>
  </r>
  <r>
    <s v="VTA01536"/>
    <x v="82"/>
    <n v="24"/>
    <x v="5"/>
    <x v="5"/>
    <x v="2"/>
    <x v="2"/>
    <x v="242"/>
    <s v="San Lorenzo 25, Nueva Córdoba"/>
    <x v="0"/>
    <x v="10"/>
    <x v="8"/>
    <s v="Grande"/>
    <x v="3"/>
    <x v="2"/>
    <n v="1892.8"/>
    <x v="0"/>
    <n v="1892.8"/>
    <s v="Delivery"/>
    <x v="0"/>
    <x v="2"/>
    <s v="Efectivo"/>
    <x v="0"/>
    <x v="1"/>
    <n v="0"/>
    <x v="1"/>
    <s v="Happy Hour"/>
    <x v="0"/>
    <x v="2"/>
    <x v="1"/>
    <n v="7.1"/>
    <x v="0"/>
    <n v="39"/>
    <n v="38"/>
  </r>
  <r>
    <s v="VTA01540"/>
    <x v="82"/>
    <n v="24"/>
    <x v="5"/>
    <x v="5"/>
    <x v="2"/>
    <x v="2"/>
    <x v="667"/>
    <s v="Avenida Colón 608"/>
    <x v="2"/>
    <x v="14"/>
    <x v="6"/>
    <s v=""/>
    <x v="0"/>
    <x v="1"/>
    <n v="3165.43"/>
    <x v="3"/>
    <n v="12661.72"/>
    <s v="Delivery"/>
    <x v="2"/>
    <x v="2"/>
    <s v="App"/>
    <x v="2"/>
    <x v="0"/>
    <n v="15"/>
    <x v="0"/>
    <s v="2x1"/>
    <x v="2"/>
    <x v="1"/>
    <x v="1"/>
    <n v="5.3"/>
    <x v="0"/>
    <n v="21"/>
    <n v="17"/>
  </r>
  <r>
    <s v="VTA01555"/>
    <x v="82"/>
    <n v="24"/>
    <x v="5"/>
    <x v="5"/>
    <x v="2"/>
    <x v="2"/>
    <x v="198"/>
    <s v="Córdoba Shopping"/>
    <x v="3"/>
    <x v="12"/>
    <x v="4"/>
    <s v="Grande"/>
    <x v="3"/>
    <x v="3"/>
    <n v="1438.16"/>
    <x v="0"/>
    <n v="7190.8"/>
    <s v="Delivery"/>
    <x v="1"/>
    <x v="2"/>
    <s v="Tarjeta"/>
    <x v="1"/>
    <x v="0"/>
    <n v="0"/>
    <x v="0"/>
    <s v="2x1"/>
    <x v="1"/>
    <x v="1"/>
    <x v="1"/>
    <n v="9.6"/>
    <x v="0"/>
    <n v="39"/>
    <n v="34"/>
  </r>
  <r>
    <s v="VTA01786"/>
    <x v="82"/>
    <n v="24"/>
    <x v="5"/>
    <x v="5"/>
    <x v="2"/>
    <x v="2"/>
    <x v="419"/>
    <s v="Córdoba Shopping"/>
    <x v="3"/>
    <x v="6"/>
    <x v="5"/>
    <s v=""/>
    <x v="0"/>
    <x v="0"/>
    <n v="1878.97"/>
    <x v="0"/>
    <n v="5636.91"/>
    <s v="Take Away"/>
    <x v="1"/>
    <x v="1"/>
    <s v="App"/>
    <x v="2"/>
    <x v="0"/>
    <n v="0"/>
    <x v="1"/>
    <s v="Happy Hour"/>
    <x v="2"/>
    <x v="0"/>
    <x v="2"/>
    <n v="10.5"/>
    <x v="4"/>
    <n v="35"/>
    <n v="32"/>
  </r>
  <r>
    <s v="VTA01796"/>
    <x v="82"/>
    <n v="24"/>
    <x v="5"/>
    <x v="5"/>
    <x v="2"/>
    <x v="2"/>
    <x v="772"/>
    <s v="Córdoba Shopping"/>
    <x v="3"/>
    <x v="3"/>
    <x v="3"/>
    <s v=""/>
    <x v="0"/>
    <x v="0"/>
    <n v="1205.1600000000001"/>
    <x v="0"/>
    <n v="3615.48"/>
    <s v="Take Away"/>
    <x v="0"/>
    <x v="1"/>
    <s v="Efectivo"/>
    <x v="0"/>
    <x v="1"/>
    <n v="0"/>
    <x v="3"/>
    <s v="Combo"/>
    <x v="0"/>
    <x v="2"/>
    <x v="2"/>
    <n v="12.3"/>
    <x v="4"/>
    <n v="38"/>
    <n v="35"/>
  </r>
  <r>
    <s v="VTA02266"/>
    <x v="82"/>
    <n v="24"/>
    <x v="5"/>
    <x v="5"/>
    <x v="2"/>
    <x v="2"/>
    <x v="470"/>
    <s v="Avenida Colón 608"/>
    <x v="2"/>
    <x v="19"/>
    <x v="7"/>
    <s v=""/>
    <x v="0"/>
    <x v="3"/>
    <n v="2170.19"/>
    <x v="2"/>
    <n v="10850.95"/>
    <s v="Take Away"/>
    <x v="2"/>
    <x v="1"/>
    <s v="App"/>
    <x v="2"/>
    <x v="0"/>
    <n v="10"/>
    <x v="2"/>
    <s v="Ninguna"/>
    <x v="4"/>
    <x v="2"/>
    <x v="1"/>
    <n v="7"/>
    <x v="4"/>
    <n v="44"/>
    <n v="39"/>
  </r>
  <r>
    <s v="VTA02485"/>
    <x v="82"/>
    <n v="24"/>
    <x v="5"/>
    <x v="5"/>
    <x v="2"/>
    <x v="2"/>
    <x v="807"/>
    <s v="Avenida Colón 608"/>
    <x v="2"/>
    <x v="7"/>
    <x v="6"/>
    <s v=""/>
    <x v="0"/>
    <x v="4"/>
    <n v="3344.78"/>
    <x v="3"/>
    <n v="6689.56"/>
    <s v="Delivery"/>
    <x v="1"/>
    <x v="2"/>
    <s v="Tarjeta"/>
    <x v="1"/>
    <x v="1"/>
    <n v="0"/>
    <x v="2"/>
    <s v="Ninguna"/>
    <x v="3"/>
    <x v="2"/>
    <x v="1"/>
    <n v="7.4"/>
    <x v="3"/>
    <n v="39"/>
    <n v="37"/>
  </r>
  <r>
    <s v="VTA02555"/>
    <x v="82"/>
    <n v="24"/>
    <x v="5"/>
    <x v="5"/>
    <x v="2"/>
    <x v="2"/>
    <x v="40"/>
    <s v="Avenida Colón 608"/>
    <x v="2"/>
    <x v="10"/>
    <x v="8"/>
    <s v="Venti"/>
    <x v="4"/>
    <x v="2"/>
    <n v="1930.39"/>
    <x v="0"/>
    <n v="1930.39"/>
    <s v="Delivery"/>
    <x v="0"/>
    <x v="2"/>
    <s v="Efectivo"/>
    <x v="0"/>
    <x v="0"/>
    <n v="10"/>
    <x v="2"/>
    <s v="Ninguna"/>
    <x v="0"/>
    <x v="0"/>
    <x v="1"/>
    <n v="9.1"/>
    <x v="4"/>
    <n v="11"/>
    <n v="10"/>
  </r>
  <r>
    <s v="VTA02889"/>
    <x v="82"/>
    <n v="24"/>
    <x v="5"/>
    <x v="5"/>
    <x v="2"/>
    <x v="2"/>
    <x v="172"/>
    <s v="Avenida Colón 608"/>
    <x v="2"/>
    <x v="16"/>
    <x v="4"/>
    <s v="Pequeño"/>
    <x v="2"/>
    <x v="4"/>
    <n v="1598.25"/>
    <x v="0"/>
    <n v="3196.5"/>
    <s v="Take Away"/>
    <x v="0"/>
    <x v="1"/>
    <s v="Efectivo"/>
    <x v="0"/>
    <x v="1"/>
    <n v="0"/>
    <x v="3"/>
    <s v="Combo"/>
    <x v="3"/>
    <x v="0"/>
    <x v="2"/>
    <n v="11.6"/>
    <x v="1"/>
    <n v="34"/>
    <n v="32"/>
  </r>
  <r>
    <s v="VTA02962"/>
    <x v="82"/>
    <n v="24"/>
    <x v="5"/>
    <x v="5"/>
    <x v="2"/>
    <x v="2"/>
    <x v="101"/>
    <s v="Córdoba Shopping"/>
    <x v="3"/>
    <x v="14"/>
    <x v="6"/>
    <s v=""/>
    <x v="0"/>
    <x v="0"/>
    <n v="2979.98"/>
    <x v="2"/>
    <n v="8939.94"/>
    <s v="Take Away"/>
    <x v="1"/>
    <x v="1"/>
    <s v="Tarjeta"/>
    <x v="1"/>
    <x v="1"/>
    <n v="0"/>
    <x v="1"/>
    <s v="Happy Hour"/>
    <x v="4"/>
    <x v="0"/>
    <x v="3"/>
    <n v="2.6"/>
    <x v="0"/>
    <n v="40"/>
    <n v="37"/>
  </r>
  <r>
    <s v="VTA03183"/>
    <x v="82"/>
    <n v="24"/>
    <x v="5"/>
    <x v="5"/>
    <x v="2"/>
    <x v="2"/>
    <x v="497"/>
    <s v="Calle San Lorenzo 47"/>
    <x v="1"/>
    <x v="34"/>
    <x v="4"/>
    <s v="Grande"/>
    <x v="3"/>
    <x v="3"/>
    <n v="1546.75"/>
    <x v="0"/>
    <n v="7733.75"/>
    <s v="Delivery"/>
    <x v="1"/>
    <x v="2"/>
    <s v="App"/>
    <x v="2"/>
    <x v="1"/>
    <n v="0"/>
    <x v="3"/>
    <s v="Combo"/>
    <x v="4"/>
    <x v="1"/>
    <x v="1"/>
    <n v="7.3"/>
    <x v="3"/>
    <n v="32"/>
    <n v="27"/>
  </r>
  <r>
    <s v="VTA03210"/>
    <x v="82"/>
    <n v="24"/>
    <x v="5"/>
    <x v="5"/>
    <x v="2"/>
    <x v="2"/>
    <x v="177"/>
    <s v="Calle San Lorenzo 47"/>
    <x v="1"/>
    <x v="19"/>
    <x v="7"/>
    <s v=""/>
    <x v="0"/>
    <x v="1"/>
    <n v="2996.46"/>
    <x v="2"/>
    <n v="11985.84"/>
    <s v="En tienda"/>
    <x v="2"/>
    <x v="0"/>
    <s v="App"/>
    <x v="2"/>
    <x v="0"/>
    <n v="10"/>
    <x v="0"/>
    <s v="2x1"/>
    <x v="5"/>
    <x v="0"/>
    <x v="0"/>
    <n v="14.4"/>
    <x v="1"/>
    <n v="26"/>
    <n v="22"/>
  </r>
  <r>
    <s v="VTA03249"/>
    <x v="82"/>
    <n v="24"/>
    <x v="5"/>
    <x v="5"/>
    <x v="2"/>
    <x v="2"/>
    <x v="470"/>
    <s v="Avenida Colón 608"/>
    <x v="2"/>
    <x v="6"/>
    <x v="5"/>
    <s v=""/>
    <x v="0"/>
    <x v="0"/>
    <n v="1605.64"/>
    <x v="0"/>
    <n v="4816.92"/>
    <s v="Take Away"/>
    <x v="0"/>
    <x v="1"/>
    <s v="Tarjeta"/>
    <x v="1"/>
    <x v="1"/>
    <n v="0"/>
    <x v="3"/>
    <s v="Combo"/>
    <x v="5"/>
    <x v="2"/>
    <x v="1"/>
    <n v="9.5"/>
    <x v="0"/>
    <n v="10"/>
    <n v="7"/>
  </r>
  <r>
    <s v="VTA03305"/>
    <x v="82"/>
    <n v="24"/>
    <x v="5"/>
    <x v="5"/>
    <x v="2"/>
    <x v="2"/>
    <x v="748"/>
    <s v="San Lorenzo 25, Nueva Córdoba"/>
    <x v="0"/>
    <x v="9"/>
    <x v="7"/>
    <s v=""/>
    <x v="0"/>
    <x v="2"/>
    <n v="2083.69"/>
    <x v="2"/>
    <n v="2083.69"/>
    <s v="Delivery"/>
    <x v="0"/>
    <x v="2"/>
    <s v="Tarjeta"/>
    <x v="1"/>
    <x v="1"/>
    <n v="0"/>
    <x v="1"/>
    <s v="Happy Hour"/>
    <x v="5"/>
    <x v="2"/>
    <x v="0"/>
    <n v="14.5"/>
    <x v="1"/>
    <n v="34"/>
    <n v="33"/>
  </r>
  <r>
    <s v="VTA03514"/>
    <x v="82"/>
    <n v="24"/>
    <x v="5"/>
    <x v="5"/>
    <x v="2"/>
    <x v="2"/>
    <x v="700"/>
    <s v="San Lorenzo 25, Nueva Córdoba"/>
    <x v="0"/>
    <x v="4"/>
    <x v="2"/>
    <s v=""/>
    <x v="0"/>
    <x v="3"/>
    <n v="1323.55"/>
    <x v="0"/>
    <n v="6617.75"/>
    <s v="Delivery"/>
    <x v="1"/>
    <x v="2"/>
    <s v="Tarjeta"/>
    <x v="1"/>
    <x v="1"/>
    <n v="0"/>
    <x v="2"/>
    <s v="Ninguna"/>
    <x v="3"/>
    <x v="1"/>
    <x v="3"/>
    <n v="3.3"/>
    <x v="3"/>
    <n v="34"/>
    <n v="29"/>
  </r>
  <r>
    <s v="VTA03587"/>
    <x v="82"/>
    <n v="24"/>
    <x v="5"/>
    <x v="5"/>
    <x v="2"/>
    <x v="2"/>
    <x v="652"/>
    <s v="Calle San Lorenzo 47"/>
    <x v="1"/>
    <x v="23"/>
    <x v="10"/>
    <s v=""/>
    <x v="0"/>
    <x v="3"/>
    <n v="1713.53"/>
    <x v="0"/>
    <n v="8567.65"/>
    <s v="En tienda"/>
    <x v="1"/>
    <x v="0"/>
    <s v="Efectivo"/>
    <x v="0"/>
    <x v="1"/>
    <n v="0"/>
    <x v="1"/>
    <s v="Happy Hour"/>
    <x v="0"/>
    <x v="2"/>
    <x v="1"/>
    <n v="7.9"/>
    <x v="2"/>
    <n v="38"/>
    <n v="33"/>
  </r>
  <r>
    <s v="VTA03604"/>
    <x v="82"/>
    <n v="24"/>
    <x v="5"/>
    <x v="5"/>
    <x v="2"/>
    <x v="2"/>
    <x v="756"/>
    <s v="San Lorenzo 25, Nueva Córdoba"/>
    <x v="0"/>
    <x v="8"/>
    <x v="0"/>
    <s v=""/>
    <x v="0"/>
    <x v="0"/>
    <n v="1215.24"/>
    <x v="0"/>
    <n v="3645.72"/>
    <s v="En tienda"/>
    <x v="0"/>
    <x v="0"/>
    <s v="App"/>
    <x v="2"/>
    <x v="0"/>
    <n v="10"/>
    <x v="2"/>
    <s v="Ninguna"/>
    <x v="3"/>
    <x v="1"/>
    <x v="3"/>
    <n v="2.2999999999999998"/>
    <x v="3"/>
    <n v="32"/>
    <n v="29"/>
  </r>
  <r>
    <s v="VTA03681"/>
    <x v="82"/>
    <n v="24"/>
    <x v="5"/>
    <x v="5"/>
    <x v="2"/>
    <x v="2"/>
    <x v="49"/>
    <s v="Avenida Colón 608"/>
    <x v="2"/>
    <x v="19"/>
    <x v="7"/>
    <s v=""/>
    <x v="0"/>
    <x v="1"/>
    <n v="2880.96"/>
    <x v="2"/>
    <n v="11523.84"/>
    <s v="Take Away"/>
    <x v="2"/>
    <x v="1"/>
    <s v="Tarjeta"/>
    <x v="1"/>
    <x v="1"/>
    <n v="0"/>
    <x v="1"/>
    <s v="Happy Hour"/>
    <x v="5"/>
    <x v="1"/>
    <x v="1"/>
    <n v="6.6"/>
    <x v="1"/>
    <n v="12"/>
    <n v="8"/>
  </r>
  <r>
    <s v="VTA03743"/>
    <x v="82"/>
    <n v="24"/>
    <x v="5"/>
    <x v="5"/>
    <x v="2"/>
    <x v="2"/>
    <x v="116"/>
    <s v="Córdoba Shopping"/>
    <x v="3"/>
    <x v="5"/>
    <x v="4"/>
    <s v="Pequeño"/>
    <x v="2"/>
    <x v="2"/>
    <n v="1397.78"/>
    <x v="0"/>
    <n v="1397.78"/>
    <s v="En tienda"/>
    <x v="0"/>
    <x v="0"/>
    <s v="App"/>
    <x v="2"/>
    <x v="0"/>
    <n v="0"/>
    <x v="3"/>
    <s v="Combo"/>
    <x v="0"/>
    <x v="0"/>
    <x v="2"/>
    <n v="12.1"/>
    <x v="1"/>
    <n v="24"/>
    <n v="23"/>
  </r>
  <r>
    <s v="VTA03862"/>
    <x v="82"/>
    <n v="24"/>
    <x v="5"/>
    <x v="5"/>
    <x v="2"/>
    <x v="2"/>
    <x v="259"/>
    <s v="San Lorenzo 25, Nueva Córdoba"/>
    <x v="0"/>
    <x v="19"/>
    <x v="7"/>
    <s v=""/>
    <x v="0"/>
    <x v="2"/>
    <n v="2285.7399999999998"/>
    <x v="2"/>
    <n v="2285.7399999999998"/>
    <s v="En tienda"/>
    <x v="0"/>
    <x v="0"/>
    <s v="Tarjeta"/>
    <x v="1"/>
    <x v="0"/>
    <n v="15"/>
    <x v="1"/>
    <s v="Happy Hour"/>
    <x v="3"/>
    <x v="0"/>
    <x v="0"/>
    <n v="13.6"/>
    <x v="0"/>
    <n v="45"/>
    <n v="44"/>
  </r>
  <r>
    <s v="VTA03974"/>
    <x v="82"/>
    <n v="24"/>
    <x v="5"/>
    <x v="5"/>
    <x v="2"/>
    <x v="2"/>
    <x v="586"/>
    <s v="San Lorenzo 25, Nueva Córdoba"/>
    <x v="0"/>
    <x v="3"/>
    <x v="3"/>
    <s v=""/>
    <x v="0"/>
    <x v="1"/>
    <n v="1185.67"/>
    <x v="0"/>
    <n v="4742.68"/>
    <s v="En tienda"/>
    <x v="0"/>
    <x v="0"/>
    <s v="Tarjeta"/>
    <x v="1"/>
    <x v="0"/>
    <n v="10"/>
    <x v="0"/>
    <s v="2x1"/>
    <x v="4"/>
    <x v="2"/>
    <x v="0"/>
    <n v="13.6"/>
    <x v="3"/>
    <n v="42"/>
    <n v="38"/>
  </r>
  <r>
    <s v="VTA04053"/>
    <x v="82"/>
    <n v="24"/>
    <x v="5"/>
    <x v="5"/>
    <x v="2"/>
    <x v="2"/>
    <x v="246"/>
    <s v="Avenida Colón 608"/>
    <x v="2"/>
    <x v="20"/>
    <x v="2"/>
    <s v=""/>
    <x v="0"/>
    <x v="1"/>
    <n v="1485.03"/>
    <x v="0"/>
    <n v="5940.12"/>
    <s v="En tienda"/>
    <x v="1"/>
    <x v="0"/>
    <s v="Efectivo"/>
    <x v="0"/>
    <x v="1"/>
    <n v="0"/>
    <x v="3"/>
    <s v="Combo"/>
    <x v="3"/>
    <x v="2"/>
    <x v="0"/>
    <n v="14.2"/>
    <x v="4"/>
    <n v="11"/>
    <n v="7"/>
  </r>
  <r>
    <s v="VTA04063"/>
    <x v="82"/>
    <n v="24"/>
    <x v="5"/>
    <x v="5"/>
    <x v="2"/>
    <x v="2"/>
    <x v="624"/>
    <s v="Córdoba Shopping"/>
    <x v="3"/>
    <x v="3"/>
    <x v="3"/>
    <s v=""/>
    <x v="0"/>
    <x v="2"/>
    <n v="1204.68"/>
    <x v="0"/>
    <n v="1204.68"/>
    <s v="Take Away"/>
    <x v="0"/>
    <x v="1"/>
    <s v="App"/>
    <x v="2"/>
    <x v="0"/>
    <n v="15"/>
    <x v="1"/>
    <s v="Happy Hour"/>
    <x v="3"/>
    <x v="2"/>
    <x v="1"/>
    <n v="7.8"/>
    <x v="0"/>
    <n v="28"/>
    <n v="27"/>
  </r>
  <r>
    <s v="VTA04098"/>
    <x v="82"/>
    <n v="24"/>
    <x v="5"/>
    <x v="5"/>
    <x v="2"/>
    <x v="2"/>
    <x v="396"/>
    <s v="San Lorenzo 25, Nueva Córdoba"/>
    <x v="0"/>
    <x v="10"/>
    <x v="8"/>
    <s v="Tall"/>
    <x v="1"/>
    <x v="2"/>
    <n v="1751.31"/>
    <x v="0"/>
    <n v="1751.31"/>
    <s v="Take Away"/>
    <x v="0"/>
    <x v="1"/>
    <s v="Efectivo"/>
    <x v="0"/>
    <x v="1"/>
    <n v="0"/>
    <x v="1"/>
    <s v="Happy Hour"/>
    <x v="5"/>
    <x v="1"/>
    <x v="2"/>
    <n v="10.3"/>
    <x v="0"/>
    <n v="37"/>
    <n v="36"/>
  </r>
  <r>
    <s v="VTA04154"/>
    <x v="82"/>
    <n v="24"/>
    <x v="5"/>
    <x v="5"/>
    <x v="2"/>
    <x v="2"/>
    <x v="284"/>
    <s v="Córdoba Shopping"/>
    <x v="3"/>
    <x v="7"/>
    <x v="6"/>
    <s v=""/>
    <x v="0"/>
    <x v="0"/>
    <n v="2517.12"/>
    <x v="2"/>
    <n v="7551.36"/>
    <s v="En tienda"/>
    <x v="1"/>
    <x v="0"/>
    <s v="Tarjeta"/>
    <x v="1"/>
    <x v="1"/>
    <n v="0"/>
    <x v="2"/>
    <s v="Ninguna"/>
    <x v="3"/>
    <x v="2"/>
    <x v="0"/>
    <n v="13.7"/>
    <x v="3"/>
    <n v="28"/>
    <n v="25"/>
  </r>
  <r>
    <s v="VTA04207"/>
    <x v="82"/>
    <n v="24"/>
    <x v="5"/>
    <x v="5"/>
    <x v="2"/>
    <x v="2"/>
    <x v="715"/>
    <s v="San Lorenzo 25, Nueva Córdoba"/>
    <x v="0"/>
    <x v="9"/>
    <x v="7"/>
    <s v=""/>
    <x v="0"/>
    <x v="3"/>
    <n v="2049.6799999999998"/>
    <x v="2"/>
    <n v="10248.4"/>
    <s v="Take Away"/>
    <x v="2"/>
    <x v="1"/>
    <s v="Tarjeta"/>
    <x v="1"/>
    <x v="0"/>
    <n v="0"/>
    <x v="1"/>
    <s v="Happy Hour"/>
    <x v="3"/>
    <x v="2"/>
    <x v="3"/>
    <n v="3.8"/>
    <x v="4"/>
    <n v="20"/>
    <n v="15"/>
  </r>
  <r>
    <s v="VTA04225"/>
    <x v="82"/>
    <n v="24"/>
    <x v="5"/>
    <x v="5"/>
    <x v="2"/>
    <x v="2"/>
    <x v="397"/>
    <s v="Córdoba Shopping"/>
    <x v="3"/>
    <x v="25"/>
    <x v="2"/>
    <s v=""/>
    <x v="0"/>
    <x v="2"/>
    <n v="1119.22"/>
    <x v="0"/>
    <n v="1119.22"/>
    <s v="En tienda"/>
    <x v="0"/>
    <x v="0"/>
    <s v="Efectivo"/>
    <x v="0"/>
    <x v="0"/>
    <n v="15"/>
    <x v="3"/>
    <s v="Combo"/>
    <x v="3"/>
    <x v="1"/>
    <x v="2"/>
    <n v="11.6"/>
    <x v="2"/>
    <n v="48"/>
    <n v="47"/>
  </r>
  <r>
    <s v="VTA04332"/>
    <x v="82"/>
    <n v="24"/>
    <x v="5"/>
    <x v="5"/>
    <x v="2"/>
    <x v="2"/>
    <x v="338"/>
    <s v="Calle San Lorenzo 47"/>
    <x v="1"/>
    <x v="6"/>
    <x v="5"/>
    <s v=""/>
    <x v="0"/>
    <x v="2"/>
    <n v="2093.42"/>
    <x v="2"/>
    <n v="2093.42"/>
    <s v="Delivery"/>
    <x v="0"/>
    <x v="2"/>
    <s v="Efectivo"/>
    <x v="0"/>
    <x v="0"/>
    <n v="0"/>
    <x v="1"/>
    <s v="Happy Hour"/>
    <x v="2"/>
    <x v="0"/>
    <x v="1"/>
    <n v="8.6999999999999993"/>
    <x v="3"/>
    <n v="36"/>
    <n v="35"/>
  </r>
  <r>
    <s v="VTA04407"/>
    <x v="82"/>
    <n v="24"/>
    <x v="5"/>
    <x v="5"/>
    <x v="2"/>
    <x v="2"/>
    <x v="527"/>
    <s v="Avenida Colón 608"/>
    <x v="2"/>
    <x v="10"/>
    <x v="8"/>
    <s v="Venti"/>
    <x v="4"/>
    <x v="2"/>
    <n v="1799.37"/>
    <x v="0"/>
    <n v="1799.37"/>
    <s v="En tienda"/>
    <x v="0"/>
    <x v="0"/>
    <s v="Tarjeta"/>
    <x v="1"/>
    <x v="0"/>
    <n v="0"/>
    <x v="1"/>
    <s v="Happy Hour"/>
    <x v="0"/>
    <x v="0"/>
    <x v="1"/>
    <n v="5.3"/>
    <x v="2"/>
    <n v="22"/>
    <n v="21"/>
  </r>
  <r>
    <s v="VTA04478"/>
    <x v="82"/>
    <n v="24"/>
    <x v="5"/>
    <x v="5"/>
    <x v="2"/>
    <x v="2"/>
    <x v="177"/>
    <s v="Córdoba Shopping"/>
    <x v="3"/>
    <x v="9"/>
    <x v="7"/>
    <s v=""/>
    <x v="0"/>
    <x v="1"/>
    <n v="2883.15"/>
    <x v="2"/>
    <n v="11532.6"/>
    <s v="Delivery"/>
    <x v="2"/>
    <x v="2"/>
    <s v="Tarjeta"/>
    <x v="1"/>
    <x v="1"/>
    <n v="0"/>
    <x v="1"/>
    <s v="Happy Hour"/>
    <x v="1"/>
    <x v="1"/>
    <x v="0"/>
    <n v="14.7"/>
    <x v="4"/>
    <n v="16"/>
    <n v="12"/>
  </r>
  <r>
    <s v="VTA04529"/>
    <x v="82"/>
    <n v="24"/>
    <x v="5"/>
    <x v="5"/>
    <x v="2"/>
    <x v="2"/>
    <x v="92"/>
    <s v="Avenida Colón 608"/>
    <x v="2"/>
    <x v="0"/>
    <x v="0"/>
    <s v=""/>
    <x v="0"/>
    <x v="1"/>
    <n v="1198.43"/>
    <x v="0"/>
    <n v="4793.72"/>
    <s v="En tienda"/>
    <x v="0"/>
    <x v="0"/>
    <s v="Efectivo"/>
    <x v="0"/>
    <x v="0"/>
    <n v="0"/>
    <x v="3"/>
    <s v="Combo"/>
    <x v="5"/>
    <x v="1"/>
    <x v="1"/>
    <n v="7.4"/>
    <x v="3"/>
    <n v="33"/>
    <n v="29"/>
  </r>
  <r>
    <s v="VTA04555"/>
    <x v="82"/>
    <n v="24"/>
    <x v="5"/>
    <x v="5"/>
    <x v="2"/>
    <x v="2"/>
    <x v="38"/>
    <s v="Avenida Colón 608"/>
    <x v="2"/>
    <x v="8"/>
    <x v="0"/>
    <s v=""/>
    <x v="0"/>
    <x v="1"/>
    <n v="1051.75"/>
    <x v="0"/>
    <n v="4207"/>
    <s v="Delivery"/>
    <x v="0"/>
    <x v="2"/>
    <s v="Tarjeta"/>
    <x v="1"/>
    <x v="0"/>
    <n v="10"/>
    <x v="3"/>
    <s v="Combo"/>
    <x v="3"/>
    <x v="2"/>
    <x v="3"/>
    <n v="2.1"/>
    <x v="1"/>
    <n v="25"/>
    <n v="21"/>
  </r>
  <r>
    <s v="VTA04608"/>
    <x v="82"/>
    <n v="24"/>
    <x v="5"/>
    <x v="5"/>
    <x v="2"/>
    <x v="2"/>
    <x v="463"/>
    <s v="Córdoba Shopping"/>
    <x v="3"/>
    <x v="10"/>
    <x v="8"/>
    <s v="Pequeño"/>
    <x v="2"/>
    <x v="1"/>
    <n v="1659.18"/>
    <x v="0"/>
    <n v="6636.72"/>
    <s v="Take Away"/>
    <x v="1"/>
    <x v="1"/>
    <s v="App"/>
    <x v="2"/>
    <x v="0"/>
    <n v="10"/>
    <x v="3"/>
    <s v="Combo"/>
    <x v="3"/>
    <x v="1"/>
    <x v="0"/>
    <n v="14.3"/>
    <x v="4"/>
    <n v="27"/>
    <n v="23"/>
  </r>
  <r>
    <s v="VTA04702"/>
    <x v="82"/>
    <n v="24"/>
    <x v="5"/>
    <x v="5"/>
    <x v="2"/>
    <x v="2"/>
    <x v="359"/>
    <s v="Calle San Lorenzo 47"/>
    <x v="1"/>
    <x v="1"/>
    <x v="1"/>
    <s v=""/>
    <x v="0"/>
    <x v="1"/>
    <n v="1055.24"/>
    <x v="0"/>
    <n v="4220.96"/>
    <s v="En tienda"/>
    <x v="0"/>
    <x v="0"/>
    <s v="Tarjeta"/>
    <x v="1"/>
    <x v="1"/>
    <n v="0"/>
    <x v="2"/>
    <s v="Ninguna"/>
    <x v="5"/>
    <x v="1"/>
    <x v="0"/>
    <n v="14.3"/>
    <x v="1"/>
    <n v="30"/>
    <n v="26"/>
  </r>
  <r>
    <s v="VTA04767"/>
    <x v="82"/>
    <n v="24"/>
    <x v="5"/>
    <x v="5"/>
    <x v="2"/>
    <x v="2"/>
    <x v="413"/>
    <s v="Avenida Colón 608"/>
    <x v="2"/>
    <x v="6"/>
    <x v="5"/>
    <s v=""/>
    <x v="0"/>
    <x v="1"/>
    <n v="2089.6"/>
    <x v="2"/>
    <n v="8358.4"/>
    <s v="Take Away"/>
    <x v="1"/>
    <x v="1"/>
    <s v="App"/>
    <x v="2"/>
    <x v="1"/>
    <n v="0"/>
    <x v="1"/>
    <s v="Happy Hour"/>
    <x v="3"/>
    <x v="2"/>
    <x v="1"/>
    <n v="8.6"/>
    <x v="4"/>
    <n v="15"/>
    <n v="11"/>
  </r>
  <r>
    <s v="VTA00055"/>
    <x v="83"/>
    <n v="25"/>
    <x v="6"/>
    <x v="6"/>
    <x v="2"/>
    <x v="2"/>
    <x v="809"/>
    <s v="Calle San Lorenzo 47"/>
    <x v="1"/>
    <x v="3"/>
    <x v="3"/>
    <s v=""/>
    <x v="0"/>
    <x v="4"/>
    <n v="1452.78"/>
    <x v="0"/>
    <n v="2905.56"/>
    <s v="Take Away"/>
    <x v="0"/>
    <x v="1"/>
    <s v="Tarjeta"/>
    <x v="1"/>
    <x v="0"/>
    <n v="15"/>
    <x v="2"/>
    <s v="Ninguna"/>
    <x v="1"/>
    <x v="1"/>
    <x v="3"/>
    <n v="3.3"/>
    <x v="1"/>
    <n v="38"/>
    <n v="36"/>
  </r>
  <r>
    <s v="VTA00143"/>
    <x v="83"/>
    <n v="25"/>
    <x v="6"/>
    <x v="6"/>
    <x v="2"/>
    <x v="2"/>
    <x v="801"/>
    <s v="Córdoba Shopping"/>
    <x v="3"/>
    <x v="19"/>
    <x v="7"/>
    <s v=""/>
    <x v="0"/>
    <x v="0"/>
    <n v="2084.4499999999998"/>
    <x v="2"/>
    <n v="6253.35"/>
    <s v="Delivery"/>
    <x v="1"/>
    <x v="2"/>
    <s v="Tarjeta"/>
    <x v="1"/>
    <x v="0"/>
    <n v="0"/>
    <x v="0"/>
    <s v="2x1"/>
    <x v="1"/>
    <x v="2"/>
    <x v="2"/>
    <n v="12.6"/>
    <x v="0"/>
    <n v="14"/>
    <n v="11"/>
  </r>
  <r>
    <s v="VTA00354"/>
    <x v="83"/>
    <n v="25"/>
    <x v="6"/>
    <x v="6"/>
    <x v="2"/>
    <x v="2"/>
    <x v="60"/>
    <s v="Córdoba Shopping"/>
    <x v="3"/>
    <x v="9"/>
    <x v="7"/>
    <s v=""/>
    <x v="0"/>
    <x v="4"/>
    <n v="2086.41"/>
    <x v="2"/>
    <n v="4172.82"/>
    <s v="Delivery"/>
    <x v="0"/>
    <x v="2"/>
    <s v="App"/>
    <x v="2"/>
    <x v="1"/>
    <n v="0"/>
    <x v="3"/>
    <s v="Combo"/>
    <x v="1"/>
    <x v="1"/>
    <x v="2"/>
    <n v="12.6"/>
    <x v="2"/>
    <n v="43"/>
    <n v="41"/>
  </r>
  <r>
    <s v="VTA00515"/>
    <x v="83"/>
    <n v="25"/>
    <x v="6"/>
    <x v="6"/>
    <x v="2"/>
    <x v="2"/>
    <x v="248"/>
    <s v="San Lorenzo 25, Nueva Córdoba"/>
    <x v="0"/>
    <x v="6"/>
    <x v="5"/>
    <s v=""/>
    <x v="0"/>
    <x v="1"/>
    <n v="1749.38"/>
    <x v="0"/>
    <n v="6997.52"/>
    <s v="Take Away"/>
    <x v="1"/>
    <x v="1"/>
    <s v="Tarjeta"/>
    <x v="1"/>
    <x v="1"/>
    <n v="0"/>
    <x v="2"/>
    <s v="Ninguna"/>
    <x v="4"/>
    <x v="1"/>
    <x v="1"/>
    <n v="8.1"/>
    <x v="4"/>
    <n v="41"/>
    <n v="37"/>
  </r>
  <r>
    <s v="VTA00562"/>
    <x v="83"/>
    <n v="25"/>
    <x v="6"/>
    <x v="6"/>
    <x v="2"/>
    <x v="2"/>
    <x v="298"/>
    <s v="Córdoba Shopping"/>
    <x v="3"/>
    <x v="2"/>
    <x v="2"/>
    <s v=""/>
    <x v="0"/>
    <x v="1"/>
    <n v="986.7"/>
    <x v="1"/>
    <n v="3946.8"/>
    <s v="En tienda"/>
    <x v="0"/>
    <x v="0"/>
    <s v="Tarjeta"/>
    <x v="1"/>
    <x v="1"/>
    <n v="0"/>
    <x v="0"/>
    <s v="2x1"/>
    <x v="4"/>
    <x v="2"/>
    <x v="1"/>
    <n v="5"/>
    <x v="2"/>
    <n v="38"/>
    <n v="34"/>
  </r>
  <r>
    <s v="VTA00565"/>
    <x v="83"/>
    <n v="25"/>
    <x v="6"/>
    <x v="6"/>
    <x v="2"/>
    <x v="2"/>
    <x v="639"/>
    <s v="Calle San Lorenzo 47"/>
    <x v="1"/>
    <x v="4"/>
    <x v="2"/>
    <s v=""/>
    <x v="0"/>
    <x v="4"/>
    <n v="1451.46"/>
    <x v="0"/>
    <n v="2902.92"/>
    <s v="Take Away"/>
    <x v="0"/>
    <x v="1"/>
    <s v="Tarjeta"/>
    <x v="1"/>
    <x v="1"/>
    <n v="0"/>
    <x v="2"/>
    <s v="Ninguna"/>
    <x v="0"/>
    <x v="1"/>
    <x v="2"/>
    <n v="10.4"/>
    <x v="0"/>
    <n v="29"/>
    <n v="27"/>
  </r>
  <r>
    <s v="VTA00927"/>
    <x v="83"/>
    <n v="25"/>
    <x v="6"/>
    <x v="6"/>
    <x v="2"/>
    <x v="2"/>
    <x v="437"/>
    <s v="Avenida Colón 608"/>
    <x v="2"/>
    <x v="6"/>
    <x v="5"/>
    <s v=""/>
    <x v="0"/>
    <x v="4"/>
    <n v="2057.1"/>
    <x v="2"/>
    <n v="4114.2"/>
    <s v="En tienda"/>
    <x v="0"/>
    <x v="0"/>
    <s v="App"/>
    <x v="2"/>
    <x v="0"/>
    <n v="0"/>
    <x v="0"/>
    <s v="2x1"/>
    <x v="4"/>
    <x v="1"/>
    <x v="1"/>
    <n v="8.6"/>
    <x v="3"/>
    <n v="32"/>
    <n v="30"/>
  </r>
  <r>
    <s v="VTA00987"/>
    <x v="83"/>
    <n v="25"/>
    <x v="6"/>
    <x v="6"/>
    <x v="2"/>
    <x v="2"/>
    <x v="611"/>
    <s v="San Lorenzo 25, Nueva Córdoba"/>
    <x v="0"/>
    <x v="33"/>
    <x v="4"/>
    <s v="Venti"/>
    <x v="4"/>
    <x v="3"/>
    <n v="1870.32"/>
    <x v="0"/>
    <n v="9351.6"/>
    <s v="En tienda"/>
    <x v="1"/>
    <x v="0"/>
    <s v="App"/>
    <x v="2"/>
    <x v="0"/>
    <n v="10"/>
    <x v="0"/>
    <s v="2x1"/>
    <x v="4"/>
    <x v="2"/>
    <x v="0"/>
    <n v="15"/>
    <x v="2"/>
    <n v="49"/>
    <n v="44"/>
  </r>
  <r>
    <s v="VTA01062"/>
    <x v="83"/>
    <n v="25"/>
    <x v="6"/>
    <x v="6"/>
    <x v="2"/>
    <x v="2"/>
    <x v="644"/>
    <s v="Calle San Lorenzo 47"/>
    <x v="1"/>
    <x v="10"/>
    <x v="8"/>
    <s v="Venti"/>
    <x v="4"/>
    <x v="0"/>
    <n v="2007.92"/>
    <x v="2"/>
    <n v="6023.76"/>
    <s v="En tienda"/>
    <x v="1"/>
    <x v="0"/>
    <s v="App"/>
    <x v="2"/>
    <x v="0"/>
    <n v="15"/>
    <x v="2"/>
    <s v="Ninguna"/>
    <x v="3"/>
    <x v="0"/>
    <x v="1"/>
    <n v="8.6"/>
    <x v="4"/>
    <n v="42"/>
    <n v="39"/>
  </r>
  <r>
    <s v="VTA01064"/>
    <x v="83"/>
    <n v="25"/>
    <x v="6"/>
    <x v="6"/>
    <x v="2"/>
    <x v="2"/>
    <x v="557"/>
    <s v="Calle San Lorenzo 47"/>
    <x v="1"/>
    <x v="10"/>
    <x v="8"/>
    <s v="Grande"/>
    <x v="3"/>
    <x v="2"/>
    <n v="1821.87"/>
    <x v="0"/>
    <n v="1821.87"/>
    <s v="En tienda"/>
    <x v="0"/>
    <x v="0"/>
    <s v="App"/>
    <x v="2"/>
    <x v="1"/>
    <n v="0"/>
    <x v="3"/>
    <s v="Combo"/>
    <x v="2"/>
    <x v="0"/>
    <x v="2"/>
    <n v="11.8"/>
    <x v="0"/>
    <n v="10"/>
    <n v="9"/>
  </r>
  <r>
    <s v="VTA01127"/>
    <x v="83"/>
    <n v="25"/>
    <x v="6"/>
    <x v="6"/>
    <x v="2"/>
    <x v="2"/>
    <x v="84"/>
    <s v="Calle San Lorenzo 47"/>
    <x v="1"/>
    <x v="8"/>
    <x v="0"/>
    <s v=""/>
    <x v="0"/>
    <x v="1"/>
    <n v="1097.28"/>
    <x v="0"/>
    <n v="4389.12"/>
    <s v="En tienda"/>
    <x v="0"/>
    <x v="0"/>
    <s v="App"/>
    <x v="2"/>
    <x v="1"/>
    <n v="0"/>
    <x v="0"/>
    <s v="2x1"/>
    <x v="4"/>
    <x v="2"/>
    <x v="0"/>
    <n v="14.7"/>
    <x v="4"/>
    <n v="40"/>
    <n v="36"/>
  </r>
  <r>
    <s v="VTA01203"/>
    <x v="83"/>
    <n v="25"/>
    <x v="6"/>
    <x v="6"/>
    <x v="2"/>
    <x v="2"/>
    <x v="478"/>
    <s v="Calle San Lorenzo 47"/>
    <x v="1"/>
    <x v="0"/>
    <x v="0"/>
    <s v=""/>
    <x v="0"/>
    <x v="1"/>
    <n v="1253.46"/>
    <x v="0"/>
    <n v="5013.84"/>
    <s v="Delivery"/>
    <x v="1"/>
    <x v="2"/>
    <s v="App"/>
    <x v="2"/>
    <x v="1"/>
    <n v="0"/>
    <x v="1"/>
    <s v="Happy Hour"/>
    <x v="3"/>
    <x v="1"/>
    <x v="2"/>
    <n v="11.6"/>
    <x v="2"/>
    <n v="15"/>
    <n v="11"/>
  </r>
  <r>
    <s v="VTA01281"/>
    <x v="83"/>
    <n v="25"/>
    <x v="6"/>
    <x v="6"/>
    <x v="2"/>
    <x v="2"/>
    <x v="650"/>
    <s v="Calle San Lorenzo 47"/>
    <x v="1"/>
    <x v="6"/>
    <x v="5"/>
    <s v=""/>
    <x v="0"/>
    <x v="4"/>
    <n v="1687.96"/>
    <x v="0"/>
    <n v="3375.92"/>
    <s v="Delivery"/>
    <x v="0"/>
    <x v="2"/>
    <s v="Efectivo"/>
    <x v="0"/>
    <x v="1"/>
    <n v="0"/>
    <x v="3"/>
    <s v="Combo"/>
    <x v="0"/>
    <x v="2"/>
    <x v="2"/>
    <n v="10.6"/>
    <x v="4"/>
    <n v="15"/>
    <n v="13"/>
  </r>
  <r>
    <s v="VTA01315"/>
    <x v="83"/>
    <n v="25"/>
    <x v="6"/>
    <x v="6"/>
    <x v="2"/>
    <x v="2"/>
    <x v="3"/>
    <s v="San Lorenzo 25, Nueva Córdoba"/>
    <x v="0"/>
    <x v="10"/>
    <x v="8"/>
    <s v="Pequeño"/>
    <x v="2"/>
    <x v="4"/>
    <n v="1689.3"/>
    <x v="0"/>
    <n v="3378.6"/>
    <s v="Delivery"/>
    <x v="0"/>
    <x v="2"/>
    <s v="App"/>
    <x v="2"/>
    <x v="0"/>
    <n v="15"/>
    <x v="3"/>
    <s v="Combo"/>
    <x v="4"/>
    <x v="1"/>
    <x v="1"/>
    <n v="6"/>
    <x v="2"/>
    <n v="37"/>
    <n v="35"/>
  </r>
  <r>
    <s v="VTA01545"/>
    <x v="83"/>
    <n v="25"/>
    <x v="6"/>
    <x v="6"/>
    <x v="2"/>
    <x v="2"/>
    <x v="174"/>
    <s v="San Lorenzo 25, Nueva Córdoba"/>
    <x v="0"/>
    <x v="14"/>
    <x v="6"/>
    <s v=""/>
    <x v="0"/>
    <x v="2"/>
    <n v="3143.74"/>
    <x v="3"/>
    <n v="3143.74"/>
    <s v="En tienda"/>
    <x v="0"/>
    <x v="0"/>
    <s v="Tarjeta"/>
    <x v="1"/>
    <x v="0"/>
    <n v="15"/>
    <x v="2"/>
    <s v="Ninguna"/>
    <x v="0"/>
    <x v="2"/>
    <x v="1"/>
    <n v="6"/>
    <x v="1"/>
    <n v="33"/>
    <n v="32"/>
  </r>
  <r>
    <s v="VTA01558"/>
    <x v="83"/>
    <n v="25"/>
    <x v="6"/>
    <x v="6"/>
    <x v="2"/>
    <x v="2"/>
    <x v="280"/>
    <s v="Calle San Lorenzo 47"/>
    <x v="1"/>
    <x v="9"/>
    <x v="7"/>
    <s v=""/>
    <x v="0"/>
    <x v="0"/>
    <n v="2239.73"/>
    <x v="2"/>
    <n v="6719.19"/>
    <s v="Take Away"/>
    <x v="1"/>
    <x v="1"/>
    <s v="App"/>
    <x v="2"/>
    <x v="0"/>
    <n v="15"/>
    <x v="1"/>
    <s v="Happy Hour"/>
    <x v="1"/>
    <x v="1"/>
    <x v="0"/>
    <n v="13"/>
    <x v="3"/>
    <n v="37"/>
    <n v="34"/>
  </r>
  <r>
    <s v="VTA01947"/>
    <x v="83"/>
    <n v="25"/>
    <x v="6"/>
    <x v="6"/>
    <x v="2"/>
    <x v="2"/>
    <x v="614"/>
    <s v="San Lorenzo 25, Nueva Córdoba"/>
    <x v="0"/>
    <x v="8"/>
    <x v="0"/>
    <s v=""/>
    <x v="0"/>
    <x v="3"/>
    <n v="1165.75"/>
    <x v="0"/>
    <n v="5828.75"/>
    <s v="Delivery"/>
    <x v="1"/>
    <x v="2"/>
    <s v="App"/>
    <x v="2"/>
    <x v="0"/>
    <n v="10"/>
    <x v="2"/>
    <s v="Ninguna"/>
    <x v="0"/>
    <x v="2"/>
    <x v="1"/>
    <n v="7.3"/>
    <x v="4"/>
    <n v="20"/>
    <n v="15"/>
  </r>
  <r>
    <s v="VTA02007"/>
    <x v="83"/>
    <n v="25"/>
    <x v="6"/>
    <x v="6"/>
    <x v="2"/>
    <x v="2"/>
    <x v="411"/>
    <s v="Avenida Colón 608"/>
    <x v="2"/>
    <x v="13"/>
    <x v="9"/>
    <s v="Venti"/>
    <x v="4"/>
    <x v="2"/>
    <n v="1309.0999999999999"/>
    <x v="0"/>
    <n v="1309.0999999999999"/>
    <s v="Delivery"/>
    <x v="0"/>
    <x v="2"/>
    <s v="App"/>
    <x v="2"/>
    <x v="1"/>
    <n v="0"/>
    <x v="2"/>
    <s v="Ninguna"/>
    <x v="2"/>
    <x v="2"/>
    <x v="1"/>
    <n v="9.3000000000000007"/>
    <x v="4"/>
    <n v="33"/>
    <n v="32"/>
  </r>
  <r>
    <s v="VTA02242"/>
    <x v="83"/>
    <n v="25"/>
    <x v="6"/>
    <x v="6"/>
    <x v="2"/>
    <x v="2"/>
    <x v="817"/>
    <s v="Avenida Colón 608"/>
    <x v="2"/>
    <x v="24"/>
    <x v="9"/>
    <s v="Venti"/>
    <x v="4"/>
    <x v="1"/>
    <n v="1447.81"/>
    <x v="0"/>
    <n v="5791.24"/>
    <s v="En tienda"/>
    <x v="1"/>
    <x v="0"/>
    <s v="Efectivo"/>
    <x v="0"/>
    <x v="0"/>
    <n v="0"/>
    <x v="2"/>
    <s v="Ninguna"/>
    <x v="2"/>
    <x v="2"/>
    <x v="2"/>
    <n v="10.6"/>
    <x v="2"/>
    <n v="16"/>
    <n v="12"/>
  </r>
  <r>
    <s v="VTA02270"/>
    <x v="83"/>
    <n v="25"/>
    <x v="6"/>
    <x v="6"/>
    <x v="2"/>
    <x v="2"/>
    <x v="187"/>
    <s v="San Lorenzo 25, Nueva Córdoba"/>
    <x v="0"/>
    <x v="21"/>
    <x v="1"/>
    <s v=""/>
    <x v="0"/>
    <x v="1"/>
    <n v="1299.1600000000001"/>
    <x v="0"/>
    <n v="5196.6400000000003"/>
    <s v="En tienda"/>
    <x v="1"/>
    <x v="0"/>
    <s v="Efectivo"/>
    <x v="0"/>
    <x v="1"/>
    <n v="0"/>
    <x v="1"/>
    <s v="Happy Hour"/>
    <x v="4"/>
    <x v="1"/>
    <x v="1"/>
    <n v="8.4"/>
    <x v="0"/>
    <n v="22"/>
    <n v="18"/>
  </r>
  <r>
    <s v="VTA02341"/>
    <x v="83"/>
    <n v="25"/>
    <x v="6"/>
    <x v="6"/>
    <x v="2"/>
    <x v="2"/>
    <x v="521"/>
    <s v="San Lorenzo 25, Nueva Córdoba"/>
    <x v="0"/>
    <x v="0"/>
    <x v="0"/>
    <s v=""/>
    <x v="0"/>
    <x v="3"/>
    <n v="1503.25"/>
    <x v="0"/>
    <n v="7516.25"/>
    <s v="Delivery"/>
    <x v="1"/>
    <x v="2"/>
    <s v="App"/>
    <x v="2"/>
    <x v="0"/>
    <n v="10"/>
    <x v="1"/>
    <s v="Happy Hour"/>
    <x v="4"/>
    <x v="0"/>
    <x v="1"/>
    <n v="6.2"/>
    <x v="0"/>
    <n v="27"/>
    <n v="22"/>
  </r>
  <r>
    <s v="VTA02419"/>
    <x v="83"/>
    <n v="25"/>
    <x v="6"/>
    <x v="6"/>
    <x v="2"/>
    <x v="2"/>
    <x v="470"/>
    <s v="Avenida Colón 608"/>
    <x v="2"/>
    <x v="11"/>
    <x v="9"/>
    <s v="Tall"/>
    <x v="1"/>
    <x v="2"/>
    <n v="1537.34"/>
    <x v="0"/>
    <n v="1537.34"/>
    <s v="Delivery"/>
    <x v="0"/>
    <x v="2"/>
    <s v="Tarjeta"/>
    <x v="1"/>
    <x v="0"/>
    <n v="10"/>
    <x v="0"/>
    <s v="2x1"/>
    <x v="4"/>
    <x v="1"/>
    <x v="0"/>
    <n v="14.7"/>
    <x v="0"/>
    <n v="39"/>
    <n v="38"/>
  </r>
  <r>
    <s v="VTA02475"/>
    <x v="83"/>
    <n v="25"/>
    <x v="6"/>
    <x v="6"/>
    <x v="2"/>
    <x v="2"/>
    <x v="187"/>
    <s v="Córdoba Shopping"/>
    <x v="3"/>
    <x v="9"/>
    <x v="7"/>
    <s v=""/>
    <x v="0"/>
    <x v="1"/>
    <n v="2078.5100000000002"/>
    <x v="2"/>
    <n v="8314.0400000000009"/>
    <s v="Take Away"/>
    <x v="1"/>
    <x v="1"/>
    <s v="App"/>
    <x v="2"/>
    <x v="0"/>
    <n v="10"/>
    <x v="0"/>
    <s v="2x1"/>
    <x v="0"/>
    <x v="0"/>
    <x v="1"/>
    <n v="6.9"/>
    <x v="0"/>
    <n v="36"/>
    <n v="32"/>
  </r>
  <r>
    <s v="VTA02620"/>
    <x v="83"/>
    <n v="25"/>
    <x v="6"/>
    <x v="6"/>
    <x v="2"/>
    <x v="2"/>
    <x v="612"/>
    <s v="Calle San Lorenzo 47"/>
    <x v="1"/>
    <x v="32"/>
    <x v="9"/>
    <s v="Pequeño"/>
    <x v="2"/>
    <x v="4"/>
    <n v="1273.26"/>
    <x v="0"/>
    <n v="2546.52"/>
    <s v="Delivery"/>
    <x v="0"/>
    <x v="2"/>
    <s v="Tarjeta"/>
    <x v="1"/>
    <x v="0"/>
    <n v="15"/>
    <x v="1"/>
    <s v="Happy Hour"/>
    <x v="5"/>
    <x v="0"/>
    <x v="1"/>
    <n v="9.5"/>
    <x v="1"/>
    <n v="43"/>
    <n v="41"/>
  </r>
  <r>
    <s v="VTA02631"/>
    <x v="83"/>
    <n v="25"/>
    <x v="6"/>
    <x v="6"/>
    <x v="2"/>
    <x v="2"/>
    <x v="715"/>
    <s v="Avenida Colón 608"/>
    <x v="2"/>
    <x v="7"/>
    <x v="6"/>
    <s v=""/>
    <x v="0"/>
    <x v="3"/>
    <n v="2758.32"/>
    <x v="2"/>
    <n v="13791.6"/>
    <s v="Take Away"/>
    <x v="2"/>
    <x v="1"/>
    <s v="Tarjeta"/>
    <x v="1"/>
    <x v="0"/>
    <n v="0"/>
    <x v="3"/>
    <s v="Combo"/>
    <x v="4"/>
    <x v="0"/>
    <x v="3"/>
    <n v="2.2000000000000002"/>
    <x v="3"/>
    <n v="37"/>
    <n v="32"/>
  </r>
  <r>
    <s v="VTA02718"/>
    <x v="83"/>
    <n v="25"/>
    <x v="6"/>
    <x v="6"/>
    <x v="2"/>
    <x v="2"/>
    <x v="10"/>
    <s v="San Lorenzo 25, Nueva Córdoba"/>
    <x v="0"/>
    <x v="1"/>
    <x v="1"/>
    <s v=""/>
    <x v="0"/>
    <x v="4"/>
    <n v="1179.8499999999999"/>
    <x v="0"/>
    <n v="2359.6999999999998"/>
    <s v="En tienda"/>
    <x v="0"/>
    <x v="0"/>
    <s v="Tarjeta"/>
    <x v="1"/>
    <x v="0"/>
    <n v="15"/>
    <x v="1"/>
    <s v="Happy Hour"/>
    <x v="3"/>
    <x v="2"/>
    <x v="2"/>
    <n v="11.1"/>
    <x v="2"/>
    <n v="18"/>
    <n v="16"/>
  </r>
  <r>
    <s v="VTA02721"/>
    <x v="83"/>
    <n v="25"/>
    <x v="6"/>
    <x v="6"/>
    <x v="2"/>
    <x v="2"/>
    <x v="780"/>
    <s v="Avenida Colón 608"/>
    <x v="2"/>
    <x v="29"/>
    <x v="9"/>
    <s v="Venti"/>
    <x v="4"/>
    <x v="3"/>
    <n v="1687.42"/>
    <x v="0"/>
    <n v="8437.1"/>
    <s v="En tienda"/>
    <x v="1"/>
    <x v="0"/>
    <s v="Efectivo"/>
    <x v="0"/>
    <x v="1"/>
    <n v="0"/>
    <x v="0"/>
    <s v="2x1"/>
    <x v="1"/>
    <x v="2"/>
    <x v="3"/>
    <n v="4.8"/>
    <x v="0"/>
    <n v="26"/>
    <n v="21"/>
  </r>
  <r>
    <s v="VTA02848"/>
    <x v="83"/>
    <n v="25"/>
    <x v="6"/>
    <x v="6"/>
    <x v="2"/>
    <x v="2"/>
    <x v="596"/>
    <s v="Córdoba Shopping"/>
    <x v="3"/>
    <x v="23"/>
    <x v="10"/>
    <s v=""/>
    <x v="0"/>
    <x v="0"/>
    <n v="1448.42"/>
    <x v="0"/>
    <n v="4345.26"/>
    <s v="Take Away"/>
    <x v="0"/>
    <x v="1"/>
    <s v="App"/>
    <x v="2"/>
    <x v="1"/>
    <n v="0"/>
    <x v="1"/>
    <s v="Happy Hour"/>
    <x v="3"/>
    <x v="0"/>
    <x v="1"/>
    <n v="7.6"/>
    <x v="1"/>
    <n v="41"/>
    <n v="38"/>
  </r>
  <r>
    <s v="VTA02980"/>
    <x v="83"/>
    <n v="25"/>
    <x v="6"/>
    <x v="6"/>
    <x v="2"/>
    <x v="2"/>
    <x v="51"/>
    <s v="San Lorenzo 25, Nueva Córdoba"/>
    <x v="0"/>
    <x v="7"/>
    <x v="6"/>
    <s v=""/>
    <x v="0"/>
    <x v="2"/>
    <n v="3053.04"/>
    <x v="3"/>
    <n v="3053.04"/>
    <s v="Take Away"/>
    <x v="0"/>
    <x v="1"/>
    <s v="Tarjeta"/>
    <x v="1"/>
    <x v="0"/>
    <n v="0"/>
    <x v="2"/>
    <s v="Ninguna"/>
    <x v="4"/>
    <x v="2"/>
    <x v="2"/>
    <n v="11.7"/>
    <x v="0"/>
    <n v="43"/>
    <n v="42"/>
  </r>
  <r>
    <s v="VTA03005"/>
    <x v="83"/>
    <n v="25"/>
    <x v="6"/>
    <x v="6"/>
    <x v="2"/>
    <x v="2"/>
    <x v="429"/>
    <s v="Calle San Lorenzo 47"/>
    <x v="1"/>
    <x v="6"/>
    <x v="5"/>
    <s v=""/>
    <x v="0"/>
    <x v="0"/>
    <n v="1750.51"/>
    <x v="0"/>
    <n v="5251.53"/>
    <s v="Take Away"/>
    <x v="1"/>
    <x v="1"/>
    <s v="Efectivo"/>
    <x v="0"/>
    <x v="0"/>
    <n v="15"/>
    <x v="2"/>
    <s v="Ninguna"/>
    <x v="5"/>
    <x v="2"/>
    <x v="1"/>
    <n v="7.3"/>
    <x v="3"/>
    <n v="14"/>
    <n v="11"/>
  </r>
  <r>
    <s v="VTA03130"/>
    <x v="83"/>
    <n v="25"/>
    <x v="6"/>
    <x v="6"/>
    <x v="2"/>
    <x v="2"/>
    <x v="614"/>
    <s v="Calle San Lorenzo 47"/>
    <x v="1"/>
    <x v="1"/>
    <x v="1"/>
    <s v=""/>
    <x v="0"/>
    <x v="2"/>
    <n v="798.9"/>
    <x v="1"/>
    <n v="798.9"/>
    <s v="En tienda"/>
    <x v="0"/>
    <x v="0"/>
    <s v="App"/>
    <x v="2"/>
    <x v="1"/>
    <n v="0"/>
    <x v="3"/>
    <s v="Combo"/>
    <x v="2"/>
    <x v="2"/>
    <x v="1"/>
    <n v="5.4"/>
    <x v="3"/>
    <n v="13"/>
    <n v="12"/>
  </r>
  <r>
    <s v="VTA03140"/>
    <x v="83"/>
    <n v="25"/>
    <x v="6"/>
    <x v="6"/>
    <x v="2"/>
    <x v="2"/>
    <x v="249"/>
    <s v="Avenida Colón 608"/>
    <x v="2"/>
    <x v="21"/>
    <x v="1"/>
    <s v=""/>
    <x v="0"/>
    <x v="0"/>
    <n v="1012.84"/>
    <x v="0"/>
    <n v="3038.52"/>
    <s v="Delivery"/>
    <x v="0"/>
    <x v="2"/>
    <s v="App"/>
    <x v="2"/>
    <x v="1"/>
    <n v="0"/>
    <x v="3"/>
    <s v="Combo"/>
    <x v="5"/>
    <x v="1"/>
    <x v="0"/>
    <n v="14.1"/>
    <x v="4"/>
    <n v="16"/>
    <n v="13"/>
  </r>
  <r>
    <s v="VTA03172"/>
    <x v="83"/>
    <n v="25"/>
    <x v="6"/>
    <x v="6"/>
    <x v="2"/>
    <x v="2"/>
    <x v="651"/>
    <s v="San Lorenzo 25, Nueva Córdoba"/>
    <x v="0"/>
    <x v="16"/>
    <x v="4"/>
    <s v="Pequeño"/>
    <x v="2"/>
    <x v="4"/>
    <n v="1875.54"/>
    <x v="0"/>
    <n v="3751.08"/>
    <s v="Take Away"/>
    <x v="0"/>
    <x v="1"/>
    <s v="Tarjeta"/>
    <x v="1"/>
    <x v="1"/>
    <n v="0"/>
    <x v="3"/>
    <s v="Combo"/>
    <x v="1"/>
    <x v="1"/>
    <x v="0"/>
    <n v="13.1"/>
    <x v="0"/>
    <n v="46"/>
    <n v="44"/>
  </r>
  <r>
    <s v="VTA03371"/>
    <x v="83"/>
    <n v="25"/>
    <x v="6"/>
    <x v="6"/>
    <x v="2"/>
    <x v="2"/>
    <x v="202"/>
    <s v="Avenida Colón 608"/>
    <x v="2"/>
    <x v="6"/>
    <x v="5"/>
    <s v=""/>
    <x v="0"/>
    <x v="3"/>
    <n v="1660.39"/>
    <x v="0"/>
    <n v="8301.9500000000007"/>
    <s v="Take Away"/>
    <x v="1"/>
    <x v="1"/>
    <s v="Efectivo"/>
    <x v="0"/>
    <x v="1"/>
    <n v="0"/>
    <x v="3"/>
    <s v="Combo"/>
    <x v="2"/>
    <x v="1"/>
    <x v="1"/>
    <n v="7.5"/>
    <x v="0"/>
    <n v="40"/>
    <n v="35"/>
  </r>
  <r>
    <s v="VTA03518"/>
    <x v="83"/>
    <n v="25"/>
    <x v="6"/>
    <x v="6"/>
    <x v="2"/>
    <x v="2"/>
    <x v="61"/>
    <s v="Avenida Colón 608"/>
    <x v="2"/>
    <x v="6"/>
    <x v="5"/>
    <s v=""/>
    <x v="0"/>
    <x v="4"/>
    <n v="1637.44"/>
    <x v="0"/>
    <n v="3274.88"/>
    <s v="Delivery"/>
    <x v="0"/>
    <x v="2"/>
    <s v="Efectivo"/>
    <x v="0"/>
    <x v="0"/>
    <n v="10"/>
    <x v="2"/>
    <s v="Ninguna"/>
    <x v="4"/>
    <x v="2"/>
    <x v="1"/>
    <n v="5.6"/>
    <x v="2"/>
    <n v="47"/>
    <n v="45"/>
  </r>
  <r>
    <s v="VTA03526"/>
    <x v="83"/>
    <n v="25"/>
    <x v="6"/>
    <x v="6"/>
    <x v="2"/>
    <x v="2"/>
    <x v="113"/>
    <s v="Córdoba Shopping"/>
    <x v="3"/>
    <x v="3"/>
    <x v="3"/>
    <s v=""/>
    <x v="0"/>
    <x v="3"/>
    <n v="1672.46"/>
    <x v="0"/>
    <n v="8362.2999999999993"/>
    <s v="En tienda"/>
    <x v="1"/>
    <x v="0"/>
    <s v="App"/>
    <x v="2"/>
    <x v="1"/>
    <n v="0"/>
    <x v="3"/>
    <s v="Combo"/>
    <x v="4"/>
    <x v="0"/>
    <x v="2"/>
    <n v="12.5"/>
    <x v="1"/>
    <n v="15"/>
    <n v="10"/>
  </r>
  <r>
    <s v="VTA03542"/>
    <x v="83"/>
    <n v="25"/>
    <x v="6"/>
    <x v="6"/>
    <x v="2"/>
    <x v="2"/>
    <x v="832"/>
    <s v="Avenida Colón 608"/>
    <x v="2"/>
    <x v="8"/>
    <x v="0"/>
    <s v=""/>
    <x v="0"/>
    <x v="1"/>
    <n v="1264.58"/>
    <x v="0"/>
    <n v="5058.32"/>
    <s v="Take Away"/>
    <x v="1"/>
    <x v="1"/>
    <s v="Tarjeta"/>
    <x v="1"/>
    <x v="0"/>
    <n v="15"/>
    <x v="0"/>
    <s v="2x1"/>
    <x v="2"/>
    <x v="0"/>
    <x v="1"/>
    <n v="8.1999999999999993"/>
    <x v="0"/>
    <n v="39"/>
    <n v="35"/>
  </r>
  <r>
    <s v="VTA03626"/>
    <x v="83"/>
    <n v="25"/>
    <x v="6"/>
    <x v="6"/>
    <x v="2"/>
    <x v="2"/>
    <x v="412"/>
    <s v="Avenida Colón 608"/>
    <x v="2"/>
    <x v="5"/>
    <x v="4"/>
    <s v="Pequeño"/>
    <x v="2"/>
    <x v="0"/>
    <n v="1645.32"/>
    <x v="0"/>
    <n v="4935.96"/>
    <s v="Take Away"/>
    <x v="0"/>
    <x v="1"/>
    <s v="Tarjeta"/>
    <x v="1"/>
    <x v="1"/>
    <n v="0"/>
    <x v="2"/>
    <s v="Ninguna"/>
    <x v="5"/>
    <x v="1"/>
    <x v="1"/>
    <n v="9.1999999999999993"/>
    <x v="1"/>
    <n v="42"/>
    <n v="39"/>
  </r>
  <r>
    <s v="VTA03632"/>
    <x v="83"/>
    <n v="25"/>
    <x v="6"/>
    <x v="6"/>
    <x v="2"/>
    <x v="2"/>
    <x v="163"/>
    <s v="Calle San Lorenzo 47"/>
    <x v="1"/>
    <x v="3"/>
    <x v="3"/>
    <s v=""/>
    <x v="0"/>
    <x v="2"/>
    <n v="1304.8"/>
    <x v="0"/>
    <n v="1304.8"/>
    <s v="Delivery"/>
    <x v="0"/>
    <x v="2"/>
    <s v="App"/>
    <x v="2"/>
    <x v="0"/>
    <n v="10"/>
    <x v="3"/>
    <s v="Combo"/>
    <x v="3"/>
    <x v="0"/>
    <x v="3"/>
    <n v="2.2000000000000002"/>
    <x v="2"/>
    <n v="16"/>
    <n v="15"/>
  </r>
  <r>
    <s v="VTA03728"/>
    <x v="83"/>
    <n v="25"/>
    <x v="6"/>
    <x v="6"/>
    <x v="2"/>
    <x v="2"/>
    <x v="713"/>
    <s v="Calle San Lorenzo 47"/>
    <x v="1"/>
    <x v="10"/>
    <x v="8"/>
    <s v="Venti"/>
    <x v="4"/>
    <x v="2"/>
    <n v="1940.43"/>
    <x v="0"/>
    <n v="1940.43"/>
    <s v="En tienda"/>
    <x v="0"/>
    <x v="0"/>
    <s v="App"/>
    <x v="2"/>
    <x v="0"/>
    <n v="0"/>
    <x v="2"/>
    <s v="Ninguna"/>
    <x v="0"/>
    <x v="1"/>
    <x v="1"/>
    <n v="6.3"/>
    <x v="4"/>
    <n v="14"/>
    <n v="13"/>
  </r>
  <r>
    <s v="VTA03738"/>
    <x v="83"/>
    <n v="25"/>
    <x v="6"/>
    <x v="6"/>
    <x v="2"/>
    <x v="2"/>
    <x v="833"/>
    <s v="Calle San Lorenzo 47"/>
    <x v="1"/>
    <x v="1"/>
    <x v="1"/>
    <s v=""/>
    <x v="0"/>
    <x v="1"/>
    <n v="804"/>
    <x v="1"/>
    <n v="3216"/>
    <s v="Delivery"/>
    <x v="0"/>
    <x v="2"/>
    <s v="Tarjeta"/>
    <x v="1"/>
    <x v="1"/>
    <n v="0"/>
    <x v="2"/>
    <s v="Ninguna"/>
    <x v="4"/>
    <x v="2"/>
    <x v="1"/>
    <n v="6.1"/>
    <x v="0"/>
    <n v="27"/>
    <n v="23"/>
  </r>
  <r>
    <s v="VTA03769"/>
    <x v="83"/>
    <n v="25"/>
    <x v="6"/>
    <x v="6"/>
    <x v="2"/>
    <x v="2"/>
    <x v="786"/>
    <s v="San Lorenzo 25, Nueva Córdoba"/>
    <x v="0"/>
    <x v="20"/>
    <x v="2"/>
    <s v=""/>
    <x v="0"/>
    <x v="0"/>
    <n v="1202.25"/>
    <x v="0"/>
    <n v="3606.75"/>
    <s v="Take Away"/>
    <x v="0"/>
    <x v="1"/>
    <s v="Efectivo"/>
    <x v="0"/>
    <x v="1"/>
    <n v="0"/>
    <x v="2"/>
    <s v="Ninguna"/>
    <x v="1"/>
    <x v="1"/>
    <x v="1"/>
    <n v="8.3000000000000007"/>
    <x v="2"/>
    <n v="13"/>
    <n v="10"/>
  </r>
  <r>
    <s v="VTA04135"/>
    <x v="83"/>
    <n v="25"/>
    <x v="6"/>
    <x v="6"/>
    <x v="2"/>
    <x v="2"/>
    <x v="680"/>
    <s v="Calle San Lorenzo 47"/>
    <x v="1"/>
    <x v="20"/>
    <x v="2"/>
    <s v=""/>
    <x v="0"/>
    <x v="3"/>
    <n v="1192.02"/>
    <x v="0"/>
    <n v="5960.1"/>
    <s v="Take Away"/>
    <x v="1"/>
    <x v="1"/>
    <s v="Tarjeta"/>
    <x v="1"/>
    <x v="1"/>
    <n v="0"/>
    <x v="0"/>
    <s v="2x1"/>
    <x v="2"/>
    <x v="1"/>
    <x v="1"/>
    <n v="5.2"/>
    <x v="3"/>
    <n v="36"/>
    <n v="31"/>
  </r>
  <r>
    <s v="VTA04214"/>
    <x v="83"/>
    <n v="25"/>
    <x v="6"/>
    <x v="6"/>
    <x v="2"/>
    <x v="2"/>
    <x v="304"/>
    <s v="Calle San Lorenzo 47"/>
    <x v="1"/>
    <x v="6"/>
    <x v="5"/>
    <s v=""/>
    <x v="0"/>
    <x v="4"/>
    <n v="2069.33"/>
    <x v="2"/>
    <n v="4138.66"/>
    <s v="Delivery"/>
    <x v="0"/>
    <x v="2"/>
    <s v="Efectivo"/>
    <x v="0"/>
    <x v="0"/>
    <n v="15"/>
    <x v="3"/>
    <s v="Combo"/>
    <x v="4"/>
    <x v="2"/>
    <x v="2"/>
    <n v="12.3"/>
    <x v="4"/>
    <n v="12"/>
    <n v="10"/>
  </r>
  <r>
    <s v="VTA04368"/>
    <x v="83"/>
    <n v="25"/>
    <x v="6"/>
    <x v="6"/>
    <x v="2"/>
    <x v="2"/>
    <x v="364"/>
    <s v="San Lorenzo 25, Nueva Córdoba"/>
    <x v="0"/>
    <x v="6"/>
    <x v="5"/>
    <s v=""/>
    <x v="0"/>
    <x v="2"/>
    <n v="1882.11"/>
    <x v="0"/>
    <n v="1882.11"/>
    <s v="Delivery"/>
    <x v="0"/>
    <x v="2"/>
    <s v="Tarjeta"/>
    <x v="1"/>
    <x v="1"/>
    <n v="0"/>
    <x v="2"/>
    <s v="Ninguna"/>
    <x v="1"/>
    <x v="1"/>
    <x v="3"/>
    <n v="4.3"/>
    <x v="0"/>
    <n v="45"/>
    <n v="44"/>
  </r>
  <r>
    <s v="VTA04534"/>
    <x v="83"/>
    <n v="25"/>
    <x v="6"/>
    <x v="6"/>
    <x v="2"/>
    <x v="2"/>
    <x v="738"/>
    <s v="Córdoba Shopping"/>
    <x v="3"/>
    <x v="34"/>
    <x v="4"/>
    <s v="Venti"/>
    <x v="4"/>
    <x v="1"/>
    <n v="1720.02"/>
    <x v="0"/>
    <n v="6880.08"/>
    <s v="Delivery"/>
    <x v="1"/>
    <x v="2"/>
    <s v="App"/>
    <x v="2"/>
    <x v="1"/>
    <n v="0"/>
    <x v="2"/>
    <s v="Ninguna"/>
    <x v="1"/>
    <x v="0"/>
    <x v="0"/>
    <n v="13.7"/>
    <x v="1"/>
    <n v="36"/>
    <n v="32"/>
  </r>
  <r>
    <s v="VTA04591"/>
    <x v="83"/>
    <n v="25"/>
    <x v="6"/>
    <x v="6"/>
    <x v="2"/>
    <x v="2"/>
    <x v="480"/>
    <s v="Avenida Colón 608"/>
    <x v="2"/>
    <x v="16"/>
    <x v="4"/>
    <s v="Grande"/>
    <x v="3"/>
    <x v="2"/>
    <n v="1557.4"/>
    <x v="0"/>
    <n v="1557.4"/>
    <s v="Delivery"/>
    <x v="0"/>
    <x v="2"/>
    <s v="App"/>
    <x v="2"/>
    <x v="1"/>
    <n v="0"/>
    <x v="2"/>
    <s v="Ninguna"/>
    <x v="2"/>
    <x v="2"/>
    <x v="2"/>
    <n v="11.9"/>
    <x v="0"/>
    <n v="50"/>
    <n v="49"/>
  </r>
  <r>
    <s v="VTA04718"/>
    <x v="83"/>
    <n v="25"/>
    <x v="6"/>
    <x v="6"/>
    <x v="2"/>
    <x v="2"/>
    <x v="138"/>
    <s v="Avenida Colón 608"/>
    <x v="2"/>
    <x v="23"/>
    <x v="10"/>
    <s v=""/>
    <x v="0"/>
    <x v="2"/>
    <n v="1529.02"/>
    <x v="0"/>
    <n v="1529.02"/>
    <s v="En tienda"/>
    <x v="0"/>
    <x v="0"/>
    <s v="App"/>
    <x v="2"/>
    <x v="1"/>
    <n v="0"/>
    <x v="3"/>
    <s v="Combo"/>
    <x v="5"/>
    <x v="0"/>
    <x v="3"/>
    <n v="4.7"/>
    <x v="1"/>
    <n v="23"/>
    <n v="22"/>
  </r>
  <r>
    <s v="VTA04725"/>
    <x v="83"/>
    <n v="25"/>
    <x v="6"/>
    <x v="6"/>
    <x v="2"/>
    <x v="2"/>
    <x v="379"/>
    <s v="Calle San Lorenzo 47"/>
    <x v="1"/>
    <x v="27"/>
    <x v="10"/>
    <s v=""/>
    <x v="0"/>
    <x v="2"/>
    <n v="1608.9"/>
    <x v="0"/>
    <n v="1608.9"/>
    <s v="Delivery"/>
    <x v="0"/>
    <x v="2"/>
    <s v="App"/>
    <x v="2"/>
    <x v="0"/>
    <n v="15"/>
    <x v="2"/>
    <s v="Ninguna"/>
    <x v="5"/>
    <x v="2"/>
    <x v="1"/>
    <n v="8.5"/>
    <x v="0"/>
    <n v="49"/>
    <n v="48"/>
  </r>
  <r>
    <s v="VTA04856"/>
    <x v="83"/>
    <n v="25"/>
    <x v="6"/>
    <x v="6"/>
    <x v="2"/>
    <x v="2"/>
    <x v="80"/>
    <s v="San Lorenzo 25, Nueva Córdoba"/>
    <x v="0"/>
    <x v="23"/>
    <x v="10"/>
    <s v=""/>
    <x v="0"/>
    <x v="2"/>
    <n v="1619.31"/>
    <x v="0"/>
    <n v="1619.31"/>
    <s v="Delivery"/>
    <x v="0"/>
    <x v="2"/>
    <s v="Efectivo"/>
    <x v="0"/>
    <x v="0"/>
    <n v="15"/>
    <x v="2"/>
    <s v="Ninguna"/>
    <x v="3"/>
    <x v="0"/>
    <x v="3"/>
    <n v="2.4"/>
    <x v="1"/>
    <n v="32"/>
    <n v="31"/>
  </r>
  <r>
    <s v="VTA04895"/>
    <x v="83"/>
    <n v="25"/>
    <x v="6"/>
    <x v="6"/>
    <x v="2"/>
    <x v="2"/>
    <x v="744"/>
    <s v="Calle San Lorenzo 47"/>
    <x v="1"/>
    <x v="15"/>
    <x v="10"/>
    <s v=""/>
    <x v="0"/>
    <x v="3"/>
    <n v="1734.26"/>
    <x v="0"/>
    <n v="8671.2999999999993"/>
    <s v="Take Away"/>
    <x v="1"/>
    <x v="1"/>
    <s v="Tarjeta"/>
    <x v="1"/>
    <x v="0"/>
    <n v="0"/>
    <x v="2"/>
    <s v="Ninguna"/>
    <x v="1"/>
    <x v="0"/>
    <x v="1"/>
    <n v="5"/>
    <x v="3"/>
    <n v="34"/>
    <n v="29"/>
  </r>
  <r>
    <s v="VTA04927"/>
    <x v="83"/>
    <n v="25"/>
    <x v="6"/>
    <x v="6"/>
    <x v="2"/>
    <x v="2"/>
    <x v="300"/>
    <s v="San Lorenzo 25, Nueva Córdoba"/>
    <x v="0"/>
    <x v="13"/>
    <x v="9"/>
    <s v="Venti"/>
    <x v="4"/>
    <x v="2"/>
    <n v="1722.19"/>
    <x v="0"/>
    <n v="1722.19"/>
    <s v="En tienda"/>
    <x v="0"/>
    <x v="0"/>
    <s v="App"/>
    <x v="2"/>
    <x v="0"/>
    <n v="10"/>
    <x v="1"/>
    <s v="Happy Hour"/>
    <x v="3"/>
    <x v="1"/>
    <x v="1"/>
    <n v="5.3"/>
    <x v="4"/>
    <n v="41"/>
    <n v="40"/>
  </r>
  <r>
    <s v="VTA00012"/>
    <x v="84"/>
    <n v="26"/>
    <x v="0"/>
    <x v="0"/>
    <x v="2"/>
    <x v="2"/>
    <x v="286"/>
    <s v="Avenida Colón 608"/>
    <x v="2"/>
    <x v="8"/>
    <x v="0"/>
    <s v=""/>
    <x v="0"/>
    <x v="3"/>
    <n v="1505.14"/>
    <x v="0"/>
    <n v="7525.7"/>
    <s v="Delivery"/>
    <x v="1"/>
    <x v="2"/>
    <s v="Efectivo"/>
    <x v="0"/>
    <x v="1"/>
    <n v="0"/>
    <x v="1"/>
    <s v="Happy Hour"/>
    <x v="1"/>
    <x v="1"/>
    <x v="1"/>
    <n v="8.1999999999999993"/>
    <x v="0"/>
    <n v="46"/>
    <n v="41"/>
  </r>
  <r>
    <s v="VTA00147"/>
    <x v="84"/>
    <n v="26"/>
    <x v="0"/>
    <x v="0"/>
    <x v="2"/>
    <x v="2"/>
    <x v="285"/>
    <s v="Calle San Lorenzo 47"/>
    <x v="1"/>
    <x v="14"/>
    <x v="6"/>
    <s v=""/>
    <x v="0"/>
    <x v="4"/>
    <n v="2709.29"/>
    <x v="2"/>
    <n v="5418.58"/>
    <s v="Delivery"/>
    <x v="1"/>
    <x v="2"/>
    <s v="App"/>
    <x v="2"/>
    <x v="1"/>
    <n v="0"/>
    <x v="3"/>
    <s v="Combo"/>
    <x v="4"/>
    <x v="2"/>
    <x v="3"/>
    <n v="2.2000000000000002"/>
    <x v="4"/>
    <n v="40"/>
    <n v="38"/>
  </r>
  <r>
    <s v="VTA00340"/>
    <x v="84"/>
    <n v="26"/>
    <x v="0"/>
    <x v="0"/>
    <x v="2"/>
    <x v="2"/>
    <x v="167"/>
    <s v="Calle San Lorenzo 47"/>
    <x v="1"/>
    <x v="3"/>
    <x v="3"/>
    <s v=""/>
    <x v="0"/>
    <x v="4"/>
    <n v="1262.22"/>
    <x v="0"/>
    <n v="2524.44"/>
    <s v="Delivery"/>
    <x v="0"/>
    <x v="2"/>
    <s v="Efectivo"/>
    <x v="0"/>
    <x v="0"/>
    <n v="10"/>
    <x v="1"/>
    <s v="Happy Hour"/>
    <x v="0"/>
    <x v="0"/>
    <x v="0"/>
    <n v="13.6"/>
    <x v="0"/>
    <n v="22"/>
    <n v="20"/>
  </r>
  <r>
    <s v="VTA00365"/>
    <x v="84"/>
    <n v="26"/>
    <x v="0"/>
    <x v="0"/>
    <x v="2"/>
    <x v="2"/>
    <x v="311"/>
    <s v="Calle San Lorenzo 47"/>
    <x v="1"/>
    <x v="6"/>
    <x v="5"/>
    <s v=""/>
    <x v="0"/>
    <x v="0"/>
    <n v="1706.95"/>
    <x v="0"/>
    <n v="5120.8500000000004"/>
    <s v="Delivery"/>
    <x v="1"/>
    <x v="2"/>
    <s v="App"/>
    <x v="2"/>
    <x v="1"/>
    <n v="0"/>
    <x v="1"/>
    <s v="Happy Hour"/>
    <x v="5"/>
    <x v="1"/>
    <x v="3"/>
    <n v="3.1"/>
    <x v="3"/>
    <n v="24"/>
    <n v="21"/>
  </r>
  <r>
    <s v="VTA00386"/>
    <x v="84"/>
    <n v="26"/>
    <x v="0"/>
    <x v="0"/>
    <x v="2"/>
    <x v="2"/>
    <x v="23"/>
    <s v="Avenida Colón 608"/>
    <x v="2"/>
    <x v="10"/>
    <x v="8"/>
    <s v="Tall"/>
    <x v="1"/>
    <x v="0"/>
    <n v="1615.85"/>
    <x v="0"/>
    <n v="4847.55"/>
    <s v="Delivery"/>
    <x v="0"/>
    <x v="2"/>
    <s v="Tarjeta"/>
    <x v="1"/>
    <x v="0"/>
    <n v="10"/>
    <x v="3"/>
    <s v="Combo"/>
    <x v="2"/>
    <x v="0"/>
    <x v="2"/>
    <n v="10.7"/>
    <x v="2"/>
    <n v="37"/>
    <n v="34"/>
  </r>
  <r>
    <s v="VTA00418"/>
    <x v="84"/>
    <n v="26"/>
    <x v="0"/>
    <x v="0"/>
    <x v="2"/>
    <x v="2"/>
    <x v="827"/>
    <s v="San Lorenzo 25, Nueva Córdoba"/>
    <x v="0"/>
    <x v="19"/>
    <x v="7"/>
    <s v=""/>
    <x v="0"/>
    <x v="0"/>
    <n v="2955.03"/>
    <x v="2"/>
    <n v="8865.09"/>
    <s v="En tienda"/>
    <x v="1"/>
    <x v="0"/>
    <s v="Efectivo"/>
    <x v="0"/>
    <x v="0"/>
    <n v="10"/>
    <x v="0"/>
    <s v="2x1"/>
    <x v="3"/>
    <x v="1"/>
    <x v="1"/>
    <n v="5.3"/>
    <x v="3"/>
    <n v="37"/>
    <n v="34"/>
  </r>
  <r>
    <s v="VTA00594"/>
    <x v="84"/>
    <n v="26"/>
    <x v="0"/>
    <x v="0"/>
    <x v="2"/>
    <x v="2"/>
    <x v="378"/>
    <s v="Córdoba Shopping"/>
    <x v="3"/>
    <x v="6"/>
    <x v="5"/>
    <s v=""/>
    <x v="0"/>
    <x v="0"/>
    <n v="1713.75"/>
    <x v="0"/>
    <n v="5141.25"/>
    <s v="Delivery"/>
    <x v="1"/>
    <x v="2"/>
    <s v="App"/>
    <x v="2"/>
    <x v="1"/>
    <n v="0"/>
    <x v="0"/>
    <s v="2x1"/>
    <x v="3"/>
    <x v="0"/>
    <x v="2"/>
    <n v="12.7"/>
    <x v="3"/>
    <n v="23"/>
    <n v="20"/>
  </r>
  <r>
    <s v="VTA00654"/>
    <x v="84"/>
    <n v="26"/>
    <x v="0"/>
    <x v="0"/>
    <x v="2"/>
    <x v="2"/>
    <x v="627"/>
    <s v="Córdoba Shopping"/>
    <x v="3"/>
    <x v="23"/>
    <x v="10"/>
    <s v=""/>
    <x v="0"/>
    <x v="0"/>
    <n v="1879.48"/>
    <x v="0"/>
    <n v="5638.44"/>
    <s v="En tienda"/>
    <x v="1"/>
    <x v="0"/>
    <s v="Efectivo"/>
    <x v="0"/>
    <x v="1"/>
    <n v="0"/>
    <x v="0"/>
    <s v="2x1"/>
    <x v="0"/>
    <x v="0"/>
    <x v="2"/>
    <n v="11.3"/>
    <x v="1"/>
    <n v="16"/>
    <n v="13"/>
  </r>
  <r>
    <s v="VTA00740"/>
    <x v="84"/>
    <n v="26"/>
    <x v="0"/>
    <x v="0"/>
    <x v="2"/>
    <x v="2"/>
    <x v="358"/>
    <s v="San Lorenzo 25, Nueva Córdoba"/>
    <x v="0"/>
    <x v="7"/>
    <x v="6"/>
    <s v=""/>
    <x v="0"/>
    <x v="2"/>
    <n v="3269.53"/>
    <x v="3"/>
    <n v="3269.53"/>
    <s v="Delivery"/>
    <x v="0"/>
    <x v="2"/>
    <s v="App"/>
    <x v="2"/>
    <x v="1"/>
    <n v="0"/>
    <x v="0"/>
    <s v="2x1"/>
    <x v="2"/>
    <x v="1"/>
    <x v="3"/>
    <n v="4.5"/>
    <x v="4"/>
    <n v="32"/>
    <n v="31"/>
  </r>
  <r>
    <s v="VTA00830"/>
    <x v="84"/>
    <n v="26"/>
    <x v="0"/>
    <x v="0"/>
    <x v="2"/>
    <x v="2"/>
    <x v="541"/>
    <s v="Avenida Colón 608"/>
    <x v="2"/>
    <x v="6"/>
    <x v="5"/>
    <s v=""/>
    <x v="0"/>
    <x v="0"/>
    <n v="1625.9"/>
    <x v="0"/>
    <n v="4877.7"/>
    <s v="Take Away"/>
    <x v="0"/>
    <x v="1"/>
    <s v="Efectivo"/>
    <x v="0"/>
    <x v="0"/>
    <n v="15"/>
    <x v="0"/>
    <s v="2x1"/>
    <x v="2"/>
    <x v="1"/>
    <x v="2"/>
    <n v="11.4"/>
    <x v="1"/>
    <n v="38"/>
    <n v="35"/>
  </r>
  <r>
    <s v="VTA00837"/>
    <x v="84"/>
    <n v="26"/>
    <x v="0"/>
    <x v="0"/>
    <x v="2"/>
    <x v="2"/>
    <x v="52"/>
    <s v="Avenida Colón 608"/>
    <x v="2"/>
    <x v="9"/>
    <x v="7"/>
    <s v=""/>
    <x v="0"/>
    <x v="1"/>
    <n v="2904.27"/>
    <x v="2"/>
    <n v="11617.08"/>
    <s v="Take Away"/>
    <x v="2"/>
    <x v="1"/>
    <s v="Tarjeta"/>
    <x v="1"/>
    <x v="0"/>
    <n v="10"/>
    <x v="1"/>
    <s v="Happy Hour"/>
    <x v="3"/>
    <x v="1"/>
    <x v="3"/>
    <n v="4.0999999999999996"/>
    <x v="0"/>
    <n v="29"/>
    <n v="25"/>
  </r>
  <r>
    <s v="VTA00893"/>
    <x v="84"/>
    <n v="26"/>
    <x v="0"/>
    <x v="0"/>
    <x v="2"/>
    <x v="2"/>
    <x v="653"/>
    <s v="San Lorenzo 25, Nueva Córdoba"/>
    <x v="0"/>
    <x v="1"/>
    <x v="1"/>
    <s v=""/>
    <x v="0"/>
    <x v="3"/>
    <n v="1165.31"/>
    <x v="0"/>
    <n v="5826.55"/>
    <s v="Take Away"/>
    <x v="1"/>
    <x v="1"/>
    <s v="Efectivo"/>
    <x v="0"/>
    <x v="0"/>
    <n v="10"/>
    <x v="2"/>
    <s v="Ninguna"/>
    <x v="0"/>
    <x v="0"/>
    <x v="1"/>
    <n v="6.9"/>
    <x v="1"/>
    <n v="27"/>
    <n v="22"/>
  </r>
  <r>
    <s v="VTA00986"/>
    <x v="84"/>
    <n v="26"/>
    <x v="0"/>
    <x v="0"/>
    <x v="2"/>
    <x v="2"/>
    <x v="586"/>
    <s v="Córdoba Shopping"/>
    <x v="3"/>
    <x v="25"/>
    <x v="2"/>
    <s v=""/>
    <x v="0"/>
    <x v="4"/>
    <n v="1358.32"/>
    <x v="0"/>
    <n v="2716.64"/>
    <s v="En tienda"/>
    <x v="0"/>
    <x v="0"/>
    <s v="Efectivo"/>
    <x v="0"/>
    <x v="1"/>
    <n v="0"/>
    <x v="3"/>
    <s v="Combo"/>
    <x v="3"/>
    <x v="2"/>
    <x v="2"/>
    <n v="12.4"/>
    <x v="4"/>
    <n v="16"/>
    <n v="14"/>
  </r>
  <r>
    <s v="VTA01123"/>
    <x v="84"/>
    <n v="26"/>
    <x v="0"/>
    <x v="0"/>
    <x v="2"/>
    <x v="2"/>
    <x v="494"/>
    <s v="San Lorenzo 25, Nueva Córdoba"/>
    <x v="0"/>
    <x v="5"/>
    <x v="4"/>
    <s v="Venti"/>
    <x v="4"/>
    <x v="0"/>
    <n v="1833.66"/>
    <x v="0"/>
    <n v="5500.98"/>
    <s v="Delivery"/>
    <x v="1"/>
    <x v="2"/>
    <s v="Efectivo"/>
    <x v="0"/>
    <x v="0"/>
    <n v="15"/>
    <x v="3"/>
    <s v="Combo"/>
    <x v="1"/>
    <x v="0"/>
    <x v="2"/>
    <n v="11.1"/>
    <x v="0"/>
    <n v="37"/>
    <n v="34"/>
  </r>
  <r>
    <s v="VTA01190"/>
    <x v="84"/>
    <n v="26"/>
    <x v="0"/>
    <x v="0"/>
    <x v="2"/>
    <x v="2"/>
    <x v="511"/>
    <s v="Calle San Lorenzo 47"/>
    <x v="1"/>
    <x v="3"/>
    <x v="3"/>
    <s v=""/>
    <x v="0"/>
    <x v="3"/>
    <n v="1565.01"/>
    <x v="0"/>
    <n v="7825.05"/>
    <s v="Delivery"/>
    <x v="1"/>
    <x v="2"/>
    <s v="Tarjeta"/>
    <x v="1"/>
    <x v="1"/>
    <n v="0"/>
    <x v="2"/>
    <s v="Ninguna"/>
    <x v="5"/>
    <x v="0"/>
    <x v="1"/>
    <n v="9.5"/>
    <x v="2"/>
    <n v="13"/>
    <n v="8"/>
  </r>
  <r>
    <s v="VTA01265"/>
    <x v="84"/>
    <n v="26"/>
    <x v="0"/>
    <x v="0"/>
    <x v="2"/>
    <x v="2"/>
    <x v="438"/>
    <s v="San Lorenzo 25, Nueva Córdoba"/>
    <x v="0"/>
    <x v="10"/>
    <x v="8"/>
    <s v="Venti"/>
    <x v="4"/>
    <x v="2"/>
    <n v="1659.34"/>
    <x v="0"/>
    <n v="1659.34"/>
    <s v="En tienda"/>
    <x v="0"/>
    <x v="0"/>
    <s v="Tarjeta"/>
    <x v="1"/>
    <x v="0"/>
    <n v="15"/>
    <x v="0"/>
    <s v="2x1"/>
    <x v="4"/>
    <x v="1"/>
    <x v="0"/>
    <n v="13.2"/>
    <x v="3"/>
    <n v="15"/>
    <n v="14"/>
  </r>
  <r>
    <s v="VTA01338"/>
    <x v="84"/>
    <n v="26"/>
    <x v="0"/>
    <x v="0"/>
    <x v="2"/>
    <x v="2"/>
    <x v="645"/>
    <s v="San Lorenzo 25, Nueva Córdoba"/>
    <x v="0"/>
    <x v="9"/>
    <x v="7"/>
    <s v=""/>
    <x v="0"/>
    <x v="0"/>
    <n v="2505.88"/>
    <x v="2"/>
    <n v="7517.64"/>
    <s v="Delivery"/>
    <x v="1"/>
    <x v="2"/>
    <s v="Efectivo"/>
    <x v="0"/>
    <x v="0"/>
    <n v="0"/>
    <x v="2"/>
    <s v="Ninguna"/>
    <x v="0"/>
    <x v="0"/>
    <x v="1"/>
    <n v="8.9"/>
    <x v="0"/>
    <n v="46"/>
    <n v="43"/>
  </r>
  <r>
    <s v="VTA01452"/>
    <x v="84"/>
    <n v="26"/>
    <x v="0"/>
    <x v="0"/>
    <x v="2"/>
    <x v="2"/>
    <x v="41"/>
    <s v="Calle San Lorenzo 47"/>
    <x v="1"/>
    <x v="9"/>
    <x v="7"/>
    <s v=""/>
    <x v="0"/>
    <x v="3"/>
    <n v="2278.9299999999998"/>
    <x v="2"/>
    <n v="11394.65"/>
    <s v="En tienda"/>
    <x v="2"/>
    <x v="0"/>
    <s v="App"/>
    <x v="2"/>
    <x v="0"/>
    <n v="0"/>
    <x v="0"/>
    <s v="2x1"/>
    <x v="0"/>
    <x v="2"/>
    <x v="3"/>
    <n v="3.5"/>
    <x v="1"/>
    <n v="27"/>
    <n v="22"/>
  </r>
  <r>
    <s v="VTA01600"/>
    <x v="84"/>
    <n v="26"/>
    <x v="0"/>
    <x v="0"/>
    <x v="2"/>
    <x v="2"/>
    <x v="638"/>
    <s v="Avenida Colón 608"/>
    <x v="2"/>
    <x v="14"/>
    <x v="6"/>
    <s v=""/>
    <x v="0"/>
    <x v="3"/>
    <n v="2687.55"/>
    <x v="2"/>
    <n v="13437.75"/>
    <s v="Take Away"/>
    <x v="2"/>
    <x v="1"/>
    <s v="Efectivo"/>
    <x v="0"/>
    <x v="0"/>
    <n v="0"/>
    <x v="1"/>
    <s v="Happy Hour"/>
    <x v="5"/>
    <x v="2"/>
    <x v="3"/>
    <n v="4.0999999999999996"/>
    <x v="1"/>
    <n v="18"/>
    <n v="13"/>
  </r>
  <r>
    <s v="VTA01862"/>
    <x v="84"/>
    <n v="26"/>
    <x v="0"/>
    <x v="0"/>
    <x v="2"/>
    <x v="2"/>
    <x v="197"/>
    <s v="Calle San Lorenzo 47"/>
    <x v="1"/>
    <x v="3"/>
    <x v="3"/>
    <s v=""/>
    <x v="0"/>
    <x v="0"/>
    <n v="1538.3"/>
    <x v="0"/>
    <n v="4614.8999999999996"/>
    <s v="Take Away"/>
    <x v="0"/>
    <x v="1"/>
    <s v="Efectivo"/>
    <x v="0"/>
    <x v="1"/>
    <n v="0"/>
    <x v="2"/>
    <s v="Ninguna"/>
    <x v="0"/>
    <x v="2"/>
    <x v="1"/>
    <n v="5"/>
    <x v="4"/>
    <n v="13"/>
    <n v="10"/>
  </r>
  <r>
    <s v="VTA01877"/>
    <x v="84"/>
    <n v="26"/>
    <x v="0"/>
    <x v="0"/>
    <x v="2"/>
    <x v="2"/>
    <x v="322"/>
    <s v="Avenida Colón 608"/>
    <x v="2"/>
    <x v="3"/>
    <x v="3"/>
    <s v=""/>
    <x v="0"/>
    <x v="3"/>
    <n v="1649.39"/>
    <x v="0"/>
    <n v="8246.9500000000007"/>
    <s v="En tienda"/>
    <x v="1"/>
    <x v="0"/>
    <s v="App"/>
    <x v="2"/>
    <x v="0"/>
    <n v="15"/>
    <x v="2"/>
    <s v="Ninguna"/>
    <x v="5"/>
    <x v="2"/>
    <x v="2"/>
    <n v="10.5"/>
    <x v="1"/>
    <n v="26"/>
    <n v="21"/>
  </r>
  <r>
    <s v="VTA02153"/>
    <x v="84"/>
    <n v="26"/>
    <x v="0"/>
    <x v="0"/>
    <x v="2"/>
    <x v="2"/>
    <x v="22"/>
    <s v="Avenida Colón 608"/>
    <x v="2"/>
    <x v="7"/>
    <x v="6"/>
    <s v=""/>
    <x v="0"/>
    <x v="3"/>
    <n v="3251.96"/>
    <x v="3"/>
    <n v="16259.8"/>
    <s v="Take Away"/>
    <x v="3"/>
    <x v="1"/>
    <s v="Tarjeta"/>
    <x v="1"/>
    <x v="1"/>
    <n v="0"/>
    <x v="3"/>
    <s v="Combo"/>
    <x v="5"/>
    <x v="2"/>
    <x v="3"/>
    <n v="4.4000000000000004"/>
    <x v="1"/>
    <n v="47"/>
    <n v="42"/>
  </r>
  <r>
    <s v="VTA02207"/>
    <x v="84"/>
    <n v="26"/>
    <x v="0"/>
    <x v="0"/>
    <x v="2"/>
    <x v="2"/>
    <x v="688"/>
    <s v="Avenida Colón 608"/>
    <x v="2"/>
    <x v="1"/>
    <x v="1"/>
    <s v=""/>
    <x v="0"/>
    <x v="3"/>
    <n v="707.57"/>
    <x v="1"/>
    <n v="3537.85"/>
    <s v="En tienda"/>
    <x v="0"/>
    <x v="0"/>
    <s v="Efectivo"/>
    <x v="0"/>
    <x v="0"/>
    <n v="10"/>
    <x v="3"/>
    <s v="Combo"/>
    <x v="1"/>
    <x v="1"/>
    <x v="2"/>
    <n v="11.4"/>
    <x v="2"/>
    <n v="16"/>
    <n v="11"/>
  </r>
  <r>
    <s v="VTA02239"/>
    <x v="84"/>
    <n v="26"/>
    <x v="0"/>
    <x v="0"/>
    <x v="2"/>
    <x v="2"/>
    <x v="118"/>
    <s v="Córdoba Shopping"/>
    <x v="3"/>
    <x v="23"/>
    <x v="10"/>
    <s v=""/>
    <x v="0"/>
    <x v="3"/>
    <n v="1901.37"/>
    <x v="0"/>
    <n v="9506.85"/>
    <s v="En tienda"/>
    <x v="1"/>
    <x v="0"/>
    <s v="Tarjeta"/>
    <x v="1"/>
    <x v="0"/>
    <n v="10"/>
    <x v="0"/>
    <s v="2x1"/>
    <x v="1"/>
    <x v="1"/>
    <x v="1"/>
    <n v="9.9"/>
    <x v="0"/>
    <n v="48"/>
    <n v="43"/>
  </r>
  <r>
    <s v="VTA02354"/>
    <x v="84"/>
    <n v="26"/>
    <x v="0"/>
    <x v="0"/>
    <x v="2"/>
    <x v="2"/>
    <x v="790"/>
    <s v="Avenida Colón 608"/>
    <x v="2"/>
    <x v="8"/>
    <x v="0"/>
    <s v=""/>
    <x v="0"/>
    <x v="3"/>
    <n v="1579.81"/>
    <x v="0"/>
    <n v="7899.05"/>
    <s v="Take Away"/>
    <x v="1"/>
    <x v="1"/>
    <s v="Efectivo"/>
    <x v="0"/>
    <x v="0"/>
    <n v="10"/>
    <x v="0"/>
    <s v="2x1"/>
    <x v="1"/>
    <x v="1"/>
    <x v="3"/>
    <n v="3.8"/>
    <x v="3"/>
    <n v="13"/>
    <n v="8"/>
  </r>
  <r>
    <s v="VTA02633"/>
    <x v="84"/>
    <n v="26"/>
    <x v="0"/>
    <x v="0"/>
    <x v="2"/>
    <x v="2"/>
    <x v="296"/>
    <s v="Calle San Lorenzo 47"/>
    <x v="1"/>
    <x v="6"/>
    <x v="5"/>
    <s v=""/>
    <x v="0"/>
    <x v="1"/>
    <n v="1647.75"/>
    <x v="0"/>
    <n v="6591"/>
    <s v="Take Away"/>
    <x v="1"/>
    <x v="1"/>
    <s v="Efectivo"/>
    <x v="0"/>
    <x v="0"/>
    <n v="10"/>
    <x v="3"/>
    <s v="Combo"/>
    <x v="2"/>
    <x v="2"/>
    <x v="2"/>
    <n v="10.8"/>
    <x v="3"/>
    <n v="40"/>
    <n v="36"/>
  </r>
  <r>
    <s v="VTA02792"/>
    <x v="84"/>
    <n v="26"/>
    <x v="0"/>
    <x v="0"/>
    <x v="2"/>
    <x v="2"/>
    <x v="93"/>
    <s v="Avenida Colón 608"/>
    <x v="2"/>
    <x v="12"/>
    <x v="4"/>
    <s v="Pequeño"/>
    <x v="2"/>
    <x v="0"/>
    <n v="1839.28"/>
    <x v="0"/>
    <n v="5517.84"/>
    <s v="Take Away"/>
    <x v="1"/>
    <x v="1"/>
    <s v="App"/>
    <x v="2"/>
    <x v="1"/>
    <n v="0"/>
    <x v="2"/>
    <s v="Ninguna"/>
    <x v="3"/>
    <x v="1"/>
    <x v="1"/>
    <n v="6.9"/>
    <x v="1"/>
    <n v="30"/>
    <n v="27"/>
  </r>
  <r>
    <s v="VTA02832"/>
    <x v="84"/>
    <n v="26"/>
    <x v="0"/>
    <x v="0"/>
    <x v="2"/>
    <x v="2"/>
    <x v="666"/>
    <s v="Avenida Colón 608"/>
    <x v="2"/>
    <x v="15"/>
    <x v="10"/>
    <s v=""/>
    <x v="0"/>
    <x v="3"/>
    <n v="1559.87"/>
    <x v="0"/>
    <n v="7799.35"/>
    <s v="Take Away"/>
    <x v="1"/>
    <x v="1"/>
    <s v="Efectivo"/>
    <x v="0"/>
    <x v="0"/>
    <n v="0"/>
    <x v="1"/>
    <s v="Happy Hour"/>
    <x v="1"/>
    <x v="0"/>
    <x v="2"/>
    <n v="11.5"/>
    <x v="1"/>
    <n v="24"/>
    <n v="19"/>
  </r>
  <r>
    <s v="VTA03029"/>
    <x v="84"/>
    <n v="26"/>
    <x v="0"/>
    <x v="0"/>
    <x v="2"/>
    <x v="2"/>
    <x v="470"/>
    <s v="San Lorenzo 25, Nueva Córdoba"/>
    <x v="0"/>
    <x v="4"/>
    <x v="2"/>
    <s v=""/>
    <x v="0"/>
    <x v="3"/>
    <n v="1453.63"/>
    <x v="0"/>
    <n v="7268.15"/>
    <s v="Take Away"/>
    <x v="1"/>
    <x v="1"/>
    <s v="Tarjeta"/>
    <x v="1"/>
    <x v="1"/>
    <n v="0"/>
    <x v="1"/>
    <s v="Happy Hour"/>
    <x v="5"/>
    <x v="1"/>
    <x v="2"/>
    <n v="10.1"/>
    <x v="1"/>
    <n v="49"/>
    <n v="44"/>
  </r>
  <r>
    <s v="VTA03224"/>
    <x v="84"/>
    <n v="26"/>
    <x v="0"/>
    <x v="0"/>
    <x v="2"/>
    <x v="2"/>
    <x v="818"/>
    <s v="Córdoba Shopping"/>
    <x v="3"/>
    <x v="28"/>
    <x v="2"/>
    <s v=""/>
    <x v="0"/>
    <x v="4"/>
    <n v="1061.3900000000001"/>
    <x v="0"/>
    <n v="2122.7800000000002"/>
    <s v="En tienda"/>
    <x v="0"/>
    <x v="0"/>
    <s v="Tarjeta"/>
    <x v="1"/>
    <x v="0"/>
    <n v="0"/>
    <x v="0"/>
    <s v="2x1"/>
    <x v="3"/>
    <x v="2"/>
    <x v="1"/>
    <n v="6.6"/>
    <x v="0"/>
    <n v="33"/>
    <n v="31"/>
  </r>
  <r>
    <s v="VTA03358"/>
    <x v="84"/>
    <n v="26"/>
    <x v="0"/>
    <x v="0"/>
    <x v="2"/>
    <x v="2"/>
    <x v="682"/>
    <s v="Calle San Lorenzo 47"/>
    <x v="1"/>
    <x v="21"/>
    <x v="1"/>
    <s v=""/>
    <x v="0"/>
    <x v="3"/>
    <n v="721.73"/>
    <x v="1"/>
    <n v="3608.65"/>
    <s v="En tienda"/>
    <x v="0"/>
    <x v="0"/>
    <s v="App"/>
    <x v="2"/>
    <x v="1"/>
    <n v="0"/>
    <x v="3"/>
    <s v="Combo"/>
    <x v="2"/>
    <x v="2"/>
    <x v="1"/>
    <n v="7.1"/>
    <x v="2"/>
    <n v="36"/>
    <n v="31"/>
  </r>
  <r>
    <s v="VTA03460"/>
    <x v="84"/>
    <n v="26"/>
    <x v="0"/>
    <x v="0"/>
    <x v="2"/>
    <x v="2"/>
    <x v="748"/>
    <s v="San Lorenzo 25, Nueva Córdoba"/>
    <x v="0"/>
    <x v="10"/>
    <x v="8"/>
    <s v="Venti"/>
    <x v="4"/>
    <x v="4"/>
    <n v="1750.75"/>
    <x v="0"/>
    <n v="3501.5"/>
    <s v="En tienda"/>
    <x v="0"/>
    <x v="0"/>
    <s v="Efectivo"/>
    <x v="0"/>
    <x v="0"/>
    <n v="10"/>
    <x v="2"/>
    <s v="Ninguna"/>
    <x v="1"/>
    <x v="2"/>
    <x v="1"/>
    <n v="6.8"/>
    <x v="0"/>
    <n v="35"/>
    <n v="33"/>
  </r>
  <r>
    <s v="VTA03589"/>
    <x v="84"/>
    <n v="26"/>
    <x v="0"/>
    <x v="0"/>
    <x v="2"/>
    <x v="2"/>
    <x v="653"/>
    <s v="San Lorenzo 25, Nueva Córdoba"/>
    <x v="0"/>
    <x v="17"/>
    <x v="9"/>
    <s v="Venti"/>
    <x v="4"/>
    <x v="4"/>
    <n v="1310.73"/>
    <x v="0"/>
    <n v="2621.46"/>
    <s v="Take Away"/>
    <x v="0"/>
    <x v="1"/>
    <s v="App"/>
    <x v="2"/>
    <x v="1"/>
    <n v="0"/>
    <x v="0"/>
    <s v="2x1"/>
    <x v="3"/>
    <x v="0"/>
    <x v="2"/>
    <n v="10.8"/>
    <x v="1"/>
    <n v="40"/>
    <n v="38"/>
  </r>
  <r>
    <s v="VTA03649"/>
    <x v="84"/>
    <n v="26"/>
    <x v="0"/>
    <x v="0"/>
    <x v="2"/>
    <x v="2"/>
    <x v="810"/>
    <s v="Avenida Colón 608"/>
    <x v="2"/>
    <x v="25"/>
    <x v="2"/>
    <s v=""/>
    <x v="0"/>
    <x v="0"/>
    <n v="1239.6099999999999"/>
    <x v="0"/>
    <n v="3718.83"/>
    <s v="Delivery"/>
    <x v="0"/>
    <x v="2"/>
    <s v="Efectivo"/>
    <x v="0"/>
    <x v="0"/>
    <n v="0"/>
    <x v="2"/>
    <s v="Ninguna"/>
    <x v="1"/>
    <x v="1"/>
    <x v="1"/>
    <n v="6.9"/>
    <x v="3"/>
    <n v="35"/>
    <n v="32"/>
  </r>
  <r>
    <s v="VTA03737"/>
    <x v="84"/>
    <n v="26"/>
    <x v="0"/>
    <x v="0"/>
    <x v="2"/>
    <x v="2"/>
    <x v="785"/>
    <s v="Córdoba Shopping"/>
    <x v="3"/>
    <x v="8"/>
    <x v="0"/>
    <s v=""/>
    <x v="0"/>
    <x v="3"/>
    <n v="1305.71"/>
    <x v="0"/>
    <n v="6528.55"/>
    <s v="En tienda"/>
    <x v="1"/>
    <x v="0"/>
    <s v="Efectivo"/>
    <x v="0"/>
    <x v="0"/>
    <n v="15"/>
    <x v="3"/>
    <s v="Combo"/>
    <x v="0"/>
    <x v="0"/>
    <x v="1"/>
    <n v="8.6"/>
    <x v="0"/>
    <n v="14"/>
    <n v="9"/>
  </r>
  <r>
    <s v="VTA03882"/>
    <x v="84"/>
    <n v="26"/>
    <x v="0"/>
    <x v="0"/>
    <x v="2"/>
    <x v="2"/>
    <x v="788"/>
    <s v="Avenida Colón 608"/>
    <x v="2"/>
    <x v="10"/>
    <x v="8"/>
    <s v="Grande"/>
    <x v="3"/>
    <x v="2"/>
    <n v="1889.82"/>
    <x v="0"/>
    <n v="1889.82"/>
    <s v="Take Away"/>
    <x v="0"/>
    <x v="1"/>
    <s v="App"/>
    <x v="2"/>
    <x v="1"/>
    <n v="0"/>
    <x v="2"/>
    <s v="Ninguna"/>
    <x v="1"/>
    <x v="0"/>
    <x v="1"/>
    <n v="7"/>
    <x v="0"/>
    <n v="23"/>
    <n v="22"/>
  </r>
  <r>
    <s v="VTA03998"/>
    <x v="84"/>
    <n v="26"/>
    <x v="0"/>
    <x v="0"/>
    <x v="2"/>
    <x v="2"/>
    <x v="493"/>
    <s v="Avenida Colón 608"/>
    <x v="2"/>
    <x v="10"/>
    <x v="8"/>
    <s v="Grande"/>
    <x v="3"/>
    <x v="2"/>
    <n v="1864.74"/>
    <x v="0"/>
    <n v="1864.74"/>
    <s v="Delivery"/>
    <x v="0"/>
    <x v="2"/>
    <s v="Tarjeta"/>
    <x v="1"/>
    <x v="0"/>
    <n v="15"/>
    <x v="1"/>
    <s v="Happy Hour"/>
    <x v="5"/>
    <x v="0"/>
    <x v="1"/>
    <n v="6.1"/>
    <x v="2"/>
    <n v="48"/>
    <n v="47"/>
  </r>
  <r>
    <s v="VTA04051"/>
    <x v="84"/>
    <n v="26"/>
    <x v="0"/>
    <x v="0"/>
    <x v="2"/>
    <x v="2"/>
    <x v="154"/>
    <s v="San Lorenzo 25, Nueva Córdoba"/>
    <x v="0"/>
    <x v="13"/>
    <x v="9"/>
    <s v="Venti"/>
    <x v="4"/>
    <x v="1"/>
    <n v="1431.44"/>
    <x v="0"/>
    <n v="5725.76"/>
    <s v="Take Away"/>
    <x v="1"/>
    <x v="1"/>
    <s v="Tarjeta"/>
    <x v="1"/>
    <x v="1"/>
    <n v="0"/>
    <x v="2"/>
    <s v="Ninguna"/>
    <x v="1"/>
    <x v="2"/>
    <x v="3"/>
    <n v="2.2000000000000002"/>
    <x v="2"/>
    <n v="36"/>
    <n v="32"/>
  </r>
  <r>
    <s v="VTA04149"/>
    <x v="84"/>
    <n v="26"/>
    <x v="0"/>
    <x v="0"/>
    <x v="2"/>
    <x v="2"/>
    <x v="44"/>
    <s v="Avenida Colón 608"/>
    <x v="2"/>
    <x v="0"/>
    <x v="0"/>
    <s v=""/>
    <x v="0"/>
    <x v="3"/>
    <n v="1389.21"/>
    <x v="0"/>
    <n v="6946.05"/>
    <s v="Delivery"/>
    <x v="1"/>
    <x v="2"/>
    <s v="App"/>
    <x v="2"/>
    <x v="0"/>
    <n v="10"/>
    <x v="0"/>
    <s v="2x1"/>
    <x v="0"/>
    <x v="2"/>
    <x v="2"/>
    <n v="11.4"/>
    <x v="4"/>
    <n v="34"/>
    <n v="29"/>
  </r>
  <r>
    <s v="VTA04210"/>
    <x v="84"/>
    <n v="26"/>
    <x v="0"/>
    <x v="0"/>
    <x v="2"/>
    <x v="2"/>
    <x v="330"/>
    <s v="Calle San Lorenzo 47"/>
    <x v="1"/>
    <x v="6"/>
    <x v="5"/>
    <s v=""/>
    <x v="0"/>
    <x v="0"/>
    <n v="2166.17"/>
    <x v="2"/>
    <n v="6498.51"/>
    <s v="En tienda"/>
    <x v="1"/>
    <x v="0"/>
    <s v="App"/>
    <x v="2"/>
    <x v="0"/>
    <n v="10"/>
    <x v="1"/>
    <s v="Happy Hour"/>
    <x v="4"/>
    <x v="2"/>
    <x v="1"/>
    <n v="8.6999999999999993"/>
    <x v="1"/>
    <n v="12"/>
    <n v="9"/>
  </r>
  <r>
    <s v="VTA04243"/>
    <x v="84"/>
    <n v="26"/>
    <x v="0"/>
    <x v="0"/>
    <x v="2"/>
    <x v="2"/>
    <x v="502"/>
    <s v="Calle San Lorenzo 47"/>
    <x v="1"/>
    <x v="3"/>
    <x v="3"/>
    <s v=""/>
    <x v="0"/>
    <x v="3"/>
    <n v="1654.71"/>
    <x v="0"/>
    <n v="8273.5499999999993"/>
    <s v="En tienda"/>
    <x v="1"/>
    <x v="0"/>
    <s v="App"/>
    <x v="2"/>
    <x v="1"/>
    <n v="0"/>
    <x v="0"/>
    <s v="2x1"/>
    <x v="5"/>
    <x v="0"/>
    <x v="2"/>
    <n v="11.7"/>
    <x v="2"/>
    <n v="50"/>
    <n v="45"/>
  </r>
  <r>
    <s v="VTA04323"/>
    <x v="84"/>
    <n v="26"/>
    <x v="0"/>
    <x v="0"/>
    <x v="2"/>
    <x v="2"/>
    <x v="751"/>
    <s v="San Lorenzo 25, Nueva Córdoba"/>
    <x v="0"/>
    <x v="4"/>
    <x v="2"/>
    <s v=""/>
    <x v="0"/>
    <x v="0"/>
    <n v="920.98"/>
    <x v="1"/>
    <n v="2762.94"/>
    <s v="En tienda"/>
    <x v="0"/>
    <x v="0"/>
    <s v="App"/>
    <x v="2"/>
    <x v="1"/>
    <n v="0"/>
    <x v="1"/>
    <s v="Happy Hour"/>
    <x v="3"/>
    <x v="1"/>
    <x v="1"/>
    <n v="6.9"/>
    <x v="0"/>
    <n v="25"/>
    <n v="22"/>
  </r>
  <r>
    <s v="VTA04409"/>
    <x v="84"/>
    <n v="26"/>
    <x v="0"/>
    <x v="0"/>
    <x v="2"/>
    <x v="2"/>
    <x v="493"/>
    <s v="Córdoba Shopping"/>
    <x v="3"/>
    <x v="23"/>
    <x v="10"/>
    <s v=""/>
    <x v="0"/>
    <x v="4"/>
    <n v="1782.56"/>
    <x v="0"/>
    <n v="3565.12"/>
    <s v="En tienda"/>
    <x v="0"/>
    <x v="0"/>
    <s v="Efectivo"/>
    <x v="0"/>
    <x v="1"/>
    <n v="0"/>
    <x v="3"/>
    <s v="Combo"/>
    <x v="1"/>
    <x v="0"/>
    <x v="1"/>
    <n v="8.5"/>
    <x v="0"/>
    <n v="45"/>
    <n v="43"/>
  </r>
  <r>
    <s v="VTA04553"/>
    <x v="84"/>
    <n v="26"/>
    <x v="0"/>
    <x v="0"/>
    <x v="2"/>
    <x v="2"/>
    <x v="693"/>
    <s v="Córdoba Shopping"/>
    <x v="3"/>
    <x v="10"/>
    <x v="8"/>
    <s v="Tall"/>
    <x v="1"/>
    <x v="2"/>
    <n v="1897.17"/>
    <x v="0"/>
    <n v="1897.17"/>
    <s v="En tienda"/>
    <x v="0"/>
    <x v="0"/>
    <s v="App"/>
    <x v="2"/>
    <x v="1"/>
    <n v="0"/>
    <x v="1"/>
    <s v="Happy Hour"/>
    <x v="3"/>
    <x v="1"/>
    <x v="0"/>
    <n v="13.8"/>
    <x v="0"/>
    <n v="42"/>
    <n v="41"/>
  </r>
  <r>
    <s v="VTA04623"/>
    <x v="84"/>
    <n v="26"/>
    <x v="0"/>
    <x v="0"/>
    <x v="2"/>
    <x v="2"/>
    <x v="680"/>
    <s v="Córdoba Shopping"/>
    <x v="3"/>
    <x v="33"/>
    <x v="4"/>
    <s v="Pequeño"/>
    <x v="2"/>
    <x v="1"/>
    <n v="1650.72"/>
    <x v="0"/>
    <n v="6602.88"/>
    <s v="En tienda"/>
    <x v="1"/>
    <x v="0"/>
    <s v="Tarjeta"/>
    <x v="1"/>
    <x v="1"/>
    <n v="0"/>
    <x v="0"/>
    <s v="2x1"/>
    <x v="0"/>
    <x v="2"/>
    <x v="1"/>
    <n v="9.6999999999999993"/>
    <x v="0"/>
    <n v="14"/>
    <n v="10"/>
  </r>
  <r>
    <s v="VTA04710"/>
    <x v="84"/>
    <n v="26"/>
    <x v="0"/>
    <x v="0"/>
    <x v="2"/>
    <x v="2"/>
    <x v="94"/>
    <s v="San Lorenzo 25, Nueva Córdoba"/>
    <x v="0"/>
    <x v="0"/>
    <x v="0"/>
    <s v=""/>
    <x v="0"/>
    <x v="1"/>
    <n v="1484.53"/>
    <x v="0"/>
    <n v="5938.12"/>
    <s v="Delivery"/>
    <x v="1"/>
    <x v="2"/>
    <s v="App"/>
    <x v="2"/>
    <x v="0"/>
    <n v="10"/>
    <x v="3"/>
    <s v="Combo"/>
    <x v="3"/>
    <x v="0"/>
    <x v="2"/>
    <n v="12.6"/>
    <x v="1"/>
    <n v="14"/>
    <n v="10"/>
  </r>
  <r>
    <s v="VTA04810"/>
    <x v="84"/>
    <n v="26"/>
    <x v="0"/>
    <x v="0"/>
    <x v="2"/>
    <x v="2"/>
    <x v="41"/>
    <s v="Avenida Colón 608"/>
    <x v="2"/>
    <x v="0"/>
    <x v="0"/>
    <s v=""/>
    <x v="0"/>
    <x v="2"/>
    <n v="1590.53"/>
    <x v="0"/>
    <n v="1590.53"/>
    <s v="Delivery"/>
    <x v="0"/>
    <x v="2"/>
    <s v="Tarjeta"/>
    <x v="1"/>
    <x v="0"/>
    <n v="10"/>
    <x v="2"/>
    <s v="Ninguna"/>
    <x v="2"/>
    <x v="2"/>
    <x v="2"/>
    <n v="11.7"/>
    <x v="4"/>
    <n v="39"/>
    <n v="38"/>
  </r>
  <r>
    <s v="VTA04969"/>
    <x v="84"/>
    <n v="26"/>
    <x v="0"/>
    <x v="0"/>
    <x v="2"/>
    <x v="2"/>
    <x v="492"/>
    <s v="San Lorenzo 25, Nueva Córdoba"/>
    <x v="0"/>
    <x v="10"/>
    <x v="8"/>
    <s v="Pequeño"/>
    <x v="2"/>
    <x v="3"/>
    <n v="1519.43"/>
    <x v="0"/>
    <n v="7597.15"/>
    <s v="Delivery"/>
    <x v="1"/>
    <x v="2"/>
    <s v="Tarjeta"/>
    <x v="1"/>
    <x v="0"/>
    <n v="10"/>
    <x v="1"/>
    <s v="Happy Hour"/>
    <x v="5"/>
    <x v="0"/>
    <x v="1"/>
    <n v="6.1"/>
    <x v="3"/>
    <n v="43"/>
    <n v="38"/>
  </r>
  <r>
    <s v="VTA04995"/>
    <x v="84"/>
    <n v="26"/>
    <x v="0"/>
    <x v="0"/>
    <x v="2"/>
    <x v="2"/>
    <x v="132"/>
    <s v="Calle San Lorenzo 47"/>
    <x v="1"/>
    <x v="3"/>
    <x v="3"/>
    <s v=""/>
    <x v="0"/>
    <x v="1"/>
    <n v="1146.33"/>
    <x v="0"/>
    <n v="4585.32"/>
    <s v="Take Away"/>
    <x v="0"/>
    <x v="1"/>
    <s v="Tarjeta"/>
    <x v="1"/>
    <x v="0"/>
    <n v="0"/>
    <x v="0"/>
    <s v="2x1"/>
    <x v="0"/>
    <x v="2"/>
    <x v="2"/>
    <n v="12.5"/>
    <x v="3"/>
    <n v="13"/>
    <n v="9"/>
  </r>
  <r>
    <s v="VTA00237"/>
    <x v="85"/>
    <n v="27"/>
    <x v="1"/>
    <x v="1"/>
    <x v="2"/>
    <x v="2"/>
    <x v="19"/>
    <s v="Avenida Colón 608"/>
    <x v="2"/>
    <x v="8"/>
    <x v="0"/>
    <s v=""/>
    <x v="0"/>
    <x v="3"/>
    <n v="1414.09"/>
    <x v="0"/>
    <n v="7070.45"/>
    <s v="Take Away"/>
    <x v="1"/>
    <x v="1"/>
    <s v="Efectivo"/>
    <x v="0"/>
    <x v="1"/>
    <n v="0"/>
    <x v="3"/>
    <s v="Combo"/>
    <x v="2"/>
    <x v="1"/>
    <x v="1"/>
    <n v="7.4"/>
    <x v="1"/>
    <n v="30"/>
    <n v="25"/>
  </r>
  <r>
    <s v="VTA00339"/>
    <x v="85"/>
    <n v="27"/>
    <x v="1"/>
    <x v="1"/>
    <x v="2"/>
    <x v="2"/>
    <x v="263"/>
    <s v="Avenida Colón 608"/>
    <x v="2"/>
    <x v="0"/>
    <x v="0"/>
    <s v=""/>
    <x v="0"/>
    <x v="4"/>
    <n v="1080.45"/>
    <x v="0"/>
    <n v="2160.9"/>
    <s v="Delivery"/>
    <x v="0"/>
    <x v="2"/>
    <s v="Efectivo"/>
    <x v="0"/>
    <x v="1"/>
    <n v="0"/>
    <x v="1"/>
    <s v="Happy Hour"/>
    <x v="1"/>
    <x v="1"/>
    <x v="2"/>
    <n v="11.7"/>
    <x v="1"/>
    <n v="16"/>
    <n v="14"/>
  </r>
  <r>
    <s v="VTA00378"/>
    <x v="85"/>
    <n v="27"/>
    <x v="1"/>
    <x v="1"/>
    <x v="2"/>
    <x v="2"/>
    <x v="136"/>
    <s v="Avenida Colón 608"/>
    <x v="2"/>
    <x v="15"/>
    <x v="10"/>
    <s v=""/>
    <x v="0"/>
    <x v="4"/>
    <n v="1635.32"/>
    <x v="0"/>
    <n v="3270.64"/>
    <s v="Delivery"/>
    <x v="0"/>
    <x v="2"/>
    <s v="Efectivo"/>
    <x v="0"/>
    <x v="1"/>
    <n v="0"/>
    <x v="3"/>
    <s v="Combo"/>
    <x v="0"/>
    <x v="1"/>
    <x v="1"/>
    <n v="5"/>
    <x v="0"/>
    <n v="11"/>
    <n v="9"/>
  </r>
  <r>
    <s v="VTA00429"/>
    <x v="85"/>
    <n v="27"/>
    <x v="1"/>
    <x v="1"/>
    <x v="2"/>
    <x v="2"/>
    <x v="821"/>
    <s v="Avenida Colón 608"/>
    <x v="2"/>
    <x v="29"/>
    <x v="9"/>
    <s v="Pequeño"/>
    <x v="2"/>
    <x v="3"/>
    <n v="1444.45"/>
    <x v="0"/>
    <n v="7222.25"/>
    <s v="Take Away"/>
    <x v="1"/>
    <x v="1"/>
    <s v="App"/>
    <x v="2"/>
    <x v="0"/>
    <n v="0"/>
    <x v="1"/>
    <s v="Happy Hour"/>
    <x v="3"/>
    <x v="1"/>
    <x v="1"/>
    <n v="9"/>
    <x v="3"/>
    <n v="10"/>
    <n v="5"/>
  </r>
  <r>
    <s v="VTA00557"/>
    <x v="85"/>
    <n v="27"/>
    <x v="1"/>
    <x v="1"/>
    <x v="2"/>
    <x v="2"/>
    <x v="478"/>
    <s v="Avenida Colón 608"/>
    <x v="2"/>
    <x v="34"/>
    <x v="4"/>
    <s v="Pequeño"/>
    <x v="2"/>
    <x v="3"/>
    <n v="1348.13"/>
    <x v="0"/>
    <n v="6740.65"/>
    <s v="Take Away"/>
    <x v="1"/>
    <x v="1"/>
    <s v="Efectivo"/>
    <x v="0"/>
    <x v="1"/>
    <n v="0"/>
    <x v="0"/>
    <s v="2x1"/>
    <x v="4"/>
    <x v="0"/>
    <x v="0"/>
    <n v="13.8"/>
    <x v="2"/>
    <n v="40"/>
    <n v="35"/>
  </r>
  <r>
    <s v="VTA00574"/>
    <x v="85"/>
    <n v="27"/>
    <x v="1"/>
    <x v="1"/>
    <x v="2"/>
    <x v="2"/>
    <x v="576"/>
    <s v="Córdoba Shopping"/>
    <x v="3"/>
    <x v="19"/>
    <x v="7"/>
    <s v=""/>
    <x v="0"/>
    <x v="2"/>
    <n v="2299.9899999999998"/>
    <x v="2"/>
    <n v="2299.9899999999998"/>
    <s v="En tienda"/>
    <x v="0"/>
    <x v="0"/>
    <s v="Efectivo"/>
    <x v="0"/>
    <x v="1"/>
    <n v="0"/>
    <x v="0"/>
    <s v="2x1"/>
    <x v="4"/>
    <x v="0"/>
    <x v="1"/>
    <n v="5"/>
    <x v="3"/>
    <n v="15"/>
    <n v="14"/>
  </r>
  <r>
    <s v="VTA00657"/>
    <x v="85"/>
    <n v="27"/>
    <x v="1"/>
    <x v="1"/>
    <x v="2"/>
    <x v="2"/>
    <x v="55"/>
    <s v="Calle San Lorenzo 47"/>
    <x v="1"/>
    <x v="3"/>
    <x v="3"/>
    <s v=""/>
    <x v="0"/>
    <x v="4"/>
    <n v="1631.85"/>
    <x v="0"/>
    <n v="3263.7"/>
    <s v="En tienda"/>
    <x v="0"/>
    <x v="0"/>
    <s v="App"/>
    <x v="2"/>
    <x v="0"/>
    <n v="0"/>
    <x v="2"/>
    <s v="Ninguna"/>
    <x v="5"/>
    <x v="1"/>
    <x v="0"/>
    <n v="13.1"/>
    <x v="2"/>
    <n v="22"/>
    <n v="20"/>
  </r>
  <r>
    <s v="VTA00700"/>
    <x v="85"/>
    <n v="27"/>
    <x v="1"/>
    <x v="1"/>
    <x v="2"/>
    <x v="2"/>
    <x v="605"/>
    <s v="Córdoba Shopping"/>
    <x v="3"/>
    <x v="28"/>
    <x v="2"/>
    <s v=""/>
    <x v="0"/>
    <x v="1"/>
    <n v="1409.57"/>
    <x v="0"/>
    <n v="5638.28"/>
    <s v="Delivery"/>
    <x v="1"/>
    <x v="2"/>
    <s v="Efectivo"/>
    <x v="0"/>
    <x v="1"/>
    <n v="0"/>
    <x v="1"/>
    <s v="Happy Hour"/>
    <x v="0"/>
    <x v="1"/>
    <x v="1"/>
    <n v="5.6"/>
    <x v="1"/>
    <n v="37"/>
    <n v="33"/>
  </r>
  <r>
    <s v="VTA00873"/>
    <x v="85"/>
    <n v="27"/>
    <x v="1"/>
    <x v="1"/>
    <x v="2"/>
    <x v="2"/>
    <x v="237"/>
    <s v="Córdoba Shopping"/>
    <x v="3"/>
    <x v="33"/>
    <x v="4"/>
    <s v="Venti"/>
    <x v="4"/>
    <x v="0"/>
    <n v="1870.01"/>
    <x v="0"/>
    <n v="5610.03"/>
    <s v="Take Away"/>
    <x v="1"/>
    <x v="1"/>
    <s v="Efectivo"/>
    <x v="0"/>
    <x v="1"/>
    <n v="0"/>
    <x v="2"/>
    <s v="Ninguna"/>
    <x v="5"/>
    <x v="2"/>
    <x v="2"/>
    <n v="11.5"/>
    <x v="4"/>
    <n v="42"/>
    <n v="39"/>
  </r>
  <r>
    <s v="VTA00984"/>
    <x v="85"/>
    <n v="27"/>
    <x v="1"/>
    <x v="1"/>
    <x v="2"/>
    <x v="2"/>
    <x v="481"/>
    <s v="Calle San Lorenzo 47"/>
    <x v="1"/>
    <x v="34"/>
    <x v="4"/>
    <s v="Tall"/>
    <x v="1"/>
    <x v="0"/>
    <n v="1437.96"/>
    <x v="0"/>
    <n v="4313.88"/>
    <s v="En tienda"/>
    <x v="0"/>
    <x v="0"/>
    <s v="App"/>
    <x v="2"/>
    <x v="0"/>
    <n v="15"/>
    <x v="0"/>
    <s v="2x1"/>
    <x v="1"/>
    <x v="2"/>
    <x v="0"/>
    <n v="14.4"/>
    <x v="4"/>
    <n v="22"/>
    <n v="19"/>
  </r>
  <r>
    <s v="VTA01355"/>
    <x v="85"/>
    <n v="27"/>
    <x v="1"/>
    <x v="1"/>
    <x v="2"/>
    <x v="2"/>
    <x v="6"/>
    <s v="Avenida Colón 608"/>
    <x v="2"/>
    <x v="5"/>
    <x v="4"/>
    <s v="Tall"/>
    <x v="1"/>
    <x v="1"/>
    <n v="1622.19"/>
    <x v="0"/>
    <n v="6488.76"/>
    <s v="En tienda"/>
    <x v="1"/>
    <x v="0"/>
    <s v="App"/>
    <x v="2"/>
    <x v="0"/>
    <n v="10"/>
    <x v="2"/>
    <s v="Ninguna"/>
    <x v="4"/>
    <x v="0"/>
    <x v="1"/>
    <n v="7"/>
    <x v="4"/>
    <n v="12"/>
    <n v="8"/>
  </r>
  <r>
    <s v="VTA01615"/>
    <x v="85"/>
    <n v="27"/>
    <x v="1"/>
    <x v="1"/>
    <x v="2"/>
    <x v="2"/>
    <x v="401"/>
    <s v="Avenida Colón 608"/>
    <x v="2"/>
    <x v="10"/>
    <x v="8"/>
    <s v="Tall"/>
    <x v="1"/>
    <x v="2"/>
    <n v="1669.11"/>
    <x v="0"/>
    <n v="1669.11"/>
    <s v="En tienda"/>
    <x v="0"/>
    <x v="0"/>
    <s v="Tarjeta"/>
    <x v="1"/>
    <x v="1"/>
    <n v="0"/>
    <x v="2"/>
    <s v="Ninguna"/>
    <x v="0"/>
    <x v="1"/>
    <x v="1"/>
    <n v="6.3"/>
    <x v="0"/>
    <n v="41"/>
    <n v="40"/>
  </r>
  <r>
    <s v="VTA01737"/>
    <x v="85"/>
    <n v="27"/>
    <x v="1"/>
    <x v="1"/>
    <x v="2"/>
    <x v="2"/>
    <x v="478"/>
    <s v="Avenida Colón 608"/>
    <x v="2"/>
    <x v="19"/>
    <x v="7"/>
    <s v=""/>
    <x v="0"/>
    <x v="2"/>
    <n v="2722.92"/>
    <x v="2"/>
    <n v="2722.92"/>
    <s v="Delivery"/>
    <x v="0"/>
    <x v="2"/>
    <s v="App"/>
    <x v="2"/>
    <x v="1"/>
    <n v="0"/>
    <x v="1"/>
    <s v="Happy Hour"/>
    <x v="0"/>
    <x v="0"/>
    <x v="1"/>
    <n v="7.4"/>
    <x v="0"/>
    <n v="27"/>
    <n v="26"/>
  </r>
  <r>
    <s v="VTA01789"/>
    <x v="85"/>
    <n v="27"/>
    <x v="1"/>
    <x v="1"/>
    <x v="2"/>
    <x v="2"/>
    <x v="373"/>
    <s v="Avenida Colón 608"/>
    <x v="2"/>
    <x v="15"/>
    <x v="10"/>
    <s v=""/>
    <x v="0"/>
    <x v="2"/>
    <n v="1635.68"/>
    <x v="0"/>
    <n v="1635.68"/>
    <s v="En tienda"/>
    <x v="0"/>
    <x v="0"/>
    <s v="App"/>
    <x v="2"/>
    <x v="1"/>
    <n v="0"/>
    <x v="2"/>
    <s v="Ninguna"/>
    <x v="4"/>
    <x v="2"/>
    <x v="2"/>
    <n v="11.3"/>
    <x v="3"/>
    <n v="46"/>
    <n v="45"/>
  </r>
  <r>
    <s v="VTA01790"/>
    <x v="85"/>
    <n v="27"/>
    <x v="1"/>
    <x v="1"/>
    <x v="2"/>
    <x v="2"/>
    <x v="794"/>
    <s v="Avenida Colón 608"/>
    <x v="2"/>
    <x v="3"/>
    <x v="3"/>
    <s v=""/>
    <x v="0"/>
    <x v="4"/>
    <n v="1180.8"/>
    <x v="0"/>
    <n v="2361.6"/>
    <s v="En tienda"/>
    <x v="0"/>
    <x v="0"/>
    <s v="Tarjeta"/>
    <x v="1"/>
    <x v="0"/>
    <n v="0"/>
    <x v="2"/>
    <s v="Ninguna"/>
    <x v="0"/>
    <x v="0"/>
    <x v="1"/>
    <n v="6.5"/>
    <x v="2"/>
    <n v="15"/>
    <n v="13"/>
  </r>
  <r>
    <s v="VTA01817"/>
    <x v="85"/>
    <n v="27"/>
    <x v="1"/>
    <x v="1"/>
    <x v="2"/>
    <x v="2"/>
    <x v="517"/>
    <s v="Calle San Lorenzo 47"/>
    <x v="1"/>
    <x v="3"/>
    <x v="3"/>
    <s v=""/>
    <x v="0"/>
    <x v="1"/>
    <n v="1500.51"/>
    <x v="0"/>
    <n v="6002.04"/>
    <s v="En tienda"/>
    <x v="1"/>
    <x v="0"/>
    <s v="App"/>
    <x v="2"/>
    <x v="0"/>
    <n v="15"/>
    <x v="1"/>
    <s v="Happy Hour"/>
    <x v="5"/>
    <x v="0"/>
    <x v="1"/>
    <n v="6.3"/>
    <x v="3"/>
    <n v="10"/>
    <n v="6"/>
  </r>
  <r>
    <s v="VTA02126"/>
    <x v="85"/>
    <n v="27"/>
    <x v="1"/>
    <x v="1"/>
    <x v="2"/>
    <x v="2"/>
    <x v="623"/>
    <s v="Avenida Colón 608"/>
    <x v="2"/>
    <x v="19"/>
    <x v="7"/>
    <s v=""/>
    <x v="0"/>
    <x v="0"/>
    <n v="2555.83"/>
    <x v="2"/>
    <n v="7667.49"/>
    <s v="En tienda"/>
    <x v="1"/>
    <x v="0"/>
    <s v="Efectivo"/>
    <x v="0"/>
    <x v="0"/>
    <n v="10"/>
    <x v="3"/>
    <s v="Combo"/>
    <x v="5"/>
    <x v="0"/>
    <x v="1"/>
    <n v="6.7"/>
    <x v="4"/>
    <n v="23"/>
    <n v="20"/>
  </r>
  <r>
    <s v="VTA02299"/>
    <x v="85"/>
    <n v="27"/>
    <x v="1"/>
    <x v="1"/>
    <x v="2"/>
    <x v="2"/>
    <x v="408"/>
    <s v="Calle San Lorenzo 47"/>
    <x v="1"/>
    <x v="6"/>
    <x v="5"/>
    <s v=""/>
    <x v="0"/>
    <x v="0"/>
    <n v="2102.33"/>
    <x v="2"/>
    <n v="6306.99"/>
    <s v="Delivery"/>
    <x v="1"/>
    <x v="2"/>
    <s v="Efectivo"/>
    <x v="0"/>
    <x v="1"/>
    <n v="0"/>
    <x v="0"/>
    <s v="2x1"/>
    <x v="0"/>
    <x v="1"/>
    <x v="0"/>
    <n v="14.7"/>
    <x v="0"/>
    <n v="38"/>
    <n v="35"/>
  </r>
  <r>
    <s v="VTA02311"/>
    <x v="85"/>
    <n v="27"/>
    <x v="1"/>
    <x v="1"/>
    <x v="2"/>
    <x v="2"/>
    <x v="414"/>
    <s v="Córdoba Shopping"/>
    <x v="3"/>
    <x v="8"/>
    <x v="0"/>
    <s v=""/>
    <x v="0"/>
    <x v="1"/>
    <n v="1259.6500000000001"/>
    <x v="0"/>
    <n v="5038.6000000000004"/>
    <s v="Delivery"/>
    <x v="1"/>
    <x v="2"/>
    <s v="App"/>
    <x v="2"/>
    <x v="1"/>
    <n v="0"/>
    <x v="2"/>
    <s v="Ninguna"/>
    <x v="0"/>
    <x v="2"/>
    <x v="1"/>
    <n v="5"/>
    <x v="0"/>
    <n v="43"/>
    <n v="39"/>
  </r>
  <r>
    <s v="VTA02593"/>
    <x v="85"/>
    <n v="27"/>
    <x v="1"/>
    <x v="1"/>
    <x v="2"/>
    <x v="2"/>
    <x v="615"/>
    <s v="Avenida Colón 608"/>
    <x v="2"/>
    <x v="7"/>
    <x v="6"/>
    <s v=""/>
    <x v="0"/>
    <x v="1"/>
    <n v="3051.88"/>
    <x v="3"/>
    <n v="12207.52"/>
    <s v="En tienda"/>
    <x v="2"/>
    <x v="0"/>
    <s v="Tarjeta"/>
    <x v="1"/>
    <x v="0"/>
    <n v="10"/>
    <x v="0"/>
    <s v="2x1"/>
    <x v="2"/>
    <x v="0"/>
    <x v="3"/>
    <n v="3.8"/>
    <x v="1"/>
    <n v="24"/>
    <n v="20"/>
  </r>
  <r>
    <s v="VTA02898"/>
    <x v="85"/>
    <n v="27"/>
    <x v="1"/>
    <x v="1"/>
    <x v="2"/>
    <x v="2"/>
    <x v="266"/>
    <s v="Calle San Lorenzo 47"/>
    <x v="1"/>
    <x v="25"/>
    <x v="2"/>
    <s v=""/>
    <x v="0"/>
    <x v="3"/>
    <n v="1422.48"/>
    <x v="0"/>
    <n v="7112.4"/>
    <s v="Take Away"/>
    <x v="1"/>
    <x v="1"/>
    <s v="Efectivo"/>
    <x v="0"/>
    <x v="0"/>
    <n v="15"/>
    <x v="2"/>
    <s v="Ninguna"/>
    <x v="1"/>
    <x v="2"/>
    <x v="1"/>
    <n v="6.3"/>
    <x v="0"/>
    <n v="33"/>
    <n v="28"/>
  </r>
  <r>
    <s v="VTA02927"/>
    <x v="85"/>
    <n v="27"/>
    <x v="1"/>
    <x v="1"/>
    <x v="2"/>
    <x v="2"/>
    <x v="530"/>
    <s v="San Lorenzo 25, Nueva Córdoba"/>
    <x v="0"/>
    <x v="0"/>
    <x v="0"/>
    <s v=""/>
    <x v="0"/>
    <x v="3"/>
    <n v="1431.6"/>
    <x v="0"/>
    <n v="7158"/>
    <s v="Delivery"/>
    <x v="1"/>
    <x v="2"/>
    <s v="Tarjeta"/>
    <x v="1"/>
    <x v="0"/>
    <n v="10"/>
    <x v="1"/>
    <s v="Happy Hour"/>
    <x v="4"/>
    <x v="2"/>
    <x v="1"/>
    <n v="9.1999999999999993"/>
    <x v="0"/>
    <n v="29"/>
    <n v="24"/>
  </r>
  <r>
    <s v="VTA02963"/>
    <x v="85"/>
    <n v="27"/>
    <x v="1"/>
    <x v="1"/>
    <x v="2"/>
    <x v="2"/>
    <x v="680"/>
    <s v="San Lorenzo 25, Nueva Córdoba"/>
    <x v="0"/>
    <x v="8"/>
    <x v="0"/>
    <s v=""/>
    <x v="0"/>
    <x v="4"/>
    <n v="1309.3599999999999"/>
    <x v="0"/>
    <n v="2618.7199999999998"/>
    <s v="Take Away"/>
    <x v="0"/>
    <x v="1"/>
    <s v="App"/>
    <x v="2"/>
    <x v="1"/>
    <n v="0"/>
    <x v="2"/>
    <s v="Ninguna"/>
    <x v="0"/>
    <x v="2"/>
    <x v="3"/>
    <n v="4.8"/>
    <x v="0"/>
    <n v="49"/>
    <n v="47"/>
  </r>
  <r>
    <s v="VTA02986"/>
    <x v="85"/>
    <n v="27"/>
    <x v="1"/>
    <x v="1"/>
    <x v="2"/>
    <x v="2"/>
    <x v="695"/>
    <s v="Avenida Colón 608"/>
    <x v="2"/>
    <x v="21"/>
    <x v="1"/>
    <s v=""/>
    <x v="0"/>
    <x v="4"/>
    <n v="1160.97"/>
    <x v="0"/>
    <n v="2321.94"/>
    <s v="En tienda"/>
    <x v="0"/>
    <x v="0"/>
    <s v="Tarjeta"/>
    <x v="1"/>
    <x v="0"/>
    <n v="15"/>
    <x v="3"/>
    <s v="Combo"/>
    <x v="2"/>
    <x v="1"/>
    <x v="3"/>
    <n v="4.5"/>
    <x v="0"/>
    <n v="21"/>
    <n v="19"/>
  </r>
  <r>
    <s v="VTA03222"/>
    <x v="85"/>
    <n v="27"/>
    <x v="1"/>
    <x v="1"/>
    <x v="2"/>
    <x v="2"/>
    <x v="170"/>
    <s v="Calle San Lorenzo 47"/>
    <x v="1"/>
    <x v="1"/>
    <x v="1"/>
    <s v=""/>
    <x v="0"/>
    <x v="0"/>
    <n v="1122.4100000000001"/>
    <x v="0"/>
    <n v="3367.23"/>
    <s v="Take Away"/>
    <x v="0"/>
    <x v="1"/>
    <s v="App"/>
    <x v="2"/>
    <x v="0"/>
    <n v="15"/>
    <x v="2"/>
    <s v="Ninguna"/>
    <x v="0"/>
    <x v="1"/>
    <x v="1"/>
    <n v="9"/>
    <x v="3"/>
    <n v="22"/>
    <n v="19"/>
  </r>
  <r>
    <s v="VTA03297"/>
    <x v="85"/>
    <n v="27"/>
    <x v="1"/>
    <x v="1"/>
    <x v="2"/>
    <x v="2"/>
    <x v="794"/>
    <s v="Avenida Colón 608"/>
    <x v="2"/>
    <x v="10"/>
    <x v="8"/>
    <s v="Pequeño"/>
    <x v="2"/>
    <x v="4"/>
    <n v="1500.2"/>
    <x v="0"/>
    <n v="3000.4"/>
    <s v="Delivery"/>
    <x v="0"/>
    <x v="2"/>
    <s v="Efectivo"/>
    <x v="0"/>
    <x v="0"/>
    <n v="15"/>
    <x v="1"/>
    <s v="Happy Hour"/>
    <x v="5"/>
    <x v="2"/>
    <x v="2"/>
    <n v="10.1"/>
    <x v="4"/>
    <n v="17"/>
    <n v="15"/>
  </r>
  <r>
    <s v="VTA03417"/>
    <x v="85"/>
    <n v="27"/>
    <x v="1"/>
    <x v="1"/>
    <x v="2"/>
    <x v="2"/>
    <x v="408"/>
    <s v="Córdoba Shopping"/>
    <x v="3"/>
    <x v="9"/>
    <x v="7"/>
    <s v=""/>
    <x v="0"/>
    <x v="0"/>
    <n v="2608.02"/>
    <x v="2"/>
    <n v="7824.06"/>
    <s v="En tienda"/>
    <x v="1"/>
    <x v="0"/>
    <s v="Efectivo"/>
    <x v="0"/>
    <x v="1"/>
    <n v="0"/>
    <x v="3"/>
    <s v="Combo"/>
    <x v="1"/>
    <x v="0"/>
    <x v="3"/>
    <n v="4.5999999999999996"/>
    <x v="4"/>
    <n v="37"/>
    <n v="34"/>
  </r>
  <r>
    <s v="VTA03689"/>
    <x v="85"/>
    <n v="27"/>
    <x v="1"/>
    <x v="1"/>
    <x v="2"/>
    <x v="2"/>
    <x v="752"/>
    <s v="Calle San Lorenzo 47"/>
    <x v="1"/>
    <x v="29"/>
    <x v="9"/>
    <s v="Tall"/>
    <x v="1"/>
    <x v="2"/>
    <n v="1299.1199999999999"/>
    <x v="0"/>
    <n v="1299.1199999999999"/>
    <s v="Take Away"/>
    <x v="0"/>
    <x v="1"/>
    <s v="Tarjeta"/>
    <x v="1"/>
    <x v="1"/>
    <n v="0"/>
    <x v="3"/>
    <s v="Combo"/>
    <x v="4"/>
    <x v="0"/>
    <x v="0"/>
    <n v="14.9"/>
    <x v="4"/>
    <n v="15"/>
    <n v="14"/>
  </r>
  <r>
    <s v="VTA03736"/>
    <x v="85"/>
    <n v="27"/>
    <x v="1"/>
    <x v="1"/>
    <x v="2"/>
    <x v="2"/>
    <x v="364"/>
    <s v="San Lorenzo 25, Nueva Córdoba"/>
    <x v="0"/>
    <x v="10"/>
    <x v="8"/>
    <s v="Tall"/>
    <x v="1"/>
    <x v="2"/>
    <n v="2025.07"/>
    <x v="2"/>
    <n v="2025.07"/>
    <s v="Delivery"/>
    <x v="0"/>
    <x v="2"/>
    <s v="Efectivo"/>
    <x v="0"/>
    <x v="1"/>
    <n v="0"/>
    <x v="2"/>
    <s v="Ninguna"/>
    <x v="3"/>
    <x v="1"/>
    <x v="3"/>
    <n v="4.5999999999999996"/>
    <x v="3"/>
    <n v="43"/>
    <n v="42"/>
  </r>
  <r>
    <s v="VTA03784"/>
    <x v="85"/>
    <n v="27"/>
    <x v="1"/>
    <x v="1"/>
    <x v="2"/>
    <x v="2"/>
    <x v="194"/>
    <s v="Calle San Lorenzo 47"/>
    <x v="1"/>
    <x v="16"/>
    <x v="4"/>
    <s v="Tall"/>
    <x v="1"/>
    <x v="4"/>
    <n v="1817.35"/>
    <x v="0"/>
    <n v="3634.7"/>
    <s v="Take Away"/>
    <x v="0"/>
    <x v="1"/>
    <s v="Tarjeta"/>
    <x v="1"/>
    <x v="1"/>
    <n v="0"/>
    <x v="3"/>
    <s v="Combo"/>
    <x v="0"/>
    <x v="2"/>
    <x v="0"/>
    <n v="13.2"/>
    <x v="4"/>
    <n v="37"/>
    <n v="35"/>
  </r>
  <r>
    <s v="VTA03819"/>
    <x v="85"/>
    <n v="27"/>
    <x v="1"/>
    <x v="1"/>
    <x v="2"/>
    <x v="2"/>
    <x v="34"/>
    <s v="Córdoba Shopping"/>
    <x v="3"/>
    <x v="1"/>
    <x v="1"/>
    <s v=""/>
    <x v="0"/>
    <x v="0"/>
    <n v="1044.47"/>
    <x v="0"/>
    <n v="3133.41"/>
    <s v="Take Away"/>
    <x v="0"/>
    <x v="1"/>
    <s v="Tarjeta"/>
    <x v="1"/>
    <x v="1"/>
    <n v="0"/>
    <x v="3"/>
    <s v="Combo"/>
    <x v="3"/>
    <x v="2"/>
    <x v="1"/>
    <n v="6.1"/>
    <x v="4"/>
    <n v="22"/>
    <n v="19"/>
  </r>
  <r>
    <s v="VTA03899"/>
    <x v="85"/>
    <n v="27"/>
    <x v="1"/>
    <x v="1"/>
    <x v="2"/>
    <x v="2"/>
    <x v="509"/>
    <s v="San Lorenzo 25, Nueva Córdoba"/>
    <x v="0"/>
    <x v="16"/>
    <x v="4"/>
    <s v="Venti"/>
    <x v="4"/>
    <x v="4"/>
    <n v="1344.14"/>
    <x v="0"/>
    <n v="2688.28"/>
    <s v="Delivery"/>
    <x v="0"/>
    <x v="2"/>
    <s v="Efectivo"/>
    <x v="0"/>
    <x v="1"/>
    <n v="0"/>
    <x v="1"/>
    <s v="Happy Hour"/>
    <x v="5"/>
    <x v="1"/>
    <x v="1"/>
    <n v="7.2"/>
    <x v="2"/>
    <n v="19"/>
    <n v="17"/>
  </r>
  <r>
    <s v="VTA03913"/>
    <x v="85"/>
    <n v="27"/>
    <x v="1"/>
    <x v="1"/>
    <x v="2"/>
    <x v="2"/>
    <x v="272"/>
    <s v="Calle San Lorenzo 47"/>
    <x v="1"/>
    <x v="0"/>
    <x v="0"/>
    <s v=""/>
    <x v="0"/>
    <x v="2"/>
    <n v="1167.47"/>
    <x v="0"/>
    <n v="1167.47"/>
    <s v="Delivery"/>
    <x v="0"/>
    <x v="2"/>
    <s v="App"/>
    <x v="2"/>
    <x v="1"/>
    <n v="0"/>
    <x v="2"/>
    <s v="Ninguna"/>
    <x v="5"/>
    <x v="0"/>
    <x v="0"/>
    <n v="14.1"/>
    <x v="4"/>
    <n v="19"/>
    <n v="18"/>
  </r>
  <r>
    <s v="VTA03958"/>
    <x v="85"/>
    <n v="27"/>
    <x v="1"/>
    <x v="1"/>
    <x v="2"/>
    <x v="2"/>
    <x v="437"/>
    <s v="San Lorenzo 25, Nueva Córdoba"/>
    <x v="0"/>
    <x v="25"/>
    <x v="2"/>
    <s v=""/>
    <x v="0"/>
    <x v="2"/>
    <n v="1208.43"/>
    <x v="0"/>
    <n v="1208.43"/>
    <s v="En tienda"/>
    <x v="0"/>
    <x v="0"/>
    <s v="App"/>
    <x v="2"/>
    <x v="1"/>
    <n v="0"/>
    <x v="3"/>
    <s v="Combo"/>
    <x v="0"/>
    <x v="2"/>
    <x v="2"/>
    <n v="10.1"/>
    <x v="2"/>
    <n v="13"/>
    <n v="12"/>
  </r>
  <r>
    <s v="VTA04212"/>
    <x v="85"/>
    <n v="27"/>
    <x v="1"/>
    <x v="1"/>
    <x v="2"/>
    <x v="2"/>
    <x v="250"/>
    <s v="Calle San Lorenzo 47"/>
    <x v="1"/>
    <x v="1"/>
    <x v="1"/>
    <s v=""/>
    <x v="0"/>
    <x v="3"/>
    <n v="1150.68"/>
    <x v="0"/>
    <n v="5753.4"/>
    <s v="Take Away"/>
    <x v="1"/>
    <x v="1"/>
    <s v="Efectivo"/>
    <x v="0"/>
    <x v="1"/>
    <n v="0"/>
    <x v="1"/>
    <s v="Happy Hour"/>
    <x v="2"/>
    <x v="1"/>
    <x v="2"/>
    <n v="10.4"/>
    <x v="4"/>
    <n v="42"/>
    <n v="37"/>
  </r>
  <r>
    <s v="VTA04331"/>
    <x v="85"/>
    <n v="27"/>
    <x v="1"/>
    <x v="1"/>
    <x v="2"/>
    <x v="2"/>
    <x v="667"/>
    <s v="Calle San Lorenzo 47"/>
    <x v="1"/>
    <x v="23"/>
    <x v="10"/>
    <s v=""/>
    <x v="0"/>
    <x v="3"/>
    <n v="1578.53"/>
    <x v="0"/>
    <n v="7892.65"/>
    <s v="Take Away"/>
    <x v="1"/>
    <x v="1"/>
    <s v="Tarjeta"/>
    <x v="1"/>
    <x v="0"/>
    <n v="15"/>
    <x v="1"/>
    <s v="Happy Hour"/>
    <x v="3"/>
    <x v="1"/>
    <x v="2"/>
    <n v="10"/>
    <x v="4"/>
    <n v="27"/>
    <n v="22"/>
  </r>
  <r>
    <s v="VTA04360"/>
    <x v="85"/>
    <n v="27"/>
    <x v="1"/>
    <x v="1"/>
    <x v="2"/>
    <x v="2"/>
    <x v="223"/>
    <s v="San Lorenzo 25, Nueva Córdoba"/>
    <x v="0"/>
    <x v="9"/>
    <x v="7"/>
    <s v=""/>
    <x v="0"/>
    <x v="3"/>
    <n v="2051.94"/>
    <x v="2"/>
    <n v="10259.700000000001"/>
    <s v="En tienda"/>
    <x v="2"/>
    <x v="0"/>
    <s v="App"/>
    <x v="2"/>
    <x v="1"/>
    <n v="0"/>
    <x v="1"/>
    <s v="Happy Hour"/>
    <x v="3"/>
    <x v="0"/>
    <x v="1"/>
    <n v="7"/>
    <x v="3"/>
    <n v="36"/>
    <n v="31"/>
  </r>
  <r>
    <s v="VTA04616"/>
    <x v="85"/>
    <n v="27"/>
    <x v="1"/>
    <x v="1"/>
    <x v="2"/>
    <x v="2"/>
    <x v="304"/>
    <s v="Calle San Lorenzo 47"/>
    <x v="1"/>
    <x v="4"/>
    <x v="2"/>
    <s v=""/>
    <x v="0"/>
    <x v="2"/>
    <n v="1364.61"/>
    <x v="0"/>
    <n v="1364.61"/>
    <s v="Take Away"/>
    <x v="0"/>
    <x v="1"/>
    <s v="Tarjeta"/>
    <x v="1"/>
    <x v="0"/>
    <n v="0"/>
    <x v="3"/>
    <s v="Combo"/>
    <x v="2"/>
    <x v="0"/>
    <x v="2"/>
    <n v="10.6"/>
    <x v="3"/>
    <n v="27"/>
    <n v="26"/>
  </r>
  <r>
    <s v="VTA04639"/>
    <x v="85"/>
    <n v="27"/>
    <x v="1"/>
    <x v="1"/>
    <x v="2"/>
    <x v="2"/>
    <x v="510"/>
    <s v="Calle San Lorenzo 47"/>
    <x v="1"/>
    <x v="10"/>
    <x v="8"/>
    <s v="Grande"/>
    <x v="3"/>
    <x v="1"/>
    <n v="1711.57"/>
    <x v="0"/>
    <n v="6846.28"/>
    <s v="Take Away"/>
    <x v="1"/>
    <x v="1"/>
    <s v="App"/>
    <x v="2"/>
    <x v="0"/>
    <n v="10"/>
    <x v="0"/>
    <s v="2x1"/>
    <x v="5"/>
    <x v="1"/>
    <x v="1"/>
    <n v="8.5"/>
    <x v="4"/>
    <n v="14"/>
    <n v="10"/>
  </r>
  <r>
    <s v="VTA04754"/>
    <x v="85"/>
    <n v="27"/>
    <x v="1"/>
    <x v="1"/>
    <x v="2"/>
    <x v="2"/>
    <x v="465"/>
    <s v="Calle San Lorenzo 47"/>
    <x v="1"/>
    <x v="0"/>
    <x v="0"/>
    <s v=""/>
    <x v="0"/>
    <x v="0"/>
    <n v="1035.23"/>
    <x v="0"/>
    <n v="3105.69"/>
    <s v="En tienda"/>
    <x v="0"/>
    <x v="0"/>
    <s v="Tarjeta"/>
    <x v="1"/>
    <x v="0"/>
    <n v="10"/>
    <x v="3"/>
    <s v="Combo"/>
    <x v="1"/>
    <x v="2"/>
    <x v="1"/>
    <n v="9.6"/>
    <x v="1"/>
    <n v="22"/>
    <n v="19"/>
  </r>
  <r>
    <s v="VTA04826"/>
    <x v="85"/>
    <n v="27"/>
    <x v="1"/>
    <x v="1"/>
    <x v="2"/>
    <x v="2"/>
    <x v="173"/>
    <s v="Córdoba Shopping"/>
    <x v="3"/>
    <x v="10"/>
    <x v="8"/>
    <s v="Grande"/>
    <x v="3"/>
    <x v="3"/>
    <n v="1833.71"/>
    <x v="0"/>
    <n v="9168.5499999999993"/>
    <s v="En tienda"/>
    <x v="1"/>
    <x v="0"/>
    <s v="Tarjeta"/>
    <x v="1"/>
    <x v="1"/>
    <n v="0"/>
    <x v="2"/>
    <s v="Ninguna"/>
    <x v="3"/>
    <x v="2"/>
    <x v="1"/>
    <n v="5.6"/>
    <x v="3"/>
    <n v="16"/>
    <n v="11"/>
  </r>
  <r>
    <s v="VTA00244"/>
    <x v="86"/>
    <n v="28"/>
    <x v="2"/>
    <x v="2"/>
    <x v="2"/>
    <x v="2"/>
    <x v="772"/>
    <s v="Córdoba Shopping"/>
    <x v="3"/>
    <x v="25"/>
    <x v="2"/>
    <s v=""/>
    <x v="0"/>
    <x v="1"/>
    <n v="1476.58"/>
    <x v="0"/>
    <n v="5906.32"/>
    <s v="En tienda"/>
    <x v="1"/>
    <x v="0"/>
    <s v="App"/>
    <x v="2"/>
    <x v="0"/>
    <n v="15"/>
    <x v="0"/>
    <s v="2x1"/>
    <x v="2"/>
    <x v="0"/>
    <x v="2"/>
    <n v="11.7"/>
    <x v="3"/>
    <n v="26"/>
    <n v="22"/>
  </r>
  <r>
    <s v="VTA00263"/>
    <x v="86"/>
    <n v="28"/>
    <x v="2"/>
    <x v="2"/>
    <x v="2"/>
    <x v="2"/>
    <x v="60"/>
    <s v="Córdoba Shopping"/>
    <x v="3"/>
    <x v="1"/>
    <x v="1"/>
    <s v=""/>
    <x v="0"/>
    <x v="4"/>
    <n v="1012.83"/>
    <x v="0"/>
    <n v="2025.66"/>
    <s v="Take Away"/>
    <x v="0"/>
    <x v="1"/>
    <s v="Tarjeta"/>
    <x v="1"/>
    <x v="0"/>
    <n v="0"/>
    <x v="1"/>
    <s v="Happy Hour"/>
    <x v="0"/>
    <x v="2"/>
    <x v="3"/>
    <n v="2.7"/>
    <x v="3"/>
    <n v="23"/>
    <n v="21"/>
  </r>
  <r>
    <s v="VTA00322"/>
    <x v="86"/>
    <n v="28"/>
    <x v="2"/>
    <x v="2"/>
    <x v="2"/>
    <x v="2"/>
    <x v="640"/>
    <s v="Calle San Lorenzo 47"/>
    <x v="1"/>
    <x v="21"/>
    <x v="1"/>
    <s v=""/>
    <x v="0"/>
    <x v="4"/>
    <n v="749.1"/>
    <x v="1"/>
    <n v="1498.2"/>
    <s v="Delivery"/>
    <x v="0"/>
    <x v="2"/>
    <s v="App"/>
    <x v="2"/>
    <x v="0"/>
    <n v="0"/>
    <x v="1"/>
    <s v="Happy Hour"/>
    <x v="1"/>
    <x v="2"/>
    <x v="3"/>
    <n v="3.5"/>
    <x v="1"/>
    <n v="26"/>
    <n v="24"/>
  </r>
  <r>
    <s v="VTA00452"/>
    <x v="86"/>
    <n v="28"/>
    <x v="2"/>
    <x v="2"/>
    <x v="2"/>
    <x v="2"/>
    <x v="740"/>
    <s v="Córdoba Shopping"/>
    <x v="3"/>
    <x v="3"/>
    <x v="3"/>
    <s v=""/>
    <x v="0"/>
    <x v="0"/>
    <n v="1578.56"/>
    <x v="0"/>
    <n v="4735.68"/>
    <s v="Take Away"/>
    <x v="0"/>
    <x v="1"/>
    <s v="App"/>
    <x v="2"/>
    <x v="1"/>
    <n v="0"/>
    <x v="2"/>
    <s v="Ninguna"/>
    <x v="0"/>
    <x v="2"/>
    <x v="1"/>
    <n v="7.7"/>
    <x v="2"/>
    <n v="40"/>
    <n v="37"/>
  </r>
  <r>
    <s v="VTA00529"/>
    <x v="86"/>
    <n v="28"/>
    <x v="2"/>
    <x v="2"/>
    <x v="2"/>
    <x v="2"/>
    <x v="381"/>
    <s v="Calle San Lorenzo 47"/>
    <x v="1"/>
    <x v="8"/>
    <x v="0"/>
    <s v=""/>
    <x v="0"/>
    <x v="0"/>
    <n v="1434.23"/>
    <x v="0"/>
    <n v="4302.6899999999996"/>
    <s v="En tienda"/>
    <x v="0"/>
    <x v="0"/>
    <s v="Efectivo"/>
    <x v="0"/>
    <x v="1"/>
    <n v="0"/>
    <x v="3"/>
    <s v="Combo"/>
    <x v="5"/>
    <x v="1"/>
    <x v="1"/>
    <n v="9.1999999999999993"/>
    <x v="4"/>
    <n v="33"/>
    <n v="30"/>
  </r>
  <r>
    <s v="VTA00541"/>
    <x v="86"/>
    <n v="28"/>
    <x v="2"/>
    <x v="2"/>
    <x v="2"/>
    <x v="2"/>
    <x v="472"/>
    <s v="Avenida Colón 608"/>
    <x v="2"/>
    <x v="5"/>
    <x v="4"/>
    <s v="Tall"/>
    <x v="1"/>
    <x v="3"/>
    <n v="1537.43"/>
    <x v="0"/>
    <n v="7687.15"/>
    <s v="En tienda"/>
    <x v="1"/>
    <x v="0"/>
    <s v="Efectivo"/>
    <x v="0"/>
    <x v="1"/>
    <n v="0"/>
    <x v="0"/>
    <s v="2x1"/>
    <x v="5"/>
    <x v="1"/>
    <x v="1"/>
    <n v="8.9"/>
    <x v="0"/>
    <n v="48"/>
    <n v="43"/>
  </r>
  <r>
    <s v="VTA00586"/>
    <x v="86"/>
    <n v="28"/>
    <x v="2"/>
    <x v="2"/>
    <x v="2"/>
    <x v="2"/>
    <x v="783"/>
    <s v="Córdoba Shopping"/>
    <x v="3"/>
    <x v="14"/>
    <x v="6"/>
    <s v=""/>
    <x v="0"/>
    <x v="2"/>
    <n v="3197.94"/>
    <x v="3"/>
    <n v="3197.94"/>
    <s v="Take Away"/>
    <x v="0"/>
    <x v="1"/>
    <s v="Tarjeta"/>
    <x v="1"/>
    <x v="0"/>
    <n v="10"/>
    <x v="0"/>
    <s v="2x1"/>
    <x v="2"/>
    <x v="1"/>
    <x v="1"/>
    <n v="6.3"/>
    <x v="0"/>
    <n v="14"/>
    <n v="13"/>
  </r>
  <r>
    <s v="VTA00686"/>
    <x v="86"/>
    <n v="28"/>
    <x v="2"/>
    <x v="2"/>
    <x v="2"/>
    <x v="2"/>
    <x v="576"/>
    <s v="San Lorenzo 25, Nueva Córdoba"/>
    <x v="0"/>
    <x v="3"/>
    <x v="3"/>
    <s v=""/>
    <x v="0"/>
    <x v="1"/>
    <n v="1184.42"/>
    <x v="0"/>
    <n v="4737.68"/>
    <s v="En tienda"/>
    <x v="0"/>
    <x v="0"/>
    <s v="Efectivo"/>
    <x v="0"/>
    <x v="0"/>
    <n v="0"/>
    <x v="0"/>
    <s v="2x1"/>
    <x v="2"/>
    <x v="0"/>
    <x v="3"/>
    <n v="4.3"/>
    <x v="1"/>
    <n v="36"/>
    <n v="32"/>
  </r>
  <r>
    <s v="VTA00767"/>
    <x v="86"/>
    <n v="28"/>
    <x v="2"/>
    <x v="2"/>
    <x v="2"/>
    <x v="2"/>
    <x v="216"/>
    <s v="Avenida Colón 608"/>
    <x v="2"/>
    <x v="10"/>
    <x v="8"/>
    <s v="Tall"/>
    <x v="1"/>
    <x v="3"/>
    <n v="1879.49"/>
    <x v="0"/>
    <n v="9397.4500000000007"/>
    <s v="En tienda"/>
    <x v="1"/>
    <x v="0"/>
    <s v="Tarjeta"/>
    <x v="1"/>
    <x v="1"/>
    <n v="0"/>
    <x v="3"/>
    <s v="Combo"/>
    <x v="4"/>
    <x v="0"/>
    <x v="0"/>
    <n v="14.5"/>
    <x v="4"/>
    <n v="34"/>
    <n v="29"/>
  </r>
  <r>
    <s v="VTA01081"/>
    <x v="86"/>
    <n v="28"/>
    <x v="2"/>
    <x v="2"/>
    <x v="2"/>
    <x v="2"/>
    <x v="826"/>
    <s v="San Lorenzo 25, Nueva Córdoba"/>
    <x v="0"/>
    <x v="0"/>
    <x v="0"/>
    <s v=""/>
    <x v="0"/>
    <x v="4"/>
    <n v="1040.44"/>
    <x v="0"/>
    <n v="2080.88"/>
    <s v="Delivery"/>
    <x v="0"/>
    <x v="2"/>
    <s v="Efectivo"/>
    <x v="0"/>
    <x v="1"/>
    <n v="0"/>
    <x v="0"/>
    <s v="2x1"/>
    <x v="3"/>
    <x v="1"/>
    <x v="2"/>
    <n v="11.5"/>
    <x v="2"/>
    <n v="19"/>
    <n v="17"/>
  </r>
  <r>
    <s v="VTA01150"/>
    <x v="86"/>
    <n v="28"/>
    <x v="2"/>
    <x v="2"/>
    <x v="2"/>
    <x v="2"/>
    <x v="404"/>
    <s v="San Lorenzo 25, Nueva Córdoba"/>
    <x v="0"/>
    <x v="26"/>
    <x v="9"/>
    <s v="Grande"/>
    <x v="3"/>
    <x v="4"/>
    <n v="1479.75"/>
    <x v="0"/>
    <n v="2959.5"/>
    <s v="En tienda"/>
    <x v="0"/>
    <x v="0"/>
    <s v="App"/>
    <x v="2"/>
    <x v="0"/>
    <n v="15"/>
    <x v="0"/>
    <s v="2x1"/>
    <x v="4"/>
    <x v="1"/>
    <x v="1"/>
    <n v="7.2"/>
    <x v="4"/>
    <n v="27"/>
    <n v="25"/>
  </r>
  <r>
    <s v="VTA01154"/>
    <x v="86"/>
    <n v="28"/>
    <x v="2"/>
    <x v="2"/>
    <x v="2"/>
    <x v="2"/>
    <x v="169"/>
    <s v="San Lorenzo 25, Nueva Córdoba"/>
    <x v="0"/>
    <x v="28"/>
    <x v="2"/>
    <s v=""/>
    <x v="0"/>
    <x v="0"/>
    <n v="1209.3499999999999"/>
    <x v="0"/>
    <n v="3628.05"/>
    <s v="En tienda"/>
    <x v="0"/>
    <x v="0"/>
    <s v="Tarjeta"/>
    <x v="1"/>
    <x v="0"/>
    <n v="15"/>
    <x v="1"/>
    <s v="Happy Hour"/>
    <x v="2"/>
    <x v="2"/>
    <x v="1"/>
    <n v="7"/>
    <x v="0"/>
    <n v="30"/>
    <n v="27"/>
  </r>
  <r>
    <s v="VTA01171"/>
    <x v="86"/>
    <n v="28"/>
    <x v="2"/>
    <x v="2"/>
    <x v="2"/>
    <x v="2"/>
    <x v="419"/>
    <s v="Córdoba Shopping"/>
    <x v="3"/>
    <x v="9"/>
    <x v="7"/>
    <s v=""/>
    <x v="0"/>
    <x v="4"/>
    <n v="2127.21"/>
    <x v="2"/>
    <n v="4254.42"/>
    <s v="Delivery"/>
    <x v="0"/>
    <x v="2"/>
    <s v="Efectivo"/>
    <x v="0"/>
    <x v="0"/>
    <n v="15"/>
    <x v="1"/>
    <s v="Happy Hour"/>
    <x v="2"/>
    <x v="0"/>
    <x v="3"/>
    <n v="3.6"/>
    <x v="4"/>
    <n v="14"/>
    <n v="12"/>
  </r>
  <r>
    <s v="VTA01186"/>
    <x v="86"/>
    <n v="28"/>
    <x v="2"/>
    <x v="2"/>
    <x v="2"/>
    <x v="2"/>
    <x v="694"/>
    <s v="Córdoba Shopping"/>
    <x v="3"/>
    <x v="10"/>
    <x v="8"/>
    <s v="Pequeño"/>
    <x v="2"/>
    <x v="0"/>
    <n v="1647.86"/>
    <x v="0"/>
    <n v="4943.58"/>
    <s v="Take Away"/>
    <x v="0"/>
    <x v="1"/>
    <s v="Efectivo"/>
    <x v="0"/>
    <x v="0"/>
    <n v="10"/>
    <x v="3"/>
    <s v="Combo"/>
    <x v="3"/>
    <x v="1"/>
    <x v="3"/>
    <n v="4"/>
    <x v="1"/>
    <n v="22"/>
    <n v="19"/>
  </r>
  <r>
    <s v="VTA01270"/>
    <x v="86"/>
    <n v="28"/>
    <x v="2"/>
    <x v="2"/>
    <x v="2"/>
    <x v="2"/>
    <x v="127"/>
    <s v="San Lorenzo 25, Nueva Córdoba"/>
    <x v="0"/>
    <x v="15"/>
    <x v="10"/>
    <s v=""/>
    <x v="0"/>
    <x v="4"/>
    <n v="1655.49"/>
    <x v="0"/>
    <n v="3310.98"/>
    <s v="Delivery"/>
    <x v="0"/>
    <x v="2"/>
    <s v="Efectivo"/>
    <x v="0"/>
    <x v="1"/>
    <n v="0"/>
    <x v="1"/>
    <s v="Happy Hour"/>
    <x v="3"/>
    <x v="2"/>
    <x v="1"/>
    <n v="7"/>
    <x v="2"/>
    <n v="21"/>
    <n v="19"/>
  </r>
  <r>
    <s v="VTA01614"/>
    <x v="86"/>
    <n v="28"/>
    <x v="2"/>
    <x v="2"/>
    <x v="2"/>
    <x v="2"/>
    <x v="115"/>
    <s v="Avenida Colón 608"/>
    <x v="2"/>
    <x v="20"/>
    <x v="2"/>
    <s v=""/>
    <x v="0"/>
    <x v="3"/>
    <n v="1357.97"/>
    <x v="0"/>
    <n v="6789.85"/>
    <s v="Take Away"/>
    <x v="1"/>
    <x v="1"/>
    <s v="App"/>
    <x v="2"/>
    <x v="1"/>
    <n v="0"/>
    <x v="0"/>
    <s v="2x1"/>
    <x v="3"/>
    <x v="1"/>
    <x v="0"/>
    <n v="13.8"/>
    <x v="2"/>
    <n v="17"/>
    <n v="12"/>
  </r>
  <r>
    <s v="VTA01697"/>
    <x v="86"/>
    <n v="28"/>
    <x v="2"/>
    <x v="2"/>
    <x v="2"/>
    <x v="2"/>
    <x v="709"/>
    <s v="Avenida Colón 608"/>
    <x v="2"/>
    <x v="6"/>
    <x v="5"/>
    <s v=""/>
    <x v="0"/>
    <x v="0"/>
    <n v="1669.92"/>
    <x v="0"/>
    <n v="5009.76"/>
    <s v="Take Away"/>
    <x v="1"/>
    <x v="1"/>
    <s v="Efectivo"/>
    <x v="0"/>
    <x v="1"/>
    <n v="0"/>
    <x v="0"/>
    <s v="2x1"/>
    <x v="0"/>
    <x v="0"/>
    <x v="0"/>
    <n v="13"/>
    <x v="0"/>
    <n v="35"/>
    <n v="32"/>
  </r>
  <r>
    <s v="VTA01720"/>
    <x v="86"/>
    <n v="28"/>
    <x v="2"/>
    <x v="2"/>
    <x v="2"/>
    <x v="2"/>
    <x v="49"/>
    <s v="Córdoba Shopping"/>
    <x v="3"/>
    <x v="3"/>
    <x v="3"/>
    <s v=""/>
    <x v="0"/>
    <x v="2"/>
    <n v="1454.55"/>
    <x v="0"/>
    <n v="1454.55"/>
    <s v="Delivery"/>
    <x v="0"/>
    <x v="2"/>
    <s v="Efectivo"/>
    <x v="0"/>
    <x v="0"/>
    <n v="0"/>
    <x v="1"/>
    <s v="Happy Hour"/>
    <x v="5"/>
    <x v="2"/>
    <x v="2"/>
    <n v="11.9"/>
    <x v="0"/>
    <n v="20"/>
    <n v="19"/>
  </r>
  <r>
    <s v="VTA01844"/>
    <x v="86"/>
    <n v="28"/>
    <x v="2"/>
    <x v="2"/>
    <x v="2"/>
    <x v="2"/>
    <x v="403"/>
    <s v="Avenida Colón 608"/>
    <x v="2"/>
    <x v="3"/>
    <x v="3"/>
    <s v=""/>
    <x v="0"/>
    <x v="3"/>
    <n v="1633.9"/>
    <x v="0"/>
    <n v="8169.5"/>
    <s v="En tienda"/>
    <x v="1"/>
    <x v="0"/>
    <s v="Efectivo"/>
    <x v="0"/>
    <x v="0"/>
    <n v="15"/>
    <x v="2"/>
    <s v="Ninguna"/>
    <x v="1"/>
    <x v="1"/>
    <x v="2"/>
    <n v="12.2"/>
    <x v="2"/>
    <n v="28"/>
    <n v="23"/>
  </r>
  <r>
    <s v="VTA02050"/>
    <x v="86"/>
    <n v="28"/>
    <x v="2"/>
    <x v="2"/>
    <x v="2"/>
    <x v="2"/>
    <x v="563"/>
    <s v="Calle San Lorenzo 47"/>
    <x v="1"/>
    <x v="21"/>
    <x v="1"/>
    <s v=""/>
    <x v="0"/>
    <x v="1"/>
    <n v="861.39"/>
    <x v="1"/>
    <n v="3445.56"/>
    <s v="Take Away"/>
    <x v="0"/>
    <x v="1"/>
    <s v="App"/>
    <x v="2"/>
    <x v="0"/>
    <n v="0"/>
    <x v="3"/>
    <s v="Combo"/>
    <x v="4"/>
    <x v="2"/>
    <x v="2"/>
    <n v="12.1"/>
    <x v="1"/>
    <n v="46"/>
    <n v="42"/>
  </r>
  <r>
    <s v="VTA02084"/>
    <x v="86"/>
    <n v="28"/>
    <x v="2"/>
    <x v="2"/>
    <x v="2"/>
    <x v="2"/>
    <x v="383"/>
    <s v="Calle San Lorenzo 47"/>
    <x v="1"/>
    <x v="3"/>
    <x v="3"/>
    <s v=""/>
    <x v="0"/>
    <x v="1"/>
    <n v="1536.93"/>
    <x v="0"/>
    <n v="6147.72"/>
    <s v="Delivery"/>
    <x v="1"/>
    <x v="2"/>
    <s v="Efectivo"/>
    <x v="0"/>
    <x v="0"/>
    <n v="15"/>
    <x v="0"/>
    <s v="2x1"/>
    <x v="1"/>
    <x v="0"/>
    <x v="1"/>
    <n v="8.6999999999999993"/>
    <x v="3"/>
    <n v="32"/>
    <n v="28"/>
  </r>
  <r>
    <s v="VTA02096"/>
    <x v="86"/>
    <n v="28"/>
    <x v="2"/>
    <x v="2"/>
    <x v="2"/>
    <x v="2"/>
    <x v="803"/>
    <s v="Córdoba Shopping"/>
    <x v="3"/>
    <x v="10"/>
    <x v="8"/>
    <s v="Grande"/>
    <x v="3"/>
    <x v="0"/>
    <n v="1504.21"/>
    <x v="0"/>
    <n v="4512.63"/>
    <s v="En tienda"/>
    <x v="0"/>
    <x v="0"/>
    <s v="Tarjeta"/>
    <x v="1"/>
    <x v="0"/>
    <n v="10"/>
    <x v="2"/>
    <s v="Ninguna"/>
    <x v="3"/>
    <x v="0"/>
    <x v="0"/>
    <n v="13.6"/>
    <x v="1"/>
    <n v="17"/>
    <n v="14"/>
  </r>
  <r>
    <s v="VTA02361"/>
    <x v="86"/>
    <n v="28"/>
    <x v="2"/>
    <x v="2"/>
    <x v="2"/>
    <x v="2"/>
    <x v="108"/>
    <s v="Calle San Lorenzo 47"/>
    <x v="1"/>
    <x v="3"/>
    <x v="3"/>
    <s v=""/>
    <x v="0"/>
    <x v="2"/>
    <n v="1319.74"/>
    <x v="0"/>
    <n v="1319.74"/>
    <s v="Delivery"/>
    <x v="0"/>
    <x v="2"/>
    <s v="Efectivo"/>
    <x v="0"/>
    <x v="0"/>
    <n v="15"/>
    <x v="2"/>
    <s v="Ninguna"/>
    <x v="1"/>
    <x v="1"/>
    <x v="1"/>
    <n v="8.6999999999999993"/>
    <x v="0"/>
    <n v="16"/>
    <n v="15"/>
  </r>
  <r>
    <s v="VTA02780"/>
    <x v="86"/>
    <n v="28"/>
    <x v="2"/>
    <x v="2"/>
    <x v="2"/>
    <x v="2"/>
    <x v="480"/>
    <s v="Calle San Lorenzo 47"/>
    <x v="1"/>
    <x v="6"/>
    <x v="5"/>
    <s v=""/>
    <x v="0"/>
    <x v="1"/>
    <n v="1652.51"/>
    <x v="0"/>
    <n v="6610.04"/>
    <s v="Take Away"/>
    <x v="1"/>
    <x v="1"/>
    <s v="Efectivo"/>
    <x v="0"/>
    <x v="1"/>
    <n v="0"/>
    <x v="2"/>
    <s v="Ninguna"/>
    <x v="4"/>
    <x v="2"/>
    <x v="1"/>
    <n v="8"/>
    <x v="1"/>
    <n v="43"/>
    <n v="39"/>
  </r>
  <r>
    <s v="VTA02938"/>
    <x v="86"/>
    <n v="28"/>
    <x v="2"/>
    <x v="2"/>
    <x v="2"/>
    <x v="2"/>
    <x v="182"/>
    <s v="Avenida Colón 608"/>
    <x v="2"/>
    <x v="21"/>
    <x v="1"/>
    <s v=""/>
    <x v="0"/>
    <x v="4"/>
    <n v="1233.7"/>
    <x v="0"/>
    <n v="2467.4"/>
    <s v="En tienda"/>
    <x v="0"/>
    <x v="0"/>
    <s v="App"/>
    <x v="2"/>
    <x v="0"/>
    <n v="0"/>
    <x v="1"/>
    <s v="Happy Hour"/>
    <x v="2"/>
    <x v="2"/>
    <x v="2"/>
    <n v="11.1"/>
    <x v="1"/>
    <n v="39"/>
    <n v="37"/>
  </r>
  <r>
    <s v="VTA02953"/>
    <x v="86"/>
    <n v="28"/>
    <x v="2"/>
    <x v="2"/>
    <x v="2"/>
    <x v="2"/>
    <x v="83"/>
    <s v="Córdoba Shopping"/>
    <x v="3"/>
    <x v="28"/>
    <x v="2"/>
    <s v=""/>
    <x v="0"/>
    <x v="0"/>
    <n v="1472.99"/>
    <x v="0"/>
    <n v="4418.97"/>
    <s v="En tienda"/>
    <x v="0"/>
    <x v="0"/>
    <s v="Efectivo"/>
    <x v="0"/>
    <x v="1"/>
    <n v="0"/>
    <x v="0"/>
    <s v="2x1"/>
    <x v="5"/>
    <x v="2"/>
    <x v="1"/>
    <n v="6.7"/>
    <x v="2"/>
    <n v="10"/>
    <n v="7"/>
  </r>
  <r>
    <s v="VTA03034"/>
    <x v="86"/>
    <n v="28"/>
    <x v="2"/>
    <x v="2"/>
    <x v="2"/>
    <x v="2"/>
    <x v="219"/>
    <s v="San Lorenzo 25, Nueva Córdoba"/>
    <x v="0"/>
    <x v="3"/>
    <x v="3"/>
    <s v=""/>
    <x v="0"/>
    <x v="0"/>
    <n v="1370.21"/>
    <x v="0"/>
    <n v="4110.63"/>
    <s v="Take Away"/>
    <x v="0"/>
    <x v="1"/>
    <s v="Tarjeta"/>
    <x v="1"/>
    <x v="1"/>
    <n v="0"/>
    <x v="3"/>
    <s v="Combo"/>
    <x v="0"/>
    <x v="0"/>
    <x v="2"/>
    <n v="11.6"/>
    <x v="2"/>
    <n v="32"/>
    <n v="29"/>
  </r>
  <r>
    <s v="VTA03043"/>
    <x v="86"/>
    <n v="28"/>
    <x v="2"/>
    <x v="2"/>
    <x v="2"/>
    <x v="2"/>
    <x v="570"/>
    <s v="San Lorenzo 25, Nueva Córdoba"/>
    <x v="0"/>
    <x v="28"/>
    <x v="2"/>
    <s v=""/>
    <x v="0"/>
    <x v="3"/>
    <n v="1424.39"/>
    <x v="0"/>
    <n v="7121.95"/>
    <s v="En tienda"/>
    <x v="1"/>
    <x v="0"/>
    <s v="Tarjeta"/>
    <x v="1"/>
    <x v="0"/>
    <n v="15"/>
    <x v="0"/>
    <s v="2x1"/>
    <x v="4"/>
    <x v="0"/>
    <x v="2"/>
    <n v="11.9"/>
    <x v="0"/>
    <n v="17"/>
    <n v="12"/>
  </r>
  <r>
    <s v="VTA03119"/>
    <x v="86"/>
    <n v="28"/>
    <x v="2"/>
    <x v="2"/>
    <x v="2"/>
    <x v="2"/>
    <x v="533"/>
    <s v="Córdoba Shopping"/>
    <x v="3"/>
    <x v="6"/>
    <x v="5"/>
    <s v=""/>
    <x v="0"/>
    <x v="1"/>
    <n v="1639.91"/>
    <x v="0"/>
    <n v="6559.64"/>
    <s v="Take Away"/>
    <x v="1"/>
    <x v="1"/>
    <s v="App"/>
    <x v="2"/>
    <x v="1"/>
    <n v="0"/>
    <x v="2"/>
    <s v="Ninguna"/>
    <x v="1"/>
    <x v="1"/>
    <x v="1"/>
    <n v="9.4"/>
    <x v="3"/>
    <n v="23"/>
    <n v="19"/>
  </r>
  <r>
    <s v="VTA03185"/>
    <x v="86"/>
    <n v="28"/>
    <x v="2"/>
    <x v="2"/>
    <x v="2"/>
    <x v="2"/>
    <x v="546"/>
    <s v="Avenida Colón 608"/>
    <x v="2"/>
    <x v="3"/>
    <x v="3"/>
    <s v=""/>
    <x v="0"/>
    <x v="3"/>
    <n v="1137.58"/>
    <x v="0"/>
    <n v="5687.9"/>
    <s v="En tienda"/>
    <x v="1"/>
    <x v="0"/>
    <s v="App"/>
    <x v="2"/>
    <x v="0"/>
    <n v="0"/>
    <x v="0"/>
    <s v="2x1"/>
    <x v="4"/>
    <x v="1"/>
    <x v="3"/>
    <n v="3.4"/>
    <x v="1"/>
    <n v="20"/>
    <n v="15"/>
  </r>
  <r>
    <s v="VTA03198"/>
    <x v="86"/>
    <n v="28"/>
    <x v="2"/>
    <x v="2"/>
    <x v="2"/>
    <x v="2"/>
    <x v="213"/>
    <s v="Calle San Lorenzo 47"/>
    <x v="1"/>
    <x v="10"/>
    <x v="8"/>
    <s v="Pequeño"/>
    <x v="2"/>
    <x v="1"/>
    <n v="2058.0300000000002"/>
    <x v="2"/>
    <n v="8232.1200000000008"/>
    <s v="Delivery"/>
    <x v="1"/>
    <x v="2"/>
    <s v="Tarjeta"/>
    <x v="1"/>
    <x v="1"/>
    <n v="0"/>
    <x v="3"/>
    <s v="Combo"/>
    <x v="4"/>
    <x v="2"/>
    <x v="2"/>
    <n v="10.199999999999999"/>
    <x v="0"/>
    <n v="42"/>
    <n v="38"/>
  </r>
  <r>
    <s v="VTA03502"/>
    <x v="86"/>
    <n v="28"/>
    <x v="2"/>
    <x v="2"/>
    <x v="2"/>
    <x v="2"/>
    <x v="546"/>
    <s v="San Lorenzo 25, Nueva Córdoba"/>
    <x v="0"/>
    <x v="0"/>
    <x v="0"/>
    <s v=""/>
    <x v="0"/>
    <x v="3"/>
    <n v="1593.86"/>
    <x v="0"/>
    <n v="7969.3"/>
    <s v="Take Away"/>
    <x v="1"/>
    <x v="1"/>
    <s v="App"/>
    <x v="2"/>
    <x v="0"/>
    <n v="15"/>
    <x v="2"/>
    <s v="Ninguna"/>
    <x v="5"/>
    <x v="2"/>
    <x v="2"/>
    <n v="10.5"/>
    <x v="0"/>
    <n v="41"/>
    <n v="36"/>
  </r>
  <r>
    <s v="VTA03692"/>
    <x v="86"/>
    <n v="28"/>
    <x v="2"/>
    <x v="2"/>
    <x v="2"/>
    <x v="2"/>
    <x v="82"/>
    <s v="Córdoba Shopping"/>
    <x v="3"/>
    <x v="3"/>
    <x v="3"/>
    <s v=""/>
    <x v="0"/>
    <x v="3"/>
    <n v="1154.9000000000001"/>
    <x v="0"/>
    <n v="5774.5"/>
    <s v="En tienda"/>
    <x v="1"/>
    <x v="0"/>
    <s v="Tarjeta"/>
    <x v="1"/>
    <x v="0"/>
    <n v="15"/>
    <x v="0"/>
    <s v="2x1"/>
    <x v="5"/>
    <x v="0"/>
    <x v="1"/>
    <n v="7.7"/>
    <x v="1"/>
    <n v="15"/>
    <n v="10"/>
  </r>
  <r>
    <s v="VTA04028"/>
    <x v="86"/>
    <n v="28"/>
    <x v="2"/>
    <x v="2"/>
    <x v="2"/>
    <x v="2"/>
    <x v="353"/>
    <s v="Avenida Colón 608"/>
    <x v="2"/>
    <x v="5"/>
    <x v="4"/>
    <s v="Tall"/>
    <x v="1"/>
    <x v="3"/>
    <n v="1884.37"/>
    <x v="0"/>
    <n v="9421.85"/>
    <s v="Delivery"/>
    <x v="1"/>
    <x v="2"/>
    <s v="Efectivo"/>
    <x v="0"/>
    <x v="1"/>
    <n v="0"/>
    <x v="0"/>
    <s v="2x1"/>
    <x v="1"/>
    <x v="2"/>
    <x v="0"/>
    <n v="13.9"/>
    <x v="1"/>
    <n v="10"/>
    <n v="5"/>
  </r>
  <r>
    <s v="VTA04035"/>
    <x v="86"/>
    <n v="28"/>
    <x v="2"/>
    <x v="2"/>
    <x v="2"/>
    <x v="2"/>
    <x v="724"/>
    <s v="San Lorenzo 25, Nueva Córdoba"/>
    <x v="0"/>
    <x v="15"/>
    <x v="10"/>
    <s v=""/>
    <x v="0"/>
    <x v="0"/>
    <n v="1797.72"/>
    <x v="0"/>
    <n v="5393.16"/>
    <s v="En tienda"/>
    <x v="1"/>
    <x v="0"/>
    <s v="App"/>
    <x v="2"/>
    <x v="1"/>
    <n v="0"/>
    <x v="3"/>
    <s v="Combo"/>
    <x v="0"/>
    <x v="2"/>
    <x v="1"/>
    <n v="6.6"/>
    <x v="3"/>
    <n v="43"/>
    <n v="40"/>
  </r>
  <r>
    <s v="VTA04104"/>
    <x v="86"/>
    <n v="28"/>
    <x v="2"/>
    <x v="2"/>
    <x v="2"/>
    <x v="2"/>
    <x v="210"/>
    <s v="Córdoba Shopping"/>
    <x v="3"/>
    <x v="10"/>
    <x v="8"/>
    <s v="Tall"/>
    <x v="1"/>
    <x v="2"/>
    <n v="1881.8"/>
    <x v="0"/>
    <n v="1881.8"/>
    <s v="Delivery"/>
    <x v="0"/>
    <x v="2"/>
    <s v="Tarjeta"/>
    <x v="1"/>
    <x v="1"/>
    <n v="0"/>
    <x v="1"/>
    <s v="Happy Hour"/>
    <x v="5"/>
    <x v="1"/>
    <x v="2"/>
    <n v="11.7"/>
    <x v="0"/>
    <n v="24"/>
    <n v="23"/>
  </r>
  <r>
    <s v="VTA04216"/>
    <x v="86"/>
    <n v="28"/>
    <x v="2"/>
    <x v="2"/>
    <x v="2"/>
    <x v="2"/>
    <x v="810"/>
    <s v="San Lorenzo 25, Nueva Córdoba"/>
    <x v="0"/>
    <x v="13"/>
    <x v="9"/>
    <s v="Tall"/>
    <x v="1"/>
    <x v="3"/>
    <n v="1225.47"/>
    <x v="0"/>
    <n v="6127.35"/>
    <s v="Delivery"/>
    <x v="1"/>
    <x v="2"/>
    <s v="App"/>
    <x v="2"/>
    <x v="0"/>
    <n v="15"/>
    <x v="0"/>
    <s v="2x1"/>
    <x v="1"/>
    <x v="1"/>
    <x v="1"/>
    <n v="6.4"/>
    <x v="0"/>
    <n v="28"/>
    <n v="23"/>
  </r>
  <r>
    <s v="VTA04510"/>
    <x v="86"/>
    <n v="28"/>
    <x v="2"/>
    <x v="2"/>
    <x v="2"/>
    <x v="2"/>
    <x v="734"/>
    <s v="San Lorenzo 25, Nueva Córdoba"/>
    <x v="0"/>
    <x v="32"/>
    <x v="9"/>
    <s v="Venti"/>
    <x v="4"/>
    <x v="4"/>
    <n v="1485.76"/>
    <x v="0"/>
    <n v="2971.52"/>
    <s v="En tienda"/>
    <x v="0"/>
    <x v="0"/>
    <s v="Efectivo"/>
    <x v="0"/>
    <x v="1"/>
    <n v="0"/>
    <x v="0"/>
    <s v="2x1"/>
    <x v="2"/>
    <x v="2"/>
    <x v="1"/>
    <n v="9.1"/>
    <x v="3"/>
    <n v="32"/>
    <n v="30"/>
  </r>
  <r>
    <s v="VTA04633"/>
    <x v="86"/>
    <n v="28"/>
    <x v="2"/>
    <x v="2"/>
    <x v="2"/>
    <x v="2"/>
    <x v="512"/>
    <s v="Córdoba Shopping"/>
    <x v="3"/>
    <x v="21"/>
    <x v="1"/>
    <s v=""/>
    <x v="0"/>
    <x v="2"/>
    <n v="895.78"/>
    <x v="1"/>
    <n v="895.78"/>
    <s v="Delivery"/>
    <x v="0"/>
    <x v="2"/>
    <s v="App"/>
    <x v="2"/>
    <x v="1"/>
    <n v="0"/>
    <x v="3"/>
    <s v="Combo"/>
    <x v="4"/>
    <x v="1"/>
    <x v="3"/>
    <n v="2.1"/>
    <x v="2"/>
    <n v="23"/>
    <n v="22"/>
  </r>
  <r>
    <s v="VTA04637"/>
    <x v="86"/>
    <n v="28"/>
    <x v="2"/>
    <x v="2"/>
    <x v="2"/>
    <x v="2"/>
    <x v="538"/>
    <s v="Avenida Colón 608"/>
    <x v="2"/>
    <x v="28"/>
    <x v="2"/>
    <s v=""/>
    <x v="0"/>
    <x v="0"/>
    <n v="1414.64"/>
    <x v="0"/>
    <n v="4243.92"/>
    <s v="Take Away"/>
    <x v="0"/>
    <x v="1"/>
    <s v="Tarjeta"/>
    <x v="1"/>
    <x v="1"/>
    <n v="0"/>
    <x v="1"/>
    <s v="Happy Hour"/>
    <x v="0"/>
    <x v="0"/>
    <x v="2"/>
    <n v="12.1"/>
    <x v="1"/>
    <n v="31"/>
    <n v="28"/>
  </r>
  <r>
    <s v="VTA04899"/>
    <x v="86"/>
    <n v="28"/>
    <x v="2"/>
    <x v="2"/>
    <x v="2"/>
    <x v="2"/>
    <x v="531"/>
    <s v="Calle San Lorenzo 47"/>
    <x v="1"/>
    <x v="23"/>
    <x v="10"/>
    <s v=""/>
    <x v="0"/>
    <x v="1"/>
    <n v="1705.66"/>
    <x v="0"/>
    <n v="6822.64"/>
    <s v="Delivery"/>
    <x v="1"/>
    <x v="2"/>
    <s v="Efectivo"/>
    <x v="0"/>
    <x v="1"/>
    <n v="0"/>
    <x v="2"/>
    <s v="Ninguna"/>
    <x v="2"/>
    <x v="0"/>
    <x v="1"/>
    <n v="9.3000000000000007"/>
    <x v="4"/>
    <n v="16"/>
    <n v="12"/>
  </r>
  <r>
    <s v="VTA04908"/>
    <x v="86"/>
    <n v="28"/>
    <x v="2"/>
    <x v="2"/>
    <x v="2"/>
    <x v="2"/>
    <x v="771"/>
    <s v="Calle San Lorenzo 47"/>
    <x v="1"/>
    <x v="5"/>
    <x v="4"/>
    <s v="Venti"/>
    <x v="4"/>
    <x v="0"/>
    <n v="1330.43"/>
    <x v="0"/>
    <n v="3991.29"/>
    <s v="Take Away"/>
    <x v="0"/>
    <x v="1"/>
    <s v="Efectivo"/>
    <x v="0"/>
    <x v="0"/>
    <n v="10"/>
    <x v="0"/>
    <s v="2x1"/>
    <x v="3"/>
    <x v="2"/>
    <x v="2"/>
    <n v="12.8"/>
    <x v="0"/>
    <n v="21"/>
    <n v="18"/>
  </r>
  <r>
    <s v="VTA04923"/>
    <x v="86"/>
    <n v="28"/>
    <x v="2"/>
    <x v="2"/>
    <x v="2"/>
    <x v="2"/>
    <x v="223"/>
    <s v="San Lorenzo 25, Nueva Córdoba"/>
    <x v="0"/>
    <x v="25"/>
    <x v="2"/>
    <s v=""/>
    <x v="0"/>
    <x v="4"/>
    <n v="1197.06"/>
    <x v="0"/>
    <n v="2394.12"/>
    <s v="Delivery"/>
    <x v="0"/>
    <x v="2"/>
    <s v="Tarjeta"/>
    <x v="1"/>
    <x v="0"/>
    <n v="15"/>
    <x v="0"/>
    <s v="2x1"/>
    <x v="0"/>
    <x v="1"/>
    <x v="3"/>
    <n v="3"/>
    <x v="0"/>
    <n v="19"/>
    <n v="17"/>
  </r>
  <r>
    <s v="VTA04953"/>
    <x v="86"/>
    <n v="28"/>
    <x v="2"/>
    <x v="2"/>
    <x v="2"/>
    <x v="2"/>
    <x v="741"/>
    <s v="Córdoba Shopping"/>
    <x v="3"/>
    <x v="30"/>
    <x v="9"/>
    <s v="Tall"/>
    <x v="1"/>
    <x v="0"/>
    <n v="1606.97"/>
    <x v="0"/>
    <n v="4820.91"/>
    <s v="Take Away"/>
    <x v="0"/>
    <x v="1"/>
    <s v="Efectivo"/>
    <x v="0"/>
    <x v="1"/>
    <n v="0"/>
    <x v="0"/>
    <s v="2x1"/>
    <x v="4"/>
    <x v="0"/>
    <x v="1"/>
    <n v="7.6"/>
    <x v="2"/>
    <n v="45"/>
    <n v="42"/>
  </r>
  <r>
    <s v="VTA04971"/>
    <x v="86"/>
    <n v="28"/>
    <x v="2"/>
    <x v="2"/>
    <x v="2"/>
    <x v="2"/>
    <x v="781"/>
    <s v="Calle San Lorenzo 47"/>
    <x v="1"/>
    <x v="14"/>
    <x v="6"/>
    <s v=""/>
    <x v="0"/>
    <x v="4"/>
    <n v="2728.53"/>
    <x v="2"/>
    <n v="5457.06"/>
    <s v="En tienda"/>
    <x v="1"/>
    <x v="0"/>
    <s v="Tarjeta"/>
    <x v="1"/>
    <x v="0"/>
    <n v="10"/>
    <x v="3"/>
    <s v="Combo"/>
    <x v="0"/>
    <x v="2"/>
    <x v="3"/>
    <n v="2.1"/>
    <x v="0"/>
    <n v="33"/>
    <n v="31"/>
  </r>
  <r>
    <s v="VTA00043"/>
    <x v="87"/>
    <n v="29"/>
    <x v="3"/>
    <x v="3"/>
    <x v="2"/>
    <x v="2"/>
    <x v="206"/>
    <s v="Calle San Lorenzo 47"/>
    <x v="1"/>
    <x v="14"/>
    <x v="6"/>
    <s v=""/>
    <x v="0"/>
    <x v="2"/>
    <n v="2954.53"/>
    <x v="2"/>
    <n v="2954.53"/>
    <s v="Take Away"/>
    <x v="0"/>
    <x v="1"/>
    <s v="Tarjeta"/>
    <x v="1"/>
    <x v="0"/>
    <n v="15"/>
    <x v="1"/>
    <s v="Happy Hour"/>
    <x v="3"/>
    <x v="0"/>
    <x v="2"/>
    <n v="11.6"/>
    <x v="0"/>
    <n v="13"/>
    <n v="12"/>
  </r>
  <r>
    <s v="VTA00119"/>
    <x v="87"/>
    <n v="29"/>
    <x v="3"/>
    <x v="3"/>
    <x v="2"/>
    <x v="2"/>
    <x v="805"/>
    <s v="Calle San Lorenzo 47"/>
    <x v="1"/>
    <x v="3"/>
    <x v="3"/>
    <s v=""/>
    <x v="0"/>
    <x v="4"/>
    <n v="1572.15"/>
    <x v="0"/>
    <n v="3144.3"/>
    <s v="Delivery"/>
    <x v="0"/>
    <x v="2"/>
    <s v="Efectivo"/>
    <x v="0"/>
    <x v="0"/>
    <n v="0"/>
    <x v="3"/>
    <s v="Combo"/>
    <x v="3"/>
    <x v="1"/>
    <x v="3"/>
    <n v="4.3"/>
    <x v="3"/>
    <n v="42"/>
    <n v="40"/>
  </r>
  <r>
    <s v="VTA00163"/>
    <x v="87"/>
    <n v="29"/>
    <x v="3"/>
    <x v="3"/>
    <x v="2"/>
    <x v="2"/>
    <x v="719"/>
    <s v="San Lorenzo 25, Nueva Córdoba"/>
    <x v="0"/>
    <x v="3"/>
    <x v="3"/>
    <s v=""/>
    <x v="0"/>
    <x v="2"/>
    <n v="1184.9100000000001"/>
    <x v="0"/>
    <n v="1184.9100000000001"/>
    <s v="Delivery"/>
    <x v="0"/>
    <x v="2"/>
    <s v="Efectivo"/>
    <x v="0"/>
    <x v="1"/>
    <n v="0"/>
    <x v="1"/>
    <s v="Happy Hour"/>
    <x v="2"/>
    <x v="2"/>
    <x v="2"/>
    <n v="12.5"/>
    <x v="0"/>
    <n v="36"/>
    <n v="35"/>
  </r>
  <r>
    <s v="VTA00187"/>
    <x v="87"/>
    <n v="29"/>
    <x v="3"/>
    <x v="3"/>
    <x v="2"/>
    <x v="2"/>
    <x v="614"/>
    <s v="Calle San Lorenzo 47"/>
    <x v="1"/>
    <x v="14"/>
    <x v="6"/>
    <s v=""/>
    <x v="0"/>
    <x v="3"/>
    <n v="2804.86"/>
    <x v="2"/>
    <n v="14024.3"/>
    <s v="En tienda"/>
    <x v="2"/>
    <x v="0"/>
    <s v="App"/>
    <x v="2"/>
    <x v="0"/>
    <n v="0"/>
    <x v="3"/>
    <s v="Combo"/>
    <x v="0"/>
    <x v="2"/>
    <x v="3"/>
    <n v="3"/>
    <x v="1"/>
    <n v="39"/>
    <n v="34"/>
  </r>
  <r>
    <s v="VTA00390"/>
    <x v="87"/>
    <n v="29"/>
    <x v="3"/>
    <x v="3"/>
    <x v="2"/>
    <x v="2"/>
    <x v="590"/>
    <s v="Calle San Lorenzo 47"/>
    <x v="1"/>
    <x v="23"/>
    <x v="10"/>
    <s v=""/>
    <x v="0"/>
    <x v="4"/>
    <n v="1505.87"/>
    <x v="0"/>
    <n v="3011.74"/>
    <s v="Delivery"/>
    <x v="0"/>
    <x v="2"/>
    <s v="Tarjeta"/>
    <x v="1"/>
    <x v="1"/>
    <n v="0"/>
    <x v="1"/>
    <s v="Happy Hour"/>
    <x v="1"/>
    <x v="0"/>
    <x v="1"/>
    <n v="6.9"/>
    <x v="3"/>
    <n v="17"/>
    <n v="15"/>
  </r>
  <r>
    <s v="VTA00398"/>
    <x v="87"/>
    <n v="29"/>
    <x v="3"/>
    <x v="3"/>
    <x v="2"/>
    <x v="2"/>
    <x v="640"/>
    <s v="Calle San Lorenzo 47"/>
    <x v="1"/>
    <x v="19"/>
    <x v="7"/>
    <s v=""/>
    <x v="0"/>
    <x v="1"/>
    <n v="2147.7600000000002"/>
    <x v="2"/>
    <n v="8591.0400000000009"/>
    <s v="Delivery"/>
    <x v="1"/>
    <x v="2"/>
    <s v="Tarjeta"/>
    <x v="1"/>
    <x v="1"/>
    <n v="0"/>
    <x v="3"/>
    <s v="Combo"/>
    <x v="2"/>
    <x v="1"/>
    <x v="3"/>
    <n v="3.8"/>
    <x v="1"/>
    <n v="45"/>
    <n v="41"/>
  </r>
  <r>
    <s v="VTA00494"/>
    <x v="87"/>
    <n v="29"/>
    <x v="3"/>
    <x v="3"/>
    <x v="2"/>
    <x v="2"/>
    <x v="290"/>
    <s v="Avenida Colón 608"/>
    <x v="2"/>
    <x v="19"/>
    <x v="7"/>
    <s v=""/>
    <x v="0"/>
    <x v="3"/>
    <n v="2159.9699999999998"/>
    <x v="2"/>
    <n v="10799.85"/>
    <s v="Take Away"/>
    <x v="2"/>
    <x v="1"/>
    <s v="App"/>
    <x v="2"/>
    <x v="0"/>
    <n v="15"/>
    <x v="3"/>
    <s v="Combo"/>
    <x v="3"/>
    <x v="1"/>
    <x v="0"/>
    <n v="15"/>
    <x v="0"/>
    <n v="19"/>
    <n v="14"/>
  </r>
  <r>
    <s v="VTA00590"/>
    <x v="87"/>
    <n v="29"/>
    <x v="3"/>
    <x v="3"/>
    <x v="2"/>
    <x v="2"/>
    <x v="397"/>
    <s v="Córdoba Shopping"/>
    <x v="3"/>
    <x v="6"/>
    <x v="5"/>
    <s v=""/>
    <x v="0"/>
    <x v="0"/>
    <n v="1841.42"/>
    <x v="0"/>
    <n v="5524.26"/>
    <s v="Delivery"/>
    <x v="1"/>
    <x v="2"/>
    <s v="App"/>
    <x v="2"/>
    <x v="1"/>
    <n v="0"/>
    <x v="0"/>
    <s v="2x1"/>
    <x v="4"/>
    <x v="0"/>
    <x v="3"/>
    <n v="4.5999999999999996"/>
    <x v="2"/>
    <n v="15"/>
    <n v="12"/>
  </r>
  <r>
    <s v="VTA00604"/>
    <x v="87"/>
    <n v="29"/>
    <x v="3"/>
    <x v="3"/>
    <x v="2"/>
    <x v="2"/>
    <x v="381"/>
    <s v="San Lorenzo 25, Nueva Córdoba"/>
    <x v="0"/>
    <x v="21"/>
    <x v="1"/>
    <s v=""/>
    <x v="0"/>
    <x v="0"/>
    <n v="1023.86"/>
    <x v="0"/>
    <n v="3071.58"/>
    <s v="Take Away"/>
    <x v="0"/>
    <x v="1"/>
    <s v="Tarjeta"/>
    <x v="1"/>
    <x v="1"/>
    <n v="0"/>
    <x v="0"/>
    <s v="2x1"/>
    <x v="3"/>
    <x v="0"/>
    <x v="2"/>
    <n v="12.3"/>
    <x v="1"/>
    <n v="30"/>
    <n v="27"/>
  </r>
  <r>
    <s v="VTA00722"/>
    <x v="87"/>
    <n v="29"/>
    <x v="3"/>
    <x v="3"/>
    <x v="2"/>
    <x v="2"/>
    <x v="340"/>
    <s v="San Lorenzo 25, Nueva Córdoba"/>
    <x v="0"/>
    <x v="0"/>
    <x v="0"/>
    <s v=""/>
    <x v="0"/>
    <x v="0"/>
    <n v="1386.53"/>
    <x v="0"/>
    <n v="4159.59"/>
    <s v="Take Away"/>
    <x v="0"/>
    <x v="1"/>
    <s v="Efectivo"/>
    <x v="0"/>
    <x v="0"/>
    <n v="0"/>
    <x v="1"/>
    <s v="Happy Hour"/>
    <x v="1"/>
    <x v="2"/>
    <x v="1"/>
    <n v="5.4"/>
    <x v="3"/>
    <n v="42"/>
    <n v="39"/>
  </r>
  <r>
    <s v="VTA00833"/>
    <x v="87"/>
    <n v="29"/>
    <x v="3"/>
    <x v="3"/>
    <x v="2"/>
    <x v="2"/>
    <x v="698"/>
    <s v="Calle San Lorenzo 47"/>
    <x v="1"/>
    <x v="12"/>
    <x v="4"/>
    <s v="Tall"/>
    <x v="1"/>
    <x v="1"/>
    <n v="1578.54"/>
    <x v="0"/>
    <n v="6314.16"/>
    <s v="Take Away"/>
    <x v="1"/>
    <x v="1"/>
    <s v="App"/>
    <x v="2"/>
    <x v="1"/>
    <n v="0"/>
    <x v="0"/>
    <s v="2x1"/>
    <x v="5"/>
    <x v="1"/>
    <x v="2"/>
    <n v="12.4"/>
    <x v="4"/>
    <n v="38"/>
    <n v="34"/>
  </r>
  <r>
    <s v="VTA01095"/>
    <x v="87"/>
    <n v="29"/>
    <x v="3"/>
    <x v="3"/>
    <x v="2"/>
    <x v="2"/>
    <x v="384"/>
    <s v="Córdoba Shopping"/>
    <x v="3"/>
    <x v="14"/>
    <x v="6"/>
    <s v=""/>
    <x v="0"/>
    <x v="3"/>
    <n v="3399.96"/>
    <x v="3"/>
    <n v="16999.8"/>
    <s v="En tienda"/>
    <x v="3"/>
    <x v="0"/>
    <s v="App"/>
    <x v="2"/>
    <x v="1"/>
    <n v="0"/>
    <x v="3"/>
    <s v="Combo"/>
    <x v="4"/>
    <x v="1"/>
    <x v="2"/>
    <n v="12"/>
    <x v="4"/>
    <n v="35"/>
    <n v="30"/>
  </r>
  <r>
    <s v="VTA01149"/>
    <x v="87"/>
    <n v="29"/>
    <x v="3"/>
    <x v="3"/>
    <x v="2"/>
    <x v="2"/>
    <x v="114"/>
    <s v="San Lorenzo 25, Nueva Córdoba"/>
    <x v="0"/>
    <x v="10"/>
    <x v="8"/>
    <s v="Venti"/>
    <x v="4"/>
    <x v="1"/>
    <n v="1834.24"/>
    <x v="0"/>
    <n v="7336.96"/>
    <s v="Take Away"/>
    <x v="1"/>
    <x v="1"/>
    <s v="Tarjeta"/>
    <x v="1"/>
    <x v="1"/>
    <n v="0"/>
    <x v="1"/>
    <s v="Happy Hour"/>
    <x v="1"/>
    <x v="1"/>
    <x v="1"/>
    <n v="5.9"/>
    <x v="4"/>
    <n v="38"/>
    <n v="34"/>
  </r>
  <r>
    <s v="VTA01267"/>
    <x v="87"/>
    <n v="29"/>
    <x v="3"/>
    <x v="3"/>
    <x v="2"/>
    <x v="2"/>
    <x v="447"/>
    <s v="Córdoba Shopping"/>
    <x v="3"/>
    <x v="5"/>
    <x v="4"/>
    <s v="Grande"/>
    <x v="3"/>
    <x v="1"/>
    <n v="1559.44"/>
    <x v="0"/>
    <n v="6237.76"/>
    <s v="Delivery"/>
    <x v="1"/>
    <x v="2"/>
    <s v="App"/>
    <x v="2"/>
    <x v="0"/>
    <n v="15"/>
    <x v="0"/>
    <s v="2x1"/>
    <x v="2"/>
    <x v="1"/>
    <x v="3"/>
    <n v="4.0999999999999996"/>
    <x v="3"/>
    <n v="46"/>
    <n v="42"/>
  </r>
  <r>
    <s v="VTA01460"/>
    <x v="87"/>
    <n v="29"/>
    <x v="3"/>
    <x v="3"/>
    <x v="2"/>
    <x v="2"/>
    <x v="28"/>
    <s v="San Lorenzo 25, Nueva Córdoba"/>
    <x v="0"/>
    <x v="10"/>
    <x v="8"/>
    <s v="Tall"/>
    <x v="1"/>
    <x v="4"/>
    <n v="1939.37"/>
    <x v="0"/>
    <n v="3878.74"/>
    <s v="Take Away"/>
    <x v="0"/>
    <x v="1"/>
    <s v="Efectivo"/>
    <x v="0"/>
    <x v="1"/>
    <n v="0"/>
    <x v="1"/>
    <s v="Happy Hour"/>
    <x v="0"/>
    <x v="1"/>
    <x v="1"/>
    <n v="7.1"/>
    <x v="1"/>
    <n v="37"/>
    <n v="35"/>
  </r>
  <r>
    <s v="VTA01546"/>
    <x v="87"/>
    <n v="29"/>
    <x v="3"/>
    <x v="3"/>
    <x v="2"/>
    <x v="2"/>
    <x v="500"/>
    <s v="San Lorenzo 25, Nueva Córdoba"/>
    <x v="0"/>
    <x v="3"/>
    <x v="3"/>
    <s v=""/>
    <x v="0"/>
    <x v="0"/>
    <n v="1258.68"/>
    <x v="0"/>
    <n v="3776.04"/>
    <s v="En tienda"/>
    <x v="0"/>
    <x v="0"/>
    <s v="App"/>
    <x v="2"/>
    <x v="0"/>
    <n v="10"/>
    <x v="1"/>
    <s v="Happy Hour"/>
    <x v="0"/>
    <x v="2"/>
    <x v="1"/>
    <n v="8.1"/>
    <x v="3"/>
    <n v="39"/>
    <n v="36"/>
  </r>
  <r>
    <s v="VTA01616"/>
    <x v="87"/>
    <n v="29"/>
    <x v="3"/>
    <x v="3"/>
    <x v="2"/>
    <x v="2"/>
    <x v="550"/>
    <s v="San Lorenzo 25, Nueva Córdoba"/>
    <x v="0"/>
    <x v="0"/>
    <x v="0"/>
    <s v=""/>
    <x v="0"/>
    <x v="2"/>
    <n v="1266.3399999999999"/>
    <x v="0"/>
    <n v="1266.3399999999999"/>
    <s v="Delivery"/>
    <x v="0"/>
    <x v="2"/>
    <s v="App"/>
    <x v="2"/>
    <x v="0"/>
    <n v="10"/>
    <x v="0"/>
    <s v="2x1"/>
    <x v="3"/>
    <x v="0"/>
    <x v="3"/>
    <n v="4.4000000000000004"/>
    <x v="1"/>
    <n v="49"/>
    <n v="48"/>
  </r>
  <r>
    <s v="VTA02047"/>
    <x v="87"/>
    <n v="29"/>
    <x v="3"/>
    <x v="3"/>
    <x v="2"/>
    <x v="2"/>
    <x v="799"/>
    <s v="Avenida Colón 608"/>
    <x v="2"/>
    <x v="15"/>
    <x v="10"/>
    <s v=""/>
    <x v="0"/>
    <x v="1"/>
    <n v="1797.52"/>
    <x v="0"/>
    <n v="7190.08"/>
    <s v="En tienda"/>
    <x v="1"/>
    <x v="0"/>
    <s v="Tarjeta"/>
    <x v="1"/>
    <x v="0"/>
    <n v="0"/>
    <x v="1"/>
    <s v="Happy Hour"/>
    <x v="0"/>
    <x v="0"/>
    <x v="1"/>
    <n v="5.2"/>
    <x v="2"/>
    <n v="33"/>
    <n v="29"/>
  </r>
  <r>
    <s v="VTA02106"/>
    <x v="87"/>
    <n v="29"/>
    <x v="3"/>
    <x v="3"/>
    <x v="2"/>
    <x v="2"/>
    <x v="132"/>
    <s v="San Lorenzo 25, Nueva Córdoba"/>
    <x v="0"/>
    <x v="10"/>
    <x v="8"/>
    <s v="Pequeño"/>
    <x v="2"/>
    <x v="4"/>
    <n v="1637.45"/>
    <x v="0"/>
    <n v="3274.9"/>
    <s v="Delivery"/>
    <x v="0"/>
    <x v="2"/>
    <s v="Efectivo"/>
    <x v="0"/>
    <x v="1"/>
    <n v="0"/>
    <x v="3"/>
    <s v="Combo"/>
    <x v="3"/>
    <x v="1"/>
    <x v="2"/>
    <n v="12.5"/>
    <x v="1"/>
    <n v="43"/>
    <n v="41"/>
  </r>
  <r>
    <s v="VTA02234"/>
    <x v="87"/>
    <n v="29"/>
    <x v="3"/>
    <x v="3"/>
    <x v="2"/>
    <x v="2"/>
    <x v="702"/>
    <s v="Calle San Lorenzo 47"/>
    <x v="1"/>
    <x v="3"/>
    <x v="3"/>
    <s v=""/>
    <x v="0"/>
    <x v="2"/>
    <n v="1650.85"/>
    <x v="0"/>
    <n v="1650.85"/>
    <s v="Delivery"/>
    <x v="0"/>
    <x v="2"/>
    <s v="Tarjeta"/>
    <x v="1"/>
    <x v="0"/>
    <n v="10"/>
    <x v="0"/>
    <s v="2x1"/>
    <x v="1"/>
    <x v="2"/>
    <x v="2"/>
    <n v="10.1"/>
    <x v="0"/>
    <n v="35"/>
    <n v="34"/>
  </r>
  <r>
    <s v="VTA02557"/>
    <x v="87"/>
    <n v="29"/>
    <x v="3"/>
    <x v="3"/>
    <x v="2"/>
    <x v="2"/>
    <x v="32"/>
    <s v="Córdoba Shopping"/>
    <x v="3"/>
    <x v="9"/>
    <x v="7"/>
    <s v=""/>
    <x v="0"/>
    <x v="2"/>
    <n v="2643.26"/>
    <x v="2"/>
    <n v="2643.26"/>
    <s v="Take Away"/>
    <x v="0"/>
    <x v="1"/>
    <s v="Tarjeta"/>
    <x v="1"/>
    <x v="1"/>
    <n v="0"/>
    <x v="2"/>
    <s v="Ninguna"/>
    <x v="2"/>
    <x v="2"/>
    <x v="0"/>
    <n v="13"/>
    <x v="1"/>
    <n v="30"/>
    <n v="29"/>
  </r>
  <r>
    <s v="VTA02587"/>
    <x v="87"/>
    <n v="29"/>
    <x v="3"/>
    <x v="3"/>
    <x v="2"/>
    <x v="2"/>
    <x v="585"/>
    <s v="Avenida Colón 608"/>
    <x v="2"/>
    <x v="3"/>
    <x v="3"/>
    <s v=""/>
    <x v="0"/>
    <x v="3"/>
    <n v="1151.06"/>
    <x v="0"/>
    <n v="5755.3"/>
    <s v="Take Away"/>
    <x v="1"/>
    <x v="1"/>
    <s v="Tarjeta"/>
    <x v="1"/>
    <x v="0"/>
    <n v="0"/>
    <x v="2"/>
    <s v="Ninguna"/>
    <x v="0"/>
    <x v="2"/>
    <x v="3"/>
    <n v="4.3"/>
    <x v="3"/>
    <n v="50"/>
    <n v="45"/>
  </r>
  <r>
    <s v="VTA02724"/>
    <x v="87"/>
    <n v="29"/>
    <x v="3"/>
    <x v="3"/>
    <x v="2"/>
    <x v="2"/>
    <x v="92"/>
    <s v="Calle San Lorenzo 47"/>
    <x v="1"/>
    <x v="24"/>
    <x v="9"/>
    <s v="Tall"/>
    <x v="1"/>
    <x v="0"/>
    <n v="1677.33"/>
    <x v="0"/>
    <n v="5031.99"/>
    <s v="Delivery"/>
    <x v="1"/>
    <x v="2"/>
    <s v="Tarjeta"/>
    <x v="1"/>
    <x v="0"/>
    <n v="15"/>
    <x v="1"/>
    <s v="Happy Hour"/>
    <x v="5"/>
    <x v="0"/>
    <x v="3"/>
    <n v="3.3"/>
    <x v="1"/>
    <n v="30"/>
    <n v="27"/>
  </r>
  <r>
    <s v="VTA02739"/>
    <x v="87"/>
    <n v="29"/>
    <x v="3"/>
    <x v="3"/>
    <x v="2"/>
    <x v="2"/>
    <x v="300"/>
    <s v="Avenida Colón 608"/>
    <x v="2"/>
    <x v="31"/>
    <x v="9"/>
    <s v="Pequeño"/>
    <x v="2"/>
    <x v="4"/>
    <n v="1299.1600000000001"/>
    <x v="0"/>
    <n v="2598.3200000000002"/>
    <s v="Delivery"/>
    <x v="0"/>
    <x v="2"/>
    <s v="Tarjeta"/>
    <x v="1"/>
    <x v="0"/>
    <n v="0"/>
    <x v="0"/>
    <s v="2x1"/>
    <x v="0"/>
    <x v="1"/>
    <x v="1"/>
    <n v="8.3000000000000007"/>
    <x v="4"/>
    <n v="40"/>
    <n v="38"/>
  </r>
  <r>
    <s v="VTA02900"/>
    <x v="87"/>
    <n v="29"/>
    <x v="3"/>
    <x v="3"/>
    <x v="2"/>
    <x v="2"/>
    <x v="635"/>
    <s v="Avenida Colón 608"/>
    <x v="2"/>
    <x v="27"/>
    <x v="10"/>
    <s v=""/>
    <x v="0"/>
    <x v="2"/>
    <n v="1961.45"/>
    <x v="0"/>
    <n v="1961.45"/>
    <s v="Take Away"/>
    <x v="0"/>
    <x v="1"/>
    <s v="App"/>
    <x v="2"/>
    <x v="0"/>
    <n v="0"/>
    <x v="0"/>
    <s v="2x1"/>
    <x v="0"/>
    <x v="2"/>
    <x v="3"/>
    <n v="4.9000000000000004"/>
    <x v="3"/>
    <n v="17"/>
    <n v="16"/>
  </r>
  <r>
    <s v="VTA02996"/>
    <x v="87"/>
    <n v="29"/>
    <x v="3"/>
    <x v="3"/>
    <x v="2"/>
    <x v="2"/>
    <x v="102"/>
    <s v="San Lorenzo 25, Nueva Córdoba"/>
    <x v="0"/>
    <x v="7"/>
    <x v="6"/>
    <s v=""/>
    <x v="0"/>
    <x v="0"/>
    <n v="3003.16"/>
    <x v="3"/>
    <n v="9009.48"/>
    <s v="En tienda"/>
    <x v="1"/>
    <x v="0"/>
    <s v="App"/>
    <x v="2"/>
    <x v="0"/>
    <n v="15"/>
    <x v="1"/>
    <s v="Happy Hour"/>
    <x v="5"/>
    <x v="2"/>
    <x v="0"/>
    <n v="13.9"/>
    <x v="3"/>
    <n v="49"/>
    <n v="46"/>
  </r>
  <r>
    <s v="VTA03148"/>
    <x v="87"/>
    <n v="29"/>
    <x v="3"/>
    <x v="3"/>
    <x v="2"/>
    <x v="2"/>
    <x v="736"/>
    <s v="San Lorenzo 25, Nueva Córdoba"/>
    <x v="0"/>
    <x v="27"/>
    <x v="10"/>
    <s v=""/>
    <x v="0"/>
    <x v="2"/>
    <n v="1650.92"/>
    <x v="0"/>
    <n v="1650.92"/>
    <s v="Take Away"/>
    <x v="0"/>
    <x v="1"/>
    <s v="Tarjeta"/>
    <x v="1"/>
    <x v="0"/>
    <n v="0"/>
    <x v="0"/>
    <s v="2x1"/>
    <x v="2"/>
    <x v="2"/>
    <x v="1"/>
    <n v="6.4"/>
    <x v="2"/>
    <n v="39"/>
    <n v="38"/>
  </r>
  <r>
    <s v="VTA03150"/>
    <x v="87"/>
    <n v="29"/>
    <x v="3"/>
    <x v="3"/>
    <x v="2"/>
    <x v="2"/>
    <x v="16"/>
    <s v="Córdoba Shopping"/>
    <x v="3"/>
    <x v="6"/>
    <x v="5"/>
    <s v=""/>
    <x v="0"/>
    <x v="3"/>
    <n v="1899.25"/>
    <x v="0"/>
    <n v="9496.25"/>
    <s v="Take Away"/>
    <x v="1"/>
    <x v="1"/>
    <s v="App"/>
    <x v="2"/>
    <x v="0"/>
    <n v="15"/>
    <x v="0"/>
    <s v="2x1"/>
    <x v="2"/>
    <x v="0"/>
    <x v="3"/>
    <n v="3.3"/>
    <x v="0"/>
    <n v="40"/>
    <n v="35"/>
  </r>
  <r>
    <s v="VTA03324"/>
    <x v="87"/>
    <n v="29"/>
    <x v="3"/>
    <x v="3"/>
    <x v="2"/>
    <x v="2"/>
    <x v="691"/>
    <s v="Córdoba Shopping"/>
    <x v="3"/>
    <x v="12"/>
    <x v="4"/>
    <s v="Tall"/>
    <x v="1"/>
    <x v="2"/>
    <n v="1726.45"/>
    <x v="0"/>
    <n v="1726.45"/>
    <s v="Take Away"/>
    <x v="0"/>
    <x v="1"/>
    <s v="App"/>
    <x v="2"/>
    <x v="1"/>
    <n v="0"/>
    <x v="1"/>
    <s v="Happy Hour"/>
    <x v="0"/>
    <x v="1"/>
    <x v="2"/>
    <n v="11.5"/>
    <x v="1"/>
    <n v="41"/>
    <n v="40"/>
  </r>
  <r>
    <s v="VTA03433"/>
    <x v="87"/>
    <n v="29"/>
    <x v="3"/>
    <x v="3"/>
    <x v="2"/>
    <x v="2"/>
    <x v="48"/>
    <s v="Avenida Colón 608"/>
    <x v="2"/>
    <x v="27"/>
    <x v="10"/>
    <s v=""/>
    <x v="0"/>
    <x v="1"/>
    <n v="1617.92"/>
    <x v="0"/>
    <n v="6471.68"/>
    <s v="En tienda"/>
    <x v="1"/>
    <x v="0"/>
    <s v="Tarjeta"/>
    <x v="1"/>
    <x v="1"/>
    <n v="0"/>
    <x v="3"/>
    <s v="Combo"/>
    <x v="2"/>
    <x v="1"/>
    <x v="1"/>
    <n v="8"/>
    <x v="2"/>
    <n v="22"/>
    <n v="18"/>
  </r>
  <r>
    <s v="VTA03601"/>
    <x v="87"/>
    <n v="29"/>
    <x v="3"/>
    <x v="3"/>
    <x v="2"/>
    <x v="2"/>
    <x v="478"/>
    <s v="Calle San Lorenzo 47"/>
    <x v="1"/>
    <x v="10"/>
    <x v="8"/>
    <s v="Grande"/>
    <x v="3"/>
    <x v="4"/>
    <n v="1818.1"/>
    <x v="0"/>
    <n v="3636.2"/>
    <s v="Delivery"/>
    <x v="0"/>
    <x v="2"/>
    <s v="Tarjeta"/>
    <x v="1"/>
    <x v="1"/>
    <n v="0"/>
    <x v="2"/>
    <s v="Ninguna"/>
    <x v="1"/>
    <x v="0"/>
    <x v="1"/>
    <n v="7.9"/>
    <x v="3"/>
    <n v="17"/>
    <n v="15"/>
  </r>
  <r>
    <s v="VTA03641"/>
    <x v="87"/>
    <n v="29"/>
    <x v="3"/>
    <x v="3"/>
    <x v="2"/>
    <x v="2"/>
    <x v="97"/>
    <s v="Calle San Lorenzo 47"/>
    <x v="1"/>
    <x v="24"/>
    <x v="9"/>
    <s v="Venti"/>
    <x v="4"/>
    <x v="1"/>
    <n v="1745.3"/>
    <x v="0"/>
    <n v="6981.2"/>
    <s v="Take Away"/>
    <x v="1"/>
    <x v="1"/>
    <s v="App"/>
    <x v="2"/>
    <x v="1"/>
    <n v="0"/>
    <x v="0"/>
    <s v="2x1"/>
    <x v="2"/>
    <x v="1"/>
    <x v="2"/>
    <n v="11.1"/>
    <x v="4"/>
    <n v="43"/>
    <n v="39"/>
  </r>
  <r>
    <s v="VTA03645"/>
    <x v="87"/>
    <n v="29"/>
    <x v="3"/>
    <x v="3"/>
    <x v="2"/>
    <x v="2"/>
    <x v="774"/>
    <s v="Avenida Colón 608"/>
    <x v="2"/>
    <x v="14"/>
    <x v="6"/>
    <s v=""/>
    <x v="0"/>
    <x v="3"/>
    <n v="3020.19"/>
    <x v="3"/>
    <n v="15100.95"/>
    <s v="En tienda"/>
    <x v="3"/>
    <x v="0"/>
    <s v="Tarjeta"/>
    <x v="1"/>
    <x v="0"/>
    <n v="15"/>
    <x v="2"/>
    <s v="Ninguna"/>
    <x v="3"/>
    <x v="2"/>
    <x v="2"/>
    <n v="11.5"/>
    <x v="2"/>
    <n v="41"/>
    <n v="36"/>
  </r>
  <r>
    <s v="VTA03683"/>
    <x v="87"/>
    <n v="29"/>
    <x v="3"/>
    <x v="3"/>
    <x v="2"/>
    <x v="2"/>
    <x v="773"/>
    <s v="Calle San Lorenzo 47"/>
    <x v="1"/>
    <x v="8"/>
    <x v="0"/>
    <s v=""/>
    <x v="0"/>
    <x v="2"/>
    <n v="1514.66"/>
    <x v="0"/>
    <n v="1514.66"/>
    <s v="Delivery"/>
    <x v="0"/>
    <x v="2"/>
    <s v="Tarjeta"/>
    <x v="1"/>
    <x v="1"/>
    <n v="0"/>
    <x v="1"/>
    <s v="Happy Hour"/>
    <x v="3"/>
    <x v="0"/>
    <x v="2"/>
    <n v="12.9"/>
    <x v="1"/>
    <n v="40"/>
    <n v="39"/>
  </r>
  <r>
    <s v="VTA03980"/>
    <x v="87"/>
    <n v="29"/>
    <x v="3"/>
    <x v="3"/>
    <x v="2"/>
    <x v="2"/>
    <x v="140"/>
    <s v="San Lorenzo 25, Nueva Córdoba"/>
    <x v="0"/>
    <x v="0"/>
    <x v="0"/>
    <s v=""/>
    <x v="0"/>
    <x v="4"/>
    <n v="1059.9100000000001"/>
    <x v="0"/>
    <n v="2119.8200000000002"/>
    <s v="En tienda"/>
    <x v="0"/>
    <x v="0"/>
    <s v="Efectivo"/>
    <x v="0"/>
    <x v="0"/>
    <n v="15"/>
    <x v="2"/>
    <s v="Ninguna"/>
    <x v="2"/>
    <x v="2"/>
    <x v="1"/>
    <n v="6.6"/>
    <x v="0"/>
    <n v="12"/>
    <n v="10"/>
  </r>
  <r>
    <s v="VTA04004"/>
    <x v="87"/>
    <n v="29"/>
    <x v="3"/>
    <x v="3"/>
    <x v="2"/>
    <x v="2"/>
    <x v="462"/>
    <s v="Avenida Colón 608"/>
    <x v="2"/>
    <x v="35"/>
    <x v="9"/>
    <s v="Grande"/>
    <x v="3"/>
    <x v="2"/>
    <n v="1707.93"/>
    <x v="0"/>
    <n v="1707.93"/>
    <s v="Take Away"/>
    <x v="0"/>
    <x v="1"/>
    <s v="Efectivo"/>
    <x v="0"/>
    <x v="1"/>
    <n v="0"/>
    <x v="3"/>
    <s v="Combo"/>
    <x v="5"/>
    <x v="0"/>
    <x v="1"/>
    <n v="5.7"/>
    <x v="1"/>
    <n v="37"/>
    <n v="36"/>
  </r>
  <r>
    <s v="VTA04016"/>
    <x v="87"/>
    <n v="29"/>
    <x v="3"/>
    <x v="3"/>
    <x v="2"/>
    <x v="2"/>
    <x v="756"/>
    <s v="Avenida Colón 608"/>
    <x v="2"/>
    <x v="10"/>
    <x v="8"/>
    <s v="Grande"/>
    <x v="3"/>
    <x v="0"/>
    <n v="2018.75"/>
    <x v="2"/>
    <n v="6056.25"/>
    <s v="Take Away"/>
    <x v="1"/>
    <x v="1"/>
    <s v="Tarjeta"/>
    <x v="1"/>
    <x v="0"/>
    <n v="0"/>
    <x v="1"/>
    <s v="Happy Hour"/>
    <x v="5"/>
    <x v="0"/>
    <x v="0"/>
    <n v="14.9"/>
    <x v="4"/>
    <n v="30"/>
    <n v="27"/>
  </r>
  <r>
    <s v="VTA04338"/>
    <x v="87"/>
    <n v="29"/>
    <x v="3"/>
    <x v="3"/>
    <x v="2"/>
    <x v="2"/>
    <x v="606"/>
    <s v="Avenida Colón 608"/>
    <x v="2"/>
    <x v="10"/>
    <x v="8"/>
    <s v="Pequeño"/>
    <x v="2"/>
    <x v="3"/>
    <n v="1849.73"/>
    <x v="0"/>
    <n v="9248.65"/>
    <s v="En tienda"/>
    <x v="1"/>
    <x v="0"/>
    <s v="Tarjeta"/>
    <x v="1"/>
    <x v="1"/>
    <n v="0"/>
    <x v="3"/>
    <s v="Combo"/>
    <x v="0"/>
    <x v="1"/>
    <x v="3"/>
    <n v="4.2"/>
    <x v="4"/>
    <n v="40"/>
    <n v="35"/>
  </r>
  <r>
    <s v="VTA04341"/>
    <x v="87"/>
    <n v="29"/>
    <x v="3"/>
    <x v="3"/>
    <x v="2"/>
    <x v="2"/>
    <x v="371"/>
    <s v="Córdoba Shopping"/>
    <x v="3"/>
    <x v="23"/>
    <x v="10"/>
    <s v=""/>
    <x v="0"/>
    <x v="0"/>
    <n v="1954.94"/>
    <x v="0"/>
    <n v="5864.82"/>
    <s v="Take Away"/>
    <x v="1"/>
    <x v="1"/>
    <s v="Tarjeta"/>
    <x v="1"/>
    <x v="1"/>
    <n v="0"/>
    <x v="0"/>
    <s v="2x1"/>
    <x v="5"/>
    <x v="1"/>
    <x v="2"/>
    <n v="10.6"/>
    <x v="2"/>
    <n v="25"/>
    <n v="22"/>
  </r>
  <r>
    <s v="VTA04391"/>
    <x v="87"/>
    <n v="29"/>
    <x v="3"/>
    <x v="3"/>
    <x v="2"/>
    <x v="2"/>
    <x v="834"/>
    <s v="San Lorenzo 25, Nueva Córdoba"/>
    <x v="0"/>
    <x v="10"/>
    <x v="8"/>
    <s v="Tall"/>
    <x v="1"/>
    <x v="1"/>
    <n v="1959.45"/>
    <x v="0"/>
    <n v="7837.8"/>
    <s v="En tienda"/>
    <x v="1"/>
    <x v="0"/>
    <s v="Tarjeta"/>
    <x v="1"/>
    <x v="0"/>
    <n v="0"/>
    <x v="0"/>
    <s v="2x1"/>
    <x v="0"/>
    <x v="0"/>
    <x v="2"/>
    <n v="10"/>
    <x v="2"/>
    <n v="26"/>
    <n v="22"/>
  </r>
  <r>
    <s v="VTA04531"/>
    <x v="87"/>
    <n v="29"/>
    <x v="3"/>
    <x v="3"/>
    <x v="2"/>
    <x v="2"/>
    <x v="384"/>
    <s v="Calle San Lorenzo 47"/>
    <x v="1"/>
    <x v="8"/>
    <x v="0"/>
    <s v=""/>
    <x v="0"/>
    <x v="3"/>
    <n v="1108.1199999999999"/>
    <x v="0"/>
    <n v="5540.6"/>
    <s v="Take Away"/>
    <x v="1"/>
    <x v="1"/>
    <s v="App"/>
    <x v="2"/>
    <x v="0"/>
    <n v="0"/>
    <x v="3"/>
    <s v="Combo"/>
    <x v="2"/>
    <x v="0"/>
    <x v="1"/>
    <n v="5.2"/>
    <x v="3"/>
    <n v="10"/>
    <n v="5"/>
  </r>
  <r>
    <s v="VTA04772"/>
    <x v="87"/>
    <n v="29"/>
    <x v="3"/>
    <x v="3"/>
    <x v="2"/>
    <x v="2"/>
    <x v="469"/>
    <s v="Calle San Lorenzo 47"/>
    <x v="1"/>
    <x v="8"/>
    <x v="0"/>
    <s v=""/>
    <x v="0"/>
    <x v="0"/>
    <n v="1599.02"/>
    <x v="0"/>
    <n v="4797.0600000000004"/>
    <s v="Delivery"/>
    <x v="0"/>
    <x v="2"/>
    <s v="Efectivo"/>
    <x v="0"/>
    <x v="1"/>
    <n v="0"/>
    <x v="3"/>
    <s v="Combo"/>
    <x v="4"/>
    <x v="2"/>
    <x v="0"/>
    <n v="13.5"/>
    <x v="3"/>
    <n v="25"/>
    <n v="22"/>
  </r>
  <r>
    <s v="VTA04827"/>
    <x v="87"/>
    <n v="29"/>
    <x v="3"/>
    <x v="3"/>
    <x v="2"/>
    <x v="2"/>
    <x v="166"/>
    <s v="Avenida Colón 608"/>
    <x v="2"/>
    <x v="1"/>
    <x v="1"/>
    <s v=""/>
    <x v="0"/>
    <x v="4"/>
    <n v="1112.23"/>
    <x v="0"/>
    <n v="2224.46"/>
    <s v="Take Away"/>
    <x v="0"/>
    <x v="1"/>
    <s v="Tarjeta"/>
    <x v="1"/>
    <x v="0"/>
    <n v="0"/>
    <x v="3"/>
    <s v="Combo"/>
    <x v="3"/>
    <x v="1"/>
    <x v="1"/>
    <n v="7.6"/>
    <x v="4"/>
    <n v="50"/>
    <n v="48"/>
  </r>
  <r>
    <s v="VTA04966"/>
    <x v="87"/>
    <n v="29"/>
    <x v="3"/>
    <x v="3"/>
    <x v="2"/>
    <x v="2"/>
    <x v="482"/>
    <s v="Calle San Lorenzo 47"/>
    <x v="1"/>
    <x v="9"/>
    <x v="7"/>
    <s v=""/>
    <x v="0"/>
    <x v="3"/>
    <n v="2388.04"/>
    <x v="2"/>
    <n v="11940.2"/>
    <s v="En tienda"/>
    <x v="2"/>
    <x v="0"/>
    <s v="Tarjeta"/>
    <x v="1"/>
    <x v="1"/>
    <n v="0"/>
    <x v="3"/>
    <s v="Combo"/>
    <x v="4"/>
    <x v="0"/>
    <x v="1"/>
    <n v="8.8000000000000007"/>
    <x v="2"/>
    <n v="15"/>
    <n v="10"/>
  </r>
  <r>
    <s v="VTA04967"/>
    <x v="87"/>
    <n v="29"/>
    <x v="3"/>
    <x v="3"/>
    <x v="2"/>
    <x v="2"/>
    <x v="324"/>
    <s v="Córdoba Shopping"/>
    <x v="3"/>
    <x v="16"/>
    <x v="4"/>
    <s v="Tall"/>
    <x v="1"/>
    <x v="1"/>
    <n v="1608.84"/>
    <x v="0"/>
    <n v="6435.36"/>
    <s v="Delivery"/>
    <x v="1"/>
    <x v="2"/>
    <s v="App"/>
    <x v="2"/>
    <x v="0"/>
    <n v="15"/>
    <x v="2"/>
    <s v="Ninguna"/>
    <x v="2"/>
    <x v="2"/>
    <x v="1"/>
    <n v="5"/>
    <x v="2"/>
    <n v="15"/>
    <n v="11"/>
  </r>
  <r>
    <s v="VTA00091"/>
    <x v="88"/>
    <n v="30"/>
    <x v="4"/>
    <x v="4"/>
    <x v="2"/>
    <x v="2"/>
    <x v="194"/>
    <s v="Córdoba Shopping"/>
    <x v="3"/>
    <x v="1"/>
    <x v="1"/>
    <s v=""/>
    <x v="0"/>
    <x v="2"/>
    <n v="994.81"/>
    <x v="1"/>
    <n v="994.81"/>
    <s v="Take Away"/>
    <x v="0"/>
    <x v="1"/>
    <s v="Tarjeta"/>
    <x v="1"/>
    <x v="0"/>
    <n v="0"/>
    <x v="1"/>
    <s v="Happy Hour"/>
    <x v="5"/>
    <x v="0"/>
    <x v="1"/>
    <n v="9.6999999999999993"/>
    <x v="2"/>
    <n v="12"/>
    <n v="11"/>
  </r>
  <r>
    <s v="VTA00213"/>
    <x v="88"/>
    <n v="30"/>
    <x v="4"/>
    <x v="4"/>
    <x v="2"/>
    <x v="2"/>
    <x v="761"/>
    <s v="San Lorenzo 25, Nueva Córdoba"/>
    <x v="0"/>
    <x v="10"/>
    <x v="8"/>
    <s v="Grande"/>
    <x v="3"/>
    <x v="4"/>
    <n v="1523.94"/>
    <x v="0"/>
    <n v="3047.88"/>
    <s v="Delivery"/>
    <x v="0"/>
    <x v="2"/>
    <s v="Efectivo"/>
    <x v="0"/>
    <x v="0"/>
    <n v="15"/>
    <x v="2"/>
    <s v="Ninguna"/>
    <x v="2"/>
    <x v="0"/>
    <x v="2"/>
    <n v="12.9"/>
    <x v="3"/>
    <n v="41"/>
    <n v="39"/>
  </r>
  <r>
    <s v="VTA00235"/>
    <x v="88"/>
    <n v="30"/>
    <x v="4"/>
    <x v="4"/>
    <x v="2"/>
    <x v="2"/>
    <x v="671"/>
    <s v="Córdoba Shopping"/>
    <x v="3"/>
    <x v="1"/>
    <x v="1"/>
    <s v=""/>
    <x v="0"/>
    <x v="0"/>
    <n v="814.31"/>
    <x v="1"/>
    <n v="2442.9299999999998"/>
    <s v="Delivery"/>
    <x v="0"/>
    <x v="2"/>
    <s v="Tarjeta"/>
    <x v="1"/>
    <x v="1"/>
    <n v="0"/>
    <x v="2"/>
    <s v="Ninguna"/>
    <x v="2"/>
    <x v="0"/>
    <x v="3"/>
    <n v="3"/>
    <x v="1"/>
    <n v="14"/>
    <n v="11"/>
  </r>
  <r>
    <s v="VTA00405"/>
    <x v="88"/>
    <n v="30"/>
    <x v="4"/>
    <x v="4"/>
    <x v="2"/>
    <x v="2"/>
    <x v="508"/>
    <s v="Avenida Colón 608"/>
    <x v="2"/>
    <x v="20"/>
    <x v="2"/>
    <s v=""/>
    <x v="0"/>
    <x v="0"/>
    <n v="992.07"/>
    <x v="1"/>
    <n v="2976.21"/>
    <s v="Delivery"/>
    <x v="0"/>
    <x v="2"/>
    <s v="App"/>
    <x v="2"/>
    <x v="0"/>
    <n v="0"/>
    <x v="1"/>
    <s v="Happy Hour"/>
    <x v="1"/>
    <x v="1"/>
    <x v="0"/>
    <n v="13"/>
    <x v="1"/>
    <n v="31"/>
    <n v="28"/>
  </r>
  <r>
    <s v="VTA00612"/>
    <x v="88"/>
    <n v="30"/>
    <x v="4"/>
    <x v="4"/>
    <x v="2"/>
    <x v="2"/>
    <x v="623"/>
    <s v="Calle San Lorenzo 47"/>
    <x v="1"/>
    <x v="19"/>
    <x v="7"/>
    <s v=""/>
    <x v="0"/>
    <x v="0"/>
    <n v="2181.13"/>
    <x v="2"/>
    <n v="6543.39"/>
    <s v="Take Away"/>
    <x v="1"/>
    <x v="1"/>
    <s v="Tarjeta"/>
    <x v="1"/>
    <x v="1"/>
    <n v="0"/>
    <x v="0"/>
    <s v="2x1"/>
    <x v="0"/>
    <x v="1"/>
    <x v="3"/>
    <n v="2.1"/>
    <x v="0"/>
    <n v="38"/>
    <n v="35"/>
  </r>
  <r>
    <s v="VTA00680"/>
    <x v="88"/>
    <n v="30"/>
    <x v="4"/>
    <x v="4"/>
    <x v="2"/>
    <x v="2"/>
    <x v="66"/>
    <s v="Calle San Lorenzo 47"/>
    <x v="1"/>
    <x v="3"/>
    <x v="3"/>
    <s v=""/>
    <x v="0"/>
    <x v="4"/>
    <n v="1448.42"/>
    <x v="0"/>
    <n v="2896.84"/>
    <s v="Delivery"/>
    <x v="0"/>
    <x v="2"/>
    <s v="Tarjeta"/>
    <x v="1"/>
    <x v="0"/>
    <n v="0"/>
    <x v="2"/>
    <s v="Ninguna"/>
    <x v="0"/>
    <x v="2"/>
    <x v="2"/>
    <n v="12.8"/>
    <x v="2"/>
    <n v="18"/>
    <n v="16"/>
  </r>
  <r>
    <s v="VTA00701"/>
    <x v="88"/>
    <n v="30"/>
    <x v="4"/>
    <x v="4"/>
    <x v="2"/>
    <x v="2"/>
    <x v="758"/>
    <s v="San Lorenzo 25, Nueva Córdoba"/>
    <x v="0"/>
    <x v="6"/>
    <x v="5"/>
    <s v=""/>
    <x v="0"/>
    <x v="4"/>
    <n v="2158.58"/>
    <x v="2"/>
    <n v="4317.16"/>
    <s v="Take Away"/>
    <x v="0"/>
    <x v="1"/>
    <s v="Efectivo"/>
    <x v="0"/>
    <x v="0"/>
    <n v="0"/>
    <x v="3"/>
    <s v="Combo"/>
    <x v="5"/>
    <x v="0"/>
    <x v="2"/>
    <n v="12.2"/>
    <x v="0"/>
    <n v="21"/>
    <n v="19"/>
  </r>
  <r>
    <s v="VTA00718"/>
    <x v="88"/>
    <n v="30"/>
    <x v="4"/>
    <x v="4"/>
    <x v="2"/>
    <x v="2"/>
    <x v="192"/>
    <s v="Calle San Lorenzo 47"/>
    <x v="1"/>
    <x v="6"/>
    <x v="5"/>
    <s v=""/>
    <x v="0"/>
    <x v="2"/>
    <n v="1847.1"/>
    <x v="0"/>
    <n v="1847.1"/>
    <s v="En tienda"/>
    <x v="0"/>
    <x v="0"/>
    <s v="Efectivo"/>
    <x v="0"/>
    <x v="0"/>
    <n v="15"/>
    <x v="0"/>
    <s v="2x1"/>
    <x v="3"/>
    <x v="1"/>
    <x v="0"/>
    <n v="14.5"/>
    <x v="4"/>
    <n v="37"/>
    <n v="36"/>
  </r>
  <r>
    <s v="VTA00966"/>
    <x v="88"/>
    <n v="30"/>
    <x v="4"/>
    <x v="4"/>
    <x v="2"/>
    <x v="2"/>
    <x v="345"/>
    <s v="Córdoba Shopping"/>
    <x v="3"/>
    <x v="6"/>
    <x v="5"/>
    <s v=""/>
    <x v="0"/>
    <x v="2"/>
    <n v="1826.02"/>
    <x v="0"/>
    <n v="1826.02"/>
    <s v="En tienda"/>
    <x v="0"/>
    <x v="0"/>
    <s v="Tarjeta"/>
    <x v="1"/>
    <x v="1"/>
    <n v="0"/>
    <x v="0"/>
    <s v="2x1"/>
    <x v="3"/>
    <x v="0"/>
    <x v="1"/>
    <n v="9.6999999999999993"/>
    <x v="2"/>
    <n v="44"/>
    <n v="43"/>
  </r>
  <r>
    <s v="VTA01054"/>
    <x v="88"/>
    <n v="30"/>
    <x v="4"/>
    <x v="4"/>
    <x v="2"/>
    <x v="2"/>
    <x v="571"/>
    <s v="Córdoba Shopping"/>
    <x v="3"/>
    <x v="0"/>
    <x v="0"/>
    <s v=""/>
    <x v="0"/>
    <x v="2"/>
    <n v="1075.26"/>
    <x v="0"/>
    <n v="1075.26"/>
    <s v="Take Away"/>
    <x v="0"/>
    <x v="1"/>
    <s v="App"/>
    <x v="2"/>
    <x v="1"/>
    <n v="0"/>
    <x v="0"/>
    <s v="2x1"/>
    <x v="4"/>
    <x v="1"/>
    <x v="1"/>
    <n v="9.8000000000000007"/>
    <x v="4"/>
    <n v="12"/>
    <n v="11"/>
  </r>
  <r>
    <s v="VTA01137"/>
    <x v="88"/>
    <n v="30"/>
    <x v="4"/>
    <x v="4"/>
    <x v="2"/>
    <x v="2"/>
    <x v="243"/>
    <s v="Avenida Colón 608"/>
    <x v="2"/>
    <x v="10"/>
    <x v="8"/>
    <s v="Tall"/>
    <x v="1"/>
    <x v="4"/>
    <n v="1675.52"/>
    <x v="0"/>
    <n v="3351.04"/>
    <s v="Delivery"/>
    <x v="0"/>
    <x v="2"/>
    <s v="App"/>
    <x v="2"/>
    <x v="1"/>
    <n v="0"/>
    <x v="2"/>
    <s v="Ninguna"/>
    <x v="0"/>
    <x v="1"/>
    <x v="2"/>
    <n v="10.9"/>
    <x v="3"/>
    <n v="34"/>
    <n v="32"/>
  </r>
  <r>
    <s v="VTA01322"/>
    <x v="88"/>
    <n v="30"/>
    <x v="4"/>
    <x v="4"/>
    <x v="2"/>
    <x v="2"/>
    <x v="405"/>
    <s v="Avenida Colón 608"/>
    <x v="2"/>
    <x v="5"/>
    <x v="4"/>
    <s v="Tall"/>
    <x v="1"/>
    <x v="2"/>
    <n v="1869.02"/>
    <x v="0"/>
    <n v="1869.02"/>
    <s v="En tienda"/>
    <x v="0"/>
    <x v="0"/>
    <s v="App"/>
    <x v="2"/>
    <x v="1"/>
    <n v="0"/>
    <x v="0"/>
    <s v="2x1"/>
    <x v="5"/>
    <x v="0"/>
    <x v="3"/>
    <n v="3.2"/>
    <x v="2"/>
    <n v="11"/>
    <n v="10"/>
  </r>
  <r>
    <s v="VTA01378"/>
    <x v="88"/>
    <n v="30"/>
    <x v="4"/>
    <x v="4"/>
    <x v="2"/>
    <x v="2"/>
    <x v="728"/>
    <s v="San Lorenzo 25, Nueva Córdoba"/>
    <x v="0"/>
    <x v="35"/>
    <x v="9"/>
    <s v="Pequeño"/>
    <x v="2"/>
    <x v="2"/>
    <n v="1200.3800000000001"/>
    <x v="0"/>
    <n v="1200.3800000000001"/>
    <s v="En tienda"/>
    <x v="0"/>
    <x v="0"/>
    <s v="Tarjeta"/>
    <x v="1"/>
    <x v="1"/>
    <n v="0"/>
    <x v="2"/>
    <s v="Ninguna"/>
    <x v="3"/>
    <x v="1"/>
    <x v="0"/>
    <n v="13"/>
    <x v="4"/>
    <n v="45"/>
    <n v="44"/>
  </r>
  <r>
    <s v="VTA01417"/>
    <x v="88"/>
    <n v="30"/>
    <x v="4"/>
    <x v="4"/>
    <x v="2"/>
    <x v="2"/>
    <x v="134"/>
    <s v="Avenida Colón 608"/>
    <x v="2"/>
    <x v="27"/>
    <x v="10"/>
    <s v=""/>
    <x v="0"/>
    <x v="3"/>
    <n v="1827.67"/>
    <x v="0"/>
    <n v="9138.35"/>
    <s v="Take Away"/>
    <x v="1"/>
    <x v="1"/>
    <s v="App"/>
    <x v="2"/>
    <x v="1"/>
    <n v="0"/>
    <x v="0"/>
    <s v="2x1"/>
    <x v="0"/>
    <x v="1"/>
    <x v="1"/>
    <n v="9.6999999999999993"/>
    <x v="2"/>
    <n v="26"/>
    <n v="21"/>
  </r>
  <r>
    <s v="VTA01439"/>
    <x v="88"/>
    <n v="30"/>
    <x v="4"/>
    <x v="4"/>
    <x v="2"/>
    <x v="2"/>
    <x v="512"/>
    <s v="Calle San Lorenzo 47"/>
    <x v="1"/>
    <x v="22"/>
    <x v="9"/>
    <s v="Venti"/>
    <x v="4"/>
    <x v="1"/>
    <n v="1375.47"/>
    <x v="0"/>
    <n v="5501.88"/>
    <s v="En tienda"/>
    <x v="1"/>
    <x v="0"/>
    <s v="Efectivo"/>
    <x v="0"/>
    <x v="1"/>
    <n v="0"/>
    <x v="2"/>
    <s v="Ninguna"/>
    <x v="1"/>
    <x v="2"/>
    <x v="1"/>
    <n v="7.4"/>
    <x v="0"/>
    <n v="48"/>
    <n v="44"/>
  </r>
  <r>
    <s v="VTA01453"/>
    <x v="88"/>
    <n v="30"/>
    <x v="4"/>
    <x v="4"/>
    <x v="2"/>
    <x v="2"/>
    <x v="64"/>
    <s v="Avenida Colón 608"/>
    <x v="2"/>
    <x v="15"/>
    <x v="10"/>
    <s v=""/>
    <x v="0"/>
    <x v="1"/>
    <n v="1965.95"/>
    <x v="0"/>
    <n v="7863.8"/>
    <s v="En tienda"/>
    <x v="1"/>
    <x v="0"/>
    <s v="Tarjeta"/>
    <x v="1"/>
    <x v="1"/>
    <n v="0"/>
    <x v="2"/>
    <s v="Ninguna"/>
    <x v="1"/>
    <x v="2"/>
    <x v="1"/>
    <n v="8.1"/>
    <x v="3"/>
    <n v="35"/>
    <n v="31"/>
  </r>
  <r>
    <s v="VTA01490"/>
    <x v="88"/>
    <n v="30"/>
    <x v="4"/>
    <x v="4"/>
    <x v="2"/>
    <x v="2"/>
    <x v="28"/>
    <s v="Córdoba Shopping"/>
    <x v="3"/>
    <x v="8"/>
    <x v="0"/>
    <s v=""/>
    <x v="0"/>
    <x v="1"/>
    <n v="1059.04"/>
    <x v="0"/>
    <n v="4236.16"/>
    <s v="Take Away"/>
    <x v="0"/>
    <x v="1"/>
    <s v="App"/>
    <x v="2"/>
    <x v="0"/>
    <n v="0"/>
    <x v="3"/>
    <s v="Combo"/>
    <x v="3"/>
    <x v="0"/>
    <x v="1"/>
    <n v="6.9"/>
    <x v="0"/>
    <n v="24"/>
    <n v="20"/>
  </r>
  <r>
    <s v="VTA01504"/>
    <x v="88"/>
    <n v="30"/>
    <x v="4"/>
    <x v="4"/>
    <x v="2"/>
    <x v="2"/>
    <x v="821"/>
    <s v="Avenida Colón 608"/>
    <x v="2"/>
    <x v="33"/>
    <x v="4"/>
    <s v="Grande"/>
    <x v="3"/>
    <x v="1"/>
    <n v="1305.78"/>
    <x v="0"/>
    <n v="5223.12"/>
    <s v="Take Away"/>
    <x v="1"/>
    <x v="1"/>
    <s v="Efectivo"/>
    <x v="0"/>
    <x v="1"/>
    <n v="0"/>
    <x v="3"/>
    <s v="Combo"/>
    <x v="4"/>
    <x v="1"/>
    <x v="3"/>
    <n v="4.4000000000000004"/>
    <x v="2"/>
    <n v="17"/>
    <n v="13"/>
  </r>
  <r>
    <s v="VTA01586"/>
    <x v="88"/>
    <n v="30"/>
    <x v="4"/>
    <x v="4"/>
    <x v="2"/>
    <x v="2"/>
    <x v="452"/>
    <s v="San Lorenzo 25, Nueva Córdoba"/>
    <x v="0"/>
    <x v="34"/>
    <x v="4"/>
    <s v="Pequeño"/>
    <x v="2"/>
    <x v="1"/>
    <n v="1455.67"/>
    <x v="0"/>
    <n v="5822.68"/>
    <s v="En tienda"/>
    <x v="1"/>
    <x v="0"/>
    <s v="Efectivo"/>
    <x v="0"/>
    <x v="1"/>
    <n v="0"/>
    <x v="2"/>
    <s v="Ninguna"/>
    <x v="3"/>
    <x v="2"/>
    <x v="0"/>
    <n v="13"/>
    <x v="3"/>
    <n v="26"/>
    <n v="22"/>
  </r>
  <r>
    <s v="VTA01707"/>
    <x v="88"/>
    <n v="30"/>
    <x v="4"/>
    <x v="4"/>
    <x v="2"/>
    <x v="2"/>
    <x v="500"/>
    <s v="San Lorenzo 25, Nueva Córdoba"/>
    <x v="0"/>
    <x v="7"/>
    <x v="6"/>
    <s v=""/>
    <x v="0"/>
    <x v="1"/>
    <n v="2520.0300000000002"/>
    <x v="2"/>
    <n v="10080.120000000001"/>
    <s v="Delivery"/>
    <x v="2"/>
    <x v="2"/>
    <s v="Efectivo"/>
    <x v="0"/>
    <x v="0"/>
    <n v="10"/>
    <x v="2"/>
    <s v="Ninguna"/>
    <x v="3"/>
    <x v="0"/>
    <x v="1"/>
    <n v="9.3000000000000007"/>
    <x v="3"/>
    <n v="26"/>
    <n v="22"/>
  </r>
  <r>
    <s v="VTA01836"/>
    <x v="88"/>
    <n v="30"/>
    <x v="4"/>
    <x v="4"/>
    <x v="2"/>
    <x v="2"/>
    <x v="97"/>
    <s v="Córdoba Shopping"/>
    <x v="3"/>
    <x v="8"/>
    <x v="0"/>
    <s v=""/>
    <x v="0"/>
    <x v="2"/>
    <n v="1587.18"/>
    <x v="0"/>
    <n v="1587.18"/>
    <s v="Delivery"/>
    <x v="0"/>
    <x v="2"/>
    <s v="Tarjeta"/>
    <x v="1"/>
    <x v="0"/>
    <n v="15"/>
    <x v="1"/>
    <s v="Happy Hour"/>
    <x v="0"/>
    <x v="1"/>
    <x v="2"/>
    <n v="10"/>
    <x v="2"/>
    <n v="44"/>
    <n v="43"/>
  </r>
  <r>
    <s v="VTA02121"/>
    <x v="88"/>
    <n v="30"/>
    <x v="4"/>
    <x v="4"/>
    <x v="2"/>
    <x v="2"/>
    <x v="562"/>
    <s v="Calle San Lorenzo 47"/>
    <x v="1"/>
    <x v="10"/>
    <x v="8"/>
    <s v="Grande"/>
    <x v="3"/>
    <x v="2"/>
    <n v="2022.46"/>
    <x v="2"/>
    <n v="2022.46"/>
    <s v="En tienda"/>
    <x v="0"/>
    <x v="0"/>
    <s v="Efectivo"/>
    <x v="0"/>
    <x v="1"/>
    <n v="0"/>
    <x v="3"/>
    <s v="Combo"/>
    <x v="5"/>
    <x v="0"/>
    <x v="1"/>
    <n v="7.7"/>
    <x v="3"/>
    <n v="13"/>
    <n v="12"/>
  </r>
  <r>
    <s v="VTA02454"/>
    <x v="88"/>
    <n v="30"/>
    <x v="4"/>
    <x v="4"/>
    <x v="2"/>
    <x v="2"/>
    <x v="503"/>
    <s v="Calle San Lorenzo 47"/>
    <x v="1"/>
    <x v="8"/>
    <x v="0"/>
    <s v=""/>
    <x v="0"/>
    <x v="4"/>
    <n v="1354.41"/>
    <x v="0"/>
    <n v="2708.82"/>
    <s v="Delivery"/>
    <x v="0"/>
    <x v="2"/>
    <s v="Tarjeta"/>
    <x v="1"/>
    <x v="1"/>
    <n v="0"/>
    <x v="1"/>
    <s v="Happy Hour"/>
    <x v="1"/>
    <x v="0"/>
    <x v="2"/>
    <n v="12.1"/>
    <x v="4"/>
    <n v="22"/>
    <n v="20"/>
  </r>
  <r>
    <s v="VTA02513"/>
    <x v="88"/>
    <n v="30"/>
    <x v="4"/>
    <x v="4"/>
    <x v="2"/>
    <x v="2"/>
    <x v="661"/>
    <s v="San Lorenzo 25, Nueva Córdoba"/>
    <x v="0"/>
    <x v="9"/>
    <x v="7"/>
    <s v=""/>
    <x v="0"/>
    <x v="3"/>
    <n v="2225.67"/>
    <x v="2"/>
    <n v="11128.35"/>
    <s v="En tienda"/>
    <x v="2"/>
    <x v="0"/>
    <s v="Efectivo"/>
    <x v="0"/>
    <x v="1"/>
    <n v="0"/>
    <x v="1"/>
    <s v="Happy Hour"/>
    <x v="4"/>
    <x v="2"/>
    <x v="2"/>
    <n v="10.6"/>
    <x v="2"/>
    <n v="49"/>
    <n v="44"/>
  </r>
  <r>
    <s v="VTA02613"/>
    <x v="88"/>
    <n v="30"/>
    <x v="4"/>
    <x v="4"/>
    <x v="2"/>
    <x v="2"/>
    <x v="455"/>
    <s v="Avenida Colón 608"/>
    <x v="2"/>
    <x v="10"/>
    <x v="8"/>
    <s v="Venti"/>
    <x v="4"/>
    <x v="2"/>
    <n v="1522.7"/>
    <x v="0"/>
    <n v="1522.7"/>
    <s v="Delivery"/>
    <x v="0"/>
    <x v="2"/>
    <s v="Efectivo"/>
    <x v="0"/>
    <x v="1"/>
    <n v="0"/>
    <x v="0"/>
    <s v="2x1"/>
    <x v="4"/>
    <x v="2"/>
    <x v="0"/>
    <n v="14.3"/>
    <x v="3"/>
    <n v="44"/>
    <n v="43"/>
  </r>
  <r>
    <s v="VTA02772"/>
    <x v="88"/>
    <n v="30"/>
    <x v="4"/>
    <x v="4"/>
    <x v="2"/>
    <x v="2"/>
    <x v="309"/>
    <s v="Córdoba Shopping"/>
    <x v="3"/>
    <x v="13"/>
    <x v="9"/>
    <s v="Tall"/>
    <x v="1"/>
    <x v="4"/>
    <n v="1724.85"/>
    <x v="0"/>
    <n v="3449.7"/>
    <s v="Take Away"/>
    <x v="0"/>
    <x v="1"/>
    <s v="Tarjeta"/>
    <x v="1"/>
    <x v="0"/>
    <n v="10"/>
    <x v="0"/>
    <s v="2x1"/>
    <x v="2"/>
    <x v="0"/>
    <x v="1"/>
    <n v="8.6"/>
    <x v="2"/>
    <n v="34"/>
    <n v="32"/>
  </r>
  <r>
    <s v="VTA02876"/>
    <x v="88"/>
    <n v="30"/>
    <x v="4"/>
    <x v="4"/>
    <x v="2"/>
    <x v="2"/>
    <x v="266"/>
    <s v="Avenida Colón 608"/>
    <x v="2"/>
    <x v="10"/>
    <x v="8"/>
    <s v="Grande"/>
    <x v="3"/>
    <x v="2"/>
    <n v="1883.2"/>
    <x v="0"/>
    <n v="1883.2"/>
    <s v="En tienda"/>
    <x v="0"/>
    <x v="0"/>
    <s v="App"/>
    <x v="2"/>
    <x v="0"/>
    <n v="15"/>
    <x v="3"/>
    <s v="Combo"/>
    <x v="3"/>
    <x v="0"/>
    <x v="2"/>
    <n v="10.7"/>
    <x v="4"/>
    <n v="39"/>
    <n v="38"/>
  </r>
  <r>
    <s v="VTA02907"/>
    <x v="88"/>
    <n v="30"/>
    <x v="4"/>
    <x v="4"/>
    <x v="2"/>
    <x v="2"/>
    <x v="692"/>
    <s v="Avenida Colón 608"/>
    <x v="2"/>
    <x v="16"/>
    <x v="4"/>
    <s v="Tall"/>
    <x v="1"/>
    <x v="1"/>
    <n v="1443.43"/>
    <x v="0"/>
    <n v="5773.72"/>
    <s v="Take Away"/>
    <x v="1"/>
    <x v="1"/>
    <s v="Tarjeta"/>
    <x v="1"/>
    <x v="1"/>
    <n v="0"/>
    <x v="0"/>
    <s v="2x1"/>
    <x v="5"/>
    <x v="2"/>
    <x v="2"/>
    <n v="10.199999999999999"/>
    <x v="4"/>
    <n v="33"/>
    <n v="29"/>
  </r>
  <r>
    <s v="VTA02910"/>
    <x v="88"/>
    <n v="30"/>
    <x v="4"/>
    <x v="4"/>
    <x v="2"/>
    <x v="2"/>
    <x v="129"/>
    <s v="Calle San Lorenzo 47"/>
    <x v="1"/>
    <x v="15"/>
    <x v="10"/>
    <s v=""/>
    <x v="0"/>
    <x v="2"/>
    <n v="1735.93"/>
    <x v="0"/>
    <n v="1735.93"/>
    <s v="En tienda"/>
    <x v="0"/>
    <x v="0"/>
    <s v="App"/>
    <x v="2"/>
    <x v="0"/>
    <n v="15"/>
    <x v="3"/>
    <s v="Combo"/>
    <x v="0"/>
    <x v="2"/>
    <x v="1"/>
    <n v="6.7"/>
    <x v="2"/>
    <n v="35"/>
    <n v="34"/>
  </r>
  <r>
    <s v="VTA03546"/>
    <x v="88"/>
    <n v="30"/>
    <x v="4"/>
    <x v="4"/>
    <x v="2"/>
    <x v="2"/>
    <x v="150"/>
    <s v="Avenida Colón 608"/>
    <x v="2"/>
    <x v="6"/>
    <x v="5"/>
    <s v=""/>
    <x v="0"/>
    <x v="4"/>
    <n v="1957.2"/>
    <x v="0"/>
    <n v="3914.4"/>
    <s v="En tienda"/>
    <x v="0"/>
    <x v="0"/>
    <s v="App"/>
    <x v="2"/>
    <x v="0"/>
    <n v="0"/>
    <x v="0"/>
    <s v="2x1"/>
    <x v="3"/>
    <x v="2"/>
    <x v="2"/>
    <n v="11.3"/>
    <x v="1"/>
    <n v="24"/>
    <n v="22"/>
  </r>
  <r>
    <s v="VTA03674"/>
    <x v="88"/>
    <n v="30"/>
    <x v="4"/>
    <x v="4"/>
    <x v="2"/>
    <x v="2"/>
    <x v="115"/>
    <s v="San Lorenzo 25, Nueva Córdoba"/>
    <x v="0"/>
    <x v="34"/>
    <x v="4"/>
    <s v="Grande"/>
    <x v="3"/>
    <x v="3"/>
    <n v="1565.39"/>
    <x v="0"/>
    <n v="7826.95"/>
    <s v="En tienda"/>
    <x v="1"/>
    <x v="0"/>
    <s v="Efectivo"/>
    <x v="0"/>
    <x v="1"/>
    <n v="0"/>
    <x v="2"/>
    <s v="Ninguna"/>
    <x v="0"/>
    <x v="0"/>
    <x v="1"/>
    <n v="8.6"/>
    <x v="0"/>
    <n v="35"/>
    <n v="30"/>
  </r>
  <r>
    <s v="VTA03931"/>
    <x v="88"/>
    <n v="30"/>
    <x v="4"/>
    <x v="4"/>
    <x v="2"/>
    <x v="2"/>
    <x v="739"/>
    <s v="San Lorenzo 25, Nueva Córdoba"/>
    <x v="0"/>
    <x v="8"/>
    <x v="0"/>
    <s v=""/>
    <x v="0"/>
    <x v="2"/>
    <n v="1044.57"/>
    <x v="0"/>
    <n v="1044.57"/>
    <s v="Delivery"/>
    <x v="0"/>
    <x v="2"/>
    <s v="App"/>
    <x v="2"/>
    <x v="0"/>
    <n v="10"/>
    <x v="0"/>
    <s v="2x1"/>
    <x v="1"/>
    <x v="0"/>
    <x v="3"/>
    <n v="2.4"/>
    <x v="2"/>
    <n v="34"/>
    <n v="33"/>
  </r>
  <r>
    <s v="VTA03978"/>
    <x v="88"/>
    <n v="30"/>
    <x v="4"/>
    <x v="4"/>
    <x v="2"/>
    <x v="2"/>
    <x v="316"/>
    <s v="Calle San Lorenzo 47"/>
    <x v="1"/>
    <x v="3"/>
    <x v="3"/>
    <s v=""/>
    <x v="0"/>
    <x v="4"/>
    <n v="1523.34"/>
    <x v="0"/>
    <n v="3046.68"/>
    <s v="En tienda"/>
    <x v="0"/>
    <x v="0"/>
    <s v="Efectivo"/>
    <x v="0"/>
    <x v="0"/>
    <n v="10"/>
    <x v="2"/>
    <s v="Ninguna"/>
    <x v="3"/>
    <x v="2"/>
    <x v="1"/>
    <n v="6.5"/>
    <x v="4"/>
    <n v="21"/>
    <n v="19"/>
  </r>
  <r>
    <s v="VTA04101"/>
    <x v="88"/>
    <n v="30"/>
    <x v="4"/>
    <x v="4"/>
    <x v="2"/>
    <x v="2"/>
    <x v="346"/>
    <s v="Calle San Lorenzo 47"/>
    <x v="1"/>
    <x v="28"/>
    <x v="2"/>
    <s v=""/>
    <x v="0"/>
    <x v="0"/>
    <n v="1380.18"/>
    <x v="0"/>
    <n v="4140.54"/>
    <s v="Take Away"/>
    <x v="0"/>
    <x v="1"/>
    <s v="Tarjeta"/>
    <x v="1"/>
    <x v="1"/>
    <n v="0"/>
    <x v="3"/>
    <s v="Combo"/>
    <x v="5"/>
    <x v="0"/>
    <x v="3"/>
    <n v="3.4"/>
    <x v="3"/>
    <n v="39"/>
    <n v="36"/>
  </r>
  <r>
    <s v="VTA04227"/>
    <x v="88"/>
    <n v="30"/>
    <x v="4"/>
    <x v="4"/>
    <x v="2"/>
    <x v="2"/>
    <x v="475"/>
    <s v="San Lorenzo 25, Nueva Córdoba"/>
    <x v="0"/>
    <x v="6"/>
    <x v="5"/>
    <s v=""/>
    <x v="0"/>
    <x v="0"/>
    <n v="1640.53"/>
    <x v="0"/>
    <n v="4921.59"/>
    <s v="En tienda"/>
    <x v="0"/>
    <x v="0"/>
    <s v="Tarjeta"/>
    <x v="1"/>
    <x v="0"/>
    <n v="15"/>
    <x v="3"/>
    <s v="Combo"/>
    <x v="4"/>
    <x v="2"/>
    <x v="0"/>
    <n v="14.8"/>
    <x v="3"/>
    <n v="10"/>
    <n v="7"/>
  </r>
  <r>
    <s v="VTA04240"/>
    <x v="88"/>
    <n v="30"/>
    <x v="4"/>
    <x v="4"/>
    <x v="2"/>
    <x v="2"/>
    <x v="110"/>
    <s v="Calle San Lorenzo 47"/>
    <x v="1"/>
    <x v="10"/>
    <x v="8"/>
    <s v="Grande"/>
    <x v="3"/>
    <x v="2"/>
    <n v="1901.32"/>
    <x v="0"/>
    <n v="1901.32"/>
    <s v="En tienda"/>
    <x v="0"/>
    <x v="0"/>
    <s v="Tarjeta"/>
    <x v="1"/>
    <x v="1"/>
    <n v="0"/>
    <x v="1"/>
    <s v="Happy Hour"/>
    <x v="1"/>
    <x v="0"/>
    <x v="1"/>
    <n v="5.3"/>
    <x v="0"/>
    <n v="29"/>
    <n v="28"/>
  </r>
  <r>
    <s v="VTA04242"/>
    <x v="88"/>
    <n v="30"/>
    <x v="4"/>
    <x v="4"/>
    <x v="2"/>
    <x v="2"/>
    <x v="699"/>
    <s v="Córdoba Shopping"/>
    <x v="3"/>
    <x v="3"/>
    <x v="3"/>
    <s v=""/>
    <x v="0"/>
    <x v="0"/>
    <n v="1300.83"/>
    <x v="0"/>
    <n v="3902.49"/>
    <s v="Delivery"/>
    <x v="0"/>
    <x v="2"/>
    <s v="Tarjeta"/>
    <x v="1"/>
    <x v="0"/>
    <n v="0"/>
    <x v="1"/>
    <s v="Happy Hour"/>
    <x v="5"/>
    <x v="0"/>
    <x v="2"/>
    <n v="10.8"/>
    <x v="1"/>
    <n v="46"/>
    <n v="43"/>
  </r>
  <r>
    <s v="VTA04244"/>
    <x v="88"/>
    <n v="30"/>
    <x v="4"/>
    <x v="4"/>
    <x v="2"/>
    <x v="2"/>
    <x v="443"/>
    <s v="Calle San Lorenzo 47"/>
    <x v="1"/>
    <x v="21"/>
    <x v="1"/>
    <s v=""/>
    <x v="0"/>
    <x v="4"/>
    <n v="785.13"/>
    <x v="1"/>
    <n v="1570.26"/>
    <s v="En tienda"/>
    <x v="0"/>
    <x v="0"/>
    <s v="Efectivo"/>
    <x v="0"/>
    <x v="1"/>
    <n v="0"/>
    <x v="1"/>
    <s v="Happy Hour"/>
    <x v="0"/>
    <x v="0"/>
    <x v="1"/>
    <n v="8.6999999999999993"/>
    <x v="3"/>
    <n v="14"/>
    <n v="12"/>
  </r>
  <r>
    <s v="VTA04385"/>
    <x v="88"/>
    <n v="30"/>
    <x v="4"/>
    <x v="4"/>
    <x v="2"/>
    <x v="2"/>
    <x v="445"/>
    <s v="Avenida Colón 608"/>
    <x v="2"/>
    <x v="0"/>
    <x v="0"/>
    <s v=""/>
    <x v="0"/>
    <x v="0"/>
    <n v="1485.56"/>
    <x v="0"/>
    <n v="4456.68"/>
    <s v="Delivery"/>
    <x v="0"/>
    <x v="2"/>
    <s v="App"/>
    <x v="2"/>
    <x v="1"/>
    <n v="0"/>
    <x v="0"/>
    <s v="2x1"/>
    <x v="1"/>
    <x v="1"/>
    <x v="1"/>
    <n v="6.4"/>
    <x v="3"/>
    <n v="22"/>
    <n v="19"/>
  </r>
  <r>
    <s v="VTA04460"/>
    <x v="88"/>
    <n v="30"/>
    <x v="4"/>
    <x v="4"/>
    <x v="2"/>
    <x v="2"/>
    <x v="796"/>
    <s v="San Lorenzo 25, Nueva Córdoba"/>
    <x v="0"/>
    <x v="10"/>
    <x v="8"/>
    <s v="Pequeño"/>
    <x v="2"/>
    <x v="3"/>
    <n v="1700.58"/>
    <x v="0"/>
    <n v="8502.9"/>
    <s v="En tienda"/>
    <x v="1"/>
    <x v="0"/>
    <s v="Efectivo"/>
    <x v="0"/>
    <x v="1"/>
    <n v="0"/>
    <x v="2"/>
    <s v="Ninguna"/>
    <x v="3"/>
    <x v="2"/>
    <x v="0"/>
    <n v="14.6"/>
    <x v="0"/>
    <n v="37"/>
    <n v="32"/>
  </r>
  <r>
    <s v="VTA04465"/>
    <x v="88"/>
    <n v="30"/>
    <x v="4"/>
    <x v="4"/>
    <x v="2"/>
    <x v="2"/>
    <x v="738"/>
    <s v="Córdoba Shopping"/>
    <x v="3"/>
    <x v="25"/>
    <x v="2"/>
    <s v=""/>
    <x v="0"/>
    <x v="4"/>
    <n v="1036.72"/>
    <x v="0"/>
    <n v="2073.44"/>
    <s v="Take Away"/>
    <x v="0"/>
    <x v="1"/>
    <s v="Tarjeta"/>
    <x v="1"/>
    <x v="1"/>
    <n v="0"/>
    <x v="3"/>
    <s v="Combo"/>
    <x v="0"/>
    <x v="2"/>
    <x v="1"/>
    <n v="7.5"/>
    <x v="2"/>
    <n v="24"/>
    <n v="22"/>
  </r>
  <r>
    <s v="VTA04504"/>
    <x v="88"/>
    <n v="30"/>
    <x v="4"/>
    <x v="4"/>
    <x v="2"/>
    <x v="2"/>
    <x v="307"/>
    <s v="San Lorenzo 25, Nueva Córdoba"/>
    <x v="0"/>
    <x v="3"/>
    <x v="3"/>
    <s v=""/>
    <x v="0"/>
    <x v="2"/>
    <n v="1188.23"/>
    <x v="0"/>
    <n v="1188.23"/>
    <s v="Delivery"/>
    <x v="0"/>
    <x v="2"/>
    <s v="Efectivo"/>
    <x v="0"/>
    <x v="1"/>
    <n v="0"/>
    <x v="1"/>
    <s v="Happy Hour"/>
    <x v="3"/>
    <x v="1"/>
    <x v="1"/>
    <n v="5"/>
    <x v="0"/>
    <n v="16"/>
    <n v="15"/>
  </r>
  <r>
    <s v="VTA04583"/>
    <x v="88"/>
    <n v="30"/>
    <x v="4"/>
    <x v="4"/>
    <x v="2"/>
    <x v="2"/>
    <x v="490"/>
    <s v="Calle San Lorenzo 47"/>
    <x v="1"/>
    <x v="10"/>
    <x v="8"/>
    <s v="Pequeño"/>
    <x v="2"/>
    <x v="2"/>
    <n v="1782.67"/>
    <x v="0"/>
    <n v="1782.67"/>
    <s v="En tienda"/>
    <x v="0"/>
    <x v="0"/>
    <s v="Tarjeta"/>
    <x v="1"/>
    <x v="1"/>
    <n v="0"/>
    <x v="3"/>
    <s v="Combo"/>
    <x v="3"/>
    <x v="2"/>
    <x v="3"/>
    <n v="3.1"/>
    <x v="4"/>
    <n v="49"/>
    <n v="48"/>
  </r>
  <r>
    <s v="VTA04625"/>
    <x v="88"/>
    <n v="30"/>
    <x v="4"/>
    <x v="4"/>
    <x v="2"/>
    <x v="2"/>
    <x v="475"/>
    <s v="San Lorenzo 25, Nueva Córdoba"/>
    <x v="0"/>
    <x v="27"/>
    <x v="10"/>
    <s v=""/>
    <x v="0"/>
    <x v="1"/>
    <n v="1810.81"/>
    <x v="0"/>
    <n v="7243.24"/>
    <s v="Delivery"/>
    <x v="1"/>
    <x v="2"/>
    <s v="App"/>
    <x v="2"/>
    <x v="0"/>
    <n v="0"/>
    <x v="0"/>
    <s v="2x1"/>
    <x v="5"/>
    <x v="0"/>
    <x v="3"/>
    <n v="4.9000000000000004"/>
    <x v="0"/>
    <n v="30"/>
    <n v="26"/>
  </r>
  <r>
    <s v="VTA04630"/>
    <x v="88"/>
    <n v="30"/>
    <x v="4"/>
    <x v="4"/>
    <x v="2"/>
    <x v="2"/>
    <x v="270"/>
    <s v="Avenida Colón 608"/>
    <x v="2"/>
    <x v="6"/>
    <x v="5"/>
    <s v=""/>
    <x v="0"/>
    <x v="3"/>
    <n v="1904.48"/>
    <x v="0"/>
    <n v="9522.4"/>
    <s v="Take Away"/>
    <x v="1"/>
    <x v="1"/>
    <s v="App"/>
    <x v="2"/>
    <x v="0"/>
    <n v="10"/>
    <x v="0"/>
    <s v="2x1"/>
    <x v="5"/>
    <x v="2"/>
    <x v="1"/>
    <n v="5.6"/>
    <x v="0"/>
    <n v="22"/>
    <n v="17"/>
  </r>
  <r>
    <s v="VTA04816"/>
    <x v="88"/>
    <n v="30"/>
    <x v="4"/>
    <x v="4"/>
    <x v="2"/>
    <x v="2"/>
    <x v="387"/>
    <s v="San Lorenzo 25, Nueva Córdoba"/>
    <x v="0"/>
    <x v="3"/>
    <x v="3"/>
    <s v=""/>
    <x v="0"/>
    <x v="2"/>
    <n v="1116.3"/>
    <x v="0"/>
    <n v="1116.3"/>
    <s v="Take Away"/>
    <x v="0"/>
    <x v="1"/>
    <s v="Efectivo"/>
    <x v="0"/>
    <x v="1"/>
    <n v="0"/>
    <x v="2"/>
    <s v="Ninguna"/>
    <x v="5"/>
    <x v="2"/>
    <x v="3"/>
    <n v="2"/>
    <x v="4"/>
    <n v="26"/>
    <n v="25"/>
  </r>
  <r>
    <s v="VTA00013"/>
    <x v="89"/>
    <n v="31"/>
    <x v="5"/>
    <x v="5"/>
    <x v="2"/>
    <x v="2"/>
    <x v="635"/>
    <s v="Avenida Colón 608"/>
    <x v="2"/>
    <x v="22"/>
    <x v="9"/>
    <s v="Pequeño"/>
    <x v="2"/>
    <x v="1"/>
    <n v="1692.3"/>
    <x v="0"/>
    <n v="6769.2"/>
    <s v="Delivery"/>
    <x v="1"/>
    <x v="2"/>
    <s v="Efectivo"/>
    <x v="0"/>
    <x v="1"/>
    <n v="0"/>
    <x v="2"/>
    <s v="Ninguna"/>
    <x v="0"/>
    <x v="2"/>
    <x v="0"/>
    <n v="13.8"/>
    <x v="2"/>
    <n v="22"/>
    <n v="18"/>
  </r>
  <r>
    <s v="VTA00114"/>
    <x v="89"/>
    <n v="31"/>
    <x v="5"/>
    <x v="5"/>
    <x v="2"/>
    <x v="2"/>
    <x v="677"/>
    <s v="Córdoba Shopping"/>
    <x v="3"/>
    <x v="9"/>
    <x v="7"/>
    <s v=""/>
    <x v="0"/>
    <x v="1"/>
    <n v="2760.16"/>
    <x v="2"/>
    <n v="11040.64"/>
    <s v="Take Away"/>
    <x v="2"/>
    <x v="1"/>
    <s v="Tarjeta"/>
    <x v="1"/>
    <x v="0"/>
    <n v="10"/>
    <x v="1"/>
    <s v="Happy Hour"/>
    <x v="2"/>
    <x v="0"/>
    <x v="2"/>
    <n v="12.4"/>
    <x v="4"/>
    <n v="32"/>
    <n v="28"/>
  </r>
  <r>
    <s v="VTA00446"/>
    <x v="89"/>
    <n v="31"/>
    <x v="5"/>
    <x v="5"/>
    <x v="2"/>
    <x v="2"/>
    <x v="468"/>
    <s v="Calle San Lorenzo 47"/>
    <x v="1"/>
    <x v="3"/>
    <x v="3"/>
    <s v=""/>
    <x v="0"/>
    <x v="0"/>
    <n v="1412.84"/>
    <x v="0"/>
    <n v="4238.5200000000004"/>
    <s v="En tienda"/>
    <x v="0"/>
    <x v="0"/>
    <s v="App"/>
    <x v="2"/>
    <x v="0"/>
    <n v="0"/>
    <x v="2"/>
    <s v="Ninguna"/>
    <x v="1"/>
    <x v="1"/>
    <x v="0"/>
    <n v="13.3"/>
    <x v="4"/>
    <n v="47"/>
    <n v="44"/>
  </r>
  <r>
    <s v="VTA00585"/>
    <x v="89"/>
    <n v="31"/>
    <x v="5"/>
    <x v="5"/>
    <x v="2"/>
    <x v="2"/>
    <x v="240"/>
    <s v="Avenida Colón 608"/>
    <x v="2"/>
    <x v="21"/>
    <x v="1"/>
    <s v=""/>
    <x v="0"/>
    <x v="4"/>
    <n v="1173.26"/>
    <x v="0"/>
    <n v="2346.52"/>
    <s v="Delivery"/>
    <x v="0"/>
    <x v="2"/>
    <s v="Tarjeta"/>
    <x v="1"/>
    <x v="1"/>
    <n v="0"/>
    <x v="0"/>
    <s v="2x1"/>
    <x v="4"/>
    <x v="0"/>
    <x v="1"/>
    <n v="5"/>
    <x v="0"/>
    <n v="20"/>
    <n v="18"/>
  </r>
  <r>
    <s v="VTA00600"/>
    <x v="89"/>
    <n v="31"/>
    <x v="5"/>
    <x v="5"/>
    <x v="2"/>
    <x v="2"/>
    <x v="257"/>
    <s v="Avenida Colón 608"/>
    <x v="2"/>
    <x v="23"/>
    <x v="10"/>
    <s v=""/>
    <x v="0"/>
    <x v="0"/>
    <n v="1970.35"/>
    <x v="0"/>
    <n v="5911.05"/>
    <s v="Take Away"/>
    <x v="1"/>
    <x v="1"/>
    <s v="Efectivo"/>
    <x v="0"/>
    <x v="1"/>
    <n v="0"/>
    <x v="2"/>
    <s v="Ninguna"/>
    <x v="3"/>
    <x v="2"/>
    <x v="0"/>
    <n v="13.2"/>
    <x v="2"/>
    <n v="43"/>
    <n v="40"/>
  </r>
  <r>
    <s v="VTA00695"/>
    <x v="89"/>
    <n v="31"/>
    <x v="5"/>
    <x v="5"/>
    <x v="2"/>
    <x v="2"/>
    <x v="318"/>
    <s v="San Lorenzo 25, Nueva Córdoba"/>
    <x v="0"/>
    <x v="34"/>
    <x v="4"/>
    <s v="Tall"/>
    <x v="1"/>
    <x v="1"/>
    <n v="1720.34"/>
    <x v="0"/>
    <n v="6881.36"/>
    <s v="Take Away"/>
    <x v="1"/>
    <x v="1"/>
    <s v="Efectivo"/>
    <x v="0"/>
    <x v="1"/>
    <n v="0"/>
    <x v="3"/>
    <s v="Combo"/>
    <x v="1"/>
    <x v="2"/>
    <x v="3"/>
    <n v="3.8"/>
    <x v="4"/>
    <n v="25"/>
    <n v="21"/>
  </r>
  <r>
    <s v="VTA00850"/>
    <x v="89"/>
    <n v="31"/>
    <x v="5"/>
    <x v="5"/>
    <x v="2"/>
    <x v="2"/>
    <x v="351"/>
    <s v="Avenida Colón 608"/>
    <x v="2"/>
    <x v="19"/>
    <x v="7"/>
    <s v=""/>
    <x v="0"/>
    <x v="3"/>
    <n v="2243"/>
    <x v="2"/>
    <n v="11215"/>
    <s v="En tienda"/>
    <x v="2"/>
    <x v="0"/>
    <s v="Efectivo"/>
    <x v="0"/>
    <x v="0"/>
    <n v="0"/>
    <x v="3"/>
    <s v="Combo"/>
    <x v="5"/>
    <x v="1"/>
    <x v="0"/>
    <n v="13.7"/>
    <x v="3"/>
    <n v="30"/>
    <n v="25"/>
  </r>
  <r>
    <s v="VTA00955"/>
    <x v="89"/>
    <n v="31"/>
    <x v="5"/>
    <x v="5"/>
    <x v="2"/>
    <x v="2"/>
    <x v="724"/>
    <s v="Avenida Colón 608"/>
    <x v="2"/>
    <x v="10"/>
    <x v="8"/>
    <s v="Pequeño"/>
    <x v="2"/>
    <x v="4"/>
    <n v="1821.47"/>
    <x v="0"/>
    <n v="3642.94"/>
    <s v="Delivery"/>
    <x v="0"/>
    <x v="2"/>
    <s v="Tarjeta"/>
    <x v="1"/>
    <x v="0"/>
    <n v="0"/>
    <x v="2"/>
    <s v="Ninguna"/>
    <x v="1"/>
    <x v="0"/>
    <x v="1"/>
    <n v="8.6"/>
    <x v="0"/>
    <n v="17"/>
    <n v="15"/>
  </r>
  <r>
    <s v="VTA01141"/>
    <x v="89"/>
    <n v="31"/>
    <x v="5"/>
    <x v="5"/>
    <x v="2"/>
    <x v="2"/>
    <x v="86"/>
    <s v="Calle San Lorenzo 47"/>
    <x v="1"/>
    <x v="21"/>
    <x v="1"/>
    <s v=""/>
    <x v="0"/>
    <x v="2"/>
    <n v="1132.3900000000001"/>
    <x v="0"/>
    <n v="1132.3900000000001"/>
    <s v="En tienda"/>
    <x v="0"/>
    <x v="0"/>
    <s v="Efectivo"/>
    <x v="0"/>
    <x v="1"/>
    <n v="0"/>
    <x v="3"/>
    <s v="Combo"/>
    <x v="3"/>
    <x v="0"/>
    <x v="1"/>
    <n v="5.5"/>
    <x v="2"/>
    <n v="18"/>
    <n v="17"/>
  </r>
  <r>
    <s v="VTA01210"/>
    <x v="89"/>
    <n v="31"/>
    <x v="5"/>
    <x v="5"/>
    <x v="2"/>
    <x v="2"/>
    <x v="656"/>
    <s v="Calle San Lorenzo 47"/>
    <x v="1"/>
    <x v="7"/>
    <x v="6"/>
    <s v=""/>
    <x v="0"/>
    <x v="2"/>
    <n v="2856.13"/>
    <x v="2"/>
    <n v="2856.13"/>
    <s v="En tienda"/>
    <x v="0"/>
    <x v="0"/>
    <s v="Tarjeta"/>
    <x v="1"/>
    <x v="1"/>
    <n v="0"/>
    <x v="1"/>
    <s v="Happy Hour"/>
    <x v="2"/>
    <x v="0"/>
    <x v="2"/>
    <n v="12.2"/>
    <x v="0"/>
    <n v="36"/>
    <n v="35"/>
  </r>
  <r>
    <s v="VTA01309"/>
    <x v="89"/>
    <n v="31"/>
    <x v="5"/>
    <x v="5"/>
    <x v="2"/>
    <x v="2"/>
    <x v="272"/>
    <s v="Calle San Lorenzo 47"/>
    <x v="1"/>
    <x v="6"/>
    <x v="5"/>
    <s v=""/>
    <x v="0"/>
    <x v="0"/>
    <n v="2069.65"/>
    <x v="2"/>
    <n v="6208.95"/>
    <s v="En tienda"/>
    <x v="1"/>
    <x v="0"/>
    <s v="Tarjeta"/>
    <x v="1"/>
    <x v="0"/>
    <n v="10"/>
    <x v="1"/>
    <s v="Happy Hour"/>
    <x v="1"/>
    <x v="0"/>
    <x v="1"/>
    <n v="8.4"/>
    <x v="2"/>
    <n v="42"/>
    <n v="39"/>
  </r>
  <r>
    <s v="VTA01484"/>
    <x v="89"/>
    <n v="31"/>
    <x v="5"/>
    <x v="5"/>
    <x v="2"/>
    <x v="2"/>
    <x v="688"/>
    <s v="San Lorenzo 25, Nueva Córdoba"/>
    <x v="0"/>
    <x v="21"/>
    <x v="1"/>
    <s v=""/>
    <x v="0"/>
    <x v="3"/>
    <n v="1101.9100000000001"/>
    <x v="0"/>
    <n v="5509.55"/>
    <s v="Delivery"/>
    <x v="1"/>
    <x v="2"/>
    <s v="App"/>
    <x v="2"/>
    <x v="1"/>
    <n v="0"/>
    <x v="3"/>
    <s v="Combo"/>
    <x v="1"/>
    <x v="2"/>
    <x v="1"/>
    <n v="9.8000000000000007"/>
    <x v="3"/>
    <n v="43"/>
    <n v="38"/>
  </r>
  <r>
    <s v="VTA01502"/>
    <x v="89"/>
    <n v="31"/>
    <x v="5"/>
    <x v="5"/>
    <x v="2"/>
    <x v="2"/>
    <x v="737"/>
    <s v="Córdoba Shopping"/>
    <x v="3"/>
    <x v="3"/>
    <x v="3"/>
    <s v=""/>
    <x v="0"/>
    <x v="2"/>
    <n v="1488.91"/>
    <x v="0"/>
    <n v="1488.91"/>
    <s v="Take Away"/>
    <x v="0"/>
    <x v="1"/>
    <s v="Efectivo"/>
    <x v="0"/>
    <x v="0"/>
    <n v="10"/>
    <x v="1"/>
    <s v="Happy Hour"/>
    <x v="3"/>
    <x v="2"/>
    <x v="2"/>
    <n v="10.3"/>
    <x v="4"/>
    <n v="11"/>
    <n v="10"/>
  </r>
  <r>
    <s v="VTA01631"/>
    <x v="89"/>
    <n v="31"/>
    <x v="5"/>
    <x v="5"/>
    <x v="2"/>
    <x v="2"/>
    <x v="595"/>
    <s v="San Lorenzo 25, Nueva Córdoba"/>
    <x v="0"/>
    <x v="3"/>
    <x v="3"/>
    <s v=""/>
    <x v="0"/>
    <x v="0"/>
    <n v="1550.18"/>
    <x v="0"/>
    <n v="4650.54"/>
    <s v="Take Away"/>
    <x v="0"/>
    <x v="1"/>
    <s v="App"/>
    <x v="2"/>
    <x v="0"/>
    <n v="10"/>
    <x v="3"/>
    <s v="Combo"/>
    <x v="5"/>
    <x v="2"/>
    <x v="0"/>
    <n v="13"/>
    <x v="3"/>
    <n v="42"/>
    <n v="39"/>
  </r>
  <r>
    <s v="VTA01655"/>
    <x v="89"/>
    <n v="31"/>
    <x v="5"/>
    <x v="5"/>
    <x v="2"/>
    <x v="2"/>
    <x v="456"/>
    <s v="Córdoba Shopping"/>
    <x v="3"/>
    <x v="19"/>
    <x v="7"/>
    <s v=""/>
    <x v="0"/>
    <x v="0"/>
    <n v="2997.61"/>
    <x v="2"/>
    <n v="8992.83"/>
    <s v="Delivery"/>
    <x v="1"/>
    <x v="2"/>
    <s v="Efectivo"/>
    <x v="0"/>
    <x v="1"/>
    <n v="0"/>
    <x v="3"/>
    <s v="Combo"/>
    <x v="1"/>
    <x v="0"/>
    <x v="3"/>
    <n v="3.2"/>
    <x v="3"/>
    <n v="36"/>
    <n v="33"/>
  </r>
  <r>
    <s v="VTA01746"/>
    <x v="89"/>
    <n v="31"/>
    <x v="5"/>
    <x v="5"/>
    <x v="2"/>
    <x v="2"/>
    <x v="619"/>
    <s v="Córdoba Shopping"/>
    <x v="3"/>
    <x v="7"/>
    <x v="6"/>
    <s v=""/>
    <x v="0"/>
    <x v="0"/>
    <n v="2966.34"/>
    <x v="2"/>
    <n v="8899.02"/>
    <s v="Delivery"/>
    <x v="1"/>
    <x v="2"/>
    <s v="Tarjeta"/>
    <x v="1"/>
    <x v="0"/>
    <n v="0"/>
    <x v="3"/>
    <s v="Combo"/>
    <x v="5"/>
    <x v="1"/>
    <x v="3"/>
    <n v="4.5999999999999996"/>
    <x v="1"/>
    <n v="46"/>
    <n v="43"/>
  </r>
  <r>
    <s v="VTA01833"/>
    <x v="89"/>
    <n v="31"/>
    <x v="5"/>
    <x v="5"/>
    <x v="2"/>
    <x v="2"/>
    <x v="342"/>
    <s v="Córdoba Shopping"/>
    <x v="3"/>
    <x v="1"/>
    <x v="1"/>
    <s v=""/>
    <x v="0"/>
    <x v="4"/>
    <n v="985.79"/>
    <x v="1"/>
    <n v="1971.58"/>
    <s v="Take Away"/>
    <x v="0"/>
    <x v="1"/>
    <s v="Efectivo"/>
    <x v="0"/>
    <x v="0"/>
    <n v="15"/>
    <x v="0"/>
    <s v="2x1"/>
    <x v="0"/>
    <x v="2"/>
    <x v="2"/>
    <n v="10.3"/>
    <x v="3"/>
    <n v="18"/>
    <n v="16"/>
  </r>
  <r>
    <s v="VTA02014"/>
    <x v="89"/>
    <n v="31"/>
    <x v="5"/>
    <x v="5"/>
    <x v="2"/>
    <x v="2"/>
    <x v="270"/>
    <s v="Avenida Colón 608"/>
    <x v="2"/>
    <x v="6"/>
    <x v="5"/>
    <s v=""/>
    <x v="0"/>
    <x v="1"/>
    <n v="2163.85"/>
    <x v="2"/>
    <n v="8655.4"/>
    <s v="Delivery"/>
    <x v="1"/>
    <x v="2"/>
    <s v="App"/>
    <x v="2"/>
    <x v="0"/>
    <n v="10"/>
    <x v="3"/>
    <s v="Combo"/>
    <x v="3"/>
    <x v="2"/>
    <x v="2"/>
    <n v="12.8"/>
    <x v="1"/>
    <n v="23"/>
    <n v="19"/>
  </r>
  <r>
    <s v="VTA02025"/>
    <x v="89"/>
    <n v="31"/>
    <x v="5"/>
    <x v="5"/>
    <x v="2"/>
    <x v="2"/>
    <x v="11"/>
    <s v="Córdoba Shopping"/>
    <x v="3"/>
    <x v="35"/>
    <x v="9"/>
    <s v="Venti"/>
    <x v="4"/>
    <x v="4"/>
    <n v="1678.98"/>
    <x v="0"/>
    <n v="3357.96"/>
    <s v="En tienda"/>
    <x v="0"/>
    <x v="0"/>
    <s v="Tarjeta"/>
    <x v="1"/>
    <x v="1"/>
    <n v="0"/>
    <x v="1"/>
    <s v="Happy Hour"/>
    <x v="5"/>
    <x v="0"/>
    <x v="1"/>
    <n v="7.3"/>
    <x v="1"/>
    <n v="29"/>
    <n v="27"/>
  </r>
  <r>
    <s v="VTA02148"/>
    <x v="89"/>
    <n v="31"/>
    <x v="5"/>
    <x v="5"/>
    <x v="2"/>
    <x v="2"/>
    <x v="10"/>
    <s v="Calle San Lorenzo 47"/>
    <x v="1"/>
    <x v="13"/>
    <x v="9"/>
    <s v="Pequeño"/>
    <x v="2"/>
    <x v="3"/>
    <n v="1353.38"/>
    <x v="0"/>
    <n v="6766.9"/>
    <s v="Delivery"/>
    <x v="1"/>
    <x v="2"/>
    <s v="Tarjeta"/>
    <x v="1"/>
    <x v="1"/>
    <n v="0"/>
    <x v="1"/>
    <s v="Happy Hour"/>
    <x v="4"/>
    <x v="2"/>
    <x v="0"/>
    <n v="13.4"/>
    <x v="4"/>
    <n v="16"/>
    <n v="11"/>
  </r>
  <r>
    <s v="VTA02163"/>
    <x v="89"/>
    <n v="31"/>
    <x v="5"/>
    <x v="5"/>
    <x v="2"/>
    <x v="2"/>
    <x v="215"/>
    <s v="Córdoba Shopping"/>
    <x v="3"/>
    <x v="6"/>
    <x v="5"/>
    <s v=""/>
    <x v="0"/>
    <x v="2"/>
    <n v="1861.47"/>
    <x v="0"/>
    <n v="1861.47"/>
    <s v="En tienda"/>
    <x v="0"/>
    <x v="0"/>
    <s v="Tarjeta"/>
    <x v="1"/>
    <x v="0"/>
    <n v="10"/>
    <x v="2"/>
    <s v="Ninguna"/>
    <x v="0"/>
    <x v="2"/>
    <x v="1"/>
    <n v="9.3000000000000007"/>
    <x v="2"/>
    <n v="17"/>
    <n v="16"/>
  </r>
  <r>
    <s v="VTA02176"/>
    <x v="89"/>
    <n v="31"/>
    <x v="5"/>
    <x v="5"/>
    <x v="2"/>
    <x v="2"/>
    <x v="672"/>
    <s v="Avenida Colón 608"/>
    <x v="2"/>
    <x v="10"/>
    <x v="8"/>
    <s v="Pequeño"/>
    <x v="2"/>
    <x v="4"/>
    <n v="1578.05"/>
    <x v="0"/>
    <n v="3156.1"/>
    <s v="Take Away"/>
    <x v="0"/>
    <x v="1"/>
    <s v="Efectivo"/>
    <x v="0"/>
    <x v="0"/>
    <n v="15"/>
    <x v="1"/>
    <s v="Happy Hour"/>
    <x v="3"/>
    <x v="2"/>
    <x v="2"/>
    <n v="10.6"/>
    <x v="2"/>
    <n v="32"/>
    <n v="30"/>
  </r>
  <r>
    <s v="VTA02232"/>
    <x v="89"/>
    <n v="31"/>
    <x v="5"/>
    <x v="5"/>
    <x v="2"/>
    <x v="2"/>
    <x v="3"/>
    <s v="Calle San Lorenzo 47"/>
    <x v="1"/>
    <x v="26"/>
    <x v="9"/>
    <s v="Pequeño"/>
    <x v="2"/>
    <x v="0"/>
    <n v="1665.8"/>
    <x v="0"/>
    <n v="4997.3999999999996"/>
    <s v="En tienda"/>
    <x v="0"/>
    <x v="0"/>
    <s v="App"/>
    <x v="2"/>
    <x v="0"/>
    <n v="0"/>
    <x v="1"/>
    <s v="Happy Hour"/>
    <x v="5"/>
    <x v="1"/>
    <x v="3"/>
    <n v="4.0999999999999996"/>
    <x v="2"/>
    <n v="36"/>
    <n v="33"/>
  </r>
  <r>
    <s v="VTA02283"/>
    <x v="89"/>
    <n v="31"/>
    <x v="5"/>
    <x v="5"/>
    <x v="2"/>
    <x v="2"/>
    <x v="342"/>
    <s v="Avenida Colón 608"/>
    <x v="2"/>
    <x v="1"/>
    <x v="1"/>
    <s v=""/>
    <x v="0"/>
    <x v="0"/>
    <n v="1000.54"/>
    <x v="0"/>
    <n v="3001.62"/>
    <s v="Delivery"/>
    <x v="0"/>
    <x v="2"/>
    <s v="Tarjeta"/>
    <x v="1"/>
    <x v="1"/>
    <n v="0"/>
    <x v="0"/>
    <s v="2x1"/>
    <x v="3"/>
    <x v="1"/>
    <x v="0"/>
    <n v="13.5"/>
    <x v="4"/>
    <n v="20"/>
    <n v="17"/>
  </r>
  <r>
    <s v="VTA02506"/>
    <x v="89"/>
    <n v="31"/>
    <x v="5"/>
    <x v="5"/>
    <x v="2"/>
    <x v="2"/>
    <x v="729"/>
    <s v="San Lorenzo 25, Nueva Córdoba"/>
    <x v="0"/>
    <x v="0"/>
    <x v="0"/>
    <s v=""/>
    <x v="0"/>
    <x v="0"/>
    <n v="1250.57"/>
    <x v="0"/>
    <n v="3751.71"/>
    <s v="Delivery"/>
    <x v="0"/>
    <x v="2"/>
    <s v="Tarjeta"/>
    <x v="1"/>
    <x v="0"/>
    <n v="10"/>
    <x v="0"/>
    <s v="2x1"/>
    <x v="2"/>
    <x v="1"/>
    <x v="1"/>
    <n v="7.3"/>
    <x v="2"/>
    <n v="36"/>
    <n v="33"/>
  </r>
  <r>
    <s v="VTA02581"/>
    <x v="89"/>
    <n v="31"/>
    <x v="5"/>
    <x v="5"/>
    <x v="2"/>
    <x v="2"/>
    <x v="416"/>
    <s v="Avenida Colón 608"/>
    <x v="2"/>
    <x v="23"/>
    <x v="10"/>
    <s v=""/>
    <x v="0"/>
    <x v="1"/>
    <n v="1806.82"/>
    <x v="0"/>
    <n v="7227.28"/>
    <s v="Delivery"/>
    <x v="1"/>
    <x v="2"/>
    <s v="App"/>
    <x v="2"/>
    <x v="1"/>
    <n v="0"/>
    <x v="1"/>
    <s v="Happy Hour"/>
    <x v="0"/>
    <x v="0"/>
    <x v="0"/>
    <n v="13.3"/>
    <x v="1"/>
    <n v="24"/>
    <n v="20"/>
  </r>
  <r>
    <s v="VTA02618"/>
    <x v="89"/>
    <n v="31"/>
    <x v="5"/>
    <x v="5"/>
    <x v="2"/>
    <x v="2"/>
    <x v="327"/>
    <s v="Calle San Lorenzo 47"/>
    <x v="1"/>
    <x v="0"/>
    <x v="0"/>
    <s v=""/>
    <x v="0"/>
    <x v="1"/>
    <n v="1028.54"/>
    <x v="0"/>
    <n v="4114.16"/>
    <s v="En tienda"/>
    <x v="0"/>
    <x v="0"/>
    <s v="Tarjeta"/>
    <x v="1"/>
    <x v="1"/>
    <n v="0"/>
    <x v="3"/>
    <s v="Combo"/>
    <x v="1"/>
    <x v="2"/>
    <x v="1"/>
    <n v="6.1"/>
    <x v="4"/>
    <n v="12"/>
    <n v="8"/>
  </r>
  <r>
    <s v="VTA02656"/>
    <x v="89"/>
    <n v="31"/>
    <x v="5"/>
    <x v="5"/>
    <x v="2"/>
    <x v="2"/>
    <x v="195"/>
    <s v="Córdoba Shopping"/>
    <x v="3"/>
    <x v="14"/>
    <x v="6"/>
    <s v=""/>
    <x v="0"/>
    <x v="0"/>
    <n v="3444.71"/>
    <x v="3"/>
    <n v="10334.129999999999"/>
    <s v="Take Away"/>
    <x v="2"/>
    <x v="1"/>
    <s v="App"/>
    <x v="2"/>
    <x v="1"/>
    <n v="0"/>
    <x v="3"/>
    <s v="Combo"/>
    <x v="0"/>
    <x v="1"/>
    <x v="1"/>
    <n v="8"/>
    <x v="2"/>
    <n v="50"/>
    <n v="47"/>
  </r>
  <r>
    <s v="VTA02752"/>
    <x v="89"/>
    <n v="31"/>
    <x v="5"/>
    <x v="5"/>
    <x v="2"/>
    <x v="2"/>
    <x v="142"/>
    <s v="Avenida Colón 608"/>
    <x v="2"/>
    <x v="1"/>
    <x v="1"/>
    <s v=""/>
    <x v="0"/>
    <x v="3"/>
    <n v="772.43"/>
    <x v="1"/>
    <n v="3862.15"/>
    <s v="Take Away"/>
    <x v="0"/>
    <x v="1"/>
    <s v="Efectivo"/>
    <x v="0"/>
    <x v="0"/>
    <n v="0"/>
    <x v="0"/>
    <s v="2x1"/>
    <x v="0"/>
    <x v="1"/>
    <x v="3"/>
    <n v="4.7"/>
    <x v="2"/>
    <n v="16"/>
    <n v="11"/>
  </r>
  <r>
    <s v="VTA02765"/>
    <x v="89"/>
    <n v="31"/>
    <x v="5"/>
    <x v="5"/>
    <x v="2"/>
    <x v="2"/>
    <x v="768"/>
    <s v="Calle San Lorenzo 47"/>
    <x v="1"/>
    <x v="32"/>
    <x v="9"/>
    <s v="Grande"/>
    <x v="3"/>
    <x v="0"/>
    <n v="1526.48"/>
    <x v="0"/>
    <n v="4579.4399999999996"/>
    <s v="En tienda"/>
    <x v="0"/>
    <x v="0"/>
    <s v="Efectivo"/>
    <x v="0"/>
    <x v="1"/>
    <n v="0"/>
    <x v="0"/>
    <s v="2x1"/>
    <x v="4"/>
    <x v="2"/>
    <x v="2"/>
    <n v="11.7"/>
    <x v="0"/>
    <n v="21"/>
    <n v="18"/>
  </r>
  <r>
    <s v="VTA02827"/>
    <x v="89"/>
    <n v="31"/>
    <x v="5"/>
    <x v="5"/>
    <x v="2"/>
    <x v="2"/>
    <x v="273"/>
    <s v="Córdoba Shopping"/>
    <x v="3"/>
    <x v="25"/>
    <x v="2"/>
    <s v=""/>
    <x v="0"/>
    <x v="2"/>
    <n v="1409.17"/>
    <x v="0"/>
    <n v="1409.17"/>
    <s v="En tienda"/>
    <x v="0"/>
    <x v="0"/>
    <s v="App"/>
    <x v="2"/>
    <x v="1"/>
    <n v="0"/>
    <x v="3"/>
    <s v="Combo"/>
    <x v="0"/>
    <x v="1"/>
    <x v="1"/>
    <n v="6.7"/>
    <x v="2"/>
    <n v="42"/>
    <n v="41"/>
  </r>
  <r>
    <s v="VTA02933"/>
    <x v="89"/>
    <n v="31"/>
    <x v="5"/>
    <x v="5"/>
    <x v="2"/>
    <x v="2"/>
    <x v="241"/>
    <s v="Avenida Colón 608"/>
    <x v="2"/>
    <x v="19"/>
    <x v="7"/>
    <s v=""/>
    <x v="0"/>
    <x v="3"/>
    <n v="2761.52"/>
    <x v="2"/>
    <n v="13807.6"/>
    <s v="Take Away"/>
    <x v="2"/>
    <x v="1"/>
    <s v="Tarjeta"/>
    <x v="1"/>
    <x v="0"/>
    <n v="0"/>
    <x v="0"/>
    <s v="2x1"/>
    <x v="1"/>
    <x v="2"/>
    <x v="0"/>
    <n v="14.9"/>
    <x v="4"/>
    <n v="39"/>
    <n v="34"/>
  </r>
  <r>
    <s v="VTA03266"/>
    <x v="89"/>
    <n v="31"/>
    <x v="5"/>
    <x v="5"/>
    <x v="2"/>
    <x v="2"/>
    <x v="158"/>
    <s v="San Lorenzo 25, Nueva Córdoba"/>
    <x v="0"/>
    <x v="5"/>
    <x v="4"/>
    <s v="Grande"/>
    <x v="3"/>
    <x v="2"/>
    <n v="1437.67"/>
    <x v="0"/>
    <n v="1437.67"/>
    <s v="Delivery"/>
    <x v="0"/>
    <x v="2"/>
    <s v="Tarjeta"/>
    <x v="1"/>
    <x v="0"/>
    <n v="15"/>
    <x v="3"/>
    <s v="Combo"/>
    <x v="1"/>
    <x v="0"/>
    <x v="0"/>
    <n v="13.4"/>
    <x v="0"/>
    <n v="35"/>
    <n v="34"/>
  </r>
  <r>
    <s v="VTA03276"/>
    <x v="89"/>
    <n v="31"/>
    <x v="5"/>
    <x v="5"/>
    <x v="2"/>
    <x v="2"/>
    <x v="434"/>
    <s v="San Lorenzo 25, Nueva Córdoba"/>
    <x v="0"/>
    <x v="0"/>
    <x v="0"/>
    <s v=""/>
    <x v="0"/>
    <x v="4"/>
    <n v="1579.3"/>
    <x v="0"/>
    <n v="3158.6"/>
    <s v="Take Away"/>
    <x v="0"/>
    <x v="1"/>
    <s v="App"/>
    <x v="2"/>
    <x v="1"/>
    <n v="0"/>
    <x v="1"/>
    <s v="Happy Hour"/>
    <x v="2"/>
    <x v="2"/>
    <x v="3"/>
    <n v="3.9"/>
    <x v="0"/>
    <n v="16"/>
    <n v="14"/>
  </r>
  <r>
    <s v="VTA03753"/>
    <x v="89"/>
    <n v="31"/>
    <x v="5"/>
    <x v="5"/>
    <x v="2"/>
    <x v="2"/>
    <x v="534"/>
    <s v="Calle San Lorenzo 47"/>
    <x v="1"/>
    <x v="6"/>
    <x v="5"/>
    <s v=""/>
    <x v="0"/>
    <x v="2"/>
    <n v="2064.36"/>
    <x v="2"/>
    <n v="2064.36"/>
    <s v="Take Away"/>
    <x v="0"/>
    <x v="1"/>
    <s v="Tarjeta"/>
    <x v="1"/>
    <x v="0"/>
    <n v="0"/>
    <x v="3"/>
    <s v="Combo"/>
    <x v="0"/>
    <x v="1"/>
    <x v="2"/>
    <n v="11.3"/>
    <x v="4"/>
    <n v="30"/>
    <n v="29"/>
  </r>
  <r>
    <s v="VTA03848"/>
    <x v="89"/>
    <n v="31"/>
    <x v="5"/>
    <x v="5"/>
    <x v="2"/>
    <x v="2"/>
    <x v="545"/>
    <s v="Córdoba Shopping"/>
    <x v="3"/>
    <x v="28"/>
    <x v="2"/>
    <s v=""/>
    <x v="0"/>
    <x v="2"/>
    <n v="1404.51"/>
    <x v="0"/>
    <n v="1404.51"/>
    <s v="En tienda"/>
    <x v="0"/>
    <x v="0"/>
    <s v="Efectivo"/>
    <x v="0"/>
    <x v="0"/>
    <n v="10"/>
    <x v="3"/>
    <s v="Combo"/>
    <x v="4"/>
    <x v="1"/>
    <x v="1"/>
    <n v="5.7"/>
    <x v="3"/>
    <n v="18"/>
    <n v="17"/>
  </r>
  <r>
    <s v="VTA03886"/>
    <x v="89"/>
    <n v="31"/>
    <x v="5"/>
    <x v="5"/>
    <x v="2"/>
    <x v="2"/>
    <x v="384"/>
    <s v="Avenida Colón 608"/>
    <x v="2"/>
    <x v="0"/>
    <x v="0"/>
    <s v=""/>
    <x v="0"/>
    <x v="1"/>
    <n v="1206.67"/>
    <x v="0"/>
    <n v="4826.68"/>
    <s v="En tienda"/>
    <x v="0"/>
    <x v="0"/>
    <s v="Tarjeta"/>
    <x v="1"/>
    <x v="1"/>
    <n v="0"/>
    <x v="0"/>
    <s v="2x1"/>
    <x v="5"/>
    <x v="2"/>
    <x v="2"/>
    <n v="11"/>
    <x v="0"/>
    <n v="15"/>
    <n v="11"/>
  </r>
  <r>
    <s v="VTA04093"/>
    <x v="89"/>
    <n v="31"/>
    <x v="5"/>
    <x v="5"/>
    <x v="2"/>
    <x v="2"/>
    <x v="743"/>
    <s v="Avenida Colón 608"/>
    <x v="2"/>
    <x v="6"/>
    <x v="5"/>
    <s v=""/>
    <x v="0"/>
    <x v="0"/>
    <n v="1601.24"/>
    <x v="0"/>
    <n v="4803.72"/>
    <s v="Take Away"/>
    <x v="0"/>
    <x v="1"/>
    <s v="App"/>
    <x v="2"/>
    <x v="1"/>
    <n v="0"/>
    <x v="2"/>
    <s v="Ninguna"/>
    <x v="0"/>
    <x v="2"/>
    <x v="3"/>
    <n v="3.6"/>
    <x v="1"/>
    <n v="43"/>
    <n v="40"/>
  </r>
  <r>
    <s v="VTA04113"/>
    <x v="89"/>
    <n v="31"/>
    <x v="5"/>
    <x v="5"/>
    <x v="2"/>
    <x v="2"/>
    <x v="771"/>
    <s v="Avenida Colón 608"/>
    <x v="2"/>
    <x v="16"/>
    <x v="4"/>
    <s v="Grande"/>
    <x v="3"/>
    <x v="3"/>
    <n v="1479.82"/>
    <x v="0"/>
    <n v="7399.1"/>
    <s v="Delivery"/>
    <x v="1"/>
    <x v="2"/>
    <s v="App"/>
    <x v="2"/>
    <x v="0"/>
    <n v="0"/>
    <x v="2"/>
    <s v="Ninguna"/>
    <x v="5"/>
    <x v="0"/>
    <x v="1"/>
    <n v="5.7"/>
    <x v="0"/>
    <n v="14"/>
    <n v="9"/>
  </r>
  <r>
    <s v="VTA04176"/>
    <x v="89"/>
    <n v="31"/>
    <x v="5"/>
    <x v="5"/>
    <x v="2"/>
    <x v="2"/>
    <x v="516"/>
    <s v="Córdoba Shopping"/>
    <x v="3"/>
    <x v="33"/>
    <x v="4"/>
    <s v="Venti"/>
    <x v="4"/>
    <x v="0"/>
    <n v="1828.53"/>
    <x v="0"/>
    <n v="5485.59"/>
    <s v="Take Away"/>
    <x v="1"/>
    <x v="1"/>
    <s v="Efectivo"/>
    <x v="0"/>
    <x v="1"/>
    <n v="0"/>
    <x v="2"/>
    <s v="Ninguna"/>
    <x v="1"/>
    <x v="1"/>
    <x v="3"/>
    <n v="3.4"/>
    <x v="2"/>
    <n v="44"/>
    <n v="41"/>
  </r>
  <r>
    <s v="VTA04353"/>
    <x v="89"/>
    <n v="31"/>
    <x v="5"/>
    <x v="5"/>
    <x v="2"/>
    <x v="2"/>
    <x v="560"/>
    <s v="Avenida Colón 608"/>
    <x v="2"/>
    <x v="31"/>
    <x v="9"/>
    <s v="Pequeño"/>
    <x v="2"/>
    <x v="1"/>
    <n v="1256.48"/>
    <x v="0"/>
    <n v="5025.92"/>
    <s v="Take Away"/>
    <x v="1"/>
    <x v="1"/>
    <s v="Tarjeta"/>
    <x v="1"/>
    <x v="1"/>
    <n v="0"/>
    <x v="1"/>
    <s v="Happy Hour"/>
    <x v="2"/>
    <x v="2"/>
    <x v="1"/>
    <n v="5.3"/>
    <x v="3"/>
    <n v="30"/>
    <n v="26"/>
  </r>
  <r>
    <s v="VTA04521"/>
    <x v="89"/>
    <n v="31"/>
    <x v="5"/>
    <x v="5"/>
    <x v="2"/>
    <x v="2"/>
    <x v="255"/>
    <s v="Calle San Lorenzo 47"/>
    <x v="1"/>
    <x v="14"/>
    <x v="6"/>
    <s v=""/>
    <x v="0"/>
    <x v="4"/>
    <n v="2696.68"/>
    <x v="2"/>
    <n v="5393.36"/>
    <s v="En tienda"/>
    <x v="1"/>
    <x v="0"/>
    <s v="Tarjeta"/>
    <x v="1"/>
    <x v="1"/>
    <n v="0"/>
    <x v="0"/>
    <s v="2x1"/>
    <x v="0"/>
    <x v="0"/>
    <x v="1"/>
    <n v="7.9"/>
    <x v="0"/>
    <n v="45"/>
    <n v="43"/>
  </r>
  <r>
    <s v="VTA04565"/>
    <x v="89"/>
    <n v="31"/>
    <x v="5"/>
    <x v="5"/>
    <x v="2"/>
    <x v="2"/>
    <x v="89"/>
    <s v="Calle San Lorenzo 47"/>
    <x v="1"/>
    <x v="21"/>
    <x v="1"/>
    <s v=""/>
    <x v="0"/>
    <x v="1"/>
    <n v="1082.29"/>
    <x v="0"/>
    <n v="4329.16"/>
    <s v="En tienda"/>
    <x v="0"/>
    <x v="0"/>
    <s v="Tarjeta"/>
    <x v="1"/>
    <x v="0"/>
    <n v="15"/>
    <x v="2"/>
    <s v="Ninguna"/>
    <x v="2"/>
    <x v="0"/>
    <x v="2"/>
    <n v="10.3"/>
    <x v="2"/>
    <n v="34"/>
    <n v="30"/>
  </r>
  <r>
    <s v="VTA04691"/>
    <x v="89"/>
    <n v="31"/>
    <x v="5"/>
    <x v="5"/>
    <x v="2"/>
    <x v="2"/>
    <x v="58"/>
    <s v="Avenida Colón 608"/>
    <x v="2"/>
    <x v="0"/>
    <x v="0"/>
    <s v=""/>
    <x v="0"/>
    <x v="3"/>
    <n v="1070.6400000000001"/>
    <x v="0"/>
    <n v="5353.2"/>
    <s v="Take Away"/>
    <x v="1"/>
    <x v="1"/>
    <s v="Efectivo"/>
    <x v="0"/>
    <x v="0"/>
    <n v="0"/>
    <x v="2"/>
    <s v="Ninguna"/>
    <x v="5"/>
    <x v="0"/>
    <x v="3"/>
    <n v="3.5"/>
    <x v="4"/>
    <n v="17"/>
    <n v="12"/>
  </r>
  <r>
    <s v="VTA04821"/>
    <x v="89"/>
    <n v="31"/>
    <x v="5"/>
    <x v="5"/>
    <x v="2"/>
    <x v="2"/>
    <x v="600"/>
    <s v="Córdoba Shopping"/>
    <x v="3"/>
    <x v="27"/>
    <x v="10"/>
    <s v=""/>
    <x v="0"/>
    <x v="3"/>
    <n v="1569.75"/>
    <x v="0"/>
    <n v="7848.75"/>
    <s v="Delivery"/>
    <x v="1"/>
    <x v="2"/>
    <s v="App"/>
    <x v="2"/>
    <x v="1"/>
    <n v="0"/>
    <x v="3"/>
    <s v="Combo"/>
    <x v="4"/>
    <x v="0"/>
    <x v="1"/>
    <n v="8.4"/>
    <x v="1"/>
    <n v="16"/>
    <n v="11"/>
  </r>
  <r>
    <s v="VTA04897"/>
    <x v="89"/>
    <n v="31"/>
    <x v="5"/>
    <x v="5"/>
    <x v="2"/>
    <x v="2"/>
    <x v="605"/>
    <s v="Córdoba Shopping"/>
    <x v="3"/>
    <x v="2"/>
    <x v="2"/>
    <s v=""/>
    <x v="0"/>
    <x v="0"/>
    <n v="1462.49"/>
    <x v="0"/>
    <n v="4387.47"/>
    <s v="Take Away"/>
    <x v="0"/>
    <x v="1"/>
    <s v="Efectivo"/>
    <x v="0"/>
    <x v="0"/>
    <n v="15"/>
    <x v="2"/>
    <s v="Ninguna"/>
    <x v="1"/>
    <x v="0"/>
    <x v="0"/>
    <n v="14.6"/>
    <x v="0"/>
    <n v="46"/>
    <n v="43"/>
  </r>
  <r>
    <s v="VTA04930"/>
    <x v="89"/>
    <n v="31"/>
    <x v="5"/>
    <x v="5"/>
    <x v="2"/>
    <x v="2"/>
    <x v="7"/>
    <s v="Avenida Colón 608"/>
    <x v="2"/>
    <x v="15"/>
    <x v="10"/>
    <s v=""/>
    <x v="0"/>
    <x v="0"/>
    <n v="1943.73"/>
    <x v="0"/>
    <n v="5831.19"/>
    <s v="Delivery"/>
    <x v="1"/>
    <x v="2"/>
    <s v="Tarjeta"/>
    <x v="1"/>
    <x v="0"/>
    <n v="10"/>
    <x v="2"/>
    <s v="Ninguna"/>
    <x v="5"/>
    <x v="2"/>
    <x v="0"/>
    <n v="14.3"/>
    <x v="1"/>
    <n v="48"/>
    <n v="45"/>
  </r>
  <r>
    <s v="VTA04968"/>
    <x v="89"/>
    <n v="31"/>
    <x v="5"/>
    <x v="5"/>
    <x v="2"/>
    <x v="2"/>
    <x v="91"/>
    <s v="Calle San Lorenzo 47"/>
    <x v="1"/>
    <x v="0"/>
    <x v="0"/>
    <s v=""/>
    <x v="0"/>
    <x v="2"/>
    <n v="1005.48"/>
    <x v="0"/>
    <n v="1005.48"/>
    <s v="En tienda"/>
    <x v="0"/>
    <x v="0"/>
    <s v="App"/>
    <x v="2"/>
    <x v="1"/>
    <n v="0"/>
    <x v="1"/>
    <s v="Happy Hour"/>
    <x v="2"/>
    <x v="2"/>
    <x v="1"/>
    <n v="5.0999999999999996"/>
    <x v="0"/>
    <n v="40"/>
    <n v="39"/>
  </r>
  <r>
    <s v="VTA00058"/>
    <x v="90"/>
    <n v="1"/>
    <x v="6"/>
    <x v="6"/>
    <x v="3"/>
    <x v="3"/>
    <x v="587"/>
    <s v="San Lorenzo 25, Nueva Córdoba"/>
    <x v="0"/>
    <x v="7"/>
    <x v="6"/>
    <s v=""/>
    <x v="0"/>
    <x v="0"/>
    <n v="3072.13"/>
    <x v="3"/>
    <n v="9216.39"/>
    <s v="Take Away"/>
    <x v="1"/>
    <x v="1"/>
    <s v="Efectivo"/>
    <x v="0"/>
    <x v="0"/>
    <n v="0"/>
    <x v="1"/>
    <s v="Happy Hour"/>
    <x v="4"/>
    <x v="1"/>
    <x v="2"/>
    <n v="12.3"/>
    <x v="3"/>
    <n v="15"/>
    <n v="12"/>
  </r>
  <r>
    <s v="VTA00126"/>
    <x v="90"/>
    <n v="1"/>
    <x v="6"/>
    <x v="6"/>
    <x v="3"/>
    <x v="3"/>
    <x v="777"/>
    <s v="Avenida Colón 608"/>
    <x v="2"/>
    <x v="10"/>
    <x v="8"/>
    <s v="Pequeño"/>
    <x v="2"/>
    <x v="4"/>
    <n v="1884.23"/>
    <x v="0"/>
    <n v="3768.46"/>
    <s v="Take Away"/>
    <x v="0"/>
    <x v="1"/>
    <s v="Efectivo"/>
    <x v="0"/>
    <x v="0"/>
    <n v="15"/>
    <x v="1"/>
    <s v="Happy Hour"/>
    <x v="0"/>
    <x v="1"/>
    <x v="1"/>
    <n v="8.8000000000000007"/>
    <x v="4"/>
    <n v="47"/>
    <n v="45"/>
  </r>
  <r>
    <s v="VTA00182"/>
    <x v="90"/>
    <n v="1"/>
    <x v="6"/>
    <x v="6"/>
    <x v="3"/>
    <x v="3"/>
    <x v="259"/>
    <s v="Avenida Colón 608"/>
    <x v="2"/>
    <x v="32"/>
    <x v="9"/>
    <s v="Grande"/>
    <x v="3"/>
    <x v="0"/>
    <n v="1777.79"/>
    <x v="0"/>
    <n v="5333.37"/>
    <s v="Delivery"/>
    <x v="1"/>
    <x v="2"/>
    <s v="App"/>
    <x v="2"/>
    <x v="1"/>
    <n v="0"/>
    <x v="3"/>
    <s v="Combo"/>
    <x v="2"/>
    <x v="1"/>
    <x v="1"/>
    <n v="9.1"/>
    <x v="1"/>
    <n v="15"/>
    <n v="12"/>
  </r>
  <r>
    <s v="VTA00262"/>
    <x v="90"/>
    <n v="1"/>
    <x v="6"/>
    <x v="6"/>
    <x v="3"/>
    <x v="3"/>
    <x v="368"/>
    <s v="San Lorenzo 25, Nueva Córdoba"/>
    <x v="0"/>
    <x v="19"/>
    <x v="7"/>
    <s v=""/>
    <x v="0"/>
    <x v="2"/>
    <n v="2362.61"/>
    <x v="2"/>
    <n v="2362.61"/>
    <s v="En tienda"/>
    <x v="0"/>
    <x v="0"/>
    <s v="Efectivo"/>
    <x v="0"/>
    <x v="0"/>
    <n v="15"/>
    <x v="0"/>
    <s v="2x1"/>
    <x v="5"/>
    <x v="1"/>
    <x v="0"/>
    <n v="14.6"/>
    <x v="4"/>
    <n v="38"/>
    <n v="37"/>
  </r>
  <r>
    <s v="VTA00307"/>
    <x v="90"/>
    <n v="1"/>
    <x v="6"/>
    <x v="6"/>
    <x v="3"/>
    <x v="3"/>
    <x v="376"/>
    <s v="Avenida Colón 608"/>
    <x v="2"/>
    <x v="19"/>
    <x v="7"/>
    <s v=""/>
    <x v="0"/>
    <x v="1"/>
    <n v="2514.92"/>
    <x v="2"/>
    <n v="10059.68"/>
    <s v="Take Away"/>
    <x v="2"/>
    <x v="1"/>
    <s v="Efectivo"/>
    <x v="0"/>
    <x v="0"/>
    <n v="0"/>
    <x v="0"/>
    <s v="2x1"/>
    <x v="1"/>
    <x v="0"/>
    <x v="2"/>
    <n v="10.199999999999999"/>
    <x v="3"/>
    <n v="45"/>
    <n v="41"/>
  </r>
  <r>
    <s v="VTA00526"/>
    <x v="90"/>
    <n v="1"/>
    <x v="6"/>
    <x v="6"/>
    <x v="3"/>
    <x v="3"/>
    <x v="10"/>
    <s v="San Lorenzo 25, Nueva Córdoba"/>
    <x v="0"/>
    <x v="10"/>
    <x v="8"/>
    <s v="Venti"/>
    <x v="4"/>
    <x v="4"/>
    <n v="2085.48"/>
    <x v="2"/>
    <n v="4170.96"/>
    <s v="En tienda"/>
    <x v="0"/>
    <x v="0"/>
    <s v="Tarjeta"/>
    <x v="1"/>
    <x v="1"/>
    <n v="0"/>
    <x v="3"/>
    <s v="Combo"/>
    <x v="5"/>
    <x v="0"/>
    <x v="1"/>
    <n v="6.4"/>
    <x v="2"/>
    <n v="32"/>
    <n v="30"/>
  </r>
  <r>
    <s v="VTA00536"/>
    <x v="90"/>
    <n v="1"/>
    <x v="6"/>
    <x v="6"/>
    <x v="3"/>
    <x v="3"/>
    <x v="101"/>
    <s v="Córdoba Shopping"/>
    <x v="3"/>
    <x v="1"/>
    <x v="1"/>
    <s v=""/>
    <x v="0"/>
    <x v="1"/>
    <n v="1161.18"/>
    <x v="0"/>
    <n v="4644.72"/>
    <s v="Delivery"/>
    <x v="0"/>
    <x v="2"/>
    <s v="Tarjeta"/>
    <x v="1"/>
    <x v="1"/>
    <n v="0"/>
    <x v="2"/>
    <s v="Ninguna"/>
    <x v="1"/>
    <x v="1"/>
    <x v="0"/>
    <n v="14.1"/>
    <x v="0"/>
    <n v="50"/>
    <n v="46"/>
  </r>
  <r>
    <s v="VTA00793"/>
    <x v="90"/>
    <n v="1"/>
    <x v="6"/>
    <x v="6"/>
    <x v="3"/>
    <x v="3"/>
    <x v="247"/>
    <s v="Córdoba Shopping"/>
    <x v="3"/>
    <x v="28"/>
    <x v="2"/>
    <s v=""/>
    <x v="0"/>
    <x v="0"/>
    <n v="1205.6400000000001"/>
    <x v="0"/>
    <n v="3616.92"/>
    <s v="Delivery"/>
    <x v="0"/>
    <x v="2"/>
    <s v="Efectivo"/>
    <x v="0"/>
    <x v="1"/>
    <n v="0"/>
    <x v="3"/>
    <s v="Combo"/>
    <x v="1"/>
    <x v="1"/>
    <x v="0"/>
    <n v="14.7"/>
    <x v="0"/>
    <n v="16"/>
    <n v="13"/>
  </r>
  <r>
    <s v="VTA00912"/>
    <x v="90"/>
    <n v="1"/>
    <x v="6"/>
    <x v="6"/>
    <x v="3"/>
    <x v="3"/>
    <x v="288"/>
    <s v="Córdoba Shopping"/>
    <x v="3"/>
    <x v="6"/>
    <x v="5"/>
    <s v=""/>
    <x v="0"/>
    <x v="0"/>
    <n v="1971.79"/>
    <x v="0"/>
    <n v="5915.37"/>
    <s v="Delivery"/>
    <x v="1"/>
    <x v="2"/>
    <s v="Efectivo"/>
    <x v="0"/>
    <x v="0"/>
    <n v="0"/>
    <x v="1"/>
    <s v="Happy Hour"/>
    <x v="1"/>
    <x v="2"/>
    <x v="1"/>
    <n v="8"/>
    <x v="1"/>
    <n v="39"/>
    <n v="36"/>
  </r>
  <r>
    <s v="VTA01120"/>
    <x v="90"/>
    <n v="1"/>
    <x v="6"/>
    <x v="6"/>
    <x v="3"/>
    <x v="3"/>
    <x v="540"/>
    <s v="Calle San Lorenzo 47"/>
    <x v="1"/>
    <x v="7"/>
    <x v="6"/>
    <s v=""/>
    <x v="0"/>
    <x v="2"/>
    <n v="3322.46"/>
    <x v="3"/>
    <n v="3322.46"/>
    <s v="Take Away"/>
    <x v="0"/>
    <x v="1"/>
    <s v="App"/>
    <x v="2"/>
    <x v="1"/>
    <n v="0"/>
    <x v="0"/>
    <s v="2x1"/>
    <x v="3"/>
    <x v="2"/>
    <x v="1"/>
    <n v="7.7"/>
    <x v="4"/>
    <n v="47"/>
    <n v="46"/>
  </r>
  <r>
    <s v="VTA01260"/>
    <x v="90"/>
    <n v="1"/>
    <x v="6"/>
    <x v="6"/>
    <x v="3"/>
    <x v="3"/>
    <x v="109"/>
    <s v="Calle San Lorenzo 47"/>
    <x v="1"/>
    <x v="1"/>
    <x v="1"/>
    <s v=""/>
    <x v="0"/>
    <x v="0"/>
    <n v="1297.56"/>
    <x v="0"/>
    <n v="3892.68"/>
    <s v="Delivery"/>
    <x v="0"/>
    <x v="2"/>
    <s v="Tarjeta"/>
    <x v="1"/>
    <x v="0"/>
    <n v="0"/>
    <x v="3"/>
    <s v="Combo"/>
    <x v="3"/>
    <x v="1"/>
    <x v="1"/>
    <n v="8.6"/>
    <x v="2"/>
    <n v="40"/>
    <n v="37"/>
  </r>
  <r>
    <s v="VTA01284"/>
    <x v="90"/>
    <n v="1"/>
    <x v="6"/>
    <x v="6"/>
    <x v="3"/>
    <x v="3"/>
    <x v="598"/>
    <s v="Córdoba Shopping"/>
    <x v="3"/>
    <x v="7"/>
    <x v="6"/>
    <s v=""/>
    <x v="0"/>
    <x v="1"/>
    <n v="3335.39"/>
    <x v="3"/>
    <n v="13341.56"/>
    <s v="Take Away"/>
    <x v="2"/>
    <x v="1"/>
    <s v="App"/>
    <x v="2"/>
    <x v="0"/>
    <n v="10"/>
    <x v="0"/>
    <s v="2x1"/>
    <x v="4"/>
    <x v="2"/>
    <x v="2"/>
    <n v="11"/>
    <x v="0"/>
    <n v="20"/>
    <n v="16"/>
  </r>
  <r>
    <s v="VTA01376"/>
    <x v="90"/>
    <n v="1"/>
    <x v="6"/>
    <x v="6"/>
    <x v="3"/>
    <x v="3"/>
    <x v="826"/>
    <s v="San Lorenzo 25, Nueva Córdoba"/>
    <x v="0"/>
    <x v="10"/>
    <x v="8"/>
    <s v="Pequeño"/>
    <x v="2"/>
    <x v="1"/>
    <n v="2050.5500000000002"/>
    <x v="2"/>
    <n v="8202.2000000000007"/>
    <s v="Take Away"/>
    <x v="1"/>
    <x v="1"/>
    <s v="App"/>
    <x v="2"/>
    <x v="0"/>
    <n v="10"/>
    <x v="3"/>
    <s v="Combo"/>
    <x v="1"/>
    <x v="2"/>
    <x v="1"/>
    <n v="5.8"/>
    <x v="1"/>
    <n v="24"/>
    <n v="20"/>
  </r>
  <r>
    <s v="VTA01518"/>
    <x v="90"/>
    <n v="1"/>
    <x v="6"/>
    <x v="6"/>
    <x v="3"/>
    <x v="3"/>
    <x v="458"/>
    <s v="Córdoba Shopping"/>
    <x v="3"/>
    <x v="15"/>
    <x v="10"/>
    <s v=""/>
    <x v="0"/>
    <x v="0"/>
    <n v="1876.17"/>
    <x v="0"/>
    <n v="5628.51"/>
    <s v="Take Away"/>
    <x v="1"/>
    <x v="1"/>
    <s v="Efectivo"/>
    <x v="0"/>
    <x v="1"/>
    <n v="0"/>
    <x v="2"/>
    <s v="Ninguna"/>
    <x v="0"/>
    <x v="2"/>
    <x v="3"/>
    <n v="2.6"/>
    <x v="3"/>
    <n v="25"/>
    <n v="22"/>
  </r>
  <r>
    <s v="VTA01522"/>
    <x v="90"/>
    <n v="1"/>
    <x v="6"/>
    <x v="6"/>
    <x v="3"/>
    <x v="3"/>
    <x v="527"/>
    <s v="Córdoba Shopping"/>
    <x v="3"/>
    <x v="0"/>
    <x v="0"/>
    <s v=""/>
    <x v="0"/>
    <x v="0"/>
    <n v="1433.44"/>
    <x v="0"/>
    <n v="4300.32"/>
    <s v="Delivery"/>
    <x v="0"/>
    <x v="2"/>
    <s v="App"/>
    <x v="2"/>
    <x v="1"/>
    <n v="0"/>
    <x v="0"/>
    <s v="2x1"/>
    <x v="1"/>
    <x v="0"/>
    <x v="1"/>
    <n v="5.5"/>
    <x v="4"/>
    <n v="16"/>
    <n v="13"/>
  </r>
  <r>
    <s v="VTA01656"/>
    <x v="90"/>
    <n v="1"/>
    <x v="6"/>
    <x v="6"/>
    <x v="3"/>
    <x v="3"/>
    <x v="690"/>
    <s v="Avenida Colón 608"/>
    <x v="2"/>
    <x v="14"/>
    <x v="6"/>
    <s v=""/>
    <x v="0"/>
    <x v="2"/>
    <n v="3024.38"/>
    <x v="3"/>
    <n v="3024.38"/>
    <s v="Delivery"/>
    <x v="0"/>
    <x v="2"/>
    <s v="App"/>
    <x v="2"/>
    <x v="0"/>
    <n v="15"/>
    <x v="2"/>
    <s v="Ninguna"/>
    <x v="0"/>
    <x v="2"/>
    <x v="2"/>
    <n v="10"/>
    <x v="2"/>
    <n v="12"/>
    <n v="11"/>
  </r>
  <r>
    <s v="VTA02002"/>
    <x v="90"/>
    <n v="1"/>
    <x v="6"/>
    <x v="6"/>
    <x v="3"/>
    <x v="3"/>
    <x v="529"/>
    <s v="Calle San Lorenzo 47"/>
    <x v="1"/>
    <x v="6"/>
    <x v="5"/>
    <s v=""/>
    <x v="0"/>
    <x v="4"/>
    <n v="1721.34"/>
    <x v="0"/>
    <n v="3442.68"/>
    <s v="Take Away"/>
    <x v="0"/>
    <x v="1"/>
    <s v="Tarjeta"/>
    <x v="1"/>
    <x v="0"/>
    <n v="10"/>
    <x v="0"/>
    <s v="2x1"/>
    <x v="5"/>
    <x v="0"/>
    <x v="3"/>
    <n v="2.5"/>
    <x v="3"/>
    <n v="46"/>
    <n v="44"/>
  </r>
  <r>
    <s v="VTA02193"/>
    <x v="90"/>
    <n v="1"/>
    <x v="6"/>
    <x v="6"/>
    <x v="3"/>
    <x v="3"/>
    <x v="833"/>
    <s v="Avenida Colón 608"/>
    <x v="2"/>
    <x v="6"/>
    <x v="5"/>
    <s v=""/>
    <x v="0"/>
    <x v="0"/>
    <n v="1979.44"/>
    <x v="0"/>
    <n v="5938.32"/>
    <s v="Delivery"/>
    <x v="1"/>
    <x v="2"/>
    <s v="Tarjeta"/>
    <x v="1"/>
    <x v="1"/>
    <n v="0"/>
    <x v="1"/>
    <s v="Happy Hour"/>
    <x v="2"/>
    <x v="0"/>
    <x v="0"/>
    <n v="13.6"/>
    <x v="4"/>
    <n v="44"/>
    <n v="41"/>
  </r>
  <r>
    <s v="VTA02205"/>
    <x v="90"/>
    <n v="1"/>
    <x v="6"/>
    <x v="6"/>
    <x v="3"/>
    <x v="3"/>
    <x v="316"/>
    <s v="San Lorenzo 25, Nueva Córdoba"/>
    <x v="0"/>
    <x v="0"/>
    <x v="0"/>
    <s v=""/>
    <x v="0"/>
    <x v="4"/>
    <n v="1051.3800000000001"/>
    <x v="0"/>
    <n v="2102.7600000000002"/>
    <s v="Delivery"/>
    <x v="0"/>
    <x v="2"/>
    <s v="Efectivo"/>
    <x v="0"/>
    <x v="0"/>
    <n v="15"/>
    <x v="2"/>
    <s v="Ninguna"/>
    <x v="0"/>
    <x v="1"/>
    <x v="1"/>
    <n v="5.9"/>
    <x v="4"/>
    <n v="29"/>
    <n v="27"/>
  </r>
  <r>
    <s v="VTA02279"/>
    <x v="90"/>
    <n v="1"/>
    <x v="6"/>
    <x v="6"/>
    <x v="3"/>
    <x v="3"/>
    <x v="416"/>
    <s v="Avenida Colón 608"/>
    <x v="2"/>
    <x v="3"/>
    <x v="3"/>
    <s v=""/>
    <x v="0"/>
    <x v="2"/>
    <n v="1209.0899999999999"/>
    <x v="0"/>
    <n v="1209.0899999999999"/>
    <s v="En tienda"/>
    <x v="0"/>
    <x v="0"/>
    <s v="Efectivo"/>
    <x v="0"/>
    <x v="0"/>
    <n v="10"/>
    <x v="0"/>
    <s v="2x1"/>
    <x v="4"/>
    <x v="0"/>
    <x v="3"/>
    <n v="3"/>
    <x v="4"/>
    <n v="22"/>
    <n v="21"/>
  </r>
  <r>
    <s v="VTA02547"/>
    <x v="90"/>
    <n v="1"/>
    <x v="6"/>
    <x v="6"/>
    <x v="3"/>
    <x v="3"/>
    <x v="161"/>
    <s v="San Lorenzo 25, Nueva Córdoba"/>
    <x v="0"/>
    <x v="2"/>
    <x v="2"/>
    <s v=""/>
    <x v="0"/>
    <x v="2"/>
    <n v="1356.96"/>
    <x v="0"/>
    <n v="1356.96"/>
    <s v="Delivery"/>
    <x v="0"/>
    <x v="2"/>
    <s v="Efectivo"/>
    <x v="0"/>
    <x v="0"/>
    <n v="10"/>
    <x v="1"/>
    <s v="Happy Hour"/>
    <x v="1"/>
    <x v="1"/>
    <x v="3"/>
    <n v="3.1"/>
    <x v="3"/>
    <n v="23"/>
    <n v="22"/>
  </r>
  <r>
    <s v="VTA02567"/>
    <x v="90"/>
    <n v="1"/>
    <x v="6"/>
    <x v="6"/>
    <x v="3"/>
    <x v="3"/>
    <x v="754"/>
    <s v="San Lorenzo 25, Nueva Córdoba"/>
    <x v="0"/>
    <x v="6"/>
    <x v="5"/>
    <s v=""/>
    <x v="0"/>
    <x v="1"/>
    <n v="2082.09"/>
    <x v="2"/>
    <n v="8328.36"/>
    <s v="Delivery"/>
    <x v="1"/>
    <x v="2"/>
    <s v="App"/>
    <x v="2"/>
    <x v="1"/>
    <n v="0"/>
    <x v="0"/>
    <s v="2x1"/>
    <x v="1"/>
    <x v="2"/>
    <x v="2"/>
    <n v="10.7"/>
    <x v="0"/>
    <n v="15"/>
    <n v="11"/>
  </r>
  <r>
    <s v="VTA02662"/>
    <x v="90"/>
    <n v="1"/>
    <x v="6"/>
    <x v="6"/>
    <x v="3"/>
    <x v="3"/>
    <x v="651"/>
    <s v="Avenida Colón 608"/>
    <x v="2"/>
    <x v="15"/>
    <x v="10"/>
    <s v=""/>
    <x v="0"/>
    <x v="0"/>
    <n v="1647.83"/>
    <x v="0"/>
    <n v="4943.49"/>
    <s v="Take Away"/>
    <x v="0"/>
    <x v="1"/>
    <s v="Efectivo"/>
    <x v="0"/>
    <x v="1"/>
    <n v="0"/>
    <x v="1"/>
    <s v="Happy Hour"/>
    <x v="4"/>
    <x v="0"/>
    <x v="3"/>
    <n v="2.2000000000000002"/>
    <x v="4"/>
    <n v="48"/>
    <n v="45"/>
  </r>
  <r>
    <s v="VTA02741"/>
    <x v="90"/>
    <n v="1"/>
    <x v="6"/>
    <x v="6"/>
    <x v="3"/>
    <x v="3"/>
    <x v="797"/>
    <s v="Avenida Colón 608"/>
    <x v="2"/>
    <x v="27"/>
    <x v="10"/>
    <s v=""/>
    <x v="0"/>
    <x v="3"/>
    <n v="1641.53"/>
    <x v="0"/>
    <n v="8207.65"/>
    <s v="En tienda"/>
    <x v="1"/>
    <x v="0"/>
    <s v="App"/>
    <x v="2"/>
    <x v="1"/>
    <n v="0"/>
    <x v="0"/>
    <s v="2x1"/>
    <x v="4"/>
    <x v="2"/>
    <x v="1"/>
    <n v="5.2"/>
    <x v="3"/>
    <n v="17"/>
    <n v="12"/>
  </r>
  <r>
    <s v="VTA02810"/>
    <x v="90"/>
    <n v="1"/>
    <x v="6"/>
    <x v="6"/>
    <x v="3"/>
    <x v="3"/>
    <x v="749"/>
    <s v="Avenida Colón 608"/>
    <x v="2"/>
    <x v="28"/>
    <x v="2"/>
    <s v=""/>
    <x v="0"/>
    <x v="3"/>
    <n v="1284.9000000000001"/>
    <x v="0"/>
    <n v="6424.5"/>
    <s v="Take Away"/>
    <x v="1"/>
    <x v="1"/>
    <s v="Efectivo"/>
    <x v="0"/>
    <x v="0"/>
    <n v="0"/>
    <x v="3"/>
    <s v="Combo"/>
    <x v="0"/>
    <x v="1"/>
    <x v="1"/>
    <n v="5.4"/>
    <x v="0"/>
    <n v="30"/>
    <n v="25"/>
  </r>
  <r>
    <s v="VTA02872"/>
    <x v="90"/>
    <n v="1"/>
    <x v="6"/>
    <x v="6"/>
    <x v="3"/>
    <x v="3"/>
    <x v="823"/>
    <s v="Calle San Lorenzo 47"/>
    <x v="1"/>
    <x v="10"/>
    <x v="8"/>
    <s v="Venti"/>
    <x v="4"/>
    <x v="1"/>
    <n v="1653.75"/>
    <x v="0"/>
    <n v="6615"/>
    <s v="En tienda"/>
    <x v="1"/>
    <x v="0"/>
    <s v="Tarjeta"/>
    <x v="1"/>
    <x v="0"/>
    <n v="0"/>
    <x v="1"/>
    <s v="Happy Hour"/>
    <x v="3"/>
    <x v="0"/>
    <x v="1"/>
    <n v="7.6"/>
    <x v="3"/>
    <n v="25"/>
    <n v="21"/>
  </r>
  <r>
    <s v="VTA02911"/>
    <x v="90"/>
    <n v="1"/>
    <x v="6"/>
    <x v="6"/>
    <x v="3"/>
    <x v="3"/>
    <x v="609"/>
    <s v="Córdoba Shopping"/>
    <x v="3"/>
    <x v="18"/>
    <x v="9"/>
    <s v="Tall"/>
    <x v="1"/>
    <x v="1"/>
    <n v="1635.53"/>
    <x v="0"/>
    <n v="6542.12"/>
    <s v="Delivery"/>
    <x v="1"/>
    <x v="2"/>
    <s v="Efectivo"/>
    <x v="0"/>
    <x v="1"/>
    <n v="0"/>
    <x v="0"/>
    <s v="2x1"/>
    <x v="4"/>
    <x v="1"/>
    <x v="2"/>
    <n v="12.7"/>
    <x v="1"/>
    <n v="35"/>
    <n v="31"/>
  </r>
  <r>
    <s v="VTA03108"/>
    <x v="90"/>
    <n v="1"/>
    <x v="6"/>
    <x v="6"/>
    <x v="3"/>
    <x v="3"/>
    <x v="717"/>
    <s v="Córdoba Shopping"/>
    <x v="3"/>
    <x v="12"/>
    <x v="4"/>
    <s v="Tall"/>
    <x v="1"/>
    <x v="2"/>
    <n v="1721.2"/>
    <x v="0"/>
    <n v="1721.2"/>
    <s v="Take Away"/>
    <x v="0"/>
    <x v="1"/>
    <s v="App"/>
    <x v="2"/>
    <x v="1"/>
    <n v="0"/>
    <x v="3"/>
    <s v="Combo"/>
    <x v="2"/>
    <x v="1"/>
    <x v="3"/>
    <n v="3.8"/>
    <x v="2"/>
    <n v="22"/>
    <n v="21"/>
  </r>
  <r>
    <s v="VTA03142"/>
    <x v="90"/>
    <n v="1"/>
    <x v="6"/>
    <x v="6"/>
    <x v="3"/>
    <x v="3"/>
    <x v="809"/>
    <s v="San Lorenzo 25, Nueva Córdoba"/>
    <x v="0"/>
    <x v="20"/>
    <x v="2"/>
    <s v=""/>
    <x v="0"/>
    <x v="4"/>
    <n v="1122.78"/>
    <x v="0"/>
    <n v="2245.56"/>
    <s v="Take Away"/>
    <x v="0"/>
    <x v="1"/>
    <s v="Efectivo"/>
    <x v="0"/>
    <x v="1"/>
    <n v="0"/>
    <x v="3"/>
    <s v="Combo"/>
    <x v="3"/>
    <x v="1"/>
    <x v="2"/>
    <n v="12.8"/>
    <x v="1"/>
    <n v="13"/>
    <n v="11"/>
  </r>
  <r>
    <s v="VTA03221"/>
    <x v="90"/>
    <n v="1"/>
    <x v="6"/>
    <x v="6"/>
    <x v="3"/>
    <x v="3"/>
    <x v="120"/>
    <s v="Córdoba Shopping"/>
    <x v="3"/>
    <x v="10"/>
    <x v="8"/>
    <s v="Tall"/>
    <x v="1"/>
    <x v="0"/>
    <n v="1922.6"/>
    <x v="0"/>
    <n v="5767.8"/>
    <s v="Take Away"/>
    <x v="1"/>
    <x v="1"/>
    <s v="Efectivo"/>
    <x v="0"/>
    <x v="0"/>
    <n v="15"/>
    <x v="3"/>
    <s v="Combo"/>
    <x v="2"/>
    <x v="0"/>
    <x v="1"/>
    <n v="9.1999999999999993"/>
    <x v="1"/>
    <n v="18"/>
    <n v="15"/>
  </r>
  <r>
    <s v="VTA03352"/>
    <x v="90"/>
    <n v="1"/>
    <x v="6"/>
    <x v="6"/>
    <x v="3"/>
    <x v="3"/>
    <x v="311"/>
    <s v="San Lorenzo 25, Nueva Córdoba"/>
    <x v="0"/>
    <x v="4"/>
    <x v="2"/>
    <s v=""/>
    <x v="0"/>
    <x v="0"/>
    <n v="939.67"/>
    <x v="1"/>
    <n v="2819.01"/>
    <s v="Take Away"/>
    <x v="0"/>
    <x v="1"/>
    <s v="Tarjeta"/>
    <x v="1"/>
    <x v="1"/>
    <n v="0"/>
    <x v="2"/>
    <s v="Ninguna"/>
    <x v="4"/>
    <x v="0"/>
    <x v="1"/>
    <n v="5"/>
    <x v="0"/>
    <n v="28"/>
    <n v="25"/>
  </r>
  <r>
    <s v="VTA03394"/>
    <x v="90"/>
    <n v="1"/>
    <x v="6"/>
    <x v="6"/>
    <x v="3"/>
    <x v="3"/>
    <x v="429"/>
    <s v="Calle San Lorenzo 47"/>
    <x v="1"/>
    <x v="15"/>
    <x v="10"/>
    <s v=""/>
    <x v="0"/>
    <x v="1"/>
    <n v="1543.01"/>
    <x v="0"/>
    <n v="6172.04"/>
    <s v="En tienda"/>
    <x v="1"/>
    <x v="0"/>
    <s v="Efectivo"/>
    <x v="0"/>
    <x v="0"/>
    <n v="10"/>
    <x v="2"/>
    <s v="Ninguna"/>
    <x v="5"/>
    <x v="0"/>
    <x v="1"/>
    <n v="8.9"/>
    <x v="2"/>
    <n v="41"/>
    <n v="37"/>
  </r>
  <r>
    <s v="VTA03585"/>
    <x v="90"/>
    <n v="1"/>
    <x v="6"/>
    <x v="6"/>
    <x v="3"/>
    <x v="3"/>
    <x v="683"/>
    <s v="Calle San Lorenzo 47"/>
    <x v="1"/>
    <x v="5"/>
    <x v="4"/>
    <s v="Grande"/>
    <x v="3"/>
    <x v="3"/>
    <n v="1799.3"/>
    <x v="0"/>
    <n v="8996.5"/>
    <s v="En tienda"/>
    <x v="1"/>
    <x v="0"/>
    <s v="Tarjeta"/>
    <x v="1"/>
    <x v="1"/>
    <n v="0"/>
    <x v="3"/>
    <s v="Combo"/>
    <x v="2"/>
    <x v="0"/>
    <x v="1"/>
    <n v="9.5"/>
    <x v="4"/>
    <n v="20"/>
    <n v="15"/>
  </r>
  <r>
    <s v="VTA03812"/>
    <x v="90"/>
    <n v="1"/>
    <x v="6"/>
    <x v="6"/>
    <x v="3"/>
    <x v="3"/>
    <x v="696"/>
    <s v="Avenida Colón 608"/>
    <x v="2"/>
    <x v="27"/>
    <x v="10"/>
    <s v=""/>
    <x v="0"/>
    <x v="0"/>
    <n v="1616.97"/>
    <x v="0"/>
    <n v="4850.91"/>
    <s v="Delivery"/>
    <x v="0"/>
    <x v="2"/>
    <s v="Tarjeta"/>
    <x v="1"/>
    <x v="0"/>
    <n v="0"/>
    <x v="1"/>
    <s v="Happy Hour"/>
    <x v="5"/>
    <x v="0"/>
    <x v="2"/>
    <n v="11"/>
    <x v="4"/>
    <n v="30"/>
    <n v="27"/>
  </r>
  <r>
    <s v="VTA03904"/>
    <x v="90"/>
    <n v="1"/>
    <x v="6"/>
    <x v="6"/>
    <x v="3"/>
    <x v="3"/>
    <x v="127"/>
    <s v="Córdoba Shopping"/>
    <x v="3"/>
    <x v="3"/>
    <x v="3"/>
    <s v=""/>
    <x v="0"/>
    <x v="0"/>
    <n v="1580.62"/>
    <x v="0"/>
    <n v="4741.8599999999997"/>
    <s v="Take Away"/>
    <x v="0"/>
    <x v="1"/>
    <s v="Efectivo"/>
    <x v="0"/>
    <x v="1"/>
    <n v="0"/>
    <x v="2"/>
    <s v="Ninguna"/>
    <x v="5"/>
    <x v="1"/>
    <x v="1"/>
    <n v="7.8"/>
    <x v="2"/>
    <n v="46"/>
    <n v="43"/>
  </r>
  <r>
    <s v="VTA04040"/>
    <x v="90"/>
    <n v="1"/>
    <x v="6"/>
    <x v="6"/>
    <x v="3"/>
    <x v="3"/>
    <x v="788"/>
    <s v="Calle San Lorenzo 47"/>
    <x v="1"/>
    <x v="18"/>
    <x v="9"/>
    <s v="Venti"/>
    <x v="4"/>
    <x v="4"/>
    <n v="1671.41"/>
    <x v="0"/>
    <n v="3342.82"/>
    <s v="En tienda"/>
    <x v="0"/>
    <x v="0"/>
    <s v="Tarjeta"/>
    <x v="1"/>
    <x v="1"/>
    <n v="0"/>
    <x v="0"/>
    <s v="2x1"/>
    <x v="3"/>
    <x v="0"/>
    <x v="1"/>
    <n v="9.6"/>
    <x v="4"/>
    <n v="31"/>
    <n v="29"/>
  </r>
  <r>
    <s v="VTA04144"/>
    <x v="90"/>
    <n v="1"/>
    <x v="6"/>
    <x v="6"/>
    <x v="3"/>
    <x v="3"/>
    <x v="356"/>
    <s v="San Lorenzo 25, Nueva Córdoba"/>
    <x v="0"/>
    <x v="28"/>
    <x v="2"/>
    <s v=""/>
    <x v="0"/>
    <x v="1"/>
    <n v="1473.44"/>
    <x v="0"/>
    <n v="5893.76"/>
    <s v="Delivery"/>
    <x v="1"/>
    <x v="2"/>
    <s v="Efectivo"/>
    <x v="0"/>
    <x v="0"/>
    <n v="10"/>
    <x v="0"/>
    <s v="2x1"/>
    <x v="4"/>
    <x v="2"/>
    <x v="0"/>
    <n v="14.2"/>
    <x v="2"/>
    <n v="42"/>
    <n v="38"/>
  </r>
  <r>
    <s v="VTA04178"/>
    <x v="90"/>
    <n v="1"/>
    <x v="6"/>
    <x v="6"/>
    <x v="3"/>
    <x v="3"/>
    <x v="29"/>
    <s v="Calle San Lorenzo 47"/>
    <x v="1"/>
    <x v="25"/>
    <x v="2"/>
    <s v=""/>
    <x v="0"/>
    <x v="3"/>
    <n v="1163.58"/>
    <x v="0"/>
    <n v="5817.9"/>
    <s v="En tienda"/>
    <x v="1"/>
    <x v="0"/>
    <s v="App"/>
    <x v="2"/>
    <x v="0"/>
    <n v="0"/>
    <x v="2"/>
    <s v="Ninguna"/>
    <x v="4"/>
    <x v="1"/>
    <x v="3"/>
    <n v="3.6"/>
    <x v="4"/>
    <n v="23"/>
    <n v="18"/>
  </r>
  <r>
    <s v="VTA04314"/>
    <x v="90"/>
    <n v="1"/>
    <x v="6"/>
    <x v="6"/>
    <x v="3"/>
    <x v="3"/>
    <x v="605"/>
    <s v="Córdoba Shopping"/>
    <x v="3"/>
    <x v="21"/>
    <x v="1"/>
    <s v=""/>
    <x v="0"/>
    <x v="1"/>
    <n v="1170.26"/>
    <x v="0"/>
    <n v="4681.04"/>
    <s v="En tienda"/>
    <x v="0"/>
    <x v="0"/>
    <s v="App"/>
    <x v="2"/>
    <x v="0"/>
    <n v="0"/>
    <x v="3"/>
    <s v="Combo"/>
    <x v="5"/>
    <x v="0"/>
    <x v="2"/>
    <n v="11.7"/>
    <x v="1"/>
    <n v="27"/>
    <n v="23"/>
  </r>
  <r>
    <s v="VTA04556"/>
    <x v="90"/>
    <n v="1"/>
    <x v="6"/>
    <x v="6"/>
    <x v="3"/>
    <x v="3"/>
    <x v="83"/>
    <s v="Córdoba Shopping"/>
    <x v="3"/>
    <x v="0"/>
    <x v="0"/>
    <s v=""/>
    <x v="0"/>
    <x v="0"/>
    <n v="1339.13"/>
    <x v="0"/>
    <n v="4017.39"/>
    <s v="En tienda"/>
    <x v="0"/>
    <x v="0"/>
    <s v="App"/>
    <x v="2"/>
    <x v="0"/>
    <n v="10"/>
    <x v="2"/>
    <s v="Ninguna"/>
    <x v="1"/>
    <x v="2"/>
    <x v="0"/>
    <n v="13.2"/>
    <x v="1"/>
    <n v="32"/>
    <n v="29"/>
  </r>
  <r>
    <s v="VTA04589"/>
    <x v="90"/>
    <n v="1"/>
    <x v="6"/>
    <x v="6"/>
    <x v="3"/>
    <x v="3"/>
    <x v="319"/>
    <s v="Avenida Colón 608"/>
    <x v="2"/>
    <x v="33"/>
    <x v="4"/>
    <s v="Venti"/>
    <x v="4"/>
    <x v="4"/>
    <n v="1687.2"/>
    <x v="0"/>
    <n v="3374.4"/>
    <s v="Take Away"/>
    <x v="0"/>
    <x v="1"/>
    <s v="App"/>
    <x v="2"/>
    <x v="0"/>
    <n v="15"/>
    <x v="3"/>
    <s v="Combo"/>
    <x v="1"/>
    <x v="0"/>
    <x v="2"/>
    <n v="12.4"/>
    <x v="1"/>
    <n v="10"/>
    <n v="8"/>
  </r>
  <r>
    <s v="VTA04768"/>
    <x v="90"/>
    <n v="1"/>
    <x v="6"/>
    <x v="6"/>
    <x v="3"/>
    <x v="3"/>
    <x v="129"/>
    <s v="Avenida Colón 608"/>
    <x v="2"/>
    <x v="14"/>
    <x v="6"/>
    <s v=""/>
    <x v="0"/>
    <x v="3"/>
    <n v="3356.99"/>
    <x v="3"/>
    <n v="16784.95"/>
    <s v="Delivery"/>
    <x v="3"/>
    <x v="2"/>
    <s v="Tarjeta"/>
    <x v="1"/>
    <x v="1"/>
    <n v="0"/>
    <x v="2"/>
    <s v="Ninguna"/>
    <x v="1"/>
    <x v="2"/>
    <x v="1"/>
    <n v="6.1"/>
    <x v="3"/>
    <n v="38"/>
    <n v="33"/>
  </r>
  <r>
    <s v="VTA04773"/>
    <x v="90"/>
    <n v="1"/>
    <x v="6"/>
    <x v="6"/>
    <x v="3"/>
    <x v="3"/>
    <x v="229"/>
    <s v="Calle San Lorenzo 47"/>
    <x v="1"/>
    <x v="23"/>
    <x v="10"/>
    <s v=""/>
    <x v="0"/>
    <x v="0"/>
    <n v="1819.11"/>
    <x v="0"/>
    <n v="5457.33"/>
    <s v="Delivery"/>
    <x v="1"/>
    <x v="2"/>
    <s v="App"/>
    <x v="2"/>
    <x v="0"/>
    <n v="10"/>
    <x v="0"/>
    <s v="2x1"/>
    <x v="0"/>
    <x v="2"/>
    <x v="3"/>
    <n v="3.9"/>
    <x v="4"/>
    <n v="22"/>
    <n v="19"/>
  </r>
  <r>
    <s v="VTA04807"/>
    <x v="90"/>
    <n v="1"/>
    <x v="6"/>
    <x v="6"/>
    <x v="3"/>
    <x v="3"/>
    <x v="173"/>
    <s v="Avenida Colón 608"/>
    <x v="2"/>
    <x v="18"/>
    <x v="9"/>
    <s v="Venti"/>
    <x v="4"/>
    <x v="0"/>
    <n v="1353.23"/>
    <x v="0"/>
    <n v="4059.69"/>
    <s v="En tienda"/>
    <x v="0"/>
    <x v="0"/>
    <s v="App"/>
    <x v="2"/>
    <x v="1"/>
    <n v="0"/>
    <x v="2"/>
    <s v="Ninguna"/>
    <x v="5"/>
    <x v="0"/>
    <x v="2"/>
    <n v="11.7"/>
    <x v="1"/>
    <n v="37"/>
    <n v="34"/>
  </r>
  <r>
    <s v="VTA04818"/>
    <x v="90"/>
    <n v="1"/>
    <x v="6"/>
    <x v="6"/>
    <x v="3"/>
    <x v="3"/>
    <x v="277"/>
    <s v="Avenida Colón 608"/>
    <x v="2"/>
    <x v="14"/>
    <x v="6"/>
    <s v=""/>
    <x v="0"/>
    <x v="4"/>
    <n v="2849.55"/>
    <x v="2"/>
    <n v="5699.1"/>
    <s v="Take Away"/>
    <x v="1"/>
    <x v="1"/>
    <s v="Efectivo"/>
    <x v="0"/>
    <x v="0"/>
    <n v="0"/>
    <x v="0"/>
    <s v="2x1"/>
    <x v="4"/>
    <x v="2"/>
    <x v="2"/>
    <n v="10.7"/>
    <x v="1"/>
    <n v="25"/>
    <n v="23"/>
  </r>
  <r>
    <s v="VTA04846"/>
    <x v="90"/>
    <n v="1"/>
    <x v="6"/>
    <x v="6"/>
    <x v="3"/>
    <x v="3"/>
    <x v="366"/>
    <s v="Córdoba Shopping"/>
    <x v="3"/>
    <x v="7"/>
    <x v="6"/>
    <s v=""/>
    <x v="0"/>
    <x v="2"/>
    <n v="2902.39"/>
    <x v="2"/>
    <n v="2902.39"/>
    <s v="Take Away"/>
    <x v="0"/>
    <x v="1"/>
    <s v="Tarjeta"/>
    <x v="1"/>
    <x v="0"/>
    <n v="0"/>
    <x v="2"/>
    <s v="Ninguna"/>
    <x v="3"/>
    <x v="1"/>
    <x v="0"/>
    <n v="13.7"/>
    <x v="3"/>
    <n v="30"/>
    <n v="29"/>
  </r>
  <r>
    <s v="VTA00215"/>
    <x v="91"/>
    <n v="2"/>
    <x v="0"/>
    <x v="0"/>
    <x v="3"/>
    <x v="3"/>
    <x v="436"/>
    <s v="Calle San Lorenzo 47"/>
    <x v="1"/>
    <x v="28"/>
    <x v="2"/>
    <s v=""/>
    <x v="0"/>
    <x v="0"/>
    <n v="1024.01"/>
    <x v="0"/>
    <n v="3072.03"/>
    <s v="Delivery"/>
    <x v="0"/>
    <x v="2"/>
    <s v="Efectivo"/>
    <x v="0"/>
    <x v="1"/>
    <n v="0"/>
    <x v="1"/>
    <s v="Happy Hour"/>
    <x v="4"/>
    <x v="0"/>
    <x v="1"/>
    <n v="7.7"/>
    <x v="3"/>
    <n v="26"/>
    <n v="23"/>
  </r>
  <r>
    <s v="VTA00220"/>
    <x v="91"/>
    <n v="2"/>
    <x v="0"/>
    <x v="0"/>
    <x v="3"/>
    <x v="3"/>
    <x v="351"/>
    <s v="Córdoba Shopping"/>
    <x v="3"/>
    <x v="11"/>
    <x v="9"/>
    <s v="Tall"/>
    <x v="1"/>
    <x v="4"/>
    <n v="1498"/>
    <x v="0"/>
    <n v="2996"/>
    <s v="En tienda"/>
    <x v="0"/>
    <x v="0"/>
    <s v="App"/>
    <x v="2"/>
    <x v="0"/>
    <n v="10"/>
    <x v="3"/>
    <s v="Combo"/>
    <x v="1"/>
    <x v="0"/>
    <x v="3"/>
    <n v="2.4"/>
    <x v="2"/>
    <n v="46"/>
    <n v="44"/>
  </r>
  <r>
    <s v="VTA00363"/>
    <x v="91"/>
    <n v="2"/>
    <x v="0"/>
    <x v="0"/>
    <x v="3"/>
    <x v="3"/>
    <x v="460"/>
    <s v="Avenida Colón 608"/>
    <x v="2"/>
    <x v="6"/>
    <x v="5"/>
    <s v=""/>
    <x v="0"/>
    <x v="2"/>
    <n v="2117.8200000000002"/>
    <x v="2"/>
    <n v="2117.8200000000002"/>
    <s v="Take Away"/>
    <x v="0"/>
    <x v="1"/>
    <s v="Tarjeta"/>
    <x v="1"/>
    <x v="0"/>
    <n v="0"/>
    <x v="3"/>
    <s v="Combo"/>
    <x v="4"/>
    <x v="2"/>
    <x v="1"/>
    <n v="9"/>
    <x v="2"/>
    <n v="15"/>
    <n v="14"/>
  </r>
  <r>
    <s v="VTA00417"/>
    <x v="91"/>
    <n v="2"/>
    <x v="0"/>
    <x v="0"/>
    <x v="3"/>
    <x v="3"/>
    <x v="346"/>
    <s v="Córdoba Shopping"/>
    <x v="3"/>
    <x v="21"/>
    <x v="1"/>
    <s v=""/>
    <x v="0"/>
    <x v="0"/>
    <n v="857.19"/>
    <x v="1"/>
    <n v="2571.5700000000002"/>
    <s v="Take Away"/>
    <x v="0"/>
    <x v="1"/>
    <s v="Tarjeta"/>
    <x v="1"/>
    <x v="1"/>
    <n v="0"/>
    <x v="3"/>
    <s v="Combo"/>
    <x v="4"/>
    <x v="2"/>
    <x v="1"/>
    <n v="8.3000000000000007"/>
    <x v="0"/>
    <n v="40"/>
    <n v="37"/>
  </r>
  <r>
    <s v="VTA00434"/>
    <x v="91"/>
    <n v="2"/>
    <x v="0"/>
    <x v="0"/>
    <x v="3"/>
    <x v="3"/>
    <x v="555"/>
    <s v="Córdoba Shopping"/>
    <x v="3"/>
    <x v="6"/>
    <x v="5"/>
    <s v=""/>
    <x v="0"/>
    <x v="4"/>
    <n v="1973.07"/>
    <x v="0"/>
    <n v="3946.14"/>
    <s v="En tienda"/>
    <x v="0"/>
    <x v="0"/>
    <s v="Tarjeta"/>
    <x v="1"/>
    <x v="1"/>
    <n v="0"/>
    <x v="0"/>
    <s v="2x1"/>
    <x v="4"/>
    <x v="1"/>
    <x v="1"/>
    <n v="7.9"/>
    <x v="2"/>
    <n v="10"/>
    <n v="8"/>
  </r>
  <r>
    <s v="VTA00550"/>
    <x v="91"/>
    <n v="2"/>
    <x v="0"/>
    <x v="0"/>
    <x v="3"/>
    <x v="3"/>
    <x v="227"/>
    <s v="Avenida Colón 608"/>
    <x v="2"/>
    <x v="21"/>
    <x v="1"/>
    <s v=""/>
    <x v="0"/>
    <x v="2"/>
    <n v="714.53"/>
    <x v="1"/>
    <n v="714.53"/>
    <s v="Delivery"/>
    <x v="0"/>
    <x v="2"/>
    <s v="App"/>
    <x v="2"/>
    <x v="1"/>
    <n v="0"/>
    <x v="1"/>
    <s v="Happy Hour"/>
    <x v="3"/>
    <x v="1"/>
    <x v="2"/>
    <n v="10.7"/>
    <x v="0"/>
    <n v="48"/>
    <n v="47"/>
  </r>
  <r>
    <s v="VTA00560"/>
    <x v="91"/>
    <n v="2"/>
    <x v="0"/>
    <x v="0"/>
    <x v="3"/>
    <x v="3"/>
    <x v="365"/>
    <s v="Avenida Colón 608"/>
    <x v="2"/>
    <x v="20"/>
    <x v="2"/>
    <s v=""/>
    <x v="0"/>
    <x v="4"/>
    <n v="963.47"/>
    <x v="1"/>
    <n v="1926.94"/>
    <s v="Delivery"/>
    <x v="0"/>
    <x v="2"/>
    <s v="Efectivo"/>
    <x v="0"/>
    <x v="1"/>
    <n v="0"/>
    <x v="0"/>
    <s v="2x1"/>
    <x v="2"/>
    <x v="0"/>
    <x v="1"/>
    <n v="9.6"/>
    <x v="0"/>
    <n v="36"/>
    <n v="34"/>
  </r>
  <r>
    <s v="VTA00569"/>
    <x v="91"/>
    <n v="2"/>
    <x v="0"/>
    <x v="0"/>
    <x v="3"/>
    <x v="3"/>
    <x v="110"/>
    <s v="Calle San Lorenzo 47"/>
    <x v="1"/>
    <x v="16"/>
    <x v="4"/>
    <s v="Grande"/>
    <x v="3"/>
    <x v="3"/>
    <n v="1314.66"/>
    <x v="0"/>
    <n v="6573.3"/>
    <s v="Delivery"/>
    <x v="1"/>
    <x v="2"/>
    <s v="App"/>
    <x v="2"/>
    <x v="1"/>
    <n v="0"/>
    <x v="2"/>
    <s v="Ninguna"/>
    <x v="1"/>
    <x v="1"/>
    <x v="2"/>
    <n v="12.5"/>
    <x v="3"/>
    <n v="16"/>
    <n v="11"/>
  </r>
  <r>
    <s v="VTA00613"/>
    <x v="91"/>
    <n v="2"/>
    <x v="0"/>
    <x v="0"/>
    <x v="3"/>
    <x v="3"/>
    <x v="413"/>
    <s v="Avenida Colón 608"/>
    <x v="2"/>
    <x v="3"/>
    <x v="3"/>
    <s v=""/>
    <x v="0"/>
    <x v="4"/>
    <n v="1442.47"/>
    <x v="0"/>
    <n v="2884.94"/>
    <s v="En tienda"/>
    <x v="0"/>
    <x v="0"/>
    <s v="Efectivo"/>
    <x v="0"/>
    <x v="0"/>
    <n v="15"/>
    <x v="2"/>
    <s v="Ninguna"/>
    <x v="4"/>
    <x v="0"/>
    <x v="0"/>
    <n v="13.5"/>
    <x v="2"/>
    <n v="45"/>
    <n v="43"/>
  </r>
  <r>
    <s v="VTA00628"/>
    <x v="91"/>
    <n v="2"/>
    <x v="0"/>
    <x v="0"/>
    <x v="3"/>
    <x v="3"/>
    <x v="418"/>
    <s v="San Lorenzo 25, Nueva Córdoba"/>
    <x v="0"/>
    <x v="25"/>
    <x v="2"/>
    <s v=""/>
    <x v="0"/>
    <x v="3"/>
    <n v="1416.77"/>
    <x v="0"/>
    <n v="7083.85"/>
    <s v="En tienda"/>
    <x v="1"/>
    <x v="0"/>
    <s v="Efectivo"/>
    <x v="0"/>
    <x v="1"/>
    <n v="0"/>
    <x v="2"/>
    <s v="Ninguna"/>
    <x v="0"/>
    <x v="2"/>
    <x v="2"/>
    <n v="11.9"/>
    <x v="0"/>
    <n v="11"/>
    <n v="6"/>
  </r>
  <r>
    <s v="VTA00685"/>
    <x v="91"/>
    <n v="2"/>
    <x v="0"/>
    <x v="0"/>
    <x v="3"/>
    <x v="3"/>
    <x v="370"/>
    <s v="Calle San Lorenzo 47"/>
    <x v="1"/>
    <x v="19"/>
    <x v="7"/>
    <s v=""/>
    <x v="0"/>
    <x v="4"/>
    <n v="2386.17"/>
    <x v="2"/>
    <n v="4772.34"/>
    <s v="Take Away"/>
    <x v="0"/>
    <x v="1"/>
    <s v="Efectivo"/>
    <x v="0"/>
    <x v="0"/>
    <n v="15"/>
    <x v="2"/>
    <s v="Ninguna"/>
    <x v="5"/>
    <x v="1"/>
    <x v="1"/>
    <n v="6.7"/>
    <x v="4"/>
    <n v="24"/>
    <n v="22"/>
  </r>
  <r>
    <s v="VTA00724"/>
    <x v="91"/>
    <n v="2"/>
    <x v="0"/>
    <x v="0"/>
    <x v="3"/>
    <x v="3"/>
    <x v="769"/>
    <s v="San Lorenzo 25, Nueva Córdoba"/>
    <x v="0"/>
    <x v="33"/>
    <x v="4"/>
    <s v="Tall"/>
    <x v="1"/>
    <x v="3"/>
    <n v="1318.07"/>
    <x v="0"/>
    <n v="6590.35"/>
    <s v="Delivery"/>
    <x v="1"/>
    <x v="2"/>
    <s v="App"/>
    <x v="2"/>
    <x v="1"/>
    <n v="0"/>
    <x v="1"/>
    <s v="Happy Hour"/>
    <x v="3"/>
    <x v="2"/>
    <x v="3"/>
    <n v="4"/>
    <x v="0"/>
    <n v="40"/>
    <n v="35"/>
  </r>
  <r>
    <s v="VTA00787"/>
    <x v="91"/>
    <n v="2"/>
    <x v="0"/>
    <x v="0"/>
    <x v="3"/>
    <x v="3"/>
    <x v="736"/>
    <s v="Calle San Lorenzo 47"/>
    <x v="1"/>
    <x v="6"/>
    <x v="5"/>
    <s v=""/>
    <x v="0"/>
    <x v="4"/>
    <n v="2134.54"/>
    <x v="2"/>
    <n v="4269.08"/>
    <s v="Take Away"/>
    <x v="0"/>
    <x v="1"/>
    <s v="Tarjeta"/>
    <x v="1"/>
    <x v="0"/>
    <n v="0"/>
    <x v="1"/>
    <s v="Happy Hour"/>
    <x v="1"/>
    <x v="0"/>
    <x v="1"/>
    <n v="9.1"/>
    <x v="4"/>
    <n v="30"/>
    <n v="28"/>
  </r>
  <r>
    <s v="VTA01117"/>
    <x v="91"/>
    <n v="2"/>
    <x v="0"/>
    <x v="0"/>
    <x v="3"/>
    <x v="3"/>
    <x v="378"/>
    <s v="Calle San Lorenzo 47"/>
    <x v="1"/>
    <x v="12"/>
    <x v="4"/>
    <s v="Pequeño"/>
    <x v="2"/>
    <x v="3"/>
    <n v="1735.02"/>
    <x v="0"/>
    <n v="8675.1"/>
    <s v="En tienda"/>
    <x v="1"/>
    <x v="0"/>
    <s v="Efectivo"/>
    <x v="0"/>
    <x v="0"/>
    <n v="15"/>
    <x v="3"/>
    <s v="Combo"/>
    <x v="2"/>
    <x v="1"/>
    <x v="0"/>
    <n v="13.4"/>
    <x v="4"/>
    <n v="43"/>
    <n v="38"/>
  </r>
  <r>
    <s v="VTA01138"/>
    <x v="91"/>
    <n v="2"/>
    <x v="0"/>
    <x v="0"/>
    <x v="3"/>
    <x v="3"/>
    <x v="73"/>
    <s v="Calle San Lorenzo 47"/>
    <x v="1"/>
    <x v="14"/>
    <x v="6"/>
    <s v=""/>
    <x v="0"/>
    <x v="3"/>
    <n v="3073.92"/>
    <x v="3"/>
    <n v="15369.6"/>
    <s v="Take Away"/>
    <x v="3"/>
    <x v="1"/>
    <s v="Tarjeta"/>
    <x v="1"/>
    <x v="0"/>
    <n v="10"/>
    <x v="2"/>
    <s v="Ninguna"/>
    <x v="2"/>
    <x v="2"/>
    <x v="2"/>
    <n v="11.9"/>
    <x v="2"/>
    <n v="21"/>
    <n v="16"/>
  </r>
  <r>
    <s v="VTA01167"/>
    <x v="91"/>
    <n v="2"/>
    <x v="0"/>
    <x v="0"/>
    <x v="3"/>
    <x v="3"/>
    <x v="717"/>
    <s v="Calle San Lorenzo 47"/>
    <x v="1"/>
    <x v="34"/>
    <x v="4"/>
    <s v="Tall"/>
    <x v="1"/>
    <x v="4"/>
    <n v="1401.28"/>
    <x v="0"/>
    <n v="2802.56"/>
    <s v="Take Away"/>
    <x v="0"/>
    <x v="1"/>
    <s v="Efectivo"/>
    <x v="0"/>
    <x v="1"/>
    <n v="0"/>
    <x v="3"/>
    <s v="Combo"/>
    <x v="3"/>
    <x v="0"/>
    <x v="3"/>
    <n v="3.8"/>
    <x v="4"/>
    <n v="36"/>
    <n v="34"/>
  </r>
  <r>
    <s v="VTA01206"/>
    <x v="91"/>
    <n v="2"/>
    <x v="0"/>
    <x v="0"/>
    <x v="3"/>
    <x v="3"/>
    <x v="268"/>
    <s v="San Lorenzo 25, Nueva Córdoba"/>
    <x v="0"/>
    <x v="1"/>
    <x v="1"/>
    <s v=""/>
    <x v="0"/>
    <x v="0"/>
    <n v="949.32"/>
    <x v="1"/>
    <n v="2847.96"/>
    <s v="Delivery"/>
    <x v="0"/>
    <x v="2"/>
    <s v="Tarjeta"/>
    <x v="1"/>
    <x v="0"/>
    <n v="0"/>
    <x v="0"/>
    <s v="2x1"/>
    <x v="4"/>
    <x v="2"/>
    <x v="1"/>
    <n v="6.7"/>
    <x v="1"/>
    <n v="37"/>
    <n v="34"/>
  </r>
  <r>
    <s v="VTA01212"/>
    <x v="91"/>
    <n v="2"/>
    <x v="0"/>
    <x v="0"/>
    <x v="3"/>
    <x v="3"/>
    <x v="151"/>
    <s v="Avenida Colón 608"/>
    <x v="2"/>
    <x v="21"/>
    <x v="1"/>
    <s v=""/>
    <x v="0"/>
    <x v="4"/>
    <n v="983.36"/>
    <x v="1"/>
    <n v="1966.72"/>
    <s v="En tienda"/>
    <x v="0"/>
    <x v="0"/>
    <s v="Efectivo"/>
    <x v="0"/>
    <x v="0"/>
    <n v="10"/>
    <x v="1"/>
    <s v="Happy Hour"/>
    <x v="4"/>
    <x v="1"/>
    <x v="1"/>
    <n v="6.5"/>
    <x v="1"/>
    <n v="49"/>
    <n v="47"/>
  </r>
  <r>
    <s v="VTA01384"/>
    <x v="91"/>
    <n v="2"/>
    <x v="0"/>
    <x v="0"/>
    <x v="3"/>
    <x v="3"/>
    <x v="11"/>
    <s v="Calle San Lorenzo 47"/>
    <x v="1"/>
    <x v="6"/>
    <x v="5"/>
    <s v=""/>
    <x v="0"/>
    <x v="1"/>
    <n v="2059.2399999999998"/>
    <x v="2"/>
    <n v="8236.9599999999991"/>
    <s v="Delivery"/>
    <x v="1"/>
    <x v="2"/>
    <s v="Efectivo"/>
    <x v="0"/>
    <x v="1"/>
    <n v="0"/>
    <x v="2"/>
    <s v="Ninguna"/>
    <x v="4"/>
    <x v="1"/>
    <x v="1"/>
    <n v="5.9"/>
    <x v="2"/>
    <n v="33"/>
    <n v="29"/>
  </r>
  <r>
    <s v="VTA01421"/>
    <x v="91"/>
    <n v="2"/>
    <x v="0"/>
    <x v="0"/>
    <x v="3"/>
    <x v="3"/>
    <x v="251"/>
    <s v="Calle San Lorenzo 47"/>
    <x v="1"/>
    <x v="15"/>
    <x v="10"/>
    <s v=""/>
    <x v="0"/>
    <x v="4"/>
    <n v="1740.2"/>
    <x v="0"/>
    <n v="3480.4"/>
    <s v="En tienda"/>
    <x v="0"/>
    <x v="0"/>
    <s v="Efectivo"/>
    <x v="0"/>
    <x v="0"/>
    <n v="15"/>
    <x v="0"/>
    <s v="2x1"/>
    <x v="2"/>
    <x v="2"/>
    <x v="1"/>
    <n v="8.5"/>
    <x v="2"/>
    <n v="10"/>
    <n v="8"/>
  </r>
  <r>
    <s v="VTA01700"/>
    <x v="91"/>
    <n v="2"/>
    <x v="0"/>
    <x v="0"/>
    <x v="3"/>
    <x v="3"/>
    <x v="233"/>
    <s v="San Lorenzo 25, Nueva Córdoba"/>
    <x v="0"/>
    <x v="7"/>
    <x v="6"/>
    <s v=""/>
    <x v="0"/>
    <x v="4"/>
    <n v="3241.99"/>
    <x v="3"/>
    <n v="6483.98"/>
    <s v="Take Away"/>
    <x v="1"/>
    <x v="1"/>
    <s v="App"/>
    <x v="2"/>
    <x v="0"/>
    <n v="15"/>
    <x v="0"/>
    <s v="2x1"/>
    <x v="3"/>
    <x v="2"/>
    <x v="1"/>
    <n v="9.9"/>
    <x v="1"/>
    <n v="11"/>
    <n v="9"/>
  </r>
  <r>
    <s v="VTA01716"/>
    <x v="91"/>
    <n v="2"/>
    <x v="0"/>
    <x v="0"/>
    <x v="3"/>
    <x v="3"/>
    <x v="549"/>
    <s v="Calle San Lorenzo 47"/>
    <x v="1"/>
    <x v="7"/>
    <x v="6"/>
    <s v=""/>
    <x v="0"/>
    <x v="4"/>
    <n v="2740.36"/>
    <x v="2"/>
    <n v="5480.72"/>
    <s v="En tienda"/>
    <x v="1"/>
    <x v="0"/>
    <s v="Efectivo"/>
    <x v="0"/>
    <x v="0"/>
    <n v="0"/>
    <x v="0"/>
    <s v="2x1"/>
    <x v="2"/>
    <x v="2"/>
    <x v="3"/>
    <n v="4.9000000000000004"/>
    <x v="4"/>
    <n v="35"/>
    <n v="33"/>
  </r>
  <r>
    <s v="VTA01758"/>
    <x v="91"/>
    <n v="2"/>
    <x v="0"/>
    <x v="0"/>
    <x v="3"/>
    <x v="3"/>
    <x v="81"/>
    <s v="Calle San Lorenzo 47"/>
    <x v="1"/>
    <x v="1"/>
    <x v="1"/>
    <s v=""/>
    <x v="0"/>
    <x v="3"/>
    <n v="900.69"/>
    <x v="1"/>
    <n v="4503.45"/>
    <s v="Take Away"/>
    <x v="0"/>
    <x v="1"/>
    <s v="Efectivo"/>
    <x v="0"/>
    <x v="1"/>
    <n v="0"/>
    <x v="0"/>
    <s v="2x1"/>
    <x v="1"/>
    <x v="2"/>
    <x v="0"/>
    <n v="14.3"/>
    <x v="2"/>
    <n v="45"/>
    <n v="40"/>
  </r>
  <r>
    <s v="VTA01978"/>
    <x v="91"/>
    <n v="2"/>
    <x v="0"/>
    <x v="0"/>
    <x v="3"/>
    <x v="3"/>
    <x v="16"/>
    <s v="Córdoba Shopping"/>
    <x v="3"/>
    <x v="6"/>
    <x v="5"/>
    <s v=""/>
    <x v="0"/>
    <x v="3"/>
    <n v="2000.34"/>
    <x v="2"/>
    <n v="10001.700000000001"/>
    <s v="Delivery"/>
    <x v="2"/>
    <x v="2"/>
    <s v="Efectivo"/>
    <x v="0"/>
    <x v="1"/>
    <n v="0"/>
    <x v="2"/>
    <s v="Ninguna"/>
    <x v="4"/>
    <x v="2"/>
    <x v="2"/>
    <n v="10"/>
    <x v="1"/>
    <n v="30"/>
    <n v="25"/>
  </r>
  <r>
    <s v="VTA02033"/>
    <x v="91"/>
    <n v="2"/>
    <x v="0"/>
    <x v="0"/>
    <x v="3"/>
    <x v="3"/>
    <x v="153"/>
    <s v="Calle San Lorenzo 47"/>
    <x v="1"/>
    <x v="29"/>
    <x v="9"/>
    <s v="Tall"/>
    <x v="1"/>
    <x v="2"/>
    <n v="1441.79"/>
    <x v="0"/>
    <n v="1441.79"/>
    <s v="Delivery"/>
    <x v="0"/>
    <x v="2"/>
    <s v="Tarjeta"/>
    <x v="1"/>
    <x v="0"/>
    <n v="0"/>
    <x v="1"/>
    <s v="Happy Hour"/>
    <x v="5"/>
    <x v="0"/>
    <x v="0"/>
    <n v="13.7"/>
    <x v="4"/>
    <n v="13"/>
    <n v="12"/>
  </r>
  <r>
    <s v="VTA02097"/>
    <x v="91"/>
    <n v="2"/>
    <x v="0"/>
    <x v="0"/>
    <x v="3"/>
    <x v="3"/>
    <x v="96"/>
    <s v="Córdoba Shopping"/>
    <x v="3"/>
    <x v="3"/>
    <x v="3"/>
    <s v=""/>
    <x v="0"/>
    <x v="4"/>
    <n v="1567.27"/>
    <x v="0"/>
    <n v="3134.54"/>
    <s v="Delivery"/>
    <x v="0"/>
    <x v="2"/>
    <s v="Tarjeta"/>
    <x v="1"/>
    <x v="0"/>
    <n v="10"/>
    <x v="1"/>
    <s v="Happy Hour"/>
    <x v="3"/>
    <x v="0"/>
    <x v="1"/>
    <n v="8.5"/>
    <x v="0"/>
    <n v="12"/>
    <n v="10"/>
  </r>
  <r>
    <s v="VTA02215"/>
    <x v="91"/>
    <n v="2"/>
    <x v="0"/>
    <x v="0"/>
    <x v="3"/>
    <x v="3"/>
    <x v="360"/>
    <s v="San Lorenzo 25, Nueva Córdoba"/>
    <x v="0"/>
    <x v="10"/>
    <x v="8"/>
    <s v="Tall"/>
    <x v="1"/>
    <x v="0"/>
    <n v="1802.37"/>
    <x v="0"/>
    <n v="5407.11"/>
    <s v="En tienda"/>
    <x v="1"/>
    <x v="0"/>
    <s v="Tarjeta"/>
    <x v="1"/>
    <x v="0"/>
    <n v="0"/>
    <x v="1"/>
    <s v="Happy Hour"/>
    <x v="1"/>
    <x v="2"/>
    <x v="2"/>
    <n v="11.9"/>
    <x v="3"/>
    <n v="13"/>
    <n v="10"/>
  </r>
  <r>
    <s v="VTA02247"/>
    <x v="91"/>
    <n v="2"/>
    <x v="0"/>
    <x v="0"/>
    <x v="3"/>
    <x v="3"/>
    <x v="41"/>
    <s v="Avenida Colón 608"/>
    <x v="2"/>
    <x v="1"/>
    <x v="1"/>
    <s v=""/>
    <x v="0"/>
    <x v="3"/>
    <n v="819.6"/>
    <x v="1"/>
    <n v="4098"/>
    <s v="En tienda"/>
    <x v="0"/>
    <x v="0"/>
    <s v="Tarjeta"/>
    <x v="1"/>
    <x v="0"/>
    <n v="0"/>
    <x v="2"/>
    <s v="Ninguna"/>
    <x v="2"/>
    <x v="0"/>
    <x v="2"/>
    <n v="12.1"/>
    <x v="3"/>
    <n v="19"/>
    <n v="14"/>
  </r>
  <r>
    <s v="VTA02467"/>
    <x v="91"/>
    <n v="2"/>
    <x v="0"/>
    <x v="0"/>
    <x v="3"/>
    <x v="3"/>
    <x v="691"/>
    <s v="Calle San Lorenzo 47"/>
    <x v="1"/>
    <x v="28"/>
    <x v="2"/>
    <s v=""/>
    <x v="0"/>
    <x v="4"/>
    <n v="1279.71"/>
    <x v="0"/>
    <n v="2559.42"/>
    <s v="En tienda"/>
    <x v="0"/>
    <x v="0"/>
    <s v="App"/>
    <x v="2"/>
    <x v="0"/>
    <n v="0"/>
    <x v="1"/>
    <s v="Happy Hour"/>
    <x v="5"/>
    <x v="2"/>
    <x v="0"/>
    <n v="13"/>
    <x v="2"/>
    <n v="45"/>
    <n v="43"/>
  </r>
  <r>
    <s v="VTA02634"/>
    <x v="91"/>
    <n v="2"/>
    <x v="0"/>
    <x v="0"/>
    <x v="3"/>
    <x v="3"/>
    <x v="237"/>
    <s v="Calle San Lorenzo 47"/>
    <x v="1"/>
    <x v="34"/>
    <x v="4"/>
    <s v="Pequeño"/>
    <x v="2"/>
    <x v="3"/>
    <n v="1419.89"/>
    <x v="0"/>
    <n v="7099.45"/>
    <s v="Delivery"/>
    <x v="1"/>
    <x v="2"/>
    <s v="Efectivo"/>
    <x v="0"/>
    <x v="0"/>
    <n v="0"/>
    <x v="1"/>
    <s v="Happy Hour"/>
    <x v="0"/>
    <x v="2"/>
    <x v="2"/>
    <n v="12.1"/>
    <x v="4"/>
    <n v="39"/>
    <n v="34"/>
  </r>
  <r>
    <s v="VTA02668"/>
    <x v="91"/>
    <n v="2"/>
    <x v="0"/>
    <x v="0"/>
    <x v="3"/>
    <x v="3"/>
    <x v="155"/>
    <s v="Calle San Lorenzo 47"/>
    <x v="1"/>
    <x v="6"/>
    <x v="5"/>
    <s v=""/>
    <x v="0"/>
    <x v="2"/>
    <n v="1986.43"/>
    <x v="0"/>
    <n v="1986.43"/>
    <s v="Delivery"/>
    <x v="0"/>
    <x v="2"/>
    <s v="App"/>
    <x v="2"/>
    <x v="0"/>
    <n v="10"/>
    <x v="0"/>
    <s v="2x1"/>
    <x v="3"/>
    <x v="1"/>
    <x v="1"/>
    <n v="6.9"/>
    <x v="4"/>
    <n v="46"/>
    <n v="45"/>
  </r>
  <r>
    <s v="VTA02762"/>
    <x v="91"/>
    <n v="2"/>
    <x v="0"/>
    <x v="0"/>
    <x v="3"/>
    <x v="3"/>
    <x v="90"/>
    <s v="Avenida Colón 608"/>
    <x v="2"/>
    <x v="6"/>
    <x v="5"/>
    <s v=""/>
    <x v="0"/>
    <x v="3"/>
    <n v="1695.77"/>
    <x v="0"/>
    <n v="8478.85"/>
    <s v="En tienda"/>
    <x v="1"/>
    <x v="0"/>
    <s v="App"/>
    <x v="2"/>
    <x v="1"/>
    <n v="0"/>
    <x v="2"/>
    <s v="Ninguna"/>
    <x v="2"/>
    <x v="2"/>
    <x v="2"/>
    <n v="12.7"/>
    <x v="3"/>
    <n v="33"/>
    <n v="28"/>
  </r>
  <r>
    <s v="VTA02771"/>
    <x v="91"/>
    <n v="2"/>
    <x v="0"/>
    <x v="0"/>
    <x v="3"/>
    <x v="3"/>
    <x v="586"/>
    <s v="Avenida Colón 608"/>
    <x v="2"/>
    <x v="0"/>
    <x v="0"/>
    <s v=""/>
    <x v="0"/>
    <x v="3"/>
    <n v="1356.88"/>
    <x v="0"/>
    <n v="6784.4"/>
    <s v="Take Away"/>
    <x v="1"/>
    <x v="1"/>
    <s v="Tarjeta"/>
    <x v="1"/>
    <x v="1"/>
    <n v="0"/>
    <x v="2"/>
    <s v="Ninguna"/>
    <x v="2"/>
    <x v="0"/>
    <x v="1"/>
    <n v="9.6999999999999993"/>
    <x v="4"/>
    <n v="50"/>
    <n v="45"/>
  </r>
  <r>
    <s v="VTA02959"/>
    <x v="91"/>
    <n v="2"/>
    <x v="0"/>
    <x v="0"/>
    <x v="3"/>
    <x v="3"/>
    <x v="823"/>
    <s v="Córdoba Shopping"/>
    <x v="3"/>
    <x v="6"/>
    <x v="5"/>
    <s v=""/>
    <x v="0"/>
    <x v="2"/>
    <n v="1898.67"/>
    <x v="0"/>
    <n v="1898.67"/>
    <s v="Delivery"/>
    <x v="0"/>
    <x v="2"/>
    <s v="App"/>
    <x v="2"/>
    <x v="0"/>
    <n v="10"/>
    <x v="1"/>
    <s v="Happy Hour"/>
    <x v="2"/>
    <x v="2"/>
    <x v="1"/>
    <n v="5.0999999999999996"/>
    <x v="1"/>
    <n v="18"/>
    <n v="17"/>
  </r>
  <r>
    <s v="VTA02966"/>
    <x v="91"/>
    <n v="2"/>
    <x v="0"/>
    <x v="0"/>
    <x v="3"/>
    <x v="3"/>
    <x v="48"/>
    <s v="Avenida Colón 608"/>
    <x v="2"/>
    <x v="21"/>
    <x v="1"/>
    <s v=""/>
    <x v="0"/>
    <x v="0"/>
    <n v="1058.28"/>
    <x v="0"/>
    <n v="3174.84"/>
    <s v="En tienda"/>
    <x v="0"/>
    <x v="0"/>
    <s v="Efectivo"/>
    <x v="0"/>
    <x v="1"/>
    <n v="0"/>
    <x v="2"/>
    <s v="Ninguna"/>
    <x v="0"/>
    <x v="0"/>
    <x v="1"/>
    <n v="7.1"/>
    <x v="0"/>
    <n v="44"/>
    <n v="41"/>
  </r>
  <r>
    <s v="VTA02997"/>
    <x v="91"/>
    <n v="2"/>
    <x v="0"/>
    <x v="0"/>
    <x v="3"/>
    <x v="3"/>
    <x v="148"/>
    <s v="San Lorenzo 25, Nueva Córdoba"/>
    <x v="0"/>
    <x v="10"/>
    <x v="8"/>
    <s v="Tall"/>
    <x v="1"/>
    <x v="4"/>
    <n v="1523.96"/>
    <x v="0"/>
    <n v="3047.92"/>
    <s v="Delivery"/>
    <x v="0"/>
    <x v="2"/>
    <s v="Tarjeta"/>
    <x v="1"/>
    <x v="1"/>
    <n v="0"/>
    <x v="1"/>
    <s v="Happy Hour"/>
    <x v="4"/>
    <x v="1"/>
    <x v="0"/>
    <n v="14.6"/>
    <x v="3"/>
    <n v="27"/>
    <n v="25"/>
  </r>
  <r>
    <s v="VTA03028"/>
    <x v="91"/>
    <n v="2"/>
    <x v="0"/>
    <x v="0"/>
    <x v="3"/>
    <x v="3"/>
    <x v="835"/>
    <s v="Calle San Lorenzo 47"/>
    <x v="1"/>
    <x v="14"/>
    <x v="6"/>
    <s v=""/>
    <x v="0"/>
    <x v="3"/>
    <n v="2746.88"/>
    <x v="2"/>
    <n v="13734.4"/>
    <s v="En tienda"/>
    <x v="2"/>
    <x v="0"/>
    <s v="Efectivo"/>
    <x v="0"/>
    <x v="1"/>
    <n v="0"/>
    <x v="3"/>
    <s v="Combo"/>
    <x v="3"/>
    <x v="1"/>
    <x v="1"/>
    <n v="8.4"/>
    <x v="1"/>
    <n v="12"/>
    <n v="7"/>
  </r>
  <r>
    <s v="VTA03089"/>
    <x v="91"/>
    <n v="2"/>
    <x v="0"/>
    <x v="0"/>
    <x v="3"/>
    <x v="3"/>
    <x v="585"/>
    <s v="Avenida Colón 608"/>
    <x v="2"/>
    <x v="8"/>
    <x v="0"/>
    <s v=""/>
    <x v="0"/>
    <x v="4"/>
    <n v="1350.25"/>
    <x v="0"/>
    <n v="2700.5"/>
    <s v="Take Away"/>
    <x v="0"/>
    <x v="1"/>
    <s v="App"/>
    <x v="2"/>
    <x v="1"/>
    <n v="0"/>
    <x v="3"/>
    <s v="Combo"/>
    <x v="5"/>
    <x v="1"/>
    <x v="1"/>
    <n v="9.1999999999999993"/>
    <x v="4"/>
    <n v="32"/>
    <n v="30"/>
  </r>
  <r>
    <s v="VTA03135"/>
    <x v="91"/>
    <n v="2"/>
    <x v="0"/>
    <x v="0"/>
    <x v="3"/>
    <x v="3"/>
    <x v="697"/>
    <s v="Calle San Lorenzo 47"/>
    <x v="1"/>
    <x v="6"/>
    <x v="5"/>
    <s v=""/>
    <x v="0"/>
    <x v="3"/>
    <n v="1632.03"/>
    <x v="0"/>
    <n v="8160.15"/>
    <s v="En tienda"/>
    <x v="1"/>
    <x v="0"/>
    <s v="App"/>
    <x v="2"/>
    <x v="0"/>
    <n v="0"/>
    <x v="2"/>
    <s v="Ninguna"/>
    <x v="1"/>
    <x v="1"/>
    <x v="0"/>
    <n v="13.2"/>
    <x v="2"/>
    <n v="12"/>
    <n v="7"/>
  </r>
  <r>
    <s v="VTA03290"/>
    <x v="91"/>
    <n v="2"/>
    <x v="0"/>
    <x v="0"/>
    <x v="3"/>
    <x v="3"/>
    <x v="126"/>
    <s v="Avenida Colón 608"/>
    <x v="2"/>
    <x v="14"/>
    <x v="6"/>
    <s v=""/>
    <x v="0"/>
    <x v="0"/>
    <n v="3408.67"/>
    <x v="3"/>
    <n v="10226.01"/>
    <s v="Delivery"/>
    <x v="2"/>
    <x v="2"/>
    <s v="Tarjeta"/>
    <x v="1"/>
    <x v="1"/>
    <n v="0"/>
    <x v="1"/>
    <s v="Happy Hour"/>
    <x v="0"/>
    <x v="1"/>
    <x v="1"/>
    <n v="6.7"/>
    <x v="2"/>
    <n v="42"/>
    <n v="39"/>
  </r>
  <r>
    <s v="VTA03608"/>
    <x v="91"/>
    <n v="2"/>
    <x v="0"/>
    <x v="0"/>
    <x v="3"/>
    <x v="3"/>
    <x v="608"/>
    <s v="San Lorenzo 25, Nueva Córdoba"/>
    <x v="0"/>
    <x v="9"/>
    <x v="7"/>
    <s v=""/>
    <x v="0"/>
    <x v="3"/>
    <n v="2099.25"/>
    <x v="2"/>
    <n v="10496.25"/>
    <s v="Take Away"/>
    <x v="2"/>
    <x v="1"/>
    <s v="Efectivo"/>
    <x v="0"/>
    <x v="0"/>
    <n v="0"/>
    <x v="1"/>
    <s v="Happy Hour"/>
    <x v="2"/>
    <x v="1"/>
    <x v="1"/>
    <n v="8.8000000000000007"/>
    <x v="2"/>
    <n v="46"/>
    <n v="41"/>
  </r>
  <r>
    <s v="VTA03664"/>
    <x v="91"/>
    <n v="2"/>
    <x v="0"/>
    <x v="0"/>
    <x v="3"/>
    <x v="3"/>
    <x v="257"/>
    <s v="San Lorenzo 25, Nueva Córdoba"/>
    <x v="0"/>
    <x v="8"/>
    <x v="0"/>
    <s v=""/>
    <x v="0"/>
    <x v="4"/>
    <n v="1158.52"/>
    <x v="0"/>
    <n v="2317.04"/>
    <s v="Delivery"/>
    <x v="0"/>
    <x v="2"/>
    <s v="App"/>
    <x v="2"/>
    <x v="1"/>
    <n v="0"/>
    <x v="0"/>
    <s v="2x1"/>
    <x v="1"/>
    <x v="2"/>
    <x v="0"/>
    <n v="14.7"/>
    <x v="3"/>
    <n v="50"/>
    <n v="48"/>
  </r>
  <r>
    <s v="VTA03712"/>
    <x v="91"/>
    <n v="2"/>
    <x v="0"/>
    <x v="0"/>
    <x v="3"/>
    <x v="3"/>
    <x v="530"/>
    <s v="Córdoba Shopping"/>
    <x v="3"/>
    <x v="3"/>
    <x v="3"/>
    <s v=""/>
    <x v="0"/>
    <x v="4"/>
    <n v="1500.57"/>
    <x v="0"/>
    <n v="3001.14"/>
    <s v="Delivery"/>
    <x v="0"/>
    <x v="2"/>
    <s v="Tarjeta"/>
    <x v="1"/>
    <x v="1"/>
    <n v="0"/>
    <x v="3"/>
    <s v="Combo"/>
    <x v="4"/>
    <x v="1"/>
    <x v="0"/>
    <n v="14.3"/>
    <x v="3"/>
    <n v="39"/>
    <n v="37"/>
  </r>
  <r>
    <s v="VTA03850"/>
    <x v="91"/>
    <n v="2"/>
    <x v="0"/>
    <x v="0"/>
    <x v="3"/>
    <x v="3"/>
    <x v="106"/>
    <s v="Avenida Colón 608"/>
    <x v="2"/>
    <x v="6"/>
    <x v="5"/>
    <s v=""/>
    <x v="0"/>
    <x v="0"/>
    <n v="2117.79"/>
    <x v="2"/>
    <n v="6353.37"/>
    <s v="Delivery"/>
    <x v="1"/>
    <x v="2"/>
    <s v="Efectivo"/>
    <x v="0"/>
    <x v="1"/>
    <n v="0"/>
    <x v="1"/>
    <s v="Happy Hour"/>
    <x v="1"/>
    <x v="2"/>
    <x v="2"/>
    <n v="11.6"/>
    <x v="2"/>
    <n v="17"/>
    <n v="14"/>
  </r>
  <r>
    <s v="VTA03947"/>
    <x v="91"/>
    <n v="2"/>
    <x v="0"/>
    <x v="0"/>
    <x v="3"/>
    <x v="3"/>
    <x v="171"/>
    <s v="San Lorenzo 25, Nueva Córdoba"/>
    <x v="0"/>
    <x v="7"/>
    <x v="6"/>
    <s v=""/>
    <x v="0"/>
    <x v="1"/>
    <n v="2764.83"/>
    <x v="2"/>
    <n v="11059.32"/>
    <s v="Take Away"/>
    <x v="2"/>
    <x v="1"/>
    <s v="App"/>
    <x v="2"/>
    <x v="1"/>
    <n v="0"/>
    <x v="1"/>
    <s v="Happy Hour"/>
    <x v="2"/>
    <x v="2"/>
    <x v="3"/>
    <n v="4.8"/>
    <x v="3"/>
    <n v="19"/>
    <n v="15"/>
  </r>
  <r>
    <s v="VTA03949"/>
    <x v="91"/>
    <n v="2"/>
    <x v="0"/>
    <x v="0"/>
    <x v="3"/>
    <x v="3"/>
    <x v="378"/>
    <s v="Córdoba Shopping"/>
    <x v="3"/>
    <x v="23"/>
    <x v="10"/>
    <s v=""/>
    <x v="0"/>
    <x v="3"/>
    <n v="1421.05"/>
    <x v="0"/>
    <n v="7105.25"/>
    <s v="En tienda"/>
    <x v="1"/>
    <x v="0"/>
    <s v="Efectivo"/>
    <x v="0"/>
    <x v="0"/>
    <n v="15"/>
    <x v="0"/>
    <s v="2x1"/>
    <x v="0"/>
    <x v="0"/>
    <x v="1"/>
    <n v="8.5"/>
    <x v="4"/>
    <n v="23"/>
    <n v="18"/>
  </r>
  <r>
    <s v="VTA03979"/>
    <x v="91"/>
    <n v="2"/>
    <x v="0"/>
    <x v="0"/>
    <x v="3"/>
    <x v="3"/>
    <x v="511"/>
    <s v="San Lorenzo 25, Nueva Córdoba"/>
    <x v="0"/>
    <x v="6"/>
    <x v="5"/>
    <s v=""/>
    <x v="0"/>
    <x v="2"/>
    <n v="1792.37"/>
    <x v="0"/>
    <n v="1792.37"/>
    <s v="En tienda"/>
    <x v="0"/>
    <x v="0"/>
    <s v="Tarjeta"/>
    <x v="1"/>
    <x v="0"/>
    <n v="15"/>
    <x v="0"/>
    <s v="2x1"/>
    <x v="2"/>
    <x v="2"/>
    <x v="0"/>
    <n v="13.3"/>
    <x v="4"/>
    <n v="32"/>
    <n v="31"/>
  </r>
  <r>
    <s v="VTA04080"/>
    <x v="91"/>
    <n v="2"/>
    <x v="0"/>
    <x v="0"/>
    <x v="3"/>
    <x v="3"/>
    <x v="658"/>
    <s v="San Lorenzo 25, Nueva Córdoba"/>
    <x v="0"/>
    <x v="19"/>
    <x v="7"/>
    <s v=""/>
    <x v="0"/>
    <x v="1"/>
    <n v="2490.4699999999998"/>
    <x v="2"/>
    <n v="9961.8799999999992"/>
    <s v="Take Away"/>
    <x v="1"/>
    <x v="1"/>
    <s v="App"/>
    <x v="2"/>
    <x v="0"/>
    <n v="0"/>
    <x v="3"/>
    <s v="Combo"/>
    <x v="3"/>
    <x v="2"/>
    <x v="3"/>
    <n v="2"/>
    <x v="4"/>
    <n v="23"/>
    <n v="19"/>
  </r>
  <r>
    <s v="VTA04201"/>
    <x v="91"/>
    <n v="2"/>
    <x v="0"/>
    <x v="0"/>
    <x v="3"/>
    <x v="3"/>
    <x v="330"/>
    <s v="San Lorenzo 25, Nueva Córdoba"/>
    <x v="0"/>
    <x v="33"/>
    <x v="4"/>
    <s v="Grande"/>
    <x v="3"/>
    <x v="3"/>
    <n v="1411.17"/>
    <x v="0"/>
    <n v="7055.85"/>
    <s v="Take Away"/>
    <x v="1"/>
    <x v="1"/>
    <s v="Tarjeta"/>
    <x v="1"/>
    <x v="1"/>
    <n v="0"/>
    <x v="1"/>
    <s v="Happy Hour"/>
    <x v="3"/>
    <x v="0"/>
    <x v="0"/>
    <n v="14.5"/>
    <x v="0"/>
    <n v="18"/>
    <n v="13"/>
  </r>
  <r>
    <s v="VTA04229"/>
    <x v="91"/>
    <n v="2"/>
    <x v="0"/>
    <x v="0"/>
    <x v="3"/>
    <x v="3"/>
    <x v="364"/>
    <s v="Calle San Lorenzo 47"/>
    <x v="1"/>
    <x v="10"/>
    <x v="8"/>
    <s v="Pequeño"/>
    <x v="2"/>
    <x v="1"/>
    <n v="1609.28"/>
    <x v="0"/>
    <n v="6437.12"/>
    <s v="Delivery"/>
    <x v="1"/>
    <x v="2"/>
    <s v="App"/>
    <x v="2"/>
    <x v="0"/>
    <n v="0"/>
    <x v="0"/>
    <s v="2x1"/>
    <x v="0"/>
    <x v="0"/>
    <x v="2"/>
    <n v="10.1"/>
    <x v="2"/>
    <n v="49"/>
    <n v="45"/>
  </r>
  <r>
    <s v="VTA04345"/>
    <x v="91"/>
    <n v="2"/>
    <x v="0"/>
    <x v="0"/>
    <x v="3"/>
    <x v="3"/>
    <x v="742"/>
    <s v="Calle San Lorenzo 47"/>
    <x v="1"/>
    <x v="10"/>
    <x v="8"/>
    <s v="Tall"/>
    <x v="1"/>
    <x v="3"/>
    <n v="2089.1"/>
    <x v="2"/>
    <n v="10445.5"/>
    <s v="Take Away"/>
    <x v="2"/>
    <x v="1"/>
    <s v="Efectivo"/>
    <x v="0"/>
    <x v="1"/>
    <n v="0"/>
    <x v="2"/>
    <s v="Ninguna"/>
    <x v="2"/>
    <x v="0"/>
    <x v="2"/>
    <n v="10"/>
    <x v="1"/>
    <n v="47"/>
    <n v="42"/>
  </r>
  <r>
    <s v="VTA04363"/>
    <x v="91"/>
    <n v="2"/>
    <x v="0"/>
    <x v="0"/>
    <x v="3"/>
    <x v="3"/>
    <x v="607"/>
    <s v="Calle San Lorenzo 47"/>
    <x v="1"/>
    <x v="35"/>
    <x v="9"/>
    <s v="Tall"/>
    <x v="1"/>
    <x v="3"/>
    <n v="1492.23"/>
    <x v="0"/>
    <n v="7461.15"/>
    <s v="Take Away"/>
    <x v="1"/>
    <x v="1"/>
    <s v="Efectivo"/>
    <x v="0"/>
    <x v="1"/>
    <n v="0"/>
    <x v="3"/>
    <s v="Combo"/>
    <x v="1"/>
    <x v="1"/>
    <x v="1"/>
    <n v="5.2"/>
    <x v="0"/>
    <n v="12"/>
    <n v="7"/>
  </r>
  <r>
    <s v="VTA04410"/>
    <x v="91"/>
    <n v="2"/>
    <x v="0"/>
    <x v="0"/>
    <x v="3"/>
    <x v="3"/>
    <x v="59"/>
    <s v="San Lorenzo 25, Nueva Córdoba"/>
    <x v="0"/>
    <x v="10"/>
    <x v="8"/>
    <s v="Tall"/>
    <x v="1"/>
    <x v="1"/>
    <n v="1914.05"/>
    <x v="0"/>
    <n v="7656.2"/>
    <s v="En tienda"/>
    <x v="1"/>
    <x v="0"/>
    <s v="Tarjeta"/>
    <x v="1"/>
    <x v="0"/>
    <n v="10"/>
    <x v="0"/>
    <s v="2x1"/>
    <x v="1"/>
    <x v="0"/>
    <x v="0"/>
    <n v="13.2"/>
    <x v="4"/>
    <n v="30"/>
    <n v="26"/>
  </r>
  <r>
    <s v="VTA04484"/>
    <x v="91"/>
    <n v="2"/>
    <x v="0"/>
    <x v="0"/>
    <x v="3"/>
    <x v="3"/>
    <x v="363"/>
    <s v="Córdoba Shopping"/>
    <x v="3"/>
    <x v="0"/>
    <x v="0"/>
    <s v=""/>
    <x v="0"/>
    <x v="0"/>
    <n v="1138.0999999999999"/>
    <x v="0"/>
    <n v="3414.3"/>
    <s v="Take Away"/>
    <x v="0"/>
    <x v="1"/>
    <s v="Tarjeta"/>
    <x v="1"/>
    <x v="0"/>
    <n v="10"/>
    <x v="2"/>
    <s v="Ninguna"/>
    <x v="1"/>
    <x v="2"/>
    <x v="3"/>
    <n v="3.1"/>
    <x v="1"/>
    <n v="41"/>
    <n v="38"/>
  </r>
  <r>
    <s v="VTA04558"/>
    <x v="91"/>
    <n v="2"/>
    <x v="0"/>
    <x v="0"/>
    <x v="3"/>
    <x v="3"/>
    <x v="633"/>
    <s v="Calle San Lorenzo 47"/>
    <x v="1"/>
    <x v="0"/>
    <x v="0"/>
    <s v=""/>
    <x v="0"/>
    <x v="1"/>
    <n v="1090.75"/>
    <x v="0"/>
    <n v="4363"/>
    <s v="En tienda"/>
    <x v="0"/>
    <x v="0"/>
    <s v="App"/>
    <x v="2"/>
    <x v="1"/>
    <n v="0"/>
    <x v="3"/>
    <s v="Combo"/>
    <x v="1"/>
    <x v="0"/>
    <x v="1"/>
    <n v="8"/>
    <x v="2"/>
    <n v="41"/>
    <n v="37"/>
  </r>
  <r>
    <s v="VTA04711"/>
    <x v="91"/>
    <n v="2"/>
    <x v="0"/>
    <x v="0"/>
    <x v="3"/>
    <x v="3"/>
    <x v="576"/>
    <s v="Avenida Colón 608"/>
    <x v="2"/>
    <x v="9"/>
    <x v="7"/>
    <s v=""/>
    <x v="0"/>
    <x v="2"/>
    <n v="2155.48"/>
    <x v="2"/>
    <n v="2155.48"/>
    <s v="En tienda"/>
    <x v="0"/>
    <x v="0"/>
    <s v="Efectivo"/>
    <x v="0"/>
    <x v="0"/>
    <n v="0"/>
    <x v="3"/>
    <s v="Combo"/>
    <x v="5"/>
    <x v="2"/>
    <x v="1"/>
    <n v="5.3"/>
    <x v="4"/>
    <n v="19"/>
    <n v="18"/>
  </r>
  <r>
    <s v="VTA04882"/>
    <x v="91"/>
    <n v="2"/>
    <x v="0"/>
    <x v="0"/>
    <x v="3"/>
    <x v="3"/>
    <x v="833"/>
    <s v="Córdoba Shopping"/>
    <x v="3"/>
    <x v="9"/>
    <x v="7"/>
    <s v=""/>
    <x v="0"/>
    <x v="1"/>
    <n v="2796.97"/>
    <x v="2"/>
    <n v="11187.88"/>
    <s v="En tienda"/>
    <x v="2"/>
    <x v="0"/>
    <s v="App"/>
    <x v="2"/>
    <x v="0"/>
    <n v="10"/>
    <x v="1"/>
    <s v="Happy Hour"/>
    <x v="4"/>
    <x v="0"/>
    <x v="1"/>
    <n v="9.6999999999999993"/>
    <x v="3"/>
    <n v="47"/>
    <n v="43"/>
  </r>
  <r>
    <s v="VTA04932"/>
    <x v="91"/>
    <n v="2"/>
    <x v="0"/>
    <x v="0"/>
    <x v="3"/>
    <x v="3"/>
    <x v="87"/>
    <s v="Córdoba Shopping"/>
    <x v="3"/>
    <x v="10"/>
    <x v="8"/>
    <s v="Pequeño"/>
    <x v="2"/>
    <x v="1"/>
    <n v="1672.76"/>
    <x v="0"/>
    <n v="6691.04"/>
    <s v="Delivery"/>
    <x v="1"/>
    <x v="2"/>
    <s v="App"/>
    <x v="2"/>
    <x v="0"/>
    <n v="10"/>
    <x v="3"/>
    <s v="Combo"/>
    <x v="4"/>
    <x v="1"/>
    <x v="1"/>
    <n v="8.9"/>
    <x v="1"/>
    <n v="47"/>
    <n v="43"/>
  </r>
  <r>
    <s v="VTA04934"/>
    <x v="91"/>
    <n v="2"/>
    <x v="0"/>
    <x v="0"/>
    <x v="3"/>
    <x v="3"/>
    <x v="463"/>
    <s v="Calle San Lorenzo 47"/>
    <x v="1"/>
    <x v="16"/>
    <x v="4"/>
    <s v="Tall"/>
    <x v="1"/>
    <x v="1"/>
    <n v="1703.13"/>
    <x v="0"/>
    <n v="6812.52"/>
    <s v="Take Away"/>
    <x v="1"/>
    <x v="1"/>
    <s v="Efectivo"/>
    <x v="0"/>
    <x v="1"/>
    <n v="0"/>
    <x v="2"/>
    <s v="Ninguna"/>
    <x v="4"/>
    <x v="1"/>
    <x v="1"/>
    <n v="5.4"/>
    <x v="4"/>
    <n v="22"/>
    <n v="18"/>
  </r>
  <r>
    <s v="VTA04938"/>
    <x v="91"/>
    <n v="2"/>
    <x v="0"/>
    <x v="0"/>
    <x v="3"/>
    <x v="3"/>
    <x v="613"/>
    <s v="Calle San Lorenzo 47"/>
    <x v="1"/>
    <x v="21"/>
    <x v="1"/>
    <s v=""/>
    <x v="0"/>
    <x v="1"/>
    <n v="1147.3900000000001"/>
    <x v="0"/>
    <n v="4589.5600000000004"/>
    <s v="Delivery"/>
    <x v="0"/>
    <x v="2"/>
    <s v="App"/>
    <x v="2"/>
    <x v="0"/>
    <n v="10"/>
    <x v="3"/>
    <s v="Combo"/>
    <x v="3"/>
    <x v="2"/>
    <x v="3"/>
    <n v="2.4"/>
    <x v="3"/>
    <n v="38"/>
    <n v="34"/>
  </r>
  <r>
    <s v="VTA04979"/>
    <x v="91"/>
    <n v="2"/>
    <x v="0"/>
    <x v="0"/>
    <x v="3"/>
    <x v="3"/>
    <x v="490"/>
    <s v="Avenida Colón 608"/>
    <x v="2"/>
    <x v="15"/>
    <x v="10"/>
    <s v=""/>
    <x v="0"/>
    <x v="1"/>
    <n v="1715.21"/>
    <x v="0"/>
    <n v="6860.84"/>
    <s v="Take Away"/>
    <x v="1"/>
    <x v="1"/>
    <s v="App"/>
    <x v="2"/>
    <x v="0"/>
    <n v="0"/>
    <x v="2"/>
    <s v="Ninguna"/>
    <x v="2"/>
    <x v="2"/>
    <x v="1"/>
    <n v="7.1"/>
    <x v="4"/>
    <n v="10"/>
    <n v="6"/>
  </r>
  <r>
    <s v="VTA00155"/>
    <x v="92"/>
    <n v="3"/>
    <x v="1"/>
    <x v="1"/>
    <x v="3"/>
    <x v="3"/>
    <x v="234"/>
    <s v="Calle San Lorenzo 47"/>
    <x v="1"/>
    <x v="10"/>
    <x v="8"/>
    <s v="Grande"/>
    <x v="3"/>
    <x v="0"/>
    <n v="1810.12"/>
    <x v="0"/>
    <n v="5430.36"/>
    <s v="Take Away"/>
    <x v="1"/>
    <x v="1"/>
    <s v="Tarjeta"/>
    <x v="1"/>
    <x v="0"/>
    <n v="15"/>
    <x v="3"/>
    <s v="Combo"/>
    <x v="1"/>
    <x v="0"/>
    <x v="1"/>
    <n v="6.5"/>
    <x v="2"/>
    <n v="35"/>
    <n v="32"/>
  </r>
  <r>
    <s v="VTA00304"/>
    <x v="92"/>
    <n v="3"/>
    <x v="1"/>
    <x v="1"/>
    <x v="3"/>
    <x v="3"/>
    <x v="706"/>
    <s v="Avenida Colón 608"/>
    <x v="2"/>
    <x v="0"/>
    <x v="0"/>
    <s v=""/>
    <x v="0"/>
    <x v="2"/>
    <n v="1523.38"/>
    <x v="0"/>
    <n v="1523.38"/>
    <s v="Take Away"/>
    <x v="0"/>
    <x v="1"/>
    <s v="Efectivo"/>
    <x v="0"/>
    <x v="1"/>
    <n v="0"/>
    <x v="1"/>
    <s v="Happy Hour"/>
    <x v="3"/>
    <x v="0"/>
    <x v="1"/>
    <n v="9.9"/>
    <x v="0"/>
    <n v="49"/>
    <n v="48"/>
  </r>
  <r>
    <s v="VTA00353"/>
    <x v="92"/>
    <n v="3"/>
    <x v="1"/>
    <x v="1"/>
    <x v="3"/>
    <x v="3"/>
    <x v="461"/>
    <s v="San Lorenzo 25, Nueva Córdoba"/>
    <x v="0"/>
    <x v="20"/>
    <x v="2"/>
    <s v=""/>
    <x v="0"/>
    <x v="0"/>
    <n v="1302.4100000000001"/>
    <x v="0"/>
    <n v="3907.23"/>
    <s v="En tienda"/>
    <x v="0"/>
    <x v="0"/>
    <s v="Efectivo"/>
    <x v="0"/>
    <x v="1"/>
    <n v="0"/>
    <x v="3"/>
    <s v="Combo"/>
    <x v="1"/>
    <x v="0"/>
    <x v="3"/>
    <n v="4.5"/>
    <x v="3"/>
    <n v="29"/>
    <n v="26"/>
  </r>
  <r>
    <s v="VTA00408"/>
    <x v="92"/>
    <n v="3"/>
    <x v="1"/>
    <x v="1"/>
    <x v="3"/>
    <x v="3"/>
    <x v="826"/>
    <s v="Avenida Colón 608"/>
    <x v="2"/>
    <x v="9"/>
    <x v="7"/>
    <s v=""/>
    <x v="0"/>
    <x v="1"/>
    <n v="2299.4699999999998"/>
    <x v="2"/>
    <n v="9197.8799999999992"/>
    <s v="Take Away"/>
    <x v="1"/>
    <x v="1"/>
    <s v="App"/>
    <x v="2"/>
    <x v="0"/>
    <n v="10"/>
    <x v="2"/>
    <s v="Ninguna"/>
    <x v="3"/>
    <x v="1"/>
    <x v="1"/>
    <n v="7.7"/>
    <x v="3"/>
    <n v="39"/>
    <n v="35"/>
  </r>
  <r>
    <s v="VTA00705"/>
    <x v="92"/>
    <n v="3"/>
    <x v="1"/>
    <x v="1"/>
    <x v="3"/>
    <x v="3"/>
    <x v="646"/>
    <s v="San Lorenzo 25, Nueva Córdoba"/>
    <x v="0"/>
    <x v="4"/>
    <x v="2"/>
    <s v=""/>
    <x v="0"/>
    <x v="4"/>
    <n v="1390.64"/>
    <x v="0"/>
    <n v="2781.28"/>
    <s v="Delivery"/>
    <x v="0"/>
    <x v="2"/>
    <s v="Efectivo"/>
    <x v="0"/>
    <x v="0"/>
    <n v="10"/>
    <x v="0"/>
    <s v="2x1"/>
    <x v="5"/>
    <x v="1"/>
    <x v="3"/>
    <n v="4.3"/>
    <x v="1"/>
    <n v="39"/>
    <n v="37"/>
  </r>
  <r>
    <s v="VTA00717"/>
    <x v="92"/>
    <n v="3"/>
    <x v="1"/>
    <x v="1"/>
    <x v="3"/>
    <x v="3"/>
    <x v="149"/>
    <s v="Calle San Lorenzo 47"/>
    <x v="1"/>
    <x v="8"/>
    <x v="0"/>
    <s v=""/>
    <x v="0"/>
    <x v="1"/>
    <n v="1512.66"/>
    <x v="0"/>
    <n v="6050.64"/>
    <s v="En tienda"/>
    <x v="1"/>
    <x v="0"/>
    <s v="App"/>
    <x v="2"/>
    <x v="0"/>
    <n v="10"/>
    <x v="2"/>
    <s v="Ninguna"/>
    <x v="4"/>
    <x v="0"/>
    <x v="2"/>
    <n v="11.9"/>
    <x v="4"/>
    <n v="32"/>
    <n v="28"/>
  </r>
  <r>
    <s v="VTA01136"/>
    <x v="92"/>
    <n v="3"/>
    <x v="1"/>
    <x v="1"/>
    <x v="3"/>
    <x v="3"/>
    <x v="421"/>
    <s v="Córdoba Shopping"/>
    <x v="3"/>
    <x v="8"/>
    <x v="0"/>
    <s v=""/>
    <x v="0"/>
    <x v="2"/>
    <n v="1233.43"/>
    <x v="0"/>
    <n v="1233.43"/>
    <s v="Take Away"/>
    <x v="0"/>
    <x v="1"/>
    <s v="Efectivo"/>
    <x v="0"/>
    <x v="1"/>
    <n v="0"/>
    <x v="3"/>
    <s v="Combo"/>
    <x v="0"/>
    <x v="2"/>
    <x v="3"/>
    <n v="3.1"/>
    <x v="4"/>
    <n v="25"/>
    <n v="24"/>
  </r>
  <r>
    <s v="VTA01178"/>
    <x v="92"/>
    <n v="3"/>
    <x v="1"/>
    <x v="1"/>
    <x v="3"/>
    <x v="3"/>
    <x v="804"/>
    <s v="San Lorenzo 25, Nueva Córdoba"/>
    <x v="0"/>
    <x v="34"/>
    <x v="4"/>
    <s v="Venti"/>
    <x v="4"/>
    <x v="0"/>
    <n v="1680.64"/>
    <x v="0"/>
    <n v="5041.92"/>
    <s v="En tienda"/>
    <x v="1"/>
    <x v="0"/>
    <s v="Tarjeta"/>
    <x v="1"/>
    <x v="1"/>
    <n v="0"/>
    <x v="0"/>
    <s v="2x1"/>
    <x v="4"/>
    <x v="1"/>
    <x v="0"/>
    <n v="15"/>
    <x v="1"/>
    <n v="28"/>
    <n v="25"/>
  </r>
  <r>
    <s v="VTA01227"/>
    <x v="92"/>
    <n v="3"/>
    <x v="1"/>
    <x v="1"/>
    <x v="3"/>
    <x v="3"/>
    <x v="397"/>
    <s v="San Lorenzo 25, Nueva Córdoba"/>
    <x v="0"/>
    <x v="3"/>
    <x v="3"/>
    <s v=""/>
    <x v="0"/>
    <x v="2"/>
    <n v="1514.32"/>
    <x v="0"/>
    <n v="1514.32"/>
    <s v="Delivery"/>
    <x v="0"/>
    <x v="2"/>
    <s v="Efectivo"/>
    <x v="0"/>
    <x v="1"/>
    <n v="0"/>
    <x v="1"/>
    <s v="Happy Hour"/>
    <x v="4"/>
    <x v="0"/>
    <x v="1"/>
    <n v="6.2"/>
    <x v="4"/>
    <n v="40"/>
    <n v="39"/>
  </r>
  <r>
    <s v="VTA01243"/>
    <x v="92"/>
    <n v="3"/>
    <x v="1"/>
    <x v="1"/>
    <x v="3"/>
    <x v="3"/>
    <x v="690"/>
    <s v="Avenida Colón 608"/>
    <x v="2"/>
    <x v="3"/>
    <x v="3"/>
    <s v=""/>
    <x v="0"/>
    <x v="2"/>
    <n v="1505.05"/>
    <x v="0"/>
    <n v="1505.05"/>
    <s v="Delivery"/>
    <x v="0"/>
    <x v="2"/>
    <s v="Tarjeta"/>
    <x v="1"/>
    <x v="0"/>
    <n v="0"/>
    <x v="2"/>
    <s v="Ninguna"/>
    <x v="3"/>
    <x v="1"/>
    <x v="1"/>
    <n v="7.7"/>
    <x v="2"/>
    <n v="15"/>
    <n v="14"/>
  </r>
  <r>
    <s v="VTA01301"/>
    <x v="92"/>
    <n v="3"/>
    <x v="1"/>
    <x v="1"/>
    <x v="3"/>
    <x v="3"/>
    <x v="683"/>
    <s v="Córdoba Shopping"/>
    <x v="3"/>
    <x v="7"/>
    <x v="6"/>
    <s v=""/>
    <x v="0"/>
    <x v="0"/>
    <n v="3173.54"/>
    <x v="3"/>
    <n v="9520.6200000000008"/>
    <s v="Take Away"/>
    <x v="1"/>
    <x v="1"/>
    <s v="Efectivo"/>
    <x v="0"/>
    <x v="1"/>
    <n v="0"/>
    <x v="0"/>
    <s v="2x1"/>
    <x v="0"/>
    <x v="1"/>
    <x v="3"/>
    <n v="4.5"/>
    <x v="2"/>
    <n v="19"/>
    <n v="16"/>
  </r>
  <r>
    <s v="VTA01365"/>
    <x v="92"/>
    <n v="3"/>
    <x v="1"/>
    <x v="1"/>
    <x v="3"/>
    <x v="3"/>
    <x v="168"/>
    <s v="Calle San Lorenzo 47"/>
    <x v="1"/>
    <x v="6"/>
    <x v="5"/>
    <s v=""/>
    <x v="0"/>
    <x v="2"/>
    <n v="2094.81"/>
    <x v="2"/>
    <n v="2094.81"/>
    <s v="Delivery"/>
    <x v="0"/>
    <x v="2"/>
    <s v="Tarjeta"/>
    <x v="1"/>
    <x v="1"/>
    <n v="0"/>
    <x v="2"/>
    <s v="Ninguna"/>
    <x v="3"/>
    <x v="2"/>
    <x v="2"/>
    <n v="12.4"/>
    <x v="2"/>
    <n v="28"/>
    <n v="27"/>
  </r>
  <r>
    <s v="VTA01420"/>
    <x v="92"/>
    <n v="3"/>
    <x v="1"/>
    <x v="1"/>
    <x v="3"/>
    <x v="3"/>
    <x v="226"/>
    <s v="Avenida Colón 608"/>
    <x v="2"/>
    <x v="0"/>
    <x v="0"/>
    <s v=""/>
    <x v="0"/>
    <x v="1"/>
    <n v="1598.72"/>
    <x v="0"/>
    <n v="6394.88"/>
    <s v="Take Away"/>
    <x v="1"/>
    <x v="1"/>
    <s v="App"/>
    <x v="2"/>
    <x v="0"/>
    <n v="15"/>
    <x v="0"/>
    <s v="2x1"/>
    <x v="3"/>
    <x v="1"/>
    <x v="3"/>
    <n v="3"/>
    <x v="2"/>
    <n v="36"/>
    <n v="32"/>
  </r>
  <r>
    <s v="VTA01428"/>
    <x v="92"/>
    <n v="3"/>
    <x v="1"/>
    <x v="1"/>
    <x v="3"/>
    <x v="3"/>
    <x v="241"/>
    <s v="Córdoba Shopping"/>
    <x v="3"/>
    <x v="6"/>
    <x v="5"/>
    <s v=""/>
    <x v="0"/>
    <x v="0"/>
    <n v="1805.51"/>
    <x v="0"/>
    <n v="5416.53"/>
    <s v="Delivery"/>
    <x v="1"/>
    <x v="2"/>
    <s v="Efectivo"/>
    <x v="0"/>
    <x v="1"/>
    <n v="0"/>
    <x v="1"/>
    <s v="Happy Hour"/>
    <x v="1"/>
    <x v="2"/>
    <x v="3"/>
    <n v="4.2"/>
    <x v="2"/>
    <n v="26"/>
    <n v="23"/>
  </r>
  <r>
    <s v="VTA01467"/>
    <x v="92"/>
    <n v="3"/>
    <x v="1"/>
    <x v="1"/>
    <x v="3"/>
    <x v="3"/>
    <x v="247"/>
    <s v="San Lorenzo 25, Nueva Córdoba"/>
    <x v="0"/>
    <x v="3"/>
    <x v="3"/>
    <s v=""/>
    <x v="0"/>
    <x v="4"/>
    <n v="1331.45"/>
    <x v="0"/>
    <n v="2662.9"/>
    <s v="Take Away"/>
    <x v="0"/>
    <x v="1"/>
    <s v="App"/>
    <x v="2"/>
    <x v="0"/>
    <n v="0"/>
    <x v="3"/>
    <s v="Combo"/>
    <x v="1"/>
    <x v="0"/>
    <x v="2"/>
    <n v="12.5"/>
    <x v="0"/>
    <n v="31"/>
    <n v="29"/>
  </r>
  <r>
    <s v="VTA01574"/>
    <x v="92"/>
    <n v="3"/>
    <x v="1"/>
    <x v="1"/>
    <x v="3"/>
    <x v="3"/>
    <x v="541"/>
    <s v="Córdoba Shopping"/>
    <x v="3"/>
    <x v="5"/>
    <x v="4"/>
    <s v="Tall"/>
    <x v="1"/>
    <x v="0"/>
    <n v="1308.8399999999999"/>
    <x v="0"/>
    <n v="3926.52"/>
    <s v="Take Away"/>
    <x v="0"/>
    <x v="1"/>
    <s v="Tarjeta"/>
    <x v="1"/>
    <x v="0"/>
    <n v="0"/>
    <x v="2"/>
    <s v="Ninguna"/>
    <x v="3"/>
    <x v="1"/>
    <x v="0"/>
    <n v="14"/>
    <x v="4"/>
    <n v="41"/>
    <n v="38"/>
  </r>
  <r>
    <s v="VTA01592"/>
    <x v="92"/>
    <n v="3"/>
    <x v="1"/>
    <x v="1"/>
    <x v="3"/>
    <x v="3"/>
    <x v="35"/>
    <s v="San Lorenzo 25, Nueva Córdoba"/>
    <x v="0"/>
    <x v="34"/>
    <x v="4"/>
    <s v="Venti"/>
    <x v="4"/>
    <x v="4"/>
    <n v="1746.42"/>
    <x v="0"/>
    <n v="3492.84"/>
    <s v="Delivery"/>
    <x v="0"/>
    <x v="2"/>
    <s v="App"/>
    <x v="2"/>
    <x v="1"/>
    <n v="0"/>
    <x v="3"/>
    <s v="Combo"/>
    <x v="4"/>
    <x v="1"/>
    <x v="1"/>
    <n v="9.1999999999999993"/>
    <x v="0"/>
    <n v="27"/>
    <n v="25"/>
  </r>
  <r>
    <s v="VTA01794"/>
    <x v="92"/>
    <n v="3"/>
    <x v="1"/>
    <x v="1"/>
    <x v="3"/>
    <x v="3"/>
    <x v="189"/>
    <s v="San Lorenzo 25, Nueva Córdoba"/>
    <x v="0"/>
    <x v="14"/>
    <x v="6"/>
    <s v=""/>
    <x v="0"/>
    <x v="1"/>
    <n v="3384.4"/>
    <x v="3"/>
    <n v="13537.6"/>
    <s v="Take Away"/>
    <x v="2"/>
    <x v="1"/>
    <s v="Efectivo"/>
    <x v="0"/>
    <x v="1"/>
    <n v="0"/>
    <x v="3"/>
    <s v="Combo"/>
    <x v="0"/>
    <x v="0"/>
    <x v="1"/>
    <n v="7.8"/>
    <x v="2"/>
    <n v="28"/>
    <n v="24"/>
  </r>
  <r>
    <s v="VTA01834"/>
    <x v="92"/>
    <n v="3"/>
    <x v="1"/>
    <x v="1"/>
    <x v="3"/>
    <x v="3"/>
    <x v="557"/>
    <s v="Córdoba Shopping"/>
    <x v="3"/>
    <x v="27"/>
    <x v="10"/>
    <s v=""/>
    <x v="0"/>
    <x v="1"/>
    <n v="1708.68"/>
    <x v="0"/>
    <n v="6834.72"/>
    <s v="Delivery"/>
    <x v="1"/>
    <x v="2"/>
    <s v="Efectivo"/>
    <x v="0"/>
    <x v="1"/>
    <n v="0"/>
    <x v="2"/>
    <s v="Ninguna"/>
    <x v="2"/>
    <x v="1"/>
    <x v="2"/>
    <n v="12.4"/>
    <x v="3"/>
    <n v="13"/>
    <n v="9"/>
  </r>
  <r>
    <s v="VTA01988"/>
    <x v="92"/>
    <n v="3"/>
    <x v="1"/>
    <x v="1"/>
    <x v="3"/>
    <x v="3"/>
    <x v="628"/>
    <s v="Avenida Colón 608"/>
    <x v="2"/>
    <x v="3"/>
    <x v="3"/>
    <s v=""/>
    <x v="0"/>
    <x v="2"/>
    <n v="1288.08"/>
    <x v="0"/>
    <n v="1288.08"/>
    <s v="En tienda"/>
    <x v="0"/>
    <x v="0"/>
    <s v="Efectivo"/>
    <x v="0"/>
    <x v="0"/>
    <n v="15"/>
    <x v="0"/>
    <s v="2x1"/>
    <x v="0"/>
    <x v="2"/>
    <x v="2"/>
    <n v="10.1"/>
    <x v="2"/>
    <n v="48"/>
    <n v="47"/>
  </r>
  <r>
    <s v="VTA02430"/>
    <x v="92"/>
    <n v="3"/>
    <x v="1"/>
    <x v="1"/>
    <x v="3"/>
    <x v="3"/>
    <x v="519"/>
    <s v="Córdoba Shopping"/>
    <x v="3"/>
    <x v="32"/>
    <x v="9"/>
    <s v="Venti"/>
    <x v="4"/>
    <x v="0"/>
    <n v="1360.9"/>
    <x v="0"/>
    <n v="4082.7"/>
    <s v="En tienda"/>
    <x v="0"/>
    <x v="0"/>
    <s v="Tarjeta"/>
    <x v="1"/>
    <x v="1"/>
    <n v="0"/>
    <x v="3"/>
    <s v="Combo"/>
    <x v="0"/>
    <x v="1"/>
    <x v="1"/>
    <n v="9.9"/>
    <x v="1"/>
    <n v="43"/>
    <n v="40"/>
  </r>
  <r>
    <s v="VTA02658"/>
    <x v="92"/>
    <n v="3"/>
    <x v="1"/>
    <x v="1"/>
    <x v="3"/>
    <x v="3"/>
    <x v="808"/>
    <s v="Córdoba Shopping"/>
    <x v="3"/>
    <x v="16"/>
    <x v="4"/>
    <s v="Tall"/>
    <x v="1"/>
    <x v="3"/>
    <n v="1327.1"/>
    <x v="0"/>
    <n v="6635.5"/>
    <s v="Delivery"/>
    <x v="1"/>
    <x v="2"/>
    <s v="App"/>
    <x v="2"/>
    <x v="1"/>
    <n v="0"/>
    <x v="3"/>
    <s v="Combo"/>
    <x v="5"/>
    <x v="1"/>
    <x v="1"/>
    <n v="8"/>
    <x v="3"/>
    <n v="10"/>
    <n v="5"/>
  </r>
  <r>
    <s v="VTA02690"/>
    <x v="92"/>
    <n v="3"/>
    <x v="1"/>
    <x v="1"/>
    <x v="3"/>
    <x v="3"/>
    <x v="686"/>
    <s v="Córdoba Shopping"/>
    <x v="3"/>
    <x v="3"/>
    <x v="3"/>
    <s v=""/>
    <x v="0"/>
    <x v="1"/>
    <n v="1483.05"/>
    <x v="0"/>
    <n v="5932.2"/>
    <s v="En tienda"/>
    <x v="1"/>
    <x v="0"/>
    <s v="Efectivo"/>
    <x v="0"/>
    <x v="0"/>
    <n v="10"/>
    <x v="3"/>
    <s v="Combo"/>
    <x v="4"/>
    <x v="0"/>
    <x v="1"/>
    <n v="7.6"/>
    <x v="1"/>
    <n v="50"/>
    <n v="46"/>
  </r>
  <r>
    <s v="VTA02715"/>
    <x v="92"/>
    <n v="3"/>
    <x v="1"/>
    <x v="1"/>
    <x v="3"/>
    <x v="3"/>
    <x v="716"/>
    <s v="Calle San Lorenzo 47"/>
    <x v="1"/>
    <x v="10"/>
    <x v="8"/>
    <s v="Grande"/>
    <x v="3"/>
    <x v="1"/>
    <n v="1769.26"/>
    <x v="0"/>
    <n v="7077.04"/>
    <s v="Take Away"/>
    <x v="1"/>
    <x v="1"/>
    <s v="App"/>
    <x v="2"/>
    <x v="1"/>
    <n v="0"/>
    <x v="2"/>
    <s v="Ninguna"/>
    <x v="1"/>
    <x v="2"/>
    <x v="1"/>
    <n v="6.4"/>
    <x v="1"/>
    <n v="24"/>
    <n v="20"/>
  </r>
  <r>
    <s v="VTA02836"/>
    <x v="92"/>
    <n v="3"/>
    <x v="1"/>
    <x v="1"/>
    <x v="3"/>
    <x v="3"/>
    <x v="802"/>
    <s v="Avenida Colón 608"/>
    <x v="2"/>
    <x v="27"/>
    <x v="10"/>
    <s v=""/>
    <x v="0"/>
    <x v="3"/>
    <n v="1632.05"/>
    <x v="0"/>
    <n v="8160.25"/>
    <s v="Delivery"/>
    <x v="1"/>
    <x v="2"/>
    <s v="Tarjeta"/>
    <x v="1"/>
    <x v="0"/>
    <n v="15"/>
    <x v="3"/>
    <s v="Combo"/>
    <x v="4"/>
    <x v="1"/>
    <x v="1"/>
    <n v="7.4"/>
    <x v="3"/>
    <n v="12"/>
    <n v="7"/>
  </r>
  <r>
    <s v="VTA02920"/>
    <x v="92"/>
    <n v="3"/>
    <x v="1"/>
    <x v="1"/>
    <x v="3"/>
    <x v="3"/>
    <x v="431"/>
    <s v="Calle San Lorenzo 47"/>
    <x v="1"/>
    <x v="1"/>
    <x v="1"/>
    <s v=""/>
    <x v="0"/>
    <x v="3"/>
    <n v="784.24"/>
    <x v="1"/>
    <n v="3921.2"/>
    <s v="Delivery"/>
    <x v="0"/>
    <x v="2"/>
    <s v="Tarjeta"/>
    <x v="1"/>
    <x v="1"/>
    <n v="0"/>
    <x v="0"/>
    <s v="2x1"/>
    <x v="5"/>
    <x v="1"/>
    <x v="1"/>
    <n v="9.1999999999999993"/>
    <x v="0"/>
    <n v="28"/>
    <n v="23"/>
  </r>
  <r>
    <s v="VTA03062"/>
    <x v="92"/>
    <n v="3"/>
    <x v="1"/>
    <x v="1"/>
    <x v="3"/>
    <x v="3"/>
    <x v="21"/>
    <s v="San Lorenzo 25, Nueva Córdoba"/>
    <x v="0"/>
    <x v="7"/>
    <x v="6"/>
    <s v=""/>
    <x v="0"/>
    <x v="2"/>
    <n v="3340.12"/>
    <x v="3"/>
    <n v="3340.12"/>
    <s v="En tienda"/>
    <x v="0"/>
    <x v="0"/>
    <s v="Tarjeta"/>
    <x v="1"/>
    <x v="0"/>
    <n v="0"/>
    <x v="2"/>
    <s v="Ninguna"/>
    <x v="0"/>
    <x v="1"/>
    <x v="3"/>
    <n v="3.1"/>
    <x v="1"/>
    <n v="43"/>
    <n v="42"/>
  </r>
  <r>
    <s v="VTA03141"/>
    <x v="92"/>
    <n v="3"/>
    <x v="1"/>
    <x v="1"/>
    <x v="3"/>
    <x v="3"/>
    <x v="87"/>
    <s v="Avenida Colón 608"/>
    <x v="2"/>
    <x v="26"/>
    <x v="9"/>
    <s v="Venti"/>
    <x v="4"/>
    <x v="0"/>
    <n v="1446.5"/>
    <x v="0"/>
    <n v="4339.5"/>
    <s v="En tienda"/>
    <x v="0"/>
    <x v="0"/>
    <s v="Tarjeta"/>
    <x v="1"/>
    <x v="0"/>
    <n v="10"/>
    <x v="1"/>
    <s v="Happy Hour"/>
    <x v="4"/>
    <x v="0"/>
    <x v="1"/>
    <n v="9.5"/>
    <x v="4"/>
    <n v="48"/>
    <n v="45"/>
  </r>
  <r>
    <s v="VTA03204"/>
    <x v="92"/>
    <n v="3"/>
    <x v="1"/>
    <x v="1"/>
    <x v="3"/>
    <x v="3"/>
    <x v="432"/>
    <s v="San Lorenzo 25, Nueva Córdoba"/>
    <x v="0"/>
    <x v="1"/>
    <x v="1"/>
    <s v=""/>
    <x v="0"/>
    <x v="1"/>
    <n v="1198.94"/>
    <x v="0"/>
    <n v="4795.76"/>
    <s v="Delivery"/>
    <x v="0"/>
    <x v="2"/>
    <s v="Efectivo"/>
    <x v="0"/>
    <x v="0"/>
    <n v="10"/>
    <x v="1"/>
    <s v="Happy Hour"/>
    <x v="2"/>
    <x v="1"/>
    <x v="1"/>
    <n v="7.3"/>
    <x v="0"/>
    <n v="28"/>
    <n v="24"/>
  </r>
  <r>
    <s v="VTA03277"/>
    <x v="92"/>
    <n v="3"/>
    <x v="1"/>
    <x v="1"/>
    <x v="3"/>
    <x v="3"/>
    <x v="69"/>
    <s v="Calle San Lorenzo 47"/>
    <x v="1"/>
    <x v="23"/>
    <x v="10"/>
    <s v=""/>
    <x v="0"/>
    <x v="2"/>
    <n v="1997.4"/>
    <x v="0"/>
    <n v="1997.4"/>
    <s v="Take Away"/>
    <x v="0"/>
    <x v="1"/>
    <s v="App"/>
    <x v="2"/>
    <x v="0"/>
    <n v="15"/>
    <x v="0"/>
    <s v="2x1"/>
    <x v="0"/>
    <x v="1"/>
    <x v="1"/>
    <n v="5.4"/>
    <x v="0"/>
    <n v="43"/>
    <n v="42"/>
  </r>
  <r>
    <s v="VTA03306"/>
    <x v="92"/>
    <n v="3"/>
    <x v="1"/>
    <x v="1"/>
    <x v="3"/>
    <x v="3"/>
    <x v="200"/>
    <s v="San Lorenzo 25, Nueva Córdoba"/>
    <x v="0"/>
    <x v="10"/>
    <x v="8"/>
    <s v="Tall"/>
    <x v="1"/>
    <x v="3"/>
    <n v="1931.63"/>
    <x v="0"/>
    <n v="9658.15"/>
    <s v="Delivery"/>
    <x v="1"/>
    <x v="2"/>
    <s v="Tarjeta"/>
    <x v="1"/>
    <x v="0"/>
    <n v="10"/>
    <x v="2"/>
    <s v="Ninguna"/>
    <x v="4"/>
    <x v="1"/>
    <x v="3"/>
    <n v="3.4"/>
    <x v="2"/>
    <n v="22"/>
    <n v="17"/>
  </r>
  <r>
    <s v="VTA03403"/>
    <x v="92"/>
    <n v="3"/>
    <x v="1"/>
    <x v="1"/>
    <x v="3"/>
    <x v="3"/>
    <x v="111"/>
    <s v="Avenida Colón 608"/>
    <x v="2"/>
    <x v="3"/>
    <x v="3"/>
    <s v=""/>
    <x v="0"/>
    <x v="1"/>
    <n v="1190.1500000000001"/>
    <x v="0"/>
    <n v="4760.6000000000004"/>
    <s v="Take Away"/>
    <x v="0"/>
    <x v="1"/>
    <s v="Efectivo"/>
    <x v="0"/>
    <x v="1"/>
    <n v="0"/>
    <x v="2"/>
    <s v="Ninguna"/>
    <x v="2"/>
    <x v="1"/>
    <x v="3"/>
    <n v="4.0999999999999996"/>
    <x v="3"/>
    <n v="46"/>
    <n v="42"/>
  </r>
  <r>
    <s v="VTA03698"/>
    <x v="92"/>
    <n v="3"/>
    <x v="1"/>
    <x v="1"/>
    <x v="3"/>
    <x v="3"/>
    <x v="213"/>
    <s v="Calle San Lorenzo 47"/>
    <x v="1"/>
    <x v="34"/>
    <x v="4"/>
    <s v="Tall"/>
    <x v="1"/>
    <x v="4"/>
    <n v="1624.56"/>
    <x v="0"/>
    <n v="3249.12"/>
    <s v="En tienda"/>
    <x v="0"/>
    <x v="0"/>
    <s v="Tarjeta"/>
    <x v="1"/>
    <x v="0"/>
    <n v="0"/>
    <x v="1"/>
    <s v="Happy Hour"/>
    <x v="2"/>
    <x v="2"/>
    <x v="3"/>
    <n v="3.8"/>
    <x v="3"/>
    <n v="43"/>
    <n v="41"/>
  </r>
  <r>
    <s v="VTA03717"/>
    <x v="92"/>
    <n v="3"/>
    <x v="1"/>
    <x v="1"/>
    <x v="3"/>
    <x v="3"/>
    <x v="225"/>
    <s v="Avenida Colón 608"/>
    <x v="2"/>
    <x v="3"/>
    <x v="3"/>
    <s v=""/>
    <x v="0"/>
    <x v="4"/>
    <n v="1341.73"/>
    <x v="0"/>
    <n v="2683.46"/>
    <s v="En tienda"/>
    <x v="0"/>
    <x v="0"/>
    <s v="Efectivo"/>
    <x v="0"/>
    <x v="1"/>
    <n v="0"/>
    <x v="0"/>
    <s v="2x1"/>
    <x v="1"/>
    <x v="2"/>
    <x v="2"/>
    <n v="11.9"/>
    <x v="0"/>
    <n v="21"/>
    <n v="19"/>
  </r>
  <r>
    <s v="VTA03771"/>
    <x v="92"/>
    <n v="3"/>
    <x v="1"/>
    <x v="1"/>
    <x v="3"/>
    <x v="3"/>
    <x v="273"/>
    <s v="Calle San Lorenzo 47"/>
    <x v="1"/>
    <x v="1"/>
    <x v="1"/>
    <s v=""/>
    <x v="0"/>
    <x v="1"/>
    <n v="955.48"/>
    <x v="1"/>
    <n v="3821.92"/>
    <s v="Delivery"/>
    <x v="0"/>
    <x v="2"/>
    <s v="Efectivo"/>
    <x v="0"/>
    <x v="1"/>
    <n v="0"/>
    <x v="2"/>
    <s v="Ninguna"/>
    <x v="1"/>
    <x v="1"/>
    <x v="0"/>
    <n v="13"/>
    <x v="4"/>
    <n v="45"/>
    <n v="41"/>
  </r>
  <r>
    <s v="VTA03777"/>
    <x v="92"/>
    <n v="3"/>
    <x v="1"/>
    <x v="1"/>
    <x v="3"/>
    <x v="3"/>
    <x v="530"/>
    <s v="Calle San Lorenzo 47"/>
    <x v="1"/>
    <x v="19"/>
    <x v="7"/>
    <s v=""/>
    <x v="0"/>
    <x v="1"/>
    <n v="2593.23"/>
    <x v="2"/>
    <n v="10372.92"/>
    <s v="Delivery"/>
    <x v="2"/>
    <x v="2"/>
    <s v="Efectivo"/>
    <x v="0"/>
    <x v="1"/>
    <n v="0"/>
    <x v="3"/>
    <s v="Combo"/>
    <x v="3"/>
    <x v="1"/>
    <x v="0"/>
    <n v="13.8"/>
    <x v="0"/>
    <n v="17"/>
    <n v="13"/>
  </r>
  <r>
    <s v="VTA04439"/>
    <x v="92"/>
    <n v="3"/>
    <x v="1"/>
    <x v="1"/>
    <x v="3"/>
    <x v="3"/>
    <x v="723"/>
    <s v="Calle San Lorenzo 47"/>
    <x v="1"/>
    <x v="23"/>
    <x v="10"/>
    <s v=""/>
    <x v="0"/>
    <x v="0"/>
    <n v="1564.02"/>
    <x v="0"/>
    <n v="4692.0600000000004"/>
    <s v="Delivery"/>
    <x v="0"/>
    <x v="2"/>
    <s v="Efectivo"/>
    <x v="0"/>
    <x v="0"/>
    <n v="15"/>
    <x v="0"/>
    <s v="2x1"/>
    <x v="1"/>
    <x v="1"/>
    <x v="3"/>
    <n v="2.8"/>
    <x v="2"/>
    <n v="50"/>
    <n v="47"/>
  </r>
  <r>
    <s v="VTA04503"/>
    <x v="92"/>
    <n v="3"/>
    <x v="1"/>
    <x v="1"/>
    <x v="3"/>
    <x v="3"/>
    <x v="723"/>
    <s v="Córdoba Shopping"/>
    <x v="3"/>
    <x v="25"/>
    <x v="2"/>
    <s v=""/>
    <x v="0"/>
    <x v="1"/>
    <n v="976.74"/>
    <x v="1"/>
    <n v="3906.96"/>
    <s v="Delivery"/>
    <x v="0"/>
    <x v="2"/>
    <s v="Efectivo"/>
    <x v="0"/>
    <x v="0"/>
    <n v="0"/>
    <x v="2"/>
    <s v="Ninguna"/>
    <x v="3"/>
    <x v="1"/>
    <x v="2"/>
    <n v="12.7"/>
    <x v="4"/>
    <n v="37"/>
    <n v="33"/>
  </r>
  <r>
    <s v="VTA04646"/>
    <x v="92"/>
    <n v="3"/>
    <x v="1"/>
    <x v="1"/>
    <x v="3"/>
    <x v="3"/>
    <x v="307"/>
    <s v="San Lorenzo 25, Nueva Córdoba"/>
    <x v="0"/>
    <x v="10"/>
    <x v="8"/>
    <s v="Tall"/>
    <x v="1"/>
    <x v="2"/>
    <n v="1747.83"/>
    <x v="0"/>
    <n v="1747.83"/>
    <s v="Take Away"/>
    <x v="0"/>
    <x v="1"/>
    <s v="Tarjeta"/>
    <x v="1"/>
    <x v="0"/>
    <n v="10"/>
    <x v="0"/>
    <s v="2x1"/>
    <x v="3"/>
    <x v="1"/>
    <x v="1"/>
    <n v="5"/>
    <x v="1"/>
    <n v="41"/>
    <n v="40"/>
  </r>
  <r>
    <s v="VTA04749"/>
    <x v="92"/>
    <n v="3"/>
    <x v="1"/>
    <x v="1"/>
    <x v="3"/>
    <x v="3"/>
    <x v="813"/>
    <s v="San Lorenzo 25, Nueva Córdoba"/>
    <x v="0"/>
    <x v="8"/>
    <x v="0"/>
    <s v=""/>
    <x v="0"/>
    <x v="4"/>
    <n v="1279.4000000000001"/>
    <x v="0"/>
    <n v="2558.8000000000002"/>
    <s v="Delivery"/>
    <x v="0"/>
    <x v="2"/>
    <s v="Efectivo"/>
    <x v="0"/>
    <x v="1"/>
    <n v="0"/>
    <x v="3"/>
    <s v="Combo"/>
    <x v="1"/>
    <x v="0"/>
    <x v="0"/>
    <n v="14.5"/>
    <x v="1"/>
    <n v="43"/>
    <n v="41"/>
  </r>
  <r>
    <s v="VTA04770"/>
    <x v="92"/>
    <n v="3"/>
    <x v="1"/>
    <x v="1"/>
    <x v="3"/>
    <x v="3"/>
    <x v="202"/>
    <s v="Calle San Lorenzo 47"/>
    <x v="1"/>
    <x v="33"/>
    <x v="4"/>
    <s v="Tall"/>
    <x v="1"/>
    <x v="3"/>
    <n v="1458.16"/>
    <x v="0"/>
    <n v="7290.8"/>
    <s v="En tienda"/>
    <x v="1"/>
    <x v="0"/>
    <s v="Efectivo"/>
    <x v="0"/>
    <x v="1"/>
    <n v="0"/>
    <x v="1"/>
    <s v="Happy Hour"/>
    <x v="4"/>
    <x v="2"/>
    <x v="1"/>
    <n v="9.8000000000000007"/>
    <x v="4"/>
    <n v="24"/>
    <n v="19"/>
  </r>
  <r>
    <s v="VTA04859"/>
    <x v="92"/>
    <n v="3"/>
    <x v="1"/>
    <x v="1"/>
    <x v="3"/>
    <x v="3"/>
    <x v="174"/>
    <s v="San Lorenzo 25, Nueva Córdoba"/>
    <x v="0"/>
    <x v="4"/>
    <x v="2"/>
    <s v=""/>
    <x v="0"/>
    <x v="0"/>
    <n v="1351.25"/>
    <x v="0"/>
    <n v="4053.75"/>
    <s v="En tienda"/>
    <x v="0"/>
    <x v="0"/>
    <s v="App"/>
    <x v="2"/>
    <x v="1"/>
    <n v="0"/>
    <x v="0"/>
    <s v="2x1"/>
    <x v="4"/>
    <x v="0"/>
    <x v="1"/>
    <n v="6.7"/>
    <x v="3"/>
    <n v="39"/>
    <n v="36"/>
  </r>
  <r>
    <s v="VTA00081"/>
    <x v="93"/>
    <n v="4"/>
    <x v="2"/>
    <x v="2"/>
    <x v="3"/>
    <x v="3"/>
    <x v="472"/>
    <s v="Córdoba Shopping"/>
    <x v="3"/>
    <x v="18"/>
    <x v="9"/>
    <s v="Grande"/>
    <x v="3"/>
    <x v="1"/>
    <n v="1334.63"/>
    <x v="0"/>
    <n v="5338.52"/>
    <s v="Delivery"/>
    <x v="1"/>
    <x v="2"/>
    <s v="Tarjeta"/>
    <x v="1"/>
    <x v="0"/>
    <n v="0"/>
    <x v="1"/>
    <s v="Happy Hour"/>
    <x v="2"/>
    <x v="0"/>
    <x v="2"/>
    <n v="10.8"/>
    <x v="2"/>
    <n v="38"/>
    <n v="34"/>
  </r>
  <r>
    <s v="VTA00083"/>
    <x v="93"/>
    <n v="4"/>
    <x v="2"/>
    <x v="2"/>
    <x v="3"/>
    <x v="3"/>
    <x v="801"/>
    <s v="San Lorenzo 25, Nueva Córdoba"/>
    <x v="0"/>
    <x v="3"/>
    <x v="3"/>
    <s v=""/>
    <x v="0"/>
    <x v="3"/>
    <n v="1408.36"/>
    <x v="0"/>
    <n v="7041.8"/>
    <s v="En tienda"/>
    <x v="1"/>
    <x v="0"/>
    <s v="Efectivo"/>
    <x v="0"/>
    <x v="0"/>
    <n v="0"/>
    <x v="2"/>
    <s v="Ninguna"/>
    <x v="0"/>
    <x v="2"/>
    <x v="1"/>
    <n v="6.8"/>
    <x v="1"/>
    <n v="21"/>
    <n v="16"/>
  </r>
  <r>
    <s v="VTA00103"/>
    <x v="93"/>
    <n v="4"/>
    <x v="2"/>
    <x v="2"/>
    <x v="3"/>
    <x v="3"/>
    <x v="571"/>
    <s v="San Lorenzo 25, Nueva Córdoba"/>
    <x v="0"/>
    <x v="3"/>
    <x v="3"/>
    <s v=""/>
    <x v="0"/>
    <x v="3"/>
    <n v="1549.17"/>
    <x v="0"/>
    <n v="7745.85"/>
    <s v="Delivery"/>
    <x v="1"/>
    <x v="2"/>
    <s v="Tarjeta"/>
    <x v="1"/>
    <x v="1"/>
    <n v="0"/>
    <x v="2"/>
    <s v="Ninguna"/>
    <x v="0"/>
    <x v="1"/>
    <x v="3"/>
    <n v="4.0999999999999996"/>
    <x v="3"/>
    <n v="28"/>
    <n v="23"/>
  </r>
  <r>
    <s v="VTA00319"/>
    <x v="93"/>
    <n v="4"/>
    <x v="2"/>
    <x v="2"/>
    <x v="3"/>
    <x v="3"/>
    <x v="168"/>
    <s v="Avenida Colón 608"/>
    <x v="2"/>
    <x v="34"/>
    <x v="4"/>
    <s v="Grande"/>
    <x v="3"/>
    <x v="4"/>
    <n v="1550.2"/>
    <x v="0"/>
    <n v="3100.4"/>
    <s v="Delivery"/>
    <x v="0"/>
    <x v="2"/>
    <s v="Efectivo"/>
    <x v="0"/>
    <x v="1"/>
    <n v="0"/>
    <x v="2"/>
    <s v="Ninguna"/>
    <x v="4"/>
    <x v="1"/>
    <x v="1"/>
    <n v="5.8"/>
    <x v="1"/>
    <n v="21"/>
    <n v="19"/>
  </r>
  <r>
    <s v="VTA00389"/>
    <x v="93"/>
    <n v="4"/>
    <x v="2"/>
    <x v="2"/>
    <x v="3"/>
    <x v="3"/>
    <x v="590"/>
    <s v="Calle San Lorenzo 47"/>
    <x v="1"/>
    <x v="3"/>
    <x v="3"/>
    <s v=""/>
    <x v="0"/>
    <x v="0"/>
    <n v="1661.54"/>
    <x v="0"/>
    <n v="4984.62"/>
    <s v="En tienda"/>
    <x v="0"/>
    <x v="0"/>
    <s v="Tarjeta"/>
    <x v="1"/>
    <x v="0"/>
    <n v="10"/>
    <x v="0"/>
    <s v="2x1"/>
    <x v="4"/>
    <x v="0"/>
    <x v="0"/>
    <n v="13.5"/>
    <x v="1"/>
    <n v="39"/>
    <n v="36"/>
  </r>
  <r>
    <s v="VTA00796"/>
    <x v="93"/>
    <n v="4"/>
    <x v="2"/>
    <x v="2"/>
    <x v="3"/>
    <x v="3"/>
    <x v="363"/>
    <s v="San Lorenzo 25, Nueva Córdoba"/>
    <x v="0"/>
    <x v="10"/>
    <x v="8"/>
    <s v="Grande"/>
    <x v="3"/>
    <x v="1"/>
    <n v="1613.78"/>
    <x v="0"/>
    <n v="6455.12"/>
    <s v="En tienda"/>
    <x v="1"/>
    <x v="0"/>
    <s v="Efectivo"/>
    <x v="0"/>
    <x v="0"/>
    <n v="10"/>
    <x v="0"/>
    <s v="2x1"/>
    <x v="2"/>
    <x v="2"/>
    <x v="2"/>
    <n v="11.6"/>
    <x v="4"/>
    <n v="10"/>
    <n v="6"/>
  </r>
  <r>
    <s v="VTA00920"/>
    <x v="93"/>
    <n v="4"/>
    <x v="2"/>
    <x v="2"/>
    <x v="3"/>
    <x v="3"/>
    <x v="340"/>
    <s v="San Lorenzo 25, Nueva Córdoba"/>
    <x v="0"/>
    <x v="2"/>
    <x v="2"/>
    <s v=""/>
    <x v="0"/>
    <x v="4"/>
    <n v="1244.96"/>
    <x v="0"/>
    <n v="2489.92"/>
    <s v="Delivery"/>
    <x v="0"/>
    <x v="2"/>
    <s v="Tarjeta"/>
    <x v="1"/>
    <x v="1"/>
    <n v="0"/>
    <x v="2"/>
    <s v="Ninguna"/>
    <x v="5"/>
    <x v="0"/>
    <x v="1"/>
    <n v="5.4"/>
    <x v="1"/>
    <n v="16"/>
    <n v="14"/>
  </r>
  <r>
    <s v="VTA01526"/>
    <x v="93"/>
    <n v="4"/>
    <x v="2"/>
    <x v="2"/>
    <x v="3"/>
    <x v="3"/>
    <x v="76"/>
    <s v="Calle San Lorenzo 47"/>
    <x v="1"/>
    <x v="10"/>
    <x v="8"/>
    <s v="Grande"/>
    <x v="3"/>
    <x v="3"/>
    <n v="1753.76"/>
    <x v="0"/>
    <n v="8768.7999999999993"/>
    <s v="Take Away"/>
    <x v="1"/>
    <x v="1"/>
    <s v="Efectivo"/>
    <x v="0"/>
    <x v="1"/>
    <n v="0"/>
    <x v="2"/>
    <s v="Ninguna"/>
    <x v="2"/>
    <x v="0"/>
    <x v="3"/>
    <n v="2.2999999999999998"/>
    <x v="0"/>
    <n v="20"/>
    <n v="15"/>
  </r>
  <r>
    <s v="VTA01599"/>
    <x v="93"/>
    <n v="4"/>
    <x v="2"/>
    <x v="2"/>
    <x v="3"/>
    <x v="3"/>
    <x v="586"/>
    <s v="San Lorenzo 25, Nueva Córdoba"/>
    <x v="0"/>
    <x v="6"/>
    <x v="5"/>
    <s v=""/>
    <x v="0"/>
    <x v="2"/>
    <n v="2069.2399999999998"/>
    <x v="2"/>
    <n v="2069.2399999999998"/>
    <s v="Delivery"/>
    <x v="0"/>
    <x v="2"/>
    <s v="App"/>
    <x v="2"/>
    <x v="0"/>
    <n v="15"/>
    <x v="3"/>
    <s v="Combo"/>
    <x v="3"/>
    <x v="0"/>
    <x v="1"/>
    <n v="6.3"/>
    <x v="0"/>
    <n v="36"/>
    <n v="35"/>
  </r>
  <r>
    <s v="VTA01621"/>
    <x v="93"/>
    <n v="4"/>
    <x v="2"/>
    <x v="2"/>
    <x v="3"/>
    <x v="3"/>
    <x v="480"/>
    <s v="Calle San Lorenzo 47"/>
    <x v="1"/>
    <x v="34"/>
    <x v="4"/>
    <s v="Tall"/>
    <x v="1"/>
    <x v="3"/>
    <n v="1353.01"/>
    <x v="0"/>
    <n v="6765.05"/>
    <s v="Delivery"/>
    <x v="1"/>
    <x v="2"/>
    <s v="App"/>
    <x v="2"/>
    <x v="1"/>
    <n v="0"/>
    <x v="2"/>
    <s v="Ninguna"/>
    <x v="2"/>
    <x v="1"/>
    <x v="2"/>
    <n v="10.199999999999999"/>
    <x v="0"/>
    <n v="29"/>
    <n v="24"/>
  </r>
  <r>
    <s v="VTA01744"/>
    <x v="93"/>
    <n v="4"/>
    <x v="2"/>
    <x v="2"/>
    <x v="3"/>
    <x v="3"/>
    <x v="526"/>
    <s v="San Lorenzo 25, Nueva Córdoba"/>
    <x v="0"/>
    <x v="3"/>
    <x v="3"/>
    <s v=""/>
    <x v="0"/>
    <x v="3"/>
    <n v="1568.74"/>
    <x v="0"/>
    <n v="7843.7"/>
    <s v="Delivery"/>
    <x v="1"/>
    <x v="2"/>
    <s v="App"/>
    <x v="2"/>
    <x v="1"/>
    <n v="0"/>
    <x v="3"/>
    <s v="Combo"/>
    <x v="2"/>
    <x v="2"/>
    <x v="1"/>
    <n v="7.1"/>
    <x v="2"/>
    <n v="15"/>
    <n v="10"/>
  </r>
  <r>
    <s v="VTA01888"/>
    <x v="93"/>
    <n v="4"/>
    <x v="2"/>
    <x v="2"/>
    <x v="3"/>
    <x v="3"/>
    <x v="193"/>
    <s v="Avenida Colón 608"/>
    <x v="2"/>
    <x v="7"/>
    <x v="6"/>
    <s v=""/>
    <x v="0"/>
    <x v="2"/>
    <n v="2656.3"/>
    <x v="2"/>
    <n v="2656.3"/>
    <s v="En tienda"/>
    <x v="0"/>
    <x v="0"/>
    <s v="Efectivo"/>
    <x v="0"/>
    <x v="1"/>
    <n v="0"/>
    <x v="1"/>
    <s v="Happy Hour"/>
    <x v="0"/>
    <x v="2"/>
    <x v="2"/>
    <n v="12.7"/>
    <x v="4"/>
    <n v="49"/>
    <n v="48"/>
  </r>
  <r>
    <s v="VTA02107"/>
    <x v="93"/>
    <n v="4"/>
    <x v="2"/>
    <x v="2"/>
    <x v="3"/>
    <x v="3"/>
    <x v="396"/>
    <s v="Córdoba Shopping"/>
    <x v="3"/>
    <x v="6"/>
    <x v="5"/>
    <s v=""/>
    <x v="0"/>
    <x v="4"/>
    <n v="1737.21"/>
    <x v="0"/>
    <n v="3474.42"/>
    <s v="Delivery"/>
    <x v="0"/>
    <x v="2"/>
    <s v="Efectivo"/>
    <x v="0"/>
    <x v="1"/>
    <n v="0"/>
    <x v="1"/>
    <s v="Happy Hour"/>
    <x v="4"/>
    <x v="1"/>
    <x v="3"/>
    <n v="4.5999999999999996"/>
    <x v="0"/>
    <n v="37"/>
    <n v="35"/>
  </r>
  <r>
    <s v="VTA02199"/>
    <x v="93"/>
    <n v="4"/>
    <x v="2"/>
    <x v="2"/>
    <x v="3"/>
    <x v="3"/>
    <x v="815"/>
    <s v="Córdoba Shopping"/>
    <x v="3"/>
    <x v="31"/>
    <x v="9"/>
    <s v="Grande"/>
    <x v="3"/>
    <x v="3"/>
    <n v="1630.54"/>
    <x v="0"/>
    <n v="8152.7"/>
    <s v="Take Away"/>
    <x v="1"/>
    <x v="1"/>
    <s v="Efectivo"/>
    <x v="0"/>
    <x v="1"/>
    <n v="0"/>
    <x v="0"/>
    <s v="2x1"/>
    <x v="3"/>
    <x v="2"/>
    <x v="1"/>
    <n v="8.4"/>
    <x v="3"/>
    <n v="15"/>
    <n v="10"/>
  </r>
  <r>
    <s v="VTA02383"/>
    <x v="93"/>
    <n v="4"/>
    <x v="2"/>
    <x v="2"/>
    <x v="3"/>
    <x v="3"/>
    <x v="25"/>
    <s v="San Lorenzo 25, Nueva Córdoba"/>
    <x v="0"/>
    <x v="30"/>
    <x v="9"/>
    <s v="Pequeño"/>
    <x v="2"/>
    <x v="3"/>
    <n v="1689.35"/>
    <x v="0"/>
    <n v="8446.75"/>
    <s v="Take Away"/>
    <x v="1"/>
    <x v="1"/>
    <s v="Tarjeta"/>
    <x v="1"/>
    <x v="1"/>
    <n v="0"/>
    <x v="2"/>
    <s v="Ninguna"/>
    <x v="4"/>
    <x v="2"/>
    <x v="1"/>
    <n v="6.3"/>
    <x v="1"/>
    <n v="49"/>
    <n v="44"/>
  </r>
  <r>
    <s v="VTA02425"/>
    <x v="93"/>
    <n v="4"/>
    <x v="2"/>
    <x v="2"/>
    <x v="3"/>
    <x v="3"/>
    <x v="364"/>
    <s v="Calle San Lorenzo 47"/>
    <x v="1"/>
    <x v="13"/>
    <x v="9"/>
    <s v="Grande"/>
    <x v="3"/>
    <x v="1"/>
    <n v="1279.68"/>
    <x v="0"/>
    <n v="5118.72"/>
    <s v="En tienda"/>
    <x v="1"/>
    <x v="0"/>
    <s v="Efectivo"/>
    <x v="0"/>
    <x v="1"/>
    <n v="0"/>
    <x v="1"/>
    <s v="Happy Hour"/>
    <x v="1"/>
    <x v="1"/>
    <x v="2"/>
    <n v="12.3"/>
    <x v="4"/>
    <n v="38"/>
    <n v="34"/>
  </r>
  <r>
    <s v="VTA02594"/>
    <x v="93"/>
    <n v="4"/>
    <x v="2"/>
    <x v="2"/>
    <x v="3"/>
    <x v="3"/>
    <x v="238"/>
    <s v="Calle San Lorenzo 47"/>
    <x v="1"/>
    <x v="5"/>
    <x v="4"/>
    <s v="Tall"/>
    <x v="1"/>
    <x v="3"/>
    <n v="1465.11"/>
    <x v="0"/>
    <n v="7325.55"/>
    <s v="En tienda"/>
    <x v="1"/>
    <x v="0"/>
    <s v="Efectivo"/>
    <x v="0"/>
    <x v="1"/>
    <n v="0"/>
    <x v="1"/>
    <s v="Happy Hour"/>
    <x v="2"/>
    <x v="1"/>
    <x v="3"/>
    <n v="2.4"/>
    <x v="4"/>
    <n v="34"/>
    <n v="29"/>
  </r>
  <r>
    <s v="VTA02626"/>
    <x v="93"/>
    <n v="4"/>
    <x v="2"/>
    <x v="2"/>
    <x v="3"/>
    <x v="3"/>
    <x v="131"/>
    <s v="Córdoba Shopping"/>
    <x v="3"/>
    <x v="6"/>
    <x v="5"/>
    <s v=""/>
    <x v="0"/>
    <x v="1"/>
    <n v="1703.8"/>
    <x v="0"/>
    <n v="6815.2"/>
    <s v="Delivery"/>
    <x v="1"/>
    <x v="2"/>
    <s v="App"/>
    <x v="2"/>
    <x v="1"/>
    <n v="0"/>
    <x v="0"/>
    <s v="2x1"/>
    <x v="0"/>
    <x v="2"/>
    <x v="2"/>
    <n v="11.2"/>
    <x v="2"/>
    <n v="45"/>
    <n v="41"/>
  </r>
  <r>
    <s v="VTA02648"/>
    <x v="93"/>
    <n v="4"/>
    <x v="2"/>
    <x v="2"/>
    <x v="3"/>
    <x v="3"/>
    <x v="48"/>
    <s v="Calle San Lorenzo 47"/>
    <x v="1"/>
    <x v="12"/>
    <x v="4"/>
    <s v="Tall"/>
    <x v="1"/>
    <x v="2"/>
    <n v="1686.37"/>
    <x v="0"/>
    <n v="1686.37"/>
    <s v="Take Away"/>
    <x v="0"/>
    <x v="1"/>
    <s v="App"/>
    <x v="2"/>
    <x v="0"/>
    <n v="15"/>
    <x v="0"/>
    <s v="2x1"/>
    <x v="0"/>
    <x v="2"/>
    <x v="1"/>
    <n v="7.9"/>
    <x v="1"/>
    <n v="26"/>
    <n v="25"/>
  </r>
  <r>
    <s v="VTA02968"/>
    <x v="93"/>
    <n v="4"/>
    <x v="2"/>
    <x v="2"/>
    <x v="3"/>
    <x v="3"/>
    <x v="682"/>
    <s v="Córdoba Shopping"/>
    <x v="3"/>
    <x v="10"/>
    <x v="8"/>
    <s v="Tall"/>
    <x v="1"/>
    <x v="3"/>
    <n v="2067.79"/>
    <x v="2"/>
    <n v="10338.950000000001"/>
    <s v="Take Away"/>
    <x v="2"/>
    <x v="1"/>
    <s v="App"/>
    <x v="2"/>
    <x v="1"/>
    <n v="0"/>
    <x v="0"/>
    <s v="2x1"/>
    <x v="3"/>
    <x v="2"/>
    <x v="3"/>
    <n v="2.4"/>
    <x v="0"/>
    <n v="42"/>
    <n v="37"/>
  </r>
  <r>
    <s v="VTA03016"/>
    <x v="93"/>
    <n v="4"/>
    <x v="2"/>
    <x v="2"/>
    <x v="3"/>
    <x v="3"/>
    <x v="821"/>
    <s v="Córdoba Shopping"/>
    <x v="3"/>
    <x v="6"/>
    <x v="5"/>
    <s v=""/>
    <x v="0"/>
    <x v="0"/>
    <n v="1639.57"/>
    <x v="0"/>
    <n v="4918.71"/>
    <s v="En tienda"/>
    <x v="0"/>
    <x v="0"/>
    <s v="App"/>
    <x v="2"/>
    <x v="1"/>
    <n v="0"/>
    <x v="0"/>
    <s v="2x1"/>
    <x v="5"/>
    <x v="1"/>
    <x v="3"/>
    <n v="4.4000000000000004"/>
    <x v="3"/>
    <n v="20"/>
    <n v="17"/>
  </r>
  <r>
    <s v="VTA03021"/>
    <x v="93"/>
    <n v="4"/>
    <x v="2"/>
    <x v="2"/>
    <x v="3"/>
    <x v="3"/>
    <x v="833"/>
    <s v="Avenida Colón 608"/>
    <x v="2"/>
    <x v="10"/>
    <x v="8"/>
    <s v="Grande"/>
    <x v="3"/>
    <x v="3"/>
    <n v="1588.69"/>
    <x v="0"/>
    <n v="7943.45"/>
    <s v="Take Away"/>
    <x v="1"/>
    <x v="1"/>
    <s v="Tarjeta"/>
    <x v="1"/>
    <x v="1"/>
    <n v="0"/>
    <x v="0"/>
    <s v="2x1"/>
    <x v="4"/>
    <x v="2"/>
    <x v="1"/>
    <n v="8.6999999999999993"/>
    <x v="1"/>
    <n v="25"/>
    <n v="20"/>
  </r>
  <r>
    <s v="VTA03121"/>
    <x v="93"/>
    <n v="4"/>
    <x v="2"/>
    <x v="2"/>
    <x v="3"/>
    <x v="3"/>
    <x v="47"/>
    <s v="San Lorenzo 25, Nueva Córdoba"/>
    <x v="0"/>
    <x v="8"/>
    <x v="0"/>
    <s v=""/>
    <x v="0"/>
    <x v="1"/>
    <n v="1510.22"/>
    <x v="0"/>
    <n v="6040.88"/>
    <s v="Delivery"/>
    <x v="1"/>
    <x v="2"/>
    <s v="App"/>
    <x v="2"/>
    <x v="1"/>
    <n v="0"/>
    <x v="2"/>
    <s v="Ninguna"/>
    <x v="5"/>
    <x v="1"/>
    <x v="1"/>
    <n v="5.8"/>
    <x v="1"/>
    <n v="14"/>
    <n v="10"/>
  </r>
  <r>
    <s v="VTA03126"/>
    <x v="93"/>
    <n v="4"/>
    <x v="2"/>
    <x v="2"/>
    <x v="3"/>
    <x v="3"/>
    <x v="575"/>
    <s v="Calle San Lorenzo 47"/>
    <x v="1"/>
    <x v="31"/>
    <x v="9"/>
    <s v="Venti"/>
    <x v="4"/>
    <x v="4"/>
    <n v="1248.3699999999999"/>
    <x v="0"/>
    <n v="2496.7399999999998"/>
    <s v="En tienda"/>
    <x v="0"/>
    <x v="0"/>
    <s v="Tarjeta"/>
    <x v="1"/>
    <x v="1"/>
    <n v="0"/>
    <x v="1"/>
    <s v="Happy Hour"/>
    <x v="3"/>
    <x v="2"/>
    <x v="2"/>
    <n v="10.5"/>
    <x v="0"/>
    <n v="40"/>
    <n v="38"/>
  </r>
  <r>
    <s v="VTA03286"/>
    <x v="93"/>
    <n v="4"/>
    <x v="2"/>
    <x v="2"/>
    <x v="3"/>
    <x v="3"/>
    <x v="583"/>
    <s v="San Lorenzo 25, Nueva Córdoba"/>
    <x v="0"/>
    <x v="3"/>
    <x v="3"/>
    <s v=""/>
    <x v="0"/>
    <x v="2"/>
    <n v="1431.21"/>
    <x v="0"/>
    <n v="1431.21"/>
    <s v="En tienda"/>
    <x v="0"/>
    <x v="0"/>
    <s v="Efectivo"/>
    <x v="0"/>
    <x v="1"/>
    <n v="0"/>
    <x v="1"/>
    <s v="Happy Hour"/>
    <x v="1"/>
    <x v="1"/>
    <x v="1"/>
    <n v="9.1"/>
    <x v="4"/>
    <n v="25"/>
    <n v="24"/>
  </r>
  <r>
    <s v="VTA03353"/>
    <x v="93"/>
    <n v="4"/>
    <x v="2"/>
    <x v="2"/>
    <x v="3"/>
    <x v="3"/>
    <x v="137"/>
    <s v="Córdoba Shopping"/>
    <x v="3"/>
    <x v="23"/>
    <x v="10"/>
    <s v=""/>
    <x v="0"/>
    <x v="2"/>
    <n v="1852.72"/>
    <x v="0"/>
    <n v="1852.72"/>
    <s v="Take Away"/>
    <x v="0"/>
    <x v="1"/>
    <s v="Efectivo"/>
    <x v="0"/>
    <x v="0"/>
    <n v="10"/>
    <x v="3"/>
    <s v="Combo"/>
    <x v="5"/>
    <x v="2"/>
    <x v="1"/>
    <n v="8.6"/>
    <x v="4"/>
    <n v="16"/>
    <n v="15"/>
  </r>
  <r>
    <s v="VTA03406"/>
    <x v="93"/>
    <n v="4"/>
    <x v="2"/>
    <x v="2"/>
    <x v="3"/>
    <x v="3"/>
    <x v="590"/>
    <s v="Avenida Colón 608"/>
    <x v="2"/>
    <x v="6"/>
    <x v="5"/>
    <s v=""/>
    <x v="0"/>
    <x v="4"/>
    <n v="2026.25"/>
    <x v="2"/>
    <n v="4052.5"/>
    <s v="En tienda"/>
    <x v="0"/>
    <x v="0"/>
    <s v="Tarjeta"/>
    <x v="1"/>
    <x v="0"/>
    <n v="10"/>
    <x v="0"/>
    <s v="2x1"/>
    <x v="3"/>
    <x v="1"/>
    <x v="0"/>
    <n v="14.4"/>
    <x v="0"/>
    <n v="21"/>
    <n v="19"/>
  </r>
  <r>
    <s v="VTA03476"/>
    <x v="93"/>
    <n v="4"/>
    <x v="2"/>
    <x v="2"/>
    <x v="3"/>
    <x v="3"/>
    <x v="476"/>
    <s v="Calle San Lorenzo 47"/>
    <x v="1"/>
    <x v="25"/>
    <x v="2"/>
    <s v=""/>
    <x v="0"/>
    <x v="4"/>
    <n v="1166.1500000000001"/>
    <x v="0"/>
    <n v="2332.3000000000002"/>
    <s v="Delivery"/>
    <x v="0"/>
    <x v="2"/>
    <s v="App"/>
    <x v="2"/>
    <x v="0"/>
    <n v="15"/>
    <x v="2"/>
    <s v="Ninguna"/>
    <x v="1"/>
    <x v="1"/>
    <x v="1"/>
    <n v="6.9"/>
    <x v="4"/>
    <n v="32"/>
    <n v="30"/>
  </r>
  <r>
    <s v="VTA03640"/>
    <x v="93"/>
    <n v="4"/>
    <x v="2"/>
    <x v="2"/>
    <x v="3"/>
    <x v="3"/>
    <x v="302"/>
    <s v="Córdoba Shopping"/>
    <x v="3"/>
    <x v="23"/>
    <x v="10"/>
    <s v=""/>
    <x v="0"/>
    <x v="3"/>
    <n v="1936.4"/>
    <x v="0"/>
    <n v="9682"/>
    <s v="Delivery"/>
    <x v="1"/>
    <x v="2"/>
    <s v="Efectivo"/>
    <x v="0"/>
    <x v="0"/>
    <n v="0"/>
    <x v="2"/>
    <s v="Ninguna"/>
    <x v="2"/>
    <x v="2"/>
    <x v="0"/>
    <n v="14.6"/>
    <x v="4"/>
    <n v="32"/>
    <n v="27"/>
  </r>
  <r>
    <s v="VTA03688"/>
    <x v="93"/>
    <n v="4"/>
    <x v="2"/>
    <x v="2"/>
    <x v="3"/>
    <x v="3"/>
    <x v="581"/>
    <s v="Córdoba Shopping"/>
    <x v="3"/>
    <x v="20"/>
    <x v="2"/>
    <s v=""/>
    <x v="0"/>
    <x v="4"/>
    <n v="954.93"/>
    <x v="1"/>
    <n v="1909.86"/>
    <s v="En tienda"/>
    <x v="0"/>
    <x v="0"/>
    <s v="Efectivo"/>
    <x v="0"/>
    <x v="0"/>
    <n v="10"/>
    <x v="3"/>
    <s v="Combo"/>
    <x v="1"/>
    <x v="1"/>
    <x v="2"/>
    <n v="12.6"/>
    <x v="4"/>
    <n v="48"/>
    <n v="46"/>
  </r>
  <r>
    <s v="VTA03845"/>
    <x v="93"/>
    <n v="4"/>
    <x v="2"/>
    <x v="2"/>
    <x v="3"/>
    <x v="3"/>
    <x v="152"/>
    <s v="Calle San Lorenzo 47"/>
    <x v="1"/>
    <x v="33"/>
    <x v="4"/>
    <s v="Venti"/>
    <x v="4"/>
    <x v="1"/>
    <n v="1567.78"/>
    <x v="0"/>
    <n v="6271.12"/>
    <s v="Delivery"/>
    <x v="1"/>
    <x v="2"/>
    <s v="Tarjeta"/>
    <x v="1"/>
    <x v="1"/>
    <n v="0"/>
    <x v="2"/>
    <s v="Ninguna"/>
    <x v="2"/>
    <x v="1"/>
    <x v="3"/>
    <n v="2.8"/>
    <x v="1"/>
    <n v="22"/>
    <n v="18"/>
  </r>
  <r>
    <s v="VTA04002"/>
    <x v="93"/>
    <n v="4"/>
    <x v="2"/>
    <x v="2"/>
    <x v="3"/>
    <x v="3"/>
    <x v="17"/>
    <s v="Avenida Colón 608"/>
    <x v="2"/>
    <x v="12"/>
    <x v="4"/>
    <s v="Tall"/>
    <x v="1"/>
    <x v="4"/>
    <n v="1809.9"/>
    <x v="0"/>
    <n v="3619.8"/>
    <s v="Take Away"/>
    <x v="0"/>
    <x v="1"/>
    <s v="Efectivo"/>
    <x v="0"/>
    <x v="1"/>
    <n v="0"/>
    <x v="0"/>
    <s v="2x1"/>
    <x v="0"/>
    <x v="1"/>
    <x v="1"/>
    <n v="9.8000000000000007"/>
    <x v="0"/>
    <n v="22"/>
    <n v="20"/>
  </r>
  <r>
    <s v="VTA04246"/>
    <x v="93"/>
    <n v="4"/>
    <x v="2"/>
    <x v="2"/>
    <x v="3"/>
    <x v="3"/>
    <x v="753"/>
    <s v="Calle San Lorenzo 47"/>
    <x v="1"/>
    <x v="3"/>
    <x v="3"/>
    <s v=""/>
    <x v="0"/>
    <x v="1"/>
    <n v="1283.03"/>
    <x v="0"/>
    <n v="5132.12"/>
    <s v="Take Away"/>
    <x v="1"/>
    <x v="1"/>
    <s v="App"/>
    <x v="2"/>
    <x v="1"/>
    <n v="0"/>
    <x v="1"/>
    <s v="Happy Hour"/>
    <x v="2"/>
    <x v="0"/>
    <x v="0"/>
    <n v="14.9"/>
    <x v="1"/>
    <n v="40"/>
    <n v="36"/>
  </r>
  <r>
    <s v="VTA04274"/>
    <x v="93"/>
    <n v="4"/>
    <x v="2"/>
    <x v="2"/>
    <x v="3"/>
    <x v="3"/>
    <x v="3"/>
    <s v="San Lorenzo 25, Nueva Córdoba"/>
    <x v="0"/>
    <x v="10"/>
    <x v="8"/>
    <s v="Tall"/>
    <x v="1"/>
    <x v="4"/>
    <n v="1917.57"/>
    <x v="0"/>
    <n v="3835.14"/>
    <s v="En tienda"/>
    <x v="0"/>
    <x v="0"/>
    <s v="Tarjeta"/>
    <x v="1"/>
    <x v="0"/>
    <n v="10"/>
    <x v="0"/>
    <s v="2x1"/>
    <x v="5"/>
    <x v="2"/>
    <x v="1"/>
    <n v="5.9"/>
    <x v="1"/>
    <n v="37"/>
    <n v="35"/>
  </r>
  <r>
    <s v="VTA04282"/>
    <x v="93"/>
    <n v="4"/>
    <x v="2"/>
    <x v="2"/>
    <x v="3"/>
    <x v="3"/>
    <x v="164"/>
    <s v="Avenida Colón 608"/>
    <x v="2"/>
    <x v="19"/>
    <x v="7"/>
    <s v=""/>
    <x v="0"/>
    <x v="0"/>
    <n v="2099.91"/>
    <x v="2"/>
    <n v="6299.73"/>
    <s v="Delivery"/>
    <x v="1"/>
    <x v="2"/>
    <s v="Tarjeta"/>
    <x v="1"/>
    <x v="1"/>
    <n v="0"/>
    <x v="2"/>
    <s v="Ninguna"/>
    <x v="1"/>
    <x v="0"/>
    <x v="3"/>
    <n v="4.2"/>
    <x v="4"/>
    <n v="25"/>
    <n v="22"/>
  </r>
  <r>
    <s v="VTA04472"/>
    <x v="93"/>
    <n v="4"/>
    <x v="2"/>
    <x v="2"/>
    <x v="3"/>
    <x v="3"/>
    <x v="500"/>
    <s v="San Lorenzo 25, Nueva Córdoba"/>
    <x v="0"/>
    <x v="3"/>
    <x v="3"/>
    <s v=""/>
    <x v="0"/>
    <x v="2"/>
    <n v="1420.53"/>
    <x v="0"/>
    <n v="1420.53"/>
    <s v="En tienda"/>
    <x v="0"/>
    <x v="0"/>
    <s v="App"/>
    <x v="2"/>
    <x v="0"/>
    <n v="15"/>
    <x v="0"/>
    <s v="2x1"/>
    <x v="3"/>
    <x v="1"/>
    <x v="1"/>
    <n v="9.4"/>
    <x v="4"/>
    <n v="13"/>
    <n v="12"/>
  </r>
  <r>
    <s v="VTA04494"/>
    <x v="93"/>
    <n v="4"/>
    <x v="2"/>
    <x v="2"/>
    <x v="3"/>
    <x v="3"/>
    <x v="590"/>
    <s v="Córdoba Shopping"/>
    <x v="3"/>
    <x v="3"/>
    <x v="3"/>
    <s v=""/>
    <x v="0"/>
    <x v="1"/>
    <n v="1224.72"/>
    <x v="0"/>
    <n v="4898.88"/>
    <s v="Take Away"/>
    <x v="0"/>
    <x v="1"/>
    <s v="App"/>
    <x v="2"/>
    <x v="0"/>
    <n v="0"/>
    <x v="0"/>
    <s v="2x1"/>
    <x v="4"/>
    <x v="1"/>
    <x v="0"/>
    <n v="14.7"/>
    <x v="4"/>
    <n v="48"/>
    <n v="44"/>
  </r>
  <r>
    <s v="VTA04588"/>
    <x v="93"/>
    <n v="4"/>
    <x v="2"/>
    <x v="2"/>
    <x v="3"/>
    <x v="3"/>
    <x v="710"/>
    <s v="Calle San Lorenzo 47"/>
    <x v="1"/>
    <x v="6"/>
    <x v="5"/>
    <s v=""/>
    <x v="0"/>
    <x v="2"/>
    <n v="2157.96"/>
    <x v="2"/>
    <n v="2157.96"/>
    <s v="Delivery"/>
    <x v="0"/>
    <x v="2"/>
    <s v="Tarjeta"/>
    <x v="1"/>
    <x v="1"/>
    <n v="0"/>
    <x v="2"/>
    <s v="Ninguna"/>
    <x v="3"/>
    <x v="2"/>
    <x v="0"/>
    <n v="14.9"/>
    <x v="1"/>
    <n v="39"/>
    <n v="38"/>
  </r>
  <r>
    <s v="VTA04687"/>
    <x v="93"/>
    <n v="4"/>
    <x v="2"/>
    <x v="2"/>
    <x v="3"/>
    <x v="3"/>
    <x v="780"/>
    <s v="Calle San Lorenzo 47"/>
    <x v="1"/>
    <x v="21"/>
    <x v="1"/>
    <s v=""/>
    <x v="0"/>
    <x v="3"/>
    <n v="1140.3900000000001"/>
    <x v="0"/>
    <n v="5701.95"/>
    <s v="En tienda"/>
    <x v="1"/>
    <x v="0"/>
    <s v="App"/>
    <x v="2"/>
    <x v="0"/>
    <n v="10"/>
    <x v="0"/>
    <s v="2x1"/>
    <x v="5"/>
    <x v="1"/>
    <x v="1"/>
    <n v="7.8"/>
    <x v="0"/>
    <n v="27"/>
    <n v="22"/>
  </r>
  <r>
    <s v="VTA04786"/>
    <x v="93"/>
    <n v="4"/>
    <x v="2"/>
    <x v="2"/>
    <x v="3"/>
    <x v="3"/>
    <x v="68"/>
    <s v="Avenida Colón 608"/>
    <x v="2"/>
    <x v="2"/>
    <x v="2"/>
    <s v=""/>
    <x v="0"/>
    <x v="1"/>
    <n v="985.39"/>
    <x v="1"/>
    <n v="3941.56"/>
    <s v="Take Away"/>
    <x v="0"/>
    <x v="1"/>
    <s v="Tarjeta"/>
    <x v="1"/>
    <x v="0"/>
    <n v="0"/>
    <x v="0"/>
    <s v="2x1"/>
    <x v="2"/>
    <x v="2"/>
    <x v="3"/>
    <n v="4.5"/>
    <x v="4"/>
    <n v="35"/>
    <n v="31"/>
  </r>
  <r>
    <s v="VTA04957"/>
    <x v="93"/>
    <n v="4"/>
    <x v="2"/>
    <x v="2"/>
    <x v="3"/>
    <x v="3"/>
    <x v="556"/>
    <s v="Calle San Lorenzo 47"/>
    <x v="1"/>
    <x v="8"/>
    <x v="0"/>
    <s v=""/>
    <x v="0"/>
    <x v="1"/>
    <n v="1558.2"/>
    <x v="0"/>
    <n v="6232.8"/>
    <s v="En tienda"/>
    <x v="1"/>
    <x v="0"/>
    <s v="App"/>
    <x v="2"/>
    <x v="1"/>
    <n v="0"/>
    <x v="3"/>
    <s v="Combo"/>
    <x v="1"/>
    <x v="1"/>
    <x v="2"/>
    <n v="11.8"/>
    <x v="2"/>
    <n v="23"/>
    <n v="19"/>
  </r>
  <r>
    <s v="VTA04981"/>
    <x v="93"/>
    <n v="4"/>
    <x v="2"/>
    <x v="2"/>
    <x v="3"/>
    <x v="3"/>
    <x v="418"/>
    <s v="San Lorenzo 25, Nueva Córdoba"/>
    <x v="0"/>
    <x v="30"/>
    <x v="9"/>
    <s v="Pequeño"/>
    <x v="2"/>
    <x v="3"/>
    <n v="1328.05"/>
    <x v="0"/>
    <n v="6640.25"/>
    <s v="Delivery"/>
    <x v="1"/>
    <x v="2"/>
    <s v="App"/>
    <x v="2"/>
    <x v="0"/>
    <n v="15"/>
    <x v="2"/>
    <s v="Ninguna"/>
    <x v="2"/>
    <x v="1"/>
    <x v="1"/>
    <n v="9.9"/>
    <x v="4"/>
    <n v="48"/>
    <n v="43"/>
  </r>
  <r>
    <s v="VTA00061"/>
    <x v="94"/>
    <n v="5"/>
    <x v="3"/>
    <x v="3"/>
    <x v="3"/>
    <x v="3"/>
    <x v="0"/>
    <s v="Avenida Colón 608"/>
    <x v="2"/>
    <x v="3"/>
    <x v="3"/>
    <s v=""/>
    <x v="0"/>
    <x v="2"/>
    <n v="1430.92"/>
    <x v="0"/>
    <n v="1430.92"/>
    <s v="Delivery"/>
    <x v="0"/>
    <x v="2"/>
    <s v="App"/>
    <x v="2"/>
    <x v="0"/>
    <n v="15"/>
    <x v="1"/>
    <s v="Happy Hour"/>
    <x v="5"/>
    <x v="0"/>
    <x v="1"/>
    <n v="9.9"/>
    <x v="4"/>
    <n v="38"/>
    <n v="37"/>
  </r>
  <r>
    <s v="VTA01047"/>
    <x v="94"/>
    <n v="5"/>
    <x v="3"/>
    <x v="3"/>
    <x v="3"/>
    <x v="3"/>
    <x v="686"/>
    <s v="Calle San Lorenzo 47"/>
    <x v="1"/>
    <x v="3"/>
    <x v="3"/>
    <s v=""/>
    <x v="0"/>
    <x v="0"/>
    <n v="1137.21"/>
    <x v="0"/>
    <n v="3411.63"/>
    <s v="En tienda"/>
    <x v="0"/>
    <x v="0"/>
    <s v="Efectivo"/>
    <x v="0"/>
    <x v="1"/>
    <n v="0"/>
    <x v="3"/>
    <s v="Combo"/>
    <x v="5"/>
    <x v="2"/>
    <x v="2"/>
    <n v="10.9"/>
    <x v="1"/>
    <n v="28"/>
    <n v="25"/>
  </r>
  <r>
    <s v="VTA01241"/>
    <x v="94"/>
    <n v="5"/>
    <x v="3"/>
    <x v="3"/>
    <x v="3"/>
    <x v="3"/>
    <x v="452"/>
    <s v="Córdoba Shopping"/>
    <x v="3"/>
    <x v="6"/>
    <x v="5"/>
    <s v=""/>
    <x v="0"/>
    <x v="1"/>
    <n v="1890.12"/>
    <x v="0"/>
    <n v="7560.48"/>
    <s v="En tienda"/>
    <x v="1"/>
    <x v="0"/>
    <s v="App"/>
    <x v="2"/>
    <x v="1"/>
    <n v="0"/>
    <x v="0"/>
    <s v="2x1"/>
    <x v="2"/>
    <x v="0"/>
    <x v="3"/>
    <n v="3.9"/>
    <x v="3"/>
    <n v="35"/>
    <n v="31"/>
  </r>
  <r>
    <s v="VTA01299"/>
    <x v="94"/>
    <n v="5"/>
    <x v="3"/>
    <x v="3"/>
    <x v="3"/>
    <x v="3"/>
    <x v="276"/>
    <s v="Córdoba Shopping"/>
    <x v="3"/>
    <x v="6"/>
    <x v="5"/>
    <s v=""/>
    <x v="0"/>
    <x v="1"/>
    <n v="1839.63"/>
    <x v="0"/>
    <n v="7358.52"/>
    <s v="Take Away"/>
    <x v="1"/>
    <x v="1"/>
    <s v="Efectivo"/>
    <x v="0"/>
    <x v="0"/>
    <n v="0"/>
    <x v="2"/>
    <s v="Ninguna"/>
    <x v="4"/>
    <x v="1"/>
    <x v="3"/>
    <n v="3.7"/>
    <x v="4"/>
    <n v="10"/>
    <n v="6"/>
  </r>
  <r>
    <s v="VTA01308"/>
    <x v="94"/>
    <n v="5"/>
    <x v="3"/>
    <x v="3"/>
    <x v="3"/>
    <x v="3"/>
    <x v="93"/>
    <s v="Córdoba Shopping"/>
    <x v="3"/>
    <x v="4"/>
    <x v="2"/>
    <s v=""/>
    <x v="0"/>
    <x v="1"/>
    <n v="1357.95"/>
    <x v="0"/>
    <n v="5431.8"/>
    <s v="Take Away"/>
    <x v="1"/>
    <x v="1"/>
    <s v="Efectivo"/>
    <x v="0"/>
    <x v="0"/>
    <n v="0"/>
    <x v="2"/>
    <s v="Ninguna"/>
    <x v="2"/>
    <x v="0"/>
    <x v="1"/>
    <n v="8"/>
    <x v="4"/>
    <n v="28"/>
    <n v="24"/>
  </r>
  <r>
    <s v="VTA01477"/>
    <x v="94"/>
    <n v="5"/>
    <x v="3"/>
    <x v="3"/>
    <x v="3"/>
    <x v="3"/>
    <x v="396"/>
    <s v="Calle San Lorenzo 47"/>
    <x v="1"/>
    <x v="16"/>
    <x v="4"/>
    <s v="Tall"/>
    <x v="1"/>
    <x v="1"/>
    <n v="1685.08"/>
    <x v="0"/>
    <n v="6740.32"/>
    <s v="Take Away"/>
    <x v="1"/>
    <x v="1"/>
    <s v="Efectivo"/>
    <x v="0"/>
    <x v="0"/>
    <n v="15"/>
    <x v="2"/>
    <s v="Ninguna"/>
    <x v="1"/>
    <x v="0"/>
    <x v="3"/>
    <n v="3.4"/>
    <x v="4"/>
    <n v="29"/>
    <n v="25"/>
  </r>
  <r>
    <s v="VTA01689"/>
    <x v="94"/>
    <n v="5"/>
    <x v="3"/>
    <x v="3"/>
    <x v="3"/>
    <x v="3"/>
    <x v="174"/>
    <s v="Avenida Colón 608"/>
    <x v="2"/>
    <x v="0"/>
    <x v="0"/>
    <s v=""/>
    <x v="0"/>
    <x v="2"/>
    <n v="1475.75"/>
    <x v="0"/>
    <n v="1475.75"/>
    <s v="Delivery"/>
    <x v="0"/>
    <x v="2"/>
    <s v="Tarjeta"/>
    <x v="1"/>
    <x v="1"/>
    <n v="0"/>
    <x v="0"/>
    <s v="2x1"/>
    <x v="2"/>
    <x v="0"/>
    <x v="2"/>
    <n v="12.6"/>
    <x v="3"/>
    <n v="28"/>
    <n v="27"/>
  </r>
  <r>
    <s v="VTA01690"/>
    <x v="94"/>
    <n v="5"/>
    <x v="3"/>
    <x v="3"/>
    <x v="3"/>
    <x v="3"/>
    <x v="804"/>
    <s v="Calle San Lorenzo 47"/>
    <x v="1"/>
    <x v="4"/>
    <x v="2"/>
    <s v=""/>
    <x v="0"/>
    <x v="1"/>
    <n v="900.56"/>
    <x v="1"/>
    <n v="3602.24"/>
    <s v="Delivery"/>
    <x v="0"/>
    <x v="2"/>
    <s v="App"/>
    <x v="2"/>
    <x v="0"/>
    <n v="10"/>
    <x v="1"/>
    <s v="Happy Hour"/>
    <x v="5"/>
    <x v="0"/>
    <x v="3"/>
    <n v="2.2999999999999998"/>
    <x v="4"/>
    <n v="11"/>
    <n v="7"/>
  </r>
  <r>
    <s v="VTA01998"/>
    <x v="94"/>
    <n v="5"/>
    <x v="3"/>
    <x v="3"/>
    <x v="3"/>
    <x v="3"/>
    <x v="85"/>
    <s v="Avenida Colón 608"/>
    <x v="2"/>
    <x v="27"/>
    <x v="10"/>
    <s v=""/>
    <x v="0"/>
    <x v="1"/>
    <n v="1670.22"/>
    <x v="0"/>
    <n v="6680.88"/>
    <s v="En tienda"/>
    <x v="1"/>
    <x v="0"/>
    <s v="Tarjeta"/>
    <x v="1"/>
    <x v="1"/>
    <n v="0"/>
    <x v="2"/>
    <s v="Ninguna"/>
    <x v="3"/>
    <x v="1"/>
    <x v="0"/>
    <n v="13.1"/>
    <x v="4"/>
    <n v="30"/>
    <n v="26"/>
  </r>
  <r>
    <s v="VTA02042"/>
    <x v="94"/>
    <n v="5"/>
    <x v="3"/>
    <x v="3"/>
    <x v="3"/>
    <x v="3"/>
    <x v="702"/>
    <s v="Avenida Colón 608"/>
    <x v="2"/>
    <x v="9"/>
    <x v="7"/>
    <s v=""/>
    <x v="0"/>
    <x v="3"/>
    <n v="2222.0100000000002"/>
    <x v="2"/>
    <n v="11110.05"/>
    <s v="Delivery"/>
    <x v="2"/>
    <x v="2"/>
    <s v="App"/>
    <x v="2"/>
    <x v="1"/>
    <n v="0"/>
    <x v="0"/>
    <s v="2x1"/>
    <x v="5"/>
    <x v="2"/>
    <x v="0"/>
    <n v="13"/>
    <x v="4"/>
    <n v="33"/>
    <n v="28"/>
  </r>
  <r>
    <s v="VTA02099"/>
    <x v="94"/>
    <n v="5"/>
    <x v="3"/>
    <x v="3"/>
    <x v="3"/>
    <x v="3"/>
    <x v="715"/>
    <s v="Córdoba Shopping"/>
    <x v="3"/>
    <x v="0"/>
    <x v="0"/>
    <s v=""/>
    <x v="0"/>
    <x v="2"/>
    <n v="1176.76"/>
    <x v="0"/>
    <n v="1176.76"/>
    <s v="En tienda"/>
    <x v="0"/>
    <x v="0"/>
    <s v="Efectivo"/>
    <x v="0"/>
    <x v="0"/>
    <n v="0"/>
    <x v="2"/>
    <s v="Ninguna"/>
    <x v="2"/>
    <x v="0"/>
    <x v="3"/>
    <n v="4.2"/>
    <x v="0"/>
    <n v="17"/>
    <n v="16"/>
  </r>
  <r>
    <s v="VTA02330"/>
    <x v="94"/>
    <n v="5"/>
    <x v="3"/>
    <x v="3"/>
    <x v="3"/>
    <x v="3"/>
    <x v="113"/>
    <s v="Avenida Colón 608"/>
    <x v="2"/>
    <x v="10"/>
    <x v="8"/>
    <s v="Venti"/>
    <x v="4"/>
    <x v="4"/>
    <n v="2047.32"/>
    <x v="2"/>
    <n v="4094.64"/>
    <s v="En tienda"/>
    <x v="0"/>
    <x v="0"/>
    <s v="Tarjeta"/>
    <x v="1"/>
    <x v="0"/>
    <n v="15"/>
    <x v="3"/>
    <s v="Combo"/>
    <x v="4"/>
    <x v="1"/>
    <x v="0"/>
    <n v="13.8"/>
    <x v="3"/>
    <n v="48"/>
    <n v="46"/>
  </r>
  <r>
    <s v="VTA02332"/>
    <x v="94"/>
    <n v="5"/>
    <x v="3"/>
    <x v="3"/>
    <x v="3"/>
    <x v="3"/>
    <x v="435"/>
    <s v="Calle San Lorenzo 47"/>
    <x v="1"/>
    <x v="5"/>
    <x v="4"/>
    <s v="Tall"/>
    <x v="1"/>
    <x v="0"/>
    <n v="1305.52"/>
    <x v="0"/>
    <n v="3916.56"/>
    <s v="Delivery"/>
    <x v="0"/>
    <x v="2"/>
    <s v="Tarjeta"/>
    <x v="1"/>
    <x v="1"/>
    <n v="0"/>
    <x v="0"/>
    <s v="2x1"/>
    <x v="3"/>
    <x v="1"/>
    <x v="1"/>
    <n v="9.6999999999999993"/>
    <x v="0"/>
    <n v="19"/>
    <n v="16"/>
  </r>
  <r>
    <s v="VTA02478"/>
    <x v="94"/>
    <n v="5"/>
    <x v="3"/>
    <x v="3"/>
    <x v="3"/>
    <x v="3"/>
    <x v="470"/>
    <s v="Córdoba Shopping"/>
    <x v="3"/>
    <x v="30"/>
    <x v="9"/>
    <s v="Venti"/>
    <x v="4"/>
    <x v="3"/>
    <n v="1619.98"/>
    <x v="0"/>
    <n v="8099.9"/>
    <s v="Take Away"/>
    <x v="1"/>
    <x v="1"/>
    <s v="Tarjeta"/>
    <x v="1"/>
    <x v="1"/>
    <n v="0"/>
    <x v="0"/>
    <s v="2x1"/>
    <x v="0"/>
    <x v="2"/>
    <x v="2"/>
    <n v="12.4"/>
    <x v="3"/>
    <n v="30"/>
    <n v="25"/>
  </r>
  <r>
    <s v="VTA02492"/>
    <x v="94"/>
    <n v="5"/>
    <x v="3"/>
    <x v="3"/>
    <x v="3"/>
    <x v="3"/>
    <x v="136"/>
    <s v="Calle San Lorenzo 47"/>
    <x v="1"/>
    <x v="6"/>
    <x v="5"/>
    <s v=""/>
    <x v="0"/>
    <x v="3"/>
    <n v="1857.29"/>
    <x v="0"/>
    <n v="9286.4500000000007"/>
    <s v="En tienda"/>
    <x v="1"/>
    <x v="0"/>
    <s v="App"/>
    <x v="2"/>
    <x v="0"/>
    <n v="15"/>
    <x v="1"/>
    <s v="Happy Hour"/>
    <x v="3"/>
    <x v="0"/>
    <x v="2"/>
    <n v="11.6"/>
    <x v="2"/>
    <n v="45"/>
    <n v="40"/>
  </r>
  <r>
    <s v="VTA02803"/>
    <x v="94"/>
    <n v="5"/>
    <x v="3"/>
    <x v="3"/>
    <x v="3"/>
    <x v="3"/>
    <x v="282"/>
    <s v="San Lorenzo 25, Nueva Córdoba"/>
    <x v="0"/>
    <x v="6"/>
    <x v="5"/>
    <s v=""/>
    <x v="0"/>
    <x v="0"/>
    <n v="1732.37"/>
    <x v="0"/>
    <n v="5197.1099999999997"/>
    <s v="Delivery"/>
    <x v="1"/>
    <x v="2"/>
    <s v="Efectivo"/>
    <x v="0"/>
    <x v="0"/>
    <n v="0"/>
    <x v="3"/>
    <s v="Combo"/>
    <x v="3"/>
    <x v="2"/>
    <x v="1"/>
    <n v="9.6999999999999993"/>
    <x v="0"/>
    <n v="29"/>
    <n v="26"/>
  </r>
  <r>
    <s v="VTA02886"/>
    <x v="94"/>
    <n v="5"/>
    <x v="3"/>
    <x v="3"/>
    <x v="3"/>
    <x v="3"/>
    <x v="778"/>
    <s v="San Lorenzo 25, Nueva Córdoba"/>
    <x v="0"/>
    <x v="12"/>
    <x v="4"/>
    <s v="Pequeño"/>
    <x v="2"/>
    <x v="4"/>
    <n v="1770.77"/>
    <x v="0"/>
    <n v="3541.54"/>
    <s v="Delivery"/>
    <x v="0"/>
    <x v="2"/>
    <s v="App"/>
    <x v="2"/>
    <x v="1"/>
    <n v="0"/>
    <x v="3"/>
    <s v="Combo"/>
    <x v="1"/>
    <x v="2"/>
    <x v="3"/>
    <n v="4.7"/>
    <x v="2"/>
    <n v="28"/>
    <n v="26"/>
  </r>
  <r>
    <s v="VTA02921"/>
    <x v="94"/>
    <n v="5"/>
    <x v="3"/>
    <x v="3"/>
    <x v="3"/>
    <x v="3"/>
    <x v="527"/>
    <s v="San Lorenzo 25, Nueva Córdoba"/>
    <x v="0"/>
    <x v="25"/>
    <x v="2"/>
    <s v=""/>
    <x v="0"/>
    <x v="4"/>
    <n v="941.89"/>
    <x v="1"/>
    <n v="1883.78"/>
    <s v="Delivery"/>
    <x v="0"/>
    <x v="2"/>
    <s v="App"/>
    <x v="2"/>
    <x v="1"/>
    <n v="0"/>
    <x v="1"/>
    <s v="Happy Hour"/>
    <x v="4"/>
    <x v="2"/>
    <x v="0"/>
    <n v="13.9"/>
    <x v="4"/>
    <n v="34"/>
    <n v="32"/>
  </r>
  <r>
    <s v="VTA03000"/>
    <x v="94"/>
    <n v="5"/>
    <x v="3"/>
    <x v="3"/>
    <x v="3"/>
    <x v="3"/>
    <x v="201"/>
    <s v="San Lorenzo 25, Nueva Córdoba"/>
    <x v="0"/>
    <x v="4"/>
    <x v="2"/>
    <s v=""/>
    <x v="0"/>
    <x v="2"/>
    <n v="1461.55"/>
    <x v="0"/>
    <n v="1461.55"/>
    <s v="Take Away"/>
    <x v="0"/>
    <x v="1"/>
    <s v="Efectivo"/>
    <x v="0"/>
    <x v="1"/>
    <n v="0"/>
    <x v="3"/>
    <s v="Combo"/>
    <x v="0"/>
    <x v="1"/>
    <x v="2"/>
    <n v="11.8"/>
    <x v="3"/>
    <n v="17"/>
    <n v="16"/>
  </r>
  <r>
    <s v="VTA03007"/>
    <x v="94"/>
    <n v="5"/>
    <x v="3"/>
    <x v="3"/>
    <x v="3"/>
    <x v="3"/>
    <x v="62"/>
    <s v="Avenida Colón 608"/>
    <x v="2"/>
    <x v="14"/>
    <x v="6"/>
    <s v=""/>
    <x v="0"/>
    <x v="3"/>
    <n v="3398.09"/>
    <x v="3"/>
    <n v="16990.45"/>
    <s v="Delivery"/>
    <x v="3"/>
    <x v="2"/>
    <s v="Efectivo"/>
    <x v="0"/>
    <x v="0"/>
    <n v="10"/>
    <x v="1"/>
    <s v="Happy Hour"/>
    <x v="3"/>
    <x v="0"/>
    <x v="1"/>
    <n v="7.6"/>
    <x v="0"/>
    <n v="16"/>
    <n v="11"/>
  </r>
  <r>
    <s v="VTA03251"/>
    <x v="94"/>
    <n v="5"/>
    <x v="3"/>
    <x v="3"/>
    <x v="3"/>
    <x v="3"/>
    <x v="412"/>
    <s v="Avenida Colón 608"/>
    <x v="2"/>
    <x v="10"/>
    <x v="8"/>
    <s v="Grande"/>
    <x v="3"/>
    <x v="1"/>
    <n v="1804.42"/>
    <x v="0"/>
    <n v="7217.68"/>
    <s v="Take Away"/>
    <x v="1"/>
    <x v="1"/>
    <s v="Tarjeta"/>
    <x v="1"/>
    <x v="0"/>
    <n v="15"/>
    <x v="2"/>
    <s v="Ninguna"/>
    <x v="4"/>
    <x v="2"/>
    <x v="1"/>
    <n v="7.3"/>
    <x v="2"/>
    <n v="47"/>
    <n v="43"/>
  </r>
  <r>
    <s v="VTA03274"/>
    <x v="94"/>
    <n v="5"/>
    <x v="3"/>
    <x v="3"/>
    <x v="3"/>
    <x v="3"/>
    <x v="520"/>
    <s v="Córdoba Shopping"/>
    <x v="3"/>
    <x v="6"/>
    <x v="5"/>
    <s v=""/>
    <x v="0"/>
    <x v="2"/>
    <n v="1718.88"/>
    <x v="0"/>
    <n v="1718.88"/>
    <s v="Delivery"/>
    <x v="0"/>
    <x v="2"/>
    <s v="App"/>
    <x v="2"/>
    <x v="1"/>
    <n v="0"/>
    <x v="0"/>
    <s v="2x1"/>
    <x v="3"/>
    <x v="2"/>
    <x v="1"/>
    <n v="7.3"/>
    <x v="2"/>
    <n v="39"/>
    <n v="38"/>
  </r>
  <r>
    <s v="VTA03314"/>
    <x v="94"/>
    <n v="5"/>
    <x v="3"/>
    <x v="3"/>
    <x v="3"/>
    <x v="3"/>
    <x v="550"/>
    <s v="Calle San Lorenzo 47"/>
    <x v="1"/>
    <x v="4"/>
    <x v="2"/>
    <s v=""/>
    <x v="0"/>
    <x v="1"/>
    <n v="1219.5"/>
    <x v="0"/>
    <n v="4878"/>
    <s v="Delivery"/>
    <x v="0"/>
    <x v="2"/>
    <s v="Tarjeta"/>
    <x v="1"/>
    <x v="1"/>
    <n v="0"/>
    <x v="0"/>
    <s v="2x1"/>
    <x v="3"/>
    <x v="2"/>
    <x v="3"/>
    <n v="3.2"/>
    <x v="3"/>
    <n v="50"/>
    <n v="46"/>
  </r>
  <r>
    <s v="VTA03332"/>
    <x v="94"/>
    <n v="5"/>
    <x v="3"/>
    <x v="3"/>
    <x v="3"/>
    <x v="3"/>
    <x v="659"/>
    <s v="San Lorenzo 25, Nueva Córdoba"/>
    <x v="0"/>
    <x v="15"/>
    <x v="10"/>
    <s v=""/>
    <x v="0"/>
    <x v="0"/>
    <n v="1459.89"/>
    <x v="0"/>
    <n v="4379.67"/>
    <s v="Take Away"/>
    <x v="0"/>
    <x v="1"/>
    <s v="Tarjeta"/>
    <x v="1"/>
    <x v="0"/>
    <n v="15"/>
    <x v="1"/>
    <s v="Happy Hour"/>
    <x v="2"/>
    <x v="0"/>
    <x v="1"/>
    <n v="9.1999999999999993"/>
    <x v="1"/>
    <n v="32"/>
    <n v="29"/>
  </r>
  <r>
    <s v="VTA03369"/>
    <x v="94"/>
    <n v="5"/>
    <x v="3"/>
    <x v="3"/>
    <x v="3"/>
    <x v="3"/>
    <x v="576"/>
    <s v="Calle San Lorenzo 47"/>
    <x v="1"/>
    <x v="7"/>
    <x v="6"/>
    <s v=""/>
    <x v="0"/>
    <x v="2"/>
    <n v="2917.38"/>
    <x v="2"/>
    <n v="2917.38"/>
    <s v="En tienda"/>
    <x v="0"/>
    <x v="0"/>
    <s v="Efectivo"/>
    <x v="0"/>
    <x v="0"/>
    <n v="0"/>
    <x v="2"/>
    <s v="Ninguna"/>
    <x v="4"/>
    <x v="0"/>
    <x v="1"/>
    <n v="9.4"/>
    <x v="3"/>
    <n v="23"/>
    <n v="22"/>
  </r>
  <r>
    <s v="VTA03391"/>
    <x v="94"/>
    <n v="5"/>
    <x v="3"/>
    <x v="3"/>
    <x v="3"/>
    <x v="3"/>
    <x v="426"/>
    <s v="Córdoba Shopping"/>
    <x v="3"/>
    <x v="8"/>
    <x v="0"/>
    <s v=""/>
    <x v="0"/>
    <x v="4"/>
    <n v="1401.99"/>
    <x v="0"/>
    <n v="2803.98"/>
    <s v="En tienda"/>
    <x v="0"/>
    <x v="0"/>
    <s v="App"/>
    <x v="2"/>
    <x v="1"/>
    <n v="0"/>
    <x v="0"/>
    <s v="2x1"/>
    <x v="1"/>
    <x v="2"/>
    <x v="2"/>
    <n v="12.2"/>
    <x v="3"/>
    <n v="10"/>
    <n v="8"/>
  </r>
  <r>
    <s v="VTA03415"/>
    <x v="94"/>
    <n v="5"/>
    <x v="3"/>
    <x v="3"/>
    <x v="3"/>
    <x v="3"/>
    <x v="327"/>
    <s v="Córdoba Shopping"/>
    <x v="3"/>
    <x v="6"/>
    <x v="5"/>
    <s v=""/>
    <x v="0"/>
    <x v="0"/>
    <n v="2161.4899999999998"/>
    <x v="2"/>
    <n v="6484.47"/>
    <s v="Delivery"/>
    <x v="1"/>
    <x v="2"/>
    <s v="Efectivo"/>
    <x v="0"/>
    <x v="1"/>
    <n v="0"/>
    <x v="3"/>
    <s v="Combo"/>
    <x v="1"/>
    <x v="1"/>
    <x v="2"/>
    <n v="11.3"/>
    <x v="1"/>
    <n v="19"/>
    <n v="16"/>
  </r>
  <r>
    <s v="VTA03644"/>
    <x v="94"/>
    <n v="5"/>
    <x v="3"/>
    <x v="3"/>
    <x v="3"/>
    <x v="3"/>
    <x v="531"/>
    <s v="San Lorenzo 25, Nueva Córdoba"/>
    <x v="0"/>
    <x v="21"/>
    <x v="1"/>
    <s v=""/>
    <x v="0"/>
    <x v="0"/>
    <n v="1174.47"/>
    <x v="0"/>
    <n v="3523.41"/>
    <s v="Delivery"/>
    <x v="0"/>
    <x v="2"/>
    <s v="Tarjeta"/>
    <x v="1"/>
    <x v="1"/>
    <n v="0"/>
    <x v="3"/>
    <s v="Combo"/>
    <x v="5"/>
    <x v="0"/>
    <x v="0"/>
    <n v="13.2"/>
    <x v="3"/>
    <n v="48"/>
    <n v="45"/>
  </r>
  <r>
    <s v="VTA03685"/>
    <x v="94"/>
    <n v="5"/>
    <x v="3"/>
    <x v="3"/>
    <x v="3"/>
    <x v="3"/>
    <x v="790"/>
    <s v="Calle San Lorenzo 47"/>
    <x v="1"/>
    <x v="10"/>
    <x v="8"/>
    <s v="Pequeño"/>
    <x v="2"/>
    <x v="4"/>
    <n v="1684.08"/>
    <x v="0"/>
    <n v="3368.16"/>
    <s v="Delivery"/>
    <x v="0"/>
    <x v="2"/>
    <s v="Efectivo"/>
    <x v="0"/>
    <x v="0"/>
    <n v="10"/>
    <x v="2"/>
    <s v="Ninguna"/>
    <x v="2"/>
    <x v="2"/>
    <x v="1"/>
    <n v="7.4"/>
    <x v="2"/>
    <n v="10"/>
    <n v="8"/>
  </r>
  <r>
    <s v="VTA03872"/>
    <x v="94"/>
    <n v="5"/>
    <x v="3"/>
    <x v="3"/>
    <x v="3"/>
    <x v="3"/>
    <x v="318"/>
    <s v="Calle San Lorenzo 47"/>
    <x v="1"/>
    <x v="0"/>
    <x v="0"/>
    <s v=""/>
    <x v="0"/>
    <x v="1"/>
    <n v="1134.56"/>
    <x v="0"/>
    <n v="4538.24"/>
    <s v="Take Away"/>
    <x v="0"/>
    <x v="1"/>
    <s v="App"/>
    <x v="2"/>
    <x v="1"/>
    <n v="0"/>
    <x v="2"/>
    <s v="Ninguna"/>
    <x v="1"/>
    <x v="1"/>
    <x v="2"/>
    <n v="10.3"/>
    <x v="3"/>
    <n v="14"/>
    <n v="10"/>
  </r>
  <r>
    <s v="VTA03873"/>
    <x v="94"/>
    <n v="5"/>
    <x v="3"/>
    <x v="3"/>
    <x v="3"/>
    <x v="3"/>
    <x v="711"/>
    <s v="Calle San Lorenzo 47"/>
    <x v="1"/>
    <x v="20"/>
    <x v="2"/>
    <s v=""/>
    <x v="0"/>
    <x v="0"/>
    <n v="1189.3900000000001"/>
    <x v="0"/>
    <n v="3568.17"/>
    <s v="Take Away"/>
    <x v="0"/>
    <x v="1"/>
    <s v="Efectivo"/>
    <x v="0"/>
    <x v="1"/>
    <n v="0"/>
    <x v="3"/>
    <s v="Combo"/>
    <x v="1"/>
    <x v="0"/>
    <x v="1"/>
    <n v="8.4"/>
    <x v="0"/>
    <n v="24"/>
    <n v="21"/>
  </r>
  <r>
    <s v="VTA04065"/>
    <x v="94"/>
    <n v="5"/>
    <x v="3"/>
    <x v="3"/>
    <x v="3"/>
    <x v="3"/>
    <x v="50"/>
    <s v="Córdoba Shopping"/>
    <x v="3"/>
    <x v="24"/>
    <x v="9"/>
    <s v="Pequeño"/>
    <x v="2"/>
    <x v="0"/>
    <n v="1733.52"/>
    <x v="0"/>
    <n v="5200.5600000000004"/>
    <s v="En tienda"/>
    <x v="1"/>
    <x v="0"/>
    <s v="Efectivo"/>
    <x v="0"/>
    <x v="1"/>
    <n v="0"/>
    <x v="1"/>
    <s v="Happy Hour"/>
    <x v="3"/>
    <x v="1"/>
    <x v="3"/>
    <n v="2"/>
    <x v="2"/>
    <n v="49"/>
    <n v="46"/>
  </r>
  <r>
    <s v="VTA04275"/>
    <x v="94"/>
    <n v="5"/>
    <x v="3"/>
    <x v="3"/>
    <x v="3"/>
    <x v="3"/>
    <x v="716"/>
    <s v="Córdoba Shopping"/>
    <x v="3"/>
    <x v="3"/>
    <x v="3"/>
    <s v=""/>
    <x v="0"/>
    <x v="0"/>
    <n v="1490.46"/>
    <x v="0"/>
    <n v="4471.38"/>
    <s v="En tienda"/>
    <x v="0"/>
    <x v="0"/>
    <s v="Efectivo"/>
    <x v="0"/>
    <x v="1"/>
    <n v="0"/>
    <x v="0"/>
    <s v="2x1"/>
    <x v="4"/>
    <x v="0"/>
    <x v="2"/>
    <n v="11"/>
    <x v="3"/>
    <n v="50"/>
    <n v="47"/>
  </r>
  <r>
    <s v="VTA04343"/>
    <x v="94"/>
    <n v="5"/>
    <x v="3"/>
    <x v="3"/>
    <x v="3"/>
    <x v="3"/>
    <x v="765"/>
    <s v="Avenida Colón 608"/>
    <x v="2"/>
    <x v="9"/>
    <x v="7"/>
    <s v=""/>
    <x v="0"/>
    <x v="2"/>
    <n v="2234.75"/>
    <x v="2"/>
    <n v="2234.75"/>
    <s v="Take Away"/>
    <x v="0"/>
    <x v="1"/>
    <s v="Efectivo"/>
    <x v="0"/>
    <x v="0"/>
    <n v="10"/>
    <x v="0"/>
    <s v="2x1"/>
    <x v="0"/>
    <x v="2"/>
    <x v="1"/>
    <n v="8"/>
    <x v="1"/>
    <n v="40"/>
    <n v="39"/>
  </r>
  <r>
    <s v="VTA04366"/>
    <x v="94"/>
    <n v="5"/>
    <x v="3"/>
    <x v="3"/>
    <x v="3"/>
    <x v="3"/>
    <x v="384"/>
    <s v="Avenida Colón 608"/>
    <x v="2"/>
    <x v="6"/>
    <x v="5"/>
    <s v=""/>
    <x v="0"/>
    <x v="1"/>
    <n v="1714.09"/>
    <x v="0"/>
    <n v="6856.36"/>
    <s v="Delivery"/>
    <x v="1"/>
    <x v="2"/>
    <s v="App"/>
    <x v="2"/>
    <x v="0"/>
    <n v="10"/>
    <x v="1"/>
    <s v="Happy Hour"/>
    <x v="2"/>
    <x v="0"/>
    <x v="2"/>
    <n v="12"/>
    <x v="2"/>
    <n v="30"/>
    <n v="26"/>
  </r>
  <r>
    <s v="VTA04527"/>
    <x v="94"/>
    <n v="5"/>
    <x v="3"/>
    <x v="3"/>
    <x v="3"/>
    <x v="3"/>
    <x v="153"/>
    <s v="Avenida Colón 608"/>
    <x v="2"/>
    <x v="14"/>
    <x v="6"/>
    <s v=""/>
    <x v="0"/>
    <x v="4"/>
    <n v="2830.97"/>
    <x v="2"/>
    <n v="5661.94"/>
    <s v="En tienda"/>
    <x v="1"/>
    <x v="0"/>
    <s v="Tarjeta"/>
    <x v="1"/>
    <x v="0"/>
    <n v="0"/>
    <x v="3"/>
    <s v="Combo"/>
    <x v="0"/>
    <x v="1"/>
    <x v="1"/>
    <n v="9"/>
    <x v="2"/>
    <n v="38"/>
    <n v="36"/>
  </r>
  <r>
    <s v="VTA04581"/>
    <x v="94"/>
    <n v="5"/>
    <x v="3"/>
    <x v="3"/>
    <x v="3"/>
    <x v="3"/>
    <x v="736"/>
    <s v="Avenida Colón 608"/>
    <x v="2"/>
    <x v="10"/>
    <x v="8"/>
    <s v="Tall"/>
    <x v="1"/>
    <x v="1"/>
    <n v="2046.27"/>
    <x v="2"/>
    <n v="8185.08"/>
    <s v="Delivery"/>
    <x v="1"/>
    <x v="2"/>
    <s v="App"/>
    <x v="2"/>
    <x v="1"/>
    <n v="0"/>
    <x v="1"/>
    <s v="Happy Hour"/>
    <x v="2"/>
    <x v="1"/>
    <x v="1"/>
    <n v="9"/>
    <x v="2"/>
    <n v="16"/>
    <n v="12"/>
  </r>
  <r>
    <s v="VTA04713"/>
    <x v="94"/>
    <n v="5"/>
    <x v="3"/>
    <x v="3"/>
    <x v="3"/>
    <x v="3"/>
    <x v="441"/>
    <s v="Córdoba Shopping"/>
    <x v="3"/>
    <x v="2"/>
    <x v="2"/>
    <s v=""/>
    <x v="0"/>
    <x v="0"/>
    <n v="1026.24"/>
    <x v="0"/>
    <n v="3078.72"/>
    <s v="Take Away"/>
    <x v="0"/>
    <x v="1"/>
    <s v="App"/>
    <x v="2"/>
    <x v="1"/>
    <n v="0"/>
    <x v="0"/>
    <s v="2x1"/>
    <x v="5"/>
    <x v="2"/>
    <x v="1"/>
    <n v="6.6"/>
    <x v="0"/>
    <n v="28"/>
    <n v="25"/>
  </r>
  <r>
    <s v="VTA04892"/>
    <x v="94"/>
    <n v="5"/>
    <x v="3"/>
    <x v="3"/>
    <x v="3"/>
    <x v="3"/>
    <x v="822"/>
    <s v="Córdoba Shopping"/>
    <x v="3"/>
    <x v="10"/>
    <x v="8"/>
    <s v="Venti"/>
    <x v="4"/>
    <x v="1"/>
    <n v="2075.7800000000002"/>
    <x v="2"/>
    <n v="8303.1200000000008"/>
    <s v="En tienda"/>
    <x v="1"/>
    <x v="0"/>
    <s v="Efectivo"/>
    <x v="0"/>
    <x v="1"/>
    <n v="0"/>
    <x v="0"/>
    <s v="2x1"/>
    <x v="1"/>
    <x v="1"/>
    <x v="2"/>
    <n v="11.1"/>
    <x v="1"/>
    <n v="18"/>
    <n v="14"/>
  </r>
  <r>
    <s v="VTA04929"/>
    <x v="94"/>
    <n v="5"/>
    <x v="3"/>
    <x v="3"/>
    <x v="3"/>
    <x v="3"/>
    <x v="780"/>
    <s v="Córdoba Shopping"/>
    <x v="3"/>
    <x v="3"/>
    <x v="3"/>
    <s v=""/>
    <x v="0"/>
    <x v="0"/>
    <n v="1236.1400000000001"/>
    <x v="0"/>
    <n v="3708.42"/>
    <s v="Take Away"/>
    <x v="0"/>
    <x v="1"/>
    <s v="App"/>
    <x v="2"/>
    <x v="0"/>
    <n v="10"/>
    <x v="0"/>
    <s v="2x1"/>
    <x v="2"/>
    <x v="0"/>
    <x v="2"/>
    <n v="11.2"/>
    <x v="3"/>
    <n v="13"/>
    <n v="10"/>
  </r>
  <r>
    <s v="VTA00025"/>
    <x v="95"/>
    <n v="6"/>
    <x v="4"/>
    <x v="4"/>
    <x v="3"/>
    <x v="3"/>
    <x v="383"/>
    <s v="Córdoba Shopping"/>
    <x v="3"/>
    <x v="0"/>
    <x v="0"/>
    <s v=""/>
    <x v="0"/>
    <x v="2"/>
    <n v="1214.1099999999999"/>
    <x v="0"/>
    <n v="1214.1099999999999"/>
    <s v="Delivery"/>
    <x v="0"/>
    <x v="2"/>
    <s v="Tarjeta"/>
    <x v="1"/>
    <x v="1"/>
    <n v="0"/>
    <x v="0"/>
    <s v="2x1"/>
    <x v="4"/>
    <x v="2"/>
    <x v="1"/>
    <n v="7.5"/>
    <x v="3"/>
    <n v="31"/>
    <n v="30"/>
  </r>
  <r>
    <s v="VTA00115"/>
    <x v="95"/>
    <n v="6"/>
    <x v="4"/>
    <x v="4"/>
    <x v="3"/>
    <x v="3"/>
    <x v="812"/>
    <s v="San Lorenzo 25, Nueva Córdoba"/>
    <x v="0"/>
    <x v="1"/>
    <x v="1"/>
    <s v=""/>
    <x v="0"/>
    <x v="2"/>
    <n v="746.05"/>
    <x v="1"/>
    <n v="746.05"/>
    <s v="Delivery"/>
    <x v="0"/>
    <x v="2"/>
    <s v="Tarjeta"/>
    <x v="1"/>
    <x v="1"/>
    <n v="0"/>
    <x v="3"/>
    <s v="Combo"/>
    <x v="4"/>
    <x v="1"/>
    <x v="2"/>
    <n v="10.1"/>
    <x v="3"/>
    <n v="25"/>
    <n v="24"/>
  </r>
  <r>
    <s v="VTA00175"/>
    <x v="95"/>
    <n v="6"/>
    <x v="4"/>
    <x v="4"/>
    <x v="3"/>
    <x v="3"/>
    <x v="573"/>
    <s v="Córdoba Shopping"/>
    <x v="3"/>
    <x v="8"/>
    <x v="0"/>
    <s v=""/>
    <x v="0"/>
    <x v="2"/>
    <n v="1239.73"/>
    <x v="0"/>
    <n v="1239.73"/>
    <s v="Take Away"/>
    <x v="0"/>
    <x v="1"/>
    <s v="App"/>
    <x v="2"/>
    <x v="1"/>
    <n v="0"/>
    <x v="0"/>
    <s v="2x1"/>
    <x v="5"/>
    <x v="2"/>
    <x v="3"/>
    <n v="2"/>
    <x v="2"/>
    <n v="33"/>
    <n v="32"/>
  </r>
  <r>
    <s v="VTA00310"/>
    <x v="95"/>
    <n v="6"/>
    <x v="4"/>
    <x v="4"/>
    <x v="3"/>
    <x v="3"/>
    <x v="824"/>
    <s v="Córdoba Shopping"/>
    <x v="3"/>
    <x v="14"/>
    <x v="6"/>
    <s v=""/>
    <x v="0"/>
    <x v="0"/>
    <n v="2618.94"/>
    <x v="2"/>
    <n v="7856.82"/>
    <s v="Take Away"/>
    <x v="1"/>
    <x v="1"/>
    <s v="App"/>
    <x v="2"/>
    <x v="0"/>
    <n v="10"/>
    <x v="2"/>
    <s v="Ninguna"/>
    <x v="1"/>
    <x v="0"/>
    <x v="3"/>
    <n v="3.9"/>
    <x v="4"/>
    <n v="48"/>
    <n v="45"/>
  </r>
  <r>
    <s v="VTA00634"/>
    <x v="95"/>
    <n v="6"/>
    <x v="4"/>
    <x v="4"/>
    <x v="3"/>
    <x v="3"/>
    <x v="711"/>
    <s v="Avenida Colón 608"/>
    <x v="2"/>
    <x v="7"/>
    <x v="6"/>
    <s v=""/>
    <x v="0"/>
    <x v="3"/>
    <n v="3388.98"/>
    <x v="3"/>
    <n v="16944.900000000001"/>
    <s v="En tienda"/>
    <x v="3"/>
    <x v="0"/>
    <s v="App"/>
    <x v="2"/>
    <x v="0"/>
    <n v="0"/>
    <x v="3"/>
    <s v="Combo"/>
    <x v="0"/>
    <x v="0"/>
    <x v="2"/>
    <n v="12.9"/>
    <x v="4"/>
    <n v="21"/>
    <n v="16"/>
  </r>
  <r>
    <s v="VTA00909"/>
    <x v="95"/>
    <n v="6"/>
    <x v="4"/>
    <x v="4"/>
    <x v="3"/>
    <x v="3"/>
    <x v="294"/>
    <s v="San Lorenzo 25, Nueva Córdoba"/>
    <x v="0"/>
    <x v="29"/>
    <x v="9"/>
    <s v="Grande"/>
    <x v="3"/>
    <x v="1"/>
    <n v="1270.08"/>
    <x v="0"/>
    <n v="5080.32"/>
    <s v="Delivery"/>
    <x v="1"/>
    <x v="2"/>
    <s v="Efectivo"/>
    <x v="0"/>
    <x v="0"/>
    <n v="0"/>
    <x v="2"/>
    <s v="Ninguna"/>
    <x v="1"/>
    <x v="1"/>
    <x v="1"/>
    <n v="9.1999999999999993"/>
    <x v="2"/>
    <n v="13"/>
    <n v="9"/>
  </r>
  <r>
    <s v="VTA01005"/>
    <x v="95"/>
    <n v="6"/>
    <x v="4"/>
    <x v="4"/>
    <x v="3"/>
    <x v="3"/>
    <x v="279"/>
    <s v="Córdoba Shopping"/>
    <x v="3"/>
    <x v="23"/>
    <x v="10"/>
    <s v=""/>
    <x v="0"/>
    <x v="1"/>
    <n v="1751.59"/>
    <x v="0"/>
    <n v="7006.36"/>
    <s v="En tienda"/>
    <x v="1"/>
    <x v="0"/>
    <s v="Tarjeta"/>
    <x v="1"/>
    <x v="1"/>
    <n v="0"/>
    <x v="0"/>
    <s v="2x1"/>
    <x v="1"/>
    <x v="0"/>
    <x v="1"/>
    <n v="9.9"/>
    <x v="2"/>
    <n v="50"/>
    <n v="46"/>
  </r>
  <r>
    <s v="VTA01151"/>
    <x v="95"/>
    <n v="6"/>
    <x v="4"/>
    <x v="4"/>
    <x v="3"/>
    <x v="3"/>
    <x v="474"/>
    <s v="Córdoba Shopping"/>
    <x v="3"/>
    <x v="10"/>
    <x v="8"/>
    <s v="Pequeño"/>
    <x v="2"/>
    <x v="0"/>
    <n v="2095.96"/>
    <x v="2"/>
    <n v="6287.88"/>
    <s v="Take Away"/>
    <x v="1"/>
    <x v="1"/>
    <s v="Tarjeta"/>
    <x v="1"/>
    <x v="0"/>
    <n v="0"/>
    <x v="2"/>
    <s v="Ninguna"/>
    <x v="4"/>
    <x v="1"/>
    <x v="1"/>
    <n v="8"/>
    <x v="4"/>
    <n v="15"/>
    <n v="12"/>
  </r>
  <r>
    <s v="VTA01197"/>
    <x v="95"/>
    <n v="6"/>
    <x v="4"/>
    <x v="4"/>
    <x v="3"/>
    <x v="3"/>
    <x v="329"/>
    <s v="San Lorenzo 25, Nueva Córdoba"/>
    <x v="0"/>
    <x v="24"/>
    <x v="9"/>
    <s v="Tall"/>
    <x v="1"/>
    <x v="0"/>
    <n v="1650.13"/>
    <x v="0"/>
    <n v="4950.3900000000003"/>
    <s v="Take Away"/>
    <x v="0"/>
    <x v="1"/>
    <s v="Tarjeta"/>
    <x v="1"/>
    <x v="0"/>
    <n v="10"/>
    <x v="0"/>
    <s v="2x1"/>
    <x v="4"/>
    <x v="1"/>
    <x v="3"/>
    <n v="2"/>
    <x v="4"/>
    <n v="33"/>
    <n v="30"/>
  </r>
  <r>
    <s v="VTA01359"/>
    <x v="95"/>
    <n v="6"/>
    <x v="4"/>
    <x v="4"/>
    <x v="3"/>
    <x v="3"/>
    <x v="106"/>
    <s v="Calle San Lorenzo 47"/>
    <x v="1"/>
    <x v="15"/>
    <x v="10"/>
    <s v=""/>
    <x v="0"/>
    <x v="4"/>
    <n v="1600.44"/>
    <x v="0"/>
    <n v="3200.88"/>
    <s v="En tienda"/>
    <x v="0"/>
    <x v="0"/>
    <s v="Efectivo"/>
    <x v="0"/>
    <x v="0"/>
    <n v="0"/>
    <x v="0"/>
    <s v="2x1"/>
    <x v="5"/>
    <x v="2"/>
    <x v="1"/>
    <n v="9.6999999999999993"/>
    <x v="1"/>
    <n v="29"/>
    <n v="27"/>
  </r>
  <r>
    <s v="VTA01556"/>
    <x v="95"/>
    <n v="6"/>
    <x v="4"/>
    <x v="4"/>
    <x v="3"/>
    <x v="3"/>
    <x v="28"/>
    <s v="Calle San Lorenzo 47"/>
    <x v="1"/>
    <x v="16"/>
    <x v="4"/>
    <s v="Pequeño"/>
    <x v="2"/>
    <x v="1"/>
    <n v="1879.36"/>
    <x v="0"/>
    <n v="7517.44"/>
    <s v="Delivery"/>
    <x v="1"/>
    <x v="2"/>
    <s v="Efectivo"/>
    <x v="0"/>
    <x v="0"/>
    <n v="10"/>
    <x v="2"/>
    <s v="Ninguna"/>
    <x v="2"/>
    <x v="2"/>
    <x v="3"/>
    <n v="4.9000000000000004"/>
    <x v="3"/>
    <n v="11"/>
    <n v="7"/>
  </r>
  <r>
    <s v="VTA01557"/>
    <x v="95"/>
    <n v="6"/>
    <x v="4"/>
    <x v="4"/>
    <x v="3"/>
    <x v="3"/>
    <x v="230"/>
    <s v="Córdoba Shopping"/>
    <x v="3"/>
    <x v="10"/>
    <x v="8"/>
    <s v="Venti"/>
    <x v="4"/>
    <x v="2"/>
    <n v="1660.95"/>
    <x v="0"/>
    <n v="1660.95"/>
    <s v="En tienda"/>
    <x v="0"/>
    <x v="0"/>
    <s v="App"/>
    <x v="2"/>
    <x v="0"/>
    <n v="0"/>
    <x v="0"/>
    <s v="2x1"/>
    <x v="2"/>
    <x v="2"/>
    <x v="3"/>
    <n v="3.8"/>
    <x v="2"/>
    <n v="37"/>
    <n v="36"/>
  </r>
  <r>
    <s v="VTA01569"/>
    <x v="95"/>
    <n v="6"/>
    <x v="4"/>
    <x v="4"/>
    <x v="3"/>
    <x v="3"/>
    <x v="709"/>
    <s v="Calle San Lorenzo 47"/>
    <x v="1"/>
    <x v="1"/>
    <x v="1"/>
    <s v=""/>
    <x v="0"/>
    <x v="3"/>
    <n v="971.54"/>
    <x v="1"/>
    <n v="4857.7"/>
    <s v="Delivery"/>
    <x v="0"/>
    <x v="2"/>
    <s v="Efectivo"/>
    <x v="0"/>
    <x v="1"/>
    <n v="0"/>
    <x v="1"/>
    <s v="Happy Hour"/>
    <x v="3"/>
    <x v="0"/>
    <x v="1"/>
    <n v="6.5"/>
    <x v="4"/>
    <n v="48"/>
    <n v="43"/>
  </r>
  <r>
    <s v="VTA01608"/>
    <x v="95"/>
    <n v="6"/>
    <x v="4"/>
    <x v="4"/>
    <x v="3"/>
    <x v="3"/>
    <x v="305"/>
    <s v="Calle San Lorenzo 47"/>
    <x v="1"/>
    <x v="3"/>
    <x v="3"/>
    <s v=""/>
    <x v="0"/>
    <x v="1"/>
    <n v="1431.51"/>
    <x v="0"/>
    <n v="5726.04"/>
    <s v="Take Away"/>
    <x v="1"/>
    <x v="1"/>
    <s v="Tarjeta"/>
    <x v="1"/>
    <x v="0"/>
    <n v="10"/>
    <x v="0"/>
    <s v="2x1"/>
    <x v="5"/>
    <x v="1"/>
    <x v="1"/>
    <n v="8.1999999999999993"/>
    <x v="2"/>
    <n v="43"/>
    <n v="39"/>
  </r>
  <r>
    <s v="VTA01775"/>
    <x v="95"/>
    <n v="6"/>
    <x v="4"/>
    <x v="4"/>
    <x v="3"/>
    <x v="3"/>
    <x v="138"/>
    <s v="Calle San Lorenzo 47"/>
    <x v="1"/>
    <x v="10"/>
    <x v="8"/>
    <s v="Tall"/>
    <x v="1"/>
    <x v="4"/>
    <n v="1991.72"/>
    <x v="0"/>
    <n v="3983.44"/>
    <s v="En tienda"/>
    <x v="0"/>
    <x v="0"/>
    <s v="App"/>
    <x v="2"/>
    <x v="1"/>
    <n v="0"/>
    <x v="2"/>
    <s v="Ninguna"/>
    <x v="1"/>
    <x v="1"/>
    <x v="2"/>
    <n v="10.6"/>
    <x v="0"/>
    <n v="46"/>
    <n v="44"/>
  </r>
  <r>
    <s v="VTA01848"/>
    <x v="95"/>
    <n v="6"/>
    <x v="4"/>
    <x v="4"/>
    <x v="3"/>
    <x v="3"/>
    <x v="574"/>
    <s v="Córdoba Shopping"/>
    <x v="3"/>
    <x v="11"/>
    <x v="9"/>
    <s v="Pequeño"/>
    <x v="2"/>
    <x v="4"/>
    <n v="1370.24"/>
    <x v="0"/>
    <n v="2740.48"/>
    <s v="Take Away"/>
    <x v="0"/>
    <x v="1"/>
    <s v="App"/>
    <x v="2"/>
    <x v="1"/>
    <n v="0"/>
    <x v="1"/>
    <s v="Happy Hour"/>
    <x v="3"/>
    <x v="2"/>
    <x v="2"/>
    <n v="12.3"/>
    <x v="1"/>
    <n v="14"/>
    <n v="12"/>
  </r>
  <r>
    <s v="VTA01911"/>
    <x v="95"/>
    <n v="6"/>
    <x v="4"/>
    <x v="4"/>
    <x v="3"/>
    <x v="3"/>
    <x v="684"/>
    <s v="Córdoba Shopping"/>
    <x v="3"/>
    <x v="29"/>
    <x v="9"/>
    <s v="Grande"/>
    <x v="3"/>
    <x v="0"/>
    <n v="1560.34"/>
    <x v="0"/>
    <n v="4681.0200000000004"/>
    <s v="En tienda"/>
    <x v="0"/>
    <x v="0"/>
    <s v="App"/>
    <x v="2"/>
    <x v="0"/>
    <n v="0"/>
    <x v="0"/>
    <s v="2x1"/>
    <x v="3"/>
    <x v="1"/>
    <x v="2"/>
    <n v="11.5"/>
    <x v="4"/>
    <n v="43"/>
    <n v="40"/>
  </r>
  <r>
    <s v="VTA01956"/>
    <x v="95"/>
    <n v="6"/>
    <x v="4"/>
    <x v="4"/>
    <x v="3"/>
    <x v="3"/>
    <x v="236"/>
    <s v="Córdoba Shopping"/>
    <x v="3"/>
    <x v="10"/>
    <x v="8"/>
    <s v="Grande"/>
    <x v="3"/>
    <x v="0"/>
    <n v="1544.93"/>
    <x v="0"/>
    <n v="4634.79"/>
    <s v="Delivery"/>
    <x v="0"/>
    <x v="2"/>
    <s v="Efectivo"/>
    <x v="0"/>
    <x v="0"/>
    <n v="0"/>
    <x v="1"/>
    <s v="Happy Hour"/>
    <x v="1"/>
    <x v="2"/>
    <x v="2"/>
    <n v="12.8"/>
    <x v="4"/>
    <n v="14"/>
    <n v="11"/>
  </r>
  <r>
    <s v="VTA01963"/>
    <x v="95"/>
    <n v="6"/>
    <x v="4"/>
    <x v="4"/>
    <x v="3"/>
    <x v="3"/>
    <x v="336"/>
    <s v="San Lorenzo 25, Nueva Córdoba"/>
    <x v="0"/>
    <x v="3"/>
    <x v="3"/>
    <s v=""/>
    <x v="0"/>
    <x v="3"/>
    <n v="1495.55"/>
    <x v="0"/>
    <n v="7477.75"/>
    <s v="En tienda"/>
    <x v="1"/>
    <x v="0"/>
    <s v="Efectivo"/>
    <x v="0"/>
    <x v="1"/>
    <n v="0"/>
    <x v="3"/>
    <s v="Combo"/>
    <x v="3"/>
    <x v="1"/>
    <x v="2"/>
    <n v="10.9"/>
    <x v="3"/>
    <n v="40"/>
    <n v="35"/>
  </r>
  <r>
    <s v="VTA01986"/>
    <x v="95"/>
    <n v="6"/>
    <x v="4"/>
    <x v="4"/>
    <x v="3"/>
    <x v="3"/>
    <x v="660"/>
    <s v="San Lorenzo 25, Nueva Córdoba"/>
    <x v="0"/>
    <x v="1"/>
    <x v="1"/>
    <s v=""/>
    <x v="0"/>
    <x v="3"/>
    <n v="859.66"/>
    <x v="1"/>
    <n v="4298.3"/>
    <s v="Take Away"/>
    <x v="0"/>
    <x v="1"/>
    <s v="Efectivo"/>
    <x v="0"/>
    <x v="1"/>
    <n v="0"/>
    <x v="3"/>
    <s v="Combo"/>
    <x v="3"/>
    <x v="0"/>
    <x v="2"/>
    <n v="12.1"/>
    <x v="4"/>
    <n v="19"/>
    <n v="14"/>
  </r>
  <r>
    <s v="VTA02032"/>
    <x v="95"/>
    <n v="6"/>
    <x v="4"/>
    <x v="4"/>
    <x v="3"/>
    <x v="3"/>
    <x v="341"/>
    <s v="San Lorenzo 25, Nueva Córdoba"/>
    <x v="0"/>
    <x v="9"/>
    <x v="7"/>
    <s v=""/>
    <x v="0"/>
    <x v="2"/>
    <n v="2034.32"/>
    <x v="2"/>
    <n v="2034.32"/>
    <s v="En tienda"/>
    <x v="0"/>
    <x v="0"/>
    <s v="Tarjeta"/>
    <x v="1"/>
    <x v="1"/>
    <n v="0"/>
    <x v="1"/>
    <s v="Happy Hour"/>
    <x v="4"/>
    <x v="0"/>
    <x v="1"/>
    <n v="7.7"/>
    <x v="4"/>
    <n v="41"/>
    <n v="40"/>
  </r>
  <r>
    <s v="VTA02310"/>
    <x v="95"/>
    <n v="6"/>
    <x v="4"/>
    <x v="4"/>
    <x v="3"/>
    <x v="3"/>
    <x v="651"/>
    <s v="Avenida Colón 608"/>
    <x v="2"/>
    <x v="6"/>
    <x v="5"/>
    <s v=""/>
    <x v="0"/>
    <x v="2"/>
    <n v="1910.73"/>
    <x v="0"/>
    <n v="1910.73"/>
    <s v="En tienda"/>
    <x v="0"/>
    <x v="0"/>
    <s v="App"/>
    <x v="2"/>
    <x v="1"/>
    <n v="0"/>
    <x v="2"/>
    <s v="Ninguna"/>
    <x v="1"/>
    <x v="1"/>
    <x v="1"/>
    <n v="7.2"/>
    <x v="1"/>
    <n v="13"/>
    <n v="12"/>
  </r>
  <r>
    <s v="VTA02337"/>
    <x v="95"/>
    <n v="6"/>
    <x v="4"/>
    <x v="4"/>
    <x v="3"/>
    <x v="3"/>
    <x v="34"/>
    <s v="Avenida Colón 608"/>
    <x v="2"/>
    <x v="10"/>
    <x v="8"/>
    <s v="Grande"/>
    <x v="3"/>
    <x v="4"/>
    <n v="1692.36"/>
    <x v="0"/>
    <n v="3384.72"/>
    <s v="En tienda"/>
    <x v="0"/>
    <x v="0"/>
    <s v="App"/>
    <x v="2"/>
    <x v="1"/>
    <n v="0"/>
    <x v="1"/>
    <s v="Happy Hour"/>
    <x v="0"/>
    <x v="2"/>
    <x v="3"/>
    <n v="2.9"/>
    <x v="4"/>
    <n v="15"/>
    <n v="13"/>
  </r>
  <r>
    <s v="VTA02441"/>
    <x v="95"/>
    <n v="6"/>
    <x v="4"/>
    <x v="4"/>
    <x v="3"/>
    <x v="3"/>
    <x v="574"/>
    <s v="Córdoba Shopping"/>
    <x v="3"/>
    <x v="20"/>
    <x v="2"/>
    <s v=""/>
    <x v="0"/>
    <x v="2"/>
    <n v="992.4"/>
    <x v="1"/>
    <n v="992.4"/>
    <s v="Take Away"/>
    <x v="0"/>
    <x v="1"/>
    <s v="Efectivo"/>
    <x v="0"/>
    <x v="0"/>
    <n v="15"/>
    <x v="1"/>
    <s v="Happy Hour"/>
    <x v="0"/>
    <x v="0"/>
    <x v="3"/>
    <n v="3.4"/>
    <x v="4"/>
    <n v="21"/>
    <n v="20"/>
  </r>
  <r>
    <s v="VTA02503"/>
    <x v="95"/>
    <n v="6"/>
    <x v="4"/>
    <x v="4"/>
    <x v="3"/>
    <x v="3"/>
    <x v="765"/>
    <s v="San Lorenzo 25, Nueva Córdoba"/>
    <x v="0"/>
    <x v="9"/>
    <x v="7"/>
    <s v=""/>
    <x v="0"/>
    <x v="0"/>
    <n v="2088.83"/>
    <x v="2"/>
    <n v="6266.49"/>
    <s v="Delivery"/>
    <x v="1"/>
    <x v="2"/>
    <s v="App"/>
    <x v="2"/>
    <x v="1"/>
    <n v="0"/>
    <x v="2"/>
    <s v="Ninguna"/>
    <x v="5"/>
    <x v="1"/>
    <x v="1"/>
    <n v="8.8000000000000007"/>
    <x v="2"/>
    <n v="42"/>
    <n v="39"/>
  </r>
  <r>
    <s v="VTA02511"/>
    <x v="95"/>
    <n v="6"/>
    <x v="4"/>
    <x v="4"/>
    <x v="3"/>
    <x v="3"/>
    <x v="548"/>
    <s v="Calle San Lorenzo 47"/>
    <x v="1"/>
    <x v="18"/>
    <x v="9"/>
    <s v="Tall"/>
    <x v="1"/>
    <x v="4"/>
    <n v="1207.3"/>
    <x v="0"/>
    <n v="2414.6"/>
    <s v="En tienda"/>
    <x v="0"/>
    <x v="0"/>
    <s v="App"/>
    <x v="2"/>
    <x v="0"/>
    <n v="15"/>
    <x v="1"/>
    <s v="Happy Hour"/>
    <x v="4"/>
    <x v="1"/>
    <x v="0"/>
    <n v="14.5"/>
    <x v="3"/>
    <n v="33"/>
    <n v="31"/>
  </r>
  <r>
    <s v="VTA02710"/>
    <x v="95"/>
    <n v="6"/>
    <x v="4"/>
    <x v="4"/>
    <x v="3"/>
    <x v="3"/>
    <x v="402"/>
    <s v="Calle San Lorenzo 47"/>
    <x v="1"/>
    <x v="5"/>
    <x v="4"/>
    <s v="Venti"/>
    <x v="4"/>
    <x v="1"/>
    <n v="1731.21"/>
    <x v="0"/>
    <n v="6924.84"/>
    <s v="Delivery"/>
    <x v="1"/>
    <x v="2"/>
    <s v="Efectivo"/>
    <x v="0"/>
    <x v="1"/>
    <n v="0"/>
    <x v="1"/>
    <s v="Happy Hour"/>
    <x v="2"/>
    <x v="2"/>
    <x v="2"/>
    <n v="11.7"/>
    <x v="3"/>
    <n v="11"/>
    <n v="7"/>
  </r>
  <r>
    <s v="VTA02740"/>
    <x v="95"/>
    <n v="6"/>
    <x v="4"/>
    <x v="4"/>
    <x v="3"/>
    <x v="3"/>
    <x v="418"/>
    <s v="San Lorenzo 25, Nueva Córdoba"/>
    <x v="0"/>
    <x v="29"/>
    <x v="9"/>
    <s v="Venti"/>
    <x v="4"/>
    <x v="2"/>
    <n v="1537.22"/>
    <x v="0"/>
    <n v="1537.22"/>
    <s v="Take Away"/>
    <x v="0"/>
    <x v="1"/>
    <s v="Tarjeta"/>
    <x v="1"/>
    <x v="0"/>
    <n v="15"/>
    <x v="2"/>
    <s v="Ninguna"/>
    <x v="0"/>
    <x v="0"/>
    <x v="0"/>
    <n v="13.9"/>
    <x v="4"/>
    <n v="33"/>
    <n v="32"/>
  </r>
  <r>
    <s v="VTA03091"/>
    <x v="95"/>
    <n v="6"/>
    <x v="4"/>
    <x v="4"/>
    <x v="3"/>
    <x v="3"/>
    <x v="552"/>
    <s v="Calle San Lorenzo 47"/>
    <x v="1"/>
    <x v="33"/>
    <x v="4"/>
    <s v="Venti"/>
    <x v="4"/>
    <x v="1"/>
    <n v="1846.9"/>
    <x v="0"/>
    <n v="7387.6"/>
    <s v="En tienda"/>
    <x v="1"/>
    <x v="0"/>
    <s v="Efectivo"/>
    <x v="0"/>
    <x v="0"/>
    <n v="0"/>
    <x v="3"/>
    <s v="Combo"/>
    <x v="5"/>
    <x v="1"/>
    <x v="3"/>
    <n v="2.2999999999999998"/>
    <x v="1"/>
    <n v="45"/>
    <n v="41"/>
  </r>
  <r>
    <s v="VTA03329"/>
    <x v="95"/>
    <n v="6"/>
    <x v="4"/>
    <x v="4"/>
    <x v="3"/>
    <x v="3"/>
    <x v="241"/>
    <s v="Córdoba Shopping"/>
    <x v="3"/>
    <x v="0"/>
    <x v="0"/>
    <s v=""/>
    <x v="0"/>
    <x v="1"/>
    <n v="1285.19"/>
    <x v="0"/>
    <n v="5140.76"/>
    <s v="En tienda"/>
    <x v="1"/>
    <x v="0"/>
    <s v="Efectivo"/>
    <x v="0"/>
    <x v="0"/>
    <n v="15"/>
    <x v="2"/>
    <s v="Ninguna"/>
    <x v="1"/>
    <x v="2"/>
    <x v="1"/>
    <n v="9"/>
    <x v="3"/>
    <n v="11"/>
    <n v="7"/>
  </r>
  <r>
    <s v="VTA03446"/>
    <x v="95"/>
    <n v="6"/>
    <x v="4"/>
    <x v="4"/>
    <x v="3"/>
    <x v="3"/>
    <x v="802"/>
    <s v="Córdoba Shopping"/>
    <x v="3"/>
    <x v="13"/>
    <x v="9"/>
    <s v="Venti"/>
    <x v="4"/>
    <x v="4"/>
    <n v="1666.91"/>
    <x v="0"/>
    <n v="3333.82"/>
    <s v="Delivery"/>
    <x v="0"/>
    <x v="2"/>
    <s v="App"/>
    <x v="2"/>
    <x v="0"/>
    <n v="0"/>
    <x v="2"/>
    <s v="Ninguna"/>
    <x v="4"/>
    <x v="0"/>
    <x v="1"/>
    <n v="7.5"/>
    <x v="1"/>
    <n v="28"/>
    <n v="26"/>
  </r>
  <r>
    <s v="VTA03448"/>
    <x v="95"/>
    <n v="6"/>
    <x v="4"/>
    <x v="4"/>
    <x v="3"/>
    <x v="3"/>
    <x v="196"/>
    <s v="Córdoba Shopping"/>
    <x v="3"/>
    <x v="3"/>
    <x v="3"/>
    <s v=""/>
    <x v="0"/>
    <x v="0"/>
    <n v="1643.84"/>
    <x v="0"/>
    <n v="4931.5200000000004"/>
    <s v="En tienda"/>
    <x v="0"/>
    <x v="0"/>
    <s v="App"/>
    <x v="2"/>
    <x v="1"/>
    <n v="0"/>
    <x v="0"/>
    <s v="2x1"/>
    <x v="5"/>
    <x v="0"/>
    <x v="1"/>
    <n v="5.6"/>
    <x v="3"/>
    <n v="35"/>
    <n v="32"/>
  </r>
  <r>
    <s v="VTA03618"/>
    <x v="95"/>
    <n v="6"/>
    <x v="4"/>
    <x v="4"/>
    <x v="3"/>
    <x v="3"/>
    <x v="668"/>
    <s v="San Lorenzo 25, Nueva Córdoba"/>
    <x v="0"/>
    <x v="15"/>
    <x v="10"/>
    <s v=""/>
    <x v="0"/>
    <x v="3"/>
    <n v="1428.35"/>
    <x v="0"/>
    <n v="7141.75"/>
    <s v="Delivery"/>
    <x v="1"/>
    <x v="2"/>
    <s v="Tarjeta"/>
    <x v="1"/>
    <x v="0"/>
    <n v="0"/>
    <x v="1"/>
    <s v="Happy Hour"/>
    <x v="3"/>
    <x v="2"/>
    <x v="1"/>
    <n v="7.5"/>
    <x v="2"/>
    <n v="45"/>
    <n v="40"/>
  </r>
  <r>
    <s v="VTA03722"/>
    <x v="95"/>
    <n v="6"/>
    <x v="4"/>
    <x v="4"/>
    <x v="3"/>
    <x v="3"/>
    <x v="822"/>
    <s v="Avenida Colón 608"/>
    <x v="2"/>
    <x v="10"/>
    <x v="8"/>
    <s v="Venti"/>
    <x v="4"/>
    <x v="2"/>
    <n v="1962.55"/>
    <x v="0"/>
    <n v="1962.55"/>
    <s v="Delivery"/>
    <x v="0"/>
    <x v="2"/>
    <s v="Efectivo"/>
    <x v="0"/>
    <x v="1"/>
    <n v="0"/>
    <x v="3"/>
    <s v="Combo"/>
    <x v="1"/>
    <x v="2"/>
    <x v="3"/>
    <n v="3.1"/>
    <x v="2"/>
    <n v="22"/>
    <n v="21"/>
  </r>
  <r>
    <s v="VTA03752"/>
    <x v="95"/>
    <n v="6"/>
    <x v="4"/>
    <x v="4"/>
    <x v="3"/>
    <x v="3"/>
    <x v="292"/>
    <s v="Calle San Lorenzo 47"/>
    <x v="1"/>
    <x v="10"/>
    <x v="8"/>
    <s v="Grande"/>
    <x v="3"/>
    <x v="2"/>
    <n v="2026.39"/>
    <x v="2"/>
    <n v="2026.39"/>
    <s v="Delivery"/>
    <x v="0"/>
    <x v="2"/>
    <s v="Efectivo"/>
    <x v="0"/>
    <x v="0"/>
    <n v="15"/>
    <x v="2"/>
    <s v="Ninguna"/>
    <x v="3"/>
    <x v="0"/>
    <x v="1"/>
    <n v="6"/>
    <x v="2"/>
    <n v="18"/>
    <n v="17"/>
  </r>
  <r>
    <s v="VTA04218"/>
    <x v="95"/>
    <n v="6"/>
    <x v="4"/>
    <x v="4"/>
    <x v="3"/>
    <x v="3"/>
    <x v="477"/>
    <s v="Avenida Colón 608"/>
    <x v="2"/>
    <x v="10"/>
    <x v="8"/>
    <s v="Grande"/>
    <x v="3"/>
    <x v="1"/>
    <n v="1889.79"/>
    <x v="0"/>
    <n v="7559.16"/>
    <s v="Delivery"/>
    <x v="1"/>
    <x v="2"/>
    <s v="Efectivo"/>
    <x v="0"/>
    <x v="0"/>
    <n v="10"/>
    <x v="2"/>
    <s v="Ninguna"/>
    <x v="0"/>
    <x v="0"/>
    <x v="0"/>
    <n v="13"/>
    <x v="0"/>
    <n v="45"/>
    <n v="41"/>
  </r>
  <r>
    <s v="VTA04417"/>
    <x v="95"/>
    <n v="6"/>
    <x v="4"/>
    <x v="4"/>
    <x v="3"/>
    <x v="3"/>
    <x v="687"/>
    <s v="Avenida Colón 608"/>
    <x v="2"/>
    <x v="7"/>
    <x v="6"/>
    <s v=""/>
    <x v="0"/>
    <x v="1"/>
    <n v="2808.33"/>
    <x v="2"/>
    <n v="11233.32"/>
    <s v="En tienda"/>
    <x v="2"/>
    <x v="0"/>
    <s v="Efectivo"/>
    <x v="0"/>
    <x v="1"/>
    <n v="0"/>
    <x v="1"/>
    <s v="Happy Hour"/>
    <x v="5"/>
    <x v="0"/>
    <x v="2"/>
    <n v="11.4"/>
    <x v="2"/>
    <n v="18"/>
    <n v="14"/>
  </r>
  <r>
    <s v="VTA04563"/>
    <x v="95"/>
    <n v="6"/>
    <x v="4"/>
    <x v="4"/>
    <x v="3"/>
    <x v="3"/>
    <x v="9"/>
    <s v="San Lorenzo 25, Nueva Córdoba"/>
    <x v="0"/>
    <x v="1"/>
    <x v="1"/>
    <s v=""/>
    <x v="0"/>
    <x v="1"/>
    <n v="1201.69"/>
    <x v="0"/>
    <n v="4806.76"/>
    <s v="Delivery"/>
    <x v="0"/>
    <x v="2"/>
    <s v="Tarjeta"/>
    <x v="1"/>
    <x v="0"/>
    <n v="10"/>
    <x v="0"/>
    <s v="2x1"/>
    <x v="4"/>
    <x v="0"/>
    <x v="1"/>
    <n v="8.3000000000000007"/>
    <x v="3"/>
    <n v="22"/>
    <n v="18"/>
  </r>
  <r>
    <s v="VTA04573"/>
    <x v="95"/>
    <n v="6"/>
    <x v="4"/>
    <x v="4"/>
    <x v="3"/>
    <x v="3"/>
    <x v="57"/>
    <s v="Calle San Lorenzo 47"/>
    <x v="1"/>
    <x v="19"/>
    <x v="7"/>
    <s v=""/>
    <x v="0"/>
    <x v="3"/>
    <n v="2339.0300000000002"/>
    <x v="2"/>
    <n v="11695.15"/>
    <s v="En tienda"/>
    <x v="2"/>
    <x v="0"/>
    <s v="Tarjeta"/>
    <x v="1"/>
    <x v="0"/>
    <n v="10"/>
    <x v="1"/>
    <s v="Happy Hour"/>
    <x v="3"/>
    <x v="0"/>
    <x v="0"/>
    <n v="14.4"/>
    <x v="2"/>
    <n v="48"/>
    <n v="43"/>
  </r>
  <r>
    <s v="VTA04587"/>
    <x v="95"/>
    <n v="6"/>
    <x v="4"/>
    <x v="4"/>
    <x v="3"/>
    <x v="3"/>
    <x v="663"/>
    <s v="Calle San Lorenzo 47"/>
    <x v="1"/>
    <x v="35"/>
    <x v="9"/>
    <s v="Tall"/>
    <x v="1"/>
    <x v="4"/>
    <n v="1450.2"/>
    <x v="0"/>
    <n v="2900.4"/>
    <s v="Delivery"/>
    <x v="0"/>
    <x v="2"/>
    <s v="Tarjeta"/>
    <x v="1"/>
    <x v="1"/>
    <n v="0"/>
    <x v="3"/>
    <s v="Combo"/>
    <x v="1"/>
    <x v="0"/>
    <x v="3"/>
    <n v="4.2"/>
    <x v="3"/>
    <n v="39"/>
    <n v="37"/>
  </r>
  <r>
    <s v="VTA04631"/>
    <x v="95"/>
    <n v="6"/>
    <x v="4"/>
    <x v="4"/>
    <x v="3"/>
    <x v="3"/>
    <x v="710"/>
    <s v="Córdoba Shopping"/>
    <x v="3"/>
    <x v="12"/>
    <x v="4"/>
    <s v="Tall"/>
    <x v="1"/>
    <x v="0"/>
    <n v="1415.76"/>
    <x v="0"/>
    <n v="4247.28"/>
    <s v="En tienda"/>
    <x v="0"/>
    <x v="0"/>
    <s v="Tarjeta"/>
    <x v="1"/>
    <x v="0"/>
    <n v="10"/>
    <x v="1"/>
    <s v="Happy Hour"/>
    <x v="3"/>
    <x v="0"/>
    <x v="1"/>
    <n v="7.3"/>
    <x v="0"/>
    <n v="12"/>
    <n v="9"/>
  </r>
  <r>
    <s v="VTA00069"/>
    <x v="96"/>
    <n v="7"/>
    <x v="5"/>
    <x v="5"/>
    <x v="3"/>
    <x v="3"/>
    <x v="422"/>
    <s v="Avenida Colón 608"/>
    <x v="2"/>
    <x v="3"/>
    <x v="3"/>
    <s v=""/>
    <x v="0"/>
    <x v="2"/>
    <n v="1353.88"/>
    <x v="0"/>
    <n v="1353.88"/>
    <s v="Delivery"/>
    <x v="0"/>
    <x v="2"/>
    <s v="Tarjeta"/>
    <x v="1"/>
    <x v="0"/>
    <n v="0"/>
    <x v="0"/>
    <s v="2x1"/>
    <x v="0"/>
    <x v="1"/>
    <x v="2"/>
    <n v="12.8"/>
    <x v="3"/>
    <n v="38"/>
    <n v="37"/>
  </r>
  <r>
    <s v="VTA00098"/>
    <x v="96"/>
    <n v="7"/>
    <x v="5"/>
    <x v="5"/>
    <x v="3"/>
    <x v="3"/>
    <x v="54"/>
    <s v="Calle San Lorenzo 47"/>
    <x v="1"/>
    <x v="10"/>
    <x v="8"/>
    <s v="Grande"/>
    <x v="3"/>
    <x v="1"/>
    <n v="1848.25"/>
    <x v="0"/>
    <n v="7393"/>
    <s v="Take Away"/>
    <x v="1"/>
    <x v="1"/>
    <s v="Tarjeta"/>
    <x v="1"/>
    <x v="1"/>
    <n v="0"/>
    <x v="1"/>
    <s v="Happy Hour"/>
    <x v="1"/>
    <x v="0"/>
    <x v="1"/>
    <n v="9"/>
    <x v="3"/>
    <n v="11"/>
    <n v="7"/>
  </r>
  <r>
    <s v="VTA00649"/>
    <x v="96"/>
    <n v="7"/>
    <x v="5"/>
    <x v="5"/>
    <x v="3"/>
    <x v="3"/>
    <x v="406"/>
    <s v="Calle San Lorenzo 47"/>
    <x v="1"/>
    <x v="14"/>
    <x v="6"/>
    <s v=""/>
    <x v="0"/>
    <x v="3"/>
    <n v="3406.81"/>
    <x v="3"/>
    <n v="17034.05"/>
    <s v="Delivery"/>
    <x v="3"/>
    <x v="2"/>
    <s v="Tarjeta"/>
    <x v="1"/>
    <x v="0"/>
    <n v="15"/>
    <x v="0"/>
    <s v="2x1"/>
    <x v="4"/>
    <x v="1"/>
    <x v="0"/>
    <n v="14.6"/>
    <x v="0"/>
    <n v="40"/>
    <n v="35"/>
  </r>
  <r>
    <s v="VTA00820"/>
    <x v="96"/>
    <n v="7"/>
    <x v="5"/>
    <x v="5"/>
    <x v="3"/>
    <x v="3"/>
    <x v="567"/>
    <s v="Calle San Lorenzo 47"/>
    <x v="1"/>
    <x v="1"/>
    <x v="1"/>
    <s v=""/>
    <x v="0"/>
    <x v="1"/>
    <n v="1032.6500000000001"/>
    <x v="0"/>
    <n v="4130.6000000000004"/>
    <s v="En tienda"/>
    <x v="0"/>
    <x v="0"/>
    <s v="App"/>
    <x v="2"/>
    <x v="1"/>
    <n v="0"/>
    <x v="1"/>
    <s v="Happy Hour"/>
    <x v="2"/>
    <x v="2"/>
    <x v="2"/>
    <n v="10.7"/>
    <x v="2"/>
    <n v="19"/>
    <n v="15"/>
  </r>
  <r>
    <s v="VTA01264"/>
    <x v="96"/>
    <n v="7"/>
    <x v="5"/>
    <x v="5"/>
    <x v="3"/>
    <x v="3"/>
    <x v="415"/>
    <s v="Avenida Colón 608"/>
    <x v="2"/>
    <x v="1"/>
    <x v="1"/>
    <s v=""/>
    <x v="0"/>
    <x v="0"/>
    <n v="1144.45"/>
    <x v="0"/>
    <n v="3433.35"/>
    <s v="Take Away"/>
    <x v="0"/>
    <x v="1"/>
    <s v="Efectivo"/>
    <x v="0"/>
    <x v="1"/>
    <n v="0"/>
    <x v="3"/>
    <s v="Combo"/>
    <x v="4"/>
    <x v="2"/>
    <x v="1"/>
    <n v="9.4"/>
    <x v="1"/>
    <n v="31"/>
    <n v="28"/>
  </r>
  <r>
    <s v="VTA01295"/>
    <x v="96"/>
    <n v="7"/>
    <x v="5"/>
    <x v="5"/>
    <x v="3"/>
    <x v="3"/>
    <x v="30"/>
    <s v="Córdoba Shopping"/>
    <x v="3"/>
    <x v="10"/>
    <x v="8"/>
    <s v="Grande"/>
    <x v="3"/>
    <x v="1"/>
    <n v="1567.03"/>
    <x v="0"/>
    <n v="6268.12"/>
    <s v="Delivery"/>
    <x v="1"/>
    <x v="2"/>
    <s v="Tarjeta"/>
    <x v="1"/>
    <x v="0"/>
    <n v="0"/>
    <x v="0"/>
    <s v="2x1"/>
    <x v="4"/>
    <x v="0"/>
    <x v="1"/>
    <n v="5.8"/>
    <x v="4"/>
    <n v="10"/>
    <n v="6"/>
  </r>
  <r>
    <s v="VTA01385"/>
    <x v="96"/>
    <n v="7"/>
    <x v="5"/>
    <x v="5"/>
    <x v="3"/>
    <x v="3"/>
    <x v="378"/>
    <s v="Calle San Lorenzo 47"/>
    <x v="1"/>
    <x v="31"/>
    <x v="9"/>
    <s v="Grande"/>
    <x v="3"/>
    <x v="1"/>
    <n v="1609.67"/>
    <x v="0"/>
    <n v="6438.68"/>
    <s v="Take Away"/>
    <x v="1"/>
    <x v="1"/>
    <s v="Efectivo"/>
    <x v="0"/>
    <x v="1"/>
    <n v="0"/>
    <x v="1"/>
    <s v="Happy Hour"/>
    <x v="4"/>
    <x v="1"/>
    <x v="1"/>
    <n v="9.5"/>
    <x v="3"/>
    <n v="41"/>
    <n v="37"/>
  </r>
  <r>
    <s v="VTA01457"/>
    <x v="96"/>
    <n v="7"/>
    <x v="5"/>
    <x v="5"/>
    <x v="3"/>
    <x v="3"/>
    <x v="459"/>
    <s v="Avenida Colón 608"/>
    <x v="2"/>
    <x v="10"/>
    <x v="8"/>
    <s v="Tall"/>
    <x v="1"/>
    <x v="1"/>
    <n v="1919.09"/>
    <x v="0"/>
    <n v="7676.36"/>
    <s v="En tienda"/>
    <x v="1"/>
    <x v="0"/>
    <s v="Tarjeta"/>
    <x v="1"/>
    <x v="0"/>
    <n v="15"/>
    <x v="3"/>
    <s v="Combo"/>
    <x v="5"/>
    <x v="0"/>
    <x v="2"/>
    <n v="11.5"/>
    <x v="0"/>
    <n v="50"/>
    <n v="46"/>
  </r>
  <r>
    <s v="VTA01553"/>
    <x v="96"/>
    <n v="7"/>
    <x v="5"/>
    <x v="5"/>
    <x v="3"/>
    <x v="3"/>
    <x v="559"/>
    <s v="Calle San Lorenzo 47"/>
    <x v="1"/>
    <x v="14"/>
    <x v="6"/>
    <s v=""/>
    <x v="0"/>
    <x v="4"/>
    <n v="2871.64"/>
    <x v="2"/>
    <n v="5743.28"/>
    <s v="En tienda"/>
    <x v="1"/>
    <x v="0"/>
    <s v="Efectivo"/>
    <x v="0"/>
    <x v="1"/>
    <n v="0"/>
    <x v="0"/>
    <s v="2x1"/>
    <x v="5"/>
    <x v="1"/>
    <x v="2"/>
    <n v="10"/>
    <x v="2"/>
    <n v="41"/>
    <n v="39"/>
  </r>
  <r>
    <s v="VTA01571"/>
    <x v="96"/>
    <n v="7"/>
    <x v="5"/>
    <x v="5"/>
    <x v="3"/>
    <x v="3"/>
    <x v="149"/>
    <s v="San Lorenzo 25, Nueva Córdoba"/>
    <x v="0"/>
    <x v="25"/>
    <x v="2"/>
    <s v=""/>
    <x v="0"/>
    <x v="1"/>
    <n v="1237.06"/>
    <x v="0"/>
    <n v="4948.24"/>
    <s v="Delivery"/>
    <x v="0"/>
    <x v="2"/>
    <s v="App"/>
    <x v="2"/>
    <x v="0"/>
    <n v="15"/>
    <x v="1"/>
    <s v="Happy Hour"/>
    <x v="3"/>
    <x v="0"/>
    <x v="0"/>
    <n v="13.1"/>
    <x v="0"/>
    <n v="30"/>
    <n v="26"/>
  </r>
  <r>
    <s v="VTA01785"/>
    <x v="96"/>
    <n v="7"/>
    <x v="5"/>
    <x v="5"/>
    <x v="3"/>
    <x v="3"/>
    <x v="16"/>
    <s v="Calle San Lorenzo 47"/>
    <x v="1"/>
    <x v="15"/>
    <x v="10"/>
    <s v=""/>
    <x v="0"/>
    <x v="2"/>
    <n v="1530.41"/>
    <x v="0"/>
    <n v="1530.41"/>
    <s v="Take Away"/>
    <x v="0"/>
    <x v="1"/>
    <s v="Efectivo"/>
    <x v="0"/>
    <x v="0"/>
    <n v="0"/>
    <x v="3"/>
    <s v="Combo"/>
    <x v="0"/>
    <x v="0"/>
    <x v="3"/>
    <n v="2.8"/>
    <x v="0"/>
    <n v="33"/>
    <n v="32"/>
  </r>
  <r>
    <s v="VTA01900"/>
    <x v="96"/>
    <n v="7"/>
    <x v="5"/>
    <x v="5"/>
    <x v="3"/>
    <x v="3"/>
    <x v="626"/>
    <s v="San Lorenzo 25, Nueva Córdoba"/>
    <x v="0"/>
    <x v="16"/>
    <x v="4"/>
    <s v="Grande"/>
    <x v="3"/>
    <x v="4"/>
    <n v="1641.77"/>
    <x v="0"/>
    <n v="3283.54"/>
    <s v="Take Away"/>
    <x v="0"/>
    <x v="1"/>
    <s v="Tarjeta"/>
    <x v="1"/>
    <x v="0"/>
    <n v="10"/>
    <x v="2"/>
    <s v="Ninguna"/>
    <x v="4"/>
    <x v="0"/>
    <x v="1"/>
    <n v="9.1"/>
    <x v="2"/>
    <n v="32"/>
    <n v="30"/>
  </r>
  <r>
    <s v="VTA01964"/>
    <x v="96"/>
    <n v="7"/>
    <x v="5"/>
    <x v="5"/>
    <x v="3"/>
    <x v="3"/>
    <x v="541"/>
    <s v="Avenida Colón 608"/>
    <x v="2"/>
    <x v="19"/>
    <x v="7"/>
    <s v=""/>
    <x v="0"/>
    <x v="1"/>
    <n v="2097.89"/>
    <x v="2"/>
    <n v="8391.56"/>
    <s v="En tienda"/>
    <x v="1"/>
    <x v="0"/>
    <s v="Tarjeta"/>
    <x v="1"/>
    <x v="0"/>
    <n v="15"/>
    <x v="0"/>
    <s v="2x1"/>
    <x v="3"/>
    <x v="0"/>
    <x v="1"/>
    <n v="8.1999999999999993"/>
    <x v="3"/>
    <n v="41"/>
    <n v="37"/>
  </r>
  <r>
    <s v="VTA02010"/>
    <x v="96"/>
    <n v="7"/>
    <x v="5"/>
    <x v="5"/>
    <x v="3"/>
    <x v="3"/>
    <x v="491"/>
    <s v="Calle San Lorenzo 47"/>
    <x v="1"/>
    <x v="10"/>
    <x v="8"/>
    <s v="Grande"/>
    <x v="3"/>
    <x v="2"/>
    <n v="1562.3"/>
    <x v="0"/>
    <n v="1562.3"/>
    <s v="En tienda"/>
    <x v="0"/>
    <x v="0"/>
    <s v="Efectivo"/>
    <x v="0"/>
    <x v="0"/>
    <n v="10"/>
    <x v="0"/>
    <s v="2x1"/>
    <x v="4"/>
    <x v="1"/>
    <x v="3"/>
    <n v="2.7"/>
    <x v="1"/>
    <n v="10"/>
    <n v="9"/>
  </r>
  <r>
    <s v="VTA02132"/>
    <x v="96"/>
    <n v="7"/>
    <x v="5"/>
    <x v="5"/>
    <x v="3"/>
    <x v="3"/>
    <x v="193"/>
    <s v="Calle San Lorenzo 47"/>
    <x v="1"/>
    <x v="10"/>
    <x v="8"/>
    <s v="Pequeño"/>
    <x v="2"/>
    <x v="0"/>
    <n v="2034.58"/>
    <x v="2"/>
    <n v="6103.74"/>
    <s v="Take Away"/>
    <x v="1"/>
    <x v="1"/>
    <s v="Efectivo"/>
    <x v="0"/>
    <x v="0"/>
    <n v="15"/>
    <x v="1"/>
    <s v="Happy Hour"/>
    <x v="1"/>
    <x v="2"/>
    <x v="0"/>
    <n v="13.6"/>
    <x v="0"/>
    <n v="12"/>
    <n v="9"/>
  </r>
  <r>
    <s v="VTA02185"/>
    <x v="96"/>
    <n v="7"/>
    <x v="5"/>
    <x v="5"/>
    <x v="3"/>
    <x v="3"/>
    <x v="720"/>
    <s v="Calle San Lorenzo 47"/>
    <x v="1"/>
    <x v="10"/>
    <x v="8"/>
    <s v="Pequeño"/>
    <x v="2"/>
    <x v="4"/>
    <n v="1993.48"/>
    <x v="0"/>
    <n v="3986.96"/>
    <s v="Take Away"/>
    <x v="0"/>
    <x v="1"/>
    <s v="Tarjeta"/>
    <x v="1"/>
    <x v="1"/>
    <n v="0"/>
    <x v="3"/>
    <s v="Combo"/>
    <x v="5"/>
    <x v="0"/>
    <x v="3"/>
    <n v="3.1"/>
    <x v="2"/>
    <n v="45"/>
    <n v="43"/>
  </r>
  <r>
    <s v="VTA02202"/>
    <x v="96"/>
    <n v="7"/>
    <x v="5"/>
    <x v="5"/>
    <x v="3"/>
    <x v="3"/>
    <x v="56"/>
    <s v="San Lorenzo 25, Nueva Córdoba"/>
    <x v="0"/>
    <x v="10"/>
    <x v="8"/>
    <s v="Tall"/>
    <x v="1"/>
    <x v="3"/>
    <n v="2016.15"/>
    <x v="2"/>
    <n v="10080.75"/>
    <s v="Take Away"/>
    <x v="2"/>
    <x v="1"/>
    <s v="App"/>
    <x v="2"/>
    <x v="1"/>
    <n v="0"/>
    <x v="3"/>
    <s v="Combo"/>
    <x v="0"/>
    <x v="1"/>
    <x v="1"/>
    <n v="5.4"/>
    <x v="1"/>
    <n v="44"/>
    <n v="39"/>
  </r>
  <r>
    <s v="VTA02204"/>
    <x v="96"/>
    <n v="7"/>
    <x v="5"/>
    <x v="5"/>
    <x v="3"/>
    <x v="3"/>
    <x v="104"/>
    <s v="Calle San Lorenzo 47"/>
    <x v="1"/>
    <x v="9"/>
    <x v="7"/>
    <s v=""/>
    <x v="0"/>
    <x v="4"/>
    <n v="2608.6999999999998"/>
    <x v="2"/>
    <n v="5217.3999999999996"/>
    <s v="Take Away"/>
    <x v="1"/>
    <x v="1"/>
    <s v="Efectivo"/>
    <x v="0"/>
    <x v="0"/>
    <n v="10"/>
    <x v="2"/>
    <s v="Ninguna"/>
    <x v="4"/>
    <x v="2"/>
    <x v="3"/>
    <n v="3.3"/>
    <x v="0"/>
    <n v="39"/>
    <n v="37"/>
  </r>
  <r>
    <s v="VTA02287"/>
    <x v="96"/>
    <n v="7"/>
    <x v="5"/>
    <x v="5"/>
    <x v="3"/>
    <x v="3"/>
    <x v="261"/>
    <s v="Avenida Colón 608"/>
    <x v="2"/>
    <x v="8"/>
    <x v="0"/>
    <s v=""/>
    <x v="0"/>
    <x v="4"/>
    <n v="1444.22"/>
    <x v="0"/>
    <n v="2888.44"/>
    <s v="Take Away"/>
    <x v="0"/>
    <x v="1"/>
    <s v="App"/>
    <x v="2"/>
    <x v="1"/>
    <n v="0"/>
    <x v="3"/>
    <s v="Combo"/>
    <x v="5"/>
    <x v="0"/>
    <x v="3"/>
    <n v="3.8"/>
    <x v="2"/>
    <n v="23"/>
    <n v="21"/>
  </r>
  <r>
    <s v="VTA02437"/>
    <x v="96"/>
    <n v="7"/>
    <x v="5"/>
    <x v="5"/>
    <x v="3"/>
    <x v="3"/>
    <x v="751"/>
    <s v="Calle San Lorenzo 47"/>
    <x v="1"/>
    <x v="16"/>
    <x v="4"/>
    <s v="Grande"/>
    <x v="3"/>
    <x v="2"/>
    <n v="1376.79"/>
    <x v="0"/>
    <n v="1376.79"/>
    <s v="Take Away"/>
    <x v="0"/>
    <x v="1"/>
    <s v="App"/>
    <x v="2"/>
    <x v="1"/>
    <n v="0"/>
    <x v="0"/>
    <s v="2x1"/>
    <x v="2"/>
    <x v="2"/>
    <x v="1"/>
    <n v="6.9"/>
    <x v="2"/>
    <n v="43"/>
    <n v="42"/>
  </r>
  <r>
    <s v="VTA02493"/>
    <x v="96"/>
    <n v="7"/>
    <x v="5"/>
    <x v="5"/>
    <x v="3"/>
    <x v="3"/>
    <x v="12"/>
    <s v="San Lorenzo 25, Nueva Córdoba"/>
    <x v="0"/>
    <x v="14"/>
    <x v="6"/>
    <s v=""/>
    <x v="0"/>
    <x v="0"/>
    <n v="2818.6"/>
    <x v="2"/>
    <n v="8455.7999999999993"/>
    <s v="Take Away"/>
    <x v="1"/>
    <x v="1"/>
    <s v="Efectivo"/>
    <x v="0"/>
    <x v="1"/>
    <n v="0"/>
    <x v="2"/>
    <s v="Ninguna"/>
    <x v="5"/>
    <x v="1"/>
    <x v="3"/>
    <n v="3.2"/>
    <x v="2"/>
    <n v="21"/>
    <n v="18"/>
  </r>
  <r>
    <s v="VTA02530"/>
    <x v="96"/>
    <n v="7"/>
    <x v="5"/>
    <x v="5"/>
    <x v="3"/>
    <x v="3"/>
    <x v="148"/>
    <s v="Córdoba Shopping"/>
    <x v="3"/>
    <x v="14"/>
    <x v="6"/>
    <s v=""/>
    <x v="0"/>
    <x v="3"/>
    <n v="2876.37"/>
    <x v="2"/>
    <n v="14381.85"/>
    <s v="Delivery"/>
    <x v="2"/>
    <x v="2"/>
    <s v="Efectivo"/>
    <x v="0"/>
    <x v="1"/>
    <n v="0"/>
    <x v="1"/>
    <s v="Happy Hour"/>
    <x v="1"/>
    <x v="2"/>
    <x v="1"/>
    <n v="8.4"/>
    <x v="2"/>
    <n v="50"/>
    <n v="45"/>
  </r>
  <r>
    <s v="VTA02597"/>
    <x v="96"/>
    <n v="7"/>
    <x v="5"/>
    <x v="5"/>
    <x v="3"/>
    <x v="3"/>
    <x v="75"/>
    <s v="San Lorenzo 25, Nueva Córdoba"/>
    <x v="0"/>
    <x v="14"/>
    <x v="6"/>
    <s v=""/>
    <x v="0"/>
    <x v="0"/>
    <n v="3103.01"/>
    <x v="3"/>
    <n v="9309.0300000000007"/>
    <s v="Take Away"/>
    <x v="1"/>
    <x v="1"/>
    <s v="Tarjeta"/>
    <x v="1"/>
    <x v="0"/>
    <n v="15"/>
    <x v="0"/>
    <s v="2x1"/>
    <x v="4"/>
    <x v="0"/>
    <x v="0"/>
    <n v="13.9"/>
    <x v="0"/>
    <n v="32"/>
    <n v="29"/>
  </r>
  <r>
    <s v="VTA02606"/>
    <x v="96"/>
    <n v="7"/>
    <x v="5"/>
    <x v="5"/>
    <x v="3"/>
    <x v="3"/>
    <x v="262"/>
    <s v="San Lorenzo 25, Nueva Córdoba"/>
    <x v="0"/>
    <x v="24"/>
    <x v="9"/>
    <s v="Venti"/>
    <x v="4"/>
    <x v="4"/>
    <n v="1788.37"/>
    <x v="0"/>
    <n v="3576.74"/>
    <s v="Take Away"/>
    <x v="0"/>
    <x v="1"/>
    <s v="Efectivo"/>
    <x v="0"/>
    <x v="1"/>
    <n v="0"/>
    <x v="2"/>
    <s v="Ninguna"/>
    <x v="1"/>
    <x v="2"/>
    <x v="1"/>
    <n v="8"/>
    <x v="2"/>
    <n v="17"/>
    <n v="15"/>
  </r>
  <r>
    <s v="VTA02729"/>
    <x v="96"/>
    <n v="7"/>
    <x v="5"/>
    <x v="5"/>
    <x v="3"/>
    <x v="3"/>
    <x v="415"/>
    <s v="Calle San Lorenzo 47"/>
    <x v="1"/>
    <x v="10"/>
    <x v="8"/>
    <s v="Pequeño"/>
    <x v="2"/>
    <x v="4"/>
    <n v="1631.25"/>
    <x v="0"/>
    <n v="3262.5"/>
    <s v="Delivery"/>
    <x v="0"/>
    <x v="2"/>
    <s v="Tarjeta"/>
    <x v="1"/>
    <x v="0"/>
    <n v="15"/>
    <x v="0"/>
    <s v="2x1"/>
    <x v="4"/>
    <x v="2"/>
    <x v="1"/>
    <n v="7.3"/>
    <x v="4"/>
    <n v="18"/>
    <n v="16"/>
  </r>
  <r>
    <s v="VTA02801"/>
    <x v="96"/>
    <n v="7"/>
    <x v="5"/>
    <x v="5"/>
    <x v="3"/>
    <x v="3"/>
    <x v="124"/>
    <s v="Córdoba Shopping"/>
    <x v="3"/>
    <x v="21"/>
    <x v="1"/>
    <s v=""/>
    <x v="0"/>
    <x v="1"/>
    <n v="1162.95"/>
    <x v="0"/>
    <n v="4651.8"/>
    <s v="En tienda"/>
    <x v="0"/>
    <x v="0"/>
    <s v="Tarjeta"/>
    <x v="1"/>
    <x v="1"/>
    <n v="0"/>
    <x v="1"/>
    <s v="Happy Hour"/>
    <x v="1"/>
    <x v="2"/>
    <x v="1"/>
    <n v="5.5"/>
    <x v="0"/>
    <n v="21"/>
    <n v="17"/>
  </r>
  <r>
    <s v="VTA02858"/>
    <x v="96"/>
    <n v="7"/>
    <x v="5"/>
    <x v="5"/>
    <x v="3"/>
    <x v="3"/>
    <x v="381"/>
    <s v="Córdoba Shopping"/>
    <x v="3"/>
    <x v="24"/>
    <x v="9"/>
    <s v="Pequeño"/>
    <x v="2"/>
    <x v="1"/>
    <n v="1315.13"/>
    <x v="0"/>
    <n v="5260.52"/>
    <s v="Take Away"/>
    <x v="1"/>
    <x v="1"/>
    <s v="Efectivo"/>
    <x v="0"/>
    <x v="1"/>
    <n v="0"/>
    <x v="2"/>
    <s v="Ninguna"/>
    <x v="0"/>
    <x v="0"/>
    <x v="1"/>
    <n v="5.6"/>
    <x v="1"/>
    <n v="47"/>
    <n v="43"/>
  </r>
  <r>
    <s v="VTA03109"/>
    <x v="96"/>
    <n v="7"/>
    <x v="5"/>
    <x v="5"/>
    <x v="3"/>
    <x v="3"/>
    <x v="408"/>
    <s v="Córdoba Shopping"/>
    <x v="3"/>
    <x v="15"/>
    <x v="10"/>
    <s v=""/>
    <x v="0"/>
    <x v="0"/>
    <n v="1828.14"/>
    <x v="0"/>
    <n v="5484.42"/>
    <s v="Delivery"/>
    <x v="1"/>
    <x v="2"/>
    <s v="Efectivo"/>
    <x v="0"/>
    <x v="1"/>
    <n v="0"/>
    <x v="0"/>
    <s v="2x1"/>
    <x v="4"/>
    <x v="2"/>
    <x v="0"/>
    <n v="14.7"/>
    <x v="2"/>
    <n v="13"/>
    <n v="10"/>
  </r>
  <r>
    <s v="VTA03201"/>
    <x v="96"/>
    <n v="7"/>
    <x v="5"/>
    <x v="5"/>
    <x v="3"/>
    <x v="3"/>
    <x v="669"/>
    <s v="Córdoba Shopping"/>
    <x v="3"/>
    <x v="5"/>
    <x v="4"/>
    <s v="Venti"/>
    <x v="4"/>
    <x v="2"/>
    <n v="1308.6099999999999"/>
    <x v="0"/>
    <n v="1308.6099999999999"/>
    <s v="Delivery"/>
    <x v="0"/>
    <x v="2"/>
    <s v="Efectivo"/>
    <x v="0"/>
    <x v="1"/>
    <n v="0"/>
    <x v="1"/>
    <s v="Happy Hour"/>
    <x v="1"/>
    <x v="2"/>
    <x v="3"/>
    <n v="3.9"/>
    <x v="0"/>
    <n v="40"/>
    <n v="39"/>
  </r>
  <r>
    <s v="VTA03404"/>
    <x v="96"/>
    <n v="7"/>
    <x v="5"/>
    <x v="5"/>
    <x v="3"/>
    <x v="3"/>
    <x v="727"/>
    <s v="Calle San Lorenzo 47"/>
    <x v="1"/>
    <x v="21"/>
    <x v="1"/>
    <s v=""/>
    <x v="0"/>
    <x v="4"/>
    <n v="937.94"/>
    <x v="1"/>
    <n v="1875.88"/>
    <s v="Delivery"/>
    <x v="0"/>
    <x v="2"/>
    <s v="Tarjeta"/>
    <x v="1"/>
    <x v="0"/>
    <n v="10"/>
    <x v="0"/>
    <s v="2x1"/>
    <x v="3"/>
    <x v="2"/>
    <x v="3"/>
    <n v="4.4000000000000004"/>
    <x v="1"/>
    <n v="12"/>
    <n v="10"/>
  </r>
  <r>
    <s v="VTA03484"/>
    <x v="96"/>
    <n v="7"/>
    <x v="5"/>
    <x v="5"/>
    <x v="3"/>
    <x v="3"/>
    <x v="653"/>
    <s v="San Lorenzo 25, Nueva Córdoba"/>
    <x v="0"/>
    <x v="10"/>
    <x v="8"/>
    <s v="Pequeño"/>
    <x v="2"/>
    <x v="1"/>
    <n v="1851.47"/>
    <x v="0"/>
    <n v="7405.88"/>
    <s v="Delivery"/>
    <x v="1"/>
    <x v="2"/>
    <s v="App"/>
    <x v="2"/>
    <x v="0"/>
    <n v="10"/>
    <x v="0"/>
    <s v="2x1"/>
    <x v="0"/>
    <x v="2"/>
    <x v="0"/>
    <n v="13.2"/>
    <x v="3"/>
    <n v="43"/>
    <n v="39"/>
  </r>
  <r>
    <s v="VTA03568"/>
    <x v="96"/>
    <n v="7"/>
    <x v="5"/>
    <x v="5"/>
    <x v="3"/>
    <x v="3"/>
    <x v="6"/>
    <s v="San Lorenzo 25, Nueva Córdoba"/>
    <x v="0"/>
    <x v="10"/>
    <x v="8"/>
    <s v="Grande"/>
    <x v="3"/>
    <x v="3"/>
    <n v="1515.5"/>
    <x v="0"/>
    <n v="7577.5"/>
    <s v="En tienda"/>
    <x v="1"/>
    <x v="0"/>
    <s v="Tarjeta"/>
    <x v="1"/>
    <x v="1"/>
    <n v="0"/>
    <x v="0"/>
    <s v="2x1"/>
    <x v="1"/>
    <x v="2"/>
    <x v="1"/>
    <n v="7.7"/>
    <x v="4"/>
    <n v="13"/>
    <n v="8"/>
  </r>
  <r>
    <s v="VTA03594"/>
    <x v="96"/>
    <n v="7"/>
    <x v="5"/>
    <x v="5"/>
    <x v="3"/>
    <x v="3"/>
    <x v="326"/>
    <s v="Córdoba Shopping"/>
    <x v="3"/>
    <x v="10"/>
    <x v="8"/>
    <s v="Pequeño"/>
    <x v="2"/>
    <x v="1"/>
    <n v="1507.83"/>
    <x v="0"/>
    <n v="6031.32"/>
    <s v="En tienda"/>
    <x v="1"/>
    <x v="0"/>
    <s v="Tarjeta"/>
    <x v="1"/>
    <x v="0"/>
    <n v="10"/>
    <x v="2"/>
    <s v="Ninguna"/>
    <x v="2"/>
    <x v="2"/>
    <x v="1"/>
    <n v="9.1999999999999993"/>
    <x v="0"/>
    <n v="32"/>
    <n v="28"/>
  </r>
  <r>
    <s v="VTA03598"/>
    <x v="96"/>
    <n v="7"/>
    <x v="5"/>
    <x v="5"/>
    <x v="3"/>
    <x v="3"/>
    <x v="755"/>
    <s v="Avenida Colón 608"/>
    <x v="2"/>
    <x v="27"/>
    <x v="10"/>
    <s v=""/>
    <x v="0"/>
    <x v="4"/>
    <n v="1560.47"/>
    <x v="0"/>
    <n v="3120.94"/>
    <s v="Delivery"/>
    <x v="0"/>
    <x v="2"/>
    <s v="Tarjeta"/>
    <x v="1"/>
    <x v="1"/>
    <n v="0"/>
    <x v="3"/>
    <s v="Combo"/>
    <x v="0"/>
    <x v="0"/>
    <x v="2"/>
    <n v="11.8"/>
    <x v="2"/>
    <n v="17"/>
    <n v="15"/>
  </r>
  <r>
    <s v="VTA03613"/>
    <x v="96"/>
    <n v="7"/>
    <x v="5"/>
    <x v="5"/>
    <x v="3"/>
    <x v="3"/>
    <x v="325"/>
    <s v="Calle San Lorenzo 47"/>
    <x v="1"/>
    <x v="22"/>
    <x v="9"/>
    <s v="Tall"/>
    <x v="1"/>
    <x v="0"/>
    <n v="1420.54"/>
    <x v="0"/>
    <n v="4261.62"/>
    <s v="Take Away"/>
    <x v="0"/>
    <x v="1"/>
    <s v="Efectivo"/>
    <x v="0"/>
    <x v="1"/>
    <n v="0"/>
    <x v="1"/>
    <s v="Happy Hour"/>
    <x v="1"/>
    <x v="1"/>
    <x v="2"/>
    <n v="12.8"/>
    <x v="3"/>
    <n v="20"/>
    <n v="17"/>
  </r>
  <r>
    <s v="VTA03740"/>
    <x v="96"/>
    <n v="7"/>
    <x v="5"/>
    <x v="5"/>
    <x v="3"/>
    <x v="3"/>
    <x v="264"/>
    <s v="Córdoba Shopping"/>
    <x v="3"/>
    <x v="6"/>
    <x v="5"/>
    <s v=""/>
    <x v="0"/>
    <x v="4"/>
    <n v="1809.37"/>
    <x v="0"/>
    <n v="3618.74"/>
    <s v="En tienda"/>
    <x v="0"/>
    <x v="0"/>
    <s v="App"/>
    <x v="2"/>
    <x v="1"/>
    <n v="0"/>
    <x v="2"/>
    <s v="Ninguna"/>
    <x v="3"/>
    <x v="0"/>
    <x v="1"/>
    <n v="9.1"/>
    <x v="0"/>
    <n v="50"/>
    <n v="48"/>
  </r>
  <r>
    <s v="VTA03748"/>
    <x v="96"/>
    <n v="7"/>
    <x v="5"/>
    <x v="5"/>
    <x v="3"/>
    <x v="3"/>
    <x v="124"/>
    <s v="Avenida Colón 608"/>
    <x v="2"/>
    <x v="9"/>
    <x v="7"/>
    <s v=""/>
    <x v="0"/>
    <x v="0"/>
    <n v="2855.3"/>
    <x v="2"/>
    <n v="8565.9"/>
    <s v="Delivery"/>
    <x v="1"/>
    <x v="2"/>
    <s v="Efectivo"/>
    <x v="0"/>
    <x v="1"/>
    <n v="0"/>
    <x v="1"/>
    <s v="Happy Hour"/>
    <x v="2"/>
    <x v="1"/>
    <x v="3"/>
    <n v="4.4000000000000004"/>
    <x v="4"/>
    <n v="46"/>
    <n v="43"/>
  </r>
  <r>
    <s v="VTA03761"/>
    <x v="96"/>
    <n v="7"/>
    <x v="5"/>
    <x v="5"/>
    <x v="3"/>
    <x v="3"/>
    <x v="24"/>
    <s v="Avenida Colón 608"/>
    <x v="2"/>
    <x v="23"/>
    <x v="10"/>
    <s v=""/>
    <x v="0"/>
    <x v="4"/>
    <n v="1400.25"/>
    <x v="0"/>
    <n v="2800.5"/>
    <s v="Delivery"/>
    <x v="0"/>
    <x v="2"/>
    <s v="App"/>
    <x v="2"/>
    <x v="1"/>
    <n v="0"/>
    <x v="3"/>
    <s v="Combo"/>
    <x v="4"/>
    <x v="2"/>
    <x v="0"/>
    <n v="14.5"/>
    <x v="3"/>
    <n v="10"/>
    <n v="8"/>
  </r>
  <r>
    <s v="VTA03762"/>
    <x v="96"/>
    <n v="7"/>
    <x v="5"/>
    <x v="5"/>
    <x v="3"/>
    <x v="3"/>
    <x v="475"/>
    <s v="Calle San Lorenzo 47"/>
    <x v="1"/>
    <x v="1"/>
    <x v="1"/>
    <s v=""/>
    <x v="0"/>
    <x v="4"/>
    <n v="837.77"/>
    <x v="1"/>
    <n v="1675.54"/>
    <s v="Delivery"/>
    <x v="0"/>
    <x v="2"/>
    <s v="Tarjeta"/>
    <x v="1"/>
    <x v="1"/>
    <n v="0"/>
    <x v="1"/>
    <s v="Happy Hour"/>
    <x v="4"/>
    <x v="1"/>
    <x v="3"/>
    <n v="4.4000000000000004"/>
    <x v="0"/>
    <n v="19"/>
    <n v="17"/>
  </r>
  <r>
    <s v="VTA04038"/>
    <x v="96"/>
    <n v="7"/>
    <x v="5"/>
    <x v="5"/>
    <x v="3"/>
    <x v="3"/>
    <x v="565"/>
    <s v="Calle San Lorenzo 47"/>
    <x v="1"/>
    <x v="10"/>
    <x v="8"/>
    <s v="Venti"/>
    <x v="4"/>
    <x v="0"/>
    <n v="1869.82"/>
    <x v="0"/>
    <n v="5609.46"/>
    <s v="En tienda"/>
    <x v="1"/>
    <x v="0"/>
    <s v="App"/>
    <x v="2"/>
    <x v="0"/>
    <n v="0"/>
    <x v="2"/>
    <s v="Ninguna"/>
    <x v="5"/>
    <x v="0"/>
    <x v="0"/>
    <n v="13"/>
    <x v="3"/>
    <n v="41"/>
    <n v="38"/>
  </r>
  <r>
    <s v="VTA04143"/>
    <x v="96"/>
    <n v="7"/>
    <x v="5"/>
    <x v="5"/>
    <x v="3"/>
    <x v="3"/>
    <x v="618"/>
    <s v="San Lorenzo 25, Nueva Córdoba"/>
    <x v="0"/>
    <x v="10"/>
    <x v="8"/>
    <s v="Grande"/>
    <x v="3"/>
    <x v="1"/>
    <n v="1933.29"/>
    <x v="0"/>
    <n v="7733.16"/>
    <s v="Delivery"/>
    <x v="1"/>
    <x v="2"/>
    <s v="App"/>
    <x v="2"/>
    <x v="1"/>
    <n v="0"/>
    <x v="2"/>
    <s v="Ninguna"/>
    <x v="2"/>
    <x v="0"/>
    <x v="2"/>
    <n v="12.4"/>
    <x v="4"/>
    <n v="47"/>
    <n v="43"/>
  </r>
  <r>
    <s v="VTA04384"/>
    <x v="96"/>
    <n v="7"/>
    <x v="5"/>
    <x v="5"/>
    <x v="3"/>
    <x v="3"/>
    <x v="664"/>
    <s v="Avenida Colón 608"/>
    <x v="2"/>
    <x v="9"/>
    <x v="7"/>
    <s v=""/>
    <x v="0"/>
    <x v="2"/>
    <n v="2827.83"/>
    <x v="2"/>
    <n v="2827.83"/>
    <s v="En tienda"/>
    <x v="0"/>
    <x v="0"/>
    <s v="Tarjeta"/>
    <x v="1"/>
    <x v="1"/>
    <n v="0"/>
    <x v="1"/>
    <s v="Happy Hour"/>
    <x v="4"/>
    <x v="2"/>
    <x v="2"/>
    <n v="10.9"/>
    <x v="3"/>
    <n v="30"/>
    <n v="29"/>
  </r>
  <r>
    <s v="VTA04548"/>
    <x v="96"/>
    <n v="7"/>
    <x v="5"/>
    <x v="5"/>
    <x v="3"/>
    <x v="3"/>
    <x v="402"/>
    <s v="San Lorenzo 25, Nueva Córdoba"/>
    <x v="0"/>
    <x v="8"/>
    <x v="0"/>
    <s v=""/>
    <x v="0"/>
    <x v="3"/>
    <n v="1078.74"/>
    <x v="0"/>
    <n v="5393.7"/>
    <s v="Delivery"/>
    <x v="1"/>
    <x v="2"/>
    <s v="Efectivo"/>
    <x v="0"/>
    <x v="1"/>
    <n v="0"/>
    <x v="3"/>
    <s v="Combo"/>
    <x v="2"/>
    <x v="1"/>
    <x v="2"/>
    <n v="12.4"/>
    <x v="0"/>
    <n v="40"/>
    <n v="35"/>
  </r>
  <r>
    <s v="VTA04592"/>
    <x v="96"/>
    <n v="7"/>
    <x v="5"/>
    <x v="5"/>
    <x v="3"/>
    <x v="3"/>
    <x v="315"/>
    <s v="Córdoba Shopping"/>
    <x v="3"/>
    <x v="6"/>
    <x v="5"/>
    <s v=""/>
    <x v="0"/>
    <x v="3"/>
    <n v="1800.87"/>
    <x v="0"/>
    <n v="9004.35"/>
    <s v="En tienda"/>
    <x v="1"/>
    <x v="0"/>
    <s v="App"/>
    <x v="2"/>
    <x v="0"/>
    <n v="0"/>
    <x v="2"/>
    <s v="Ninguna"/>
    <x v="5"/>
    <x v="1"/>
    <x v="1"/>
    <n v="7.4"/>
    <x v="4"/>
    <n v="21"/>
    <n v="16"/>
  </r>
  <r>
    <s v="VTA04606"/>
    <x v="96"/>
    <n v="7"/>
    <x v="5"/>
    <x v="5"/>
    <x v="3"/>
    <x v="3"/>
    <x v="164"/>
    <s v="San Lorenzo 25, Nueva Córdoba"/>
    <x v="0"/>
    <x v="9"/>
    <x v="7"/>
    <s v=""/>
    <x v="0"/>
    <x v="4"/>
    <n v="2405.02"/>
    <x v="2"/>
    <n v="4810.04"/>
    <s v="Take Away"/>
    <x v="0"/>
    <x v="1"/>
    <s v="Tarjeta"/>
    <x v="1"/>
    <x v="0"/>
    <n v="10"/>
    <x v="0"/>
    <s v="2x1"/>
    <x v="1"/>
    <x v="1"/>
    <x v="2"/>
    <n v="12.7"/>
    <x v="4"/>
    <n v="17"/>
    <n v="15"/>
  </r>
  <r>
    <s v="VTA04795"/>
    <x v="96"/>
    <n v="7"/>
    <x v="5"/>
    <x v="5"/>
    <x v="3"/>
    <x v="3"/>
    <x v="589"/>
    <s v="San Lorenzo 25, Nueva Córdoba"/>
    <x v="0"/>
    <x v="25"/>
    <x v="2"/>
    <s v=""/>
    <x v="0"/>
    <x v="3"/>
    <n v="956.91"/>
    <x v="1"/>
    <n v="4784.55"/>
    <s v="Delivery"/>
    <x v="0"/>
    <x v="2"/>
    <s v="App"/>
    <x v="2"/>
    <x v="1"/>
    <n v="0"/>
    <x v="2"/>
    <s v="Ninguna"/>
    <x v="0"/>
    <x v="2"/>
    <x v="0"/>
    <n v="14.1"/>
    <x v="1"/>
    <n v="34"/>
    <n v="29"/>
  </r>
  <r>
    <s v="VTA04823"/>
    <x v="96"/>
    <n v="7"/>
    <x v="5"/>
    <x v="5"/>
    <x v="3"/>
    <x v="3"/>
    <x v="64"/>
    <s v="Calle San Lorenzo 47"/>
    <x v="1"/>
    <x v="14"/>
    <x v="6"/>
    <s v=""/>
    <x v="0"/>
    <x v="2"/>
    <n v="3490.51"/>
    <x v="3"/>
    <n v="3490.51"/>
    <s v="Delivery"/>
    <x v="0"/>
    <x v="2"/>
    <s v="App"/>
    <x v="2"/>
    <x v="0"/>
    <n v="10"/>
    <x v="1"/>
    <s v="Happy Hour"/>
    <x v="3"/>
    <x v="0"/>
    <x v="0"/>
    <n v="14.9"/>
    <x v="4"/>
    <n v="21"/>
    <n v="20"/>
  </r>
  <r>
    <s v="VTA04877"/>
    <x v="96"/>
    <n v="7"/>
    <x v="5"/>
    <x v="5"/>
    <x v="3"/>
    <x v="3"/>
    <x v="82"/>
    <s v="Calle San Lorenzo 47"/>
    <x v="1"/>
    <x v="6"/>
    <x v="5"/>
    <s v=""/>
    <x v="0"/>
    <x v="2"/>
    <n v="2124.5300000000002"/>
    <x v="2"/>
    <n v="2124.5300000000002"/>
    <s v="Delivery"/>
    <x v="0"/>
    <x v="2"/>
    <s v="App"/>
    <x v="2"/>
    <x v="0"/>
    <n v="10"/>
    <x v="3"/>
    <s v="Combo"/>
    <x v="2"/>
    <x v="2"/>
    <x v="3"/>
    <n v="2.6"/>
    <x v="3"/>
    <n v="43"/>
    <n v="42"/>
  </r>
  <r>
    <s v="VTA04941"/>
    <x v="96"/>
    <n v="7"/>
    <x v="5"/>
    <x v="5"/>
    <x v="3"/>
    <x v="3"/>
    <x v="417"/>
    <s v="Calle San Lorenzo 47"/>
    <x v="1"/>
    <x v="3"/>
    <x v="3"/>
    <s v=""/>
    <x v="0"/>
    <x v="0"/>
    <n v="1669.74"/>
    <x v="0"/>
    <n v="5009.22"/>
    <s v="En tienda"/>
    <x v="1"/>
    <x v="0"/>
    <s v="App"/>
    <x v="2"/>
    <x v="1"/>
    <n v="0"/>
    <x v="1"/>
    <s v="Happy Hour"/>
    <x v="0"/>
    <x v="1"/>
    <x v="1"/>
    <n v="7.1"/>
    <x v="0"/>
    <n v="29"/>
    <n v="26"/>
  </r>
  <r>
    <s v="VTA00054"/>
    <x v="97"/>
    <n v="8"/>
    <x v="6"/>
    <x v="6"/>
    <x v="3"/>
    <x v="3"/>
    <x v="359"/>
    <s v="Calle San Lorenzo 47"/>
    <x v="1"/>
    <x v="8"/>
    <x v="0"/>
    <s v=""/>
    <x v="0"/>
    <x v="2"/>
    <n v="1473.91"/>
    <x v="0"/>
    <n v="1473.91"/>
    <s v="En tienda"/>
    <x v="0"/>
    <x v="0"/>
    <s v="Efectivo"/>
    <x v="0"/>
    <x v="1"/>
    <n v="0"/>
    <x v="3"/>
    <s v="Combo"/>
    <x v="3"/>
    <x v="1"/>
    <x v="3"/>
    <n v="4.5999999999999996"/>
    <x v="3"/>
    <n v="12"/>
    <n v="11"/>
  </r>
  <r>
    <s v="VTA00332"/>
    <x v="97"/>
    <n v="8"/>
    <x v="6"/>
    <x v="6"/>
    <x v="3"/>
    <x v="3"/>
    <x v="720"/>
    <s v="Avenida Colón 608"/>
    <x v="2"/>
    <x v="9"/>
    <x v="7"/>
    <s v=""/>
    <x v="0"/>
    <x v="3"/>
    <n v="2872.83"/>
    <x v="2"/>
    <n v="14364.15"/>
    <s v="En tienda"/>
    <x v="2"/>
    <x v="0"/>
    <s v="Efectivo"/>
    <x v="0"/>
    <x v="1"/>
    <n v="0"/>
    <x v="0"/>
    <s v="2x1"/>
    <x v="0"/>
    <x v="2"/>
    <x v="2"/>
    <n v="12.9"/>
    <x v="0"/>
    <n v="46"/>
    <n v="41"/>
  </r>
  <r>
    <s v="VTA00351"/>
    <x v="97"/>
    <n v="8"/>
    <x v="6"/>
    <x v="6"/>
    <x v="3"/>
    <x v="3"/>
    <x v="339"/>
    <s v="San Lorenzo 25, Nueva Córdoba"/>
    <x v="0"/>
    <x v="6"/>
    <x v="5"/>
    <s v=""/>
    <x v="0"/>
    <x v="0"/>
    <n v="2040.32"/>
    <x v="2"/>
    <n v="6120.96"/>
    <s v="En tienda"/>
    <x v="1"/>
    <x v="0"/>
    <s v="Tarjeta"/>
    <x v="1"/>
    <x v="0"/>
    <n v="15"/>
    <x v="1"/>
    <s v="Happy Hour"/>
    <x v="4"/>
    <x v="0"/>
    <x v="1"/>
    <n v="9.5"/>
    <x v="1"/>
    <n v="35"/>
    <n v="32"/>
  </r>
  <r>
    <s v="VTA00467"/>
    <x v="97"/>
    <n v="8"/>
    <x v="6"/>
    <x v="6"/>
    <x v="3"/>
    <x v="3"/>
    <x v="676"/>
    <s v="Avenida Colón 608"/>
    <x v="2"/>
    <x v="16"/>
    <x v="4"/>
    <s v="Grande"/>
    <x v="3"/>
    <x v="0"/>
    <n v="1438.4"/>
    <x v="0"/>
    <n v="4315.2"/>
    <s v="En tienda"/>
    <x v="0"/>
    <x v="0"/>
    <s v="Efectivo"/>
    <x v="0"/>
    <x v="0"/>
    <n v="15"/>
    <x v="1"/>
    <s v="Happy Hour"/>
    <x v="1"/>
    <x v="0"/>
    <x v="1"/>
    <n v="7.6"/>
    <x v="0"/>
    <n v="38"/>
    <n v="35"/>
  </r>
  <r>
    <s v="VTA00556"/>
    <x v="97"/>
    <n v="8"/>
    <x v="6"/>
    <x v="6"/>
    <x v="3"/>
    <x v="3"/>
    <x v="453"/>
    <s v="San Lorenzo 25, Nueva Córdoba"/>
    <x v="0"/>
    <x v="2"/>
    <x v="2"/>
    <s v=""/>
    <x v="0"/>
    <x v="4"/>
    <n v="1049.1400000000001"/>
    <x v="0"/>
    <n v="2098.2800000000002"/>
    <s v="Delivery"/>
    <x v="0"/>
    <x v="2"/>
    <s v="Tarjeta"/>
    <x v="1"/>
    <x v="1"/>
    <n v="0"/>
    <x v="2"/>
    <s v="Ninguna"/>
    <x v="4"/>
    <x v="0"/>
    <x v="3"/>
    <n v="2.1"/>
    <x v="3"/>
    <n v="42"/>
    <n v="40"/>
  </r>
  <r>
    <s v="VTA00615"/>
    <x v="97"/>
    <n v="8"/>
    <x v="6"/>
    <x v="6"/>
    <x v="3"/>
    <x v="3"/>
    <x v="304"/>
    <s v="Calle San Lorenzo 47"/>
    <x v="1"/>
    <x v="8"/>
    <x v="0"/>
    <s v=""/>
    <x v="0"/>
    <x v="3"/>
    <n v="1299.3"/>
    <x v="0"/>
    <n v="6496.5"/>
    <s v="En tienda"/>
    <x v="1"/>
    <x v="0"/>
    <s v="Efectivo"/>
    <x v="0"/>
    <x v="0"/>
    <n v="10"/>
    <x v="3"/>
    <s v="Combo"/>
    <x v="4"/>
    <x v="0"/>
    <x v="3"/>
    <n v="2.2000000000000002"/>
    <x v="1"/>
    <n v="12"/>
    <n v="7"/>
  </r>
  <r>
    <s v="VTA00623"/>
    <x v="97"/>
    <n v="8"/>
    <x v="6"/>
    <x v="6"/>
    <x v="3"/>
    <x v="3"/>
    <x v="72"/>
    <s v="Avenida Colón 608"/>
    <x v="2"/>
    <x v="7"/>
    <x v="6"/>
    <s v=""/>
    <x v="0"/>
    <x v="4"/>
    <n v="3487.47"/>
    <x v="3"/>
    <n v="6974.94"/>
    <s v="Take Away"/>
    <x v="1"/>
    <x v="1"/>
    <s v="Tarjeta"/>
    <x v="1"/>
    <x v="0"/>
    <n v="10"/>
    <x v="0"/>
    <s v="2x1"/>
    <x v="0"/>
    <x v="2"/>
    <x v="1"/>
    <n v="5.2"/>
    <x v="0"/>
    <n v="18"/>
    <n v="16"/>
  </r>
  <r>
    <s v="VTA00640"/>
    <x v="97"/>
    <n v="8"/>
    <x v="6"/>
    <x v="6"/>
    <x v="3"/>
    <x v="3"/>
    <x v="760"/>
    <s v="Avenida Colón 608"/>
    <x v="2"/>
    <x v="19"/>
    <x v="7"/>
    <s v=""/>
    <x v="0"/>
    <x v="3"/>
    <n v="2479"/>
    <x v="2"/>
    <n v="12395"/>
    <s v="Delivery"/>
    <x v="2"/>
    <x v="2"/>
    <s v="App"/>
    <x v="2"/>
    <x v="1"/>
    <n v="0"/>
    <x v="2"/>
    <s v="Ninguna"/>
    <x v="2"/>
    <x v="1"/>
    <x v="2"/>
    <n v="10.4"/>
    <x v="4"/>
    <n v="12"/>
    <n v="7"/>
  </r>
  <r>
    <s v="VTA00749"/>
    <x v="97"/>
    <n v="8"/>
    <x v="6"/>
    <x v="6"/>
    <x v="3"/>
    <x v="3"/>
    <x v="639"/>
    <s v="San Lorenzo 25, Nueva Córdoba"/>
    <x v="0"/>
    <x v="6"/>
    <x v="5"/>
    <s v=""/>
    <x v="0"/>
    <x v="3"/>
    <n v="2177.06"/>
    <x v="2"/>
    <n v="10885.3"/>
    <s v="Take Away"/>
    <x v="2"/>
    <x v="1"/>
    <s v="App"/>
    <x v="2"/>
    <x v="1"/>
    <n v="0"/>
    <x v="3"/>
    <s v="Combo"/>
    <x v="3"/>
    <x v="1"/>
    <x v="1"/>
    <n v="8.8000000000000007"/>
    <x v="0"/>
    <n v="14"/>
    <n v="9"/>
  </r>
  <r>
    <s v="VTA00835"/>
    <x v="97"/>
    <n v="8"/>
    <x v="6"/>
    <x v="6"/>
    <x v="3"/>
    <x v="3"/>
    <x v="351"/>
    <s v="San Lorenzo 25, Nueva Córdoba"/>
    <x v="0"/>
    <x v="9"/>
    <x v="7"/>
    <s v=""/>
    <x v="0"/>
    <x v="3"/>
    <n v="2445.7199999999998"/>
    <x v="2"/>
    <n v="12228.6"/>
    <s v="Take Away"/>
    <x v="2"/>
    <x v="1"/>
    <s v="Efectivo"/>
    <x v="0"/>
    <x v="1"/>
    <n v="0"/>
    <x v="1"/>
    <s v="Happy Hour"/>
    <x v="3"/>
    <x v="2"/>
    <x v="1"/>
    <n v="5.7"/>
    <x v="1"/>
    <n v="28"/>
    <n v="23"/>
  </r>
  <r>
    <s v="VTA00954"/>
    <x v="97"/>
    <n v="8"/>
    <x v="6"/>
    <x v="6"/>
    <x v="3"/>
    <x v="3"/>
    <x v="123"/>
    <s v="San Lorenzo 25, Nueva Córdoba"/>
    <x v="0"/>
    <x v="14"/>
    <x v="6"/>
    <s v=""/>
    <x v="0"/>
    <x v="2"/>
    <n v="3197.1"/>
    <x v="3"/>
    <n v="3197.1"/>
    <s v="Delivery"/>
    <x v="0"/>
    <x v="2"/>
    <s v="Efectivo"/>
    <x v="0"/>
    <x v="1"/>
    <n v="0"/>
    <x v="1"/>
    <s v="Happy Hour"/>
    <x v="2"/>
    <x v="2"/>
    <x v="3"/>
    <n v="2.6"/>
    <x v="4"/>
    <n v="18"/>
    <n v="17"/>
  </r>
  <r>
    <s v="VTA01165"/>
    <x v="97"/>
    <n v="8"/>
    <x v="6"/>
    <x v="6"/>
    <x v="3"/>
    <x v="3"/>
    <x v="685"/>
    <s v="San Lorenzo 25, Nueva Córdoba"/>
    <x v="0"/>
    <x v="12"/>
    <x v="4"/>
    <s v="Grande"/>
    <x v="3"/>
    <x v="2"/>
    <n v="1477.72"/>
    <x v="0"/>
    <n v="1477.72"/>
    <s v="Delivery"/>
    <x v="0"/>
    <x v="2"/>
    <s v="Tarjeta"/>
    <x v="1"/>
    <x v="1"/>
    <n v="0"/>
    <x v="1"/>
    <s v="Happy Hour"/>
    <x v="3"/>
    <x v="1"/>
    <x v="2"/>
    <n v="10.5"/>
    <x v="0"/>
    <n v="24"/>
    <n v="23"/>
  </r>
  <r>
    <s v="VTA01353"/>
    <x v="97"/>
    <n v="8"/>
    <x v="6"/>
    <x v="6"/>
    <x v="3"/>
    <x v="3"/>
    <x v="552"/>
    <s v="Córdoba Shopping"/>
    <x v="3"/>
    <x v="5"/>
    <x v="4"/>
    <s v="Tall"/>
    <x v="1"/>
    <x v="0"/>
    <n v="1682.31"/>
    <x v="0"/>
    <n v="5046.93"/>
    <s v="En tienda"/>
    <x v="1"/>
    <x v="0"/>
    <s v="Tarjeta"/>
    <x v="1"/>
    <x v="1"/>
    <n v="0"/>
    <x v="2"/>
    <s v="Ninguna"/>
    <x v="5"/>
    <x v="1"/>
    <x v="3"/>
    <n v="3.3"/>
    <x v="4"/>
    <n v="30"/>
    <n v="27"/>
  </r>
  <r>
    <s v="VTA01669"/>
    <x v="97"/>
    <n v="8"/>
    <x v="6"/>
    <x v="6"/>
    <x v="3"/>
    <x v="3"/>
    <x v="591"/>
    <s v="Calle San Lorenzo 47"/>
    <x v="1"/>
    <x v="6"/>
    <x v="5"/>
    <s v=""/>
    <x v="0"/>
    <x v="2"/>
    <n v="2000.71"/>
    <x v="2"/>
    <n v="2000.71"/>
    <s v="En tienda"/>
    <x v="0"/>
    <x v="0"/>
    <s v="Efectivo"/>
    <x v="0"/>
    <x v="0"/>
    <n v="0"/>
    <x v="3"/>
    <s v="Combo"/>
    <x v="4"/>
    <x v="2"/>
    <x v="1"/>
    <n v="9.6999999999999993"/>
    <x v="3"/>
    <n v="38"/>
    <n v="37"/>
  </r>
  <r>
    <s v="VTA01701"/>
    <x v="97"/>
    <n v="8"/>
    <x v="6"/>
    <x v="6"/>
    <x v="3"/>
    <x v="3"/>
    <x v="618"/>
    <s v="Córdoba Shopping"/>
    <x v="3"/>
    <x v="20"/>
    <x v="2"/>
    <s v=""/>
    <x v="0"/>
    <x v="3"/>
    <n v="1377.25"/>
    <x v="0"/>
    <n v="6886.25"/>
    <s v="En tienda"/>
    <x v="1"/>
    <x v="0"/>
    <s v="Efectivo"/>
    <x v="0"/>
    <x v="1"/>
    <n v="0"/>
    <x v="3"/>
    <s v="Combo"/>
    <x v="2"/>
    <x v="0"/>
    <x v="3"/>
    <n v="4.5"/>
    <x v="2"/>
    <n v="10"/>
    <n v="5"/>
  </r>
  <r>
    <s v="VTA01875"/>
    <x v="97"/>
    <n v="8"/>
    <x v="6"/>
    <x v="6"/>
    <x v="3"/>
    <x v="3"/>
    <x v="580"/>
    <s v="Avenida Colón 608"/>
    <x v="2"/>
    <x v="19"/>
    <x v="7"/>
    <s v=""/>
    <x v="0"/>
    <x v="2"/>
    <n v="2209.5"/>
    <x v="2"/>
    <n v="2209.5"/>
    <s v="Delivery"/>
    <x v="0"/>
    <x v="2"/>
    <s v="App"/>
    <x v="2"/>
    <x v="1"/>
    <n v="0"/>
    <x v="0"/>
    <s v="2x1"/>
    <x v="0"/>
    <x v="0"/>
    <x v="2"/>
    <n v="10.199999999999999"/>
    <x v="2"/>
    <n v="49"/>
    <n v="48"/>
  </r>
  <r>
    <s v="VTA01939"/>
    <x v="97"/>
    <n v="8"/>
    <x v="6"/>
    <x v="6"/>
    <x v="3"/>
    <x v="3"/>
    <x v="132"/>
    <s v="Córdoba Shopping"/>
    <x v="3"/>
    <x v="35"/>
    <x v="9"/>
    <s v="Grande"/>
    <x v="3"/>
    <x v="1"/>
    <n v="1357.77"/>
    <x v="0"/>
    <n v="5431.08"/>
    <s v="Take Away"/>
    <x v="1"/>
    <x v="1"/>
    <s v="App"/>
    <x v="2"/>
    <x v="1"/>
    <n v="0"/>
    <x v="1"/>
    <s v="Happy Hour"/>
    <x v="4"/>
    <x v="1"/>
    <x v="1"/>
    <n v="6.7"/>
    <x v="0"/>
    <n v="12"/>
    <n v="8"/>
  </r>
  <r>
    <s v="VTA01976"/>
    <x v="97"/>
    <n v="8"/>
    <x v="6"/>
    <x v="6"/>
    <x v="3"/>
    <x v="3"/>
    <x v="218"/>
    <s v="Calle San Lorenzo 47"/>
    <x v="1"/>
    <x v="35"/>
    <x v="9"/>
    <s v="Grande"/>
    <x v="3"/>
    <x v="2"/>
    <n v="1651.36"/>
    <x v="0"/>
    <n v="1651.36"/>
    <s v="Take Away"/>
    <x v="0"/>
    <x v="1"/>
    <s v="App"/>
    <x v="2"/>
    <x v="0"/>
    <n v="10"/>
    <x v="3"/>
    <s v="Combo"/>
    <x v="3"/>
    <x v="2"/>
    <x v="0"/>
    <n v="13.4"/>
    <x v="1"/>
    <n v="36"/>
    <n v="35"/>
  </r>
  <r>
    <s v="VTA02019"/>
    <x v="97"/>
    <n v="8"/>
    <x v="6"/>
    <x v="6"/>
    <x v="3"/>
    <x v="3"/>
    <x v="325"/>
    <s v="San Lorenzo 25, Nueva Córdoba"/>
    <x v="0"/>
    <x v="6"/>
    <x v="5"/>
    <s v=""/>
    <x v="0"/>
    <x v="4"/>
    <n v="1913.56"/>
    <x v="0"/>
    <n v="3827.12"/>
    <s v="Delivery"/>
    <x v="0"/>
    <x v="2"/>
    <s v="App"/>
    <x v="2"/>
    <x v="0"/>
    <n v="0"/>
    <x v="0"/>
    <s v="2x1"/>
    <x v="2"/>
    <x v="0"/>
    <x v="0"/>
    <n v="13"/>
    <x v="4"/>
    <n v="18"/>
    <n v="16"/>
  </r>
  <r>
    <s v="VTA02059"/>
    <x v="97"/>
    <n v="8"/>
    <x v="6"/>
    <x v="6"/>
    <x v="3"/>
    <x v="3"/>
    <x v="357"/>
    <s v="Avenida Colón 608"/>
    <x v="2"/>
    <x v="3"/>
    <x v="3"/>
    <s v=""/>
    <x v="0"/>
    <x v="0"/>
    <n v="1559.81"/>
    <x v="0"/>
    <n v="4679.43"/>
    <s v="En tienda"/>
    <x v="0"/>
    <x v="0"/>
    <s v="Efectivo"/>
    <x v="0"/>
    <x v="0"/>
    <n v="0"/>
    <x v="2"/>
    <s v="Ninguna"/>
    <x v="1"/>
    <x v="1"/>
    <x v="1"/>
    <n v="9.1999999999999993"/>
    <x v="0"/>
    <n v="12"/>
    <n v="9"/>
  </r>
  <r>
    <s v="VTA02211"/>
    <x v="97"/>
    <n v="8"/>
    <x v="6"/>
    <x v="6"/>
    <x v="3"/>
    <x v="3"/>
    <x v="649"/>
    <s v="Calle San Lorenzo 47"/>
    <x v="1"/>
    <x v="4"/>
    <x v="2"/>
    <s v=""/>
    <x v="0"/>
    <x v="1"/>
    <n v="1165.01"/>
    <x v="0"/>
    <n v="4660.04"/>
    <s v="En tienda"/>
    <x v="0"/>
    <x v="0"/>
    <s v="Tarjeta"/>
    <x v="1"/>
    <x v="0"/>
    <n v="10"/>
    <x v="3"/>
    <s v="Combo"/>
    <x v="2"/>
    <x v="1"/>
    <x v="1"/>
    <n v="9.3000000000000007"/>
    <x v="3"/>
    <n v="18"/>
    <n v="14"/>
  </r>
  <r>
    <s v="VTA02344"/>
    <x v="97"/>
    <n v="8"/>
    <x v="6"/>
    <x v="6"/>
    <x v="3"/>
    <x v="3"/>
    <x v="578"/>
    <s v="Córdoba Shopping"/>
    <x v="3"/>
    <x v="1"/>
    <x v="1"/>
    <s v=""/>
    <x v="0"/>
    <x v="1"/>
    <n v="1220.52"/>
    <x v="0"/>
    <n v="4882.08"/>
    <s v="En tienda"/>
    <x v="0"/>
    <x v="0"/>
    <s v="Efectivo"/>
    <x v="0"/>
    <x v="1"/>
    <n v="0"/>
    <x v="1"/>
    <s v="Happy Hour"/>
    <x v="4"/>
    <x v="2"/>
    <x v="3"/>
    <n v="2.9"/>
    <x v="3"/>
    <n v="50"/>
    <n v="46"/>
  </r>
  <r>
    <s v="VTA02386"/>
    <x v="97"/>
    <n v="8"/>
    <x v="6"/>
    <x v="6"/>
    <x v="3"/>
    <x v="3"/>
    <x v="582"/>
    <s v="San Lorenzo 25, Nueva Córdoba"/>
    <x v="0"/>
    <x v="31"/>
    <x v="9"/>
    <s v="Tall"/>
    <x v="1"/>
    <x v="3"/>
    <n v="1223.8"/>
    <x v="0"/>
    <n v="6119"/>
    <s v="Delivery"/>
    <x v="1"/>
    <x v="2"/>
    <s v="App"/>
    <x v="2"/>
    <x v="1"/>
    <n v="0"/>
    <x v="2"/>
    <s v="Ninguna"/>
    <x v="3"/>
    <x v="1"/>
    <x v="1"/>
    <n v="8.3000000000000007"/>
    <x v="4"/>
    <n v="46"/>
    <n v="41"/>
  </r>
  <r>
    <s v="VTA02442"/>
    <x v="97"/>
    <n v="8"/>
    <x v="6"/>
    <x v="6"/>
    <x v="3"/>
    <x v="3"/>
    <x v="388"/>
    <s v="Avenida Colón 608"/>
    <x v="2"/>
    <x v="26"/>
    <x v="9"/>
    <s v="Grande"/>
    <x v="3"/>
    <x v="2"/>
    <n v="1585.04"/>
    <x v="0"/>
    <n v="1585.04"/>
    <s v="Take Away"/>
    <x v="0"/>
    <x v="1"/>
    <s v="Efectivo"/>
    <x v="0"/>
    <x v="1"/>
    <n v="0"/>
    <x v="1"/>
    <s v="Happy Hour"/>
    <x v="3"/>
    <x v="0"/>
    <x v="0"/>
    <n v="14.1"/>
    <x v="0"/>
    <n v="47"/>
    <n v="46"/>
  </r>
  <r>
    <s v="VTA02521"/>
    <x v="97"/>
    <n v="8"/>
    <x v="6"/>
    <x v="6"/>
    <x v="3"/>
    <x v="3"/>
    <x v="194"/>
    <s v="Avenida Colón 608"/>
    <x v="2"/>
    <x v="15"/>
    <x v="10"/>
    <s v=""/>
    <x v="0"/>
    <x v="1"/>
    <n v="1951.18"/>
    <x v="0"/>
    <n v="7804.72"/>
    <s v="Delivery"/>
    <x v="1"/>
    <x v="2"/>
    <s v="App"/>
    <x v="2"/>
    <x v="1"/>
    <n v="0"/>
    <x v="3"/>
    <s v="Combo"/>
    <x v="3"/>
    <x v="2"/>
    <x v="3"/>
    <n v="3.8"/>
    <x v="1"/>
    <n v="29"/>
    <n v="25"/>
  </r>
  <r>
    <s v="VTA02619"/>
    <x v="97"/>
    <n v="8"/>
    <x v="6"/>
    <x v="6"/>
    <x v="3"/>
    <x v="3"/>
    <x v="484"/>
    <s v="Calle San Lorenzo 47"/>
    <x v="1"/>
    <x v="3"/>
    <x v="3"/>
    <s v=""/>
    <x v="0"/>
    <x v="0"/>
    <n v="1393.66"/>
    <x v="0"/>
    <n v="4180.9799999999996"/>
    <s v="Delivery"/>
    <x v="0"/>
    <x v="2"/>
    <s v="Efectivo"/>
    <x v="0"/>
    <x v="0"/>
    <n v="15"/>
    <x v="1"/>
    <s v="Happy Hour"/>
    <x v="5"/>
    <x v="1"/>
    <x v="2"/>
    <n v="11"/>
    <x v="1"/>
    <n v="46"/>
    <n v="43"/>
  </r>
  <r>
    <s v="VTA02667"/>
    <x v="97"/>
    <n v="8"/>
    <x v="6"/>
    <x v="6"/>
    <x v="3"/>
    <x v="3"/>
    <x v="815"/>
    <s v="San Lorenzo 25, Nueva Córdoba"/>
    <x v="0"/>
    <x v="14"/>
    <x v="6"/>
    <s v=""/>
    <x v="0"/>
    <x v="4"/>
    <n v="3457.75"/>
    <x v="3"/>
    <n v="6915.5"/>
    <s v="En tienda"/>
    <x v="1"/>
    <x v="0"/>
    <s v="Tarjeta"/>
    <x v="1"/>
    <x v="0"/>
    <n v="10"/>
    <x v="0"/>
    <s v="2x1"/>
    <x v="2"/>
    <x v="1"/>
    <x v="0"/>
    <n v="13.5"/>
    <x v="0"/>
    <n v="50"/>
    <n v="48"/>
  </r>
  <r>
    <s v="VTA02728"/>
    <x v="97"/>
    <n v="8"/>
    <x v="6"/>
    <x v="6"/>
    <x v="3"/>
    <x v="3"/>
    <x v="668"/>
    <s v="Calle San Lorenzo 47"/>
    <x v="1"/>
    <x v="30"/>
    <x v="9"/>
    <s v="Venti"/>
    <x v="4"/>
    <x v="4"/>
    <n v="1587.91"/>
    <x v="0"/>
    <n v="3175.82"/>
    <s v="En tienda"/>
    <x v="0"/>
    <x v="0"/>
    <s v="App"/>
    <x v="2"/>
    <x v="1"/>
    <n v="0"/>
    <x v="2"/>
    <s v="Ninguna"/>
    <x v="4"/>
    <x v="0"/>
    <x v="2"/>
    <n v="10.8"/>
    <x v="0"/>
    <n v="25"/>
    <n v="23"/>
  </r>
  <r>
    <s v="VTA02819"/>
    <x v="97"/>
    <n v="8"/>
    <x v="6"/>
    <x v="6"/>
    <x v="3"/>
    <x v="3"/>
    <x v="364"/>
    <s v="San Lorenzo 25, Nueva Córdoba"/>
    <x v="0"/>
    <x v="21"/>
    <x v="1"/>
    <s v=""/>
    <x v="0"/>
    <x v="1"/>
    <n v="932.06"/>
    <x v="1"/>
    <n v="3728.24"/>
    <s v="Delivery"/>
    <x v="0"/>
    <x v="2"/>
    <s v="Efectivo"/>
    <x v="0"/>
    <x v="0"/>
    <n v="0"/>
    <x v="2"/>
    <s v="Ninguna"/>
    <x v="0"/>
    <x v="2"/>
    <x v="1"/>
    <n v="5.8"/>
    <x v="4"/>
    <n v="43"/>
    <n v="39"/>
  </r>
  <r>
    <s v="VTA02846"/>
    <x v="97"/>
    <n v="8"/>
    <x v="6"/>
    <x v="6"/>
    <x v="3"/>
    <x v="3"/>
    <x v="451"/>
    <s v="San Lorenzo 25, Nueva Córdoba"/>
    <x v="0"/>
    <x v="15"/>
    <x v="10"/>
    <s v=""/>
    <x v="0"/>
    <x v="3"/>
    <n v="1667.59"/>
    <x v="0"/>
    <n v="8337.9500000000007"/>
    <s v="En tienda"/>
    <x v="1"/>
    <x v="0"/>
    <s v="Efectivo"/>
    <x v="0"/>
    <x v="0"/>
    <n v="10"/>
    <x v="3"/>
    <s v="Combo"/>
    <x v="3"/>
    <x v="0"/>
    <x v="3"/>
    <n v="3.2"/>
    <x v="1"/>
    <n v="46"/>
    <n v="41"/>
  </r>
  <r>
    <s v="VTA03228"/>
    <x v="97"/>
    <n v="8"/>
    <x v="6"/>
    <x v="6"/>
    <x v="3"/>
    <x v="3"/>
    <x v="538"/>
    <s v="Calle San Lorenzo 47"/>
    <x v="1"/>
    <x v="5"/>
    <x v="4"/>
    <s v="Grande"/>
    <x v="3"/>
    <x v="1"/>
    <n v="1532.19"/>
    <x v="0"/>
    <n v="6128.76"/>
    <s v="En tienda"/>
    <x v="1"/>
    <x v="0"/>
    <s v="Efectivo"/>
    <x v="0"/>
    <x v="0"/>
    <n v="15"/>
    <x v="3"/>
    <s v="Combo"/>
    <x v="3"/>
    <x v="0"/>
    <x v="0"/>
    <n v="14.5"/>
    <x v="0"/>
    <n v="44"/>
    <n v="40"/>
  </r>
  <r>
    <s v="VTA03375"/>
    <x v="97"/>
    <n v="8"/>
    <x v="6"/>
    <x v="6"/>
    <x v="3"/>
    <x v="3"/>
    <x v="708"/>
    <s v="San Lorenzo 25, Nueva Córdoba"/>
    <x v="0"/>
    <x v="23"/>
    <x v="10"/>
    <s v=""/>
    <x v="0"/>
    <x v="4"/>
    <n v="1840.56"/>
    <x v="0"/>
    <n v="3681.12"/>
    <s v="Take Away"/>
    <x v="0"/>
    <x v="1"/>
    <s v="Efectivo"/>
    <x v="0"/>
    <x v="1"/>
    <n v="0"/>
    <x v="1"/>
    <s v="Happy Hour"/>
    <x v="0"/>
    <x v="0"/>
    <x v="2"/>
    <n v="11.8"/>
    <x v="1"/>
    <n v="36"/>
    <n v="34"/>
  </r>
  <r>
    <s v="VTA03505"/>
    <x v="97"/>
    <n v="8"/>
    <x v="6"/>
    <x v="6"/>
    <x v="3"/>
    <x v="3"/>
    <x v="197"/>
    <s v="San Lorenzo 25, Nueva Córdoba"/>
    <x v="0"/>
    <x v="14"/>
    <x v="6"/>
    <s v=""/>
    <x v="0"/>
    <x v="2"/>
    <n v="2798.59"/>
    <x v="2"/>
    <n v="2798.59"/>
    <s v="Take Away"/>
    <x v="0"/>
    <x v="1"/>
    <s v="App"/>
    <x v="2"/>
    <x v="0"/>
    <n v="0"/>
    <x v="2"/>
    <s v="Ninguna"/>
    <x v="2"/>
    <x v="2"/>
    <x v="0"/>
    <n v="13.3"/>
    <x v="3"/>
    <n v="22"/>
    <n v="21"/>
  </r>
  <r>
    <s v="VTA03658"/>
    <x v="97"/>
    <n v="8"/>
    <x v="6"/>
    <x v="6"/>
    <x v="3"/>
    <x v="3"/>
    <x v="477"/>
    <s v="Calle San Lorenzo 47"/>
    <x v="1"/>
    <x v="1"/>
    <x v="1"/>
    <s v=""/>
    <x v="0"/>
    <x v="1"/>
    <n v="966.59"/>
    <x v="1"/>
    <n v="3866.36"/>
    <s v="En tienda"/>
    <x v="0"/>
    <x v="0"/>
    <s v="App"/>
    <x v="2"/>
    <x v="0"/>
    <n v="15"/>
    <x v="1"/>
    <s v="Happy Hour"/>
    <x v="3"/>
    <x v="0"/>
    <x v="1"/>
    <n v="9"/>
    <x v="2"/>
    <n v="32"/>
    <n v="28"/>
  </r>
  <r>
    <s v="VTA03700"/>
    <x v="97"/>
    <n v="8"/>
    <x v="6"/>
    <x v="6"/>
    <x v="3"/>
    <x v="3"/>
    <x v="2"/>
    <s v="San Lorenzo 25, Nueva Córdoba"/>
    <x v="0"/>
    <x v="4"/>
    <x v="2"/>
    <s v=""/>
    <x v="0"/>
    <x v="4"/>
    <n v="1487.39"/>
    <x v="0"/>
    <n v="2974.78"/>
    <s v="En tienda"/>
    <x v="0"/>
    <x v="0"/>
    <s v="App"/>
    <x v="2"/>
    <x v="1"/>
    <n v="0"/>
    <x v="3"/>
    <s v="Combo"/>
    <x v="3"/>
    <x v="1"/>
    <x v="3"/>
    <n v="2.4"/>
    <x v="0"/>
    <n v="19"/>
    <n v="17"/>
  </r>
  <r>
    <s v="VTA03706"/>
    <x v="97"/>
    <n v="8"/>
    <x v="6"/>
    <x v="6"/>
    <x v="3"/>
    <x v="3"/>
    <x v="145"/>
    <s v="San Lorenzo 25, Nueva Córdoba"/>
    <x v="0"/>
    <x v="8"/>
    <x v="0"/>
    <s v=""/>
    <x v="0"/>
    <x v="0"/>
    <n v="1395.55"/>
    <x v="0"/>
    <n v="4186.6499999999996"/>
    <s v="Take Away"/>
    <x v="0"/>
    <x v="1"/>
    <s v="App"/>
    <x v="2"/>
    <x v="1"/>
    <n v="0"/>
    <x v="3"/>
    <s v="Combo"/>
    <x v="4"/>
    <x v="0"/>
    <x v="3"/>
    <n v="4.9000000000000004"/>
    <x v="3"/>
    <n v="11"/>
    <n v="8"/>
  </r>
  <r>
    <s v="VTA03741"/>
    <x v="97"/>
    <n v="8"/>
    <x v="6"/>
    <x v="6"/>
    <x v="3"/>
    <x v="3"/>
    <x v="408"/>
    <s v="San Lorenzo 25, Nueva Córdoba"/>
    <x v="0"/>
    <x v="9"/>
    <x v="7"/>
    <s v=""/>
    <x v="0"/>
    <x v="3"/>
    <n v="2267.4499999999998"/>
    <x v="2"/>
    <n v="11337.25"/>
    <s v="Delivery"/>
    <x v="2"/>
    <x v="2"/>
    <s v="Efectivo"/>
    <x v="0"/>
    <x v="1"/>
    <n v="0"/>
    <x v="3"/>
    <s v="Combo"/>
    <x v="4"/>
    <x v="1"/>
    <x v="0"/>
    <n v="14.8"/>
    <x v="0"/>
    <n v="10"/>
    <n v="5"/>
  </r>
  <r>
    <s v="VTA03807"/>
    <x v="97"/>
    <n v="8"/>
    <x v="6"/>
    <x v="6"/>
    <x v="3"/>
    <x v="3"/>
    <x v="516"/>
    <s v="Avenida Colón 608"/>
    <x v="2"/>
    <x v="14"/>
    <x v="6"/>
    <s v=""/>
    <x v="0"/>
    <x v="1"/>
    <n v="2658.13"/>
    <x v="2"/>
    <n v="10632.52"/>
    <s v="Delivery"/>
    <x v="2"/>
    <x v="2"/>
    <s v="Efectivo"/>
    <x v="0"/>
    <x v="0"/>
    <n v="0"/>
    <x v="0"/>
    <s v="2x1"/>
    <x v="0"/>
    <x v="1"/>
    <x v="2"/>
    <n v="12.4"/>
    <x v="4"/>
    <n v="20"/>
    <n v="16"/>
  </r>
  <r>
    <s v="VTA03883"/>
    <x v="97"/>
    <n v="8"/>
    <x v="6"/>
    <x v="6"/>
    <x v="3"/>
    <x v="3"/>
    <x v="799"/>
    <s v="Córdoba Shopping"/>
    <x v="3"/>
    <x v="7"/>
    <x v="6"/>
    <s v=""/>
    <x v="0"/>
    <x v="2"/>
    <n v="2632.56"/>
    <x v="2"/>
    <n v="2632.56"/>
    <s v="En tienda"/>
    <x v="0"/>
    <x v="0"/>
    <s v="Tarjeta"/>
    <x v="1"/>
    <x v="0"/>
    <n v="0"/>
    <x v="1"/>
    <s v="Happy Hour"/>
    <x v="5"/>
    <x v="1"/>
    <x v="0"/>
    <n v="14.9"/>
    <x v="1"/>
    <n v="12"/>
    <n v="11"/>
  </r>
  <r>
    <s v="VTA03919"/>
    <x v="97"/>
    <n v="8"/>
    <x v="6"/>
    <x v="6"/>
    <x v="3"/>
    <x v="3"/>
    <x v="599"/>
    <s v="San Lorenzo 25, Nueva Córdoba"/>
    <x v="0"/>
    <x v="6"/>
    <x v="5"/>
    <s v=""/>
    <x v="0"/>
    <x v="0"/>
    <n v="2069.04"/>
    <x v="2"/>
    <n v="6207.12"/>
    <s v="En tienda"/>
    <x v="1"/>
    <x v="0"/>
    <s v="App"/>
    <x v="2"/>
    <x v="1"/>
    <n v="0"/>
    <x v="2"/>
    <s v="Ninguna"/>
    <x v="5"/>
    <x v="0"/>
    <x v="3"/>
    <n v="4.5999999999999996"/>
    <x v="1"/>
    <n v="13"/>
    <n v="10"/>
  </r>
  <r>
    <s v="VTA03923"/>
    <x v="97"/>
    <n v="8"/>
    <x v="6"/>
    <x v="6"/>
    <x v="3"/>
    <x v="3"/>
    <x v="680"/>
    <s v="Calle San Lorenzo 47"/>
    <x v="1"/>
    <x v="6"/>
    <x v="5"/>
    <s v=""/>
    <x v="0"/>
    <x v="1"/>
    <n v="1719.65"/>
    <x v="0"/>
    <n v="6878.6"/>
    <s v="Take Away"/>
    <x v="1"/>
    <x v="1"/>
    <s v="Tarjeta"/>
    <x v="1"/>
    <x v="0"/>
    <n v="10"/>
    <x v="1"/>
    <s v="Happy Hour"/>
    <x v="0"/>
    <x v="1"/>
    <x v="3"/>
    <n v="2.4"/>
    <x v="0"/>
    <n v="10"/>
    <n v="6"/>
  </r>
  <r>
    <s v="VTA03959"/>
    <x v="97"/>
    <n v="8"/>
    <x v="6"/>
    <x v="6"/>
    <x v="3"/>
    <x v="3"/>
    <x v="478"/>
    <s v="Calle San Lorenzo 47"/>
    <x v="1"/>
    <x v="18"/>
    <x v="9"/>
    <s v="Venti"/>
    <x v="4"/>
    <x v="2"/>
    <n v="1640.82"/>
    <x v="0"/>
    <n v="1640.82"/>
    <s v="En tienda"/>
    <x v="0"/>
    <x v="0"/>
    <s v="Tarjeta"/>
    <x v="1"/>
    <x v="0"/>
    <n v="0"/>
    <x v="3"/>
    <s v="Combo"/>
    <x v="2"/>
    <x v="0"/>
    <x v="1"/>
    <n v="5.9"/>
    <x v="1"/>
    <n v="17"/>
    <n v="16"/>
  </r>
  <r>
    <s v="VTA03977"/>
    <x v="97"/>
    <n v="8"/>
    <x v="6"/>
    <x v="6"/>
    <x v="3"/>
    <x v="3"/>
    <x v="86"/>
    <s v="Calle San Lorenzo 47"/>
    <x v="1"/>
    <x v="6"/>
    <x v="5"/>
    <s v=""/>
    <x v="0"/>
    <x v="3"/>
    <n v="2145.5500000000002"/>
    <x v="2"/>
    <n v="10727.75"/>
    <s v="Delivery"/>
    <x v="2"/>
    <x v="2"/>
    <s v="App"/>
    <x v="2"/>
    <x v="1"/>
    <n v="0"/>
    <x v="2"/>
    <s v="Ninguna"/>
    <x v="3"/>
    <x v="0"/>
    <x v="0"/>
    <n v="14.6"/>
    <x v="3"/>
    <n v="46"/>
    <n v="41"/>
  </r>
  <r>
    <s v="VTA04020"/>
    <x v="97"/>
    <n v="8"/>
    <x v="6"/>
    <x v="6"/>
    <x v="3"/>
    <x v="3"/>
    <x v="225"/>
    <s v="Córdoba Shopping"/>
    <x v="3"/>
    <x v="6"/>
    <x v="5"/>
    <s v=""/>
    <x v="0"/>
    <x v="1"/>
    <n v="1708.97"/>
    <x v="0"/>
    <n v="6835.88"/>
    <s v="Take Away"/>
    <x v="1"/>
    <x v="1"/>
    <s v="Efectivo"/>
    <x v="0"/>
    <x v="1"/>
    <n v="0"/>
    <x v="1"/>
    <s v="Happy Hour"/>
    <x v="2"/>
    <x v="0"/>
    <x v="0"/>
    <n v="13.6"/>
    <x v="1"/>
    <n v="25"/>
    <n v="21"/>
  </r>
  <r>
    <s v="VTA04236"/>
    <x v="97"/>
    <n v="8"/>
    <x v="6"/>
    <x v="6"/>
    <x v="3"/>
    <x v="3"/>
    <x v="641"/>
    <s v="Calle San Lorenzo 47"/>
    <x v="1"/>
    <x v="10"/>
    <x v="8"/>
    <s v="Grande"/>
    <x v="3"/>
    <x v="0"/>
    <n v="1810.39"/>
    <x v="0"/>
    <n v="5431.17"/>
    <s v="Take Away"/>
    <x v="1"/>
    <x v="1"/>
    <s v="Tarjeta"/>
    <x v="1"/>
    <x v="1"/>
    <n v="0"/>
    <x v="0"/>
    <s v="2x1"/>
    <x v="5"/>
    <x v="0"/>
    <x v="0"/>
    <n v="14.6"/>
    <x v="1"/>
    <n v="46"/>
    <n v="43"/>
  </r>
  <r>
    <s v="VTA04310"/>
    <x v="97"/>
    <n v="8"/>
    <x v="6"/>
    <x v="6"/>
    <x v="3"/>
    <x v="3"/>
    <x v="645"/>
    <s v="Córdoba Shopping"/>
    <x v="3"/>
    <x v="12"/>
    <x v="4"/>
    <s v="Grande"/>
    <x v="3"/>
    <x v="3"/>
    <n v="1302.46"/>
    <x v="0"/>
    <n v="6512.3"/>
    <s v="Take Away"/>
    <x v="1"/>
    <x v="1"/>
    <s v="App"/>
    <x v="2"/>
    <x v="0"/>
    <n v="15"/>
    <x v="3"/>
    <s v="Combo"/>
    <x v="4"/>
    <x v="0"/>
    <x v="3"/>
    <n v="4.5999999999999996"/>
    <x v="3"/>
    <n v="25"/>
    <n v="20"/>
  </r>
  <r>
    <s v="VTA04467"/>
    <x v="97"/>
    <n v="8"/>
    <x v="6"/>
    <x v="6"/>
    <x v="3"/>
    <x v="3"/>
    <x v="155"/>
    <s v="Córdoba Shopping"/>
    <x v="3"/>
    <x v="6"/>
    <x v="5"/>
    <s v=""/>
    <x v="0"/>
    <x v="2"/>
    <n v="1960.7"/>
    <x v="0"/>
    <n v="1960.7"/>
    <s v="En tienda"/>
    <x v="0"/>
    <x v="0"/>
    <s v="Efectivo"/>
    <x v="0"/>
    <x v="0"/>
    <n v="10"/>
    <x v="2"/>
    <s v="Ninguna"/>
    <x v="4"/>
    <x v="2"/>
    <x v="0"/>
    <n v="13.2"/>
    <x v="4"/>
    <n v="44"/>
    <n v="43"/>
  </r>
  <r>
    <s v="VTA04526"/>
    <x v="97"/>
    <n v="8"/>
    <x v="6"/>
    <x v="6"/>
    <x v="3"/>
    <x v="3"/>
    <x v="678"/>
    <s v="Córdoba Shopping"/>
    <x v="3"/>
    <x v="10"/>
    <x v="8"/>
    <s v="Tall"/>
    <x v="1"/>
    <x v="2"/>
    <n v="1911.47"/>
    <x v="0"/>
    <n v="1911.47"/>
    <s v="Take Away"/>
    <x v="0"/>
    <x v="1"/>
    <s v="App"/>
    <x v="2"/>
    <x v="1"/>
    <n v="0"/>
    <x v="3"/>
    <s v="Combo"/>
    <x v="3"/>
    <x v="1"/>
    <x v="2"/>
    <n v="12.1"/>
    <x v="2"/>
    <n v="15"/>
    <n v="14"/>
  </r>
  <r>
    <s v="VTA04541"/>
    <x v="97"/>
    <n v="8"/>
    <x v="6"/>
    <x v="6"/>
    <x v="3"/>
    <x v="3"/>
    <x v="188"/>
    <s v="San Lorenzo 25, Nueva Córdoba"/>
    <x v="0"/>
    <x v="0"/>
    <x v="0"/>
    <s v=""/>
    <x v="0"/>
    <x v="0"/>
    <n v="1319.33"/>
    <x v="0"/>
    <n v="3957.99"/>
    <s v="Take Away"/>
    <x v="0"/>
    <x v="1"/>
    <s v="App"/>
    <x v="2"/>
    <x v="1"/>
    <n v="0"/>
    <x v="3"/>
    <s v="Combo"/>
    <x v="0"/>
    <x v="1"/>
    <x v="0"/>
    <n v="14"/>
    <x v="1"/>
    <n v="23"/>
    <n v="20"/>
  </r>
  <r>
    <s v="VTA04883"/>
    <x v="97"/>
    <n v="8"/>
    <x v="6"/>
    <x v="6"/>
    <x v="3"/>
    <x v="3"/>
    <x v="235"/>
    <s v="Avenida Colón 608"/>
    <x v="2"/>
    <x v="8"/>
    <x v="0"/>
    <s v=""/>
    <x v="0"/>
    <x v="4"/>
    <n v="1330.92"/>
    <x v="0"/>
    <n v="2661.84"/>
    <s v="En tienda"/>
    <x v="0"/>
    <x v="0"/>
    <s v="Efectivo"/>
    <x v="0"/>
    <x v="1"/>
    <n v="0"/>
    <x v="3"/>
    <s v="Combo"/>
    <x v="5"/>
    <x v="0"/>
    <x v="2"/>
    <n v="12.8"/>
    <x v="4"/>
    <n v="23"/>
    <n v="21"/>
  </r>
  <r>
    <s v="VTA04900"/>
    <x v="97"/>
    <n v="8"/>
    <x v="6"/>
    <x v="6"/>
    <x v="3"/>
    <x v="3"/>
    <x v="755"/>
    <s v="Calle San Lorenzo 47"/>
    <x v="1"/>
    <x v="29"/>
    <x v="9"/>
    <s v="Pequeño"/>
    <x v="2"/>
    <x v="4"/>
    <n v="1266.76"/>
    <x v="0"/>
    <n v="2533.52"/>
    <s v="Delivery"/>
    <x v="0"/>
    <x v="2"/>
    <s v="App"/>
    <x v="2"/>
    <x v="1"/>
    <n v="0"/>
    <x v="3"/>
    <s v="Combo"/>
    <x v="3"/>
    <x v="2"/>
    <x v="2"/>
    <n v="11.1"/>
    <x v="0"/>
    <n v="43"/>
    <n v="41"/>
  </r>
  <r>
    <s v="VTA00447"/>
    <x v="98"/>
    <n v="9"/>
    <x v="0"/>
    <x v="0"/>
    <x v="3"/>
    <x v="3"/>
    <x v="257"/>
    <s v="Córdoba Shopping"/>
    <x v="3"/>
    <x v="8"/>
    <x v="0"/>
    <s v=""/>
    <x v="0"/>
    <x v="3"/>
    <n v="1031.3499999999999"/>
    <x v="0"/>
    <n v="5156.75"/>
    <s v="Delivery"/>
    <x v="1"/>
    <x v="2"/>
    <s v="Tarjeta"/>
    <x v="1"/>
    <x v="0"/>
    <n v="15"/>
    <x v="1"/>
    <s v="Happy Hour"/>
    <x v="4"/>
    <x v="2"/>
    <x v="3"/>
    <n v="3.7"/>
    <x v="0"/>
    <n v="44"/>
    <n v="39"/>
  </r>
  <r>
    <s v="VTA00566"/>
    <x v="98"/>
    <n v="9"/>
    <x v="0"/>
    <x v="0"/>
    <x v="3"/>
    <x v="3"/>
    <x v="743"/>
    <s v="Avenida Colón 608"/>
    <x v="2"/>
    <x v="26"/>
    <x v="9"/>
    <s v="Tall"/>
    <x v="1"/>
    <x v="4"/>
    <n v="1584.12"/>
    <x v="0"/>
    <n v="3168.24"/>
    <s v="Delivery"/>
    <x v="0"/>
    <x v="2"/>
    <s v="App"/>
    <x v="2"/>
    <x v="1"/>
    <n v="0"/>
    <x v="2"/>
    <s v="Ninguna"/>
    <x v="2"/>
    <x v="1"/>
    <x v="1"/>
    <n v="9.1"/>
    <x v="4"/>
    <n v="43"/>
    <n v="41"/>
  </r>
  <r>
    <s v="VTA00663"/>
    <x v="98"/>
    <n v="9"/>
    <x v="0"/>
    <x v="0"/>
    <x v="3"/>
    <x v="3"/>
    <x v="584"/>
    <s v="Calle San Lorenzo 47"/>
    <x v="1"/>
    <x v="31"/>
    <x v="9"/>
    <s v="Tall"/>
    <x v="1"/>
    <x v="2"/>
    <n v="1665.33"/>
    <x v="0"/>
    <n v="1665.33"/>
    <s v="Take Away"/>
    <x v="0"/>
    <x v="1"/>
    <s v="Efectivo"/>
    <x v="0"/>
    <x v="1"/>
    <n v="0"/>
    <x v="3"/>
    <s v="Combo"/>
    <x v="1"/>
    <x v="1"/>
    <x v="3"/>
    <n v="3.5"/>
    <x v="4"/>
    <n v="17"/>
    <n v="16"/>
  </r>
  <r>
    <s v="VTA00671"/>
    <x v="98"/>
    <n v="9"/>
    <x v="0"/>
    <x v="0"/>
    <x v="3"/>
    <x v="3"/>
    <x v="35"/>
    <s v="San Lorenzo 25, Nueva Córdoba"/>
    <x v="0"/>
    <x v="15"/>
    <x v="10"/>
    <s v=""/>
    <x v="0"/>
    <x v="2"/>
    <n v="1955.86"/>
    <x v="0"/>
    <n v="1955.86"/>
    <s v="Take Away"/>
    <x v="0"/>
    <x v="1"/>
    <s v="Efectivo"/>
    <x v="0"/>
    <x v="0"/>
    <n v="0"/>
    <x v="0"/>
    <s v="2x1"/>
    <x v="4"/>
    <x v="2"/>
    <x v="1"/>
    <n v="6.1"/>
    <x v="0"/>
    <n v="10"/>
    <n v="9"/>
  </r>
  <r>
    <s v="VTA00888"/>
    <x v="98"/>
    <n v="9"/>
    <x v="0"/>
    <x v="0"/>
    <x v="3"/>
    <x v="3"/>
    <x v="452"/>
    <s v="San Lorenzo 25, Nueva Córdoba"/>
    <x v="0"/>
    <x v="1"/>
    <x v="1"/>
    <s v=""/>
    <x v="0"/>
    <x v="0"/>
    <n v="1014.63"/>
    <x v="0"/>
    <n v="3043.89"/>
    <s v="En tienda"/>
    <x v="0"/>
    <x v="0"/>
    <s v="Tarjeta"/>
    <x v="1"/>
    <x v="0"/>
    <n v="15"/>
    <x v="2"/>
    <s v="Ninguna"/>
    <x v="0"/>
    <x v="1"/>
    <x v="3"/>
    <n v="4.7"/>
    <x v="2"/>
    <n v="43"/>
    <n v="40"/>
  </r>
  <r>
    <s v="VTA01155"/>
    <x v="98"/>
    <n v="9"/>
    <x v="0"/>
    <x v="0"/>
    <x v="3"/>
    <x v="3"/>
    <x v="3"/>
    <s v="Córdoba Shopping"/>
    <x v="3"/>
    <x v="6"/>
    <x v="5"/>
    <s v=""/>
    <x v="0"/>
    <x v="1"/>
    <n v="2049.0500000000002"/>
    <x v="2"/>
    <n v="8196.2000000000007"/>
    <s v="En tienda"/>
    <x v="1"/>
    <x v="0"/>
    <s v="Efectivo"/>
    <x v="0"/>
    <x v="0"/>
    <n v="0"/>
    <x v="1"/>
    <s v="Happy Hour"/>
    <x v="1"/>
    <x v="0"/>
    <x v="3"/>
    <n v="2.4"/>
    <x v="0"/>
    <n v="22"/>
    <n v="18"/>
  </r>
  <r>
    <s v="VTA01180"/>
    <x v="98"/>
    <n v="9"/>
    <x v="0"/>
    <x v="0"/>
    <x v="3"/>
    <x v="3"/>
    <x v="117"/>
    <s v="Calle San Lorenzo 47"/>
    <x v="1"/>
    <x v="19"/>
    <x v="7"/>
    <s v=""/>
    <x v="0"/>
    <x v="3"/>
    <n v="2276.2800000000002"/>
    <x v="2"/>
    <n v="11381.4"/>
    <s v="Delivery"/>
    <x v="2"/>
    <x v="2"/>
    <s v="Tarjeta"/>
    <x v="1"/>
    <x v="0"/>
    <n v="0"/>
    <x v="2"/>
    <s v="Ninguna"/>
    <x v="2"/>
    <x v="1"/>
    <x v="3"/>
    <n v="4.7"/>
    <x v="3"/>
    <n v="29"/>
    <n v="24"/>
  </r>
  <r>
    <s v="VTA01367"/>
    <x v="98"/>
    <n v="9"/>
    <x v="0"/>
    <x v="0"/>
    <x v="3"/>
    <x v="3"/>
    <x v="650"/>
    <s v="San Lorenzo 25, Nueva Córdoba"/>
    <x v="0"/>
    <x v="1"/>
    <x v="1"/>
    <s v=""/>
    <x v="0"/>
    <x v="4"/>
    <n v="1021.12"/>
    <x v="0"/>
    <n v="2042.24"/>
    <s v="En tienda"/>
    <x v="0"/>
    <x v="0"/>
    <s v="Efectivo"/>
    <x v="0"/>
    <x v="1"/>
    <n v="0"/>
    <x v="3"/>
    <s v="Combo"/>
    <x v="2"/>
    <x v="1"/>
    <x v="1"/>
    <n v="9.6999999999999993"/>
    <x v="2"/>
    <n v="45"/>
    <n v="43"/>
  </r>
  <r>
    <s v="VTA01738"/>
    <x v="98"/>
    <n v="9"/>
    <x v="0"/>
    <x v="0"/>
    <x v="3"/>
    <x v="3"/>
    <x v="627"/>
    <s v="Calle San Lorenzo 47"/>
    <x v="1"/>
    <x v="23"/>
    <x v="10"/>
    <s v=""/>
    <x v="0"/>
    <x v="2"/>
    <n v="1973.45"/>
    <x v="0"/>
    <n v="1973.45"/>
    <s v="En tienda"/>
    <x v="0"/>
    <x v="0"/>
    <s v="App"/>
    <x v="2"/>
    <x v="1"/>
    <n v="0"/>
    <x v="3"/>
    <s v="Combo"/>
    <x v="1"/>
    <x v="2"/>
    <x v="0"/>
    <n v="13.7"/>
    <x v="3"/>
    <n v="14"/>
    <n v="13"/>
  </r>
  <r>
    <s v="VTA01815"/>
    <x v="98"/>
    <n v="9"/>
    <x v="0"/>
    <x v="0"/>
    <x v="3"/>
    <x v="3"/>
    <x v="640"/>
    <s v="Avenida Colón 608"/>
    <x v="2"/>
    <x v="7"/>
    <x v="6"/>
    <s v=""/>
    <x v="0"/>
    <x v="0"/>
    <n v="2777.27"/>
    <x v="2"/>
    <n v="8331.81"/>
    <s v="En tienda"/>
    <x v="1"/>
    <x v="0"/>
    <s v="Efectivo"/>
    <x v="0"/>
    <x v="1"/>
    <n v="0"/>
    <x v="2"/>
    <s v="Ninguna"/>
    <x v="3"/>
    <x v="2"/>
    <x v="1"/>
    <n v="6.5"/>
    <x v="1"/>
    <n v="43"/>
    <n v="40"/>
  </r>
  <r>
    <s v="VTA01908"/>
    <x v="98"/>
    <n v="9"/>
    <x v="0"/>
    <x v="0"/>
    <x v="3"/>
    <x v="3"/>
    <x v="57"/>
    <s v="Córdoba Shopping"/>
    <x v="3"/>
    <x v="23"/>
    <x v="10"/>
    <s v=""/>
    <x v="0"/>
    <x v="0"/>
    <n v="1868.46"/>
    <x v="0"/>
    <n v="5605.38"/>
    <s v="En tienda"/>
    <x v="1"/>
    <x v="0"/>
    <s v="App"/>
    <x v="2"/>
    <x v="1"/>
    <n v="0"/>
    <x v="2"/>
    <s v="Ninguna"/>
    <x v="2"/>
    <x v="0"/>
    <x v="3"/>
    <n v="3.5"/>
    <x v="2"/>
    <n v="32"/>
    <n v="29"/>
  </r>
  <r>
    <s v="VTA01919"/>
    <x v="98"/>
    <n v="9"/>
    <x v="0"/>
    <x v="0"/>
    <x v="3"/>
    <x v="3"/>
    <x v="84"/>
    <s v="Calle San Lorenzo 47"/>
    <x v="1"/>
    <x v="23"/>
    <x v="10"/>
    <s v=""/>
    <x v="0"/>
    <x v="3"/>
    <n v="1676.46"/>
    <x v="0"/>
    <n v="8382.2999999999993"/>
    <s v="Take Away"/>
    <x v="1"/>
    <x v="1"/>
    <s v="Tarjeta"/>
    <x v="1"/>
    <x v="1"/>
    <n v="0"/>
    <x v="3"/>
    <s v="Combo"/>
    <x v="2"/>
    <x v="0"/>
    <x v="2"/>
    <n v="10.9"/>
    <x v="3"/>
    <n v="47"/>
    <n v="42"/>
  </r>
  <r>
    <s v="VTA01955"/>
    <x v="98"/>
    <n v="9"/>
    <x v="0"/>
    <x v="0"/>
    <x v="3"/>
    <x v="3"/>
    <x v="196"/>
    <s v="Córdoba Shopping"/>
    <x v="3"/>
    <x v="23"/>
    <x v="10"/>
    <s v=""/>
    <x v="0"/>
    <x v="3"/>
    <n v="1884.06"/>
    <x v="0"/>
    <n v="9420.2999999999993"/>
    <s v="Take Away"/>
    <x v="1"/>
    <x v="1"/>
    <s v="Tarjeta"/>
    <x v="1"/>
    <x v="0"/>
    <n v="10"/>
    <x v="2"/>
    <s v="Ninguna"/>
    <x v="3"/>
    <x v="1"/>
    <x v="1"/>
    <n v="6.6"/>
    <x v="0"/>
    <n v="42"/>
    <n v="37"/>
  </r>
  <r>
    <s v="VTA02037"/>
    <x v="98"/>
    <n v="9"/>
    <x v="0"/>
    <x v="0"/>
    <x v="3"/>
    <x v="3"/>
    <x v="179"/>
    <s v="Avenida Colón 608"/>
    <x v="2"/>
    <x v="9"/>
    <x v="7"/>
    <s v=""/>
    <x v="0"/>
    <x v="3"/>
    <n v="2936.68"/>
    <x v="2"/>
    <n v="14683.4"/>
    <s v="Take Away"/>
    <x v="2"/>
    <x v="1"/>
    <s v="Efectivo"/>
    <x v="0"/>
    <x v="1"/>
    <n v="0"/>
    <x v="0"/>
    <s v="2x1"/>
    <x v="1"/>
    <x v="0"/>
    <x v="3"/>
    <n v="2.6"/>
    <x v="4"/>
    <n v="17"/>
    <n v="12"/>
  </r>
  <r>
    <s v="VTA02046"/>
    <x v="98"/>
    <n v="9"/>
    <x v="0"/>
    <x v="0"/>
    <x v="3"/>
    <x v="3"/>
    <x v="60"/>
    <s v="San Lorenzo 25, Nueva Córdoba"/>
    <x v="0"/>
    <x v="6"/>
    <x v="5"/>
    <s v=""/>
    <x v="0"/>
    <x v="4"/>
    <n v="1846.47"/>
    <x v="0"/>
    <n v="3692.94"/>
    <s v="Take Away"/>
    <x v="0"/>
    <x v="1"/>
    <s v="Tarjeta"/>
    <x v="1"/>
    <x v="0"/>
    <n v="10"/>
    <x v="1"/>
    <s v="Happy Hour"/>
    <x v="5"/>
    <x v="0"/>
    <x v="2"/>
    <n v="12.3"/>
    <x v="1"/>
    <n v="19"/>
    <n v="17"/>
  </r>
  <r>
    <s v="VTA02251"/>
    <x v="98"/>
    <n v="9"/>
    <x v="0"/>
    <x v="0"/>
    <x v="3"/>
    <x v="3"/>
    <x v="328"/>
    <s v="Avenida Colón 608"/>
    <x v="2"/>
    <x v="26"/>
    <x v="9"/>
    <s v="Pequeño"/>
    <x v="2"/>
    <x v="0"/>
    <n v="1271.1400000000001"/>
    <x v="0"/>
    <n v="3813.42"/>
    <s v="En tienda"/>
    <x v="0"/>
    <x v="0"/>
    <s v="Efectivo"/>
    <x v="0"/>
    <x v="0"/>
    <n v="0"/>
    <x v="2"/>
    <s v="Ninguna"/>
    <x v="3"/>
    <x v="0"/>
    <x v="1"/>
    <n v="8.6"/>
    <x v="4"/>
    <n v="22"/>
    <n v="19"/>
  </r>
  <r>
    <s v="VTA02262"/>
    <x v="98"/>
    <n v="9"/>
    <x v="0"/>
    <x v="0"/>
    <x v="3"/>
    <x v="3"/>
    <x v="697"/>
    <s v="San Lorenzo 25, Nueva Córdoba"/>
    <x v="0"/>
    <x v="21"/>
    <x v="1"/>
    <s v=""/>
    <x v="0"/>
    <x v="0"/>
    <n v="1012.01"/>
    <x v="0"/>
    <n v="3036.03"/>
    <s v="Delivery"/>
    <x v="0"/>
    <x v="2"/>
    <s v="App"/>
    <x v="2"/>
    <x v="1"/>
    <n v="0"/>
    <x v="0"/>
    <s v="2x1"/>
    <x v="0"/>
    <x v="0"/>
    <x v="0"/>
    <n v="14.5"/>
    <x v="1"/>
    <n v="50"/>
    <n v="47"/>
  </r>
  <r>
    <s v="VTA02302"/>
    <x v="98"/>
    <n v="9"/>
    <x v="0"/>
    <x v="0"/>
    <x v="3"/>
    <x v="3"/>
    <x v="351"/>
    <s v="San Lorenzo 25, Nueva Córdoba"/>
    <x v="0"/>
    <x v="21"/>
    <x v="1"/>
    <s v=""/>
    <x v="0"/>
    <x v="1"/>
    <n v="798.56"/>
    <x v="1"/>
    <n v="3194.24"/>
    <s v="En tienda"/>
    <x v="0"/>
    <x v="0"/>
    <s v="Tarjeta"/>
    <x v="1"/>
    <x v="1"/>
    <n v="0"/>
    <x v="0"/>
    <s v="2x1"/>
    <x v="2"/>
    <x v="2"/>
    <x v="2"/>
    <n v="12.4"/>
    <x v="2"/>
    <n v="10"/>
    <n v="6"/>
  </r>
  <r>
    <s v="VTA02457"/>
    <x v="98"/>
    <n v="9"/>
    <x v="0"/>
    <x v="0"/>
    <x v="3"/>
    <x v="3"/>
    <x v="251"/>
    <s v="Calle San Lorenzo 47"/>
    <x v="1"/>
    <x v="35"/>
    <x v="9"/>
    <s v="Grande"/>
    <x v="3"/>
    <x v="3"/>
    <n v="1418.26"/>
    <x v="0"/>
    <n v="7091.3"/>
    <s v="En tienda"/>
    <x v="1"/>
    <x v="0"/>
    <s v="App"/>
    <x v="2"/>
    <x v="0"/>
    <n v="0"/>
    <x v="1"/>
    <s v="Happy Hour"/>
    <x v="1"/>
    <x v="1"/>
    <x v="3"/>
    <n v="2.1"/>
    <x v="4"/>
    <n v="50"/>
    <n v="45"/>
  </r>
  <r>
    <s v="VTA02519"/>
    <x v="98"/>
    <n v="9"/>
    <x v="0"/>
    <x v="0"/>
    <x v="3"/>
    <x v="3"/>
    <x v="282"/>
    <s v="Avenida Colón 608"/>
    <x v="2"/>
    <x v="33"/>
    <x v="4"/>
    <s v="Venti"/>
    <x v="4"/>
    <x v="4"/>
    <n v="1691.01"/>
    <x v="0"/>
    <n v="3382.02"/>
    <s v="Delivery"/>
    <x v="0"/>
    <x v="2"/>
    <s v="App"/>
    <x v="2"/>
    <x v="0"/>
    <n v="15"/>
    <x v="3"/>
    <s v="Combo"/>
    <x v="4"/>
    <x v="1"/>
    <x v="1"/>
    <n v="8.6"/>
    <x v="3"/>
    <n v="44"/>
    <n v="42"/>
  </r>
  <r>
    <s v="VTA02605"/>
    <x v="98"/>
    <n v="9"/>
    <x v="0"/>
    <x v="0"/>
    <x v="3"/>
    <x v="3"/>
    <x v="596"/>
    <s v="Calle San Lorenzo 47"/>
    <x v="1"/>
    <x v="23"/>
    <x v="10"/>
    <s v=""/>
    <x v="0"/>
    <x v="4"/>
    <n v="1667.84"/>
    <x v="0"/>
    <n v="3335.68"/>
    <s v="En tienda"/>
    <x v="0"/>
    <x v="0"/>
    <s v="Efectivo"/>
    <x v="0"/>
    <x v="1"/>
    <n v="0"/>
    <x v="3"/>
    <s v="Combo"/>
    <x v="0"/>
    <x v="1"/>
    <x v="2"/>
    <n v="10.9"/>
    <x v="2"/>
    <n v="50"/>
    <n v="48"/>
  </r>
  <r>
    <s v="VTA02630"/>
    <x v="98"/>
    <n v="9"/>
    <x v="0"/>
    <x v="0"/>
    <x v="3"/>
    <x v="3"/>
    <x v="430"/>
    <s v="San Lorenzo 25, Nueva Córdoba"/>
    <x v="0"/>
    <x v="3"/>
    <x v="3"/>
    <s v=""/>
    <x v="0"/>
    <x v="2"/>
    <n v="1257.57"/>
    <x v="0"/>
    <n v="1257.57"/>
    <s v="Delivery"/>
    <x v="0"/>
    <x v="2"/>
    <s v="Tarjeta"/>
    <x v="1"/>
    <x v="0"/>
    <n v="10"/>
    <x v="2"/>
    <s v="Ninguna"/>
    <x v="3"/>
    <x v="2"/>
    <x v="2"/>
    <n v="11.3"/>
    <x v="3"/>
    <n v="28"/>
    <n v="27"/>
  </r>
  <r>
    <s v="VTA02878"/>
    <x v="98"/>
    <n v="9"/>
    <x v="0"/>
    <x v="0"/>
    <x v="3"/>
    <x v="3"/>
    <x v="730"/>
    <s v="Calle San Lorenzo 47"/>
    <x v="1"/>
    <x v="23"/>
    <x v="10"/>
    <s v=""/>
    <x v="0"/>
    <x v="4"/>
    <n v="1426.44"/>
    <x v="0"/>
    <n v="2852.88"/>
    <s v="Delivery"/>
    <x v="0"/>
    <x v="2"/>
    <s v="App"/>
    <x v="2"/>
    <x v="0"/>
    <n v="10"/>
    <x v="2"/>
    <s v="Ninguna"/>
    <x v="3"/>
    <x v="2"/>
    <x v="0"/>
    <n v="14.4"/>
    <x v="3"/>
    <n v="26"/>
    <n v="24"/>
  </r>
  <r>
    <s v="VTA02973"/>
    <x v="98"/>
    <n v="9"/>
    <x v="0"/>
    <x v="0"/>
    <x v="3"/>
    <x v="3"/>
    <x v="818"/>
    <s v="Córdoba Shopping"/>
    <x v="3"/>
    <x v="3"/>
    <x v="3"/>
    <s v=""/>
    <x v="0"/>
    <x v="0"/>
    <n v="1411.8"/>
    <x v="0"/>
    <n v="4235.3999999999996"/>
    <s v="En tienda"/>
    <x v="0"/>
    <x v="0"/>
    <s v="Tarjeta"/>
    <x v="1"/>
    <x v="0"/>
    <n v="10"/>
    <x v="2"/>
    <s v="Ninguna"/>
    <x v="2"/>
    <x v="2"/>
    <x v="3"/>
    <n v="2.1"/>
    <x v="2"/>
    <n v="28"/>
    <n v="25"/>
  </r>
  <r>
    <s v="VTA03340"/>
    <x v="98"/>
    <n v="9"/>
    <x v="0"/>
    <x v="0"/>
    <x v="3"/>
    <x v="3"/>
    <x v="499"/>
    <s v="San Lorenzo 25, Nueva Córdoba"/>
    <x v="0"/>
    <x v="19"/>
    <x v="7"/>
    <s v=""/>
    <x v="0"/>
    <x v="1"/>
    <n v="2434.39"/>
    <x v="2"/>
    <n v="9737.56"/>
    <s v="Delivery"/>
    <x v="1"/>
    <x v="2"/>
    <s v="App"/>
    <x v="2"/>
    <x v="0"/>
    <n v="10"/>
    <x v="0"/>
    <s v="2x1"/>
    <x v="2"/>
    <x v="1"/>
    <x v="2"/>
    <n v="10.7"/>
    <x v="0"/>
    <n v="46"/>
    <n v="42"/>
  </r>
  <r>
    <s v="VTA03382"/>
    <x v="98"/>
    <n v="9"/>
    <x v="0"/>
    <x v="0"/>
    <x v="3"/>
    <x v="3"/>
    <x v="313"/>
    <s v="Avenida Colón 608"/>
    <x v="2"/>
    <x v="6"/>
    <x v="5"/>
    <s v=""/>
    <x v="0"/>
    <x v="1"/>
    <n v="1813.57"/>
    <x v="0"/>
    <n v="7254.28"/>
    <s v="Take Away"/>
    <x v="1"/>
    <x v="1"/>
    <s v="Tarjeta"/>
    <x v="1"/>
    <x v="0"/>
    <n v="10"/>
    <x v="3"/>
    <s v="Combo"/>
    <x v="4"/>
    <x v="0"/>
    <x v="3"/>
    <n v="3.4"/>
    <x v="1"/>
    <n v="27"/>
    <n v="23"/>
  </r>
  <r>
    <s v="VTA03451"/>
    <x v="98"/>
    <n v="9"/>
    <x v="0"/>
    <x v="0"/>
    <x v="3"/>
    <x v="3"/>
    <x v="766"/>
    <s v="San Lorenzo 25, Nueva Córdoba"/>
    <x v="0"/>
    <x v="2"/>
    <x v="2"/>
    <s v=""/>
    <x v="0"/>
    <x v="4"/>
    <n v="1226.8399999999999"/>
    <x v="0"/>
    <n v="2453.6799999999998"/>
    <s v="Take Away"/>
    <x v="0"/>
    <x v="1"/>
    <s v="Efectivo"/>
    <x v="0"/>
    <x v="1"/>
    <n v="0"/>
    <x v="2"/>
    <s v="Ninguna"/>
    <x v="5"/>
    <x v="2"/>
    <x v="2"/>
    <n v="10.1"/>
    <x v="3"/>
    <n v="38"/>
    <n v="36"/>
  </r>
  <r>
    <s v="VTA03485"/>
    <x v="98"/>
    <n v="9"/>
    <x v="0"/>
    <x v="0"/>
    <x v="3"/>
    <x v="3"/>
    <x v="124"/>
    <s v="Avenida Colón 608"/>
    <x v="2"/>
    <x v="6"/>
    <x v="5"/>
    <s v=""/>
    <x v="0"/>
    <x v="0"/>
    <n v="1774.21"/>
    <x v="0"/>
    <n v="5322.63"/>
    <s v="Delivery"/>
    <x v="1"/>
    <x v="2"/>
    <s v="Tarjeta"/>
    <x v="1"/>
    <x v="0"/>
    <n v="0"/>
    <x v="2"/>
    <s v="Ninguna"/>
    <x v="2"/>
    <x v="2"/>
    <x v="1"/>
    <n v="8.3000000000000007"/>
    <x v="4"/>
    <n v="46"/>
    <n v="43"/>
  </r>
  <r>
    <s v="VTA03492"/>
    <x v="98"/>
    <n v="9"/>
    <x v="0"/>
    <x v="0"/>
    <x v="3"/>
    <x v="3"/>
    <x v="370"/>
    <s v="Avenida Colón 608"/>
    <x v="2"/>
    <x v="14"/>
    <x v="6"/>
    <s v=""/>
    <x v="0"/>
    <x v="2"/>
    <n v="2718.55"/>
    <x v="2"/>
    <n v="2718.55"/>
    <s v="Delivery"/>
    <x v="0"/>
    <x v="2"/>
    <s v="App"/>
    <x v="2"/>
    <x v="0"/>
    <n v="0"/>
    <x v="3"/>
    <s v="Combo"/>
    <x v="2"/>
    <x v="0"/>
    <x v="1"/>
    <n v="7.9"/>
    <x v="3"/>
    <n v="35"/>
    <n v="34"/>
  </r>
  <r>
    <s v="VTA03665"/>
    <x v="98"/>
    <n v="9"/>
    <x v="0"/>
    <x v="0"/>
    <x v="3"/>
    <x v="3"/>
    <x v="128"/>
    <s v="Calle San Lorenzo 47"/>
    <x v="1"/>
    <x v="0"/>
    <x v="0"/>
    <s v=""/>
    <x v="0"/>
    <x v="0"/>
    <n v="1056.24"/>
    <x v="0"/>
    <n v="3168.72"/>
    <s v="En tienda"/>
    <x v="0"/>
    <x v="0"/>
    <s v="Tarjeta"/>
    <x v="1"/>
    <x v="0"/>
    <n v="15"/>
    <x v="3"/>
    <s v="Combo"/>
    <x v="3"/>
    <x v="2"/>
    <x v="1"/>
    <n v="5.5"/>
    <x v="3"/>
    <n v="13"/>
    <n v="10"/>
  </r>
  <r>
    <s v="VTA03715"/>
    <x v="98"/>
    <n v="9"/>
    <x v="0"/>
    <x v="0"/>
    <x v="3"/>
    <x v="3"/>
    <x v="272"/>
    <s v="San Lorenzo 25, Nueva Córdoba"/>
    <x v="0"/>
    <x v="13"/>
    <x v="9"/>
    <s v="Tall"/>
    <x v="1"/>
    <x v="3"/>
    <n v="1428.14"/>
    <x v="0"/>
    <n v="7140.7"/>
    <s v="Delivery"/>
    <x v="1"/>
    <x v="2"/>
    <s v="Tarjeta"/>
    <x v="1"/>
    <x v="1"/>
    <n v="0"/>
    <x v="1"/>
    <s v="Happy Hour"/>
    <x v="1"/>
    <x v="2"/>
    <x v="2"/>
    <n v="10.5"/>
    <x v="1"/>
    <n v="38"/>
    <n v="33"/>
  </r>
  <r>
    <s v="VTA03792"/>
    <x v="98"/>
    <n v="9"/>
    <x v="0"/>
    <x v="0"/>
    <x v="3"/>
    <x v="3"/>
    <x v="522"/>
    <s v="Calle San Lorenzo 47"/>
    <x v="1"/>
    <x v="11"/>
    <x v="9"/>
    <s v="Venti"/>
    <x v="4"/>
    <x v="3"/>
    <n v="1440.08"/>
    <x v="0"/>
    <n v="7200.4"/>
    <s v="Delivery"/>
    <x v="1"/>
    <x v="2"/>
    <s v="Efectivo"/>
    <x v="0"/>
    <x v="0"/>
    <n v="10"/>
    <x v="0"/>
    <s v="2x1"/>
    <x v="2"/>
    <x v="0"/>
    <x v="1"/>
    <n v="6.4"/>
    <x v="2"/>
    <n v="36"/>
    <n v="31"/>
  </r>
  <r>
    <s v="VTA03920"/>
    <x v="98"/>
    <n v="9"/>
    <x v="0"/>
    <x v="0"/>
    <x v="3"/>
    <x v="3"/>
    <x v="317"/>
    <s v="Córdoba Shopping"/>
    <x v="3"/>
    <x v="6"/>
    <x v="5"/>
    <s v=""/>
    <x v="0"/>
    <x v="4"/>
    <n v="1953.6"/>
    <x v="0"/>
    <n v="3907.2"/>
    <s v="Take Away"/>
    <x v="0"/>
    <x v="1"/>
    <s v="Tarjeta"/>
    <x v="1"/>
    <x v="1"/>
    <n v="0"/>
    <x v="1"/>
    <s v="Happy Hour"/>
    <x v="5"/>
    <x v="0"/>
    <x v="1"/>
    <n v="5"/>
    <x v="4"/>
    <n v="48"/>
    <n v="46"/>
  </r>
  <r>
    <s v="VTA03924"/>
    <x v="98"/>
    <n v="9"/>
    <x v="0"/>
    <x v="0"/>
    <x v="3"/>
    <x v="3"/>
    <x v="661"/>
    <s v="San Lorenzo 25, Nueva Córdoba"/>
    <x v="0"/>
    <x v="8"/>
    <x v="0"/>
    <s v=""/>
    <x v="0"/>
    <x v="2"/>
    <n v="1363.6"/>
    <x v="0"/>
    <n v="1363.6"/>
    <s v="Delivery"/>
    <x v="0"/>
    <x v="2"/>
    <s v="Tarjeta"/>
    <x v="1"/>
    <x v="1"/>
    <n v="0"/>
    <x v="1"/>
    <s v="Happy Hour"/>
    <x v="4"/>
    <x v="2"/>
    <x v="3"/>
    <n v="3.3"/>
    <x v="4"/>
    <n v="39"/>
    <n v="38"/>
  </r>
  <r>
    <s v="VTA03937"/>
    <x v="98"/>
    <n v="9"/>
    <x v="0"/>
    <x v="0"/>
    <x v="3"/>
    <x v="3"/>
    <x v="225"/>
    <s v="Calle San Lorenzo 47"/>
    <x v="1"/>
    <x v="10"/>
    <x v="8"/>
    <s v="Grande"/>
    <x v="3"/>
    <x v="3"/>
    <n v="2069.81"/>
    <x v="2"/>
    <n v="10349.049999999999"/>
    <s v="Delivery"/>
    <x v="2"/>
    <x v="2"/>
    <s v="Efectivo"/>
    <x v="0"/>
    <x v="0"/>
    <n v="15"/>
    <x v="3"/>
    <s v="Combo"/>
    <x v="2"/>
    <x v="1"/>
    <x v="1"/>
    <n v="8.3000000000000007"/>
    <x v="1"/>
    <n v="41"/>
    <n v="36"/>
  </r>
  <r>
    <s v="VTA04352"/>
    <x v="98"/>
    <n v="9"/>
    <x v="0"/>
    <x v="0"/>
    <x v="3"/>
    <x v="3"/>
    <x v="504"/>
    <s v="Córdoba Shopping"/>
    <x v="3"/>
    <x v="7"/>
    <x v="6"/>
    <s v=""/>
    <x v="0"/>
    <x v="0"/>
    <n v="3271.01"/>
    <x v="3"/>
    <n v="9813.0300000000007"/>
    <s v="En tienda"/>
    <x v="1"/>
    <x v="0"/>
    <s v="Tarjeta"/>
    <x v="1"/>
    <x v="1"/>
    <n v="0"/>
    <x v="0"/>
    <s v="2x1"/>
    <x v="2"/>
    <x v="2"/>
    <x v="2"/>
    <n v="10.3"/>
    <x v="0"/>
    <n v="12"/>
    <n v="9"/>
  </r>
  <r>
    <s v="VTA04430"/>
    <x v="98"/>
    <n v="9"/>
    <x v="0"/>
    <x v="0"/>
    <x v="3"/>
    <x v="3"/>
    <x v="786"/>
    <s v="Córdoba Shopping"/>
    <x v="3"/>
    <x v="10"/>
    <x v="8"/>
    <s v="Tall"/>
    <x v="1"/>
    <x v="1"/>
    <n v="1699.29"/>
    <x v="0"/>
    <n v="6797.16"/>
    <s v="Delivery"/>
    <x v="1"/>
    <x v="2"/>
    <s v="App"/>
    <x v="2"/>
    <x v="1"/>
    <n v="0"/>
    <x v="2"/>
    <s v="Ninguna"/>
    <x v="2"/>
    <x v="0"/>
    <x v="3"/>
    <n v="2.8"/>
    <x v="0"/>
    <n v="48"/>
    <n v="44"/>
  </r>
  <r>
    <s v="VTA04447"/>
    <x v="98"/>
    <n v="9"/>
    <x v="0"/>
    <x v="0"/>
    <x v="3"/>
    <x v="3"/>
    <x v="61"/>
    <s v="Calle San Lorenzo 47"/>
    <x v="1"/>
    <x v="3"/>
    <x v="3"/>
    <s v=""/>
    <x v="0"/>
    <x v="2"/>
    <n v="1405.08"/>
    <x v="0"/>
    <n v="1405.08"/>
    <s v="Take Away"/>
    <x v="0"/>
    <x v="1"/>
    <s v="Efectivo"/>
    <x v="0"/>
    <x v="1"/>
    <n v="0"/>
    <x v="0"/>
    <s v="2x1"/>
    <x v="0"/>
    <x v="1"/>
    <x v="0"/>
    <n v="14.6"/>
    <x v="3"/>
    <n v="33"/>
    <n v="32"/>
  </r>
  <r>
    <s v="VTA04624"/>
    <x v="98"/>
    <n v="9"/>
    <x v="0"/>
    <x v="0"/>
    <x v="3"/>
    <x v="3"/>
    <x v="406"/>
    <s v="Avenida Colón 608"/>
    <x v="2"/>
    <x v="7"/>
    <x v="6"/>
    <s v=""/>
    <x v="0"/>
    <x v="0"/>
    <n v="2973.63"/>
    <x v="2"/>
    <n v="8920.89"/>
    <s v="Delivery"/>
    <x v="1"/>
    <x v="2"/>
    <s v="Efectivo"/>
    <x v="0"/>
    <x v="0"/>
    <n v="15"/>
    <x v="3"/>
    <s v="Combo"/>
    <x v="5"/>
    <x v="2"/>
    <x v="2"/>
    <n v="10.3"/>
    <x v="1"/>
    <n v="20"/>
    <n v="17"/>
  </r>
  <r>
    <s v="VTA04739"/>
    <x v="98"/>
    <n v="9"/>
    <x v="0"/>
    <x v="0"/>
    <x v="3"/>
    <x v="3"/>
    <x v="432"/>
    <s v="Córdoba Shopping"/>
    <x v="3"/>
    <x v="10"/>
    <x v="8"/>
    <s v="Venti"/>
    <x v="4"/>
    <x v="1"/>
    <n v="1855.29"/>
    <x v="0"/>
    <n v="7421.16"/>
    <s v="En tienda"/>
    <x v="1"/>
    <x v="0"/>
    <s v="Tarjeta"/>
    <x v="1"/>
    <x v="0"/>
    <n v="15"/>
    <x v="0"/>
    <s v="2x1"/>
    <x v="0"/>
    <x v="0"/>
    <x v="2"/>
    <n v="12.3"/>
    <x v="0"/>
    <n v="13"/>
    <n v="9"/>
  </r>
  <r>
    <s v="VTA04853"/>
    <x v="98"/>
    <n v="9"/>
    <x v="0"/>
    <x v="0"/>
    <x v="3"/>
    <x v="3"/>
    <x v="339"/>
    <s v="Avenida Colón 608"/>
    <x v="2"/>
    <x v="27"/>
    <x v="10"/>
    <s v=""/>
    <x v="0"/>
    <x v="0"/>
    <n v="1847.12"/>
    <x v="0"/>
    <n v="5541.36"/>
    <s v="Delivery"/>
    <x v="1"/>
    <x v="2"/>
    <s v="Efectivo"/>
    <x v="0"/>
    <x v="1"/>
    <n v="0"/>
    <x v="2"/>
    <s v="Ninguna"/>
    <x v="3"/>
    <x v="2"/>
    <x v="3"/>
    <n v="2.5"/>
    <x v="1"/>
    <n v="38"/>
    <n v="35"/>
  </r>
  <r>
    <s v="VTA00060"/>
    <x v="99"/>
    <n v="10"/>
    <x v="1"/>
    <x v="1"/>
    <x v="3"/>
    <x v="3"/>
    <x v="43"/>
    <s v="Córdoba Shopping"/>
    <x v="3"/>
    <x v="17"/>
    <x v="9"/>
    <s v="Grande"/>
    <x v="3"/>
    <x v="3"/>
    <n v="1246.1099999999999"/>
    <x v="0"/>
    <n v="6230.55"/>
    <s v="En tienda"/>
    <x v="1"/>
    <x v="0"/>
    <s v="App"/>
    <x v="2"/>
    <x v="0"/>
    <n v="15"/>
    <x v="0"/>
    <s v="2x1"/>
    <x v="3"/>
    <x v="0"/>
    <x v="1"/>
    <n v="8.6"/>
    <x v="0"/>
    <n v="12"/>
    <n v="7"/>
  </r>
  <r>
    <s v="VTA00217"/>
    <x v="99"/>
    <n v="10"/>
    <x v="1"/>
    <x v="1"/>
    <x v="3"/>
    <x v="3"/>
    <x v="731"/>
    <s v="San Lorenzo 25, Nueva Córdoba"/>
    <x v="0"/>
    <x v="26"/>
    <x v="9"/>
    <s v="Pequeño"/>
    <x v="2"/>
    <x v="2"/>
    <n v="1626.53"/>
    <x v="0"/>
    <n v="1626.53"/>
    <s v="Delivery"/>
    <x v="0"/>
    <x v="2"/>
    <s v="App"/>
    <x v="2"/>
    <x v="0"/>
    <n v="0"/>
    <x v="2"/>
    <s v="Ninguna"/>
    <x v="1"/>
    <x v="2"/>
    <x v="2"/>
    <n v="10.5"/>
    <x v="0"/>
    <n v="49"/>
    <n v="48"/>
  </r>
  <r>
    <s v="VTA00299"/>
    <x v="99"/>
    <n v="10"/>
    <x v="1"/>
    <x v="1"/>
    <x v="3"/>
    <x v="3"/>
    <x v="539"/>
    <s v="Avenida Colón 608"/>
    <x v="2"/>
    <x v="23"/>
    <x v="10"/>
    <s v=""/>
    <x v="0"/>
    <x v="1"/>
    <n v="1453.52"/>
    <x v="0"/>
    <n v="5814.08"/>
    <s v="En tienda"/>
    <x v="1"/>
    <x v="0"/>
    <s v="Tarjeta"/>
    <x v="1"/>
    <x v="1"/>
    <n v="0"/>
    <x v="1"/>
    <s v="Happy Hour"/>
    <x v="5"/>
    <x v="1"/>
    <x v="1"/>
    <n v="7"/>
    <x v="4"/>
    <n v="28"/>
    <n v="24"/>
  </r>
  <r>
    <s v="VTA00499"/>
    <x v="99"/>
    <n v="10"/>
    <x v="1"/>
    <x v="1"/>
    <x v="3"/>
    <x v="3"/>
    <x v="505"/>
    <s v="San Lorenzo 25, Nueva Córdoba"/>
    <x v="0"/>
    <x v="7"/>
    <x v="6"/>
    <s v=""/>
    <x v="0"/>
    <x v="3"/>
    <n v="3175.07"/>
    <x v="3"/>
    <n v="15875.35"/>
    <s v="En tienda"/>
    <x v="3"/>
    <x v="0"/>
    <s v="Tarjeta"/>
    <x v="1"/>
    <x v="1"/>
    <n v="0"/>
    <x v="1"/>
    <s v="Happy Hour"/>
    <x v="0"/>
    <x v="0"/>
    <x v="0"/>
    <n v="14.9"/>
    <x v="1"/>
    <n v="38"/>
    <n v="33"/>
  </r>
  <r>
    <s v="VTA00828"/>
    <x v="99"/>
    <n v="10"/>
    <x v="1"/>
    <x v="1"/>
    <x v="3"/>
    <x v="3"/>
    <x v="362"/>
    <s v="Córdoba Shopping"/>
    <x v="3"/>
    <x v="2"/>
    <x v="2"/>
    <s v=""/>
    <x v="0"/>
    <x v="1"/>
    <n v="1077.1400000000001"/>
    <x v="0"/>
    <n v="4308.5600000000004"/>
    <s v="Take Away"/>
    <x v="0"/>
    <x v="1"/>
    <s v="App"/>
    <x v="2"/>
    <x v="1"/>
    <n v="0"/>
    <x v="1"/>
    <s v="Happy Hour"/>
    <x v="4"/>
    <x v="1"/>
    <x v="0"/>
    <n v="14.1"/>
    <x v="0"/>
    <n v="21"/>
    <n v="17"/>
  </r>
  <r>
    <s v="VTA00922"/>
    <x v="99"/>
    <n v="10"/>
    <x v="1"/>
    <x v="1"/>
    <x v="3"/>
    <x v="3"/>
    <x v="40"/>
    <s v="San Lorenzo 25, Nueva Córdoba"/>
    <x v="0"/>
    <x v="9"/>
    <x v="7"/>
    <s v=""/>
    <x v="0"/>
    <x v="4"/>
    <n v="2358.64"/>
    <x v="2"/>
    <n v="4717.28"/>
    <s v="En tienda"/>
    <x v="0"/>
    <x v="0"/>
    <s v="App"/>
    <x v="2"/>
    <x v="0"/>
    <n v="10"/>
    <x v="3"/>
    <s v="Combo"/>
    <x v="1"/>
    <x v="1"/>
    <x v="3"/>
    <n v="3.7"/>
    <x v="1"/>
    <n v="28"/>
    <n v="26"/>
  </r>
  <r>
    <s v="VTA00935"/>
    <x v="99"/>
    <n v="10"/>
    <x v="1"/>
    <x v="1"/>
    <x v="3"/>
    <x v="3"/>
    <x v="180"/>
    <s v="Córdoba Shopping"/>
    <x v="3"/>
    <x v="30"/>
    <x v="9"/>
    <s v="Tall"/>
    <x v="1"/>
    <x v="4"/>
    <n v="1275.6099999999999"/>
    <x v="0"/>
    <n v="2551.2199999999998"/>
    <s v="Delivery"/>
    <x v="0"/>
    <x v="2"/>
    <s v="Efectivo"/>
    <x v="0"/>
    <x v="1"/>
    <n v="0"/>
    <x v="0"/>
    <s v="2x1"/>
    <x v="5"/>
    <x v="1"/>
    <x v="0"/>
    <n v="13.3"/>
    <x v="2"/>
    <n v="48"/>
    <n v="46"/>
  </r>
  <r>
    <s v="VTA01140"/>
    <x v="99"/>
    <n v="10"/>
    <x v="1"/>
    <x v="1"/>
    <x v="3"/>
    <x v="3"/>
    <x v="624"/>
    <s v="Avenida Colón 608"/>
    <x v="2"/>
    <x v="0"/>
    <x v="0"/>
    <s v=""/>
    <x v="0"/>
    <x v="2"/>
    <n v="1365.86"/>
    <x v="0"/>
    <n v="1365.86"/>
    <s v="En tienda"/>
    <x v="0"/>
    <x v="0"/>
    <s v="App"/>
    <x v="2"/>
    <x v="0"/>
    <n v="15"/>
    <x v="3"/>
    <s v="Combo"/>
    <x v="1"/>
    <x v="2"/>
    <x v="3"/>
    <n v="4"/>
    <x v="1"/>
    <n v="27"/>
    <n v="26"/>
  </r>
  <r>
    <s v="VTA01145"/>
    <x v="99"/>
    <n v="10"/>
    <x v="1"/>
    <x v="1"/>
    <x v="3"/>
    <x v="3"/>
    <x v="447"/>
    <s v="Calle San Lorenzo 47"/>
    <x v="1"/>
    <x v="21"/>
    <x v="1"/>
    <s v=""/>
    <x v="0"/>
    <x v="2"/>
    <n v="1177.95"/>
    <x v="0"/>
    <n v="1177.95"/>
    <s v="Delivery"/>
    <x v="0"/>
    <x v="2"/>
    <s v="Efectivo"/>
    <x v="0"/>
    <x v="0"/>
    <n v="0"/>
    <x v="1"/>
    <s v="Happy Hour"/>
    <x v="0"/>
    <x v="0"/>
    <x v="2"/>
    <n v="12.9"/>
    <x v="4"/>
    <n v="29"/>
    <n v="28"/>
  </r>
  <r>
    <s v="VTA01147"/>
    <x v="99"/>
    <n v="10"/>
    <x v="1"/>
    <x v="1"/>
    <x v="3"/>
    <x v="3"/>
    <x v="7"/>
    <s v="Calle San Lorenzo 47"/>
    <x v="1"/>
    <x v="28"/>
    <x v="2"/>
    <s v=""/>
    <x v="0"/>
    <x v="2"/>
    <n v="994.57"/>
    <x v="1"/>
    <n v="994.57"/>
    <s v="Take Away"/>
    <x v="0"/>
    <x v="1"/>
    <s v="Tarjeta"/>
    <x v="1"/>
    <x v="1"/>
    <n v="0"/>
    <x v="1"/>
    <s v="Happy Hour"/>
    <x v="3"/>
    <x v="1"/>
    <x v="1"/>
    <n v="5.5"/>
    <x v="4"/>
    <n v="20"/>
    <n v="19"/>
  </r>
  <r>
    <s v="VTA01280"/>
    <x v="99"/>
    <n v="10"/>
    <x v="1"/>
    <x v="1"/>
    <x v="3"/>
    <x v="3"/>
    <x v="25"/>
    <s v="Córdoba Shopping"/>
    <x v="3"/>
    <x v="25"/>
    <x v="2"/>
    <s v=""/>
    <x v="0"/>
    <x v="3"/>
    <n v="1208.78"/>
    <x v="0"/>
    <n v="6043.9"/>
    <s v="Delivery"/>
    <x v="1"/>
    <x v="2"/>
    <s v="Tarjeta"/>
    <x v="1"/>
    <x v="1"/>
    <n v="0"/>
    <x v="0"/>
    <s v="2x1"/>
    <x v="1"/>
    <x v="1"/>
    <x v="1"/>
    <n v="9.4"/>
    <x v="2"/>
    <n v="39"/>
    <n v="34"/>
  </r>
  <r>
    <s v="VTA01781"/>
    <x v="99"/>
    <n v="10"/>
    <x v="1"/>
    <x v="1"/>
    <x v="3"/>
    <x v="3"/>
    <x v="425"/>
    <s v="Avenida Colón 608"/>
    <x v="2"/>
    <x v="19"/>
    <x v="7"/>
    <s v=""/>
    <x v="0"/>
    <x v="3"/>
    <n v="2781.8"/>
    <x v="2"/>
    <n v="13909"/>
    <s v="Delivery"/>
    <x v="2"/>
    <x v="2"/>
    <s v="Efectivo"/>
    <x v="0"/>
    <x v="1"/>
    <n v="0"/>
    <x v="3"/>
    <s v="Combo"/>
    <x v="1"/>
    <x v="1"/>
    <x v="3"/>
    <n v="2.2000000000000002"/>
    <x v="0"/>
    <n v="42"/>
    <n v="37"/>
  </r>
  <r>
    <s v="VTA01898"/>
    <x v="99"/>
    <n v="10"/>
    <x v="1"/>
    <x v="1"/>
    <x v="3"/>
    <x v="3"/>
    <x v="83"/>
    <s v="Calle San Lorenzo 47"/>
    <x v="1"/>
    <x v="6"/>
    <x v="5"/>
    <s v=""/>
    <x v="0"/>
    <x v="0"/>
    <n v="1820.43"/>
    <x v="0"/>
    <n v="5461.29"/>
    <s v="En tienda"/>
    <x v="1"/>
    <x v="0"/>
    <s v="App"/>
    <x v="2"/>
    <x v="0"/>
    <n v="15"/>
    <x v="2"/>
    <s v="Ninguna"/>
    <x v="5"/>
    <x v="2"/>
    <x v="1"/>
    <n v="5.6"/>
    <x v="2"/>
    <n v="19"/>
    <n v="16"/>
  </r>
  <r>
    <s v="VTA01997"/>
    <x v="99"/>
    <n v="10"/>
    <x v="1"/>
    <x v="1"/>
    <x v="3"/>
    <x v="3"/>
    <x v="238"/>
    <s v="Avenida Colón 608"/>
    <x v="2"/>
    <x v="1"/>
    <x v="1"/>
    <s v=""/>
    <x v="0"/>
    <x v="2"/>
    <n v="877.18"/>
    <x v="1"/>
    <n v="877.18"/>
    <s v="Take Away"/>
    <x v="0"/>
    <x v="1"/>
    <s v="App"/>
    <x v="2"/>
    <x v="1"/>
    <n v="0"/>
    <x v="2"/>
    <s v="Ninguna"/>
    <x v="4"/>
    <x v="2"/>
    <x v="3"/>
    <n v="2.5"/>
    <x v="2"/>
    <n v="28"/>
    <n v="27"/>
  </r>
  <r>
    <s v="VTA02134"/>
    <x v="99"/>
    <n v="10"/>
    <x v="1"/>
    <x v="1"/>
    <x v="3"/>
    <x v="3"/>
    <x v="720"/>
    <s v="San Lorenzo 25, Nueva Córdoba"/>
    <x v="0"/>
    <x v="8"/>
    <x v="0"/>
    <s v=""/>
    <x v="0"/>
    <x v="1"/>
    <n v="1265.54"/>
    <x v="0"/>
    <n v="5062.16"/>
    <s v="En tienda"/>
    <x v="1"/>
    <x v="0"/>
    <s v="Tarjeta"/>
    <x v="1"/>
    <x v="1"/>
    <n v="0"/>
    <x v="3"/>
    <s v="Combo"/>
    <x v="2"/>
    <x v="0"/>
    <x v="1"/>
    <n v="5.8"/>
    <x v="1"/>
    <n v="27"/>
    <n v="23"/>
  </r>
  <r>
    <s v="VTA02388"/>
    <x v="99"/>
    <n v="10"/>
    <x v="1"/>
    <x v="1"/>
    <x v="3"/>
    <x v="3"/>
    <x v="231"/>
    <s v="Avenida Colón 608"/>
    <x v="2"/>
    <x v="1"/>
    <x v="1"/>
    <s v=""/>
    <x v="0"/>
    <x v="1"/>
    <n v="972.01"/>
    <x v="1"/>
    <n v="3888.04"/>
    <s v="Delivery"/>
    <x v="0"/>
    <x v="2"/>
    <s v="App"/>
    <x v="2"/>
    <x v="1"/>
    <n v="0"/>
    <x v="3"/>
    <s v="Combo"/>
    <x v="0"/>
    <x v="0"/>
    <x v="1"/>
    <n v="9"/>
    <x v="4"/>
    <n v="40"/>
    <n v="36"/>
  </r>
  <r>
    <s v="VTA02418"/>
    <x v="99"/>
    <n v="10"/>
    <x v="1"/>
    <x v="1"/>
    <x v="3"/>
    <x v="3"/>
    <x v="403"/>
    <s v="Calle San Lorenzo 47"/>
    <x v="1"/>
    <x v="12"/>
    <x v="4"/>
    <s v="Tall"/>
    <x v="1"/>
    <x v="0"/>
    <n v="1552.75"/>
    <x v="0"/>
    <n v="4658.25"/>
    <s v="En tienda"/>
    <x v="0"/>
    <x v="0"/>
    <s v="Tarjeta"/>
    <x v="1"/>
    <x v="1"/>
    <n v="0"/>
    <x v="0"/>
    <s v="2x1"/>
    <x v="2"/>
    <x v="2"/>
    <x v="2"/>
    <n v="10.9"/>
    <x v="0"/>
    <n v="30"/>
    <n v="27"/>
  </r>
  <r>
    <s v="VTA02471"/>
    <x v="99"/>
    <n v="10"/>
    <x v="1"/>
    <x v="1"/>
    <x v="3"/>
    <x v="3"/>
    <x v="440"/>
    <s v="Avenida Colón 608"/>
    <x v="2"/>
    <x v="9"/>
    <x v="7"/>
    <s v=""/>
    <x v="0"/>
    <x v="1"/>
    <n v="2415.2199999999998"/>
    <x v="2"/>
    <n v="9660.8799999999992"/>
    <s v="Delivery"/>
    <x v="1"/>
    <x v="2"/>
    <s v="Efectivo"/>
    <x v="0"/>
    <x v="0"/>
    <n v="10"/>
    <x v="0"/>
    <s v="2x1"/>
    <x v="5"/>
    <x v="0"/>
    <x v="2"/>
    <n v="12"/>
    <x v="4"/>
    <n v="42"/>
    <n v="38"/>
  </r>
  <r>
    <s v="VTA02536"/>
    <x v="99"/>
    <n v="10"/>
    <x v="1"/>
    <x v="1"/>
    <x v="3"/>
    <x v="3"/>
    <x v="453"/>
    <s v="San Lorenzo 25, Nueva Córdoba"/>
    <x v="0"/>
    <x v="9"/>
    <x v="7"/>
    <s v=""/>
    <x v="0"/>
    <x v="0"/>
    <n v="2866.02"/>
    <x v="2"/>
    <n v="8598.06"/>
    <s v="En tienda"/>
    <x v="1"/>
    <x v="0"/>
    <s v="Tarjeta"/>
    <x v="1"/>
    <x v="1"/>
    <n v="0"/>
    <x v="2"/>
    <s v="Ninguna"/>
    <x v="0"/>
    <x v="0"/>
    <x v="1"/>
    <n v="8.5"/>
    <x v="4"/>
    <n v="21"/>
    <n v="18"/>
  </r>
  <r>
    <s v="VTA02558"/>
    <x v="99"/>
    <n v="10"/>
    <x v="1"/>
    <x v="1"/>
    <x v="3"/>
    <x v="3"/>
    <x v="0"/>
    <s v="San Lorenzo 25, Nueva Córdoba"/>
    <x v="0"/>
    <x v="19"/>
    <x v="7"/>
    <s v=""/>
    <x v="0"/>
    <x v="2"/>
    <n v="2770.62"/>
    <x v="2"/>
    <n v="2770.62"/>
    <s v="Delivery"/>
    <x v="0"/>
    <x v="2"/>
    <s v="Tarjeta"/>
    <x v="1"/>
    <x v="1"/>
    <n v="0"/>
    <x v="0"/>
    <s v="2x1"/>
    <x v="3"/>
    <x v="2"/>
    <x v="3"/>
    <n v="2.2000000000000002"/>
    <x v="2"/>
    <n v="44"/>
    <n v="43"/>
  </r>
  <r>
    <s v="VTA02635"/>
    <x v="99"/>
    <n v="10"/>
    <x v="1"/>
    <x v="1"/>
    <x v="3"/>
    <x v="3"/>
    <x v="557"/>
    <s v="Calle San Lorenzo 47"/>
    <x v="1"/>
    <x v="1"/>
    <x v="1"/>
    <s v=""/>
    <x v="0"/>
    <x v="3"/>
    <n v="842.04"/>
    <x v="1"/>
    <n v="4210.2"/>
    <s v="En tienda"/>
    <x v="0"/>
    <x v="0"/>
    <s v="App"/>
    <x v="2"/>
    <x v="1"/>
    <n v="0"/>
    <x v="2"/>
    <s v="Ninguna"/>
    <x v="2"/>
    <x v="2"/>
    <x v="1"/>
    <n v="9.4"/>
    <x v="2"/>
    <n v="39"/>
    <n v="34"/>
  </r>
  <r>
    <s v="VTA02978"/>
    <x v="99"/>
    <n v="10"/>
    <x v="1"/>
    <x v="1"/>
    <x v="3"/>
    <x v="3"/>
    <x v="558"/>
    <s v="Córdoba Shopping"/>
    <x v="3"/>
    <x v="14"/>
    <x v="6"/>
    <s v=""/>
    <x v="0"/>
    <x v="0"/>
    <n v="3157.15"/>
    <x v="3"/>
    <n v="9471.4500000000007"/>
    <s v="Delivery"/>
    <x v="1"/>
    <x v="2"/>
    <s v="App"/>
    <x v="2"/>
    <x v="0"/>
    <n v="15"/>
    <x v="1"/>
    <s v="Happy Hour"/>
    <x v="2"/>
    <x v="0"/>
    <x v="3"/>
    <n v="3.5"/>
    <x v="4"/>
    <n v="47"/>
    <n v="44"/>
  </r>
  <r>
    <s v="VTA03245"/>
    <x v="99"/>
    <n v="10"/>
    <x v="1"/>
    <x v="1"/>
    <x v="3"/>
    <x v="3"/>
    <x v="4"/>
    <s v="San Lorenzo 25, Nueva Córdoba"/>
    <x v="0"/>
    <x v="3"/>
    <x v="3"/>
    <s v=""/>
    <x v="0"/>
    <x v="1"/>
    <n v="1389.59"/>
    <x v="0"/>
    <n v="5558.36"/>
    <s v="Delivery"/>
    <x v="1"/>
    <x v="2"/>
    <s v="Tarjeta"/>
    <x v="1"/>
    <x v="0"/>
    <n v="10"/>
    <x v="2"/>
    <s v="Ninguna"/>
    <x v="1"/>
    <x v="0"/>
    <x v="2"/>
    <n v="10.4"/>
    <x v="3"/>
    <n v="23"/>
    <n v="19"/>
  </r>
  <r>
    <s v="VTA03444"/>
    <x v="99"/>
    <n v="10"/>
    <x v="1"/>
    <x v="1"/>
    <x v="3"/>
    <x v="3"/>
    <x v="295"/>
    <s v="San Lorenzo 25, Nueva Córdoba"/>
    <x v="0"/>
    <x v="29"/>
    <x v="9"/>
    <s v="Grande"/>
    <x v="3"/>
    <x v="0"/>
    <n v="1675.27"/>
    <x v="0"/>
    <n v="5025.8100000000004"/>
    <s v="En tienda"/>
    <x v="1"/>
    <x v="0"/>
    <s v="Efectivo"/>
    <x v="0"/>
    <x v="0"/>
    <n v="0"/>
    <x v="1"/>
    <s v="Happy Hour"/>
    <x v="2"/>
    <x v="2"/>
    <x v="1"/>
    <n v="6.1"/>
    <x v="1"/>
    <n v="43"/>
    <n v="40"/>
  </r>
  <r>
    <s v="VTA03600"/>
    <x v="99"/>
    <n v="10"/>
    <x v="1"/>
    <x v="1"/>
    <x v="3"/>
    <x v="3"/>
    <x v="785"/>
    <s v="Avenida Colón 608"/>
    <x v="2"/>
    <x v="3"/>
    <x v="3"/>
    <s v=""/>
    <x v="0"/>
    <x v="4"/>
    <n v="1104"/>
    <x v="0"/>
    <n v="2208"/>
    <s v="Take Away"/>
    <x v="0"/>
    <x v="1"/>
    <s v="Efectivo"/>
    <x v="0"/>
    <x v="0"/>
    <n v="15"/>
    <x v="3"/>
    <s v="Combo"/>
    <x v="2"/>
    <x v="1"/>
    <x v="2"/>
    <n v="12.3"/>
    <x v="3"/>
    <n v="33"/>
    <n v="31"/>
  </r>
  <r>
    <s v="VTA03773"/>
    <x v="99"/>
    <n v="10"/>
    <x v="1"/>
    <x v="1"/>
    <x v="3"/>
    <x v="3"/>
    <x v="753"/>
    <s v="Córdoba Shopping"/>
    <x v="3"/>
    <x v="6"/>
    <x v="5"/>
    <s v=""/>
    <x v="0"/>
    <x v="0"/>
    <n v="1918.26"/>
    <x v="0"/>
    <n v="5754.78"/>
    <s v="Take Away"/>
    <x v="1"/>
    <x v="1"/>
    <s v="Efectivo"/>
    <x v="0"/>
    <x v="1"/>
    <n v="0"/>
    <x v="2"/>
    <s v="Ninguna"/>
    <x v="4"/>
    <x v="0"/>
    <x v="1"/>
    <n v="7.8"/>
    <x v="3"/>
    <n v="17"/>
    <n v="14"/>
  </r>
  <r>
    <s v="VTA03849"/>
    <x v="99"/>
    <n v="10"/>
    <x v="1"/>
    <x v="1"/>
    <x v="3"/>
    <x v="3"/>
    <x v="728"/>
    <s v="San Lorenzo 25, Nueva Córdoba"/>
    <x v="0"/>
    <x v="3"/>
    <x v="3"/>
    <s v=""/>
    <x v="0"/>
    <x v="3"/>
    <n v="1605.7"/>
    <x v="0"/>
    <n v="8028.5"/>
    <s v="Delivery"/>
    <x v="1"/>
    <x v="2"/>
    <s v="Tarjeta"/>
    <x v="1"/>
    <x v="1"/>
    <n v="0"/>
    <x v="3"/>
    <s v="Combo"/>
    <x v="2"/>
    <x v="1"/>
    <x v="1"/>
    <n v="9.3000000000000007"/>
    <x v="4"/>
    <n v="46"/>
    <n v="41"/>
  </r>
  <r>
    <s v="VTA04122"/>
    <x v="99"/>
    <n v="10"/>
    <x v="1"/>
    <x v="1"/>
    <x v="3"/>
    <x v="3"/>
    <x v="5"/>
    <s v="San Lorenzo 25, Nueva Córdoba"/>
    <x v="0"/>
    <x v="29"/>
    <x v="9"/>
    <s v="Venti"/>
    <x v="4"/>
    <x v="1"/>
    <n v="1294.0999999999999"/>
    <x v="0"/>
    <n v="5176.3999999999996"/>
    <s v="Take Away"/>
    <x v="1"/>
    <x v="1"/>
    <s v="Efectivo"/>
    <x v="0"/>
    <x v="1"/>
    <n v="0"/>
    <x v="3"/>
    <s v="Combo"/>
    <x v="0"/>
    <x v="2"/>
    <x v="2"/>
    <n v="11.6"/>
    <x v="0"/>
    <n v="31"/>
    <n v="27"/>
  </r>
  <r>
    <s v="VTA04397"/>
    <x v="99"/>
    <n v="10"/>
    <x v="1"/>
    <x v="1"/>
    <x v="3"/>
    <x v="3"/>
    <x v="206"/>
    <s v="San Lorenzo 25, Nueva Córdoba"/>
    <x v="0"/>
    <x v="14"/>
    <x v="6"/>
    <s v=""/>
    <x v="0"/>
    <x v="2"/>
    <n v="3486.33"/>
    <x v="3"/>
    <n v="3486.33"/>
    <s v="En tienda"/>
    <x v="0"/>
    <x v="0"/>
    <s v="App"/>
    <x v="2"/>
    <x v="0"/>
    <n v="10"/>
    <x v="3"/>
    <s v="Combo"/>
    <x v="2"/>
    <x v="1"/>
    <x v="1"/>
    <n v="6.7"/>
    <x v="3"/>
    <n v="24"/>
    <n v="23"/>
  </r>
  <r>
    <s v="VTA04513"/>
    <x v="99"/>
    <n v="10"/>
    <x v="1"/>
    <x v="1"/>
    <x v="3"/>
    <x v="3"/>
    <x v="396"/>
    <s v="Avenida Colón 608"/>
    <x v="2"/>
    <x v="34"/>
    <x v="4"/>
    <s v="Venti"/>
    <x v="4"/>
    <x v="3"/>
    <n v="1745.51"/>
    <x v="0"/>
    <n v="8727.5499999999993"/>
    <s v="Take Away"/>
    <x v="1"/>
    <x v="1"/>
    <s v="Efectivo"/>
    <x v="0"/>
    <x v="1"/>
    <n v="0"/>
    <x v="2"/>
    <s v="Ninguna"/>
    <x v="2"/>
    <x v="0"/>
    <x v="0"/>
    <n v="14.5"/>
    <x v="4"/>
    <n v="15"/>
    <n v="10"/>
  </r>
  <r>
    <s v="VTA04522"/>
    <x v="99"/>
    <n v="10"/>
    <x v="1"/>
    <x v="1"/>
    <x v="3"/>
    <x v="3"/>
    <x v="301"/>
    <s v="Córdoba Shopping"/>
    <x v="3"/>
    <x v="0"/>
    <x v="0"/>
    <s v=""/>
    <x v="0"/>
    <x v="4"/>
    <n v="1487.46"/>
    <x v="0"/>
    <n v="2974.92"/>
    <s v="Delivery"/>
    <x v="0"/>
    <x v="2"/>
    <s v="App"/>
    <x v="2"/>
    <x v="1"/>
    <n v="0"/>
    <x v="1"/>
    <s v="Happy Hour"/>
    <x v="0"/>
    <x v="1"/>
    <x v="3"/>
    <n v="3.2"/>
    <x v="1"/>
    <n v="14"/>
    <n v="12"/>
  </r>
  <r>
    <s v="VTA04582"/>
    <x v="99"/>
    <n v="10"/>
    <x v="1"/>
    <x v="1"/>
    <x v="3"/>
    <x v="3"/>
    <x v="131"/>
    <s v="Córdoba Shopping"/>
    <x v="3"/>
    <x v="1"/>
    <x v="1"/>
    <s v=""/>
    <x v="0"/>
    <x v="4"/>
    <n v="1026.3800000000001"/>
    <x v="0"/>
    <n v="2052.7600000000002"/>
    <s v="Delivery"/>
    <x v="0"/>
    <x v="2"/>
    <s v="App"/>
    <x v="2"/>
    <x v="1"/>
    <n v="0"/>
    <x v="3"/>
    <s v="Combo"/>
    <x v="4"/>
    <x v="2"/>
    <x v="3"/>
    <n v="2.8"/>
    <x v="0"/>
    <n v="49"/>
    <n v="47"/>
  </r>
  <r>
    <s v="VTA04737"/>
    <x v="99"/>
    <n v="10"/>
    <x v="1"/>
    <x v="1"/>
    <x v="3"/>
    <x v="3"/>
    <x v="569"/>
    <s v="Calle San Lorenzo 47"/>
    <x v="1"/>
    <x v="21"/>
    <x v="1"/>
    <s v=""/>
    <x v="0"/>
    <x v="0"/>
    <n v="917.91"/>
    <x v="1"/>
    <n v="2753.73"/>
    <s v="En tienda"/>
    <x v="0"/>
    <x v="0"/>
    <s v="Tarjeta"/>
    <x v="1"/>
    <x v="0"/>
    <n v="10"/>
    <x v="1"/>
    <s v="Happy Hour"/>
    <x v="1"/>
    <x v="1"/>
    <x v="3"/>
    <n v="3.3"/>
    <x v="3"/>
    <n v="16"/>
    <n v="13"/>
  </r>
  <r>
    <s v="VTA04819"/>
    <x v="99"/>
    <n v="10"/>
    <x v="1"/>
    <x v="1"/>
    <x v="3"/>
    <x v="3"/>
    <x v="685"/>
    <s v="Calle San Lorenzo 47"/>
    <x v="1"/>
    <x v="23"/>
    <x v="10"/>
    <s v=""/>
    <x v="0"/>
    <x v="4"/>
    <n v="1998.37"/>
    <x v="0"/>
    <n v="3996.74"/>
    <s v="Take Away"/>
    <x v="0"/>
    <x v="1"/>
    <s v="Tarjeta"/>
    <x v="1"/>
    <x v="0"/>
    <n v="15"/>
    <x v="2"/>
    <s v="Ninguna"/>
    <x v="2"/>
    <x v="2"/>
    <x v="1"/>
    <n v="5.2"/>
    <x v="3"/>
    <n v="28"/>
    <n v="26"/>
  </r>
  <r>
    <s v="VTA00072"/>
    <x v="100"/>
    <n v="11"/>
    <x v="2"/>
    <x v="2"/>
    <x v="3"/>
    <x v="3"/>
    <x v="734"/>
    <s v="Avenida Colón 608"/>
    <x v="2"/>
    <x v="3"/>
    <x v="3"/>
    <s v=""/>
    <x v="0"/>
    <x v="2"/>
    <n v="1463.52"/>
    <x v="0"/>
    <n v="1463.52"/>
    <s v="En tienda"/>
    <x v="0"/>
    <x v="0"/>
    <s v="Tarjeta"/>
    <x v="1"/>
    <x v="1"/>
    <n v="0"/>
    <x v="3"/>
    <s v="Combo"/>
    <x v="4"/>
    <x v="2"/>
    <x v="1"/>
    <n v="8.8000000000000007"/>
    <x v="4"/>
    <n v="12"/>
    <n v="11"/>
  </r>
  <r>
    <s v="VTA00199"/>
    <x v="100"/>
    <n v="11"/>
    <x v="2"/>
    <x v="2"/>
    <x v="3"/>
    <x v="3"/>
    <x v="95"/>
    <s v="Calle San Lorenzo 47"/>
    <x v="1"/>
    <x v="6"/>
    <x v="5"/>
    <s v=""/>
    <x v="0"/>
    <x v="0"/>
    <n v="1767.52"/>
    <x v="0"/>
    <n v="5302.56"/>
    <s v="Take Away"/>
    <x v="1"/>
    <x v="1"/>
    <s v="App"/>
    <x v="2"/>
    <x v="1"/>
    <n v="0"/>
    <x v="3"/>
    <s v="Combo"/>
    <x v="3"/>
    <x v="0"/>
    <x v="1"/>
    <n v="7.8"/>
    <x v="2"/>
    <n v="44"/>
    <n v="41"/>
  </r>
  <r>
    <s v="VTA00785"/>
    <x v="100"/>
    <n v="11"/>
    <x v="2"/>
    <x v="2"/>
    <x v="3"/>
    <x v="3"/>
    <x v="576"/>
    <s v="Avenida Colón 608"/>
    <x v="2"/>
    <x v="10"/>
    <x v="8"/>
    <s v="Grande"/>
    <x v="3"/>
    <x v="1"/>
    <n v="1679.21"/>
    <x v="0"/>
    <n v="6716.84"/>
    <s v="Take Away"/>
    <x v="1"/>
    <x v="1"/>
    <s v="Tarjeta"/>
    <x v="1"/>
    <x v="1"/>
    <n v="0"/>
    <x v="3"/>
    <s v="Combo"/>
    <x v="0"/>
    <x v="0"/>
    <x v="0"/>
    <n v="14.2"/>
    <x v="3"/>
    <n v="48"/>
    <n v="44"/>
  </r>
  <r>
    <s v="VTA00940"/>
    <x v="100"/>
    <n v="11"/>
    <x v="2"/>
    <x v="2"/>
    <x v="3"/>
    <x v="3"/>
    <x v="625"/>
    <s v="San Lorenzo 25, Nueva Córdoba"/>
    <x v="0"/>
    <x v="5"/>
    <x v="4"/>
    <s v="Grande"/>
    <x v="3"/>
    <x v="3"/>
    <n v="1882.07"/>
    <x v="0"/>
    <n v="9410.35"/>
    <s v="En tienda"/>
    <x v="1"/>
    <x v="0"/>
    <s v="Efectivo"/>
    <x v="0"/>
    <x v="1"/>
    <n v="0"/>
    <x v="1"/>
    <s v="Happy Hour"/>
    <x v="2"/>
    <x v="0"/>
    <x v="1"/>
    <n v="8.9"/>
    <x v="3"/>
    <n v="10"/>
    <n v="5"/>
  </r>
  <r>
    <s v="VTA00951"/>
    <x v="100"/>
    <n v="11"/>
    <x v="2"/>
    <x v="2"/>
    <x v="3"/>
    <x v="3"/>
    <x v="359"/>
    <s v="Avenida Colón 608"/>
    <x v="2"/>
    <x v="20"/>
    <x v="2"/>
    <s v=""/>
    <x v="0"/>
    <x v="2"/>
    <n v="1035.79"/>
    <x v="0"/>
    <n v="1035.79"/>
    <s v="Delivery"/>
    <x v="0"/>
    <x v="2"/>
    <s v="Efectivo"/>
    <x v="0"/>
    <x v="0"/>
    <n v="0"/>
    <x v="0"/>
    <s v="2x1"/>
    <x v="0"/>
    <x v="2"/>
    <x v="2"/>
    <n v="11.6"/>
    <x v="4"/>
    <n v="28"/>
    <n v="27"/>
  </r>
  <r>
    <s v="VTA00974"/>
    <x v="100"/>
    <n v="11"/>
    <x v="2"/>
    <x v="2"/>
    <x v="3"/>
    <x v="3"/>
    <x v="763"/>
    <s v="San Lorenzo 25, Nueva Córdoba"/>
    <x v="0"/>
    <x v="25"/>
    <x v="2"/>
    <s v=""/>
    <x v="0"/>
    <x v="4"/>
    <n v="1196.28"/>
    <x v="0"/>
    <n v="2392.56"/>
    <s v="Take Away"/>
    <x v="0"/>
    <x v="1"/>
    <s v="App"/>
    <x v="2"/>
    <x v="1"/>
    <n v="0"/>
    <x v="0"/>
    <s v="2x1"/>
    <x v="0"/>
    <x v="1"/>
    <x v="3"/>
    <n v="4.3"/>
    <x v="3"/>
    <n v="22"/>
    <n v="20"/>
  </r>
  <r>
    <s v="VTA01201"/>
    <x v="100"/>
    <n v="11"/>
    <x v="2"/>
    <x v="2"/>
    <x v="3"/>
    <x v="3"/>
    <x v="628"/>
    <s v="San Lorenzo 25, Nueva Córdoba"/>
    <x v="0"/>
    <x v="7"/>
    <x v="6"/>
    <s v=""/>
    <x v="0"/>
    <x v="4"/>
    <n v="3404.37"/>
    <x v="3"/>
    <n v="6808.74"/>
    <s v="Delivery"/>
    <x v="1"/>
    <x v="2"/>
    <s v="Efectivo"/>
    <x v="0"/>
    <x v="0"/>
    <n v="15"/>
    <x v="3"/>
    <s v="Combo"/>
    <x v="3"/>
    <x v="1"/>
    <x v="0"/>
    <n v="13.5"/>
    <x v="2"/>
    <n v="35"/>
    <n v="33"/>
  </r>
  <r>
    <s v="VTA01391"/>
    <x v="100"/>
    <n v="11"/>
    <x v="2"/>
    <x v="2"/>
    <x v="3"/>
    <x v="3"/>
    <x v="831"/>
    <s v="San Lorenzo 25, Nueva Córdoba"/>
    <x v="0"/>
    <x v="3"/>
    <x v="3"/>
    <s v=""/>
    <x v="0"/>
    <x v="0"/>
    <n v="1488.78"/>
    <x v="0"/>
    <n v="4466.34"/>
    <s v="En tienda"/>
    <x v="0"/>
    <x v="0"/>
    <s v="App"/>
    <x v="2"/>
    <x v="1"/>
    <n v="0"/>
    <x v="2"/>
    <s v="Ninguna"/>
    <x v="3"/>
    <x v="1"/>
    <x v="2"/>
    <n v="12.6"/>
    <x v="4"/>
    <n v="15"/>
    <n v="12"/>
  </r>
  <r>
    <s v="VTA01441"/>
    <x v="100"/>
    <n v="11"/>
    <x v="2"/>
    <x v="2"/>
    <x v="3"/>
    <x v="3"/>
    <x v="594"/>
    <s v="Calle San Lorenzo 47"/>
    <x v="1"/>
    <x v="15"/>
    <x v="10"/>
    <s v=""/>
    <x v="0"/>
    <x v="3"/>
    <n v="1857.14"/>
    <x v="0"/>
    <n v="9285.7000000000007"/>
    <s v="En tienda"/>
    <x v="1"/>
    <x v="0"/>
    <s v="App"/>
    <x v="2"/>
    <x v="1"/>
    <n v="0"/>
    <x v="3"/>
    <s v="Combo"/>
    <x v="1"/>
    <x v="0"/>
    <x v="1"/>
    <n v="7.2"/>
    <x v="3"/>
    <n v="25"/>
    <n v="20"/>
  </r>
  <r>
    <s v="VTA01572"/>
    <x v="100"/>
    <n v="11"/>
    <x v="2"/>
    <x v="2"/>
    <x v="3"/>
    <x v="3"/>
    <x v="797"/>
    <s v="Córdoba Shopping"/>
    <x v="3"/>
    <x v="0"/>
    <x v="0"/>
    <s v=""/>
    <x v="0"/>
    <x v="0"/>
    <n v="1317.01"/>
    <x v="0"/>
    <n v="3951.03"/>
    <s v="Delivery"/>
    <x v="0"/>
    <x v="2"/>
    <s v="Tarjeta"/>
    <x v="1"/>
    <x v="0"/>
    <n v="0"/>
    <x v="3"/>
    <s v="Combo"/>
    <x v="5"/>
    <x v="1"/>
    <x v="3"/>
    <n v="2.9"/>
    <x v="3"/>
    <n v="25"/>
    <n v="22"/>
  </r>
  <r>
    <s v="VTA01612"/>
    <x v="100"/>
    <n v="11"/>
    <x v="2"/>
    <x v="2"/>
    <x v="3"/>
    <x v="3"/>
    <x v="201"/>
    <s v="Avenida Colón 608"/>
    <x v="2"/>
    <x v="21"/>
    <x v="1"/>
    <s v=""/>
    <x v="0"/>
    <x v="2"/>
    <n v="775.38"/>
    <x v="1"/>
    <n v="775.38"/>
    <s v="Take Away"/>
    <x v="0"/>
    <x v="1"/>
    <s v="App"/>
    <x v="2"/>
    <x v="1"/>
    <n v="0"/>
    <x v="0"/>
    <s v="2x1"/>
    <x v="5"/>
    <x v="0"/>
    <x v="3"/>
    <n v="2.7"/>
    <x v="0"/>
    <n v="10"/>
    <n v="9"/>
  </r>
  <r>
    <s v="VTA01818"/>
    <x v="100"/>
    <n v="11"/>
    <x v="2"/>
    <x v="2"/>
    <x v="3"/>
    <x v="3"/>
    <x v="59"/>
    <s v="Calle San Lorenzo 47"/>
    <x v="1"/>
    <x v="12"/>
    <x v="4"/>
    <s v="Venti"/>
    <x v="4"/>
    <x v="3"/>
    <n v="1892.42"/>
    <x v="0"/>
    <n v="9462.1"/>
    <s v="Delivery"/>
    <x v="1"/>
    <x v="2"/>
    <s v="Tarjeta"/>
    <x v="1"/>
    <x v="0"/>
    <n v="0"/>
    <x v="2"/>
    <s v="Ninguna"/>
    <x v="2"/>
    <x v="2"/>
    <x v="3"/>
    <n v="2.7"/>
    <x v="3"/>
    <n v="48"/>
    <n v="43"/>
  </r>
  <r>
    <s v="VTA01874"/>
    <x v="100"/>
    <n v="11"/>
    <x v="2"/>
    <x v="2"/>
    <x v="3"/>
    <x v="3"/>
    <x v="577"/>
    <s v="San Lorenzo 25, Nueva Córdoba"/>
    <x v="0"/>
    <x v="10"/>
    <x v="8"/>
    <s v="Tall"/>
    <x v="1"/>
    <x v="1"/>
    <n v="1728.34"/>
    <x v="0"/>
    <n v="6913.36"/>
    <s v="Take Away"/>
    <x v="1"/>
    <x v="1"/>
    <s v="Tarjeta"/>
    <x v="1"/>
    <x v="0"/>
    <n v="15"/>
    <x v="1"/>
    <s v="Happy Hour"/>
    <x v="5"/>
    <x v="1"/>
    <x v="1"/>
    <n v="8.8000000000000007"/>
    <x v="3"/>
    <n v="36"/>
    <n v="32"/>
  </r>
  <r>
    <s v="VTA01962"/>
    <x v="100"/>
    <n v="11"/>
    <x v="2"/>
    <x v="2"/>
    <x v="3"/>
    <x v="3"/>
    <x v="666"/>
    <s v="Córdoba Shopping"/>
    <x v="3"/>
    <x v="3"/>
    <x v="3"/>
    <s v=""/>
    <x v="0"/>
    <x v="1"/>
    <n v="1521.64"/>
    <x v="0"/>
    <n v="6086.56"/>
    <s v="Delivery"/>
    <x v="1"/>
    <x v="2"/>
    <s v="App"/>
    <x v="2"/>
    <x v="1"/>
    <n v="0"/>
    <x v="2"/>
    <s v="Ninguna"/>
    <x v="5"/>
    <x v="1"/>
    <x v="3"/>
    <n v="4.2"/>
    <x v="3"/>
    <n v="35"/>
    <n v="31"/>
  </r>
  <r>
    <s v="VTA01980"/>
    <x v="100"/>
    <n v="11"/>
    <x v="2"/>
    <x v="2"/>
    <x v="3"/>
    <x v="3"/>
    <x v="590"/>
    <s v="Avenida Colón 608"/>
    <x v="2"/>
    <x v="3"/>
    <x v="3"/>
    <s v=""/>
    <x v="0"/>
    <x v="4"/>
    <n v="1131.74"/>
    <x v="0"/>
    <n v="2263.48"/>
    <s v="Delivery"/>
    <x v="0"/>
    <x v="2"/>
    <s v="Efectivo"/>
    <x v="0"/>
    <x v="1"/>
    <n v="0"/>
    <x v="0"/>
    <s v="2x1"/>
    <x v="2"/>
    <x v="1"/>
    <x v="3"/>
    <n v="3.8"/>
    <x v="3"/>
    <n v="13"/>
    <n v="11"/>
  </r>
  <r>
    <s v="VTA01982"/>
    <x v="100"/>
    <n v="11"/>
    <x v="2"/>
    <x v="2"/>
    <x v="3"/>
    <x v="3"/>
    <x v="782"/>
    <s v="Avenida Colón 608"/>
    <x v="2"/>
    <x v="17"/>
    <x v="9"/>
    <s v="Venti"/>
    <x v="4"/>
    <x v="1"/>
    <n v="1772.71"/>
    <x v="0"/>
    <n v="7090.84"/>
    <s v="Take Away"/>
    <x v="1"/>
    <x v="1"/>
    <s v="Efectivo"/>
    <x v="0"/>
    <x v="0"/>
    <n v="0"/>
    <x v="2"/>
    <s v="Ninguna"/>
    <x v="3"/>
    <x v="0"/>
    <x v="1"/>
    <n v="8.1999999999999993"/>
    <x v="3"/>
    <n v="37"/>
    <n v="33"/>
  </r>
  <r>
    <s v="VTA02072"/>
    <x v="100"/>
    <n v="11"/>
    <x v="2"/>
    <x v="2"/>
    <x v="3"/>
    <x v="3"/>
    <x v="83"/>
    <s v="Calle San Lorenzo 47"/>
    <x v="1"/>
    <x v="32"/>
    <x v="9"/>
    <s v="Tall"/>
    <x v="1"/>
    <x v="1"/>
    <n v="1632.88"/>
    <x v="0"/>
    <n v="6531.52"/>
    <s v="Delivery"/>
    <x v="1"/>
    <x v="2"/>
    <s v="App"/>
    <x v="2"/>
    <x v="0"/>
    <n v="0"/>
    <x v="1"/>
    <s v="Happy Hour"/>
    <x v="2"/>
    <x v="0"/>
    <x v="0"/>
    <n v="13.5"/>
    <x v="3"/>
    <n v="37"/>
    <n v="33"/>
  </r>
  <r>
    <s v="VTA02118"/>
    <x v="100"/>
    <n v="11"/>
    <x v="2"/>
    <x v="2"/>
    <x v="3"/>
    <x v="3"/>
    <x v="678"/>
    <s v="San Lorenzo 25, Nueva Córdoba"/>
    <x v="0"/>
    <x v="2"/>
    <x v="2"/>
    <s v=""/>
    <x v="0"/>
    <x v="1"/>
    <n v="1429.37"/>
    <x v="0"/>
    <n v="5717.48"/>
    <s v="Take Away"/>
    <x v="1"/>
    <x v="1"/>
    <s v="App"/>
    <x v="2"/>
    <x v="0"/>
    <n v="0"/>
    <x v="0"/>
    <s v="2x1"/>
    <x v="2"/>
    <x v="1"/>
    <x v="2"/>
    <n v="12.8"/>
    <x v="4"/>
    <n v="13"/>
    <n v="9"/>
  </r>
  <r>
    <s v="VTA02145"/>
    <x v="100"/>
    <n v="11"/>
    <x v="2"/>
    <x v="2"/>
    <x v="3"/>
    <x v="3"/>
    <x v="26"/>
    <s v="Calle San Lorenzo 47"/>
    <x v="1"/>
    <x v="1"/>
    <x v="1"/>
    <s v=""/>
    <x v="0"/>
    <x v="4"/>
    <n v="800.32"/>
    <x v="1"/>
    <n v="1600.64"/>
    <s v="Take Away"/>
    <x v="0"/>
    <x v="1"/>
    <s v="App"/>
    <x v="2"/>
    <x v="1"/>
    <n v="0"/>
    <x v="3"/>
    <s v="Combo"/>
    <x v="4"/>
    <x v="1"/>
    <x v="2"/>
    <n v="11.9"/>
    <x v="2"/>
    <n v="17"/>
    <n v="15"/>
  </r>
  <r>
    <s v="VTA02372"/>
    <x v="100"/>
    <n v="11"/>
    <x v="2"/>
    <x v="2"/>
    <x v="3"/>
    <x v="3"/>
    <x v="778"/>
    <s v="Córdoba Shopping"/>
    <x v="3"/>
    <x v="4"/>
    <x v="2"/>
    <s v=""/>
    <x v="0"/>
    <x v="1"/>
    <n v="1438.54"/>
    <x v="0"/>
    <n v="5754.16"/>
    <s v="Delivery"/>
    <x v="1"/>
    <x v="2"/>
    <s v="Efectivo"/>
    <x v="0"/>
    <x v="1"/>
    <n v="0"/>
    <x v="2"/>
    <s v="Ninguna"/>
    <x v="1"/>
    <x v="0"/>
    <x v="3"/>
    <n v="4.5999999999999996"/>
    <x v="1"/>
    <n v="48"/>
    <n v="44"/>
  </r>
  <r>
    <s v="VTA02401"/>
    <x v="100"/>
    <n v="11"/>
    <x v="2"/>
    <x v="2"/>
    <x v="3"/>
    <x v="3"/>
    <x v="534"/>
    <s v="Avenida Colón 608"/>
    <x v="2"/>
    <x v="28"/>
    <x v="2"/>
    <s v=""/>
    <x v="0"/>
    <x v="0"/>
    <n v="1166.18"/>
    <x v="0"/>
    <n v="3498.54"/>
    <s v="Take Away"/>
    <x v="0"/>
    <x v="1"/>
    <s v="App"/>
    <x v="2"/>
    <x v="1"/>
    <n v="0"/>
    <x v="2"/>
    <s v="Ninguna"/>
    <x v="2"/>
    <x v="1"/>
    <x v="3"/>
    <n v="3.1"/>
    <x v="4"/>
    <n v="32"/>
    <n v="29"/>
  </r>
  <r>
    <s v="VTA02505"/>
    <x v="100"/>
    <n v="11"/>
    <x v="2"/>
    <x v="2"/>
    <x v="3"/>
    <x v="3"/>
    <x v="498"/>
    <s v="San Lorenzo 25, Nueva Córdoba"/>
    <x v="0"/>
    <x v="8"/>
    <x v="0"/>
    <s v=""/>
    <x v="0"/>
    <x v="1"/>
    <n v="1456.88"/>
    <x v="0"/>
    <n v="5827.52"/>
    <s v="Take Away"/>
    <x v="1"/>
    <x v="1"/>
    <s v="App"/>
    <x v="2"/>
    <x v="0"/>
    <n v="10"/>
    <x v="2"/>
    <s v="Ninguna"/>
    <x v="2"/>
    <x v="2"/>
    <x v="3"/>
    <n v="3.8"/>
    <x v="2"/>
    <n v="28"/>
    <n v="24"/>
  </r>
  <r>
    <s v="VTA02546"/>
    <x v="100"/>
    <n v="11"/>
    <x v="2"/>
    <x v="2"/>
    <x v="3"/>
    <x v="3"/>
    <x v="465"/>
    <s v="Calle San Lorenzo 47"/>
    <x v="1"/>
    <x v="34"/>
    <x v="4"/>
    <s v="Venti"/>
    <x v="4"/>
    <x v="3"/>
    <n v="1734.86"/>
    <x v="0"/>
    <n v="8674.2999999999993"/>
    <s v="Take Away"/>
    <x v="1"/>
    <x v="1"/>
    <s v="Efectivo"/>
    <x v="0"/>
    <x v="0"/>
    <n v="0"/>
    <x v="3"/>
    <s v="Combo"/>
    <x v="0"/>
    <x v="2"/>
    <x v="3"/>
    <n v="4.2"/>
    <x v="0"/>
    <n v="20"/>
    <n v="15"/>
  </r>
  <r>
    <s v="VTA02577"/>
    <x v="100"/>
    <n v="11"/>
    <x v="2"/>
    <x v="2"/>
    <x v="3"/>
    <x v="3"/>
    <x v="384"/>
    <s v="Córdoba Shopping"/>
    <x v="3"/>
    <x v="13"/>
    <x v="9"/>
    <s v="Tall"/>
    <x v="1"/>
    <x v="4"/>
    <n v="1604.62"/>
    <x v="0"/>
    <n v="3209.24"/>
    <s v="Delivery"/>
    <x v="0"/>
    <x v="2"/>
    <s v="App"/>
    <x v="2"/>
    <x v="1"/>
    <n v="0"/>
    <x v="0"/>
    <s v="2x1"/>
    <x v="3"/>
    <x v="2"/>
    <x v="0"/>
    <n v="14.1"/>
    <x v="0"/>
    <n v="22"/>
    <n v="20"/>
  </r>
  <r>
    <s v="VTA02699"/>
    <x v="100"/>
    <n v="11"/>
    <x v="2"/>
    <x v="2"/>
    <x v="3"/>
    <x v="3"/>
    <x v="301"/>
    <s v="Avenida Colón 608"/>
    <x v="2"/>
    <x v="10"/>
    <x v="8"/>
    <s v="Venti"/>
    <x v="4"/>
    <x v="2"/>
    <n v="2090.13"/>
    <x v="2"/>
    <n v="2090.13"/>
    <s v="En tienda"/>
    <x v="0"/>
    <x v="0"/>
    <s v="App"/>
    <x v="2"/>
    <x v="1"/>
    <n v="0"/>
    <x v="2"/>
    <s v="Ninguna"/>
    <x v="1"/>
    <x v="0"/>
    <x v="3"/>
    <n v="3.5"/>
    <x v="3"/>
    <n v="30"/>
    <n v="29"/>
  </r>
  <r>
    <s v="VTA02931"/>
    <x v="100"/>
    <n v="11"/>
    <x v="2"/>
    <x v="2"/>
    <x v="3"/>
    <x v="3"/>
    <x v="16"/>
    <s v="Calle San Lorenzo 47"/>
    <x v="1"/>
    <x v="21"/>
    <x v="1"/>
    <s v=""/>
    <x v="0"/>
    <x v="3"/>
    <n v="1108.98"/>
    <x v="0"/>
    <n v="5544.9"/>
    <s v="Delivery"/>
    <x v="1"/>
    <x v="2"/>
    <s v="App"/>
    <x v="2"/>
    <x v="1"/>
    <n v="0"/>
    <x v="3"/>
    <s v="Combo"/>
    <x v="3"/>
    <x v="2"/>
    <x v="0"/>
    <n v="13.7"/>
    <x v="3"/>
    <n v="41"/>
    <n v="36"/>
  </r>
  <r>
    <s v="VTA03001"/>
    <x v="100"/>
    <n v="11"/>
    <x v="2"/>
    <x v="2"/>
    <x v="3"/>
    <x v="3"/>
    <x v="792"/>
    <s v="Calle San Lorenzo 47"/>
    <x v="1"/>
    <x v="15"/>
    <x v="10"/>
    <s v=""/>
    <x v="0"/>
    <x v="3"/>
    <n v="1616.06"/>
    <x v="0"/>
    <n v="8080.3"/>
    <s v="En tienda"/>
    <x v="1"/>
    <x v="0"/>
    <s v="App"/>
    <x v="2"/>
    <x v="1"/>
    <n v="0"/>
    <x v="3"/>
    <s v="Combo"/>
    <x v="3"/>
    <x v="2"/>
    <x v="1"/>
    <n v="5.5"/>
    <x v="2"/>
    <n v="26"/>
    <n v="21"/>
  </r>
  <r>
    <s v="VTA03012"/>
    <x v="100"/>
    <n v="11"/>
    <x v="2"/>
    <x v="2"/>
    <x v="3"/>
    <x v="3"/>
    <x v="664"/>
    <s v="Avenida Colón 608"/>
    <x v="2"/>
    <x v="6"/>
    <x v="5"/>
    <s v=""/>
    <x v="0"/>
    <x v="1"/>
    <n v="1843.05"/>
    <x v="0"/>
    <n v="7372.2"/>
    <s v="Take Away"/>
    <x v="1"/>
    <x v="1"/>
    <s v="Efectivo"/>
    <x v="0"/>
    <x v="1"/>
    <n v="0"/>
    <x v="0"/>
    <s v="2x1"/>
    <x v="2"/>
    <x v="2"/>
    <x v="2"/>
    <n v="10.6"/>
    <x v="0"/>
    <n v="21"/>
    <n v="17"/>
  </r>
  <r>
    <s v="VTA03206"/>
    <x v="100"/>
    <n v="11"/>
    <x v="2"/>
    <x v="2"/>
    <x v="3"/>
    <x v="3"/>
    <x v="258"/>
    <s v="San Lorenzo 25, Nueva Córdoba"/>
    <x v="0"/>
    <x v="6"/>
    <x v="5"/>
    <s v=""/>
    <x v="0"/>
    <x v="0"/>
    <n v="1975.15"/>
    <x v="0"/>
    <n v="5925.45"/>
    <s v="Take Away"/>
    <x v="1"/>
    <x v="1"/>
    <s v="Efectivo"/>
    <x v="0"/>
    <x v="0"/>
    <n v="15"/>
    <x v="3"/>
    <s v="Combo"/>
    <x v="5"/>
    <x v="2"/>
    <x v="3"/>
    <n v="3.4"/>
    <x v="0"/>
    <n v="31"/>
    <n v="28"/>
  </r>
  <r>
    <s v="VTA03445"/>
    <x v="100"/>
    <n v="11"/>
    <x v="2"/>
    <x v="2"/>
    <x v="3"/>
    <x v="3"/>
    <x v="644"/>
    <s v="Córdoba Shopping"/>
    <x v="3"/>
    <x v="20"/>
    <x v="2"/>
    <s v=""/>
    <x v="0"/>
    <x v="3"/>
    <n v="918.95"/>
    <x v="1"/>
    <n v="4594.75"/>
    <s v="En tienda"/>
    <x v="0"/>
    <x v="0"/>
    <s v="Efectivo"/>
    <x v="0"/>
    <x v="0"/>
    <n v="10"/>
    <x v="0"/>
    <s v="2x1"/>
    <x v="1"/>
    <x v="2"/>
    <x v="3"/>
    <n v="4.5999999999999996"/>
    <x v="0"/>
    <n v="36"/>
    <n v="31"/>
  </r>
  <r>
    <s v="VTA03517"/>
    <x v="100"/>
    <n v="11"/>
    <x v="2"/>
    <x v="2"/>
    <x v="3"/>
    <x v="3"/>
    <x v="57"/>
    <s v="Córdoba Shopping"/>
    <x v="3"/>
    <x v="2"/>
    <x v="2"/>
    <s v=""/>
    <x v="0"/>
    <x v="4"/>
    <n v="1151.04"/>
    <x v="0"/>
    <n v="2302.08"/>
    <s v="Take Away"/>
    <x v="0"/>
    <x v="1"/>
    <s v="Efectivo"/>
    <x v="0"/>
    <x v="1"/>
    <n v="0"/>
    <x v="1"/>
    <s v="Happy Hour"/>
    <x v="1"/>
    <x v="1"/>
    <x v="1"/>
    <n v="8.1"/>
    <x v="1"/>
    <n v="30"/>
    <n v="28"/>
  </r>
  <r>
    <s v="VTA03806"/>
    <x v="100"/>
    <n v="11"/>
    <x v="2"/>
    <x v="2"/>
    <x v="3"/>
    <x v="3"/>
    <x v="52"/>
    <s v="San Lorenzo 25, Nueva Córdoba"/>
    <x v="0"/>
    <x v="25"/>
    <x v="2"/>
    <s v=""/>
    <x v="0"/>
    <x v="2"/>
    <n v="1250.1300000000001"/>
    <x v="0"/>
    <n v="1250.1300000000001"/>
    <s v="En tienda"/>
    <x v="0"/>
    <x v="0"/>
    <s v="Efectivo"/>
    <x v="0"/>
    <x v="0"/>
    <n v="0"/>
    <x v="3"/>
    <s v="Combo"/>
    <x v="5"/>
    <x v="0"/>
    <x v="2"/>
    <n v="11.6"/>
    <x v="4"/>
    <n v="39"/>
    <n v="38"/>
  </r>
  <r>
    <s v="VTA03975"/>
    <x v="100"/>
    <n v="11"/>
    <x v="2"/>
    <x v="2"/>
    <x v="3"/>
    <x v="3"/>
    <x v="509"/>
    <s v="San Lorenzo 25, Nueva Córdoba"/>
    <x v="0"/>
    <x v="0"/>
    <x v="0"/>
    <s v=""/>
    <x v="0"/>
    <x v="0"/>
    <n v="1429.81"/>
    <x v="0"/>
    <n v="4289.43"/>
    <s v="Take Away"/>
    <x v="0"/>
    <x v="1"/>
    <s v="App"/>
    <x v="2"/>
    <x v="1"/>
    <n v="0"/>
    <x v="3"/>
    <s v="Combo"/>
    <x v="1"/>
    <x v="2"/>
    <x v="3"/>
    <n v="3.9"/>
    <x v="3"/>
    <n v="48"/>
    <n v="45"/>
  </r>
  <r>
    <s v="VTA04084"/>
    <x v="100"/>
    <n v="11"/>
    <x v="2"/>
    <x v="2"/>
    <x v="3"/>
    <x v="3"/>
    <x v="804"/>
    <s v="Calle San Lorenzo 47"/>
    <x v="1"/>
    <x v="8"/>
    <x v="0"/>
    <s v=""/>
    <x v="0"/>
    <x v="4"/>
    <n v="1546.77"/>
    <x v="0"/>
    <n v="3093.54"/>
    <s v="Take Away"/>
    <x v="0"/>
    <x v="1"/>
    <s v="Tarjeta"/>
    <x v="1"/>
    <x v="1"/>
    <n v="0"/>
    <x v="0"/>
    <s v="2x1"/>
    <x v="1"/>
    <x v="2"/>
    <x v="3"/>
    <n v="2.8"/>
    <x v="2"/>
    <n v="37"/>
    <n v="35"/>
  </r>
  <r>
    <s v="VTA04203"/>
    <x v="100"/>
    <n v="11"/>
    <x v="2"/>
    <x v="2"/>
    <x v="3"/>
    <x v="3"/>
    <x v="780"/>
    <s v="Córdoba Shopping"/>
    <x v="3"/>
    <x v="21"/>
    <x v="1"/>
    <s v=""/>
    <x v="0"/>
    <x v="2"/>
    <n v="836.66"/>
    <x v="1"/>
    <n v="836.66"/>
    <s v="Delivery"/>
    <x v="0"/>
    <x v="2"/>
    <s v="Efectivo"/>
    <x v="0"/>
    <x v="1"/>
    <n v="0"/>
    <x v="0"/>
    <s v="2x1"/>
    <x v="1"/>
    <x v="1"/>
    <x v="1"/>
    <n v="5.6"/>
    <x v="0"/>
    <n v="22"/>
    <n v="21"/>
  </r>
  <r>
    <s v="VTA04255"/>
    <x v="100"/>
    <n v="11"/>
    <x v="2"/>
    <x v="2"/>
    <x v="3"/>
    <x v="3"/>
    <x v="230"/>
    <s v="Córdoba Shopping"/>
    <x v="3"/>
    <x v="21"/>
    <x v="1"/>
    <s v=""/>
    <x v="0"/>
    <x v="0"/>
    <n v="1108.03"/>
    <x v="0"/>
    <n v="3324.09"/>
    <s v="En tienda"/>
    <x v="0"/>
    <x v="0"/>
    <s v="Tarjeta"/>
    <x v="1"/>
    <x v="0"/>
    <n v="0"/>
    <x v="3"/>
    <s v="Combo"/>
    <x v="3"/>
    <x v="2"/>
    <x v="2"/>
    <n v="12.2"/>
    <x v="4"/>
    <n v="18"/>
    <n v="15"/>
  </r>
  <r>
    <s v="VTA04398"/>
    <x v="100"/>
    <n v="11"/>
    <x v="2"/>
    <x v="2"/>
    <x v="3"/>
    <x v="3"/>
    <x v="138"/>
    <s v="Calle San Lorenzo 47"/>
    <x v="1"/>
    <x v="12"/>
    <x v="4"/>
    <s v="Venti"/>
    <x v="4"/>
    <x v="0"/>
    <n v="1739.49"/>
    <x v="0"/>
    <n v="5218.47"/>
    <s v="En tienda"/>
    <x v="1"/>
    <x v="0"/>
    <s v="Tarjeta"/>
    <x v="1"/>
    <x v="0"/>
    <n v="10"/>
    <x v="1"/>
    <s v="Happy Hour"/>
    <x v="2"/>
    <x v="1"/>
    <x v="2"/>
    <n v="12.7"/>
    <x v="1"/>
    <n v="24"/>
    <n v="21"/>
  </r>
  <r>
    <s v="VTA04423"/>
    <x v="100"/>
    <n v="11"/>
    <x v="2"/>
    <x v="2"/>
    <x v="3"/>
    <x v="3"/>
    <x v="98"/>
    <s v="Córdoba Shopping"/>
    <x v="3"/>
    <x v="13"/>
    <x v="9"/>
    <s v="Venti"/>
    <x v="4"/>
    <x v="2"/>
    <n v="1560.73"/>
    <x v="0"/>
    <n v="1560.73"/>
    <s v="Take Away"/>
    <x v="0"/>
    <x v="1"/>
    <s v="Tarjeta"/>
    <x v="1"/>
    <x v="0"/>
    <n v="10"/>
    <x v="1"/>
    <s v="Happy Hour"/>
    <x v="0"/>
    <x v="0"/>
    <x v="2"/>
    <n v="12.8"/>
    <x v="4"/>
    <n v="47"/>
    <n v="46"/>
  </r>
  <r>
    <s v="VTA04545"/>
    <x v="100"/>
    <n v="11"/>
    <x v="2"/>
    <x v="2"/>
    <x v="3"/>
    <x v="3"/>
    <x v="719"/>
    <s v="Calle San Lorenzo 47"/>
    <x v="1"/>
    <x v="10"/>
    <x v="8"/>
    <s v="Pequeño"/>
    <x v="2"/>
    <x v="1"/>
    <n v="1664.85"/>
    <x v="0"/>
    <n v="6659.4"/>
    <s v="Take Away"/>
    <x v="1"/>
    <x v="1"/>
    <s v="App"/>
    <x v="2"/>
    <x v="0"/>
    <n v="0"/>
    <x v="0"/>
    <s v="2x1"/>
    <x v="1"/>
    <x v="0"/>
    <x v="2"/>
    <n v="11.2"/>
    <x v="4"/>
    <n v="20"/>
    <n v="16"/>
  </r>
  <r>
    <s v="VTA04570"/>
    <x v="100"/>
    <n v="11"/>
    <x v="2"/>
    <x v="2"/>
    <x v="3"/>
    <x v="3"/>
    <x v="374"/>
    <s v="Avenida Colón 608"/>
    <x v="2"/>
    <x v="23"/>
    <x v="10"/>
    <s v=""/>
    <x v="0"/>
    <x v="2"/>
    <n v="1561.43"/>
    <x v="0"/>
    <n v="1561.43"/>
    <s v="Take Away"/>
    <x v="0"/>
    <x v="1"/>
    <s v="Efectivo"/>
    <x v="0"/>
    <x v="0"/>
    <n v="0"/>
    <x v="2"/>
    <s v="Ninguna"/>
    <x v="2"/>
    <x v="0"/>
    <x v="1"/>
    <n v="5.3"/>
    <x v="4"/>
    <n v="18"/>
    <n v="17"/>
  </r>
  <r>
    <s v="VTA04649"/>
    <x v="100"/>
    <n v="11"/>
    <x v="2"/>
    <x v="2"/>
    <x v="3"/>
    <x v="3"/>
    <x v="758"/>
    <s v="Córdoba Shopping"/>
    <x v="3"/>
    <x v="6"/>
    <x v="5"/>
    <s v=""/>
    <x v="0"/>
    <x v="4"/>
    <n v="1741.94"/>
    <x v="0"/>
    <n v="3483.88"/>
    <s v="En tienda"/>
    <x v="0"/>
    <x v="0"/>
    <s v="Tarjeta"/>
    <x v="1"/>
    <x v="0"/>
    <n v="10"/>
    <x v="2"/>
    <s v="Ninguna"/>
    <x v="4"/>
    <x v="2"/>
    <x v="0"/>
    <n v="13.7"/>
    <x v="3"/>
    <n v="20"/>
    <n v="18"/>
  </r>
  <r>
    <s v="VTA04796"/>
    <x v="100"/>
    <n v="11"/>
    <x v="2"/>
    <x v="2"/>
    <x v="3"/>
    <x v="3"/>
    <x v="340"/>
    <s v="Calle San Lorenzo 47"/>
    <x v="1"/>
    <x v="8"/>
    <x v="0"/>
    <s v=""/>
    <x v="0"/>
    <x v="4"/>
    <n v="1493.21"/>
    <x v="0"/>
    <n v="2986.42"/>
    <s v="Take Away"/>
    <x v="0"/>
    <x v="1"/>
    <s v="Tarjeta"/>
    <x v="1"/>
    <x v="1"/>
    <n v="0"/>
    <x v="3"/>
    <s v="Combo"/>
    <x v="0"/>
    <x v="1"/>
    <x v="1"/>
    <n v="6.1"/>
    <x v="4"/>
    <n v="38"/>
    <n v="36"/>
  </r>
  <r>
    <s v="VTA04864"/>
    <x v="100"/>
    <n v="11"/>
    <x v="2"/>
    <x v="2"/>
    <x v="3"/>
    <x v="3"/>
    <x v="601"/>
    <s v="San Lorenzo 25, Nueva Córdoba"/>
    <x v="0"/>
    <x v="17"/>
    <x v="9"/>
    <s v="Tall"/>
    <x v="1"/>
    <x v="0"/>
    <n v="1201.07"/>
    <x v="0"/>
    <n v="3603.21"/>
    <s v="En tienda"/>
    <x v="0"/>
    <x v="0"/>
    <s v="App"/>
    <x v="2"/>
    <x v="1"/>
    <n v="0"/>
    <x v="0"/>
    <s v="2x1"/>
    <x v="4"/>
    <x v="2"/>
    <x v="3"/>
    <n v="4.7"/>
    <x v="3"/>
    <n v="17"/>
    <n v="14"/>
  </r>
  <r>
    <s v="VTA04880"/>
    <x v="100"/>
    <n v="11"/>
    <x v="2"/>
    <x v="2"/>
    <x v="3"/>
    <x v="3"/>
    <x v="71"/>
    <s v="Calle San Lorenzo 47"/>
    <x v="1"/>
    <x v="23"/>
    <x v="10"/>
    <s v=""/>
    <x v="0"/>
    <x v="4"/>
    <n v="1901.27"/>
    <x v="0"/>
    <n v="3802.54"/>
    <s v="Delivery"/>
    <x v="0"/>
    <x v="2"/>
    <s v="Tarjeta"/>
    <x v="1"/>
    <x v="1"/>
    <n v="0"/>
    <x v="1"/>
    <s v="Happy Hour"/>
    <x v="3"/>
    <x v="2"/>
    <x v="1"/>
    <n v="8"/>
    <x v="2"/>
    <n v="18"/>
    <n v="16"/>
  </r>
  <r>
    <s v="VTA04946"/>
    <x v="100"/>
    <n v="11"/>
    <x v="2"/>
    <x v="2"/>
    <x v="3"/>
    <x v="3"/>
    <x v="514"/>
    <s v="Córdoba Shopping"/>
    <x v="3"/>
    <x v="30"/>
    <x v="9"/>
    <s v="Venti"/>
    <x v="4"/>
    <x v="0"/>
    <n v="1323.46"/>
    <x v="0"/>
    <n v="3970.38"/>
    <s v="Take Away"/>
    <x v="0"/>
    <x v="1"/>
    <s v="App"/>
    <x v="2"/>
    <x v="0"/>
    <n v="15"/>
    <x v="3"/>
    <s v="Combo"/>
    <x v="2"/>
    <x v="0"/>
    <x v="2"/>
    <n v="12.7"/>
    <x v="2"/>
    <n v="32"/>
    <n v="29"/>
  </r>
  <r>
    <s v="VTA00049"/>
    <x v="101"/>
    <n v="12"/>
    <x v="3"/>
    <x v="3"/>
    <x v="3"/>
    <x v="3"/>
    <x v="422"/>
    <s v="Córdoba Shopping"/>
    <x v="3"/>
    <x v="6"/>
    <x v="5"/>
    <s v=""/>
    <x v="0"/>
    <x v="0"/>
    <n v="1734.67"/>
    <x v="0"/>
    <n v="5204.01"/>
    <s v="Delivery"/>
    <x v="1"/>
    <x v="2"/>
    <s v="Tarjeta"/>
    <x v="1"/>
    <x v="1"/>
    <n v="0"/>
    <x v="0"/>
    <s v="2x1"/>
    <x v="4"/>
    <x v="2"/>
    <x v="1"/>
    <n v="6"/>
    <x v="4"/>
    <n v="42"/>
    <n v="39"/>
  </r>
  <r>
    <s v="VTA00261"/>
    <x v="101"/>
    <n v="12"/>
    <x v="3"/>
    <x v="3"/>
    <x v="3"/>
    <x v="3"/>
    <x v="396"/>
    <s v="San Lorenzo 25, Nueva Córdoba"/>
    <x v="0"/>
    <x v="12"/>
    <x v="4"/>
    <s v="Tall"/>
    <x v="1"/>
    <x v="4"/>
    <n v="1331.31"/>
    <x v="0"/>
    <n v="2662.62"/>
    <s v="Delivery"/>
    <x v="0"/>
    <x v="2"/>
    <s v="Efectivo"/>
    <x v="0"/>
    <x v="0"/>
    <n v="0"/>
    <x v="3"/>
    <s v="Combo"/>
    <x v="0"/>
    <x v="2"/>
    <x v="0"/>
    <n v="13.9"/>
    <x v="2"/>
    <n v="47"/>
    <n v="45"/>
  </r>
  <r>
    <s v="VTA00334"/>
    <x v="101"/>
    <n v="12"/>
    <x v="3"/>
    <x v="3"/>
    <x v="3"/>
    <x v="3"/>
    <x v="640"/>
    <s v="Calle San Lorenzo 47"/>
    <x v="1"/>
    <x v="14"/>
    <x v="6"/>
    <s v=""/>
    <x v="0"/>
    <x v="4"/>
    <n v="2631.92"/>
    <x v="2"/>
    <n v="5263.84"/>
    <s v="En tienda"/>
    <x v="1"/>
    <x v="0"/>
    <s v="Efectivo"/>
    <x v="0"/>
    <x v="1"/>
    <n v="0"/>
    <x v="1"/>
    <s v="Happy Hour"/>
    <x v="4"/>
    <x v="2"/>
    <x v="3"/>
    <n v="4.5"/>
    <x v="0"/>
    <n v="47"/>
    <n v="45"/>
  </r>
  <r>
    <s v="VTA00355"/>
    <x v="101"/>
    <n v="12"/>
    <x v="3"/>
    <x v="3"/>
    <x v="3"/>
    <x v="3"/>
    <x v="723"/>
    <s v="San Lorenzo 25, Nueva Córdoba"/>
    <x v="0"/>
    <x v="27"/>
    <x v="10"/>
    <s v=""/>
    <x v="0"/>
    <x v="2"/>
    <n v="1635.62"/>
    <x v="0"/>
    <n v="1635.62"/>
    <s v="Delivery"/>
    <x v="0"/>
    <x v="2"/>
    <s v="Tarjeta"/>
    <x v="1"/>
    <x v="1"/>
    <n v="0"/>
    <x v="1"/>
    <s v="Happy Hour"/>
    <x v="3"/>
    <x v="2"/>
    <x v="1"/>
    <n v="7.9"/>
    <x v="3"/>
    <n v="31"/>
    <n v="30"/>
  </r>
  <r>
    <s v="VTA00366"/>
    <x v="101"/>
    <n v="12"/>
    <x v="3"/>
    <x v="3"/>
    <x v="3"/>
    <x v="3"/>
    <x v="451"/>
    <s v="Córdoba Shopping"/>
    <x v="3"/>
    <x v="6"/>
    <x v="5"/>
    <s v=""/>
    <x v="0"/>
    <x v="4"/>
    <n v="2077.83"/>
    <x v="2"/>
    <n v="4155.66"/>
    <s v="Take Away"/>
    <x v="0"/>
    <x v="1"/>
    <s v="Efectivo"/>
    <x v="0"/>
    <x v="1"/>
    <n v="0"/>
    <x v="0"/>
    <s v="2x1"/>
    <x v="2"/>
    <x v="1"/>
    <x v="3"/>
    <n v="3.7"/>
    <x v="3"/>
    <n v="40"/>
    <n v="38"/>
  </r>
  <r>
    <s v="VTA00468"/>
    <x v="101"/>
    <n v="12"/>
    <x v="3"/>
    <x v="3"/>
    <x v="3"/>
    <x v="3"/>
    <x v="585"/>
    <s v="Córdoba Shopping"/>
    <x v="3"/>
    <x v="3"/>
    <x v="3"/>
    <s v=""/>
    <x v="0"/>
    <x v="1"/>
    <n v="1270.93"/>
    <x v="0"/>
    <n v="5083.72"/>
    <s v="En tienda"/>
    <x v="1"/>
    <x v="0"/>
    <s v="Tarjeta"/>
    <x v="1"/>
    <x v="0"/>
    <n v="10"/>
    <x v="1"/>
    <s v="Happy Hour"/>
    <x v="4"/>
    <x v="1"/>
    <x v="0"/>
    <n v="14.7"/>
    <x v="2"/>
    <n v="32"/>
    <n v="28"/>
  </r>
  <r>
    <s v="VTA00509"/>
    <x v="101"/>
    <n v="12"/>
    <x v="3"/>
    <x v="3"/>
    <x v="3"/>
    <x v="3"/>
    <x v="461"/>
    <s v="Calle San Lorenzo 47"/>
    <x v="1"/>
    <x v="15"/>
    <x v="10"/>
    <s v=""/>
    <x v="0"/>
    <x v="1"/>
    <n v="1966.55"/>
    <x v="0"/>
    <n v="7866.2"/>
    <s v="Take Away"/>
    <x v="1"/>
    <x v="1"/>
    <s v="Tarjeta"/>
    <x v="1"/>
    <x v="1"/>
    <n v="0"/>
    <x v="0"/>
    <s v="2x1"/>
    <x v="1"/>
    <x v="2"/>
    <x v="1"/>
    <n v="7.4"/>
    <x v="0"/>
    <n v="27"/>
    <n v="23"/>
  </r>
  <r>
    <s v="VTA00516"/>
    <x v="101"/>
    <n v="12"/>
    <x v="3"/>
    <x v="3"/>
    <x v="3"/>
    <x v="3"/>
    <x v="196"/>
    <s v="San Lorenzo 25, Nueva Córdoba"/>
    <x v="0"/>
    <x v="32"/>
    <x v="9"/>
    <s v="Venti"/>
    <x v="4"/>
    <x v="4"/>
    <n v="1404.02"/>
    <x v="0"/>
    <n v="2808.04"/>
    <s v="Delivery"/>
    <x v="0"/>
    <x v="2"/>
    <s v="Efectivo"/>
    <x v="0"/>
    <x v="1"/>
    <n v="0"/>
    <x v="2"/>
    <s v="Ninguna"/>
    <x v="3"/>
    <x v="1"/>
    <x v="3"/>
    <n v="4.7"/>
    <x v="0"/>
    <n v="19"/>
    <n v="17"/>
  </r>
  <r>
    <s v="VTA00641"/>
    <x v="101"/>
    <n v="12"/>
    <x v="3"/>
    <x v="3"/>
    <x v="3"/>
    <x v="3"/>
    <x v="836"/>
    <s v="Calle San Lorenzo 47"/>
    <x v="1"/>
    <x v="7"/>
    <x v="6"/>
    <s v=""/>
    <x v="0"/>
    <x v="2"/>
    <n v="2636.3"/>
    <x v="2"/>
    <n v="2636.3"/>
    <s v="Delivery"/>
    <x v="0"/>
    <x v="2"/>
    <s v="Tarjeta"/>
    <x v="1"/>
    <x v="0"/>
    <n v="15"/>
    <x v="0"/>
    <s v="2x1"/>
    <x v="2"/>
    <x v="1"/>
    <x v="1"/>
    <n v="8.1"/>
    <x v="3"/>
    <n v="11"/>
    <n v="10"/>
  </r>
  <r>
    <s v="VTA01007"/>
    <x v="101"/>
    <n v="12"/>
    <x v="3"/>
    <x v="3"/>
    <x v="3"/>
    <x v="3"/>
    <x v="670"/>
    <s v="Córdoba Shopping"/>
    <x v="3"/>
    <x v="19"/>
    <x v="7"/>
    <s v=""/>
    <x v="0"/>
    <x v="3"/>
    <n v="2817.85"/>
    <x v="2"/>
    <n v="14089.25"/>
    <s v="Take Away"/>
    <x v="2"/>
    <x v="1"/>
    <s v="Efectivo"/>
    <x v="0"/>
    <x v="1"/>
    <n v="0"/>
    <x v="0"/>
    <s v="2x1"/>
    <x v="0"/>
    <x v="1"/>
    <x v="2"/>
    <n v="11.6"/>
    <x v="1"/>
    <n v="50"/>
    <n v="45"/>
  </r>
  <r>
    <s v="VTA01091"/>
    <x v="101"/>
    <n v="12"/>
    <x v="3"/>
    <x v="3"/>
    <x v="3"/>
    <x v="3"/>
    <x v="772"/>
    <s v="Córdoba Shopping"/>
    <x v="3"/>
    <x v="3"/>
    <x v="3"/>
    <s v=""/>
    <x v="0"/>
    <x v="3"/>
    <n v="1405.84"/>
    <x v="0"/>
    <n v="7029.2"/>
    <s v="En tienda"/>
    <x v="1"/>
    <x v="0"/>
    <s v="Efectivo"/>
    <x v="0"/>
    <x v="1"/>
    <n v="0"/>
    <x v="2"/>
    <s v="Ninguna"/>
    <x v="4"/>
    <x v="1"/>
    <x v="2"/>
    <n v="11.1"/>
    <x v="2"/>
    <n v="49"/>
    <n v="44"/>
  </r>
  <r>
    <s v="VTA01092"/>
    <x v="101"/>
    <n v="12"/>
    <x v="3"/>
    <x v="3"/>
    <x v="3"/>
    <x v="3"/>
    <x v="677"/>
    <s v="San Lorenzo 25, Nueva Córdoba"/>
    <x v="0"/>
    <x v="1"/>
    <x v="1"/>
    <s v=""/>
    <x v="0"/>
    <x v="2"/>
    <n v="749.42"/>
    <x v="1"/>
    <n v="749.42"/>
    <s v="Take Away"/>
    <x v="0"/>
    <x v="1"/>
    <s v="Tarjeta"/>
    <x v="1"/>
    <x v="1"/>
    <n v="0"/>
    <x v="3"/>
    <s v="Combo"/>
    <x v="1"/>
    <x v="2"/>
    <x v="1"/>
    <n v="8.4"/>
    <x v="3"/>
    <n v="10"/>
    <n v="9"/>
  </r>
  <r>
    <s v="VTA01175"/>
    <x v="101"/>
    <n v="12"/>
    <x v="3"/>
    <x v="3"/>
    <x v="3"/>
    <x v="3"/>
    <x v="21"/>
    <s v="Córdoba Shopping"/>
    <x v="3"/>
    <x v="12"/>
    <x v="4"/>
    <s v="Pequeño"/>
    <x v="2"/>
    <x v="0"/>
    <n v="1607.65"/>
    <x v="0"/>
    <n v="4822.95"/>
    <s v="Take Away"/>
    <x v="0"/>
    <x v="1"/>
    <s v="Tarjeta"/>
    <x v="1"/>
    <x v="1"/>
    <n v="0"/>
    <x v="0"/>
    <s v="2x1"/>
    <x v="2"/>
    <x v="0"/>
    <x v="2"/>
    <n v="12.3"/>
    <x v="3"/>
    <n v="48"/>
    <n v="45"/>
  </r>
  <r>
    <s v="VTA01286"/>
    <x v="101"/>
    <n v="12"/>
    <x v="3"/>
    <x v="3"/>
    <x v="3"/>
    <x v="3"/>
    <x v="326"/>
    <s v="Calle San Lorenzo 47"/>
    <x v="1"/>
    <x v="34"/>
    <x v="4"/>
    <s v="Tall"/>
    <x v="1"/>
    <x v="2"/>
    <n v="1319.24"/>
    <x v="0"/>
    <n v="1319.24"/>
    <s v="Take Away"/>
    <x v="0"/>
    <x v="1"/>
    <s v="Efectivo"/>
    <x v="0"/>
    <x v="0"/>
    <n v="15"/>
    <x v="0"/>
    <s v="2x1"/>
    <x v="3"/>
    <x v="2"/>
    <x v="0"/>
    <n v="14.2"/>
    <x v="4"/>
    <n v="14"/>
    <n v="13"/>
  </r>
  <r>
    <s v="VTA01543"/>
    <x v="101"/>
    <n v="12"/>
    <x v="3"/>
    <x v="3"/>
    <x v="3"/>
    <x v="3"/>
    <x v="230"/>
    <s v="San Lorenzo 25, Nueva Córdoba"/>
    <x v="0"/>
    <x v="6"/>
    <x v="5"/>
    <s v=""/>
    <x v="0"/>
    <x v="1"/>
    <n v="1818.52"/>
    <x v="0"/>
    <n v="7274.08"/>
    <s v="Delivery"/>
    <x v="1"/>
    <x v="2"/>
    <s v="Tarjeta"/>
    <x v="1"/>
    <x v="0"/>
    <n v="10"/>
    <x v="1"/>
    <s v="Happy Hour"/>
    <x v="2"/>
    <x v="2"/>
    <x v="0"/>
    <n v="13.1"/>
    <x v="4"/>
    <n v="46"/>
    <n v="42"/>
  </r>
  <r>
    <s v="VTA01632"/>
    <x v="101"/>
    <n v="12"/>
    <x v="3"/>
    <x v="3"/>
    <x v="3"/>
    <x v="3"/>
    <x v="259"/>
    <s v="Avenida Colón 608"/>
    <x v="2"/>
    <x v="8"/>
    <x v="0"/>
    <s v=""/>
    <x v="0"/>
    <x v="3"/>
    <n v="1365.62"/>
    <x v="0"/>
    <n v="6828.1"/>
    <s v="En tienda"/>
    <x v="1"/>
    <x v="0"/>
    <s v="App"/>
    <x v="2"/>
    <x v="1"/>
    <n v="0"/>
    <x v="0"/>
    <s v="2x1"/>
    <x v="1"/>
    <x v="0"/>
    <x v="1"/>
    <n v="9.9"/>
    <x v="4"/>
    <n v="49"/>
    <n v="44"/>
  </r>
  <r>
    <s v="VTA01693"/>
    <x v="101"/>
    <n v="12"/>
    <x v="3"/>
    <x v="3"/>
    <x v="3"/>
    <x v="3"/>
    <x v="305"/>
    <s v="Córdoba Shopping"/>
    <x v="3"/>
    <x v="8"/>
    <x v="0"/>
    <s v=""/>
    <x v="0"/>
    <x v="1"/>
    <n v="1225.78"/>
    <x v="0"/>
    <n v="4903.12"/>
    <s v="En tienda"/>
    <x v="0"/>
    <x v="0"/>
    <s v="Tarjeta"/>
    <x v="1"/>
    <x v="0"/>
    <n v="0"/>
    <x v="0"/>
    <s v="2x1"/>
    <x v="3"/>
    <x v="1"/>
    <x v="1"/>
    <n v="6.5"/>
    <x v="4"/>
    <n v="24"/>
    <n v="20"/>
  </r>
  <r>
    <s v="VTA01747"/>
    <x v="101"/>
    <n v="12"/>
    <x v="3"/>
    <x v="3"/>
    <x v="3"/>
    <x v="3"/>
    <x v="175"/>
    <s v="Córdoba Shopping"/>
    <x v="3"/>
    <x v="19"/>
    <x v="7"/>
    <s v=""/>
    <x v="0"/>
    <x v="0"/>
    <n v="2899.07"/>
    <x v="2"/>
    <n v="8697.2099999999991"/>
    <s v="Take Away"/>
    <x v="1"/>
    <x v="1"/>
    <s v="Efectivo"/>
    <x v="0"/>
    <x v="0"/>
    <n v="15"/>
    <x v="3"/>
    <s v="Combo"/>
    <x v="0"/>
    <x v="0"/>
    <x v="0"/>
    <n v="13.5"/>
    <x v="0"/>
    <n v="31"/>
    <n v="28"/>
  </r>
  <r>
    <s v="VTA01802"/>
    <x v="101"/>
    <n v="12"/>
    <x v="3"/>
    <x v="3"/>
    <x v="3"/>
    <x v="3"/>
    <x v="828"/>
    <s v="Calle San Lorenzo 47"/>
    <x v="1"/>
    <x v="15"/>
    <x v="10"/>
    <s v=""/>
    <x v="0"/>
    <x v="2"/>
    <n v="1878.81"/>
    <x v="0"/>
    <n v="1878.81"/>
    <s v="Take Away"/>
    <x v="0"/>
    <x v="1"/>
    <s v="Tarjeta"/>
    <x v="1"/>
    <x v="1"/>
    <n v="0"/>
    <x v="2"/>
    <s v="Ninguna"/>
    <x v="3"/>
    <x v="1"/>
    <x v="1"/>
    <n v="6.7"/>
    <x v="3"/>
    <n v="44"/>
    <n v="43"/>
  </r>
  <r>
    <s v="VTA01812"/>
    <x v="101"/>
    <n v="12"/>
    <x v="3"/>
    <x v="3"/>
    <x v="3"/>
    <x v="3"/>
    <x v="713"/>
    <s v="Avenida Colón 608"/>
    <x v="2"/>
    <x v="8"/>
    <x v="0"/>
    <s v=""/>
    <x v="0"/>
    <x v="1"/>
    <n v="1018.71"/>
    <x v="0"/>
    <n v="4074.84"/>
    <s v="Take Away"/>
    <x v="0"/>
    <x v="1"/>
    <s v="Efectivo"/>
    <x v="0"/>
    <x v="0"/>
    <n v="10"/>
    <x v="3"/>
    <s v="Combo"/>
    <x v="0"/>
    <x v="0"/>
    <x v="2"/>
    <n v="10.1"/>
    <x v="0"/>
    <n v="21"/>
    <n v="17"/>
  </r>
  <r>
    <s v="VTA01931"/>
    <x v="101"/>
    <n v="12"/>
    <x v="3"/>
    <x v="3"/>
    <x v="3"/>
    <x v="3"/>
    <x v="130"/>
    <s v="San Lorenzo 25, Nueva Córdoba"/>
    <x v="0"/>
    <x v="9"/>
    <x v="7"/>
    <s v=""/>
    <x v="0"/>
    <x v="4"/>
    <n v="2453.9299999999998"/>
    <x v="2"/>
    <n v="4907.8599999999997"/>
    <s v="Take Away"/>
    <x v="0"/>
    <x v="1"/>
    <s v="Tarjeta"/>
    <x v="1"/>
    <x v="0"/>
    <n v="15"/>
    <x v="2"/>
    <s v="Ninguna"/>
    <x v="1"/>
    <x v="0"/>
    <x v="1"/>
    <n v="5"/>
    <x v="1"/>
    <n v="27"/>
    <n v="25"/>
  </r>
  <r>
    <s v="VTA02290"/>
    <x v="101"/>
    <n v="12"/>
    <x v="3"/>
    <x v="3"/>
    <x v="3"/>
    <x v="3"/>
    <x v="151"/>
    <s v="Córdoba Shopping"/>
    <x v="3"/>
    <x v="3"/>
    <x v="3"/>
    <s v=""/>
    <x v="0"/>
    <x v="0"/>
    <n v="1604.64"/>
    <x v="0"/>
    <n v="4813.92"/>
    <s v="Delivery"/>
    <x v="0"/>
    <x v="2"/>
    <s v="Efectivo"/>
    <x v="0"/>
    <x v="0"/>
    <n v="10"/>
    <x v="0"/>
    <s v="2x1"/>
    <x v="2"/>
    <x v="1"/>
    <x v="1"/>
    <n v="7.1"/>
    <x v="4"/>
    <n v="29"/>
    <n v="26"/>
  </r>
  <r>
    <s v="VTA02435"/>
    <x v="101"/>
    <n v="12"/>
    <x v="3"/>
    <x v="3"/>
    <x v="3"/>
    <x v="3"/>
    <x v="696"/>
    <s v="Avenida Colón 608"/>
    <x v="2"/>
    <x v="23"/>
    <x v="10"/>
    <s v=""/>
    <x v="0"/>
    <x v="4"/>
    <n v="1692.63"/>
    <x v="0"/>
    <n v="3385.26"/>
    <s v="Take Away"/>
    <x v="0"/>
    <x v="1"/>
    <s v="Efectivo"/>
    <x v="0"/>
    <x v="1"/>
    <n v="0"/>
    <x v="3"/>
    <s v="Combo"/>
    <x v="0"/>
    <x v="2"/>
    <x v="2"/>
    <n v="11.4"/>
    <x v="3"/>
    <n v="44"/>
    <n v="42"/>
  </r>
  <r>
    <s v="VTA02666"/>
    <x v="101"/>
    <n v="12"/>
    <x v="3"/>
    <x v="3"/>
    <x v="3"/>
    <x v="3"/>
    <x v="13"/>
    <s v="Córdoba Shopping"/>
    <x v="3"/>
    <x v="10"/>
    <x v="8"/>
    <s v="Pequeño"/>
    <x v="2"/>
    <x v="1"/>
    <n v="1512.83"/>
    <x v="0"/>
    <n v="6051.32"/>
    <s v="En tienda"/>
    <x v="1"/>
    <x v="0"/>
    <s v="Tarjeta"/>
    <x v="1"/>
    <x v="0"/>
    <n v="15"/>
    <x v="1"/>
    <s v="Happy Hour"/>
    <x v="0"/>
    <x v="0"/>
    <x v="1"/>
    <n v="9.1999999999999993"/>
    <x v="3"/>
    <n v="45"/>
    <n v="41"/>
  </r>
  <r>
    <s v="VTA02696"/>
    <x v="101"/>
    <n v="12"/>
    <x v="3"/>
    <x v="3"/>
    <x v="3"/>
    <x v="3"/>
    <x v="771"/>
    <s v="Córdoba Shopping"/>
    <x v="3"/>
    <x v="1"/>
    <x v="1"/>
    <s v=""/>
    <x v="0"/>
    <x v="2"/>
    <n v="959.32"/>
    <x v="1"/>
    <n v="959.32"/>
    <s v="Delivery"/>
    <x v="0"/>
    <x v="2"/>
    <s v="App"/>
    <x v="2"/>
    <x v="0"/>
    <n v="0"/>
    <x v="1"/>
    <s v="Happy Hour"/>
    <x v="2"/>
    <x v="2"/>
    <x v="2"/>
    <n v="10.3"/>
    <x v="2"/>
    <n v="38"/>
    <n v="37"/>
  </r>
  <r>
    <s v="VTA02742"/>
    <x v="101"/>
    <n v="12"/>
    <x v="3"/>
    <x v="3"/>
    <x v="3"/>
    <x v="3"/>
    <x v="548"/>
    <s v="Córdoba Shopping"/>
    <x v="3"/>
    <x v="28"/>
    <x v="2"/>
    <s v=""/>
    <x v="0"/>
    <x v="3"/>
    <n v="936.11"/>
    <x v="1"/>
    <n v="4680.55"/>
    <s v="En tienda"/>
    <x v="0"/>
    <x v="0"/>
    <s v="App"/>
    <x v="2"/>
    <x v="1"/>
    <n v="0"/>
    <x v="3"/>
    <s v="Combo"/>
    <x v="5"/>
    <x v="2"/>
    <x v="3"/>
    <n v="4.3"/>
    <x v="3"/>
    <n v="15"/>
    <n v="10"/>
  </r>
  <r>
    <s v="VTA02930"/>
    <x v="101"/>
    <n v="12"/>
    <x v="3"/>
    <x v="3"/>
    <x v="3"/>
    <x v="3"/>
    <x v="632"/>
    <s v="Córdoba Shopping"/>
    <x v="3"/>
    <x v="21"/>
    <x v="1"/>
    <s v=""/>
    <x v="0"/>
    <x v="1"/>
    <n v="831.63"/>
    <x v="1"/>
    <n v="3326.52"/>
    <s v="En tienda"/>
    <x v="0"/>
    <x v="0"/>
    <s v="App"/>
    <x v="2"/>
    <x v="1"/>
    <n v="0"/>
    <x v="3"/>
    <s v="Combo"/>
    <x v="5"/>
    <x v="0"/>
    <x v="2"/>
    <n v="12"/>
    <x v="2"/>
    <n v="44"/>
    <n v="40"/>
  </r>
  <r>
    <s v="VTA03070"/>
    <x v="101"/>
    <n v="12"/>
    <x v="3"/>
    <x v="3"/>
    <x v="3"/>
    <x v="3"/>
    <x v="726"/>
    <s v="Córdoba Shopping"/>
    <x v="3"/>
    <x v="9"/>
    <x v="7"/>
    <s v=""/>
    <x v="0"/>
    <x v="0"/>
    <n v="2012.24"/>
    <x v="2"/>
    <n v="6036.72"/>
    <s v="Delivery"/>
    <x v="1"/>
    <x v="2"/>
    <s v="Tarjeta"/>
    <x v="1"/>
    <x v="0"/>
    <n v="15"/>
    <x v="3"/>
    <s v="Combo"/>
    <x v="4"/>
    <x v="1"/>
    <x v="3"/>
    <n v="2.2999999999999998"/>
    <x v="3"/>
    <n v="29"/>
    <n v="26"/>
  </r>
  <r>
    <s v="VTA03342"/>
    <x v="101"/>
    <n v="12"/>
    <x v="3"/>
    <x v="3"/>
    <x v="3"/>
    <x v="3"/>
    <x v="379"/>
    <s v="San Lorenzo 25, Nueva Córdoba"/>
    <x v="0"/>
    <x v="10"/>
    <x v="8"/>
    <s v="Pequeño"/>
    <x v="2"/>
    <x v="2"/>
    <n v="1987.84"/>
    <x v="0"/>
    <n v="1987.84"/>
    <s v="Delivery"/>
    <x v="0"/>
    <x v="2"/>
    <s v="Efectivo"/>
    <x v="0"/>
    <x v="0"/>
    <n v="10"/>
    <x v="3"/>
    <s v="Combo"/>
    <x v="1"/>
    <x v="0"/>
    <x v="1"/>
    <n v="8.4"/>
    <x v="1"/>
    <n v="11"/>
    <n v="10"/>
  </r>
  <r>
    <s v="VTA03376"/>
    <x v="101"/>
    <n v="12"/>
    <x v="3"/>
    <x v="3"/>
    <x v="3"/>
    <x v="3"/>
    <x v="754"/>
    <s v="Córdoba Shopping"/>
    <x v="3"/>
    <x v="3"/>
    <x v="3"/>
    <s v=""/>
    <x v="0"/>
    <x v="0"/>
    <n v="1251.99"/>
    <x v="0"/>
    <n v="3755.97"/>
    <s v="Take Away"/>
    <x v="0"/>
    <x v="1"/>
    <s v="Efectivo"/>
    <x v="0"/>
    <x v="0"/>
    <n v="0"/>
    <x v="0"/>
    <s v="2x1"/>
    <x v="0"/>
    <x v="1"/>
    <x v="2"/>
    <n v="12.8"/>
    <x v="4"/>
    <n v="34"/>
    <n v="31"/>
  </r>
  <r>
    <s v="VTA03462"/>
    <x v="101"/>
    <n v="12"/>
    <x v="3"/>
    <x v="3"/>
    <x v="3"/>
    <x v="3"/>
    <x v="312"/>
    <s v="Córdoba Shopping"/>
    <x v="3"/>
    <x v="0"/>
    <x v="0"/>
    <s v=""/>
    <x v="0"/>
    <x v="1"/>
    <n v="1448.95"/>
    <x v="0"/>
    <n v="5795.8"/>
    <s v="En tienda"/>
    <x v="1"/>
    <x v="0"/>
    <s v="App"/>
    <x v="2"/>
    <x v="0"/>
    <n v="10"/>
    <x v="3"/>
    <s v="Combo"/>
    <x v="1"/>
    <x v="2"/>
    <x v="0"/>
    <n v="14.8"/>
    <x v="1"/>
    <n v="13"/>
    <n v="9"/>
  </r>
  <r>
    <s v="VTA03531"/>
    <x v="101"/>
    <n v="12"/>
    <x v="3"/>
    <x v="3"/>
    <x v="3"/>
    <x v="3"/>
    <x v="98"/>
    <s v="Córdoba Shopping"/>
    <x v="3"/>
    <x v="27"/>
    <x v="10"/>
    <s v=""/>
    <x v="0"/>
    <x v="1"/>
    <n v="1992.74"/>
    <x v="0"/>
    <n v="7970.96"/>
    <s v="En tienda"/>
    <x v="1"/>
    <x v="0"/>
    <s v="App"/>
    <x v="2"/>
    <x v="0"/>
    <n v="10"/>
    <x v="2"/>
    <s v="Ninguna"/>
    <x v="5"/>
    <x v="1"/>
    <x v="3"/>
    <n v="2.2999999999999998"/>
    <x v="1"/>
    <n v="18"/>
    <n v="14"/>
  </r>
  <r>
    <s v="VTA03539"/>
    <x v="101"/>
    <n v="12"/>
    <x v="3"/>
    <x v="3"/>
    <x v="3"/>
    <x v="3"/>
    <x v="646"/>
    <s v="San Lorenzo 25, Nueva Córdoba"/>
    <x v="0"/>
    <x v="10"/>
    <x v="8"/>
    <s v="Tall"/>
    <x v="1"/>
    <x v="2"/>
    <n v="1747.37"/>
    <x v="0"/>
    <n v="1747.37"/>
    <s v="Delivery"/>
    <x v="0"/>
    <x v="2"/>
    <s v="Efectivo"/>
    <x v="0"/>
    <x v="0"/>
    <n v="10"/>
    <x v="2"/>
    <s v="Ninguna"/>
    <x v="1"/>
    <x v="0"/>
    <x v="1"/>
    <n v="5.8"/>
    <x v="1"/>
    <n v="17"/>
    <n v="16"/>
  </r>
  <r>
    <s v="VTA03799"/>
    <x v="101"/>
    <n v="12"/>
    <x v="3"/>
    <x v="3"/>
    <x v="3"/>
    <x v="3"/>
    <x v="201"/>
    <s v="Avenida Colón 608"/>
    <x v="2"/>
    <x v="23"/>
    <x v="10"/>
    <s v=""/>
    <x v="0"/>
    <x v="1"/>
    <n v="1772.84"/>
    <x v="0"/>
    <n v="7091.36"/>
    <s v="Take Away"/>
    <x v="1"/>
    <x v="1"/>
    <s v="App"/>
    <x v="2"/>
    <x v="0"/>
    <n v="10"/>
    <x v="0"/>
    <s v="2x1"/>
    <x v="2"/>
    <x v="1"/>
    <x v="0"/>
    <n v="14.9"/>
    <x v="3"/>
    <n v="31"/>
    <n v="27"/>
  </r>
  <r>
    <s v="VTA03828"/>
    <x v="101"/>
    <n v="12"/>
    <x v="3"/>
    <x v="3"/>
    <x v="3"/>
    <x v="3"/>
    <x v="404"/>
    <s v="Córdoba Shopping"/>
    <x v="3"/>
    <x v="5"/>
    <x v="4"/>
    <s v="Venti"/>
    <x v="4"/>
    <x v="3"/>
    <n v="1469.85"/>
    <x v="0"/>
    <n v="7349.25"/>
    <s v="Delivery"/>
    <x v="1"/>
    <x v="2"/>
    <s v="Tarjeta"/>
    <x v="1"/>
    <x v="1"/>
    <n v="0"/>
    <x v="3"/>
    <s v="Combo"/>
    <x v="4"/>
    <x v="2"/>
    <x v="0"/>
    <n v="14.8"/>
    <x v="4"/>
    <n v="18"/>
    <n v="13"/>
  </r>
  <r>
    <s v="VTA03927"/>
    <x v="101"/>
    <n v="12"/>
    <x v="3"/>
    <x v="3"/>
    <x v="3"/>
    <x v="3"/>
    <x v="274"/>
    <s v="Avenida Colón 608"/>
    <x v="2"/>
    <x v="9"/>
    <x v="7"/>
    <s v=""/>
    <x v="0"/>
    <x v="3"/>
    <n v="2091.4699999999998"/>
    <x v="2"/>
    <n v="10457.35"/>
    <s v="En tienda"/>
    <x v="2"/>
    <x v="0"/>
    <s v="App"/>
    <x v="2"/>
    <x v="1"/>
    <n v="0"/>
    <x v="0"/>
    <s v="2x1"/>
    <x v="1"/>
    <x v="0"/>
    <x v="0"/>
    <n v="13.3"/>
    <x v="1"/>
    <n v="39"/>
    <n v="34"/>
  </r>
  <r>
    <s v="VTA04185"/>
    <x v="101"/>
    <n v="12"/>
    <x v="3"/>
    <x v="3"/>
    <x v="3"/>
    <x v="3"/>
    <x v="673"/>
    <s v="San Lorenzo 25, Nueva Córdoba"/>
    <x v="0"/>
    <x v="3"/>
    <x v="3"/>
    <s v=""/>
    <x v="0"/>
    <x v="1"/>
    <n v="1609.92"/>
    <x v="0"/>
    <n v="6439.68"/>
    <s v="En tienda"/>
    <x v="1"/>
    <x v="0"/>
    <s v="Tarjeta"/>
    <x v="1"/>
    <x v="0"/>
    <n v="0"/>
    <x v="0"/>
    <s v="2x1"/>
    <x v="1"/>
    <x v="1"/>
    <x v="1"/>
    <n v="8.9"/>
    <x v="1"/>
    <n v="12"/>
    <n v="8"/>
  </r>
  <r>
    <s v="VTA04262"/>
    <x v="101"/>
    <n v="12"/>
    <x v="3"/>
    <x v="3"/>
    <x v="3"/>
    <x v="3"/>
    <x v="209"/>
    <s v="San Lorenzo 25, Nueva Córdoba"/>
    <x v="0"/>
    <x v="10"/>
    <x v="8"/>
    <s v="Grande"/>
    <x v="3"/>
    <x v="2"/>
    <n v="2082.1799999999998"/>
    <x v="2"/>
    <n v="2082.1799999999998"/>
    <s v="Take Away"/>
    <x v="0"/>
    <x v="1"/>
    <s v="Efectivo"/>
    <x v="0"/>
    <x v="1"/>
    <n v="0"/>
    <x v="2"/>
    <s v="Ninguna"/>
    <x v="5"/>
    <x v="2"/>
    <x v="3"/>
    <n v="2.4"/>
    <x v="4"/>
    <n v="41"/>
    <n v="40"/>
  </r>
  <r>
    <s v="VTA04304"/>
    <x v="101"/>
    <n v="12"/>
    <x v="3"/>
    <x v="3"/>
    <x v="3"/>
    <x v="3"/>
    <x v="394"/>
    <s v="Avenida Colón 608"/>
    <x v="2"/>
    <x v="7"/>
    <x v="6"/>
    <s v=""/>
    <x v="0"/>
    <x v="1"/>
    <n v="3187.75"/>
    <x v="3"/>
    <n v="12751"/>
    <s v="Take Away"/>
    <x v="2"/>
    <x v="1"/>
    <s v="App"/>
    <x v="2"/>
    <x v="0"/>
    <n v="0"/>
    <x v="2"/>
    <s v="Ninguna"/>
    <x v="0"/>
    <x v="2"/>
    <x v="3"/>
    <n v="2.1"/>
    <x v="1"/>
    <n v="23"/>
    <n v="19"/>
  </r>
  <r>
    <s v="VTA04309"/>
    <x v="101"/>
    <n v="12"/>
    <x v="3"/>
    <x v="3"/>
    <x v="3"/>
    <x v="3"/>
    <x v="660"/>
    <s v="Calle San Lorenzo 47"/>
    <x v="1"/>
    <x v="0"/>
    <x v="0"/>
    <s v=""/>
    <x v="0"/>
    <x v="1"/>
    <n v="1400.56"/>
    <x v="0"/>
    <n v="5602.24"/>
    <s v="En tienda"/>
    <x v="1"/>
    <x v="0"/>
    <s v="Efectivo"/>
    <x v="0"/>
    <x v="1"/>
    <n v="0"/>
    <x v="2"/>
    <s v="Ninguna"/>
    <x v="1"/>
    <x v="2"/>
    <x v="2"/>
    <n v="10.5"/>
    <x v="1"/>
    <n v="19"/>
    <n v="15"/>
  </r>
  <r>
    <s v="VTA04381"/>
    <x v="101"/>
    <n v="12"/>
    <x v="3"/>
    <x v="3"/>
    <x v="3"/>
    <x v="3"/>
    <x v="324"/>
    <s v="Calle San Lorenzo 47"/>
    <x v="1"/>
    <x v="9"/>
    <x v="7"/>
    <s v=""/>
    <x v="0"/>
    <x v="2"/>
    <n v="2407.67"/>
    <x v="2"/>
    <n v="2407.67"/>
    <s v="Delivery"/>
    <x v="0"/>
    <x v="2"/>
    <s v="Tarjeta"/>
    <x v="1"/>
    <x v="1"/>
    <n v="0"/>
    <x v="1"/>
    <s v="Happy Hour"/>
    <x v="4"/>
    <x v="0"/>
    <x v="1"/>
    <n v="8.6"/>
    <x v="1"/>
    <n v="48"/>
    <n v="47"/>
  </r>
  <r>
    <s v="VTA04394"/>
    <x v="101"/>
    <n v="12"/>
    <x v="3"/>
    <x v="3"/>
    <x v="3"/>
    <x v="3"/>
    <x v="34"/>
    <s v="Calle San Lorenzo 47"/>
    <x v="1"/>
    <x v="3"/>
    <x v="3"/>
    <s v=""/>
    <x v="0"/>
    <x v="4"/>
    <n v="1458.51"/>
    <x v="0"/>
    <n v="2917.02"/>
    <s v="En tienda"/>
    <x v="0"/>
    <x v="0"/>
    <s v="App"/>
    <x v="2"/>
    <x v="1"/>
    <n v="0"/>
    <x v="0"/>
    <s v="2x1"/>
    <x v="1"/>
    <x v="1"/>
    <x v="1"/>
    <n v="6.6"/>
    <x v="3"/>
    <n v="38"/>
    <n v="36"/>
  </r>
  <r>
    <s v="VTA04501"/>
    <x v="101"/>
    <n v="12"/>
    <x v="3"/>
    <x v="3"/>
    <x v="3"/>
    <x v="3"/>
    <x v="805"/>
    <s v="Córdoba Shopping"/>
    <x v="3"/>
    <x v="19"/>
    <x v="7"/>
    <s v=""/>
    <x v="0"/>
    <x v="0"/>
    <n v="2581.46"/>
    <x v="2"/>
    <n v="7744.38"/>
    <s v="Delivery"/>
    <x v="1"/>
    <x v="2"/>
    <s v="Tarjeta"/>
    <x v="1"/>
    <x v="1"/>
    <n v="0"/>
    <x v="2"/>
    <s v="Ninguna"/>
    <x v="1"/>
    <x v="1"/>
    <x v="1"/>
    <n v="5.5"/>
    <x v="3"/>
    <n v="48"/>
    <n v="45"/>
  </r>
  <r>
    <s v="VTA04576"/>
    <x v="101"/>
    <n v="12"/>
    <x v="3"/>
    <x v="3"/>
    <x v="3"/>
    <x v="3"/>
    <x v="542"/>
    <s v="Córdoba Shopping"/>
    <x v="3"/>
    <x v="12"/>
    <x v="4"/>
    <s v="Venti"/>
    <x v="4"/>
    <x v="2"/>
    <n v="1434.84"/>
    <x v="0"/>
    <n v="1434.84"/>
    <s v="Delivery"/>
    <x v="0"/>
    <x v="2"/>
    <s v="Efectivo"/>
    <x v="0"/>
    <x v="0"/>
    <n v="15"/>
    <x v="1"/>
    <s v="Happy Hour"/>
    <x v="1"/>
    <x v="1"/>
    <x v="1"/>
    <n v="9.8000000000000007"/>
    <x v="0"/>
    <n v="31"/>
    <n v="30"/>
  </r>
  <r>
    <s v="VTA04696"/>
    <x v="101"/>
    <n v="12"/>
    <x v="3"/>
    <x v="3"/>
    <x v="3"/>
    <x v="3"/>
    <x v="363"/>
    <s v="Calle San Lorenzo 47"/>
    <x v="1"/>
    <x v="6"/>
    <x v="5"/>
    <s v=""/>
    <x v="0"/>
    <x v="0"/>
    <n v="2103.9299999999998"/>
    <x v="2"/>
    <n v="6311.79"/>
    <s v="Take Away"/>
    <x v="1"/>
    <x v="1"/>
    <s v="Tarjeta"/>
    <x v="1"/>
    <x v="0"/>
    <n v="10"/>
    <x v="3"/>
    <s v="Combo"/>
    <x v="2"/>
    <x v="1"/>
    <x v="2"/>
    <n v="12.8"/>
    <x v="2"/>
    <n v="47"/>
    <n v="44"/>
  </r>
  <r>
    <s v="VTA04747"/>
    <x v="101"/>
    <n v="12"/>
    <x v="3"/>
    <x v="3"/>
    <x v="3"/>
    <x v="3"/>
    <x v="570"/>
    <s v="Calle San Lorenzo 47"/>
    <x v="1"/>
    <x v="11"/>
    <x v="9"/>
    <s v="Venti"/>
    <x v="4"/>
    <x v="0"/>
    <n v="1279.8900000000001"/>
    <x v="0"/>
    <n v="3839.67"/>
    <s v="Delivery"/>
    <x v="0"/>
    <x v="2"/>
    <s v="Tarjeta"/>
    <x v="1"/>
    <x v="1"/>
    <n v="0"/>
    <x v="0"/>
    <s v="2x1"/>
    <x v="0"/>
    <x v="1"/>
    <x v="1"/>
    <n v="6.4"/>
    <x v="0"/>
    <n v="15"/>
    <n v="12"/>
  </r>
  <r>
    <s v="VTA04837"/>
    <x v="101"/>
    <n v="12"/>
    <x v="3"/>
    <x v="3"/>
    <x v="3"/>
    <x v="3"/>
    <x v="146"/>
    <s v="Córdoba Shopping"/>
    <x v="3"/>
    <x v="7"/>
    <x v="6"/>
    <s v=""/>
    <x v="0"/>
    <x v="2"/>
    <n v="3067.61"/>
    <x v="3"/>
    <n v="3067.61"/>
    <s v="Delivery"/>
    <x v="0"/>
    <x v="2"/>
    <s v="App"/>
    <x v="2"/>
    <x v="0"/>
    <n v="15"/>
    <x v="3"/>
    <s v="Combo"/>
    <x v="0"/>
    <x v="1"/>
    <x v="0"/>
    <n v="14.7"/>
    <x v="4"/>
    <n v="46"/>
    <n v="45"/>
  </r>
  <r>
    <s v="VTA00303"/>
    <x v="102"/>
    <n v="13"/>
    <x v="4"/>
    <x v="4"/>
    <x v="3"/>
    <x v="3"/>
    <x v="61"/>
    <s v="San Lorenzo 25, Nueva Córdoba"/>
    <x v="0"/>
    <x v="7"/>
    <x v="6"/>
    <s v=""/>
    <x v="0"/>
    <x v="3"/>
    <n v="2741.9"/>
    <x v="2"/>
    <n v="13709.5"/>
    <s v="Delivery"/>
    <x v="2"/>
    <x v="2"/>
    <s v="Efectivo"/>
    <x v="0"/>
    <x v="1"/>
    <n v="0"/>
    <x v="2"/>
    <s v="Ninguna"/>
    <x v="1"/>
    <x v="0"/>
    <x v="2"/>
    <n v="12.2"/>
    <x v="2"/>
    <n v="26"/>
    <n v="21"/>
  </r>
  <r>
    <s v="VTA00414"/>
    <x v="102"/>
    <n v="13"/>
    <x v="4"/>
    <x v="4"/>
    <x v="3"/>
    <x v="3"/>
    <x v="237"/>
    <s v="Córdoba Shopping"/>
    <x v="3"/>
    <x v="16"/>
    <x v="4"/>
    <s v="Pequeño"/>
    <x v="2"/>
    <x v="1"/>
    <n v="1617.26"/>
    <x v="0"/>
    <n v="6469.04"/>
    <s v="Delivery"/>
    <x v="1"/>
    <x v="2"/>
    <s v="App"/>
    <x v="2"/>
    <x v="0"/>
    <n v="15"/>
    <x v="1"/>
    <s v="Happy Hour"/>
    <x v="1"/>
    <x v="2"/>
    <x v="1"/>
    <n v="6.1"/>
    <x v="1"/>
    <n v="19"/>
    <n v="15"/>
  </r>
  <r>
    <s v="VTA00463"/>
    <x v="102"/>
    <n v="13"/>
    <x v="4"/>
    <x v="4"/>
    <x v="3"/>
    <x v="3"/>
    <x v="143"/>
    <s v="Calle San Lorenzo 47"/>
    <x v="1"/>
    <x v="0"/>
    <x v="0"/>
    <s v=""/>
    <x v="0"/>
    <x v="3"/>
    <n v="1290.74"/>
    <x v="0"/>
    <n v="6453.7"/>
    <s v="Delivery"/>
    <x v="1"/>
    <x v="2"/>
    <s v="App"/>
    <x v="2"/>
    <x v="1"/>
    <n v="0"/>
    <x v="0"/>
    <s v="2x1"/>
    <x v="4"/>
    <x v="0"/>
    <x v="0"/>
    <n v="13.2"/>
    <x v="4"/>
    <n v="24"/>
    <n v="19"/>
  </r>
  <r>
    <s v="VTA00599"/>
    <x v="102"/>
    <n v="13"/>
    <x v="4"/>
    <x v="4"/>
    <x v="3"/>
    <x v="3"/>
    <x v="463"/>
    <s v="Córdoba Shopping"/>
    <x v="3"/>
    <x v="6"/>
    <x v="5"/>
    <s v=""/>
    <x v="0"/>
    <x v="2"/>
    <n v="1995.3"/>
    <x v="0"/>
    <n v="1995.3"/>
    <s v="Take Away"/>
    <x v="0"/>
    <x v="1"/>
    <s v="Efectivo"/>
    <x v="0"/>
    <x v="1"/>
    <n v="0"/>
    <x v="2"/>
    <s v="Ninguna"/>
    <x v="4"/>
    <x v="2"/>
    <x v="2"/>
    <n v="10.5"/>
    <x v="4"/>
    <n v="31"/>
    <n v="30"/>
  </r>
  <r>
    <s v="VTA00741"/>
    <x v="102"/>
    <n v="13"/>
    <x v="4"/>
    <x v="4"/>
    <x v="3"/>
    <x v="3"/>
    <x v="117"/>
    <s v="San Lorenzo 25, Nueva Córdoba"/>
    <x v="0"/>
    <x v="3"/>
    <x v="3"/>
    <s v=""/>
    <x v="0"/>
    <x v="2"/>
    <n v="1224.52"/>
    <x v="0"/>
    <n v="1224.52"/>
    <s v="Take Away"/>
    <x v="0"/>
    <x v="1"/>
    <s v="App"/>
    <x v="2"/>
    <x v="0"/>
    <n v="0"/>
    <x v="1"/>
    <s v="Happy Hour"/>
    <x v="3"/>
    <x v="1"/>
    <x v="1"/>
    <n v="8.6"/>
    <x v="4"/>
    <n v="34"/>
    <n v="33"/>
  </r>
  <r>
    <s v="VTA00973"/>
    <x v="102"/>
    <n v="13"/>
    <x v="4"/>
    <x v="4"/>
    <x v="3"/>
    <x v="3"/>
    <x v="787"/>
    <s v="Avenida Colón 608"/>
    <x v="2"/>
    <x v="6"/>
    <x v="5"/>
    <s v=""/>
    <x v="0"/>
    <x v="0"/>
    <n v="2135.4299999999998"/>
    <x v="2"/>
    <n v="6406.29"/>
    <s v="En tienda"/>
    <x v="1"/>
    <x v="0"/>
    <s v="Tarjeta"/>
    <x v="1"/>
    <x v="1"/>
    <n v="0"/>
    <x v="1"/>
    <s v="Happy Hour"/>
    <x v="1"/>
    <x v="2"/>
    <x v="0"/>
    <n v="14.7"/>
    <x v="2"/>
    <n v="17"/>
    <n v="14"/>
  </r>
  <r>
    <s v="VTA01013"/>
    <x v="102"/>
    <n v="13"/>
    <x v="4"/>
    <x v="4"/>
    <x v="3"/>
    <x v="3"/>
    <x v="12"/>
    <s v="Calle San Lorenzo 47"/>
    <x v="1"/>
    <x v="9"/>
    <x v="7"/>
    <s v=""/>
    <x v="0"/>
    <x v="1"/>
    <n v="2320.16"/>
    <x v="2"/>
    <n v="9280.64"/>
    <s v="Delivery"/>
    <x v="1"/>
    <x v="2"/>
    <s v="Tarjeta"/>
    <x v="1"/>
    <x v="1"/>
    <n v="0"/>
    <x v="2"/>
    <s v="Ninguna"/>
    <x v="3"/>
    <x v="0"/>
    <x v="1"/>
    <n v="7.7"/>
    <x v="4"/>
    <n v="41"/>
    <n v="37"/>
  </r>
  <r>
    <s v="VTA01087"/>
    <x v="102"/>
    <n v="13"/>
    <x v="4"/>
    <x v="4"/>
    <x v="3"/>
    <x v="3"/>
    <x v="691"/>
    <s v="Calle San Lorenzo 47"/>
    <x v="1"/>
    <x v="6"/>
    <x v="5"/>
    <s v=""/>
    <x v="0"/>
    <x v="0"/>
    <n v="1832.83"/>
    <x v="0"/>
    <n v="5498.49"/>
    <s v="Take Away"/>
    <x v="1"/>
    <x v="1"/>
    <s v="Tarjeta"/>
    <x v="1"/>
    <x v="1"/>
    <n v="0"/>
    <x v="0"/>
    <s v="2x1"/>
    <x v="2"/>
    <x v="1"/>
    <x v="2"/>
    <n v="12.1"/>
    <x v="0"/>
    <n v="14"/>
    <n v="11"/>
  </r>
  <r>
    <s v="VTA01231"/>
    <x v="102"/>
    <n v="13"/>
    <x v="4"/>
    <x v="4"/>
    <x v="3"/>
    <x v="3"/>
    <x v="735"/>
    <s v="Avenida Colón 608"/>
    <x v="2"/>
    <x v="8"/>
    <x v="0"/>
    <s v=""/>
    <x v="0"/>
    <x v="0"/>
    <n v="1494.26"/>
    <x v="0"/>
    <n v="4482.78"/>
    <s v="Take Away"/>
    <x v="0"/>
    <x v="1"/>
    <s v="App"/>
    <x v="2"/>
    <x v="1"/>
    <n v="0"/>
    <x v="3"/>
    <s v="Combo"/>
    <x v="0"/>
    <x v="2"/>
    <x v="3"/>
    <n v="3.9"/>
    <x v="0"/>
    <n v="33"/>
    <n v="30"/>
  </r>
  <r>
    <s v="VTA01440"/>
    <x v="102"/>
    <n v="13"/>
    <x v="4"/>
    <x v="4"/>
    <x v="3"/>
    <x v="3"/>
    <x v="41"/>
    <s v="Calle San Lorenzo 47"/>
    <x v="1"/>
    <x v="15"/>
    <x v="10"/>
    <s v=""/>
    <x v="0"/>
    <x v="2"/>
    <n v="1804.52"/>
    <x v="0"/>
    <n v="1804.52"/>
    <s v="Take Away"/>
    <x v="0"/>
    <x v="1"/>
    <s v="App"/>
    <x v="2"/>
    <x v="1"/>
    <n v="0"/>
    <x v="1"/>
    <s v="Happy Hour"/>
    <x v="5"/>
    <x v="2"/>
    <x v="1"/>
    <n v="5.2"/>
    <x v="1"/>
    <n v="22"/>
    <n v="21"/>
  </r>
  <r>
    <s v="VTA01551"/>
    <x v="102"/>
    <n v="13"/>
    <x v="4"/>
    <x v="4"/>
    <x v="3"/>
    <x v="3"/>
    <x v="801"/>
    <s v="San Lorenzo 25, Nueva Córdoba"/>
    <x v="0"/>
    <x v="21"/>
    <x v="1"/>
    <s v=""/>
    <x v="0"/>
    <x v="3"/>
    <n v="1289.6099999999999"/>
    <x v="0"/>
    <n v="6448.05"/>
    <s v="Take Away"/>
    <x v="1"/>
    <x v="1"/>
    <s v="App"/>
    <x v="2"/>
    <x v="1"/>
    <n v="0"/>
    <x v="1"/>
    <s v="Happy Hour"/>
    <x v="5"/>
    <x v="1"/>
    <x v="1"/>
    <n v="7.6"/>
    <x v="0"/>
    <n v="25"/>
    <n v="20"/>
  </r>
  <r>
    <s v="VTA01610"/>
    <x v="102"/>
    <n v="13"/>
    <x v="4"/>
    <x v="4"/>
    <x v="3"/>
    <x v="3"/>
    <x v="249"/>
    <s v="Córdoba Shopping"/>
    <x v="3"/>
    <x v="0"/>
    <x v="0"/>
    <s v=""/>
    <x v="0"/>
    <x v="2"/>
    <n v="1281.92"/>
    <x v="0"/>
    <n v="1281.92"/>
    <s v="En tienda"/>
    <x v="0"/>
    <x v="0"/>
    <s v="App"/>
    <x v="2"/>
    <x v="1"/>
    <n v="0"/>
    <x v="0"/>
    <s v="2x1"/>
    <x v="1"/>
    <x v="0"/>
    <x v="2"/>
    <n v="12.4"/>
    <x v="4"/>
    <n v="47"/>
    <n v="46"/>
  </r>
  <r>
    <s v="VTA01734"/>
    <x v="102"/>
    <n v="13"/>
    <x v="4"/>
    <x v="4"/>
    <x v="3"/>
    <x v="3"/>
    <x v="427"/>
    <s v="Calle San Lorenzo 47"/>
    <x v="1"/>
    <x v="27"/>
    <x v="10"/>
    <s v=""/>
    <x v="0"/>
    <x v="4"/>
    <n v="1678.48"/>
    <x v="0"/>
    <n v="3356.96"/>
    <s v="Take Away"/>
    <x v="0"/>
    <x v="1"/>
    <s v="Tarjeta"/>
    <x v="1"/>
    <x v="0"/>
    <n v="0"/>
    <x v="3"/>
    <s v="Combo"/>
    <x v="0"/>
    <x v="2"/>
    <x v="3"/>
    <n v="2.8"/>
    <x v="2"/>
    <n v="34"/>
    <n v="32"/>
  </r>
  <r>
    <s v="VTA01907"/>
    <x v="102"/>
    <n v="13"/>
    <x v="4"/>
    <x v="4"/>
    <x v="3"/>
    <x v="3"/>
    <x v="114"/>
    <s v="San Lorenzo 25, Nueva Córdoba"/>
    <x v="0"/>
    <x v="10"/>
    <x v="8"/>
    <s v="Grande"/>
    <x v="3"/>
    <x v="3"/>
    <n v="1895.38"/>
    <x v="0"/>
    <n v="9476.9"/>
    <s v="Take Away"/>
    <x v="1"/>
    <x v="1"/>
    <s v="Tarjeta"/>
    <x v="1"/>
    <x v="0"/>
    <n v="10"/>
    <x v="2"/>
    <s v="Ninguna"/>
    <x v="3"/>
    <x v="0"/>
    <x v="1"/>
    <n v="6.4"/>
    <x v="0"/>
    <n v="23"/>
    <n v="18"/>
  </r>
  <r>
    <s v="VTA01991"/>
    <x v="102"/>
    <n v="13"/>
    <x v="4"/>
    <x v="4"/>
    <x v="3"/>
    <x v="3"/>
    <x v="472"/>
    <s v="San Lorenzo 25, Nueva Córdoba"/>
    <x v="0"/>
    <x v="27"/>
    <x v="10"/>
    <s v=""/>
    <x v="0"/>
    <x v="3"/>
    <n v="1593.07"/>
    <x v="0"/>
    <n v="7965.35"/>
    <s v="Take Away"/>
    <x v="1"/>
    <x v="1"/>
    <s v="App"/>
    <x v="2"/>
    <x v="1"/>
    <n v="0"/>
    <x v="1"/>
    <s v="Happy Hour"/>
    <x v="5"/>
    <x v="0"/>
    <x v="2"/>
    <n v="12.4"/>
    <x v="2"/>
    <n v="45"/>
    <n v="40"/>
  </r>
  <r>
    <s v="VTA02073"/>
    <x v="102"/>
    <n v="13"/>
    <x v="4"/>
    <x v="4"/>
    <x v="3"/>
    <x v="3"/>
    <x v="102"/>
    <s v="Calle San Lorenzo 47"/>
    <x v="1"/>
    <x v="15"/>
    <x v="10"/>
    <s v=""/>
    <x v="0"/>
    <x v="1"/>
    <n v="1597.52"/>
    <x v="0"/>
    <n v="6390.08"/>
    <s v="En tienda"/>
    <x v="1"/>
    <x v="0"/>
    <s v="Tarjeta"/>
    <x v="1"/>
    <x v="0"/>
    <n v="0"/>
    <x v="3"/>
    <s v="Combo"/>
    <x v="1"/>
    <x v="2"/>
    <x v="1"/>
    <n v="9.8000000000000007"/>
    <x v="0"/>
    <n v="39"/>
    <n v="35"/>
  </r>
  <r>
    <s v="VTA02371"/>
    <x v="102"/>
    <n v="13"/>
    <x v="4"/>
    <x v="4"/>
    <x v="3"/>
    <x v="3"/>
    <x v="418"/>
    <s v="Avenida Colón 608"/>
    <x v="2"/>
    <x v="26"/>
    <x v="9"/>
    <s v="Tall"/>
    <x v="1"/>
    <x v="0"/>
    <n v="1560.13"/>
    <x v="0"/>
    <n v="4680.3900000000003"/>
    <s v="Take Away"/>
    <x v="0"/>
    <x v="1"/>
    <s v="App"/>
    <x v="2"/>
    <x v="0"/>
    <n v="0"/>
    <x v="1"/>
    <s v="Happy Hour"/>
    <x v="2"/>
    <x v="0"/>
    <x v="1"/>
    <n v="8.8000000000000007"/>
    <x v="1"/>
    <n v="13"/>
    <n v="10"/>
  </r>
  <r>
    <s v="VTA02391"/>
    <x v="102"/>
    <n v="13"/>
    <x v="4"/>
    <x v="4"/>
    <x v="3"/>
    <x v="3"/>
    <x v="124"/>
    <s v="San Lorenzo 25, Nueva Córdoba"/>
    <x v="0"/>
    <x v="9"/>
    <x v="7"/>
    <s v=""/>
    <x v="0"/>
    <x v="4"/>
    <n v="2464.09"/>
    <x v="2"/>
    <n v="4928.18"/>
    <s v="Take Away"/>
    <x v="0"/>
    <x v="1"/>
    <s v="Efectivo"/>
    <x v="0"/>
    <x v="0"/>
    <n v="15"/>
    <x v="0"/>
    <s v="2x1"/>
    <x v="2"/>
    <x v="2"/>
    <x v="1"/>
    <n v="6.7"/>
    <x v="4"/>
    <n v="39"/>
    <n v="37"/>
  </r>
  <r>
    <s v="VTA02531"/>
    <x v="102"/>
    <n v="13"/>
    <x v="4"/>
    <x v="4"/>
    <x v="3"/>
    <x v="3"/>
    <x v="585"/>
    <s v="Córdoba Shopping"/>
    <x v="3"/>
    <x v="6"/>
    <x v="5"/>
    <s v=""/>
    <x v="0"/>
    <x v="2"/>
    <n v="2160.66"/>
    <x v="2"/>
    <n v="2160.66"/>
    <s v="Delivery"/>
    <x v="0"/>
    <x v="2"/>
    <s v="Tarjeta"/>
    <x v="1"/>
    <x v="0"/>
    <n v="0"/>
    <x v="3"/>
    <s v="Combo"/>
    <x v="4"/>
    <x v="2"/>
    <x v="1"/>
    <n v="5.2"/>
    <x v="1"/>
    <n v="20"/>
    <n v="19"/>
  </r>
  <r>
    <s v="VTA02738"/>
    <x v="102"/>
    <n v="13"/>
    <x v="4"/>
    <x v="4"/>
    <x v="3"/>
    <x v="3"/>
    <x v="388"/>
    <s v="Calle San Lorenzo 47"/>
    <x v="1"/>
    <x v="27"/>
    <x v="10"/>
    <s v=""/>
    <x v="0"/>
    <x v="2"/>
    <n v="1883.16"/>
    <x v="0"/>
    <n v="1883.16"/>
    <s v="Delivery"/>
    <x v="0"/>
    <x v="2"/>
    <s v="Tarjeta"/>
    <x v="1"/>
    <x v="1"/>
    <n v="0"/>
    <x v="0"/>
    <s v="2x1"/>
    <x v="1"/>
    <x v="1"/>
    <x v="1"/>
    <n v="7.4"/>
    <x v="2"/>
    <n v="40"/>
    <n v="39"/>
  </r>
  <r>
    <s v="VTA02847"/>
    <x v="102"/>
    <n v="13"/>
    <x v="4"/>
    <x v="4"/>
    <x v="3"/>
    <x v="3"/>
    <x v="482"/>
    <s v="Calle San Lorenzo 47"/>
    <x v="1"/>
    <x v="28"/>
    <x v="2"/>
    <s v=""/>
    <x v="0"/>
    <x v="2"/>
    <n v="1449.36"/>
    <x v="0"/>
    <n v="1449.36"/>
    <s v="Delivery"/>
    <x v="0"/>
    <x v="2"/>
    <s v="Efectivo"/>
    <x v="0"/>
    <x v="0"/>
    <n v="15"/>
    <x v="3"/>
    <s v="Combo"/>
    <x v="5"/>
    <x v="0"/>
    <x v="1"/>
    <n v="9"/>
    <x v="2"/>
    <n v="22"/>
    <n v="21"/>
  </r>
  <r>
    <s v="VTA03050"/>
    <x v="102"/>
    <n v="13"/>
    <x v="4"/>
    <x v="4"/>
    <x v="3"/>
    <x v="3"/>
    <x v="64"/>
    <s v="Avenida Colón 608"/>
    <x v="2"/>
    <x v="16"/>
    <x v="4"/>
    <s v="Tall"/>
    <x v="1"/>
    <x v="4"/>
    <n v="1763.54"/>
    <x v="0"/>
    <n v="3527.08"/>
    <s v="En tienda"/>
    <x v="0"/>
    <x v="0"/>
    <s v="App"/>
    <x v="2"/>
    <x v="1"/>
    <n v="0"/>
    <x v="3"/>
    <s v="Combo"/>
    <x v="5"/>
    <x v="2"/>
    <x v="2"/>
    <n v="10.5"/>
    <x v="2"/>
    <n v="41"/>
    <n v="39"/>
  </r>
  <r>
    <s v="VTA03156"/>
    <x v="102"/>
    <n v="13"/>
    <x v="4"/>
    <x v="4"/>
    <x v="3"/>
    <x v="3"/>
    <x v="331"/>
    <s v="Córdoba Shopping"/>
    <x v="3"/>
    <x v="7"/>
    <x v="6"/>
    <s v=""/>
    <x v="0"/>
    <x v="2"/>
    <n v="3438.19"/>
    <x v="3"/>
    <n v="3438.19"/>
    <s v="Take Away"/>
    <x v="0"/>
    <x v="1"/>
    <s v="Tarjeta"/>
    <x v="1"/>
    <x v="0"/>
    <n v="15"/>
    <x v="3"/>
    <s v="Combo"/>
    <x v="0"/>
    <x v="2"/>
    <x v="3"/>
    <n v="3.8"/>
    <x v="4"/>
    <n v="22"/>
    <n v="21"/>
  </r>
  <r>
    <s v="VTA03165"/>
    <x v="102"/>
    <n v="13"/>
    <x v="4"/>
    <x v="4"/>
    <x v="3"/>
    <x v="3"/>
    <x v="622"/>
    <s v="Calle San Lorenzo 47"/>
    <x v="1"/>
    <x v="18"/>
    <x v="9"/>
    <s v="Grande"/>
    <x v="3"/>
    <x v="3"/>
    <n v="1567.74"/>
    <x v="0"/>
    <n v="7838.7"/>
    <s v="Take Away"/>
    <x v="1"/>
    <x v="1"/>
    <s v="Efectivo"/>
    <x v="0"/>
    <x v="1"/>
    <n v="0"/>
    <x v="3"/>
    <s v="Combo"/>
    <x v="1"/>
    <x v="0"/>
    <x v="1"/>
    <n v="6.5"/>
    <x v="2"/>
    <n v="20"/>
    <n v="15"/>
  </r>
  <r>
    <s v="VTA03240"/>
    <x v="102"/>
    <n v="13"/>
    <x v="4"/>
    <x v="4"/>
    <x v="3"/>
    <x v="3"/>
    <x v="319"/>
    <s v="Córdoba Shopping"/>
    <x v="3"/>
    <x v="8"/>
    <x v="0"/>
    <s v=""/>
    <x v="0"/>
    <x v="0"/>
    <n v="1190.8499999999999"/>
    <x v="0"/>
    <n v="3572.55"/>
    <s v="En tienda"/>
    <x v="0"/>
    <x v="0"/>
    <s v="Efectivo"/>
    <x v="0"/>
    <x v="1"/>
    <n v="0"/>
    <x v="0"/>
    <s v="2x1"/>
    <x v="3"/>
    <x v="1"/>
    <x v="1"/>
    <n v="8.1"/>
    <x v="1"/>
    <n v="19"/>
    <n v="16"/>
  </r>
  <r>
    <s v="VTA03248"/>
    <x v="102"/>
    <n v="13"/>
    <x v="4"/>
    <x v="4"/>
    <x v="3"/>
    <x v="3"/>
    <x v="242"/>
    <s v="Avenida Colón 608"/>
    <x v="2"/>
    <x v="24"/>
    <x v="9"/>
    <s v="Pequeño"/>
    <x v="2"/>
    <x v="0"/>
    <n v="1436.56"/>
    <x v="0"/>
    <n v="4309.68"/>
    <s v="En tienda"/>
    <x v="0"/>
    <x v="0"/>
    <s v="App"/>
    <x v="2"/>
    <x v="1"/>
    <n v="0"/>
    <x v="0"/>
    <s v="2x1"/>
    <x v="5"/>
    <x v="0"/>
    <x v="1"/>
    <n v="6.7"/>
    <x v="1"/>
    <n v="20"/>
    <n v="17"/>
  </r>
  <r>
    <s v="VTA03298"/>
    <x v="102"/>
    <n v="13"/>
    <x v="4"/>
    <x v="4"/>
    <x v="3"/>
    <x v="3"/>
    <x v="530"/>
    <s v="Córdoba Shopping"/>
    <x v="3"/>
    <x v="1"/>
    <x v="1"/>
    <s v=""/>
    <x v="0"/>
    <x v="3"/>
    <n v="1145.99"/>
    <x v="0"/>
    <n v="5729.95"/>
    <s v="En tienda"/>
    <x v="1"/>
    <x v="0"/>
    <s v="Tarjeta"/>
    <x v="1"/>
    <x v="0"/>
    <n v="15"/>
    <x v="2"/>
    <s v="Ninguna"/>
    <x v="2"/>
    <x v="2"/>
    <x v="1"/>
    <n v="7.3"/>
    <x v="4"/>
    <n v="22"/>
    <n v="17"/>
  </r>
  <r>
    <s v="VTA03370"/>
    <x v="102"/>
    <n v="13"/>
    <x v="4"/>
    <x v="4"/>
    <x v="3"/>
    <x v="3"/>
    <x v="696"/>
    <s v="Avenida Colón 608"/>
    <x v="2"/>
    <x v="14"/>
    <x v="6"/>
    <s v=""/>
    <x v="0"/>
    <x v="1"/>
    <n v="3338.63"/>
    <x v="3"/>
    <n v="13354.52"/>
    <s v="En tienda"/>
    <x v="2"/>
    <x v="0"/>
    <s v="Tarjeta"/>
    <x v="1"/>
    <x v="0"/>
    <n v="0"/>
    <x v="2"/>
    <s v="Ninguna"/>
    <x v="4"/>
    <x v="2"/>
    <x v="1"/>
    <n v="6"/>
    <x v="1"/>
    <n v="44"/>
    <n v="40"/>
  </r>
  <r>
    <s v="VTA03532"/>
    <x v="102"/>
    <n v="13"/>
    <x v="4"/>
    <x v="4"/>
    <x v="3"/>
    <x v="3"/>
    <x v="612"/>
    <s v="Calle San Lorenzo 47"/>
    <x v="1"/>
    <x v="29"/>
    <x v="9"/>
    <s v="Grande"/>
    <x v="3"/>
    <x v="0"/>
    <n v="1569.43"/>
    <x v="0"/>
    <n v="4708.29"/>
    <s v="Delivery"/>
    <x v="0"/>
    <x v="2"/>
    <s v="App"/>
    <x v="2"/>
    <x v="1"/>
    <n v="0"/>
    <x v="0"/>
    <s v="2x1"/>
    <x v="4"/>
    <x v="1"/>
    <x v="3"/>
    <n v="3.2"/>
    <x v="0"/>
    <n v="25"/>
    <n v="22"/>
  </r>
  <r>
    <s v="VTA03755"/>
    <x v="102"/>
    <n v="13"/>
    <x v="4"/>
    <x v="4"/>
    <x v="3"/>
    <x v="3"/>
    <x v="310"/>
    <s v="Calle San Lorenzo 47"/>
    <x v="1"/>
    <x v="10"/>
    <x v="8"/>
    <s v="Venti"/>
    <x v="4"/>
    <x v="3"/>
    <n v="1984.17"/>
    <x v="0"/>
    <n v="9920.85"/>
    <s v="Delivery"/>
    <x v="1"/>
    <x v="2"/>
    <s v="Efectivo"/>
    <x v="0"/>
    <x v="1"/>
    <n v="0"/>
    <x v="2"/>
    <s v="Ninguna"/>
    <x v="4"/>
    <x v="0"/>
    <x v="0"/>
    <n v="15"/>
    <x v="0"/>
    <n v="15"/>
    <n v="10"/>
  </r>
  <r>
    <s v="VTA03953"/>
    <x v="102"/>
    <n v="13"/>
    <x v="4"/>
    <x v="4"/>
    <x v="3"/>
    <x v="3"/>
    <x v="499"/>
    <s v="Avenida Colón 608"/>
    <x v="2"/>
    <x v="10"/>
    <x v="8"/>
    <s v="Tall"/>
    <x v="1"/>
    <x v="4"/>
    <n v="1788.93"/>
    <x v="0"/>
    <n v="3577.86"/>
    <s v="Take Away"/>
    <x v="0"/>
    <x v="1"/>
    <s v="Tarjeta"/>
    <x v="1"/>
    <x v="1"/>
    <n v="0"/>
    <x v="1"/>
    <s v="Happy Hour"/>
    <x v="1"/>
    <x v="2"/>
    <x v="2"/>
    <n v="12.7"/>
    <x v="1"/>
    <n v="39"/>
    <n v="37"/>
  </r>
  <r>
    <s v="VTA04134"/>
    <x v="102"/>
    <n v="13"/>
    <x v="4"/>
    <x v="4"/>
    <x v="3"/>
    <x v="3"/>
    <x v="393"/>
    <s v="Córdoba Shopping"/>
    <x v="3"/>
    <x v="12"/>
    <x v="4"/>
    <s v="Grande"/>
    <x v="3"/>
    <x v="1"/>
    <n v="1689.32"/>
    <x v="0"/>
    <n v="6757.28"/>
    <s v="Take Away"/>
    <x v="1"/>
    <x v="1"/>
    <s v="Tarjeta"/>
    <x v="1"/>
    <x v="0"/>
    <n v="15"/>
    <x v="0"/>
    <s v="2x1"/>
    <x v="1"/>
    <x v="0"/>
    <x v="3"/>
    <n v="2.6"/>
    <x v="3"/>
    <n v="27"/>
    <n v="23"/>
  </r>
  <r>
    <s v="VTA04169"/>
    <x v="102"/>
    <n v="13"/>
    <x v="4"/>
    <x v="4"/>
    <x v="3"/>
    <x v="3"/>
    <x v="787"/>
    <s v="Avenida Colón 608"/>
    <x v="2"/>
    <x v="21"/>
    <x v="1"/>
    <s v=""/>
    <x v="0"/>
    <x v="1"/>
    <n v="888.74"/>
    <x v="1"/>
    <n v="3554.96"/>
    <s v="Take Away"/>
    <x v="0"/>
    <x v="1"/>
    <s v="App"/>
    <x v="2"/>
    <x v="0"/>
    <n v="10"/>
    <x v="3"/>
    <s v="Combo"/>
    <x v="4"/>
    <x v="2"/>
    <x v="0"/>
    <n v="14.1"/>
    <x v="2"/>
    <n v="28"/>
    <n v="24"/>
  </r>
  <r>
    <s v="VTA04192"/>
    <x v="102"/>
    <n v="13"/>
    <x v="4"/>
    <x v="4"/>
    <x v="3"/>
    <x v="3"/>
    <x v="606"/>
    <s v="Calle San Lorenzo 47"/>
    <x v="1"/>
    <x v="10"/>
    <x v="8"/>
    <s v="Venti"/>
    <x v="4"/>
    <x v="4"/>
    <n v="1850.92"/>
    <x v="0"/>
    <n v="3701.84"/>
    <s v="Take Away"/>
    <x v="0"/>
    <x v="1"/>
    <s v="Tarjeta"/>
    <x v="1"/>
    <x v="0"/>
    <n v="0"/>
    <x v="0"/>
    <s v="2x1"/>
    <x v="4"/>
    <x v="2"/>
    <x v="2"/>
    <n v="10"/>
    <x v="3"/>
    <n v="41"/>
    <n v="39"/>
  </r>
  <r>
    <s v="VTA04215"/>
    <x v="102"/>
    <n v="13"/>
    <x v="4"/>
    <x v="4"/>
    <x v="3"/>
    <x v="3"/>
    <x v="625"/>
    <s v="San Lorenzo 25, Nueva Córdoba"/>
    <x v="0"/>
    <x v="19"/>
    <x v="7"/>
    <s v=""/>
    <x v="0"/>
    <x v="1"/>
    <n v="2104.48"/>
    <x v="2"/>
    <n v="8417.92"/>
    <s v="Delivery"/>
    <x v="1"/>
    <x v="2"/>
    <s v="App"/>
    <x v="2"/>
    <x v="0"/>
    <n v="15"/>
    <x v="1"/>
    <s v="Happy Hour"/>
    <x v="5"/>
    <x v="1"/>
    <x v="3"/>
    <n v="3.4"/>
    <x v="1"/>
    <n v="37"/>
    <n v="33"/>
  </r>
  <r>
    <s v="VTA04250"/>
    <x v="102"/>
    <n v="13"/>
    <x v="4"/>
    <x v="4"/>
    <x v="3"/>
    <x v="3"/>
    <x v="277"/>
    <s v="Córdoba Shopping"/>
    <x v="3"/>
    <x v="10"/>
    <x v="8"/>
    <s v="Tall"/>
    <x v="1"/>
    <x v="1"/>
    <n v="1734.73"/>
    <x v="0"/>
    <n v="6938.92"/>
    <s v="Delivery"/>
    <x v="1"/>
    <x v="2"/>
    <s v="Efectivo"/>
    <x v="0"/>
    <x v="0"/>
    <n v="10"/>
    <x v="2"/>
    <s v="Ninguna"/>
    <x v="1"/>
    <x v="0"/>
    <x v="1"/>
    <n v="8"/>
    <x v="0"/>
    <n v="27"/>
    <n v="23"/>
  </r>
  <r>
    <s v="VTA04288"/>
    <x v="102"/>
    <n v="13"/>
    <x v="4"/>
    <x v="4"/>
    <x v="3"/>
    <x v="3"/>
    <x v="415"/>
    <s v="Calle San Lorenzo 47"/>
    <x v="1"/>
    <x v="27"/>
    <x v="10"/>
    <s v=""/>
    <x v="0"/>
    <x v="3"/>
    <n v="1495.24"/>
    <x v="0"/>
    <n v="7476.2"/>
    <s v="Delivery"/>
    <x v="1"/>
    <x v="2"/>
    <s v="Tarjeta"/>
    <x v="1"/>
    <x v="0"/>
    <n v="0"/>
    <x v="3"/>
    <s v="Combo"/>
    <x v="3"/>
    <x v="1"/>
    <x v="0"/>
    <n v="13.8"/>
    <x v="1"/>
    <n v="24"/>
    <n v="19"/>
  </r>
  <r>
    <s v="VTA04336"/>
    <x v="102"/>
    <n v="13"/>
    <x v="4"/>
    <x v="4"/>
    <x v="3"/>
    <x v="3"/>
    <x v="256"/>
    <s v="Calle San Lorenzo 47"/>
    <x v="1"/>
    <x v="3"/>
    <x v="3"/>
    <s v=""/>
    <x v="0"/>
    <x v="2"/>
    <n v="1331.34"/>
    <x v="0"/>
    <n v="1331.34"/>
    <s v="Delivery"/>
    <x v="0"/>
    <x v="2"/>
    <s v="Efectivo"/>
    <x v="0"/>
    <x v="1"/>
    <n v="0"/>
    <x v="0"/>
    <s v="2x1"/>
    <x v="5"/>
    <x v="2"/>
    <x v="1"/>
    <n v="7.1"/>
    <x v="1"/>
    <n v="46"/>
    <n v="45"/>
  </r>
  <r>
    <s v="VTA04346"/>
    <x v="102"/>
    <n v="13"/>
    <x v="4"/>
    <x v="4"/>
    <x v="3"/>
    <x v="3"/>
    <x v="623"/>
    <s v="Córdoba Shopping"/>
    <x v="3"/>
    <x v="10"/>
    <x v="8"/>
    <s v="Grande"/>
    <x v="3"/>
    <x v="2"/>
    <n v="2073.9"/>
    <x v="2"/>
    <n v="2073.9"/>
    <s v="Take Away"/>
    <x v="0"/>
    <x v="1"/>
    <s v="Tarjeta"/>
    <x v="1"/>
    <x v="0"/>
    <n v="15"/>
    <x v="3"/>
    <s v="Combo"/>
    <x v="5"/>
    <x v="2"/>
    <x v="0"/>
    <n v="14.3"/>
    <x v="0"/>
    <n v="10"/>
    <n v="9"/>
  </r>
  <r>
    <s v="VTA04564"/>
    <x v="102"/>
    <n v="13"/>
    <x v="4"/>
    <x v="4"/>
    <x v="3"/>
    <x v="3"/>
    <x v="668"/>
    <s v="Córdoba Shopping"/>
    <x v="3"/>
    <x v="8"/>
    <x v="0"/>
    <s v=""/>
    <x v="0"/>
    <x v="0"/>
    <n v="1497.51"/>
    <x v="0"/>
    <n v="4492.53"/>
    <s v="Delivery"/>
    <x v="0"/>
    <x v="2"/>
    <s v="App"/>
    <x v="2"/>
    <x v="1"/>
    <n v="0"/>
    <x v="3"/>
    <s v="Combo"/>
    <x v="4"/>
    <x v="2"/>
    <x v="1"/>
    <n v="9.4"/>
    <x v="2"/>
    <n v="29"/>
    <n v="26"/>
  </r>
  <r>
    <s v="VTA04759"/>
    <x v="102"/>
    <n v="13"/>
    <x v="4"/>
    <x v="4"/>
    <x v="3"/>
    <x v="3"/>
    <x v="110"/>
    <s v="Avenida Colón 608"/>
    <x v="2"/>
    <x v="0"/>
    <x v="0"/>
    <s v=""/>
    <x v="0"/>
    <x v="2"/>
    <n v="1159.53"/>
    <x v="0"/>
    <n v="1159.53"/>
    <s v="En tienda"/>
    <x v="0"/>
    <x v="0"/>
    <s v="Tarjeta"/>
    <x v="1"/>
    <x v="1"/>
    <n v="0"/>
    <x v="1"/>
    <s v="Happy Hour"/>
    <x v="1"/>
    <x v="2"/>
    <x v="2"/>
    <n v="11"/>
    <x v="4"/>
    <n v="15"/>
    <n v="14"/>
  </r>
  <r>
    <s v="VTA04824"/>
    <x v="102"/>
    <n v="13"/>
    <x v="4"/>
    <x v="4"/>
    <x v="3"/>
    <x v="3"/>
    <x v="660"/>
    <s v="Avenida Colón 608"/>
    <x v="2"/>
    <x v="7"/>
    <x v="6"/>
    <s v=""/>
    <x v="0"/>
    <x v="4"/>
    <n v="2633.72"/>
    <x v="2"/>
    <n v="5267.44"/>
    <s v="Delivery"/>
    <x v="1"/>
    <x v="2"/>
    <s v="App"/>
    <x v="2"/>
    <x v="1"/>
    <n v="0"/>
    <x v="2"/>
    <s v="Ninguna"/>
    <x v="0"/>
    <x v="2"/>
    <x v="0"/>
    <n v="13.6"/>
    <x v="0"/>
    <n v="46"/>
    <n v="44"/>
  </r>
  <r>
    <s v="VTA04901"/>
    <x v="102"/>
    <n v="13"/>
    <x v="4"/>
    <x v="4"/>
    <x v="3"/>
    <x v="3"/>
    <x v="505"/>
    <s v="Córdoba Shopping"/>
    <x v="3"/>
    <x v="3"/>
    <x v="3"/>
    <s v=""/>
    <x v="0"/>
    <x v="1"/>
    <n v="1557.57"/>
    <x v="0"/>
    <n v="6230.28"/>
    <s v="Delivery"/>
    <x v="1"/>
    <x v="2"/>
    <s v="App"/>
    <x v="2"/>
    <x v="1"/>
    <n v="0"/>
    <x v="1"/>
    <s v="Happy Hour"/>
    <x v="3"/>
    <x v="0"/>
    <x v="1"/>
    <n v="7.2"/>
    <x v="1"/>
    <n v="29"/>
    <n v="25"/>
  </r>
  <r>
    <s v="VTA04975"/>
    <x v="102"/>
    <n v="13"/>
    <x v="4"/>
    <x v="4"/>
    <x v="3"/>
    <x v="3"/>
    <x v="298"/>
    <s v="Córdoba Shopping"/>
    <x v="3"/>
    <x v="21"/>
    <x v="1"/>
    <s v=""/>
    <x v="0"/>
    <x v="3"/>
    <n v="721.57"/>
    <x v="1"/>
    <n v="3607.85"/>
    <s v="Take Away"/>
    <x v="0"/>
    <x v="1"/>
    <s v="Efectivo"/>
    <x v="0"/>
    <x v="1"/>
    <n v="0"/>
    <x v="0"/>
    <s v="2x1"/>
    <x v="4"/>
    <x v="0"/>
    <x v="2"/>
    <n v="10.199999999999999"/>
    <x v="0"/>
    <n v="43"/>
    <n v="38"/>
  </r>
  <r>
    <s v="VTA04986"/>
    <x v="102"/>
    <n v="13"/>
    <x v="4"/>
    <x v="4"/>
    <x v="3"/>
    <x v="3"/>
    <x v="239"/>
    <s v="Córdoba Shopping"/>
    <x v="3"/>
    <x v="6"/>
    <x v="5"/>
    <s v=""/>
    <x v="0"/>
    <x v="3"/>
    <n v="1602.73"/>
    <x v="0"/>
    <n v="8013.65"/>
    <s v="Take Away"/>
    <x v="1"/>
    <x v="1"/>
    <s v="Tarjeta"/>
    <x v="1"/>
    <x v="1"/>
    <n v="0"/>
    <x v="2"/>
    <s v="Ninguna"/>
    <x v="1"/>
    <x v="0"/>
    <x v="1"/>
    <n v="9.9"/>
    <x v="4"/>
    <n v="23"/>
    <n v="18"/>
  </r>
  <r>
    <s v="VTA00016"/>
    <x v="103"/>
    <n v="14"/>
    <x v="5"/>
    <x v="5"/>
    <x v="3"/>
    <x v="3"/>
    <x v="748"/>
    <s v="Avenida Colón 608"/>
    <x v="2"/>
    <x v="25"/>
    <x v="2"/>
    <s v=""/>
    <x v="0"/>
    <x v="0"/>
    <n v="1155.0999999999999"/>
    <x v="0"/>
    <n v="3465.3"/>
    <s v="Delivery"/>
    <x v="0"/>
    <x v="2"/>
    <s v="Tarjeta"/>
    <x v="1"/>
    <x v="0"/>
    <n v="10"/>
    <x v="2"/>
    <s v="Ninguna"/>
    <x v="4"/>
    <x v="1"/>
    <x v="0"/>
    <n v="14.5"/>
    <x v="2"/>
    <n v="17"/>
    <n v="14"/>
  </r>
  <r>
    <s v="VTA00134"/>
    <x v="103"/>
    <n v="14"/>
    <x v="5"/>
    <x v="5"/>
    <x v="3"/>
    <x v="3"/>
    <x v="560"/>
    <s v="Avenida Colón 608"/>
    <x v="2"/>
    <x v="19"/>
    <x v="7"/>
    <s v=""/>
    <x v="0"/>
    <x v="2"/>
    <n v="2635.13"/>
    <x v="2"/>
    <n v="2635.13"/>
    <s v="Take Away"/>
    <x v="0"/>
    <x v="1"/>
    <s v="Efectivo"/>
    <x v="0"/>
    <x v="0"/>
    <n v="0"/>
    <x v="2"/>
    <s v="Ninguna"/>
    <x v="1"/>
    <x v="0"/>
    <x v="3"/>
    <n v="2.4"/>
    <x v="1"/>
    <n v="42"/>
    <n v="41"/>
  </r>
  <r>
    <s v="VTA00200"/>
    <x v="103"/>
    <n v="14"/>
    <x v="5"/>
    <x v="5"/>
    <x v="3"/>
    <x v="3"/>
    <x v="592"/>
    <s v="Córdoba Shopping"/>
    <x v="3"/>
    <x v="23"/>
    <x v="10"/>
    <s v=""/>
    <x v="0"/>
    <x v="2"/>
    <n v="1784.24"/>
    <x v="0"/>
    <n v="1784.24"/>
    <s v="En tienda"/>
    <x v="0"/>
    <x v="0"/>
    <s v="App"/>
    <x v="2"/>
    <x v="1"/>
    <n v="0"/>
    <x v="3"/>
    <s v="Combo"/>
    <x v="5"/>
    <x v="1"/>
    <x v="1"/>
    <n v="5.3"/>
    <x v="2"/>
    <n v="28"/>
    <n v="27"/>
  </r>
  <r>
    <s v="VTA00243"/>
    <x v="103"/>
    <n v="14"/>
    <x v="5"/>
    <x v="5"/>
    <x v="3"/>
    <x v="3"/>
    <x v="757"/>
    <s v="Avenida Colón 608"/>
    <x v="2"/>
    <x v="6"/>
    <x v="5"/>
    <s v=""/>
    <x v="0"/>
    <x v="1"/>
    <n v="2084.86"/>
    <x v="2"/>
    <n v="8339.44"/>
    <s v="Take Away"/>
    <x v="1"/>
    <x v="1"/>
    <s v="App"/>
    <x v="2"/>
    <x v="1"/>
    <n v="0"/>
    <x v="2"/>
    <s v="Ninguna"/>
    <x v="4"/>
    <x v="1"/>
    <x v="0"/>
    <n v="13"/>
    <x v="4"/>
    <n v="16"/>
    <n v="12"/>
  </r>
  <r>
    <s v="VTA00400"/>
    <x v="103"/>
    <n v="14"/>
    <x v="5"/>
    <x v="5"/>
    <x v="3"/>
    <x v="3"/>
    <x v="655"/>
    <s v="Avenida Colón 608"/>
    <x v="2"/>
    <x v="10"/>
    <x v="8"/>
    <s v="Pequeño"/>
    <x v="2"/>
    <x v="1"/>
    <n v="1638.94"/>
    <x v="0"/>
    <n v="6555.76"/>
    <s v="En tienda"/>
    <x v="1"/>
    <x v="0"/>
    <s v="App"/>
    <x v="2"/>
    <x v="1"/>
    <n v="0"/>
    <x v="3"/>
    <s v="Combo"/>
    <x v="5"/>
    <x v="1"/>
    <x v="3"/>
    <n v="3.5"/>
    <x v="2"/>
    <n v="47"/>
    <n v="43"/>
  </r>
  <r>
    <s v="VTA00413"/>
    <x v="103"/>
    <n v="14"/>
    <x v="5"/>
    <x v="5"/>
    <x v="3"/>
    <x v="3"/>
    <x v="775"/>
    <s v="Córdoba Shopping"/>
    <x v="3"/>
    <x v="10"/>
    <x v="8"/>
    <s v="Grande"/>
    <x v="3"/>
    <x v="0"/>
    <n v="1623.81"/>
    <x v="0"/>
    <n v="4871.43"/>
    <s v="Take Away"/>
    <x v="0"/>
    <x v="1"/>
    <s v="Efectivo"/>
    <x v="0"/>
    <x v="0"/>
    <n v="0"/>
    <x v="2"/>
    <s v="Ninguna"/>
    <x v="0"/>
    <x v="0"/>
    <x v="0"/>
    <n v="14.7"/>
    <x v="4"/>
    <n v="15"/>
    <n v="12"/>
  </r>
  <r>
    <s v="VTA00465"/>
    <x v="103"/>
    <n v="14"/>
    <x v="5"/>
    <x v="5"/>
    <x v="3"/>
    <x v="3"/>
    <x v="194"/>
    <s v="Calle San Lorenzo 47"/>
    <x v="1"/>
    <x v="10"/>
    <x v="8"/>
    <s v="Grande"/>
    <x v="3"/>
    <x v="3"/>
    <n v="1880.2"/>
    <x v="0"/>
    <n v="9401"/>
    <s v="En tienda"/>
    <x v="1"/>
    <x v="0"/>
    <s v="Tarjeta"/>
    <x v="1"/>
    <x v="0"/>
    <n v="15"/>
    <x v="3"/>
    <s v="Combo"/>
    <x v="4"/>
    <x v="1"/>
    <x v="1"/>
    <n v="6.3"/>
    <x v="3"/>
    <n v="31"/>
    <n v="26"/>
  </r>
  <r>
    <s v="VTA00547"/>
    <x v="103"/>
    <n v="14"/>
    <x v="5"/>
    <x v="5"/>
    <x v="3"/>
    <x v="3"/>
    <x v="653"/>
    <s v="Avenida Colón 608"/>
    <x v="2"/>
    <x v="27"/>
    <x v="10"/>
    <s v=""/>
    <x v="0"/>
    <x v="4"/>
    <n v="1643.35"/>
    <x v="0"/>
    <n v="3286.7"/>
    <s v="Delivery"/>
    <x v="0"/>
    <x v="2"/>
    <s v="App"/>
    <x v="2"/>
    <x v="0"/>
    <n v="0"/>
    <x v="0"/>
    <s v="2x1"/>
    <x v="4"/>
    <x v="1"/>
    <x v="1"/>
    <n v="5.9"/>
    <x v="4"/>
    <n v="14"/>
    <n v="12"/>
  </r>
  <r>
    <s v="VTA00817"/>
    <x v="103"/>
    <n v="14"/>
    <x v="5"/>
    <x v="5"/>
    <x v="3"/>
    <x v="3"/>
    <x v="820"/>
    <s v="Córdoba Shopping"/>
    <x v="3"/>
    <x v="3"/>
    <x v="3"/>
    <s v=""/>
    <x v="0"/>
    <x v="1"/>
    <n v="1543.15"/>
    <x v="0"/>
    <n v="6172.6"/>
    <s v="Delivery"/>
    <x v="1"/>
    <x v="2"/>
    <s v="Efectivo"/>
    <x v="0"/>
    <x v="0"/>
    <n v="10"/>
    <x v="0"/>
    <s v="2x1"/>
    <x v="3"/>
    <x v="2"/>
    <x v="2"/>
    <n v="11.8"/>
    <x v="3"/>
    <n v="23"/>
    <n v="19"/>
  </r>
  <r>
    <s v="VTA00841"/>
    <x v="103"/>
    <n v="14"/>
    <x v="5"/>
    <x v="5"/>
    <x v="3"/>
    <x v="3"/>
    <x v="454"/>
    <s v="San Lorenzo 25, Nueva Córdoba"/>
    <x v="0"/>
    <x v="4"/>
    <x v="2"/>
    <s v=""/>
    <x v="0"/>
    <x v="4"/>
    <n v="1428.12"/>
    <x v="0"/>
    <n v="2856.24"/>
    <s v="Take Away"/>
    <x v="0"/>
    <x v="1"/>
    <s v="Efectivo"/>
    <x v="0"/>
    <x v="0"/>
    <n v="0"/>
    <x v="3"/>
    <s v="Combo"/>
    <x v="2"/>
    <x v="2"/>
    <x v="1"/>
    <n v="5.7"/>
    <x v="3"/>
    <n v="10"/>
    <n v="8"/>
  </r>
  <r>
    <s v="VTA00933"/>
    <x v="103"/>
    <n v="14"/>
    <x v="5"/>
    <x v="5"/>
    <x v="3"/>
    <x v="3"/>
    <x v="562"/>
    <s v="Córdoba Shopping"/>
    <x v="3"/>
    <x v="7"/>
    <x v="6"/>
    <s v=""/>
    <x v="0"/>
    <x v="4"/>
    <n v="3005.91"/>
    <x v="3"/>
    <n v="6011.82"/>
    <s v="Take Away"/>
    <x v="1"/>
    <x v="1"/>
    <s v="App"/>
    <x v="2"/>
    <x v="0"/>
    <n v="15"/>
    <x v="1"/>
    <s v="Happy Hour"/>
    <x v="3"/>
    <x v="2"/>
    <x v="2"/>
    <n v="11.3"/>
    <x v="1"/>
    <n v="23"/>
    <n v="21"/>
  </r>
  <r>
    <s v="VTA00989"/>
    <x v="103"/>
    <n v="14"/>
    <x v="5"/>
    <x v="5"/>
    <x v="3"/>
    <x v="3"/>
    <x v="425"/>
    <s v="San Lorenzo 25, Nueva Córdoba"/>
    <x v="0"/>
    <x v="1"/>
    <x v="1"/>
    <s v=""/>
    <x v="0"/>
    <x v="2"/>
    <n v="1088.2"/>
    <x v="0"/>
    <n v="1088.2"/>
    <s v="En tienda"/>
    <x v="0"/>
    <x v="0"/>
    <s v="App"/>
    <x v="2"/>
    <x v="0"/>
    <n v="10"/>
    <x v="0"/>
    <s v="2x1"/>
    <x v="4"/>
    <x v="0"/>
    <x v="0"/>
    <n v="13.8"/>
    <x v="2"/>
    <n v="28"/>
    <n v="27"/>
  </r>
  <r>
    <s v="VTA01139"/>
    <x v="103"/>
    <n v="14"/>
    <x v="5"/>
    <x v="5"/>
    <x v="3"/>
    <x v="3"/>
    <x v="415"/>
    <s v="Avenida Colón 608"/>
    <x v="2"/>
    <x v="20"/>
    <x v="2"/>
    <s v=""/>
    <x v="0"/>
    <x v="3"/>
    <n v="1421.28"/>
    <x v="0"/>
    <n v="7106.4"/>
    <s v="Take Away"/>
    <x v="1"/>
    <x v="1"/>
    <s v="App"/>
    <x v="2"/>
    <x v="0"/>
    <n v="15"/>
    <x v="1"/>
    <s v="Happy Hour"/>
    <x v="2"/>
    <x v="1"/>
    <x v="1"/>
    <n v="8"/>
    <x v="2"/>
    <n v="29"/>
    <n v="24"/>
  </r>
  <r>
    <s v="VTA01195"/>
    <x v="103"/>
    <n v="14"/>
    <x v="5"/>
    <x v="5"/>
    <x v="3"/>
    <x v="3"/>
    <x v="544"/>
    <s v="Calle San Lorenzo 47"/>
    <x v="1"/>
    <x v="3"/>
    <x v="3"/>
    <s v=""/>
    <x v="0"/>
    <x v="4"/>
    <n v="1121.0899999999999"/>
    <x v="0"/>
    <n v="2242.1799999999998"/>
    <s v="Delivery"/>
    <x v="0"/>
    <x v="2"/>
    <s v="Efectivo"/>
    <x v="0"/>
    <x v="1"/>
    <n v="0"/>
    <x v="0"/>
    <s v="2x1"/>
    <x v="3"/>
    <x v="2"/>
    <x v="3"/>
    <n v="4.4000000000000004"/>
    <x v="2"/>
    <n v="15"/>
    <n v="13"/>
  </r>
  <r>
    <s v="VTA01330"/>
    <x v="103"/>
    <n v="14"/>
    <x v="5"/>
    <x v="5"/>
    <x v="3"/>
    <x v="3"/>
    <x v="69"/>
    <s v="Avenida Colón 608"/>
    <x v="2"/>
    <x v="10"/>
    <x v="8"/>
    <s v="Grande"/>
    <x v="3"/>
    <x v="0"/>
    <n v="1931.51"/>
    <x v="0"/>
    <n v="5794.53"/>
    <s v="En tienda"/>
    <x v="1"/>
    <x v="0"/>
    <s v="App"/>
    <x v="2"/>
    <x v="0"/>
    <n v="10"/>
    <x v="2"/>
    <s v="Ninguna"/>
    <x v="3"/>
    <x v="1"/>
    <x v="1"/>
    <n v="9.1999999999999993"/>
    <x v="4"/>
    <n v="27"/>
    <n v="24"/>
  </r>
  <r>
    <s v="VTA01508"/>
    <x v="103"/>
    <n v="14"/>
    <x v="5"/>
    <x v="5"/>
    <x v="3"/>
    <x v="3"/>
    <x v="587"/>
    <s v="Calle San Lorenzo 47"/>
    <x v="1"/>
    <x v="6"/>
    <x v="5"/>
    <s v=""/>
    <x v="0"/>
    <x v="1"/>
    <n v="1876.93"/>
    <x v="0"/>
    <n v="7507.72"/>
    <s v="Delivery"/>
    <x v="1"/>
    <x v="2"/>
    <s v="App"/>
    <x v="2"/>
    <x v="1"/>
    <n v="0"/>
    <x v="2"/>
    <s v="Ninguna"/>
    <x v="2"/>
    <x v="2"/>
    <x v="1"/>
    <n v="8.9"/>
    <x v="2"/>
    <n v="21"/>
    <n v="17"/>
  </r>
  <r>
    <s v="VTA01559"/>
    <x v="103"/>
    <n v="14"/>
    <x v="5"/>
    <x v="5"/>
    <x v="3"/>
    <x v="3"/>
    <x v="421"/>
    <s v="Avenida Colón 608"/>
    <x v="2"/>
    <x v="1"/>
    <x v="1"/>
    <s v=""/>
    <x v="0"/>
    <x v="3"/>
    <n v="1006.79"/>
    <x v="0"/>
    <n v="5033.95"/>
    <s v="Take Away"/>
    <x v="1"/>
    <x v="1"/>
    <s v="Tarjeta"/>
    <x v="1"/>
    <x v="0"/>
    <n v="10"/>
    <x v="2"/>
    <s v="Ninguna"/>
    <x v="1"/>
    <x v="2"/>
    <x v="0"/>
    <n v="13.5"/>
    <x v="1"/>
    <n v="39"/>
    <n v="34"/>
  </r>
  <r>
    <s v="VTA01565"/>
    <x v="103"/>
    <n v="14"/>
    <x v="5"/>
    <x v="5"/>
    <x v="3"/>
    <x v="3"/>
    <x v="347"/>
    <s v="Avenida Colón 608"/>
    <x v="2"/>
    <x v="4"/>
    <x v="2"/>
    <s v=""/>
    <x v="0"/>
    <x v="1"/>
    <n v="1195.72"/>
    <x v="0"/>
    <n v="4782.88"/>
    <s v="Take Away"/>
    <x v="0"/>
    <x v="1"/>
    <s v="Tarjeta"/>
    <x v="1"/>
    <x v="0"/>
    <n v="10"/>
    <x v="1"/>
    <s v="Happy Hour"/>
    <x v="1"/>
    <x v="0"/>
    <x v="1"/>
    <n v="7.2"/>
    <x v="3"/>
    <n v="27"/>
    <n v="23"/>
  </r>
  <r>
    <s v="VTA01623"/>
    <x v="103"/>
    <n v="14"/>
    <x v="5"/>
    <x v="5"/>
    <x v="3"/>
    <x v="3"/>
    <x v="382"/>
    <s v="San Lorenzo 25, Nueva Córdoba"/>
    <x v="0"/>
    <x v="14"/>
    <x v="6"/>
    <s v=""/>
    <x v="0"/>
    <x v="3"/>
    <n v="2621.2399999999998"/>
    <x v="2"/>
    <n v="13106.2"/>
    <s v="En tienda"/>
    <x v="2"/>
    <x v="0"/>
    <s v="Efectivo"/>
    <x v="0"/>
    <x v="1"/>
    <n v="0"/>
    <x v="2"/>
    <s v="Ninguna"/>
    <x v="5"/>
    <x v="1"/>
    <x v="3"/>
    <n v="4"/>
    <x v="1"/>
    <n v="42"/>
    <n v="37"/>
  </r>
  <r>
    <s v="VTA01670"/>
    <x v="103"/>
    <n v="14"/>
    <x v="5"/>
    <x v="5"/>
    <x v="3"/>
    <x v="3"/>
    <x v="520"/>
    <s v="Córdoba Shopping"/>
    <x v="3"/>
    <x v="19"/>
    <x v="7"/>
    <s v=""/>
    <x v="0"/>
    <x v="3"/>
    <n v="2758.16"/>
    <x v="2"/>
    <n v="13790.8"/>
    <s v="Take Away"/>
    <x v="2"/>
    <x v="1"/>
    <s v="App"/>
    <x v="2"/>
    <x v="1"/>
    <n v="0"/>
    <x v="0"/>
    <s v="2x1"/>
    <x v="4"/>
    <x v="2"/>
    <x v="0"/>
    <n v="14.7"/>
    <x v="1"/>
    <n v="26"/>
    <n v="21"/>
  </r>
  <r>
    <s v="VTA01876"/>
    <x v="103"/>
    <n v="14"/>
    <x v="5"/>
    <x v="5"/>
    <x v="3"/>
    <x v="3"/>
    <x v="596"/>
    <s v="Córdoba Shopping"/>
    <x v="3"/>
    <x v="7"/>
    <x v="6"/>
    <s v=""/>
    <x v="0"/>
    <x v="1"/>
    <n v="2729.32"/>
    <x v="2"/>
    <n v="10917.28"/>
    <s v="Delivery"/>
    <x v="2"/>
    <x v="2"/>
    <s v="Efectivo"/>
    <x v="0"/>
    <x v="1"/>
    <n v="0"/>
    <x v="2"/>
    <s v="Ninguna"/>
    <x v="2"/>
    <x v="2"/>
    <x v="1"/>
    <n v="7.3"/>
    <x v="4"/>
    <n v="11"/>
    <n v="7"/>
  </r>
  <r>
    <s v="VTA02024"/>
    <x v="103"/>
    <n v="14"/>
    <x v="5"/>
    <x v="5"/>
    <x v="3"/>
    <x v="3"/>
    <x v="431"/>
    <s v="Avenida Colón 608"/>
    <x v="2"/>
    <x v="1"/>
    <x v="1"/>
    <s v=""/>
    <x v="0"/>
    <x v="3"/>
    <n v="1091.93"/>
    <x v="0"/>
    <n v="5459.65"/>
    <s v="Take Away"/>
    <x v="1"/>
    <x v="1"/>
    <s v="Tarjeta"/>
    <x v="1"/>
    <x v="0"/>
    <n v="0"/>
    <x v="1"/>
    <s v="Happy Hour"/>
    <x v="0"/>
    <x v="2"/>
    <x v="1"/>
    <n v="7.6"/>
    <x v="4"/>
    <n v="22"/>
    <n v="17"/>
  </r>
  <r>
    <s v="VTA02055"/>
    <x v="103"/>
    <n v="14"/>
    <x v="5"/>
    <x v="5"/>
    <x v="3"/>
    <x v="3"/>
    <x v="73"/>
    <s v="Avenida Colón 608"/>
    <x v="2"/>
    <x v="9"/>
    <x v="7"/>
    <s v=""/>
    <x v="0"/>
    <x v="1"/>
    <n v="2363.17"/>
    <x v="2"/>
    <n v="9452.68"/>
    <s v="Take Away"/>
    <x v="1"/>
    <x v="1"/>
    <s v="App"/>
    <x v="2"/>
    <x v="1"/>
    <n v="0"/>
    <x v="3"/>
    <s v="Combo"/>
    <x v="5"/>
    <x v="0"/>
    <x v="1"/>
    <n v="6.2"/>
    <x v="2"/>
    <n v="19"/>
    <n v="15"/>
  </r>
  <r>
    <s v="VTA02346"/>
    <x v="103"/>
    <n v="14"/>
    <x v="5"/>
    <x v="5"/>
    <x v="3"/>
    <x v="3"/>
    <x v="410"/>
    <s v="Córdoba Shopping"/>
    <x v="3"/>
    <x v="8"/>
    <x v="0"/>
    <s v=""/>
    <x v="0"/>
    <x v="4"/>
    <n v="1331.54"/>
    <x v="0"/>
    <n v="2663.08"/>
    <s v="En tienda"/>
    <x v="0"/>
    <x v="0"/>
    <s v="Tarjeta"/>
    <x v="1"/>
    <x v="0"/>
    <n v="10"/>
    <x v="1"/>
    <s v="Happy Hour"/>
    <x v="0"/>
    <x v="2"/>
    <x v="1"/>
    <n v="9.8000000000000007"/>
    <x v="1"/>
    <n v="21"/>
    <n v="19"/>
  </r>
  <r>
    <s v="VTA02483"/>
    <x v="103"/>
    <n v="14"/>
    <x v="5"/>
    <x v="5"/>
    <x v="3"/>
    <x v="3"/>
    <x v="622"/>
    <s v="Avenida Colón 608"/>
    <x v="2"/>
    <x v="6"/>
    <x v="5"/>
    <s v=""/>
    <x v="0"/>
    <x v="2"/>
    <n v="1827.12"/>
    <x v="0"/>
    <n v="1827.12"/>
    <s v="Take Away"/>
    <x v="0"/>
    <x v="1"/>
    <s v="Tarjeta"/>
    <x v="1"/>
    <x v="0"/>
    <n v="15"/>
    <x v="2"/>
    <s v="Ninguna"/>
    <x v="3"/>
    <x v="1"/>
    <x v="3"/>
    <n v="2.7"/>
    <x v="1"/>
    <n v="31"/>
    <n v="30"/>
  </r>
  <r>
    <s v="VTA02538"/>
    <x v="103"/>
    <n v="14"/>
    <x v="5"/>
    <x v="5"/>
    <x v="3"/>
    <x v="3"/>
    <x v="429"/>
    <s v="San Lorenzo 25, Nueva Córdoba"/>
    <x v="0"/>
    <x v="31"/>
    <x v="9"/>
    <s v="Tall"/>
    <x v="1"/>
    <x v="1"/>
    <n v="1382.12"/>
    <x v="0"/>
    <n v="5528.48"/>
    <s v="Take Away"/>
    <x v="1"/>
    <x v="1"/>
    <s v="App"/>
    <x v="2"/>
    <x v="1"/>
    <n v="0"/>
    <x v="0"/>
    <s v="2x1"/>
    <x v="0"/>
    <x v="2"/>
    <x v="1"/>
    <n v="7.8"/>
    <x v="0"/>
    <n v="12"/>
    <n v="8"/>
  </r>
  <r>
    <s v="VTA02551"/>
    <x v="103"/>
    <n v="14"/>
    <x v="5"/>
    <x v="5"/>
    <x v="3"/>
    <x v="3"/>
    <x v="246"/>
    <s v="Calle San Lorenzo 47"/>
    <x v="1"/>
    <x v="4"/>
    <x v="2"/>
    <s v=""/>
    <x v="0"/>
    <x v="0"/>
    <n v="1204.8699999999999"/>
    <x v="0"/>
    <n v="3614.61"/>
    <s v="Delivery"/>
    <x v="0"/>
    <x v="2"/>
    <s v="Efectivo"/>
    <x v="0"/>
    <x v="1"/>
    <n v="0"/>
    <x v="3"/>
    <s v="Combo"/>
    <x v="1"/>
    <x v="0"/>
    <x v="2"/>
    <n v="11.6"/>
    <x v="4"/>
    <n v="42"/>
    <n v="39"/>
  </r>
  <r>
    <s v="VTA02612"/>
    <x v="103"/>
    <n v="14"/>
    <x v="5"/>
    <x v="5"/>
    <x v="3"/>
    <x v="3"/>
    <x v="837"/>
    <s v="Córdoba Shopping"/>
    <x v="3"/>
    <x v="7"/>
    <x v="6"/>
    <s v=""/>
    <x v="0"/>
    <x v="4"/>
    <n v="3349.35"/>
    <x v="3"/>
    <n v="6698.7"/>
    <s v="En tienda"/>
    <x v="1"/>
    <x v="0"/>
    <s v="Tarjeta"/>
    <x v="1"/>
    <x v="1"/>
    <n v="0"/>
    <x v="3"/>
    <s v="Combo"/>
    <x v="1"/>
    <x v="2"/>
    <x v="1"/>
    <n v="6.4"/>
    <x v="0"/>
    <n v="16"/>
    <n v="14"/>
  </r>
  <r>
    <s v="VTA02638"/>
    <x v="103"/>
    <n v="14"/>
    <x v="5"/>
    <x v="5"/>
    <x v="3"/>
    <x v="3"/>
    <x v="636"/>
    <s v="Córdoba Shopping"/>
    <x v="3"/>
    <x v="1"/>
    <x v="1"/>
    <s v=""/>
    <x v="0"/>
    <x v="3"/>
    <n v="906.98"/>
    <x v="1"/>
    <n v="4534.8999999999996"/>
    <s v="Delivery"/>
    <x v="0"/>
    <x v="2"/>
    <s v="App"/>
    <x v="2"/>
    <x v="1"/>
    <n v="0"/>
    <x v="1"/>
    <s v="Happy Hour"/>
    <x v="3"/>
    <x v="1"/>
    <x v="3"/>
    <n v="2.7"/>
    <x v="4"/>
    <n v="39"/>
    <n v="34"/>
  </r>
  <r>
    <s v="VTA02760"/>
    <x v="103"/>
    <n v="14"/>
    <x v="5"/>
    <x v="5"/>
    <x v="3"/>
    <x v="3"/>
    <x v="614"/>
    <s v="Córdoba Shopping"/>
    <x v="3"/>
    <x v="27"/>
    <x v="10"/>
    <s v=""/>
    <x v="0"/>
    <x v="1"/>
    <n v="1928.15"/>
    <x v="0"/>
    <n v="7712.6"/>
    <s v="Delivery"/>
    <x v="1"/>
    <x v="2"/>
    <s v="Efectivo"/>
    <x v="0"/>
    <x v="0"/>
    <n v="10"/>
    <x v="3"/>
    <s v="Combo"/>
    <x v="2"/>
    <x v="0"/>
    <x v="2"/>
    <n v="10.6"/>
    <x v="2"/>
    <n v="45"/>
    <n v="41"/>
  </r>
  <r>
    <s v="VTA02895"/>
    <x v="103"/>
    <n v="14"/>
    <x v="5"/>
    <x v="5"/>
    <x v="3"/>
    <x v="3"/>
    <x v="248"/>
    <s v="Córdoba Shopping"/>
    <x v="3"/>
    <x v="0"/>
    <x v="0"/>
    <s v=""/>
    <x v="0"/>
    <x v="0"/>
    <n v="1098.6600000000001"/>
    <x v="0"/>
    <n v="3295.98"/>
    <s v="Take Away"/>
    <x v="0"/>
    <x v="1"/>
    <s v="Tarjeta"/>
    <x v="1"/>
    <x v="0"/>
    <n v="0"/>
    <x v="3"/>
    <s v="Combo"/>
    <x v="3"/>
    <x v="2"/>
    <x v="3"/>
    <n v="3.4"/>
    <x v="4"/>
    <n v="13"/>
    <n v="10"/>
  </r>
  <r>
    <s v="VTA02994"/>
    <x v="103"/>
    <n v="14"/>
    <x v="5"/>
    <x v="5"/>
    <x v="3"/>
    <x v="3"/>
    <x v="298"/>
    <s v="San Lorenzo 25, Nueva Córdoba"/>
    <x v="0"/>
    <x v="16"/>
    <x v="4"/>
    <s v="Tall"/>
    <x v="1"/>
    <x v="3"/>
    <n v="1614.05"/>
    <x v="0"/>
    <n v="8070.25"/>
    <s v="En tienda"/>
    <x v="1"/>
    <x v="0"/>
    <s v="Efectivo"/>
    <x v="0"/>
    <x v="0"/>
    <n v="15"/>
    <x v="1"/>
    <s v="Happy Hour"/>
    <x v="1"/>
    <x v="0"/>
    <x v="1"/>
    <n v="5.0999999999999996"/>
    <x v="0"/>
    <n v="21"/>
    <n v="16"/>
  </r>
  <r>
    <s v="VTA03120"/>
    <x v="103"/>
    <n v="14"/>
    <x v="5"/>
    <x v="5"/>
    <x v="3"/>
    <x v="3"/>
    <x v="689"/>
    <s v="Avenida Colón 608"/>
    <x v="2"/>
    <x v="6"/>
    <x v="5"/>
    <s v=""/>
    <x v="0"/>
    <x v="0"/>
    <n v="1634.1"/>
    <x v="0"/>
    <n v="4902.3"/>
    <s v="Delivery"/>
    <x v="0"/>
    <x v="2"/>
    <s v="App"/>
    <x v="2"/>
    <x v="0"/>
    <n v="15"/>
    <x v="3"/>
    <s v="Combo"/>
    <x v="4"/>
    <x v="1"/>
    <x v="1"/>
    <n v="8.1999999999999993"/>
    <x v="4"/>
    <n v="14"/>
    <n v="11"/>
  </r>
  <r>
    <s v="VTA03225"/>
    <x v="103"/>
    <n v="14"/>
    <x v="5"/>
    <x v="5"/>
    <x v="3"/>
    <x v="3"/>
    <x v="547"/>
    <s v="San Lorenzo 25, Nueva Córdoba"/>
    <x v="0"/>
    <x v="20"/>
    <x v="2"/>
    <s v=""/>
    <x v="0"/>
    <x v="1"/>
    <n v="942.49"/>
    <x v="1"/>
    <n v="3769.96"/>
    <s v="Take Away"/>
    <x v="0"/>
    <x v="1"/>
    <s v="Efectivo"/>
    <x v="0"/>
    <x v="1"/>
    <n v="0"/>
    <x v="3"/>
    <s v="Combo"/>
    <x v="4"/>
    <x v="1"/>
    <x v="1"/>
    <n v="7.1"/>
    <x v="4"/>
    <n v="26"/>
    <n v="22"/>
  </r>
  <r>
    <s v="VTA03287"/>
    <x v="103"/>
    <n v="14"/>
    <x v="5"/>
    <x v="5"/>
    <x v="3"/>
    <x v="3"/>
    <x v="729"/>
    <s v="Calle San Lorenzo 47"/>
    <x v="1"/>
    <x v="15"/>
    <x v="10"/>
    <s v=""/>
    <x v="0"/>
    <x v="2"/>
    <n v="1630.05"/>
    <x v="0"/>
    <n v="1630.05"/>
    <s v="Take Away"/>
    <x v="0"/>
    <x v="1"/>
    <s v="Efectivo"/>
    <x v="0"/>
    <x v="1"/>
    <n v="0"/>
    <x v="0"/>
    <s v="2x1"/>
    <x v="4"/>
    <x v="1"/>
    <x v="2"/>
    <n v="12.6"/>
    <x v="2"/>
    <n v="34"/>
    <n v="33"/>
  </r>
  <r>
    <s v="VTA03336"/>
    <x v="103"/>
    <n v="14"/>
    <x v="5"/>
    <x v="5"/>
    <x v="3"/>
    <x v="3"/>
    <x v="377"/>
    <s v="Córdoba Shopping"/>
    <x v="3"/>
    <x v="23"/>
    <x v="10"/>
    <s v=""/>
    <x v="0"/>
    <x v="4"/>
    <n v="1864.01"/>
    <x v="0"/>
    <n v="3728.02"/>
    <s v="En tienda"/>
    <x v="0"/>
    <x v="0"/>
    <s v="App"/>
    <x v="2"/>
    <x v="1"/>
    <n v="0"/>
    <x v="2"/>
    <s v="Ninguna"/>
    <x v="1"/>
    <x v="0"/>
    <x v="0"/>
    <n v="13.3"/>
    <x v="4"/>
    <n v="46"/>
    <n v="44"/>
  </r>
  <r>
    <s v="VTA03398"/>
    <x v="103"/>
    <n v="14"/>
    <x v="5"/>
    <x v="5"/>
    <x v="3"/>
    <x v="3"/>
    <x v="604"/>
    <s v="Calle San Lorenzo 47"/>
    <x v="1"/>
    <x v="10"/>
    <x v="8"/>
    <s v="Pequeño"/>
    <x v="2"/>
    <x v="4"/>
    <n v="2061.8000000000002"/>
    <x v="2"/>
    <n v="4123.6000000000004"/>
    <s v="Delivery"/>
    <x v="0"/>
    <x v="2"/>
    <s v="Efectivo"/>
    <x v="0"/>
    <x v="0"/>
    <n v="15"/>
    <x v="2"/>
    <s v="Ninguna"/>
    <x v="2"/>
    <x v="0"/>
    <x v="1"/>
    <n v="8.8000000000000007"/>
    <x v="2"/>
    <n v="15"/>
    <n v="13"/>
  </r>
  <r>
    <s v="VTA03647"/>
    <x v="103"/>
    <n v="14"/>
    <x v="5"/>
    <x v="5"/>
    <x v="3"/>
    <x v="3"/>
    <x v="788"/>
    <s v="Calle San Lorenzo 47"/>
    <x v="1"/>
    <x v="26"/>
    <x v="9"/>
    <s v="Grande"/>
    <x v="3"/>
    <x v="4"/>
    <n v="1455.69"/>
    <x v="0"/>
    <n v="2911.38"/>
    <s v="Take Away"/>
    <x v="0"/>
    <x v="1"/>
    <s v="Efectivo"/>
    <x v="0"/>
    <x v="0"/>
    <n v="0"/>
    <x v="0"/>
    <s v="2x1"/>
    <x v="2"/>
    <x v="0"/>
    <x v="1"/>
    <n v="7.5"/>
    <x v="4"/>
    <n v="42"/>
    <n v="40"/>
  </r>
  <r>
    <s v="VTA03687"/>
    <x v="103"/>
    <n v="14"/>
    <x v="5"/>
    <x v="5"/>
    <x v="3"/>
    <x v="3"/>
    <x v="525"/>
    <s v="San Lorenzo 25, Nueva Córdoba"/>
    <x v="0"/>
    <x v="10"/>
    <x v="8"/>
    <s v="Venti"/>
    <x v="4"/>
    <x v="4"/>
    <n v="1945.16"/>
    <x v="0"/>
    <n v="3890.32"/>
    <s v="En tienda"/>
    <x v="0"/>
    <x v="0"/>
    <s v="App"/>
    <x v="2"/>
    <x v="1"/>
    <n v="0"/>
    <x v="1"/>
    <s v="Happy Hour"/>
    <x v="3"/>
    <x v="1"/>
    <x v="1"/>
    <n v="6.3"/>
    <x v="1"/>
    <n v="12"/>
    <n v="10"/>
  </r>
  <r>
    <s v="VTA03881"/>
    <x v="103"/>
    <n v="14"/>
    <x v="5"/>
    <x v="5"/>
    <x v="3"/>
    <x v="3"/>
    <x v="807"/>
    <s v="San Lorenzo 25, Nueva Córdoba"/>
    <x v="0"/>
    <x v="1"/>
    <x v="1"/>
    <s v=""/>
    <x v="0"/>
    <x v="4"/>
    <n v="1035.49"/>
    <x v="0"/>
    <n v="2070.98"/>
    <s v="En tienda"/>
    <x v="0"/>
    <x v="0"/>
    <s v="App"/>
    <x v="2"/>
    <x v="0"/>
    <n v="10"/>
    <x v="1"/>
    <s v="Happy Hour"/>
    <x v="3"/>
    <x v="0"/>
    <x v="2"/>
    <n v="10.7"/>
    <x v="2"/>
    <n v="31"/>
    <n v="29"/>
  </r>
  <r>
    <s v="VTA03921"/>
    <x v="103"/>
    <n v="14"/>
    <x v="5"/>
    <x v="5"/>
    <x v="3"/>
    <x v="3"/>
    <x v="283"/>
    <s v="Avenida Colón 608"/>
    <x v="2"/>
    <x v="16"/>
    <x v="4"/>
    <s v="Pequeño"/>
    <x v="2"/>
    <x v="4"/>
    <n v="1807.14"/>
    <x v="0"/>
    <n v="3614.28"/>
    <s v="Delivery"/>
    <x v="0"/>
    <x v="2"/>
    <s v="Tarjeta"/>
    <x v="1"/>
    <x v="1"/>
    <n v="0"/>
    <x v="2"/>
    <s v="Ninguna"/>
    <x v="4"/>
    <x v="0"/>
    <x v="2"/>
    <n v="11.4"/>
    <x v="2"/>
    <n v="46"/>
    <n v="44"/>
  </r>
  <r>
    <s v="VTA03928"/>
    <x v="103"/>
    <n v="14"/>
    <x v="5"/>
    <x v="5"/>
    <x v="3"/>
    <x v="3"/>
    <x v="2"/>
    <s v="Calle San Lorenzo 47"/>
    <x v="1"/>
    <x v="2"/>
    <x v="2"/>
    <s v=""/>
    <x v="0"/>
    <x v="4"/>
    <n v="1182.1199999999999"/>
    <x v="0"/>
    <n v="2364.2399999999998"/>
    <s v="En tienda"/>
    <x v="0"/>
    <x v="0"/>
    <s v="Tarjeta"/>
    <x v="1"/>
    <x v="1"/>
    <n v="0"/>
    <x v="0"/>
    <s v="2x1"/>
    <x v="1"/>
    <x v="2"/>
    <x v="0"/>
    <n v="13.5"/>
    <x v="3"/>
    <n v="21"/>
    <n v="19"/>
  </r>
  <r>
    <s v="VTA03957"/>
    <x v="103"/>
    <n v="14"/>
    <x v="5"/>
    <x v="5"/>
    <x v="3"/>
    <x v="3"/>
    <x v="365"/>
    <s v="Córdoba Shopping"/>
    <x v="3"/>
    <x v="15"/>
    <x v="10"/>
    <s v=""/>
    <x v="0"/>
    <x v="2"/>
    <n v="1944.07"/>
    <x v="0"/>
    <n v="1944.07"/>
    <s v="Delivery"/>
    <x v="0"/>
    <x v="2"/>
    <s v="Efectivo"/>
    <x v="0"/>
    <x v="0"/>
    <n v="15"/>
    <x v="3"/>
    <s v="Combo"/>
    <x v="3"/>
    <x v="1"/>
    <x v="3"/>
    <n v="3.4"/>
    <x v="0"/>
    <n v="18"/>
    <n v="17"/>
  </r>
  <r>
    <s v="VTA04300"/>
    <x v="103"/>
    <n v="14"/>
    <x v="5"/>
    <x v="5"/>
    <x v="3"/>
    <x v="3"/>
    <x v="786"/>
    <s v="Córdoba Shopping"/>
    <x v="3"/>
    <x v="10"/>
    <x v="8"/>
    <s v="Grande"/>
    <x v="3"/>
    <x v="2"/>
    <n v="2020.88"/>
    <x v="2"/>
    <n v="2020.88"/>
    <s v="Take Away"/>
    <x v="0"/>
    <x v="1"/>
    <s v="Efectivo"/>
    <x v="0"/>
    <x v="1"/>
    <n v="0"/>
    <x v="1"/>
    <s v="Happy Hour"/>
    <x v="2"/>
    <x v="1"/>
    <x v="1"/>
    <n v="7.2"/>
    <x v="4"/>
    <n v="49"/>
    <n v="48"/>
  </r>
  <r>
    <s v="VTA04499"/>
    <x v="103"/>
    <n v="14"/>
    <x v="5"/>
    <x v="5"/>
    <x v="3"/>
    <x v="3"/>
    <x v="329"/>
    <s v="Calle San Lorenzo 47"/>
    <x v="1"/>
    <x v="19"/>
    <x v="7"/>
    <s v=""/>
    <x v="0"/>
    <x v="0"/>
    <n v="2442.5100000000002"/>
    <x v="2"/>
    <n v="7327.53"/>
    <s v="Take Away"/>
    <x v="1"/>
    <x v="1"/>
    <s v="App"/>
    <x v="2"/>
    <x v="0"/>
    <n v="10"/>
    <x v="2"/>
    <s v="Ninguna"/>
    <x v="5"/>
    <x v="2"/>
    <x v="1"/>
    <n v="5.2"/>
    <x v="3"/>
    <n v="34"/>
    <n v="31"/>
  </r>
  <r>
    <s v="VTA04523"/>
    <x v="103"/>
    <n v="14"/>
    <x v="5"/>
    <x v="5"/>
    <x v="3"/>
    <x v="3"/>
    <x v="606"/>
    <s v="Avenida Colón 608"/>
    <x v="2"/>
    <x v="7"/>
    <x v="6"/>
    <s v=""/>
    <x v="0"/>
    <x v="3"/>
    <n v="3346.71"/>
    <x v="3"/>
    <n v="16733.55"/>
    <s v="En tienda"/>
    <x v="3"/>
    <x v="0"/>
    <s v="Efectivo"/>
    <x v="0"/>
    <x v="1"/>
    <n v="0"/>
    <x v="0"/>
    <s v="2x1"/>
    <x v="4"/>
    <x v="2"/>
    <x v="1"/>
    <n v="7"/>
    <x v="3"/>
    <n v="10"/>
    <n v="5"/>
  </r>
  <r>
    <s v="VTA04634"/>
    <x v="103"/>
    <n v="14"/>
    <x v="5"/>
    <x v="5"/>
    <x v="3"/>
    <x v="3"/>
    <x v="81"/>
    <s v="Córdoba Shopping"/>
    <x v="3"/>
    <x v="1"/>
    <x v="1"/>
    <s v=""/>
    <x v="0"/>
    <x v="3"/>
    <n v="888.21"/>
    <x v="1"/>
    <n v="4441.05"/>
    <s v="Take Away"/>
    <x v="0"/>
    <x v="1"/>
    <s v="App"/>
    <x v="2"/>
    <x v="1"/>
    <n v="0"/>
    <x v="3"/>
    <s v="Combo"/>
    <x v="0"/>
    <x v="2"/>
    <x v="2"/>
    <n v="11.3"/>
    <x v="1"/>
    <n v="33"/>
    <n v="28"/>
  </r>
  <r>
    <s v="VTA04742"/>
    <x v="103"/>
    <n v="14"/>
    <x v="5"/>
    <x v="5"/>
    <x v="3"/>
    <x v="3"/>
    <x v="517"/>
    <s v="Avenida Colón 608"/>
    <x v="2"/>
    <x v="15"/>
    <x v="10"/>
    <s v=""/>
    <x v="0"/>
    <x v="2"/>
    <n v="1561.14"/>
    <x v="0"/>
    <n v="1561.14"/>
    <s v="Delivery"/>
    <x v="0"/>
    <x v="2"/>
    <s v="Efectivo"/>
    <x v="0"/>
    <x v="1"/>
    <n v="0"/>
    <x v="3"/>
    <s v="Combo"/>
    <x v="4"/>
    <x v="1"/>
    <x v="1"/>
    <n v="9.1"/>
    <x v="0"/>
    <n v="16"/>
    <n v="15"/>
  </r>
  <r>
    <s v="VTA04774"/>
    <x v="103"/>
    <n v="14"/>
    <x v="5"/>
    <x v="5"/>
    <x v="3"/>
    <x v="3"/>
    <x v="802"/>
    <s v="Calle San Lorenzo 47"/>
    <x v="1"/>
    <x v="28"/>
    <x v="2"/>
    <s v=""/>
    <x v="0"/>
    <x v="4"/>
    <n v="1486.88"/>
    <x v="0"/>
    <n v="2973.76"/>
    <s v="En tienda"/>
    <x v="0"/>
    <x v="0"/>
    <s v="Efectivo"/>
    <x v="0"/>
    <x v="0"/>
    <n v="10"/>
    <x v="3"/>
    <s v="Combo"/>
    <x v="3"/>
    <x v="2"/>
    <x v="2"/>
    <n v="12.4"/>
    <x v="1"/>
    <n v="34"/>
    <n v="32"/>
  </r>
  <r>
    <s v="VTA04794"/>
    <x v="103"/>
    <n v="14"/>
    <x v="5"/>
    <x v="5"/>
    <x v="3"/>
    <x v="3"/>
    <x v="656"/>
    <s v="San Lorenzo 25, Nueva Córdoba"/>
    <x v="0"/>
    <x v="18"/>
    <x v="9"/>
    <s v="Grande"/>
    <x v="3"/>
    <x v="2"/>
    <n v="1606"/>
    <x v="0"/>
    <n v="1606"/>
    <s v="Delivery"/>
    <x v="0"/>
    <x v="2"/>
    <s v="Efectivo"/>
    <x v="0"/>
    <x v="0"/>
    <n v="10"/>
    <x v="2"/>
    <s v="Ninguna"/>
    <x v="3"/>
    <x v="1"/>
    <x v="3"/>
    <n v="2.6"/>
    <x v="0"/>
    <n v="35"/>
    <n v="34"/>
  </r>
  <r>
    <s v="VTA04891"/>
    <x v="103"/>
    <n v="14"/>
    <x v="5"/>
    <x v="5"/>
    <x v="3"/>
    <x v="3"/>
    <x v="588"/>
    <s v="Avenida Colón 608"/>
    <x v="2"/>
    <x v="3"/>
    <x v="3"/>
    <s v=""/>
    <x v="0"/>
    <x v="0"/>
    <n v="1142.3599999999999"/>
    <x v="0"/>
    <n v="3427.08"/>
    <s v="En tienda"/>
    <x v="0"/>
    <x v="0"/>
    <s v="Efectivo"/>
    <x v="0"/>
    <x v="1"/>
    <n v="0"/>
    <x v="3"/>
    <s v="Combo"/>
    <x v="4"/>
    <x v="2"/>
    <x v="2"/>
    <n v="11.8"/>
    <x v="2"/>
    <n v="48"/>
    <n v="45"/>
  </r>
  <r>
    <s v="VTA04919"/>
    <x v="103"/>
    <n v="14"/>
    <x v="5"/>
    <x v="5"/>
    <x v="3"/>
    <x v="3"/>
    <x v="201"/>
    <s v="Córdoba Shopping"/>
    <x v="3"/>
    <x v="3"/>
    <x v="3"/>
    <s v=""/>
    <x v="0"/>
    <x v="0"/>
    <n v="1228.76"/>
    <x v="0"/>
    <n v="3686.28"/>
    <s v="Delivery"/>
    <x v="0"/>
    <x v="2"/>
    <s v="Tarjeta"/>
    <x v="1"/>
    <x v="1"/>
    <n v="0"/>
    <x v="1"/>
    <s v="Happy Hour"/>
    <x v="5"/>
    <x v="0"/>
    <x v="3"/>
    <n v="4.3"/>
    <x v="1"/>
    <n v="35"/>
    <n v="32"/>
  </r>
  <r>
    <s v="VTA00059"/>
    <x v="104"/>
    <n v="15"/>
    <x v="6"/>
    <x v="6"/>
    <x v="3"/>
    <x v="3"/>
    <x v="370"/>
    <s v="Córdoba Shopping"/>
    <x v="3"/>
    <x v="15"/>
    <x v="10"/>
    <s v=""/>
    <x v="0"/>
    <x v="3"/>
    <n v="1558.37"/>
    <x v="0"/>
    <n v="7791.85"/>
    <s v="Take Away"/>
    <x v="1"/>
    <x v="1"/>
    <s v="Tarjeta"/>
    <x v="1"/>
    <x v="0"/>
    <n v="0"/>
    <x v="0"/>
    <s v="2x1"/>
    <x v="1"/>
    <x v="0"/>
    <x v="1"/>
    <n v="7.1"/>
    <x v="2"/>
    <n v="45"/>
    <n v="40"/>
  </r>
  <r>
    <s v="VTA00086"/>
    <x v="104"/>
    <n v="15"/>
    <x v="6"/>
    <x v="6"/>
    <x v="3"/>
    <x v="3"/>
    <x v="172"/>
    <s v="Avenida Colón 608"/>
    <x v="2"/>
    <x v="7"/>
    <x v="6"/>
    <s v=""/>
    <x v="0"/>
    <x v="1"/>
    <n v="2674.42"/>
    <x v="2"/>
    <n v="10697.68"/>
    <s v="Delivery"/>
    <x v="2"/>
    <x v="2"/>
    <s v="Efectivo"/>
    <x v="0"/>
    <x v="1"/>
    <n v="0"/>
    <x v="3"/>
    <s v="Combo"/>
    <x v="3"/>
    <x v="1"/>
    <x v="3"/>
    <n v="3"/>
    <x v="2"/>
    <n v="48"/>
    <n v="44"/>
  </r>
  <r>
    <s v="VTA00225"/>
    <x v="104"/>
    <n v="15"/>
    <x v="6"/>
    <x v="6"/>
    <x v="3"/>
    <x v="3"/>
    <x v="548"/>
    <s v="Córdoba Shopping"/>
    <x v="3"/>
    <x v="21"/>
    <x v="1"/>
    <s v=""/>
    <x v="0"/>
    <x v="3"/>
    <n v="982.44"/>
    <x v="1"/>
    <n v="4912.2"/>
    <s v="Take Away"/>
    <x v="0"/>
    <x v="1"/>
    <s v="Tarjeta"/>
    <x v="1"/>
    <x v="0"/>
    <n v="10"/>
    <x v="3"/>
    <s v="Combo"/>
    <x v="3"/>
    <x v="1"/>
    <x v="2"/>
    <n v="12.7"/>
    <x v="1"/>
    <n v="15"/>
    <n v="10"/>
  </r>
  <r>
    <s v="VTA00251"/>
    <x v="104"/>
    <n v="15"/>
    <x v="6"/>
    <x v="6"/>
    <x v="3"/>
    <x v="3"/>
    <x v="814"/>
    <s v="San Lorenzo 25, Nueva Córdoba"/>
    <x v="0"/>
    <x v="23"/>
    <x v="10"/>
    <s v=""/>
    <x v="0"/>
    <x v="4"/>
    <n v="1878.76"/>
    <x v="0"/>
    <n v="3757.52"/>
    <s v="En tienda"/>
    <x v="0"/>
    <x v="0"/>
    <s v="App"/>
    <x v="2"/>
    <x v="1"/>
    <n v="0"/>
    <x v="2"/>
    <s v="Ninguna"/>
    <x v="2"/>
    <x v="0"/>
    <x v="1"/>
    <n v="9.3000000000000007"/>
    <x v="4"/>
    <n v="13"/>
    <n v="11"/>
  </r>
  <r>
    <s v="VTA00611"/>
    <x v="104"/>
    <n v="15"/>
    <x v="6"/>
    <x v="6"/>
    <x v="3"/>
    <x v="3"/>
    <x v="150"/>
    <s v="Avenida Colón 608"/>
    <x v="2"/>
    <x v="27"/>
    <x v="10"/>
    <s v=""/>
    <x v="0"/>
    <x v="3"/>
    <n v="1545.8"/>
    <x v="0"/>
    <n v="7729"/>
    <s v="En tienda"/>
    <x v="1"/>
    <x v="0"/>
    <s v="Efectivo"/>
    <x v="0"/>
    <x v="1"/>
    <n v="0"/>
    <x v="0"/>
    <s v="2x1"/>
    <x v="4"/>
    <x v="2"/>
    <x v="3"/>
    <n v="2"/>
    <x v="4"/>
    <n v="28"/>
    <n v="23"/>
  </r>
  <r>
    <s v="VTA00769"/>
    <x v="104"/>
    <n v="15"/>
    <x v="6"/>
    <x v="6"/>
    <x v="3"/>
    <x v="3"/>
    <x v="665"/>
    <s v="Avenida Colón 608"/>
    <x v="2"/>
    <x v="18"/>
    <x v="9"/>
    <s v="Grande"/>
    <x v="3"/>
    <x v="4"/>
    <n v="1460.36"/>
    <x v="0"/>
    <n v="2920.72"/>
    <s v="En tienda"/>
    <x v="0"/>
    <x v="0"/>
    <s v="Tarjeta"/>
    <x v="1"/>
    <x v="0"/>
    <n v="0"/>
    <x v="0"/>
    <s v="2x1"/>
    <x v="1"/>
    <x v="2"/>
    <x v="3"/>
    <n v="4.5999999999999996"/>
    <x v="2"/>
    <n v="18"/>
    <n v="16"/>
  </r>
  <r>
    <s v="VTA00957"/>
    <x v="104"/>
    <n v="15"/>
    <x v="6"/>
    <x v="6"/>
    <x v="3"/>
    <x v="3"/>
    <x v="495"/>
    <s v="San Lorenzo 25, Nueva Córdoba"/>
    <x v="0"/>
    <x v="30"/>
    <x v="9"/>
    <s v="Tall"/>
    <x v="1"/>
    <x v="4"/>
    <n v="1358.53"/>
    <x v="0"/>
    <n v="2717.06"/>
    <s v="Take Away"/>
    <x v="0"/>
    <x v="1"/>
    <s v="Efectivo"/>
    <x v="0"/>
    <x v="1"/>
    <n v="0"/>
    <x v="0"/>
    <s v="2x1"/>
    <x v="3"/>
    <x v="1"/>
    <x v="3"/>
    <n v="2.8"/>
    <x v="2"/>
    <n v="28"/>
    <n v="26"/>
  </r>
  <r>
    <s v="VTA00963"/>
    <x v="104"/>
    <n v="15"/>
    <x v="6"/>
    <x v="6"/>
    <x v="3"/>
    <x v="3"/>
    <x v="350"/>
    <s v="San Lorenzo 25, Nueva Córdoba"/>
    <x v="0"/>
    <x v="33"/>
    <x v="4"/>
    <s v="Pequeño"/>
    <x v="2"/>
    <x v="2"/>
    <n v="1506.95"/>
    <x v="0"/>
    <n v="1506.95"/>
    <s v="Delivery"/>
    <x v="0"/>
    <x v="2"/>
    <s v="Efectivo"/>
    <x v="0"/>
    <x v="1"/>
    <n v="0"/>
    <x v="2"/>
    <s v="Ninguna"/>
    <x v="3"/>
    <x v="1"/>
    <x v="1"/>
    <n v="6.4"/>
    <x v="1"/>
    <n v="32"/>
    <n v="31"/>
  </r>
  <r>
    <s v="VTA01020"/>
    <x v="104"/>
    <n v="15"/>
    <x v="6"/>
    <x v="6"/>
    <x v="3"/>
    <x v="3"/>
    <x v="522"/>
    <s v="Calle San Lorenzo 47"/>
    <x v="1"/>
    <x v="9"/>
    <x v="7"/>
    <s v=""/>
    <x v="0"/>
    <x v="3"/>
    <n v="2564.42"/>
    <x v="2"/>
    <n v="12822.1"/>
    <s v="Delivery"/>
    <x v="2"/>
    <x v="2"/>
    <s v="Tarjeta"/>
    <x v="1"/>
    <x v="0"/>
    <n v="10"/>
    <x v="1"/>
    <s v="Happy Hour"/>
    <x v="5"/>
    <x v="2"/>
    <x v="1"/>
    <n v="9.1"/>
    <x v="1"/>
    <n v="37"/>
    <n v="32"/>
  </r>
  <r>
    <s v="VTA01035"/>
    <x v="104"/>
    <n v="15"/>
    <x v="6"/>
    <x v="6"/>
    <x v="3"/>
    <x v="3"/>
    <x v="70"/>
    <s v="San Lorenzo 25, Nueva Córdoba"/>
    <x v="0"/>
    <x v="12"/>
    <x v="4"/>
    <s v="Tall"/>
    <x v="1"/>
    <x v="3"/>
    <n v="1748"/>
    <x v="0"/>
    <n v="8740"/>
    <s v="Take Away"/>
    <x v="1"/>
    <x v="1"/>
    <s v="Tarjeta"/>
    <x v="1"/>
    <x v="1"/>
    <n v="0"/>
    <x v="1"/>
    <s v="Happy Hour"/>
    <x v="0"/>
    <x v="1"/>
    <x v="3"/>
    <n v="2.2000000000000002"/>
    <x v="3"/>
    <n v="32"/>
    <n v="27"/>
  </r>
  <r>
    <s v="VTA01144"/>
    <x v="104"/>
    <n v="15"/>
    <x v="6"/>
    <x v="6"/>
    <x v="3"/>
    <x v="3"/>
    <x v="786"/>
    <s v="Calle San Lorenzo 47"/>
    <x v="1"/>
    <x v="3"/>
    <x v="3"/>
    <s v=""/>
    <x v="0"/>
    <x v="0"/>
    <n v="1256.9100000000001"/>
    <x v="0"/>
    <n v="3770.73"/>
    <s v="Delivery"/>
    <x v="0"/>
    <x v="2"/>
    <s v="Tarjeta"/>
    <x v="1"/>
    <x v="0"/>
    <n v="10"/>
    <x v="3"/>
    <s v="Combo"/>
    <x v="3"/>
    <x v="0"/>
    <x v="1"/>
    <n v="7.5"/>
    <x v="0"/>
    <n v="40"/>
    <n v="37"/>
  </r>
  <r>
    <s v="VTA01215"/>
    <x v="104"/>
    <n v="15"/>
    <x v="6"/>
    <x v="6"/>
    <x v="3"/>
    <x v="3"/>
    <x v="307"/>
    <s v="San Lorenzo 25, Nueva Córdoba"/>
    <x v="0"/>
    <x v="6"/>
    <x v="5"/>
    <s v=""/>
    <x v="0"/>
    <x v="4"/>
    <n v="2034.25"/>
    <x v="2"/>
    <n v="4068.5"/>
    <s v="En tienda"/>
    <x v="0"/>
    <x v="0"/>
    <s v="Tarjeta"/>
    <x v="1"/>
    <x v="1"/>
    <n v="0"/>
    <x v="3"/>
    <s v="Combo"/>
    <x v="5"/>
    <x v="1"/>
    <x v="3"/>
    <n v="2.7"/>
    <x v="1"/>
    <n v="11"/>
    <n v="9"/>
  </r>
  <r>
    <s v="VTA01294"/>
    <x v="104"/>
    <n v="15"/>
    <x v="6"/>
    <x v="6"/>
    <x v="3"/>
    <x v="3"/>
    <x v="198"/>
    <s v="Avenida Colón 608"/>
    <x v="2"/>
    <x v="25"/>
    <x v="2"/>
    <s v=""/>
    <x v="0"/>
    <x v="1"/>
    <n v="1110.3599999999999"/>
    <x v="0"/>
    <n v="4441.4399999999996"/>
    <s v="Delivery"/>
    <x v="0"/>
    <x v="2"/>
    <s v="Tarjeta"/>
    <x v="1"/>
    <x v="0"/>
    <n v="0"/>
    <x v="2"/>
    <s v="Ninguna"/>
    <x v="3"/>
    <x v="2"/>
    <x v="3"/>
    <n v="4.9000000000000004"/>
    <x v="3"/>
    <n v="27"/>
    <n v="23"/>
  </r>
  <r>
    <s v="VTA01356"/>
    <x v="104"/>
    <n v="15"/>
    <x v="6"/>
    <x v="6"/>
    <x v="3"/>
    <x v="3"/>
    <x v="579"/>
    <s v="Avenida Colón 608"/>
    <x v="2"/>
    <x v="7"/>
    <x v="6"/>
    <s v=""/>
    <x v="0"/>
    <x v="1"/>
    <n v="2979.82"/>
    <x v="2"/>
    <n v="11919.28"/>
    <s v="En tienda"/>
    <x v="2"/>
    <x v="0"/>
    <s v="App"/>
    <x v="2"/>
    <x v="1"/>
    <n v="0"/>
    <x v="3"/>
    <s v="Combo"/>
    <x v="4"/>
    <x v="0"/>
    <x v="2"/>
    <n v="10.1"/>
    <x v="1"/>
    <n v="39"/>
    <n v="35"/>
  </r>
  <r>
    <s v="VTA01525"/>
    <x v="104"/>
    <n v="15"/>
    <x v="6"/>
    <x v="6"/>
    <x v="3"/>
    <x v="3"/>
    <x v="386"/>
    <s v="Avenida Colón 608"/>
    <x v="2"/>
    <x v="1"/>
    <x v="1"/>
    <s v=""/>
    <x v="0"/>
    <x v="1"/>
    <n v="717.82"/>
    <x v="1"/>
    <n v="2871.28"/>
    <s v="Take Away"/>
    <x v="0"/>
    <x v="1"/>
    <s v="App"/>
    <x v="2"/>
    <x v="1"/>
    <n v="0"/>
    <x v="2"/>
    <s v="Ninguna"/>
    <x v="2"/>
    <x v="1"/>
    <x v="0"/>
    <n v="14.6"/>
    <x v="3"/>
    <n v="32"/>
    <n v="28"/>
  </r>
  <r>
    <s v="VTA01550"/>
    <x v="104"/>
    <n v="15"/>
    <x v="6"/>
    <x v="6"/>
    <x v="3"/>
    <x v="3"/>
    <x v="177"/>
    <s v="Avenida Colón 608"/>
    <x v="2"/>
    <x v="9"/>
    <x v="7"/>
    <s v=""/>
    <x v="0"/>
    <x v="3"/>
    <n v="2178.19"/>
    <x v="2"/>
    <n v="10890.95"/>
    <s v="En tienda"/>
    <x v="2"/>
    <x v="0"/>
    <s v="Efectivo"/>
    <x v="0"/>
    <x v="0"/>
    <n v="15"/>
    <x v="2"/>
    <s v="Ninguna"/>
    <x v="1"/>
    <x v="2"/>
    <x v="1"/>
    <n v="9.8000000000000007"/>
    <x v="0"/>
    <n v="32"/>
    <n v="27"/>
  </r>
  <r>
    <s v="VTA01641"/>
    <x v="104"/>
    <n v="15"/>
    <x v="6"/>
    <x v="6"/>
    <x v="3"/>
    <x v="3"/>
    <x v="6"/>
    <s v="Avenida Colón 608"/>
    <x v="2"/>
    <x v="10"/>
    <x v="8"/>
    <s v="Pequeño"/>
    <x v="2"/>
    <x v="4"/>
    <n v="1719.32"/>
    <x v="0"/>
    <n v="3438.64"/>
    <s v="En tienda"/>
    <x v="0"/>
    <x v="0"/>
    <s v="Efectivo"/>
    <x v="0"/>
    <x v="1"/>
    <n v="0"/>
    <x v="0"/>
    <s v="2x1"/>
    <x v="1"/>
    <x v="1"/>
    <x v="3"/>
    <n v="3.6"/>
    <x v="2"/>
    <n v="33"/>
    <n v="31"/>
  </r>
  <r>
    <s v="VTA01727"/>
    <x v="104"/>
    <n v="15"/>
    <x v="6"/>
    <x v="6"/>
    <x v="3"/>
    <x v="3"/>
    <x v="688"/>
    <s v="Calle San Lorenzo 47"/>
    <x v="1"/>
    <x v="30"/>
    <x v="9"/>
    <s v="Venti"/>
    <x v="4"/>
    <x v="2"/>
    <n v="1492.56"/>
    <x v="0"/>
    <n v="1492.56"/>
    <s v="En tienda"/>
    <x v="0"/>
    <x v="0"/>
    <s v="App"/>
    <x v="2"/>
    <x v="1"/>
    <n v="0"/>
    <x v="3"/>
    <s v="Combo"/>
    <x v="0"/>
    <x v="2"/>
    <x v="0"/>
    <n v="13.7"/>
    <x v="2"/>
    <n v="33"/>
    <n v="32"/>
  </r>
  <r>
    <s v="VTA01766"/>
    <x v="104"/>
    <n v="15"/>
    <x v="6"/>
    <x v="6"/>
    <x v="3"/>
    <x v="3"/>
    <x v="419"/>
    <s v="Avenida Colón 608"/>
    <x v="2"/>
    <x v="6"/>
    <x v="5"/>
    <s v=""/>
    <x v="0"/>
    <x v="2"/>
    <n v="1829.98"/>
    <x v="0"/>
    <n v="1829.98"/>
    <s v="Take Away"/>
    <x v="0"/>
    <x v="1"/>
    <s v="Tarjeta"/>
    <x v="1"/>
    <x v="1"/>
    <n v="0"/>
    <x v="0"/>
    <s v="2x1"/>
    <x v="5"/>
    <x v="0"/>
    <x v="3"/>
    <n v="4.2"/>
    <x v="3"/>
    <n v="12"/>
    <n v="11"/>
  </r>
  <r>
    <s v="VTA01861"/>
    <x v="104"/>
    <n v="15"/>
    <x v="6"/>
    <x v="6"/>
    <x v="3"/>
    <x v="3"/>
    <x v="819"/>
    <s v="Calle San Lorenzo 47"/>
    <x v="1"/>
    <x v="6"/>
    <x v="5"/>
    <s v=""/>
    <x v="0"/>
    <x v="4"/>
    <n v="2008.19"/>
    <x v="2"/>
    <n v="4016.38"/>
    <s v="En tienda"/>
    <x v="0"/>
    <x v="0"/>
    <s v="Efectivo"/>
    <x v="0"/>
    <x v="0"/>
    <n v="0"/>
    <x v="1"/>
    <s v="Happy Hour"/>
    <x v="2"/>
    <x v="1"/>
    <x v="0"/>
    <n v="13.1"/>
    <x v="3"/>
    <n v="30"/>
    <n v="28"/>
  </r>
  <r>
    <s v="VTA02254"/>
    <x v="104"/>
    <n v="15"/>
    <x v="6"/>
    <x v="6"/>
    <x v="3"/>
    <x v="3"/>
    <x v="373"/>
    <s v="Avenida Colón 608"/>
    <x v="2"/>
    <x v="10"/>
    <x v="8"/>
    <s v="Grande"/>
    <x v="3"/>
    <x v="3"/>
    <n v="1612.07"/>
    <x v="0"/>
    <n v="8060.35"/>
    <s v="En tienda"/>
    <x v="1"/>
    <x v="0"/>
    <s v="App"/>
    <x v="2"/>
    <x v="0"/>
    <n v="0"/>
    <x v="1"/>
    <s v="Happy Hour"/>
    <x v="1"/>
    <x v="2"/>
    <x v="2"/>
    <n v="12"/>
    <x v="4"/>
    <n v="50"/>
    <n v="45"/>
  </r>
  <r>
    <s v="VTA02305"/>
    <x v="104"/>
    <n v="15"/>
    <x v="6"/>
    <x v="6"/>
    <x v="3"/>
    <x v="3"/>
    <x v="72"/>
    <s v="Avenida Colón 608"/>
    <x v="2"/>
    <x v="1"/>
    <x v="1"/>
    <s v=""/>
    <x v="0"/>
    <x v="1"/>
    <n v="1164.8"/>
    <x v="0"/>
    <n v="4659.2"/>
    <s v="Take Away"/>
    <x v="0"/>
    <x v="1"/>
    <s v="App"/>
    <x v="2"/>
    <x v="0"/>
    <n v="0"/>
    <x v="0"/>
    <s v="2x1"/>
    <x v="3"/>
    <x v="2"/>
    <x v="0"/>
    <n v="14.4"/>
    <x v="2"/>
    <n v="10"/>
    <n v="6"/>
  </r>
  <r>
    <s v="VTA02307"/>
    <x v="104"/>
    <n v="15"/>
    <x v="6"/>
    <x v="6"/>
    <x v="3"/>
    <x v="3"/>
    <x v="766"/>
    <s v="San Lorenzo 25, Nueva Córdoba"/>
    <x v="0"/>
    <x v="10"/>
    <x v="8"/>
    <s v="Tall"/>
    <x v="1"/>
    <x v="3"/>
    <n v="1557.6"/>
    <x v="0"/>
    <n v="7788"/>
    <s v="Take Away"/>
    <x v="1"/>
    <x v="1"/>
    <s v="Tarjeta"/>
    <x v="1"/>
    <x v="1"/>
    <n v="0"/>
    <x v="3"/>
    <s v="Combo"/>
    <x v="3"/>
    <x v="1"/>
    <x v="1"/>
    <n v="8.6999999999999993"/>
    <x v="3"/>
    <n v="31"/>
    <n v="26"/>
  </r>
  <r>
    <s v="VTA02397"/>
    <x v="104"/>
    <n v="15"/>
    <x v="6"/>
    <x v="6"/>
    <x v="3"/>
    <x v="3"/>
    <x v="170"/>
    <s v="Córdoba Shopping"/>
    <x v="3"/>
    <x v="7"/>
    <x v="6"/>
    <s v=""/>
    <x v="0"/>
    <x v="1"/>
    <n v="3191.12"/>
    <x v="3"/>
    <n v="12764.48"/>
    <s v="Delivery"/>
    <x v="2"/>
    <x v="2"/>
    <s v="Tarjeta"/>
    <x v="1"/>
    <x v="1"/>
    <n v="0"/>
    <x v="3"/>
    <s v="Combo"/>
    <x v="3"/>
    <x v="1"/>
    <x v="3"/>
    <n v="2.2999999999999998"/>
    <x v="1"/>
    <n v="27"/>
    <n v="23"/>
  </r>
  <r>
    <s v="VTA02459"/>
    <x v="104"/>
    <n v="15"/>
    <x v="6"/>
    <x v="6"/>
    <x v="3"/>
    <x v="3"/>
    <x v="5"/>
    <s v="San Lorenzo 25, Nueva Córdoba"/>
    <x v="0"/>
    <x v="9"/>
    <x v="7"/>
    <s v=""/>
    <x v="0"/>
    <x v="0"/>
    <n v="2838.35"/>
    <x v="2"/>
    <n v="8515.0499999999993"/>
    <s v="Take Away"/>
    <x v="1"/>
    <x v="1"/>
    <s v="Efectivo"/>
    <x v="0"/>
    <x v="0"/>
    <n v="10"/>
    <x v="3"/>
    <s v="Combo"/>
    <x v="0"/>
    <x v="0"/>
    <x v="2"/>
    <n v="12.9"/>
    <x v="4"/>
    <n v="29"/>
    <n v="26"/>
  </r>
  <r>
    <s v="VTA02497"/>
    <x v="104"/>
    <n v="15"/>
    <x v="6"/>
    <x v="6"/>
    <x v="3"/>
    <x v="3"/>
    <x v="128"/>
    <s v="San Lorenzo 25, Nueva Córdoba"/>
    <x v="0"/>
    <x v="3"/>
    <x v="3"/>
    <s v=""/>
    <x v="0"/>
    <x v="2"/>
    <n v="1232.56"/>
    <x v="0"/>
    <n v="1232.56"/>
    <s v="En tienda"/>
    <x v="0"/>
    <x v="0"/>
    <s v="Efectivo"/>
    <x v="0"/>
    <x v="1"/>
    <n v="0"/>
    <x v="0"/>
    <s v="2x1"/>
    <x v="0"/>
    <x v="1"/>
    <x v="1"/>
    <n v="7.4"/>
    <x v="1"/>
    <n v="33"/>
    <n v="32"/>
  </r>
  <r>
    <s v="VTA02516"/>
    <x v="104"/>
    <n v="15"/>
    <x v="6"/>
    <x v="6"/>
    <x v="3"/>
    <x v="3"/>
    <x v="61"/>
    <s v="San Lorenzo 25, Nueva Córdoba"/>
    <x v="0"/>
    <x v="6"/>
    <x v="5"/>
    <s v=""/>
    <x v="0"/>
    <x v="1"/>
    <n v="1971.1"/>
    <x v="0"/>
    <n v="7884.4"/>
    <s v="En tienda"/>
    <x v="1"/>
    <x v="0"/>
    <s v="App"/>
    <x v="2"/>
    <x v="1"/>
    <n v="0"/>
    <x v="0"/>
    <s v="2x1"/>
    <x v="2"/>
    <x v="1"/>
    <x v="3"/>
    <n v="4.7"/>
    <x v="1"/>
    <n v="24"/>
    <n v="20"/>
  </r>
  <r>
    <s v="VTA02520"/>
    <x v="104"/>
    <n v="15"/>
    <x v="6"/>
    <x v="6"/>
    <x v="3"/>
    <x v="3"/>
    <x v="495"/>
    <s v="Calle San Lorenzo 47"/>
    <x v="1"/>
    <x v="23"/>
    <x v="10"/>
    <s v=""/>
    <x v="0"/>
    <x v="0"/>
    <n v="1537.36"/>
    <x v="0"/>
    <n v="4612.08"/>
    <s v="Delivery"/>
    <x v="0"/>
    <x v="2"/>
    <s v="Tarjeta"/>
    <x v="1"/>
    <x v="0"/>
    <n v="0"/>
    <x v="0"/>
    <s v="2x1"/>
    <x v="2"/>
    <x v="0"/>
    <x v="1"/>
    <n v="8.8000000000000007"/>
    <x v="1"/>
    <n v="44"/>
    <n v="41"/>
  </r>
  <r>
    <s v="VTA02611"/>
    <x v="104"/>
    <n v="15"/>
    <x v="6"/>
    <x v="6"/>
    <x v="3"/>
    <x v="3"/>
    <x v="407"/>
    <s v="Avenida Colón 608"/>
    <x v="2"/>
    <x v="2"/>
    <x v="2"/>
    <s v=""/>
    <x v="0"/>
    <x v="2"/>
    <n v="1271.1400000000001"/>
    <x v="0"/>
    <n v="1271.1400000000001"/>
    <s v="Take Away"/>
    <x v="0"/>
    <x v="1"/>
    <s v="Tarjeta"/>
    <x v="1"/>
    <x v="1"/>
    <n v="0"/>
    <x v="2"/>
    <s v="Ninguna"/>
    <x v="5"/>
    <x v="1"/>
    <x v="1"/>
    <n v="8"/>
    <x v="4"/>
    <n v="30"/>
    <n v="29"/>
  </r>
  <r>
    <s v="VTA02685"/>
    <x v="104"/>
    <n v="15"/>
    <x v="6"/>
    <x v="6"/>
    <x v="3"/>
    <x v="3"/>
    <x v="779"/>
    <s v="Calle San Lorenzo 47"/>
    <x v="1"/>
    <x v="5"/>
    <x v="4"/>
    <s v="Pequeño"/>
    <x v="2"/>
    <x v="3"/>
    <n v="1569.28"/>
    <x v="0"/>
    <n v="7846.4"/>
    <s v="Delivery"/>
    <x v="1"/>
    <x v="2"/>
    <s v="App"/>
    <x v="2"/>
    <x v="1"/>
    <n v="0"/>
    <x v="2"/>
    <s v="Ninguna"/>
    <x v="5"/>
    <x v="2"/>
    <x v="3"/>
    <n v="2.4"/>
    <x v="0"/>
    <n v="48"/>
    <n v="43"/>
  </r>
  <r>
    <s v="VTA02870"/>
    <x v="104"/>
    <n v="15"/>
    <x v="6"/>
    <x v="6"/>
    <x v="3"/>
    <x v="3"/>
    <x v="66"/>
    <s v="San Lorenzo 25, Nueva Córdoba"/>
    <x v="0"/>
    <x v="29"/>
    <x v="9"/>
    <s v="Grande"/>
    <x v="3"/>
    <x v="4"/>
    <n v="1450.65"/>
    <x v="0"/>
    <n v="2901.3"/>
    <s v="Delivery"/>
    <x v="0"/>
    <x v="2"/>
    <s v="Efectivo"/>
    <x v="0"/>
    <x v="0"/>
    <n v="10"/>
    <x v="1"/>
    <s v="Happy Hour"/>
    <x v="1"/>
    <x v="0"/>
    <x v="2"/>
    <n v="10.4"/>
    <x v="2"/>
    <n v="50"/>
    <n v="48"/>
  </r>
  <r>
    <s v="VTA03117"/>
    <x v="104"/>
    <n v="15"/>
    <x v="6"/>
    <x v="6"/>
    <x v="3"/>
    <x v="3"/>
    <x v="52"/>
    <s v="Avenida Colón 608"/>
    <x v="2"/>
    <x v="31"/>
    <x v="9"/>
    <s v="Tall"/>
    <x v="1"/>
    <x v="3"/>
    <n v="1375.56"/>
    <x v="0"/>
    <n v="6877.8"/>
    <s v="En tienda"/>
    <x v="1"/>
    <x v="0"/>
    <s v="Tarjeta"/>
    <x v="1"/>
    <x v="1"/>
    <n v="0"/>
    <x v="3"/>
    <s v="Combo"/>
    <x v="1"/>
    <x v="0"/>
    <x v="0"/>
    <n v="14.1"/>
    <x v="1"/>
    <n v="25"/>
    <n v="20"/>
  </r>
  <r>
    <s v="VTA03184"/>
    <x v="104"/>
    <n v="15"/>
    <x v="6"/>
    <x v="6"/>
    <x v="3"/>
    <x v="3"/>
    <x v="48"/>
    <s v="San Lorenzo 25, Nueva Córdoba"/>
    <x v="0"/>
    <x v="16"/>
    <x v="4"/>
    <s v="Grande"/>
    <x v="3"/>
    <x v="1"/>
    <n v="1423.16"/>
    <x v="0"/>
    <n v="5692.64"/>
    <s v="Delivery"/>
    <x v="1"/>
    <x v="2"/>
    <s v="Efectivo"/>
    <x v="0"/>
    <x v="1"/>
    <n v="0"/>
    <x v="1"/>
    <s v="Happy Hour"/>
    <x v="0"/>
    <x v="1"/>
    <x v="1"/>
    <n v="6.9"/>
    <x v="1"/>
    <n v="50"/>
    <n v="46"/>
  </r>
  <r>
    <s v="VTA03360"/>
    <x v="104"/>
    <n v="15"/>
    <x v="6"/>
    <x v="6"/>
    <x v="3"/>
    <x v="3"/>
    <x v="253"/>
    <s v="Calle San Lorenzo 47"/>
    <x v="1"/>
    <x v="0"/>
    <x v="0"/>
    <s v=""/>
    <x v="0"/>
    <x v="3"/>
    <n v="1191.5899999999999"/>
    <x v="0"/>
    <n v="5957.95"/>
    <s v="Take Away"/>
    <x v="1"/>
    <x v="1"/>
    <s v="Tarjeta"/>
    <x v="1"/>
    <x v="1"/>
    <n v="0"/>
    <x v="2"/>
    <s v="Ninguna"/>
    <x v="1"/>
    <x v="2"/>
    <x v="3"/>
    <n v="2.7"/>
    <x v="1"/>
    <n v="12"/>
    <n v="7"/>
  </r>
  <r>
    <s v="VTA03443"/>
    <x v="104"/>
    <n v="15"/>
    <x v="6"/>
    <x v="6"/>
    <x v="3"/>
    <x v="3"/>
    <x v="357"/>
    <s v="San Lorenzo 25, Nueva Córdoba"/>
    <x v="0"/>
    <x v="6"/>
    <x v="5"/>
    <s v=""/>
    <x v="0"/>
    <x v="0"/>
    <n v="1843.72"/>
    <x v="0"/>
    <n v="5531.16"/>
    <s v="Take Away"/>
    <x v="1"/>
    <x v="1"/>
    <s v="App"/>
    <x v="2"/>
    <x v="0"/>
    <n v="10"/>
    <x v="2"/>
    <s v="Ninguna"/>
    <x v="1"/>
    <x v="1"/>
    <x v="1"/>
    <n v="9.1"/>
    <x v="0"/>
    <n v="14"/>
    <n v="11"/>
  </r>
  <r>
    <s v="VTA03481"/>
    <x v="104"/>
    <n v="15"/>
    <x v="6"/>
    <x v="6"/>
    <x v="3"/>
    <x v="3"/>
    <x v="460"/>
    <s v="Calle San Lorenzo 47"/>
    <x v="1"/>
    <x v="8"/>
    <x v="0"/>
    <s v=""/>
    <x v="0"/>
    <x v="3"/>
    <n v="1500.71"/>
    <x v="0"/>
    <n v="7503.55"/>
    <s v="Take Away"/>
    <x v="1"/>
    <x v="1"/>
    <s v="App"/>
    <x v="2"/>
    <x v="0"/>
    <n v="10"/>
    <x v="3"/>
    <s v="Combo"/>
    <x v="3"/>
    <x v="2"/>
    <x v="2"/>
    <n v="11.5"/>
    <x v="3"/>
    <n v="46"/>
    <n v="41"/>
  </r>
  <r>
    <s v="VTA03527"/>
    <x v="104"/>
    <n v="15"/>
    <x v="6"/>
    <x v="6"/>
    <x v="3"/>
    <x v="3"/>
    <x v="185"/>
    <s v="Córdoba Shopping"/>
    <x v="3"/>
    <x v="19"/>
    <x v="7"/>
    <s v=""/>
    <x v="0"/>
    <x v="3"/>
    <n v="2943.12"/>
    <x v="2"/>
    <n v="14715.6"/>
    <s v="Take Away"/>
    <x v="2"/>
    <x v="1"/>
    <s v="App"/>
    <x v="2"/>
    <x v="0"/>
    <n v="15"/>
    <x v="3"/>
    <s v="Combo"/>
    <x v="0"/>
    <x v="2"/>
    <x v="0"/>
    <n v="14.7"/>
    <x v="3"/>
    <n v="11"/>
    <n v="6"/>
  </r>
  <r>
    <s v="VTA03668"/>
    <x v="104"/>
    <n v="15"/>
    <x v="6"/>
    <x v="6"/>
    <x v="3"/>
    <x v="3"/>
    <x v="300"/>
    <s v="San Lorenzo 25, Nueva Córdoba"/>
    <x v="0"/>
    <x v="4"/>
    <x v="2"/>
    <s v=""/>
    <x v="0"/>
    <x v="1"/>
    <n v="1114.52"/>
    <x v="0"/>
    <n v="4458.08"/>
    <s v="En tienda"/>
    <x v="0"/>
    <x v="0"/>
    <s v="Tarjeta"/>
    <x v="1"/>
    <x v="1"/>
    <n v="0"/>
    <x v="3"/>
    <s v="Combo"/>
    <x v="2"/>
    <x v="0"/>
    <x v="0"/>
    <n v="14.9"/>
    <x v="1"/>
    <n v="29"/>
    <n v="25"/>
  </r>
  <r>
    <s v="VTA03679"/>
    <x v="104"/>
    <n v="15"/>
    <x v="6"/>
    <x v="6"/>
    <x v="3"/>
    <x v="3"/>
    <x v="109"/>
    <s v="San Lorenzo 25, Nueva Córdoba"/>
    <x v="0"/>
    <x v="27"/>
    <x v="10"/>
    <s v=""/>
    <x v="0"/>
    <x v="1"/>
    <n v="1898.58"/>
    <x v="0"/>
    <n v="7594.32"/>
    <s v="En tienda"/>
    <x v="1"/>
    <x v="0"/>
    <s v="Efectivo"/>
    <x v="0"/>
    <x v="0"/>
    <n v="10"/>
    <x v="1"/>
    <s v="Happy Hour"/>
    <x v="3"/>
    <x v="1"/>
    <x v="2"/>
    <n v="12.9"/>
    <x v="2"/>
    <n v="29"/>
    <n v="25"/>
  </r>
  <r>
    <s v="VTA03691"/>
    <x v="104"/>
    <n v="15"/>
    <x v="6"/>
    <x v="6"/>
    <x v="3"/>
    <x v="3"/>
    <x v="106"/>
    <s v="Avenida Colón 608"/>
    <x v="2"/>
    <x v="23"/>
    <x v="10"/>
    <s v=""/>
    <x v="0"/>
    <x v="4"/>
    <n v="1852.26"/>
    <x v="0"/>
    <n v="3704.52"/>
    <s v="En tienda"/>
    <x v="0"/>
    <x v="0"/>
    <s v="App"/>
    <x v="2"/>
    <x v="0"/>
    <n v="10"/>
    <x v="1"/>
    <s v="Happy Hour"/>
    <x v="1"/>
    <x v="1"/>
    <x v="1"/>
    <n v="5"/>
    <x v="0"/>
    <n v="37"/>
    <n v="35"/>
  </r>
  <r>
    <s v="VTA03732"/>
    <x v="104"/>
    <n v="15"/>
    <x v="6"/>
    <x v="6"/>
    <x v="3"/>
    <x v="3"/>
    <x v="484"/>
    <s v="Córdoba Shopping"/>
    <x v="3"/>
    <x v="0"/>
    <x v="0"/>
    <s v=""/>
    <x v="0"/>
    <x v="4"/>
    <n v="1170.45"/>
    <x v="0"/>
    <n v="2340.9"/>
    <s v="Take Away"/>
    <x v="0"/>
    <x v="1"/>
    <s v="App"/>
    <x v="2"/>
    <x v="0"/>
    <n v="10"/>
    <x v="2"/>
    <s v="Ninguna"/>
    <x v="5"/>
    <x v="1"/>
    <x v="1"/>
    <n v="5.8"/>
    <x v="2"/>
    <n v="27"/>
    <n v="25"/>
  </r>
  <r>
    <s v="VTA03759"/>
    <x v="104"/>
    <n v="15"/>
    <x v="6"/>
    <x v="6"/>
    <x v="3"/>
    <x v="3"/>
    <x v="366"/>
    <s v="Córdoba Shopping"/>
    <x v="3"/>
    <x v="0"/>
    <x v="0"/>
    <s v=""/>
    <x v="0"/>
    <x v="0"/>
    <n v="1592.97"/>
    <x v="0"/>
    <n v="4778.91"/>
    <s v="Delivery"/>
    <x v="0"/>
    <x v="2"/>
    <s v="App"/>
    <x v="2"/>
    <x v="1"/>
    <n v="0"/>
    <x v="3"/>
    <s v="Combo"/>
    <x v="4"/>
    <x v="0"/>
    <x v="2"/>
    <n v="10.199999999999999"/>
    <x v="4"/>
    <n v="40"/>
    <n v="37"/>
  </r>
  <r>
    <s v="VTA03836"/>
    <x v="104"/>
    <n v="15"/>
    <x v="6"/>
    <x v="6"/>
    <x v="3"/>
    <x v="3"/>
    <x v="162"/>
    <s v="Córdoba Shopping"/>
    <x v="3"/>
    <x v="28"/>
    <x v="2"/>
    <s v=""/>
    <x v="0"/>
    <x v="4"/>
    <n v="1240.51"/>
    <x v="0"/>
    <n v="2481.02"/>
    <s v="Take Away"/>
    <x v="0"/>
    <x v="1"/>
    <s v="App"/>
    <x v="2"/>
    <x v="1"/>
    <n v="0"/>
    <x v="3"/>
    <s v="Combo"/>
    <x v="3"/>
    <x v="0"/>
    <x v="1"/>
    <n v="7.1"/>
    <x v="4"/>
    <n v="21"/>
    <n v="19"/>
  </r>
  <r>
    <s v="VTA03932"/>
    <x v="104"/>
    <n v="15"/>
    <x v="6"/>
    <x v="6"/>
    <x v="3"/>
    <x v="3"/>
    <x v="606"/>
    <s v="Calle San Lorenzo 47"/>
    <x v="1"/>
    <x v="20"/>
    <x v="2"/>
    <s v=""/>
    <x v="0"/>
    <x v="3"/>
    <n v="1003.12"/>
    <x v="0"/>
    <n v="5015.6000000000004"/>
    <s v="Take Away"/>
    <x v="1"/>
    <x v="1"/>
    <s v="App"/>
    <x v="2"/>
    <x v="1"/>
    <n v="0"/>
    <x v="0"/>
    <s v="2x1"/>
    <x v="2"/>
    <x v="1"/>
    <x v="2"/>
    <n v="12.6"/>
    <x v="2"/>
    <n v="28"/>
    <n v="23"/>
  </r>
  <r>
    <s v="VTA03971"/>
    <x v="104"/>
    <n v="15"/>
    <x v="6"/>
    <x v="6"/>
    <x v="3"/>
    <x v="3"/>
    <x v="670"/>
    <s v="San Lorenzo 25, Nueva Córdoba"/>
    <x v="0"/>
    <x v="2"/>
    <x v="2"/>
    <s v=""/>
    <x v="0"/>
    <x v="2"/>
    <n v="1063.75"/>
    <x v="0"/>
    <n v="1063.75"/>
    <s v="En tienda"/>
    <x v="0"/>
    <x v="0"/>
    <s v="Tarjeta"/>
    <x v="1"/>
    <x v="1"/>
    <n v="0"/>
    <x v="3"/>
    <s v="Combo"/>
    <x v="3"/>
    <x v="2"/>
    <x v="1"/>
    <n v="6.2"/>
    <x v="1"/>
    <n v="14"/>
    <n v="13"/>
  </r>
  <r>
    <s v="VTA03995"/>
    <x v="104"/>
    <n v="15"/>
    <x v="6"/>
    <x v="6"/>
    <x v="3"/>
    <x v="3"/>
    <x v="77"/>
    <s v="Avenida Colón 608"/>
    <x v="2"/>
    <x v="8"/>
    <x v="0"/>
    <s v=""/>
    <x v="0"/>
    <x v="0"/>
    <n v="1037.06"/>
    <x v="0"/>
    <n v="3111.18"/>
    <s v="Delivery"/>
    <x v="0"/>
    <x v="2"/>
    <s v="Tarjeta"/>
    <x v="1"/>
    <x v="0"/>
    <n v="10"/>
    <x v="2"/>
    <s v="Ninguna"/>
    <x v="3"/>
    <x v="2"/>
    <x v="0"/>
    <n v="14.8"/>
    <x v="4"/>
    <n v="23"/>
    <n v="20"/>
  </r>
  <r>
    <s v="VTA04009"/>
    <x v="104"/>
    <n v="15"/>
    <x v="6"/>
    <x v="6"/>
    <x v="3"/>
    <x v="3"/>
    <x v="43"/>
    <s v="Córdoba Shopping"/>
    <x v="3"/>
    <x v="1"/>
    <x v="1"/>
    <s v=""/>
    <x v="0"/>
    <x v="4"/>
    <n v="1129.6500000000001"/>
    <x v="0"/>
    <n v="2259.3000000000002"/>
    <s v="Take Away"/>
    <x v="0"/>
    <x v="1"/>
    <s v="Efectivo"/>
    <x v="0"/>
    <x v="0"/>
    <n v="15"/>
    <x v="3"/>
    <s v="Combo"/>
    <x v="1"/>
    <x v="2"/>
    <x v="1"/>
    <n v="8.6"/>
    <x v="4"/>
    <n v="25"/>
    <n v="23"/>
  </r>
  <r>
    <s v="VTA04022"/>
    <x v="104"/>
    <n v="15"/>
    <x v="6"/>
    <x v="6"/>
    <x v="3"/>
    <x v="3"/>
    <x v="511"/>
    <s v="Avenida Colón 608"/>
    <x v="2"/>
    <x v="6"/>
    <x v="5"/>
    <s v=""/>
    <x v="0"/>
    <x v="4"/>
    <n v="1729.21"/>
    <x v="0"/>
    <n v="3458.42"/>
    <s v="Take Away"/>
    <x v="0"/>
    <x v="1"/>
    <s v="Efectivo"/>
    <x v="0"/>
    <x v="0"/>
    <n v="0"/>
    <x v="0"/>
    <s v="2x1"/>
    <x v="0"/>
    <x v="0"/>
    <x v="1"/>
    <n v="7.1"/>
    <x v="4"/>
    <n v="19"/>
    <n v="17"/>
  </r>
  <r>
    <s v="VTA04054"/>
    <x v="104"/>
    <n v="15"/>
    <x v="6"/>
    <x v="6"/>
    <x v="3"/>
    <x v="3"/>
    <x v="829"/>
    <s v="Córdoba Shopping"/>
    <x v="3"/>
    <x v="15"/>
    <x v="10"/>
    <s v=""/>
    <x v="0"/>
    <x v="2"/>
    <n v="1723.44"/>
    <x v="0"/>
    <n v="1723.44"/>
    <s v="Take Away"/>
    <x v="0"/>
    <x v="1"/>
    <s v="Efectivo"/>
    <x v="0"/>
    <x v="0"/>
    <n v="0"/>
    <x v="2"/>
    <s v="Ninguna"/>
    <x v="3"/>
    <x v="1"/>
    <x v="2"/>
    <n v="10.9"/>
    <x v="2"/>
    <n v="34"/>
    <n v="33"/>
  </r>
  <r>
    <s v="VTA04076"/>
    <x v="104"/>
    <n v="15"/>
    <x v="6"/>
    <x v="6"/>
    <x v="3"/>
    <x v="3"/>
    <x v="816"/>
    <s v="San Lorenzo 25, Nueva Córdoba"/>
    <x v="0"/>
    <x v="5"/>
    <x v="4"/>
    <s v="Venti"/>
    <x v="4"/>
    <x v="2"/>
    <n v="1864.61"/>
    <x v="0"/>
    <n v="1864.61"/>
    <s v="Delivery"/>
    <x v="0"/>
    <x v="2"/>
    <s v="Efectivo"/>
    <x v="0"/>
    <x v="1"/>
    <n v="0"/>
    <x v="2"/>
    <s v="Ninguna"/>
    <x v="4"/>
    <x v="1"/>
    <x v="2"/>
    <n v="12.6"/>
    <x v="3"/>
    <n v="49"/>
    <n v="48"/>
  </r>
  <r>
    <s v="VTA04257"/>
    <x v="104"/>
    <n v="15"/>
    <x v="6"/>
    <x v="6"/>
    <x v="3"/>
    <x v="3"/>
    <x v="450"/>
    <s v="Calle San Lorenzo 47"/>
    <x v="1"/>
    <x v="19"/>
    <x v="7"/>
    <s v=""/>
    <x v="0"/>
    <x v="4"/>
    <n v="2896.96"/>
    <x v="2"/>
    <n v="5793.92"/>
    <s v="Delivery"/>
    <x v="1"/>
    <x v="2"/>
    <s v="Efectivo"/>
    <x v="0"/>
    <x v="0"/>
    <n v="0"/>
    <x v="2"/>
    <s v="Ninguna"/>
    <x v="0"/>
    <x v="2"/>
    <x v="0"/>
    <n v="13"/>
    <x v="3"/>
    <n v="47"/>
    <n v="45"/>
  </r>
  <r>
    <s v="VTA04267"/>
    <x v="104"/>
    <n v="15"/>
    <x v="6"/>
    <x v="6"/>
    <x v="3"/>
    <x v="3"/>
    <x v="490"/>
    <s v="Calle San Lorenzo 47"/>
    <x v="1"/>
    <x v="12"/>
    <x v="4"/>
    <s v="Grande"/>
    <x v="3"/>
    <x v="0"/>
    <n v="1875.97"/>
    <x v="0"/>
    <n v="5627.91"/>
    <s v="Delivery"/>
    <x v="1"/>
    <x v="2"/>
    <s v="App"/>
    <x v="2"/>
    <x v="0"/>
    <n v="0"/>
    <x v="0"/>
    <s v="2x1"/>
    <x v="5"/>
    <x v="0"/>
    <x v="3"/>
    <n v="2.9"/>
    <x v="0"/>
    <n v="21"/>
    <n v="18"/>
  </r>
  <r>
    <s v="VTA04340"/>
    <x v="104"/>
    <n v="15"/>
    <x v="6"/>
    <x v="6"/>
    <x v="3"/>
    <x v="3"/>
    <x v="609"/>
    <s v="Calle San Lorenzo 47"/>
    <x v="1"/>
    <x v="1"/>
    <x v="1"/>
    <s v=""/>
    <x v="0"/>
    <x v="1"/>
    <n v="857.27"/>
    <x v="1"/>
    <n v="3429.08"/>
    <s v="Take Away"/>
    <x v="0"/>
    <x v="1"/>
    <s v="App"/>
    <x v="2"/>
    <x v="0"/>
    <n v="10"/>
    <x v="3"/>
    <s v="Combo"/>
    <x v="4"/>
    <x v="0"/>
    <x v="2"/>
    <n v="11.2"/>
    <x v="1"/>
    <n v="42"/>
    <n v="38"/>
  </r>
  <r>
    <s v="VTA04373"/>
    <x v="104"/>
    <n v="15"/>
    <x v="6"/>
    <x v="6"/>
    <x v="3"/>
    <x v="3"/>
    <x v="189"/>
    <s v="Calle San Lorenzo 47"/>
    <x v="1"/>
    <x v="9"/>
    <x v="7"/>
    <s v=""/>
    <x v="0"/>
    <x v="3"/>
    <n v="2938.08"/>
    <x v="2"/>
    <n v="14690.4"/>
    <s v="Delivery"/>
    <x v="2"/>
    <x v="2"/>
    <s v="App"/>
    <x v="2"/>
    <x v="0"/>
    <n v="10"/>
    <x v="1"/>
    <s v="Happy Hour"/>
    <x v="0"/>
    <x v="2"/>
    <x v="1"/>
    <n v="5.7"/>
    <x v="0"/>
    <n v="39"/>
    <n v="34"/>
  </r>
  <r>
    <s v="VTA04415"/>
    <x v="104"/>
    <n v="15"/>
    <x v="6"/>
    <x v="6"/>
    <x v="3"/>
    <x v="3"/>
    <x v="442"/>
    <s v="Calle San Lorenzo 47"/>
    <x v="1"/>
    <x v="6"/>
    <x v="5"/>
    <s v=""/>
    <x v="0"/>
    <x v="1"/>
    <n v="2110.5500000000002"/>
    <x v="2"/>
    <n v="8442.2000000000007"/>
    <s v="Take Away"/>
    <x v="1"/>
    <x v="1"/>
    <s v="Efectivo"/>
    <x v="0"/>
    <x v="0"/>
    <n v="10"/>
    <x v="3"/>
    <s v="Combo"/>
    <x v="5"/>
    <x v="1"/>
    <x v="3"/>
    <n v="3.2"/>
    <x v="3"/>
    <n v="42"/>
    <n v="38"/>
  </r>
  <r>
    <s v="VTA04476"/>
    <x v="104"/>
    <n v="15"/>
    <x v="6"/>
    <x v="6"/>
    <x v="3"/>
    <x v="3"/>
    <x v="599"/>
    <s v="Córdoba Shopping"/>
    <x v="3"/>
    <x v="0"/>
    <x v="0"/>
    <s v=""/>
    <x v="0"/>
    <x v="2"/>
    <n v="1528.16"/>
    <x v="0"/>
    <n v="1528.16"/>
    <s v="En tienda"/>
    <x v="0"/>
    <x v="0"/>
    <s v="Tarjeta"/>
    <x v="1"/>
    <x v="0"/>
    <n v="15"/>
    <x v="0"/>
    <s v="2x1"/>
    <x v="5"/>
    <x v="1"/>
    <x v="1"/>
    <n v="6.9"/>
    <x v="4"/>
    <n v="24"/>
    <n v="23"/>
  </r>
  <r>
    <s v="VTA04532"/>
    <x v="104"/>
    <n v="15"/>
    <x v="6"/>
    <x v="6"/>
    <x v="3"/>
    <x v="3"/>
    <x v="144"/>
    <s v="Córdoba Shopping"/>
    <x v="3"/>
    <x v="20"/>
    <x v="2"/>
    <s v=""/>
    <x v="0"/>
    <x v="3"/>
    <n v="1319.92"/>
    <x v="0"/>
    <n v="6599.6"/>
    <s v="En tienda"/>
    <x v="1"/>
    <x v="0"/>
    <s v="Efectivo"/>
    <x v="0"/>
    <x v="0"/>
    <n v="0"/>
    <x v="2"/>
    <s v="Ninguna"/>
    <x v="4"/>
    <x v="2"/>
    <x v="2"/>
    <n v="11.5"/>
    <x v="1"/>
    <n v="21"/>
    <n v="16"/>
  </r>
  <r>
    <s v="VTA04569"/>
    <x v="104"/>
    <n v="15"/>
    <x v="6"/>
    <x v="6"/>
    <x v="3"/>
    <x v="3"/>
    <x v="622"/>
    <s v="Avenida Colón 608"/>
    <x v="2"/>
    <x v="15"/>
    <x v="10"/>
    <s v=""/>
    <x v="0"/>
    <x v="3"/>
    <n v="1841.6"/>
    <x v="0"/>
    <n v="9208"/>
    <s v="En tienda"/>
    <x v="1"/>
    <x v="0"/>
    <s v="App"/>
    <x v="2"/>
    <x v="0"/>
    <n v="15"/>
    <x v="3"/>
    <s v="Combo"/>
    <x v="1"/>
    <x v="2"/>
    <x v="1"/>
    <n v="6.2"/>
    <x v="1"/>
    <n v="42"/>
    <n v="37"/>
  </r>
  <r>
    <s v="VTA04808"/>
    <x v="104"/>
    <n v="15"/>
    <x v="6"/>
    <x v="6"/>
    <x v="3"/>
    <x v="3"/>
    <x v="392"/>
    <s v="Calle San Lorenzo 47"/>
    <x v="1"/>
    <x v="23"/>
    <x v="10"/>
    <s v=""/>
    <x v="0"/>
    <x v="1"/>
    <n v="1898.91"/>
    <x v="0"/>
    <n v="7595.64"/>
    <s v="En tienda"/>
    <x v="1"/>
    <x v="0"/>
    <s v="Efectivo"/>
    <x v="0"/>
    <x v="0"/>
    <n v="15"/>
    <x v="0"/>
    <s v="2x1"/>
    <x v="3"/>
    <x v="2"/>
    <x v="0"/>
    <n v="14"/>
    <x v="3"/>
    <n v="46"/>
    <n v="42"/>
  </r>
  <r>
    <s v="VTA00020"/>
    <x v="105"/>
    <n v="16"/>
    <x v="0"/>
    <x v="0"/>
    <x v="3"/>
    <x v="3"/>
    <x v="447"/>
    <s v="San Lorenzo 25, Nueva Córdoba"/>
    <x v="0"/>
    <x v="16"/>
    <x v="4"/>
    <s v="Grande"/>
    <x v="3"/>
    <x v="4"/>
    <n v="1801.12"/>
    <x v="0"/>
    <n v="3602.24"/>
    <s v="Delivery"/>
    <x v="0"/>
    <x v="2"/>
    <s v="App"/>
    <x v="2"/>
    <x v="1"/>
    <n v="0"/>
    <x v="1"/>
    <s v="Happy Hour"/>
    <x v="2"/>
    <x v="2"/>
    <x v="2"/>
    <n v="10.5"/>
    <x v="4"/>
    <n v="29"/>
    <n v="27"/>
  </r>
  <r>
    <s v="VTA00236"/>
    <x v="105"/>
    <n v="16"/>
    <x v="0"/>
    <x v="0"/>
    <x v="3"/>
    <x v="3"/>
    <x v="457"/>
    <s v="Córdoba Shopping"/>
    <x v="3"/>
    <x v="21"/>
    <x v="1"/>
    <s v=""/>
    <x v="0"/>
    <x v="1"/>
    <n v="957.93"/>
    <x v="1"/>
    <n v="3831.72"/>
    <s v="Delivery"/>
    <x v="0"/>
    <x v="2"/>
    <s v="Tarjeta"/>
    <x v="1"/>
    <x v="1"/>
    <n v="0"/>
    <x v="0"/>
    <s v="2x1"/>
    <x v="1"/>
    <x v="0"/>
    <x v="1"/>
    <n v="7.9"/>
    <x v="3"/>
    <n v="30"/>
    <n v="26"/>
  </r>
  <r>
    <s v="VTA00652"/>
    <x v="105"/>
    <n v="16"/>
    <x v="0"/>
    <x v="0"/>
    <x v="3"/>
    <x v="3"/>
    <x v="372"/>
    <s v="San Lorenzo 25, Nueva Córdoba"/>
    <x v="0"/>
    <x v="10"/>
    <x v="8"/>
    <s v="Grande"/>
    <x v="3"/>
    <x v="4"/>
    <n v="1730.3"/>
    <x v="0"/>
    <n v="3460.6"/>
    <s v="Delivery"/>
    <x v="0"/>
    <x v="2"/>
    <s v="Efectivo"/>
    <x v="0"/>
    <x v="1"/>
    <n v="0"/>
    <x v="3"/>
    <s v="Combo"/>
    <x v="1"/>
    <x v="1"/>
    <x v="2"/>
    <n v="12.2"/>
    <x v="1"/>
    <n v="15"/>
    <n v="13"/>
  </r>
  <r>
    <s v="VTA00937"/>
    <x v="105"/>
    <n v="16"/>
    <x v="0"/>
    <x v="0"/>
    <x v="3"/>
    <x v="3"/>
    <x v="692"/>
    <s v="Calle San Lorenzo 47"/>
    <x v="1"/>
    <x v="27"/>
    <x v="10"/>
    <s v=""/>
    <x v="0"/>
    <x v="3"/>
    <n v="1601.55"/>
    <x v="0"/>
    <n v="8007.75"/>
    <s v="En tienda"/>
    <x v="1"/>
    <x v="0"/>
    <s v="Tarjeta"/>
    <x v="1"/>
    <x v="0"/>
    <n v="15"/>
    <x v="3"/>
    <s v="Combo"/>
    <x v="2"/>
    <x v="0"/>
    <x v="3"/>
    <n v="3.9"/>
    <x v="2"/>
    <n v="50"/>
    <n v="45"/>
  </r>
  <r>
    <s v="VTA00981"/>
    <x v="105"/>
    <n v="16"/>
    <x v="0"/>
    <x v="0"/>
    <x v="3"/>
    <x v="3"/>
    <x v="768"/>
    <s v="San Lorenzo 25, Nueva Córdoba"/>
    <x v="0"/>
    <x v="3"/>
    <x v="3"/>
    <s v=""/>
    <x v="0"/>
    <x v="4"/>
    <n v="1688.98"/>
    <x v="0"/>
    <n v="3377.96"/>
    <s v="Take Away"/>
    <x v="0"/>
    <x v="1"/>
    <s v="App"/>
    <x v="2"/>
    <x v="1"/>
    <n v="0"/>
    <x v="3"/>
    <s v="Combo"/>
    <x v="4"/>
    <x v="1"/>
    <x v="1"/>
    <n v="7.3"/>
    <x v="4"/>
    <n v="39"/>
    <n v="37"/>
  </r>
  <r>
    <s v="VTA01041"/>
    <x v="105"/>
    <n v="16"/>
    <x v="0"/>
    <x v="0"/>
    <x v="3"/>
    <x v="3"/>
    <x v="262"/>
    <s v="Córdoba Shopping"/>
    <x v="3"/>
    <x v="3"/>
    <x v="3"/>
    <s v=""/>
    <x v="0"/>
    <x v="4"/>
    <n v="1382.8"/>
    <x v="0"/>
    <n v="2765.6"/>
    <s v="Take Away"/>
    <x v="0"/>
    <x v="1"/>
    <s v="App"/>
    <x v="2"/>
    <x v="1"/>
    <n v="0"/>
    <x v="0"/>
    <s v="2x1"/>
    <x v="4"/>
    <x v="0"/>
    <x v="1"/>
    <n v="7.3"/>
    <x v="0"/>
    <n v="13"/>
    <n v="11"/>
  </r>
  <r>
    <s v="VTA01061"/>
    <x v="105"/>
    <n v="16"/>
    <x v="0"/>
    <x v="0"/>
    <x v="3"/>
    <x v="3"/>
    <x v="367"/>
    <s v="Córdoba Shopping"/>
    <x v="3"/>
    <x v="8"/>
    <x v="0"/>
    <s v=""/>
    <x v="0"/>
    <x v="2"/>
    <n v="1309.31"/>
    <x v="0"/>
    <n v="1309.31"/>
    <s v="Delivery"/>
    <x v="0"/>
    <x v="2"/>
    <s v="Tarjeta"/>
    <x v="1"/>
    <x v="0"/>
    <n v="15"/>
    <x v="1"/>
    <s v="Happy Hour"/>
    <x v="2"/>
    <x v="2"/>
    <x v="1"/>
    <n v="5.2"/>
    <x v="3"/>
    <n v="18"/>
    <n v="17"/>
  </r>
  <r>
    <s v="VTA01422"/>
    <x v="105"/>
    <n v="16"/>
    <x v="0"/>
    <x v="0"/>
    <x v="3"/>
    <x v="3"/>
    <x v="316"/>
    <s v="San Lorenzo 25, Nueva Córdoba"/>
    <x v="0"/>
    <x v="21"/>
    <x v="1"/>
    <s v=""/>
    <x v="0"/>
    <x v="2"/>
    <n v="885.72"/>
    <x v="1"/>
    <n v="885.72"/>
    <s v="Take Away"/>
    <x v="0"/>
    <x v="1"/>
    <s v="App"/>
    <x v="2"/>
    <x v="0"/>
    <n v="10"/>
    <x v="2"/>
    <s v="Ninguna"/>
    <x v="2"/>
    <x v="1"/>
    <x v="2"/>
    <n v="12.5"/>
    <x v="3"/>
    <n v="34"/>
    <n v="33"/>
  </r>
  <r>
    <s v="VTA01499"/>
    <x v="105"/>
    <n v="16"/>
    <x v="0"/>
    <x v="0"/>
    <x v="3"/>
    <x v="3"/>
    <x v="759"/>
    <s v="Calle San Lorenzo 47"/>
    <x v="1"/>
    <x v="0"/>
    <x v="0"/>
    <s v=""/>
    <x v="0"/>
    <x v="4"/>
    <n v="1572.6"/>
    <x v="0"/>
    <n v="3145.2"/>
    <s v="En tienda"/>
    <x v="0"/>
    <x v="0"/>
    <s v="Efectivo"/>
    <x v="0"/>
    <x v="0"/>
    <n v="0"/>
    <x v="1"/>
    <s v="Happy Hour"/>
    <x v="5"/>
    <x v="0"/>
    <x v="2"/>
    <n v="10.8"/>
    <x v="0"/>
    <n v="12"/>
    <n v="10"/>
  </r>
  <r>
    <s v="VTA01515"/>
    <x v="105"/>
    <n v="16"/>
    <x v="0"/>
    <x v="0"/>
    <x v="3"/>
    <x v="3"/>
    <x v="214"/>
    <s v="Avenida Colón 608"/>
    <x v="2"/>
    <x v="6"/>
    <x v="5"/>
    <s v=""/>
    <x v="0"/>
    <x v="0"/>
    <n v="2135.4"/>
    <x v="2"/>
    <n v="6406.2"/>
    <s v="En tienda"/>
    <x v="1"/>
    <x v="0"/>
    <s v="Tarjeta"/>
    <x v="1"/>
    <x v="1"/>
    <n v="0"/>
    <x v="1"/>
    <s v="Happy Hour"/>
    <x v="4"/>
    <x v="1"/>
    <x v="1"/>
    <n v="9.5"/>
    <x v="2"/>
    <n v="44"/>
    <n v="41"/>
  </r>
  <r>
    <s v="VTA01695"/>
    <x v="105"/>
    <n v="16"/>
    <x v="0"/>
    <x v="0"/>
    <x v="3"/>
    <x v="3"/>
    <x v="532"/>
    <s v="Córdoba Shopping"/>
    <x v="3"/>
    <x v="23"/>
    <x v="10"/>
    <s v=""/>
    <x v="0"/>
    <x v="2"/>
    <n v="1413.96"/>
    <x v="0"/>
    <n v="1413.96"/>
    <s v="En tienda"/>
    <x v="0"/>
    <x v="0"/>
    <s v="Efectivo"/>
    <x v="0"/>
    <x v="0"/>
    <n v="15"/>
    <x v="2"/>
    <s v="Ninguna"/>
    <x v="3"/>
    <x v="1"/>
    <x v="1"/>
    <n v="6"/>
    <x v="3"/>
    <n v="11"/>
    <n v="10"/>
  </r>
  <r>
    <s v="VTA01827"/>
    <x v="105"/>
    <n v="16"/>
    <x v="0"/>
    <x v="0"/>
    <x v="3"/>
    <x v="3"/>
    <x v="712"/>
    <s v="Calle San Lorenzo 47"/>
    <x v="1"/>
    <x v="10"/>
    <x v="8"/>
    <s v="Venti"/>
    <x v="4"/>
    <x v="0"/>
    <n v="1760.14"/>
    <x v="0"/>
    <n v="5280.42"/>
    <s v="En tienda"/>
    <x v="1"/>
    <x v="0"/>
    <s v="Tarjeta"/>
    <x v="1"/>
    <x v="1"/>
    <n v="0"/>
    <x v="3"/>
    <s v="Combo"/>
    <x v="0"/>
    <x v="1"/>
    <x v="0"/>
    <n v="13.1"/>
    <x v="3"/>
    <n v="31"/>
    <n v="28"/>
  </r>
  <r>
    <s v="VTA01885"/>
    <x v="105"/>
    <n v="16"/>
    <x v="0"/>
    <x v="0"/>
    <x v="3"/>
    <x v="3"/>
    <x v="805"/>
    <s v="San Lorenzo 25, Nueva Córdoba"/>
    <x v="0"/>
    <x v="3"/>
    <x v="3"/>
    <s v=""/>
    <x v="0"/>
    <x v="0"/>
    <n v="1314.65"/>
    <x v="0"/>
    <n v="3943.95"/>
    <s v="En tienda"/>
    <x v="0"/>
    <x v="0"/>
    <s v="Tarjeta"/>
    <x v="1"/>
    <x v="0"/>
    <n v="15"/>
    <x v="2"/>
    <s v="Ninguna"/>
    <x v="5"/>
    <x v="1"/>
    <x v="3"/>
    <n v="3.8"/>
    <x v="1"/>
    <n v="25"/>
    <n v="22"/>
  </r>
  <r>
    <s v="VTA02008"/>
    <x v="105"/>
    <n v="16"/>
    <x v="0"/>
    <x v="0"/>
    <x v="3"/>
    <x v="3"/>
    <x v="82"/>
    <s v="Córdoba Shopping"/>
    <x v="3"/>
    <x v="19"/>
    <x v="7"/>
    <s v=""/>
    <x v="0"/>
    <x v="2"/>
    <n v="2522.38"/>
    <x v="2"/>
    <n v="2522.38"/>
    <s v="Take Away"/>
    <x v="0"/>
    <x v="1"/>
    <s v="Efectivo"/>
    <x v="0"/>
    <x v="0"/>
    <n v="15"/>
    <x v="0"/>
    <s v="2x1"/>
    <x v="0"/>
    <x v="2"/>
    <x v="1"/>
    <n v="9.1"/>
    <x v="4"/>
    <n v="23"/>
    <n v="22"/>
  </r>
  <r>
    <s v="VTA02051"/>
    <x v="105"/>
    <n v="16"/>
    <x v="0"/>
    <x v="0"/>
    <x v="3"/>
    <x v="3"/>
    <x v="203"/>
    <s v="San Lorenzo 25, Nueva Córdoba"/>
    <x v="0"/>
    <x v="3"/>
    <x v="3"/>
    <s v=""/>
    <x v="0"/>
    <x v="3"/>
    <n v="1315.94"/>
    <x v="0"/>
    <n v="6579.7"/>
    <s v="Take Away"/>
    <x v="1"/>
    <x v="1"/>
    <s v="Efectivo"/>
    <x v="0"/>
    <x v="0"/>
    <n v="15"/>
    <x v="3"/>
    <s v="Combo"/>
    <x v="3"/>
    <x v="0"/>
    <x v="3"/>
    <n v="2.1"/>
    <x v="2"/>
    <n v="38"/>
    <n v="33"/>
  </r>
  <r>
    <s v="VTA02079"/>
    <x v="105"/>
    <n v="16"/>
    <x v="0"/>
    <x v="0"/>
    <x v="3"/>
    <x v="3"/>
    <x v="624"/>
    <s v="Calle San Lorenzo 47"/>
    <x v="1"/>
    <x v="10"/>
    <x v="8"/>
    <s v="Venti"/>
    <x v="4"/>
    <x v="3"/>
    <n v="1631.51"/>
    <x v="0"/>
    <n v="8157.55"/>
    <s v="Delivery"/>
    <x v="1"/>
    <x v="2"/>
    <s v="Efectivo"/>
    <x v="0"/>
    <x v="0"/>
    <n v="0"/>
    <x v="0"/>
    <s v="2x1"/>
    <x v="5"/>
    <x v="0"/>
    <x v="3"/>
    <n v="2.2000000000000002"/>
    <x v="0"/>
    <n v="11"/>
    <n v="6"/>
  </r>
  <r>
    <s v="VTA02109"/>
    <x v="105"/>
    <n v="16"/>
    <x v="0"/>
    <x v="0"/>
    <x v="3"/>
    <x v="3"/>
    <x v="13"/>
    <s v="Avenida Colón 608"/>
    <x v="2"/>
    <x v="0"/>
    <x v="0"/>
    <s v=""/>
    <x v="0"/>
    <x v="4"/>
    <n v="1085.1099999999999"/>
    <x v="0"/>
    <n v="2170.2199999999998"/>
    <s v="Take Away"/>
    <x v="0"/>
    <x v="1"/>
    <s v="Efectivo"/>
    <x v="0"/>
    <x v="1"/>
    <n v="0"/>
    <x v="0"/>
    <s v="2x1"/>
    <x v="0"/>
    <x v="0"/>
    <x v="0"/>
    <n v="14.2"/>
    <x v="3"/>
    <n v="34"/>
    <n v="32"/>
  </r>
  <r>
    <s v="VTA02158"/>
    <x v="105"/>
    <n v="16"/>
    <x v="0"/>
    <x v="0"/>
    <x v="3"/>
    <x v="3"/>
    <x v="599"/>
    <s v="Avenida Colón 608"/>
    <x v="2"/>
    <x v="10"/>
    <x v="8"/>
    <s v="Tall"/>
    <x v="1"/>
    <x v="4"/>
    <n v="1955.3"/>
    <x v="0"/>
    <n v="3910.6"/>
    <s v="En tienda"/>
    <x v="0"/>
    <x v="0"/>
    <s v="Tarjeta"/>
    <x v="1"/>
    <x v="0"/>
    <n v="10"/>
    <x v="3"/>
    <s v="Combo"/>
    <x v="5"/>
    <x v="1"/>
    <x v="1"/>
    <n v="9.1999999999999993"/>
    <x v="2"/>
    <n v="37"/>
    <n v="35"/>
  </r>
  <r>
    <s v="VTA02166"/>
    <x v="105"/>
    <n v="16"/>
    <x v="0"/>
    <x v="0"/>
    <x v="3"/>
    <x v="3"/>
    <x v="445"/>
    <s v="Avenida Colón 608"/>
    <x v="2"/>
    <x v="17"/>
    <x v="9"/>
    <s v="Tall"/>
    <x v="1"/>
    <x v="4"/>
    <n v="1642.16"/>
    <x v="0"/>
    <n v="3284.32"/>
    <s v="En tienda"/>
    <x v="0"/>
    <x v="0"/>
    <s v="Tarjeta"/>
    <x v="1"/>
    <x v="0"/>
    <n v="10"/>
    <x v="2"/>
    <s v="Ninguna"/>
    <x v="5"/>
    <x v="0"/>
    <x v="1"/>
    <n v="5.3"/>
    <x v="1"/>
    <n v="17"/>
    <n v="15"/>
  </r>
  <r>
    <s v="VTA02253"/>
    <x v="105"/>
    <n v="16"/>
    <x v="0"/>
    <x v="0"/>
    <x v="3"/>
    <x v="3"/>
    <x v="377"/>
    <s v="Córdoba Shopping"/>
    <x v="3"/>
    <x v="9"/>
    <x v="7"/>
    <s v=""/>
    <x v="0"/>
    <x v="0"/>
    <n v="2681.54"/>
    <x v="2"/>
    <n v="8044.62"/>
    <s v="Take Away"/>
    <x v="1"/>
    <x v="1"/>
    <s v="Tarjeta"/>
    <x v="1"/>
    <x v="1"/>
    <n v="0"/>
    <x v="1"/>
    <s v="Happy Hour"/>
    <x v="1"/>
    <x v="1"/>
    <x v="1"/>
    <n v="6.7"/>
    <x v="4"/>
    <n v="26"/>
    <n v="23"/>
  </r>
  <r>
    <s v="VTA02265"/>
    <x v="105"/>
    <n v="16"/>
    <x v="0"/>
    <x v="0"/>
    <x v="3"/>
    <x v="3"/>
    <x v="534"/>
    <s v="Córdoba Shopping"/>
    <x v="3"/>
    <x v="32"/>
    <x v="9"/>
    <s v="Pequeño"/>
    <x v="2"/>
    <x v="0"/>
    <n v="1555.32"/>
    <x v="0"/>
    <n v="4665.96"/>
    <s v="Delivery"/>
    <x v="0"/>
    <x v="2"/>
    <s v="App"/>
    <x v="2"/>
    <x v="0"/>
    <n v="15"/>
    <x v="1"/>
    <s v="Happy Hour"/>
    <x v="0"/>
    <x v="0"/>
    <x v="3"/>
    <n v="3.6"/>
    <x v="3"/>
    <n v="16"/>
    <n v="13"/>
  </r>
  <r>
    <s v="VTA02469"/>
    <x v="105"/>
    <n v="16"/>
    <x v="0"/>
    <x v="0"/>
    <x v="3"/>
    <x v="3"/>
    <x v="226"/>
    <s v="Avenida Colón 608"/>
    <x v="2"/>
    <x v="3"/>
    <x v="3"/>
    <s v=""/>
    <x v="0"/>
    <x v="1"/>
    <n v="1105.08"/>
    <x v="0"/>
    <n v="4420.32"/>
    <s v="Take Away"/>
    <x v="0"/>
    <x v="1"/>
    <s v="Efectivo"/>
    <x v="0"/>
    <x v="1"/>
    <n v="0"/>
    <x v="3"/>
    <s v="Combo"/>
    <x v="3"/>
    <x v="0"/>
    <x v="0"/>
    <n v="13.5"/>
    <x v="2"/>
    <n v="26"/>
    <n v="22"/>
  </r>
  <r>
    <s v="VTA02527"/>
    <x v="105"/>
    <n v="16"/>
    <x v="0"/>
    <x v="0"/>
    <x v="3"/>
    <x v="3"/>
    <x v="374"/>
    <s v="Avenida Colón 608"/>
    <x v="2"/>
    <x v="6"/>
    <x v="5"/>
    <s v=""/>
    <x v="0"/>
    <x v="3"/>
    <n v="2050.5100000000002"/>
    <x v="2"/>
    <n v="10252.549999999999"/>
    <s v="En tienda"/>
    <x v="2"/>
    <x v="0"/>
    <s v="Efectivo"/>
    <x v="0"/>
    <x v="1"/>
    <n v="0"/>
    <x v="2"/>
    <s v="Ninguna"/>
    <x v="2"/>
    <x v="0"/>
    <x v="1"/>
    <n v="5.6"/>
    <x v="4"/>
    <n v="39"/>
    <n v="34"/>
  </r>
  <r>
    <s v="VTA02571"/>
    <x v="105"/>
    <n v="16"/>
    <x v="0"/>
    <x v="0"/>
    <x v="3"/>
    <x v="3"/>
    <x v="45"/>
    <s v="Córdoba Shopping"/>
    <x v="3"/>
    <x v="26"/>
    <x v="9"/>
    <s v="Tall"/>
    <x v="1"/>
    <x v="4"/>
    <n v="1749.06"/>
    <x v="0"/>
    <n v="3498.12"/>
    <s v="Delivery"/>
    <x v="0"/>
    <x v="2"/>
    <s v="Efectivo"/>
    <x v="0"/>
    <x v="0"/>
    <n v="15"/>
    <x v="0"/>
    <s v="2x1"/>
    <x v="5"/>
    <x v="1"/>
    <x v="3"/>
    <n v="3.7"/>
    <x v="2"/>
    <n v="42"/>
    <n v="40"/>
  </r>
  <r>
    <s v="VTA02640"/>
    <x v="105"/>
    <n v="16"/>
    <x v="0"/>
    <x v="0"/>
    <x v="3"/>
    <x v="3"/>
    <x v="445"/>
    <s v="Avenida Colón 608"/>
    <x v="2"/>
    <x v="10"/>
    <x v="8"/>
    <s v="Grande"/>
    <x v="3"/>
    <x v="1"/>
    <n v="1676.03"/>
    <x v="0"/>
    <n v="6704.12"/>
    <s v="Take Away"/>
    <x v="1"/>
    <x v="1"/>
    <s v="App"/>
    <x v="2"/>
    <x v="1"/>
    <n v="0"/>
    <x v="3"/>
    <s v="Combo"/>
    <x v="5"/>
    <x v="0"/>
    <x v="1"/>
    <n v="5.4"/>
    <x v="3"/>
    <n v="13"/>
    <n v="9"/>
  </r>
  <r>
    <s v="VTA02722"/>
    <x v="105"/>
    <n v="16"/>
    <x v="0"/>
    <x v="0"/>
    <x v="3"/>
    <x v="3"/>
    <x v="625"/>
    <s v="Córdoba Shopping"/>
    <x v="3"/>
    <x v="17"/>
    <x v="9"/>
    <s v="Pequeño"/>
    <x v="2"/>
    <x v="3"/>
    <n v="1207.95"/>
    <x v="0"/>
    <n v="6039.75"/>
    <s v="Delivery"/>
    <x v="1"/>
    <x v="2"/>
    <s v="App"/>
    <x v="2"/>
    <x v="1"/>
    <n v="0"/>
    <x v="1"/>
    <s v="Happy Hour"/>
    <x v="5"/>
    <x v="1"/>
    <x v="2"/>
    <n v="12.1"/>
    <x v="3"/>
    <n v="15"/>
    <n v="10"/>
  </r>
  <r>
    <s v="VTA02778"/>
    <x v="105"/>
    <n v="16"/>
    <x v="0"/>
    <x v="0"/>
    <x v="3"/>
    <x v="3"/>
    <x v="562"/>
    <s v="San Lorenzo 25, Nueva Córdoba"/>
    <x v="0"/>
    <x v="10"/>
    <x v="8"/>
    <s v="Tall"/>
    <x v="1"/>
    <x v="0"/>
    <n v="1783.14"/>
    <x v="0"/>
    <n v="5349.42"/>
    <s v="En tienda"/>
    <x v="1"/>
    <x v="0"/>
    <s v="Tarjeta"/>
    <x v="1"/>
    <x v="1"/>
    <n v="0"/>
    <x v="3"/>
    <s v="Combo"/>
    <x v="1"/>
    <x v="2"/>
    <x v="1"/>
    <n v="8.6999999999999993"/>
    <x v="3"/>
    <n v="12"/>
    <n v="9"/>
  </r>
  <r>
    <s v="VTA02842"/>
    <x v="105"/>
    <n v="16"/>
    <x v="0"/>
    <x v="0"/>
    <x v="3"/>
    <x v="3"/>
    <x v="603"/>
    <s v="Córdoba Shopping"/>
    <x v="3"/>
    <x v="25"/>
    <x v="2"/>
    <s v=""/>
    <x v="0"/>
    <x v="0"/>
    <n v="1040.0999999999999"/>
    <x v="0"/>
    <n v="3120.3"/>
    <s v="En tienda"/>
    <x v="0"/>
    <x v="0"/>
    <s v="App"/>
    <x v="2"/>
    <x v="0"/>
    <n v="10"/>
    <x v="3"/>
    <s v="Combo"/>
    <x v="4"/>
    <x v="1"/>
    <x v="2"/>
    <n v="10.4"/>
    <x v="4"/>
    <n v="48"/>
    <n v="45"/>
  </r>
  <r>
    <s v="VTA02912"/>
    <x v="105"/>
    <n v="16"/>
    <x v="0"/>
    <x v="0"/>
    <x v="3"/>
    <x v="3"/>
    <x v="18"/>
    <s v="Avenida Colón 608"/>
    <x v="2"/>
    <x v="16"/>
    <x v="4"/>
    <s v="Pequeño"/>
    <x v="2"/>
    <x v="1"/>
    <n v="1478.6"/>
    <x v="0"/>
    <n v="5914.4"/>
    <s v="Delivery"/>
    <x v="1"/>
    <x v="2"/>
    <s v="Tarjeta"/>
    <x v="1"/>
    <x v="0"/>
    <n v="10"/>
    <x v="3"/>
    <s v="Combo"/>
    <x v="4"/>
    <x v="2"/>
    <x v="1"/>
    <n v="9.9"/>
    <x v="2"/>
    <n v="26"/>
    <n v="22"/>
  </r>
  <r>
    <s v="VTA03254"/>
    <x v="105"/>
    <n v="16"/>
    <x v="0"/>
    <x v="0"/>
    <x v="3"/>
    <x v="3"/>
    <x v="115"/>
    <s v="Calle San Lorenzo 47"/>
    <x v="1"/>
    <x v="20"/>
    <x v="2"/>
    <s v=""/>
    <x v="0"/>
    <x v="1"/>
    <n v="1084.74"/>
    <x v="0"/>
    <n v="4338.96"/>
    <s v="En tienda"/>
    <x v="0"/>
    <x v="0"/>
    <s v="Tarjeta"/>
    <x v="1"/>
    <x v="1"/>
    <n v="0"/>
    <x v="1"/>
    <s v="Happy Hour"/>
    <x v="5"/>
    <x v="2"/>
    <x v="1"/>
    <n v="8.4"/>
    <x v="3"/>
    <n v="17"/>
    <n v="13"/>
  </r>
  <r>
    <s v="VTA03260"/>
    <x v="105"/>
    <n v="16"/>
    <x v="0"/>
    <x v="0"/>
    <x v="3"/>
    <x v="3"/>
    <x v="204"/>
    <s v="San Lorenzo 25, Nueva Córdoba"/>
    <x v="0"/>
    <x v="6"/>
    <x v="5"/>
    <s v=""/>
    <x v="0"/>
    <x v="0"/>
    <n v="2110.71"/>
    <x v="2"/>
    <n v="6332.13"/>
    <s v="En tienda"/>
    <x v="1"/>
    <x v="0"/>
    <s v="Efectivo"/>
    <x v="0"/>
    <x v="1"/>
    <n v="0"/>
    <x v="3"/>
    <s v="Combo"/>
    <x v="3"/>
    <x v="2"/>
    <x v="1"/>
    <n v="6.6"/>
    <x v="1"/>
    <n v="48"/>
    <n v="45"/>
  </r>
  <r>
    <s v="VTA03293"/>
    <x v="105"/>
    <n v="16"/>
    <x v="0"/>
    <x v="0"/>
    <x v="3"/>
    <x v="3"/>
    <x v="199"/>
    <s v="Calle San Lorenzo 47"/>
    <x v="1"/>
    <x v="27"/>
    <x v="10"/>
    <s v=""/>
    <x v="0"/>
    <x v="3"/>
    <n v="1961.41"/>
    <x v="0"/>
    <n v="9807.0499999999993"/>
    <s v="Take Away"/>
    <x v="1"/>
    <x v="1"/>
    <s v="Efectivo"/>
    <x v="0"/>
    <x v="0"/>
    <n v="10"/>
    <x v="3"/>
    <s v="Combo"/>
    <x v="1"/>
    <x v="0"/>
    <x v="2"/>
    <n v="10.1"/>
    <x v="0"/>
    <n v="35"/>
    <n v="30"/>
  </r>
  <r>
    <s v="VTA03520"/>
    <x v="105"/>
    <n v="16"/>
    <x v="0"/>
    <x v="0"/>
    <x v="3"/>
    <x v="3"/>
    <x v="414"/>
    <s v="Córdoba Shopping"/>
    <x v="3"/>
    <x v="13"/>
    <x v="9"/>
    <s v="Venti"/>
    <x v="4"/>
    <x v="4"/>
    <n v="1729.06"/>
    <x v="0"/>
    <n v="3458.12"/>
    <s v="Delivery"/>
    <x v="0"/>
    <x v="2"/>
    <s v="Tarjeta"/>
    <x v="1"/>
    <x v="0"/>
    <n v="0"/>
    <x v="0"/>
    <s v="2x1"/>
    <x v="4"/>
    <x v="2"/>
    <x v="1"/>
    <n v="6.4"/>
    <x v="2"/>
    <n v="21"/>
    <n v="19"/>
  </r>
  <r>
    <s v="VTA03570"/>
    <x v="105"/>
    <n v="16"/>
    <x v="0"/>
    <x v="0"/>
    <x v="3"/>
    <x v="3"/>
    <x v="527"/>
    <s v="Calle San Lorenzo 47"/>
    <x v="1"/>
    <x v="10"/>
    <x v="8"/>
    <s v="Pequeño"/>
    <x v="2"/>
    <x v="4"/>
    <n v="2017.06"/>
    <x v="2"/>
    <n v="4034.12"/>
    <s v="Take Away"/>
    <x v="0"/>
    <x v="1"/>
    <s v="App"/>
    <x v="2"/>
    <x v="1"/>
    <n v="0"/>
    <x v="0"/>
    <s v="2x1"/>
    <x v="1"/>
    <x v="1"/>
    <x v="2"/>
    <n v="11.9"/>
    <x v="3"/>
    <n v="48"/>
    <n v="46"/>
  </r>
  <r>
    <s v="VTA03780"/>
    <x v="105"/>
    <n v="16"/>
    <x v="0"/>
    <x v="0"/>
    <x v="3"/>
    <x v="3"/>
    <x v="77"/>
    <s v="Calle San Lorenzo 47"/>
    <x v="1"/>
    <x v="1"/>
    <x v="1"/>
    <s v=""/>
    <x v="0"/>
    <x v="1"/>
    <n v="1071.4000000000001"/>
    <x v="0"/>
    <n v="4285.6000000000004"/>
    <s v="En tienda"/>
    <x v="0"/>
    <x v="0"/>
    <s v="App"/>
    <x v="2"/>
    <x v="1"/>
    <n v="0"/>
    <x v="2"/>
    <s v="Ninguna"/>
    <x v="1"/>
    <x v="0"/>
    <x v="3"/>
    <n v="4.8"/>
    <x v="0"/>
    <n v="27"/>
    <n v="23"/>
  </r>
  <r>
    <s v="VTA03782"/>
    <x v="105"/>
    <n v="16"/>
    <x v="0"/>
    <x v="0"/>
    <x v="3"/>
    <x v="3"/>
    <x v="747"/>
    <s v="Calle San Lorenzo 47"/>
    <x v="1"/>
    <x v="6"/>
    <x v="5"/>
    <s v=""/>
    <x v="0"/>
    <x v="0"/>
    <n v="1852.92"/>
    <x v="0"/>
    <n v="5558.76"/>
    <s v="Delivery"/>
    <x v="1"/>
    <x v="2"/>
    <s v="App"/>
    <x v="2"/>
    <x v="1"/>
    <n v="0"/>
    <x v="1"/>
    <s v="Happy Hour"/>
    <x v="4"/>
    <x v="2"/>
    <x v="2"/>
    <n v="11.5"/>
    <x v="1"/>
    <n v="41"/>
    <n v="38"/>
  </r>
  <r>
    <s v="VTA03890"/>
    <x v="105"/>
    <n v="16"/>
    <x v="0"/>
    <x v="0"/>
    <x v="3"/>
    <x v="3"/>
    <x v="786"/>
    <s v="Córdoba Shopping"/>
    <x v="3"/>
    <x v="12"/>
    <x v="4"/>
    <s v="Grande"/>
    <x v="3"/>
    <x v="3"/>
    <n v="1738.06"/>
    <x v="0"/>
    <n v="8690.2999999999993"/>
    <s v="Delivery"/>
    <x v="1"/>
    <x v="2"/>
    <s v="Tarjeta"/>
    <x v="1"/>
    <x v="0"/>
    <n v="0"/>
    <x v="0"/>
    <s v="2x1"/>
    <x v="5"/>
    <x v="1"/>
    <x v="2"/>
    <n v="11.4"/>
    <x v="1"/>
    <n v="43"/>
    <n v="38"/>
  </r>
  <r>
    <s v="VTA03900"/>
    <x v="105"/>
    <n v="16"/>
    <x v="0"/>
    <x v="0"/>
    <x v="3"/>
    <x v="3"/>
    <x v="538"/>
    <s v="Calle San Lorenzo 47"/>
    <x v="1"/>
    <x v="8"/>
    <x v="0"/>
    <s v=""/>
    <x v="0"/>
    <x v="3"/>
    <n v="1239.45"/>
    <x v="0"/>
    <n v="6197.25"/>
    <s v="Take Away"/>
    <x v="1"/>
    <x v="1"/>
    <s v="Efectivo"/>
    <x v="0"/>
    <x v="1"/>
    <n v="0"/>
    <x v="2"/>
    <s v="Ninguna"/>
    <x v="2"/>
    <x v="2"/>
    <x v="3"/>
    <n v="2.4"/>
    <x v="4"/>
    <n v="27"/>
    <n v="22"/>
  </r>
  <r>
    <s v="VTA04059"/>
    <x v="105"/>
    <n v="16"/>
    <x v="0"/>
    <x v="0"/>
    <x v="3"/>
    <x v="3"/>
    <x v="107"/>
    <s v="Calle San Lorenzo 47"/>
    <x v="1"/>
    <x v="26"/>
    <x v="9"/>
    <s v="Tall"/>
    <x v="1"/>
    <x v="4"/>
    <n v="1697.9"/>
    <x v="0"/>
    <n v="3395.8"/>
    <s v="En tienda"/>
    <x v="0"/>
    <x v="0"/>
    <s v="Tarjeta"/>
    <x v="1"/>
    <x v="1"/>
    <n v="0"/>
    <x v="3"/>
    <s v="Combo"/>
    <x v="4"/>
    <x v="0"/>
    <x v="2"/>
    <n v="10.9"/>
    <x v="4"/>
    <n v="34"/>
    <n v="32"/>
  </r>
  <r>
    <s v="VTA04139"/>
    <x v="105"/>
    <n v="16"/>
    <x v="0"/>
    <x v="0"/>
    <x v="3"/>
    <x v="3"/>
    <x v="94"/>
    <s v="Córdoba Shopping"/>
    <x v="3"/>
    <x v="0"/>
    <x v="0"/>
    <s v=""/>
    <x v="0"/>
    <x v="0"/>
    <n v="1499.53"/>
    <x v="0"/>
    <n v="4498.59"/>
    <s v="Delivery"/>
    <x v="0"/>
    <x v="2"/>
    <s v="Efectivo"/>
    <x v="0"/>
    <x v="1"/>
    <n v="0"/>
    <x v="0"/>
    <s v="2x1"/>
    <x v="1"/>
    <x v="0"/>
    <x v="3"/>
    <n v="3.1"/>
    <x v="4"/>
    <n v="13"/>
    <n v="10"/>
  </r>
  <r>
    <s v="VTA04238"/>
    <x v="105"/>
    <n v="16"/>
    <x v="0"/>
    <x v="0"/>
    <x v="3"/>
    <x v="3"/>
    <x v="423"/>
    <s v="San Lorenzo 25, Nueva Córdoba"/>
    <x v="0"/>
    <x v="6"/>
    <x v="5"/>
    <s v=""/>
    <x v="0"/>
    <x v="4"/>
    <n v="2156.84"/>
    <x v="2"/>
    <n v="4313.68"/>
    <s v="En tienda"/>
    <x v="0"/>
    <x v="0"/>
    <s v="Efectivo"/>
    <x v="0"/>
    <x v="1"/>
    <n v="0"/>
    <x v="0"/>
    <s v="2x1"/>
    <x v="0"/>
    <x v="2"/>
    <x v="0"/>
    <n v="13.7"/>
    <x v="0"/>
    <n v="11"/>
    <n v="9"/>
  </r>
  <r>
    <s v="VTA04287"/>
    <x v="105"/>
    <n v="16"/>
    <x v="0"/>
    <x v="0"/>
    <x v="3"/>
    <x v="3"/>
    <x v="651"/>
    <s v="Córdoba Shopping"/>
    <x v="3"/>
    <x v="22"/>
    <x v="9"/>
    <s v="Pequeño"/>
    <x v="2"/>
    <x v="4"/>
    <n v="1344.27"/>
    <x v="0"/>
    <n v="2688.54"/>
    <s v="En tienda"/>
    <x v="0"/>
    <x v="0"/>
    <s v="Tarjeta"/>
    <x v="1"/>
    <x v="1"/>
    <n v="0"/>
    <x v="1"/>
    <s v="Happy Hour"/>
    <x v="1"/>
    <x v="0"/>
    <x v="1"/>
    <n v="8.8000000000000007"/>
    <x v="2"/>
    <n v="10"/>
    <n v="8"/>
  </r>
  <r>
    <s v="VTA04293"/>
    <x v="105"/>
    <n v="16"/>
    <x v="0"/>
    <x v="0"/>
    <x v="3"/>
    <x v="3"/>
    <x v="81"/>
    <s v="San Lorenzo 25, Nueva Córdoba"/>
    <x v="0"/>
    <x v="31"/>
    <x v="9"/>
    <s v="Pequeño"/>
    <x v="2"/>
    <x v="3"/>
    <n v="1564.84"/>
    <x v="0"/>
    <n v="7824.2"/>
    <s v="Delivery"/>
    <x v="1"/>
    <x v="2"/>
    <s v="App"/>
    <x v="2"/>
    <x v="0"/>
    <n v="10"/>
    <x v="1"/>
    <s v="Happy Hour"/>
    <x v="4"/>
    <x v="1"/>
    <x v="3"/>
    <n v="2.8"/>
    <x v="0"/>
    <n v="25"/>
    <n v="20"/>
  </r>
  <r>
    <s v="VTA04296"/>
    <x v="105"/>
    <n v="16"/>
    <x v="0"/>
    <x v="0"/>
    <x v="3"/>
    <x v="3"/>
    <x v="364"/>
    <s v="Calle San Lorenzo 47"/>
    <x v="1"/>
    <x v="34"/>
    <x v="4"/>
    <s v="Grande"/>
    <x v="3"/>
    <x v="2"/>
    <n v="1533.98"/>
    <x v="0"/>
    <n v="1533.98"/>
    <s v="En tienda"/>
    <x v="0"/>
    <x v="0"/>
    <s v="Efectivo"/>
    <x v="0"/>
    <x v="1"/>
    <n v="0"/>
    <x v="1"/>
    <s v="Happy Hour"/>
    <x v="3"/>
    <x v="1"/>
    <x v="1"/>
    <n v="6.5"/>
    <x v="3"/>
    <n v="46"/>
    <n v="45"/>
  </r>
  <r>
    <s v="VTA04354"/>
    <x v="105"/>
    <n v="16"/>
    <x v="0"/>
    <x v="0"/>
    <x v="3"/>
    <x v="3"/>
    <x v="313"/>
    <s v="San Lorenzo 25, Nueva Córdoba"/>
    <x v="0"/>
    <x v="25"/>
    <x v="2"/>
    <s v=""/>
    <x v="0"/>
    <x v="3"/>
    <n v="1383.56"/>
    <x v="0"/>
    <n v="6917.8"/>
    <s v="Delivery"/>
    <x v="1"/>
    <x v="2"/>
    <s v="Tarjeta"/>
    <x v="1"/>
    <x v="1"/>
    <n v="0"/>
    <x v="0"/>
    <s v="2x1"/>
    <x v="4"/>
    <x v="0"/>
    <x v="0"/>
    <n v="14.4"/>
    <x v="4"/>
    <n v="35"/>
    <n v="30"/>
  </r>
  <r>
    <s v="VTA04584"/>
    <x v="105"/>
    <n v="16"/>
    <x v="0"/>
    <x v="0"/>
    <x v="3"/>
    <x v="3"/>
    <x v="502"/>
    <s v="San Lorenzo 25, Nueva Córdoba"/>
    <x v="0"/>
    <x v="8"/>
    <x v="0"/>
    <s v=""/>
    <x v="0"/>
    <x v="4"/>
    <n v="1180.6400000000001"/>
    <x v="0"/>
    <n v="2361.2800000000002"/>
    <s v="En tienda"/>
    <x v="0"/>
    <x v="0"/>
    <s v="Tarjeta"/>
    <x v="1"/>
    <x v="1"/>
    <n v="0"/>
    <x v="1"/>
    <s v="Happy Hour"/>
    <x v="2"/>
    <x v="0"/>
    <x v="0"/>
    <n v="14"/>
    <x v="2"/>
    <n v="47"/>
    <n v="45"/>
  </r>
  <r>
    <s v="VTA04659"/>
    <x v="105"/>
    <n v="16"/>
    <x v="0"/>
    <x v="0"/>
    <x v="3"/>
    <x v="3"/>
    <x v="350"/>
    <s v="Córdoba Shopping"/>
    <x v="3"/>
    <x v="3"/>
    <x v="3"/>
    <s v=""/>
    <x v="0"/>
    <x v="1"/>
    <n v="1539.91"/>
    <x v="0"/>
    <n v="6159.64"/>
    <s v="En tienda"/>
    <x v="1"/>
    <x v="0"/>
    <s v="Efectivo"/>
    <x v="0"/>
    <x v="0"/>
    <n v="10"/>
    <x v="1"/>
    <s v="Happy Hour"/>
    <x v="2"/>
    <x v="2"/>
    <x v="1"/>
    <n v="8.1999999999999993"/>
    <x v="0"/>
    <n v="22"/>
    <n v="18"/>
  </r>
  <r>
    <s v="VTA04743"/>
    <x v="105"/>
    <n v="16"/>
    <x v="0"/>
    <x v="0"/>
    <x v="3"/>
    <x v="3"/>
    <x v="168"/>
    <s v="San Lorenzo 25, Nueva Córdoba"/>
    <x v="0"/>
    <x v="7"/>
    <x v="6"/>
    <s v=""/>
    <x v="0"/>
    <x v="1"/>
    <n v="3139.89"/>
    <x v="3"/>
    <n v="12559.56"/>
    <s v="Delivery"/>
    <x v="2"/>
    <x v="2"/>
    <s v="Tarjeta"/>
    <x v="1"/>
    <x v="1"/>
    <n v="0"/>
    <x v="1"/>
    <s v="Happy Hour"/>
    <x v="3"/>
    <x v="2"/>
    <x v="3"/>
    <n v="4.7"/>
    <x v="0"/>
    <n v="14"/>
    <n v="10"/>
  </r>
  <r>
    <s v="VTA04861"/>
    <x v="105"/>
    <n v="16"/>
    <x v="0"/>
    <x v="0"/>
    <x v="3"/>
    <x v="3"/>
    <x v="51"/>
    <s v="San Lorenzo 25, Nueva Córdoba"/>
    <x v="0"/>
    <x v="3"/>
    <x v="3"/>
    <s v=""/>
    <x v="0"/>
    <x v="1"/>
    <n v="1409.36"/>
    <x v="0"/>
    <n v="5637.44"/>
    <s v="En tienda"/>
    <x v="1"/>
    <x v="0"/>
    <s v="App"/>
    <x v="2"/>
    <x v="0"/>
    <n v="15"/>
    <x v="2"/>
    <s v="Ninguna"/>
    <x v="4"/>
    <x v="2"/>
    <x v="0"/>
    <n v="14.8"/>
    <x v="1"/>
    <n v="15"/>
    <n v="11"/>
  </r>
  <r>
    <s v="VTA04921"/>
    <x v="105"/>
    <n v="16"/>
    <x v="0"/>
    <x v="0"/>
    <x v="3"/>
    <x v="3"/>
    <x v="619"/>
    <s v="Córdoba Shopping"/>
    <x v="3"/>
    <x v="7"/>
    <x v="6"/>
    <s v=""/>
    <x v="0"/>
    <x v="4"/>
    <n v="2861.48"/>
    <x v="2"/>
    <n v="5722.96"/>
    <s v="Take Away"/>
    <x v="1"/>
    <x v="1"/>
    <s v="Efectivo"/>
    <x v="0"/>
    <x v="1"/>
    <n v="0"/>
    <x v="3"/>
    <s v="Combo"/>
    <x v="5"/>
    <x v="1"/>
    <x v="0"/>
    <n v="13.2"/>
    <x v="3"/>
    <n v="39"/>
    <n v="37"/>
  </r>
  <r>
    <s v="VTA00167"/>
    <x v="106"/>
    <n v="17"/>
    <x v="1"/>
    <x v="1"/>
    <x v="3"/>
    <x v="3"/>
    <x v="592"/>
    <s v="Córdoba Shopping"/>
    <x v="3"/>
    <x v="4"/>
    <x v="2"/>
    <s v=""/>
    <x v="0"/>
    <x v="2"/>
    <n v="1253.6500000000001"/>
    <x v="0"/>
    <n v="1253.6500000000001"/>
    <s v="En tienda"/>
    <x v="0"/>
    <x v="0"/>
    <s v="Tarjeta"/>
    <x v="1"/>
    <x v="0"/>
    <n v="15"/>
    <x v="1"/>
    <s v="Happy Hour"/>
    <x v="2"/>
    <x v="0"/>
    <x v="2"/>
    <n v="12.9"/>
    <x v="0"/>
    <n v="21"/>
    <n v="20"/>
  </r>
  <r>
    <s v="VTA00271"/>
    <x v="106"/>
    <n v="17"/>
    <x v="1"/>
    <x v="1"/>
    <x v="3"/>
    <x v="3"/>
    <x v="209"/>
    <s v="San Lorenzo 25, Nueva Córdoba"/>
    <x v="0"/>
    <x v="8"/>
    <x v="0"/>
    <s v=""/>
    <x v="0"/>
    <x v="4"/>
    <n v="1176.46"/>
    <x v="0"/>
    <n v="2352.92"/>
    <s v="Delivery"/>
    <x v="0"/>
    <x v="2"/>
    <s v="Efectivo"/>
    <x v="0"/>
    <x v="1"/>
    <n v="0"/>
    <x v="2"/>
    <s v="Ninguna"/>
    <x v="4"/>
    <x v="1"/>
    <x v="3"/>
    <n v="2.2999999999999998"/>
    <x v="2"/>
    <n v="36"/>
    <n v="34"/>
  </r>
  <r>
    <s v="VTA00486"/>
    <x v="106"/>
    <n v="17"/>
    <x v="1"/>
    <x v="1"/>
    <x v="3"/>
    <x v="3"/>
    <x v="98"/>
    <s v="Calle San Lorenzo 47"/>
    <x v="1"/>
    <x v="16"/>
    <x v="4"/>
    <s v="Tall"/>
    <x v="1"/>
    <x v="3"/>
    <n v="1485.27"/>
    <x v="0"/>
    <n v="7426.35"/>
    <s v="Take Away"/>
    <x v="1"/>
    <x v="1"/>
    <s v="App"/>
    <x v="2"/>
    <x v="1"/>
    <n v="0"/>
    <x v="2"/>
    <s v="Ninguna"/>
    <x v="3"/>
    <x v="2"/>
    <x v="2"/>
    <n v="12"/>
    <x v="1"/>
    <n v="19"/>
    <n v="14"/>
  </r>
  <r>
    <s v="VTA00507"/>
    <x v="106"/>
    <n v="17"/>
    <x v="1"/>
    <x v="1"/>
    <x v="3"/>
    <x v="3"/>
    <x v="701"/>
    <s v="Avenida Colón 608"/>
    <x v="2"/>
    <x v="18"/>
    <x v="9"/>
    <s v="Tall"/>
    <x v="1"/>
    <x v="3"/>
    <n v="1567.43"/>
    <x v="0"/>
    <n v="7837.15"/>
    <s v="Delivery"/>
    <x v="1"/>
    <x v="2"/>
    <s v="App"/>
    <x v="2"/>
    <x v="1"/>
    <n v="0"/>
    <x v="1"/>
    <s v="Happy Hour"/>
    <x v="0"/>
    <x v="2"/>
    <x v="0"/>
    <n v="14.8"/>
    <x v="3"/>
    <n v="19"/>
    <n v="14"/>
  </r>
  <r>
    <s v="VTA00614"/>
    <x v="106"/>
    <n v="17"/>
    <x v="1"/>
    <x v="1"/>
    <x v="3"/>
    <x v="3"/>
    <x v="447"/>
    <s v="San Lorenzo 25, Nueva Córdoba"/>
    <x v="0"/>
    <x v="6"/>
    <x v="5"/>
    <s v=""/>
    <x v="0"/>
    <x v="3"/>
    <n v="1753.57"/>
    <x v="0"/>
    <n v="8767.85"/>
    <s v="Delivery"/>
    <x v="1"/>
    <x v="2"/>
    <s v="App"/>
    <x v="2"/>
    <x v="1"/>
    <n v="0"/>
    <x v="3"/>
    <s v="Combo"/>
    <x v="5"/>
    <x v="1"/>
    <x v="3"/>
    <n v="3.1"/>
    <x v="2"/>
    <n v="22"/>
    <n v="17"/>
  </r>
  <r>
    <s v="VTA00792"/>
    <x v="106"/>
    <n v="17"/>
    <x v="1"/>
    <x v="1"/>
    <x v="3"/>
    <x v="3"/>
    <x v="471"/>
    <s v="Córdoba Shopping"/>
    <x v="3"/>
    <x v="6"/>
    <x v="5"/>
    <s v=""/>
    <x v="0"/>
    <x v="2"/>
    <n v="1898.97"/>
    <x v="0"/>
    <n v="1898.97"/>
    <s v="Delivery"/>
    <x v="0"/>
    <x v="2"/>
    <s v="Tarjeta"/>
    <x v="1"/>
    <x v="0"/>
    <n v="15"/>
    <x v="3"/>
    <s v="Combo"/>
    <x v="3"/>
    <x v="0"/>
    <x v="3"/>
    <n v="3.4"/>
    <x v="1"/>
    <n v="28"/>
    <n v="27"/>
  </r>
  <r>
    <s v="VTA00809"/>
    <x v="106"/>
    <n v="17"/>
    <x v="1"/>
    <x v="1"/>
    <x v="3"/>
    <x v="3"/>
    <x v="62"/>
    <s v="San Lorenzo 25, Nueva Córdoba"/>
    <x v="0"/>
    <x v="9"/>
    <x v="7"/>
    <s v=""/>
    <x v="0"/>
    <x v="4"/>
    <n v="2912.53"/>
    <x v="2"/>
    <n v="5825.06"/>
    <s v="En tienda"/>
    <x v="1"/>
    <x v="0"/>
    <s v="Tarjeta"/>
    <x v="1"/>
    <x v="0"/>
    <n v="10"/>
    <x v="0"/>
    <s v="2x1"/>
    <x v="3"/>
    <x v="1"/>
    <x v="2"/>
    <n v="11.2"/>
    <x v="2"/>
    <n v="27"/>
    <n v="25"/>
  </r>
  <r>
    <s v="VTA00968"/>
    <x v="106"/>
    <n v="17"/>
    <x v="1"/>
    <x v="1"/>
    <x v="3"/>
    <x v="3"/>
    <x v="433"/>
    <s v="Córdoba Shopping"/>
    <x v="3"/>
    <x v="15"/>
    <x v="10"/>
    <s v=""/>
    <x v="0"/>
    <x v="2"/>
    <n v="1442.16"/>
    <x v="0"/>
    <n v="1442.16"/>
    <s v="Take Away"/>
    <x v="0"/>
    <x v="1"/>
    <s v="Tarjeta"/>
    <x v="1"/>
    <x v="1"/>
    <n v="0"/>
    <x v="3"/>
    <s v="Combo"/>
    <x v="4"/>
    <x v="2"/>
    <x v="0"/>
    <n v="13.6"/>
    <x v="0"/>
    <n v="40"/>
    <n v="39"/>
  </r>
  <r>
    <s v="VTA00970"/>
    <x v="106"/>
    <n v="17"/>
    <x v="1"/>
    <x v="1"/>
    <x v="3"/>
    <x v="3"/>
    <x v="644"/>
    <s v="Córdoba Shopping"/>
    <x v="3"/>
    <x v="10"/>
    <x v="8"/>
    <s v="Venti"/>
    <x v="4"/>
    <x v="4"/>
    <n v="1669.4"/>
    <x v="0"/>
    <n v="3338.8"/>
    <s v="Delivery"/>
    <x v="0"/>
    <x v="2"/>
    <s v="Efectivo"/>
    <x v="0"/>
    <x v="0"/>
    <n v="15"/>
    <x v="0"/>
    <s v="2x1"/>
    <x v="4"/>
    <x v="2"/>
    <x v="0"/>
    <n v="13.4"/>
    <x v="0"/>
    <n v="49"/>
    <n v="47"/>
  </r>
  <r>
    <s v="VTA00999"/>
    <x v="106"/>
    <n v="17"/>
    <x v="1"/>
    <x v="1"/>
    <x v="3"/>
    <x v="3"/>
    <x v="518"/>
    <s v="Avenida Colón 608"/>
    <x v="2"/>
    <x v="9"/>
    <x v="7"/>
    <s v=""/>
    <x v="0"/>
    <x v="2"/>
    <n v="2986.93"/>
    <x v="2"/>
    <n v="2986.93"/>
    <s v="En tienda"/>
    <x v="0"/>
    <x v="0"/>
    <s v="Efectivo"/>
    <x v="0"/>
    <x v="0"/>
    <n v="15"/>
    <x v="2"/>
    <s v="Ninguna"/>
    <x v="3"/>
    <x v="0"/>
    <x v="0"/>
    <n v="14.9"/>
    <x v="2"/>
    <n v="12"/>
    <n v="11"/>
  </r>
  <r>
    <s v="VTA01177"/>
    <x v="106"/>
    <n v="17"/>
    <x v="1"/>
    <x v="1"/>
    <x v="3"/>
    <x v="3"/>
    <x v="308"/>
    <s v="Córdoba Shopping"/>
    <x v="3"/>
    <x v="25"/>
    <x v="2"/>
    <s v=""/>
    <x v="0"/>
    <x v="4"/>
    <n v="905.53"/>
    <x v="1"/>
    <n v="1811.06"/>
    <s v="En tienda"/>
    <x v="0"/>
    <x v="0"/>
    <s v="App"/>
    <x v="2"/>
    <x v="0"/>
    <n v="0"/>
    <x v="0"/>
    <s v="2x1"/>
    <x v="1"/>
    <x v="1"/>
    <x v="1"/>
    <n v="8.4"/>
    <x v="1"/>
    <n v="25"/>
    <n v="23"/>
  </r>
  <r>
    <s v="VTA01198"/>
    <x v="106"/>
    <n v="17"/>
    <x v="1"/>
    <x v="1"/>
    <x v="3"/>
    <x v="3"/>
    <x v="575"/>
    <s v="San Lorenzo 25, Nueva Córdoba"/>
    <x v="0"/>
    <x v="19"/>
    <x v="7"/>
    <s v=""/>
    <x v="0"/>
    <x v="1"/>
    <n v="2893.08"/>
    <x v="2"/>
    <n v="11572.32"/>
    <s v="Delivery"/>
    <x v="2"/>
    <x v="2"/>
    <s v="App"/>
    <x v="2"/>
    <x v="1"/>
    <n v="0"/>
    <x v="3"/>
    <s v="Combo"/>
    <x v="3"/>
    <x v="2"/>
    <x v="2"/>
    <n v="10.6"/>
    <x v="4"/>
    <n v="39"/>
    <n v="35"/>
  </r>
  <r>
    <s v="VTA01237"/>
    <x v="106"/>
    <n v="17"/>
    <x v="1"/>
    <x v="1"/>
    <x v="3"/>
    <x v="3"/>
    <x v="364"/>
    <s v="Calle San Lorenzo 47"/>
    <x v="1"/>
    <x v="3"/>
    <x v="3"/>
    <s v=""/>
    <x v="0"/>
    <x v="0"/>
    <n v="1338.51"/>
    <x v="0"/>
    <n v="4015.53"/>
    <s v="Take Away"/>
    <x v="0"/>
    <x v="1"/>
    <s v="Efectivo"/>
    <x v="0"/>
    <x v="0"/>
    <n v="15"/>
    <x v="2"/>
    <s v="Ninguna"/>
    <x v="1"/>
    <x v="1"/>
    <x v="2"/>
    <n v="10.1"/>
    <x v="4"/>
    <n v="22"/>
    <n v="19"/>
  </r>
  <r>
    <s v="VTA01410"/>
    <x v="106"/>
    <n v="17"/>
    <x v="1"/>
    <x v="1"/>
    <x v="3"/>
    <x v="3"/>
    <x v="567"/>
    <s v="Avenida Colón 608"/>
    <x v="2"/>
    <x v="4"/>
    <x v="2"/>
    <s v=""/>
    <x v="0"/>
    <x v="3"/>
    <n v="1367.71"/>
    <x v="0"/>
    <n v="6838.55"/>
    <s v="Delivery"/>
    <x v="1"/>
    <x v="2"/>
    <s v="Tarjeta"/>
    <x v="1"/>
    <x v="1"/>
    <n v="0"/>
    <x v="0"/>
    <s v="2x1"/>
    <x v="5"/>
    <x v="2"/>
    <x v="3"/>
    <n v="3.6"/>
    <x v="2"/>
    <n v="19"/>
    <n v="14"/>
  </r>
  <r>
    <s v="VTA01464"/>
    <x v="106"/>
    <n v="17"/>
    <x v="1"/>
    <x v="1"/>
    <x v="3"/>
    <x v="3"/>
    <x v="349"/>
    <s v="Córdoba Shopping"/>
    <x v="3"/>
    <x v="20"/>
    <x v="2"/>
    <s v=""/>
    <x v="0"/>
    <x v="0"/>
    <n v="1303.71"/>
    <x v="0"/>
    <n v="3911.13"/>
    <s v="Delivery"/>
    <x v="0"/>
    <x v="2"/>
    <s v="Efectivo"/>
    <x v="0"/>
    <x v="1"/>
    <n v="0"/>
    <x v="2"/>
    <s v="Ninguna"/>
    <x v="5"/>
    <x v="0"/>
    <x v="1"/>
    <n v="9.6"/>
    <x v="2"/>
    <n v="44"/>
    <n v="41"/>
  </r>
  <r>
    <s v="VTA01539"/>
    <x v="106"/>
    <n v="17"/>
    <x v="1"/>
    <x v="1"/>
    <x v="3"/>
    <x v="3"/>
    <x v="263"/>
    <s v="Córdoba Shopping"/>
    <x v="3"/>
    <x v="19"/>
    <x v="7"/>
    <s v=""/>
    <x v="0"/>
    <x v="3"/>
    <n v="2182.02"/>
    <x v="2"/>
    <n v="10910.1"/>
    <s v="Delivery"/>
    <x v="2"/>
    <x v="2"/>
    <s v="App"/>
    <x v="2"/>
    <x v="0"/>
    <n v="10"/>
    <x v="0"/>
    <s v="2x1"/>
    <x v="0"/>
    <x v="2"/>
    <x v="1"/>
    <n v="7.6"/>
    <x v="1"/>
    <n v="44"/>
    <n v="39"/>
  </r>
  <r>
    <s v="VTA01582"/>
    <x v="106"/>
    <n v="17"/>
    <x v="1"/>
    <x v="1"/>
    <x v="3"/>
    <x v="3"/>
    <x v="462"/>
    <s v="Calle San Lorenzo 47"/>
    <x v="1"/>
    <x v="9"/>
    <x v="7"/>
    <s v=""/>
    <x v="0"/>
    <x v="1"/>
    <n v="2641.57"/>
    <x v="2"/>
    <n v="10566.28"/>
    <s v="Take Away"/>
    <x v="2"/>
    <x v="1"/>
    <s v="App"/>
    <x v="2"/>
    <x v="0"/>
    <n v="15"/>
    <x v="1"/>
    <s v="Happy Hour"/>
    <x v="4"/>
    <x v="1"/>
    <x v="1"/>
    <n v="6.6"/>
    <x v="3"/>
    <n v="13"/>
    <n v="9"/>
  </r>
  <r>
    <s v="VTA01791"/>
    <x v="106"/>
    <n v="17"/>
    <x v="1"/>
    <x v="1"/>
    <x v="3"/>
    <x v="3"/>
    <x v="579"/>
    <s v="San Lorenzo 25, Nueva Córdoba"/>
    <x v="0"/>
    <x v="23"/>
    <x v="10"/>
    <s v=""/>
    <x v="0"/>
    <x v="2"/>
    <n v="1797.4"/>
    <x v="0"/>
    <n v="1797.4"/>
    <s v="En tienda"/>
    <x v="0"/>
    <x v="0"/>
    <s v="App"/>
    <x v="2"/>
    <x v="0"/>
    <n v="10"/>
    <x v="1"/>
    <s v="Happy Hour"/>
    <x v="4"/>
    <x v="0"/>
    <x v="1"/>
    <n v="6.6"/>
    <x v="3"/>
    <n v="20"/>
    <n v="19"/>
  </r>
  <r>
    <s v="VTA01846"/>
    <x v="106"/>
    <n v="17"/>
    <x v="1"/>
    <x v="1"/>
    <x v="3"/>
    <x v="3"/>
    <x v="189"/>
    <s v="Córdoba Shopping"/>
    <x v="3"/>
    <x v="7"/>
    <x v="6"/>
    <s v=""/>
    <x v="0"/>
    <x v="2"/>
    <n v="3484.95"/>
    <x v="3"/>
    <n v="3484.95"/>
    <s v="En tienda"/>
    <x v="0"/>
    <x v="0"/>
    <s v="Tarjeta"/>
    <x v="1"/>
    <x v="0"/>
    <n v="15"/>
    <x v="2"/>
    <s v="Ninguna"/>
    <x v="5"/>
    <x v="0"/>
    <x v="0"/>
    <n v="14.2"/>
    <x v="1"/>
    <n v="26"/>
    <n v="25"/>
  </r>
  <r>
    <s v="VTA01873"/>
    <x v="106"/>
    <n v="17"/>
    <x v="1"/>
    <x v="1"/>
    <x v="3"/>
    <x v="3"/>
    <x v="488"/>
    <s v="Avenida Colón 608"/>
    <x v="2"/>
    <x v="7"/>
    <x v="6"/>
    <s v=""/>
    <x v="0"/>
    <x v="4"/>
    <n v="3129.6"/>
    <x v="3"/>
    <n v="6259.2"/>
    <s v="Take Away"/>
    <x v="1"/>
    <x v="1"/>
    <s v="Tarjeta"/>
    <x v="1"/>
    <x v="0"/>
    <n v="10"/>
    <x v="2"/>
    <s v="Ninguna"/>
    <x v="5"/>
    <x v="2"/>
    <x v="1"/>
    <n v="8.9"/>
    <x v="1"/>
    <n v="45"/>
    <n v="43"/>
  </r>
  <r>
    <s v="VTA01929"/>
    <x v="106"/>
    <n v="17"/>
    <x v="1"/>
    <x v="1"/>
    <x v="3"/>
    <x v="3"/>
    <x v="580"/>
    <s v="San Lorenzo 25, Nueva Córdoba"/>
    <x v="0"/>
    <x v="19"/>
    <x v="7"/>
    <s v=""/>
    <x v="0"/>
    <x v="3"/>
    <n v="2341.1"/>
    <x v="2"/>
    <n v="11705.5"/>
    <s v="En tienda"/>
    <x v="2"/>
    <x v="0"/>
    <s v="Tarjeta"/>
    <x v="1"/>
    <x v="1"/>
    <n v="0"/>
    <x v="0"/>
    <s v="2x1"/>
    <x v="0"/>
    <x v="2"/>
    <x v="2"/>
    <n v="10.5"/>
    <x v="2"/>
    <n v="28"/>
    <n v="23"/>
  </r>
  <r>
    <s v="VTA02004"/>
    <x v="106"/>
    <n v="17"/>
    <x v="1"/>
    <x v="1"/>
    <x v="3"/>
    <x v="3"/>
    <x v="331"/>
    <s v="Calle San Lorenzo 47"/>
    <x v="1"/>
    <x v="15"/>
    <x v="10"/>
    <s v=""/>
    <x v="0"/>
    <x v="3"/>
    <n v="1963.52"/>
    <x v="0"/>
    <n v="9817.6"/>
    <s v="En tienda"/>
    <x v="1"/>
    <x v="0"/>
    <s v="Tarjeta"/>
    <x v="1"/>
    <x v="1"/>
    <n v="0"/>
    <x v="2"/>
    <s v="Ninguna"/>
    <x v="5"/>
    <x v="0"/>
    <x v="3"/>
    <n v="3.4"/>
    <x v="2"/>
    <n v="38"/>
    <n v="33"/>
  </r>
  <r>
    <s v="VTA02071"/>
    <x v="106"/>
    <n v="17"/>
    <x v="1"/>
    <x v="1"/>
    <x v="3"/>
    <x v="3"/>
    <x v="271"/>
    <s v="Calle San Lorenzo 47"/>
    <x v="1"/>
    <x v="19"/>
    <x v="7"/>
    <s v=""/>
    <x v="0"/>
    <x v="2"/>
    <n v="2730.32"/>
    <x v="2"/>
    <n v="2730.32"/>
    <s v="Delivery"/>
    <x v="0"/>
    <x v="2"/>
    <s v="App"/>
    <x v="2"/>
    <x v="0"/>
    <n v="0"/>
    <x v="0"/>
    <s v="2x1"/>
    <x v="2"/>
    <x v="1"/>
    <x v="0"/>
    <n v="14.8"/>
    <x v="3"/>
    <n v="34"/>
    <n v="33"/>
  </r>
  <r>
    <s v="VTA02127"/>
    <x v="106"/>
    <n v="17"/>
    <x v="1"/>
    <x v="1"/>
    <x v="3"/>
    <x v="3"/>
    <x v="96"/>
    <s v="San Lorenzo 25, Nueva Córdoba"/>
    <x v="0"/>
    <x v="6"/>
    <x v="5"/>
    <s v=""/>
    <x v="0"/>
    <x v="0"/>
    <n v="1739.38"/>
    <x v="0"/>
    <n v="5218.1400000000003"/>
    <s v="Take Away"/>
    <x v="1"/>
    <x v="1"/>
    <s v="Tarjeta"/>
    <x v="1"/>
    <x v="0"/>
    <n v="0"/>
    <x v="1"/>
    <s v="Happy Hour"/>
    <x v="0"/>
    <x v="2"/>
    <x v="1"/>
    <n v="5.0999999999999996"/>
    <x v="2"/>
    <n v="40"/>
    <n v="37"/>
  </r>
  <r>
    <s v="VTA02131"/>
    <x v="106"/>
    <n v="17"/>
    <x v="1"/>
    <x v="1"/>
    <x v="3"/>
    <x v="3"/>
    <x v="30"/>
    <s v="Córdoba Shopping"/>
    <x v="3"/>
    <x v="1"/>
    <x v="1"/>
    <s v=""/>
    <x v="0"/>
    <x v="2"/>
    <n v="1080.1199999999999"/>
    <x v="0"/>
    <n v="1080.1199999999999"/>
    <s v="En tienda"/>
    <x v="0"/>
    <x v="0"/>
    <s v="Efectivo"/>
    <x v="0"/>
    <x v="0"/>
    <n v="15"/>
    <x v="3"/>
    <s v="Combo"/>
    <x v="1"/>
    <x v="0"/>
    <x v="1"/>
    <n v="6.5"/>
    <x v="1"/>
    <n v="32"/>
    <n v="31"/>
  </r>
  <r>
    <s v="VTA02436"/>
    <x v="106"/>
    <n v="17"/>
    <x v="1"/>
    <x v="1"/>
    <x v="3"/>
    <x v="3"/>
    <x v="542"/>
    <s v="Calle San Lorenzo 47"/>
    <x v="1"/>
    <x v="0"/>
    <x v="0"/>
    <s v=""/>
    <x v="0"/>
    <x v="3"/>
    <n v="1068.73"/>
    <x v="0"/>
    <n v="5343.65"/>
    <s v="En tienda"/>
    <x v="1"/>
    <x v="0"/>
    <s v="Efectivo"/>
    <x v="0"/>
    <x v="1"/>
    <n v="0"/>
    <x v="1"/>
    <s v="Happy Hour"/>
    <x v="0"/>
    <x v="0"/>
    <x v="0"/>
    <n v="14.9"/>
    <x v="0"/>
    <n v="26"/>
    <n v="21"/>
  </r>
  <r>
    <s v="VTA02508"/>
    <x v="106"/>
    <n v="17"/>
    <x v="1"/>
    <x v="1"/>
    <x v="3"/>
    <x v="3"/>
    <x v="265"/>
    <s v="San Lorenzo 25, Nueva Córdoba"/>
    <x v="0"/>
    <x v="28"/>
    <x v="2"/>
    <s v=""/>
    <x v="0"/>
    <x v="2"/>
    <n v="1412.49"/>
    <x v="0"/>
    <n v="1412.49"/>
    <s v="Take Away"/>
    <x v="0"/>
    <x v="1"/>
    <s v="Efectivo"/>
    <x v="0"/>
    <x v="0"/>
    <n v="15"/>
    <x v="0"/>
    <s v="2x1"/>
    <x v="0"/>
    <x v="1"/>
    <x v="1"/>
    <n v="9.8000000000000007"/>
    <x v="0"/>
    <n v="27"/>
    <n v="26"/>
  </r>
  <r>
    <s v="VTA02725"/>
    <x v="106"/>
    <n v="17"/>
    <x v="1"/>
    <x v="1"/>
    <x v="3"/>
    <x v="3"/>
    <x v="301"/>
    <s v="Calle San Lorenzo 47"/>
    <x v="1"/>
    <x v="12"/>
    <x v="4"/>
    <s v="Pequeño"/>
    <x v="2"/>
    <x v="3"/>
    <n v="1752.73"/>
    <x v="0"/>
    <n v="8763.65"/>
    <s v="Delivery"/>
    <x v="1"/>
    <x v="2"/>
    <s v="Tarjeta"/>
    <x v="1"/>
    <x v="1"/>
    <n v="0"/>
    <x v="1"/>
    <s v="Happy Hour"/>
    <x v="0"/>
    <x v="0"/>
    <x v="2"/>
    <n v="12.2"/>
    <x v="2"/>
    <n v="30"/>
    <n v="25"/>
  </r>
  <r>
    <s v="VTA02894"/>
    <x v="106"/>
    <n v="17"/>
    <x v="1"/>
    <x v="1"/>
    <x v="3"/>
    <x v="3"/>
    <x v="79"/>
    <s v="San Lorenzo 25, Nueva Córdoba"/>
    <x v="0"/>
    <x v="9"/>
    <x v="7"/>
    <s v=""/>
    <x v="0"/>
    <x v="3"/>
    <n v="2152.9299999999998"/>
    <x v="2"/>
    <n v="10764.65"/>
    <s v="En tienda"/>
    <x v="2"/>
    <x v="0"/>
    <s v="App"/>
    <x v="2"/>
    <x v="1"/>
    <n v="0"/>
    <x v="3"/>
    <s v="Combo"/>
    <x v="0"/>
    <x v="1"/>
    <x v="1"/>
    <n v="7"/>
    <x v="4"/>
    <n v="24"/>
    <n v="19"/>
  </r>
  <r>
    <s v="VTA02924"/>
    <x v="106"/>
    <n v="17"/>
    <x v="1"/>
    <x v="1"/>
    <x v="3"/>
    <x v="3"/>
    <x v="92"/>
    <s v="Avenida Colón 608"/>
    <x v="2"/>
    <x v="10"/>
    <x v="8"/>
    <s v="Tall"/>
    <x v="1"/>
    <x v="0"/>
    <n v="1595.73"/>
    <x v="0"/>
    <n v="4787.1899999999996"/>
    <s v="Delivery"/>
    <x v="0"/>
    <x v="2"/>
    <s v="Tarjeta"/>
    <x v="1"/>
    <x v="1"/>
    <n v="0"/>
    <x v="3"/>
    <s v="Combo"/>
    <x v="5"/>
    <x v="0"/>
    <x v="0"/>
    <n v="13.8"/>
    <x v="3"/>
    <n v="23"/>
    <n v="20"/>
  </r>
  <r>
    <s v="VTA02987"/>
    <x v="106"/>
    <n v="17"/>
    <x v="1"/>
    <x v="1"/>
    <x v="3"/>
    <x v="3"/>
    <x v="513"/>
    <s v="Avenida Colón 608"/>
    <x v="2"/>
    <x v="1"/>
    <x v="1"/>
    <s v=""/>
    <x v="0"/>
    <x v="4"/>
    <n v="992.62"/>
    <x v="1"/>
    <n v="1985.24"/>
    <s v="En tienda"/>
    <x v="0"/>
    <x v="0"/>
    <s v="App"/>
    <x v="2"/>
    <x v="0"/>
    <n v="10"/>
    <x v="3"/>
    <s v="Combo"/>
    <x v="3"/>
    <x v="1"/>
    <x v="1"/>
    <n v="8.1999999999999993"/>
    <x v="3"/>
    <n v="20"/>
    <n v="18"/>
  </r>
  <r>
    <s v="VTA03213"/>
    <x v="106"/>
    <n v="17"/>
    <x v="1"/>
    <x v="1"/>
    <x v="3"/>
    <x v="3"/>
    <x v="287"/>
    <s v="Córdoba Shopping"/>
    <x v="3"/>
    <x v="22"/>
    <x v="9"/>
    <s v="Tall"/>
    <x v="1"/>
    <x v="1"/>
    <n v="1502.64"/>
    <x v="0"/>
    <n v="6010.56"/>
    <s v="En tienda"/>
    <x v="1"/>
    <x v="0"/>
    <s v="Tarjeta"/>
    <x v="1"/>
    <x v="0"/>
    <n v="15"/>
    <x v="1"/>
    <s v="Happy Hour"/>
    <x v="3"/>
    <x v="0"/>
    <x v="0"/>
    <n v="14.8"/>
    <x v="3"/>
    <n v="44"/>
    <n v="40"/>
  </r>
  <r>
    <s v="VTA03247"/>
    <x v="106"/>
    <n v="17"/>
    <x v="1"/>
    <x v="1"/>
    <x v="3"/>
    <x v="3"/>
    <x v="149"/>
    <s v="San Lorenzo 25, Nueva Córdoba"/>
    <x v="0"/>
    <x v="8"/>
    <x v="0"/>
    <s v=""/>
    <x v="0"/>
    <x v="3"/>
    <n v="1291.26"/>
    <x v="0"/>
    <n v="6456.3"/>
    <s v="En tienda"/>
    <x v="1"/>
    <x v="0"/>
    <s v="Efectivo"/>
    <x v="0"/>
    <x v="1"/>
    <n v="0"/>
    <x v="2"/>
    <s v="Ninguna"/>
    <x v="0"/>
    <x v="0"/>
    <x v="3"/>
    <n v="4.5"/>
    <x v="3"/>
    <n v="41"/>
    <n v="36"/>
  </r>
  <r>
    <s v="VTA03295"/>
    <x v="106"/>
    <n v="17"/>
    <x v="1"/>
    <x v="1"/>
    <x v="3"/>
    <x v="3"/>
    <x v="376"/>
    <s v="Córdoba Shopping"/>
    <x v="3"/>
    <x v="16"/>
    <x v="4"/>
    <s v="Tall"/>
    <x v="1"/>
    <x v="4"/>
    <n v="1882.31"/>
    <x v="0"/>
    <n v="3764.62"/>
    <s v="Delivery"/>
    <x v="0"/>
    <x v="2"/>
    <s v="App"/>
    <x v="2"/>
    <x v="1"/>
    <n v="0"/>
    <x v="0"/>
    <s v="2x1"/>
    <x v="2"/>
    <x v="0"/>
    <x v="1"/>
    <n v="5.8"/>
    <x v="0"/>
    <n v="33"/>
    <n v="31"/>
  </r>
  <r>
    <s v="VTA03316"/>
    <x v="106"/>
    <n v="17"/>
    <x v="1"/>
    <x v="1"/>
    <x v="3"/>
    <x v="3"/>
    <x v="23"/>
    <s v="Córdoba Shopping"/>
    <x v="3"/>
    <x v="6"/>
    <x v="5"/>
    <s v=""/>
    <x v="0"/>
    <x v="1"/>
    <n v="1849.97"/>
    <x v="0"/>
    <n v="7399.88"/>
    <s v="En tienda"/>
    <x v="1"/>
    <x v="0"/>
    <s v="Efectivo"/>
    <x v="0"/>
    <x v="1"/>
    <n v="0"/>
    <x v="2"/>
    <s v="Ninguna"/>
    <x v="5"/>
    <x v="2"/>
    <x v="0"/>
    <n v="14.4"/>
    <x v="0"/>
    <n v="24"/>
    <n v="20"/>
  </r>
  <r>
    <s v="VTA03440"/>
    <x v="106"/>
    <n v="17"/>
    <x v="1"/>
    <x v="1"/>
    <x v="3"/>
    <x v="3"/>
    <x v="27"/>
    <s v="Calle San Lorenzo 47"/>
    <x v="1"/>
    <x v="7"/>
    <x v="6"/>
    <s v=""/>
    <x v="0"/>
    <x v="1"/>
    <n v="3430.25"/>
    <x v="3"/>
    <n v="13721"/>
    <s v="Delivery"/>
    <x v="2"/>
    <x v="2"/>
    <s v="App"/>
    <x v="2"/>
    <x v="0"/>
    <n v="0"/>
    <x v="0"/>
    <s v="2x1"/>
    <x v="0"/>
    <x v="2"/>
    <x v="1"/>
    <n v="9.8000000000000007"/>
    <x v="3"/>
    <n v="43"/>
    <n v="39"/>
  </r>
  <r>
    <s v="VTA03515"/>
    <x v="106"/>
    <n v="17"/>
    <x v="1"/>
    <x v="1"/>
    <x v="3"/>
    <x v="3"/>
    <x v="441"/>
    <s v="Córdoba Shopping"/>
    <x v="3"/>
    <x v="10"/>
    <x v="8"/>
    <s v="Venti"/>
    <x v="4"/>
    <x v="0"/>
    <n v="1711.75"/>
    <x v="0"/>
    <n v="5135.25"/>
    <s v="Take Away"/>
    <x v="1"/>
    <x v="1"/>
    <s v="App"/>
    <x v="2"/>
    <x v="1"/>
    <n v="0"/>
    <x v="3"/>
    <s v="Combo"/>
    <x v="5"/>
    <x v="2"/>
    <x v="1"/>
    <n v="5.3"/>
    <x v="4"/>
    <n v="20"/>
    <n v="17"/>
  </r>
  <r>
    <s v="VTA03648"/>
    <x v="106"/>
    <n v="17"/>
    <x v="1"/>
    <x v="1"/>
    <x v="3"/>
    <x v="3"/>
    <x v="303"/>
    <s v="Córdoba Shopping"/>
    <x v="3"/>
    <x v="4"/>
    <x v="2"/>
    <s v=""/>
    <x v="0"/>
    <x v="0"/>
    <n v="1133.0899999999999"/>
    <x v="0"/>
    <n v="3399.27"/>
    <s v="Take Away"/>
    <x v="0"/>
    <x v="1"/>
    <s v="Tarjeta"/>
    <x v="1"/>
    <x v="0"/>
    <n v="10"/>
    <x v="3"/>
    <s v="Combo"/>
    <x v="3"/>
    <x v="0"/>
    <x v="2"/>
    <n v="10.3"/>
    <x v="2"/>
    <n v="39"/>
    <n v="36"/>
  </r>
  <r>
    <s v="VTA03670"/>
    <x v="106"/>
    <n v="17"/>
    <x v="1"/>
    <x v="1"/>
    <x v="3"/>
    <x v="3"/>
    <x v="753"/>
    <s v="San Lorenzo 25, Nueva Córdoba"/>
    <x v="0"/>
    <x v="19"/>
    <x v="7"/>
    <s v=""/>
    <x v="0"/>
    <x v="1"/>
    <n v="2940.24"/>
    <x v="2"/>
    <n v="11760.96"/>
    <s v="Delivery"/>
    <x v="2"/>
    <x v="2"/>
    <s v="Tarjeta"/>
    <x v="1"/>
    <x v="1"/>
    <n v="0"/>
    <x v="1"/>
    <s v="Happy Hour"/>
    <x v="2"/>
    <x v="2"/>
    <x v="2"/>
    <n v="12.5"/>
    <x v="3"/>
    <n v="10"/>
    <n v="6"/>
  </r>
  <r>
    <s v="VTA03724"/>
    <x v="106"/>
    <n v="17"/>
    <x v="1"/>
    <x v="1"/>
    <x v="3"/>
    <x v="3"/>
    <x v="300"/>
    <s v="San Lorenzo 25, Nueva Córdoba"/>
    <x v="0"/>
    <x v="1"/>
    <x v="1"/>
    <s v=""/>
    <x v="0"/>
    <x v="1"/>
    <n v="854.01"/>
    <x v="1"/>
    <n v="3416.04"/>
    <s v="Delivery"/>
    <x v="0"/>
    <x v="2"/>
    <s v="Tarjeta"/>
    <x v="1"/>
    <x v="0"/>
    <n v="0"/>
    <x v="2"/>
    <s v="Ninguna"/>
    <x v="0"/>
    <x v="1"/>
    <x v="3"/>
    <n v="3.7"/>
    <x v="3"/>
    <n v="38"/>
    <n v="34"/>
  </r>
  <r>
    <s v="VTA03876"/>
    <x v="106"/>
    <n v="17"/>
    <x v="1"/>
    <x v="1"/>
    <x v="3"/>
    <x v="3"/>
    <x v="286"/>
    <s v="Calle San Lorenzo 47"/>
    <x v="1"/>
    <x v="21"/>
    <x v="1"/>
    <s v=""/>
    <x v="0"/>
    <x v="0"/>
    <n v="793.09"/>
    <x v="1"/>
    <n v="2379.27"/>
    <s v="En tienda"/>
    <x v="0"/>
    <x v="0"/>
    <s v="Tarjeta"/>
    <x v="1"/>
    <x v="1"/>
    <n v="0"/>
    <x v="2"/>
    <s v="Ninguna"/>
    <x v="0"/>
    <x v="2"/>
    <x v="3"/>
    <n v="4.5999999999999996"/>
    <x v="2"/>
    <n v="15"/>
    <n v="12"/>
  </r>
  <r>
    <s v="VTA03941"/>
    <x v="106"/>
    <n v="17"/>
    <x v="1"/>
    <x v="1"/>
    <x v="3"/>
    <x v="3"/>
    <x v="614"/>
    <s v="San Lorenzo 25, Nueva Córdoba"/>
    <x v="0"/>
    <x v="10"/>
    <x v="8"/>
    <s v="Tall"/>
    <x v="1"/>
    <x v="3"/>
    <n v="1979.75"/>
    <x v="0"/>
    <n v="9898.75"/>
    <s v="En tienda"/>
    <x v="1"/>
    <x v="0"/>
    <s v="Efectivo"/>
    <x v="0"/>
    <x v="1"/>
    <n v="0"/>
    <x v="3"/>
    <s v="Combo"/>
    <x v="5"/>
    <x v="1"/>
    <x v="3"/>
    <n v="3.5"/>
    <x v="3"/>
    <n v="18"/>
    <n v="13"/>
  </r>
  <r>
    <s v="VTA03965"/>
    <x v="106"/>
    <n v="17"/>
    <x v="1"/>
    <x v="1"/>
    <x v="3"/>
    <x v="3"/>
    <x v="762"/>
    <s v="Córdoba Shopping"/>
    <x v="3"/>
    <x v="29"/>
    <x v="9"/>
    <s v="Pequeño"/>
    <x v="2"/>
    <x v="0"/>
    <n v="1621.25"/>
    <x v="0"/>
    <n v="4863.75"/>
    <s v="Delivery"/>
    <x v="0"/>
    <x v="2"/>
    <s v="App"/>
    <x v="2"/>
    <x v="0"/>
    <n v="15"/>
    <x v="1"/>
    <s v="Happy Hour"/>
    <x v="1"/>
    <x v="0"/>
    <x v="3"/>
    <n v="4.4000000000000004"/>
    <x v="2"/>
    <n v="42"/>
    <n v="39"/>
  </r>
  <r>
    <s v="VTA04232"/>
    <x v="106"/>
    <n v="17"/>
    <x v="1"/>
    <x v="1"/>
    <x v="3"/>
    <x v="3"/>
    <x v="836"/>
    <s v="San Lorenzo 25, Nueva Córdoba"/>
    <x v="0"/>
    <x v="10"/>
    <x v="8"/>
    <s v="Tall"/>
    <x v="1"/>
    <x v="3"/>
    <n v="1627.28"/>
    <x v="0"/>
    <n v="8136.4"/>
    <s v="Delivery"/>
    <x v="1"/>
    <x v="2"/>
    <s v="Tarjeta"/>
    <x v="1"/>
    <x v="0"/>
    <n v="10"/>
    <x v="0"/>
    <s v="2x1"/>
    <x v="2"/>
    <x v="0"/>
    <x v="2"/>
    <n v="12.4"/>
    <x v="3"/>
    <n v="50"/>
    <n v="45"/>
  </r>
  <r>
    <s v="VTA04359"/>
    <x v="106"/>
    <n v="17"/>
    <x v="1"/>
    <x v="1"/>
    <x v="3"/>
    <x v="3"/>
    <x v="649"/>
    <s v="San Lorenzo 25, Nueva Córdoba"/>
    <x v="0"/>
    <x v="7"/>
    <x v="6"/>
    <s v=""/>
    <x v="0"/>
    <x v="4"/>
    <n v="3022.86"/>
    <x v="3"/>
    <n v="6045.72"/>
    <s v="En tienda"/>
    <x v="1"/>
    <x v="0"/>
    <s v="Tarjeta"/>
    <x v="1"/>
    <x v="0"/>
    <n v="0"/>
    <x v="1"/>
    <s v="Happy Hour"/>
    <x v="4"/>
    <x v="1"/>
    <x v="1"/>
    <n v="7.5"/>
    <x v="1"/>
    <n v="44"/>
    <n v="42"/>
  </r>
  <r>
    <s v="VTA04493"/>
    <x v="106"/>
    <n v="17"/>
    <x v="1"/>
    <x v="1"/>
    <x v="3"/>
    <x v="3"/>
    <x v="631"/>
    <s v="Avenida Colón 608"/>
    <x v="2"/>
    <x v="8"/>
    <x v="0"/>
    <s v=""/>
    <x v="0"/>
    <x v="0"/>
    <n v="1282.79"/>
    <x v="0"/>
    <n v="3848.37"/>
    <s v="Delivery"/>
    <x v="0"/>
    <x v="2"/>
    <s v="Tarjeta"/>
    <x v="1"/>
    <x v="0"/>
    <n v="0"/>
    <x v="2"/>
    <s v="Ninguna"/>
    <x v="3"/>
    <x v="2"/>
    <x v="0"/>
    <n v="13"/>
    <x v="1"/>
    <n v="29"/>
    <n v="26"/>
  </r>
  <r>
    <s v="VTA04781"/>
    <x v="106"/>
    <n v="17"/>
    <x v="1"/>
    <x v="1"/>
    <x v="3"/>
    <x v="3"/>
    <x v="635"/>
    <s v="Avenida Colón 608"/>
    <x v="2"/>
    <x v="30"/>
    <x v="9"/>
    <s v="Venti"/>
    <x v="4"/>
    <x v="2"/>
    <n v="1676.75"/>
    <x v="0"/>
    <n v="1676.75"/>
    <s v="Delivery"/>
    <x v="0"/>
    <x v="2"/>
    <s v="Tarjeta"/>
    <x v="1"/>
    <x v="0"/>
    <n v="15"/>
    <x v="2"/>
    <s v="Ninguna"/>
    <x v="5"/>
    <x v="1"/>
    <x v="1"/>
    <n v="8.1"/>
    <x v="4"/>
    <n v="33"/>
    <n v="32"/>
  </r>
  <r>
    <s v="VTA04884"/>
    <x v="106"/>
    <n v="17"/>
    <x v="1"/>
    <x v="1"/>
    <x v="3"/>
    <x v="3"/>
    <x v="666"/>
    <s v="Avenida Colón 608"/>
    <x v="2"/>
    <x v="9"/>
    <x v="7"/>
    <s v=""/>
    <x v="0"/>
    <x v="3"/>
    <n v="2700.48"/>
    <x v="2"/>
    <n v="13502.4"/>
    <s v="Take Away"/>
    <x v="2"/>
    <x v="1"/>
    <s v="Efectivo"/>
    <x v="0"/>
    <x v="1"/>
    <n v="0"/>
    <x v="0"/>
    <s v="2x1"/>
    <x v="4"/>
    <x v="1"/>
    <x v="2"/>
    <n v="12.9"/>
    <x v="0"/>
    <n v="27"/>
    <n v="22"/>
  </r>
  <r>
    <s v="VTA04909"/>
    <x v="106"/>
    <n v="17"/>
    <x v="1"/>
    <x v="1"/>
    <x v="3"/>
    <x v="3"/>
    <x v="492"/>
    <s v="San Lorenzo 25, Nueva Córdoba"/>
    <x v="0"/>
    <x v="27"/>
    <x v="10"/>
    <s v=""/>
    <x v="0"/>
    <x v="2"/>
    <n v="1529.16"/>
    <x v="0"/>
    <n v="1529.16"/>
    <s v="En tienda"/>
    <x v="0"/>
    <x v="0"/>
    <s v="App"/>
    <x v="2"/>
    <x v="1"/>
    <n v="0"/>
    <x v="1"/>
    <s v="Happy Hour"/>
    <x v="4"/>
    <x v="0"/>
    <x v="2"/>
    <n v="10.3"/>
    <x v="2"/>
    <n v="32"/>
    <n v="31"/>
  </r>
  <r>
    <s v="VTA04985"/>
    <x v="106"/>
    <n v="17"/>
    <x v="1"/>
    <x v="1"/>
    <x v="3"/>
    <x v="3"/>
    <x v="122"/>
    <s v="Calle San Lorenzo 47"/>
    <x v="1"/>
    <x v="7"/>
    <x v="6"/>
    <s v=""/>
    <x v="0"/>
    <x v="3"/>
    <n v="3472.32"/>
    <x v="3"/>
    <n v="17361.599999999999"/>
    <s v="Delivery"/>
    <x v="3"/>
    <x v="2"/>
    <s v="App"/>
    <x v="2"/>
    <x v="0"/>
    <n v="0"/>
    <x v="0"/>
    <s v="2x1"/>
    <x v="2"/>
    <x v="2"/>
    <x v="3"/>
    <n v="3.6"/>
    <x v="2"/>
    <n v="48"/>
    <n v="43"/>
  </r>
  <r>
    <s v="VTA00079"/>
    <x v="107"/>
    <n v="18"/>
    <x v="2"/>
    <x v="2"/>
    <x v="3"/>
    <x v="3"/>
    <x v="228"/>
    <s v="Calle San Lorenzo 47"/>
    <x v="1"/>
    <x v="10"/>
    <x v="8"/>
    <s v="Pequeño"/>
    <x v="2"/>
    <x v="1"/>
    <n v="1618.96"/>
    <x v="0"/>
    <n v="6475.84"/>
    <s v="Take Away"/>
    <x v="1"/>
    <x v="1"/>
    <s v="Efectivo"/>
    <x v="0"/>
    <x v="0"/>
    <n v="15"/>
    <x v="0"/>
    <s v="2x1"/>
    <x v="2"/>
    <x v="0"/>
    <x v="1"/>
    <n v="5.3"/>
    <x v="3"/>
    <n v="19"/>
    <n v="15"/>
  </r>
  <r>
    <s v="VTA00180"/>
    <x v="107"/>
    <n v="18"/>
    <x v="2"/>
    <x v="2"/>
    <x v="3"/>
    <x v="3"/>
    <x v="709"/>
    <s v="Córdoba Shopping"/>
    <x v="3"/>
    <x v="25"/>
    <x v="2"/>
    <s v=""/>
    <x v="0"/>
    <x v="3"/>
    <n v="904.12"/>
    <x v="1"/>
    <n v="4520.6000000000004"/>
    <s v="En tienda"/>
    <x v="0"/>
    <x v="0"/>
    <s v="Efectivo"/>
    <x v="0"/>
    <x v="1"/>
    <n v="0"/>
    <x v="3"/>
    <s v="Combo"/>
    <x v="1"/>
    <x v="2"/>
    <x v="0"/>
    <n v="14.1"/>
    <x v="1"/>
    <n v="19"/>
    <n v="14"/>
  </r>
  <r>
    <s v="VTA00371"/>
    <x v="107"/>
    <n v="18"/>
    <x v="2"/>
    <x v="2"/>
    <x v="3"/>
    <x v="3"/>
    <x v="346"/>
    <s v="Córdoba Shopping"/>
    <x v="3"/>
    <x v="3"/>
    <x v="3"/>
    <s v=""/>
    <x v="0"/>
    <x v="2"/>
    <n v="1604.57"/>
    <x v="0"/>
    <n v="1604.57"/>
    <s v="Delivery"/>
    <x v="0"/>
    <x v="2"/>
    <s v="App"/>
    <x v="2"/>
    <x v="1"/>
    <n v="0"/>
    <x v="0"/>
    <s v="2x1"/>
    <x v="0"/>
    <x v="2"/>
    <x v="2"/>
    <n v="11.6"/>
    <x v="1"/>
    <n v="18"/>
    <n v="17"/>
  </r>
  <r>
    <s v="VTA00578"/>
    <x v="107"/>
    <n v="18"/>
    <x v="2"/>
    <x v="2"/>
    <x v="3"/>
    <x v="3"/>
    <x v="189"/>
    <s v="Avenida Colón 608"/>
    <x v="2"/>
    <x v="5"/>
    <x v="4"/>
    <s v="Pequeño"/>
    <x v="2"/>
    <x v="0"/>
    <n v="1536.9"/>
    <x v="0"/>
    <n v="4610.7"/>
    <s v="En tienda"/>
    <x v="0"/>
    <x v="0"/>
    <s v="Efectivo"/>
    <x v="0"/>
    <x v="0"/>
    <n v="15"/>
    <x v="2"/>
    <s v="Ninguna"/>
    <x v="0"/>
    <x v="1"/>
    <x v="2"/>
    <n v="11.3"/>
    <x v="3"/>
    <n v="19"/>
    <n v="16"/>
  </r>
  <r>
    <s v="VTA00692"/>
    <x v="107"/>
    <n v="18"/>
    <x v="2"/>
    <x v="2"/>
    <x v="3"/>
    <x v="3"/>
    <x v="457"/>
    <s v="San Lorenzo 25, Nueva Córdoba"/>
    <x v="0"/>
    <x v="7"/>
    <x v="6"/>
    <s v=""/>
    <x v="0"/>
    <x v="2"/>
    <n v="3487.33"/>
    <x v="3"/>
    <n v="3487.33"/>
    <s v="En tienda"/>
    <x v="0"/>
    <x v="0"/>
    <s v="Tarjeta"/>
    <x v="1"/>
    <x v="1"/>
    <n v="0"/>
    <x v="1"/>
    <s v="Happy Hour"/>
    <x v="0"/>
    <x v="0"/>
    <x v="1"/>
    <n v="8.1"/>
    <x v="2"/>
    <n v="35"/>
    <n v="34"/>
  </r>
  <r>
    <s v="VTA00780"/>
    <x v="107"/>
    <n v="18"/>
    <x v="2"/>
    <x v="2"/>
    <x v="3"/>
    <x v="3"/>
    <x v="584"/>
    <s v="Córdoba Shopping"/>
    <x v="3"/>
    <x v="10"/>
    <x v="8"/>
    <s v="Pequeño"/>
    <x v="2"/>
    <x v="4"/>
    <n v="1591.27"/>
    <x v="0"/>
    <n v="3182.54"/>
    <s v="En tienda"/>
    <x v="0"/>
    <x v="0"/>
    <s v="Efectivo"/>
    <x v="0"/>
    <x v="0"/>
    <n v="10"/>
    <x v="2"/>
    <s v="Ninguna"/>
    <x v="2"/>
    <x v="2"/>
    <x v="1"/>
    <n v="7.7"/>
    <x v="1"/>
    <n v="10"/>
    <n v="8"/>
  </r>
  <r>
    <s v="VTA00853"/>
    <x v="107"/>
    <n v="18"/>
    <x v="2"/>
    <x v="2"/>
    <x v="3"/>
    <x v="3"/>
    <x v="467"/>
    <s v="Calle San Lorenzo 47"/>
    <x v="1"/>
    <x v="10"/>
    <x v="8"/>
    <s v="Pequeño"/>
    <x v="2"/>
    <x v="0"/>
    <n v="1942.25"/>
    <x v="0"/>
    <n v="5826.75"/>
    <s v="En tienda"/>
    <x v="1"/>
    <x v="0"/>
    <s v="App"/>
    <x v="2"/>
    <x v="0"/>
    <n v="15"/>
    <x v="0"/>
    <s v="2x1"/>
    <x v="0"/>
    <x v="2"/>
    <x v="1"/>
    <n v="8.6"/>
    <x v="4"/>
    <n v="44"/>
    <n v="41"/>
  </r>
  <r>
    <s v="VTA00925"/>
    <x v="107"/>
    <n v="18"/>
    <x v="2"/>
    <x v="2"/>
    <x v="3"/>
    <x v="3"/>
    <x v="508"/>
    <s v="Córdoba Shopping"/>
    <x v="3"/>
    <x v="7"/>
    <x v="6"/>
    <s v=""/>
    <x v="0"/>
    <x v="4"/>
    <n v="2575.15"/>
    <x v="2"/>
    <n v="5150.3"/>
    <s v="Take Away"/>
    <x v="1"/>
    <x v="1"/>
    <s v="Tarjeta"/>
    <x v="1"/>
    <x v="1"/>
    <n v="0"/>
    <x v="2"/>
    <s v="Ninguna"/>
    <x v="5"/>
    <x v="2"/>
    <x v="2"/>
    <n v="11"/>
    <x v="2"/>
    <n v="18"/>
    <n v="16"/>
  </r>
  <r>
    <s v="VTA01188"/>
    <x v="107"/>
    <n v="18"/>
    <x v="2"/>
    <x v="2"/>
    <x v="3"/>
    <x v="3"/>
    <x v="447"/>
    <s v="Córdoba Shopping"/>
    <x v="3"/>
    <x v="15"/>
    <x v="10"/>
    <s v=""/>
    <x v="0"/>
    <x v="2"/>
    <n v="1918.08"/>
    <x v="0"/>
    <n v="1918.08"/>
    <s v="Take Away"/>
    <x v="0"/>
    <x v="1"/>
    <s v="Tarjeta"/>
    <x v="1"/>
    <x v="1"/>
    <n v="0"/>
    <x v="3"/>
    <s v="Combo"/>
    <x v="5"/>
    <x v="0"/>
    <x v="3"/>
    <n v="2.9"/>
    <x v="3"/>
    <n v="23"/>
    <n v="22"/>
  </r>
  <r>
    <s v="VTA01326"/>
    <x v="107"/>
    <n v="18"/>
    <x v="2"/>
    <x v="2"/>
    <x v="3"/>
    <x v="3"/>
    <x v="524"/>
    <s v="San Lorenzo 25, Nueva Córdoba"/>
    <x v="0"/>
    <x v="3"/>
    <x v="3"/>
    <s v=""/>
    <x v="0"/>
    <x v="1"/>
    <n v="1398.31"/>
    <x v="0"/>
    <n v="5593.24"/>
    <s v="Take Away"/>
    <x v="1"/>
    <x v="1"/>
    <s v="Tarjeta"/>
    <x v="1"/>
    <x v="1"/>
    <n v="0"/>
    <x v="3"/>
    <s v="Combo"/>
    <x v="4"/>
    <x v="1"/>
    <x v="1"/>
    <n v="8.6999999999999993"/>
    <x v="0"/>
    <n v="30"/>
    <n v="26"/>
  </r>
  <r>
    <s v="VTA01475"/>
    <x v="107"/>
    <n v="18"/>
    <x v="2"/>
    <x v="2"/>
    <x v="3"/>
    <x v="3"/>
    <x v="555"/>
    <s v="San Lorenzo 25, Nueva Córdoba"/>
    <x v="0"/>
    <x v="3"/>
    <x v="3"/>
    <s v=""/>
    <x v="0"/>
    <x v="3"/>
    <n v="1420.29"/>
    <x v="0"/>
    <n v="7101.45"/>
    <s v="Take Away"/>
    <x v="1"/>
    <x v="1"/>
    <s v="Efectivo"/>
    <x v="0"/>
    <x v="0"/>
    <n v="0"/>
    <x v="0"/>
    <s v="2x1"/>
    <x v="3"/>
    <x v="0"/>
    <x v="1"/>
    <n v="8.1"/>
    <x v="3"/>
    <n v="36"/>
    <n v="31"/>
  </r>
  <r>
    <s v="VTA01488"/>
    <x v="107"/>
    <n v="18"/>
    <x v="2"/>
    <x v="2"/>
    <x v="3"/>
    <x v="3"/>
    <x v="161"/>
    <s v="San Lorenzo 25, Nueva Córdoba"/>
    <x v="0"/>
    <x v="3"/>
    <x v="3"/>
    <s v=""/>
    <x v="0"/>
    <x v="2"/>
    <n v="1311.93"/>
    <x v="0"/>
    <n v="1311.93"/>
    <s v="Take Away"/>
    <x v="0"/>
    <x v="1"/>
    <s v="App"/>
    <x v="2"/>
    <x v="0"/>
    <n v="10"/>
    <x v="0"/>
    <s v="2x1"/>
    <x v="0"/>
    <x v="0"/>
    <x v="3"/>
    <n v="2.2000000000000002"/>
    <x v="2"/>
    <n v="20"/>
    <n v="19"/>
  </r>
  <r>
    <s v="VTA01529"/>
    <x v="107"/>
    <n v="18"/>
    <x v="2"/>
    <x v="2"/>
    <x v="3"/>
    <x v="3"/>
    <x v="462"/>
    <s v="Avenida Colón 608"/>
    <x v="2"/>
    <x v="17"/>
    <x v="9"/>
    <s v="Grande"/>
    <x v="3"/>
    <x v="0"/>
    <n v="1300.43"/>
    <x v="0"/>
    <n v="3901.29"/>
    <s v="En tienda"/>
    <x v="0"/>
    <x v="0"/>
    <s v="Tarjeta"/>
    <x v="1"/>
    <x v="0"/>
    <n v="0"/>
    <x v="1"/>
    <s v="Happy Hour"/>
    <x v="2"/>
    <x v="0"/>
    <x v="3"/>
    <n v="3.6"/>
    <x v="1"/>
    <n v="32"/>
    <n v="29"/>
  </r>
  <r>
    <s v="VTA01680"/>
    <x v="107"/>
    <n v="18"/>
    <x v="2"/>
    <x v="2"/>
    <x v="3"/>
    <x v="3"/>
    <x v="61"/>
    <s v="Córdoba Shopping"/>
    <x v="3"/>
    <x v="16"/>
    <x v="4"/>
    <s v="Venti"/>
    <x v="4"/>
    <x v="0"/>
    <n v="1885.68"/>
    <x v="0"/>
    <n v="5657.04"/>
    <s v="Delivery"/>
    <x v="1"/>
    <x v="2"/>
    <s v="App"/>
    <x v="2"/>
    <x v="0"/>
    <n v="0"/>
    <x v="1"/>
    <s v="Happy Hour"/>
    <x v="0"/>
    <x v="1"/>
    <x v="0"/>
    <n v="13.7"/>
    <x v="2"/>
    <n v="44"/>
    <n v="41"/>
  </r>
  <r>
    <s v="VTA01767"/>
    <x v="107"/>
    <n v="18"/>
    <x v="2"/>
    <x v="2"/>
    <x v="3"/>
    <x v="3"/>
    <x v="555"/>
    <s v="Calle San Lorenzo 47"/>
    <x v="1"/>
    <x v="1"/>
    <x v="1"/>
    <s v=""/>
    <x v="0"/>
    <x v="1"/>
    <n v="937.97"/>
    <x v="1"/>
    <n v="3751.88"/>
    <s v="En tienda"/>
    <x v="0"/>
    <x v="0"/>
    <s v="Efectivo"/>
    <x v="0"/>
    <x v="0"/>
    <n v="0"/>
    <x v="3"/>
    <s v="Combo"/>
    <x v="0"/>
    <x v="1"/>
    <x v="1"/>
    <n v="9.5"/>
    <x v="2"/>
    <n v="25"/>
    <n v="21"/>
  </r>
  <r>
    <s v="VTA01797"/>
    <x v="107"/>
    <n v="18"/>
    <x v="2"/>
    <x v="2"/>
    <x v="3"/>
    <x v="3"/>
    <x v="541"/>
    <s v="Calle San Lorenzo 47"/>
    <x v="1"/>
    <x v="15"/>
    <x v="10"/>
    <s v=""/>
    <x v="0"/>
    <x v="1"/>
    <n v="1908.37"/>
    <x v="0"/>
    <n v="7633.48"/>
    <s v="Take Away"/>
    <x v="1"/>
    <x v="1"/>
    <s v="Tarjeta"/>
    <x v="1"/>
    <x v="1"/>
    <n v="0"/>
    <x v="2"/>
    <s v="Ninguna"/>
    <x v="5"/>
    <x v="1"/>
    <x v="1"/>
    <n v="9.1999999999999993"/>
    <x v="0"/>
    <n v="45"/>
    <n v="41"/>
  </r>
  <r>
    <s v="VTA01814"/>
    <x v="107"/>
    <n v="18"/>
    <x v="2"/>
    <x v="2"/>
    <x v="3"/>
    <x v="3"/>
    <x v="660"/>
    <s v="Calle San Lorenzo 47"/>
    <x v="1"/>
    <x v="11"/>
    <x v="9"/>
    <s v="Venti"/>
    <x v="4"/>
    <x v="1"/>
    <n v="1758.67"/>
    <x v="0"/>
    <n v="7034.68"/>
    <s v="Take Away"/>
    <x v="1"/>
    <x v="1"/>
    <s v="App"/>
    <x v="2"/>
    <x v="1"/>
    <n v="0"/>
    <x v="0"/>
    <s v="2x1"/>
    <x v="3"/>
    <x v="2"/>
    <x v="1"/>
    <n v="5.8"/>
    <x v="3"/>
    <n v="24"/>
    <n v="20"/>
  </r>
  <r>
    <s v="VTA01838"/>
    <x v="107"/>
    <n v="18"/>
    <x v="2"/>
    <x v="2"/>
    <x v="3"/>
    <x v="3"/>
    <x v="550"/>
    <s v="Avenida Colón 608"/>
    <x v="2"/>
    <x v="26"/>
    <x v="9"/>
    <s v="Grande"/>
    <x v="3"/>
    <x v="4"/>
    <n v="1724.23"/>
    <x v="0"/>
    <n v="3448.46"/>
    <s v="Delivery"/>
    <x v="0"/>
    <x v="2"/>
    <s v="App"/>
    <x v="2"/>
    <x v="1"/>
    <n v="0"/>
    <x v="2"/>
    <s v="Ninguna"/>
    <x v="0"/>
    <x v="0"/>
    <x v="2"/>
    <n v="11.8"/>
    <x v="2"/>
    <n v="38"/>
    <n v="36"/>
  </r>
  <r>
    <s v="VTA01945"/>
    <x v="107"/>
    <n v="18"/>
    <x v="2"/>
    <x v="2"/>
    <x v="3"/>
    <x v="3"/>
    <x v="144"/>
    <s v="San Lorenzo 25, Nueva Córdoba"/>
    <x v="0"/>
    <x v="6"/>
    <x v="5"/>
    <s v=""/>
    <x v="0"/>
    <x v="1"/>
    <n v="1927.85"/>
    <x v="0"/>
    <n v="7711.4"/>
    <s v="En tienda"/>
    <x v="1"/>
    <x v="0"/>
    <s v="Efectivo"/>
    <x v="0"/>
    <x v="0"/>
    <n v="0"/>
    <x v="3"/>
    <s v="Combo"/>
    <x v="5"/>
    <x v="1"/>
    <x v="1"/>
    <n v="8.3000000000000007"/>
    <x v="2"/>
    <n v="25"/>
    <n v="21"/>
  </r>
  <r>
    <s v="VTA01972"/>
    <x v="107"/>
    <n v="18"/>
    <x v="2"/>
    <x v="2"/>
    <x v="3"/>
    <x v="3"/>
    <x v="535"/>
    <s v="San Lorenzo 25, Nueva Córdoba"/>
    <x v="0"/>
    <x v="3"/>
    <x v="3"/>
    <s v=""/>
    <x v="0"/>
    <x v="2"/>
    <n v="1345.33"/>
    <x v="0"/>
    <n v="1345.33"/>
    <s v="Delivery"/>
    <x v="0"/>
    <x v="2"/>
    <s v="Tarjeta"/>
    <x v="1"/>
    <x v="1"/>
    <n v="0"/>
    <x v="1"/>
    <s v="Happy Hour"/>
    <x v="2"/>
    <x v="1"/>
    <x v="2"/>
    <n v="12.7"/>
    <x v="2"/>
    <n v="23"/>
    <n v="22"/>
  </r>
  <r>
    <s v="VTA02040"/>
    <x v="107"/>
    <n v="18"/>
    <x v="2"/>
    <x v="2"/>
    <x v="3"/>
    <x v="3"/>
    <x v="379"/>
    <s v="Calle San Lorenzo 47"/>
    <x v="1"/>
    <x v="31"/>
    <x v="9"/>
    <s v="Venti"/>
    <x v="4"/>
    <x v="0"/>
    <n v="1797.39"/>
    <x v="0"/>
    <n v="5392.17"/>
    <s v="Delivery"/>
    <x v="1"/>
    <x v="2"/>
    <s v="Efectivo"/>
    <x v="0"/>
    <x v="1"/>
    <n v="0"/>
    <x v="2"/>
    <s v="Ninguna"/>
    <x v="1"/>
    <x v="2"/>
    <x v="1"/>
    <n v="9.6999999999999993"/>
    <x v="3"/>
    <n v="11"/>
    <n v="8"/>
  </r>
  <r>
    <s v="VTA02566"/>
    <x v="107"/>
    <n v="18"/>
    <x v="2"/>
    <x v="2"/>
    <x v="3"/>
    <x v="3"/>
    <x v="476"/>
    <s v="Avenida Colón 608"/>
    <x v="2"/>
    <x v="15"/>
    <x v="10"/>
    <s v=""/>
    <x v="0"/>
    <x v="0"/>
    <n v="1857.69"/>
    <x v="0"/>
    <n v="5573.07"/>
    <s v="En tienda"/>
    <x v="1"/>
    <x v="0"/>
    <s v="App"/>
    <x v="2"/>
    <x v="1"/>
    <n v="0"/>
    <x v="2"/>
    <s v="Ninguna"/>
    <x v="4"/>
    <x v="1"/>
    <x v="3"/>
    <n v="4.5"/>
    <x v="2"/>
    <n v="23"/>
    <n v="20"/>
  </r>
  <r>
    <s v="VTA02616"/>
    <x v="107"/>
    <n v="18"/>
    <x v="2"/>
    <x v="2"/>
    <x v="3"/>
    <x v="3"/>
    <x v="90"/>
    <s v="San Lorenzo 25, Nueva Córdoba"/>
    <x v="0"/>
    <x v="14"/>
    <x v="6"/>
    <s v=""/>
    <x v="0"/>
    <x v="3"/>
    <n v="3038.81"/>
    <x v="3"/>
    <n v="15194.05"/>
    <s v="Take Away"/>
    <x v="3"/>
    <x v="1"/>
    <s v="Tarjeta"/>
    <x v="1"/>
    <x v="1"/>
    <n v="0"/>
    <x v="0"/>
    <s v="2x1"/>
    <x v="2"/>
    <x v="1"/>
    <x v="2"/>
    <n v="10.7"/>
    <x v="4"/>
    <n v="43"/>
    <n v="38"/>
  </r>
  <r>
    <s v="VTA02717"/>
    <x v="107"/>
    <n v="18"/>
    <x v="2"/>
    <x v="2"/>
    <x v="3"/>
    <x v="3"/>
    <x v="331"/>
    <s v="Avenida Colón 608"/>
    <x v="2"/>
    <x v="32"/>
    <x v="9"/>
    <s v="Venti"/>
    <x v="4"/>
    <x v="0"/>
    <n v="1606.63"/>
    <x v="0"/>
    <n v="4819.8900000000003"/>
    <s v="Take Away"/>
    <x v="0"/>
    <x v="1"/>
    <s v="Tarjeta"/>
    <x v="1"/>
    <x v="1"/>
    <n v="0"/>
    <x v="1"/>
    <s v="Happy Hour"/>
    <x v="3"/>
    <x v="2"/>
    <x v="3"/>
    <n v="2.1"/>
    <x v="3"/>
    <n v="17"/>
    <n v="14"/>
  </r>
  <r>
    <s v="VTA02756"/>
    <x v="107"/>
    <n v="18"/>
    <x v="2"/>
    <x v="2"/>
    <x v="3"/>
    <x v="3"/>
    <x v="227"/>
    <s v="Córdoba Shopping"/>
    <x v="3"/>
    <x v="19"/>
    <x v="7"/>
    <s v=""/>
    <x v="0"/>
    <x v="0"/>
    <n v="2326.25"/>
    <x v="2"/>
    <n v="6978.75"/>
    <s v="Delivery"/>
    <x v="1"/>
    <x v="2"/>
    <s v="App"/>
    <x v="2"/>
    <x v="1"/>
    <n v="0"/>
    <x v="3"/>
    <s v="Combo"/>
    <x v="0"/>
    <x v="0"/>
    <x v="3"/>
    <n v="4.5"/>
    <x v="2"/>
    <n v="43"/>
    <n v="40"/>
  </r>
  <r>
    <s v="VTA02829"/>
    <x v="107"/>
    <n v="18"/>
    <x v="2"/>
    <x v="2"/>
    <x v="3"/>
    <x v="3"/>
    <x v="461"/>
    <s v="Avenida Colón 608"/>
    <x v="2"/>
    <x v="9"/>
    <x v="7"/>
    <s v=""/>
    <x v="0"/>
    <x v="4"/>
    <n v="2295.61"/>
    <x v="2"/>
    <n v="4591.22"/>
    <s v="Take Away"/>
    <x v="0"/>
    <x v="1"/>
    <s v="App"/>
    <x v="2"/>
    <x v="0"/>
    <n v="15"/>
    <x v="0"/>
    <s v="2x1"/>
    <x v="3"/>
    <x v="0"/>
    <x v="2"/>
    <n v="10.4"/>
    <x v="4"/>
    <n v="36"/>
    <n v="34"/>
  </r>
  <r>
    <s v="VTA02890"/>
    <x v="107"/>
    <n v="18"/>
    <x v="2"/>
    <x v="2"/>
    <x v="3"/>
    <x v="3"/>
    <x v="111"/>
    <s v="Córdoba Shopping"/>
    <x v="3"/>
    <x v="0"/>
    <x v="0"/>
    <s v=""/>
    <x v="0"/>
    <x v="2"/>
    <n v="1059.3599999999999"/>
    <x v="0"/>
    <n v="1059.3599999999999"/>
    <s v="Take Away"/>
    <x v="0"/>
    <x v="1"/>
    <s v="App"/>
    <x v="2"/>
    <x v="1"/>
    <n v="0"/>
    <x v="1"/>
    <s v="Happy Hour"/>
    <x v="1"/>
    <x v="2"/>
    <x v="1"/>
    <n v="6.7"/>
    <x v="2"/>
    <n v="50"/>
    <n v="49"/>
  </r>
  <r>
    <s v="VTA03133"/>
    <x v="107"/>
    <n v="18"/>
    <x v="2"/>
    <x v="2"/>
    <x v="3"/>
    <x v="3"/>
    <x v="573"/>
    <s v="Avenida Colón 608"/>
    <x v="2"/>
    <x v="14"/>
    <x v="6"/>
    <s v=""/>
    <x v="0"/>
    <x v="3"/>
    <n v="3475.45"/>
    <x v="3"/>
    <n v="17377.25"/>
    <s v="En tienda"/>
    <x v="3"/>
    <x v="0"/>
    <s v="Efectivo"/>
    <x v="0"/>
    <x v="1"/>
    <n v="0"/>
    <x v="1"/>
    <s v="Happy Hour"/>
    <x v="1"/>
    <x v="0"/>
    <x v="2"/>
    <n v="10"/>
    <x v="1"/>
    <n v="14"/>
    <n v="9"/>
  </r>
  <r>
    <s v="VTA03186"/>
    <x v="107"/>
    <n v="18"/>
    <x v="2"/>
    <x v="2"/>
    <x v="3"/>
    <x v="3"/>
    <x v="425"/>
    <s v="Avenida Colón 608"/>
    <x v="2"/>
    <x v="9"/>
    <x v="7"/>
    <s v=""/>
    <x v="0"/>
    <x v="4"/>
    <n v="2105.9"/>
    <x v="2"/>
    <n v="4211.8"/>
    <s v="En tienda"/>
    <x v="0"/>
    <x v="0"/>
    <s v="Tarjeta"/>
    <x v="1"/>
    <x v="0"/>
    <n v="0"/>
    <x v="2"/>
    <s v="Ninguna"/>
    <x v="4"/>
    <x v="2"/>
    <x v="2"/>
    <n v="10.199999999999999"/>
    <x v="4"/>
    <n v="23"/>
    <n v="21"/>
  </r>
  <r>
    <s v="VTA03219"/>
    <x v="107"/>
    <n v="18"/>
    <x v="2"/>
    <x v="2"/>
    <x v="3"/>
    <x v="3"/>
    <x v="457"/>
    <s v="Calle San Lorenzo 47"/>
    <x v="1"/>
    <x v="15"/>
    <x v="10"/>
    <s v=""/>
    <x v="0"/>
    <x v="2"/>
    <n v="1990.44"/>
    <x v="0"/>
    <n v="1990.44"/>
    <s v="Delivery"/>
    <x v="0"/>
    <x v="2"/>
    <s v="App"/>
    <x v="2"/>
    <x v="0"/>
    <n v="15"/>
    <x v="0"/>
    <s v="2x1"/>
    <x v="4"/>
    <x v="0"/>
    <x v="2"/>
    <n v="10.8"/>
    <x v="3"/>
    <n v="26"/>
    <n v="25"/>
  </r>
  <r>
    <s v="VTA03269"/>
    <x v="107"/>
    <n v="18"/>
    <x v="2"/>
    <x v="2"/>
    <x v="3"/>
    <x v="3"/>
    <x v="587"/>
    <s v="Córdoba Shopping"/>
    <x v="3"/>
    <x v="34"/>
    <x v="4"/>
    <s v="Tall"/>
    <x v="1"/>
    <x v="0"/>
    <n v="1792.04"/>
    <x v="0"/>
    <n v="5376.12"/>
    <s v="Take Away"/>
    <x v="1"/>
    <x v="1"/>
    <s v="Efectivo"/>
    <x v="0"/>
    <x v="0"/>
    <n v="0"/>
    <x v="2"/>
    <s v="Ninguna"/>
    <x v="5"/>
    <x v="0"/>
    <x v="0"/>
    <n v="13.9"/>
    <x v="4"/>
    <n v="23"/>
    <n v="20"/>
  </r>
  <r>
    <s v="VTA03377"/>
    <x v="107"/>
    <n v="18"/>
    <x v="2"/>
    <x v="2"/>
    <x v="3"/>
    <x v="3"/>
    <x v="150"/>
    <s v="Calle San Lorenzo 47"/>
    <x v="1"/>
    <x v="6"/>
    <x v="5"/>
    <s v=""/>
    <x v="0"/>
    <x v="2"/>
    <n v="1856.32"/>
    <x v="0"/>
    <n v="1856.32"/>
    <s v="En tienda"/>
    <x v="0"/>
    <x v="0"/>
    <s v="App"/>
    <x v="2"/>
    <x v="0"/>
    <n v="10"/>
    <x v="2"/>
    <s v="Ninguna"/>
    <x v="4"/>
    <x v="2"/>
    <x v="1"/>
    <n v="5.4"/>
    <x v="2"/>
    <n v="30"/>
    <n v="29"/>
  </r>
  <r>
    <s v="VTA03396"/>
    <x v="107"/>
    <n v="18"/>
    <x v="2"/>
    <x v="2"/>
    <x v="3"/>
    <x v="3"/>
    <x v="401"/>
    <s v="Avenida Colón 608"/>
    <x v="2"/>
    <x v="7"/>
    <x v="6"/>
    <s v=""/>
    <x v="0"/>
    <x v="0"/>
    <n v="3069.36"/>
    <x v="3"/>
    <n v="9208.08"/>
    <s v="Take Away"/>
    <x v="1"/>
    <x v="1"/>
    <s v="App"/>
    <x v="2"/>
    <x v="1"/>
    <n v="0"/>
    <x v="3"/>
    <s v="Combo"/>
    <x v="2"/>
    <x v="1"/>
    <x v="3"/>
    <n v="4.0999999999999996"/>
    <x v="1"/>
    <n v="35"/>
    <n v="32"/>
  </r>
  <r>
    <s v="VTA03397"/>
    <x v="107"/>
    <n v="18"/>
    <x v="2"/>
    <x v="2"/>
    <x v="3"/>
    <x v="3"/>
    <x v="562"/>
    <s v="Córdoba Shopping"/>
    <x v="3"/>
    <x v="2"/>
    <x v="2"/>
    <s v=""/>
    <x v="0"/>
    <x v="0"/>
    <n v="1196.42"/>
    <x v="0"/>
    <n v="3589.26"/>
    <s v="En tienda"/>
    <x v="0"/>
    <x v="0"/>
    <s v="Tarjeta"/>
    <x v="1"/>
    <x v="0"/>
    <n v="0"/>
    <x v="2"/>
    <s v="Ninguna"/>
    <x v="4"/>
    <x v="0"/>
    <x v="1"/>
    <n v="6.8"/>
    <x v="3"/>
    <n v="18"/>
    <n v="15"/>
  </r>
  <r>
    <s v="VTA03955"/>
    <x v="107"/>
    <n v="18"/>
    <x v="2"/>
    <x v="2"/>
    <x v="3"/>
    <x v="3"/>
    <x v="67"/>
    <s v="Córdoba Shopping"/>
    <x v="3"/>
    <x v="3"/>
    <x v="3"/>
    <s v=""/>
    <x v="0"/>
    <x v="2"/>
    <n v="1163.56"/>
    <x v="0"/>
    <n v="1163.56"/>
    <s v="Take Away"/>
    <x v="0"/>
    <x v="1"/>
    <s v="Tarjeta"/>
    <x v="1"/>
    <x v="0"/>
    <n v="15"/>
    <x v="1"/>
    <s v="Happy Hour"/>
    <x v="0"/>
    <x v="2"/>
    <x v="0"/>
    <n v="14.3"/>
    <x v="2"/>
    <n v="15"/>
    <n v="14"/>
  </r>
  <r>
    <s v="VTA04437"/>
    <x v="107"/>
    <n v="18"/>
    <x v="2"/>
    <x v="2"/>
    <x v="3"/>
    <x v="3"/>
    <x v="174"/>
    <s v="Calle San Lorenzo 47"/>
    <x v="1"/>
    <x v="6"/>
    <x v="5"/>
    <s v=""/>
    <x v="0"/>
    <x v="0"/>
    <n v="2130.5300000000002"/>
    <x v="2"/>
    <n v="6391.59"/>
    <s v="Delivery"/>
    <x v="1"/>
    <x v="2"/>
    <s v="Tarjeta"/>
    <x v="1"/>
    <x v="0"/>
    <n v="10"/>
    <x v="0"/>
    <s v="2x1"/>
    <x v="4"/>
    <x v="0"/>
    <x v="1"/>
    <n v="7.1"/>
    <x v="4"/>
    <n v="32"/>
    <n v="29"/>
  </r>
  <r>
    <s v="VTA04665"/>
    <x v="107"/>
    <n v="18"/>
    <x v="2"/>
    <x v="2"/>
    <x v="3"/>
    <x v="3"/>
    <x v="785"/>
    <s v="Calle San Lorenzo 47"/>
    <x v="1"/>
    <x v="3"/>
    <x v="3"/>
    <s v=""/>
    <x v="0"/>
    <x v="0"/>
    <n v="1634.95"/>
    <x v="0"/>
    <n v="4904.8500000000004"/>
    <s v="Take Away"/>
    <x v="0"/>
    <x v="1"/>
    <s v="Tarjeta"/>
    <x v="1"/>
    <x v="0"/>
    <n v="0"/>
    <x v="1"/>
    <s v="Happy Hour"/>
    <x v="2"/>
    <x v="0"/>
    <x v="1"/>
    <n v="8.6999999999999993"/>
    <x v="1"/>
    <n v="44"/>
    <n v="41"/>
  </r>
  <r>
    <s v="VTA04728"/>
    <x v="107"/>
    <n v="18"/>
    <x v="2"/>
    <x v="2"/>
    <x v="3"/>
    <x v="3"/>
    <x v="451"/>
    <s v="Calle San Lorenzo 47"/>
    <x v="1"/>
    <x v="33"/>
    <x v="4"/>
    <s v="Pequeño"/>
    <x v="2"/>
    <x v="0"/>
    <n v="1896.69"/>
    <x v="0"/>
    <n v="5690.07"/>
    <s v="Take Away"/>
    <x v="1"/>
    <x v="1"/>
    <s v="Tarjeta"/>
    <x v="1"/>
    <x v="0"/>
    <n v="10"/>
    <x v="0"/>
    <s v="2x1"/>
    <x v="4"/>
    <x v="0"/>
    <x v="2"/>
    <n v="11.5"/>
    <x v="3"/>
    <n v="40"/>
    <n v="37"/>
  </r>
  <r>
    <s v="VTA04736"/>
    <x v="107"/>
    <n v="18"/>
    <x v="2"/>
    <x v="2"/>
    <x v="3"/>
    <x v="3"/>
    <x v="479"/>
    <s v="Calle San Lorenzo 47"/>
    <x v="1"/>
    <x v="28"/>
    <x v="2"/>
    <s v=""/>
    <x v="0"/>
    <x v="1"/>
    <n v="1266.21"/>
    <x v="0"/>
    <n v="5064.84"/>
    <s v="Take Away"/>
    <x v="1"/>
    <x v="1"/>
    <s v="Tarjeta"/>
    <x v="1"/>
    <x v="0"/>
    <n v="10"/>
    <x v="3"/>
    <s v="Combo"/>
    <x v="0"/>
    <x v="2"/>
    <x v="1"/>
    <n v="7.5"/>
    <x v="4"/>
    <n v="23"/>
    <n v="19"/>
  </r>
  <r>
    <s v="VTA04779"/>
    <x v="107"/>
    <n v="18"/>
    <x v="2"/>
    <x v="2"/>
    <x v="3"/>
    <x v="3"/>
    <x v="190"/>
    <s v="San Lorenzo 25, Nueva Córdoba"/>
    <x v="0"/>
    <x v="7"/>
    <x v="6"/>
    <s v=""/>
    <x v="0"/>
    <x v="0"/>
    <n v="3382.81"/>
    <x v="3"/>
    <n v="10148.43"/>
    <s v="En tienda"/>
    <x v="2"/>
    <x v="0"/>
    <s v="App"/>
    <x v="2"/>
    <x v="1"/>
    <n v="0"/>
    <x v="2"/>
    <s v="Ninguna"/>
    <x v="3"/>
    <x v="1"/>
    <x v="2"/>
    <n v="12.6"/>
    <x v="1"/>
    <n v="32"/>
    <n v="29"/>
  </r>
  <r>
    <s v="VTA04830"/>
    <x v="107"/>
    <n v="18"/>
    <x v="2"/>
    <x v="2"/>
    <x v="3"/>
    <x v="3"/>
    <x v="431"/>
    <s v="Avenida Colón 608"/>
    <x v="2"/>
    <x v="12"/>
    <x v="4"/>
    <s v="Tall"/>
    <x v="1"/>
    <x v="2"/>
    <n v="1450.31"/>
    <x v="0"/>
    <n v="1450.31"/>
    <s v="En tienda"/>
    <x v="0"/>
    <x v="0"/>
    <s v="Efectivo"/>
    <x v="0"/>
    <x v="0"/>
    <n v="15"/>
    <x v="0"/>
    <s v="2x1"/>
    <x v="0"/>
    <x v="0"/>
    <x v="3"/>
    <n v="3"/>
    <x v="1"/>
    <n v="33"/>
    <n v="32"/>
  </r>
  <r>
    <s v="VTA04870"/>
    <x v="107"/>
    <n v="18"/>
    <x v="2"/>
    <x v="2"/>
    <x v="3"/>
    <x v="3"/>
    <x v="712"/>
    <s v="San Lorenzo 25, Nueva Córdoba"/>
    <x v="0"/>
    <x v="10"/>
    <x v="8"/>
    <s v="Venti"/>
    <x v="4"/>
    <x v="0"/>
    <n v="2054.0700000000002"/>
    <x v="2"/>
    <n v="6162.21"/>
    <s v="En tienda"/>
    <x v="1"/>
    <x v="0"/>
    <s v="Tarjeta"/>
    <x v="1"/>
    <x v="0"/>
    <n v="0"/>
    <x v="3"/>
    <s v="Combo"/>
    <x v="1"/>
    <x v="0"/>
    <x v="2"/>
    <n v="10.8"/>
    <x v="2"/>
    <n v="39"/>
    <n v="36"/>
  </r>
  <r>
    <s v="VTA04872"/>
    <x v="107"/>
    <n v="18"/>
    <x v="2"/>
    <x v="2"/>
    <x v="3"/>
    <x v="3"/>
    <x v="794"/>
    <s v="Avenida Colón 608"/>
    <x v="2"/>
    <x v="14"/>
    <x v="6"/>
    <s v=""/>
    <x v="0"/>
    <x v="1"/>
    <n v="3220.51"/>
    <x v="3"/>
    <n v="12882.04"/>
    <s v="Take Away"/>
    <x v="2"/>
    <x v="1"/>
    <s v="App"/>
    <x v="2"/>
    <x v="0"/>
    <n v="0"/>
    <x v="2"/>
    <s v="Ninguna"/>
    <x v="1"/>
    <x v="1"/>
    <x v="2"/>
    <n v="11.2"/>
    <x v="0"/>
    <n v="31"/>
    <n v="27"/>
  </r>
  <r>
    <s v="VTA04902"/>
    <x v="107"/>
    <n v="18"/>
    <x v="2"/>
    <x v="2"/>
    <x v="3"/>
    <x v="3"/>
    <x v="471"/>
    <s v="San Lorenzo 25, Nueva Córdoba"/>
    <x v="0"/>
    <x v="8"/>
    <x v="0"/>
    <s v=""/>
    <x v="0"/>
    <x v="0"/>
    <n v="1218.82"/>
    <x v="0"/>
    <n v="3656.46"/>
    <s v="Take Away"/>
    <x v="0"/>
    <x v="1"/>
    <s v="Efectivo"/>
    <x v="0"/>
    <x v="1"/>
    <n v="0"/>
    <x v="0"/>
    <s v="2x1"/>
    <x v="4"/>
    <x v="2"/>
    <x v="0"/>
    <n v="14.3"/>
    <x v="1"/>
    <n v="50"/>
    <n v="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1DE91-CC5F-4006-8CC2-DE211E7CB9FF}" name="TablaDinámica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6:B42" firstHeaderRow="1" firstDataRow="1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venta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72266-BEC3-4493-8478-D1B1F171EF59}" name="TablaDinámica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16:B122" firstHeaderRow="1" firstDataRow="1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3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venta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D1B2C-012D-4364-8E9A-189DFD00E1D3}" name="TablaDinámica2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precio unitario">
  <location ref="B14:F20" firstHeaderRow="1" firstDataRow="2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0" count="1" selected="0">
              <x v="0"/>
            </reference>
          </references>
        </pivotArea>
      </autoSortScope>
    </pivotField>
    <pivotField axis="axisCol" showAll="0">
      <items count="6">
        <item x="0"/>
        <item x="2"/>
        <item x="1"/>
        <item m="1" x="3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9"/>
  </rowFields>
  <rowItems count="5">
    <i>
      <x v="1"/>
    </i>
    <i>
      <x v="2"/>
    </i>
    <i>
      <x/>
    </i>
    <i>
      <x v="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uenta de id_venta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0E4A0-B854-4433-93C6-BE7618309129}" name="TablaDinámica27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" rowHeaderCaption="precio unitario">
  <location ref="B58:C63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35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total_venta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81DBF-7715-4A88-AC21-069C0C2F769F}" name="TablaDinámica2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precio unitario">
  <location ref="H14:I19" firstHeaderRow="1" firstDataRow="1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2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id_vent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575F9-B9CB-4146-9EF8-6C9789CBE591}" name="TablaDinámica28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" rowHeaderCaption="precio unitario">
  <location ref="B72:C101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4"/>
    <field x="28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Items count="1">
    <i/>
  </colItems>
  <dataFields count="1">
    <dataField name="Suma de total_venta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A2946-51B8-4010-A739-EE4F122BB691}" name="TablaDinámica19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satisfaccion cliente">
  <location ref="B3:G10" firstHeaderRow="1" firstDataRow="2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3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9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id_venta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5072A-90D2-4B80-B1ED-193D45EE5DA1}" name="TablaDinámica2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clasificacion venta">
  <location ref="B24:C46" firstHeaderRow="1" firstDataRow="1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axis="axisRow" showAll="0" measureFilter="1" sortType="descending">
      <items count="37">
        <item x="31"/>
        <item x="12"/>
        <item x="27"/>
        <item x="20"/>
        <item x="18"/>
        <item x="29"/>
        <item x="24"/>
        <item x="10"/>
        <item x="33"/>
        <item x="28"/>
        <item x="2"/>
        <item x="4"/>
        <item x="19"/>
        <item x="30"/>
        <item x="15"/>
        <item x="9"/>
        <item x="35"/>
        <item x="34"/>
        <item x="17"/>
        <item x="21"/>
        <item x="26"/>
        <item x="13"/>
        <item x="1"/>
        <item x="25"/>
        <item x="32"/>
        <item x="11"/>
        <item x="16"/>
        <item x="7"/>
        <item x="0"/>
        <item x="3"/>
        <item x="8"/>
        <item x="6"/>
        <item x="14"/>
        <item x="22"/>
        <item x="5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measureFilter="1" sortType="descending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16"/>
    <field x="10"/>
  </rowFields>
  <rowItems count="22">
    <i>
      <x/>
    </i>
    <i r="1">
      <x v="12"/>
    </i>
    <i r="1">
      <x v="15"/>
    </i>
    <i r="1">
      <x v="31"/>
    </i>
    <i r="1">
      <x v="32"/>
    </i>
    <i r="1">
      <x v="27"/>
    </i>
    <i>
      <x v="1"/>
    </i>
    <i r="1">
      <x v="22"/>
    </i>
    <i r="1">
      <x v="19"/>
    </i>
    <i r="1">
      <x v="23"/>
    </i>
    <i r="1">
      <x v="10"/>
    </i>
    <i r="1">
      <x v="3"/>
    </i>
    <i>
      <x v="2"/>
    </i>
    <i r="1">
      <x v="29"/>
    </i>
    <i r="1">
      <x v="7"/>
    </i>
    <i r="1">
      <x v="31"/>
    </i>
    <i r="1">
      <x v="30"/>
    </i>
    <i r="1">
      <x v="28"/>
    </i>
    <i>
      <x v="3"/>
    </i>
    <i r="1">
      <x v="27"/>
    </i>
    <i r="1">
      <x v="32"/>
    </i>
    <i t="grand">
      <x/>
    </i>
  </rowItems>
  <colItems count="1">
    <i/>
  </colItems>
  <dataFields count="1">
    <dataField name="Cuenta de id_venta" fld="0" subtotal="count" baseField="0" baseItem="0"/>
  </dataFields>
  <pivotTableStyleInfo name="PivotStyleLight16" showRowHeaders="1" showColHeaders="1" showRowStripes="0" showColStripes="0" showLastColumn="1"/>
  <filters count="2">
    <filter fld="15" type="count" evalOrder="-1" id="1" iMeasureFld="0">
      <autoFilter ref="A1">
        <filterColumn colId="0">
          <top10 val="20" filterVal="20"/>
        </filterColumn>
      </autoFilter>
    </filter>
    <filter fld="1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674E8-7E9F-4402-86F8-7015F0C64BB9}" name="TablaDinámica3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3" rowHeaderCaption="precio unitario">
  <location ref="B104:C215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dragToRow="0" dragToCol="0" dragToPage="0" showAll="0" defaultSubtotal="0"/>
  </pivotFields>
  <rowFields count="2">
    <field x="4"/>
    <field x="36"/>
  </rowFields>
  <rowItems count="111">
    <i>
      <x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grand">
      <x/>
    </i>
  </rowItems>
  <colItems count="1">
    <i/>
  </colItems>
  <dataFields count="1">
    <dataField name="Suma de total_venta" fld="17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8888E-3984-418D-8A1B-9E3363E529C1}" name="TablaDinámica2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precio unitario">
  <location ref="K14:M19" firstHeaderRow="0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2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_venta" fld="17" baseField="0" baseItem="0"/>
    <dataField name="Promedio de total_venta2" fld="17" subtotal="average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4DB4B-27B9-4BF6-9EA8-CA8D70E67DD4}" name="TablaDinámica26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producto" colHeaderCaption="promocion aplicada">
  <location ref="E24:I54" firstHeaderRow="1" firstDataRow="2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axis="axisRow" showAll="0" measureFilter="1">
      <items count="37">
        <item x="31"/>
        <item x="12"/>
        <item x="27"/>
        <item x="20"/>
        <item x="18"/>
        <item x="29"/>
        <item x="24"/>
        <item x="10"/>
        <item x="33"/>
        <item x="28"/>
        <item x="2"/>
        <item x="4"/>
        <item x="19"/>
        <item x="30"/>
        <item x="15"/>
        <item x="9"/>
        <item x="35"/>
        <item x="34"/>
        <item x="17"/>
        <item x="21"/>
        <item x="26"/>
        <item x="13"/>
        <item x="1"/>
        <item x="25"/>
        <item x="32"/>
        <item x="11"/>
        <item x="16"/>
        <item x="7"/>
        <item x="0"/>
        <item x="3"/>
        <item x="8"/>
        <item x="6"/>
        <item x="14"/>
        <item x="22"/>
        <item x="5"/>
        <item x="23"/>
        <item t="default"/>
      </items>
    </pivotField>
    <pivotField showAll="0"/>
    <pivotField showAll="0"/>
    <pivotField showAll="0"/>
    <pivotField showAll="0"/>
    <pivotField showAll="0" sortType="descending"/>
    <pivotField axis="axisRow" showAll="0">
      <items count="5">
        <item x="2"/>
        <item x="1"/>
        <item x="0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0"/>
        <item x="3"/>
        <item x="1"/>
        <item x="2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16"/>
    <field x="10"/>
  </rowFields>
  <rowItems count="29">
    <i>
      <x/>
    </i>
    <i r="1">
      <x v="7"/>
    </i>
    <i r="1">
      <x v="12"/>
    </i>
    <i r="1">
      <x v="15"/>
    </i>
    <i r="1">
      <x v="27"/>
    </i>
    <i r="1">
      <x v="31"/>
    </i>
    <i r="1">
      <x v="32"/>
    </i>
    <i>
      <x v="1"/>
    </i>
    <i r="1">
      <x v="3"/>
    </i>
    <i r="1">
      <x v="9"/>
    </i>
    <i r="1">
      <x v="10"/>
    </i>
    <i r="1">
      <x v="11"/>
    </i>
    <i r="1">
      <x v="19"/>
    </i>
    <i r="1">
      <x v="22"/>
    </i>
    <i r="1">
      <x v="23"/>
    </i>
    <i>
      <x v="2"/>
    </i>
    <i r="1">
      <x v="2"/>
    </i>
    <i r="1">
      <x v="7"/>
    </i>
    <i r="1">
      <x v="8"/>
    </i>
    <i r="1">
      <x v="14"/>
    </i>
    <i r="1">
      <x v="17"/>
    </i>
    <i r="1">
      <x v="21"/>
    </i>
    <i r="1">
      <x v="26"/>
    </i>
    <i r="1">
      <x v="31"/>
    </i>
    <i r="1">
      <x v="34"/>
    </i>
    <i r="1">
      <x v="35"/>
    </i>
    <i>
      <x v="3"/>
    </i>
    <i r="1">
      <x v="27"/>
    </i>
    <i r="1">
      <x v="32"/>
    </i>
  </rowItems>
  <colFields count="1">
    <field x="25"/>
  </colFields>
  <colItems count="4">
    <i>
      <x/>
    </i>
    <i>
      <x v="1"/>
    </i>
    <i>
      <x v="2"/>
    </i>
    <i>
      <x v="3"/>
    </i>
  </colItems>
  <dataFields count="1">
    <dataField name="venta_total" fld="17" subtotal="average" baseField="10" baseItem="0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335D0-FD19-466F-8521-CDF3B10B7C3E}" name="TablaDinámica3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4:B51" firstHeaderRow="1" firstDataRow="1" firstDataCol="1" rowPageCount="1" colPageCount="1"/>
  <pivotFields count="38">
    <pivotField showAll="0"/>
    <pivotField axis="axisPage"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axis="axisRow"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0"/>
        <item x="3"/>
        <item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dragToRow="0" dragToCol="0" dragToPage="0" showAll="0" defaultSubtotal="0"/>
  </pivotFields>
  <rowFields count="3">
    <field x="27"/>
    <field x="36"/>
    <field x="7"/>
  </rowFields>
  <rowItems count="47">
    <i>
      <x/>
    </i>
    <i r="1">
      <x v="11"/>
    </i>
    <i r="1">
      <x v="13"/>
    </i>
    <i r="1">
      <x v="18"/>
    </i>
    <i r="1">
      <x v="19"/>
    </i>
    <i r="1">
      <x v="20"/>
    </i>
    <i>
      <x v="1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>
      <x v="2"/>
    </i>
    <i r="1">
      <x v="11"/>
    </i>
    <i r="1">
      <x v="12"/>
    </i>
    <i r="1">
      <x v="14"/>
    </i>
    <i r="1">
      <x v="16"/>
    </i>
    <i r="1">
      <x v="18"/>
    </i>
    <i r="1">
      <x v="19"/>
    </i>
    <i r="1">
      <x v="20"/>
    </i>
    <i>
      <x v="3"/>
    </i>
    <i r="1">
      <x v="8"/>
    </i>
    <i r="1">
      <x v="11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7"/>
    </i>
    <i r="1">
      <x v="18"/>
    </i>
    <i>
      <x v="5"/>
    </i>
    <i r="1">
      <x v="8"/>
    </i>
    <i r="1">
      <x v="10"/>
    </i>
    <i r="1">
      <x v="11"/>
    </i>
    <i r="1">
      <x v="16"/>
    </i>
    <i r="1">
      <x v="18"/>
    </i>
    <i t="grand">
      <x/>
    </i>
  </rowItems>
  <colItems count="1">
    <i/>
  </colItems>
  <pageFields count="1">
    <pageField fld="1" item="0" hier="-1"/>
  </pageFields>
  <dataFields count="1">
    <dataField name="Suma de total_venta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E96C1-5EC2-4934-BECF-75B5A1DF6007}" name="TablaDinámica37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F3:F4" firstHeaderRow="1" firstDataRow="1" firstDataCol="0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Tickets" fld="0" subtotal="count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387F7-8CF1-4623-B9D4-6FC33D83F35F}" name="TablaDinámica44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5" rowHeaderCaption="top 10 productos">
  <location ref="H37:I4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axis="axisRow" showAll="0" measureFilter="1" sortType="ascending">
      <items count="37">
        <item x="31"/>
        <item x="12"/>
        <item x="27"/>
        <item x="20"/>
        <item x="18"/>
        <item x="29"/>
        <item x="24"/>
        <item x="10"/>
        <item x="33"/>
        <item x="28"/>
        <item x="2"/>
        <item x="4"/>
        <item x="19"/>
        <item x="30"/>
        <item x="15"/>
        <item x="9"/>
        <item x="35"/>
        <item x="34"/>
        <item x="17"/>
        <item x="21"/>
        <item x="26"/>
        <item x="13"/>
        <item x="1"/>
        <item x="25"/>
        <item x="32"/>
        <item x="11"/>
        <item x="16"/>
        <item x="7"/>
        <item x="0"/>
        <item x="3"/>
        <item x="8"/>
        <item x="6"/>
        <item x="14"/>
        <item x="22"/>
        <item x="5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dataField="1"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0"/>
  </rowFields>
  <rowItems count="10">
    <i>
      <x v="32"/>
    </i>
    <i>
      <x v="27"/>
    </i>
    <i>
      <x v="15"/>
    </i>
    <i>
      <x v="12"/>
    </i>
    <i>
      <x v="22"/>
    </i>
    <i>
      <x v="28"/>
    </i>
    <i>
      <x v="30"/>
    </i>
    <i>
      <x v="29"/>
    </i>
    <i>
      <x v="7"/>
    </i>
    <i>
      <x v="31"/>
    </i>
  </rowItems>
  <colItems count="1">
    <i/>
  </colItems>
  <dataFields count="1">
    <dataField name="Suma de cantidad" fld="14" baseField="0" baseItem="0" numFmtId="3"/>
  </dataFields>
  <formats count="3">
    <format dxfId="11">
      <pivotArea outline="0" collapsedLevelsAreSubtotals="1" fieldPosition="0"/>
    </format>
    <format dxfId="10">
      <pivotArea collapsedLevelsAreSubtotals="1" fieldPosition="0">
        <references count="2">
          <reference field="4294967294" count="1" selected="0">
            <x v="0"/>
          </reference>
          <reference field="10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7967F-08F6-4088-95AB-F3C2DC318D81}" name="TablaDinámica39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1" rowHeaderCaption="ventas por mes">
  <location ref="B10:C18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axis="axisRow" showAll="0" sortType="ascending">
      <items count="5">
        <item x="0"/>
        <item x="1"/>
        <item x="2"/>
        <item x="3"/>
        <item t="default"/>
      </items>
    </pivotField>
    <pivotField axis="axisRow" showAll="0" sortType="a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5"/>
    <field x="6"/>
  </rowFields>
  <rowItems count="8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</rowItems>
  <colItems count="1">
    <i/>
  </colItems>
  <dataFields count="1">
    <dataField name="venta total" fld="17" showDataAs="percentOfCol" baseField="0" baseItem="0" numFmtId="10"/>
  </dataFields>
  <formats count="2">
    <format dxfId="13">
      <pivotArea outline="0" collapsedLevelsAreSubtotals="1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03999-C41A-4509-BBFD-1D45F64F959C}" name="TablaDinámica42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2" rowHeaderCaption="ventas sucursalventas categoria">
  <location ref="H23:I34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axis="axisRow" showAll="0" sortType="ascending">
      <items count="12">
        <item x="2"/>
        <item x="9"/>
        <item x="4"/>
        <item x="7"/>
        <item x="8"/>
        <item x="6"/>
        <item x="10"/>
        <item x="1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1"/>
  </rowFields>
  <rowItems count="11">
    <i>
      <x v="7"/>
    </i>
    <i>
      <x/>
    </i>
    <i>
      <x v="10"/>
    </i>
    <i>
      <x v="9"/>
    </i>
    <i>
      <x v="1"/>
    </i>
    <i>
      <x v="6"/>
    </i>
    <i>
      <x v="2"/>
    </i>
    <i>
      <x v="4"/>
    </i>
    <i>
      <x v="8"/>
    </i>
    <i>
      <x v="3"/>
    </i>
    <i>
      <x v="5"/>
    </i>
  </rowItems>
  <colItems count="1">
    <i/>
  </colItems>
  <dataFields count="1">
    <dataField name="venta total" fld="17" showDataAs="percentOfCol" baseField="0" baseItem="0" numFmtId="10"/>
  </dataFields>
  <formats count="2"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A57E3-17DE-418E-9EDE-C1F35F453276}" name="TablaDinámica40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7" rowHeaderCaption="dia semana">
  <location ref="H10:I1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axis="axisRow" showAll="0" sortType="ascending">
      <items count="8">
        <item x="5"/>
        <item x="6"/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4"/>
  </rowFields>
  <rowItems count="7">
    <i>
      <x v="1"/>
    </i>
    <i>
      <x v="6"/>
    </i>
    <i>
      <x v="3"/>
    </i>
    <i>
      <x v="4"/>
    </i>
    <i>
      <x v="5"/>
    </i>
    <i>
      <x/>
    </i>
    <i>
      <x v="2"/>
    </i>
  </rowItems>
  <colItems count="1">
    <i/>
  </colItems>
  <dataFields count="1">
    <dataField name="venta total" fld="17" showDataAs="percentOfCol" baseField="0" baseItem="0" numFmtId="10"/>
  </dataFields>
  <formats count="2">
    <format dxfId="17">
      <pivotArea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5C55D-347D-4282-BC1B-5580B0CB3EF3}" name="KPI unidades vendidas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D3:D4" firstHeaderRow="1" firstDataRow="1" firstDataCol="0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Unidades vendidas" fld="14" baseField="0" baseItem="0" numFmtId="3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CA077-59C2-43D1-B13A-3119C9109B7F}" name="TablaDinámica46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7" rowHeaderCaption="clasif precios">
  <location ref="H51:I55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 sortType="descending"/>
    <pivotField axis="axisRow" showAll="0" sortType="a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6"/>
  </rowFields>
  <rowItems count="4">
    <i>
      <x v="1"/>
    </i>
    <i>
      <x v="3"/>
    </i>
    <i>
      <x/>
    </i>
    <i>
      <x v="2"/>
    </i>
  </rowItems>
  <colItems count="1">
    <i/>
  </colItems>
  <dataFields count="1">
    <dataField name="venta total" fld="17" showDataAs="percentOfTotal" baseField="0" baseItem="0" numFmtId="10"/>
  </dataFields>
  <formats count="2">
    <format dxfId="20">
      <pivotArea outline="0" collapsedLevelsAreSubtotals="1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452FA-A090-42C0-8D09-DF2B5D92E178}" name="KPI venta total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B3:B4" firstHeaderRow="1" firstDataRow="1" firstDataCol="0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venta total" fld="17" baseField="0" baseItem="0" numFmtId="165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6B072-9466-429C-B148-5975F84591AC}" name="TablaDinámica41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9" rowHeaderCaption="ventas turno">
  <location ref="B23:C26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8"/>
  </rowFields>
  <rowItems count="3">
    <i>
      <x/>
    </i>
    <i>
      <x v="1"/>
    </i>
    <i>
      <x v="2"/>
    </i>
  </rowItems>
  <colItems count="1">
    <i/>
  </colItems>
  <dataFields count="1">
    <dataField name="venta total" fld="17" showDataAs="percentOfCol" baseField="0" baseItem="0" numFmtId="10"/>
  </dataFields>
  <formats count="2">
    <format dxfId="23">
      <pivotArea outline="0" collapsedLevelsAreSubtotals="1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F79CA-F17B-4D31-8983-7A611DF47E3E}" name="TablaDinámica43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6" rowHeaderCaption="ventas sucursal">
  <location ref="B40:C44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9"/>
  </rowFields>
  <rowItems count="4">
    <i>
      <x v="4"/>
    </i>
    <i>
      <x v="5"/>
    </i>
    <i>
      <x v="6"/>
    </i>
    <i>
      <x v="7"/>
    </i>
  </rowItems>
  <colItems count="1">
    <i/>
  </colItems>
  <dataFields count="1">
    <dataField name="venta total" fld="17" baseField="0" baseItem="0" numFmtId="165"/>
  </dataFields>
  <formats count="3">
    <format dxfId="26">
      <pivotArea outline="0" collapsedLevelsAreSubtotals="1" fieldPosition="0"/>
    </format>
    <format dxfId="25">
      <pivotArea outline="0" fieldPosition="0">
        <references count="1">
          <reference field="4294967294" count="1">
            <x v="0"/>
          </reference>
        </references>
      </pivotArea>
    </format>
    <format dxfId="24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6373B-051B-426F-A706-B2EF8FA420E7}" name="TablaDinámica45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5" rowHeaderCaption="">
  <location ref="B53:C5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">
        <item m="1" x="5"/>
        <item x="1"/>
        <item x="3"/>
        <item x="4"/>
        <item x="2"/>
        <item m="1" x="7"/>
        <item h="1" x="0"/>
        <item m="1" x="6"/>
        <item t="default"/>
      </items>
    </pivotField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3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venta total" fld="17" showDataAs="percentOfTotal" baseField="0" baseItem="0" numFmtId="10"/>
  </dataFields>
  <formats count="2">
    <format dxfId="28">
      <pivotArea outline="0" collapsedLevelsAreSubtotals="1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21410-095B-4F79-9432-05DB0A809D33}" name="TablaDinámica47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8" rowHeaderCaption="metodo de pago">
  <location ref="B64:C6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axis="axisRow" showAll="0" sortType="a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2"/>
  </rowFields>
  <rowItems count="3">
    <i>
      <x v="1"/>
    </i>
    <i>
      <x v="2"/>
    </i>
    <i>
      <x/>
    </i>
  </rowItems>
  <colItems count="1">
    <i/>
  </colItems>
  <dataFields count="1">
    <dataField name="venta total" fld="17" showDataAs="percentOfTotal" baseField="0" baseItem="0" numFmtId="10"/>
  </dataFields>
  <formats count="2">
    <format dxfId="30">
      <pivotArea outline="0" collapsedLevelsAreSubtotals="1" fieldPosition="0"/>
    </format>
    <format dxfId="29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BD6E0-4E4D-47FE-B1CF-583669BAF7F3}" name="TablaDinámica6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">
  <location ref="B5:B6" firstHeaderRow="1" firstDataRow="1" firstDataCol="0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Promedio de satisfacción_cliente" fld="31" subtotal="average" baseField="0" baseItem="0" numFmtId="2"/>
  </dataFields>
  <formats count="1">
    <format dxfId="0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1C3AA-9F95-49BF-A7B5-6164D57AEE42}" name="TablaDinámica6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turno con mayor satisfaccion">
  <location ref="K5:L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measureFilter="1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4">
        <item x="2"/>
        <item x="0"/>
        <item x="1"/>
        <item t="default"/>
      </items>
    </pivotField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8"/>
  </rowFields>
  <rowItems count="2">
    <i>
      <x v="2"/>
    </i>
    <i t="grand">
      <x/>
    </i>
  </rowItems>
  <colItems count="1">
    <i/>
  </colItems>
  <dataFields count="1">
    <dataField name="Promedio de satisfacción_cliente" fld="31" subtotal="average" baseField="0" baseItem="0" numFmtId="2"/>
  </dataFields>
  <formats count="1">
    <format dxfId="1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9" type="count" evalOrder="-1" id="1" iMeasureFld="0">
      <autoFilter ref="A1">
        <filterColumn colId="0">
          <top10 val="1" filterVal="1"/>
        </filterColumn>
      </autoFilter>
    </filter>
    <filter fld="28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3BAB5-132A-40BC-8924-62DF6E73D0FD}" name="TablaDinámica58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9" rowHeaderCaption="distribucion puntuacion">
  <location ref="B73:C79" firstHeaderRow="1" firstDataRow="1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3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venta" fld="0" subtotal="count" showDataAs="percentOfTotal" baseField="0" baseItem="0" numFmtId="10"/>
  </dataFields>
  <chartFormats count="1">
    <chartFormat chart="6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54484-E009-4E96-BC55-BB3CEEF820B1}" name="TablaDinámica6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l mejor valorada">
  <location ref="H5:I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 measureFilter="1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9"/>
  </rowFields>
  <rowItems count="2">
    <i>
      <x v="4"/>
    </i>
    <i t="grand">
      <x/>
    </i>
  </rowItems>
  <colItems count="1">
    <i/>
  </colItems>
  <dataFields count="1">
    <dataField name="Promedio de satisfacción_cliente" fld="31" subtotal="average" baseField="0" baseItem="0" numFmtId="2"/>
  </dataFields>
  <formats count="1">
    <format dxfId="2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7558-144C-4C43-B952-34954E451975}" name="TablaDinámica56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9" rowHeaderCaption="promedio por dia">
  <location ref="M47:N76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6">
        <item x="0"/>
        <item x="3"/>
        <item m="1" x="4"/>
        <item x="1"/>
        <item x="2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4"/>
    <field x="28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Items count="1">
    <i/>
  </colItems>
  <dataFields count="1">
    <dataField name="Promedio de satisfacción_cliente" fld="31" subtotal="average" baseField="25" baseItem="0" numFmtId="2"/>
  </dataFields>
  <formats count="2">
    <format dxfId="4">
      <pivotArea collapsedLevelsAreSubtotals="1" fieldPosition="0">
        <references count="1">
          <reference field="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B38D2-8920-4FB3-BF81-DF7093DA7CC7}" name="TablaDinámica57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3" rowHeaderCaption="promedio por sucural">
  <location ref="B61:C66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9"/>
  </rowFields>
  <rowItems count="5">
    <i>
      <x v="4"/>
    </i>
    <i>
      <x v="7"/>
    </i>
    <i>
      <x v="5"/>
    </i>
    <i>
      <x v="6"/>
    </i>
    <i t="grand">
      <x/>
    </i>
  </rowItems>
  <colItems count="1">
    <i/>
  </colItems>
  <dataFields count="1">
    <dataField name="Promedio de satisfacción_cliente" fld="31" subtotal="average" baseField="9" baseItem="6" numFmtId="2"/>
  </dataFields>
  <chartFormats count="4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739BB-8B3B-47D0-9D39-CFD08B6D28EA}" name="TablaDinámica50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4" rowHeaderCaption="promocion">
  <location ref="M29:N34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axis="axisRow" showAll="0">
      <items count="6">
        <item x="0"/>
        <item x="3"/>
        <item m="1" x="4"/>
        <item x="1"/>
        <item x="2"/>
        <item t="default"/>
      </items>
    </pivotField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5"/>
  </rowFields>
  <rowItems count="5">
    <i>
      <x/>
    </i>
    <i>
      <x v="1"/>
    </i>
    <i>
      <x v="3"/>
    </i>
    <i>
      <x v="4"/>
    </i>
    <i t="grand">
      <x/>
    </i>
  </rowItems>
  <colItems count="1">
    <i/>
  </colItems>
  <dataFields count="1">
    <dataField name="Promedio de satisfacción_cliente" fld="31" subtotal="average" baseField="25" baseItem="0" numFmtId="2"/>
  </dataFields>
  <chartFormats count="4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1E2E1-A398-4F0F-8131-BD9081547605}" name="TablaDinámica6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promocion mayor satisfaccion">
  <location ref="N5:O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measureFilter="1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6">
        <item x="0"/>
        <item x="3"/>
        <item m="1" x="4"/>
        <item x="1"/>
        <item x="2"/>
        <item t="default"/>
      </items>
    </pivotField>
    <pivotField showAll="0"/>
    <pivotField showAll="0"/>
    <pivotField showAll="0" measureFilter="1">
      <items count="4">
        <item x="2"/>
        <item x="0"/>
        <item x="1"/>
        <item t="default"/>
      </items>
    </pivotField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5"/>
  </rowFields>
  <rowItems count="2">
    <i>
      <x v="1"/>
    </i>
    <i t="grand">
      <x/>
    </i>
  </rowItems>
  <colItems count="1">
    <i/>
  </colItems>
  <dataFields count="1">
    <dataField name="Promedio de satisfacción_cliente" fld="31" subtotal="average" baseField="0" baseItem="0" numFmtId="2"/>
  </dataFields>
  <formats count="1">
    <format dxfId="5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9" type="count" evalOrder="-1" id="1" iMeasureFld="0">
      <autoFilter ref="A1">
        <filterColumn colId="0">
          <top10 val="1" filterVal="1"/>
        </filterColumn>
      </autoFilter>
    </filter>
    <filter fld="28" type="count" evalOrder="-1" id="2" iMeasureFld="0">
      <autoFilter ref="A1">
        <filterColumn colId="0">
          <top10 val="1" filterVal="1"/>
        </filterColumn>
      </autoFilter>
    </filter>
    <filter fld="25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5FF05-653E-42A1-80B9-711E131997F4}" name="TablaDinámica49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categoria">
  <location ref="B28:C40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axis="axisRow" showAll="0" sortType="ascending">
      <items count="12">
        <item x="2"/>
        <item x="9"/>
        <item x="4"/>
        <item x="7"/>
        <item x="8"/>
        <item x="6"/>
        <item x="10"/>
        <item x="1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1"/>
  </rowFields>
  <rowItems count="12">
    <i>
      <x v="6"/>
    </i>
    <i>
      <x v="10"/>
    </i>
    <i>
      <x v="2"/>
    </i>
    <i>
      <x v="5"/>
    </i>
    <i>
      <x v="7"/>
    </i>
    <i>
      <x v="4"/>
    </i>
    <i>
      <x v="1"/>
    </i>
    <i>
      <x v="8"/>
    </i>
    <i>
      <x v="3"/>
    </i>
    <i>
      <x/>
    </i>
    <i>
      <x v="9"/>
    </i>
    <i t="grand">
      <x/>
    </i>
  </rowItems>
  <colItems count="1">
    <i/>
  </colItems>
  <dataFields count="1">
    <dataField name="satisfaccion" fld="31" baseField="0" baseItem="0"/>
  </dataField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7C08B-B7A7-4079-94EF-30406E980577}" name="TablaDinámica6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3" rowHeaderCaption="Tamaño ">
  <location ref="B101:C10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axis="axisRow"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3"/>
  </rowFields>
  <rowItems count="6">
    <i>
      <x v="1"/>
    </i>
    <i>
      <x v="2"/>
    </i>
    <i>
      <x v="3"/>
    </i>
    <i>
      <x v="4"/>
    </i>
    <i>
      <x v="6"/>
    </i>
    <i t="grand">
      <x/>
    </i>
  </rowItems>
  <colItems count="1">
    <i/>
  </colItems>
  <dataFields count="1">
    <dataField name="Promedio de satisfacción_cliente" fld="31" subtotal="average" baseField="13" baseItem="1" numFmtId="2"/>
  </dataFields>
  <chartFormats count="1">
    <chartFormat chart="7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389E8-7058-4138-82FD-26226589CA6C}" name="TablaDinámica1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7" rowHeaderCaption="preparacion">
  <location ref="B15:C20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9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satisfaccion" fld="31" baseField="0" baseItem="0"/>
  </dataFields>
  <chartFormats count="1"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408AB-C637-4073-90B0-419A06C42054}" name="TablaDinámica60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2" rowHeaderCaption="pago">
  <location ref="M84:N88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satisfacción_cliente" fld="31" subtotal="average" baseField="13" baseItem="1" numFmtId="2"/>
  </dataFields>
  <chartFormats count="1">
    <chartFormat chart="6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8EC7C-472B-4944-9876-C73942CCBEEC}" name="TablaDinámica59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3" rowHeaderCaption="Tamaño ">
  <location ref="B86:C92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axis="axisRow"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3"/>
  </rowFields>
  <rowItems count="6">
    <i>
      <x v="1"/>
    </i>
    <i>
      <x v="2"/>
    </i>
    <i>
      <x v="3"/>
    </i>
    <i>
      <x v="4"/>
    </i>
    <i>
      <x v="6"/>
    </i>
    <i t="grand">
      <x/>
    </i>
  </rowItems>
  <colItems count="1">
    <i/>
  </colItems>
  <dataFields count="1">
    <dataField name="Promedio de satisfacción_cliente" fld="31" subtotal="average" baseField="13" baseItem="1" numFmtId="2"/>
  </dataFields>
  <chartFormats count="1">
    <chartFormat chart="7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A0DA8-550B-4AAC-B2A6-7DCDF7D9D346}" name="TablaDinámica48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">
  <location ref="M14:N19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9"/>
  </rowFields>
  <rowItems count="5">
    <i>
      <x v="7"/>
    </i>
    <i>
      <x v="6"/>
    </i>
    <i>
      <x v="4"/>
    </i>
    <i>
      <x v="5"/>
    </i>
    <i t="grand">
      <x/>
    </i>
  </rowItems>
  <colItems count="1">
    <i/>
  </colItems>
  <dataFields count="1">
    <dataField name="satisfaccion" fld="31" baseField="0" baseItem="0"/>
  </dataField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D6889-C525-44AD-9CA3-30B351F21EB6}" name="TablaDinámica5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7" rowHeaderCaption="promedio por dia">
  <location ref="B45:C53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6">
        <item x="0"/>
        <item x="3"/>
        <item m="1" x="4"/>
        <item x="1"/>
        <item x="2"/>
        <item t="default"/>
      </items>
    </pivotField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satisfacción_cliente" fld="31" subtotal="average" baseField="25" baseItem="0" numFmtId="2"/>
  </dataFields>
  <formats count="2">
    <format dxfId="7">
      <pivotArea collapsedLevelsAreSubtotals="1" fieldPosition="0">
        <references count="1">
          <reference field="4" count="1">
            <x v="0"/>
          </reference>
        </references>
      </pivotArea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0FB93-41B5-457F-8A7E-7D2B635DD82D}" name="TablaDinámica18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 rowHeaderCaption="Sucursal">
  <location ref="M74:N83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h="1" x="2"/>
        <item h="1" x="1"/>
        <item h="1" x="0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2">
    <field x="9"/>
    <field x="16"/>
  </rowFields>
  <rowItems count="9">
    <i>
      <x v="4"/>
    </i>
    <i r="1">
      <x v="3"/>
    </i>
    <i>
      <x v="5"/>
    </i>
    <i r="1">
      <x v="3"/>
    </i>
    <i>
      <x v="6"/>
    </i>
    <i r="1">
      <x v="3"/>
    </i>
    <i>
      <x v="7"/>
    </i>
    <i r="1">
      <x v="3"/>
    </i>
    <i t="grand">
      <x/>
    </i>
  </rowItems>
  <colItems count="1">
    <i/>
  </colItems>
  <dataFields count="1">
    <dataField name="Suma de total_venta" fld="17" baseField="9" baseItem="5" numFmtId="4"/>
  </dataFields>
  <chartFormats count="2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C4D42-9E51-44D2-AAB3-44766DD8E9F1}" name="TablaDinámica17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 rowHeaderCaption="Sucursal">
  <location ref="A71:B80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h="1" x="2"/>
        <item h="1" x="1"/>
        <item h="1" x="0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2">
    <field x="9"/>
    <field x="16"/>
  </rowFields>
  <rowItems count="9">
    <i>
      <x v="4"/>
    </i>
    <i r="1">
      <x v="3"/>
    </i>
    <i>
      <x v="5"/>
    </i>
    <i r="1">
      <x v="3"/>
    </i>
    <i>
      <x v="6"/>
    </i>
    <i r="1">
      <x v="3"/>
    </i>
    <i>
      <x v="7"/>
    </i>
    <i r="1">
      <x v="3"/>
    </i>
    <i t="grand">
      <x/>
    </i>
  </rowItems>
  <colItems count="1">
    <i/>
  </colItems>
  <dataFields count="1">
    <dataField name="Cuenta de total_venta" fld="17" subtotal="count" baseField="16" baseItem="3"/>
  </dataField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64AFA-38FF-415D-8A8D-5F545F4E5AF1}" name="TablaDinámica16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Sucursal">
  <location ref="M55:N72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2">
    <field x="9"/>
    <field x="28"/>
  </rowFields>
  <rowItems count="17">
    <i>
      <x v="4"/>
    </i>
    <i r="1">
      <x v="1"/>
    </i>
    <i r="1">
      <x/>
    </i>
    <i r="1">
      <x v="2"/>
    </i>
    <i>
      <x v="5"/>
    </i>
    <i r="1">
      <x v="2"/>
    </i>
    <i r="1">
      <x/>
    </i>
    <i r="1">
      <x v="1"/>
    </i>
    <i>
      <x v="6"/>
    </i>
    <i r="1">
      <x v="2"/>
    </i>
    <i r="1">
      <x v="1"/>
    </i>
    <i r="1">
      <x/>
    </i>
    <i>
      <x v="7"/>
    </i>
    <i r="1">
      <x v="2"/>
    </i>
    <i r="1">
      <x/>
    </i>
    <i r="1">
      <x v="1"/>
    </i>
    <i t="grand">
      <x/>
    </i>
  </rowItems>
  <colItems count="1">
    <i/>
  </colItems>
  <dataFields count="1">
    <dataField name="Cuenta de promoción_aplicada" fld="25" subtotal="count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F15D8-DC00-477F-B3E5-31C2D3F47E9C}" name="TablaDinámica1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Sucursal">
  <location ref="A57:B62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9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promoción_aplicada" fld="25" subtotal="count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85526-4D54-4820-8AF4-6A9C7BBADEB6}" name="TablaDinámica1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Sucursal">
  <location ref="M46:N51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9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Promedio de precio_ud" fld="15" subtotal="average" baseField="9" baseItem="4" numFmtId="2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9E025-7D24-4354-A765-E66E8EB98F92}" name="TablaDinámica1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 rowHeaderCaption="Sucursal">
  <location ref="A44:B49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9"/>
  </rowFields>
  <rowItems count="5">
    <i>
      <x v="4"/>
    </i>
    <i>
      <x v="6"/>
    </i>
    <i>
      <x v="7"/>
    </i>
    <i>
      <x v="5"/>
    </i>
    <i t="grand">
      <x/>
    </i>
  </rowItems>
  <colItems count="1">
    <i/>
  </colItems>
  <dataFields count="1">
    <dataField name="Promedio de total_venta" fld="17" subtotal="average" baseField="9" baseItem="6" numFmtId="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1D25B-AE04-4CA1-9F43-4BAD53B4937F}" name="TablaDinámica1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Sucursal">
  <location ref="M31:N43" firstHeaderRow="1" firstDataRow="1" firstDataCol="1" rowPageCount="1" colPageCount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Page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axis="axisRow" showAll="0" sortType="descending">
      <items count="12">
        <item x="2"/>
        <item x="9"/>
        <item x="4"/>
        <item x="7"/>
        <item x="8"/>
        <item x="6"/>
        <item x="10"/>
        <item x="1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11"/>
  </rowFields>
  <rowItems count="12">
    <i>
      <x v="5"/>
    </i>
    <i>
      <x v="3"/>
    </i>
    <i>
      <x v="8"/>
    </i>
    <i>
      <x v="4"/>
    </i>
    <i>
      <x v="9"/>
    </i>
    <i>
      <x v="1"/>
    </i>
    <i>
      <x v="6"/>
    </i>
    <i>
      <x v="2"/>
    </i>
    <i>
      <x v="10"/>
    </i>
    <i>
      <x/>
    </i>
    <i>
      <x v="7"/>
    </i>
    <i t="grand">
      <x/>
    </i>
  </rowItems>
  <colItems count="1">
    <i/>
  </colItems>
  <pageFields count="1">
    <pageField fld="9" item="4" hier="-1"/>
  </pageFields>
  <dataFields count="1">
    <dataField name="Suma de total_venta" fld="17" baseField="0" baseItem="0" numFmtId="4"/>
  </dataFields>
  <chartFormats count="1"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F3A0E-69FE-41C7-A4D7-2F75F4C58205}" name="TablaDinámica1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 rowHeaderCaption="Sucursal">
  <location ref="A30:B42" firstHeaderRow="1" firstDataRow="1" firstDataCol="1" rowPageCount="1" colPageCount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Page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axis="axisRow" showAll="0" sortType="descending">
      <items count="12">
        <item x="2"/>
        <item x="9"/>
        <item x="4"/>
        <item x="7"/>
        <item x="8"/>
        <item x="6"/>
        <item x="10"/>
        <item x="1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11"/>
  </rowFields>
  <rowItems count="12">
    <i>
      <x v="9"/>
    </i>
    <i>
      <x v="3"/>
    </i>
    <i>
      <x v="1"/>
    </i>
    <i>
      <x v="8"/>
    </i>
    <i>
      <x v="4"/>
    </i>
    <i>
      <x v="7"/>
    </i>
    <i>
      <x v="10"/>
    </i>
    <i>
      <x v="5"/>
    </i>
    <i>
      <x v="2"/>
    </i>
    <i>
      <x v="6"/>
    </i>
    <i>
      <x/>
    </i>
    <i t="grand">
      <x/>
    </i>
  </rowItems>
  <colItems count="1">
    <i/>
  </colItems>
  <pageFields count="1">
    <pageField fld="9" item="4" hier="-1"/>
  </pageFields>
  <dataFields count="1">
    <dataField name="nº ventas" fld="0" subtotal="count" baseField="0" baseItem="0"/>
  </dataFields>
  <chartFormats count="1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DF834-4516-40ED-BE9D-996D48320A4D}" name="TablaDinámica10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Sucursal">
  <location ref="M21:N26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9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Promedio de satisfacción_cliente" fld="31" subtotal="average" baseField="9" baseItem="4" numFmtId="2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2650B-9947-486E-AEE6-AC767544735F}" name="TablaDinámica9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Sucursal">
  <location ref="M9:N14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9"/>
  </rowFields>
  <rowItems count="5"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Promedio de cantidad" fld="14" subtotal="average" baseField="9" baseItem="4" numFmtId="2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5D81B-17C0-45CE-8B3D-6F9E6035B7D3}" name="TablaDinámica7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Sucursal">
  <location ref="A21:B26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9"/>
  </rowFields>
  <rowItems count="5">
    <i>
      <x v="7"/>
    </i>
    <i>
      <x v="6"/>
    </i>
    <i>
      <x v="4"/>
    </i>
    <i>
      <x v="5"/>
    </i>
    <i t="grand">
      <x/>
    </i>
  </rowItems>
  <colItems count="1">
    <i/>
  </colItems>
  <dataFields count="1">
    <dataField name="total ventas" fld="17" baseField="9" baseItem="4" numFmtId="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14444-92E8-4D44-969A-0E344CDFF69D}" name="TablaDinámica6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Sucursal">
  <location ref="A9:B14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dragToRow="0" dragToCol="0" dragToPage="0" showAll="0" defaultSubtotal="0"/>
  </pivotFields>
  <rowFields count="1">
    <field x="9"/>
  </rowFields>
  <rowItems count="5">
    <i>
      <x v="7"/>
    </i>
    <i>
      <x v="6"/>
    </i>
    <i>
      <x v="4"/>
    </i>
    <i>
      <x v="5"/>
    </i>
    <i t="grand">
      <x/>
    </i>
  </rowItems>
  <colItems count="1">
    <i/>
  </colItems>
  <dataFields count="1">
    <dataField name="recuento ventas" fld="17" subtotal="count" baseField="9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F25A6-C697-4EBF-A136-6613D85CD079}" name="TablaDinámica51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B5:C10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3"/>
        <item m="1"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5"/>
  </rowFields>
  <rowItems count="5">
    <i>
      <x v="3"/>
    </i>
    <i>
      <x/>
    </i>
    <i>
      <x v="1"/>
    </i>
    <i>
      <x v="4"/>
    </i>
    <i t="grand">
      <x/>
    </i>
  </rowItems>
  <colItems count="1">
    <i/>
  </colItems>
  <dataFields count="1">
    <dataField name="Suma de total_venta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7C6B-3C98-49D7-A41E-D51C1CBCBF0E}" name="TablaDinámica5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3">
  <location ref="B16:C45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>
      <items count="8">
        <item x="5"/>
        <item x="6"/>
        <item x="0"/>
        <item x="1"/>
        <item x="2"/>
        <item x="3"/>
        <item x="4"/>
        <item t="default"/>
      </items>
    </pivotField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">
        <item x="0"/>
        <item x="3"/>
        <item m="1" x="4"/>
        <item x="1"/>
        <item x="2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4"/>
    <field x="28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Items count="1">
    <i/>
  </colItems>
  <dataFields count="1">
    <dataField name="Cuenta de promoción_aplicada" fld="2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8E0D6-5F95-4401-98D7-07CE5C8AE1FF}" name="TablaDinámica5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I5:J10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3"/>
        <item m="1"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5"/>
  </rowFields>
  <rowItems count="5">
    <i>
      <x v="3"/>
    </i>
    <i>
      <x/>
    </i>
    <i>
      <x v="4"/>
    </i>
    <i>
      <x v="1"/>
    </i>
    <i t="grand">
      <x/>
    </i>
  </rowItems>
  <colItems count="1">
    <i/>
  </colItems>
  <dataFields count="1">
    <dataField name="Suma de cantidad" fld="1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827C8-9F39-41F1-A77D-CADA5C9A394C}" name="TablaDinámica54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" rowHeaderCaption="satisfaccion cliente">
  <location ref="E2:F31" firstHeaderRow="1" firstDataRow="2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>
      <items count="8">
        <item x="5"/>
        <item x="6"/>
        <item x="0"/>
        <item x="1"/>
        <item x="2"/>
        <item x="3"/>
        <item x="4"/>
        <item t="default"/>
      </items>
    </pivotField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>
      <items count="9">
        <item x="2"/>
        <item x="3"/>
        <item x="0"/>
        <item x="1"/>
        <item m="1" x="4"/>
        <item m="1" x="5"/>
        <item m="1" x="6"/>
        <item m="1" x="7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sortType="descending"/>
    <pivotField axis="axisCol" showAll="0">
      <items count="5">
        <item x="2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4"/>
    <field x="28"/>
  </rowFields>
  <rowItems count="28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Fields count="1">
    <field x="16"/>
  </colFields>
  <colItems count="1">
    <i>
      <x/>
    </i>
  </colItems>
  <dataFields count="1">
    <dataField name="Suma de cantidad" fld="14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DB319-602C-45CF-8D2F-8E5C70B3BE49}" name="TablaDinámica32" cacheId="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" rowHeaderCaption="satisfaccion cliente">
  <location ref="B2:C7" firstHeaderRow="1" firstDataRow="2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x="2"/>
        <item x="3"/>
        <item x="0"/>
        <item x="1"/>
        <item m="1" x="4"/>
        <item m="1" x="5"/>
        <item m="1" x="6"/>
        <item m="1" x="7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sortType="descending"/>
    <pivotField axis="axisCol" showAll="0">
      <items count="5">
        <item x="2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>
      <x v="3"/>
    </i>
  </rowItems>
  <colFields count="1">
    <field x="16"/>
  </colFields>
  <colItems count="1">
    <i>
      <x/>
    </i>
  </colItems>
  <dataFields count="1">
    <dataField name="Suma de cantidad" fld="14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BCBD656-0480-4F27-813B-2D8D90DA6F08}" autoFormatId="16" applyNumberFormats="0" applyBorderFormats="0" applyFontFormats="0" applyPatternFormats="0" applyAlignmentFormats="0" applyWidthHeightFormats="0">
  <queryTableRefresh nextId="63">
    <queryTableFields count="34">
      <queryTableField id="1" name="ID_Venta" tableColumnId="1"/>
      <queryTableField id="2" name="Fecha" tableColumnId="2"/>
      <queryTableField id="51" dataBound="0" tableColumnId="37"/>
      <queryTableField id="52" dataBound="0" tableColumnId="38"/>
      <queryTableField id="53" dataBound="0" tableColumnId="39"/>
      <queryTableField id="55" dataBound="0" tableColumnId="43"/>
      <queryTableField id="54" dataBound="0" tableColumnId="42"/>
      <queryTableField id="3" name="Hora" tableColumnId="3"/>
      <queryTableField id="4" name="Sucursal" tableColumnId="4"/>
      <queryTableField id="37" dataBound="0" tableColumnId="6"/>
      <queryTableField id="22" name="producto" tableColumnId="22"/>
      <queryTableField id="23" name="categoría" tableColumnId="23"/>
      <queryTableField id="7" name="Tamaño" tableColumnId="7"/>
      <queryTableField id="38" dataBound="0" tableColumnId="9"/>
      <queryTableField id="8" name="Cantidad" tableColumnId="8"/>
      <queryTableField id="24" name="precio_ud" tableColumnId="24"/>
      <queryTableField id="56" dataBound="0" tableColumnId="44"/>
      <queryTableField id="10" name="Total_Venta" tableColumnId="10"/>
      <queryTableField id="25" name="canal_compra" tableColumnId="25"/>
      <queryTableField id="49" dataBound="0" tableColumnId="35"/>
      <queryTableField id="41" dataBound="0" tableColumnId="16"/>
      <queryTableField id="26" name="método_pago" tableColumnId="26"/>
      <queryTableField id="42" dataBound="0" tableColumnId="18"/>
      <queryTableField id="13" name="Cliente_Miembro" tableColumnId="13"/>
      <queryTableField id="57" name="descuento_miembro" tableColumnId="45"/>
      <queryTableField id="43" dataBound="0" tableColumnId="29"/>
      <queryTableField id="15" name="Promoción_Aplicada" tableColumnId="15"/>
      <queryTableField id="27" name="vendedor" tableColumnId="27"/>
      <queryTableField id="17" name="Turno" tableColumnId="17"/>
      <queryTableField id="50" dataBound="0" tableColumnId="36"/>
      <queryTableField id="28" name="tiempo_preparación" tableColumnId="28"/>
      <queryTableField id="19" name="Satisfacción_Cliente" tableColumnId="19"/>
      <queryTableField id="58" name="stock_antes" tableColumnId="46"/>
      <queryTableField id="59" name="stock_después" tableColumnId="47"/>
    </queryTableFields>
    <queryTableDeletedFields count="3">
      <deletedField name="Stock_Antes"/>
      <deletedField name="Stock_Después"/>
      <deletedField name="Descuento_Miembr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66980B-9B70-40BE-867E-4601A6EB7C4E}" name="ventas_starbucks_2025" displayName="ventas_starbucks_2025" ref="A1:AH5001" tableType="queryTable" totalsRowShown="0">
  <autoFilter ref="A1:AH5001" xr:uid="{DC66980B-9B70-40BE-867E-4601A6EB7C4E}"/>
  <sortState xmlns:xlrd2="http://schemas.microsoft.com/office/spreadsheetml/2017/richdata2" ref="A2:AH5001">
    <sortCondition ref="A1:A5001"/>
  </sortState>
  <tableColumns count="34">
    <tableColumn id="1" xr3:uid="{C1418664-E1FF-4181-AF43-25EFA03AB1A3}" uniqueName="1" name="id_venta" queryTableFieldId="1" dataDxfId="90"/>
    <tableColumn id="2" xr3:uid="{5C61CD7F-1B3D-49E3-A3CD-B164ACDE3C97}" uniqueName="2" name="fecha" queryTableFieldId="2" dataDxfId="89"/>
    <tableColumn id="37" xr3:uid="{DF757149-F494-453F-8F31-B9F5AE4ABD9D}" uniqueName="37" name="dia_num" queryTableFieldId="51" dataDxfId="88">
      <calculatedColumnFormula>DAY(B2)</calculatedColumnFormula>
    </tableColumn>
    <tableColumn id="38" xr3:uid="{F52EE660-0F20-4A29-9988-78C4BB0F99F2}" uniqueName="38" name="dia_sem" queryTableFieldId="52" dataDxfId="87">
      <calculatedColumnFormula>WEEKDAY(B2,2)</calculatedColumnFormula>
    </tableColumn>
    <tableColumn id="39" xr3:uid="{9E95122A-E6B3-409B-AEC5-CFAFE2B0985D}" uniqueName="39" name="dia_nombre" queryTableFieldId="53" dataDxfId="86">
      <calculatedColumnFormula>TEXT(B2,"dddd")</calculatedColumnFormula>
    </tableColumn>
    <tableColumn id="43" xr3:uid="{7DEBF345-BE8F-4944-AE57-17B345DB70D1}" uniqueName="43" name="mes_num" queryTableFieldId="55" dataDxfId="85">
      <calculatedColumnFormula>MONTH(B2)</calculatedColumnFormula>
    </tableColumn>
    <tableColumn id="42" xr3:uid="{20F60B76-E431-465C-8DE1-C1C34EDCAFF2}" uniqueName="42" name="mes_nombre" queryTableFieldId="54" dataDxfId="84">
      <calculatedColumnFormula>TEXT(B2,"mmmm")</calculatedColumnFormula>
    </tableColumn>
    <tableColumn id="3" xr3:uid="{67F8F4C9-21A0-408A-AF12-24272E69518E}" uniqueName="3" name="hora" queryTableFieldId="3" dataDxfId="83"/>
    <tableColumn id="4" xr3:uid="{1CFC2F1D-8177-46E5-86C9-19B37994729F}" uniqueName="4" name="sucursal" queryTableFieldId="4" dataDxfId="82"/>
    <tableColumn id="6" xr3:uid="{337CEC56-3419-43A0-B5D6-98DA2CF4520D}" uniqueName="6" name="sucursal2" queryTableFieldId="37" dataDxfId="81">
      <calculatedColumnFormula>VLOOKUP(ventas_starbucks_2025[[#This Row],[sucursal]],cambio_sucursal[#All],2,0)</calculatedColumnFormula>
    </tableColumn>
    <tableColumn id="22" xr3:uid="{8E18EE24-6C31-4CB6-8635-C09503842E8F}" uniqueName="22" name="producto" queryTableFieldId="22" dataDxfId="80"/>
    <tableColumn id="23" xr3:uid="{FE5A0B47-8132-4996-AC88-CCD2B43F543F}" uniqueName="23" name="categoría" queryTableFieldId="23" dataDxfId="79"/>
    <tableColumn id="7" xr3:uid="{5DFD3079-9974-49D2-9214-16463A5DCDBD}" uniqueName="7" name="tamaño_sucio" queryTableFieldId="7" dataDxfId="78"/>
    <tableColumn id="9" xr3:uid="{24E53802-F968-4287-8B82-321044911D74}" uniqueName="9" name="tamaño" queryTableFieldId="38" dataDxfId="77">
      <calculatedColumnFormula>IFERROR(VLOOKUP(ventas_starbucks_2025[[#This Row],[tamaño_sucio]],cambio_tamaño[#All],2,0),"Tamaño único")</calculatedColumnFormula>
    </tableColumn>
    <tableColumn id="8" xr3:uid="{4A841BC2-EA4F-41C7-8369-FD61952D3414}" uniqueName="8" name="cantidad" queryTableFieldId="8"/>
    <tableColumn id="24" xr3:uid="{806B104E-1620-4FC1-B9DB-EE7C481DB4A9}" uniqueName="24" name="precio_ud" queryTableFieldId="24"/>
    <tableColumn id="44" xr3:uid="{CEF3EEE3-38BF-4007-9EBA-0DE6E26F6DEF}" uniqueName="44" name="clasificacion_precio" queryTableFieldId="56" dataDxfId="76">
      <calculatedColumnFormula>IF(ventas_starbucks_2025[[#This Row],[precio_ud]]&lt;1000, "Precio Bajo", IF(ventas_starbucks_2025[[#This Row],[precio_ud]]&lt;2000, "Precio Medio", IF(ventas_starbucks_2025[[#This Row],[precio_ud]]&lt;3000, "Precio Alto", "Precio muy alto")))</calculatedColumnFormula>
    </tableColumn>
    <tableColumn id="10" xr3:uid="{DFEA60A5-400A-430A-BCCF-D5D23B2059CA}" uniqueName="10" name="total_venta" queryTableFieldId="10"/>
    <tableColumn id="25" xr3:uid="{29770E02-9EC7-4D0E-ADE9-39A472635180}" uniqueName="25" name="canal_compra" queryTableFieldId="25" dataDxfId="75"/>
    <tableColumn id="35" xr3:uid="{AC7316C8-3A51-4F83-8B48-4809BC7B42CB}" uniqueName="35" name="Clasificación_venta" queryTableFieldId="49" dataDxfId="74">
      <calculatedColumnFormula>IF(ventas_starbucks_2025[[#This Row],[total_venta]]&lt;5000, "Venta Baja", IF(ventas_starbucks_2025[[#This Row],[total_venta]]&lt;10000, "Venta Media", IF(ventas_starbucks_2025[[#This Row],[total_venta]]&lt;15000, "Venta Alta", "Venta Muy Alta")))</calculatedColumnFormula>
    </tableColumn>
    <tableColumn id="16" xr3:uid="{8C9B8EF2-FC8F-4759-8291-EF2653830B05}" uniqueName="16" name="canal_compra4" queryTableFieldId="41" dataDxfId="73">
      <calculatedColumnFormula>VLOOKUP(ventas_starbucks_2025[[#This Row],[canal_compra]],cambio_canal_compra[#All],2,0)</calculatedColumnFormula>
    </tableColumn>
    <tableColumn id="26" xr3:uid="{45CE86D9-E0BE-4B8B-A578-FC8B4F7CBA82}" uniqueName="26" name="método_pago" queryTableFieldId="26" dataDxfId="72"/>
    <tableColumn id="18" xr3:uid="{C4DD4A3D-B7F7-4A6C-B98E-903765171389}" uniqueName="18" name="mètodo_pago" queryTableFieldId="42" dataDxfId="71">
      <calculatedColumnFormula>VLOOKUP(ventas_starbucks_2025[[#This Row],[método_pago]],cambio_metodo_pago[#All],2,0)</calculatedColumnFormula>
    </tableColumn>
    <tableColumn id="13" xr3:uid="{177916CF-0FC4-445D-9226-E0D588D951D3}" uniqueName="13" name="cliente_miembro" queryTableFieldId="13" dataDxfId="70"/>
    <tableColumn id="45" xr3:uid="{1095A3D6-C64C-4C94-9C9D-6CF4871CBD41}" uniqueName="45" name="descuento_miembro" queryTableFieldId="57"/>
    <tableColumn id="29" xr3:uid="{34054E42-3EB0-42A5-9CBF-060DB36E16B3}" uniqueName="29" name="promoción_aplicada" queryTableFieldId="43" dataDxfId="69">
      <calculatedColumnFormula>VLOOKUP(ventas_starbucks_2025[[#This Row],[promoción_aplicada5]],promocion_cambiar[#All],2,0)</calculatedColumnFormula>
    </tableColumn>
    <tableColumn id="15" xr3:uid="{1536A52F-0773-49A6-BD3E-5D4446E3D711}" uniqueName="15" name="promoción_aplicada5" queryTableFieldId="15" dataDxfId="68"/>
    <tableColumn id="27" xr3:uid="{C7023808-A39A-4B1A-A2B9-E7F68A6718EC}" uniqueName="27" name="vendedor" queryTableFieldId="27" dataDxfId="67"/>
    <tableColumn id="17" xr3:uid="{66AAE7D5-9424-4F3A-9E5D-9E44E6B0A7C5}" uniqueName="17" name="turno" queryTableFieldId="17" dataDxfId="66"/>
    <tableColumn id="36" xr3:uid="{02376C0C-9423-4126-88C1-A95E1866902C}" uniqueName="36" name="clasificación_preparación" queryTableFieldId="50" dataDxfId="65">
      <calculatedColumnFormula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calculatedColumnFormula>
    </tableColumn>
    <tableColumn id="28" xr3:uid="{0A927B08-00F5-4805-86FD-10D6795E9CAF}" uniqueName="28" name="tiempo_preparación" queryTableFieldId="28"/>
    <tableColumn id="19" xr3:uid="{87DEC83E-BCE2-4326-B6FC-B181B79A8C84}" uniqueName="19" name="satisfacción_cliente" queryTableFieldId="19"/>
    <tableColumn id="46" xr3:uid="{99CF3B90-D2C7-43B9-AC87-7C2370B5C6A2}" uniqueName="46" name="stock_antes" queryTableFieldId="58"/>
    <tableColumn id="47" xr3:uid="{EC05A61F-9A64-4C86-8EBC-D016446E164D}" uniqueName="47" name="stock_después" queryTableFieldId="5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27F6E7-0A77-47C0-AFDC-221B19A41A53}" name="cambio_sucursal" displayName="cambio_sucursal" ref="B3:C8" totalsRowShown="0" headerRowDxfId="64" dataDxfId="62" headerRowBorderDxfId="63" tableBorderDxfId="61" totalsRowBorderDxfId="60">
  <autoFilter ref="B3:C8" xr:uid="{4527F6E7-0A77-47C0-AFDC-221B19A41A53}"/>
  <tableColumns count="2">
    <tableColumn id="1" xr3:uid="{64525BF6-7FF5-4A21-AD80-1B7D85F40DA5}" name="valor anterior" dataDxfId="59"/>
    <tableColumn id="2" xr3:uid="{D6B2984A-1877-4E9E-A5E4-47672B620B7E}" name="valor que sustituye" dataDxfId="5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D5C711-B8AC-4559-9FD8-4A522E34FD2A}" name="cambio_tamaño" displayName="cambio_tamaño" ref="E3:F7" totalsRowShown="0" headerRowDxfId="57" dataDxfId="55" headerRowBorderDxfId="56" tableBorderDxfId="54" totalsRowBorderDxfId="53">
  <autoFilter ref="E3:F7" xr:uid="{95D5C711-B8AC-4559-9FD8-4A522E34FD2A}"/>
  <tableColumns count="2">
    <tableColumn id="1" xr3:uid="{A3E5DB5B-13EC-46CF-991A-E704F75559BB}" name="valor anterior" dataDxfId="52"/>
    <tableColumn id="2" xr3:uid="{5C7B3FA9-0C46-4101-AE5E-632585CA88D6}" name="valor que sustituye" dataDxfId="5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640AFD-4E90-443A-ABF0-3BF24C5CF152}" name="cambio_canal_compra" displayName="cambio_canal_compra" ref="B12:C15" totalsRowShown="0" headerRowDxfId="50" headerRowBorderDxfId="49" tableBorderDxfId="48" totalsRowBorderDxfId="47">
  <autoFilter ref="B12:C15" xr:uid="{BC640AFD-4E90-443A-ABF0-3BF24C5CF152}"/>
  <tableColumns count="2">
    <tableColumn id="1" xr3:uid="{DE8846AD-61F8-4046-BFC2-642C71353C01}" name="valor anterior" dataDxfId="46"/>
    <tableColumn id="2" xr3:uid="{B4D287C1-88C0-44AA-8110-AD58F190DCB7}" name="valor que sustituye" dataDxfId="4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A5E6F43-2352-440F-BF36-7E4884093CC9}" name="cambio_metodo_pago" displayName="cambio_metodo_pago" ref="B19:C22" totalsRowShown="0" headerRowDxfId="44" dataDxfId="42" headerRowBorderDxfId="43" tableBorderDxfId="41" totalsRowBorderDxfId="40">
  <autoFilter ref="B19:C22" xr:uid="{8A5E6F43-2352-440F-BF36-7E4884093CC9}"/>
  <tableColumns count="2">
    <tableColumn id="1" xr3:uid="{B19139A6-AE79-4839-86DA-3AAC2A1D28CF}" name="valor anterior" dataDxfId="39"/>
    <tableColumn id="2" xr3:uid="{28F16B78-EBB5-445B-AA21-6A2A8033D4F4}" name="valor que sustituye" dataDxfId="3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2D6B2AE-1370-4116-8EC4-D81FA337E460}" name="promocion_cambiar" displayName="promocion_cambiar" ref="E12:F16" totalsRowShown="0" headerRowDxfId="37" dataDxfId="35" headerRowBorderDxfId="36" tableBorderDxfId="34" totalsRowBorderDxfId="33">
  <autoFilter ref="E12:F16" xr:uid="{42D6B2AE-1370-4116-8EC4-D81FA337E460}"/>
  <tableColumns count="2">
    <tableColumn id="1" xr3:uid="{D3CAEBB1-25EB-4023-8553-E6844A505921}" name="valor anterior" dataDxfId="32"/>
    <tableColumn id="2" xr3:uid="{469D6126-794B-4B69-BE05-94FE3387665B}" name="valor que sustituye" dataDxfId="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6D7F62B-44BB-41A8-A20D-E2DFBD701146}">
  <we:reference id="wa200005171" version="1.0.0.0" store="es-ES" storeType="OMEX"/>
  <we:alternateReferences>
    <we:reference id="wa200005171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_xldudf_GPT_GPTINTERACT</we:customFunctionIds>
        <we:customFunctionIds>_xldudf_GPT_GPTPROMPT</we:customFunctionIds>
        <we:customFunctionIds>_xldudf_GPT_GPTPREDICT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0.xml"/><Relationship Id="rId13" Type="http://schemas.openxmlformats.org/officeDocument/2006/relationships/drawing" Target="../drawings/drawing3.xml"/><Relationship Id="rId3" Type="http://schemas.openxmlformats.org/officeDocument/2006/relationships/pivotTable" Target="../pivotTables/pivotTable15.xml"/><Relationship Id="rId7" Type="http://schemas.openxmlformats.org/officeDocument/2006/relationships/pivotTable" Target="../pivotTables/pivotTable19.xml"/><Relationship Id="rId12" Type="http://schemas.openxmlformats.org/officeDocument/2006/relationships/pivotTable" Target="../pivotTables/pivotTable24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11" Type="http://schemas.openxmlformats.org/officeDocument/2006/relationships/pivotTable" Target="../pivotTables/pivotTable23.xml"/><Relationship Id="rId5" Type="http://schemas.openxmlformats.org/officeDocument/2006/relationships/pivotTable" Target="../pivotTables/pivotTable17.xml"/><Relationship Id="rId10" Type="http://schemas.openxmlformats.org/officeDocument/2006/relationships/pivotTable" Target="../pivotTables/pivotTable22.xml"/><Relationship Id="rId4" Type="http://schemas.openxmlformats.org/officeDocument/2006/relationships/pivotTable" Target="../pivotTables/pivotTable16.xml"/><Relationship Id="rId9" Type="http://schemas.openxmlformats.org/officeDocument/2006/relationships/pivotTable" Target="../pivotTables/pivotTable2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2.xml"/><Relationship Id="rId13" Type="http://schemas.openxmlformats.org/officeDocument/2006/relationships/pivotTable" Target="../pivotTables/pivotTable37.xml"/><Relationship Id="rId3" Type="http://schemas.openxmlformats.org/officeDocument/2006/relationships/pivotTable" Target="../pivotTables/pivotTable27.xml"/><Relationship Id="rId7" Type="http://schemas.openxmlformats.org/officeDocument/2006/relationships/pivotTable" Target="../pivotTables/pivotTable31.xml"/><Relationship Id="rId12" Type="http://schemas.openxmlformats.org/officeDocument/2006/relationships/pivotTable" Target="../pivotTables/pivotTable36.xml"/><Relationship Id="rId2" Type="http://schemas.openxmlformats.org/officeDocument/2006/relationships/pivotTable" Target="../pivotTables/pivotTable26.xml"/><Relationship Id="rId16" Type="http://schemas.openxmlformats.org/officeDocument/2006/relationships/drawing" Target="../drawings/drawing4.xml"/><Relationship Id="rId1" Type="http://schemas.openxmlformats.org/officeDocument/2006/relationships/pivotTable" Target="../pivotTables/pivotTable25.xml"/><Relationship Id="rId6" Type="http://schemas.openxmlformats.org/officeDocument/2006/relationships/pivotTable" Target="../pivotTables/pivotTable30.xml"/><Relationship Id="rId11" Type="http://schemas.openxmlformats.org/officeDocument/2006/relationships/pivotTable" Target="../pivotTables/pivotTable35.xml"/><Relationship Id="rId5" Type="http://schemas.openxmlformats.org/officeDocument/2006/relationships/pivotTable" Target="../pivotTables/pivotTable29.xml"/><Relationship Id="rId15" Type="http://schemas.openxmlformats.org/officeDocument/2006/relationships/pivotTable" Target="../pivotTables/pivotTable39.xml"/><Relationship Id="rId10" Type="http://schemas.openxmlformats.org/officeDocument/2006/relationships/pivotTable" Target="../pivotTables/pivotTable34.xml"/><Relationship Id="rId4" Type="http://schemas.openxmlformats.org/officeDocument/2006/relationships/pivotTable" Target="../pivotTables/pivotTable28.xml"/><Relationship Id="rId9" Type="http://schemas.openxmlformats.org/officeDocument/2006/relationships/pivotTable" Target="../pivotTables/pivotTable33.xml"/><Relationship Id="rId14" Type="http://schemas.openxmlformats.org/officeDocument/2006/relationships/pivotTable" Target="../pivotTables/pivotTable38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7.xml"/><Relationship Id="rId13" Type="http://schemas.openxmlformats.org/officeDocument/2006/relationships/drawing" Target="../drawings/drawing5.xml"/><Relationship Id="rId3" Type="http://schemas.openxmlformats.org/officeDocument/2006/relationships/pivotTable" Target="../pivotTables/pivotTable42.xml"/><Relationship Id="rId7" Type="http://schemas.openxmlformats.org/officeDocument/2006/relationships/pivotTable" Target="../pivotTables/pivotTable46.xml"/><Relationship Id="rId12" Type="http://schemas.openxmlformats.org/officeDocument/2006/relationships/pivotTable" Target="../pivotTables/pivotTable51.xml"/><Relationship Id="rId2" Type="http://schemas.openxmlformats.org/officeDocument/2006/relationships/pivotTable" Target="../pivotTables/pivotTable41.xml"/><Relationship Id="rId1" Type="http://schemas.openxmlformats.org/officeDocument/2006/relationships/pivotTable" Target="../pivotTables/pivotTable40.xml"/><Relationship Id="rId6" Type="http://schemas.openxmlformats.org/officeDocument/2006/relationships/pivotTable" Target="../pivotTables/pivotTable45.xml"/><Relationship Id="rId11" Type="http://schemas.openxmlformats.org/officeDocument/2006/relationships/pivotTable" Target="../pivotTables/pivotTable50.xml"/><Relationship Id="rId5" Type="http://schemas.openxmlformats.org/officeDocument/2006/relationships/pivotTable" Target="../pivotTables/pivotTable44.xml"/><Relationship Id="rId10" Type="http://schemas.openxmlformats.org/officeDocument/2006/relationships/pivotTable" Target="../pivotTables/pivotTable49.xml"/><Relationship Id="rId4" Type="http://schemas.openxmlformats.org/officeDocument/2006/relationships/pivotTable" Target="../pivotTables/pivotTable43.xml"/><Relationship Id="rId9" Type="http://schemas.openxmlformats.org/officeDocument/2006/relationships/pivotTable" Target="../pivotTables/pivotTable4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4.xml"/><Relationship Id="rId2" Type="http://schemas.openxmlformats.org/officeDocument/2006/relationships/pivotTable" Target="../pivotTables/pivotTable53.xml"/><Relationship Id="rId1" Type="http://schemas.openxmlformats.org/officeDocument/2006/relationships/pivotTable" Target="../pivotTables/pivotTable52.x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56.xml"/><Relationship Id="rId1" Type="http://schemas.openxmlformats.org/officeDocument/2006/relationships/pivotTable" Target="../pivotTables/pivotTable5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3C533-9012-4DE6-9266-445798D8BEBA}">
  <dimension ref="A1:AH5001"/>
  <sheetViews>
    <sheetView topLeftCell="A2" workbookViewId="0">
      <selection activeCell="G12" sqref="G12"/>
    </sheetView>
  </sheetViews>
  <sheetFormatPr baseColWidth="10" defaultRowHeight="15" x14ac:dyDescent="0.25"/>
  <cols>
    <col min="1" max="1" width="10.85546875" style="3" bestFit="1" customWidth="1"/>
    <col min="2" max="2" width="10.42578125" style="1" bestFit="1" customWidth="1"/>
    <col min="3" max="3" width="10.85546875" style="23" bestFit="1" customWidth="1"/>
    <col min="4" max="4" width="10.7109375" style="23" bestFit="1" customWidth="1"/>
    <col min="5" max="5" width="13.85546875" style="23" bestFit="1" customWidth="1"/>
    <col min="6" max="6" width="12" style="23" bestFit="1" customWidth="1"/>
    <col min="7" max="7" width="15" style="23" customWidth="1"/>
    <col min="8" max="8" width="8.140625" bestFit="1" customWidth="1"/>
    <col min="9" max="9" width="29" hidden="1" customWidth="1"/>
    <col min="10" max="10" width="25.7109375" bestFit="1" customWidth="1"/>
    <col min="11" max="11" width="38.5703125" bestFit="1" customWidth="1"/>
    <col min="12" max="12" width="23.42578125" bestFit="1" customWidth="1"/>
    <col min="13" max="13" width="19.28515625" hidden="1" customWidth="1"/>
    <col min="14" max="14" width="13.7109375" bestFit="1" customWidth="1"/>
    <col min="15" max="15" width="11" bestFit="1" customWidth="1"/>
    <col min="16" max="16" width="12.140625" bestFit="1" customWidth="1"/>
    <col min="17" max="17" width="21.28515625" bestFit="1" customWidth="1"/>
    <col min="18" max="18" width="13.28515625" bestFit="1" customWidth="1"/>
    <col min="19" max="19" width="18.28515625" hidden="1" customWidth="1"/>
    <col min="20" max="20" width="21" bestFit="1" customWidth="1"/>
    <col min="21" max="21" width="16.5703125" bestFit="1" customWidth="1"/>
    <col min="22" max="22" width="21" hidden="1" customWidth="1"/>
    <col min="23" max="23" width="16.140625" bestFit="1" customWidth="1"/>
    <col min="24" max="24" width="18.7109375" bestFit="1" customWidth="1"/>
    <col min="25" max="25" width="22" bestFit="1" customWidth="1"/>
    <col min="26" max="26" width="21.42578125" bestFit="1" customWidth="1"/>
    <col min="27" max="27" width="21.42578125" hidden="1" customWidth="1"/>
    <col min="28" max="28" width="11.85546875" bestFit="1" customWidth="1"/>
    <col min="29" max="29" width="8.28515625" bestFit="1" customWidth="1"/>
    <col min="30" max="30" width="26.42578125" bestFit="1" customWidth="1"/>
    <col min="31" max="32" width="21.42578125" bestFit="1" customWidth="1"/>
    <col min="33" max="33" width="14" hidden="1" customWidth="1"/>
    <col min="34" max="34" width="16.7109375" hidden="1" customWidth="1"/>
    <col min="35" max="35" width="21.42578125" bestFit="1" customWidth="1"/>
    <col min="36" max="36" width="16.7109375" bestFit="1" customWidth="1"/>
    <col min="37" max="37" width="21.5703125" bestFit="1" customWidth="1"/>
    <col min="38" max="38" width="20.28515625" bestFit="1" customWidth="1"/>
    <col min="39" max="39" width="8.42578125" bestFit="1" customWidth="1"/>
    <col min="40" max="40" width="26.42578125" bestFit="1" customWidth="1"/>
    <col min="41" max="41" width="22" bestFit="1" customWidth="1"/>
    <col min="42" max="42" width="14.28515625" bestFit="1" customWidth="1"/>
    <col min="43" max="43" width="17.140625" bestFit="1" customWidth="1"/>
  </cols>
  <sheetData>
    <row r="1" spans="1:34" x14ac:dyDescent="0.25">
      <c r="A1" s="3" t="s">
        <v>5077</v>
      </c>
      <c r="B1" s="1" t="s">
        <v>5078</v>
      </c>
      <c r="C1" s="23" t="s">
        <v>5126</v>
      </c>
      <c r="D1" s="23" t="s">
        <v>5128</v>
      </c>
      <c r="E1" s="23" t="s">
        <v>5129</v>
      </c>
      <c r="F1" s="23" t="s">
        <v>5130</v>
      </c>
      <c r="G1" s="23" t="s">
        <v>5131</v>
      </c>
      <c r="H1" t="s">
        <v>5079</v>
      </c>
      <c r="I1" t="s">
        <v>5080</v>
      </c>
      <c r="J1" t="s">
        <v>5151</v>
      </c>
      <c r="K1" t="s">
        <v>5081</v>
      </c>
      <c r="L1" t="s">
        <v>5082</v>
      </c>
      <c r="M1" t="s">
        <v>5227</v>
      </c>
      <c r="N1" t="s">
        <v>5083</v>
      </c>
      <c r="O1" t="s">
        <v>5084</v>
      </c>
      <c r="P1" t="s">
        <v>5085</v>
      </c>
      <c r="Q1" t="s">
        <v>5150</v>
      </c>
      <c r="R1" t="s">
        <v>5086</v>
      </c>
      <c r="S1" t="s">
        <v>5087</v>
      </c>
      <c r="T1" t="s">
        <v>5125</v>
      </c>
      <c r="U1" t="s">
        <v>5152</v>
      </c>
      <c r="V1" t="s">
        <v>5088</v>
      </c>
      <c r="W1" t="s">
        <v>5110</v>
      </c>
      <c r="X1" t="s">
        <v>5089</v>
      </c>
      <c r="Y1" t="s">
        <v>5090</v>
      </c>
      <c r="Z1" t="s">
        <v>5091</v>
      </c>
      <c r="AA1" t="s">
        <v>5153</v>
      </c>
      <c r="AB1" t="s">
        <v>5092</v>
      </c>
      <c r="AC1" t="s">
        <v>5093</v>
      </c>
      <c r="AD1" t="s">
        <v>5132</v>
      </c>
      <c r="AE1" t="s">
        <v>5094</v>
      </c>
      <c r="AF1" t="s">
        <v>5095</v>
      </c>
      <c r="AG1" t="s">
        <v>5096</v>
      </c>
      <c r="AH1" t="s">
        <v>5097</v>
      </c>
    </row>
    <row r="2" spans="1:34" x14ac:dyDescent="0.25">
      <c r="A2" s="3" t="s">
        <v>0</v>
      </c>
      <c r="B2" s="1">
        <v>45661</v>
      </c>
      <c r="C2" s="23">
        <f t="shared" ref="C2:C65" si="0">DAY(B2)</f>
        <v>4</v>
      </c>
      <c r="D2" s="23">
        <f t="shared" ref="D2:D65" si="1">WEEKDAY(B2,2)</f>
        <v>6</v>
      </c>
      <c r="E2" s="1" t="str">
        <f t="shared" ref="E2:E65" si="2">TEXT(B2,"dddd")</f>
        <v>sábado</v>
      </c>
      <c r="F2" s="23">
        <f t="shared" ref="F2:F65" si="3">MONTH(B2)</f>
        <v>1</v>
      </c>
      <c r="G2" s="1" t="str">
        <f t="shared" ref="G2:G65" si="4">TEXT(B2,"mmmm")</f>
        <v>enero</v>
      </c>
      <c r="H2" s="2">
        <v>0.35069444444444442</v>
      </c>
      <c r="I2" t="s">
        <v>1</v>
      </c>
      <c r="J2" t="str">
        <f>VLOOKUP(ventas_starbucks_2025[[#This Row],[sucursal]],cambio_sucursal[#All],2,0)</f>
        <v>Sucursal Nueva Córdoba</v>
      </c>
      <c r="K2" t="s">
        <v>2</v>
      </c>
      <c r="L2" t="s">
        <v>3</v>
      </c>
      <c r="M2" t="s">
        <v>4</v>
      </c>
      <c r="N2" t="str">
        <f>IFERROR(VLOOKUP(ventas_starbucks_2025[[#This Row],[tamaño_sucio]],cambio_tamaño[#All],2,0),"Tamaño único")</f>
        <v>Tamaño único</v>
      </c>
      <c r="O2">
        <v>2</v>
      </c>
      <c r="P2">
        <v>3277.87</v>
      </c>
      <c r="Q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">
        <v>6555.74</v>
      </c>
      <c r="S2" t="s">
        <v>5</v>
      </c>
      <c r="T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" t="str">
        <f>VLOOKUP(ventas_starbucks_2025[[#This Row],[canal_compra]],cambio_canal_compra[#All],2,0)</f>
        <v>En tienda</v>
      </c>
      <c r="V2" t="s">
        <v>6</v>
      </c>
      <c r="W2" t="str">
        <f>VLOOKUP(ventas_starbucks_2025[[#This Row],[método_pago]],cambio_metodo_pago[#All],2,0)</f>
        <v>Aplicación móbil</v>
      </c>
      <c r="X2" t="s">
        <v>7</v>
      </c>
      <c r="Y2">
        <v>15</v>
      </c>
      <c r="Z2" t="str">
        <f>VLOOKUP(ventas_starbucks_2025[[#This Row],[promoción_aplicada5]],promocion_cambiar[#All],2,0)</f>
        <v>Combo</v>
      </c>
      <c r="AA2" t="s">
        <v>8</v>
      </c>
      <c r="AB2" t="s">
        <v>9</v>
      </c>
      <c r="AC2" t="s">
        <v>10</v>
      </c>
      <c r="AD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">
        <v>13.7</v>
      </c>
      <c r="AF2">
        <v>5</v>
      </c>
      <c r="AG2">
        <v>23</v>
      </c>
      <c r="AH2">
        <v>21</v>
      </c>
    </row>
    <row r="3" spans="1:34" x14ac:dyDescent="0.25">
      <c r="A3" s="3" t="s">
        <v>11</v>
      </c>
      <c r="B3" s="1">
        <v>45667</v>
      </c>
      <c r="C3" s="23">
        <f t="shared" si="0"/>
        <v>10</v>
      </c>
      <c r="D3" s="23">
        <f t="shared" si="1"/>
        <v>5</v>
      </c>
      <c r="E3" s="1" t="str">
        <f t="shared" si="2"/>
        <v>viernes</v>
      </c>
      <c r="F3" s="23">
        <f t="shared" si="3"/>
        <v>1</v>
      </c>
      <c r="G3" s="1" t="str">
        <f t="shared" si="4"/>
        <v>enero</v>
      </c>
      <c r="H3" s="2">
        <v>0.58888888888888891</v>
      </c>
      <c r="I3" t="s">
        <v>12</v>
      </c>
      <c r="J3" t="str">
        <f>VLOOKUP(ventas_starbucks_2025[[#This Row],[sucursal]],cambio_sucursal[#All],2,0)</f>
        <v>Sucursal Córdoba Shopping</v>
      </c>
      <c r="K3" t="s">
        <v>13</v>
      </c>
      <c r="L3" t="s">
        <v>14</v>
      </c>
      <c r="M3" t="s">
        <v>4</v>
      </c>
      <c r="N3" t="str">
        <f>IFERROR(VLOOKUP(ventas_starbucks_2025[[#This Row],[tamaño_sucio]],cambio_tamaño[#All],2,0),"Tamaño único")</f>
        <v>Tamaño único</v>
      </c>
      <c r="O3">
        <v>1</v>
      </c>
      <c r="P3">
        <v>1630.18</v>
      </c>
      <c r="Q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">
        <v>1630.18</v>
      </c>
      <c r="S3" t="s">
        <v>15</v>
      </c>
      <c r="T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" t="str">
        <f>VLOOKUP(ventas_starbucks_2025[[#This Row],[canal_compra]],cambio_canal_compra[#All],2,0)</f>
        <v>Para llevar</v>
      </c>
      <c r="V3" t="s">
        <v>16</v>
      </c>
      <c r="W3" t="str">
        <f>VLOOKUP(ventas_starbucks_2025[[#This Row],[método_pago]],cambio_metodo_pago[#All],2,0)</f>
        <v>Tarjeta</v>
      </c>
      <c r="X3" t="s">
        <v>7</v>
      </c>
      <c r="Y3">
        <v>10</v>
      </c>
      <c r="Z3" t="str">
        <f>VLOOKUP(ventas_starbucks_2025[[#This Row],[promoción_aplicada5]],promocion_cambiar[#All],2,0)</f>
        <v>Ninguna</v>
      </c>
      <c r="AA3" t="s">
        <v>17</v>
      </c>
      <c r="AB3" t="s">
        <v>18</v>
      </c>
      <c r="AC3" t="s">
        <v>10</v>
      </c>
      <c r="AD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">
        <v>2.2999999999999998</v>
      </c>
      <c r="AF3">
        <v>4</v>
      </c>
      <c r="AG3">
        <v>20</v>
      </c>
      <c r="AH3">
        <v>19</v>
      </c>
    </row>
    <row r="4" spans="1:34" x14ac:dyDescent="0.25">
      <c r="A4" s="3" t="s">
        <v>19</v>
      </c>
      <c r="B4" s="1">
        <v>45674</v>
      </c>
      <c r="C4" s="23">
        <f t="shared" si="0"/>
        <v>17</v>
      </c>
      <c r="D4" s="23">
        <f t="shared" si="1"/>
        <v>5</v>
      </c>
      <c r="E4" s="23" t="str">
        <f t="shared" si="2"/>
        <v>viernes</v>
      </c>
      <c r="F4" s="23">
        <f t="shared" si="3"/>
        <v>1</v>
      </c>
      <c r="G4" s="23" t="str">
        <f t="shared" si="4"/>
        <v>enero</v>
      </c>
      <c r="H4" s="2">
        <v>0.63194444444444442</v>
      </c>
      <c r="I4" t="s">
        <v>12</v>
      </c>
      <c r="J4" t="str">
        <f>VLOOKUP(ventas_starbucks_2025[[#This Row],[sucursal]],cambio_sucursal[#All],2,0)</f>
        <v>Sucursal Córdoba Shopping</v>
      </c>
      <c r="K4" t="s">
        <v>20</v>
      </c>
      <c r="L4" t="s">
        <v>21</v>
      </c>
      <c r="M4" t="s">
        <v>4</v>
      </c>
      <c r="N4" t="str">
        <f>IFERROR(VLOOKUP(ventas_starbucks_2025[[#This Row],[tamaño_sucio]],cambio_tamaño[#All],2,0),"Tamaño único")</f>
        <v>Tamaño único</v>
      </c>
      <c r="O4">
        <v>4</v>
      </c>
      <c r="P4">
        <v>879.24</v>
      </c>
      <c r="Q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">
        <v>3516.96</v>
      </c>
      <c r="S4" t="s">
        <v>5</v>
      </c>
      <c r="T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" t="str">
        <f>VLOOKUP(ventas_starbucks_2025[[#This Row],[canal_compra]],cambio_canal_compra[#All],2,0)</f>
        <v>En tienda</v>
      </c>
      <c r="V4" t="s">
        <v>16</v>
      </c>
      <c r="W4" t="str">
        <f>VLOOKUP(ventas_starbucks_2025[[#This Row],[método_pago]],cambio_metodo_pago[#All],2,0)</f>
        <v>Tarjeta</v>
      </c>
      <c r="X4" t="s">
        <v>22</v>
      </c>
      <c r="Y4">
        <v>0</v>
      </c>
      <c r="Z4" t="str">
        <f>VLOOKUP(ventas_starbucks_2025[[#This Row],[promoción_aplicada5]],promocion_cambiar[#All],2,0)</f>
        <v>Ninguna</v>
      </c>
      <c r="AA4" t="s">
        <v>17</v>
      </c>
      <c r="AB4" t="s">
        <v>23</v>
      </c>
      <c r="AC4" t="s">
        <v>24</v>
      </c>
      <c r="AD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">
        <v>8.8000000000000007</v>
      </c>
      <c r="AF4">
        <v>2</v>
      </c>
      <c r="AG4">
        <v>23</v>
      </c>
      <c r="AH4">
        <v>19</v>
      </c>
    </row>
    <row r="5" spans="1:34" x14ac:dyDescent="0.25">
      <c r="A5" s="3" t="s">
        <v>25</v>
      </c>
      <c r="B5" s="1">
        <v>45739</v>
      </c>
      <c r="C5" s="23">
        <f t="shared" si="0"/>
        <v>23</v>
      </c>
      <c r="D5" s="23">
        <f t="shared" si="1"/>
        <v>7</v>
      </c>
      <c r="E5" s="23" t="str">
        <f t="shared" si="2"/>
        <v>domingo</v>
      </c>
      <c r="F5" s="23">
        <f t="shared" si="3"/>
        <v>3</v>
      </c>
      <c r="G5" s="23" t="str">
        <f t="shared" si="4"/>
        <v>marzo</v>
      </c>
      <c r="H5" s="2">
        <v>0.30763888888888891</v>
      </c>
      <c r="I5" t="s">
        <v>26</v>
      </c>
      <c r="J5" t="str">
        <f>VLOOKUP(ventas_starbucks_2025[[#This Row],[sucursal]],cambio_sucursal[#All],2,0)</f>
        <v>Sucursal San Lorenzo 47</v>
      </c>
      <c r="K5" t="s">
        <v>27</v>
      </c>
      <c r="L5" t="s">
        <v>28</v>
      </c>
      <c r="M5" t="s">
        <v>4</v>
      </c>
      <c r="N5" t="str">
        <f>IFERROR(VLOOKUP(ventas_starbucks_2025[[#This Row],[tamaño_sucio]],cambio_tamaño[#All],2,0),"Tamaño único")</f>
        <v>Tamaño único</v>
      </c>
      <c r="O5">
        <v>5</v>
      </c>
      <c r="P5">
        <v>2230.73</v>
      </c>
      <c r="Q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">
        <v>11153.65</v>
      </c>
      <c r="S5" t="s">
        <v>15</v>
      </c>
      <c r="T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" t="str">
        <f>VLOOKUP(ventas_starbucks_2025[[#This Row],[canal_compra]],cambio_canal_compra[#All],2,0)</f>
        <v>Para llevar</v>
      </c>
      <c r="V5" t="s">
        <v>16</v>
      </c>
      <c r="W5" t="str">
        <f>VLOOKUP(ventas_starbucks_2025[[#This Row],[método_pago]],cambio_metodo_pago[#All],2,0)</f>
        <v>Tarjeta</v>
      </c>
      <c r="X5" t="s">
        <v>7</v>
      </c>
      <c r="Y5">
        <v>10</v>
      </c>
      <c r="Z5" t="str">
        <f>VLOOKUP(ventas_starbucks_2025[[#This Row],[promoción_aplicada5]],promocion_cambiar[#All],2,0)</f>
        <v>Ninguna</v>
      </c>
      <c r="AA5" t="s">
        <v>17</v>
      </c>
      <c r="AB5" t="s">
        <v>29</v>
      </c>
      <c r="AC5" t="s">
        <v>10</v>
      </c>
      <c r="AD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">
        <v>3.9</v>
      </c>
      <c r="AF5">
        <v>3</v>
      </c>
      <c r="AG5">
        <v>19</v>
      </c>
      <c r="AH5">
        <v>14</v>
      </c>
    </row>
    <row r="6" spans="1:34" x14ac:dyDescent="0.25">
      <c r="A6" s="3" t="s">
        <v>30</v>
      </c>
      <c r="B6" s="1">
        <v>45735</v>
      </c>
      <c r="C6" s="23">
        <f t="shared" si="0"/>
        <v>19</v>
      </c>
      <c r="D6" s="23">
        <f t="shared" si="1"/>
        <v>3</v>
      </c>
      <c r="E6" s="23" t="str">
        <f t="shared" si="2"/>
        <v>miércoles</v>
      </c>
      <c r="F6" s="23">
        <f t="shared" si="3"/>
        <v>3</v>
      </c>
      <c r="G6" s="23" t="str">
        <f t="shared" si="4"/>
        <v>marzo</v>
      </c>
      <c r="H6" s="2">
        <v>0.7729166666666667</v>
      </c>
      <c r="I6" t="s">
        <v>12</v>
      </c>
      <c r="J6" t="str">
        <f>VLOOKUP(ventas_starbucks_2025[[#This Row],[sucursal]],cambio_sucursal[#All],2,0)</f>
        <v>Sucursal Córdoba Shopping</v>
      </c>
      <c r="K6" t="s">
        <v>27</v>
      </c>
      <c r="L6" t="s">
        <v>28</v>
      </c>
      <c r="M6" t="s">
        <v>4</v>
      </c>
      <c r="N6" t="str">
        <f>IFERROR(VLOOKUP(ventas_starbucks_2025[[#This Row],[tamaño_sucio]],cambio_tamaño[#All],2,0),"Tamaño único")</f>
        <v>Tamaño único</v>
      </c>
      <c r="O6">
        <v>5</v>
      </c>
      <c r="P6">
        <v>2486.63</v>
      </c>
      <c r="Q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">
        <v>12433.15</v>
      </c>
      <c r="S6" t="s">
        <v>31</v>
      </c>
      <c r="T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" t="str">
        <f>VLOOKUP(ventas_starbucks_2025[[#This Row],[canal_compra]],cambio_canal_compra[#All],2,0)</f>
        <v>Entrega domicilio</v>
      </c>
      <c r="V6" t="s">
        <v>16</v>
      </c>
      <c r="W6" t="str">
        <f>VLOOKUP(ventas_starbucks_2025[[#This Row],[método_pago]],cambio_metodo_pago[#All],2,0)</f>
        <v>Tarjeta</v>
      </c>
      <c r="X6" t="s">
        <v>22</v>
      </c>
      <c r="Y6">
        <v>0</v>
      </c>
      <c r="Z6" t="str">
        <f>VLOOKUP(ventas_starbucks_2025[[#This Row],[promoción_aplicada5]],promocion_cambiar[#All],2,0)</f>
        <v>Combo</v>
      </c>
      <c r="AA6" t="s">
        <v>8</v>
      </c>
      <c r="AB6" t="s">
        <v>32</v>
      </c>
      <c r="AC6" t="s">
        <v>24</v>
      </c>
      <c r="AD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">
        <v>13.8</v>
      </c>
      <c r="AF6">
        <v>5</v>
      </c>
      <c r="AG6">
        <v>41</v>
      </c>
      <c r="AH6">
        <v>36</v>
      </c>
    </row>
    <row r="7" spans="1:34" x14ac:dyDescent="0.25">
      <c r="A7" s="3" t="s">
        <v>33</v>
      </c>
      <c r="B7" s="1">
        <v>45690</v>
      </c>
      <c r="C7" s="23">
        <f t="shared" si="0"/>
        <v>2</v>
      </c>
      <c r="D7" s="23">
        <f t="shared" si="1"/>
        <v>7</v>
      </c>
      <c r="E7" s="23" t="str">
        <f t="shared" si="2"/>
        <v>domingo</v>
      </c>
      <c r="F7" s="23">
        <f t="shared" si="3"/>
        <v>2</v>
      </c>
      <c r="G7" s="23" t="str">
        <f t="shared" si="4"/>
        <v>febrero</v>
      </c>
      <c r="H7" s="2">
        <v>0.75694444444444442</v>
      </c>
      <c r="I7" t="s">
        <v>26</v>
      </c>
      <c r="J7" t="str">
        <f>VLOOKUP(ventas_starbucks_2025[[#This Row],[sucursal]],cambio_sucursal[#All],2,0)</f>
        <v>Sucursal San Lorenzo 47</v>
      </c>
      <c r="K7" t="s">
        <v>34</v>
      </c>
      <c r="L7" t="s">
        <v>35</v>
      </c>
      <c r="M7" t="s">
        <v>4</v>
      </c>
      <c r="N7" t="str">
        <f>IFERROR(VLOOKUP(ventas_starbucks_2025[[#This Row],[tamaño_sucio]],cambio_tamaño[#All],2,0),"Tamaño único")</f>
        <v>Tamaño único</v>
      </c>
      <c r="O7">
        <v>4</v>
      </c>
      <c r="P7">
        <v>981.8</v>
      </c>
      <c r="Q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">
        <v>3927.2</v>
      </c>
      <c r="S7" t="s">
        <v>15</v>
      </c>
      <c r="T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" t="str">
        <f>VLOOKUP(ventas_starbucks_2025[[#This Row],[canal_compra]],cambio_canal_compra[#All],2,0)</f>
        <v>Para llevar</v>
      </c>
      <c r="V7" t="s">
        <v>6</v>
      </c>
      <c r="W7" t="str">
        <f>VLOOKUP(ventas_starbucks_2025[[#This Row],[método_pago]],cambio_metodo_pago[#All],2,0)</f>
        <v>Aplicación móbil</v>
      </c>
      <c r="X7" t="s">
        <v>7</v>
      </c>
      <c r="Y7">
        <v>15</v>
      </c>
      <c r="Z7" t="str">
        <f>VLOOKUP(ventas_starbucks_2025[[#This Row],[promoción_aplicada5]],promocion_cambiar[#All],2,0)</f>
        <v>Hora Feliz</v>
      </c>
      <c r="AA7" t="s">
        <v>36</v>
      </c>
      <c r="AB7" t="s">
        <v>29</v>
      </c>
      <c r="AC7" t="s">
        <v>10</v>
      </c>
      <c r="AD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">
        <v>4.4000000000000004</v>
      </c>
      <c r="AF7">
        <v>4</v>
      </c>
      <c r="AG7">
        <v>21</v>
      </c>
      <c r="AH7">
        <v>17</v>
      </c>
    </row>
    <row r="8" spans="1:34" x14ac:dyDescent="0.25">
      <c r="A8" s="3" t="s">
        <v>37</v>
      </c>
      <c r="B8" s="1">
        <v>45666</v>
      </c>
      <c r="C8" s="23">
        <f t="shared" si="0"/>
        <v>9</v>
      </c>
      <c r="D8" s="23">
        <f t="shared" si="1"/>
        <v>4</v>
      </c>
      <c r="E8" s="23" t="str">
        <f t="shared" si="2"/>
        <v>jueves</v>
      </c>
      <c r="F8" s="23">
        <f t="shared" si="3"/>
        <v>1</v>
      </c>
      <c r="G8" s="23" t="str">
        <f t="shared" si="4"/>
        <v>enero</v>
      </c>
      <c r="H8" s="2">
        <v>0.49861111111111112</v>
      </c>
      <c r="I8" t="s">
        <v>26</v>
      </c>
      <c r="J8" t="str">
        <f>VLOOKUP(ventas_starbucks_2025[[#This Row],[sucursal]],cambio_sucursal[#All],2,0)</f>
        <v>Sucursal San Lorenzo 47</v>
      </c>
      <c r="K8" t="s">
        <v>38</v>
      </c>
      <c r="L8" t="s">
        <v>39</v>
      </c>
      <c r="M8" t="s">
        <v>4</v>
      </c>
      <c r="N8" t="str">
        <f>IFERROR(VLOOKUP(ventas_starbucks_2025[[#This Row],[tamaño_sucio]],cambio_tamaño[#All],2,0),"Tamaño único")</f>
        <v>Tamaño único</v>
      </c>
      <c r="O8">
        <v>2</v>
      </c>
      <c r="P8">
        <v>1399.43</v>
      </c>
      <c r="Q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">
        <v>2798.86</v>
      </c>
      <c r="S8" t="s">
        <v>31</v>
      </c>
      <c r="T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" t="str">
        <f>VLOOKUP(ventas_starbucks_2025[[#This Row],[canal_compra]],cambio_canal_compra[#All],2,0)</f>
        <v>Entrega domicilio</v>
      </c>
      <c r="V8" t="s">
        <v>40</v>
      </c>
      <c r="W8" t="str">
        <f>VLOOKUP(ventas_starbucks_2025[[#This Row],[método_pago]],cambio_metodo_pago[#All],2,0)</f>
        <v>Efectivo</v>
      </c>
      <c r="X8" t="s">
        <v>22</v>
      </c>
      <c r="Y8">
        <v>0</v>
      </c>
      <c r="Z8" t="str">
        <f>VLOOKUP(ventas_starbucks_2025[[#This Row],[promoción_aplicada5]],promocion_cambiar[#All],2,0)</f>
        <v>Ninguna</v>
      </c>
      <c r="AA8" t="s">
        <v>17</v>
      </c>
      <c r="AB8" t="s">
        <v>32</v>
      </c>
      <c r="AC8" t="s">
        <v>41</v>
      </c>
      <c r="AD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">
        <v>5.8</v>
      </c>
      <c r="AF8">
        <v>3</v>
      </c>
      <c r="AG8">
        <v>38</v>
      </c>
      <c r="AH8">
        <v>36</v>
      </c>
    </row>
    <row r="9" spans="1:34" x14ac:dyDescent="0.25">
      <c r="A9" s="3" t="s">
        <v>42</v>
      </c>
      <c r="B9" s="1">
        <v>45708</v>
      </c>
      <c r="C9" s="23">
        <f t="shared" si="0"/>
        <v>20</v>
      </c>
      <c r="D9" s="23">
        <f t="shared" si="1"/>
        <v>4</v>
      </c>
      <c r="E9" s="1" t="str">
        <f t="shared" si="2"/>
        <v>jueves</v>
      </c>
      <c r="F9" s="23">
        <f t="shared" si="3"/>
        <v>2</v>
      </c>
      <c r="G9" s="1" t="str">
        <f t="shared" si="4"/>
        <v>febrero</v>
      </c>
      <c r="H9" s="2">
        <v>0.60277777777777775</v>
      </c>
      <c r="I9" t="s">
        <v>12</v>
      </c>
      <c r="J9" t="str">
        <f>VLOOKUP(ventas_starbucks_2025[[#This Row],[sucursal]],cambio_sucursal[#All],2,0)</f>
        <v>Sucursal Córdoba Shopping</v>
      </c>
      <c r="K9" t="s">
        <v>43</v>
      </c>
      <c r="L9" t="s">
        <v>44</v>
      </c>
      <c r="M9" t="s">
        <v>45</v>
      </c>
      <c r="N9" t="str">
        <f>IFERROR(VLOOKUP(ventas_starbucks_2025[[#This Row],[tamaño_sucio]],cambio_tamaño[#All],2,0),"Tamaño único")</f>
        <v>Grande</v>
      </c>
      <c r="O9">
        <v>3</v>
      </c>
      <c r="P9">
        <v>1740.24</v>
      </c>
      <c r="Q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">
        <v>5220.72</v>
      </c>
      <c r="S9" t="s">
        <v>5</v>
      </c>
      <c r="T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" t="str">
        <f>VLOOKUP(ventas_starbucks_2025[[#This Row],[canal_compra]],cambio_canal_compra[#All],2,0)</f>
        <v>En tienda</v>
      </c>
      <c r="V9" t="s">
        <v>40</v>
      </c>
      <c r="W9" t="str">
        <f>VLOOKUP(ventas_starbucks_2025[[#This Row],[método_pago]],cambio_metodo_pago[#All],2,0)</f>
        <v>Efectivo</v>
      </c>
      <c r="X9" t="s">
        <v>7</v>
      </c>
      <c r="Y9">
        <v>15</v>
      </c>
      <c r="Z9" t="str">
        <f>VLOOKUP(ventas_starbucks_2025[[#This Row],[promoción_aplicada5]],promocion_cambiar[#All],2,0)</f>
        <v>Hora Feliz</v>
      </c>
      <c r="AA9" t="s">
        <v>36</v>
      </c>
      <c r="AB9" t="s">
        <v>9</v>
      </c>
      <c r="AC9" t="s">
        <v>10</v>
      </c>
      <c r="AD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">
        <v>8.9</v>
      </c>
      <c r="AF9">
        <v>5</v>
      </c>
      <c r="AG9">
        <v>40</v>
      </c>
      <c r="AH9">
        <v>37</v>
      </c>
    </row>
    <row r="10" spans="1:34" x14ac:dyDescent="0.25">
      <c r="A10" s="3" t="s">
        <v>46</v>
      </c>
      <c r="B10" s="1">
        <v>45713</v>
      </c>
      <c r="C10" s="23">
        <f t="shared" si="0"/>
        <v>25</v>
      </c>
      <c r="D10" s="23">
        <f t="shared" si="1"/>
        <v>2</v>
      </c>
      <c r="E10" s="1" t="str">
        <f t="shared" si="2"/>
        <v>martes</v>
      </c>
      <c r="F10" s="23">
        <f t="shared" si="3"/>
        <v>2</v>
      </c>
      <c r="G10" s="1" t="str">
        <f t="shared" si="4"/>
        <v>febrero</v>
      </c>
      <c r="H10" s="2">
        <v>0.57847222222222228</v>
      </c>
      <c r="I10" t="s">
        <v>1</v>
      </c>
      <c r="J10" t="str">
        <f>VLOOKUP(ventas_starbucks_2025[[#This Row],[sucursal]],cambio_sucursal[#All],2,0)</f>
        <v>Sucursal Nueva Córdoba</v>
      </c>
      <c r="K10" t="s">
        <v>27</v>
      </c>
      <c r="L10" t="s">
        <v>28</v>
      </c>
      <c r="M10" t="s">
        <v>4</v>
      </c>
      <c r="N10" t="str">
        <f>IFERROR(VLOOKUP(ventas_starbucks_2025[[#This Row],[tamaño_sucio]],cambio_tamaño[#All],2,0),"Tamaño único")</f>
        <v>Tamaño único</v>
      </c>
      <c r="O10">
        <v>4</v>
      </c>
      <c r="P10">
        <v>2519.29</v>
      </c>
      <c r="Q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">
        <v>10077.16</v>
      </c>
      <c r="S10" t="s">
        <v>31</v>
      </c>
      <c r="T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" t="str">
        <f>VLOOKUP(ventas_starbucks_2025[[#This Row],[canal_compra]],cambio_canal_compra[#All],2,0)</f>
        <v>Entrega domicilio</v>
      </c>
      <c r="V10" t="s">
        <v>6</v>
      </c>
      <c r="W10" t="str">
        <f>VLOOKUP(ventas_starbucks_2025[[#This Row],[método_pago]],cambio_metodo_pago[#All],2,0)</f>
        <v>Aplicación móbil</v>
      </c>
      <c r="X10" t="s">
        <v>22</v>
      </c>
      <c r="Y10">
        <v>0</v>
      </c>
      <c r="Z10" t="str">
        <f>VLOOKUP(ventas_starbucks_2025[[#This Row],[promoción_aplicada5]],promocion_cambiar[#All],2,0)</f>
        <v>Combo</v>
      </c>
      <c r="AA10" t="s">
        <v>8</v>
      </c>
      <c r="AB10" t="s">
        <v>29</v>
      </c>
      <c r="AC10" t="s">
        <v>10</v>
      </c>
      <c r="AD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">
        <v>5</v>
      </c>
      <c r="AF10">
        <v>1</v>
      </c>
      <c r="AG10">
        <v>29</v>
      </c>
      <c r="AH10">
        <v>25</v>
      </c>
    </row>
    <row r="11" spans="1:34" x14ac:dyDescent="0.25">
      <c r="A11" s="3" t="s">
        <v>47</v>
      </c>
      <c r="B11" s="1">
        <v>45711</v>
      </c>
      <c r="C11" s="23">
        <f t="shared" si="0"/>
        <v>23</v>
      </c>
      <c r="D11" s="23">
        <f t="shared" si="1"/>
        <v>7</v>
      </c>
      <c r="E11" s="23" t="str">
        <f t="shared" si="2"/>
        <v>domingo</v>
      </c>
      <c r="F11" s="23">
        <f t="shared" si="3"/>
        <v>2</v>
      </c>
      <c r="G11" s="23" t="str">
        <f t="shared" si="4"/>
        <v>febrero</v>
      </c>
      <c r="H11" s="2">
        <v>0.55000000000000004</v>
      </c>
      <c r="I11" t="s">
        <v>1</v>
      </c>
      <c r="J11" t="str">
        <f>VLOOKUP(ventas_starbucks_2025[[#This Row],[sucursal]],cambio_sucursal[#All],2,0)</f>
        <v>Sucursal Nueva Córdoba</v>
      </c>
      <c r="K11" t="s">
        <v>48</v>
      </c>
      <c r="L11" t="s">
        <v>49</v>
      </c>
      <c r="M11" t="s">
        <v>50</v>
      </c>
      <c r="N11" t="str">
        <f>IFERROR(VLOOKUP(ventas_starbucks_2025[[#This Row],[tamaño_sucio]],cambio_tamaño[#All],2,0),"Tamaño único")</f>
        <v>Mediano</v>
      </c>
      <c r="O11">
        <v>4</v>
      </c>
      <c r="P11">
        <v>1915.53</v>
      </c>
      <c r="Q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">
        <v>7662.12</v>
      </c>
      <c r="S11" t="s">
        <v>15</v>
      </c>
      <c r="T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" t="str">
        <f>VLOOKUP(ventas_starbucks_2025[[#This Row],[canal_compra]],cambio_canal_compra[#All],2,0)</f>
        <v>Para llevar</v>
      </c>
      <c r="V11" t="s">
        <v>6</v>
      </c>
      <c r="W11" t="str">
        <f>VLOOKUP(ventas_starbucks_2025[[#This Row],[método_pago]],cambio_metodo_pago[#All],2,0)</f>
        <v>Aplicación móbil</v>
      </c>
      <c r="X11" t="s">
        <v>7</v>
      </c>
      <c r="Y11">
        <v>15</v>
      </c>
      <c r="Z11" t="str">
        <f>VLOOKUP(ventas_starbucks_2025[[#This Row],[promoción_aplicada5]],promocion_cambiar[#All],2,0)</f>
        <v>2x1</v>
      </c>
      <c r="AA11" t="s">
        <v>51</v>
      </c>
      <c r="AB11" t="s">
        <v>52</v>
      </c>
      <c r="AC11" t="s">
        <v>41</v>
      </c>
      <c r="AD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">
        <v>14.6</v>
      </c>
      <c r="AF11">
        <v>1</v>
      </c>
      <c r="AG11">
        <v>29</v>
      </c>
      <c r="AH11">
        <v>25</v>
      </c>
    </row>
    <row r="12" spans="1:34" x14ac:dyDescent="0.25">
      <c r="A12" s="3" t="s">
        <v>53</v>
      </c>
      <c r="B12" s="1">
        <v>45704</v>
      </c>
      <c r="C12" s="23">
        <f t="shared" si="0"/>
        <v>16</v>
      </c>
      <c r="D12" s="23">
        <f t="shared" si="1"/>
        <v>7</v>
      </c>
      <c r="E12" s="23" t="str">
        <f t="shared" si="2"/>
        <v>domingo</v>
      </c>
      <c r="F12" s="23">
        <f t="shared" si="3"/>
        <v>2</v>
      </c>
      <c r="G12" s="23" t="str">
        <f t="shared" si="4"/>
        <v>febrero</v>
      </c>
      <c r="H12" s="2">
        <v>0.81388888888888888</v>
      </c>
      <c r="I12" t="s">
        <v>1</v>
      </c>
      <c r="J12" t="str">
        <f>VLOOKUP(ventas_starbucks_2025[[#This Row],[sucursal]],cambio_sucursal[#All],2,0)</f>
        <v>Sucursal Nueva Córdoba</v>
      </c>
      <c r="K12" t="s">
        <v>54</v>
      </c>
      <c r="L12" t="s">
        <v>44</v>
      </c>
      <c r="M12" t="s">
        <v>55</v>
      </c>
      <c r="N12" t="str">
        <f>IFERROR(VLOOKUP(ventas_starbucks_2025[[#This Row],[tamaño_sucio]],cambio_tamaño[#All],2,0),"Tamaño único")</f>
        <v>Pequeño</v>
      </c>
      <c r="O12">
        <v>1</v>
      </c>
      <c r="P12">
        <v>1699.89</v>
      </c>
      <c r="Q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">
        <v>1699.89</v>
      </c>
      <c r="S12" t="s">
        <v>5</v>
      </c>
      <c r="T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" t="str">
        <f>VLOOKUP(ventas_starbucks_2025[[#This Row],[canal_compra]],cambio_canal_compra[#All],2,0)</f>
        <v>En tienda</v>
      </c>
      <c r="V12" t="s">
        <v>16</v>
      </c>
      <c r="W12" t="str">
        <f>VLOOKUP(ventas_starbucks_2025[[#This Row],[método_pago]],cambio_metodo_pago[#All],2,0)</f>
        <v>Tarjeta</v>
      </c>
      <c r="X12" t="s">
        <v>7</v>
      </c>
      <c r="Y12">
        <v>0</v>
      </c>
      <c r="Z12" t="str">
        <f>VLOOKUP(ventas_starbucks_2025[[#This Row],[promoción_aplicada5]],promocion_cambiar[#All],2,0)</f>
        <v>Combo</v>
      </c>
      <c r="AA12" t="s">
        <v>8</v>
      </c>
      <c r="AB12" t="s">
        <v>9</v>
      </c>
      <c r="AC12" t="s">
        <v>24</v>
      </c>
      <c r="AD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">
        <v>11</v>
      </c>
      <c r="AF12">
        <v>2</v>
      </c>
      <c r="AG12">
        <v>23</v>
      </c>
      <c r="AH12">
        <v>22</v>
      </c>
    </row>
    <row r="13" spans="1:34" x14ac:dyDescent="0.25">
      <c r="A13" s="3" t="s">
        <v>56</v>
      </c>
      <c r="B13" s="1">
        <v>45742</v>
      </c>
      <c r="C13" s="23">
        <f t="shared" si="0"/>
        <v>26</v>
      </c>
      <c r="D13" s="23">
        <f t="shared" si="1"/>
        <v>3</v>
      </c>
      <c r="E13" s="23" t="str">
        <f t="shared" si="2"/>
        <v>miércoles</v>
      </c>
      <c r="F13" s="23">
        <f t="shared" si="3"/>
        <v>3</v>
      </c>
      <c r="G13" s="23" t="str">
        <f t="shared" si="4"/>
        <v>marzo</v>
      </c>
      <c r="H13" s="2">
        <v>0.72777777777777775</v>
      </c>
      <c r="I13" t="s">
        <v>57</v>
      </c>
      <c r="J13" t="str">
        <f>VLOOKUP(ventas_starbucks_2025[[#This Row],[sucursal]],cambio_sucursal[#All],2,0)</f>
        <v>Sucursal Avda Colón</v>
      </c>
      <c r="K13" t="s">
        <v>58</v>
      </c>
      <c r="L13" t="s">
        <v>39</v>
      </c>
      <c r="M13" t="s">
        <v>4</v>
      </c>
      <c r="N13" t="str">
        <f>IFERROR(VLOOKUP(ventas_starbucks_2025[[#This Row],[tamaño_sucio]],cambio_tamaño[#All],2,0),"Tamaño único")</f>
        <v>Tamaño único</v>
      </c>
      <c r="O13">
        <v>5</v>
      </c>
      <c r="P13">
        <v>1505.14</v>
      </c>
      <c r="Q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">
        <v>7525.7</v>
      </c>
      <c r="S13" t="s">
        <v>31</v>
      </c>
      <c r="T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" t="str">
        <f>VLOOKUP(ventas_starbucks_2025[[#This Row],[canal_compra]],cambio_canal_compra[#All],2,0)</f>
        <v>Entrega domicilio</v>
      </c>
      <c r="V13" t="s">
        <v>40</v>
      </c>
      <c r="W13" t="str">
        <f>VLOOKUP(ventas_starbucks_2025[[#This Row],[método_pago]],cambio_metodo_pago[#All],2,0)</f>
        <v>Efectivo</v>
      </c>
      <c r="X13" t="s">
        <v>22</v>
      </c>
      <c r="Y13">
        <v>0</v>
      </c>
      <c r="Z13" t="str">
        <f>VLOOKUP(ventas_starbucks_2025[[#This Row],[promoción_aplicada5]],promocion_cambiar[#All],2,0)</f>
        <v>Hora Feliz</v>
      </c>
      <c r="AA13" t="s">
        <v>36</v>
      </c>
      <c r="AB13" t="s">
        <v>32</v>
      </c>
      <c r="AC13" t="s">
        <v>24</v>
      </c>
      <c r="AD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">
        <v>8.1999999999999993</v>
      </c>
      <c r="AF13">
        <v>1</v>
      </c>
      <c r="AG13">
        <v>46</v>
      </c>
      <c r="AH13">
        <v>41</v>
      </c>
    </row>
    <row r="14" spans="1:34" x14ac:dyDescent="0.25">
      <c r="A14" s="3" t="s">
        <v>59</v>
      </c>
      <c r="B14" s="1">
        <v>45747</v>
      </c>
      <c r="C14" s="23">
        <f t="shared" si="0"/>
        <v>31</v>
      </c>
      <c r="D14" s="23">
        <f t="shared" si="1"/>
        <v>1</v>
      </c>
      <c r="E14" s="23" t="str">
        <f t="shared" si="2"/>
        <v>lunes</v>
      </c>
      <c r="F14" s="23">
        <f t="shared" si="3"/>
        <v>3</v>
      </c>
      <c r="G14" s="23" t="str">
        <f t="shared" si="4"/>
        <v>marzo</v>
      </c>
      <c r="H14" s="2">
        <v>0.82152777777777775</v>
      </c>
      <c r="I14" t="s">
        <v>57</v>
      </c>
      <c r="J14" t="str">
        <f>VLOOKUP(ventas_starbucks_2025[[#This Row],[sucursal]],cambio_sucursal[#All],2,0)</f>
        <v>Sucursal Avda Colón</v>
      </c>
      <c r="K14" t="s">
        <v>60</v>
      </c>
      <c r="L14" t="s">
        <v>44</v>
      </c>
      <c r="M14" t="s">
        <v>55</v>
      </c>
      <c r="N14" t="str">
        <f>IFERROR(VLOOKUP(ventas_starbucks_2025[[#This Row],[tamaño_sucio]],cambio_tamaño[#All],2,0),"Tamaño único")</f>
        <v>Pequeño</v>
      </c>
      <c r="O14">
        <v>4</v>
      </c>
      <c r="P14">
        <v>1692.3</v>
      </c>
      <c r="Q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">
        <v>6769.2</v>
      </c>
      <c r="S14" t="s">
        <v>31</v>
      </c>
      <c r="T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" t="str">
        <f>VLOOKUP(ventas_starbucks_2025[[#This Row],[canal_compra]],cambio_canal_compra[#All],2,0)</f>
        <v>Entrega domicilio</v>
      </c>
      <c r="V14" t="s">
        <v>40</v>
      </c>
      <c r="W14" t="str">
        <f>VLOOKUP(ventas_starbucks_2025[[#This Row],[método_pago]],cambio_metodo_pago[#All],2,0)</f>
        <v>Efectivo</v>
      </c>
      <c r="X14" t="s">
        <v>22</v>
      </c>
      <c r="Y14">
        <v>0</v>
      </c>
      <c r="Z14" t="str">
        <f>VLOOKUP(ventas_starbucks_2025[[#This Row],[promoción_aplicada5]],promocion_cambiar[#All],2,0)</f>
        <v>Ninguna</v>
      </c>
      <c r="AA14" t="s">
        <v>17</v>
      </c>
      <c r="AB14" t="s">
        <v>18</v>
      </c>
      <c r="AC14" t="s">
        <v>41</v>
      </c>
      <c r="AD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">
        <v>13.8</v>
      </c>
      <c r="AF14">
        <v>3</v>
      </c>
      <c r="AG14">
        <v>22</v>
      </c>
      <c r="AH14">
        <v>18</v>
      </c>
    </row>
    <row r="15" spans="1:34" x14ac:dyDescent="0.25">
      <c r="A15" s="3" t="s">
        <v>61</v>
      </c>
      <c r="B15" s="1">
        <v>45660</v>
      </c>
      <c r="C15" s="23">
        <f t="shared" si="0"/>
        <v>3</v>
      </c>
      <c r="D15" s="23">
        <f t="shared" si="1"/>
        <v>5</v>
      </c>
      <c r="E15" s="23" t="str">
        <f t="shared" si="2"/>
        <v>viernes</v>
      </c>
      <c r="F15" s="23">
        <f t="shared" si="3"/>
        <v>1</v>
      </c>
      <c r="G15" s="23" t="str">
        <f t="shared" si="4"/>
        <v>enero</v>
      </c>
      <c r="H15" s="2">
        <v>0.47083333333333333</v>
      </c>
      <c r="I15" t="s">
        <v>57</v>
      </c>
      <c r="J15" t="str">
        <f>VLOOKUP(ventas_starbucks_2025[[#This Row],[sucursal]],cambio_sucursal[#All],2,0)</f>
        <v>Sucursal Avda Colón</v>
      </c>
      <c r="K15" t="s">
        <v>43</v>
      </c>
      <c r="L15" t="s">
        <v>44</v>
      </c>
      <c r="M15" t="s">
        <v>62</v>
      </c>
      <c r="N15" t="str">
        <f>IFERROR(VLOOKUP(ventas_starbucks_2025[[#This Row],[tamaño_sucio]],cambio_tamaño[#All],2,0),"Tamaño único")</f>
        <v>Extra-Grande</v>
      </c>
      <c r="O15">
        <v>4</v>
      </c>
      <c r="P15">
        <v>1773.71</v>
      </c>
      <c r="Q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">
        <v>7094.84</v>
      </c>
      <c r="S15" t="s">
        <v>31</v>
      </c>
      <c r="T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" t="str">
        <f>VLOOKUP(ventas_starbucks_2025[[#This Row],[canal_compra]],cambio_canal_compra[#All],2,0)</f>
        <v>Entrega domicilio</v>
      </c>
      <c r="V15" t="s">
        <v>6</v>
      </c>
      <c r="W15" t="str">
        <f>VLOOKUP(ventas_starbucks_2025[[#This Row],[método_pago]],cambio_metodo_pago[#All],2,0)</f>
        <v>Aplicación móbil</v>
      </c>
      <c r="X15" t="s">
        <v>7</v>
      </c>
      <c r="Y15">
        <v>15</v>
      </c>
      <c r="Z15" t="str">
        <f>VLOOKUP(ventas_starbucks_2025[[#This Row],[promoción_aplicada5]],promocion_cambiar[#All],2,0)</f>
        <v>Ninguna</v>
      </c>
      <c r="AA15" t="s">
        <v>17</v>
      </c>
      <c r="AB15" t="s">
        <v>18</v>
      </c>
      <c r="AC15" t="s">
        <v>41</v>
      </c>
      <c r="AD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">
        <v>5.4</v>
      </c>
      <c r="AF15">
        <v>2</v>
      </c>
      <c r="AG15">
        <v>13</v>
      </c>
      <c r="AH15">
        <v>9</v>
      </c>
    </row>
    <row r="16" spans="1:34" x14ac:dyDescent="0.25">
      <c r="A16" s="3" t="s">
        <v>63</v>
      </c>
      <c r="B16" s="1">
        <v>45688</v>
      </c>
      <c r="C16" s="23">
        <f t="shared" si="0"/>
        <v>31</v>
      </c>
      <c r="D16" s="23">
        <f t="shared" si="1"/>
        <v>5</v>
      </c>
      <c r="E16" s="1" t="str">
        <f t="shared" si="2"/>
        <v>viernes</v>
      </c>
      <c r="F16" s="23">
        <f t="shared" si="3"/>
        <v>1</v>
      </c>
      <c r="G16" s="1" t="str">
        <f t="shared" si="4"/>
        <v>enero</v>
      </c>
      <c r="H16" s="2">
        <v>0.44027777777777777</v>
      </c>
      <c r="I16" t="s">
        <v>1</v>
      </c>
      <c r="J16" t="str">
        <f>VLOOKUP(ventas_starbucks_2025[[#This Row],[sucursal]],cambio_sucursal[#All],2,0)</f>
        <v>Sucursal Nueva Córdoba</v>
      </c>
      <c r="K16" t="s">
        <v>64</v>
      </c>
      <c r="L16" t="s">
        <v>65</v>
      </c>
      <c r="M16" t="s">
        <v>4</v>
      </c>
      <c r="N16" t="str">
        <f>IFERROR(VLOOKUP(ventas_starbucks_2025[[#This Row],[tamaño_sucio]],cambio_tamaño[#All],2,0),"Tamaño único")</f>
        <v>Tamaño único</v>
      </c>
      <c r="O16">
        <v>4</v>
      </c>
      <c r="P16">
        <v>1795.23</v>
      </c>
      <c r="Q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">
        <v>7180.92</v>
      </c>
      <c r="S16" t="s">
        <v>5</v>
      </c>
      <c r="T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" t="str">
        <f>VLOOKUP(ventas_starbucks_2025[[#This Row],[canal_compra]],cambio_canal_compra[#All],2,0)</f>
        <v>En tienda</v>
      </c>
      <c r="V16" t="s">
        <v>16</v>
      </c>
      <c r="W16" t="str">
        <f>VLOOKUP(ventas_starbucks_2025[[#This Row],[método_pago]],cambio_metodo_pago[#All],2,0)</f>
        <v>Tarjeta</v>
      </c>
      <c r="X16" t="s">
        <v>22</v>
      </c>
      <c r="Y16">
        <v>0</v>
      </c>
      <c r="Z16" t="str">
        <f>VLOOKUP(ventas_starbucks_2025[[#This Row],[promoción_aplicada5]],promocion_cambiar[#All],2,0)</f>
        <v>Combo</v>
      </c>
      <c r="AA16" t="s">
        <v>8</v>
      </c>
      <c r="AB16" t="s">
        <v>32</v>
      </c>
      <c r="AC16" t="s">
        <v>10</v>
      </c>
      <c r="AD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">
        <v>3.8</v>
      </c>
      <c r="AF16">
        <v>3</v>
      </c>
      <c r="AG16">
        <v>41</v>
      </c>
      <c r="AH16">
        <v>37</v>
      </c>
    </row>
    <row r="17" spans="1:34" x14ac:dyDescent="0.25">
      <c r="A17" s="3" t="s">
        <v>66</v>
      </c>
      <c r="B17" s="1">
        <v>45761</v>
      </c>
      <c r="C17" s="23">
        <f t="shared" si="0"/>
        <v>14</v>
      </c>
      <c r="D17" s="23">
        <f t="shared" si="1"/>
        <v>1</v>
      </c>
      <c r="E17" s="23" t="str">
        <f t="shared" si="2"/>
        <v>lunes</v>
      </c>
      <c r="F17" s="23">
        <f t="shared" si="3"/>
        <v>4</v>
      </c>
      <c r="G17" s="23" t="str">
        <f t="shared" si="4"/>
        <v>abril</v>
      </c>
      <c r="H17" s="2">
        <v>0.67083333333333328</v>
      </c>
      <c r="I17" t="s">
        <v>57</v>
      </c>
      <c r="J17" t="str">
        <f>VLOOKUP(ventas_starbucks_2025[[#This Row],[sucursal]],cambio_sucursal[#All],2,0)</f>
        <v>Sucursal Avda Colón</v>
      </c>
      <c r="K17" t="s">
        <v>67</v>
      </c>
      <c r="L17" t="s">
        <v>35</v>
      </c>
      <c r="M17" t="s">
        <v>4</v>
      </c>
      <c r="N17" t="str">
        <f>IFERROR(VLOOKUP(ventas_starbucks_2025[[#This Row],[tamaño_sucio]],cambio_tamaño[#All],2,0),"Tamaño único")</f>
        <v>Tamaño único</v>
      </c>
      <c r="O17">
        <v>3</v>
      </c>
      <c r="P17">
        <v>1155.0999999999999</v>
      </c>
      <c r="Q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">
        <v>3465.3</v>
      </c>
      <c r="S17" t="s">
        <v>31</v>
      </c>
      <c r="T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" t="str">
        <f>VLOOKUP(ventas_starbucks_2025[[#This Row],[canal_compra]],cambio_canal_compra[#All],2,0)</f>
        <v>Entrega domicilio</v>
      </c>
      <c r="V17" t="s">
        <v>16</v>
      </c>
      <c r="W17" t="str">
        <f>VLOOKUP(ventas_starbucks_2025[[#This Row],[método_pago]],cambio_metodo_pago[#All],2,0)</f>
        <v>Tarjeta</v>
      </c>
      <c r="X17" t="s">
        <v>7</v>
      </c>
      <c r="Y17">
        <v>10</v>
      </c>
      <c r="Z17" t="str">
        <f>VLOOKUP(ventas_starbucks_2025[[#This Row],[promoción_aplicada5]],promocion_cambiar[#All],2,0)</f>
        <v>Ninguna</v>
      </c>
      <c r="AA17" t="s">
        <v>17</v>
      </c>
      <c r="AB17" t="s">
        <v>52</v>
      </c>
      <c r="AC17" t="s">
        <v>24</v>
      </c>
      <c r="AD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">
        <v>14.5</v>
      </c>
      <c r="AF17">
        <v>3</v>
      </c>
      <c r="AG17">
        <v>17</v>
      </c>
      <c r="AH17">
        <v>14</v>
      </c>
    </row>
    <row r="18" spans="1:34" x14ac:dyDescent="0.25">
      <c r="A18" s="3" t="s">
        <v>68</v>
      </c>
      <c r="B18" s="1">
        <v>45731</v>
      </c>
      <c r="C18" s="23">
        <f t="shared" si="0"/>
        <v>15</v>
      </c>
      <c r="D18" s="23">
        <f t="shared" si="1"/>
        <v>6</v>
      </c>
      <c r="E18" s="1" t="str">
        <f t="shared" si="2"/>
        <v>sábado</v>
      </c>
      <c r="F18" s="23">
        <f t="shared" si="3"/>
        <v>3</v>
      </c>
      <c r="G18" s="1" t="str">
        <f t="shared" si="4"/>
        <v>marzo</v>
      </c>
      <c r="H18" s="2">
        <v>0.875</v>
      </c>
      <c r="I18" t="s">
        <v>12</v>
      </c>
      <c r="J18" t="str">
        <f>VLOOKUP(ventas_starbucks_2025[[#This Row],[sucursal]],cambio_sucursal[#All],2,0)</f>
        <v>Sucursal Córdoba Shopping</v>
      </c>
      <c r="K18" t="s">
        <v>69</v>
      </c>
      <c r="L18" t="s">
        <v>70</v>
      </c>
      <c r="M18" t="s">
        <v>45</v>
      </c>
      <c r="N18" t="str">
        <f>IFERROR(VLOOKUP(ventas_starbucks_2025[[#This Row],[tamaño_sucio]],cambio_tamaño[#All],2,0),"Tamaño único")</f>
        <v>Grande</v>
      </c>
      <c r="O18">
        <v>2</v>
      </c>
      <c r="P18">
        <v>1869.29</v>
      </c>
      <c r="Q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">
        <v>3738.58</v>
      </c>
      <c r="S18" t="s">
        <v>5</v>
      </c>
      <c r="T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" t="str">
        <f>VLOOKUP(ventas_starbucks_2025[[#This Row],[canal_compra]],cambio_canal_compra[#All],2,0)</f>
        <v>En tienda</v>
      </c>
      <c r="V18" t="s">
        <v>40</v>
      </c>
      <c r="W18" t="str">
        <f>VLOOKUP(ventas_starbucks_2025[[#This Row],[método_pago]],cambio_metodo_pago[#All],2,0)</f>
        <v>Efectivo</v>
      </c>
      <c r="X18" t="s">
        <v>22</v>
      </c>
      <c r="Y18">
        <v>0</v>
      </c>
      <c r="Z18" t="str">
        <f>VLOOKUP(ventas_starbucks_2025[[#This Row],[promoción_aplicada5]],promocion_cambiar[#All],2,0)</f>
        <v>Hora Feliz</v>
      </c>
      <c r="AA18" t="s">
        <v>36</v>
      </c>
      <c r="AB18" t="s">
        <v>23</v>
      </c>
      <c r="AC18" t="s">
        <v>10</v>
      </c>
      <c r="AD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">
        <v>3.8</v>
      </c>
      <c r="AF18">
        <v>1</v>
      </c>
      <c r="AG18">
        <v>17</v>
      </c>
      <c r="AH18">
        <v>15</v>
      </c>
    </row>
    <row r="19" spans="1:34" x14ac:dyDescent="0.25">
      <c r="A19" s="3" t="s">
        <v>71</v>
      </c>
      <c r="B19" s="1">
        <v>45737</v>
      </c>
      <c r="C19" s="23">
        <f t="shared" si="0"/>
        <v>21</v>
      </c>
      <c r="D19" s="23">
        <f t="shared" si="1"/>
        <v>5</v>
      </c>
      <c r="E19" s="23" t="str">
        <f t="shared" si="2"/>
        <v>viernes</v>
      </c>
      <c r="F19" s="23">
        <f t="shared" si="3"/>
        <v>3</v>
      </c>
      <c r="G19" s="23" t="str">
        <f t="shared" si="4"/>
        <v>marzo</v>
      </c>
      <c r="H19" s="2">
        <v>0.76458333333333328</v>
      </c>
      <c r="I19" t="s">
        <v>12</v>
      </c>
      <c r="J19" t="str">
        <f>VLOOKUP(ventas_starbucks_2025[[#This Row],[sucursal]],cambio_sucursal[#All],2,0)</f>
        <v>Sucursal Córdoba Shopping</v>
      </c>
      <c r="K19" t="s">
        <v>58</v>
      </c>
      <c r="L19" t="s">
        <v>39</v>
      </c>
      <c r="M19" t="s">
        <v>4</v>
      </c>
      <c r="N19" t="str">
        <f>IFERROR(VLOOKUP(ventas_starbucks_2025[[#This Row],[tamaño_sucio]],cambio_tamaño[#All],2,0),"Tamaño único")</f>
        <v>Tamaño único</v>
      </c>
      <c r="O19">
        <v>1</v>
      </c>
      <c r="P19">
        <v>1252.47</v>
      </c>
      <c r="Q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">
        <v>1252.47</v>
      </c>
      <c r="S19" t="s">
        <v>15</v>
      </c>
      <c r="T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" t="str">
        <f>VLOOKUP(ventas_starbucks_2025[[#This Row],[canal_compra]],cambio_canal_compra[#All],2,0)</f>
        <v>Para llevar</v>
      </c>
      <c r="V19" t="s">
        <v>6</v>
      </c>
      <c r="W19" t="str">
        <f>VLOOKUP(ventas_starbucks_2025[[#This Row],[método_pago]],cambio_metodo_pago[#All],2,0)</f>
        <v>Aplicación móbil</v>
      </c>
      <c r="X19" t="s">
        <v>22</v>
      </c>
      <c r="Y19">
        <v>0</v>
      </c>
      <c r="Z19" t="str">
        <f>VLOOKUP(ventas_starbucks_2025[[#This Row],[promoción_aplicada5]],promocion_cambiar[#All],2,0)</f>
        <v>Ninguna</v>
      </c>
      <c r="AA19" t="s">
        <v>17</v>
      </c>
      <c r="AB19" t="s">
        <v>9</v>
      </c>
      <c r="AC19" t="s">
        <v>24</v>
      </c>
      <c r="AD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">
        <v>9.3000000000000007</v>
      </c>
      <c r="AF19">
        <v>2</v>
      </c>
      <c r="AG19">
        <v>11</v>
      </c>
      <c r="AH19">
        <v>10</v>
      </c>
    </row>
    <row r="20" spans="1:34" x14ac:dyDescent="0.25">
      <c r="A20" s="3" t="s">
        <v>72</v>
      </c>
      <c r="B20" s="1">
        <v>45733</v>
      </c>
      <c r="C20" s="23">
        <f t="shared" si="0"/>
        <v>17</v>
      </c>
      <c r="D20" s="23">
        <f t="shared" si="1"/>
        <v>1</v>
      </c>
      <c r="E20" s="23" t="str">
        <f t="shared" si="2"/>
        <v>lunes</v>
      </c>
      <c r="F20" s="23">
        <f t="shared" si="3"/>
        <v>3</v>
      </c>
      <c r="G20" s="23" t="str">
        <f t="shared" si="4"/>
        <v>marzo</v>
      </c>
      <c r="H20" s="2">
        <v>0.41666666666666669</v>
      </c>
      <c r="I20" t="s">
        <v>12</v>
      </c>
      <c r="J20" t="str">
        <f>VLOOKUP(ventas_starbucks_2025[[#This Row],[sucursal]],cambio_sucursal[#All],2,0)</f>
        <v>Sucursal Córdoba Shopping</v>
      </c>
      <c r="K20" t="s">
        <v>69</v>
      </c>
      <c r="L20" t="s">
        <v>70</v>
      </c>
      <c r="M20" t="s">
        <v>55</v>
      </c>
      <c r="N20" t="str">
        <f>IFERROR(VLOOKUP(ventas_starbucks_2025[[#This Row],[tamaño_sucio]],cambio_tamaño[#All],2,0),"Tamaño único")</f>
        <v>Pequeño</v>
      </c>
      <c r="O20">
        <v>3</v>
      </c>
      <c r="P20">
        <v>1358.09</v>
      </c>
      <c r="Q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">
        <v>4074.27</v>
      </c>
      <c r="S20" t="s">
        <v>15</v>
      </c>
      <c r="T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" t="str">
        <f>VLOOKUP(ventas_starbucks_2025[[#This Row],[canal_compra]],cambio_canal_compra[#All],2,0)</f>
        <v>Para llevar</v>
      </c>
      <c r="V20" t="s">
        <v>40</v>
      </c>
      <c r="W20" t="str">
        <f>VLOOKUP(ventas_starbucks_2025[[#This Row],[método_pago]],cambio_metodo_pago[#All],2,0)</f>
        <v>Efectivo</v>
      </c>
      <c r="X20" t="s">
        <v>7</v>
      </c>
      <c r="Y20">
        <v>0</v>
      </c>
      <c r="Z20" t="str">
        <f>VLOOKUP(ventas_starbucks_2025[[#This Row],[promoción_aplicada5]],promocion_cambiar[#All],2,0)</f>
        <v>Ninguna</v>
      </c>
      <c r="AA20" t="s">
        <v>17</v>
      </c>
      <c r="AB20" t="s">
        <v>32</v>
      </c>
      <c r="AC20" t="s">
        <v>10</v>
      </c>
      <c r="AD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">
        <v>8.4</v>
      </c>
      <c r="AF20">
        <v>5</v>
      </c>
      <c r="AG20">
        <v>12</v>
      </c>
      <c r="AH20">
        <v>9</v>
      </c>
    </row>
    <row r="21" spans="1:34" x14ac:dyDescent="0.25">
      <c r="A21" s="3" t="s">
        <v>73</v>
      </c>
      <c r="B21" s="1">
        <v>45763</v>
      </c>
      <c r="C21" s="23">
        <f t="shared" si="0"/>
        <v>16</v>
      </c>
      <c r="D21" s="23">
        <f t="shared" si="1"/>
        <v>3</v>
      </c>
      <c r="E21" s="23" t="str">
        <f t="shared" si="2"/>
        <v>miércoles</v>
      </c>
      <c r="F21" s="23">
        <f t="shared" si="3"/>
        <v>4</v>
      </c>
      <c r="G21" s="23" t="str">
        <f t="shared" si="4"/>
        <v>abril</v>
      </c>
      <c r="H21" s="2">
        <v>0.35</v>
      </c>
      <c r="I21" t="s">
        <v>1</v>
      </c>
      <c r="J21" t="str">
        <f>VLOOKUP(ventas_starbucks_2025[[#This Row],[sucursal]],cambio_sucursal[#All],2,0)</f>
        <v>Sucursal Nueva Córdoba</v>
      </c>
      <c r="K21" t="s">
        <v>74</v>
      </c>
      <c r="L21" t="s">
        <v>70</v>
      </c>
      <c r="M21" t="s">
        <v>45</v>
      </c>
      <c r="N21" t="str">
        <f>IFERROR(VLOOKUP(ventas_starbucks_2025[[#This Row],[tamaño_sucio]],cambio_tamaño[#All],2,0),"Tamaño único")</f>
        <v>Grande</v>
      </c>
      <c r="O21">
        <v>2</v>
      </c>
      <c r="P21">
        <v>1801.12</v>
      </c>
      <c r="Q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">
        <v>3602.24</v>
      </c>
      <c r="S21" t="s">
        <v>31</v>
      </c>
      <c r="T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" t="str">
        <f>VLOOKUP(ventas_starbucks_2025[[#This Row],[canal_compra]],cambio_canal_compra[#All],2,0)</f>
        <v>Entrega domicilio</v>
      </c>
      <c r="V21" t="s">
        <v>6</v>
      </c>
      <c r="W21" t="str">
        <f>VLOOKUP(ventas_starbucks_2025[[#This Row],[método_pago]],cambio_metodo_pago[#All],2,0)</f>
        <v>Aplicación móbil</v>
      </c>
      <c r="X21" t="s">
        <v>22</v>
      </c>
      <c r="Y21">
        <v>0</v>
      </c>
      <c r="Z21" t="str">
        <f>VLOOKUP(ventas_starbucks_2025[[#This Row],[promoción_aplicada5]],promocion_cambiar[#All],2,0)</f>
        <v>Hora Feliz</v>
      </c>
      <c r="AA21" t="s">
        <v>36</v>
      </c>
      <c r="AB21" t="s">
        <v>29</v>
      </c>
      <c r="AC21" t="s">
        <v>41</v>
      </c>
      <c r="AD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">
        <v>10.5</v>
      </c>
      <c r="AF21">
        <v>4</v>
      </c>
      <c r="AG21">
        <v>29</v>
      </c>
      <c r="AH21">
        <v>27</v>
      </c>
    </row>
    <row r="22" spans="1:34" x14ac:dyDescent="0.25">
      <c r="A22" s="3" t="s">
        <v>75</v>
      </c>
      <c r="B22" s="1">
        <v>45697</v>
      </c>
      <c r="C22" s="23">
        <f t="shared" si="0"/>
        <v>9</v>
      </c>
      <c r="D22" s="23">
        <f t="shared" si="1"/>
        <v>7</v>
      </c>
      <c r="E22" s="1" t="str">
        <f t="shared" si="2"/>
        <v>domingo</v>
      </c>
      <c r="F22" s="23">
        <f t="shared" si="3"/>
        <v>2</v>
      </c>
      <c r="G22" s="1" t="str">
        <f t="shared" si="4"/>
        <v>febrero</v>
      </c>
      <c r="H22" s="2">
        <v>0.43333333333333335</v>
      </c>
      <c r="I22" t="s">
        <v>1</v>
      </c>
      <c r="J22" t="str">
        <f>VLOOKUP(ventas_starbucks_2025[[#This Row],[sucursal]],cambio_sucursal[#All],2,0)</f>
        <v>Sucursal Nueva Córdoba</v>
      </c>
      <c r="K22" t="s">
        <v>58</v>
      </c>
      <c r="L22" t="s">
        <v>39</v>
      </c>
      <c r="M22" t="s">
        <v>4</v>
      </c>
      <c r="N22" t="str">
        <f>IFERROR(VLOOKUP(ventas_starbucks_2025[[#This Row],[tamaño_sucio]],cambio_tamaño[#All],2,0),"Tamaño único")</f>
        <v>Tamaño único</v>
      </c>
      <c r="O22">
        <v>5</v>
      </c>
      <c r="P22">
        <v>1175.1400000000001</v>
      </c>
      <c r="Q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">
        <v>5875.7</v>
      </c>
      <c r="S22" t="s">
        <v>5</v>
      </c>
      <c r="T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" t="str">
        <f>VLOOKUP(ventas_starbucks_2025[[#This Row],[canal_compra]],cambio_canal_compra[#All],2,0)</f>
        <v>En tienda</v>
      </c>
      <c r="V22" t="s">
        <v>40</v>
      </c>
      <c r="W22" t="str">
        <f>VLOOKUP(ventas_starbucks_2025[[#This Row],[método_pago]],cambio_metodo_pago[#All],2,0)</f>
        <v>Efectivo</v>
      </c>
      <c r="X22" t="s">
        <v>22</v>
      </c>
      <c r="Y22">
        <v>0</v>
      </c>
      <c r="Z22" t="str">
        <f>VLOOKUP(ventas_starbucks_2025[[#This Row],[promoción_aplicada5]],promocion_cambiar[#All],2,0)</f>
        <v>Combo</v>
      </c>
      <c r="AA22" t="s">
        <v>8</v>
      </c>
      <c r="AB22" t="s">
        <v>29</v>
      </c>
      <c r="AC22" t="s">
        <v>10</v>
      </c>
      <c r="AD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">
        <v>10.7</v>
      </c>
      <c r="AF22">
        <v>3</v>
      </c>
      <c r="AG22">
        <v>10</v>
      </c>
      <c r="AH22">
        <v>5</v>
      </c>
    </row>
    <row r="23" spans="1:34" x14ac:dyDescent="0.25">
      <c r="A23" s="3" t="s">
        <v>76</v>
      </c>
      <c r="B23" s="1">
        <v>45727</v>
      </c>
      <c r="C23" s="23">
        <f t="shared" si="0"/>
        <v>11</v>
      </c>
      <c r="D23" s="23">
        <f t="shared" si="1"/>
        <v>2</v>
      </c>
      <c r="E23" s="23" t="str">
        <f t="shared" si="2"/>
        <v>martes</v>
      </c>
      <c r="F23" s="23">
        <f t="shared" si="3"/>
        <v>3</v>
      </c>
      <c r="G23" s="23" t="str">
        <f t="shared" si="4"/>
        <v>marzo</v>
      </c>
      <c r="H23" s="2">
        <v>0.84583333333333333</v>
      </c>
      <c r="I23" t="s">
        <v>1</v>
      </c>
      <c r="J23" t="str">
        <f>VLOOKUP(ventas_starbucks_2025[[#This Row],[sucursal]],cambio_sucursal[#All],2,0)</f>
        <v>Sucursal Nueva Córdoba</v>
      </c>
      <c r="K23" t="s">
        <v>20</v>
      </c>
      <c r="L23" t="s">
        <v>21</v>
      </c>
      <c r="M23" t="s">
        <v>4</v>
      </c>
      <c r="N23" t="str">
        <f>IFERROR(VLOOKUP(ventas_starbucks_2025[[#This Row],[tamaño_sucio]],cambio_tamaño[#All],2,0),"Tamaño único")</f>
        <v>Tamaño único</v>
      </c>
      <c r="O23">
        <v>1</v>
      </c>
      <c r="P23">
        <v>1187.82</v>
      </c>
      <c r="Q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">
        <v>1187.82</v>
      </c>
      <c r="S23" t="s">
        <v>31</v>
      </c>
      <c r="T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" t="str">
        <f>VLOOKUP(ventas_starbucks_2025[[#This Row],[canal_compra]],cambio_canal_compra[#All],2,0)</f>
        <v>Entrega domicilio</v>
      </c>
      <c r="V23" t="s">
        <v>6</v>
      </c>
      <c r="W23" t="str">
        <f>VLOOKUP(ventas_starbucks_2025[[#This Row],[método_pago]],cambio_metodo_pago[#All],2,0)</f>
        <v>Aplicación móbil</v>
      </c>
      <c r="X23" t="s">
        <v>22</v>
      </c>
      <c r="Y23">
        <v>0</v>
      </c>
      <c r="Z23" t="str">
        <f>VLOOKUP(ventas_starbucks_2025[[#This Row],[promoción_aplicada5]],promocion_cambiar[#All],2,0)</f>
        <v>Ninguna</v>
      </c>
      <c r="AA23" t="s">
        <v>17</v>
      </c>
      <c r="AB23" t="s">
        <v>18</v>
      </c>
      <c r="AC23" t="s">
        <v>24</v>
      </c>
      <c r="AD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">
        <v>3</v>
      </c>
      <c r="AF23">
        <v>3</v>
      </c>
      <c r="AG23">
        <v>28</v>
      </c>
      <c r="AH23">
        <v>27</v>
      </c>
    </row>
    <row r="24" spans="1:34" x14ac:dyDescent="0.25">
      <c r="A24" s="3" t="s">
        <v>77</v>
      </c>
      <c r="B24" s="1">
        <v>45705</v>
      </c>
      <c r="C24" s="23">
        <f t="shared" si="0"/>
        <v>17</v>
      </c>
      <c r="D24" s="23">
        <f t="shared" si="1"/>
        <v>1</v>
      </c>
      <c r="E24" s="1" t="str">
        <f t="shared" si="2"/>
        <v>lunes</v>
      </c>
      <c r="F24" s="23">
        <f t="shared" si="3"/>
        <v>2</v>
      </c>
      <c r="G24" s="1" t="str">
        <f t="shared" si="4"/>
        <v>febrero</v>
      </c>
      <c r="H24" s="2">
        <v>0.79583333333333328</v>
      </c>
      <c r="I24" t="s">
        <v>57</v>
      </c>
      <c r="J24" t="str">
        <f>VLOOKUP(ventas_starbucks_2025[[#This Row],[sucursal]],cambio_sucursal[#All],2,0)</f>
        <v>Sucursal Avda Colón</v>
      </c>
      <c r="K24" t="s">
        <v>58</v>
      </c>
      <c r="L24" t="s">
        <v>39</v>
      </c>
      <c r="M24" t="s">
        <v>4</v>
      </c>
      <c r="N24" t="str">
        <f>IFERROR(VLOOKUP(ventas_starbucks_2025[[#This Row],[tamaño_sucio]],cambio_tamaño[#All],2,0),"Tamaño único")</f>
        <v>Tamaño único</v>
      </c>
      <c r="O24">
        <v>5</v>
      </c>
      <c r="P24">
        <v>1390.33</v>
      </c>
      <c r="Q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">
        <v>6951.65</v>
      </c>
      <c r="S24" t="s">
        <v>31</v>
      </c>
      <c r="T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" t="str">
        <f>VLOOKUP(ventas_starbucks_2025[[#This Row],[canal_compra]],cambio_canal_compra[#All],2,0)</f>
        <v>Entrega domicilio</v>
      </c>
      <c r="V24" t="s">
        <v>40</v>
      </c>
      <c r="W24" t="str">
        <f>VLOOKUP(ventas_starbucks_2025[[#This Row],[método_pago]],cambio_metodo_pago[#All],2,0)</f>
        <v>Efectivo</v>
      </c>
      <c r="X24" t="s">
        <v>22</v>
      </c>
      <c r="Y24">
        <v>0</v>
      </c>
      <c r="Z24" t="str">
        <f>VLOOKUP(ventas_starbucks_2025[[#This Row],[promoción_aplicada5]],promocion_cambiar[#All],2,0)</f>
        <v>2x1</v>
      </c>
      <c r="AA24" t="s">
        <v>51</v>
      </c>
      <c r="AB24" t="s">
        <v>23</v>
      </c>
      <c r="AC24" t="s">
        <v>24</v>
      </c>
      <c r="AD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">
        <v>10.6</v>
      </c>
      <c r="AF24">
        <v>3</v>
      </c>
      <c r="AG24">
        <v>34</v>
      </c>
      <c r="AH24">
        <v>29</v>
      </c>
    </row>
    <row r="25" spans="1:34" x14ac:dyDescent="0.25">
      <c r="A25" s="3" t="s">
        <v>78</v>
      </c>
      <c r="B25" s="1">
        <v>45699</v>
      </c>
      <c r="C25" s="23">
        <f t="shared" si="0"/>
        <v>11</v>
      </c>
      <c r="D25" s="23">
        <f t="shared" si="1"/>
        <v>2</v>
      </c>
      <c r="E25" s="23" t="str">
        <f t="shared" si="2"/>
        <v>martes</v>
      </c>
      <c r="F25" s="23">
        <f t="shared" si="3"/>
        <v>2</v>
      </c>
      <c r="G25" s="23" t="str">
        <f t="shared" si="4"/>
        <v>febrero</v>
      </c>
      <c r="H25" s="2">
        <v>0.53125</v>
      </c>
      <c r="I25" t="s">
        <v>26</v>
      </c>
      <c r="J25" t="str">
        <f>VLOOKUP(ventas_starbucks_2025[[#This Row],[sucursal]],cambio_sucursal[#All],2,0)</f>
        <v>Sucursal San Lorenzo 47</v>
      </c>
      <c r="K25" t="s">
        <v>20</v>
      </c>
      <c r="L25" t="s">
        <v>21</v>
      </c>
      <c r="M25" t="s">
        <v>4</v>
      </c>
      <c r="N25" t="str">
        <f>IFERROR(VLOOKUP(ventas_starbucks_2025[[#This Row],[tamaño_sucio]],cambio_tamaño[#All],2,0),"Tamaño único")</f>
        <v>Tamaño único</v>
      </c>
      <c r="O25">
        <v>3</v>
      </c>
      <c r="P25">
        <v>992.03</v>
      </c>
      <c r="Q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">
        <v>2976.09</v>
      </c>
      <c r="S25" t="s">
        <v>5</v>
      </c>
      <c r="T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" t="str">
        <f>VLOOKUP(ventas_starbucks_2025[[#This Row],[canal_compra]],cambio_canal_compra[#All],2,0)</f>
        <v>En tienda</v>
      </c>
      <c r="V25" t="s">
        <v>16</v>
      </c>
      <c r="W25" t="str">
        <f>VLOOKUP(ventas_starbucks_2025[[#This Row],[método_pago]],cambio_metodo_pago[#All],2,0)</f>
        <v>Tarjeta</v>
      </c>
      <c r="X25" t="s">
        <v>22</v>
      </c>
      <c r="Y25">
        <v>0</v>
      </c>
      <c r="Z25" t="str">
        <f>VLOOKUP(ventas_starbucks_2025[[#This Row],[promoción_aplicada5]],promocion_cambiar[#All],2,0)</f>
        <v>Hora Feliz</v>
      </c>
      <c r="AA25" t="s">
        <v>36</v>
      </c>
      <c r="AB25" t="s">
        <v>23</v>
      </c>
      <c r="AC25" t="s">
        <v>10</v>
      </c>
      <c r="AD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">
        <v>13.4</v>
      </c>
      <c r="AF25">
        <v>4</v>
      </c>
      <c r="AG25">
        <v>25</v>
      </c>
      <c r="AH25">
        <v>22</v>
      </c>
    </row>
    <row r="26" spans="1:34" x14ac:dyDescent="0.25">
      <c r="A26" s="3" t="s">
        <v>79</v>
      </c>
      <c r="B26" s="1">
        <v>45753</v>
      </c>
      <c r="C26" s="23">
        <f t="shared" si="0"/>
        <v>6</v>
      </c>
      <c r="D26" s="23">
        <f t="shared" si="1"/>
        <v>7</v>
      </c>
      <c r="E26" s="23" t="str">
        <f t="shared" si="2"/>
        <v>domingo</v>
      </c>
      <c r="F26" s="23">
        <f t="shared" si="3"/>
        <v>4</v>
      </c>
      <c r="G26" s="23" t="str">
        <f t="shared" si="4"/>
        <v>abril</v>
      </c>
      <c r="H26" s="2">
        <v>0.46041666666666664</v>
      </c>
      <c r="I26" t="s">
        <v>12</v>
      </c>
      <c r="J26" t="str">
        <f>VLOOKUP(ventas_starbucks_2025[[#This Row],[sucursal]],cambio_sucursal[#All],2,0)</f>
        <v>Sucursal Córdoba Shopping</v>
      </c>
      <c r="K26" t="s">
        <v>38</v>
      </c>
      <c r="L26" t="s">
        <v>39</v>
      </c>
      <c r="M26" t="s">
        <v>4</v>
      </c>
      <c r="N26" t="str">
        <f>IFERROR(VLOOKUP(ventas_starbucks_2025[[#This Row],[tamaño_sucio]],cambio_tamaño[#All],2,0),"Tamaño único")</f>
        <v>Tamaño único</v>
      </c>
      <c r="O26">
        <v>1</v>
      </c>
      <c r="P26">
        <v>1214.1099999999999</v>
      </c>
      <c r="Q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">
        <v>1214.1099999999999</v>
      </c>
      <c r="S26" t="s">
        <v>31</v>
      </c>
      <c r="T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" t="str">
        <f>VLOOKUP(ventas_starbucks_2025[[#This Row],[canal_compra]],cambio_canal_compra[#All],2,0)</f>
        <v>Entrega domicilio</v>
      </c>
      <c r="V26" t="s">
        <v>16</v>
      </c>
      <c r="W26" t="str">
        <f>VLOOKUP(ventas_starbucks_2025[[#This Row],[método_pago]],cambio_metodo_pago[#All],2,0)</f>
        <v>Tarjeta</v>
      </c>
      <c r="X26" t="s">
        <v>22</v>
      </c>
      <c r="Y26">
        <v>0</v>
      </c>
      <c r="Z26" t="str">
        <f>VLOOKUP(ventas_starbucks_2025[[#This Row],[promoción_aplicada5]],promocion_cambiar[#All],2,0)</f>
        <v>2x1</v>
      </c>
      <c r="AA26" t="s">
        <v>51</v>
      </c>
      <c r="AB26" t="s">
        <v>52</v>
      </c>
      <c r="AC26" t="s">
        <v>41</v>
      </c>
      <c r="AD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">
        <v>7.5</v>
      </c>
      <c r="AF26">
        <v>5</v>
      </c>
      <c r="AG26">
        <v>31</v>
      </c>
      <c r="AH26">
        <v>30</v>
      </c>
    </row>
    <row r="27" spans="1:34" x14ac:dyDescent="0.25">
      <c r="A27" s="3" t="s">
        <v>80</v>
      </c>
      <c r="B27" s="1">
        <v>45659</v>
      </c>
      <c r="C27" s="23">
        <f t="shared" si="0"/>
        <v>2</v>
      </c>
      <c r="D27" s="23">
        <f t="shared" si="1"/>
        <v>4</v>
      </c>
      <c r="E27" s="23" t="str">
        <f t="shared" si="2"/>
        <v>jueves</v>
      </c>
      <c r="F27" s="23">
        <f t="shared" si="3"/>
        <v>1</v>
      </c>
      <c r="G27" s="23" t="str">
        <f t="shared" si="4"/>
        <v>enero</v>
      </c>
      <c r="H27" s="2">
        <v>0.42083333333333334</v>
      </c>
      <c r="I27" t="s">
        <v>12</v>
      </c>
      <c r="J27" t="str">
        <f>VLOOKUP(ventas_starbucks_2025[[#This Row],[sucursal]],cambio_sucursal[#All],2,0)</f>
        <v>Sucursal Córdoba Shopping</v>
      </c>
      <c r="K27" t="s">
        <v>48</v>
      </c>
      <c r="L27" t="s">
        <v>49</v>
      </c>
      <c r="M27" t="s">
        <v>62</v>
      </c>
      <c r="N27" t="str">
        <f>IFERROR(VLOOKUP(ventas_starbucks_2025[[#This Row],[tamaño_sucio]],cambio_tamaño[#All],2,0),"Tamaño único")</f>
        <v>Extra-Grande</v>
      </c>
      <c r="O27">
        <v>2</v>
      </c>
      <c r="P27">
        <v>1610.81</v>
      </c>
      <c r="Q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">
        <v>3221.62</v>
      </c>
      <c r="S27" t="s">
        <v>15</v>
      </c>
      <c r="T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" t="str">
        <f>VLOOKUP(ventas_starbucks_2025[[#This Row],[canal_compra]],cambio_canal_compra[#All],2,0)</f>
        <v>Para llevar</v>
      </c>
      <c r="V27" t="s">
        <v>40</v>
      </c>
      <c r="W27" t="str">
        <f>VLOOKUP(ventas_starbucks_2025[[#This Row],[método_pago]],cambio_metodo_pago[#All],2,0)</f>
        <v>Efectivo</v>
      </c>
      <c r="X27" t="s">
        <v>7</v>
      </c>
      <c r="Y27">
        <v>15</v>
      </c>
      <c r="Z27" t="str">
        <f>VLOOKUP(ventas_starbucks_2025[[#This Row],[promoción_aplicada5]],promocion_cambiar[#All],2,0)</f>
        <v>Ninguna</v>
      </c>
      <c r="AA27" t="s">
        <v>17</v>
      </c>
      <c r="AB27" t="s">
        <v>23</v>
      </c>
      <c r="AC27" t="s">
        <v>24</v>
      </c>
      <c r="AD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">
        <v>10.3</v>
      </c>
      <c r="AF27">
        <v>2</v>
      </c>
      <c r="AG27">
        <v>34</v>
      </c>
      <c r="AH27">
        <v>32</v>
      </c>
    </row>
    <row r="28" spans="1:34" x14ac:dyDescent="0.25">
      <c r="A28" s="3" t="s">
        <v>81</v>
      </c>
      <c r="B28" s="1">
        <v>45726</v>
      </c>
      <c r="C28" s="23">
        <f t="shared" si="0"/>
        <v>10</v>
      </c>
      <c r="D28" s="23">
        <f t="shared" si="1"/>
        <v>1</v>
      </c>
      <c r="E28" s="1" t="str">
        <f t="shared" si="2"/>
        <v>lunes</v>
      </c>
      <c r="F28" s="23">
        <f t="shared" si="3"/>
        <v>3</v>
      </c>
      <c r="G28" s="1" t="str">
        <f t="shared" si="4"/>
        <v>marzo</v>
      </c>
      <c r="H28" s="2">
        <v>0.37986111111111109</v>
      </c>
      <c r="I28" t="s">
        <v>1</v>
      </c>
      <c r="J28" t="str">
        <f>VLOOKUP(ventas_starbucks_2025[[#This Row],[sucursal]],cambio_sucursal[#All],2,0)</f>
        <v>Sucursal Nueva Córdoba</v>
      </c>
      <c r="K28" t="s">
        <v>82</v>
      </c>
      <c r="L28" t="s">
        <v>28</v>
      </c>
      <c r="M28" t="s">
        <v>4</v>
      </c>
      <c r="N28" t="str">
        <f>IFERROR(VLOOKUP(ventas_starbucks_2025[[#This Row],[tamaño_sucio]],cambio_tamaño[#All],2,0),"Tamaño único")</f>
        <v>Tamaño único</v>
      </c>
      <c r="O28">
        <v>5</v>
      </c>
      <c r="P28">
        <v>2430.5300000000002</v>
      </c>
      <c r="Q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">
        <v>12152.65</v>
      </c>
      <c r="S28" t="s">
        <v>31</v>
      </c>
      <c r="T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" t="str">
        <f>VLOOKUP(ventas_starbucks_2025[[#This Row],[canal_compra]],cambio_canal_compra[#All],2,0)</f>
        <v>Entrega domicilio</v>
      </c>
      <c r="V28" t="s">
        <v>40</v>
      </c>
      <c r="W28" t="str">
        <f>VLOOKUP(ventas_starbucks_2025[[#This Row],[método_pago]],cambio_metodo_pago[#All],2,0)</f>
        <v>Efectivo</v>
      </c>
      <c r="X28" t="s">
        <v>7</v>
      </c>
      <c r="Y28">
        <v>0</v>
      </c>
      <c r="Z28" t="str">
        <f>VLOOKUP(ventas_starbucks_2025[[#This Row],[promoción_aplicada5]],promocion_cambiar[#All],2,0)</f>
        <v>Combo</v>
      </c>
      <c r="AA28" t="s">
        <v>8</v>
      </c>
      <c r="AB28" t="s">
        <v>32</v>
      </c>
      <c r="AC28" t="s">
        <v>41</v>
      </c>
      <c r="AD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">
        <v>9.1999999999999993</v>
      </c>
      <c r="AF28">
        <v>3</v>
      </c>
      <c r="AG28">
        <v>28</v>
      </c>
      <c r="AH28">
        <v>23</v>
      </c>
    </row>
    <row r="29" spans="1:34" x14ac:dyDescent="0.25">
      <c r="A29" s="3" t="s">
        <v>83</v>
      </c>
      <c r="B29" s="1">
        <v>45740</v>
      </c>
      <c r="C29" s="23">
        <f t="shared" si="0"/>
        <v>24</v>
      </c>
      <c r="D29" s="23">
        <f t="shared" si="1"/>
        <v>1</v>
      </c>
      <c r="E29" s="23" t="str">
        <f t="shared" si="2"/>
        <v>lunes</v>
      </c>
      <c r="F29" s="23">
        <f t="shared" si="3"/>
        <v>3</v>
      </c>
      <c r="G29" s="23" t="str">
        <f t="shared" si="4"/>
        <v>marzo</v>
      </c>
      <c r="H29" s="2">
        <v>0.80833333333333335</v>
      </c>
      <c r="I29" t="s">
        <v>26</v>
      </c>
      <c r="J29" t="str">
        <f>VLOOKUP(ventas_starbucks_2025[[#This Row],[sucursal]],cambio_sucursal[#All],2,0)</f>
        <v>Sucursal San Lorenzo 47</v>
      </c>
      <c r="K29" t="s">
        <v>82</v>
      </c>
      <c r="L29" t="s">
        <v>28</v>
      </c>
      <c r="M29" t="s">
        <v>4</v>
      </c>
      <c r="N29" t="str">
        <f>IFERROR(VLOOKUP(ventas_starbucks_2025[[#This Row],[tamaño_sucio]],cambio_tamaño[#All],2,0),"Tamaño único")</f>
        <v>Tamaño único</v>
      </c>
      <c r="O29">
        <v>4</v>
      </c>
      <c r="P29">
        <v>2270.69</v>
      </c>
      <c r="Q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">
        <v>9082.76</v>
      </c>
      <c r="S29" t="s">
        <v>15</v>
      </c>
      <c r="T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" t="str">
        <f>VLOOKUP(ventas_starbucks_2025[[#This Row],[canal_compra]],cambio_canal_compra[#All],2,0)</f>
        <v>Para llevar</v>
      </c>
      <c r="V29" t="s">
        <v>40</v>
      </c>
      <c r="W29" t="str">
        <f>VLOOKUP(ventas_starbucks_2025[[#This Row],[método_pago]],cambio_metodo_pago[#All],2,0)</f>
        <v>Efectivo</v>
      </c>
      <c r="X29" t="s">
        <v>22</v>
      </c>
      <c r="Y29">
        <v>0</v>
      </c>
      <c r="Z29" t="str">
        <f>VLOOKUP(ventas_starbucks_2025[[#This Row],[promoción_aplicada5]],promocion_cambiar[#All],2,0)</f>
        <v>2x1</v>
      </c>
      <c r="AA29" t="s">
        <v>51</v>
      </c>
      <c r="AB29" t="s">
        <v>9</v>
      </c>
      <c r="AC29" t="s">
        <v>41</v>
      </c>
      <c r="AD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">
        <v>3.9</v>
      </c>
      <c r="AF29">
        <v>4</v>
      </c>
      <c r="AG29">
        <v>40</v>
      </c>
      <c r="AH29">
        <v>36</v>
      </c>
    </row>
    <row r="30" spans="1:34" x14ac:dyDescent="0.25">
      <c r="A30" s="3" t="s">
        <v>84</v>
      </c>
      <c r="B30" s="1">
        <v>45700</v>
      </c>
      <c r="C30" s="23">
        <f t="shared" si="0"/>
        <v>12</v>
      </c>
      <c r="D30" s="23">
        <f t="shared" si="1"/>
        <v>3</v>
      </c>
      <c r="E30" s="23" t="str">
        <f t="shared" si="2"/>
        <v>miércoles</v>
      </c>
      <c r="F30" s="23">
        <f t="shared" si="3"/>
        <v>2</v>
      </c>
      <c r="G30" s="23" t="str">
        <f t="shared" si="4"/>
        <v>febrero</v>
      </c>
      <c r="H30" s="2">
        <v>0.34027777777777779</v>
      </c>
      <c r="I30" t="s">
        <v>26</v>
      </c>
      <c r="J30" t="str">
        <f>VLOOKUP(ventas_starbucks_2025[[#This Row],[sucursal]],cambio_sucursal[#All],2,0)</f>
        <v>Sucursal San Lorenzo 47</v>
      </c>
      <c r="K30" t="s">
        <v>38</v>
      </c>
      <c r="L30" t="s">
        <v>39</v>
      </c>
      <c r="M30" t="s">
        <v>4</v>
      </c>
      <c r="N30" t="str">
        <f>IFERROR(VLOOKUP(ventas_starbucks_2025[[#This Row],[tamaño_sucio]],cambio_tamaño[#All],2,0),"Tamaño único")</f>
        <v>Tamaño único</v>
      </c>
      <c r="O30">
        <v>4</v>
      </c>
      <c r="P30">
        <v>1389.75</v>
      </c>
      <c r="Q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">
        <v>5559</v>
      </c>
      <c r="S30" t="s">
        <v>15</v>
      </c>
      <c r="T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" t="str">
        <f>VLOOKUP(ventas_starbucks_2025[[#This Row],[canal_compra]],cambio_canal_compra[#All],2,0)</f>
        <v>Para llevar</v>
      </c>
      <c r="V30" t="s">
        <v>40</v>
      </c>
      <c r="W30" t="str">
        <f>VLOOKUP(ventas_starbucks_2025[[#This Row],[método_pago]],cambio_metodo_pago[#All],2,0)</f>
        <v>Efectivo</v>
      </c>
      <c r="X30" t="s">
        <v>7</v>
      </c>
      <c r="Y30">
        <v>10</v>
      </c>
      <c r="Z30" t="str">
        <f>VLOOKUP(ventas_starbucks_2025[[#This Row],[promoción_aplicada5]],promocion_cambiar[#All],2,0)</f>
        <v>Ninguna</v>
      </c>
      <c r="AA30" t="s">
        <v>17</v>
      </c>
      <c r="AB30" t="s">
        <v>18</v>
      </c>
      <c r="AC30" t="s">
        <v>24</v>
      </c>
      <c r="AD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">
        <v>11.2</v>
      </c>
      <c r="AF30">
        <v>2</v>
      </c>
      <c r="AG30">
        <v>23</v>
      </c>
      <c r="AH30">
        <v>19</v>
      </c>
    </row>
    <row r="31" spans="1:34" x14ac:dyDescent="0.25">
      <c r="A31" s="3" t="s">
        <v>85</v>
      </c>
      <c r="B31" s="1">
        <v>45733</v>
      </c>
      <c r="C31" s="23">
        <f t="shared" si="0"/>
        <v>17</v>
      </c>
      <c r="D31" s="23">
        <f t="shared" si="1"/>
        <v>1</v>
      </c>
      <c r="E31" s="23" t="str">
        <f t="shared" si="2"/>
        <v>lunes</v>
      </c>
      <c r="F31" s="23">
        <f t="shared" si="3"/>
        <v>3</v>
      </c>
      <c r="G31" s="23" t="str">
        <f t="shared" si="4"/>
        <v>marzo</v>
      </c>
      <c r="H31" s="2">
        <v>0.63958333333333328</v>
      </c>
      <c r="I31" t="s">
        <v>12</v>
      </c>
      <c r="J31" t="str">
        <f>VLOOKUP(ventas_starbucks_2025[[#This Row],[sucursal]],cambio_sucursal[#All],2,0)</f>
        <v>Sucursal Córdoba Shopping</v>
      </c>
      <c r="K31" t="s">
        <v>58</v>
      </c>
      <c r="L31" t="s">
        <v>39</v>
      </c>
      <c r="M31" t="s">
        <v>4</v>
      </c>
      <c r="N31" t="str">
        <f>IFERROR(VLOOKUP(ventas_starbucks_2025[[#This Row],[tamaño_sucio]],cambio_tamaño[#All],2,0),"Tamaño único")</f>
        <v>Tamaño único</v>
      </c>
      <c r="O31">
        <v>5</v>
      </c>
      <c r="P31">
        <v>1157.6099999999999</v>
      </c>
      <c r="Q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">
        <v>5788.05</v>
      </c>
      <c r="S31" t="s">
        <v>31</v>
      </c>
      <c r="T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" t="str">
        <f>VLOOKUP(ventas_starbucks_2025[[#This Row],[canal_compra]],cambio_canal_compra[#All],2,0)</f>
        <v>Entrega domicilio</v>
      </c>
      <c r="V31" t="s">
        <v>16</v>
      </c>
      <c r="W31" t="str">
        <f>VLOOKUP(ventas_starbucks_2025[[#This Row],[método_pago]],cambio_metodo_pago[#All],2,0)</f>
        <v>Tarjeta</v>
      </c>
      <c r="X31" t="s">
        <v>22</v>
      </c>
      <c r="Y31">
        <v>0</v>
      </c>
      <c r="Z31" t="str">
        <f>VLOOKUP(ventas_starbucks_2025[[#This Row],[promoción_aplicada5]],promocion_cambiar[#All],2,0)</f>
        <v>Ninguna</v>
      </c>
      <c r="AA31" t="s">
        <v>17</v>
      </c>
      <c r="AB31" t="s">
        <v>52</v>
      </c>
      <c r="AC31" t="s">
        <v>41</v>
      </c>
      <c r="AD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">
        <v>11.7</v>
      </c>
      <c r="AF31">
        <v>5</v>
      </c>
      <c r="AG31">
        <v>44</v>
      </c>
      <c r="AH31">
        <v>39</v>
      </c>
    </row>
    <row r="32" spans="1:34" x14ac:dyDescent="0.25">
      <c r="A32" s="3" t="s">
        <v>86</v>
      </c>
      <c r="B32" s="1">
        <v>45694</v>
      </c>
      <c r="C32" s="23">
        <f t="shared" si="0"/>
        <v>6</v>
      </c>
      <c r="D32" s="23">
        <f t="shared" si="1"/>
        <v>4</v>
      </c>
      <c r="E32" s="23" t="str">
        <f t="shared" si="2"/>
        <v>jueves</v>
      </c>
      <c r="F32" s="23">
        <f t="shared" si="3"/>
        <v>2</v>
      </c>
      <c r="G32" s="23" t="str">
        <f t="shared" si="4"/>
        <v>febrero</v>
      </c>
      <c r="H32" s="2">
        <v>0.86944444444444446</v>
      </c>
      <c r="I32" t="s">
        <v>12</v>
      </c>
      <c r="J32" t="str">
        <f>VLOOKUP(ventas_starbucks_2025[[#This Row],[sucursal]],cambio_sucursal[#All],2,0)</f>
        <v>Sucursal Córdoba Shopping</v>
      </c>
      <c r="K32" t="s">
        <v>87</v>
      </c>
      <c r="L32" t="s">
        <v>65</v>
      </c>
      <c r="M32" t="s">
        <v>4</v>
      </c>
      <c r="N32" t="str">
        <f>IFERROR(VLOOKUP(ventas_starbucks_2025[[#This Row],[tamaño_sucio]],cambio_tamaño[#All],2,0),"Tamaño único")</f>
        <v>Tamaño único</v>
      </c>
      <c r="O32">
        <v>3</v>
      </c>
      <c r="P32">
        <v>1980.86</v>
      </c>
      <c r="Q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">
        <v>5942.58</v>
      </c>
      <c r="S32" t="s">
        <v>15</v>
      </c>
      <c r="T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" t="str">
        <f>VLOOKUP(ventas_starbucks_2025[[#This Row],[canal_compra]],cambio_canal_compra[#All],2,0)</f>
        <v>Para llevar</v>
      </c>
      <c r="V32" t="s">
        <v>6</v>
      </c>
      <c r="W32" t="str">
        <f>VLOOKUP(ventas_starbucks_2025[[#This Row],[método_pago]],cambio_metodo_pago[#All],2,0)</f>
        <v>Aplicación móbil</v>
      </c>
      <c r="X32" t="s">
        <v>22</v>
      </c>
      <c r="Y32">
        <v>0</v>
      </c>
      <c r="Z32" t="str">
        <f>VLOOKUP(ventas_starbucks_2025[[#This Row],[promoción_aplicada5]],promocion_cambiar[#All],2,0)</f>
        <v>Ninguna</v>
      </c>
      <c r="AA32" t="s">
        <v>17</v>
      </c>
      <c r="AB32" t="s">
        <v>23</v>
      </c>
      <c r="AC32" t="s">
        <v>24</v>
      </c>
      <c r="AD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">
        <v>9.1</v>
      </c>
      <c r="AF32">
        <v>3</v>
      </c>
      <c r="AG32">
        <v>12</v>
      </c>
      <c r="AH32">
        <v>9</v>
      </c>
    </row>
    <row r="33" spans="1:34" x14ac:dyDescent="0.25">
      <c r="A33" s="3" t="s">
        <v>88</v>
      </c>
      <c r="B33" s="1">
        <v>45661</v>
      </c>
      <c r="C33" s="23">
        <f t="shared" si="0"/>
        <v>4</v>
      </c>
      <c r="D33" s="23">
        <f t="shared" si="1"/>
        <v>6</v>
      </c>
      <c r="E33" s="23" t="str">
        <f t="shared" si="2"/>
        <v>sábado</v>
      </c>
      <c r="F33" s="23">
        <f t="shared" si="3"/>
        <v>1</v>
      </c>
      <c r="G33" s="23" t="str">
        <f t="shared" si="4"/>
        <v>enero</v>
      </c>
      <c r="H33" s="2">
        <v>0.81180555555555556</v>
      </c>
      <c r="I33" t="s">
        <v>12</v>
      </c>
      <c r="J33" t="str">
        <f>VLOOKUP(ventas_starbucks_2025[[#This Row],[sucursal]],cambio_sucursal[#All],2,0)</f>
        <v>Sucursal Córdoba Shopping</v>
      </c>
      <c r="K33" t="s">
        <v>89</v>
      </c>
      <c r="L33" t="s">
        <v>90</v>
      </c>
      <c r="M33" t="s">
        <v>4</v>
      </c>
      <c r="N33" t="str">
        <f>IFERROR(VLOOKUP(ventas_starbucks_2025[[#This Row],[tamaño_sucio]],cambio_tamaño[#All],2,0),"Tamaño único")</f>
        <v>Tamaño único</v>
      </c>
      <c r="O33">
        <v>2</v>
      </c>
      <c r="P33">
        <v>1252.01</v>
      </c>
      <c r="Q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">
        <v>2504.02</v>
      </c>
      <c r="S33" t="s">
        <v>5</v>
      </c>
      <c r="T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" t="str">
        <f>VLOOKUP(ventas_starbucks_2025[[#This Row],[canal_compra]],cambio_canal_compra[#All],2,0)</f>
        <v>En tienda</v>
      </c>
      <c r="V33" t="s">
        <v>40</v>
      </c>
      <c r="W33" t="str">
        <f>VLOOKUP(ventas_starbucks_2025[[#This Row],[método_pago]],cambio_metodo_pago[#All],2,0)</f>
        <v>Efectivo</v>
      </c>
      <c r="X33" t="s">
        <v>22</v>
      </c>
      <c r="Y33">
        <v>0</v>
      </c>
      <c r="Z33" t="str">
        <f>VLOOKUP(ventas_starbucks_2025[[#This Row],[promoción_aplicada5]],promocion_cambiar[#All],2,0)</f>
        <v>Ninguna</v>
      </c>
      <c r="AA33" t="s">
        <v>17</v>
      </c>
      <c r="AB33" t="s">
        <v>29</v>
      </c>
      <c r="AC33" t="s">
        <v>24</v>
      </c>
      <c r="AD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">
        <v>14.5</v>
      </c>
      <c r="AF33">
        <v>5</v>
      </c>
      <c r="AG33">
        <v>49</v>
      </c>
      <c r="AH33">
        <v>47</v>
      </c>
    </row>
    <row r="34" spans="1:34" x14ac:dyDescent="0.25">
      <c r="A34" s="3" t="s">
        <v>91</v>
      </c>
      <c r="B34" s="1">
        <v>45707</v>
      </c>
      <c r="C34" s="23">
        <f t="shared" si="0"/>
        <v>19</v>
      </c>
      <c r="D34" s="23">
        <f t="shared" si="1"/>
        <v>3</v>
      </c>
      <c r="E34" s="23" t="str">
        <f t="shared" si="2"/>
        <v>miércoles</v>
      </c>
      <c r="F34" s="23">
        <f t="shared" si="3"/>
        <v>2</v>
      </c>
      <c r="G34" s="23" t="str">
        <f t="shared" si="4"/>
        <v>febrero</v>
      </c>
      <c r="H34" s="2">
        <v>0.34305555555555556</v>
      </c>
      <c r="I34" t="s">
        <v>1</v>
      </c>
      <c r="J34" t="str">
        <f>VLOOKUP(ventas_starbucks_2025[[#This Row],[sucursal]],cambio_sucursal[#All],2,0)</f>
        <v>Sucursal Nueva Córdoba</v>
      </c>
      <c r="K34" t="s">
        <v>89</v>
      </c>
      <c r="L34" t="s">
        <v>90</v>
      </c>
      <c r="M34" t="s">
        <v>4</v>
      </c>
      <c r="N34" t="str">
        <f>IFERROR(VLOOKUP(ventas_starbucks_2025[[#This Row],[tamaño_sucio]],cambio_tamaño[#All],2,0),"Tamaño único")</f>
        <v>Tamaño único</v>
      </c>
      <c r="O34">
        <v>2</v>
      </c>
      <c r="P34">
        <v>1387.71</v>
      </c>
      <c r="Q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">
        <v>2775.42</v>
      </c>
      <c r="S34" t="s">
        <v>31</v>
      </c>
      <c r="T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" t="str">
        <f>VLOOKUP(ventas_starbucks_2025[[#This Row],[canal_compra]],cambio_canal_compra[#All],2,0)</f>
        <v>Entrega domicilio</v>
      </c>
      <c r="V34" t="s">
        <v>40</v>
      </c>
      <c r="W34" t="str">
        <f>VLOOKUP(ventas_starbucks_2025[[#This Row],[método_pago]],cambio_metodo_pago[#All],2,0)</f>
        <v>Efectivo</v>
      </c>
      <c r="X34" t="s">
        <v>7</v>
      </c>
      <c r="Y34">
        <v>0</v>
      </c>
      <c r="Z34" t="str">
        <f>VLOOKUP(ventas_starbucks_2025[[#This Row],[promoción_aplicada5]],promocion_cambiar[#All],2,0)</f>
        <v>Hora Feliz</v>
      </c>
      <c r="AA34" t="s">
        <v>36</v>
      </c>
      <c r="AB34" t="s">
        <v>29</v>
      </c>
      <c r="AC34" t="s">
        <v>41</v>
      </c>
      <c r="AD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">
        <v>6.2</v>
      </c>
      <c r="AF34">
        <v>3</v>
      </c>
      <c r="AG34">
        <v>25</v>
      </c>
      <c r="AH34">
        <v>23</v>
      </c>
    </row>
    <row r="35" spans="1:34" x14ac:dyDescent="0.25">
      <c r="A35" s="3" t="s">
        <v>92</v>
      </c>
      <c r="B35" s="1">
        <v>45707</v>
      </c>
      <c r="C35" s="23">
        <f t="shared" si="0"/>
        <v>19</v>
      </c>
      <c r="D35" s="23">
        <f t="shared" si="1"/>
        <v>3</v>
      </c>
      <c r="E35" s="23" t="str">
        <f t="shared" si="2"/>
        <v>miércoles</v>
      </c>
      <c r="F35" s="23">
        <f t="shared" si="3"/>
        <v>2</v>
      </c>
      <c r="G35" s="23" t="str">
        <f t="shared" si="4"/>
        <v>febrero</v>
      </c>
      <c r="H35" s="2">
        <v>0.80902777777777779</v>
      </c>
      <c r="I35" t="s">
        <v>1</v>
      </c>
      <c r="J35" t="str">
        <f>VLOOKUP(ventas_starbucks_2025[[#This Row],[sucursal]],cambio_sucursal[#All],2,0)</f>
        <v>Sucursal Nueva Córdoba</v>
      </c>
      <c r="K35" t="s">
        <v>89</v>
      </c>
      <c r="L35" t="s">
        <v>90</v>
      </c>
      <c r="M35" t="s">
        <v>4</v>
      </c>
      <c r="N35" t="str">
        <f>IFERROR(VLOOKUP(ventas_starbucks_2025[[#This Row],[tamaño_sucio]],cambio_tamaño[#All],2,0),"Tamaño único")</f>
        <v>Tamaño único</v>
      </c>
      <c r="O35">
        <v>5</v>
      </c>
      <c r="P35">
        <v>1622.55</v>
      </c>
      <c r="Q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">
        <v>8112.75</v>
      </c>
      <c r="S35" t="s">
        <v>31</v>
      </c>
      <c r="T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" t="str">
        <f>VLOOKUP(ventas_starbucks_2025[[#This Row],[canal_compra]],cambio_canal_compra[#All],2,0)</f>
        <v>Entrega domicilio</v>
      </c>
      <c r="V35" t="s">
        <v>16</v>
      </c>
      <c r="W35" t="str">
        <f>VLOOKUP(ventas_starbucks_2025[[#This Row],[método_pago]],cambio_metodo_pago[#All],2,0)</f>
        <v>Tarjeta</v>
      </c>
      <c r="X35" t="s">
        <v>22</v>
      </c>
      <c r="Y35">
        <v>0</v>
      </c>
      <c r="Z35" t="str">
        <f>VLOOKUP(ventas_starbucks_2025[[#This Row],[promoción_aplicada5]],promocion_cambiar[#All],2,0)</f>
        <v>Ninguna</v>
      </c>
      <c r="AA35" t="s">
        <v>17</v>
      </c>
      <c r="AB35" t="s">
        <v>32</v>
      </c>
      <c r="AC35" t="s">
        <v>24</v>
      </c>
      <c r="AD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">
        <v>7.7</v>
      </c>
      <c r="AF35">
        <v>4</v>
      </c>
      <c r="AG35">
        <v>40</v>
      </c>
      <c r="AH35">
        <v>35</v>
      </c>
    </row>
    <row r="36" spans="1:34" x14ac:dyDescent="0.25">
      <c r="A36" s="3" t="s">
        <v>93</v>
      </c>
      <c r="B36" s="1">
        <v>45713</v>
      </c>
      <c r="C36" s="23">
        <f t="shared" si="0"/>
        <v>25</v>
      </c>
      <c r="D36" s="23">
        <f t="shared" si="1"/>
        <v>2</v>
      </c>
      <c r="E36" s="23" t="str">
        <f t="shared" si="2"/>
        <v>martes</v>
      </c>
      <c r="F36" s="23">
        <f t="shared" si="3"/>
        <v>2</v>
      </c>
      <c r="G36" s="23" t="str">
        <f t="shared" si="4"/>
        <v>febrero</v>
      </c>
      <c r="H36" s="2">
        <v>0.44305555555555554</v>
      </c>
      <c r="I36" t="s">
        <v>57</v>
      </c>
      <c r="J36" t="str">
        <f>VLOOKUP(ventas_starbucks_2025[[#This Row],[sucursal]],cambio_sucursal[#All],2,0)</f>
        <v>Sucursal Avda Colón</v>
      </c>
      <c r="K36" t="s">
        <v>94</v>
      </c>
      <c r="L36" t="s">
        <v>70</v>
      </c>
      <c r="M36" t="s">
        <v>45</v>
      </c>
      <c r="N36" t="str">
        <f>IFERROR(VLOOKUP(ventas_starbucks_2025[[#This Row],[tamaño_sucio]],cambio_tamaño[#All],2,0),"Tamaño único")</f>
        <v>Grande</v>
      </c>
      <c r="O36">
        <v>5</v>
      </c>
      <c r="P36">
        <v>1614.9</v>
      </c>
      <c r="Q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">
        <v>8074.5</v>
      </c>
      <c r="S36" t="s">
        <v>15</v>
      </c>
      <c r="T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" t="str">
        <f>VLOOKUP(ventas_starbucks_2025[[#This Row],[canal_compra]],cambio_canal_compra[#All],2,0)</f>
        <v>Para llevar</v>
      </c>
      <c r="V36" t="s">
        <v>40</v>
      </c>
      <c r="W36" t="str">
        <f>VLOOKUP(ventas_starbucks_2025[[#This Row],[método_pago]],cambio_metodo_pago[#All],2,0)</f>
        <v>Efectivo</v>
      </c>
      <c r="X36" t="s">
        <v>7</v>
      </c>
      <c r="Y36">
        <v>0</v>
      </c>
      <c r="Z36" t="str">
        <f>VLOOKUP(ventas_starbucks_2025[[#This Row],[promoción_aplicada5]],promocion_cambiar[#All],2,0)</f>
        <v>Hora Feliz</v>
      </c>
      <c r="AA36" t="s">
        <v>36</v>
      </c>
      <c r="AB36" t="s">
        <v>23</v>
      </c>
      <c r="AC36" t="s">
        <v>24</v>
      </c>
      <c r="AD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">
        <v>10.6</v>
      </c>
      <c r="AF36">
        <v>3</v>
      </c>
      <c r="AG36">
        <v>29</v>
      </c>
      <c r="AH36">
        <v>24</v>
      </c>
    </row>
    <row r="37" spans="1:34" x14ac:dyDescent="0.25">
      <c r="A37" s="3" t="s">
        <v>95</v>
      </c>
      <c r="B37" s="1">
        <v>45685</v>
      </c>
      <c r="C37" s="23">
        <f t="shared" si="0"/>
        <v>28</v>
      </c>
      <c r="D37" s="23">
        <f t="shared" si="1"/>
        <v>2</v>
      </c>
      <c r="E37" s="23" t="str">
        <f t="shared" si="2"/>
        <v>martes</v>
      </c>
      <c r="F37" s="23">
        <f t="shared" si="3"/>
        <v>1</v>
      </c>
      <c r="G37" s="23" t="str">
        <f t="shared" si="4"/>
        <v>enero</v>
      </c>
      <c r="H37" s="2">
        <v>0.84861111111111109</v>
      </c>
      <c r="I37" t="s">
        <v>57</v>
      </c>
      <c r="J37" t="str">
        <f>VLOOKUP(ventas_starbucks_2025[[#This Row],[sucursal]],cambio_sucursal[#All],2,0)</f>
        <v>Sucursal Avda Colón</v>
      </c>
      <c r="K37" t="s">
        <v>20</v>
      </c>
      <c r="L37" t="s">
        <v>21</v>
      </c>
      <c r="M37" t="s">
        <v>4</v>
      </c>
      <c r="N37" t="str">
        <f>IFERROR(VLOOKUP(ventas_starbucks_2025[[#This Row],[tamaño_sucio]],cambio_tamaño[#All],2,0),"Tamaño único")</f>
        <v>Tamaño único</v>
      </c>
      <c r="O37">
        <v>1</v>
      </c>
      <c r="P37">
        <v>893.44</v>
      </c>
      <c r="Q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">
        <v>893.44</v>
      </c>
      <c r="S37" t="s">
        <v>15</v>
      </c>
      <c r="T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" t="str">
        <f>VLOOKUP(ventas_starbucks_2025[[#This Row],[canal_compra]],cambio_canal_compra[#All],2,0)</f>
        <v>Para llevar</v>
      </c>
      <c r="V37" t="s">
        <v>6</v>
      </c>
      <c r="W37" t="str">
        <f>VLOOKUP(ventas_starbucks_2025[[#This Row],[método_pago]],cambio_metodo_pago[#All],2,0)</f>
        <v>Aplicación móbil</v>
      </c>
      <c r="X37" t="s">
        <v>22</v>
      </c>
      <c r="Y37">
        <v>0</v>
      </c>
      <c r="Z37" t="str">
        <f>VLOOKUP(ventas_starbucks_2025[[#This Row],[promoción_aplicada5]],promocion_cambiar[#All],2,0)</f>
        <v>Combo</v>
      </c>
      <c r="AA37" t="s">
        <v>8</v>
      </c>
      <c r="AB37" t="s">
        <v>52</v>
      </c>
      <c r="AC37" t="s">
        <v>24</v>
      </c>
      <c r="AD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">
        <v>14</v>
      </c>
      <c r="AF37">
        <v>2</v>
      </c>
      <c r="AG37">
        <v>25</v>
      </c>
      <c r="AH37">
        <v>24</v>
      </c>
    </row>
    <row r="38" spans="1:34" x14ac:dyDescent="0.25">
      <c r="A38" s="3" t="s">
        <v>96</v>
      </c>
      <c r="B38" s="1">
        <v>45701</v>
      </c>
      <c r="C38" s="23">
        <f t="shared" si="0"/>
        <v>13</v>
      </c>
      <c r="D38" s="23">
        <f t="shared" si="1"/>
        <v>4</v>
      </c>
      <c r="E38" s="23" t="str">
        <f t="shared" si="2"/>
        <v>jueves</v>
      </c>
      <c r="F38" s="23">
        <f t="shared" si="3"/>
        <v>2</v>
      </c>
      <c r="G38" s="23" t="str">
        <f t="shared" si="4"/>
        <v>febrero</v>
      </c>
      <c r="H38" s="2">
        <v>0.41319444444444442</v>
      </c>
      <c r="I38" t="s">
        <v>57</v>
      </c>
      <c r="J38" t="str">
        <f>VLOOKUP(ventas_starbucks_2025[[#This Row],[sucursal]],cambio_sucursal[#All],2,0)</f>
        <v>Sucursal Avda Colón</v>
      </c>
      <c r="K38" t="s">
        <v>48</v>
      </c>
      <c r="L38" t="s">
        <v>49</v>
      </c>
      <c r="M38" t="s">
        <v>45</v>
      </c>
      <c r="N38" t="str">
        <f>IFERROR(VLOOKUP(ventas_starbucks_2025[[#This Row],[tamaño_sucio]],cambio_tamaño[#All],2,0),"Tamaño único")</f>
        <v>Grande</v>
      </c>
      <c r="O38">
        <v>4</v>
      </c>
      <c r="P38">
        <v>1549.85</v>
      </c>
      <c r="Q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">
        <v>6199.4</v>
      </c>
      <c r="S38" t="s">
        <v>5</v>
      </c>
      <c r="T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" t="str">
        <f>VLOOKUP(ventas_starbucks_2025[[#This Row],[canal_compra]],cambio_canal_compra[#All],2,0)</f>
        <v>En tienda</v>
      </c>
      <c r="V38" t="s">
        <v>16</v>
      </c>
      <c r="W38" t="str">
        <f>VLOOKUP(ventas_starbucks_2025[[#This Row],[método_pago]],cambio_metodo_pago[#All],2,0)</f>
        <v>Tarjeta</v>
      </c>
      <c r="X38" t="s">
        <v>22</v>
      </c>
      <c r="Y38">
        <v>0</v>
      </c>
      <c r="Z38" t="str">
        <f>VLOOKUP(ventas_starbucks_2025[[#This Row],[promoción_aplicada5]],promocion_cambiar[#All],2,0)</f>
        <v>2x1</v>
      </c>
      <c r="AA38" t="s">
        <v>51</v>
      </c>
      <c r="AB38" t="s">
        <v>18</v>
      </c>
      <c r="AC38" t="s">
        <v>24</v>
      </c>
      <c r="AD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">
        <v>9.5</v>
      </c>
      <c r="AF38">
        <v>3</v>
      </c>
      <c r="AG38">
        <v>36</v>
      </c>
      <c r="AH38">
        <v>32</v>
      </c>
    </row>
    <row r="39" spans="1:34" x14ac:dyDescent="0.25">
      <c r="A39" s="3" t="s">
        <v>97</v>
      </c>
      <c r="B39" s="1">
        <v>45684</v>
      </c>
      <c r="C39" s="23">
        <f t="shared" si="0"/>
        <v>27</v>
      </c>
      <c r="D39" s="23">
        <f t="shared" si="1"/>
        <v>1</v>
      </c>
      <c r="E39" s="23" t="str">
        <f t="shared" si="2"/>
        <v>lunes</v>
      </c>
      <c r="F39" s="23">
        <f t="shared" si="3"/>
        <v>1</v>
      </c>
      <c r="G39" s="23" t="str">
        <f t="shared" si="4"/>
        <v>enero</v>
      </c>
      <c r="H39" s="2">
        <v>0.40347222222222223</v>
      </c>
      <c r="I39" t="s">
        <v>26</v>
      </c>
      <c r="J39" t="str">
        <f>VLOOKUP(ventas_starbucks_2025[[#This Row],[sucursal]],cambio_sucursal[#All],2,0)</f>
        <v>Sucursal San Lorenzo 47</v>
      </c>
      <c r="K39" t="s">
        <v>82</v>
      </c>
      <c r="L39" t="s">
        <v>28</v>
      </c>
      <c r="M39" t="s">
        <v>4</v>
      </c>
      <c r="N39" t="str">
        <f>IFERROR(VLOOKUP(ventas_starbucks_2025[[#This Row],[tamaño_sucio]],cambio_tamaño[#All],2,0),"Tamaño único")</f>
        <v>Tamaño único</v>
      </c>
      <c r="O39">
        <v>1</v>
      </c>
      <c r="P39">
        <v>2147.3000000000002</v>
      </c>
      <c r="Q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">
        <v>2147.3000000000002</v>
      </c>
      <c r="S39" t="s">
        <v>31</v>
      </c>
      <c r="T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" t="str">
        <f>VLOOKUP(ventas_starbucks_2025[[#This Row],[canal_compra]],cambio_canal_compra[#All],2,0)</f>
        <v>Entrega domicilio</v>
      </c>
      <c r="V39" t="s">
        <v>40</v>
      </c>
      <c r="W39" t="str">
        <f>VLOOKUP(ventas_starbucks_2025[[#This Row],[método_pago]],cambio_metodo_pago[#All],2,0)</f>
        <v>Efectivo</v>
      </c>
      <c r="X39" t="s">
        <v>22</v>
      </c>
      <c r="Y39">
        <v>0</v>
      </c>
      <c r="Z39" t="str">
        <f>VLOOKUP(ventas_starbucks_2025[[#This Row],[promoción_aplicada5]],promocion_cambiar[#All],2,0)</f>
        <v>2x1</v>
      </c>
      <c r="AA39" t="s">
        <v>51</v>
      </c>
      <c r="AB39" t="s">
        <v>23</v>
      </c>
      <c r="AC39" t="s">
        <v>24</v>
      </c>
      <c r="AD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">
        <v>8.1999999999999993</v>
      </c>
      <c r="AF39">
        <v>3</v>
      </c>
      <c r="AG39">
        <v>27</v>
      </c>
      <c r="AH39">
        <v>26</v>
      </c>
    </row>
    <row r="40" spans="1:34" x14ac:dyDescent="0.25">
      <c r="A40" s="3" t="s">
        <v>98</v>
      </c>
      <c r="B40" s="1">
        <v>45712</v>
      </c>
      <c r="C40" s="23">
        <f t="shared" si="0"/>
        <v>24</v>
      </c>
      <c r="D40" s="23">
        <f t="shared" si="1"/>
        <v>1</v>
      </c>
      <c r="E40" s="23" t="str">
        <f t="shared" si="2"/>
        <v>lunes</v>
      </c>
      <c r="F40" s="23">
        <f t="shared" si="3"/>
        <v>2</v>
      </c>
      <c r="G40" s="23" t="str">
        <f t="shared" si="4"/>
        <v>febrero</v>
      </c>
      <c r="H40" s="2">
        <v>0.54305555555555551</v>
      </c>
      <c r="I40" t="s">
        <v>12</v>
      </c>
      <c r="J40" t="str">
        <f>VLOOKUP(ventas_starbucks_2025[[#This Row],[sucursal]],cambio_sucursal[#All],2,0)</f>
        <v>Sucursal Córdoba Shopping</v>
      </c>
      <c r="K40" t="s">
        <v>13</v>
      </c>
      <c r="L40" t="s">
        <v>14</v>
      </c>
      <c r="M40" t="s">
        <v>4</v>
      </c>
      <c r="N40" t="str">
        <f>IFERROR(VLOOKUP(ventas_starbucks_2025[[#This Row],[tamaño_sucio]],cambio_tamaño[#All],2,0),"Tamaño único")</f>
        <v>Tamaño único</v>
      </c>
      <c r="O40">
        <v>2</v>
      </c>
      <c r="P40">
        <v>1955.73</v>
      </c>
      <c r="Q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">
        <v>3911.46</v>
      </c>
      <c r="S40" t="s">
        <v>5</v>
      </c>
      <c r="T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" t="str">
        <f>VLOOKUP(ventas_starbucks_2025[[#This Row],[canal_compra]],cambio_canal_compra[#All],2,0)</f>
        <v>En tienda</v>
      </c>
      <c r="V40" t="s">
        <v>40</v>
      </c>
      <c r="W40" t="str">
        <f>VLOOKUP(ventas_starbucks_2025[[#This Row],[método_pago]],cambio_metodo_pago[#All],2,0)</f>
        <v>Efectivo</v>
      </c>
      <c r="X40" t="s">
        <v>22</v>
      </c>
      <c r="Y40">
        <v>0</v>
      </c>
      <c r="Z40" t="str">
        <f>VLOOKUP(ventas_starbucks_2025[[#This Row],[promoción_aplicada5]],promocion_cambiar[#All],2,0)</f>
        <v>Hora Feliz</v>
      </c>
      <c r="AA40" t="s">
        <v>36</v>
      </c>
      <c r="AB40" t="s">
        <v>32</v>
      </c>
      <c r="AC40" t="s">
        <v>10</v>
      </c>
      <c r="AD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">
        <v>4.8</v>
      </c>
      <c r="AF40">
        <v>2</v>
      </c>
      <c r="AG40">
        <v>46</v>
      </c>
      <c r="AH40">
        <v>44</v>
      </c>
    </row>
    <row r="41" spans="1:34" x14ac:dyDescent="0.25">
      <c r="A41" s="3" t="s">
        <v>99</v>
      </c>
      <c r="B41" s="1">
        <v>45673</v>
      </c>
      <c r="C41" s="23">
        <f t="shared" si="0"/>
        <v>16</v>
      </c>
      <c r="D41" s="23">
        <f t="shared" si="1"/>
        <v>4</v>
      </c>
      <c r="E41" s="23" t="str">
        <f t="shared" si="2"/>
        <v>jueves</v>
      </c>
      <c r="F41" s="23">
        <f t="shared" si="3"/>
        <v>1</v>
      </c>
      <c r="G41" s="23" t="str">
        <f t="shared" si="4"/>
        <v>enero</v>
      </c>
      <c r="H41" s="2">
        <v>0.51527777777777772</v>
      </c>
      <c r="I41" t="s">
        <v>1</v>
      </c>
      <c r="J41" t="str">
        <f>VLOOKUP(ventas_starbucks_2025[[#This Row],[sucursal]],cambio_sucursal[#All],2,0)</f>
        <v>Sucursal Nueva Córdoba</v>
      </c>
      <c r="K41" t="s">
        <v>34</v>
      </c>
      <c r="L41" t="s">
        <v>35</v>
      </c>
      <c r="M41" t="s">
        <v>4</v>
      </c>
      <c r="N41" t="str">
        <f>IFERROR(VLOOKUP(ventas_starbucks_2025[[#This Row],[tamaño_sucio]],cambio_tamaño[#All],2,0),"Tamaño único")</f>
        <v>Tamaño único</v>
      </c>
      <c r="O41">
        <v>2</v>
      </c>
      <c r="P41">
        <v>1481.18</v>
      </c>
      <c r="Q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">
        <v>2962.36</v>
      </c>
      <c r="S41" t="s">
        <v>31</v>
      </c>
      <c r="T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" t="str">
        <f>VLOOKUP(ventas_starbucks_2025[[#This Row],[canal_compra]],cambio_canal_compra[#All],2,0)</f>
        <v>Entrega domicilio</v>
      </c>
      <c r="V41" t="s">
        <v>6</v>
      </c>
      <c r="W41" t="str">
        <f>VLOOKUP(ventas_starbucks_2025[[#This Row],[método_pago]],cambio_metodo_pago[#All],2,0)</f>
        <v>Aplicación móbil</v>
      </c>
      <c r="X41" t="s">
        <v>7</v>
      </c>
      <c r="Y41">
        <v>15</v>
      </c>
      <c r="Z41" t="str">
        <f>VLOOKUP(ventas_starbucks_2025[[#This Row],[promoción_aplicada5]],promocion_cambiar[#All],2,0)</f>
        <v>2x1</v>
      </c>
      <c r="AA41" t="s">
        <v>51</v>
      </c>
      <c r="AB41" t="s">
        <v>9</v>
      </c>
      <c r="AC41" t="s">
        <v>41</v>
      </c>
      <c r="AD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">
        <v>13.6</v>
      </c>
      <c r="AF41">
        <v>5</v>
      </c>
      <c r="AG41">
        <v>18</v>
      </c>
      <c r="AH41">
        <v>16</v>
      </c>
    </row>
    <row r="42" spans="1:34" x14ac:dyDescent="0.25">
      <c r="A42" s="3" t="s">
        <v>100</v>
      </c>
      <c r="B42" s="1">
        <v>45726</v>
      </c>
      <c r="C42" s="23">
        <f t="shared" si="0"/>
        <v>10</v>
      </c>
      <c r="D42" s="23">
        <f t="shared" si="1"/>
        <v>1</v>
      </c>
      <c r="E42" s="1" t="str">
        <f t="shared" si="2"/>
        <v>lunes</v>
      </c>
      <c r="F42" s="23">
        <f t="shared" si="3"/>
        <v>3</v>
      </c>
      <c r="G42" s="1" t="str">
        <f t="shared" si="4"/>
        <v>marzo</v>
      </c>
      <c r="H42" s="2">
        <v>0.71111111111111114</v>
      </c>
      <c r="I42" t="s">
        <v>12</v>
      </c>
      <c r="J42" t="str">
        <f>VLOOKUP(ventas_starbucks_2025[[#This Row],[sucursal]],cambio_sucursal[#All],2,0)</f>
        <v>Sucursal Córdoba Shopping</v>
      </c>
      <c r="K42" t="s">
        <v>101</v>
      </c>
      <c r="L42" t="s">
        <v>3</v>
      </c>
      <c r="M42" t="s">
        <v>4</v>
      </c>
      <c r="N42" t="str">
        <f>IFERROR(VLOOKUP(ventas_starbucks_2025[[#This Row],[tamaño_sucio]],cambio_tamaño[#All],2,0),"Tamaño único")</f>
        <v>Tamaño único</v>
      </c>
      <c r="O42">
        <v>2</v>
      </c>
      <c r="P42">
        <v>3247.8</v>
      </c>
      <c r="Q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2">
        <v>6495.6</v>
      </c>
      <c r="S42" t="s">
        <v>5</v>
      </c>
      <c r="T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" t="str">
        <f>VLOOKUP(ventas_starbucks_2025[[#This Row],[canal_compra]],cambio_canal_compra[#All],2,0)</f>
        <v>En tienda</v>
      </c>
      <c r="V42" t="s">
        <v>40</v>
      </c>
      <c r="W42" t="str">
        <f>VLOOKUP(ventas_starbucks_2025[[#This Row],[método_pago]],cambio_metodo_pago[#All],2,0)</f>
        <v>Efectivo</v>
      </c>
      <c r="X42" t="s">
        <v>22</v>
      </c>
      <c r="Y42">
        <v>0</v>
      </c>
      <c r="Z42" t="str">
        <f>VLOOKUP(ventas_starbucks_2025[[#This Row],[promoción_aplicada5]],promocion_cambiar[#All],2,0)</f>
        <v>Combo</v>
      </c>
      <c r="AA42" t="s">
        <v>8</v>
      </c>
      <c r="AB42" t="s">
        <v>29</v>
      </c>
      <c r="AC42" t="s">
        <v>24</v>
      </c>
      <c r="AD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">
        <v>3.2</v>
      </c>
      <c r="AF42">
        <v>3</v>
      </c>
      <c r="AG42">
        <v>16</v>
      </c>
      <c r="AH42">
        <v>14</v>
      </c>
    </row>
    <row r="43" spans="1:34" x14ac:dyDescent="0.25">
      <c r="A43" s="3" t="s">
        <v>102</v>
      </c>
      <c r="B43" s="1">
        <v>45718</v>
      </c>
      <c r="C43" s="23">
        <f t="shared" si="0"/>
        <v>2</v>
      </c>
      <c r="D43" s="23">
        <f t="shared" si="1"/>
        <v>7</v>
      </c>
      <c r="E43" s="23" t="str">
        <f t="shared" si="2"/>
        <v>domingo</v>
      </c>
      <c r="F43" s="23">
        <f t="shared" si="3"/>
        <v>3</v>
      </c>
      <c r="G43" s="23" t="str">
        <f t="shared" si="4"/>
        <v>marzo</v>
      </c>
      <c r="H43" s="2">
        <v>0.67222222222222228</v>
      </c>
      <c r="I43" t="s">
        <v>57</v>
      </c>
      <c r="J43" t="str">
        <f>VLOOKUP(ventas_starbucks_2025[[#This Row],[sucursal]],cambio_sucursal[#All],2,0)</f>
        <v>Sucursal Avda Colón</v>
      </c>
      <c r="K43" t="s">
        <v>58</v>
      </c>
      <c r="L43" t="s">
        <v>39</v>
      </c>
      <c r="M43" t="s">
        <v>4</v>
      </c>
      <c r="N43" t="str">
        <f>IFERROR(VLOOKUP(ventas_starbucks_2025[[#This Row],[tamaño_sucio]],cambio_tamaño[#All],2,0),"Tamaño único")</f>
        <v>Tamaño único</v>
      </c>
      <c r="O43">
        <v>2</v>
      </c>
      <c r="P43">
        <v>1271.73</v>
      </c>
      <c r="Q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">
        <v>2543.46</v>
      </c>
      <c r="S43" t="s">
        <v>15</v>
      </c>
      <c r="T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" t="str">
        <f>VLOOKUP(ventas_starbucks_2025[[#This Row],[canal_compra]],cambio_canal_compra[#All],2,0)</f>
        <v>Para llevar</v>
      </c>
      <c r="V43" t="s">
        <v>40</v>
      </c>
      <c r="W43" t="str">
        <f>VLOOKUP(ventas_starbucks_2025[[#This Row],[método_pago]],cambio_metodo_pago[#All],2,0)</f>
        <v>Efectivo</v>
      </c>
      <c r="X43" t="s">
        <v>22</v>
      </c>
      <c r="Y43">
        <v>0</v>
      </c>
      <c r="Z43" t="str">
        <f>VLOOKUP(ventas_starbucks_2025[[#This Row],[promoción_aplicada5]],promocion_cambiar[#All],2,0)</f>
        <v>Hora Feliz</v>
      </c>
      <c r="AA43" t="s">
        <v>36</v>
      </c>
      <c r="AB43" t="s">
        <v>9</v>
      </c>
      <c r="AC43" t="s">
        <v>10</v>
      </c>
      <c r="AD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">
        <v>8.3000000000000007</v>
      </c>
      <c r="AF43">
        <v>3</v>
      </c>
      <c r="AG43">
        <v>22</v>
      </c>
      <c r="AH43">
        <v>20</v>
      </c>
    </row>
    <row r="44" spans="1:34" x14ac:dyDescent="0.25">
      <c r="A44" s="3" t="s">
        <v>103</v>
      </c>
      <c r="B44" s="1">
        <v>45745</v>
      </c>
      <c r="C44" s="23">
        <f t="shared" si="0"/>
        <v>29</v>
      </c>
      <c r="D44" s="23">
        <f t="shared" si="1"/>
        <v>6</v>
      </c>
      <c r="E44" s="23" t="str">
        <f t="shared" si="2"/>
        <v>sábado</v>
      </c>
      <c r="F44" s="23">
        <f t="shared" si="3"/>
        <v>3</v>
      </c>
      <c r="G44" s="23" t="str">
        <f t="shared" si="4"/>
        <v>marzo</v>
      </c>
      <c r="H44" s="2">
        <v>0.74722222222222223</v>
      </c>
      <c r="I44" t="s">
        <v>26</v>
      </c>
      <c r="J44" t="str">
        <f>VLOOKUP(ventas_starbucks_2025[[#This Row],[sucursal]],cambio_sucursal[#All],2,0)</f>
        <v>Sucursal San Lorenzo 47</v>
      </c>
      <c r="K44" t="s">
        <v>2</v>
      </c>
      <c r="L44" t="s">
        <v>3</v>
      </c>
      <c r="M44" t="s">
        <v>4</v>
      </c>
      <c r="N44" t="str">
        <f>IFERROR(VLOOKUP(ventas_starbucks_2025[[#This Row],[tamaño_sucio]],cambio_tamaño[#All],2,0),"Tamaño único")</f>
        <v>Tamaño único</v>
      </c>
      <c r="O44">
        <v>1</v>
      </c>
      <c r="P44">
        <v>2954.53</v>
      </c>
      <c r="Q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">
        <v>2954.53</v>
      </c>
      <c r="S44" t="s">
        <v>15</v>
      </c>
      <c r="T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" t="str">
        <f>VLOOKUP(ventas_starbucks_2025[[#This Row],[canal_compra]],cambio_canal_compra[#All],2,0)</f>
        <v>Para llevar</v>
      </c>
      <c r="V44" t="s">
        <v>16</v>
      </c>
      <c r="W44" t="str">
        <f>VLOOKUP(ventas_starbucks_2025[[#This Row],[método_pago]],cambio_metodo_pago[#All],2,0)</f>
        <v>Tarjeta</v>
      </c>
      <c r="X44" t="s">
        <v>7</v>
      </c>
      <c r="Y44">
        <v>15</v>
      </c>
      <c r="Z44" t="str">
        <f>VLOOKUP(ventas_starbucks_2025[[#This Row],[promoción_aplicada5]],promocion_cambiar[#All],2,0)</f>
        <v>Hora Feliz</v>
      </c>
      <c r="AA44" t="s">
        <v>36</v>
      </c>
      <c r="AB44" t="s">
        <v>23</v>
      </c>
      <c r="AC44" t="s">
        <v>10</v>
      </c>
      <c r="AD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">
        <v>11.6</v>
      </c>
      <c r="AF44">
        <v>1</v>
      </c>
      <c r="AG44">
        <v>13</v>
      </c>
      <c r="AH44">
        <v>12</v>
      </c>
    </row>
    <row r="45" spans="1:34" x14ac:dyDescent="0.25">
      <c r="A45" s="3" t="s">
        <v>104</v>
      </c>
      <c r="B45" s="1">
        <v>45714</v>
      </c>
      <c r="C45" s="23">
        <f t="shared" si="0"/>
        <v>26</v>
      </c>
      <c r="D45" s="23">
        <f t="shared" si="1"/>
        <v>3</v>
      </c>
      <c r="E45" s="1" t="str">
        <f t="shared" si="2"/>
        <v>miércoles</v>
      </c>
      <c r="F45" s="23">
        <f t="shared" si="3"/>
        <v>2</v>
      </c>
      <c r="G45" s="1" t="str">
        <f t="shared" si="4"/>
        <v>febrero</v>
      </c>
      <c r="H45" s="2">
        <v>0.87430555555555556</v>
      </c>
      <c r="I45" t="s">
        <v>12</v>
      </c>
      <c r="J45" t="str">
        <f>VLOOKUP(ventas_starbucks_2025[[#This Row],[sucursal]],cambio_sucursal[#All],2,0)</f>
        <v>Sucursal Córdoba Shopping</v>
      </c>
      <c r="K45" t="s">
        <v>48</v>
      </c>
      <c r="L45" t="s">
        <v>49</v>
      </c>
      <c r="M45" t="s">
        <v>62</v>
      </c>
      <c r="N45" t="str">
        <f>IFERROR(VLOOKUP(ventas_starbucks_2025[[#This Row],[tamaño_sucio]],cambio_tamaño[#All],2,0),"Tamaño único")</f>
        <v>Extra-Grande</v>
      </c>
      <c r="O45">
        <v>1</v>
      </c>
      <c r="P45">
        <v>1956.29</v>
      </c>
      <c r="Q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">
        <v>1956.29</v>
      </c>
      <c r="S45" t="s">
        <v>31</v>
      </c>
      <c r="T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" t="str">
        <f>VLOOKUP(ventas_starbucks_2025[[#This Row],[canal_compra]],cambio_canal_compra[#All],2,0)</f>
        <v>Entrega domicilio</v>
      </c>
      <c r="V45" t="s">
        <v>16</v>
      </c>
      <c r="W45" t="str">
        <f>VLOOKUP(ventas_starbucks_2025[[#This Row],[método_pago]],cambio_metodo_pago[#All],2,0)</f>
        <v>Tarjeta</v>
      </c>
      <c r="X45" t="s">
        <v>22</v>
      </c>
      <c r="Y45">
        <v>0</v>
      </c>
      <c r="Z45" t="str">
        <f>VLOOKUP(ventas_starbucks_2025[[#This Row],[promoción_aplicada5]],promocion_cambiar[#All],2,0)</f>
        <v>Ninguna</v>
      </c>
      <c r="AA45" t="s">
        <v>17</v>
      </c>
      <c r="AB45" t="s">
        <v>52</v>
      </c>
      <c r="AC45" t="s">
        <v>41</v>
      </c>
      <c r="AD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">
        <v>13.2</v>
      </c>
      <c r="AF45">
        <v>2</v>
      </c>
      <c r="AG45">
        <v>23</v>
      </c>
      <c r="AH45">
        <v>22</v>
      </c>
    </row>
    <row r="46" spans="1:34" x14ac:dyDescent="0.25">
      <c r="A46" s="3" t="s">
        <v>105</v>
      </c>
      <c r="B46" s="1">
        <v>45661</v>
      </c>
      <c r="C46" s="23">
        <f t="shared" si="0"/>
        <v>4</v>
      </c>
      <c r="D46" s="23">
        <f t="shared" si="1"/>
        <v>6</v>
      </c>
      <c r="E46" s="23" t="str">
        <f t="shared" si="2"/>
        <v>sábado</v>
      </c>
      <c r="F46" s="23">
        <f t="shared" si="3"/>
        <v>1</v>
      </c>
      <c r="G46" s="23" t="str">
        <f t="shared" si="4"/>
        <v>enero</v>
      </c>
      <c r="H46" s="2">
        <v>0.86388888888888893</v>
      </c>
      <c r="I46" t="s">
        <v>26</v>
      </c>
      <c r="J46" t="str">
        <f>VLOOKUP(ventas_starbucks_2025[[#This Row],[sucursal]],cambio_sucursal[#All],2,0)</f>
        <v>Sucursal San Lorenzo 47</v>
      </c>
      <c r="K46" t="s">
        <v>89</v>
      </c>
      <c r="L46" t="s">
        <v>90</v>
      </c>
      <c r="M46" t="s">
        <v>4</v>
      </c>
      <c r="N46" t="str">
        <f>IFERROR(VLOOKUP(ventas_starbucks_2025[[#This Row],[tamaño_sucio]],cambio_tamaño[#All],2,0),"Tamaño único")</f>
        <v>Tamaño único</v>
      </c>
      <c r="O46">
        <v>3</v>
      </c>
      <c r="P46">
        <v>1644.6</v>
      </c>
      <c r="Q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">
        <v>4933.8</v>
      </c>
      <c r="S46" t="s">
        <v>31</v>
      </c>
      <c r="T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" t="str">
        <f>VLOOKUP(ventas_starbucks_2025[[#This Row],[canal_compra]],cambio_canal_compra[#All],2,0)</f>
        <v>Entrega domicilio</v>
      </c>
      <c r="V46" t="s">
        <v>6</v>
      </c>
      <c r="W46" t="str">
        <f>VLOOKUP(ventas_starbucks_2025[[#This Row],[método_pago]],cambio_metodo_pago[#All],2,0)</f>
        <v>Aplicación móbil</v>
      </c>
      <c r="X46" t="s">
        <v>7</v>
      </c>
      <c r="Y46">
        <v>0</v>
      </c>
      <c r="Z46" t="str">
        <f>VLOOKUP(ventas_starbucks_2025[[#This Row],[promoción_aplicada5]],promocion_cambiar[#All],2,0)</f>
        <v>Ninguna</v>
      </c>
      <c r="AA46" t="s">
        <v>17</v>
      </c>
      <c r="AB46" t="s">
        <v>23</v>
      </c>
      <c r="AC46" t="s">
        <v>41</v>
      </c>
      <c r="AD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">
        <v>7.5</v>
      </c>
      <c r="AF46">
        <v>1</v>
      </c>
      <c r="AG46">
        <v>12</v>
      </c>
      <c r="AH46">
        <v>9</v>
      </c>
    </row>
    <row r="47" spans="1:34" x14ac:dyDescent="0.25">
      <c r="A47" s="3" t="s">
        <v>106</v>
      </c>
      <c r="B47" s="1">
        <v>45671</v>
      </c>
      <c r="C47" s="23">
        <f t="shared" si="0"/>
        <v>14</v>
      </c>
      <c r="D47" s="23">
        <f t="shared" si="1"/>
        <v>2</v>
      </c>
      <c r="E47" s="1" t="str">
        <f t="shared" si="2"/>
        <v>martes</v>
      </c>
      <c r="F47" s="23">
        <f t="shared" si="3"/>
        <v>1</v>
      </c>
      <c r="G47" s="1" t="str">
        <f t="shared" si="4"/>
        <v>enero</v>
      </c>
      <c r="H47" s="2">
        <v>0.73263888888888884</v>
      </c>
      <c r="I47" t="s">
        <v>26</v>
      </c>
      <c r="J47" t="str">
        <f>VLOOKUP(ventas_starbucks_2025[[#This Row],[sucursal]],cambio_sucursal[#All],2,0)</f>
        <v>Sucursal San Lorenzo 47</v>
      </c>
      <c r="K47" t="s">
        <v>48</v>
      </c>
      <c r="L47" t="s">
        <v>49</v>
      </c>
      <c r="M47" t="s">
        <v>45</v>
      </c>
      <c r="N47" t="str">
        <f>IFERROR(VLOOKUP(ventas_starbucks_2025[[#This Row],[tamaño_sucio]],cambio_tamaño[#All],2,0),"Tamaño único")</f>
        <v>Grande</v>
      </c>
      <c r="O47">
        <v>1</v>
      </c>
      <c r="P47">
        <v>1968.29</v>
      </c>
      <c r="Q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">
        <v>1968.29</v>
      </c>
      <c r="S47" t="s">
        <v>15</v>
      </c>
      <c r="T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" t="str">
        <f>VLOOKUP(ventas_starbucks_2025[[#This Row],[canal_compra]],cambio_canal_compra[#All],2,0)</f>
        <v>Para llevar</v>
      </c>
      <c r="V47" t="s">
        <v>40</v>
      </c>
      <c r="W47" t="str">
        <f>VLOOKUP(ventas_starbucks_2025[[#This Row],[método_pago]],cambio_metodo_pago[#All],2,0)</f>
        <v>Efectivo</v>
      </c>
      <c r="X47" t="s">
        <v>7</v>
      </c>
      <c r="Y47">
        <v>15</v>
      </c>
      <c r="Z47" t="str">
        <f>VLOOKUP(ventas_starbucks_2025[[#This Row],[promoción_aplicada5]],promocion_cambiar[#All],2,0)</f>
        <v>Combo</v>
      </c>
      <c r="AA47" t="s">
        <v>8</v>
      </c>
      <c r="AB47" t="s">
        <v>18</v>
      </c>
      <c r="AC47" t="s">
        <v>10</v>
      </c>
      <c r="AD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">
        <v>11.5</v>
      </c>
      <c r="AF47">
        <v>5</v>
      </c>
      <c r="AG47">
        <v>36</v>
      </c>
      <c r="AH47">
        <v>35</v>
      </c>
    </row>
    <row r="48" spans="1:34" x14ac:dyDescent="0.25">
      <c r="A48" s="3" t="s">
        <v>107</v>
      </c>
      <c r="B48" s="1">
        <v>45693</v>
      </c>
      <c r="C48" s="23">
        <f t="shared" si="0"/>
        <v>5</v>
      </c>
      <c r="D48" s="23">
        <f t="shared" si="1"/>
        <v>3</v>
      </c>
      <c r="E48" s="23" t="str">
        <f t="shared" si="2"/>
        <v>miércoles</v>
      </c>
      <c r="F48" s="23">
        <f t="shared" si="3"/>
        <v>2</v>
      </c>
      <c r="G48" s="23" t="str">
        <f t="shared" si="4"/>
        <v>febrero</v>
      </c>
      <c r="H48" s="2">
        <v>0.3263888888888889</v>
      </c>
      <c r="I48" t="s">
        <v>12</v>
      </c>
      <c r="J48" t="str">
        <f>VLOOKUP(ventas_starbucks_2025[[#This Row],[sucursal]],cambio_sucursal[#All],2,0)</f>
        <v>Sucursal Córdoba Shopping</v>
      </c>
      <c r="K48" t="s">
        <v>2</v>
      </c>
      <c r="L48" t="s">
        <v>3</v>
      </c>
      <c r="M48" t="s">
        <v>4</v>
      </c>
      <c r="N48" t="str">
        <f>IFERROR(VLOOKUP(ventas_starbucks_2025[[#This Row],[tamaño_sucio]],cambio_tamaño[#All],2,0),"Tamaño único")</f>
        <v>Tamaño único</v>
      </c>
      <c r="O48">
        <v>2</v>
      </c>
      <c r="P48">
        <v>3498.88</v>
      </c>
      <c r="Q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8">
        <v>6997.76</v>
      </c>
      <c r="S48" t="s">
        <v>5</v>
      </c>
      <c r="T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" t="str">
        <f>VLOOKUP(ventas_starbucks_2025[[#This Row],[canal_compra]],cambio_canal_compra[#All],2,0)</f>
        <v>En tienda</v>
      </c>
      <c r="V48" t="s">
        <v>6</v>
      </c>
      <c r="W48" t="str">
        <f>VLOOKUP(ventas_starbucks_2025[[#This Row],[método_pago]],cambio_metodo_pago[#All],2,0)</f>
        <v>Aplicación móbil</v>
      </c>
      <c r="X48" t="s">
        <v>7</v>
      </c>
      <c r="Y48">
        <v>15</v>
      </c>
      <c r="Z48" t="str">
        <f>VLOOKUP(ventas_starbucks_2025[[#This Row],[promoción_aplicada5]],promocion_cambiar[#All],2,0)</f>
        <v>Hora Feliz</v>
      </c>
      <c r="AA48" t="s">
        <v>36</v>
      </c>
      <c r="AB48" t="s">
        <v>23</v>
      </c>
      <c r="AC48" t="s">
        <v>24</v>
      </c>
      <c r="AD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">
        <v>5</v>
      </c>
      <c r="AF48">
        <v>1</v>
      </c>
      <c r="AG48">
        <v>31</v>
      </c>
      <c r="AH48">
        <v>29</v>
      </c>
    </row>
    <row r="49" spans="1:34" x14ac:dyDescent="0.25">
      <c r="A49" s="3" t="s">
        <v>108</v>
      </c>
      <c r="B49" s="1">
        <v>45702</v>
      </c>
      <c r="C49" s="23">
        <f t="shared" si="0"/>
        <v>14</v>
      </c>
      <c r="D49" s="23">
        <f t="shared" si="1"/>
        <v>5</v>
      </c>
      <c r="E49" s="23" t="str">
        <f t="shared" si="2"/>
        <v>viernes</v>
      </c>
      <c r="F49" s="23">
        <f t="shared" si="3"/>
        <v>2</v>
      </c>
      <c r="G49" s="23" t="str">
        <f t="shared" si="4"/>
        <v>febrero</v>
      </c>
      <c r="H49" s="2">
        <v>0.5131944444444444</v>
      </c>
      <c r="I49" t="s">
        <v>12</v>
      </c>
      <c r="J49" t="str">
        <f>VLOOKUP(ventas_starbucks_2025[[#This Row],[sucursal]],cambio_sucursal[#All],2,0)</f>
        <v>Sucursal Córdoba Shopping</v>
      </c>
      <c r="K49" t="s">
        <v>48</v>
      </c>
      <c r="L49" t="s">
        <v>49</v>
      </c>
      <c r="M49" t="s">
        <v>50</v>
      </c>
      <c r="N49" t="str">
        <f>IFERROR(VLOOKUP(ventas_starbucks_2025[[#This Row],[tamaño_sucio]],cambio_tamaño[#All],2,0),"Tamaño único")</f>
        <v>Mediano</v>
      </c>
      <c r="O49">
        <v>2</v>
      </c>
      <c r="P49">
        <v>1726.28</v>
      </c>
      <c r="Q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">
        <v>3452.56</v>
      </c>
      <c r="S49" t="s">
        <v>15</v>
      </c>
      <c r="T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" t="str">
        <f>VLOOKUP(ventas_starbucks_2025[[#This Row],[canal_compra]],cambio_canal_compra[#All],2,0)</f>
        <v>Para llevar</v>
      </c>
      <c r="V49" t="s">
        <v>40</v>
      </c>
      <c r="W49" t="str">
        <f>VLOOKUP(ventas_starbucks_2025[[#This Row],[método_pago]],cambio_metodo_pago[#All],2,0)</f>
        <v>Efectivo</v>
      </c>
      <c r="X49" t="s">
        <v>22</v>
      </c>
      <c r="Y49">
        <v>0</v>
      </c>
      <c r="Z49" t="str">
        <f>VLOOKUP(ventas_starbucks_2025[[#This Row],[promoción_aplicada5]],promocion_cambiar[#All],2,0)</f>
        <v>Hora Feliz</v>
      </c>
      <c r="AA49" t="s">
        <v>36</v>
      </c>
      <c r="AB49" t="s">
        <v>23</v>
      </c>
      <c r="AC49" t="s">
        <v>24</v>
      </c>
      <c r="AD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">
        <v>5.2</v>
      </c>
      <c r="AF49">
        <v>1</v>
      </c>
      <c r="AG49">
        <v>50</v>
      </c>
      <c r="AH49">
        <v>48</v>
      </c>
    </row>
    <row r="50" spans="1:34" x14ac:dyDescent="0.25">
      <c r="A50" s="3" t="s">
        <v>109</v>
      </c>
      <c r="B50" s="1">
        <v>45759</v>
      </c>
      <c r="C50" s="23">
        <f t="shared" si="0"/>
        <v>12</v>
      </c>
      <c r="D50" s="23">
        <f t="shared" si="1"/>
        <v>6</v>
      </c>
      <c r="E50" s="23" t="str">
        <f t="shared" si="2"/>
        <v>sábado</v>
      </c>
      <c r="F50" s="23">
        <f t="shared" si="3"/>
        <v>4</v>
      </c>
      <c r="G50" s="23" t="str">
        <f t="shared" si="4"/>
        <v>abril</v>
      </c>
      <c r="H50" s="2">
        <v>0.58402777777777781</v>
      </c>
      <c r="I50" t="s">
        <v>12</v>
      </c>
      <c r="J50" t="str">
        <f>VLOOKUP(ventas_starbucks_2025[[#This Row],[sucursal]],cambio_sucursal[#All],2,0)</f>
        <v>Sucursal Córdoba Shopping</v>
      </c>
      <c r="K50" t="s">
        <v>13</v>
      </c>
      <c r="L50" t="s">
        <v>14</v>
      </c>
      <c r="M50" t="s">
        <v>4</v>
      </c>
      <c r="N50" t="str">
        <f>IFERROR(VLOOKUP(ventas_starbucks_2025[[#This Row],[tamaño_sucio]],cambio_tamaño[#All],2,0),"Tamaño único")</f>
        <v>Tamaño único</v>
      </c>
      <c r="O50">
        <v>3</v>
      </c>
      <c r="P50">
        <v>1734.67</v>
      </c>
      <c r="Q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">
        <v>5204.01</v>
      </c>
      <c r="S50" t="s">
        <v>31</v>
      </c>
      <c r="T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" t="str">
        <f>VLOOKUP(ventas_starbucks_2025[[#This Row],[canal_compra]],cambio_canal_compra[#All],2,0)</f>
        <v>Entrega domicilio</v>
      </c>
      <c r="V50" t="s">
        <v>16</v>
      </c>
      <c r="W50" t="str">
        <f>VLOOKUP(ventas_starbucks_2025[[#This Row],[método_pago]],cambio_metodo_pago[#All],2,0)</f>
        <v>Tarjeta</v>
      </c>
      <c r="X50" t="s">
        <v>22</v>
      </c>
      <c r="Y50">
        <v>0</v>
      </c>
      <c r="Z50" t="str">
        <f>VLOOKUP(ventas_starbucks_2025[[#This Row],[promoción_aplicada5]],promocion_cambiar[#All],2,0)</f>
        <v>2x1</v>
      </c>
      <c r="AA50" t="s">
        <v>51</v>
      </c>
      <c r="AB50" t="s">
        <v>52</v>
      </c>
      <c r="AC50" t="s">
        <v>41</v>
      </c>
      <c r="AD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0">
        <v>6</v>
      </c>
      <c r="AF50">
        <v>4</v>
      </c>
      <c r="AG50">
        <v>42</v>
      </c>
      <c r="AH50">
        <v>39</v>
      </c>
    </row>
    <row r="51" spans="1:34" x14ac:dyDescent="0.25">
      <c r="A51" s="3" t="s">
        <v>110</v>
      </c>
      <c r="B51" s="1">
        <v>45675</v>
      </c>
      <c r="C51" s="23">
        <f t="shared" si="0"/>
        <v>18</v>
      </c>
      <c r="D51" s="23">
        <f t="shared" si="1"/>
        <v>6</v>
      </c>
      <c r="E51" s="23" t="str">
        <f t="shared" si="2"/>
        <v>sábado</v>
      </c>
      <c r="F51" s="23">
        <f t="shared" si="3"/>
        <v>1</v>
      </c>
      <c r="G51" s="23" t="str">
        <f t="shared" si="4"/>
        <v>enero</v>
      </c>
      <c r="H51" s="2">
        <v>0.39513888888888887</v>
      </c>
      <c r="I51" t="s">
        <v>1</v>
      </c>
      <c r="J51" t="str">
        <f>VLOOKUP(ventas_starbucks_2025[[#This Row],[sucursal]],cambio_sucursal[#All],2,0)</f>
        <v>Sucursal Nueva Córdoba</v>
      </c>
      <c r="K51" t="s">
        <v>69</v>
      </c>
      <c r="L51" t="s">
        <v>70</v>
      </c>
      <c r="M51" t="s">
        <v>62</v>
      </c>
      <c r="N51" t="str">
        <f>IFERROR(VLOOKUP(ventas_starbucks_2025[[#This Row],[tamaño_sucio]],cambio_tamaño[#All],2,0),"Tamaño único")</f>
        <v>Extra-Grande</v>
      </c>
      <c r="O51">
        <v>5</v>
      </c>
      <c r="P51">
        <v>1734.54</v>
      </c>
      <c r="Q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">
        <v>8672.7000000000007</v>
      </c>
      <c r="S51" t="s">
        <v>31</v>
      </c>
      <c r="T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1" t="str">
        <f>VLOOKUP(ventas_starbucks_2025[[#This Row],[canal_compra]],cambio_canal_compra[#All],2,0)</f>
        <v>Entrega domicilio</v>
      </c>
      <c r="V51" t="s">
        <v>6</v>
      </c>
      <c r="W51" t="str">
        <f>VLOOKUP(ventas_starbucks_2025[[#This Row],[método_pago]],cambio_metodo_pago[#All],2,0)</f>
        <v>Aplicación móbil</v>
      </c>
      <c r="X51" t="s">
        <v>22</v>
      </c>
      <c r="Y51">
        <v>0</v>
      </c>
      <c r="Z51" t="str">
        <f>VLOOKUP(ventas_starbucks_2025[[#This Row],[promoción_aplicada5]],promocion_cambiar[#All],2,0)</f>
        <v>Hora Feliz</v>
      </c>
      <c r="AA51" t="s">
        <v>36</v>
      </c>
      <c r="AB51" t="s">
        <v>52</v>
      </c>
      <c r="AC51" t="s">
        <v>24</v>
      </c>
      <c r="AD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1">
        <v>2.2000000000000002</v>
      </c>
      <c r="AF51">
        <v>4</v>
      </c>
      <c r="AG51">
        <v>38</v>
      </c>
      <c r="AH51">
        <v>33</v>
      </c>
    </row>
    <row r="52" spans="1:34" x14ac:dyDescent="0.25">
      <c r="A52" s="3" t="s">
        <v>111</v>
      </c>
      <c r="B52" s="1">
        <v>45687</v>
      </c>
      <c r="C52" s="23">
        <f t="shared" si="0"/>
        <v>30</v>
      </c>
      <c r="D52" s="23">
        <f t="shared" si="1"/>
        <v>4</v>
      </c>
      <c r="E52" s="23" t="str">
        <f t="shared" si="2"/>
        <v>jueves</v>
      </c>
      <c r="F52" s="23">
        <f t="shared" si="3"/>
        <v>1</v>
      </c>
      <c r="G52" s="23" t="str">
        <f t="shared" si="4"/>
        <v>enero</v>
      </c>
      <c r="H52" s="2">
        <v>0.8520833333333333</v>
      </c>
      <c r="I52" t="s">
        <v>1</v>
      </c>
      <c r="J52" t="str">
        <f>VLOOKUP(ventas_starbucks_2025[[#This Row],[sucursal]],cambio_sucursal[#All],2,0)</f>
        <v>Sucursal Nueva Córdoba</v>
      </c>
      <c r="K52" t="s">
        <v>48</v>
      </c>
      <c r="L52" t="s">
        <v>49</v>
      </c>
      <c r="M52" t="s">
        <v>55</v>
      </c>
      <c r="N52" t="str">
        <f>IFERROR(VLOOKUP(ventas_starbucks_2025[[#This Row],[tamaño_sucio]],cambio_tamaño[#All],2,0),"Tamaño único")</f>
        <v>Pequeño</v>
      </c>
      <c r="O52">
        <v>2</v>
      </c>
      <c r="P52">
        <v>1649.83</v>
      </c>
      <c r="Q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">
        <v>3299.66</v>
      </c>
      <c r="S52" t="s">
        <v>5</v>
      </c>
      <c r="T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" t="str">
        <f>VLOOKUP(ventas_starbucks_2025[[#This Row],[canal_compra]],cambio_canal_compra[#All],2,0)</f>
        <v>En tienda</v>
      </c>
      <c r="V52" t="s">
        <v>40</v>
      </c>
      <c r="W52" t="str">
        <f>VLOOKUP(ventas_starbucks_2025[[#This Row],[método_pago]],cambio_metodo_pago[#All],2,0)</f>
        <v>Efectivo</v>
      </c>
      <c r="X52" t="s">
        <v>22</v>
      </c>
      <c r="Y52">
        <v>0</v>
      </c>
      <c r="Z52" t="str">
        <f>VLOOKUP(ventas_starbucks_2025[[#This Row],[promoción_aplicada5]],promocion_cambiar[#All],2,0)</f>
        <v>Combo</v>
      </c>
      <c r="AA52" t="s">
        <v>8</v>
      </c>
      <c r="AB52" t="s">
        <v>32</v>
      </c>
      <c r="AC52" t="s">
        <v>24</v>
      </c>
      <c r="AD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2">
        <v>5.2</v>
      </c>
      <c r="AF52">
        <v>3</v>
      </c>
      <c r="AG52">
        <v>21</v>
      </c>
      <c r="AH52">
        <v>19</v>
      </c>
    </row>
    <row r="53" spans="1:34" x14ac:dyDescent="0.25">
      <c r="A53" s="3" t="s">
        <v>112</v>
      </c>
      <c r="B53" s="1">
        <v>45706</v>
      </c>
      <c r="C53" s="23">
        <f t="shared" si="0"/>
        <v>18</v>
      </c>
      <c r="D53" s="23">
        <f t="shared" si="1"/>
        <v>2</v>
      </c>
      <c r="E53" s="23" t="str">
        <f t="shared" si="2"/>
        <v>martes</v>
      </c>
      <c r="F53" s="23">
        <f t="shared" si="3"/>
        <v>2</v>
      </c>
      <c r="G53" s="23" t="str">
        <f t="shared" si="4"/>
        <v>febrero</v>
      </c>
      <c r="H53" s="2">
        <v>0.59027777777777779</v>
      </c>
      <c r="I53" t="s">
        <v>1</v>
      </c>
      <c r="J53" t="str">
        <f>VLOOKUP(ventas_starbucks_2025[[#This Row],[sucursal]],cambio_sucursal[#All],2,0)</f>
        <v>Sucursal Nueva Córdoba</v>
      </c>
      <c r="K53" t="s">
        <v>113</v>
      </c>
      <c r="L53" t="s">
        <v>44</v>
      </c>
      <c r="M53" t="s">
        <v>50</v>
      </c>
      <c r="N53" t="str">
        <f>IFERROR(VLOOKUP(ventas_starbucks_2025[[#This Row],[tamaño_sucio]],cambio_tamaño[#All],2,0),"Tamaño único")</f>
        <v>Mediano</v>
      </c>
      <c r="O53">
        <v>2</v>
      </c>
      <c r="P53">
        <v>1281.5999999999999</v>
      </c>
      <c r="Q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">
        <v>2563.1999999999998</v>
      </c>
      <c r="S53" t="s">
        <v>31</v>
      </c>
      <c r="T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" t="str">
        <f>VLOOKUP(ventas_starbucks_2025[[#This Row],[canal_compra]],cambio_canal_compra[#All],2,0)</f>
        <v>Entrega domicilio</v>
      </c>
      <c r="V53" t="s">
        <v>40</v>
      </c>
      <c r="W53" t="str">
        <f>VLOOKUP(ventas_starbucks_2025[[#This Row],[método_pago]],cambio_metodo_pago[#All],2,0)</f>
        <v>Efectivo</v>
      </c>
      <c r="X53" t="s">
        <v>22</v>
      </c>
      <c r="Y53">
        <v>0</v>
      </c>
      <c r="Z53" t="str">
        <f>VLOOKUP(ventas_starbucks_2025[[#This Row],[promoción_aplicada5]],promocion_cambiar[#All],2,0)</f>
        <v>Hora Feliz</v>
      </c>
      <c r="AA53" t="s">
        <v>36</v>
      </c>
      <c r="AB53" t="s">
        <v>52</v>
      </c>
      <c r="AC53" t="s">
        <v>10</v>
      </c>
      <c r="AD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3">
        <v>4.0999999999999996</v>
      </c>
      <c r="AF53">
        <v>4</v>
      </c>
      <c r="AG53">
        <v>38</v>
      </c>
      <c r="AH53">
        <v>36</v>
      </c>
    </row>
    <row r="54" spans="1:34" x14ac:dyDescent="0.25">
      <c r="A54" s="3" t="s">
        <v>114</v>
      </c>
      <c r="B54" s="1">
        <v>45660</v>
      </c>
      <c r="C54" s="23">
        <f t="shared" si="0"/>
        <v>3</v>
      </c>
      <c r="D54" s="23">
        <f t="shared" si="1"/>
        <v>5</v>
      </c>
      <c r="E54" s="23" t="str">
        <f t="shared" si="2"/>
        <v>viernes</v>
      </c>
      <c r="F54" s="23">
        <f t="shared" si="3"/>
        <v>1</v>
      </c>
      <c r="G54" s="23" t="str">
        <f t="shared" si="4"/>
        <v>enero</v>
      </c>
      <c r="H54" s="2">
        <v>0.52569444444444446</v>
      </c>
      <c r="I54" t="s">
        <v>57</v>
      </c>
      <c r="J54" t="str">
        <f>VLOOKUP(ventas_starbucks_2025[[#This Row],[sucursal]],cambio_sucursal[#All],2,0)</f>
        <v>Sucursal Avda Colón</v>
      </c>
      <c r="K54" t="s">
        <v>115</v>
      </c>
      <c r="L54" t="s">
        <v>21</v>
      </c>
      <c r="M54" t="s">
        <v>4</v>
      </c>
      <c r="N54" t="str">
        <f>IFERROR(VLOOKUP(ventas_starbucks_2025[[#This Row],[tamaño_sucio]],cambio_tamaño[#All],2,0),"Tamaño único")</f>
        <v>Tamaño único</v>
      </c>
      <c r="O54">
        <v>1</v>
      </c>
      <c r="P54">
        <v>1122.93</v>
      </c>
      <c r="Q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">
        <v>1122.93</v>
      </c>
      <c r="S54" t="s">
        <v>5</v>
      </c>
      <c r="T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" t="str">
        <f>VLOOKUP(ventas_starbucks_2025[[#This Row],[canal_compra]],cambio_canal_compra[#All],2,0)</f>
        <v>En tienda</v>
      </c>
      <c r="V54" t="s">
        <v>40</v>
      </c>
      <c r="W54" t="str">
        <f>VLOOKUP(ventas_starbucks_2025[[#This Row],[método_pago]],cambio_metodo_pago[#All],2,0)</f>
        <v>Efectivo</v>
      </c>
      <c r="X54" t="s">
        <v>22</v>
      </c>
      <c r="Y54">
        <v>0</v>
      </c>
      <c r="Z54" t="str">
        <f>VLOOKUP(ventas_starbucks_2025[[#This Row],[promoción_aplicada5]],promocion_cambiar[#All],2,0)</f>
        <v>Hora Feliz</v>
      </c>
      <c r="AA54" t="s">
        <v>36</v>
      </c>
      <c r="AB54" t="s">
        <v>32</v>
      </c>
      <c r="AC54" t="s">
        <v>24</v>
      </c>
      <c r="AD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4">
        <v>3.9</v>
      </c>
      <c r="AF54">
        <v>2</v>
      </c>
      <c r="AG54">
        <v>30</v>
      </c>
      <c r="AH54">
        <v>29</v>
      </c>
    </row>
    <row r="55" spans="1:34" x14ac:dyDescent="0.25">
      <c r="A55" s="3" t="s">
        <v>116</v>
      </c>
      <c r="B55" s="1">
        <v>45755</v>
      </c>
      <c r="C55" s="23">
        <f t="shared" si="0"/>
        <v>8</v>
      </c>
      <c r="D55" s="23">
        <f t="shared" si="1"/>
        <v>2</v>
      </c>
      <c r="E55" s="23" t="str">
        <f t="shared" si="2"/>
        <v>martes</v>
      </c>
      <c r="F55" s="23">
        <f t="shared" si="3"/>
        <v>4</v>
      </c>
      <c r="G55" s="23" t="str">
        <f t="shared" si="4"/>
        <v>abril</v>
      </c>
      <c r="H55" s="2">
        <v>0.40972222222222221</v>
      </c>
      <c r="I55" t="s">
        <v>26</v>
      </c>
      <c r="J55" t="str">
        <f>VLOOKUP(ventas_starbucks_2025[[#This Row],[sucursal]],cambio_sucursal[#All],2,0)</f>
        <v>Sucursal San Lorenzo 47</v>
      </c>
      <c r="K55" t="s">
        <v>58</v>
      </c>
      <c r="L55" t="s">
        <v>39</v>
      </c>
      <c r="M55" t="s">
        <v>4</v>
      </c>
      <c r="N55" t="str">
        <f>IFERROR(VLOOKUP(ventas_starbucks_2025[[#This Row],[tamaño_sucio]],cambio_tamaño[#All],2,0),"Tamaño único")</f>
        <v>Tamaño único</v>
      </c>
      <c r="O55">
        <v>1</v>
      </c>
      <c r="P55">
        <v>1473.91</v>
      </c>
      <c r="Q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">
        <v>1473.91</v>
      </c>
      <c r="S55" t="s">
        <v>5</v>
      </c>
      <c r="T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" t="str">
        <f>VLOOKUP(ventas_starbucks_2025[[#This Row],[canal_compra]],cambio_canal_compra[#All],2,0)</f>
        <v>En tienda</v>
      </c>
      <c r="V55" t="s">
        <v>40</v>
      </c>
      <c r="W55" t="str">
        <f>VLOOKUP(ventas_starbucks_2025[[#This Row],[método_pago]],cambio_metodo_pago[#All],2,0)</f>
        <v>Efectivo</v>
      </c>
      <c r="X55" t="s">
        <v>22</v>
      </c>
      <c r="Y55">
        <v>0</v>
      </c>
      <c r="Z55" t="str">
        <f>VLOOKUP(ventas_starbucks_2025[[#This Row],[promoción_aplicada5]],promocion_cambiar[#All],2,0)</f>
        <v>Combo</v>
      </c>
      <c r="AA55" t="s">
        <v>8</v>
      </c>
      <c r="AB55" t="s">
        <v>23</v>
      </c>
      <c r="AC55" t="s">
        <v>24</v>
      </c>
      <c r="AD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5">
        <v>4.5999999999999996</v>
      </c>
      <c r="AF55">
        <v>5</v>
      </c>
      <c r="AG55">
        <v>12</v>
      </c>
      <c r="AH55">
        <v>11</v>
      </c>
    </row>
    <row r="56" spans="1:34" x14ac:dyDescent="0.25">
      <c r="A56" s="3" t="s">
        <v>117</v>
      </c>
      <c r="B56" s="1">
        <v>45741</v>
      </c>
      <c r="C56" s="23">
        <f t="shared" si="0"/>
        <v>25</v>
      </c>
      <c r="D56" s="23">
        <f t="shared" si="1"/>
        <v>2</v>
      </c>
      <c r="E56" s="23" t="str">
        <f t="shared" si="2"/>
        <v>martes</v>
      </c>
      <c r="F56" s="23">
        <f t="shared" si="3"/>
        <v>3</v>
      </c>
      <c r="G56" s="23" t="str">
        <f t="shared" si="4"/>
        <v>marzo</v>
      </c>
      <c r="H56" s="2">
        <v>0.50416666666666665</v>
      </c>
      <c r="I56" t="s">
        <v>26</v>
      </c>
      <c r="J56" t="str">
        <f>VLOOKUP(ventas_starbucks_2025[[#This Row],[sucursal]],cambio_sucursal[#All],2,0)</f>
        <v>Sucursal San Lorenzo 47</v>
      </c>
      <c r="K56" t="s">
        <v>89</v>
      </c>
      <c r="L56" t="s">
        <v>90</v>
      </c>
      <c r="M56" t="s">
        <v>4</v>
      </c>
      <c r="N56" t="str">
        <f>IFERROR(VLOOKUP(ventas_starbucks_2025[[#This Row],[tamaño_sucio]],cambio_tamaño[#All],2,0),"Tamaño único")</f>
        <v>Tamaño único</v>
      </c>
      <c r="O56">
        <v>2</v>
      </c>
      <c r="P56">
        <v>1452.78</v>
      </c>
      <c r="Q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">
        <v>2905.56</v>
      </c>
      <c r="S56" t="s">
        <v>15</v>
      </c>
      <c r="T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" t="str">
        <f>VLOOKUP(ventas_starbucks_2025[[#This Row],[canal_compra]],cambio_canal_compra[#All],2,0)</f>
        <v>Para llevar</v>
      </c>
      <c r="V56" t="s">
        <v>16</v>
      </c>
      <c r="W56" t="str">
        <f>VLOOKUP(ventas_starbucks_2025[[#This Row],[método_pago]],cambio_metodo_pago[#All],2,0)</f>
        <v>Tarjeta</v>
      </c>
      <c r="X56" t="s">
        <v>7</v>
      </c>
      <c r="Y56">
        <v>15</v>
      </c>
      <c r="Z56" t="str">
        <f>VLOOKUP(ventas_starbucks_2025[[#This Row],[promoción_aplicada5]],promocion_cambiar[#All],2,0)</f>
        <v>Ninguna</v>
      </c>
      <c r="AA56" t="s">
        <v>17</v>
      </c>
      <c r="AB56" t="s">
        <v>32</v>
      </c>
      <c r="AC56" t="s">
        <v>24</v>
      </c>
      <c r="AD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6">
        <v>3.3</v>
      </c>
      <c r="AF56">
        <v>2</v>
      </c>
      <c r="AG56">
        <v>38</v>
      </c>
      <c r="AH56">
        <v>36</v>
      </c>
    </row>
    <row r="57" spans="1:34" x14ac:dyDescent="0.25">
      <c r="A57" s="3" t="s">
        <v>118</v>
      </c>
      <c r="B57" s="1">
        <v>45738</v>
      </c>
      <c r="C57" s="23">
        <f t="shared" si="0"/>
        <v>22</v>
      </c>
      <c r="D57" s="23">
        <f t="shared" si="1"/>
        <v>6</v>
      </c>
      <c r="E57" s="23" t="str">
        <f t="shared" si="2"/>
        <v>sábado</v>
      </c>
      <c r="F57" s="23">
        <f t="shared" si="3"/>
        <v>3</v>
      </c>
      <c r="G57" s="23" t="str">
        <f t="shared" si="4"/>
        <v>marzo</v>
      </c>
      <c r="H57" s="2">
        <v>0.35486111111111113</v>
      </c>
      <c r="I57" t="s">
        <v>1</v>
      </c>
      <c r="J57" t="str">
        <f>VLOOKUP(ventas_starbucks_2025[[#This Row],[sucursal]],cambio_sucursal[#All],2,0)</f>
        <v>Sucursal Nueva Córdoba</v>
      </c>
      <c r="K57" t="s">
        <v>82</v>
      </c>
      <c r="L57" t="s">
        <v>28</v>
      </c>
      <c r="M57" t="s">
        <v>4</v>
      </c>
      <c r="N57" t="str">
        <f>IFERROR(VLOOKUP(ventas_starbucks_2025[[#This Row],[tamaño_sucio]],cambio_tamaño[#All],2,0),"Tamaño único")</f>
        <v>Tamaño único</v>
      </c>
      <c r="O57">
        <v>2</v>
      </c>
      <c r="P57">
        <v>2359.63</v>
      </c>
      <c r="Q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7">
        <v>4719.26</v>
      </c>
      <c r="S57" t="s">
        <v>31</v>
      </c>
      <c r="T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" t="str">
        <f>VLOOKUP(ventas_starbucks_2025[[#This Row],[canal_compra]],cambio_canal_compra[#All],2,0)</f>
        <v>Entrega domicilio</v>
      </c>
      <c r="V57" t="s">
        <v>40</v>
      </c>
      <c r="W57" t="str">
        <f>VLOOKUP(ventas_starbucks_2025[[#This Row],[método_pago]],cambio_metodo_pago[#All],2,0)</f>
        <v>Efectivo</v>
      </c>
      <c r="X57" t="s">
        <v>22</v>
      </c>
      <c r="Y57">
        <v>0</v>
      </c>
      <c r="Z57" t="str">
        <f>VLOOKUP(ventas_starbucks_2025[[#This Row],[promoción_aplicada5]],promocion_cambiar[#All],2,0)</f>
        <v>Ninguna</v>
      </c>
      <c r="AA57" t="s">
        <v>17</v>
      </c>
      <c r="AB57" t="s">
        <v>18</v>
      </c>
      <c r="AC57" t="s">
        <v>10</v>
      </c>
      <c r="AD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7">
        <v>7</v>
      </c>
      <c r="AF57">
        <v>4</v>
      </c>
      <c r="AG57">
        <v>32</v>
      </c>
      <c r="AH57">
        <v>30</v>
      </c>
    </row>
    <row r="58" spans="1:34" x14ac:dyDescent="0.25">
      <c r="A58" s="3" t="s">
        <v>119</v>
      </c>
      <c r="B58" s="1">
        <v>45717</v>
      </c>
      <c r="C58" s="23">
        <f t="shared" si="0"/>
        <v>1</v>
      </c>
      <c r="D58" s="23">
        <f t="shared" si="1"/>
        <v>6</v>
      </c>
      <c r="E58" s="23" t="str">
        <f t="shared" si="2"/>
        <v>sábado</v>
      </c>
      <c r="F58" s="23">
        <f t="shared" si="3"/>
        <v>3</v>
      </c>
      <c r="G58" s="23" t="str">
        <f t="shared" si="4"/>
        <v>marzo</v>
      </c>
      <c r="H58" s="2">
        <v>0.8208333333333333</v>
      </c>
      <c r="I58" t="s">
        <v>1</v>
      </c>
      <c r="J58" t="str">
        <f>VLOOKUP(ventas_starbucks_2025[[#This Row],[sucursal]],cambio_sucursal[#All],2,0)</f>
        <v>Sucursal Nueva Córdoba</v>
      </c>
      <c r="K58" t="s">
        <v>13</v>
      </c>
      <c r="L58" t="s">
        <v>14</v>
      </c>
      <c r="M58" t="s">
        <v>4</v>
      </c>
      <c r="N58" t="str">
        <f>IFERROR(VLOOKUP(ventas_starbucks_2025[[#This Row],[tamaño_sucio]],cambio_tamaño[#All],2,0),"Tamaño único")</f>
        <v>Tamaño único</v>
      </c>
      <c r="O58">
        <v>5</v>
      </c>
      <c r="P58">
        <v>1848.28</v>
      </c>
      <c r="Q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">
        <v>9241.4</v>
      </c>
      <c r="S58" t="s">
        <v>5</v>
      </c>
      <c r="T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8" t="str">
        <f>VLOOKUP(ventas_starbucks_2025[[#This Row],[canal_compra]],cambio_canal_compra[#All],2,0)</f>
        <v>En tienda</v>
      </c>
      <c r="V58" t="s">
        <v>16</v>
      </c>
      <c r="W58" t="str">
        <f>VLOOKUP(ventas_starbucks_2025[[#This Row],[método_pago]],cambio_metodo_pago[#All],2,0)</f>
        <v>Tarjeta</v>
      </c>
      <c r="X58" t="s">
        <v>7</v>
      </c>
      <c r="Y58">
        <v>10</v>
      </c>
      <c r="Z58" t="str">
        <f>VLOOKUP(ventas_starbucks_2025[[#This Row],[promoción_aplicada5]],promocion_cambiar[#All],2,0)</f>
        <v>Ninguna</v>
      </c>
      <c r="AA58" t="s">
        <v>17</v>
      </c>
      <c r="AB58" t="s">
        <v>23</v>
      </c>
      <c r="AC58" t="s">
        <v>24</v>
      </c>
      <c r="AD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8">
        <v>6.6</v>
      </c>
      <c r="AF58">
        <v>4</v>
      </c>
      <c r="AG58">
        <v>28</v>
      </c>
      <c r="AH58">
        <v>23</v>
      </c>
    </row>
    <row r="59" spans="1:34" x14ac:dyDescent="0.25">
      <c r="A59" s="3" t="s">
        <v>120</v>
      </c>
      <c r="B59" s="1">
        <v>45748</v>
      </c>
      <c r="C59" s="23">
        <f t="shared" si="0"/>
        <v>1</v>
      </c>
      <c r="D59" s="23">
        <f t="shared" si="1"/>
        <v>2</v>
      </c>
      <c r="E59" s="1" t="str">
        <f t="shared" si="2"/>
        <v>martes</v>
      </c>
      <c r="F59" s="23">
        <f t="shared" si="3"/>
        <v>4</v>
      </c>
      <c r="G59" s="1" t="str">
        <f t="shared" si="4"/>
        <v>abril</v>
      </c>
      <c r="H59" s="2">
        <v>0.83750000000000002</v>
      </c>
      <c r="I59" t="s">
        <v>1</v>
      </c>
      <c r="J59" t="str">
        <f>VLOOKUP(ventas_starbucks_2025[[#This Row],[sucursal]],cambio_sucursal[#All],2,0)</f>
        <v>Sucursal Nueva Córdoba</v>
      </c>
      <c r="K59" t="s">
        <v>101</v>
      </c>
      <c r="L59" t="s">
        <v>3</v>
      </c>
      <c r="M59" t="s">
        <v>4</v>
      </c>
      <c r="N59" t="str">
        <f>IFERROR(VLOOKUP(ventas_starbucks_2025[[#This Row],[tamaño_sucio]],cambio_tamaño[#All],2,0),"Tamaño único")</f>
        <v>Tamaño único</v>
      </c>
      <c r="O59">
        <v>3</v>
      </c>
      <c r="P59">
        <v>3072.13</v>
      </c>
      <c r="Q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9">
        <v>9216.39</v>
      </c>
      <c r="S59" t="s">
        <v>15</v>
      </c>
      <c r="T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" t="str">
        <f>VLOOKUP(ventas_starbucks_2025[[#This Row],[canal_compra]],cambio_canal_compra[#All],2,0)</f>
        <v>Para llevar</v>
      </c>
      <c r="V59" t="s">
        <v>40</v>
      </c>
      <c r="W59" t="str">
        <f>VLOOKUP(ventas_starbucks_2025[[#This Row],[método_pago]],cambio_metodo_pago[#All],2,0)</f>
        <v>Efectivo</v>
      </c>
      <c r="X59" t="s">
        <v>7</v>
      </c>
      <c r="Y59">
        <v>0</v>
      </c>
      <c r="Z59" t="str">
        <f>VLOOKUP(ventas_starbucks_2025[[#This Row],[promoción_aplicada5]],promocion_cambiar[#All],2,0)</f>
        <v>Hora Feliz</v>
      </c>
      <c r="AA59" t="s">
        <v>36</v>
      </c>
      <c r="AB59" t="s">
        <v>52</v>
      </c>
      <c r="AC59" t="s">
        <v>24</v>
      </c>
      <c r="AD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9">
        <v>12.3</v>
      </c>
      <c r="AF59">
        <v>5</v>
      </c>
      <c r="AG59">
        <v>15</v>
      </c>
      <c r="AH59">
        <v>12</v>
      </c>
    </row>
    <row r="60" spans="1:34" x14ac:dyDescent="0.25">
      <c r="A60" s="3" t="s">
        <v>121</v>
      </c>
      <c r="B60" s="1">
        <v>45762</v>
      </c>
      <c r="C60" s="23">
        <f t="shared" si="0"/>
        <v>15</v>
      </c>
      <c r="D60" s="23">
        <f t="shared" si="1"/>
        <v>2</v>
      </c>
      <c r="E60" s="1" t="str">
        <f t="shared" si="2"/>
        <v>martes</v>
      </c>
      <c r="F60" s="23">
        <f t="shared" si="3"/>
        <v>4</v>
      </c>
      <c r="G60" s="1" t="str">
        <f t="shared" si="4"/>
        <v>abril</v>
      </c>
      <c r="H60" s="2">
        <v>0.33888888888888891</v>
      </c>
      <c r="I60" t="s">
        <v>12</v>
      </c>
      <c r="J60" t="str">
        <f>VLOOKUP(ventas_starbucks_2025[[#This Row],[sucursal]],cambio_sucursal[#All],2,0)</f>
        <v>Sucursal Córdoba Shopping</v>
      </c>
      <c r="K60" t="s">
        <v>87</v>
      </c>
      <c r="L60" t="s">
        <v>65</v>
      </c>
      <c r="M60" t="s">
        <v>4</v>
      </c>
      <c r="N60" t="str">
        <f>IFERROR(VLOOKUP(ventas_starbucks_2025[[#This Row],[tamaño_sucio]],cambio_tamaño[#All],2,0),"Tamaño único")</f>
        <v>Tamaño único</v>
      </c>
      <c r="O60">
        <v>5</v>
      </c>
      <c r="P60">
        <v>1558.37</v>
      </c>
      <c r="Q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">
        <v>7791.85</v>
      </c>
      <c r="S60" t="s">
        <v>15</v>
      </c>
      <c r="T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0" t="str">
        <f>VLOOKUP(ventas_starbucks_2025[[#This Row],[canal_compra]],cambio_canal_compra[#All],2,0)</f>
        <v>Para llevar</v>
      </c>
      <c r="V60" t="s">
        <v>16</v>
      </c>
      <c r="W60" t="str">
        <f>VLOOKUP(ventas_starbucks_2025[[#This Row],[método_pago]],cambio_metodo_pago[#All],2,0)</f>
        <v>Tarjeta</v>
      </c>
      <c r="X60" t="s">
        <v>7</v>
      </c>
      <c r="Y60">
        <v>0</v>
      </c>
      <c r="Z60" t="str">
        <f>VLOOKUP(ventas_starbucks_2025[[#This Row],[promoción_aplicada5]],promocion_cambiar[#All],2,0)</f>
        <v>2x1</v>
      </c>
      <c r="AA60" t="s">
        <v>51</v>
      </c>
      <c r="AB60" t="s">
        <v>32</v>
      </c>
      <c r="AC60" t="s">
        <v>10</v>
      </c>
      <c r="AD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0">
        <v>7.1</v>
      </c>
      <c r="AF60">
        <v>3</v>
      </c>
      <c r="AG60">
        <v>45</v>
      </c>
      <c r="AH60">
        <v>40</v>
      </c>
    </row>
    <row r="61" spans="1:34" x14ac:dyDescent="0.25">
      <c r="A61" s="3" t="s">
        <v>122</v>
      </c>
      <c r="B61" s="1">
        <v>45757</v>
      </c>
      <c r="C61" s="23">
        <f t="shared" si="0"/>
        <v>10</v>
      </c>
      <c r="D61" s="23">
        <f t="shared" si="1"/>
        <v>4</v>
      </c>
      <c r="E61" s="1" t="str">
        <f t="shared" si="2"/>
        <v>jueves</v>
      </c>
      <c r="F61" s="23">
        <f t="shared" si="3"/>
        <v>4</v>
      </c>
      <c r="G61" s="1" t="str">
        <f t="shared" si="4"/>
        <v>abril</v>
      </c>
      <c r="H61" s="2">
        <v>0.5444444444444444</v>
      </c>
      <c r="I61" t="s">
        <v>12</v>
      </c>
      <c r="J61" t="str">
        <f>VLOOKUP(ventas_starbucks_2025[[#This Row],[sucursal]],cambio_sucursal[#All],2,0)</f>
        <v>Sucursal Córdoba Shopping</v>
      </c>
      <c r="K61" t="s">
        <v>113</v>
      </c>
      <c r="L61" t="s">
        <v>44</v>
      </c>
      <c r="M61" t="s">
        <v>45</v>
      </c>
      <c r="N61" t="str">
        <f>IFERROR(VLOOKUP(ventas_starbucks_2025[[#This Row],[tamaño_sucio]],cambio_tamaño[#All],2,0),"Tamaño único")</f>
        <v>Grande</v>
      </c>
      <c r="O61">
        <v>5</v>
      </c>
      <c r="P61">
        <v>1246.1099999999999</v>
      </c>
      <c r="Q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">
        <v>6230.55</v>
      </c>
      <c r="S61" t="s">
        <v>5</v>
      </c>
      <c r="T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" t="str">
        <f>VLOOKUP(ventas_starbucks_2025[[#This Row],[canal_compra]],cambio_canal_compra[#All],2,0)</f>
        <v>En tienda</v>
      </c>
      <c r="V61" t="s">
        <v>6</v>
      </c>
      <c r="W61" t="str">
        <f>VLOOKUP(ventas_starbucks_2025[[#This Row],[método_pago]],cambio_metodo_pago[#All],2,0)</f>
        <v>Aplicación móbil</v>
      </c>
      <c r="X61" t="s">
        <v>7</v>
      </c>
      <c r="Y61">
        <v>15</v>
      </c>
      <c r="Z61" t="str">
        <f>VLOOKUP(ventas_starbucks_2025[[#This Row],[promoción_aplicada5]],promocion_cambiar[#All],2,0)</f>
        <v>2x1</v>
      </c>
      <c r="AA61" t="s">
        <v>51</v>
      </c>
      <c r="AB61" t="s">
        <v>23</v>
      </c>
      <c r="AC61" t="s">
        <v>10</v>
      </c>
      <c r="AD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1">
        <v>8.6</v>
      </c>
      <c r="AF61">
        <v>1</v>
      </c>
      <c r="AG61">
        <v>12</v>
      </c>
      <c r="AH61">
        <v>7</v>
      </c>
    </row>
    <row r="62" spans="1:34" x14ac:dyDescent="0.25">
      <c r="A62" s="3" t="s">
        <v>123</v>
      </c>
      <c r="B62" s="1">
        <v>45752</v>
      </c>
      <c r="C62" s="23">
        <f t="shared" si="0"/>
        <v>5</v>
      </c>
      <c r="D62" s="23">
        <f t="shared" si="1"/>
        <v>6</v>
      </c>
      <c r="E62" s="1" t="str">
        <f t="shared" si="2"/>
        <v>sábado</v>
      </c>
      <c r="F62" s="23">
        <f t="shared" si="3"/>
        <v>4</v>
      </c>
      <c r="G62" s="1" t="str">
        <f t="shared" si="4"/>
        <v>abril</v>
      </c>
      <c r="H62" s="2">
        <v>0.69652777777777775</v>
      </c>
      <c r="I62" t="s">
        <v>57</v>
      </c>
      <c r="J62" t="str">
        <f>VLOOKUP(ventas_starbucks_2025[[#This Row],[sucursal]],cambio_sucursal[#All],2,0)</f>
        <v>Sucursal Avda Colón</v>
      </c>
      <c r="K62" t="s">
        <v>89</v>
      </c>
      <c r="L62" t="s">
        <v>90</v>
      </c>
      <c r="M62" t="s">
        <v>4</v>
      </c>
      <c r="N62" t="str">
        <f>IFERROR(VLOOKUP(ventas_starbucks_2025[[#This Row],[tamaño_sucio]],cambio_tamaño[#All],2,0),"Tamaño único")</f>
        <v>Tamaño único</v>
      </c>
      <c r="O62">
        <v>1</v>
      </c>
      <c r="P62">
        <v>1430.92</v>
      </c>
      <c r="Q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">
        <v>1430.92</v>
      </c>
      <c r="S62" t="s">
        <v>31</v>
      </c>
      <c r="T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" t="str">
        <f>VLOOKUP(ventas_starbucks_2025[[#This Row],[canal_compra]],cambio_canal_compra[#All],2,0)</f>
        <v>Entrega domicilio</v>
      </c>
      <c r="V62" t="s">
        <v>6</v>
      </c>
      <c r="W62" t="str">
        <f>VLOOKUP(ventas_starbucks_2025[[#This Row],[método_pago]],cambio_metodo_pago[#All],2,0)</f>
        <v>Aplicación móbil</v>
      </c>
      <c r="X62" t="s">
        <v>7</v>
      </c>
      <c r="Y62">
        <v>15</v>
      </c>
      <c r="Z62" t="str">
        <f>VLOOKUP(ventas_starbucks_2025[[#This Row],[promoción_aplicada5]],promocion_cambiar[#All],2,0)</f>
        <v>Hora Feliz</v>
      </c>
      <c r="AA62" t="s">
        <v>36</v>
      </c>
      <c r="AB62" t="s">
        <v>9</v>
      </c>
      <c r="AC62" t="s">
        <v>10</v>
      </c>
      <c r="AD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2">
        <v>9.9</v>
      </c>
      <c r="AF62">
        <v>4</v>
      </c>
      <c r="AG62">
        <v>38</v>
      </c>
      <c r="AH62">
        <v>37</v>
      </c>
    </row>
    <row r="63" spans="1:34" x14ac:dyDescent="0.25">
      <c r="A63" s="3" t="s">
        <v>124</v>
      </c>
      <c r="B63" s="1">
        <v>45685</v>
      </c>
      <c r="C63" s="23">
        <f t="shared" si="0"/>
        <v>28</v>
      </c>
      <c r="D63" s="23">
        <f t="shared" si="1"/>
        <v>2</v>
      </c>
      <c r="E63" s="23" t="str">
        <f t="shared" si="2"/>
        <v>martes</v>
      </c>
      <c r="F63" s="23">
        <f t="shared" si="3"/>
        <v>1</v>
      </c>
      <c r="G63" s="23" t="str">
        <f t="shared" si="4"/>
        <v>enero</v>
      </c>
      <c r="H63" s="2">
        <v>0.4513888888888889</v>
      </c>
      <c r="I63" t="s">
        <v>12</v>
      </c>
      <c r="J63" t="str">
        <f>VLOOKUP(ventas_starbucks_2025[[#This Row],[sucursal]],cambio_sucursal[#All],2,0)</f>
        <v>Sucursal Córdoba Shopping</v>
      </c>
      <c r="K63" t="s">
        <v>34</v>
      </c>
      <c r="L63" t="s">
        <v>35</v>
      </c>
      <c r="M63" t="s">
        <v>4</v>
      </c>
      <c r="N63" t="str">
        <f>IFERROR(VLOOKUP(ventas_starbucks_2025[[#This Row],[tamaño_sucio]],cambio_tamaño[#All],2,0),"Tamaño único")</f>
        <v>Tamaño único</v>
      </c>
      <c r="O63">
        <v>1</v>
      </c>
      <c r="P63">
        <v>1238.02</v>
      </c>
      <c r="Q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">
        <v>1238.02</v>
      </c>
      <c r="S63" t="s">
        <v>15</v>
      </c>
      <c r="T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" t="str">
        <f>VLOOKUP(ventas_starbucks_2025[[#This Row],[canal_compra]],cambio_canal_compra[#All],2,0)</f>
        <v>Para llevar</v>
      </c>
      <c r="V63" t="s">
        <v>6</v>
      </c>
      <c r="W63" t="str">
        <f>VLOOKUP(ventas_starbucks_2025[[#This Row],[método_pago]],cambio_metodo_pago[#All],2,0)</f>
        <v>Aplicación móbil</v>
      </c>
      <c r="X63" t="s">
        <v>22</v>
      </c>
      <c r="Y63">
        <v>0</v>
      </c>
      <c r="Z63" t="str">
        <f>VLOOKUP(ventas_starbucks_2025[[#This Row],[promoción_aplicada5]],promocion_cambiar[#All],2,0)</f>
        <v>Ninguna</v>
      </c>
      <c r="AA63" t="s">
        <v>17</v>
      </c>
      <c r="AB63" t="s">
        <v>52</v>
      </c>
      <c r="AC63" t="s">
        <v>10</v>
      </c>
      <c r="AD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3">
        <v>2.2999999999999998</v>
      </c>
      <c r="AF63">
        <v>5</v>
      </c>
      <c r="AG63">
        <v>36</v>
      </c>
      <c r="AH63">
        <v>35</v>
      </c>
    </row>
    <row r="64" spans="1:34" x14ac:dyDescent="0.25">
      <c r="A64" s="3" t="s">
        <v>125</v>
      </c>
      <c r="B64" s="1">
        <v>45730</v>
      </c>
      <c r="C64" s="23">
        <f t="shared" si="0"/>
        <v>14</v>
      </c>
      <c r="D64" s="23">
        <f t="shared" si="1"/>
        <v>5</v>
      </c>
      <c r="E64" s="23" t="str">
        <f t="shared" si="2"/>
        <v>viernes</v>
      </c>
      <c r="F64" s="23">
        <f t="shared" si="3"/>
        <v>3</v>
      </c>
      <c r="G64" s="23" t="str">
        <f t="shared" si="4"/>
        <v>marzo</v>
      </c>
      <c r="H64" s="2">
        <v>0.83611111111111114</v>
      </c>
      <c r="I64" t="s">
        <v>12</v>
      </c>
      <c r="J64" t="str">
        <f>VLOOKUP(ventas_starbucks_2025[[#This Row],[sucursal]],cambio_sucursal[#All],2,0)</f>
        <v>Sucursal Córdoba Shopping</v>
      </c>
      <c r="K64" t="s">
        <v>82</v>
      </c>
      <c r="L64" t="s">
        <v>28</v>
      </c>
      <c r="M64" t="s">
        <v>4</v>
      </c>
      <c r="N64" t="str">
        <f>IFERROR(VLOOKUP(ventas_starbucks_2025[[#This Row],[tamaño_sucio]],cambio_tamaño[#All],2,0),"Tamaño único")</f>
        <v>Tamaño único</v>
      </c>
      <c r="O64">
        <v>3</v>
      </c>
      <c r="P64">
        <v>2933.07</v>
      </c>
      <c r="Q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4">
        <v>8799.2099999999991</v>
      </c>
      <c r="S64" t="s">
        <v>31</v>
      </c>
      <c r="T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4" t="str">
        <f>VLOOKUP(ventas_starbucks_2025[[#This Row],[canal_compra]],cambio_canal_compra[#All],2,0)</f>
        <v>Entrega domicilio</v>
      </c>
      <c r="V64" t="s">
        <v>6</v>
      </c>
      <c r="W64" t="str">
        <f>VLOOKUP(ventas_starbucks_2025[[#This Row],[método_pago]],cambio_metodo_pago[#All],2,0)</f>
        <v>Aplicación móbil</v>
      </c>
      <c r="X64" t="s">
        <v>7</v>
      </c>
      <c r="Y64">
        <v>10</v>
      </c>
      <c r="Z64" t="str">
        <f>VLOOKUP(ventas_starbucks_2025[[#This Row],[promoción_aplicada5]],promocion_cambiar[#All],2,0)</f>
        <v>Combo</v>
      </c>
      <c r="AA64" t="s">
        <v>8</v>
      </c>
      <c r="AB64" t="s">
        <v>52</v>
      </c>
      <c r="AC64" t="s">
        <v>24</v>
      </c>
      <c r="AD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4">
        <v>9</v>
      </c>
      <c r="AF64">
        <v>1</v>
      </c>
      <c r="AG64">
        <v>18</v>
      </c>
      <c r="AH64">
        <v>15</v>
      </c>
    </row>
    <row r="65" spans="1:34" x14ac:dyDescent="0.25">
      <c r="A65" s="3" t="s">
        <v>126</v>
      </c>
      <c r="B65" s="1">
        <v>45702</v>
      </c>
      <c r="C65" s="23">
        <f t="shared" si="0"/>
        <v>14</v>
      </c>
      <c r="D65" s="23">
        <f t="shared" si="1"/>
        <v>5</v>
      </c>
      <c r="E65" s="23" t="str">
        <f t="shared" si="2"/>
        <v>viernes</v>
      </c>
      <c r="F65" s="23">
        <f t="shared" si="3"/>
        <v>2</v>
      </c>
      <c r="G65" s="23" t="str">
        <f t="shared" si="4"/>
        <v>febrero</v>
      </c>
      <c r="H65" s="2">
        <v>0.80972222222222223</v>
      </c>
      <c r="I65" t="s">
        <v>26</v>
      </c>
      <c r="J65" t="str">
        <f>VLOOKUP(ventas_starbucks_2025[[#This Row],[sucursal]],cambio_sucursal[#All],2,0)</f>
        <v>Sucursal San Lorenzo 47</v>
      </c>
      <c r="K65" t="s">
        <v>127</v>
      </c>
      <c r="L65" t="s">
        <v>44</v>
      </c>
      <c r="M65" t="s">
        <v>45</v>
      </c>
      <c r="N65" t="str">
        <f>IFERROR(VLOOKUP(ventas_starbucks_2025[[#This Row],[tamaño_sucio]],cambio_tamaño[#All],2,0),"Tamaño único")</f>
        <v>Grande</v>
      </c>
      <c r="O65">
        <v>1</v>
      </c>
      <c r="P65">
        <v>1745.08</v>
      </c>
      <c r="Q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">
        <v>1745.08</v>
      </c>
      <c r="S65" t="s">
        <v>15</v>
      </c>
      <c r="T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5" t="str">
        <f>VLOOKUP(ventas_starbucks_2025[[#This Row],[canal_compra]],cambio_canal_compra[#All],2,0)</f>
        <v>Para llevar</v>
      </c>
      <c r="V65" t="s">
        <v>40</v>
      </c>
      <c r="W65" t="str">
        <f>VLOOKUP(ventas_starbucks_2025[[#This Row],[método_pago]],cambio_metodo_pago[#All],2,0)</f>
        <v>Efectivo</v>
      </c>
      <c r="X65" t="s">
        <v>7</v>
      </c>
      <c r="Y65">
        <v>10</v>
      </c>
      <c r="Z65" t="str">
        <f>VLOOKUP(ventas_starbucks_2025[[#This Row],[promoción_aplicada5]],promocion_cambiar[#All],2,0)</f>
        <v>Combo</v>
      </c>
      <c r="AA65" t="s">
        <v>8</v>
      </c>
      <c r="AB65" t="s">
        <v>52</v>
      </c>
      <c r="AC65" t="s">
        <v>24</v>
      </c>
      <c r="AD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5">
        <v>14.1</v>
      </c>
      <c r="AF65">
        <v>3</v>
      </c>
      <c r="AG65">
        <v>25</v>
      </c>
      <c r="AH65">
        <v>24</v>
      </c>
    </row>
    <row r="66" spans="1:34" x14ac:dyDescent="0.25">
      <c r="A66" s="3" t="s">
        <v>128</v>
      </c>
      <c r="B66" s="1">
        <v>45728</v>
      </c>
      <c r="C66" s="23">
        <f t="shared" ref="C66:C129" si="5">DAY(B66)</f>
        <v>12</v>
      </c>
      <c r="D66" s="23">
        <f t="shared" ref="D66:D129" si="6">WEEKDAY(B66,2)</f>
        <v>3</v>
      </c>
      <c r="E66" s="23" t="str">
        <f t="shared" ref="E66:E129" si="7">TEXT(B66,"dddd")</f>
        <v>miércoles</v>
      </c>
      <c r="F66" s="23">
        <f t="shared" ref="F66:F129" si="8">MONTH(B66)</f>
        <v>3</v>
      </c>
      <c r="G66" s="23" t="str">
        <f t="shared" ref="G66:G129" si="9">TEXT(B66,"mmmm")</f>
        <v>marzo</v>
      </c>
      <c r="H66" s="2">
        <v>0.38055555555555554</v>
      </c>
      <c r="I66" t="s">
        <v>26</v>
      </c>
      <c r="J66" t="str">
        <f>VLOOKUP(ventas_starbucks_2025[[#This Row],[sucursal]],cambio_sucursal[#All],2,0)</f>
        <v>Sucursal San Lorenzo 47</v>
      </c>
      <c r="K66" t="s">
        <v>13</v>
      </c>
      <c r="L66" t="s">
        <v>14</v>
      </c>
      <c r="M66" t="s">
        <v>4</v>
      </c>
      <c r="N66" t="str">
        <f>IFERROR(VLOOKUP(ventas_starbucks_2025[[#This Row],[tamaño_sucio]],cambio_tamaño[#All],2,0),"Tamaño único")</f>
        <v>Tamaño único</v>
      </c>
      <c r="O66">
        <v>2</v>
      </c>
      <c r="P66">
        <v>1757.28</v>
      </c>
      <c r="Q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">
        <v>3514.56</v>
      </c>
      <c r="S66" t="s">
        <v>5</v>
      </c>
      <c r="T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" t="str">
        <f>VLOOKUP(ventas_starbucks_2025[[#This Row],[canal_compra]],cambio_canal_compra[#All],2,0)</f>
        <v>En tienda</v>
      </c>
      <c r="V66" t="s">
        <v>6</v>
      </c>
      <c r="W66" t="str">
        <f>VLOOKUP(ventas_starbucks_2025[[#This Row],[método_pago]],cambio_metodo_pago[#All],2,0)</f>
        <v>Aplicación móbil</v>
      </c>
      <c r="X66" t="s">
        <v>7</v>
      </c>
      <c r="Y66">
        <v>0</v>
      </c>
      <c r="Z66" t="str">
        <f>VLOOKUP(ventas_starbucks_2025[[#This Row],[promoción_aplicada5]],promocion_cambiar[#All],2,0)</f>
        <v>Ninguna</v>
      </c>
      <c r="AA66" t="s">
        <v>17</v>
      </c>
      <c r="AB66" t="s">
        <v>32</v>
      </c>
      <c r="AC66" t="s">
        <v>41</v>
      </c>
      <c r="AD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6">
        <v>3.2</v>
      </c>
      <c r="AF66">
        <v>1</v>
      </c>
      <c r="AG66">
        <v>49</v>
      </c>
      <c r="AH66">
        <v>47</v>
      </c>
    </row>
    <row r="67" spans="1:34" x14ac:dyDescent="0.25">
      <c r="A67" s="3" t="s">
        <v>129</v>
      </c>
      <c r="B67" s="1">
        <v>45692</v>
      </c>
      <c r="C67" s="23">
        <f t="shared" si="5"/>
        <v>4</v>
      </c>
      <c r="D67" s="23">
        <f t="shared" si="6"/>
        <v>2</v>
      </c>
      <c r="E67" s="23" t="str">
        <f t="shared" si="7"/>
        <v>martes</v>
      </c>
      <c r="F67" s="23">
        <f t="shared" si="8"/>
        <v>2</v>
      </c>
      <c r="G67" s="23" t="str">
        <f t="shared" si="9"/>
        <v>febrero</v>
      </c>
      <c r="H67" s="2">
        <v>0.74722222222222223</v>
      </c>
      <c r="I67" t="s">
        <v>26</v>
      </c>
      <c r="J67" t="str">
        <f>VLOOKUP(ventas_starbucks_2025[[#This Row],[sucursal]],cambio_sucursal[#All],2,0)</f>
        <v>Sucursal San Lorenzo 47</v>
      </c>
      <c r="K67" t="s">
        <v>130</v>
      </c>
      <c r="L67" t="s">
        <v>65</v>
      </c>
      <c r="M67" t="s">
        <v>4</v>
      </c>
      <c r="N67" t="str">
        <f>IFERROR(VLOOKUP(ventas_starbucks_2025[[#This Row],[tamaño_sucio]],cambio_tamaño[#All],2,0),"Tamaño único")</f>
        <v>Tamaño único</v>
      </c>
      <c r="O67">
        <v>1</v>
      </c>
      <c r="P67">
        <v>1949.54</v>
      </c>
      <c r="Q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">
        <v>1949.54</v>
      </c>
      <c r="S67" t="s">
        <v>5</v>
      </c>
      <c r="T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" t="str">
        <f>VLOOKUP(ventas_starbucks_2025[[#This Row],[canal_compra]],cambio_canal_compra[#All],2,0)</f>
        <v>En tienda</v>
      </c>
      <c r="V67" t="s">
        <v>6</v>
      </c>
      <c r="W67" t="str">
        <f>VLOOKUP(ventas_starbucks_2025[[#This Row],[método_pago]],cambio_metodo_pago[#All],2,0)</f>
        <v>Aplicación móbil</v>
      </c>
      <c r="X67" t="s">
        <v>7</v>
      </c>
      <c r="Y67">
        <v>10</v>
      </c>
      <c r="Z67" t="str">
        <f>VLOOKUP(ventas_starbucks_2025[[#This Row],[promoción_aplicada5]],promocion_cambiar[#All],2,0)</f>
        <v>2x1</v>
      </c>
      <c r="AA67" t="s">
        <v>51</v>
      </c>
      <c r="AB67" t="s">
        <v>52</v>
      </c>
      <c r="AC67" t="s">
        <v>10</v>
      </c>
      <c r="AD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">
        <v>9.6999999999999993</v>
      </c>
      <c r="AF67">
        <v>1</v>
      </c>
      <c r="AG67">
        <v>42</v>
      </c>
      <c r="AH67">
        <v>41</v>
      </c>
    </row>
    <row r="68" spans="1:34" x14ac:dyDescent="0.25">
      <c r="A68" s="3" t="s">
        <v>131</v>
      </c>
      <c r="B68" s="1">
        <v>45675</v>
      </c>
      <c r="C68" s="23">
        <f t="shared" si="5"/>
        <v>18</v>
      </c>
      <c r="D68" s="23">
        <f t="shared" si="6"/>
        <v>6</v>
      </c>
      <c r="E68" s="23" t="str">
        <f t="shared" si="7"/>
        <v>sábado</v>
      </c>
      <c r="F68" s="23">
        <f t="shared" si="8"/>
        <v>1</v>
      </c>
      <c r="G68" s="23" t="str">
        <f t="shared" si="9"/>
        <v>enero</v>
      </c>
      <c r="H68" s="2">
        <v>0.60624999999999996</v>
      </c>
      <c r="I68" t="s">
        <v>26</v>
      </c>
      <c r="J68" t="str">
        <f>VLOOKUP(ventas_starbucks_2025[[#This Row],[sucursal]],cambio_sucursal[#All],2,0)</f>
        <v>Sucursal San Lorenzo 47</v>
      </c>
      <c r="K68" t="s">
        <v>132</v>
      </c>
      <c r="L68" t="s">
        <v>35</v>
      </c>
      <c r="M68" t="s">
        <v>4</v>
      </c>
      <c r="N68" t="str">
        <f>IFERROR(VLOOKUP(ventas_starbucks_2025[[#This Row],[tamaño_sucio]],cambio_tamaño[#All],2,0),"Tamaño único")</f>
        <v>Tamaño único</v>
      </c>
      <c r="O68">
        <v>5</v>
      </c>
      <c r="P68">
        <v>1114.07</v>
      </c>
      <c r="Q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">
        <v>5570.35</v>
      </c>
      <c r="S68" t="s">
        <v>5</v>
      </c>
      <c r="T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8" t="str">
        <f>VLOOKUP(ventas_starbucks_2025[[#This Row],[canal_compra]],cambio_canal_compra[#All],2,0)</f>
        <v>En tienda</v>
      </c>
      <c r="V68" t="s">
        <v>6</v>
      </c>
      <c r="W68" t="str">
        <f>VLOOKUP(ventas_starbucks_2025[[#This Row],[método_pago]],cambio_metodo_pago[#All],2,0)</f>
        <v>Aplicación móbil</v>
      </c>
      <c r="X68" t="s">
        <v>7</v>
      </c>
      <c r="Y68">
        <v>0</v>
      </c>
      <c r="Z68" t="str">
        <f>VLOOKUP(ventas_starbucks_2025[[#This Row],[promoción_aplicada5]],promocion_cambiar[#All],2,0)</f>
        <v>Combo</v>
      </c>
      <c r="AA68" t="s">
        <v>8</v>
      </c>
      <c r="AB68" t="s">
        <v>52</v>
      </c>
      <c r="AC68" t="s">
        <v>41</v>
      </c>
      <c r="AD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8">
        <v>2.1</v>
      </c>
      <c r="AF68">
        <v>1</v>
      </c>
      <c r="AG68">
        <v>41</v>
      </c>
      <c r="AH68">
        <v>36</v>
      </c>
    </row>
    <row r="69" spans="1:34" x14ac:dyDescent="0.25">
      <c r="A69" s="3" t="s">
        <v>133</v>
      </c>
      <c r="B69" s="1">
        <v>45718</v>
      </c>
      <c r="C69" s="23">
        <f t="shared" si="5"/>
        <v>2</v>
      </c>
      <c r="D69" s="23">
        <f t="shared" si="6"/>
        <v>7</v>
      </c>
      <c r="E69" s="23" t="str">
        <f t="shared" si="7"/>
        <v>domingo</v>
      </c>
      <c r="F69" s="23">
        <f t="shared" si="8"/>
        <v>3</v>
      </c>
      <c r="G69" s="23" t="str">
        <f t="shared" si="9"/>
        <v>marzo</v>
      </c>
      <c r="H69" s="2">
        <v>0.69722222222222219</v>
      </c>
      <c r="I69" t="s">
        <v>12</v>
      </c>
      <c r="J69" t="str">
        <f>VLOOKUP(ventas_starbucks_2025[[#This Row],[sucursal]],cambio_sucursal[#All],2,0)</f>
        <v>Sucursal Córdoba Shopping</v>
      </c>
      <c r="K69" t="s">
        <v>67</v>
      </c>
      <c r="L69" t="s">
        <v>35</v>
      </c>
      <c r="M69" t="s">
        <v>4</v>
      </c>
      <c r="N69" t="str">
        <f>IFERROR(VLOOKUP(ventas_starbucks_2025[[#This Row],[tamaño_sucio]],cambio_tamaño[#All],2,0),"Tamaño único")</f>
        <v>Tamaño único</v>
      </c>
      <c r="O69">
        <v>1</v>
      </c>
      <c r="P69">
        <v>1350.79</v>
      </c>
      <c r="Q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">
        <v>1350.79</v>
      </c>
      <c r="S69" t="s">
        <v>31</v>
      </c>
      <c r="T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" t="str">
        <f>VLOOKUP(ventas_starbucks_2025[[#This Row],[canal_compra]],cambio_canal_compra[#All],2,0)</f>
        <v>Entrega domicilio</v>
      </c>
      <c r="V69" t="s">
        <v>6</v>
      </c>
      <c r="W69" t="str">
        <f>VLOOKUP(ventas_starbucks_2025[[#This Row],[método_pago]],cambio_metodo_pago[#All],2,0)</f>
        <v>Aplicación móbil</v>
      </c>
      <c r="X69" t="s">
        <v>7</v>
      </c>
      <c r="Y69">
        <v>10</v>
      </c>
      <c r="Z69" t="str">
        <f>VLOOKUP(ventas_starbucks_2025[[#This Row],[promoción_aplicada5]],promocion_cambiar[#All],2,0)</f>
        <v>2x1</v>
      </c>
      <c r="AA69" t="s">
        <v>51</v>
      </c>
      <c r="AB69" t="s">
        <v>32</v>
      </c>
      <c r="AC69" t="s">
        <v>24</v>
      </c>
      <c r="AD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9">
        <v>5.8</v>
      </c>
      <c r="AF69">
        <v>1</v>
      </c>
      <c r="AG69">
        <v>34</v>
      </c>
      <c r="AH69">
        <v>33</v>
      </c>
    </row>
    <row r="70" spans="1:34" x14ac:dyDescent="0.25">
      <c r="A70" s="3" t="s">
        <v>134</v>
      </c>
      <c r="B70" s="1">
        <v>45754</v>
      </c>
      <c r="C70" s="23">
        <f t="shared" si="5"/>
        <v>7</v>
      </c>
      <c r="D70" s="23">
        <f t="shared" si="6"/>
        <v>1</v>
      </c>
      <c r="E70" s="23" t="str">
        <f t="shared" si="7"/>
        <v>lunes</v>
      </c>
      <c r="F70" s="23">
        <f t="shared" si="8"/>
        <v>4</v>
      </c>
      <c r="G70" s="23" t="str">
        <f t="shared" si="9"/>
        <v>abril</v>
      </c>
      <c r="H70" s="2">
        <v>0.58402777777777781</v>
      </c>
      <c r="I70" t="s">
        <v>57</v>
      </c>
      <c r="J70" t="str">
        <f>VLOOKUP(ventas_starbucks_2025[[#This Row],[sucursal]],cambio_sucursal[#All],2,0)</f>
        <v>Sucursal Avda Colón</v>
      </c>
      <c r="K70" t="s">
        <v>89</v>
      </c>
      <c r="L70" t="s">
        <v>90</v>
      </c>
      <c r="M70" t="s">
        <v>4</v>
      </c>
      <c r="N70" t="str">
        <f>IFERROR(VLOOKUP(ventas_starbucks_2025[[#This Row],[tamaño_sucio]],cambio_tamaño[#All],2,0),"Tamaño único")</f>
        <v>Tamaño único</v>
      </c>
      <c r="O70">
        <v>1</v>
      </c>
      <c r="P70">
        <v>1353.88</v>
      </c>
      <c r="Q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">
        <v>1353.88</v>
      </c>
      <c r="S70" t="s">
        <v>31</v>
      </c>
      <c r="T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" t="str">
        <f>VLOOKUP(ventas_starbucks_2025[[#This Row],[canal_compra]],cambio_canal_compra[#All],2,0)</f>
        <v>Entrega domicilio</v>
      </c>
      <c r="V70" t="s">
        <v>16</v>
      </c>
      <c r="W70" t="str">
        <f>VLOOKUP(ventas_starbucks_2025[[#This Row],[método_pago]],cambio_metodo_pago[#All],2,0)</f>
        <v>Tarjeta</v>
      </c>
      <c r="X70" t="s">
        <v>7</v>
      </c>
      <c r="Y70">
        <v>0</v>
      </c>
      <c r="Z70" t="str">
        <f>VLOOKUP(ventas_starbucks_2025[[#This Row],[promoción_aplicada5]],promocion_cambiar[#All],2,0)</f>
        <v>2x1</v>
      </c>
      <c r="AA70" t="s">
        <v>51</v>
      </c>
      <c r="AB70" t="s">
        <v>18</v>
      </c>
      <c r="AC70" t="s">
        <v>24</v>
      </c>
      <c r="AD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0">
        <v>12.8</v>
      </c>
      <c r="AF70">
        <v>5</v>
      </c>
      <c r="AG70">
        <v>38</v>
      </c>
      <c r="AH70">
        <v>37</v>
      </c>
    </row>
    <row r="71" spans="1:34" x14ac:dyDescent="0.25">
      <c r="A71" s="3" t="s">
        <v>135</v>
      </c>
      <c r="B71" s="1">
        <v>45709</v>
      </c>
      <c r="C71" s="23">
        <f t="shared" si="5"/>
        <v>21</v>
      </c>
      <c r="D71" s="23">
        <f t="shared" si="6"/>
        <v>5</v>
      </c>
      <c r="E71" s="23" t="str">
        <f t="shared" si="7"/>
        <v>viernes</v>
      </c>
      <c r="F71" s="23">
        <f t="shared" si="8"/>
        <v>2</v>
      </c>
      <c r="G71" s="23" t="str">
        <f t="shared" si="9"/>
        <v>febrero</v>
      </c>
      <c r="H71" s="2">
        <v>0.72499999999999998</v>
      </c>
      <c r="I71" t="s">
        <v>12</v>
      </c>
      <c r="J71" t="str">
        <f>VLOOKUP(ventas_starbucks_2025[[#This Row],[sucursal]],cambio_sucursal[#All],2,0)</f>
        <v>Sucursal Córdoba Shopping</v>
      </c>
      <c r="K71" t="s">
        <v>132</v>
      </c>
      <c r="L71" t="s">
        <v>35</v>
      </c>
      <c r="M71" t="s">
        <v>4</v>
      </c>
      <c r="N71" t="str">
        <f>IFERROR(VLOOKUP(ventas_starbucks_2025[[#This Row],[tamaño_sucio]],cambio_tamaño[#All],2,0),"Tamaño único")</f>
        <v>Tamaño único</v>
      </c>
      <c r="O71">
        <v>1</v>
      </c>
      <c r="P71">
        <v>1205.79</v>
      </c>
      <c r="Q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">
        <v>1205.79</v>
      </c>
      <c r="S71" t="s">
        <v>5</v>
      </c>
      <c r="T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" t="str">
        <f>VLOOKUP(ventas_starbucks_2025[[#This Row],[canal_compra]],cambio_canal_compra[#All],2,0)</f>
        <v>En tienda</v>
      </c>
      <c r="V71" t="s">
        <v>16</v>
      </c>
      <c r="W71" t="str">
        <f>VLOOKUP(ventas_starbucks_2025[[#This Row],[método_pago]],cambio_metodo_pago[#All],2,0)</f>
        <v>Tarjeta</v>
      </c>
      <c r="X71" t="s">
        <v>22</v>
      </c>
      <c r="Y71">
        <v>0</v>
      </c>
      <c r="Z71" t="str">
        <f>VLOOKUP(ventas_starbucks_2025[[#This Row],[promoción_aplicada5]],promocion_cambiar[#All],2,0)</f>
        <v>Ninguna</v>
      </c>
      <c r="AA71" t="s">
        <v>17</v>
      </c>
      <c r="AB71" t="s">
        <v>18</v>
      </c>
      <c r="AC71" t="s">
        <v>41</v>
      </c>
      <c r="AD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1">
        <v>6.5</v>
      </c>
      <c r="AF71">
        <v>5</v>
      </c>
      <c r="AG71">
        <v>19</v>
      </c>
      <c r="AH71">
        <v>18</v>
      </c>
    </row>
    <row r="72" spans="1:34" x14ac:dyDescent="0.25">
      <c r="A72" s="3" t="s">
        <v>136</v>
      </c>
      <c r="B72" s="1">
        <v>45663</v>
      </c>
      <c r="C72" s="23">
        <f t="shared" si="5"/>
        <v>6</v>
      </c>
      <c r="D72" s="23">
        <f t="shared" si="6"/>
        <v>1</v>
      </c>
      <c r="E72" s="23" t="str">
        <f t="shared" si="7"/>
        <v>lunes</v>
      </c>
      <c r="F72" s="23">
        <f t="shared" si="8"/>
        <v>1</v>
      </c>
      <c r="G72" s="23" t="str">
        <f t="shared" si="9"/>
        <v>enero</v>
      </c>
      <c r="H72" s="2">
        <v>0.55277777777777781</v>
      </c>
      <c r="I72" t="s">
        <v>1</v>
      </c>
      <c r="J72" t="str">
        <f>VLOOKUP(ventas_starbucks_2025[[#This Row],[sucursal]],cambio_sucursal[#All],2,0)</f>
        <v>Sucursal Nueva Córdoba</v>
      </c>
      <c r="K72" t="s">
        <v>137</v>
      </c>
      <c r="L72" t="s">
        <v>44</v>
      </c>
      <c r="M72" t="s">
        <v>45</v>
      </c>
      <c r="N72" t="str">
        <f>IFERROR(VLOOKUP(ventas_starbucks_2025[[#This Row],[tamaño_sucio]],cambio_tamaño[#All],2,0),"Tamaño único")</f>
        <v>Grande</v>
      </c>
      <c r="O72">
        <v>2</v>
      </c>
      <c r="P72">
        <v>1251.6099999999999</v>
      </c>
      <c r="Q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">
        <v>2503.2199999999998</v>
      </c>
      <c r="S72" t="s">
        <v>5</v>
      </c>
      <c r="T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" t="str">
        <f>VLOOKUP(ventas_starbucks_2025[[#This Row],[canal_compra]],cambio_canal_compra[#All],2,0)</f>
        <v>En tienda</v>
      </c>
      <c r="V72" t="s">
        <v>6</v>
      </c>
      <c r="W72" t="str">
        <f>VLOOKUP(ventas_starbucks_2025[[#This Row],[método_pago]],cambio_metodo_pago[#All],2,0)</f>
        <v>Aplicación móbil</v>
      </c>
      <c r="X72" t="s">
        <v>22</v>
      </c>
      <c r="Y72">
        <v>0</v>
      </c>
      <c r="Z72" t="str">
        <f>VLOOKUP(ventas_starbucks_2025[[#This Row],[promoción_aplicada5]],promocion_cambiar[#All],2,0)</f>
        <v>2x1</v>
      </c>
      <c r="AA72" t="s">
        <v>51</v>
      </c>
      <c r="AB72" t="s">
        <v>18</v>
      </c>
      <c r="AC72" t="s">
        <v>10</v>
      </c>
      <c r="AD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2">
        <v>10.5</v>
      </c>
      <c r="AF72">
        <v>5</v>
      </c>
      <c r="AG72">
        <v>10</v>
      </c>
      <c r="AH72">
        <v>8</v>
      </c>
    </row>
    <row r="73" spans="1:34" x14ac:dyDescent="0.25">
      <c r="A73" s="3" t="s">
        <v>138</v>
      </c>
      <c r="B73" s="1">
        <v>45758</v>
      </c>
      <c r="C73" s="23">
        <f t="shared" si="5"/>
        <v>11</v>
      </c>
      <c r="D73" s="23">
        <f t="shared" si="6"/>
        <v>5</v>
      </c>
      <c r="E73" s="23" t="str">
        <f t="shared" si="7"/>
        <v>viernes</v>
      </c>
      <c r="F73" s="23">
        <f t="shared" si="8"/>
        <v>4</v>
      </c>
      <c r="G73" s="23" t="str">
        <f t="shared" si="9"/>
        <v>abril</v>
      </c>
      <c r="H73" s="2">
        <v>0.32222222222222224</v>
      </c>
      <c r="I73" t="s">
        <v>57</v>
      </c>
      <c r="J73" t="str">
        <f>VLOOKUP(ventas_starbucks_2025[[#This Row],[sucursal]],cambio_sucursal[#All],2,0)</f>
        <v>Sucursal Avda Colón</v>
      </c>
      <c r="K73" t="s">
        <v>89</v>
      </c>
      <c r="L73" t="s">
        <v>90</v>
      </c>
      <c r="M73" t="s">
        <v>4</v>
      </c>
      <c r="N73" t="str">
        <f>IFERROR(VLOOKUP(ventas_starbucks_2025[[#This Row],[tamaño_sucio]],cambio_tamaño[#All],2,0),"Tamaño único")</f>
        <v>Tamaño único</v>
      </c>
      <c r="O73">
        <v>1</v>
      </c>
      <c r="P73">
        <v>1463.52</v>
      </c>
      <c r="Q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">
        <v>1463.52</v>
      </c>
      <c r="S73" t="s">
        <v>5</v>
      </c>
      <c r="T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" t="str">
        <f>VLOOKUP(ventas_starbucks_2025[[#This Row],[canal_compra]],cambio_canal_compra[#All],2,0)</f>
        <v>En tienda</v>
      </c>
      <c r="V73" t="s">
        <v>16</v>
      </c>
      <c r="W73" t="str">
        <f>VLOOKUP(ventas_starbucks_2025[[#This Row],[método_pago]],cambio_metodo_pago[#All],2,0)</f>
        <v>Tarjeta</v>
      </c>
      <c r="X73" t="s">
        <v>22</v>
      </c>
      <c r="Y73">
        <v>0</v>
      </c>
      <c r="Z73" t="str">
        <f>VLOOKUP(ventas_starbucks_2025[[#This Row],[promoción_aplicada5]],promocion_cambiar[#All],2,0)</f>
        <v>Combo</v>
      </c>
      <c r="AA73" t="s">
        <v>8</v>
      </c>
      <c r="AB73" t="s">
        <v>52</v>
      </c>
      <c r="AC73" t="s">
        <v>41</v>
      </c>
      <c r="AD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">
        <v>8.8000000000000007</v>
      </c>
      <c r="AF73">
        <v>4</v>
      </c>
      <c r="AG73">
        <v>12</v>
      </c>
      <c r="AH73">
        <v>11</v>
      </c>
    </row>
    <row r="74" spans="1:34" x14ac:dyDescent="0.25">
      <c r="A74" s="3" t="s">
        <v>139</v>
      </c>
      <c r="B74" s="1">
        <v>45676</v>
      </c>
      <c r="C74" s="23">
        <f t="shared" si="5"/>
        <v>19</v>
      </c>
      <c r="D74" s="23">
        <f t="shared" si="6"/>
        <v>7</v>
      </c>
      <c r="E74" s="23" t="str">
        <f t="shared" si="7"/>
        <v>domingo</v>
      </c>
      <c r="F74" s="23">
        <f t="shared" si="8"/>
        <v>1</v>
      </c>
      <c r="G74" s="23" t="str">
        <f t="shared" si="9"/>
        <v>enero</v>
      </c>
      <c r="H74" s="2">
        <v>0.35902777777777778</v>
      </c>
      <c r="I74" t="s">
        <v>26</v>
      </c>
      <c r="J74" t="str">
        <f>VLOOKUP(ventas_starbucks_2025[[#This Row],[sucursal]],cambio_sucursal[#All],2,0)</f>
        <v>Sucursal San Lorenzo 47</v>
      </c>
      <c r="K74" t="s">
        <v>58</v>
      </c>
      <c r="L74" t="s">
        <v>39</v>
      </c>
      <c r="M74" t="s">
        <v>4</v>
      </c>
      <c r="N74" t="str">
        <f>IFERROR(VLOOKUP(ventas_starbucks_2025[[#This Row],[tamaño_sucio]],cambio_tamaño[#All],2,0),"Tamaño único")</f>
        <v>Tamaño único</v>
      </c>
      <c r="O74">
        <v>4</v>
      </c>
      <c r="P74">
        <v>1252.27</v>
      </c>
      <c r="Q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">
        <v>5009.08</v>
      </c>
      <c r="S74" t="s">
        <v>15</v>
      </c>
      <c r="T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4" t="str">
        <f>VLOOKUP(ventas_starbucks_2025[[#This Row],[canal_compra]],cambio_canal_compra[#All],2,0)</f>
        <v>Para llevar</v>
      </c>
      <c r="V74" t="s">
        <v>40</v>
      </c>
      <c r="W74" t="str">
        <f>VLOOKUP(ventas_starbucks_2025[[#This Row],[método_pago]],cambio_metodo_pago[#All],2,0)</f>
        <v>Efectivo</v>
      </c>
      <c r="X74" t="s">
        <v>7</v>
      </c>
      <c r="Y74">
        <v>10</v>
      </c>
      <c r="Z74" t="str">
        <f>VLOOKUP(ventas_starbucks_2025[[#This Row],[promoción_aplicada5]],promocion_cambiar[#All],2,0)</f>
        <v>2x1</v>
      </c>
      <c r="AA74" t="s">
        <v>51</v>
      </c>
      <c r="AB74" t="s">
        <v>52</v>
      </c>
      <c r="AC74" t="s">
        <v>10</v>
      </c>
      <c r="AD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4">
        <v>13.6</v>
      </c>
      <c r="AF74">
        <v>2</v>
      </c>
      <c r="AG74">
        <v>28</v>
      </c>
      <c r="AH74">
        <v>24</v>
      </c>
    </row>
    <row r="75" spans="1:34" x14ac:dyDescent="0.25">
      <c r="A75" s="3" t="s">
        <v>140</v>
      </c>
      <c r="B75" s="1">
        <v>45666</v>
      </c>
      <c r="C75" s="23">
        <f t="shared" si="5"/>
        <v>9</v>
      </c>
      <c r="D75" s="23">
        <f t="shared" si="6"/>
        <v>4</v>
      </c>
      <c r="E75" s="1" t="str">
        <f t="shared" si="7"/>
        <v>jueves</v>
      </c>
      <c r="F75" s="23">
        <f t="shared" si="8"/>
        <v>1</v>
      </c>
      <c r="G75" s="1" t="str">
        <f t="shared" si="9"/>
        <v>enero</v>
      </c>
      <c r="H75" s="2">
        <v>0.42916666666666664</v>
      </c>
      <c r="I75" t="s">
        <v>1</v>
      </c>
      <c r="J75" t="str">
        <f>VLOOKUP(ventas_starbucks_2025[[#This Row],[sucursal]],cambio_sucursal[#All],2,0)</f>
        <v>Sucursal Nueva Córdoba</v>
      </c>
      <c r="K75" t="s">
        <v>60</v>
      </c>
      <c r="L75" t="s">
        <v>44</v>
      </c>
      <c r="M75" t="s">
        <v>62</v>
      </c>
      <c r="N75" t="str">
        <f>IFERROR(VLOOKUP(ventas_starbucks_2025[[#This Row],[tamaño_sucio]],cambio_tamaño[#All],2,0),"Tamaño único")</f>
        <v>Extra-Grande</v>
      </c>
      <c r="O75">
        <v>4</v>
      </c>
      <c r="P75">
        <v>1675.78</v>
      </c>
      <c r="Q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">
        <v>6703.12</v>
      </c>
      <c r="S75" t="s">
        <v>5</v>
      </c>
      <c r="T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5" t="str">
        <f>VLOOKUP(ventas_starbucks_2025[[#This Row],[canal_compra]],cambio_canal_compra[#All],2,0)</f>
        <v>En tienda</v>
      </c>
      <c r="V75" t="s">
        <v>6</v>
      </c>
      <c r="W75" t="str">
        <f>VLOOKUP(ventas_starbucks_2025[[#This Row],[método_pago]],cambio_metodo_pago[#All],2,0)</f>
        <v>Aplicación móbil</v>
      </c>
      <c r="X75" t="s">
        <v>7</v>
      </c>
      <c r="Y75">
        <v>10</v>
      </c>
      <c r="Z75" t="str">
        <f>VLOOKUP(ventas_starbucks_2025[[#This Row],[promoción_aplicada5]],promocion_cambiar[#All],2,0)</f>
        <v>2x1</v>
      </c>
      <c r="AA75" t="s">
        <v>51</v>
      </c>
      <c r="AB75" t="s">
        <v>9</v>
      </c>
      <c r="AC75" t="s">
        <v>10</v>
      </c>
      <c r="AD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5">
        <v>12.9</v>
      </c>
      <c r="AF75">
        <v>5</v>
      </c>
      <c r="AG75">
        <v>25</v>
      </c>
      <c r="AH75">
        <v>21</v>
      </c>
    </row>
    <row r="76" spans="1:34" x14ac:dyDescent="0.25">
      <c r="A76" s="3" t="s">
        <v>141</v>
      </c>
      <c r="B76" s="1">
        <v>45670</v>
      </c>
      <c r="C76" s="23">
        <f t="shared" si="5"/>
        <v>13</v>
      </c>
      <c r="D76" s="23">
        <f t="shared" si="6"/>
        <v>1</v>
      </c>
      <c r="E76" s="23" t="str">
        <f t="shared" si="7"/>
        <v>lunes</v>
      </c>
      <c r="F76" s="23">
        <f t="shared" si="8"/>
        <v>1</v>
      </c>
      <c r="G76" s="23" t="str">
        <f t="shared" si="9"/>
        <v>enero</v>
      </c>
      <c r="H76" s="2">
        <v>0.85902777777777772</v>
      </c>
      <c r="I76" t="s">
        <v>1</v>
      </c>
      <c r="J76" t="str">
        <f>VLOOKUP(ventas_starbucks_2025[[#This Row],[sucursal]],cambio_sucursal[#All],2,0)</f>
        <v>Sucursal Nueva Córdoba</v>
      </c>
      <c r="K76" t="s">
        <v>27</v>
      </c>
      <c r="L76" t="s">
        <v>28</v>
      </c>
      <c r="M76" t="s">
        <v>4</v>
      </c>
      <c r="N76" t="str">
        <f>IFERROR(VLOOKUP(ventas_starbucks_2025[[#This Row],[tamaño_sucio]],cambio_tamaño[#All],2,0),"Tamaño único")</f>
        <v>Tamaño único</v>
      </c>
      <c r="O76">
        <v>4</v>
      </c>
      <c r="P76">
        <v>2504.64</v>
      </c>
      <c r="Q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6">
        <v>10018.56</v>
      </c>
      <c r="S76" t="s">
        <v>31</v>
      </c>
      <c r="T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6" t="str">
        <f>VLOOKUP(ventas_starbucks_2025[[#This Row],[canal_compra]],cambio_canal_compra[#All],2,0)</f>
        <v>Entrega domicilio</v>
      </c>
      <c r="V76" t="s">
        <v>16</v>
      </c>
      <c r="W76" t="str">
        <f>VLOOKUP(ventas_starbucks_2025[[#This Row],[método_pago]],cambio_metodo_pago[#All],2,0)</f>
        <v>Tarjeta</v>
      </c>
      <c r="X76" t="s">
        <v>7</v>
      </c>
      <c r="Y76">
        <v>0</v>
      </c>
      <c r="Z76" t="str">
        <f>VLOOKUP(ventas_starbucks_2025[[#This Row],[promoción_aplicada5]],promocion_cambiar[#All],2,0)</f>
        <v>Hora Feliz</v>
      </c>
      <c r="AA76" t="s">
        <v>36</v>
      </c>
      <c r="AB76" t="s">
        <v>23</v>
      </c>
      <c r="AC76" t="s">
        <v>41</v>
      </c>
      <c r="AD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6">
        <v>2.8</v>
      </c>
      <c r="AF76">
        <v>2</v>
      </c>
      <c r="AG76">
        <v>37</v>
      </c>
      <c r="AH76">
        <v>33</v>
      </c>
    </row>
    <row r="77" spans="1:34" x14ac:dyDescent="0.25">
      <c r="A77" s="3" t="s">
        <v>142</v>
      </c>
      <c r="B77" s="1">
        <v>45682</v>
      </c>
      <c r="C77" s="23">
        <f t="shared" si="5"/>
        <v>25</v>
      </c>
      <c r="D77" s="23">
        <f t="shared" si="6"/>
        <v>6</v>
      </c>
      <c r="E77" s="23" t="str">
        <f t="shared" si="7"/>
        <v>sábado</v>
      </c>
      <c r="F77" s="23">
        <f t="shared" si="8"/>
        <v>1</v>
      </c>
      <c r="G77" s="23" t="str">
        <f t="shared" si="9"/>
        <v>enero</v>
      </c>
      <c r="H77" s="2">
        <v>0.39374999999999999</v>
      </c>
      <c r="I77" t="s">
        <v>26</v>
      </c>
      <c r="J77" t="str">
        <f>VLOOKUP(ventas_starbucks_2025[[#This Row],[sucursal]],cambio_sucursal[#All],2,0)</f>
        <v>Sucursal San Lorenzo 47</v>
      </c>
      <c r="K77" t="s">
        <v>38</v>
      </c>
      <c r="L77" t="s">
        <v>39</v>
      </c>
      <c r="M77" t="s">
        <v>4</v>
      </c>
      <c r="N77" t="str">
        <f>IFERROR(VLOOKUP(ventas_starbucks_2025[[#This Row],[tamaño_sucio]],cambio_tamaño[#All],2,0),"Tamaño único")</f>
        <v>Tamaño único</v>
      </c>
      <c r="O77">
        <v>5</v>
      </c>
      <c r="P77">
        <v>1051.71</v>
      </c>
      <c r="Q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">
        <v>5258.55</v>
      </c>
      <c r="S77" t="s">
        <v>31</v>
      </c>
      <c r="T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7" t="str">
        <f>VLOOKUP(ventas_starbucks_2025[[#This Row],[canal_compra]],cambio_canal_compra[#All],2,0)</f>
        <v>Entrega domicilio</v>
      </c>
      <c r="V77" t="s">
        <v>16</v>
      </c>
      <c r="W77" t="str">
        <f>VLOOKUP(ventas_starbucks_2025[[#This Row],[método_pago]],cambio_metodo_pago[#All],2,0)</f>
        <v>Tarjeta</v>
      </c>
      <c r="X77" t="s">
        <v>7</v>
      </c>
      <c r="Y77">
        <v>0</v>
      </c>
      <c r="Z77" t="str">
        <f>VLOOKUP(ventas_starbucks_2025[[#This Row],[promoción_aplicada5]],promocion_cambiar[#All],2,0)</f>
        <v>Combo</v>
      </c>
      <c r="AA77" t="s">
        <v>8</v>
      </c>
      <c r="AB77" t="s">
        <v>32</v>
      </c>
      <c r="AC77" t="s">
        <v>24</v>
      </c>
      <c r="AD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7">
        <v>4.4000000000000004</v>
      </c>
      <c r="AF77">
        <v>1</v>
      </c>
      <c r="AG77">
        <v>49</v>
      </c>
      <c r="AH77">
        <v>44</v>
      </c>
    </row>
    <row r="78" spans="1:34" x14ac:dyDescent="0.25">
      <c r="A78" s="3" t="s">
        <v>143</v>
      </c>
      <c r="B78" s="1">
        <v>45710</v>
      </c>
      <c r="C78" s="23">
        <f t="shared" si="5"/>
        <v>22</v>
      </c>
      <c r="D78" s="23">
        <f t="shared" si="6"/>
        <v>6</v>
      </c>
      <c r="E78" s="1" t="str">
        <f t="shared" si="7"/>
        <v>sábado</v>
      </c>
      <c r="F78" s="23">
        <f t="shared" si="8"/>
        <v>2</v>
      </c>
      <c r="G78" s="1" t="str">
        <f t="shared" si="9"/>
        <v>febrero</v>
      </c>
      <c r="H78" s="2">
        <v>0.62847222222222221</v>
      </c>
      <c r="I78" t="s">
        <v>26</v>
      </c>
      <c r="J78" t="str">
        <f>VLOOKUP(ventas_starbucks_2025[[#This Row],[sucursal]],cambio_sucursal[#All],2,0)</f>
        <v>Sucursal San Lorenzo 47</v>
      </c>
      <c r="K78" t="s">
        <v>20</v>
      </c>
      <c r="L78" t="s">
        <v>21</v>
      </c>
      <c r="M78" t="s">
        <v>4</v>
      </c>
      <c r="N78" t="str">
        <f>IFERROR(VLOOKUP(ventas_starbucks_2025[[#This Row],[tamaño_sucio]],cambio_tamaño[#All],2,0),"Tamaño único")</f>
        <v>Tamaño único</v>
      </c>
      <c r="O78">
        <v>2</v>
      </c>
      <c r="P78">
        <v>1273</v>
      </c>
      <c r="Q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">
        <v>2546</v>
      </c>
      <c r="S78" t="s">
        <v>15</v>
      </c>
      <c r="T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" t="str">
        <f>VLOOKUP(ventas_starbucks_2025[[#This Row],[canal_compra]],cambio_canal_compra[#All],2,0)</f>
        <v>Para llevar</v>
      </c>
      <c r="V78" t="s">
        <v>16</v>
      </c>
      <c r="W78" t="str">
        <f>VLOOKUP(ventas_starbucks_2025[[#This Row],[método_pago]],cambio_metodo_pago[#All],2,0)</f>
        <v>Tarjeta</v>
      </c>
      <c r="X78" t="s">
        <v>22</v>
      </c>
      <c r="Y78">
        <v>0</v>
      </c>
      <c r="Z78" t="str">
        <f>VLOOKUP(ventas_starbucks_2025[[#This Row],[promoción_aplicada5]],promocion_cambiar[#All],2,0)</f>
        <v>Ninguna</v>
      </c>
      <c r="AA78" t="s">
        <v>17</v>
      </c>
      <c r="AB78" t="s">
        <v>18</v>
      </c>
      <c r="AC78" t="s">
        <v>24</v>
      </c>
      <c r="AD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8">
        <v>14.6</v>
      </c>
      <c r="AF78">
        <v>5</v>
      </c>
      <c r="AG78">
        <v>30</v>
      </c>
      <c r="AH78">
        <v>28</v>
      </c>
    </row>
    <row r="79" spans="1:34" x14ac:dyDescent="0.25">
      <c r="A79" s="3" t="s">
        <v>144</v>
      </c>
      <c r="B79" s="1">
        <v>45714</v>
      </c>
      <c r="C79" s="23">
        <f t="shared" si="5"/>
        <v>26</v>
      </c>
      <c r="D79" s="23">
        <f t="shared" si="6"/>
        <v>3</v>
      </c>
      <c r="E79" s="1" t="str">
        <f t="shared" si="7"/>
        <v>miércoles</v>
      </c>
      <c r="F79" s="23">
        <f t="shared" si="8"/>
        <v>2</v>
      </c>
      <c r="G79" s="1" t="str">
        <f t="shared" si="9"/>
        <v>febrero</v>
      </c>
      <c r="H79" s="2">
        <v>0.69097222222222221</v>
      </c>
      <c r="I79" t="s">
        <v>57</v>
      </c>
      <c r="J79" t="str">
        <f>VLOOKUP(ventas_starbucks_2025[[#This Row],[sucursal]],cambio_sucursal[#All],2,0)</f>
        <v>Sucursal Avda Colón</v>
      </c>
      <c r="K79" t="s">
        <v>48</v>
      </c>
      <c r="L79" t="s">
        <v>49</v>
      </c>
      <c r="M79" t="s">
        <v>55</v>
      </c>
      <c r="N79" t="str">
        <f>IFERROR(VLOOKUP(ventas_starbucks_2025[[#This Row],[tamaño_sucio]],cambio_tamaño[#All],2,0),"Tamaño único")</f>
        <v>Pequeño</v>
      </c>
      <c r="O79">
        <v>5</v>
      </c>
      <c r="P79">
        <v>1902.77</v>
      </c>
      <c r="Q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">
        <v>9513.85</v>
      </c>
      <c r="S79" t="s">
        <v>15</v>
      </c>
      <c r="T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9" t="str">
        <f>VLOOKUP(ventas_starbucks_2025[[#This Row],[canal_compra]],cambio_canal_compra[#All],2,0)</f>
        <v>Para llevar</v>
      </c>
      <c r="V79" t="s">
        <v>6</v>
      </c>
      <c r="W79" t="str">
        <f>VLOOKUP(ventas_starbucks_2025[[#This Row],[método_pago]],cambio_metodo_pago[#All],2,0)</f>
        <v>Aplicación móbil</v>
      </c>
      <c r="X79" t="s">
        <v>22</v>
      </c>
      <c r="Y79">
        <v>0</v>
      </c>
      <c r="Z79" t="str">
        <f>VLOOKUP(ventas_starbucks_2025[[#This Row],[promoción_aplicada5]],promocion_cambiar[#All],2,0)</f>
        <v>Ninguna</v>
      </c>
      <c r="AA79" t="s">
        <v>17</v>
      </c>
      <c r="AB79" t="s">
        <v>29</v>
      </c>
      <c r="AC79" t="s">
        <v>10</v>
      </c>
      <c r="AD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9">
        <v>13.8</v>
      </c>
      <c r="AF79">
        <v>1</v>
      </c>
      <c r="AG79">
        <v>33</v>
      </c>
      <c r="AH79">
        <v>28</v>
      </c>
    </row>
    <row r="80" spans="1:34" x14ac:dyDescent="0.25">
      <c r="A80" s="3" t="s">
        <v>145</v>
      </c>
      <c r="B80" s="1">
        <v>45765</v>
      </c>
      <c r="C80" s="23">
        <f t="shared" si="5"/>
        <v>18</v>
      </c>
      <c r="D80" s="23">
        <f t="shared" si="6"/>
        <v>5</v>
      </c>
      <c r="E80" s="23" t="str">
        <f t="shared" si="7"/>
        <v>viernes</v>
      </c>
      <c r="F80" s="23">
        <f t="shared" si="8"/>
        <v>4</v>
      </c>
      <c r="G80" s="23" t="str">
        <f t="shared" si="9"/>
        <v>abril</v>
      </c>
      <c r="H80" s="2">
        <v>0.68611111111111112</v>
      </c>
      <c r="I80" t="s">
        <v>26</v>
      </c>
      <c r="J80" t="str">
        <f>VLOOKUP(ventas_starbucks_2025[[#This Row],[sucursal]],cambio_sucursal[#All],2,0)</f>
        <v>Sucursal San Lorenzo 47</v>
      </c>
      <c r="K80" t="s">
        <v>48</v>
      </c>
      <c r="L80" t="s">
        <v>49</v>
      </c>
      <c r="M80" t="s">
        <v>55</v>
      </c>
      <c r="N80" t="str">
        <f>IFERROR(VLOOKUP(ventas_starbucks_2025[[#This Row],[tamaño_sucio]],cambio_tamaño[#All],2,0),"Tamaño único")</f>
        <v>Pequeño</v>
      </c>
      <c r="O80">
        <v>4</v>
      </c>
      <c r="P80">
        <v>1618.96</v>
      </c>
      <c r="Q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">
        <v>6475.84</v>
      </c>
      <c r="S80" t="s">
        <v>15</v>
      </c>
      <c r="T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" t="str">
        <f>VLOOKUP(ventas_starbucks_2025[[#This Row],[canal_compra]],cambio_canal_compra[#All],2,0)</f>
        <v>Para llevar</v>
      </c>
      <c r="V80" t="s">
        <v>40</v>
      </c>
      <c r="W80" t="str">
        <f>VLOOKUP(ventas_starbucks_2025[[#This Row],[método_pago]],cambio_metodo_pago[#All],2,0)</f>
        <v>Efectivo</v>
      </c>
      <c r="X80" t="s">
        <v>7</v>
      </c>
      <c r="Y80">
        <v>15</v>
      </c>
      <c r="Z80" t="str">
        <f>VLOOKUP(ventas_starbucks_2025[[#This Row],[promoción_aplicada5]],promocion_cambiar[#All],2,0)</f>
        <v>2x1</v>
      </c>
      <c r="AA80" t="s">
        <v>51</v>
      </c>
      <c r="AB80" t="s">
        <v>29</v>
      </c>
      <c r="AC80" t="s">
        <v>10</v>
      </c>
      <c r="AD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0">
        <v>5.3</v>
      </c>
      <c r="AF80">
        <v>5</v>
      </c>
      <c r="AG80">
        <v>19</v>
      </c>
      <c r="AH80">
        <v>15</v>
      </c>
    </row>
    <row r="81" spans="1:34" x14ac:dyDescent="0.25">
      <c r="A81" s="3" t="s">
        <v>146</v>
      </c>
      <c r="B81" s="1">
        <v>45691</v>
      </c>
      <c r="C81" s="23">
        <f t="shared" si="5"/>
        <v>3</v>
      </c>
      <c r="D81" s="23">
        <f t="shared" si="6"/>
        <v>1</v>
      </c>
      <c r="E81" s="1" t="str">
        <f t="shared" si="7"/>
        <v>lunes</v>
      </c>
      <c r="F81" s="23">
        <f t="shared" si="8"/>
        <v>2</v>
      </c>
      <c r="G81" s="1" t="str">
        <f t="shared" si="9"/>
        <v>febrero</v>
      </c>
      <c r="H81" s="2">
        <v>0.8208333333333333</v>
      </c>
      <c r="I81" t="s">
        <v>57</v>
      </c>
      <c r="J81" t="str">
        <f>VLOOKUP(ventas_starbucks_2025[[#This Row],[sucursal]],cambio_sucursal[#All],2,0)</f>
        <v>Sucursal Avda Colón</v>
      </c>
      <c r="K81" t="s">
        <v>13</v>
      </c>
      <c r="L81" t="s">
        <v>14</v>
      </c>
      <c r="M81" t="s">
        <v>4</v>
      </c>
      <c r="N81" t="str">
        <f>IFERROR(VLOOKUP(ventas_starbucks_2025[[#This Row],[tamaño_sucio]],cambio_tamaño[#All],2,0),"Tamaño único")</f>
        <v>Tamaño único</v>
      </c>
      <c r="O81">
        <v>4</v>
      </c>
      <c r="P81">
        <v>2180.29</v>
      </c>
      <c r="Q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1">
        <v>8721.16</v>
      </c>
      <c r="S81" t="s">
        <v>15</v>
      </c>
      <c r="T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" t="str">
        <f>VLOOKUP(ventas_starbucks_2025[[#This Row],[canal_compra]],cambio_canal_compra[#All],2,0)</f>
        <v>Para llevar</v>
      </c>
      <c r="V81" t="s">
        <v>16</v>
      </c>
      <c r="W81" t="str">
        <f>VLOOKUP(ventas_starbucks_2025[[#This Row],[método_pago]],cambio_metodo_pago[#All],2,0)</f>
        <v>Tarjeta</v>
      </c>
      <c r="X81" t="s">
        <v>22</v>
      </c>
      <c r="Y81">
        <v>0</v>
      </c>
      <c r="Z81" t="str">
        <f>VLOOKUP(ventas_starbucks_2025[[#This Row],[promoción_aplicada5]],promocion_cambiar[#All],2,0)</f>
        <v>2x1</v>
      </c>
      <c r="AA81" t="s">
        <v>51</v>
      </c>
      <c r="AB81" t="s">
        <v>9</v>
      </c>
      <c r="AC81" t="s">
        <v>24</v>
      </c>
      <c r="AD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1">
        <v>9.5</v>
      </c>
      <c r="AF81">
        <v>2</v>
      </c>
      <c r="AG81">
        <v>22</v>
      </c>
      <c r="AH81">
        <v>18</v>
      </c>
    </row>
    <row r="82" spans="1:34" x14ac:dyDescent="0.25">
      <c r="A82" s="3" t="s">
        <v>147</v>
      </c>
      <c r="B82" s="1">
        <v>45751</v>
      </c>
      <c r="C82" s="23">
        <f t="shared" si="5"/>
        <v>4</v>
      </c>
      <c r="D82" s="23">
        <f t="shared" si="6"/>
        <v>5</v>
      </c>
      <c r="E82" s="23" t="str">
        <f t="shared" si="7"/>
        <v>viernes</v>
      </c>
      <c r="F82" s="23">
        <f t="shared" si="8"/>
        <v>4</v>
      </c>
      <c r="G82" s="23" t="str">
        <f t="shared" si="9"/>
        <v>abril</v>
      </c>
      <c r="H82" s="2">
        <v>0.29375000000000001</v>
      </c>
      <c r="I82" t="s">
        <v>12</v>
      </c>
      <c r="J82" t="str">
        <f>VLOOKUP(ventas_starbucks_2025[[#This Row],[sucursal]],cambio_sucursal[#All],2,0)</f>
        <v>Sucursal Córdoba Shopping</v>
      </c>
      <c r="K82" t="s">
        <v>127</v>
      </c>
      <c r="L82" t="s">
        <v>44</v>
      </c>
      <c r="M82" t="s">
        <v>45</v>
      </c>
      <c r="N82" t="str">
        <f>IFERROR(VLOOKUP(ventas_starbucks_2025[[#This Row],[tamaño_sucio]],cambio_tamaño[#All],2,0),"Tamaño único")</f>
        <v>Grande</v>
      </c>
      <c r="O82">
        <v>4</v>
      </c>
      <c r="P82">
        <v>1334.63</v>
      </c>
      <c r="Q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">
        <v>5338.52</v>
      </c>
      <c r="S82" t="s">
        <v>31</v>
      </c>
      <c r="T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2" t="str">
        <f>VLOOKUP(ventas_starbucks_2025[[#This Row],[canal_compra]],cambio_canal_compra[#All],2,0)</f>
        <v>Entrega domicilio</v>
      </c>
      <c r="V82" t="s">
        <v>16</v>
      </c>
      <c r="W82" t="str">
        <f>VLOOKUP(ventas_starbucks_2025[[#This Row],[método_pago]],cambio_metodo_pago[#All],2,0)</f>
        <v>Tarjeta</v>
      </c>
      <c r="X82" t="s">
        <v>7</v>
      </c>
      <c r="Y82">
        <v>0</v>
      </c>
      <c r="Z82" t="str">
        <f>VLOOKUP(ventas_starbucks_2025[[#This Row],[promoción_aplicada5]],promocion_cambiar[#All],2,0)</f>
        <v>Hora Feliz</v>
      </c>
      <c r="AA82" t="s">
        <v>36</v>
      </c>
      <c r="AB82" t="s">
        <v>29</v>
      </c>
      <c r="AC82" t="s">
        <v>10</v>
      </c>
      <c r="AD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2">
        <v>10.8</v>
      </c>
      <c r="AF82">
        <v>3</v>
      </c>
      <c r="AG82">
        <v>38</v>
      </c>
      <c r="AH82">
        <v>34</v>
      </c>
    </row>
    <row r="83" spans="1:34" x14ac:dyDescent="0.25">
      <c r="A83" s="3" t="s">
        <v>148</v>
      </c>
      <c r="B83" s="1">
        <v>45705</v>
      </c>
      <c r="C83" s="23">
        <f t="shared" si="5"/>
        <v>17</v>
      </c>
      <c r="D83" s="23">
        <f t="shared" si="6"/>
        <v>1</v>
      </c>
      <c r="E83" s="1" t="str">
        <f t="shared" si="7"/>
        <v>lunes</v>
      </c>
      <c r="F83" s="23">
        <f t="shared" si="8"/>
        <v>2</v>
      </c>
      <c r="G83" s="1" t="str">
        <f t="shared" si="9"/>
        <v>febrero</v>
      </c>
      <c r="H83" s="2">
        <v>0.57013888888888886</v>
      </c>
      <c r="I83" t="s">
        <v>1</v>
      </c>
      <c r="J83" t="str">
        <f>VLOOKUP(ventas_starbucks_2025[[#This Row],[sucursal]],cambio_sucursal[#All],2,0)</f>
        <v>Sucursal Nueva Córdoba</v>
      </c>
      <c r="K83" t="s">
        <v>38</v>
      </c>
      <c r="L83" t="s">
        <v>39</v>
      </c>
      <c r="M83" t="s">
        <v>4</v>
      </c>
      <c r="N83" t="str">
        <f>IFERROR(VLOOKUP(ventas_starbucks_2025[[#This Row],[tamaño_sucio]],cambio_tamaño[#All],2,0),"Tamaño único")</f>
        <v>Tamaño único</v>
      </c>
      <c r="O83">
        <v>1</v>
      </c>
      <c r="P83">
        <v>1469.5</v>
      </c>
      <c r="Q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">
        <v>1469.5</v>
      </c>
      <c r="S83" t="s">
        <v>5</v>
      </c>
      <c r="T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3" t="str">
        <f>VLOOKUP(ventas_starbucks_2025[[#This Row],[canal_compra]],cambio_canal_compra[#All],2,0)</f>
        <v>En tienda</v>
      </c>
      <c r="V83" t="s">
        <v>40</v>
      </c>
      <c r="W83" t="str">
        <f>VLOOKUP(ventas_starbucks_2025[[#This Row],[método_pago]],cambio_metodo_pago[#All],2,0)</f>
        <v>Efectivo</v>
      </c>
      <c r="X83" t="s">
        <v>7</v>
      </c>
      <c r="Y83">
        <v>10</v>
      </c>
      <c r="Z83" t="str">
        <f>VLOOKUP(ventas_starbucks_2025[[#This Row],[promoción_aplicada5]],promocion_cambiar[#All],2,0)</f>
        <v>Ninguna</v>
      </c>
      <c r="AA83" t="s">
        <v>17</v>
      </c>
      <c r="AB83" t="s">
        <v>18</v>
      </c>
      <c r="AC83" t="s">
        <v>41</v>
      </c>
      <c r="AD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3">
        <v>10.3</v>
      </c>
      <c r="AF83">
        <v>5</v>
      </c>
      <c r="AG83">
        <v>18</v>
      </c>
      <c r="AH83">
        <v>17</v>
      </c>
    </row>
    <row r="84" spans="1:34" x14ac:dyDescent="0.25">
      <c r="A84" s="3" t="s">
        <v>149</v>
      </c>
      <c r="B84" s="1">
        <v>45751</v>
      </c>
      <c r="C84" s="23">
        <f t="shared" si="5"/>
        <v>4</v>
      </c>
      <c r="D84" s="23">
        <f t="shared" si="6"/>
        <v>5</v>
      </c>
      <c r="E84" s="23" t="str">
        <f t="shared" si="7"/>
        <v>viernes</v>
      </c>
      <c r="F84" s="23">
        <f t="shared" si="8"/>
        <v>4</v>
      </c>
      <c r="G84" s="23" t="str">
        <f t="shared" si="9"/>
        <v>abril</v>
      </c>
      <c r="H84" s="2">
        <v>0.50694444444444442</v>
      </c>
      <c r="I84" t="s">
        <v>1</v>
      </c>
      <c r="J84" t="str">
        <f>VLOOKUP(ventas_starbucks_2025[[#This Row],[sucursal]],cambio_sucursal[#All],2,0)</f>
        <v>Sucursal Nueva Córdoba</v>
      </c>
      <c r="K84" t="s">
        <v>89</v>
      </c>
      <c r="L84" t="s">
        <v>90</v>
      </c>
      <c r="M84" t="s">
        <v>4</v>
      </c>
      <c r="N84" t="str">
        <f>IFERROR(VLOOKUP(ventas_starbucks_2025[[#This Row],[tamaño_sucio]],cambio_tamaño[#All],2,0),"Tamaño único")</f>
        <v>Tamaño único</v>
      </c>
      <c r="O84">
        <v>5</v>
      </c>
      <c r="P84">
        <v>1408.36</v>
      </c>
      <c r="Q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">
        <v>7041.8</v>
      </c>
      <c r="S84" t="s">
        <v>5</v>
      </c>
      <c r="T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" t="str">
        <f>VLOOKUP(ventas_starbucks_2025[[#This Row],[canal_compra]],cambio_canal_compra[#All],2,0)</f>
        <v>En tienda</v>
      </c>
      <c r="V84" t="s">
        <v>40</v>
      </c>
      <c r="W84" t="str">
        <f>VLOOKUP(ventas_starbucks_2025[[#This Row],[método_pago]],cambio_metodo_pago[#All],2,0)</f>
        <v>Efectivo</v>
      </c>
      <c r="X84" t="s">
        <v>7</v>
      </c>
      <c r="Y84">
        <v>0</v>
      </c>
      <c r="Z84" t="str">
        <f>VLOOKUP(ventas_starbucks_2025[[#This Row],[promoción_aplicada5]],promocion_cambiar[#All],2,0)</f>
        <v>Ninguna</v>
      </c>
      <c r="AA84" t="s">
        <v>17</v>
      </c>
      <c r="AB84" t="s">
        <v>18</v>
      </c>
      <c r="AC84" t="s">
        <v>41</v>
      </c>
      <c r="AD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4">
        <v>6.8</v>
      </c>
      <c r="AF84">
        <v>2</v>
      </c>
      <c r="AG84">
        <v>21</v>
      </c>
      <c r="AH84">
        <v>16</v>
      </c>
    </row>
    <row r="85" spans="1:34" x14ac:dyDescent="0.25">
      <c r="A85" s="3" t="s">
        <v>150</v>
      </c>
      <c r="B85" s="1">
        <v>45658</v>
      </c>
      <c r="C85" s="23">
        <f t="shared" si="5"/>
        <v>1</v>
      </c>
      <c r="D85" s="23">
        <f t="shared" si="6"/>
        <v>3</v>
      </c>
      <c r="E85" s="23" t="str">
        <f t="shared" si="7"/>
        <v>miércoles</v>
      </c>
      <c r="F85" s="23">
        <f t="shared" si="8"/>
        <v>1</v>
      </c>
      <c r="G85" s="23" t="str">
        <f t="shared" si="9"/>
        <v>enero</v>
      </c>
      <c r="H85" s="2">
        <v>0.69652777777777775</v>
      </c>
      <c r="I85" t="s">
        <v>1</v>
      </c>
      <c r="J85" t="str">
        <f>VLOOKUP(ventas_starbucks_2025[[#This Row],[sucursal]],cambio_sucursal[#All],2,0)</f>
        <v>Sucursal Nueva Córdoba</v>
      </c>
      <c r="K85" t="s">
        <v>38</v>
      </c>
      <c r="L85" t="s">
        <v>39</v>
      </c>
      <c r="M85" t="s">
        <v>4</v>
      </c>
      <c r="N85" t="str">
        <f>IFERROR(VLOOKUP(ventas_starbucks_2025[[#This Row],[tamaño_sucio]],cambio_tamaño[#All],2,0),"Tamaño único")</f>
        <v>Tamaño único</v>
      </c>
      <c r="O85">
        <v>3</v>
      </c>
      <c r="P85">
        <v>1407.91</v>
      </c>
      <c r="Q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">
        <v>4223.7299999999996</v>
      </c>
      <c r="S85" t="s">
        <v>5</v>
      </c>
      <c r="T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" t="str">
        <f>VLOOKUP(ventas_starbucks_2025[[#This Row],[canal_compra]],cambio_canal_compra[#All],2,0)</f>
        <v>En tienda</v>
      </c>
      <c r="V85" t="s">
        <v>40</v>
      </c>
      <c r="W85" t="str">
        <f>VLOOKUP(ventas_starbucks_2025[[#This Row],[método_pago]],cambio_metodo_pago[#All],2,0)</f>
        <v>Efectivo</v>
      </c>
      <c r="X85" t="s">
        <v>7</v>
      </c>
      <c r="Y85">
        <v>10</v>
      </c>
      <c r="Z85" t="str">
        <f>VLOOKUP(ventas_starbucks_2025[[#This Row],[promoción_aplicada5]],promocion_cambiar[#All],2,0)</f>
        <v>2x1</v>
      </c>
      <c r="AA85" t="s">
        <v>51</v>
      </c>
      <c r="AB85" t="s">
        <v>18</v>
      </c>
      <c r="AC85" t="s">
        <v>10</v>
      </c>
      <c r="AD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5">
        <v>13.8</v>
      </c>
      <c r="AF85">
        <v>1</v>
      </c>
      <c r="AG85">
        <v>21</v>
      </c>
      <c r="AH85">
        <v>18</v>
      </c>
    </row>
    <row r="86" spans="1:34" x14ac:dyDescent="0.25">
      <c r="A86" s="3" t="s">
        <v>151</v>
      </c>
      <c r="B86" s="1">
        <v>45668</v>
      </c>
      <c r="C86" s="23">
        <f t="shared" si="5"/>
        <v>11</v>
      </c>
      <c r="D86" s="23">
        <f t="shared" si="6"/>
        <v>6</v>
      </c>
      <c r="E86" s="1" t="str">
        <f t="shared" si="7"/>
        <v>sábado</v>
      </c>
      <c r="F86" s="23">
        <f t="shared" si="8"/>
        <v>1</v>
      </c>
      <c r="G86" s="1" t="str">
        <f t="shared" si="9"/>
        <v>enero</v>
      </c>
      <c r="H86" s="2">
        <v>0.78263888888888888</v>
      </c>
      <c r="I86" t="s">
        <v>12</v>
      </c>
      <c r="J86" t="str">
        <f>VLOOKUP(ventas_starbucks_2025[[#This Row],[sucursal]],cambio_sucursal[#All],2,0)</f>
        <v>Sucursal Córdoba Shopping</v>
      </c>
      <c r="K86" t="s">
        <v>130</v>
      </c>
      <c r="L86" t="s">
        <v>65</v>
      </c>
      <c r="M86" t="s">
        <v>4</v>
      </c>
      <c r="N86" t="str">
        <f>IFERROR(VLOOKUP(ventas_starbucks_2025[[#This Row],[tamaño_sucio]],cambio_tamaño[#All],2,0),"Tamaño único")</f>
        <v>Tamaño único</v>
      </c>
      <c r="O86">
        <v>4</v>
      </c>
      <c r="P86">
        <v>1656.73</v>
      </c>
      <c r="Q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">
        <v>6626.92</v>
      </c>
      <c r="S86" t="s">
        <v>15</v>
      </c>
      <c r="T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6" t="str">
        <f>VLOOKUP(ventas_starbucks_2025[[#This Row],[canal_compra]],cambio_canal_compra[#All],2,0)</f>
        <v>Para llevar</v>
      </c>
      <c r="V86" t="s">
        <v>40</v>
      </c>
      <c r="W86" t="str">
        <f>VLOOKUP(ventas_starbucks_2025[[#This Row],[método_pago]],cambio_metodo_pago[#All],2,0)</f>
        <v>Efectivo</v>
      </c>
      <c r="X86" t="s">
        <v>7</v>
      </c>
      <c r="Y86">
        <v>15</v>
      </c>
      <c r="Z86" t="str">
        <f>VLOOKUP(ventas_starbucks_2025[[#This Row],[promoción_aplicada5]],promocion_cambiar[#All],2,0)</f>
        <v>Hora Feliz</v>
      </c>
      <c r="AA86" t="s">
        <v>36</v>
      </c>
      <c r="AB86" t="s">
        <v>52</v>
      </c>
      <c r="AC86" t="s">
        <v>41</v>
      </c>
      <c r="AD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6">
        <v>2.1</v>
      </c>
      <c r="AF86">
        <v>4</v>
      </c>
      <c r="AG86">
        <v>42</v>
      </c>
      <c r="AH86">
        <v>38</v>
      </c>
    </row>
    <row r="87" spans="1:34" x14ac:dyDescent="0.25">
      <c r="A87" s="3" t="s">
        <v>152</v>
      </c>
      <c r="B87" s="1">
        <v>45762</v>
      </c>
      <c r="C87" s="23">
        <f t="shared" si="5"/>
        <v>15</v>
      </c>
      <c r="D87" s="23">
        <f t="shared" si="6"/>
        <v>2</v>
      </c>
      <c r="E87" s="23" t="str">
        <f t="shared" si="7"/>
        <v>martes</v>
      </c>
      <c r="F87" s="23">
        <f t="shared" si="8"/>
        <v>4</v>
      </c>
      <c r="G87" s="23" t="str">
        <f t="shared" si="9"/>
        <v>abril</v>
      </c>
      <c r="H87" s="2">
        <v>0.87222222222222223</v>
      </c>
      <c r="I87" t="s">
        <v>57</v>
      </c>
      <c r="J87" t="str">
        <f>VLOOKUP(ventas_starbucks_2025[[#This Row],[sucursal]],cambio_sucursal[#All],2,0)</f>
        <v>Sucursal Avda Colón</v>
      </c>
      <c r="K87" t="s">
        <v>101</v>
      </c>
      <c r="L87" t="s">
        <v>3</v>
      </c>
      <c r="M87" t="s">
        <v>4</v>
      </c>
      <c r="N87" t="str">
        <f>IFERROR(VLOOKUP(ventas_starbucks_2025[[#This Row],[tamaño_sucio]],cambio_tamaño[#All],2,0),"Tamaño único")</f>
        <v>Tamaño único</v>
      </c>
      <c r="O87">
        <v>4</v>
      </c>
      <c r="P87">
        <v>2674.42</v>
      </c>
      <c r="Q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7">
        <v>10697.68</v>
      </c>
      <c r="S87" t="s">
        <v>31</v>
      </c>
      <c r="T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7" t="str">
        <f>VLOOKUP(ventas_starbucks_2025[[#This Row],[canal_compra]],cambio_canal_compra[#All],2,0)</f>
        <v>Entrega domicilio</v>
      </c>
      <c r="V87" t="s">
        <v>40</v>
      </c>
      <c r="W87" t="str">
        <f>VLOOKUP(ventas_starbucks_2025[[#This Row],[método_pago]],cambio_metodo_pago[#All],2,0)</f>
        <v>Efectivo</v>
      </c>
      <c r="X87" t="s">
        <v>22</v>
      </c>
      <c r="Y87">
        <v>0</v>
      </c>
      <c r="Z87" t="str">
        <f>VLOOKUP(ventas_starbucks_2025[[#This Row],[promoción_aplicada5]],promocion_cambiar[#All],2,0)</f>
        <v>Combo</v>
      </c>
      <c r="AA87" t="s">
        <v>8</v>
      </c>
      <c r="AB87" t="s">
        <v>23</v>
      </c>
      <c r="AC87" t="s">
        <v>24</v>
      </c>
      <c r="AD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7">
        <v>3</v>
      </c>
      <c r="AF87">
        <v>3</v>
      </c>
      <c r="AG87">
        <v>48</v>
      </c>
      <c r="AH87">
        <v>44</v>
      </c>
    </row>
    <row r="88" spans="1:34" x14ac:dyDescent="0.25">
      <c r="A88" s="3" t="s">
        <v>153</v>
      </c>
      <c r="B88" s="1">
        <v>45739</v>
      </c>
      <c r="C88" s="23">
        <f t="shared" si="5"/>
        <v>23</v>
      </c>
      <c r="D88" s="23">
        <f t="shared" si="6"/>
        <v>7</v>
      </c>
      <c r="E88" s="23" t="str">
        <f t="shared" si="7"/>
        <v>domingo</v>
      </c>
      <c r="F88" s="23">
        <f t="shared" si="8"/>
        <v>3</v>
      </c>
      <c r="G88" s="23" t="str">
        <f t="shared" si="9"/>
        <v>marzo</v>
      </c>
      <c r="H88" s="2">
        <v>0.43333333333333335</v>
      </c>
      <c r="I88" t="s">
        <v>57</v>
      </c>
      <c r="J88" t="str">
        <f>VLOOKUP(ventas_starbucks_2025[[#This Row],[sucursal]],cambio_sucursal[#All],2,0)</f>
        <v>Sucursal Avda Colón</v>
      </c>
      <c r="K88" t="s">
        <v>58</v>
      </c>
      <c r="L88" t="s">
        <v>39</v>
      </c>
      <c r="M88" t="s">
        <v>4</v>
      </c>
      <c r="N88" t="str">
        <f>IFERROR(VLOOKUP(ventas_starbucks_2025[[#This Row],[tamaño_sucio]],cambio_tamaño[#All],2,0),"Tamaño único")</f>
        <v>Tamaño único</v>
      </c>
      <c r="O88">
        <v>2</v>
      </c>
      <c r="P88">
        <v>1389.91</v>
      </c>
      <c r="Q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">
        <v>2779.82</v>
      </c>
      <c r="S88" t="s">
        <v>31</v>
      </c>
      <c r="T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" t="str">
        <f>VLOOKUP(ventas_starbucks_2025[[#This Row],[canal_compra]],cambio_canal_compra[#All],2,0)</f>
        <v>Entrega domicilio</v>
      </c>
      <c r="V88" t="s">
        <v>6</v>
      </c>
      <c r="W88" t="str">
        <f>VLOOKUP(ventas_starbucks_2025[[#This Row],[método_pago]],cambio_metodo_pago[#All],2,0)</f>
        <v>Aplicación móbil</v>
      </c>
      <c r="X88" t="s">
        <v>7</v>
      </c>
      <c r="Y88">
        <v>0</v>
      </c>
      <c r="Z88" t="str">
        <f>VLOOKUP(ventas_starbucks_2025[[#This Row],[promoción_aplicada5]],promocion_cambiar[#All],2,0)</f>
        <v>Combo</v>
      </c>
      <c r="AA88" t="s">
        <v>8</v>
      </c>
      <c r="AB88" t="s">
        <v>9</v>
      </c>
      <c r="AC88" t="s">
        <v>24</v>
      </c>
      <c r="AD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8">
        <v>14.7</v>
      </c>
      <c r="AF88">
        <v>2</v>
      </c>
      <c r="AG88">
        <v>34</v>
      </c>
      <c r="AH88">
        <v>32</v>
      </c>
    </row>
    <row r="89" spans="1:34" x14ac:dyDescent="0.25">
      <c r="A89" s="3" t="s">
        <v>154</v>
      </c>
      <c r="B89" s="1">
        <v>45716</v>
      </c>
      <c r="C89" s="23">
        <f t="shared" si="5"/>
        <v>28</v>
      </c>
      <c r="D89" s="23">
        <f t="shared" si="6"/>
        <v>5</v>
      </c>
      <c r="E89" s="1" t="str">
        <f t="shared" si="7"/>
        <v>viernes</v>
      </c>
      <c r="F89" s="23">
        <f t="shared" si="8"/>
        <v>2</v>
      </c>
      <c r="G89" s="1" t="str">
        <f t="shared" si="9"/>
        <v>febrero</v>
      </c>
      <c r="H89" s="2">
        <v>0.38611111111111113</v>
      </c>
      <c r="I89" t="s">
        <v>26</v>
      </c>
      <c r="J89" t="str">
        <f>VLOOKUP(ventas_starbucks_2025[[#This Row],[sucursal]],cambio_sucursal[#All],2,0)</f>
        <v>Sucursal San Lorenzo 47</v>
      </c>
      <c r="K89" t="s">
        <v>27</v>
      </c>
      <c r="L89" t="s">
        <v>28</v>
      </c>
      <c r="M89" t="s">
        <v>4</v>
      </c>
      <c r="N89" t="str">
        <f>IFERROR(VLOOKUP(ventas_starbucks_2025[[#This Row],[tamaño_sucio]],cambio_tamaño[#All],2,0),"Tamaño único")</f>
        <v>Tamaño único</v>
      </c>
      <c r="O89">
        <v>3</v>
      </c>
      <c r="P89">
        <v>2988.34</v>
      </c>
      <c r="Q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9">
        <v>8965.02</v>
      </c>
      <c r="S89" t="s">
        <v>31</v>
      </c>
      <c r="T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9" t="str">
        <f>VLOOKUP(ventas_starbucks_2025[[#This Row],[canal_compra]],cambio_canal_compra[#All],2,0)</f>
        <v>Entrega domicilio</v>
      </c>
      <c r="V89" t="s">
        <v>6</v>
      </c>
      <c r="W89" t="str">
        <f>VLOOKUP(ventas_starbucks_2025[[#This Row],[método_pago]],cambio_metodo_pago[#All],2,0)</f>
        <v>Aplicación móbil</v>
      </c>
      <c r="X89" t="s">
        <v>7</v>
      </c>
      <c r="Y89">
        <v>10</v>
      </c>
      <c r="Z89" t="str">
        <f>VLOOKUP(ventas_starbucks_2025[[#This Row],[promoción_aplicada5]],promocion_cambiar[#All],2,0)</f>
        <v>Ninguna</v>
      </c>
      <c r="AA89" t="s">
        <v>17</v>
      </c>
      <c r="AB89" t="s">
        <v>9</v>
      </c>
      <c r="AC89" t="s">
        <v>41</v>
      </c>
      <c r="AD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9">
        <v>2.4</v>
      </c>
      <c r="AF89">
        <v>1</v>
      </c>
      <c r="AG89">
        <v>20</v>
      </c>
      <c r="AH89">
        <v>17</v>
      </c>
    </row>
    <row r="90" spans="1:34" x14ac:dyDescent="0.25">
      <c r="A90" s="3" t="s">
        <v>155</v>
      </c>
      <c r="B90" s="1">
        <v>45702</v>
      </c>
      <c r="C90" s="23">
        <f t="shared" si="5"/>
        <v>14</v>
      </c>
      <c r="D90" s="23">
        <f t="shared" si="6"/>
        <v>5</v>
      </c>
      <c r="E90" s="23" t="str">
        <f t="shared" si="7"/>
        <v>viernes</v>
      </c>
      <c r="F90" s="23">
        <f t="shared" si="8"/>
        <v>2</v>
      </c>
      <c r="G90" s="23" t="str">
        <f t="shared" si="9"/>
        <v>febrero</v>
      </c>
      <c r="H90" s="2">
        <v>0.79374999999999996</v>
      </c>
      <c r="I90" t="s">
        <v>26</v>
      </c>
      <c r="J90" t="str">
        <f>VLOOKUP(ventas_starbucks_2025[[#This Row],[sucursal]],cambio_sucursal[#All],2,0)</f>
        <v>Sucursal San Lorenzo 47</v>
      </c>
      <c r="K90" t="s">
        <v>27</v>
      </c>
      <c r="L90" t="s">
        <v>28</v>
      </c>
      <c r="M90" t="s">
        <v>4</v>
      </c>
      <c r="N90" t="str">
        <f>IFERROR(VLOOKUP(ventas_starbucks_2025[[#This Row],[tamaño_sucio]],cambio_tamaño[#All],2,0),"Tamaño único")</f>
        <v>Tamaño único</v>
      </c>
      <c r="O90">
        <v>2</v>
      </c>
      <c r="P90">
        <v>2367.92</v>
      </c>
      <c r="Q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0">
        <v>4735.84</v>
      </c>
      <c r="S90" t="s">
        <v>5</v>
      </c>
      <c r="T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" t="str">
        <f>VLOOKUP(ventas_starbucks_2025[[#This Row],[canal_compra]],cambio_canal_compra[#All],2,0)</f>
        <v>En tienda</v>
      </c>
      <c r="V90" t="s">
        <v>40</v>
      </c>
      <c r="W90" t="str">
        <f>VLOOKUP(ventas_starbucks_2025[[#This Row],[método_pago]],cambio_metodo_pago[#All],2,0)</f>
        <v>Efectivo</v>
      </c>
      <c r="X90" t="s">
        <v>22</v>
      </c>
      <c r="Y90">
        <v>0</v>
      </c>
      <c r="Z90" t="str">
        <f>VLOOKUP(ventas_starbucks_2025[[#This Row],[promoción_aplicada5]],promocion_cambiar[#All],2,0)</f>
        <v>Hora Feliz</v>
      </c>
      <c r="AA90" t="s">
        <v>36</v>
      </c>
      <c r="AB90" t="s">
        <v>32</v>
      </c>
      <c r="AC90" t="s">
        <v>41</v>
      </c>
      <c r="AD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0">
        <v>3.7</v>
      </c>
      <c r="AF90">
        <v>5</v>
      </c>
      <c r="AG90">
        <v>15</v>
      </c>
      <c r="AH90">
        <v>13</v>
      </c>
    </row>
    <row r="91" spans="1:34" x14ac:dyDescent="0.25">
      <c r="A91" s="3" t="s">
        <v>156</v>
      </c>
      <c r="B91" s="1">
        <v>45696</v>
      </c>
      <c r="C91" s="23">
        <f t="shared" si="5"/>
        <v>8</v>
      </c>
      <c r="D91" s="23">
        <f t="shared" si="6"/>
        <v>6</v>
      </c>
      <c r="E91" s="23" t="str">
        <f t="shared" si="7"/>
        <v>sábado</v>
      </c>
      <c r="F91" s="23">
        <f t="shared" si="8"/>
        <v>2</v>
      </c>
      <c r="G91" s="23" t="str">
        <f t="shared" si="9"/>
        <v>febrero</v>
      </c>
      <c r="H91" s="2">
        <v>0.38333333333333336</v>
      </c>
      <c r="I91" t="s">
        <v>12</v>
      </c>
      <c r="J91" t="str">
        <f>VLOOKUP(ventas_starbucks_2025[[#This Row],[sucursal]],cambio_sucursal[#All],2,0)</f>
        <v>Sucursal Córdoba Shopping</v>
      </c>
      <c r="K91" t="s">
        <v>48</v>
      </c>
      <c r="L91" t="s">
        <v>49</v>
      </c>
      <c r="M91" t="s">
        <v>55</v>
      </c>
      <c r="N91" t="str">
        <f>IFERROR(VLOOKUP(ventas_starbucks_2025[[#This Row],[tamaño_sucio]],cambio_tamaño[#All],2,0),"Tamaño único")</f>
        <v>Pequeño</v>
      </c>
      <c r="O91">
        <v>5</v>
      </c>
      <c r="P91">
        <v>1723.88</v>
      </c>
      <c r="Q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">
        <v>8619.4</v>
      </c>
      <c r="S91" t="s">
        <v>15</v>
      </c>
      <c r="T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1" t="str">
        <f>VLOOKUP(ventas_starbucks_2025[[#This Row],[canal_compra]],cambio_canal_compra[#All],2,0)</f>
        <v>Para llevar</v>
      </c>
      <c r="V91" t="s">
        <v>40</v>
      </c>
      <c r="W91" t="str">
        <f>VLOOKUP(ventas_starbucks_2025[[#This Row],[método_pago]],cambio_metodo_pago[#All],2,0)</f>
        <v>Efectivo</v>
      </c>
      <c r="X91" t="s">
        <v>22</v>
      </c>
      <c r="Y91">
        <v>0</v>
      </c>
      <c r="Z91" t="str">
        <f>VLOOKUP(ventas_starbucks_2025[[#This Row],[promoción_aplicada5]],promocion_cambiar[#All],2,0)</f>
        <v>Hora Feliz</v>
      </c>
      <c r="AA91" t="s">
        <v>36</v>
      </c>
      <c r="AB91" t="s">
        <v>29</v>
      </c>
      <c r="AC91" t="s">
        <v>10</v>
      </c>
      <c r="AD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1">
        <v>7.1</v>
      </c>
      <c r="AF91">
        <v>4</v>
      </c>
      <c r="AG91">
        <v>25</v>
      </c>
      <c r="AH91">
        <v>20</v>
      </c>
    </row>
    <row r="92" spans="1:34" x14ac:dyDescent="0.25">
      <c r="A92" s="3" t="s">
        <v>157</v>
      </c>
      <c r="B92" s="1">
        <v>45746</v>
      </c>
      <c r="C92" s="23">
        <f t="shared" si="5"/>
        <v>30</v>
      </c>
      <c r="D92" s="23">
        <f t="shared" si="6"/>
        <v>7</v>
      </c>
      <c r="E92" s="23" t="str">
        <f t="shared" si="7"/>
        <v>domingo</v>
      </c>
      <c r="F92" s="23">
        <f t="shared" si="8"/>
        <v>3</v>
      </c>
      <c r="G92" s="23" t="str">
        <f t="shared" si="9"/>
        <v>marzo</v>
      </c>
      <c r="H92" s="2">
        <v>0.39097222222222222</v>
      </c>
      <c r="I92" t="s">
        <v>12</v>
      </c>
      <c r="J92" t="str">
        <f>VLOOKUP(ventas_starbucks_2025[[#This Row],[sucursal]],cambio_sucursal[#All],2,0)</f>
        <v>Sucursal Córdoba Shopping</v>
      </c>
      <c r="K92" t="s">
        <v>20</v>
      </c>
      <c r="L92" t="s">
        <v>21</v>
      </c>
      <c r="M92" t="s">
        <v>4</v>
      </c>
      <c r="N92" t="str">
        <f>IFERROR(VLOOKUP(ventas_starbucks_2025[[#This Row],[tamaño_sucio]],cambio_tamaño[#All],2,0),"Tamaño único")</f>
        <v>Tamaño único</v>
      </c>
      <c r="O92">
        <v>1</v>
      </c>
      <c r="P92">
        <v>994.81</v>
      </c>
      <c r="Q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2">
        <v>994.81</v>
      </c>
      <c r="S92" t="s">
        <v>15</v>
      </c>
      <c r="T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" t="str">
        <f>VLOOKUP(ventas_starbucks_2025[[#This Row],[canal_compra]],cambio_canal_compra[#All],2,0)</f>
        <v>Para llevar</v>
      </c>
      <c r="V92" t="s">
        <v>16</v>
      </c>
      <c r="W92" t="str">
        <f>VLOOKUP(ventas_starbucks_2025[[#This Row],[método_pago]],cambio_metodo_pago[#All],2,0)</f>
        <v>Tarjeta</v>
      </c>
      <c r="X92" t="s">
        <v>7</v>
      </c>
      <c r="Y92">
        <v>0</v>
      </c>
      <c r="Z92" t="str">
        <f>VLOOKUP(ventas_starbucks_2025[[#This Row],[promoción_aplicada5]],promocion_cambiar[#All],2,0)</f>
        <v>Hora Feliz</v>
      </c>
      <c r="AA92" t="s">
        <v>36</v>
      </c>
      <c r="AB92" t="s">
        <v>9</v>
      </c>
      <c r="AC92" t="s">
        <v>10</v>
      </c>
      <c r="AD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2">
        <v>9.6999999999999993</v>
      </c>
      <c r="AF92">
        <v>3</v>
      </c>
      <c r="AG92">
        <v>12</v>
      </c>
      <c r="AH92">
        <v>11</v>
      </c>
    </row>
    <row r="93" spans="1:34" x14ac:dyDescent="0.25">
      <c r="A93" s="3" t="s">
        <v>158</v>
      </c>
      <c r="B93" s="1">
        <v>45698</v>
      </c>
      <c r="C93" s="23">
        <f t="shared" si="5"/>
        <v>10</v>
      </c>
      <c r="D93" s="23">
        <f t="shared" si="6"/>
        <v>1</v>
      </c>
      <c r="E93" s="23" t="str">
        <f t="shared" si="7"/>
        <v>lunes</v>
      </c>
      <c r="F93" s="23">
        <f t="shared" si="8"/>
        <v>2</v>
      </c>
      <c r="G93" s="23" t="str">
        <f t="shared" si="9"/>
        <v>febrero</v>
      </c>
      <c r="H93" s="2">
        <v>0.32847222222222222</v>
      </c>
      <c r="I93" t="s">
        <v>12</v>
      </c>
      <c r="J93" t="str">
        <f>VLOOKUP(ventas_starbucks_2025[[#This Row],[sucursal]],cambio_sucursal[#All],2,0)</f>
        <v>Sucursal Córdoba Shopping</v>
      </c>
      <c r="K93" t="s">
        <v>89</v>
      </c>
      <c r="L93" t="s">
        <v>90</v>
      </c>
      <c r="M93" t="s">
        <v>4</v>
      </c>
      <c r="N93" t="str">
        <f>IFERROR(VLOOKUP(ventas_starbucks_2025[[#This Row],[tamaño_sucio]],cambio_tamaño[#All],2,0),"Tamaño único")</f>
        <v>Tamaño único</v>
      </c>
      <c r="O93">
        <v>5</v>
      </c>
      <c r="P93">
        <v>1334.26</v>
      </c>
      <c r="Q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">
        <v>6671.3</v>
      </c>
      <c r="S93" t="s">
        <v>31</v>
      </c>
      <c r="T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" t="str">
        <f>VLOOKUP(ventas_starbucks_2025[[#This Row],[canal_compra]],cambio_canal_compra[#All],2,0)</f>
        <v>Entrega domicilio</v>
      </c>
      <c r="V93" t="s">
        <v>16</v>
      </c>
      <c r="W93" t="str">
        <f>VLOOKUP(ventas_starbucks_2025[[#This Row],[método_pago]],cambio_metodo_pago[#All],2,0)</f>
        <v>Tarjeta</v>
      </c>
      <c r="X93" t="s">
        <v>7</v>
      </c>
      <c r="Y93">
        <v>0</v>
      </c>
      <c r="Z93" t="str">
        <f>VLOOKUP(ventas_starbucks_2025[[#This Row],[promoción_aplicada5]],promocion_cambiar[#All],2,0)</f>
        <v>Ninguna</v>
      </c>
      <c r="AA93" t="s">
        <v>17</v>
      </c>
      <c r="AB93" t="s">
        <v>32</v>
      </c>
      <c r="AC93" t="s">
        <v>10</v>
      </c>
      <c r="AD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3">
        <v>4.5999999999999996</v>
      </c>
      <c r="AF93">
        <v>1</v>
      </c>
      <c r="AG93">
        <v>21</v>
      </c>
      <c r="AH93">
        <v>16</v>
      </c>
    </row>
    <row r="94" spans="1:34" x14ac:dyDescent="0.25">
      <c r="A94" s="3" t="s">
        <v>159</v>
      </c>
      <c r="B94" s="1">
        <v>45730</v>
      </c>
      <c r="C94" s="23">
        <f t="shared" si="5"/>
        <v>14</v>
      </c>
      <c r="D94" s="23">
        <f t="shared" si="6"/>
        <v>5</v>
      </c>
      <c r="E94" s="23" t="str">
        <f t="shared" si="7"/>
        <v>viernes</v>
      </c>
      <c r="F94" s="23">
        <f t="shared" si="8"/>
        <v>3</v>
      </c>
      <c r="G94" s="23" t="str">
        <f t="shared" si="9"/>
        <v>marzo</v>
      </c>
      <c r="H94" s="2">
        <v>0.35694444444444445</v>
      </c>
      <c r="I94" t="s">
        <v>26</v>
      </c>
      <c r="J94" t="str">
        <f>VLOOKUP(ventas_starbucks_2025[[#This Row],[sucursal]],cambio_sucursal[#All],2,0)</f>
        <v>Sucursal San Lorenzo 47</v>
      </c>
      <c r="K94" t="s">
        <v>48</v>
      </c>
      <c r="L94" t="s">
        <v>49</v>
      </c>
      <c r="M94" t="s">
        <v>45</v>
      </c>
      <c r="N94" t="str">
        <f>IFERROR(VLOOKUP(ventas_starbucks_2025[[#This Row],[tamaño_sucio]],cambio_tamaño[#All],2,0),"Tamaño único")</f>
        <v>Grande</v>
      </c>
      <c r="O94">
        <v>3</v>
      </c>
      <c r="P94">
        <v>1995.84</v>
      </c>
      <c r="Q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">
        <v>5987.52</v>
      </c>
      <c r="S94" t="s">
        <v>5</v>
      </c>
      <c r="T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4" t="str">
        <f>VLOOKUP(ventas_starbucks_2025[[#This Row],[canal_compra]],cambio_canal_compra[#All],2,0)</f>
        <v>En tienda</v>
      </c>
      <c r="V94" t="s">
        <v>16</v>
      </c>
      <c r="W94" t="str">
        <f>VLOOKUP(ventas_starbucks_2025[[#This Row],[método_pago]],cambio_metodo_pago[#All],2,0)</f>
        <v>Tarjeta</v>
      </c>
      <c r="X94" t="s">
        <v>7</v>
      </c>
      <c r="Y94">
        <v>15</v>
      </c>
      <c r="Z94" t="str">
        <f>VLOOKUP(ventas_starbucks_2025[[#This Row],[promoción_aplicada5]],promocion_cambiar[#All],2,0)</f>
        <v>Combo</v>
      </c>
      <c r="AA94" t="s">
        <v>8</v>
      </c>
      <c r="AB94" t="s">
        <v>23</v>
      </c>
      <c r="AC94" t="s">
        <v>41</v>
      </c>
      <c r="AD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4">
        <v>7</v>
      </c>
      <c r="AF94">
        <v>2</v>
      </c>
      <c r="AG94">
        <v>36</v>
      </c>
      <c r="AH94">
        <v>33</v>
      </c>
    </row>
    <row r="95" spans="1:34" x14ac:dyDescent="0.25">
      <c r="A95" s="3" t="s">
        <v>160</v>
      </c>
      <c r="B95" s="1">
        <v>45705</v>
      </c>
      <c r="C95" s="23">
        <f t="shared" si="5"/>
        <v>17</v>
      </c>
      <c r="D95" s="23">
        <f t="shared" si="6"/>
        <v>1</v>
      </c>
      <c r="E95" s="1" t="str">
        <f t="shared" si="7"/>
        <v>lunes</v>
      </c>
      <c r="F95" s="23">
        <f t="shared" si="8"/>
        <v>2</v>
      </c>
      <c r="G95" s="1" t="str">
        <f t="shared" si="9"/>
        <v>febrero</v>
      </c>
      <c r="H95" s="2">
        <v>0.45208333333333334</v>
      </c>
      <c r="I95" t="s">
        <v>1</v>
      </c>
      <c r="J95" t="str">
        <f>VLOOKUP(ventas_starbucks_2025[[#This Row],[sucursal]],cambio_sucursal[#All],2,0)</f>
        <v>Sucursal Nueva Córdoba</v>
      </c>
      <c r="K95" t="s">
        <v>113</v>
      </c>
      <c r="L95" t="s">
        <v>44</v>
      </c>
      <c r="M95" t="s">
        <v>55</v>
      </c>
      <c r="N95" t="str">
        <f>IFERROR(VLOOKUP(ventas_starbucks_2025[[#This Row],[tamaño_sucio]],cambio_tamaño[#All],2,0),"Tamaño único")</f>
        <v>Pequeño</v>
      </c>
      <c r="O95">
        <v>3</v>
      </c>
      <c r="P95">
        <v>1669.93</v>
      </c>
      <c r="Q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">
        <v>5009.79</v>
      </c>
      <c r="S95" t="s">
        <v>31</v>
      </c>
      <c r="T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5" t="str">
        <f>VLOOKUP(ventas_starbucks_2025[[#This Row],[canal_compra]],cambio_canal_compra[#All],2,0)</f>
        <v>Entrega domicilio</v>
      </c>
      <c r="V95" t="s">
        <v>40</v>
      </c>
      <c r="W95" t="str">
        <f>VLOOKUP(ventas_starbucks_2025[[#This Row],[método_pago]],cambio_metodo_pago[#All],2,0)</f>
        <v>Efectivo</v>
      </c>
      <c r="X95" t="s">
        <v>22</v>
      </c>
      <c r="Y95">
        <v>0</v>
      </c>
      <c r="Z95" t="str">
        <f>VLOOKUP(ventas_starbucks_2025[[#This Row],[promoción_aplicada5]],promocion_cambiar[#All],2,0)</f>
        <v>Ninguna</v>
      </c>
      <c r="AA95" t="s">
        <v>17</v>
      </c>
      <c r="AB95" t="s">
        <v>23</v>
      </c>
      <c r="AC95" t="s">
        <v>24</v>
      </c>
      <c r="AD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5">
        <v>6</v>
      </c>
      <c r="AF95">
        <v>4</v>
      </c>
      <c r="AG95">
        <v>35</v>
      </c>
      <c r="AH95">
        <v>32</v>
      </c>
    </row>
    <row r="96" spans="1:34" x14ac:dyDescent="0.25">
      <c r="A96" s="3" t="s">
        <v>161</v>
      </c>
      <c r="B96" s="1">
        <v>45709</v>
      </c>
      <c r="C96" s="23">
        <f t="shared" si="5"/>
        <v>21</v>
      </c>
      <c r="D96" s="23">
        <f t="shared" si="6"/>
        <v>5</v>
      </c>
      <c r="E96" s="23" t="str">
        <f t="shared" si="7"/>
        <v>viernes</v>
      </c>
      <c r="F96" s="23">
        <f t="shared" si="8"/>
        <v>2</v>
      </c>
      <c r="G96" s="23" t="str">
        <f t="shared" si="9"/>
        <v>febrero</v>
      </c>
      <c r="H96" s="2">
        <v>0.86111111111111116</v>
      </c>
      <c r="I96" t="s">
        <v>1</v>
      </c>
      <c r="J96" t="str">
        <f>VLOOKUP(ventas_starbucks_2025[[#This Row],[sucursal]],cambio_sucursal[#All],2,0)</f>
        <v>Sucursal Nueva Córdoba</v>
      </c>
      <c r="K96" t="s">
        <v>67</v>
      </c>
      <c r="L96" t="s">
        <v>35</v>
      </c>
      <c r="M96" t="s">
        <v>4</v>
      </c>
      <c r="N96" t="str">
        <f>IFERROR(VLOOKUP(ventas_starbucks_2025[[#This Row],[tamaño_sucio]],cambio_tamaño[#All],2,0),"Tamaño único")</f>
        <v>Tamaño único</v>
      </c>
      <c r="O96">
        <v>1</v>
      </c>
      <c r="P96">
        <v>1224.82</v>
      </c>
      <c r="Q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">
        <v>1224.82</v>
      </c>
      <c r="S96" t="s">
        <v>31</v>
      </c>
      <c r="T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" t="str">
        <f>VLOOKUP(ventas_starbucks_2025[[#This Row],[canal_compra]],cambio_canal_compra[#All],2,0)</f>
        <v>Entrega domicilio</v>
      </c>
      <c r="V96" t="s">
        <v>16</v>
      </c>
      <c r="W96" t="str">
        <f>VLOOKUP(ventas_starbucks_2025[[#This Row],[método_pago]],cambio_metodo_pago[#All],2,0)</f>
        <v>Tarjeta</v>
      </c>
      <c r="X96" t="s">
        <v>22</v>
      </c>
      <c r="Y96">
        <v>0</v>
      </c>
      <c r="Z96" t="str">
        <f>VLOOKUP(ventas_starbucks_2025[[#This Row],[promoción_aplicada5]],promocion_cambiar[#All],2,0)</f>
        <v>Combo</v>
      </c>
      <c r="AA96" t="s">
        <v>8</v>
      </c>
      <c r="AB96" t="s">
        <v>32</v>
      </c>
      <c r="AC96" t="s">
        <v>10</v>
      </c>
      <c r="AD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6">
        <v>2.6</v>
      </c>
      <c r="AF96">
        <v>5</v>
      </c>
      <c r="AG96">
        <v>28</v>
      </c>
      <c r="AH96">
        <v>27</v>
      </c>
    </row>
    <row r="97" spans="1:34" x14ac:dyDescent="0.25">
      <c r="A97" s="3" t="s">
        <v>162</v>
      </c>
      <c r="B97" s="1">
        <v>45699</v>
      </c>
      <c r="C97" s="23">
        <f t="shared" si="5"/>
        <v>11</v>
      </c>
      <c r="D97" s="23">
        <f t="shared" si="6"/>
        <v>2</v>
      </c>
      <c r="E97" s="23" t="str">
        <f t="shared" si="7"/>
        <v>martes</v>
      </c>
      <c r="F97" s="23">
        <f t="shared" si="8"/>
        <v>2</v>
      </c>
      <c r="G97" s="23" t="str">
        <f t="shared" si="9"/>
        <v>febrero</v>
      </c>
      <c r="H97" s="2">
        <v>0.7319444444444444</v>
      </c>
      <c r="I97" t="s">
        <v>12</v>
      </c>
      <c r="J97" t="str">
        <f>VLOOKUP(ventas_starbucks_2025[[#This Row],[sucursal]],cambio_sucursal[#All],2,0)</f>
        <v>Sucursal Córdoba Shopping</v>
      </c>
      <c r="K97" t="s">
        <v>82</v>
      </c>
      <c r="L97" t="s">
        <v>28</v>
      </c>
      <c r="M97" t="s">
        <v>4</v>
      </c>
      <c r="N97" t="str">
        <f>IFERROR(VLOOKUP(ventas_starbucks_2025[[#This Row],[tamaño_sucio]],cambio_tamaño[#All],2,0),"Tamaño único")</f>
        <v>Tamaño único</v>
      </c>
      <c r="O97">
        <v>4</v>
      </c>
      <c r="P97">
        <v>2842.51</v>
      </c>
      <c r="Q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7">
        <v>11370.04</v>
      </c>
      <c r="S97" t="s">
        <v>31</v>
      </c>
      <c r="T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7" t="str">
        <f>VLOOKUP(ventas_starbucks_2025[[#This Row],[canal_compra]],cambio_canal_compra[#All],2,0)</f>
        <v>Entrega domicilio</v>
      </c>
      <c r="V97" t="s">
        <v>16</v>
      </c>
      <c r="W97" t="str">
        <f>VLOOKUP(ventas_starbucks_2025[[#This Row],[método_pago]],cambio_metodo_pago[#All],2,0)</f>
        <v>Tarjeta</v>
      </c>
      <c r="X97" t="s">
        <v>7</v>
      </c>
      <c r="Y97">
        <v>0</v>
      </c>
      <c r="Z97" t="str">
        <f>VLOOKUP(ventas_starbucks_2025[[#This Row],[promoción_aplicada5]],promocion_cambiar[#All],2,0)</f>
        <v>Combo</v>
      </c>
      <c r="AA97" t="s">
        <v>8</v>
      </c>
      <c r="AB97" t="s">
        <v>29</v>
      </c>
      <c r="AC97" t="s">
        <v>10</v>
      </c>
      <c r="AD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7">
        <v>6.9</v>
      </c>
      <c r="AF97">
        <v>3</v>
      </c>
      <c r="AG97">
        <v>10</v>
      </c>
      <c r="AH97">
        <v>6</v>
      </c>
    </row>
    <row r="98" spans="1:34" x14ac:dyDescent="0.25">
      <c r="A98" s="3" t="s">
        <v>163</v>
      </c>
      <c r="B98" s="1">
        <v>45705</v>
      </c>
      <c r="C98" s="23">
        <f t="shared" si="5"/>
        <v>17</v>
      </c>
      <c r="D98" s="23">
        <f t="shared" si="6"/>
        <v>1</v>
      </c>
      <c r="E98" s="23" t="str">
        <f t="shared" si="7"/>
        <v>lunes</v>
      </c>
      <c r="F98" s="23">
        <f t="shared" si="8"/>
        <v>2</v>
      </c>
      <c r="G98" s="23" t="str">
        <f t="shared" si="9"/>
        <v>febrero</v>
      </c>
      <c r="H98" s="2">
        <v>0.34236111111111112</v>
      </c>
      <c r="I98" t="s">
        <v>12</v>
      </c>
      <c r="J98" t="str">
        <f>VLOOKUP(ventas_starbucks_2025[[#This Row],[sucursal]],cambio_sucursal[#All],2,0)</f>
        <v>Sucursal Córdoba Shopping</v>
      </c>
      <c r="K98" t="s">
        <v>13</v>
      </c>
      <c r="L98" t="s">
        <v>14</v>
      </c>
      <c r="M98" t="s">
        <v>4</v>
      </c>
      <c r="N98" t="str">
        <f>IFERROR(VLOOKUP(ventas_starbucks_2025[[#This Row],[tamaño_sucio]],cambio_tamaño[#All],2,0),"Tamaño único")</f>
        <v>Tamaño único</v>
      </c>
      <c r="O98">
        <v>5</v>
      </c>
      <c r="P98">
        <v>1835.35</v>
      </c>
      <c r="Q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">
        <v>9176.75</v>
      </c>
      <c r="S98" t="s">
        <v>31</v>
      </c>
      <c r="T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8" t="str">
        <f>VLOOKUP(ventas_starbucks_2025[[#This Row],[canal_compra]],cambio_canal_compra[#All],2,0)</f>
        <v>Entrega domicilio</v>
      </c>
      <c r="V98" t="s">
        <v>16</v>
      </c>
      <c r="W98" t="str">
        <f>VLOOKUP(ventas_starbucks_2025[[#This Row],[método_pago]],cambio_metodo_pago[#All],2,0)</f>
        <v>Tarjeta</v>
      </c>
      <c r="X98" t="s">
        <v>7</v>
      </c>
      <c r="Y98">
        <v>0</v>
      </c>
      <c r="Z98" t="str">
        <f>VLOOKUP(ventas_starbucks_2025[[#This Row],[promoción_aplicada5]],promocion_cambiar[#All],2,0)</f>
        <v>2x1</v>
      </c>
      <c r="AA98" t="s">
        <v>51</v>
      </c>
      <c r="AB98" t="s">
        <v>23</v>
      </c>
      <c r="AC98" t="s">
        <v>24</v>
      </c>
      <c r="AD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8">
        <v>13.7</v>
      </c>
      <c r="AF98">
        <v>1</v>
      </c>
      <c r="AG98">
        <v>37</v>
      </c>
      <c r="AH98">
        <v>32</v>
      </c>
    </row>
    <row r="99" spans="1:34" x14ac:dyDescent="0.25">
      <c r="A99" s="3" t="s">
        <v>164</v>
      </c>
      <c r="B99" s="1">
        <v>45754</v>
      </c>
      <c r="C99" s="23">
        <f t="shared" si="5"/>
        <v>7</v>
      </c>
      <c r="D99" s="23">
        <f t="shared" si="6"/>
        <v>1</v>
      </c>
      <c r="E99" s="23" t="str">
        <f t="shared" si="7"/>
        <v>lunes</v>
      </c>
      <c r="F99" s="23">
        <f t="shared" si="8"/>
        <v>4</v>
      </c>
      <c r="G99" s="23" t="str">
        <f t="shared" si="9"/>
        <v>abril</v>
      </c>
      <c r="H99" s="2">
        <v>0.30486111111111114</v>
      </c>
      <c r="I99" t="s">
        <v>26</v>
      </c>
      <c r="J99" t="str">
        <f>VLOOKUP(ventas_starbucks_2025[[#This Row],[sucursal]],cambio_sucursal[#All],2,0)</f>
        <v>Sucursal San Lorenzo 47</v>
      </c>
      <c r="K99" t="s">
        <v>48</v>
      </c>
      <c r="L99" t="s">
        <v>49</v>
      </c>
      <c r="M99" t="s">
        <v>45</v>
      </c>
      <c r="N99" t="str">
        <f>IFERROR(VLOOKUP(ventas_starbucks_2025[[#This Row],[tamaño_sucio]],cambio_tamaño[#All],2,0),"Tamaño único")</f>
        <v>Grande</v>
      </c>
      <c r="O99">
        <v>4</v>
      </c>
      <c r="P99">
        <v>1848.25</v>
      </c>
      <c r="Q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">
        <v>7393</v>
      </c>
      <c r="S99" t="s">
        <v>15</v>
      </c>
      <c r="T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9" t="str">
        <f>VLOOKUP(ventas_starbucks_2025[[#This Row],[canal_compra]],cambio_canal_compra[#All],2,0)</f>
        <v>Para llevar</v>
      </c>
      <c r="V99" t="s">
        <v>16</v>
      </c>
      <c r="W99" t="str">
        <f>VLOOKUP(ventas_starbucks_2025[[#This Row],[método_pago]],cambio_metodo_pago[#All],2,0)</f>
        <v>Tarjeta</v>
      </c>
      <c r="X99" t="s">
        <v>22</v>
      </c>
      <c r="Y99">
        <v>0</v>
      </c>
      <c r="Z99" t="str">
        <f>VLOOKUP(ventas_starbucks_2025[[#This Row],[promoción_aplicada5]],promocion_cambiar[#All],2,0)</f>
        <v>Hora Feliz</v>
      </c>
      <c r="AA99" t="s">
        <v>36</v>
      </c>
      <c r="AB99" t="s">
        <v>32</v>
      </c>
      <c r="AC99" t="s">
        <v>10</v>
      </c>
      <c r="AD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9">
        <v>9</v>
      </c>
      <c r="AF99">
        <v>5</v>
      </c>
      <c r="AG99">
        <v>11</v>
      </c>
      <c r="AH99">
        <v>7</v>
      </c>
    </row>
    <row r="100" spans="1:34" x14ac:dyDescent="0.25">
      <c r="A100" s="3" t="s">
        <v>165</v>
      </c>
      <c r="B100" s="1">
        <v>45691</v>
      </c>
      <c r="C100" s="23">
        <f t="shared" si="5"/>
        <v>3</v>
      </c>
      <c r="D100" s="23">
        <f t="shared" si="6"/>
        <v>1</v>
      </c>
      <c r="E100" s="1" t="str">
        <f t="shared" si="7"/>
        <v>lunes</v>
      </c>
      <c r="F100" s="23">
        <f t="shared" si="8"/>
        <v>2</v>
      </c>
      <c r="G100" s="1" t="str">
        <f t="shared" si="9"/>
        <v>febrero</v>
      </c>
      <c r="H100" s="2">
        <v>0.70902777777777781</v>
      </c>
      <c r="I100" t="s">
        <v>1</v>
      </c>
      <c r="J100" t="str">
        <f>VLOOKUP(ventas_starbucks_2025[[#This Row],[sucursal]],cambio_sucursal[#All],2,0)</f>
        <v>Sucursal Nueva Córdoba</v>
      </c>
      <c r="K100" t="s">
        <v>69</v>
      </c>
      <c r="L100" t="s">
        <v>70</v>
      </c>
      <c r="M100" t="s">
        <v>55</v>
      </c>
      <c r="N100" t="str">
        <f>IFERROR(VLOOKUP(ventas_starbucks_2025[[#This Row],[tamaño_sucio]],cambio_tamaño[#All],2,0),"Tamaño único")</f>
        <v>Pequeño</v>
      </c>
      <c r="O100">
        <v>5</v>
      </c>
      <c r="P100">
        <v>1428.45</v>
      </c>
      <c r="Q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">
        <v>7142.25</v>
      </c>
      <c r="S100" t="s">
        <v>5</v>
      </c>
      <c r="T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0" t="str">
        <f>VLOOKUP(ventas_starbucks_2025[[#This Row],[canal_compra]],cambio_canal_compra[#All],2,0)</f>
        <v>En tienda</v>
      </c>
      <c r="V100" t="s">
        <v>40</v>
      </c>
      <c r="W100" t="str">
        <f>VLOOKUP(ventas_starbucks_2025[[#This Row],[método_pago]],cambio_metodo_pago[#All],2,0)</f>
        <v>Efectivo</v>
      </c>
      <c r="X100" t="s">
        <v>7</v>
      </c>
      <c r="Y100">
        <v>0</v>
      </c>
      <c r="Z100" t="str">
        <f>VLOOKUP(ventas_starbucks_2025[[#This Row],[promoción_aplicada5]],promocion_cambiar[#All],2,0)</f>
        <v>Hora Feliz</v>
      </c>
      <c r="AA100" t="s">
        <v>36</v>
      </c>
      <c r="AB100" t="s">
        <v>23</v>
      </c>
      <c r="AC100" t="s">
        <v>10</v>
      </c>
      <c r="AD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0">
        <v>14.7</v>
      </c>
      <c r="AF100">
        <v>1</v>
      </c>
      <c r="AG100">
        <v>30</v>
      </c>
      <c r="AH100">
        <v>25</v>
      </c>
    </row>
    <row r="101" spans="1:34" x14ac:dyDescent="0.25">
      <c r="A101" s="3" t="s">
        <v>166</v>
      </c>
      <c r="B101" s="1">
        <v>45673</v>
      </c>
      <c r="C101" s="23">
        <f t="shared" si="5"/>
        <v>16</v>
      </c>
      <c r="D101" s="23">
        <f t="shared" si="6"/>
        <v>4</v>
      </c>
      <c r="E101" s="23" t="str">
        <f t="shared" si="7"/>
        <v>jueves</v>
      </c>
      <c r="F101" s="23">
        <f t="shared" si="8"/>
        <v>1</v>
      </c>
      <c r="G101" s="23" t="str">
        <f t="shared" si="9"/>
        <v>enero</v>
      </c>
      <c r="H101" s="2">
        <v>0.8618055555555556</v>
      </c>
      <c r="I101" t="s">
        <v>1</v>
      </c>
      <c r="J101" t="str">
        <f>VLOOKUP(ventas_starbucks_2025[[#This Row],[sucursal]],cambio_sucursal[#All],2,0)</f>
        <v>Sucursal Nueva Córdoba</v>
      </c>
      <c r="K101" t="s">
        <v>2</v>
      </c>
      <c r="L101" t="s">
        <v>3</v>
      </c>
      <c r="M101" t="s">
        <v>4</v>
      </c>
      <c r="N101" t="str">
        <f>IFERROR(VLOOKUP(ventas_starbucks_2025[[#This Row],[tamaño_sucio]],cambio_tamaño[#All],2,0),"Tamaño único")</f>
        <v>Tamaño único</v>
      </c>
      <c r="O101">
        <v>3</v>
      </c>
      <c r="P101">
        <v>2727.96</v>
      </c>
      <c r="Q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1">
        <v>8183.88</v>
      </c>
      <c r="S101" t="s">
        <v>15</v>
      </c>
      <c r="T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1" t="str">
        <f>VLOOKUP(ventas_starbucks_2025[[#This Row],[canal_compra]],cambio_canal_compra[#All],2,0)</f>
        <v>Para llevar</v>
      </c>
      <c r="V101" t="s">
        <v>16</v>
      </c>
      <c r="W101" t="str">
        <f>VLOOKUP(ventas_starbucks_2025[[#This Row],[método_pago]],cambio_metodo_pago[#All],2,0)</f>
        <v>Tarjeta</v>
      </c>
      <c r="X101" t="s">
        <v>7</v>
      </c>
      <c r="Y101">
        <v>0</v>
      </c>
      <c r="Z101" t="str">
        <f>VLOOKUP(ventas_starbucks_2025[[#This Row],[promoción_aplicada5]],promocion_cambiar[#All],2,0)</f>
        <v>Combo</v>
      </c>
      <c r="AA101" t="s">
        <v>8</v>
      </c>
      <c r="AB101" t="s">
        <v>9</v>
      </c>
      <c r="AC101" t="s">
        <v>24</v>
      </c>
      <c r="AD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1">
        <v>11.3</v>
      </c>
      <c r="AF101">
        <v>5</v>
      </c>
      <c r="AG101">
        <v>49</v>
      </c>
      <c r="AH101">
        <v>46</v>
      </c>
    </row>
    <row r="102" spans="1:34" x14ac:dyDescent="0.25">
      <c r="A102" s="3" t="s">
        <v>167</v>
      </c>
      <c r="B102" s="1">
        <v>45717</v>
      </c>
      <c r="C102" s="23">
        <f t="shared" si="5"/>
        <v>1</v>
      </c>
      <c r="D102" s="23">
        <f t="shared" si="6"/>
        <v>6</v>
      </c>
      <c r="E102" s="23" t="str">
        <f t="shared" si="7"/>
        <v>sábado</v>
      </c>
      <c r="F102" s="23">
        <f t="shared" si="8"/>
        <v>3</v>
      </c>
      <c r="G102" s="23" t="str">
        <f t="shared" si="9"/>
        <v>marzo</v>
      </c>
      <c r="H102" s="2">
        <v>0.85972222222222228</v>
      </c>
      <c r="I102" t="s">
        <v>26</v>
      </c>
      <c r="J102" t="str">
        <f>VLOOKUP(ventas_starbucks_2025[[#This Row],[sucursal]],cambio_sucursal[#All],2,0)</f>
        <v>Sucursal San Lorenzo 47</v>
      </c>
      <c r="K102" t="s">
        <v>67</v>
      </c>
      <c r="L102" t="s">
        <v>35</v>
      </c>
      <c r="M102" t="s">
        <v>4</v>
      </c>
      <c r="N102" t="str">
        <f>IFERROR(VLOOKUP(ventas_starbucks_2025[[#This Row],[tamaño_sucio]],cambio_tamaño[#All],2,0),"Tamaño único")</f>
        <v>Tamaño único</v>
      </c>
      <c r="O102">
        <v>2</v>
      </c>
      <c r="P102">
        <v>1267.67</v>
      </c>
      <c r="Q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">
        <v>2535.34</v>
      </c>
      <c r="S102" t="s">
        <v>31</v>
      </c>
      <c r="T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2" t="str">
        <f>VLOOKUP(ventas_starbucks_2025[[#This Row],[canal_compra]],cambio_canal_compra[#All],2,0)</f>
        <v>Entrega domicilio</v>
      </c>
      <c r="V102" t="s">
        <v>6</v>
      </c>
      <c r="W102" t="str">
        <f>VLOOKUP(ventas_starbucks_2025[[#This Row],[método_pago]],cambio_metodo_pago[#All],2,0)</f>
        <v>Aplicación móbil</v>
      </c>
      <c r="X102" t="s">
        <v>7</v>
      </c>
      <c r="Y102">
        <v>15</v>
      </c>
      <c r="Z102" t="str">
        <f>VLOOKUP(ventas_starbucks_2025[[#This Row],[promoción_aplicada5]],promocion_cambiar[#All],2,0)</f>
        <v>Ninguna</v>
      </c>
      <c r="AA102" t="s">
        <v>17</v>
      </c>
      <c r="AB102" t="s">
        <v>9</v>
      </c>
      <c r="AC102" t="s">
        <v>41</v>
      </c>
      <c r="AD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2">
        <v>2.2999999999999998</v>
      </c>
      <c r="AF102">
        <v>4</v>
      </c>
      <c r="AG102">
        <v>21</v>
      </c>
      <c r="AH102">
        <v>19</v>
      </c>
    </row>
    <row r="103" spans="1:34" x14ac:dyDescent="0.25">
      <c r="A103" s="3" t="s">
        <v>168</v>
      </c>
      <c r="B103" s="1">
        <v>45678</v>
      </c>
      <c r="C103" s="23">
        <f t="shared" si="5"/>
        <v>21</v>
      </c>
      <c r="D103" s="23">
        <f t="shared" si="6"/>
        <v>2</v>
      </c>
      <c r="E103" s="23" t="str">
        <f t="shared" si="7"/>
        <v>martes</v>
      </c>
      <c r="F103" s="23">
        <f t="shared" si="8"/>
        <v>1</v>
      </c>
      <c r="G103" s="23" t="str">
        <f t="shared" si="9"/>
        <v>enero</v>
      </c>
      <c r="H103" s="2">
        <v>0.49166666666666664</v>
      </c>
      <c r="I103" t="s">
        <v>1</v>
      </c>
      <c r="J103" t="str">
        <f>VLOOKUP(ventas_starbucks_2025[[#This Row],[sucursal]],cambio_sucursal[#All],2,0)</f>
        <v>Sucursal Nueva Córdoba</v>
      </c>
      <c r="K103" t="s">
        <v>67</v>
      </c>
      <c r="L103" t="s">
        <v>35</v>
      </c>
      <c r="M103" t="s">
        <v>4</v>
      </c>
      <c r="N103" t="str">
        <f>IFERROR(VLOOKUP(ventas_starbucks_2025[[#This Row],[tamaño_sucio]],cambio_tamaño[#All],2,0),"Tamaño único")</f>
        <v>Tamaño único</v>
      </c>
      <c r="O103">
        <v>1</v>
      </c>
      <c r="P103">
        <v>1264.53</v>
      </c>
      <c r="Q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">
        <v>1264.53</v>
      </c>
      <c r="S103" t="s">
        <v>15</v>
      </c>
      <c r="T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" t="str">
        <f>VLOOKUP(ventas_starbucks_2025[[#This Row],[canal_compra]],cambio_canal_compra[#All],2,0)</f>
        <v>Para llevar</v>
      </c>
      <c r="V103" t="s">
        <v>6</v>
      </c>
      <c r="W103" t="str">
        <f>VLOOKUP(ventas_starbucks_2025[[#This Row],[método_pago]],cambio_metodo_pago[#All],2,0)</f>
        <v>Aplicación móbil</v>
      </c>
      <c r="X103" t="s">
        <v>22</v>
      </c>
      <c r="Y103">
        <v>0</v>
      </c>
      <c r="Z103" t="str">
        <f>VLOOKUP(ventas_starbucks_2025[[#This Row],[promoción_aplicada5]],promocion_cambiar[#All],2,0)</f>
        <v>Hora Feliz</v>
      </c>
      <c r="AA103" t="s">
        <v>36</v>
      </c>
      <c r="AB103" t="s">
        <v>29</v>
      </c>
      <c r="AC103" t="s">
        <v>24</v>
      </c>
      <c r="AD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3">
        <v>11.5</v>
      </c>
      <c r="AF103">
        <v>3</v>
      </c>
      <c r="AG103">
        <v>50</v>
      </c>
      <c r="AH103">
        <v>49</v>
      </c>
    </row>
    <row r="104" spans="1:34" x14ac:dyDescent="0.25">
      <c r="A104" s="3" t="s">
        <v>169</v>
      </c>
      <c r="B104" s="1">
        <v>45751</v>
      </c>
      <c r="C104" s="23">
        <f t="shared" si="5"/>
        <v>4</v>
      </c>
      <c r="D104" s="23">
        <f t="shared" si="6"/>
        <v>5</v>
      </c>
      <c r="E104" s="23" t="str">
        <f t="shared" si="7"/>
        <v>viernes</v>
      </c>
      <c r="F104" s="23">
        <f t="shared" si="8"/>
        <v>4</v>
      </c>
      <c r="G104" s="23" t="str">
        <f t="shared" si="9"/>
        <v>abril</v>
      </c>
      <c r="H104" s="2">
        <v>0.80069444444444449</v>
      </c>
      <c r="I104" t="s">
        <v>1</v>
      </c>
      <c r="J104" t="str">
        <f>VLOOKUP(ventas_starbucks_2025[[#This Row],[sucursal]],cambio_sucursal[#All],2,0)</f>
        <v>Sucursal Nueva Córdoba</v>
      </c>
      <c r="K104" t="s">
        <v>89</v>
      </c>
      <c r="L104" t="s">
        <v>90</v>
      </c>
      <c r="M104" t="s">
        <v>4</v>
      </c>
      <c r="N104" t="str">
        <f>IFERROR(VLOOKUP(ventas_starbucks_2025[[#This Row],[tamaño_sucio]],cambio_tamaño[#All],2,0),"Tamaño único")</f>
        <v>Tamaño único</v>
      </c>
      <c r="O104">
        <v>5</v>
      </c>
      <c r="P104">
        <v>1549.17</v>
      </c>
      <c r="Q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">
        <v>7745.85</v>
      </c>
      <c r="S104" t="s">
        <v>31</v>
      </c>
      <c r="T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4" t="str">
        <f>VLOOKUP(ventas_starbucks_2025[[#This Row],[canal_compra]],cambio_canal_compra[#All],2,0)</f>
        <v>Entrega domicilio</v>
      </c>
      <c r="V104" t="s">
        <v>16</v>
      </c>
      <c r="W104" t="str">
        <f>VLOOKUP(ventas_starbucks_2025[[#This Row],[método_pago]],cambio_metodo_pago[#All],2,0)</f>
        <v>Tarjeta</v>
      </c>
      <c r="X104" t="s">
        <v>22</v>
      </c>
      <c r="Y104">
        <v>0</v>
      </c>
      <c r="Z104" t="str">
        <f>VLOOKUP(ventas_starbucks_2025[[#This Row],[promoción_aplicada5]],promocion_cambiar[#All],2,0)</f>
        <v>Ninguna</v>
      </c>
      <c r="AA104" t="s">
        <v>17</v>
      </c>
      <c r="AB104" t="s">
        <v>18</v>
      </c>
      <c r="AC104" t="s">
        <v>24</v>
      </c>
      <c r="AD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4">
        <v>4.0999999999999996</v>
      </c>
      <c r="AF104">
        <v>5</v>
      </c>
      <c r="AG104">
        <v>28</v>
      </c>
      <c r="AH104">
        <v>23</v>
      </c>
    </row>
    <row r="105" spans="1:34" x14ac:dyDescent="0.25">
      <c r="A105" s="3" t="s">
        <v>170</v>
      </c>
      <c r="B105" s="1">
        <v>45713</v>
      </c>
      <c r="C105" s="23">
        <f t="shared" si="5"/>
        <v>25</v>
      </c>
      <c r="D105" s="23">
        <f t="shared" si="6"/>
        <v>2</v>
      </c>
      <c r="E105" s="23" t="str">
        <f t="shared" si="7"/>
        <v>martes</v>
      </c>
      <c r="F105" s="23">
        <f t="shared" si="8"/>
        <v>2</v>
      </c>
      <c r="G105" s="23" t="str">
        <f t="shared" si="9"/>
        <v>febrero</v>
      </c>
      <c r="H105" s="2">
        <v>0.50486111111111109</v>
      </c>
      <c r="I105" t="s">
        <v>57</v>
      </c>
      <c r="J105" t="str">
        <f>VLOOKUP(ventas_starbucks_2025[[#This Row],[sucursal]],cambio_sucursal[#All],2,0)</f>
        <v>Sucursal Avda Colón</v>
      </c>
      <c r="K105" t="s">
        <v>69</v>
      </c>
      <c r="L105" t="s">
        <v>70</v>
      </c>
      <c r="M105" t="s">
        <v>62</v>
      </c>
      <c r="N105" t="str">
        <f>IFERROR(VLOOKUP(ventas_starbucks_2025[[#This Row],[tamaño_sucio]],cambio_tamaño[#All],2,0),"Tamaño único")</f>
        <v>Extra-Grande</v>
      </c>
      <c r="O105">
        <v>3</v>
      </c>
      <c r="P105">
        <v>1745.07</v>
      </c>
      <c r="Q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">
        <v>5235.21</v>
      </c>
      <c r="S105" t="s">
        <v>5</v>
      </c>
      <c r="T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5" t="str">
        <f>VLOOKUP(ventas_starbucks_2025[[#This Row],[canal_compra]],cambio_canal_compra[#All],2,0)</f>
        <v>En tienda</v>
      </c>
      <c r="V105" t="s">
        <v>6</v>
      </c>
      <c r="W105" t="str">
        <f>VLOOKUP(ventas_starbucks_2025[[#This Row],[método_pago]],cambio_metodo_pago[#All],2,0)</f>
        <v>Aplicación móbil</v>
      </c>
      <c r="X105" t="s">
        <v>22</v>
      </c>
      <c r="Y105">
        <v>0</v>
      </c>
      <c r="Z105" t="str">
        <f>VLOOKUP(ventas_starbucks_2025[[#This Row],[promoción_aplicada5]],promocion_cambiar[#All],2,0)</f>
        <v>Combo</v>
      </c>
      <c r="AA105" t="s">
        <v>8</v>
      </c>
      <c r="AB105" t="s">
        <v>18</v>
      </c>
      <c r="AC105" t="s">
        <v>41</v>
      </c>
      <c r="AD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5">
        <v>11.7</v>
      </c>
      <c r="AF105">
        <v>3</v>
      </c>
      <c r="AG105">
        <v>35</v>
      </c>
      <c r="AH105">
        <v>32</v>
      </c>
    </row>
    <row r="106" spans="1:34" x14ac:dyDescent="0.25">
      <c r="A106" s="3" t="s">
        <v>171</v>
      </c>
      <c r="B106" s="1">
        <v>45718</v>
      </c>
      <c r="C106" s="23">
        <f t="shared" si="5"/>
        <v>2</v>
      </c>
      <c r="D106" s="23">
        <f t="shared" si="6"/>
        <v>7</v>
      </c>
      <c r="E106" s="1" t="str">
        <f t="shared" si="7"/>
        <v>domingo</v>
      </c>
      <c r="F106" s="23">
        <f t="shared" si="8"/>
        <v>3</v>
      </c>
      <c r="G106" s="1" t="str">
        <f t="shared" si="9"/>
        <v>marzo</v>
      </c>
      <c r="H106" s="2">
        <v>0.70486111111111116</v>
      </c>
      <c r="I106" t="s">
        <v>57</v>
      </c>
      <c r="J106" t="str">
        <f>VLOOKUP(ventas_starbucks_2025[[#This Row],[sucursal]],cambio_sucursal[#All],2,0)</f>
        <v>Sucursal Avda Colón</v>
      </c>
      <c r="K106" t="s">
        <v>20</v>
      </c>
      <c r="L106" t="s">
        <v>21</v>
      </c>
      <c r="M106" t="s">
        <v>4</v>
      </c>
      <c r="N106" t="str">
        <f>IFERROR(VLOOKUP(ventas_starbucks_2025[[#This Row],[tamaño_sucio]],cambio_tamaño[#All],2,0),"Tamaño único")</f>
        <v>Tamaño único</v>
      </c>
      <c r="O106">
        <v>1</v>
      </c>
      <c r="P106">
        <v>746.65</v>
      </c>
      <c r="Q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06">
        <v>746.65</v>
      </c>
      <c r="S106" t="s">
        <v>5</v>
      </c>
      <c r="T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" t="str">
        <f>VLOOKUP(ventas_starbucks_2025[[#This Row],[canal_compra]],cambio_canal_compra[#All],2,0)</f>
        <v>En tienda</v>
      </c>
      <c r="V106" t="s">
        <v>40</v>
      </c>
      <c r="W106" t="str">
        <f>VLOOKUP(ventas_starbucks_2025[[#This Row],[método_pago]],cambio_metodo_pago[#All],2,0)</f>
        <v>Efectivo</v>
      </c>
      <c r="X106" t="s">
        <v>7</v>
      </c>
      <c r="Y106">
        <v>10</v>
      </c>
      <c r="Z106" t="str">
        <f>VLOOKUP(ventas_starbucks_2025[[#This Row],[promoción_aplicada5]],promocion_cambiar[#All],2,0)</f>
        <v>Hora Feliz</v>
      </c>
      <c r="AA106" t="s">
        <v>36</v>
      </c>
      <c r="AB106" t="s">
        <v>9</v>
      </c>
      <c r="AC106" t="s">
        <v>41</v>
      </c>
      <c r="AD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">
        <v>6.8</v>
      </c>
      <c r="AF106">
        <v>4</v>
      </c>
      <c r="AG106">
        <v>28</v>
      </c>
      <c r="AH106">
        <v>27</v>
      </c>
    </row>
    <row r="107" spans="1:34" x14ac:dyDescent="0.25">
      <c r="A107" s="3" t="s">
        <v>172</v>
      </c>
      <c r="B107" s="1">
        <v>45676</v>
      </c>
      <c r="C107" s="23">
        <f t="shared" si="5"/>
        <v>19</v>
      </c>
      <c r="D107" s="23">
        <f t="shared" si="6"/>
        <v>7</v>
      </c>
      <c r="E107" s="23" t="str">
        <f t="shared" si="7"/>
        <v>domingo</v>
      </c>
      <c r="F107" s="23">
        <f t="shared" si="8"/>
        <v>1</v>
      </c>
      <c r="G107" s="23" t="str">
        <f t="shared" si="9"/>
        <v>enero</v>
      </c>
      <c r="H107" s="2">
        <v>0.4465277777777778</v>
      </c>
      <c r="I107" t="s">
        <v>57</v>
      </c>
      <c r="J107" t="str">
        <f>VLOOKUP(ventas_starbucks_2025[[#This Row],[sucursal]],cambio_sucursal[#All],2,0)</f>
        <v>Sucursal Avda Colón</v>
      </c>
      <c r="K107" t="s">
        <v>173</v>
      </c>
      <c r="L107" t="s">
        <v>35</v>
      </c>
      <c r="M107" t="s">
        <v>4</v>
      </c>
      <c r="N107" t="str">
        <f>IFERROR(VLOOKUP(ventas_starbucks_2025[[#This Row],[tamaño_sucio]],cambio_tamaño[#All],2,0),"Tamaño único")</f>
        <v>Tamaño único</v>
      </c>
      <c r="O107">
        <v>5</v>
      </c>
      <c r="P107">
        <v>1313.82</v>
      </c>
      <c r="Q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">
        <v>6569.1</v>
      </c>
      <c r="S107" t="s">
        <v>31</v>
      </c>
      <c r="T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7" t="str">
        <f>VLOOKUP(ventas_starbucks_2025[[#This Row],[canal_compra]],cambio_canal_compra[#All],2,0)</f>
        <v>Entrega domicilio</v>
      </c>
      <c r="V107" t="s">
        <v>40</v>
      </c>
      <c r="W107" t="str">
        <f>VLOOKUP(ventas_starbucks_2025[[#This Row],[método_pago]],cambio_metodo_pago[#All],2,0)</f>
        <v>Efectivo</v>
      </c>
      <c r="X107" t="s">
        <v>7</v>
      </c>
      <c r="Y107">
        <v>15</v>
      </c>
      <c r="Z107" t="str">
        <f>VLOOKUP(ventas_starbucks_2025[[#This Row],[promoción_aplicada5]],promocion_cambiar[#All],2,0)</f>
        <v>Ninguna</v>
      </c>
      <c r="AA107" t="s">
        <v>17</v>
      </c>
      <c r="AB107" t="s">
        <v>52</v>
      </c>
      <c r="AC107" t="s">
        <v>10</v>
      </c>
      <c r="AD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7">
        <v>9.8000000000000007</v>
      </c>
      <c r="AF107">
        <v>5</v>
      </c>
      <c r="AG107">
        <v>42</v>
      </c>
      <c r="AH107">
        <v>37</v>
      </c>
    </row>
    <row r="108" spans="1:34" x14ac:dyDescent="0.25">
      <c r="A108" s="3" t="s">
        <v>174</v>
      </c>
      <c r="B108" s="1">
        <v>45739</v>
      </c>
      <c r="C108" s="23">
        <f t="shared" si="5"/>
        <v>23</v>
      </c>
      <c r="D108" s="23">
        <f t="shared" si="6"/>
        <v>7</v>
      </c>
      <c r="E108" s="23" t="str">
        <f t="shared" si="7"/>
        <v>domingo</v>
      </c>
      <c r="F108" s="23">
        <f t="shared" si="8"/>
        <v>3</v>
      </c>
      <c r="G108" s="23" t="str">
        <f t="shared" si="9"/>
        <v>marzo</v>
      </c>
      <c r="H108" s="2">
        <v>0.69722222222222219</v>
      </c>
      <c r="I108" t="s">
        <v>1</v>
      </c>
      <c r="J108" t="str">
        <f>VLOOKUP(ventas_starbucks_2025[[#This Row],[sucursal]],cambio_sucursal[#All],2,0)</f>
        <v>Sucursal Nueva Córdoba</v>
      </c>
      <c r="K108" t="s">
        <v>175</v>
      </c>
      <c r="L108" t="s">
        <v>70</v>
      </c>
      <c r="M108" t="s">
        <v>50</v>
      </c>
      <c r="N108" t="str">
        <f>IFERROR(VLOOKUP(ventas_starbucks_2025[[#This Row],[tamaño_sucio]],cambio_tamaño[#All],2,0),"Tamaño único")</f>
        <v>Mediano</v>
      </c>
      <c r="O108">
        <v>3</v>
      </c>
      <c r="P108">
        <v>1653.51</v>
      </c>
      <c r="Q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">
        <v>4960.53</v>
      </c>
      <c r="S108" t="s">
        <v>31</v>
      </c>
      <c r="T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" t="str">
        <f>VLOOKUP(ventas_starbucks_2025[[#This Row],[canal_compra]],cambio_canal_compra[#All],2,0)</f>
        <v>Entrega domicilio</v>
      </c>
      <c r="V108" t="s">
        <v>16</v>
      </c>
      <c r="W108" t="str">
        <f>VLOOKUP(ventas_starbucks_2025[[#This Row],[método_pago]],cambio_metodo_pago[#All],2,0)</f>
        <v>Tarjeta</v>
      </c>
      <c r="X108" t="s">
        <v>22</v>
      </c>
      <c r="Y108">
        <v>0</v>
      </c>
      <c r="Z108" t="str">
        <f>VLOOKUP(ventas_starbucks_2025[[#This Row],[promoción_aplicada5]],promocion_cambiar[#All],2,0)</f>
        <v>Ninguna</v>
      </c>
      <c r="AA108" t="s">
        <v>17</v>
      </c>
      <c r="AB108" t="s">
        <v>32</v>
      </c>
      <c r="AC108" t="s">
        <v>24</v>
      </c>
      <c r="AD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8">
        <v>6.2</v>
      </c>
      <c r="AF108">
        <v>1</v>
      </c>
      <c r="AG108">
        <v>26</v>
      </c>
      <c r="AH108">
        <v>23</v>
      </c>
    </row>
    <row r="109" spans="1:34" x14ac:dyDescent="0.25">
      <c r="A109" s="3" t="s">
        <v>176</v>
      </c>
      <c r="B109" s="1">
        <v>45688</v>
      </c>
      <c r="C109" s="23">
        <f t="shared" si="5"/>
        <v>31</v>
      </c>
      <c r="D109" s="23">
        <f t="shared" si="6"/>
        <v>5</v>
      </c>
      <c r="E109" s="23" t="str">
        <f t="shared" si="7"/>
        <v>viernes</v>
      </c>
      <c r="F109" s="23">
        <f t="shared" si="8"/>
        <v>1</v>
      </c>
      <c r="G109" s="23" t="str">
        <f t="shared" si="9"/>
        <v>enero</v>
      </c>
      <c r="H109" s="2">
        <v>0.68819444444444444</v>
      </c>
      <c r="I109" t="s">
        <v>26</v>
      </c>
      <c r="J109" t="str">
        <f>VLOOKUP(ventas_starbucks_2025[[#This Row],[sucursal]],cambio_sucursal[#All],2,0)</f>
        <v>Sucursal San Lorenzo 47</v>
      </c>
      <c r="K109" t="s">
        <v>64</v>
      </c>
      <c r="L109" t="s">
        <v>65</v>
      </c>
      <c r="M109" t="s">
        <v>4</v>
      </c>
      <c r="N109" t="str">
        <f>IFERROR(VLOOKUP(ventas_starbucks_2025[[#This Row],[tamaño_sucio]],cambio_tamaño[#All],2,0),"Tamaño único")</f>
        <v>Tamaño único</v>
      </c>
      <c r="O109">
        <v>1</v>
      </c>
      <c r="P109">
        <v>1555.47</v>
      </c>
      <c r="Q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">
        <v>1555.47</v>
      </c>
      <c r="S109" t="s">
        <v>5</v>
      </c>
      <c r="T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9" t="str">
        <f>VLOOKUP(ventas_starbucks_2025[[#This Row],[canal_compra]],cambio_canal_compra[#All],2,0)</f>
        <v>En tienda</v>
      </c>
      <c r="V109" t="s">
        <v>6</v>
      </c>
      <c r="W109" t="str">
        <f>VLOOKUP(ventas_starbucks_2025[[#This Row],[método_pago]],cambio_metodo_pago[#All],2,0)</f>
        <v>Aplicación móbil</v>
      </c>
      <c r="X109" t="s">
        <v>22</v>
      </c>
      <c r="Y109">
        <v>0</v>
      </c>
      <c r="Z109" t="str">
        <f>VLOOKUP(ventas_starbucks_2025[[#This Row],[promoción_aplicada5]],promocion_cambiar[#All],2,0)</f>
        <v>Hora Feliz</v>
      </c>
      <c r="AA109" t="s">
        <v>36</v>
      </c>
      <c r="AB109" t="s">
        <v>32</v>
      </c>
      <c r="AC109" t="s">
        <v>41</v>
      </c>
      <c r="AD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9">
        <v>2.6</v>
      </c>
      <c r="AF109">
        <v>4</v>
      </c>
      <c r="AG109">
        <v>27</v>
      </c>
      <c r="AH109">
        <v>26</v>
      </c>
    </row>
    <row r="110" spans="1:34" x14ac:dyDescent="0.25">
      <c r="A110" s="3" t="s">
        <v>177</v>
      </c>
      <c r="B110" s="1">
        <v>45730</v>
      </c>
      <c r="C110" s="23">
        <f t="shared" si="5"/>
        <v>14</v>
      </c>
      <c r="D110" s="23">
        <f t="shared" si="6"/>
        <v>5</v>
      </c>
      <c r="E110" s="23" t="str">
        <f t="shared" si="7"/>
        <v>viernes</v>
      </c>
      <c r="F110" s="23">
        <f t="shared" si="8"/>
        <v>3</v>
      </c>
      <c r="G110" s="23" t="str">
        <f t="shared" si="9"/>
        <v>marzo</v>
      </c>
      <c r="H110" s="2">
        <v>0.76736111111111116</v>
      </c>
      <c r="I110" t="s">
        <v>12</v>
      </c>
      <c r="J110" t="str">
        <f>VLOOKUP(ventas_starbucks_2025[[#This Row],[sucursal]],cambio_sucursal[#All],2,0)</f>
        <v>Sucursal Córdoba Shopping</v>
      </c>
      <c r="K110" t="s">
        <v>82</v>
      </c>
      <c r="L110" t="s">
        <v>28</v>
      </c>
      <c r="M110" t="s">
        <v>4</v>
      </c>
      <c r="N110" t="str">
        <f>IFERROR(VLOOKUP(ventas_starbucks_2025[[#This Row],[tamaño_sucio]],cambio_tamaño[#All],2,0),"Tamaño único")</f>
        <v>Tamaño único</v>
      </c>
      <c r="O110">
        <v>3</v>
      </c>
      <c r="P110">
        <v>2848.38</v>
      </c>
      <c r="Q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0">
        <v>8545.14</v>
      </c>
      <c r="S110" t="s">
        <v>15</v>
      </c>
      <c r="T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0" t="str">
        <f>VLOOKUP(ventas_starbucks_2025[[#This Row],[canal_compra]],cambio_canal_compra[#All],2,0)</f>
        <v>Para llevar</v>
      </c>
      <c r="V110" t="s">
        <v>16</v>
      </c>
      <c r="W110" t="str">
        <f>VLOOKUP(ventas_starbucks_2025[[#This Row],[método_pago]],cambio_metodo_pago[#All],2,0)</f>
        <v>Tarjeta</v>
      </c>
      <c r="X110" t="s">
        <v>22</v>
      </c>
      <c r="Y110">
        <v>0</v>
      </c>
      <c r="Z110" t="str">
        <f>VLOOKUP(ventas_starbucks_2025[[#This Row],[promoción_aplicada5]],promocion_cambiar[#All],2,0)</f>
        <v>Hora Feliz</v>
      </c>
      <c r="AA110" t="s">
        <v>36</v>
      </c>
      <c r="AB110" t="s">
        <v>32</v>
      </c>
      <c r="AC110" t="s">
        <v>41</v>
      </c>
      <c r="AD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0">
        <v>2</v>
      </c>
      <c r="AF110">
        <v>4</v>
      </c>
      <c r="AG110">
        <v>40</v>
      </c>
      <c r="AH110">
        <v>37</v>
      </c>
    </row>
    <row r="111" spans="1:34" x14ac:dyDescent="0.25">
      <c r="A111" s="3" t="s">
        <v>178</v>
      </c>
      <c r="B111" s="1">
        <v>45724</v>
      </c>
      <c r="C111" s="23">
        <f t="shared" si="5"/>
        <v>8</v>
      </c>
      <c r="D111" s="23">
        <f t="shared" si="6"/>
        <v>6</v>
      </c>
      <c r="E111" s="1" t="str">
        <f t="shared" si="7"/>
        <v>sábado</v>
      </c>
      <c r="F111" s="23">
        <f t="shared" si="8"/>
        <v>3</v>
      </c>
      <c r="G111" s="1" t="str">
        <f t="shared" si="9"/>
        <v>marzo</v>
      </c>
      <c r="H111" s="2">
        <v>0.49444444444444446</v>
      </c>
      <c r="I111" t="s">
        <v>1</v>
      </c>
      <c r="J111" t="str">
        <f>VLOOKUP(ventas_starbucks_2025[[#This Row],[sucursal]],cambio_sucursal[#All],2,0)</f>
        <v>Sucursal Nueva Córdoba</v>
      </c>
      <c r="K111" t="s">
        <v>87</v>
      </c>
      <c r="L111" t="s">
        <v>65</v>
      </c>
      <c r="M111" t="s">
        <v>4</v>
      </c>
      <c r="N111" t="str">
        <f>IFERROR(VLOOKUP(ventas_starbucks_2025[[#This Row],[tamaño_sucio]],cambio_tamaño[#All],2,0),"Tamaño único")</f>
        <v>Tamaño único</v>
      </c>
      <c r="O111">
        <v>3</v>
      </c>
      <c r="P111">
        <v>1643.71</v>
      </c>
      <c r="Q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">
        <v>4931.13</v>
      </c>
      <c r="S111" t="s">
        <v>31</v>
      </c>
      <c r="T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" t="str">
        <f>VLOOKUP(ventas_starbucks_2025[[#This Row],[canal_compra]],cambio_canal_compra[#All],2,0)</f>
        <v>Entrega domicilio</v>
      </c>
      <c r="V111" t="s">
        <v>40</v>
      </c>
      <c r="W111" t="str">
        <f>VLOOKUP(ventas_starbucks_2025[[#This Row],[método_pago]],cambio_metodo_pago[#All],2,0)</f>
        <v>Efectivo</v>
      </c>
      <c r="X111" t="s">
        <v>22</v>
      </c>
      <c r="Y111">
        <v>0</v>
      </c>
      <c r="Z111" t="str">
        <f>VLOOKUP(ventas_starbucks_2025[[#This Row],[promoción_aplicada5]],promocion_cambiar[#All],2,0)</f>
        <v>Combo</v>
      </c>
      <c r="AA111" t="s">
        <v>8</v>
      </c>
      <c r="AB111" t="s">
        <v>9</v>
      </c>
      <c r="AC111" t="s">
        <v>24</v>
      </c>
      <c r="AD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1">
        <v>10.3</v>
      </c>
      <c r="AF111">
        <v>1</v>
      </c>
      <c r="AG111">
        <v>22</v>
      </c>
      <c r="AH111">
        <v>19</v>
      </c>
    </row>
    <row r="112" spans="1:34" x14ac:dyDescent="0.25">
      <c r="A112" s="3" t="s">
        <v>179</v>
      </c>
      <c r="B112" s="1">
        <v>45736</v>
      </c>
      <c r="C112" s="23">
        <f t="shared" si="5"/>
        <v>20</v>
      </c>
      <c r="D112" s="23">
        <f t="shared" si="6"/>
        <v>4</v>
      </c>
      <c r="E112" s="23" t="str">
        <f t="shared" si="7"/>
        <v>jueves</v>
      </c>
      <c r="F112" s="23">
        <f t="shared" si="8"/>
        <v>3</v>
      </c>
      <c r="G112" s="23" t="str">
        <f t="shared" si="9"/>
        <v>marzo</v>
      </c>
      <c r="H112" s="2">
        <v>0.79722222222222228</v>
      </c>
      <c r="I112" t="s">
        <v>12</v>
      </c>
      <c r="J112" t="str">
        <f>VLOOKUP(ventas_starbucks_2025[[#This Row],[sucursal]],cambio_sucursal[#All],2,0)</f>
        <v>Sucursal Córdoba Shopping</v>
      </c>
      <c r="K112" t="s">
        <v>2</v>
      </c>
      <c r="L112" t="s">
        <v>3</v>
      </c>
      <c r="M112" t="s">
        <v>4</v>
      </c>
      <c r="N112" t="str">
        <f>IFERROR(VLOOKUP(ventas_starbucks_2025[[#This Row],[tamaño_sucio]],cambio_tamaño[#All],2,0),"Tamaño único")</f>
        <v>Tamaño único</v>
      </c>
      <c r="O112">
        <v>5</v>
      </c>
      <c r="P112">
        <v>3143.3</v>
      </c>
      <c r="Q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12">
        <v>15716.5</v>
      </c>
      <c r="S112" t="s">
        <v>15</v>
      </c>
      <c r="T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12" t="str">
        <f>VLOOKUP(ventas_starbucks_2025[[#This Row],[canal_compra]],cambio_canal_compra[#All],2,0)</f>
        <v>Para llevar</v>
      </c>
      <c r="V112" t="s">
        <v>40</v>
      </c>
      <c r="W112" t="str">
        <f>VLOOKUP(ventas_starbucks_2025[[#This Row],[método_pago]],cambio_metodo_pago[#All],2,0)</f>
        <v>Efectivo</v>
      </c>
      <c r="X112" t="s">
        <v>7</v>
      </c>
      <c r="Y112">
        <v>15</v>
      </c>
      <c r="Z112" t="str">
        <f>VLOOKUP(ventas_starbucks_2025[[#This Row],[promoción_aplicada5]],promocion_cambiar[#All],2,0)</f>
        <v>Combo</v>
      </c>
      <c r="AA112" t="s">
        <v>8</v>
      </c>
      <c r="AB112" t="s">
        <v>32</v>
      </c>
      <c r="AC112" t="s">
        <v>24</v>
      </c>
      <c r="AD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2">
        <v>10.1</v>
      </c>
      <c r="AF112">
        <v>1</v>
      </c>
      <c r="AG112">
        <v>46</v>
      </c>
      <c r="AH112">
        <v>41</v>
      </c>
    </row>
    <row r="113" spans="1:34" x14ac:dyDescent="0.25">
      <c r="A113" s="3" t="s">
        <v>180</v>
      </c>
      <c r="B113" s="1">
        <v>45701</v>
      </c>
      <c r="C113" s="23">
        <f t="shared" si="5"/>
        <v>13</v>
      </c>
      <c r="D113" s="23">
        <f t="shared" si="6"/>
        <v>4</v>
      </c>
      <c r="E113" s="23" t="str">
        <f t="shared" si="7"/>
        <v>jueves</v>
      </c>
      <c r="F113" s="23">
        <f t="shared" si="8"/>
        <v>2</v>
      </c>
      <c r="G113" s="23" t="str">
        <f t="shared" si="9"/>
        <v>febrero</v>
      </c>
      <c r="H113" s="2">
        <v>0.72430555555555554</v>
      </c>
      <c r="I113" t="s">
        <v>1</v>
      </c>
      <c r="J113" t="str">
        <f>VLOOKUP(ventas_starbucks_2025[[#This Row],[sucursal]],cambio_sucursal[#All],2,0)</f>
        <v>Sucursal Nueva Córdoba</v>
      </c>
      <c r="K113" t="s">
        <v>2</v>
      </c>
      <c r="L113" t="s">
        <v>3</v>
      </c>
      <c r="M113" t="s">
        <v>4</v>
      </c>
      <c r="N113" t="str">
        <f>IFERROR(VLOOKUP(ventas_starbucks_2025[[#This Row],[tamaño_sucio]],cambio_tamaño[#All],2,0),"Tamaño único")</f>
        <v>Tamaño único</v>
      </c>
      <c r="O113">
        <v>5</v>
      </c>
      <c r="P113">
        <v>2652.91</v>
      </c>
      <c r="Q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3">
        <v>13264.55</v>
      </c>
      <c r="S113" t="s">
        <v>31</v>
      </c>
      <c r="T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3" t="str">
        <f>VLOOKUP(ventas_starbucks_2025[[#This Row],[canal_compra]],cambio_canal_compra[#All],2,0)</f>
        <v>Entrega domicilio</v>
      </c>
      <c r="V113" t="s">
        <v>6</v>
      </c>
      <c r="W113" t="str">
        <f>VLOOKUP(ventas_starbucks_2025[[#This Row],[método_pago]],cambio_metodo_pago[#All],2,0)</f>
        <v>Aplicación móbil</v>
      </c>
      <c r="X113" t="s">
        <v>22</v>
      </c>
      <c r="Y113">
        <v>0</v>
      </c>
      <c r="Z113" t="str">
        <f>VLOOKUP(ventas_starbucks_2025[[#This Row],[promoción_aplicada5]],promocion_cambiar[#All],2,0)</f>
        <v>Ninguna</v>
      </c>
      <c r="AA113" t="s">
        <v>17</v>
      </c>
      <c r="AB113" t="s">
        <v>23</v>
      </c>
      <c r="AC113" t="s">
        <v>41</v>
      </c>
      <c r="AD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3">
        <v>4.0999999999999996</v>
      </c>
      <c r="AF113">
        <v>2</v>
      </c>
      <c r="AG113">
        <v>47</v>
      </c>
      <c r="AH113">
        <v>42</v>
      </c>
    </row>
    <row r="114" spans="1:34" x14ac:dyDescent="0.25">
      <c r="A114" s="3" t="s">
        <v>181</v>
      </c>
      <c r="B114" s="1">
        <v>45677</v>
      </c>
      <c r="C114" s="23">
        <f t="shared" si="5"/>
        <v>20</v>
      </c>
      <c r="D114" s="23">
        <f t="shared" si="6"/>
        <v>1</v>
      </c>
      <c r="E114" s="1" t="str">
        <f t="shared" si="7"/>
        <v>lunes</v>
      </c>
      <c r="F114" s="23">
        <f t="shared" si="8"/>
        <v>1</v>
      </c>
      <c r="G114" s="1" t="str">
        <f t="shared" si="9"/>
        <v>enero</v>
      </c>
      <c r="H114" s="2">
        <v>0.41180555555555554</v>
      </c>
      <c r="I114" t="s">
        <v>12</v>
      </c>
      <c r="J114" t="str">
        <f>VLOOKUP(ventas_starbucks_2025[[#This Row],[sucursal]],cambio_sucursal[#All],2,0)</f>
        <v>Sucursal Córdoba Shopping</v>
      </c>
      <c r="K114" t="s">
        <v>48</v>
      </c>
      <c r="L114" t="s">
        <v>49</v>
      </c>
      <c r="M114" t="s">
        <v>50</v>
      </c>
      <c r="N114" t="str">
        <f>IFERROR(VLOOKUP(ventas_starbucks_2025[[#This Row],[tamaño_sucio]],cambio_tamaño[#All],2,0),"Tamaño único")</f>
        <v>Mediano</v>
      </c>
      <c r="O114">
        <v>5</v>
      </c>
      <c r="P114">
        <v>1776.46</v>
      </c>
      <c r="Q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">
        <v>8882.2999999999993</v>
      </c>
      <c r="S114" t="s">
        <v>5</v>
      </c>
      <c r="T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4" t="str">
        <f>VLOOKUP(ventas_starbucks_2025[[#This Row],[canal_compra]],cambio_canal_compra[#All],2,0)</f>
        <v>En tienda</v>
      </c>
      <c r="V114" t="s">
        <v>16</v>
      </c>
      <c r="W114" t="str">
        <f>VLOOKUP(ventas_starbucks_2025[[#This Row],[método_pago]],cambio_metodo_pago[#All],2,0)</f>
        <v>Tarjeta</v>
      </c>
      <c r="X114" t="s">
        <v>22</v>
      </c>
      <c r="Y114">
        <v>0</v>
      </c>
      <c r="Z114" t="str">
        <f>VLOOKUP(ventas_starbucks_2025[[#This Row],[promoción_aplicada5]],promocion_cambiar[#All],2,0)</f>
        <v>2x1</v>
      </c>
      <c r="AA114" t="s">
        <v>51</v>
      </c>
      <c r="AB114" t="s">
        <v>23</v>
      </c>
      <c r="AC114" t="s">
        <v>24</v>
      </c>
      <c r="AD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4">
        <v>12</v>
      </c>
      <c r="AF114">
        <v>3</v>
      </c>
      <c r="AG114">
        <v>24</v>
      </c>
      <c r="AH114">
        <v>19</v>
      </c>
    </row>
    <row r="115" spans="1:34" x14ac:dyDescent="0.25">
      <c r="A115" s="3" t="s">
        <v>182</v>
      </c>
      <c r="B115" s="1">
        <v>45747</v>
      </c>
      <c r="C115" s="23">
        <f t="shared" si="5"/>
        <v>31</v>
      </c>
      <c r="D115" s="23">
        <f t="shared" si="6"/>
        <v>1</v>
      </c>
      <c r="E115" s="23" t="str">
        <f t="shared" si="7"/>
        <v>lunes</v>
      </c>
      <c r="F115" s="23">
        <f t="shared" si="8"/>
        <v>3</v>
      </c>
      <c r="G115" s="23" t="str">
        <f t="shared" si="9"/>
        <v>marzo</v>
      </c>
      <c r="H115" s="2">
        <v>0.34861111111111109</v>
      </c>
      <c r="I115" t="s">
        <v>12</v>
      </c>
      <c r="J115" t="str">
        <f>VLOOKUP(ventas_starbucks_2025[[#This Row],[sucursal]],cambio_sucursal[#All],2,0)</f>
        <v>Sucursal Córdoba Shopping</v>
      </c>
      <c r="K115" t="s">
        <v>82</v>
      </c>
      <c r="L115" t="s">
        <v>28</v>
      </c>
      <c r="M115" t="s">
        <v>4</v>
      </c>
      <c r="N115" t="str">
        <f>IFERROR(VLOOKUP(ventas_starbucks_2025[[#This Row],[tamaño_sucio]],cambio_tamaño[#All],2,0),"Tamaño único")</f>
        <v>Tamaño único</v>
      </c>
      <c r="O115">
        <v>4</v>
      </c>
      <c r="P115">
        <v>2760.16</v>
      </c>
      <c r="Q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5">
        <v>11040.64</v>
      </c>
      <c r="S115" t="s">
        <v>15</v>
      </c>
      <c r="T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5" t="str">
        <f>VLOOKUP(ventas_starbucks_2025[[#This Row],[canal_compra]],cambio_canal_compra[#All],2,0)</f>
        <v>Para llevar</v>
      </c>
      <c r="V115" t="s">
        <v>16</v>
      </c>
      <c r="W115" t="str">
        <f>VLOOKUP(ventas_starbucks_2025[[#This Row],[método_pago]],cambio_metodo_pago[#All],2,0)</f>
        <v>Tarjeta</v>
      </c>
      <c r="X115" t="s">
        <v>7</v>
      </c>
      <c r="Y115">
        <v>10</v>
      </c>
      <c r="Z115" t="str">
        <f>VLOOKUP(ventas_starbucks_2025[[#This Row],[promoción_aplicada5]],promocion_cambiar[#All],2,0)</f>
        <v>Hora Feliz</v>
      </c>
      <c r="AA115" t="s">
        <v>36</v>
      </c>
      <c r="AB115" t="s">
        <v>29</v>
      </c>
      <c r="AC115" t="s">
        <v>10</v>
      </c>
      <c r="AD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5">
        <v>12.4</v>
      </c>
      <c r="AF115">
        <v>4</v>
      </c>
      <c r="AG115">
        <v>32</v>
      </c>
      <c r="AH115">
        <v>28</v>
      </c>
    </row>
    <row r="116" spans="1:34" x14ac:dyDescent="0.25">
      <c r="A116" s="3" t="s">
        <v>183</v>
      </c>
      <c r="B116" s="1">
        <v>45753</v>
      </c>
      <c r="C116" s="23">
        <f t="shared" si="5"/>
        <v>6</v>
      </c>
      <c r="D116" s="23">
        <f t="shared" si="6"/>
        <v>7</v>
      </c>
      <c r="E116" s="23" t="str">
        <f t="shared" si="7"/>
        <v>domingo</v>
      </c>
      <c r="F116" s="23">
        <f t="shared" si="8"/>
        <v>4</v>
      </c>
      <c r="G116" s="23" t="str">
        <f t="shared" si="9"/>
        <v>abril</v>
      </c>
      <c r="H116" s="2">
        <v>0.47708333333333336</v>
      </c>
      <c r="I116" t="s">
        <v>1</v>
      </c>
      <c r="J116" t="str">
        <f>VLOOKUP(ventas_starbucks_2025[[#This Row],[sucursal]],cambio_sucursal[#All],2,0)</f>
        <v>Sucursal Nueva Córdoba</v>
      </c>
      <c r="K116" t="s">
        <v>20</v>
      </c>
      <c r="L116" t="s">
        <v>21</v>
      </c>
      <c r="M116" t="s">
        <v>4</v>
      </c>
      <c r="N116" t="str">
        <f>IFERROR(VLOOKUP(ventas_starbucks_2025[[#This Row],[tamaño_sucio]],cambio_tamaño[#All],2,0),"Tamaño único")</f>
        <v>Tamaño único</v>
      </c>
      <c r="O116">
        <v>1</v>
      </c>
      <c r="P116">
        <v>746.05</v>
      </c>
      <c r="Q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6">
        <v>746.05</v>
      </c>
      <c r="S116" t="s">
        <v>31</v>
      </c>
      <c r="T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" t="str">
        <f>VLOOKUP(ventas_starbucks_2025[[#This Row],[canal_compra]],cambio_canal_compra[#All],2,0)</f>
        <v>Entrega domicilio</v>
      </c>
      <c r="V116" t="s">
        <v>16</v>
      </c>
      <c r="W116" t="str">
        <f>VLOOKUP(ventas_starbucks_2025[[#This Row],[método_pago]],cambio_metodo_pago[#All],2,0)</f>
        <v>Tarjeta</v>
      </c>
      <c r="X116" t="s">
        <v>22</v>
      </c>
      <c r="Y116">
        <v>0</v>
      </c>
      <c r="Z116" t="str">
        <f>VLOOKUP(ventas_starbucks_2025[[#This Row],[promoción_aplicada5]],promocion_cambiar[#All],2,0)</f>
        <v>Combo</v>
      </c>
      <c r="AA116" t="s">
        <v>8</v>
      </c>
      <c r="AB116" t="s">
        <v>52</v>
      </c>
      <c r="AC116" t="s">
        <v>24</v>
      </c>
      <c r="AD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6">
        <v>10.1</v>
      </c>
      <c r="AF116">
        <v>5</v>
      </c>
      <c r="AG116">
        <v>25</v>
      </c>
      <c r="AH116">
        <v>24</v>
      </c>
    </row>
    <row r="117" spans="1:34" x14ac:dyDescent="0.25">
      <c r="A117" s="3" t="s">
        <v>184</v>
      </c>
      <c r="B117" s="1">
        <v>45673</v>
      </c>
      <c r="C117" s="23">
        <f t="shared" si="5"/>
        <v>16</v>
      </c>
      <c r="D117" s="23">
        <f t="shared" si="6"/>
        <v>4</v>
      </c>
      <c r="E117" s="23" t="str">
        <f t="shared" si="7"/>
        <v>jueves</v>
      </c>
      <c r="F117" s="23">
        <f t="shared" si="8"/>
        <v>1</v>
      </c>
      <c r="G117" s="23" t="str">
        <f t="shared" si="9"/>
        <v>enero</v>
      </c>
      <c r="H117" s="2">
        <v>0.62569444444444444</v>
      </c>
      <c r="I117" t="s">
        <v>1</v>
      </c>
      <c r="J117" t="str">
        <f>VLOOKUP(ventas_starbucks_2025[[#This Row],[sucursal]],cambio_sucursal[#All],2,0)</f>
        <v>Sucursal Nueva Córdoba</v>
      </c>
      <c r="K117" t="s">
        <v>34</v>
      </c>
      <c r="L117" t="s">
        <v>35</v>
      </c>
      <c r="M117" t="s">
        <v>4</v>
      </c>
      <c r="N117" t="str">
        <f>IFERROR(VLOOKUP(ventas_starbucks_2025[[#This Row],[tamaño_sucio]],cambio_tamaño[#All],2,0),"Tamaño único")</f>
        <v>Tamaño único</v>
      </c>
      <c r="O117">
        <v>2</v>
      </c>
      <c r="P117">
        <v>1480.17</v>
      </c>
      <c r="Q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">
        <v>2960.34</v>
      </c>
      <c r="S117" t="s">
        <v>5</v>
      </c>
      <c r="T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" t="str">
        <f>VLOOKUP(ventas_starbucks_2025[[#This Row],[canal_compra]],cambio_canal_compra[#All],2,0)</f>
        <v>En tienda</v>
      </c>
      <c r="V117" t="s">
        <v>16</v>
      </c>
      <c r="W117" t="str">
        <f>VLOOKUP(ventas_starbucks_2025[[#This Row],[método_pago]],cambio_metodo_pago[#All],2,0)</f>
        <v>Tarjeta</v>
      </c>
      <c r="X117" t="s">
        <v>7</v>
      </c>
      <c r="Y117">
        <v>15</v>
      </c>
      <c r="Z117" t="str">
        <f>VLOOKUP(ventas_starbucks_2025[[#This Row],[promoción_aplicada5]],promocion_cambiar[#All],2,0)</f>
        <v>2x1</v>
      </c>
      <c r="AA117" t="s">
        <v>51</v>
      </c>
      <c r="AB117" t="s">
        <v>18</v>
      </c>
      <c r="AC117" t="s">
        <v>10</v>
      </c>
      <c r="AD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7">
        <v>4.5999999999999996</v>
      </c>
      <c r="AF117">
        <v>5</v>
      </c>
      <c r="AG117">
        <v>14</v>
      </c>
      <c r="AH117">
        <v>12</v>
      </c>
    </row>
    <row r="118" spans="1:34" x14ac:dyDescent="0.25">
      <c r="A118" s="3" t="s">
        <v>185</v>
      </c>
      <c r="B118" s="1">
        <v>45738</v>
      </c>
      <c r="C118" s="23">
        <f t="shared" si="5"/>
        <v>22</v>
      </c>
      <c r="D118" s="23">
        <f t="shared" si="6"/>
        <v>6</v>
      </c>
      <c r="E118" s="23" t="str">
        <f t="shared" si="7"/>
        <v>sábado</v>
      </c>
      <c r="F118" s="23">
        <f t="shared" si="8"/>
        <v>3</v>
      </c>
      <c r="G118" s="23" t="str">
        <f t="shared" si="9"/>
        <v>marzo</v>
      </c>
      <c r="H118" s="2">
        <v>0.81041666666666667</v>
      </c>
      <c r="I118" t="s">
        <v>1</v>
      </c>
      <c r="J118" t="str">
        <f>VLOOKUP(ventas_starbucks_2025[[#This Row],[sucursal]],cambio_sucursal[#All],2,0)</f>
        <v>Sucursal Nueva Córdoba</v>
      </c>
      <c r="K118" t="s">
        <v>43</v>
      </c>
      <c r="L118" t="s">
        <v>44</v>
      </c>
      <c r="M118" t="s">
        <v>50</v>
      </c>
      <c r="N118" t="str">
        <f>IFERROR(VLOOKUP(ventas_starbucks_2025[[#This Row],[tamaño_sucio]],cambio_tamaño[#All],2,0),"Tamaño único")</f>
        <v>Mediano</v>
      </c>
      <c r="O118">
        <v>2</v>
      </c>
      <c r="P118">
        <v>1692.98</v>
      </c>
      <c r="Q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">
        <v>3385.96</v>
      </c>
      <c r="S118" t="s">
        <v>5</v>
      </c>
      <c r="T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" t="str">
        <f>VLOOKUP(ventas_starbucks_2025[[#This Row],[canal_compra]],cambio_canal_compra[#All],2,0)</f>
        <v>En tienda</v>
      </c>
      <c r="V118" t="s">
        <v>16</v>
      </c>
      <c r="W118" t="str">
        <f>VLOOKUP(ventas_starbucks_2025[[#This Row],[método_pago]],cambio_metodo_pago[#All],2,0)</f>
        <v>Tarjeta</v>
      </c>
      <c r="X118" t="s">
        <v>7</v>
      </c>
      <c r="Y118">
        <v>10</v>
      </c>
      <c r="Z118" t="str">
        <f>VLOOKUP(ventas_starbucks_2025[[#This Row],[promoción_aplicada5]],promocion_cambiar[#All],2,0)</f>
        <v>2x1</v>
      </c>
      <c r="AA118" t="s">
        <v>51</v>
      </c>
      <c r="AB118" t="s">
        <v>18</v>
      </c>
      <c r="AC118" t="s">
        <v>41</v>
      </c>
      <c r="AD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8">
        <v>12.6</v>
      </c>
      <c r="AF118">
        <v>4</v>
      </c>
      <c r="AG118">
        <v>16</v>
      </c>
      <c r="AH118">
        <v>14</v>
      </c>
    </row>
    <row r="119" spans="1:34" x14ac:dyDescent="0.25">
      <c r="A119" s="3" t="s">
        <v>186</v>
      </c>
      <c r="B119" s="1">
        <v>45691</v>
      </c>
      <c r="C119" s="23">
        <f t="shared" si="5"/>
        <v>3</v>
      </c>
      <c r="D119" s="23">
        <f t="shared" si="6"/>
        <v>1</v>
      </c>
      <c r="E119" s="23" t="str">
        <f t="shared" si="7"/>
        <v>lunes</v>
      </c>
      <c r="F119" s="23">
        <f t="shared" si="8"/>
        <v>2</v>
      </c>
      <c r="G119" s="23" t="str">
        <f t="shared" si="9"/>
        <v>febrero</v>
      </c>
      <c r="H119" s="2">
        <v>0.41805555555555557</v>
      </c>
      <c r="I119" t="s">
        <v>26</v>
      </c>
      <c r="J119" t="str">
        <f>VLOOKUP(ventas_starbucks_2025[[#This Row],[sucursal]],cambio_sucursal[#All],2,0)</f>
        <v>Sucursal San Lorenzo 47</v>
      </c>
      <c r="K119" t="s">
        <v>20</v>
      </c>
      <c r="L119" t="s">
        <v>21</v>
      </c>
      <c r="M119" t="s">
        <v>4</v>
      </c>
      <c r="N119" t="str">
        <f>IFERROR(VLOOKUP(ventas_starbucks_2025[[#This Row],[tamaño_sucio]],cambio_tamaño[#All],2,0),"Tamaño único")</f>
        <v>Tamaño único</v>
      </c>
      <c r="O119">
        <v>3</v>
      </c>
      <c r="P119">
        <v>1292.78</v>
      </c>
      <c r="Q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">
        <v>3878.34</v>
      </c>
      <c r="S119" t="s">
        <v>15</v>
      </c>
      <c r="T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9" t="str">
        <f>VLOOKUP(ventas_starbucks_2025[[#This Row],[canal_compra]],cambio_canal_compra[#All],2,0)</f>
        <v>Para llevar</v>
      </c>
      <c r="V119" t="s">
        <v>6</v>
      </c>
      <c r="W119" t="str">
        <f>VLOOKUP(ventas_starbucks_2025[[#This Row],[método_pago]],cambio_metodo_pago[#All],2,0)</f>
        <v>Aplicación móbil</v>
      </c>
      <c r="X119" t="s">
        <v>22</v>
      </c>
      <c r="Y119">
        <v>0</v>
      </c>
      <c r="Z119" t="str">
        <f>VLOOKUP(ventas_starbucks_2025[[#This Row],[promoción_aplicada5]],promocion_cambiar[#All],2,0)</f>
        <v>Ninguna</v>
      </c>
      <c r="AA119" t="s">
        <v>17</v>
      </c>
      <c r="AB119" t="s">
        <v>29</v>
      </c>
      <c r="AC119" t="s">
        <v>10</v>
      </c>
      <c r="AD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9">
        <v>14.2</v>
      </c>
      <c r="AF119">
        <v>2</v>
      </c>
      <c r="AG119">
        <v>33</v>
      </c>
      <c r="AH119">
        <v>30</v>
      </c>
    </row>
    <row r="120" spans="1:34" x14ac:dyDescent="0.25">
      <c r="A120" s="3" t="s">
        <v>187</v>
      </c>
      <c r="B120" s="1">
        <v>45745</v>
      </c>
      <c r="C120" s="23">
        <f t="shared" si="5"/>
        <v>29</v>
      </c>
      <c r="D120" s="23">
        <f t="shared" si="6"/>
        <v>6</v>
      </c>
      <c r="E120" s="1" t="str">
        <f t="shared" si="7"/>
        <v>sábado</v>
      </c>
      <c r="F120" s="23">
        <f t="shared" si="8"/>
        <v>3</v>
      </c>
      <c r="G120" s="1" t="str">
        <f t="shared" si="9"/>
        <v>marzo</v>
      </c>
      <c r="H120" s="2">
        <v>0.65694444444444444</v>
      </c>
      <c r="I120" t="s">
        <v>26</v>
      </c>
      <c r="J120" t="str">
        <f>VLOOKUP(ventas_starbucks_2025[[#This Row],[sucursal]],cambio_sucursal[#All],2,0)</f>
        <v>Sucursal San Lorenzo 47</v>
      </c>
      <c r="K120" t="s">
        <v>89</v>
      </c>
      <c r="L120" t="s">
        <v>90</v>
      </c>
      <c r="M120" t="s">
        <v>4</v>
      </c>
      <c r="N120" t="str">
        <f>IFERROR(VLOOKUP(ventas_starbucks_2025[[#This Row],[tamaño_sucio]],cambio_tamaño[#All],2,0),"Tamaño único")</f>
        <v>Tamaño único</v>
      </c>
      <c r="O120">
        <v>2</v>
      </c>
      <c r="P120">
        <v>1572.15</v>
      </c>
      <c r="Q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">
        <v>3144.3</v>
      </c>
      <c r="S120" t="s">
        <v>31</v>
      </c>
      <c r="T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" t="str">
        <f>VLOOKUP(ventas_starbucks_2025[[#This Row],[canal_compra]],cambio_canal_compra[#All],2,0)</f>
        <v>Entrega domicilio</v>
      </c>
      <c r="V120" t="s">
        <v>40</v>
      </c>
      <c r="W120" t="str">
        <f>VLOOKUP(ventas_starbucks_2025[[#This Row],[método_pago]],cambio_metodo_pago[#All],2,0)</f>
        <v>Efectivo</v>
      </c>
      <c r="X120" t="s">
        <v>7</v>
      </c>
      <c r="Y120">
        <v>0</v>
      </c>
      <c r="Z120" t="str">
        <f>VLOOKUP(ventas_starbucks_2025[[#This Row],[promoción_aplicada5]],promocion_cambiar[#All],2,0)</f>
        <v>Combo</v>
      </c>
      <c r="AA120" t="s">
        <v>8</v>
      </c>
      <c r="AB120" t="s">
        <v>23</v>
      </c>
      <c r="AC120" t="s">
        <v>24</v>
      </c>
      <c r="AD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0">
        <v>4.3</v>
      </c>
      <c r="AF120">
        <v>5</v>
      </c>
      <c r="AG120">
        <v>42</v>
      </c>
      <c r="AH120">
        <v>40</v>
      </c>
    </row>
    <row r="121" spans="1:34" x14ac:dyDescent="0.25">
      <c r="A121" s="3" t="s">
        <v>188</v>
      </c>
      <c r="B121" s="1">
        <v>45721</v>
      </c>
      <c r="C121" s="23">
        <f t="shared" si="5"/>
        <v>5</v>
      </c>
      <c r="D121" s="23">
        <f t="shared" si="6"/>
        <v>3</v>
      </c>
      <c r="E121" s="23" t="str">
        <f t="shared" si="7"/>
        <v>miércoles</v>
      </c>
      <c r="F121" s="23">
        <f t="shared" si="8"/>
        <v>3</v>
      </c>
      <c r="G121" s="23" t="str">
        <f t="shared" si="9"/>
        <v>marzo</v>
      </c>
      <c r="H121" s="2">
        <v>0.65069444444444446</v>
      </c>
      <c r="I121" t="s">
        <v>57</v>
      </c>
      <c r="J121" t="str">
        <f>VLOOKUP(ventas_starbucks_2025[[#This Row],[sucursal]],cambio_sucursal[#All],2,0)</f>
        <v>Sucursal Avda Colón</v>
      </c>
      <c r="K121" t="s">
        <v>87</v>
      </c>
      <c r="L121" t="s">
        <v>65</v>
      </c>
      <c r="M121" t="s">
        <v>4</v>
      </c>
      <c r="N121" t="str">
        <f>IFERROR(VLOOKUP(ventas_starbucks_2025[[#This Row],[tamaño_sucio]],cambio_tamaño[#All],2,0),"Tamaño único")</f>
        <v>Tamaño único</v>
      </c>
      <c r="O121">
        <v>1</v>
      </c>
      <c r="P121">
        <v>1831.52</v>
      </c>
      <c r="Q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">
        <v>1831.52</v>
      </c>
      <c r="S121" t="s">
        <v>31</v>
      </c>
      <c r="T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" t="str">
        <f>VLOOKUP(ventas_starbucks_2025[[#This Row],[canal_compra]],cambio_canal_compra[#All],2,0)</f>
        <v>Entrega domicilio</v>
      </c>
      <c r="V121" t="s">
        <v>40</v>
      </c>
      <c r="W121" t="str">
        <f>VLOOKUP(ventas_starbucks_2025[[#This Row],[método_pago]],cambio_metodo_pago[#All],2,0)</f>
        <v>Efectivo</v>
      </c>
      <c r="X121" t="s">
        <v>22</v>
      </c>
      <c r="Y121">
        <v>0</v>
      </c>
      <c r="Z121" t="str">
        <f>VLOOKUP(ventas_starbucks_2025[[#This Row],[promoción_aplicada5]],promocion_cambiar[#All],2,0)</f>
        <v>Hora Feliz</v>
      </c>
      <c r="AA121" t="s">
        <v>36</v>
      </c>
      <c r="AB121" t="s">
        <v>32</v>
      </c>
      <c r="AC121" t="s">
        <v>10</v>
      </c>
      <c r="AD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1">
        <v>14</v>
      </c>
      <c r="AF121">
        <v>1</v>
      </c>
      <c r="AG121">
        <v>43</v>
      </c>
      <c r="AH121">
        <v>42</v>
      </c>
    </row>
    <row r="122" spans="1:34" x14ac:dyDescent="0.25">
      <c r="A122" s="3" t="s">
        <v>189</v>
      </c>
      <c r="B122" s="1">
        <v>45718</v>
      </c>
      <c r="C122" s="23">
        <f t="shared" si="5"/>
        <v>2</v>
      </c>
      <c r="D122" s="23">
        <f t="shared" si="6"/>
        <v>7</v>
      </c>
      <c r="E122" s="23" t="str">
        <f t="shared" si="7"/>
        <v>domingo</v>
      </c>
      <c r="F122" s="23">
        <f t="shared" si="8"/>
        <v>3</v>
      </c>
      <c r="G122" s="23" t="str">
        <f t="shared" si="9"/>
        <v>marzo</v>
      </c>
      <c r="H122" s="2">
        <v>0.50277777777777777</v>
      </c>
      <c r="I122" t="s">
        <v>1</v>
      </c>
      <c r="J122" t="str">
        <f>VLOOKUP(ventas_starbucks_2025[[#This Row],[sucursal]],cambio_sucursal[#All],2,0)</f>
        <v>Sucursal Nueva Córdoba</v>
      </c>
      <c r="K122" t="s">
        <v>2</v>
      </c>
      <c r="L122" t="s">
        <v>3</v>
      </c>
      <c r="M122" t="s">
        <v>4</v>
      </c>
      <c r="N122" t="str">
        <f>IFERROR(VLOOKUP(ventas_starbucks_2025[[#This Row],[tamaño_sucio]],cambio_tamaño[#All],2,0),"Tamaño único")</f>
        <v>Tamaño único</v>
      </c>
      <c r="O122">
        <v>4</v>
      </c>
      <c r="P122">
        <v>3450.23</v>
      </c>
      <c r="Q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22">
        <v>13800.92</v>
      </c>
      <c r="S122" t="s">
        <v>15</v>
      </c>
      <c r="T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2" t="str">
        <f>VLOOKUP(ventas_starbucks_2025[[#This Row],[canal_compra]],cambio_canal_compra[#All],2,0)</f>
        <v>Para llevar</v>
      </c>
      <c r="V122" t="s">
        <v>6</v>
      </c>
      <c r="W122" t="str">
        <f>VLOOKUP(ventas_starbucks_2025[[#This Row],[método_pago]],cambio_metodo_pago[#All],2,0)</f>
        <v>Aplicación móbil</v>
      </c>
      <c r="X122" t="s">
        <v>22</v>
      </c>
      <c r="Y122">
        <v>0</v>
      </c>
      <c r="Z122" t="str">
        <f>VLOOKUP(ventas_starbucks_2025[[#This Row],[promoción_aplicada5]],promocion_cambiar[#All],2,0)</f>
        <v>Ninguna</v>
      </c>
      <c r="AA122" t="s">
        <v>17</v>
      </c>
      <c r="AB122" t="s">
        <v>23</v>
      </c>
      <c r="AC122" t="s">
        <v>41</v>
      </c>
      <c r="AD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2">
        <v>10.4</v>
      </c>
      <c r="AF122">
        <v>5</v>
      </c>
      <c r="AG122">
        <v>39</v>
      </c>
      <c r="AH122">
        <v>35</v>
      </c>
    </row>
    <row r="123" spans="1:34" x14ac:dyDescent="0.25">
      <c r="A123" s="3" t="s">
        <v>190</v>
      </c>
      <c r="B123" s="1">
        <v>45707</v>
      </c>
      <c r="C123" s="23">
        <f t="shared" si="5"/>
        <v>19</v>
      </c>
      <c r="D123" s="23">
        <f t="shared" si="6"/>
        <v>3</v>
      </c>
      <c r="E123" s="23" t="str">
        <f t="shared" si="7"/>
        <v>miércoles</v>
      </c>
      <c r="F123" s="23">
        <f t="shared" si="8"/>
        <v>2</v>
      </c>
      <c r="G123" s="23" t="str">
        <f t="shared" si="9"/>
        <v>febrero</v>
      </c>
      <c r="H123" s="2">
        <v>0.62916666666666665</v>
      </c>
      <c r="I123" t="s">
        <v>57</v>
      </c>
      <c r="J123" t="str">
        <f>VLOOKUP(ventas_starbucks_2025[[#This Row],[sucursal]],cambio_sucursal[#All],2,0)</f>
        <v>Sucursal Avda Colón</v>
      </c>
      <c r="K123" t="s">
        <v>74</v>
      </c>
      <c r="L123" t="s">
        <v>70</v>
      </c>
      <c r="M123" t="s">
        <v>45</v>
      </c>
      <c r="N123" t="str">
        <f>IFERROR(VLOOKUP(ventas_starbucks_2025[[#This Row],[tamaño_sucio]],cambio_tamaño[#All],2,0),"Tamaño único")</f>
        <v>Grande</v>
      </c>
      <c r="O123">
        <v>3</v>
      </c>
      <c r="P123">
        <v>1315.23</v>
      </c>
      <c r="Q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">
        <v>3945.69</v>
      </c>
      <c r="S123" t="s">
        <v>15</v>
      </c>
      <c r="T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" t="str">
        <f>VLOOKUP(ventas_starbucks_2025[[#This Row],[canal_compra]],cambio_canal_compra[#All],2,0)</f>
        <v>Para llevar</v>
      </c>
      <c r="V123" t="s">
        <v>40</v>
      </c>
      <c r="W123" t="str">
        <f>VLOOKUP(ventas_starbucks_2025[[#This Row],[método_pago]],cambio_metodo_pago[#All],2,0)</f>
        <v>Efectivo</v>
      </c>
      <c r="X123" t="s">
        <v>22</v>
      </c>
      <c r="Y123">
        <v>0</v>
      </c>
      <c r="Z123" t="str">
        <f>VLOOKUP(ventas_starbucks_2025[[#This Row],[promoción_aplicada5]],promocion_cambiar[#All],2,0)</f>
        <v>Combo</v>
      </c>
      <c r="AA123" t="s">
        <v>8</v>
      </c>
      <c r="AB123" t="s">
        <v>23</v>
      </c>
      <c r="AC123" t="s">
        <v>41</v>
      </c>
      <c r="AD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3">
        <v>13.7</v>
      </c>
      <c r="AF123">
        <v>3</v>
      </c>
      <c r="AG123">
        <v>32</v>
      </c>
      <c r="AH123">
        <v>29</v>
      </c>
    </row>
    <row r="124" spans="1:34" x14ac:dyDescent="0.25">
      <c r="A124" s="3" t="s">
        <v>191</v>
      </c>
      <c r="B124" s="1">
        <v>45716</v>
      </c>
      <c r="C124" s="23">
        <f t="shared" si="5"/>
        <v>28</v>
      </c>
      <c r="D124" s="23">
        <f t="shared" si="6"/>
        <v>5</v>
      </c>
      <c r="E124" s="23" t="str">
        <f t="shared" si="7"/>
        <v>viernes</v>
      </c>
      <c r="F124" s="23">
        <f t="shared" si="8"/>
        <v>2</v>
      </c>
      <c r="G124" s="23" t="str">
        <f t="shared" si="9"/>
        <v>febrero</v>
      </c>
      <c r="H124" s="2">
        <v>0.70416666666666672</v>
      </c>
      <c r="I124" t="s">
        <v>12</v>
      </c>
      <c r="J124" t="str">
        <f>VLOOKUP(ventas_starbucks_2025[[#This Row],[sucursal]],cambio_sucursal[#All],2,0)</f>
        <v>Sucursal Córdoba Shopping</v>
      </c>
      <c r="K124" t="s">
        <v>101</v>
      </c>
      <c r="L124" t="s">
        <v>3</v>
      </c>
      <c r="M124" t="s">
        <v>4</v>
      </c>
      <c r="N124" t="str">
        <f>IFERROR(VLOOKUP(ventas_starbucks_2025[[#This Row],[tamaño_sucio]],cambio_tamaño[#All],2,0),"Tamaño único")</f>
        <v>Tamaño único</v>
      </c>
      <c r="O124">
        <v>3</v>
      </c>
      <c r="P124">
        <v>2831.66</v>
      </c>
      <c r="Q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4">
        <v>8494.98</v>
      </c>
      <c r="S124" t="s">
        <v>5</v>
      </c>
      <c r="T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4" t="str">
        <f>VLOOKUP(ventas_starbucks_2025[[#This Row],[canal_compra]],cambio_canal_compra[#All],2,0)</f>
        <v>En tienda</v>
      </c>
      <c r="V124" t="s">
        <v>16</v>
      </c>
      <c r="W124" t="str">
        <f>VLOOKUP(ventas_starbucks_2025[[#This Row],[método_pago]],cambio_metodo_pago[#All],2,0)</f>
        <v>Tarjeta</v>
      </c>
      <c r="X124" t="s">
        <v>7</v>
      </c>
      <c r="Y124">
        <v>0</v>
      </c>
      <c r="Z124" t="str">
        <f>VLOOKUP(ventas_starbucks_2025[[#This Row],[promoción_aplicada5]],promocion_cambiar[#All],2,0)</f>
        <v>Hora Feliz</v>
      </c>
      <c r="AA124" t="s">
        <v>36</v>
      </c>
      <c r="AB124" t="s">
        <v>52</v>
      </c>
      <c r="AC124" t="s">
        <v>10</v>
      </c>
      <c r="AD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4">
        <v>3.7</v>
      </c>
      <c r="AF124">
        <v>2</v>
      </c>
      <c r="AG124">
        <v>36</v>
      </c>
      <c r="AH124">
        <v>33</v>
      </c>
    </row>
    <row r="125" spans="1:34" x14ac:dyDescent="0.25">
      <c r="A125" s="3" t="s">
        <v>192</v>
      </c>
      <c r="B125" s="1">
        <v>45669</v>
      </c>
      <c r="C125" s="23">
        <f t="shared" si="5"/>
        <v>12</v>
      </c>
      <c r="D125" s="23">
        <f t="shared" si="6"/>
        <v>7</v>
      </c>
      <c r="E125" s="1" t="str">
        <f t="shared" si="7"/>
        <v>domingo</v>
      </c>
      <c r="F125" s="23">
        <f t="shared" si="8"/>
        <v>1</v>
      </c>
      <c r="G125" s="1" t="str">
        <f t="shared" si="9"/>
        <v>enero</v>
      </c>
      <c r="H125" s="2">
        <v>0.54097222222222219</v>
      </c>
      <c r="I125" t="s">
        <v>57</v>
      </c>
      <c r="J125" t="str">
        <f>VLOOKUP(ventas_starbucks_2025[[#This Row],[sucursal]],cambio_sucursal[#All],2,0)</f>
        <v>Sucursal Avda Colón</v>
      </c>
      <c r="K125" t="s">
        <v>175</v>
      </c>
      <c r="L125" t="s">
        <v>70</v>
      </c>
      <c r="M125" t="s">
        <v>50</v>
      </c>
      <c r="N125" t="str">
        <f>IFERROR(VLOOKUP(ventas_starbucks_2025[[#This Row],[tamaño_sucio]],cambio_tamaño[#All],2,0),"Tamaño único")</f>
        <v>Mediano</v>
      </c>
      <c r="O125">
        <v>5</v>
      </c>
      <c r="P125">
        <v>1831.8</v>
      </c>
      <c r="Q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">
        <v>9159</v>
      </c>
      <c r="S125" t="s">
        <v>5</v>
      </c>
      <c r="T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5" t="str">
        <f>VLOOKUP(ventas_starbucks_2025[[#This Row],[canal_compra]],cambio_canal_compra[#All],2,0)</f>
        <v>En tienda</v>
      </c>
      <c r="V125" t="s">
        <v>6</v>
      </c>
      <c r="W125" t="str">
        <f>VLOOKUP(ventas_starbucks_2025[[#This Row],[método_pago]],cambio_metodo_pago[#All],2,0)</f>
        <v>Aplicación móbil</v>
      </c>
      <c r="X125" t="s">
        <v>7</v>
      </c>
      <c r="Y125">
        <v>10</v>
      </c>
      <c r="Z125" t="str">
        <f>VLOOKUP(ventas_starbucks_2025[[#This Row],[promoción_aplicada5]],promocion_cambiar[#All],2,0)</f>
        <v>2x1</v>
      </c>
      <c r="AA125" t="s">
        <v>51</v>
      </c>
      <c r="AB125" t="s">
        <v>29</v>
      </c>
      <c r="AC125" t="s">
        <v>10</v>
      </c>
      <c r="AD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5">
        <v>10.1</v>
      </c>
      <c r="AF125">
        <v>1</v>
      </c>
      <c r="AG125">
        <v>32</v>
      </c>
      <c r="AH125">
        <v>27</v>
      </c>
    </row>
    <row r="126" spans="1:34" x14ac:dyDescent="0.25">
      <c r="A126" s="3" t="s">
        <v>193</v>
      </c>
      <c r="B126" s="1">
        <v>45719</v>
      </c>
      <c r="C126" s="23">
        <f t="shared" si="5"/>
        <v>3</v>
      </c>
      <c r="D126" s="23">
        <f t="shared" si="6"/>
        <v>1</v>
      </c>
      <c r="E126" s="23" t="str">
        <f t="shared" si="7"/>
        <v>lunes</v>
      </c>
      <c r="F126" s="23">
        <f t="shared" si="8"/>
        <v>3</v>
      </c>
      <c r="G126" s="23" t="str">
        <f t="shared" si="9"/>
        <v>marzo</v>
      </c>
      <c r="H126" s="2">
        <v>0.63124999999999998</v>
      </c>
      <c r="I126" t="s">
        <v>1</v>
      </c>
      <c r="J126" t="str">
        <f>VLOOKUP(ventas_starbucks_2025[[#This Row],[sucursal]],cambio_sucursal[#All],2,0)</f>
        <v>Sucursal Nueva Córdoba</v>
      </c>
      <c r="K126" t="s">
        <v>60</v>
      </c>
      <c r="L126" t="s">
        <v>44</v>
      </c>
      <c r="M126" t="s">
        <v>62</v>
      </c>
      <c r="N126" t="str">
        <f>IFERROR(VLOOKUP(ventas_starbucks_2025[[#This Row],[tamaño_sucio]],cambio_tamaño[#All],2,0),"Tamaño único")</f>
        <v>Extra-Grande</v>
      </c>
      <c r="O126">
        <v>4</v>
      </c>
      <c r="P126">
        <v>1755.75</v>
      </c>
      <c r="Q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">
        <v>7023</v>
      </c>
      <c r="S126" t="s">
        <v>31</v>
      </c>
      <c r="T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6" t="str">
        <f>VLOOKUP(ventas_starbucks_2025[[#This Row],[canal_compra]],cambio_canal_compra[#All],2,0)</f>
        <v>Entrega domicilio</v>
      </c>
      <c r="V126" t="s">
        <v>6</v>
      </c>
      <c r="W126" t="str">
        <f>VLOOKUP(ventas_starbucks_2025[[#This Row],[método_pago]],cambio_metodo_pago[#All],2,0)</f>
        <v>Aplicación móbil</v>
      </c>
      <c r="X126" t="s">
        <v>22</v>
      </c>
      <c r="Y126">
        <v>0</v>
      </c>
      <c r="Z126" t="str">
        <f>VLOOKUP(ventas_starbucks_2025[[#This Row],[promoción_aplicada5]],promocion_cambiar[#All],2,0)</f>
        <v>2x1</v>
      </c>
      <c r="AA126" t="s">
        <v>51</v>
      </c>
      <c r="AB126" t="s">
        <v>29</v>
      </c>
      <c r="AC126" t="s">
        <v>41</v>
      </c>
      <c r="AD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6">
        <v>8.6999999999999993</v>
      </c>
      <c r="AF126">
        <v>3</v>
      </c>
      <c r="AG126">
        <v>21</v>
      </c>
      <c r="AH126">
        <v>17</v>
      </c>
    </row>
    <row r="127" spans="1:34" x14ac:dyDescent="0.25">
      <c r="A127" s="3" t="s">
        <v>194</v>
      </c>
      <c r="B127" s="1">
        <v>45748</v>
      </c>
      <c r="C127" s="23">
        <f t="shared" si="5"/>
        <v>1</v>
      </c>
      <c r="D127" s="23">
        <f t="shared" si="6"/>
        <v>2</v>
      </c>
      <c r="E127" s="1" t="str">
        <f t="shared" si="7"/>
        <v>martes</v>
      </c>
      <c r="F127" s="23">
        <f t="shared" si="8"/>
        <v>4</v>
      </c>
      <c r="G127" s="1" t="str">
        <f t="shared" si="9"/>
        <v>abril</v>
      </c>
      <c r="H127" s="2">
        <v>0.8569444444444444</v>
      </c>
      <c r="I127" t="s">
        <v>57</v>
      </c>
      <c r="J127" t="str">
        <f>VLOOKUP(ventas_starbucks_2025[[#This Row],[sucursal]],cambio_sucursal[#All],2,0)</f>
        <v>Sucursal Avda Colón</v>
      </c>
      <c r="K127" t="s">
        <v>48</v>
      </c>
      <c r="L127" t="s">
        <v>49</v>
      </c>
      <c r="M127" t="s">
        <v>55</v>
      </c>
      <c r="N127" t="str">
        <f>IFERROR(VLOOKUP(ventas_starbucks_2025[[#This Row],[tamaño_sucio]],cambio_tamaño[#All],2,0),"Tamaño único")</f>
        <v>Pequeño</v>
      </c>
      <c r="O127">
        <v>2</v>
      </c>
      <c r="P127">
        <v>1884.23</v>
      </c>
      <c r="Q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">
        <v>3768.46</v>
      </c>
      <c r="S127" t="s">
        <v>15</v>
      </c>
      <c r="T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" t="str">
        <f>VLOOKUP(ventas_starbucks_2025[[#This Row],[canal_compra]],cambio_canal_compra[#All],2,0)</f>
        <v>Para llevar</v>
      </c>
      <c r="V127" t="s">
        <v>40</v>
      </c>
      <c r="W127" t="str">
        <f>VLOOKUP(ventas_starbucks_2025[[#This Row],[método_pago]],cambio_metodo_pago[#All],2,0)</f>
        <v>Efectivo</v>
      </c>
      <c r="X127" t="s">
        <v>7</v>
      </c>
      <c r="Y127">
        <v>15</v>
      </c>
      <c r="Z127" t="str">
        <f>VLOOKUP(ventas_starbucks_2025[[#This Row],[promoción_aplicada5]],promocion_cambiar[#All],2,0)</f>
        <v>Hora Feliz</v>
      </c>
      <c r="AA127" t="s">
        <v>36</v>
      </c>
      <c r="AB127" t="s">
        <v>18</v>
      </c>
      <c r="AC127" t="s">
        <v>24</v>
      </c>
      <c r="AD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7">
        <v>8.8000000000000007</v>
      </c>
      <c r="AF127">
        <v>4</v>
      </c>
      <c r="AG127">
        <v>47</v>
      </c>
      <c r="AH127">
        <v>45</v>
      </c>
    </row>
    <row r="128" spans="1:34" x14ac:dyDescent="0.25">
      <c r="A128" s="3" t="s">
        <v>195</v>
      </c>
      <c r="B128" s="1">
        <v>45677</v>
      </c>
      <c r="C128" s="23">
        <f t="shared" si="5"/>
        <v>20</v>
      </c>
      <c r="D128" s="23">
        <f t="shared" si="6"/>
        <v>1</v>
      </c>
      <c r="E128" s="23" t="str">
        <f t="shared" si="7"/>
        <v>lunes</v>
      </c>
      <c r="F128" s="23">
        <f t="shared" si="8"/>
        <v>1</v>
      </c>
      <c r="G128" s="23" t="str">
        <f t="shared" si="9"/>
        <v>enero</v>
      </c>
      <c r="H128" s="2">
        <v>0.45833333333333331</v>
      </c>
      <c r="I128" t="s">
        <v>12</v>
      </c>
      <c r="J128" t="str">
        <f>VLOOKUP(ventas_starbucks_2025[[#This Row],[sucursal]],cambio_sucursal[#All],2,0)</f>
        <v>Sucursal Córdoba Shopping</v>
      </c>
      <c r="K128" t="s">
        <v>13</v>
      </c>
      <c r="L128" t="s">
        <v>14</v>
      </c>
      <c r="M128" t="s">
        <v>4</v>
      </c>
      <c r="N128" t="str">
        <f>IFERROR(VLOOKUP(ventas_starbucks_2025[[#This Row],[tamaño_sucio]],cambio_tamaño[#All],2,0),"Tamaño único")</f>
        <v>Tamaño único</v>
      </c>
      <c r="O128">
        <v>1</v>
      </c>
      <c r="P128">
        <v>2170.5700000000002</v>
      </c>
      <c r="Q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8">
        <v>2170.5700000000002</v>
      </c>
      <c r="S128" t="s">
        <v>15</v>
      </c>
      <c r="T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" t="str">
        <f>VLOOKUP(ventas_starbucks_2025[[#This Row],[canal_compra]],cambio_canal_compra[#All],2,0)</f>
        <v>Para llevar</v>
      </c>
      <c r="V128" t="s">
        <v>6</v>
      </c>
      <c r="W128" t="str">
        <f>VLOOKUP(ventas_starbucks_2025[[#This Row],[método_pago]],cambio_metodo_pago[#All],2,0)</f>
        <v>Aplicación móbil</v>
      </c>
      <c r="X128" t="s">
        <v>7</v>
      </c>
      <c r="Y128">
        <v>0</v>
      </c>
      <c r="Z128" t="str">
        <f>VLOOKUP(ventas_starbucks_2025[[#This Row],[promoción_aplicada5]],promocion_cambiar[#All],2,0)</f>
        <v>Hora Feliz</v>
      </c>
      <c r="AA128" t="s">
        <v>36</v>
      </c>
      <c r="AB128" t="s">
        <v>29</v>
      </c>
      <c r="AC128" t="s">
        <v>10</v>
      </c>
      <c r="AD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8">
        <v>6.7</v>
      </c>
      <c r="AF128">
        <v>3</v>
      </c>
      <c r="AG128">
        <v>17</v>
      </c>
      <c r="AH128">
        <v>16</v>
      </c>
    </row>
    <row r="129" spans="1:34" x14ac:dyDescent="0.25">
      <c r="A129" s="3" t="s">
        <v>196</v>
      </c>
      <c r="B129" s="1">
        <v>45684</v>
      </c>
      <c r="C129" s="23">
        <f t="shared" si="5"/>
        <v>27</v>
      </c>
      <c r="D129" s="23">
        <f t="shared" si="6"/>
        <v>1</v>
      </c>
      <c r="E129" s="1" t="str">
        <f t="shared" si="7"/>
        <v>lunes</v>
      </c>
      <c r="F129" s="23">
        <f t="shared" si="8"/>
        <v>1</v>
      </c>
      <c r="G129" s="1" t="str">
        <f t="shared" si="9"/>
        <v>enero</v>
      </c>
      <c r="H129" s="2">
        <v>0.75624999999999998</v>
      </c>
      <c r="I129" t="s">
        <v>57</v>
      </c>
      <c r="J129" t="str">
        <f>VLOOKUP(ventas_starbucks_2025[[#This Row],[sucursal]],cambio_sucursal[#All],2,0)</f>
        <v>Sucursal Avda Colón</v>
      </c>
      <c r="K129" t="s">
        <v>58</v>
      </c>
      <c r="L129" t="s">
        <v>39</v>
      </c>
      <c r="M129" t="s">
        <v>4</v>
      </c>
      <c r="N129" t="str">
        <f>IFERROR(VLOOKUP(ventas_starbucks_2025[[#This Row],[tamaño_sucio]],cambio_tamaño[#All],2,0),"Tamaño único")</f>
        <v>Tamaño único</v>
      </c>
      <c r="O129">
        <v>5</v>
      </c>
      <c r="P129">
        <v>1042.22</v>
      </c>
      <c r="Q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">
        <v>5211.1000000000004</v>
      </c>
      <c r="S129" t="s">
        <v>31</v>
      </c>
      <c r="T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9" t="str">
        <f>VLOOKUP(ventas_starbucks_2025[[#This Row],[canal_compra]],cambio_canal_compra[#All],2,0)</f>
        <v>Entrega domicilio</v>
      </c>
      <c r="V129" t="s">
        <v>6</v>
      </c>
      <c r="W129" t="str">
        <f>VLOOKUP(ventas_starbucks_2025[[#This Row],[método_pago]],cambio_metodo_pago[#All],2,0)</f>
        <v>Aplicación móbil</v>
      </c>
      <c r="X129" t="s">
        <v>22</v>
      </c>
      <c r="Y129">
        <v>0</v>
      </c>
      <c r="Z129" t="str">
        <f>VLOOKUP(ventas_starbucks_2025[[#This Row],[promoción_aplicada5]],promocion_cambiar[#All],2,0)</f>
        <v>Hora Feliz</v>
      </c>
      <c r="AA129" t="s">
        <v>36</v>
      </c>
      <c r="AB129" t="s">
        <v>23</v>
      </c>
      <c r="AC129" t="s">
        <v>10</v>
      </c>
      <c r="AD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9">
        <v>8</v>
      </c>
      <c r="AF129">
        <v>2</v>
      </c>
      <c r="AG129">
        <v>37</v>
      </c>
      <c r="AH129">
        <v>32</v>
      </c>
    </row>
    <row r="130" spans="1:34" x14ac:dyDescent="0.25">
      <c r="A130" s="3" t="s">
        <v>197</v>
      </c>
      <c r="B130" s="1">
        <v>45737</v>
      </c>
      <c r="C130" s="23">
        <f t="shared" ref="C130:C193" si="10">DAY(B130)</f>
        <v>21</v>
      </c>
      <c r="D130" s="23">
        <f t="shared" ref="D130:D193" si="11">WEEKDAY(B130,2)</f>
        <v>5</v>
      </c>
      <c r="E130" s="23" t="str">
        <f t="shared" ref="E130:E193" si="12">TEXT(B130,"dddd")</f>
        <v>viernes</v>
      </c>
      <c r="F130" s="23">
        <f t="shared" ref="F130:F193" si="13">MONTH(B130)</f>
        <v>3</v>
      </c>
      <c r="G130" s="23" t="str">
        <f t="shared" ref="G130:G193" si="14">TEXT(B130,"mmmm")</f>
        <v>marzo</v>
      </c>
      <c r="H130" s="2">
        <v>0.39027777777777778</v>
      </c>
      <c r="I130" t="s">
        <v>1</v>
      </c>
      <c r="J130" t="str">
        <f>VLOOKUP(ventas_starbucks_2025[[#This Row],[sucursal]],cambio_sucursal[#All],2,0)</f>
        <v>Sucursal Nueva Córdoba</v>
      </c>
      <c r="K130" t="s">
        <v>20</v>
      </c>
      <c r="L130" t="s">
        <v>21</v>
      </c>
      <c r="M130" t="s">
        <v>4</v>
      </c>
      <c r="N130" t="str">
        <f>IFERROR(VLOOKUP(ventas_starbucks_2025[[#This Row],[tamaño_sucio]],cambio_tamaño[#All],2,0),"Tamaño único")</f>
        <v>Tamaño único</v>
      </c>
      <c r="O130">
        <v>4</v>
      </c>
      <c r="P130">
        <v>916.37</v>
      </c>
      <c r="Q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0">
        <v>3665.48</v>
      </c>
      <c r="S130" t="s">
        <v>31</v>
      </c>
      <c r="T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0" t="str">
        <f>VLOOKUP(ventas_starbucks_2025[[#This Row],[canal_compra]],cambio_canal_compra[#All],2,0)</f>
        <v>Entrega domicilio</v>
      </c>
      <c r="V130" t="s">
        <v>6</v>
      </c>
      <c r="W130" t="str">
        <f>VLOOKUP(ventas_starbucks_2025[[#This Row],[método_pago]],cambio_metodo_pago[#All],2,0)</f>
        <v>Aplicación móbil</v>
      </c>
      <c r="X130" t="s">
        <v>22</v>
      </c>
      <c r="Y130">
        <v>0</v>
      </c>
      <c r="Z130" t="str">
        <f>VLOOKUP(ventas_starbucks_2025[[#This Row],[promoción_aplicada5]],promocion_cambiar[#All],2,0)</f>
        <v>Hora Feliz</v>
      </c>
      <c r="AA130" t="s">
        <v>36</v>
      </c>
      <c r="AB130" t="s">
        <v>52</v>
      </c>
      <c r="AC130" t="s">
        <v>10</v>
      </c>
      <c r="AD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0">
        <v>13.9</v>
      </c>
      <c r="AF130">
        <v>3</v>
      </c>
      <c r="AG130">
        <v>49</v>
      </c>
      <c r="AH130">
        <v>45</v>
      </c>
    </row>
    <row r="131" spans="1:34" x14ac:dyDescent="0.25">
      <c r="A131" s="3" t="s">
        <v>198</v>
      </c>
      <c r="B131" s="1">
        <v>45695</v>
      </c>
      <c r="C131" s="23">
        <f t="shared" si="10"/>
        <v>7</v>
      </c>
      <c r="D131" s="23">
        <f t="shared" si="11"/>
        <v>5</v>
      </c>
      <c r="E131" s="1" t="str">
        <f t="shared" si="12"/>
        <v>viernes</v>
      </c>
      <c r="F131" s="23">
        <f t="shared" si="13"/>
        <v>2</v>
      </c>
      <c r="G131" s="1" t="str">
        <f t="shared" si="14"/>
        <v>febrero</v>
      </c>
      <c r="H131" s="2">
        <v>0.52430555555555558</v>
      </c>
      <c r="I131" t="s">
        <v>12</v>
      </c>
      <c r="J131" t="str">
        <f>VLOOKUP(ventas_starbucks_2025[[#This Row],[sucursal]],cambio_sucursal[#All],2,0)</f>
        <v>Sucursal Córdoba Shopping</v>
      </c>
      <c r="K131" t="s">
        <v>64</v>
      </c>
      <c r="L131" t="s">
        <v>65</v>
      </c>
      <c r="M131" t="s">
        <v>4</v>
      </c>
      <c r="N131" t="str">
        <f>IFERROR(VLOOKUP(ventas_starbucks_2025[[#This Row],[tamaño_sucio]],cambio_tamaño[#All],2,0),"Tamaño único")</f>
        <v>Tamaño único</v>
      </c>
      <c r="O131">
        <v>3</v>
      </c>
      <c r="P131">
        <v>1881.88</v>
      </c>
      <c r="Q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">
        <v>5645.64</v>
      </c>
      <c r="S131" t="s">
        <v>15</v>
      </c>
      <c r="T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1" t="str">
        <f>VLOOKUP(ventas_starbucks_2025[[#This Row],[canal_compra]],cambio_canal_compra[#All],2,0)</f>
        <v>Para llevar</v>
      </c>
      <c r="V131" t="s">
        <v>6</v>
      </c>
      <c r="W131" t="str">
        <f>VLOOKUP(ventas_starbucks_2025[[#This Row],[método_pago]],cambio_metodo_pago[#All],2,0)</f>
        <v>Aplicación móbil</v>
      </c>
      <c r="X131" t="s">
        <v>7</v>
      </c>
      <c r="Y131">
        <v>15</v>
      </c>
      <c r="Z131" t="str">
        <f>VLOOKUP(ventas_starbucks_2025[[#This Row],[promoción_aplicada5]],promocion_cambiar[#All],2,0)</f>
        <v>2x1</v>
      </c>
      <c r="AA131" t="s">
        <v>51</v>
      </c>
      <c r="AB131" t="s">
        <v>32</v>
      </c>
      <c r="AC131" t="s">
        <v>10</v>
      </c>
      <c r="AD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1">
        <v>8.4</v>
      </c>
      <c r="AF131">
        <v>4</v>
      </c>
      <c r="AG131">
        <v>16</v>
      </c>
      <c r="AH131">
        <v>13</v>
      </c>
    </row>
    <row r="132" spans="1:34" x14ac:dyDescent="0.25">
      <c r="A132" s="3" t="s">
        <v>199</v>
      </c>
      <c r="B132" s="1">
        <v>45696</v>
      </c>
      <c r="C132" s="23">
        <f t="shared" si="10"/>
        <v>8</v>
      </c>
      <c r="D132" s="23">
        <f t="shared" si="11"/>
        <v>6</v>
      </c>
      <c r="E132" s="23" t="str">
        <f t="shared" si="12"/>
        <v>sábado</v>
      </c>
      <c r="F132" s="23">
        <f t="shared" si="13"/>
        <v>2</v>
      </c>
      <c r="G132" s="23" t="str">
        <f t="shared" si="14"/>
        <v>febrero</v>
      </c>
      <c r="H132" s="2">
        <v>0.36180555555555555</v>
      </c>
      <c r="I132" t="s">
        <v>12</v>
      </c>
      <c r="J132" t="str">
        <f>VLOOKUP(ventas_starbucks_2025[[#This Row],[sucursal]],cambio_sucursal[#All],2,0)</f>
        <v>Sucursal Córdoba Shopping</v>
      </c>
      <c r="K132" t="s">
        <v>200</v>
      </c>
      <c r="L132" t="s">
        <v>44</v>
      </c>
      <c r="M132" t="s">
        <v>50</v>
      </c>
      <c r="N132" t="str">
        <f>IFERROR(VLOOKUP(ventas_starbucks_2025[[#This Row],[tamaño_sucio]],cambio_tamaño[#All],2,0),"Tamaño único")</f>
        <v>Mediano</v>
      </c>
      <c r="O132">
        <v>5</v>
      </c>
      <c r="P132">
        <v>1325.45</v>
      </c>
      <c r="Q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">
        <v>6627.25</v>
      </c>
      <c r="S132" t="s">
        <v>31</v>
      </c>
      <c r="T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2" t="str">
        <f>VLOOKUP(ventas_starbucks_2025[[#This Row],[canal_compra]],cambio_canal_compra[#All],2,0)</f>
        <v>Entrega domicilio</v>
      </c>
      <c r="V132" t="s">
        <v>6</v>
      </c>
      <c r="W132" t="str">
        <f>VLOOKUP(ventas_starbucks_2025[[#This Row],[método_pago]],cambio_metodo_pago[#All],2,0)</f>
        <v>Aplicación móbil</v>
      </c>
      <c r="X132" t="s">
        <v>22</v>
      </c>
      <c r="Y132">
        <v>0</v>
      </c>
      <c r="Z132" t="str">
        <f>VLOOKUP(ventas_starbucks_2025[[#This Row],[promoción_aplicada5]],promocion_cambiar[#All],2,0)</f>
        <v>Ninguna</v>
      </c>
      <c r="AA132" t="s">
        <v>17</v>
      </c>
      <c r="AB132" t="s">
        <v>9</v>
      </c>
      <c r="AC132" t="s">
        <v>24</v>
      </c>
      <c r="AD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2">
        <v>11.7</v>
      </c>
      <c r="AF132">
        <v>5</v>
      </c>
      <c r="AG132">
        <v>40</v>
      </c>
      <c r="AH132">
        <v>35</v>
      </c>
    </row>
    <row r="133" spans="1:34" x14ac:dyDescent="0.25">
      <c r="A133" s="3" t="s">
        <v>201</v>
      </c>
      <c r="B133" s="1">
        <v>45730</v>
      </c>
      <c r="C133" s="23">
        <f t="shared" si="10"/>
        <v>14</v>
      </c>
      <c r="D133" s="23">
        <f t="shared" si="11"/>
        <v>5</v>
      </c>
      <c r="E133" s="23" t="str">
        <f t="shared" si="12"/>
        <v>viernes</v>
      </c>
      <c r="F133" s="23">
        <f t="shared" si="13"/>
        <v>3</v>
      </c>
      <c r="G133" s="23" t="str">
        <f t="shared" si="14"/>
        <v>marzo</v>
      </c>
      <c r="H133" s="2">
        <v>0.36319444444444443</v>
      </c>
      <c r="I133" t="s">
        <v>12</v>
      </c>
      <c r="J133" t="str">
        <f>VLOOKUP(ventas_starbucks_2025[[#This Row],[sucursal]],cambio_sucursal[#All],2,0)</f>
        <v>Sucursal Córdoba Shopping</v>
      </c>
      <c r="K133" t="s">
        <v>48</v>
      </c>
      <c r="L133" t="s">
        <v>49</v>
      </c>
      <c r="M133" t="s">
        <v>45</v>
      </c>
      <c r="N133" t="str">
        <f>IFERROR(VLOOKUP(ventas_starbucks_2025[[#This Row],[tamaño_sucio]],cambio_tamaño[#All],2,0),"Tamaño único")</f>
        <v>Grande</v>
      </c>
      <c r="O133">
        <v>3</v>
      </c>
      <c r="P133">
        <v>1581.49</v>
      </c>
      <c r="Q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">
        <v>4744.47</v>
      </c>
      <c r="S133" t="s">
        <v>31</v>
      </c>
      <c r="T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3" t="str">
        <f>VLOOKUP(ventas_starbucks_2025[[#This Row],[canal_compra]],cambio_canal_compra[#All],2,0)</f>
        <v>Entrega domicilio</v>
      </c>
      <c r="V133" t="s">
        <v>40</v>
      </c>
      <c r="W133" t="str">
        <f>VLOOKUP(ventas_starbucks_2025[[#This Row],[método_pago]],cambio_metodo_pago[#All],2,0)</f>
        <v>Efectivo</v>
      </c>
      <c r="X133" t="s">
        <v>22</v>
      </c>
      <c r="Y133">
        <v>0</v>
      </c>
      <c r="Z133" t="str">
        <f>VLOOKUP(ventas_starbucks_2025[[#This Row],[promoción_aplicada5]],promocion_cambiar[#All],2,0)</f>
        <v>Hora Feliz</v>
      </c>
      <c r="AA133" t="s">
        <v>36</v>
      </c>
      <c r="AB133" t="s">
        <v>18</v>
      </c>
      <c r="AC133" t="s">
        <v>10</v>
      </c>
      <c r="AD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">
        <v>9.5</v>
      </c>
      <c r="AF133">
        <v>1</v>
      </c>
      <c r="AG133">
        <v>14</v>
      </c>
      <c r="AH133">
        <v>11</v>
      </c>
    </row>
    <row r="134" spans="1:34" x14ac:dyDescent="0.25">
      <c r="A134" s="3" t="s">
        <v>202</v>
      </c>
      <c r="B134" s="1">
        <v>45740</v>
      </c>
      <c r="C134" s="23">
        <f t="shared" si="10"/>
        <v>24</v>
      </c>
      <c r="D134" s="23">
        <f t="shared" si="11"/>
        <v>1</v>
      </c>
      <c r="E134" s="1" t="str">
        <f t="shared" si="12"/>
        <v>lunes</v>
      </c>
      <c r="F134" s="23">
        <f t="shared" si="13"/>
        <v>3</v>
      </c>
      <c r="G134" s="1" t="str">
        <f t="shared" si="14"/>
        <v>marzo</v>
      </c>
      <c r="H134" s="2">
        <v>0.81736111111111109</v>
      </c>
      <c r="I134" t="s">
        <v>26</v>
      </c>
      <c r="J134" t="str">
        <f>VLOOKUP(ventas_starbucks_2025[[#This Row],[sucursal]],cambio_sucursal[#All],2,0)</f>
        <v>Sucursal San Lorenzo 47</v>
      </c>
      <c r="K134" t="s">
        <v>101</v>
      </c>
      <c r="L134" t="s">
        <v>3</v>
      </c>
      <c r="M134" t="s">
        <v>4</v>
      </c>
      <c r="N134" t="str">
        <f>IFERROR(VLOOKUP(ventas_starbucks_2025[[#This Row],[tamaño_sucio]],cambio_tamaño[#All],2,0),"Tamaño único")</f>
        <v>Tamaño único</v>
      </c>
      <c r="O134">
        <v>3</v>
      </c>
      <c r="P134">
        <v>3274.52</v>
      </c>
      <c r="Q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34">
        <v>9823.56</v>
      </c>
      <c r="S134" t="s">
        <v>5</v>
      </c>
      <c r="T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4" t="str">
        <f>VLOOKUP(ventas_starbucks_2025[[#This Row],[canal_compra]],cambio_canal_compra[#All],2,0)</f>
        <v>En tienda</v>
      </c>
      <c r="V134" t="s">
        <v>40</v>
      </c>
      <c r="W134" t="str">
        <f>VLOOKUP(ventas_starbucks_2025[[#This Row],[método_pago]],cambio_metodo_pago[#All],2,0)</f>
        <v>Efectivo</v>
      </c>
      <c r="X134" t="s">
        <v>22</v>
      </c>
      <c r="Y134">
        <v>0</v>
      </c>
      <c r="Z134" t="str">
        <f>VLOOKUP(ventas_starbucks_2025[[#This Row],[promoción_aplicada5]],promocion_cambiar[#All],2,0)</f>
        <v>Ninguna</v>
      </c>
      <c r="AA134" t="s">
        <v>17</v>
      </c>
      <c r="AB134" t="s">
        <v>9</v>
      </c>
      <c r="AC134" t="s">
        <v>10</v>
      </c>
      <c r="AD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4">
        <v>4.7</v>
      </c>
      <c r="AF134">
        <v>3</v>
      </c>
      <c r="AG134">
        <v>19</v>
      </c>
      <c r="AH134">
        <v>16</v>
      </c>
    </row>
    <row r="135" spans="1:34" x14ac:dyDescent="0.25">
      <c r="A135" s="3" t="s">
        <v>203</v>
      </c>
      <c r="B135" s="1">
        <v>45761</v>
      </c>
      <c r="C135" s="23">
        <f t="shared" si="10"/>
        <v>14</v>
      </c>
      <c r="D135" s="23">
        <f t="shared" si="11"/>
        <v>1</v>
      </c>
      <c r="E135" s="1" t="str">
        <f t="shared" si="12"/>
        <v>lunes</v>
      </c>
      <c r="F135" s="23">
        <f t="shared" si="13"/>
        <v>4</v>
      </c>
      <c r="G135" s="1" t="str">
        <f t="shared" si="14"/>
        <v>abril</v>
      </c>
      <c r="H135" s="2">
        <v>0.6381944444444444</v>
      </c>
      <c r="I135" t="s">
        <v>57</v>
      </c>
      <c r="J135" t="str">
        <f>VLOOKUP(ventas_starbucks_2025[[#This Row],[sucursal]],cambio_sucursal[#All],2,0)</f>
        <v>Sucursal Avda Colón</v>
      </c>
      <c r="K135" t="s">
        <v>27</v>
      </c>
      <c r="L135" t="s">
        <v>28</v>
      </c>
      <c r="M135" t="s">
        <v>4</v>
      </c>
      <c r="N135" t="str">
        <f>IFERROR(VLOOKUP(ventas_starbucks_2025[[#This Row],[tamaño_sucio]],cambio_tamaño[#All],2,0),"Tamaño único")</f>
        <v>Tamaño único</v>
      </c>
      <c r="O135">
        <v>1</v>
      </c>
      <c r="P135">
        <v>2635.13</v>
      </c>
      <c r="Q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5">
        <v>2635.13</v>
      </c>
      <c r="S135" t="s">
        <v>15</v>
      </c>
      <c r="T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5" t="str">
        <f>VLOOKUP(ventas_starbucks_2025[[#This Row],[canal_compra]],cambio_canal_compra[#All],2,0)</f>
        <v>Para llevar</v>
      </c>
      <c r="V135" t="s">
        <v>40</v>
      </c>
      <c r="W135" t="str">
        <f>VLOOKUP(ventas_starbucks_2025[[#This Row],[método_pago]],cambio_metodo_pago[#All],2,0)</f>
        <v>Efectivo</v>
      </c>
      <c r="X135" t="s">
        <v>7</v>
      </c>
      <c r="Y135">
        <v>0</v>
      </c>
      <c r="Z135" t="str">
        <f>VLOOKUP(ventas_starbucks_2025[[#This Row],[promoción_aplicada5]],promocion_cambiar[#All],2,0)</f>
        <v>Ninguna</v>
      </c>
      <c r="AA135" t="s">
        <v>17</v>
      </c>
      <c r="AB135" t="s">
        <v>32</v>
      </c>
      <c r="AC135" t="s">
        <v>10</v>
      </c>
      <c r="AD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5">
        <v>2.4</v>
      </c>
      <c r="AF135">
        <v>2</v>
      </c>
      <c r="AG135">
        <v>42</v>
      </c>
      <c r="AH135">
        <v>41</v>
      </c>
    </row>
    <row r="136" spans="1:34" x14ac:dyDescent="0.25">
      <c r="A136" s="3" t="s">
        <v>204</v>
      </c>
      <c r="B136" s="1">
        <v>45691</v>
      </c>
      <c r="C136" s="23">
        <f t="shared" si="10"/>
        <v>3</v>
      </c>
      <c r="D136" s="23">
        <f t="shared" si="11"/>
        <v>1</v>
      </c>
      <c r="E136" s="23" t="str">
        <f t="shared" si="12"/>
        <v>lunes</v>
      </c>
      <c r="F136" s="23">
        <f t="shared" si="13"/>
        <v>2</v>
      </c>
      <c r="G136" s="23" t="str">
        <f t="shared" si="14"/>
        <v>febrero</v>
      </c>
      <c r="H136" s="2">
        <v>0.45624999999999999</v>
      </c>
      <c r="I136" t="s">
        <v>12</v>
      </c>
      <c r="J136" t="str">
        <f>VLOOKUP(ventas_starbucks_2025[[#This Row],[sucursal]],cambio_sucursal[#All],2,0)</f>
        <v>Sucursal Córdoba Shopping</v>
      </c>
      <c r="K136" t="s">
        <v>205</v>
      </c>
      <c r="L136" t="s">
        <v>70</v>
      </c>
      <c r="M136" t="s">
        <v>45</v>
      </c>
      <c r="N136" t="str">
        <f>IFERROR(VLOOKUP(ventas_starbucks_2025[[#This Row],[tamaño_sucio]],cambio_tamaño[#All],2,0),"Tamaño único")</f>
        <v>Grande</v>
      </c>
      <c r="O136">
        <v>3</v>
      </c>
      <c r="P136">
        <v>1508.44</v>
      </c>
      <c r="Q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">
        <v>4525.32</v>
      </c>
      <c r="S136" t="s">
        <v>5</v>
      </c>
      <c r="T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" t="str">
        <f>VLOOKUP(ventas_starbucks_2025[[#This Row],[canal_compra]],cambio_canal_compra[#All],2,0)</f>
        <v>En tienda</v>
      </c>
      <c r="V136" t="s">
        <v>40</v>
      </c>
      <c r="W136" t="str">
        <f>VLOOKUP(ventas_starbucks_2025[[#This Row],[método_pago]],cambio_metodo_pago[#All],2,0)</f>
        <v>Efectivo</v>
      </c>
      <c r="X136" t="s">
        <v>7</v>
      </c>
      <c r="Y136">
        <v>0</v>
      </c>
      <c r="Z136" t="str">
        <f>VLOOKUP(ventas_starbucks_2025[[#This Row],[promoción_aplicada5]],promocion_cambiar[#All],2,0)</f>
        <v>Hora Feliz</v>
      </c>
      <c r="AA136" t="s">
        <v>36</v>
      </c>
      <c r="AB136" t="s">
        <v>18</v>
      </c>
      <c r="AC136" t="s">
        <v>10</v>
      </c>
      <c r="AD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">
        <v>5.9</v>
      </c>
      <c r="AF136">
        <v>3</v>
      </c>
      <c r="AG136">
        <v>33</v>
      </c>
      <c r="AH136">
        <v>30</v>
      </c>
    </row>
    <row r="137" spans="1:34" x14ac:dyDescent="0.25">
      <c r="A137" s="3" t="s">
        <v>206</v>
      </c>
      <c r="B137" s="1">
        <v>45739</v>
      </c>
      <c r="C137" s="23">
        <f t="shared" si="10"/>
        <v>23</v>
      </c>
      <c r="D137" s="23">
        <f t="shared" si="11"/>
        <v>7</v>
      </c>
      <c r="E137" s="23" t="str">
        <f t="shared" si="12"/>
        <v>domingo</v>
      </c>
      <c r="F137" s="23">
        <f t="shared" si="13"/>
        <v>3</v>
      </c>
      <c r="G137" s="23" t="str">
        <f t="shared" si="14"/>
        <v>marzo</v>
      </c>
      <c r="H137" s="2">
        <v>0.33888888888888891</v>
      </c>
      <c r="I137" t="s">
        <v>12</v>
      </c>
      <c r="J137" t="str">
        <f>VLOOKUP(ventas_starbucks_2025[[#This Row],[sucursal]],cambio_sucursal[#All],2,0)</f>
        <v>Sucursal Córdoba Shopping</v>
      </c>
      <c r="K137" t="s">
        <v>27</v>
      </c>
      <c r="L137" t="s">
        <v>28</v>
      </c>
      <c r="M137" t="s">
        <v>4</v>
      </c>
      <c r="N137" t="str">
        <f>IFERROR(VLOOKUP(ventas_starbucks_2025[[#This Row],[tamaño_sucio]],cambio_tamaño[#All],2,0),"Tamaño único")</f>
        <v>Tamaño único</v>
      </c>
      <c r="O137">
        <v>4</v>
      </c>
      <c r="P137">
        <v>2610.34</v>
      </c>
      <c r="Q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7">
        <v>10441.36</v>
      </c>
      <c r="S137" t="s">
        <v>5</v>
      </c>
      <c r="T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7" t="str">
        <f>VLOOKUP(ventas_starbucks_2025[[#This Row],[canal_compra]],cambio_canal_compra[#All],2,0)</f>
        <v>En tienda</v>
      </c>
      <c r="V137" t="s">
        <v>6</v>
      </c>
      <c r="W137" t="str">
        <f>VLOOKUP(ventas_starbucks_2025[[#This Row],[método_pago]],cambio_metodo_pago[#All],2,0)</f>
        <v>Aplicación móbil</v>
      </c>
      <c r="X137" t="s">
        <v>7</v>
      </c>
      <c r="Y137">
        <v>10</v>
      </c>
      <c r="Z137" t="str">
        <f>VLOOKUP(ventas_starbucks_2025[[#This Row],[promoción_aplicada5]],promocion_cambiar[#All],2,0)</f>
        <v>Ninguna</v>
      </c>
      <c r="AA137" t="s">
        <v>17</v>
      </c>
      <c r="AB137" t="s">
        <v>23</v>
      </c>
      <c r="AC137" t="s">
        <v>41</v>
      </c>
      <c r="AD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7">
        <v>6.9</v>
      </c>
      <c r="AF137">
        <v>2</v>
      </c>
      <c r="AG137">
        <v>36</v>
      </c>
      <c r="AH137">
        <v>32</v>
      </c>
    </row>
    <row r="138" spans="1:34" x14ac:dyDescent="0.25">
      <c r="A138" s="3" t="s">
        <v>207</v>
      </c>
      <c r="B138" s="1">
        <v>45693</v>
      </c>
      <c r="C138" s="23">
        <f t="shared" si="10"/>
        <v>5</v>
      </c>
      <c r="D138" s="23">
        <f t="shared" si="11"/>
        <v>3</v>
      </c>
      <c r="E138" s="23" t="str">
        <f t="shared" si="12"/>
        <v>miércoles</v>
      </c>
      <c r="F138" s="23">
        <f t="shared" si="13"/>
        <v>2</v>
      </c>
      <c r="G138" s="23" t="str">
        <f t="shared" si="14"/>
        <v>febrero</v>
      </c>
      <c r="H138" s="2">
        <v>0.84027777777777779</v>
      </c>
      <c r="I138" t="s">
        <v>26</v>
      </c>
      <c r="J138" t="str">
        <f>VLOOKUP(ventas_starbucks_2025[[#This Row],[sucursal]],cambio_sucursal[#All],2,0)</f>
        <v>Sucursal San Lorenzo 47</v>
      </c>
      <c r="K138" t="s">
        <v>74</v>
      </c>
      <c r="L138" t="s">
        <v>70</v>
      </c>
      <c r="M138" t="s">
        <v>50</v>
      </c>
      <c r="N138" t="str">
        <f>IFERROR(VLOOKUP(ventas_starbucks_2025[[#This Row],[tamaño_sucio]],cambio_tamaño[#All],2,0),"Tamaño único")</f>
        <v>Mediano</v>
      </c>
      <c r="O138">
        <v>2</v>
      </c>
      <c r="P138">
        <v>1404.42</v>
      </c>
      <c r="Q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">
        <v>2808.84</v>
      </c>
      <c r="S138" t="s">
        <v>31</v>
      </c>
      <c r="T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8" t="str">
        <f>VLOOKUP(ventas_starbucks_2025[[#This Row],[canal_compra]],cambio_canal_compra[#All],2,0)</f>
        <v>Entrega domicilio</v>
      </c>
      <c r="V138" t="s">
        <v>6</v>
      </c>
      <c r="W138" t="str">
        <f>VLOOKUP(ventas_starbucks_2025[[#This Row],[método_pago]],cambio_metodo_pago[#All],2,0)</f>
        <v>Aplicación móbil</v>
      </c>
      <c r="X138" t="s">
        <v>7</v>
      </c>
      <c r="Y138">
        <v>15</v>
      </c>
      <c r="Z138" t="str">
        <f>VLOOKUP(ventas_starbucks_2025[[#This Row],[promoción_aplicada5]],promocion_cambiar[#All],2,0)</f>
        <v>2x1</v>
      </c>
      <c r="AA138" t="s">
        <v>51</v>
      </c>
      <c r="AB138" t="s">
        <v>9</v>
      </c>
      <c r="AC138" t="s">
        <v>10</v>
      </c>
      <c r="AD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8">
        <v>7.1</v>
      </c>
      <c r="AF138">
        <v>5</v>
      </c>
      <c r="AG138">
        <v>19</v>
      </c>
      <c r="AH138">
        <v>17</v>
      </c>
    </row>
    <row r="139" spans="1:34" x14ac:dyDescent="0.25">
      <c r="A139" s="3" t="s">
        <v>208</v>
      </c>
      <c r="B139" s="1">
        <v>45701</v>
      </c>
      <c r="C139" s="23">
        <f t="shared" si="10"/>
        <v>13</v>
      </c>
      <c r="D139" s="23">
        <f t="shared" si="11"/>
        <v>4</v>
      </c>
      <c r="E139" s="23" t="str">
        <f t="shared" si="12"/>
        <v>jueves</v>
      </c>
      <c r="F139" s="23">
        <f t="shared" si="13"/>
        <v>2</v>
      </c>
      <c r="G139" s="23" t="str">
        <f t="shared" si="14"/>
        <v>febrero</v>
      </c>
      <c r="H139" s="2">
        <v>0.63124999999999998</v>
      </c>
      <c r="I139" t="s">
        <v>57</v>
      </c>
      <c r="J139" t="str">
        <f>VLOOKUP(ventas_starbucks_2025[[#This Row],[sucursal]],cambio_sucursal[#All],2,0)</f>
        <v>Sucursal Avda Colón</v>
      </c>
      <c r="K139" t="s">
        <v>209</v>
      </c>
      <c r="L139" t="s">
        <v>44</v>
      </c>
      <c r="M139" t="s">
        <v>45</v>
      </c>
      <c r="N139" t="str">
        <f>IFERROR(VLOOKUP(ventas_starbucks_2025[[#This Row],[tamaño_sucio]],cambio_tamaño[#All],2,0),"Tamaño único")</f>
        <v>Grande</v>
      </c>
      <c r="O139">
        <v>4</v>
      </c>
      <c r="P139">
        <v>1565.72</v>
      </c>
      <c r="Q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">
        <v>6262.88</v>
      </c>
      <c r="S139" t="s">
        <v>15</v>
      </c>
      <c r="T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9" t="str">
        <f>VLOOKUP(ventas_starbucks_2025[[#This Row],[canal_compra]],cambio_canal_compra[#All],2,0)</f>
        <v>Para llevar</v>
      </c>
      <c r="V139" t="s">
        <v>16</v>
      </c>
      <c r="W139" t="str">
        <f>VLOOKUP(ventas_starbucks_2025[[#This Row],[método_pago]],cambio_metodo_pago[#All],2,0)</f>
        <v>Tarjeta</v>
      </c>
      <c r="X139" t="s">
        <v>7</v>
      </c>
      <c r="Y139">
        <v>0</v>
      </c>
      <c r="Z139" t="str">
        <f>VLOOKUP(ventas_starbucks_2025[[#This Row],[promoción_aplicada5]],promocion_cambiar[#All],2,0)</f>
        <v>Combo</v>
      </c>
      <c r="AA139" t="s">
        <v>8</v>
      </c>
      <c r="AB139" t="s">
        <v>52</v>
      </c>
      <c r="AC139" t="s">
        <v>41</v>
      </c>
      <c r="AD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9">
        <v>14</v>
      </c>
      <c r="AF139">
        <v>2</v>
      </c>
      <c r="AG139">
        <v>47</v>
      </c>
      <c r="AH139">
        <v>43</v>
      </c>
    </row>
    <row r="140" spans="1:34" x14ac:dyDescent="0.25">
      <c r="A140" s="3" t="s">
        <v>210</v>
      </c>
      <c r="B140" s="1">
        <v>45725</v>
      </c>
      <c r="C140" s="23">
        <f t="shared" si="10"/>
        <v>9</v>
      </c>
      <c r="D140" s="23">
        <f t="shared" si="11"/>
        <v>7</v>
      </c>
      <c r="E140" s="23" t="str">
        <f t="shared" si="12"/>
        <v>domingo</v>
      </c>
      <c r="F140" s="23">
        <f t="shared" si="13"/>
        <v>3</v>
      </c>
      <c r="G140" s="23" t="str">
        <f t="shared" si="14"/>
        <v>marzo</v>
      </c>
      <c r="H140" s="2">
        <v>0.30208333333333331</v>
      </c>
      <c r="I140" t="s">
        <v>12</v>
      </c>
      <c r="J140" t="str">
        <f>VLOOKUP(ventas_starbucks_2025[[#This Row],[sucursal]],cambio_sucursal[#All],2,0)</f>
        <v>Sucursal Córdoba Shopping</v>
      </c>
      <c r="K140" t="s">
        <v>209</v>
      </c>
      <c r="L140" t="s">
        <v>44</v>
      </c>
      <c r="M140" t="s">
        <v>45</v>
      </c>
      <c r="N140" t="str">
        <f>IFERROR(VLOOKUP(ventas_starbucks_2025[[#This Row],[tamaño_sucio]],cambio_tamaño[#All],2,0),"Tamaño único")</f>
        <v>Grande</v>
      </c>
      <c r="O140">
        <v>2</v>
      </c>
      <c r="P140">
        <v>1243.83</v>
      </c>
      <c r="Q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">
        <v>2487.66</v>
      </c>
      <c r="S140" t="s">
        <v>31</v>
      </c>
      <c r="T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" t="str">
        <f>VLOOKUP(ventas_starbucks_2025[[#This Row],[canal_compra]],cambio_canal_compra[#All],2,0)</f>
        <v>Entrega domicilio</v>
      </c>
      <c r="V140" t="s">
        <v>16</v>
      </c>
      <c r="W140" t="str">
        <f>VLOOKUP(ventas_starbucks_2025[[#This Row],[método_pago]],cambio_metodo_pago[#All],2,0)</f>
        <v>Tarjeta</v>
      </c>
      <c r="X140" t="s">
        <v>22</v>
      </c>
      <c r="Y140">
        <v>0</v>
      </c>
      <c r="Z140" t="str">
        <f>VLOOKUP(ventas_starbucks_2025[[#This Row],[promoción_aplicada5]],promocion_cambiar[#All],2,0)</f>
        <v>Ninguna</v>
      </c>
      <c r="AA140" t="s">
        <v>17</v>
      </c>
      <c r="AB140" t="s">
        <v>18</v>
      </c>
      <c r="AC140" t="s">
        <v>24</v>
      </c>
      <c r="AD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0">
        <v>6.7</v>
      </c>
      <c r="AF140">
        <v>2</v>
      </c>
      <c r="AG140">
        <v>12</v>
      </c>
      <c r="AH140">
        <v>10</v>
      </c>
    </row>
    <row r="141" spans="1:34" x14ac:dyDescent="0.25">
      <c r="A141" s="3" t="s">
        <v>211</v>
      </c>
      <c r="B141" s="1">
        <v>45694</v>
      </c>
      <c r="C141" s="23">
        <f t="shared" si="10"/>
        <v>6</v>
      </c>
      <c r="D141" s="23">
        <f t="shared" si="11"/>
        <v>4</v>
      </c>
      <c r="E141" s="23" t="str">
        <f t="shared" si="12"/>
        <v>jueves</v>
      </c>
      <c r="F141" s="23">
        <f t="shared" si="13"/>
        <v>2</v>
      </c>
      <c r="G141" s="23" t="str">
        <f t="shared" si="14"/>
        <v>febrero</v>
      </c>
      <c r="H141" s="2">
        <v>0.37986111111111109</v>
      </c>
      <c r="I141" t="s">
        <v>12</v>
      </c>
      <c r="J141" t="str">
        <f>VLOOKUP(ventas_starbucks_2025[[#This Row],[sucursal]],cambio_sucursal[#All],2,0)</f>
        <v>Sucursal Córdoba Shopping</v>
      </c>
      <c r="K141" t="s">
        <v>87</v>
      </c>
      <c r="L141" t="s">
        <v>65</v>
      </c>
      <c r="M141" t="s">
        <v>4</v>
      </c>
      <c r="N141" t="str">
        <f>IFERROR(VLOOKUP(ventas_starbucks_2025[[#This Row],[tamaño_sucio]],cambio_tamaño[#All],2,0),"Tamaño único")</f>
        <v>Tamaño único</v>
      </c>
      <c r="O141">
        <v>4</v>
      </c>
      <c r="P141">
        <v>1745.84</v>
      </c>
      <c r="Q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">
        <v>6983.36</v>
      </c>
      <c r="S141" t="s">
        <v>5</v>
      </c>
      <c r="T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1" t="str">
        <f>VLOOKUP(ventas_starbucks_2025[[#This Row],[canal_compra]],cambio_canal_compra[#All],2,0)</f>
        <v>En tienda</v>
      </c>
      <c r="V141" t="s">
        <v>6</v>
      </c>
      <c r="W141" t="str">
        <f>VLOOKUP(ventas_starbucks_2025[[#This Row],[método_pago]],cambio_metodo_pago[#All],2,0)</f>
        <v>Aplicación móbil</v>
      </c>
      <c r="X141" t="s">
        <v>22</v>
      </c>
      <c r="Y141">
        <v>0</v>
      </c>
      <c r="Z141" t="str">
        <f>VLOOKUP(ventas_starbucks_2025[[#This Row],[promoción_aplicada5]],promocion_cambiar[#All],2,0)</f>
        <v>Hora Feliz</v>
      </c>
      <c r="AA141" t="s">
        <v>36</v>
      </c>
      <c r="AB141" t="s">
        <v>18</v>
      </c>
      <c r="AC141" t="s">
        <v>41</v>
      </c>
      <c r="AD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1">
        <v>12.7</v>
      </c>
      <c r="AF141">
        <v>4</v>
      </c>
      <c r="AG141">
        <v>27</v>
      </c>
      <c r="AH141">
        <v>23</v>
      </c>
    </row>
    <row r="142" spans="1:34" x14ac:dyDescent="0.25">
      <c r="A142" s="3" t="s">
        <v>212</v>
      </c>
      <c r="B142" s="1">
        <v>45734</v>
      </c>
      <c r="C142" s="23">
        <f t="shared" si="10"/>
        <v>18</v>
      </c>
      <c r="D142" s="23">
        <f t="shared" si="11"/>
        <v>2</v>
      </c>
      <c r="E142" s="23" t="str">
        <f t="shared" si="12"/>
        <v>martes</v>
      </c>
      <c r="F142" s="23">
        <f t="shared" si="13"/>
        <v>3</v>
      </c>
      <c r="G142" s="23" t="str">
        <f t="shared" si="14"/>
        <v>marzo</v>
      </c>
      <c r="H142" s="2">
        <v>0.39166666666666666</v>
      </c>
      <c r="I142" t="s">
        <v>12</v>
      </c>
      <c r="J142" t="str">
        <f>VLOOKUP(ventas_starbucks_2025[[#This Row],[sucursal]],cambio_sucursal[#All],2,0)</f>
        <v>Sucursal Córdoba Shopping</v>
      </c>
      <c r="K142" t="s">
        <v>82</v>
      </c>
      <c r="L142" t="s">
        <v>28</v>
      </c>
      <c r="M142" t="s">
        <v>4</v>
      </c>
      <c r="N142" t="str">
        <f>IFERROR(VLOOKUP(ventas_starbucks_2025[[#This Row],[tamaño_sucio]],cambio_tamaño[#All],2,0),"Tamaño único")</f>
        <v>Tamaño único</v>
      </c>
      <c r="O142">
        <v>1</v>
      </c>
      <c r="P142">
        <v>2783.96</v>
      </c>
      <c r="Q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2">
        <v>2783.96</v>
      </c>
      <c r="S142" t="s">
        <v>5</v>
      </c>
      <c r="T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" t="str">
        <f>VLOOKUP(ventas_starbucks_2025[[#This Row],[canal_compra]],cambio_canal_compra[#All],2,0)</f>
        <v>En tienda</v>
      </c>
      <c r="V142" t="s">
        <v>16</v>
      </c>
      <c r="W142" t="str">
        <f>VLOOKUP(ventas_starbucks_2025[[#This Row],[método_pago]],cambio_metodo_pago[#All],2,0)</f>
        <v>Tarjeta</v>
      </c>
      <c r="X142" t="s">
        <v>7</v>
      </c>
      <c r="Y142">
        <v>0</v>
      </c>
      <c r="Z142" t="str">
        <f>VLOOKUP(ventas_starbucks_2025[[#This Row],[promoción_aplicada5]],promocion_cambiar[#All],2,0)</f>
        <v>Hora Feliz</v>
      </c>
      <c r="AA142" t="s">
        <v>36</v>
      </c>
      <c r="AB142" t="s">
        <v>18</v>
      </c>
      <c r="AC142" t="s">
        <v>24</v>
      </c>
      <c r="AD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2">
        <v>4.8</v>
      </c>
      <c r="AF142">
        <v>3</v>
      </c>
      <c r="AG142">
        <v>45</v>
      </c>
      <c r="AH142">
        <v>44</v>
      </c>
    </row>
    <row r="143" spans="1:34" x14ac:dyDescent="0.25">
      <c r="A143" s="3" t="s">
        <v>213</v>
      </c>
      <c r="B143" s="1">
        <v>45729</v>
      </c>
      <c r="C143" s="23">
        <f t="shared" si="10"/>
        <v>13</v>
      </c>
      <c r="D143" s="23">
        <f t="shared" si="11"/>
        <v>4</v>
      </c>
      <c r="E143" s="1" t="str">
        <f t="shared" si="12"/>
        <v>jueves</v>
      </c>
      <c r="F143" s="23">
        <f t="shared" si="13"/>
        <v>3</v>
      </c>
      <c r="G143" s="1" t="str">
        <f t="shared" si="14"/>
        <v>marzo</v>
      </c>
      <c r="H143" s="2">
        <v>0.76736111111111116</v>
      </c>
      <c r="I143" t="s">
        <v>57</v>
      </c>
      <c r="J143" t="str">
        <f>VLOOKUP(ventas_starbucks_2025[[#This Row],[sucursal]],cambio_sucursal[#All],2,0)</f>
        <v>Sucursal Avda Colón</v>
      </c>
      <c r="K143" t="s">
        <v>67</v>
      </c>
      <c r="L143" t="s">
        <v>35</v>
      </c>
      <c r="M143" t="s">
        <v>4</v>
      </c>
      <c r="N143" t="str">
        <f>IFERROR(VLOOKUP(ventas_starbucks_2025[[#This Row],[tamaño_sucio]],cambio_tamaño[#All],2,0),"Tamaño único")</f>
        <v>Tamaño único</v>
      </c>
      <c r="O143">
        <v>4</v>
      </c>
      <c r="P143">
        <v>1065.42</v>
      </c>
      <c r="Q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">
        <v>4261.68</v>
      </c>
      <c r="S143" t="s">
        <v>5</v>
      </c>
      <c r="T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" t="str">
        <f>VLOOKUP(ventas_starbucks_2025[[#This Row],[canal_compra]],cambio_canal_compra[#All],2,0)</f>
        <v>En tienda</v>
      </c>
      <c r="V143" t="s">
        <v>16</v>
      </c>
      <c r="W143" t="str">
        <f>VLOOKUP(ventas_starbucks_2025[[#This Row],[método_pago]],cambio_metodo_pago[#All],2,0)</f>
        <v>Tarjeta</v>
      </c>
      <c r="X143" t="s">
        <v>22</v>
      </c>
      <c r="Y143">
        <v>0</v>
      </c>
      <c r="Z143" t="str">
        <f>VLOOKUP(ventas_starbucks_2025[[#This Row],[promoción_aplicada5]],promocion_cambiar[#All],2,0)</f>
        <v>Ninguna</v>
      </c>
      <c r="AA143" t="s">
        <v>17</v>
      </c>
      <c r="AB143" t="s">
        <v>18</v>
      </c>
      <c r="AC143" t="s">
        <v>10</v>
      </c>
      <c r="AD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3">
        <v>13.7</v>
      </c>
      <c r="AF143">
        <v>5</v>
      </c>
      <c r="AG143">
        <v>11</v>
      </c>
      <c r="AH143">
        <v>7</v>
      </c>
    </row>
    <row r="144" spans="1:34" x14ac:dyDescent="0.25">
      <c r="A144" s="3" t="s">
        <v>214</v>
      </c>
      <c r="B144" s="1">
        <v>45741</v>
      </c>
      <c r="C144" s="23">
        <f t="shared" si="10"/>
        <v>25</v>
      </c>
      <c r="D144" s="23">
        <f t="shared" si="11"/>
        <v>2</v>
      </c>
      <c r="E144" s="23" t="str">
        <f t="shared" si="12"/>
        <v>martes</v>
      </c>
      <c r="F144" s="23">
        <f t="shared" si="13"/>
        <v>3</v>
      </c>
      <c r="G144" s="23" t="str">
        <f t="shared" si="14"/>
        <v>marzo</v>
      </c>
      <c r="H144" s="2">
        <v>0.50694444444444442</v>
      </c>
      <c r="I144" t="s">
        <v>12</v>
      </c>
      <c r="J144" t="str">
        <f>VLOOKUP(ventas_starbucks_2025[[#This Row],[sucursal]],cambio_sucursal[#All],2,0)</f>
        <v>Sucursal Córdoba Shopping</v>
      </c>
      <c r="K144" t="s">
        <v>27</v>
      </c>
      <c r="L144" t="s">
        <v>28</v>
      </c>
      <c r="M144" t="s">
        <v>4</v>
      </c>
      <c r="N144" t="str">
        <f>IFERROR(VLOOKUP(ventas_starbucks_2025[[#This Row],[tamaño_sucio]],cambio_tamaño[#All],2,0),"Tamaño único")</f>
        <v>Tamaño único</v>
      </c>
      <c r="O144">
        <v>3</v>
      </c>
      <c r="P144">
        <v>2084.4499999999998</v>
      </c>
      <c r="Q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4">
        <v>6253.35</v>
      </c>
      <c r="S144" t="s">
        <v>31</v>
      </c>
      <c r="T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4" t="str">
        <f>VLOOKUP(ventas_starbucks_2025[[#This Row],[canal_compra]],cambio_canal_compra[#All],2,0)</f>
        <v>Entrega domicilio</v>
      </c>
      <c r="V144" t="s">
        <v>16</v>
      </c>
      <c r="W144" t="str">
        <f>VLOOKUP(ventas_starbucks_2025[[#This Row],[método_pago]],cambio_metodo_pago[#All],2,0)</f>
        <v>Tarjeta</v>
      </c>
      <c r="X144" t="s">
        <v>7</v>
      </c>
      <c r="Y144">
        <v>0</v>
      </c>
      <c r="Z144" t="str">
        <f>VLOOKUP(ventas_starbucks_2025[[#This Row],[promoción_aplicada5]],promocion_cambiar[#All],2,0)</f>
        <v>2x1</v>
      </c>
      <c r="AA144" t="s">
        <v>51</v>
      </c>
      <c r="AB144" t="s">
        <v>32</v>
      </c>
      <c r="AC144" t="s">
        <v>41</v>
      </c>
      <c r="AD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4">
        <v>12.6</v>
      </c>
      <c r="AF144">
        <v>1</v>
      </c>
      <c r="AG144">
        <v>14</v>
      </c>
      <c r="AH144">
        <v>11</v>
      </c>
    </row>
    <row r="145" spans="1:34" x14ac:dyDescent="0.25">
      <c r="A145" s="3" t="s">
        <v>215</v>
      </c>
      <c r="B145" s="1">
        <v>45720</v>
      </c>
      <c r="C145" s="23">
        <f t="shared" si="10"/>
        <v>4</v>
      </c>
      <c r="D145" s="23">
        <f t="shared" si="11"/>
        <v>2</v>
      </c>
      <c r="E145" s="1" t="str">
        <f t="shared" si="12"/>
        <v>martes</v>
      </c>
      <c r="F145" s="23">
        <f t="shared" si="13"/>
        <v>3</v>
      </c>
      <c r="G145" s="1" t="str">
        <f t="shared" si="14"/>
        <v>marzo</v>
      </c>
      <c r="H145" s="2">
        <v>0.33194444444444443</v>
      </c>
      <c r="I145" t="s">
        <v>1</v>
      </c>
      <c r="J145" t="str">
        <f>VLOOKUP(ventas_starbucks_2025[[#This Row],[sucursal]],cambio_sucursal[#All],2,0)</f>
        <v>Sucursal Nueva Córdoba</v>
      </c>
      <c r="K145" t="s">
        <v>60</v>
      </c>
      <c r="L145" t="s">
        <v>44</v>
      </c>
      <c r="M145" t="s">
        <v>62</v>
      </c>
      <c r="N145" t="str">
        <f>IFERROR(VLOOKUP(ventas_starbucks_2025[[#This Row],[tamaño_sucio]],cambio_tamaño[#All],2,0),"Tamaño único")</f>
        <v>Extra-Grande</v>
      </c>
      <c r="O145">
        <v>1</v>
      </c>
      <c r="P145">
        <v>1729.01</v>
      </c>
      <c r="Q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">
        <v>1729.01</v>
      </c>
      <c r="S145" t="s">
        <v>15</v>
      </c>
      <c r="T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5" t="str">
        <f>VLOOKUP(ventas_starbucks_2025[[#This Row],[canal_compra]],cambio_canal_compra[#All],2,0)</f>
        <v>Para llevar</v>
      </c>
      <c r="V145" t="s">
        <v>40</v>
      </c>
      <c r="W145" t="str">
        <f>VLOOKUP(ventas_starbucks_2025[[#This Row],[método_pago]],cambio_metodo_pago[#All],2,0)</f>
        <v>Efectivo</v>
      </c>
      <c r="X145" t="s">
        <v>22</v>
      </c>
      <c r="Y145">
        <v>0</v>
      </c>
      <c r="Z145" t="str">
        <f>VLOOKUP(ventas_starbucks_2025[[#This Row],[promoción_aplicada5]],promocion_cambiar[#All],2,0)</f>
        <v>Ninguna</v>
      </c>
      <c r="AA145" t="s">
        <v>17</v>
      </c>
      <c r="AB145" t="s">
        <v>29</v>
      </c>
      <c r="AC145" t="s">
        <v>41</v>
      </c>
      <c r="AD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5">
        <v>5.5</v>
      </c>
      <c r="AF145">
        <v>1</v>
      </c>
      <c r="AG145">
        <v>32</v>
      </c>
      <c r="AH145">
        <v>31</v>
      </c>
    </row>
    <row r="146" spans="1:34" x14ac:dyDescent="0.25">
      <c r="A146" s="3" t="s">
        <v>216</v>
      </c>
      <c r="B146" s="1">
        <v>45694</v>
      </c>
      <c r="C146" s="23">
        <f t="shared" si="10"/>
        <v>6</v>
      </c>
      <c r="D146" s="23">
        <f t="shared" si="11"/>
        <v>4</v>
      </c>
      <c r="E146" s="1" t="str">
        <f t="shared" si="12"/>
        <v>jueves</v>
      </c>
      <c r="F146" s="23">
        <f t="shared" si="13"/>
        <v>2</v>
      </c>
      <c r="G146" s="1" t="str">
        <f t="shared" si="14"/>
        <v>febrero</v>
      </c>
      <c r="H146" s="2">
        <v>0.76111111111111107</v>
      </c>
      <c r="I146" t="s">
        <v>1</v>
      </c>
      <c r="J146" t="str">
        <f>VLOOKUP(ventas_starbucks_2025[[#This Row],[sucursal]],cambio_sucursal[#All],2,0)</f>
        <v>Sucursal Nueva Córdoba</v>
      </c>
      <c r="K146" t="s">
        <v>94</v>
      </c>
      <c r="L146" t="s">
        <v>70</v>
      </c>
      <c r="M146" t="s">
        <v>45</v>
      </c>
      <c r="N146" t="str">
        <f>IFERROR(VLOOKUP(ventas_starbucks_2025[[#This Row],[tamaño_sucio]],cambio_tamaño[#All],2,0),"Tamaño único")</f>
        <v>Grande</v>
      </c>
      <c r="O146">
        <v>4</v>
      </c>
      <c r="P146">
        <v>1539.01</v>
      </c>
      <c r="Q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">
        <v>6156.04</v>
      </c>
      <c r="S146" t="s">
        <v>15</v>
      </c>
      <c r="T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6" t="str">
        <f>VLOOKUP(ventas_starbucks_2025[[#This Row],[canal_compra]],cambio_canal_compra[#All],2,0)</f>
        <v>Para llevar</v>
      </c>
      <c r="V146" t="s">
        <v>40</v>
      </c>
      <c r="W146" t="str">
        <f>VLOOKUP(ventas_starbucks_2025[[#This Row],[método_pago]],cambio_metodo_pago[#All],2,0)</f>
        <v>Efectivo</v>
      </c>
      <c r="X146" t="s">
        <v>7</v>
      </c>
      <c r="Y146">
        <v>10</v>
      </c>
      <c r="Z146" t="str">
        <f>VLOOKUP(ventas_starbucks_2025[[#This Row],[promoción_aplicada5]],promocion_cambiar[#All],2,0)</f>
        <v>Hora Feliz</v>
      </c>
      <c r="AA146" t="s">
        <v>36</v>
      </c>
      <c r="AB146" t="s">
        <v>18</v>
      </c>
      <c r="AC146" t="s">
        <v>41</v>
      </c>
      <c r="AD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6">
        <v>13.5</v>
      </c>
      <c r="AF146">
        <v>5</v>
      </c>
      <c r="AG146">
        <v>43</v>
      </c>
      <c r="AH146">
        <v>39</v>
      </c>
    </row>
    <row r="147" spans="1:34" x14ac:dyDescent="0.25">
      <c r="A147" s="3" t="s">
        <v>217</v>
      </c>
      <c r="B147" s="1">
        <v>45707</v>
      </c>
      <c r="C147" s="23">
        <f t="shared" si="10"/>
        <v>19</v>
      </c>
      <c r="D147" s="23">
        <f t="shared" si="11"/>
        <v>3</v>
      </c>
      <c r="E147" s="1" t="str">
        <f t="shared" si="12"/>
        <v>miércoles</v>
      </c>
      <c r="F147" s="23">
        <f t="shared" si="13"/>
        <v>2</v>
      </c>
      <c r="G147" s="1" t="str">
        <f t="shared" si="14"/>
        <v>febrero</v>
      </c>
      <c r="H147" s="2">
        <v>0.57291666666666663</v>
      </c>
      <c r="I147" t="s">
        <v>1</v>
      </c>
      <c r="J147" t="str">
        <f>VLOOKUP(ventas_starbucks_2025[[#This Row],[sucursal]],cambio_sucursal[#All],2,0)</f>
        <v>Sucursal Nueva Córdoba</v>
      </c>
      <c r="K147" t="s">
        <v>2</v>
      </c>
      <c r="L147" t="s">
        <v>3</v>
      </c>
      <c r="M147" t="s">
        <v>4</v>
      </c>
      <c r="N147" t="str">
        <f>IFERROR(VLOOKUP(ventas_starbucks_2025[[#This Row],[tamaño_sucio]],cambio_tamaño[#All],2,0),"Tamaño único")</f>
        <v>Tamaño único</v>
      </c>
      <c r="O147">
        <v>5</v>
      </c>
      <c r="P147">
        <v>3343.76</v>
      </c>
      <c r="Q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47">
        <v>16718.8</v>
      </c>
      <c r="S147" t="s">
        <v>31</v>
      </c>
      <c r="T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47" t="str">
        <f>VLOOKUP(ventas_starbucks_2025[[#This Row],[canal_compra]],cambio_canal_compra[#All],2,0)</f>
        <v>Entrega domicilio</v>
      </c>
      <c r="V147" t="s">
        <v>40</v>
      </c>
      <c r="W147" t="str">
        <f>VLOOKUP(ventas_starbucks_2025[[#This Row],[método_pago]],cambio_metodo_pago[#All],2,0)</f>
        <v>Efectivo</v>
      </c>
      <c r="X147" t="s">
        <v>22</v>
      </c>
      <c r="Y147">
        <v>0</v>
      </c>
      <c r="Z147" t="str">
        <f>VLOOKUP(ventas_starbucks_2025[[#This Row],[promoción_aplicada5]],promocion_cambiar[#All],2,0)</f>
        <v>Combo</v>
      </c>
      <c r="AA147" t="s">
        <v>8</v>
      </c>
      <c r="AB147" t="s">
        <v>23</v>
      </c>
      <c r="AC147" t="s">
        <v>10</v>
      </c>
      <c r="AD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7">
        <v>11</v>
      </c>
      <c r="AF147">
        <v>1</v>
      </c>
      <c r="AG147">
        <v>41</v>
      </c>
      <c r="AH147">
        <v>36</v>
      </c>
    </row>
    <row r="148" spans="1:34" x14ac:dyDescent="0.25">
      <c r="A148" s="3" t="s">
        <v>218</v>
      </c>
      <c r="B148" s="1">
        <v>45742</v>
      </c>
      <c r="C148" s="23">
        <f t="shared" si="10"/>
        <v>26</v>
      </c>
      <c r="D148" s="23">
        <f t="shared" si="11"/>
        <v>3</v>
      </c>
      <c r="E148" s="23" t="str">
        <f t="shared" si="12"/>
        <v>miércoles</v>
      </c>
      <c r="F148" s="23">
        <f t="shared" si="13"/>
        <v>3</v>
      </c>
      <c r="G148" s="23" t="str">
        <f t="shared" si="14"/>
        <v>marzo</v>
      </c>
      <c r="H148" s="2">
        <v>0.67569444444444449</v>
      </c>
      <c r="I148" t="s">
        <v>26</v>
      </c>
      <c r="J148" t="str">
        <f>VLOOKUP(ventas_starbucks_2025[[#This Row],[sucursal]],cambio_sucursal[#All],2,0)</f>
        <v>Sucursal San Lorenzo 47</v>
      </c>
      <c r="K148" t="s">
        <v>2</v>
      </c>
      <c r="L148" t="s">
        <v>3</v>
      </c>
      <c r="M148" t="s">
        <v>4</v>
      </c>
      <c r="N148" t="str">
        <f>IFERROR(VLOOKUP(ventas_starbucks_2025[[#This Row],[tamaño_sucio]],cambio_tamaño[#All],2,0),"Tamaño único")</f>
        <v>Tamaño único</v>
      </c>
      <c r="O148">
        <v>2</v>
      </c>
      <c r="P148">
        <v>2709.29</v>
      </c>
      <c r="Q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8">
        <v>5418.58</v>
      </c>
      <c r="S148" t="s">
        <v>31</v>
      </c>
      <c r="T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8" t="str">
        <f>VLOOKUP(ventas_starbucks_2025[[#This Row],[canal_compra]],cambio_canal_compra[#All],2,0)</f>
        <v>Entrega domicilio</v>
      </c>
      <c r="V148" t="s">
        <v>6</v>
      </c>
      <c r="W148" t="str">
        <f>VLOOKUP(ventas_starbucks_2025[[#This Row],[método_pago]],cambio_metodo_pago[#All],2,0)</f>
        <v>Aplicación móbil</v>
      </c>
      <c r="X148" t="s">
        <v>22</v>
      </c>
      <c r="Y148">
        <v>0</v>
      </c>
      <c r="Z148" t="str">
        <f>VLOOKUP(ventas_starbucks_2025[[#This Row],[promoción_aplicada5]],promocion_cambiar[#All],2,0)</f>
        <v>Combo</v>
      </c>
      <c r="AA148" t="s">
        <v>8</v>
      </c>
      <c r="AB148" t="s">
        <v>52</v>
      </c>
      <c r="AC148" t="s">
        <v>41</v>
      </c>
      <c r="AD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8">
        <v>2.2000000000000002</v>
      </c>
      <c r="AF148">
        <v>4</v>
      </c>
      <c r="AG148">
        <v>40</v>
      </c>
      <c r="AH148">
        <v>38</v>
      </c>
    </row>
    <row r="149" spans="1:34" x14ac:dyDescent="0.25">
      <c r="A149" s="3" t="s">
        <v>219</v>
      </c>
      <c r="B149" s="1">
        <v>45730</v>
      </c>
      <c r="C149" s="23">
        <f t="shared" si="10"/>
        <v>14</v>
      </c>
      <c r="D149" s="23">
        <f t="shared" si="11"/>
        <v>5</v>
      </c>
      <c r="E149" s="1" t="str">
        <f t="shared" si="12"/>
        <v>viernes</v>
      </c>
      <c r="F149" s="23">
        <f t="shared" si="13"/>
        <v>3</v>
      </c>
      <c r="G149" s="1" t="str">
        <f t="shared" si="14"/>
        <v>marzo</v>
      </c>
      <c r="H149" s="2">
        <v>0.51249999999999996</v>
      </c>
      <c r="I149" t="s">
        <v>26</v>
      </c>
      <c r="J149" t="str">
        <f>VLOOKUP(ventas_starbucks_2025[[#This Row],[sucursal]],cambio_sucursal[#All],2,0)</f>
        <v>Sucursal San Lorenzo 47</v>
      </c>
      <c r="K149" t="s">
        <v>43</v>
      </c>
      <c r="L149" t="s">
        <v>44</v>
      </c>
      <c r="M149" t="s">
        <v>55</v>
      </c>
      <c r="N149" t="str">
        <f>IFERROR(VLOOKUP(ventas_starbucks_2025[[#This Row],[tamaño_sucio]],cambio_tamaño[#All],2,0),"Tamaño único")</f>
        <v>Pequeño</v>
      </c>
      <c r="O149">
        <v>1</v>
      </c>
      <c r="P149">
        <v>1515.28</v>
      </c>
      <c r="Q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">
        <v>1515.28</v>
      </c>
      <c r="S149" t="s">
        <v>5</v>
      </c>
      <c r="T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" t="str">
        <f>VLOOKUP(ventas_starbucks_2025[[#This Row],[canal_compra]],cambio_canal_compra[#All],2,0)</f>
        <v>En tienda</v>
      </c>
      <c r="V149" t="s">
        <v>16</v>
      </c>
      <c r="W149" t="str">
        <f>VLOOKUP(ventas_starbucks_2025[[#This Row],[método_pago]],cambio_metodo_pago[#All],2,0)</f>
        <v>Tarjeta</v>
      </c>
      <c r="X149" t="s">
        <v>7</v>
      </c>
      <c r="Y149">
        <v>10</v>
      </c>
      <c r="Z149" t="str">
        <f>VLOOKUP(ventas_starbucks_2025[[#This Row],[promoción_aplicada5]],promocion_cambiar[#All],2,0)</f>
        <v>Combo</v>
      </c>
      <c r="AA149" t="s">
        <v>8</v>
      </c>
      <c r="AB149" t="s">
        <v>23</v>
      </c>
      <c r="AC149" t="s">
        <v>41</v>
      </c>
      <c r="AD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9">
        <v>6</v>
      </c>
      <c r="AF149">
        <v>1</v>
      </c>
      <c r="AG149">
        <v>24</v>
      </c>
      <c r="AH149">
        <v>23</v>
      </c>
    </row>
    <row r="150" spans="1:34" x14ac:dyDescent="0.25">
      <c r="A150" s="3" t="s">
        <v>220</v>
      </c>
      <c r="B150" s="1">
        <v>45731</v>
      </c>
      <c r="C150" s="23">
        <f t="shared" si="10"/>
        <v>15</v>
      </c>
      <c r="D150" s="23">
        <f t="shared" si="11"/>
        <v>6</v>
      </c>
      <c r="E150" s="23" t="str">
        <f t="shared" si="12"/>
        <v>sábado</v>
      </c>
      <c r="F150" s="23">
        <f t="shared" si="13"/>
        <v>3</v>
      </c>
      <c r="G150" s="23" t="str">
        <f t="shared" si="14"/>
        <v>marzo</v>
      </c>
      <c r="H150" s="2">
        <v>0.85902777777777772</v>
      </c>
      <c r="I150" t="s">
        <v>26</v>
      </c>
      <c r="J150" t="str">
        <f>VLOOKUP(ventas_starbucks_2025[[#This Row],[sucursal]],cambio_sucursal[#All],2,0)</f>
        <v>Sucursal San Lorenzo 47</v>
      </c>
      <c r="K150" t="s">
        <v>130</v>
      </c>
      <c r="L150" t="s">
        <v>65</v>
      </c>
      <c r="M150" t="s">
        <v>4</v>
      </c>
      <c r="N150" t="str">
        <f>IFERROR(VLOOKUP(ventas_starbucks_2025[[#This Row],[tamaño_sucio]],cambio_tamaño[#All],2,0),"Tamaño único")</f>
        <v>Tamaño único</v>
      </c>
      <c r="O150">
        <v>4</v>
      </c>
      <c r="P150">
        <v>1607.13</v>
      </c>
      <c r="Q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">
        <v>6428.52</v>
      </c>
      <c r="S150" t="s">
        <v>31</v>
      </c>
      <c r="T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" t="str">
        <f>VLOOKUP(ventas_starbucks_2025[[#This Row],[canal_compra]],cambio_canal_compra[#All],2,0)</f>
        <v>Entrega domicilio</v>
      </c>
      <c r="V150" t="s">
        <v>6</v>
      </c>
      <c r="W150" t="str">
        <f>VLOOKUP(ventas_starbucks_2025[[#This Row],[método_pago]],cambio_metodo_pago[#All],2,0)</f>
        <v>Aplicación móbil</v>
      </c>
      <c r="X150" t="s">
        <v>7</v>
      </c>
      <c r="Y150">
        <v>10</v>
      </c>
      <c r="Z150" t="str">
        <f>VLOOKUP(ventas_starbucks_2025[[#This Row],[promoción_aplicada5]],promocion_cambiar[#All],2,0)</f>
        <v>Combo</v>
      </c>
      <c r="AA150" t="s">
        <v>8</v>
      </c>
      <c r="AB150" t="s">
        <v>18</v>
      </c>
      <c r="AC150" t="s">
        <v>24</v>
      </c>
      <c r="AD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0">
        <v>13.5</v>
      </c>
      <c r="AF150">
        <v>4</v>
      </c>
      <c r="AG150">
        <v>41</v>
      </c>
      <c r="AH150">
        <v>37</v>
      </c>
    </row>
    <row r="151" spans="1:34" x14ac:dyDescent="0.25">
      <c r="A151" s="3" t="s">
        <v>221</v>
      </c>
      <c r="B151" s="1">
        <v>45699</v>
      </c>
      <c r="C151" s="23">
        <f t="shared" si="10"/>
        <v>11</v>
      </c>
      <c r="D151" s="23">
        <f t="shared" si="11"/>
        <v>2</v>
      </c>
      <c r="E151" s="23" t="str">
        <f t="shared" si="12"/>
        <v>martes</v>
      </c>
      <c r="F151" s="23">
        <f t="shared" si="13"/>
        <v>2</v>
      </c>
      <c r="G151" s="23" t="str">
        <f t="shared" si="14"/>
        <v>febrero</v>
      </c>
      <c r="H151" s="2">
        <v>0.72847222222222219</v>
      </c>
      <c r="I151" t="s">
        <v>12</v>
      </c>
      <c r="J151" t="str">
        <f>VLOOKUP(ventas_starbucks_2025[[#This Row],[sucursal]],cambio_sucursal[#All],2,0)</f>
        <v>Sucursal Córdoba Shopping</v>
      </c>
      <c r="K151" t="s">
        <v>27</v>
      </c>
      <c r="L151" t="s">
        <v>28</v>
      </c>
      <c r="M151" t="s">
        <v>4</v>
      </c>
      <c r="N151" t="str">
        <f>IFERROR(VLOOKUP(ventas_starbucks_2025[[#This Row],[tamaño_sucio]],cambio_tamaño[#All],2,0),"Tamaño único")</f>
        <v>Tamaño único</v>
      </c>
      <c r="O151">
        <v>3</v>
      </c>
      <c r="P151">
        <v>2443.9</v>
      </c>
      <c r="Q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1">
        <v>7331.7</v>
      </c>
      <c r="S151" t="s">
        <v>5</v>
      </c>
      <c r="T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1" t="str">
        <f>VLOOKUP(ventas_starbucks_2025[[#This Row],[canal_compra]],cambio_canal_compra[#All],2,0)</f>
        <v>En tienda</v>
      </c>
      <c r="V151" t="s">
        <v>40</v>
      </c>
      <c r="W151" t="str">
        <f>VLOOKUP(ventas_starbucks_2025[[#This Row],[método_pago]],cambio_metodo_pago[#All],2,0)</f>
        <v>Efectivo</v>
      </c>
      <c r="X151" t="s">
        <v>22</v>
      </c>
      <c r="Y151">
        <v>0</v>
      </c>
      <c r="Z151" t="str">
        <f>VLOOKUP(ventas_starbucks_2025[[#This Row],[promoción_aplicada5]],promocion_cambiar[#All],2,0)</f>
        <v>Hora Feliz</v>
      </c>
      <c r="AA151" t="s">
        <v>36</v>
      </c>
      <c r="AB151" t="s">
        <v>9</v>
      </c>
      <c r="AC151" t="s">
        <v>10</v>
      </c>
      <c r="AD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1">
        <v>9.1999999999999993</v>
      </c>
      <c r="AF151">
        <v>3</v>
      </c>
      <c r="AG151">
        <v>41</v>
      </c>
      <c r="AH151">
        <v>38</v>
      </c>
    </row>
    <row r="152" spans="1:34" x14ac:dyDescent="0.25">
      <c r="A152" s="3" t="s">
        <v>222</v>
      </c>
      <c r="B152" s="1">
        <v>45692</v>
      </c>
      <c r="C152" s="23">
        <f t="shared" si="10"/>
        <v>4</v>
      </c>
      <c r="D152" s="23">
        <f t="shared" si="11"/>
        <v>2</v>
      </c>
      <c r="E152" s="1" t="str">
        <f t="shared" si="12"/>
        <v>martes</v>
      </c>
      <c r="F152" s="23">
        <f t="shared" si="13"/>
        <v>2</v>
      </c>
      <c r="G152" s="1" t="str">
        <f t="shared" si="14"/>
        <v>febrero</v>
      </c>
      <c r="H152" s="2">
        <v>0.69444444444444442</v>
      </c>
      <c r="I152" t="s">
        <v>12</v>
      </c>
      <c r="J152" t="str">
        <f>VLOOKUP(ventas_starbucks_2025[[#This Row],[sucursal]],cambio_sucursal[#All],2,0)</f>
        <v>Sucursal Córdoba Shopping</v>
      </c>
      <c r="K152" t="s">
        <v>127</v>
      </c>
      <c r="L152" t="s">
        <v>44</v>
      </c>
      <c r="M152" t="s">
        <v>55</v>
      </c>
      <c r="N152" t="str">
        <f>IFERROR(VLOOKUP(ventas_starbucks_2025[[#This Row],[tamaño_sucio]],cambio_tamaño[#All],2,0),"Tamaño único")</f>
        <v>Pequeño</v>
      </c>
      <c r="O152">
        <v>3</v>
      </c>
      <c r="P152">
        <v>1625.57</v>
      </c>
      <c r="Q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">
        <v>4876.71</v>
      </c>
      <c r="S152" t="s">
        <v>31</v>
      </c>
      <c r="T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" t="str">
        <f>VLOOKUP(ventas_starbucks_2025[[#This Row],[canal_compra]],cambio_canal_compra[#All],2,0)</f>
        <v>Entrega domicilio</v>
      </c>
      <c r="V152" t="s">
        <v>6</v>
      </c>
      <c r="W152" t="str">
        <f>VLOOKUP(ventas_starbucks_2025[[#This Row],[método_pago]],cambio_metodo_pago[#All],2,0)</f>
        <v>Aplicación móbil</v>
      </c>
      <c r="X152" t="s">
        <v>22</v>
      </c>
      <c r="Y152">
        <v>0</v>
      </c>
      <c r="Z152" t="str">
        <f>VLOOKUP(ventas_starbucks_2025[[#This Row],[promoción_aplicada5]],promocion_cambiar[#All],2,0)</f>
        <v>2x1</v>
      </c>
      <c r="AA152" t="s">
        <v>51</v>
      </c>
      <c r="AB152" t="s">
        <v>9</v>
      </c>
      <c r="AC152" t="s">
        <v>41</v>
      </c>
      <c r="AD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2">
        <v>10.3</v>
      </c>
      <c r="AF152">
        <v>1</v>
      </c>
      <c r="AG152">
        <v>50</v>
      </c>
      <c r="AH152">
        <v>47</v>
      </c>
    </row>
    <row r="153" spans="1:34" x14ac:dyDescent="0.25">
      <c r="A153" s="3" t="s">
        <v>223</v>
      </c>
      <c r="B153" s="1">
        <v>45714</v>
      </c>
      <c r="C153" s="23">
        <f t="shared" si="10"/>
        <v>26</v>
      </c>
      <c r="D153" s="23">
        <f t="shared" si="11"/>
        <v>3</v>
      </c>
      <c r="E153" s="23" t="str">
        <f t="shared" si="12"/>
        <v>miércoles</v>
      </c>
      <c r="F153" s="23">
        <f t="shared" si="13"/>
        <v>2</v>
      </c>
      <c r="G153" s="23" t="str">
        <f t="shared" si="14"/>
        <v>febrero</v>
      </c>
      <c r="H153" s="2">
        <v>0.4375</v>
      </c>
      <c r="I153" t="s">
        <v>1</v>
      </c>
      <c r="J153" t="str">
        <f>VLOOKUP(ventas_starbucks_2025[[#This Row],[sucursal]],cambio_sucursal[#All],2,0)</f>
        <v>Sucursal Nueva Córdoba</v>
      </c>
      <c r="K153" t="s">
        <v>13</v>
      </c>
      <c r="L153" t="s">
        <v>14</v>
      </c>
      <c r="M153" t="s">
        <v>4</v>
      </c>
      <c r="N153" t="str">
        <f>IFERROR(VLOOKUP(ventas_starbucks_2025[[#This Row],[tamaño_sucio]],cambio_tamaño[#All],2,0),"Tamaño único")</f>
        <v>Tamaño único</v>
      </c>
      <c r="O153">
        <v>3</v>
      </c>
      <c r="P153">
        <v>1913.08</v>
      </c>
      <c r="Q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">
        <v>5739.24</v>
      </c>
      <c r="S153" t="s">
        <v>31</v>
      </c>
      <c r="T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3" t="str">
        <f>VLOOKUP(ventas_starbucks_2025[[#This Row],[canal_compra]],cambio_canal_compra[#All],2,0)</f>
        <v>Entrega domicilio</v>
      </c>
      <c r="V153" t="s">
        <v>16</v>
      </c>
      <c r="W153" t="str">
        <f>VLOOKUP(ventas_starbucks_2025[[#This Row],[método_pago]],cambio_metodo_pago[#All],2,0)</f>
        <v>Tarjeta</v>
      </c>
      <c r="X153" t="s">
        <v>22</v>
      </c>
      <c r="Y153">
        <v>0</v>
      </c>
      <c r="Z153" t="str">
        <f>VLOOKUP(ventas_starbucks_2025[[#This Row],[promoción_aplicada5]],promocion_cambiar[#All],2,0)</f>
        <v>Hora Feliz</v>
      </c>
      <c r="AA153" t="s">
        <v>36</v>
      </c>
      <c r="AB153" t="s">
        <v>29</v>
      </c>
      <c r="AC153" t="s">
        <v>24</v>
      </c>
      <c r="AD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3">
        <v>14.2</v>
      </c>
      <c r="AF153">
        <v>4</v>
      </c>
      <c r="AG153">
        <v>21</v>
      </c>
      <c r="AH153">
        <v>18</v>
      </c>
    </row>
    <row r="154" spans="1:34" x14ac:dyDescent="0.25">
      <c r="A154" s="3" t="s">
        <v>224</v>
      </c>
      <c r="B154" s="1">
        <v>45707</v>
      </c>
      <c r="C154" s="23">
        <f t="shared" si="10"/>
        <v>19</v>
      </c>
      <c r="D154" s="23">
        <f t="shared" si="11"/>
        <v>3</v>
      </c>
      <c r="E154" s="23" t="str">
        <f t="shared" si="12"/>
        <v>miércoles</v>
      </c>
      <c r="F154" s="23">
        <f t="shared" si="13"/>
        <v>2</v>
      </c>
      <c r="G154" s="23" t="str">
        <f t="shared" si="14"/>
        <v>febrero</v>
      </c>
      <c r="H154" s="2">
        <v>0.35694444444444445</v>
      </c>
      <c r="I154" t="s">
        <v>12</v>
      </c>
      <c r="J154" t="str">
        <f>VLOOKUP(ventas_starbucks_2025[[#This Row],[sucursal]],cambio_sucursal[#All],2,0)</f>
        <v>Sucursal Córdoba Shopping</v>
      </c>
      <c r="K154" t="s">
        <v>58</v>
      </c>
      <c r="L154" t="s">
        <v>39</v>
      </c>
      <c r="M154" t="s">
        <v>4</v>
      </c>
      <c r="N154" t="str">
        <f>IFERROR(VLOOKUP(ventas_starbucks_2025[[#This Row],[tamaño_sucio]],cambio_tamaño[#All],2,0),"Tamaño único")</f>
        <v>Tamaño único</v>
      </c>
      <c r="O154">
        <v>3</v>
      </c>
      <c r="P154">
        <v>1033.5899999999999</v>
      </c>
      <c r="Q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">
        <v>3100.77</v>
      </c>
      <c r="S154" t="s">
        <v>15</v>
      </c>
      <c r="T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" t="str">
        <f>VLOOKUP(ventas_starbucks_2025[[#This Row],[canal_compra]],cambio_canal_compra[#All],2,0)</f>
        <v>Para llevar</v>
      </c>
      <c r="V154" t="s">
        <v>16</v>
      </c>
      <c r="W154" t="str">
        <f>VLOOKUP(ventas_starbucks_2025[[#This Row],[método_pago]],cambio_metodo_pago[#All],2,0)</f>
        <v>Tarjeta</v>
      </c>
      <c r="X154" t="s">
        <v>7</v>
      </c>
      <c r="Y154">
        <v>0</v>
      </c>
      <c r="Z154" t="str">
        <f>VLOOKUP(ventas_starbucks_2025[[#This Row],[promoción_aplicada5]],promocion_cambiar[#All],2,0)</f>
        <v>Combo</v>
      </c>
      <c r="AA154" t="s">
        <v>8</v>
      </c>
      <c r="AB154" t="s">
        <v>32</v>
      </c>
      <c r="AC154" t="s">
        <v>41</v>
      </c>
      <c r="AD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4">
        <v>5.4</v>
      </c>
      <c r="AF154">
        <v>5</v>
      </c>
      <c r="AG154">
        <v>13</v>
      </c>
      <c r="AH154">
        <v>10</v>
      </c>
    </row>
    <row r="155" spans="1:34" x14ac:dyDescent="0.25">
      <c r="A155" s="3" t="s">
        <v>225</v>
      </c>
      <c r="B155" s="1">
        <v>45708</v>
      </c>
      <c r="C155" s="23">
        <f t="shared" si="10"/>
        <v>20</v>
      </c>
      <c r="D155" s="23">
        <f t="shared" si="11"/>
        <v>4</v>
      </c>
      <c r="E155" s="23" t="str">
        <f t="shared" si="12"/>
        <v>jueves</v>
      </c>
      <c r="F155" s="23">
        <f t="shared" si="13"/>
        <v>2</v>
      </c>
      <c r="G155" s="23" t="str">
        <f t="shared" si="14"/>
        <v>febrero</v>
      </c>
      <c r="H155" s="2">
        <v>0.48541666666666666</v>
      </c>
      <c r="I155" t="s">
        <v>12</v>
      </c>
      <c r="J155" t="str">
        <f>VLOOKUP(ventas_starbucks_2025[[#This Row],[sucursal]],cambio_sucursal[#All],2,0)</f>
        <v>Sucursal Córdoba Shopping</v>
      </c>
      <c r="K155" t="s">
        <v>27</v>
      </c>
      <c r="L155" t="s">
        <v>28</v>
      </c>
      <c r="M155" t="s">
        <v>4</v>
      </c>
      <c r="N155" t="str">
        <f>IFERROR(VLOOKUP(ventas_starbucks_2025[[#This Row],[tamaño_sucio]],cambio_tamaño[#All],2,0),"Tamaño único")</f>
        <v>Tamaño único</v>
      </c>
      <c r="O155">
        <v>4</v>
      </c>
      <c r="P155">
        <v>2184.59</v>
      </c>
      <c r="Q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5">
        <v>8738.36</v>
      </c>
      <c r="S155" t="s">
        <v>15</v>
      </c>
      <c r="T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5" t="str">
        <f>VLOOKUP(ventas_starbucks_2025[[#This Row],[canal_compra]],cambio_canal_compra[#All],2,0)</f>
        <v>Para llevar</v>
      </c>
      <c r="V155" t="s">
        <v>6</v>
      </c>
      <c r="W155" t="str">
        <f>VLOOKUP(ventas_starbucks_2025[[#This Row],[método_pago]],cambio_metodo_pago[#All],2,0)</f>
        <v>Aplicación móbil</v>
      </c>
      <c r="X155" t="s">
        <v>7</v>
      </c>
      <c r="Y155">
        <v>0</v>
      </c>
      <c r="Z155" t="str">
        <f>VLOOKUP(ventas_starbucks_2025[[#This Row],[promoción_aplicada5]],promocion_cambiar[#All],2,0)</f>
        <v>Hora Feliz</v>
      </c>
      <c r="AA155" t="s">
        <v>36</v>
      </c>
      <c r="AB155" t="s">
        <v>32</v>
      </c>
      <c r="AC155" t="s">
        <v>24</v>
      </c>
      <c r="AD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5">
        <v>6.5</v>
      </c>
      <c r="AF155">
        <v>3</v>
      </c>
      <c r="AG155">
        <v>27</v>
      </c>
      <c r="AH155">
        <v>23</v>
      </c>
    </row>
    <row r="156" spans="1:34" x14ac:dyDescent="0.25">
      <c r="A156" s="3" t="s">
        <v>226</v>
      </c>
      <c r="B156" s="1">
        <v>45750</v>
      </c>
      <c r="C156" s="23">
        <f t="shared" si="10"/>
        <v>3</v>
      </c>
      <c r="D156" s="23">
        <f t="shared" si="11"/>
        <v>4</v>
      </c>
      <c r="E156" s="1" t="str">
        <f t="shared" si="12"/>
        <v>jueves</v>
      </c>
      <c r="F156" s="23">
        <f t="shared" si="13"/>
        <v>4</v>
      </c>
      <c r="G156" s="1" t="str">
        <f t="shared" si="14"/>
        <v>abril</v>
      </c>
      <c r="H156" s="2">
        <v>0.5854166666666667</v>
      </c>
      <c r="I156" t="s">
        <v>26</v>
      </c>
      <c r="J156" t="str">
        <f>VLOOKUP(ventas_starbucks_2025[[#This Row],[sucursal]],cambio_sucursal[#All],2,0)</f>
        <v>Sucursal San Lorenzo 47</v>
      </c>
      <c r="K156" t="s">
        <v>48</v>
      </c>
      <c r="L156" t="s">
        <v>49</v>
      </c>
      <c r="M156" t="s">
        <v>45</v>
      </c>
      <c r="N156" t="str">
        <f>IFERROR(VLOOKUP(ventas_starbucks_2025[[#This Row],[tamaño_sucio]],cambio_tamaño[#All],2,0),"Tamaño único")</f>
        <v>Grande</v>
      </c>
      <c r="O156">
        <v>3</v>
      </c>
      <c r="P156">
        <v>1810.12</v>
      </c>
      <c r="Q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">
        <v>5430.36</v>
      </c>
      <c r="S156" t="s">
        <v>15</v>
      </c>
      <c r="T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" t="str">
        <f>VLOOKUP(ventas_starbucks_2025[[#This Row],[canal_compra]],cambio_canal_compra[#All],2,0)</f>
        <v>Para llevar</v>
      </c>
      <c r="V156" t="s">
        <v>16</v>
      </c>
      <c r="W156" t="str">
        <f>VLOOKUP(ventas_starbucks_2025[[#This Row],[método_pago]],cambio_metodo_pago[#All],2,0)</f>
        <v>Tarjeta</v>
      </c>
      <c r="X156" t="s">
        <v>7</v>
      </c>
      <c r="Y156">
        <v>15</v>
      </c>
      <c r="Z156" t="str">
        <f>VLOOKUP(ventas_starbucks_2025[[#This Row],[promoción_aplicada5]],promocion_cambiar[#All],2,0)</f>
        <v>Combo</v>
      </c>
      <c r="AA156" t="s">
        <v>8</v>
      </c>
      <c r="AB156" t="s">
        <v>32</v>
      </c>
      <c r="AC156" t="s">
        <v>10</v>
      </c>
      <c r="AD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6">
        <v>6.5</v>
      </c>
      <c r="AF156">
        <v>3</v>
      </c>
      <c r="AG156">
        <v>35</v>
      </c>
      <c r="AH156">
        <v>32</v>
      </c>
    </row>
    <row r="157" spans="1:34" x14ac:dyDescent="0.25">
      <c r="A157" s="3" t="s">
        <v>227</v>
      </c>
      <c r="B157" s="1">
        <v>45660</v>
      </c>
      <c r="C157" s="23">
        <f t="shared" si="10"/>
        <v>3</v>
      </c>
      <c r="D157" s="23">
        <f t="shared" si="11"/>
        <v>5</v>
      </c>
      <c r="E157" s="1" t="str">
        <f t="shared" si="12"/>
        <v>viernes</v>
      </c>
      <c r="F157" s="23">
        <f t="shared" si="13"/>
        <v>1</v>
      </c>
      <c r="G157" s="1" t="str">
        <f t="shared" si="14"/>
        <v>enero</v>
      </c>
      <c r="H157" s="2">
        <v>0.76180555555555551</v>
      </c>
      <c r="I157" t="s">
        <v>1</v>
      </c>
      <c r="J157" t="str">
        <f>VLOOKUP(ventas_starbucks_2025[[#This Row],[sucursal]],cambio_sucursal[#All],2,0)</f>
        <v>Sucursal Nueva Córdoba</v>
      </c>
      <c r="K157" t="s">
        <v>89</v>
      </c>
      <c r="L157" t="s">
        <v>90</v>
      </c>
      <c r="M157" t="s">
        <v>4</v>
      </c>
      <c r="N157" t="str">
        <f>IFERROR(VLOOKUP(ventas_starbucks_2025[[#This Row],[tamaño_sucio]],cambio_tamaño[#All],2,0),"Tamaño único")</f>
        <v>Tamaño único</v>
      </c>
      <c r="O157">
        <v>2</v>
      </c>
      <c r="P157">
        <v>1390.66</v>
      </c>
      <c r="Q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">
        <v>2781.32</v>
      </c>
      <c r="S157" t="s">
        <v>5</v>
      </c>
      <c r="T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" t="str">
        <f>VLOOKUP(ventas_starbucks_2025[[#This Row],[canal_compra]],cambio_canal_compra[#All],2,0)</f>
        <v>En tienda</v>
      </c>
      <c r="V157" t="s">
        <v>16</v>
      </c>
      <c r="W157" t="str">
        <f>VLOOKUP(ventas_starbucks_2025[[#This Row],[método_pago]],cambio_metodo_pago[#All],2,0)</f>
        <v>Tarjeta</v>
      </c>
      <c r="X157" t="s">
        <v>22</v>
      </c>
      <c r="Y157">
        <v>0</v>
      </c>
      <c r="Z157" t="str">
        <f>VLOOKUP(ventas_starbucks_2025[[#This Row],[promoción_aplicada5]],promocion_cambiar[#All],2,0)</f>
        <v>Combo</v>
      </c>
      <c r="AA157" t="s">
        <v>8</v>
      </c>
      <c r="AB157" t="s">
        <v>32</v>
      </c>
      <c r="AC157" t="s">
        <v>10</v>
      </c>
      <c r="AD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7">
        <v>12.8</v>
      </c>
      <c r="AF157">
        <v>5</v>
      </c>
      <c r="AG157">
        <v>23</v>
      </c>
      <c r="AH157">
        <v>21</v>
      </c>
    </row>
    <row r="158" spans="1:34" x14ac:dyDescent="0.25">
      <c r="A158" s="3" t="s">
        <v>228</v>
      </c>
      <c r="B158" s="1">
        <v>45716</v>
      </c>
      <c r="C158" s="23">
        <f t="shared" si="10"/>
        <v>28</v>
      </c>
      <c r="D158" s="23">
        <f t="shared" si="11"/>
        <v>5</v>
      </c>
      <c r="E158" s="1" t="str">
        <f t="shared" si="12"/>
        <v>viernes</v>
      </c>
      <c r="F158" s="23">
        <f t="shared" si="13"/>
        <v>2</v>
      </c>
      <c r="G158" s="1" t="str">
        <f t="shared" si="14"/>
        <v>febrero</v>
      </c>
      <c r="H158" s="2">
        <v>0.37222222222222223</v>
      </c>
      <c r="I158" t="s">
        <v>26</v>
      </c>
      <c r="J158" t="str">
        <f>VLOOKUP(ventas_starbucks_2025[[#This Row],[sucursal]],cambio_sucursal[#All],2,0)</f>
        <v>Sucursal San Lorenzo 47</v>
      </c>
      <c r="K158" t="s">
        <v>205</v>
      </c>
      <c r="L158" t="s">
        <v>70</v>
      </c>
      <c r="M158" t="s">
        <v>62</v>
      </c>
      <c r="N158" t="str">
        <f>IFERROR(VLOOKUP(ventas_starbucks_2025[[#This Row],[tamaño_sucio]],cambio_tamaño[#All],2,0),"Tamaño único")</f>
        <v>Extra-Grande</v>
      </c>
      <c r="O158">
        <v>3</v>
      </c>
      <c r="P158">
        <v>1685.53</v>
      </c>
      <c r="Q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">
        <v>5056.59</v>
      </c>
      <c r="S158" t="s">
        <v>5</v>
      </c>
      <c r="T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8" t="str">
        <f>VLOOKUP(ventas_starbucks_2025[[#This Row],[canal_compra]],cambio_canal_compra[#All],2,0)</f>
        <v>En tienda</v>
      </c>
      <c r="V158" t="s">
        <v>6</v>
      </c>
      <c r="W158" t="str">
        <f>VLOOKUP(ventas_starbucks_2025[[#This Row],[método_pago]],cambio_metodo_pago[#All],2,0)</f>
        <v>Aplicación móbil</v>
      </c>
      <c r="X158" t="s">
        <v>7</v>
      </c>
      <c r="Y158">
        <v>10</v>
      </c>
      <c r="Z158" t="str">
        <f>VLOOKUP(ventas_starbucks_2025[[#This Row],[promoción_aplicada5]],promocion_cambiar[#All],2,0)</f>
        <v>Ninguna</v>
      </c>
      <c r="AA158" t="s">
        <v>17</v>
      </c>
      <c r="AB158" t="s">
        <v>32</v>
      </c>
      <c r="AC158" t="s">
        <v>41</v>
      </c>
      <c r="AD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8">
        <v>14.4</v>
      </c>
      <c r="AF158">
        <v>1</v>
      </c>
      <c r="AG158">
        <v>10</v>
      </c>
      <c r="AH158">
        <v>7</v>
      </c>
    </row>
    <row r="159" spans="1:34" x14ac:dyDescent="0.25">
      <c r="A159" s="3" t="s">
        <v>229</v>
      </c>
      <c r="B159" s="1">
        <v>45699</v>
      </c>
      <c r="C159" s="23">
        <f t="shared" si="10"/>
        <v>11</v>
      </c>
      <c r="D159" s="23">
        <f t="shared" si="11"/>
        <v>2</v>
      </c>
      <c r="E159" s="23" t="str">
        <f t="shared" si="12"/>
        <v>martes</v>
      </c>
      <c r="F159" s="23">
        <f t="shared" si="13"/>
        <v>2</v>
      </c>
      <c r="G159" s="23" t="str">
        <f t="shared" si="14"/>
        <v>febrero</v>
      </c>
      <c r="H159" s="2">
        <v>0.8</v>
      </c>
      <c r="I159" t="s">
        <v>1</v>
      </c>
      <c r="J159" t="str">
        <f>VLOOKUP(ventas_starbucks_2025[[#This Row],[sucursal]],cambio_sucursal[#All],2,0)</f>
        <v>Sucursal Nueva Córdoba</v>
      </c>
      <c r="K159" t="s">
        <v>13</v>
      </c>
      <c r="L159" t="s">
        <v>14</v>
      </c>
      <c r="M159" t="s">
        <v>4</v>
      </c>
      <c r="N159" t="str">
        <f>IFERROR(VLOOKUP(ventas_starbucks_2025[[#This Row],[tamaño_sucio]],cambio_tamaño[#All],2,0),"Tamaño único")</f>
        <v>Tamaño único</v>
      </c>
      <c r="O159">
        <v>3</v>
      </c>
      <c r="P159">
        <v>2091.75</v>
      </c>
      <c r="Q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9">
        <v>6275.25</v>
      </c>
      <c r="S159" t="s">
        <v>31</v>
      </c>
      <c r="T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9" t="str">
        <f>VLOOKUP(ventas_starbucks_2025[[#This Row],[canal_compra]],cambio_canal_compra[#All],2,0)</f>
        <v>Entrega domicilio</v>
      </c>
      <c r="V159" t="s">
        <v>6</v>
      </c>
      <c r="W159" t="str">
        <f>VLOOKUP(ventas_starbucks_2025[[#This Row],[método_pago]],cambio_metodo_pago[#All],2,0)</f>
        <v>Aplicación móbil</v>
      </c>
      <c r="X159" t="s">
        <v>7</v>
      </c>
      <c r="Y159">
        <v>15</v>
      </c>
      <c r="Z159" t="str">
        <f>VLOOKUP(ventas_starbucks_2025[[#This Row],[promoción_aplicada5]],promocion_cambiar[#All],2,0)</f>
        <v>2x1</v>
      </c>
      <c r="AA159" t="s">
        <v>51</v>
      </c>
      <c r="AB159" t="s">
        <v>9</v>
      </c>
      <c r="AC159" t="s">
        <v>41</v>
      </c>
      <c r="AD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9">
        <v>9.8000000000000007</v>
      </c>
      <c r="AF159">
        <v>4</v>
      </c>
      <c r="AG159">
        <v>30</v>
      </c>
      <c r="AH159">
        <v>27</v>
      </c>
    </row>
    <row r="160" spans="1:34" x14ac:dyDescent="0.25">
      <c r="A160" s="3" t="s">
        <v>230</v>
      </c>
      <c r="B160" s="1">
        <v>45685</v>
      </c>
      <c r="C160" s="23">
        <f t="shared" si="10"/>
        <v>28</v>
      </c>
      <c r="D160" s="23">
        <f t="shared" si="11"/>
        <v>2</v>
      </c>
      <c r="E160" s="23" t="str">
        <f t="shared" si="12"/>
        <v>martes</v>
      </c>
      <c r="F160" s="23">
        <f t="shared" si="13"/>
        <v>1</v>
      </c>
      <c r="G160" s="23" t="str">
        <f t="shared" si="14"/>
        <v>enero</v>
      </c>
      <c r="H160" s="2">
        <v>0.77708333333333335</v>
      </c>
      <c r="I160" t="s">
        <v>57</v>
      </c>
      <c r="J160" t="str">
        <f>VLOOKUP(ventas_starbucks_2025[[#This Row],[sucursal]],cambio_sucursal[#All],2,0)</f>
        <v>Sucursal Avda Colón</v>
      </c>
      <c r="K160" t="s">
        <v>48</v>
      </c>
      <c r="L160" t="s">
        <v>49</v>
      </c>
      <c r="M160" t="s">
        <v>55</v>
      </c>
      <c r="N160" t="str">
        <f>IFERROR(VLOOKUP(ventas_starbucks_2025[[#This Row],[tamaño_sucio]],cambio_tamaño[#All],2,0),"Tamaño único")</f>
        <v>Pequeño</v>
      </c>
      <c r="O160">
        <v>3</v>
      </c>
      <c r="P160">
        <v>1606.22</v>
      </c>
      <c r="Q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">
        <v>4818.66</v>
      </c>
      <c r="S160" t="s">
        <v>31</v>
      </c>
      <c r="T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0" t="str">
        <f>VLOOKUP(ventas_starbucks_2025[[#This Row],[canal_compra]],cambio_canal_compra[#All],2,0)</f>
        <v>Entrega domicilio</v>
      </c>
      <c r="V160" t="s">
        <v>16</v>
      </c>
      <c r="W160" t="str">
        <f>VLOOKUP(ventas_starbucks_2025[[#This Row],[método_pago]],cambio_metodo_pago[#All],2,0)</f>
        <v>Tarjeta</v>
      </c>
      <c r="X160" t="s">
        <v>22</v>
      </c>
      <c r="Y160">
        <v>0</v>
      </c>
      <c r="Z160" t="str">
        <f>VLOOKUP(ventas_starbucks_2025[[#This Row],[promoción_aplicada5]],promocion_cambiar[#All],2,0)</f>
        <v>Hora Feliz</v>
      </c>
      <c r="AA160" t="s">
        <v>36</v>
      </c>
      <c r="AB160" t="s">
        <v>32</v>
      </c>
      <c r="AC160" t="s">
        <v>10</v>
      </c>
      <c r="AD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">
        <v>9.5</v>
      </c>
      <c r="AF160">
        <v>1</v>
      </c>
      <c r="AG160">
        <v>33</v>
      </c>
      <c r="AH160">
        <v>30</v>
      </c>
    </row>
    <row r="161" spans="1:34" x14ac:dyDescent="0.25">
      <c r="A161" s="3" t="s">
        <v>231</v>
      </c>
      <c r="B161" s="1">
        <v>45721</v>
      </c>
      <c r="C161" s="23">
        <f t="shared" si="10"/>
        <v>5</v>
      </c>
      <c r="D161" s="23">
        <f t="shared" si="11"/>
        <v>3</v>
      </c>
      <c r="E161" s="23" t="str">
        <f t="shared" si="12"/>
        <v>miércoles</v>
      </c>
      <c r="F161" s="23">
        <f t="shared" si="13"/>
        <v>3</v>
      </c>
      <c r="G161" s="23" t="str">
        <f t="shared" si="14"/>
        <v>marzo</v>
      </c>
      <c r="H161" s="2">
        <v>0.49930555555555556</v>
      </c>
      <c r="I161" t="s">
        <v>1</v>
      </c>
      <c r="J161" t="str">
        <f>VLOOKUP(ventas_starbucks_2025[[#This Row],[sucursal]],cambio_sucursal[#All],2,0)</f>
        <v>Sucursal Nueva Córdoba</v>
      </c>
      <c r="K161" t="s">
        <v>132</v>
      </c>
      <c r="L161" t="s">
        <v>35</v>
      </c>
      <c r="M161" t="s">
        <v>4</v>
      </c>
      <c r="N161" t="str">
        <f>IFERROR(VLOOKUP(ventas_starbucks_2025[[#This Row],[tamaño_sucio]],cambio_tamaño[#All],2,0),"Tamaño único")</f>
        <v>Tamaño único</v>
      </c>
      <c r="O161">
        <v>3</v>
      </c>
      <c r="P161">
        <v>1472.75</v>
      </c>
      <c r="Q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">
        <v>4418.25</v>
      </c>
      <c r="S161" t="s">
        <v>15</v>
      </c>
      <c r="T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" t="str">
        <f>VLOOKUP(ventas_starbucks_2025[[#This Row],[canal_compra]],cambio_canal_compra[#All],2,0)</f>
        <v>Para llevar</v>
      </c>
      <c r="V161" t="s">
        <v>6</v>
      </c>
      <c r="W161" t="str">
        <f>VLOOKUP(ventas_starbucks_2025[[#This Row],[método_pago]],cambio_metodo_pago[#All],2,0)</f>
        <v>Aplicación móbil</v>
      </c>
      <c r="X161" t="s">
        <v>22</v>
      </c>
      <c r="Y161">
        <v>0</v>
      </c>
      <c r="Z161" t="str">
        <f>VLOOKUP(ventas_starbucks_2025[[#This Row],[promoción_aplicada5]],promocion_cambiar[#All],2,0)</f>
        <v>Combo</v>
      </c>
      <c r="AA161" t="s">
        <v>8</v>
      </c>
      <c r="AB161" t="s">
        <v>18</v>
      </c>
      <c r="AC161" t="s">
        <v>10</v>
      </c>
      <c r="AD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1">
        <v>13.4</v>
      </c>
      <c r="AF161">
        <v>5</v>
      </c>
      <c r="AG161">
        <v>29</v>
      </c>
      <c r="AH161">
        <v>26</v>
      </c>
    </row>
    <row r="162" spans="1:34" x14ac:dyDescent="0.25">
      <c r="A162" s="3" t="s">
        <v>232</v>
      </c>
      <c r="B162" s="1">
        <v>45678</v>
      </c>
      <c r="C162" s="23">
        <f t="shared" si="10"/>
        <v>21</v>
      </c>
      <c r="D162" s="23">
        <f t="shared" si="11"/>
        <v>2</v>
      </c>
      <c r="E162" s="23" t="str">
        <f t="shared" si="12"/>
        <v>martes</v>
      </c>
      <c r="F162" s="23">
        <f t="shared" si="13"/>
        <v>1</v>
      </c>
      <c r="G162" s="23" t="str">
        <f t="shared" si="14"/>
        <v>enero</v>
      </c>
      <c r="H162" s="2">
        <v>0.65555555555555556</v>
      </c>
      <c r="I162" t="s">
        <v>57</v>
      </c>
      <c r="J162" t="str">
        <f>VLOOKUP(ventas_starbucks_2025[[#This Row],[sucursal]],cambio_sucursal[#All],2,0)</f>
        <v>Sucursal Avda Colón</v>
      </c>
      <c r="K162" t="s">
        <v>20</v>
      </c>
      <c r="L162" t="s">
        <v>21</v>
      </c>
      <c r="M162" t="s">
        <v>4</v>
      </c>
      <c r="N162" t="str">
        <f>IFERROR(VLOOKUP(ventas_starbucks_2025[[#This Row],[tamaño_sucio]],cambio_tamaño[#All],2,0),"Tamaño único")</f>
        <v>Tamaño único</v>
      </c>
      <c r="O162">
        <v>5</v>
      </c>
      <c r="P162">
        <v>1025.77</v>
      </c>
      <c r="Q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">
        <v>5128.8500000000004</v>
      </c>
      <c r="S162" t="s">
        <v>15</v>
      </c>
      <c r="T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2" t="str">
        <f>VLOOKUP(ventas_starbucks_2025[[#This Row],[canal_compra]],cambio_canal_compra[#All],2,0)</f>
        <v>Para llevar</v>
      </c>
      <c r="V162" t="s">
        <v>6</v>
      </c>
      <c r="W162" t="str">
        <f>VLOOKUP(ventas_starbucks_2025[[#This Row],[método_pago]],cambio_metodo_pago[#All],2,0)</f>
        <v>Aplicación móbil</v>
      </c>
      <c r="X162" t="s">
        <v>22</v>
      </c>
      <c r="Y162">
        <v>0</v>
      </c>
      <c r="Z162" t="str">
        <f>VLOOKUP(ventas_starbucks_2025[[#This Row],[promoción_aplicada5]],promocion_cambiar[#All],2,0)</f>
        <v>2x1</v>
      </c>
      <c r="AA162" t="s">
        <v>51</v>
      </c>
      <c r="AB162" t="s">
        <v>23</v>
      </c>
      <c r="AC162" t="s">
        <v>41</v>
      </c>
      <c r="AD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">
        <v>8.8000000000000007</v>
      </c>
      <c r="AF162">
        <v>4</v>
      </c>
      <c r="AG162">
        <v>45</v>
      </c>
      <c r="AH162">
        <v>40</v>
      </c>
    </row>
    <row r="163" spans="1:34" x14ac:dyDescent="0.25">
      <c r="A163" s="3" t="s">
        <v>233</v>
      </c>
      <c r="B163" s="1">
        <v>45712</v>
      </c>
      <c r="C163" s="23">
        <f t="shared" si="10"/>
        <v>24</v>
      </c>
      <c r="D163" s="23">
        <f t="shared" si="11"/>
        <v>1</v>
      </c>
      <c r="E163" s="1" t="str">
        <f t="shared" si="12"/>
        <v>lunes</v>
      </c>
      <c r="F163" s="23">
        <f t="shared" si="13"/>
        <v>2</v>
      </c>
      <c r="G163" s="1" t="str">
        <f t="shared" si="14"/>
        <v>febrero</v>
      </c>
      <c r="H163" s="2">
        <v>0.44305555555555554</v>
      </c>
      <c r="I163" t="s">
        <v>12</v>
      </c>
      <c r="J163" t="str">
        <f>VLOOKUP(ventas_starbucks_2025[[#This Row],[sucursal]],cambio_sucursal[#All],2,0)</f>
        <v>Sucursal Córdoba Shopping</v>
      </c>
      <c r="K163" t="s">
        <v>20</v>
      </c>
      <c r="L163" t="s">
        <v>21</v>
      </c>
      <c r="M163" t="s">
        <v>4</v>
      </c>
      <c r="N163" t="str">
        <f>IFERROR(VLOOKUP(ventas_starbucks_2025[[#This Row],[tamaño_sucio]],cambio_tamaño[#All],2,0),"Tamaño único")</f>
        <v>Tamaño único</v>
      </c>
      <c r="O163">
        <v>2</v>
      </c>
      <c r="P163">
        <v>1194.57</v>
      </c>
      <c r="Q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">
        <v>2389.14</v>
      </c>
      <c r="S163" t="s">
        <v>5</v>
      </c>
      <c r="T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" t="str">
        <f>VLOOKUP(ventas_starbucks_2025[[#This Row],[canal_compra]],cambio_canal_compra[#All],2,0)</f>
        <v>En tienda</v>
      </c>
      <c r="V163" t="s">
        <v>6</v>
      </c>
      <c r="W163" t="str">
        <f>VLOOKUP(ventas_starbucks_2025[[#This Row],[método_pago]],cambio_metodo_pago[#All],2,0)</f>
        <v>Aplicación móbil</v>
      </c>
      <c r="X163" t="s">
        <v>7</v>
      </c>
      <c r="Y163">
        <v>15</v>
      </c>
      <c r="Z163" t="str">
        <f>VLOOKUP(ventas_starbucks_2025[[#This Row],[promoción_aplicada5]],promocion_cambiar[#All],2,0)</f>
        <v>Hora Feliz</v>
      </c>
      <c r="AA163" t="s">
        <v>36</v>
      </c>
      <c r="AB163" t="s">
        <v>29</v>
      </c>
      <c r="AC163" t="s">
        <v>10</v>
      </c>
      <c r="AD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3">
        <v>10.6</v>
      </c>
      <c r="AF163">
        <v>2</v>
      </c>
      <c r="AG163">
        <v>22</v>
      </c>
      <c r="AH163">
        <v>20</v>
      </c>
    </row>
    <row r="164" spans="1:34" x14ac:dyDescent="0.25">
      <c r="A164" s="3" t="s">
        <v>234</v>
      </c>
      <c r="B164" s="1">
        <v>45745</v>
      </c>
      <c r="C164" s="23">
        <f t="shared" si="10"/>
        <v>29</v>
      </c>
      <c r="D164" s="23">
        <f t="shared" si="11"/>
        <v>6</v>
      </c>
      <c r="E164" s="23" t="str">
        <f t="shared" si="12"/>
        <v>sábado</v>
      </c>
      <c r="F164" s="23">
        <f t="shared" si="13"/>
        <v>3</v>
      </c>
      <c r="G164" s="23" t="str">
        <f t="shared" si="14"/>
        <v>marzo</v>
      </c>
      <c r="H164" s="2">
        <v>0.53333333333333333</v>
      </c>
      <c r="I164" t="s">
        <v>1</v>
      </c>
      <c r="J164" t="str">
        <f>VLOOKUP(ventas_starbucks_2025[[#This Row],[sucursal]],cambio_sucursal[#All],2,0)</f>
        <v>Sucursal Nueva Córdoba</v>
      </c>
      <c r="K164" t="s">
        <v>89</v>
      </c>
      <c r="L164" t="s">
        <v>90</v>
      </c>
      <c r="M164" t="s">
        <v>4</v>
      </c>
      <c r="N164" t="str">
        <f>IFERROR(VLOOKUP(ventas_starbucks_2025[[#This Row],[tamaño_sucio]],cambio_tamaño[#All],2,0),"Tamaño único")</f>
        <v>Tamaño único</v>
      </c>
      <c r="O164">
        <v>1</v>
      </c>
      <c r="P164">
        <v>1184.9100000000001</v>
      </c>
      <c r="Q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">
        <v>1184.9100000000001</v>
      </c>
      <c r="S164" t="s">
        <v>31</v>
      </c>
      <c r="T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" t="str">
        <f>VLOOKUP(ventas_starbucks_2025[[#This Row],[canal_compra]],cambio_canal_compra[#All],2,0)</f>
        <v>Entrega domicilio</v>
      </c>
      <c r="V164" t="s">
        <v>40</v>
      </c>
      <c r="W164" t="str">
        <f>VLOOKUP(ventas_starbucks_2025[[#This Row],[método_pago]],cambio_metodo_pago[#All],2,0)</f>
        <v>Efectivo</v>
      </c>
      <c r="X164" t="s">
        <v>22</v>
      </c>
      <c r="Y164">
        <v>0</v>
      </c>
      <c r="Z164" t="str">
        <f>VLOOKUP(ventas_starbucks_2025[[#This Row],[promoción_aplicada5]],promocion_cambiar[#All],2,0)</f>
        <v>Hora Feliz</v>
      </c>
      <c r="AA164" t="s">
        <v>36</v>
      </c>
      <c r="AB164" t="s">
        <v>29</v>
      </c>
      <c r="AC164" t="s">
        <v>41</v>
      </c>
      <c r="AD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4">
        <v>12.5</v>
      </c>
      <c r="AF164">
        <v>1</v>
      </c>
      <c r="AG164">
        <v>36</v>
      </c>
      <c r="AH164">
        <v>35</v>
      </c>
    </row>
    <row r="165" spans="1:34" x14ac:dyDescent="0.25">
      <c r="A165" s="3" t="s">
        <v>235</v>
      </c>
      <c r="B165" s="1">
        <v>45678</v>
      </c>
      <c r="C165" s="23">
        <f t="shared" si="10"/>
        <v>21</v>
      </c>
      <c r="D165" s="23">
        <f t="shared" si="11"/>
        <v>2</v>
      </c>
      <c r="E165" s="1" t="str">
        <f t="shared" si="12"/>
        <v>martes</v>
      </c>
      <c r="F165" s="23">
        <f t="shared" si="13"/>
        <v>1</v>
      </c>
      <c r="G165" s="1" t="str">
        <f t="shared" si="14"/>
        <v>enero</v>
      </c>
      <c r="H165" s="2">
        <v>0.35625000000000001</v>
      </c>
      <c r="I165" t="s">
        <v>57</v>
      </c>
      <c r="J165" t="str">
        <f>VLOOKUP(ventas_starbucks_2025[[#This Row],[sucursal]],cambio_sucursal[#All],2,0)</f>
        <v>Sucursal Avda Colón</v>
      </c>
      <c r="K165" t="s">
        <v>27</v>
      </c>
      <c r="L165" t="s">
        <v>28</v>
      </c>
      <c r="M165" t="s">
        <v>4</v>
      </c>
      <c r="N165" t="str">
        <f>IFERROR(VLOOKUP(ventas_starbucks_2025[[#This Row],[tamaño_sucio]],cambio_tamaño[#All],2,0),"Tamaño único")</f>
        <v>Tamaño único</v>
      </c>
      <c r="O165">
        <v>2</v>
      </c>
      <c r="P165">
        <v>2049.23</v>
      </c>
      <c r="Q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5">
        <v>4098.46</v>
      </c>
      <c r="S165" t="s">
        <v>31</v>
      </c>
      <c r="T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5" t="str">
        <f>VLOOKUP(ventas_starbucks_2025[[#This Row],[canal_compra]],cambio_canal_compra[#All],2,0)</f>
        <v>Entrega domicilio</v>
      </c>
      <c r="V165" t="s">
        <v>16</v>
      </c>
      <c r="W165" t="str">
        <f>VLOOKUP(ventas_starbucks_2025[[#This Row],[método_pago]],cambio_metodo_pago[#All],2,0)</f>
        <v>Tarjeta</v>
      </c>
      <c r="X165" t="s">
        <v>22</v>
      </c>
      <c r="Y165">
        <v>0</v>
      </c>
      <c r="Z165" t="str">
        <f>VLOOKUP(ventas_starbucks_2025[[#This Row],[promoción_aplicada5]],promocion_cambiar[#All],2,0)</f>
        <v>2x1</v>
      </c>
      <c r="AA165" t="s">
        <v>51</v>
      </c>
      <c r="AB165" t="s">
        <v>9</v>
      </c>
      <c r="AC165" t="s">
        <v>41</v>
      </c>
      <c r="AD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5">
        <v>9.8000000000000007</v>
      </c>
      <c r="AF165">
        <v>3</v>
      </c>
      <c r="AG165">
        <v>16</v>
      </c>
      <c r="AH165">
        <v>14</v>
      </c>
    </row>
    <row r="166" spans="1:34" x14ac:dyDescent="0.25">
      <c r="A166" s="3" t="s">
        <v>236</v>
      </c>
      <c r="B166" s="1">
        <v>45734</v>
      </c>
      <c r="C166" s="23">
        <f t="shared" si="10"/>
        <v>18</v>
      </c>
      <c r="D166" s="23">
        <f t="shared" si="11"/>
        <v>2</v>
      </c>
      <c r="E166" s="23" t="str">
        <f t="shared" si="12"/>
        <v>martes</v>
      </c>
      <c r="F166" s="23">
        <f t="shared" si="13"/>
        <v>3</v>
      </c>
      <c r="G166" s="23" t="str">
        <f t="shared" si="14"/>
        <v>marzo</v>
      </c>
      <c r="H166" s="2">
        <v>0.84236111111111112</v>
      </c>
      <c r="I166" t="s">
        <v>1</v>
      </c>
      <c r="J166" t="str">
        <f>VLOOKUP(ventas_starbucks_2025[[#This Row],[sucursal]],cambio_sucursal[#All],2,0)</f>
        <v>Sucursal Nueva Córdoba</v>
      </c>
      <c r="K166" t="s">
        <v>89</v>
      </c>
      <c r="L166" t="s">
        <v>90</v>
      </c>
      <c r="M166" t="s">
        <v>4</v>
      </c>
      <c r="N166" t="str">
        <f>IFERROR(VLOOKUP(ventas_starbucks_2025[[#This Row],[tamaño_sucio]],cambio_tamaño[#All],2,0),"Tamaño único")</f>
        <v>Tamaño único</v>
      </c>
      <c r="O166">
        <v>5</v>
      </c>
      <c r="P166">
        <v>1582.78</v>
      </c>
      <c r="Q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">
        <v>7913.9</v>
      </c>
      <c r="S166" t="s">
        <v>5</v>
      </c>
      <c r="T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" t="str">
        <f>VLOOKUP(ventas_starbucks_2025[[#This Row],[canal_compra]],cambio_canal_compra[#All],2,0)</f>
        <v>En tienda</v>
      </c>
      <c r="V166" t="s">
        <v>40</v>
      </c>
      <c r="W166" t="str">
        <f>VLOOKUP(ventas_starbucks_2025[[#This Row],[método_pago]],cambio_metodo_pago[#All],2,0)</f>
        <v>Efectivo</v>
      </c>
      <c r="X166" t="s">
        <v>7</v>
      </c>
      <c r="Y166">
        <v>15</v>
      </c>
      <c r="Z166" t="str">
        <f>VLOOKUP(ventas_starbucks_2025[[#This Row],[promoción_aplicada5]],promocion_cambiar[#All],2,0)</f>
        <v>Ninguna</v>
      </c>
      <c r="AA166" t="s">
        <v>17</v>
      </c>
      <c r="AB166" t="s">
        <v>23</v>
      </c>
      <c r="AC166" t="s">
        <v>10</v>
      </c>
      <c r="AD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6">
        <v>13.5</v>
      </c>
      <c r="AF166">
        <v>1</v>
      </c>
      <c r="AG166">
        <v>12</v>
      </c>
      <c r="AH166">
        <v>7</v>
      </c>
    </row>
    <row r="167" spans="1:34" x14ac:dyDescent="0.25">
      <c r="A167" s="3" t="s">
        <v>237</v>
      </c>
      <c r="B167" s="1">
        <v>45696</v>
      </c>
      <c r="C167" s="23">
        <f t="shared" si="10"/>
        <v>8</v>
      </c>
      <c r="D167" s="23">
        <f t="shared" si="11"/>
        <v>6</v>
      </c>
      <c r="E167" s="1" t="str">
        <f t="shared" si="12"/>
        <v>sábado</v>
      </c>
      <c r="F167" s="23">
        <f t="shared" si="13"/>
        <v>2</v>
      </c>
      <c r="G167" s="1" t="str">
        <f t="shared" si="14"/>
        <v>febrero</v>
      </c>
      <c r="H167" s="2">
        <v>0.78333333333333333</v>
      </c>
      <c r="I167" t="s">
        <v>12</v>
      </c>
      <c r="J167" t="str">
        <f>VLOOKUP(ventas_starbucks_2025[[#This Row],[sucursal]],cambio_sucursal[#All],2,0)</f>
        <v>Sucursal Córdoba Shopping</v>
      </c>
      <c r="K167" t="s">
        <v>87</v>
      </c>
      <c r="L167" t="s">
        <v>65</v>
      </c>
      <c r="M167" t="s">
        <v>4</v>
      </c>
      <c r="N167" t="str">
        <f>IFERROR(VLOOKUP(ventas_starbucks_2025[[#This Row],[tamaño_sucio]],cambio_tamaño[#All],2,0),"Tamaño único")</f>
        <v>Tamaño único</v>
      </c>
      <c r="O167">
        <v>4</v>
      </c>
      <c r="P167">
        <v>1656.09</v>
      </c>
      <c r="Q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">
        <v>6624.36</v>
      </c>
      <c r="S167" t="s">
        <v>5</v>
      </c>
      <c r="T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7" t="str">
        <f>VLOOKUP(ventas_starbucks_2025[[#This Row],[canal_compra]],cambio_canal_compra[#All],2,0)</f>
        <v>En tienda</v>
      </c>
      <c r="V167" t="s">
        <v>6</v>
      </c>
      <c r="W167" t="str">
        <f>VLOOKUP(ventas_starbucks_2025[[#This Row],[método_pago]],cambio_metodo_pago[#All],2,0)</f>
        <v>Aplicación móbil</v>
      </c>
      <c r="X167" t="s">
        <v>22</v>
      </c>
      <c r="Y167">
        <v>0</v>
      </c>
      <c r="Z167" t="str">
        <f>VLOOKUP(ventas_starbucks_2025[[#This Row],[promoción_aplicada5]],promocion_cambiar[#All],2,0)</f>
        <v>Hora Feliz</v>
      </c>
      <c r="AA167" t="s">
        <v>36</v>
      </c>
      <c r="AB167" t="s">
        <v>9</v>
      </c>
      <c r="AC167" t="s">
        <v>10</v>
      </c>
      <c r="AD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7">
        <v>13.8</v>
      </c>
      <c r="AF167">
        <v>2</v>
      </c>
      <c r="AG167">
        <v>24</v>
      </c>
      <c r="AH167">
        <v>20</v>
      </c>
    </row>
    <row r="168" spans="1:34" x14ac:dyDescent="0.25">
      <c r="A168" s="3" t="s">
        <v>238</v>
      </c>
      <c r="B168" s="1">
        <v>45764</v>
      </c>
      <c r="C168" s="23">
        <f t="shared" si="10"/>
        <v>17</v>
      </c>
      <c r="D168" s="23">
        <f t="shared" si="11"/>
        <v>4</v>
      </c>
      <c r="E168" s="23" t="str">
        <f t="shared" si="12"/>
        <v>jueves</v>
      </c>
      <c r="F168" s="23">
        <f t="shared" si="13"/>
        <v>4</v>
      </c>
      <c r="G168" s="23" t="str">
        <f t="shared" si="14"/>
        <v>abril</v>
      </c>
      <c r="H168" s="2">
        <v>0.53402777777777777</v>
      </c>
      <c r="I168" t="s">
        <v>12</v>
      </c>
      <c r="J168" t="str">
        <f>VLOOKUP(ventas_starbucks_2025[[#This Row],[sucursal]],cambio_sucursal[#All],2,0)</f>
        <v>Sucursal Córdoba Shopping</v>
      </c>
      <c r="K168" t="s">
        <v>34</v>
      </c>
      <c r="L168" t="s">
        <v>35</v>
      </c>
      <c r="M168" t="s">
        <v>4</v>
      </c>
      <c r="N168" t="str">
        <f>IFERROR(VLOOKUP(ventas_starbucks_2025[[#This Row],[tamaño_sucio]],cambio_tamaño[#All],2,0),"Tamaño único")</f>
        <v>Tamaño único</v>
      </c>
      <c r="O168">
        <v>1</v>
      </c>
      <c r="P168">
        <v>1253.6500000000001</v>
      </c>
      <c r="Q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">
        <v>1253.6500000000001</v>
      </c>
      <c r="S168" t="s">
        <v>5</v>
      </c>
      <c r="T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8" t="str">
        <f>VLOOKUP(ventas_starbucks_2025[[#This Row],[canal_compra]],cambio_canal_compra[#All],2,0)</f>
        <v>En tienda</v>
      </c>
      <c r="V168" t="s">
        <v>16</v>
      </c>
      <c r="W168" t="str">
        <f>VLOOKUP(ventas_starbucks_2025[[#This Row],[método_pago]],cambio_metodo_pago[#All],2,0)</f>
        <v>Tarjeta</v>
      </c>
      <c r="X168" t="s">
        <v>7</v>
      </c>
      <c r="Y168">
        <v>15</v>
      </c>
      <c r="Z168" t="str">
        <f>VLOOKUP(ventas_starbucks_2025[[#This Row],[promoción_aplicada5]],promocion_cambiar[#All],2,0)</f>
        <v>Hora Feliz</v>
      </c>
      <c r="AA168" t="s">
        <v>36</v>
      </c>
      <c r="AB168" t="s">
        <v>29</v>
      </c>
      <c r="AC168" t="s">
        <v>10</v>
      </c>
      <c r="AD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8">
        <v>12.9</v>
      </c>
      <c r="AF168">
        <v>1</v>
      </c>
      <c r="AG168">
        <v>21</v>
      </c>
      <c r="AH168">
        <v>20</v>
      </c>
    </row>
    <row r="169" spans="1:34" x14ac:dyDescent="0.25">
      <c r="A169" s="3" t="s">
        <v>239</v>
      </c>
      <c r="B169" s="1">
        <v>45679</v>
      </c>
      <c r="C169" s="23">
        <f t="shared" si="10"/>
        <v>22</v>
      </c>
      <c r="D169" s="23">
        <f t="shared" si="11"/>
        <v>3</v>
      </c>
      <c r="E169" s="1" t="str">
        <f t="shared" si="12"/>
        <v>miércoles</v>
      </c>
      <c r="F169" s="23">
        <f t="shared" si="13"/>
        <v>1</v>
      </c>
      <c r="G169" s="1" t="str">
        <f t="shared" si="14"/>
        <v>enero</v>
      </c>
      <c r="H169" s="2">
        <v>0.65486111111111112</v>
      </c>
      <c r="I169" t="s">
        <v>1</v>
      </c>
      <c r="J169" t="str">
        <f>VLOOKUP(ventas_starbucks_2025[[#This Row],[sucursal]],cambio_sucursal[#All],2,0)</f>
        <v>Sucursal Nueva Córdoba</v>
      </c>
      <c r="K169" t="s">
        <v>60</v>
      </c>
      <c r="L169" t="s">
        <v>44</v>
      </c>
      <c r="M169" t="s">
        <v>55</v>
      </c>
      <c r="N169" t="str">
        <f>IFERROR(VLOOKUP(ventas_starbucks_2025[[#This Row],[tamaño_sucio]],cambio_tamaño[#All],2,0),"Tamaño único")</f>
        <v>Pequeño</v>
      </c>
      <c r="O169">
        <v>2</v>
      </c>
      <c r="P169">
        <v>1433.56</v>
      </c>
      <c r="Q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">
        <v>2867.12</v>
      </c>
      <c r="S169" t="s">
        <v>5</v>
      </c>
      <c r="T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" t="str">
        <f>VLOOKUP(ventas_starbucks_2025[[#This Row],[canal_compra]],cambio_canal_compra[#All],2,0)</f>
        <v>En tienda</v>
      </c>
      <c r="V169" t="s">
        <v>6</v>
      </c>
      <c r="W169" t="str">
        <f>VLOOKUP(ventas_starbucks_2025[[#This Row],[método_pago]],cambio_metodo_pago[#All],2,0)</f>
        <v>Aplicación móbil</v>
      </c>
      <c r="X169" t="s">
        <v>22</v>
      </c>
      <c r="Y169">
        <v>0</v>
      </c>
      <c r="Z169" t="str">
        <f>VLOOKUP(ventas_starbucks_2025[[#This Row],[promoción_aplicada5]],promocion_cambiar[#All],2,0)</f>
        <v>Combo</v>
      </c>
      <c r="AA169" t="s">
        <v>8</v>
      </c>
      <c r="AB169" t="s">
        <v>32</v>
      </c>
      <c r="AC169" t="s">
        <v>10</v>
      </c>
      <c r="AD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9">
        <v>12.7</v>
      </c>
      <c r="AF169">
        <v>2</v>
      </c>
      <c r="AG169">
        <v>49</v>
      </c>
      <c r="AH169">
        <v>47</v>
      </c>
    </row>
    <row r="170" spans="1:34" x14ac:dyDescent="0.25">
      <c r="A170" s="3" t="s">
        <v>240</v>
      </c>
      <c r="B170" s="1">
        <v>45661</v>
      </c>
      <c r="C170" s="23">
        <f t="shared" si="10"/>
        <v>4</v>
      </c>
      <c r="D170" s="23">
        <f t="shared" si="11"/>
        <v>6</v>
      </c>
      <c r="E170" s="1" t="str">
        <f t="shared" si="12"/>
        <v>sábado</v>
      </c>
      <c r="F170" s="23">
        <f t="shared" si="13"/>
        <v>1</v>
      </c>
      <c r="G170" s="1" t="str">
        <f t="shared" si="14"/>
        <v>enero</v>
      </c>
      <c r="H170" s="2">
        <v>0.80972222222222223</v>
      </c>
      <c r="I170" t="s">
        <v>1</v>
      </c>
      <c r="J170" t="str">
        <f>VLOOKUP(ventas_starbucks_2025[[#This Row],[sucursal]],cambio_sucursal[#All],2,0)</f>
        <v>Sucursal Nueva Córdoba</v>
      </c>
      <c r="K170" t="s">
        <v>27</v>
      </c>
      <c r="L170" t="s">
        <v>28</v>
      </c>
      <c r="M170" t="s">
        <v>4</v>
      </c>
      <c r="N170" t="str">
        <f>IFERROR(VLOOKUP(ventas_starbucks_2025[[#This Row],[tamaño_sucio]],cambio_tamaño[#All],2,0),"Tamaño único")</f>
        <v>Tamaño único</v>
      </c>
      <c r="O170">
        <v>5</v>
      </c>
      <c r="P170">
        <v>2345.7600000000002</v>
      </c>
      <c r="Q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0">
        <v>11728.8</v>
      </c>
      <c r="S170" t="s">
        <v>31</v>
      </c>
      <c r="T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0" t="str">
        <f>VLOOKUP(ventas_starbucks_2025[[#This Row],[canal_compra]],cambio_canal_compra[#All],2,0)</f>
        <v>Entrega domicilio</v>
      </c>
      <c r="V170" t="s">
        <v>6</v>
      </c>
      <c r="W170" t="str">
        <f>VLOOKUP(ventas_starbucks_2025[[#This Row],[método_pago]],cambio_metodo_pago[#All],2,0)</f>
        <v>Aplicación móbil</v>
      </c>
      <c r="X170" t="s">
        <v>7</v>
      </c>
      <c r="Y170">
        <v>15</v>
      </c>
      <c r="Z170" t="str">
        <f>VLOOKUP(ventas_starbucks_2025[[#This Row],[promoción_aplicada5]],promocion_cambiar[#All],2,0)</f>
        <v>2x1</v>
      </c>
      <c r="AA170" t="s">
        <v>51</v>
      </c>
      <c r="AB170" t="s">
        <v>32</v>
      </c>
      <c r="AC170" t="s">
        <v>41</v>
      </c>
      <c r="AD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">
        <v>5</v>
      </c>
      <c r="AF170">
        <v>2</v>
      </c>
      <c r="AG170">
        <v>36</v>
      </c>
      <c r="AH170">
        <v>31</v>
      </c>
    </row>
    <row r="171" spans="1:34" x14ac:dyDescent="0.25">
      <c r="A171" s="3" t="s">
        <v>241</v>
      </c>
      <c r="B171" s="1">
        <v>45736</v>
      </c>
      <c r="C171" s="23">
        <f t="shared" si="10"/>
        <v>20</v>
      </c>
      <c r="D171" s="23">
        <f t="shared" si="11"/>
        <v>4</v>
      </c>
      <c r="E171" s="23" t="str">
        <f t="shared" si="12"/>
        <v>jueves</v>
      </c>
      <c r="F171" s="23">
        <f t="shared" si="13"/>
        <v>3</v>
      </c>
      <c r="G171" s="23" t="str">
        <f t="shared" si="14"/>
        <v>marzo</v>
      </c>
      <c r="H171" s="2">
        <v>0.37916666666666665</v>
      </c>
      <c r="I171" t="s">
        <v>1</v>
      </c>
      <c r="J171" t="str">
        <f>VLOOKUP(ventas_starbucks_2025[[#This Row],[sucursal]],cambio_sucursal[#All],2,0)</f>
        <v>Sucursal Nueva Córdoba</v>
      </c>
      <c r="K171" t="s">
        <v>94</v>
      </c>
      <c r="L171" t="s">
        <v>70</v>
      </c>
      <c r="M171" t="s">
        <v>50</v>
      </c>
      <c r="N171" t="str">
        <f>IFERROR(VLOOKUP(ventas_starbucks_2025[[#This Row],[tamaño_sucio]],cambio_tamaño[#All],2,0),"Tamaño único")</f>
        <v>Mediano</v>
      </c>
      <c r="O171">
        <v>5</v>
      </c>
      <c r="P171">
        <v>1799.72</v>
      </c>
      <c r="Q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">
        <v>8998.6</v>
      </c>
      <c r="S171" t="s">
        <v>5</v>
      </c>
      <c r="T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1" t="str">
        <f>VLOOKUP(ventas_starbucks_2025[[#This Row],[canal_compra]],cambio_canal_compra[#All],2,0)</f>
        <v>En tienda</v>
      </c>
      <c r="V171" t="s">
        <v>40</v>
      </c>
      <c r="W171" t="str">
        <f>VLOOKUP(ventas_starbucks_2025[[#This Row],[método_pago]],cambio_metodo_pago[#All],2,0)</f>
        <v>Efectivo</v>
      </c>
      <c r="X171" t="s">
        <v>7</v>
      </c>
      <c r="Y171">
        <v>0</v>
      </c>
      <c r="Z171" t="str">
        <f>VLOOKUP(ventas_starbucks_2025[[#This Row],[promoción_aplicada5]],promocion_cambiar[#All],2,0)</f>
        <v>2x1</v>
      </c>
      <c r="AA171" t="s">
        <v>51</v>
      </c>
      <c r="AB171" t="s">
        <v>32</v>
      </c>
      <c r="AC171" t="s">
        <v>41</v>
      </c>
      <c r="AD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1">
        <v>6.3</v>
      </c>
      <c r="AF171">
        <v>3</v>
      </c>
      <c r="AG171">
        <v>23</v>
      </c>
      <c r="AH171">
        <v>18</v>
      </c>
    </row>
    <row r="172" spans="1:34" x14ac:dyDescent="0.25">
      <c r="A172" s="3" t="s">
        <v>242</v>
      </c>
      <c r="B172" s="1">
        <v>45722</v>
      </c>
      <c r="C172" s="23">
        <f t="shared" si="10"/>
        <v>6</v>
      </c>
      <c r="D172" s="23">
        <f t="shared" si="11"/>
        <v>4</v>
      </c>
      <c r="E172" s="1" t="str">
        <f t="shared" si="12"/>
        <v>jueves</v>
      </c>
      <c r="F172" s="23">
        <f t="shared" si="13"/>
        <v>3</v>
      </c>
      <c r="G172" s="1" t="str">
        <f t="shared" si="14"/>
        <v>marzo</v>
      </c>
      <c r="H172" s="2">
        <v>0.85624999999999996</v>
      </c>
      <c r="I172" t="s">
        <v>12</v>
      </c>
      <c r="J172" t="str">
        <f>VLOOKUP(ventas_starbucks_2025[[#This Row],[sucursal]],cambio_sucursal[#All],2,0)</f>
        <v>Sucursal Córdoba Shopping</v>
      </c>
      <c r="K172" t="s">
        <v>38</v>
      </c>
      <c r="L172" t="s">
        <v>39</v>
      </c>
      <c r="M172" t="s">
        <v>4</v>
      </c>
      <c r="N172" t="str">
        <f>IFERROR(VLOOKUP(ventas_starbucks_2025[[#This Row],[tamaño_sucio]],cambio_tamaño[#All],2,0),"Tamaño único")</f>
        <v>Tamaño único</v>
      </c>
      <c r="O172">
        <v>1</v>
      </c>
      <c r="P172">
        <v>1285.69</v>
      </c>
      <c r="Q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">
        <v>1285.69</v>
      </c>
      <c r="S172" t="s">
        <v>5</v>
      </c>
      <c r="T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" t="str">
        <f>VLOOKUP(ventas_starbucks_2025[[#This Row],[canal_compra]],cambio_canal_compra[#All],2,0)</f>
        <v>En tienda</v>
      </c>
      <c r="V172" t="s">
        <v>40</v>
      </c>
      <c r="W172" t="str">
        <f>VLOOKUP(ventas_starbucks_2025[[#This Row],[método_pago]],cambio_metodo_pago[#All],2,0)</f>
        <v>Efectivo</v>
      </c>
      <c r="X172" t="s">
        <v>7</v>
      </c>
      <c r="Y172">
        <v>10</v>
      </c>
      <c r="Z172" t="str">
        <f>VLOOKUP(ventas_starbucks_2025[[#This Row],[promoción_aplicada5]],promocion_cambiar[#All],2,0)</f>
        <v>2x1</v>
      </c>
      <c r="AA172" t="s">
        <v>51</v>
      </c>
      <c r="AB172" t="s">
        <v>52</v>
      </c>
      <c r="AC172" t="s">
        <v>41</v>
      </c>
      <c r="AD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2">
        <v>3.1</v>
      </c>
      <c r="AF172">
        <v>1</v>
      </c>
      <c r="AG172">
        <v>28</v>
      </c>
      <c r="AH172">
        <v>27</v>
      </c>
    </row>
    <row r="173" spans="1:34" x14ac:dyDescent="0.25">
      <c r="A173" s="3" t="s">
        <v>243</v>
      </c>
      <c r="B173" s="1">
        <v>45704</v>
      </c>
      <c r="C173" s="23">
        <f t="shared" si="10"/>
        <v>16</v>
      </c>
      <c r="D173" s="23">
        <f t="shared" si="11"/>
        <v>7</v>
      </c>
      <c r="E173" s="23" t="str">
        <f t="shared" si="12"/>
        <v>domingo</v>
      </c>
      <c r="F173" s="23">
        <f t="shared" si="13"/>
        <v>2</v>
      </c>
      <c r="G173" s="23" t="str">
        <f t="shared" si="14"/>
        <v>febrero</v>
      </c>
      <c r="H173" s="2">
        <v>0.30694444444444446</v>
      </c>
      <c r="I173" t="s">
        <v>1</v>
      </c>
      <c r="J173" t="str">
        <f>VLOOKUP(ventas_starbucks_2025[[#This Row],[sucursal]],cambio_sucursal[#All],2,0)</f>
        <v>Sucursal Nueva Córdoba</v>
      </c>
      <c r="K173" t="s">
        <v>89</v>
      </c>
      <c r="L173" t="s">
        <v>90</v>
      </c>
      <c r="M173" t="s">
        <v>4</v>
      </c>
      <c r="N173" t="str">
        <f>IFERROR(VLOOKUP(ventas_starbucks_2025[[#This Row],[tamaño_sucio]],cambio_tamaño[#All],2,0),"Tamaño único")</f>
        <v>Tamaño único</v>
      </c>
      <c r="O173">
        <v>5</v>
      </c>
      <c r="P173">
        <v>1352.68</v>
      </c>
      <c r="Q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">
        <v>6763.4</v>
      </c>
      <c r="S173" t="s">
        <v>31</v>
      </c>
      <c r="T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3" t="str">
        <f>VLOOKUP(ventas_starbucks_2025[[#This Row],[canal_compra]],cambio_canal_compra[#All],2,0)</f>
        <v>Entrega domicilio</v>
      </c>
      <c r="V173" t="s">
        <v>16</v>
      </c>
      <c r="W173" t="str">
        <f>VLOOKUP(ventas_starbucks_2025[[#This Row],[método_pago]],cambio_metodo_pago[#All],2,0)</f>
        <v>Tarjeta</v>
      </c>
      <c r="X173" t="s">
        <v>22</v>
      </c>
      <c r="Y173">
        <v>0</v>
      </c>
      <c r="Z173" t="str">
        <f>VLOOKUP(ventas_starbucks_2025[[#This Row],[promoción_aplicada5]],promocion_cambiar[#All],2,0)</f>
        <v>Combo</v>
      </c>
      <c r="AA173" t="s">
        <v>8</v>
      </c>
      <c r="AB173" t="s">
        <v>23</v>
      </c>
      <c r="AC173" t="s">
        <v>24</v>
      </c>
      <c r="AD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3">
        <v>10.5</v>
      </c>
      <c r="AF173">
        <v>2</v>
      </c>
      <c r="AG173">
        <v>32</v>
      </c>
      <c r="AH173">
        <v>27</v>
      </c>
    </row>
    <row r="174" spans="1:34" x14ac:dyDescent="0.25">
      <c r="A174" s="3" t="s">
        <v>244</v>
      </c>
      <c r="B174" s="1">
        <v>45731</v>
      </c>
      <c r="C174" s="23">
        <f t="shared" si="10"/>
        <v>15</v>
      </c>
      <c r="D174" s="23">
        <f t="shared" si="11"/>
        <v>6</v>
      </c>
      <c r="E174" s="23" t="str">
        <f t="shared" si="12"/>
        <v>sábado</v>
      </c>
      <c r="F174" s="23">
        <f t="shared" si="13"/>
        <v>3</v>
      </c>
      <c r="G174" s="23" t="str">
        <f t="shared" si="14"/>
        <v>marzo</v>
      </c>
      <c r="H174" s="2">
        <v>0.80277777777777781</v>
      </c>
      <c r="I174" t="s">
        <v>26</v>
      </c>
      <c r="J174" t="str">
        <f>VLOOKUP(ventas_starbucks_2025[[#This Row],[sucursal]],cambio_sucursal[#All],2,0)</f>
        <v>Sucursal San Lorenzo 47</v>
      </c>
      <c r="K174" t="s">
        <v>58</v>
      </c>
      <c r="L174" t="s">
        <v>39</v>
      </c>
      <c r="M174" t="s">
        <v>4</v>
      </c>
      <c r="N174" t="str">
        <f>IFERROR(VLOOKUP(ventas_starbucks_2025[[#This Row],[tamaño_sucio]],cambio_tamaño[#All],2,0),"Tamaño único")</f>
        <v>Tamaño único</v>
      </c>
      <c r="O174">
        <v>4</v>
      </c>
      <c r="P174">
        <v>1407.02</v>
      </c>
      <c r="Q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">
        <v>5628.08</v>
      </c>
      <c r="S174" t="s">
        <v>5</v>
      </c>
      <c r="T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" t="str">
        <f>VLOOKUP(ventas_starbucks_2025[[#This Row],[canal_compra]],cambio_canal_compra[#All],2,0)</f>
        <v>En tienda</v>
      </c>
      <c r="V174" t="s">
        <v>6</v>
      </c>
      <c r="W174" t="str">
        <f>VLOOKUP(ventas_starbucks_2025[[#This Row],[método_pago]],cambio_metodo_pago[#All],2,0)</f>
        <v>Aplicación móbil</v>
      </c>
      <c r="X174" t="s">
        <v>7</v>
      </c>
      <c r="Y174">
        <v>10</v>
      </c>
      <c r="Z174" t="str">
        <f>VLOOKUP(ventas_starbucks_2025[[#This Row],[promoción_aplicada5]],promocion_cambiar[#All],2,0)</f>
        <v>Combo</v>
      </c>
      <c r="AA174" t="s">
        <v>8</v>
      </c>
      <c r="AB174" t="s">
        <v>29</v>
      </c>
      <c r="AC174" t="s">
        <v>10</v>
      </c>
      <c r="AD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4">
        <v>6.8</v>
      </c>
      <c r="AF174">
        <v>4</v>
      </c>
      <c r="AG174">
        <v>30</v>
      </c>
      <c r="AH174">
        <v>26</v>
      </c>
    </row>
    <row r="175" spans="1:34" x14ac:dyDescent="0.25">
      <c r="A175" s="3" t="s">
        <v>245</v>
      </c>
      <c r="B175" s="1">
        <v>45674</v>
      </c>
      <c r="C175" s="23">
        <f t="shared" si="10"/>
        <v>17</v>
      </c>
      <c r="D175" s="23">
        <f t="shared" si="11"/>
        <v>5</v>
      </c>
      <c r="E175" s="23" t="str">
        <f t="shared" si="12"/>
        <v>viernes</v>
      </c>
      <c r="F175" s="23">
        <f t="shared" si="13"/>
        <v>1</v>
      </c>
      <c r="G175" s="23" t="str">
        <f t="shared" si="14"/>
        <v>enero</v>
      </c>
      <c r="H175" s="2">
        <v>0.37361111111111112</v>
      </c>
      <c r="I175" t="s">
        <v>57</v>
      </c>
      <c r="J175" t="str">
        <f>VLOOKUP(ventas_starbucks_2025[[#This Row],[sucursal]],cambio_sucursal[#All],2,0)</f>
        <v>Sucursal Avda Colón</v>
      </c>
      <c r="K175" t="s">
        <v>200</v>
      </c>
      <c r="L175" t="s">
        <v>44</v>
      </c>
      <c r="M175" t="s">
        <v>50</v>
      </c>
      <c r="N175" t="str">
        <f>IFERROR(VLOOKUP(ventas_starbucks_2025[[#This Row],[tamaño_sucio]],cambio_tamaño[#All],2,0),"Tamaño único")</f>
        <v>Mediano</v>
      </c>
      <c r="O175">
        <v>1</v>
      </c>
      <c r="P175">
        <v>1245.81</v>
      </c>
      <c r="Q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">
        <v>1245.81</v>
      </c>
      <c r="S175" t="s">
        <v>5</v>
      </c>
      <c r="T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" t="str">
        <f>VLOOKUP(ventas_starbucks_2025[[#This Row],[canal_compra]],cambio_canal_compra[#All],2,0)</f>
        <v>En tienda</v>
      </c>
      <c r="V175" t="s">
        <v>16</v>
      </c>
      <c r="W175" t="str">
        <f>VLOOKUP(ventas_starbucks_2025[[#This Row],[método_pago]],cambio_metodo_pago[#All],2,0)</f>
        <v>Tarjeta</v>
      </c>
      <c r="X175" t="s">
        <v>7</v>
      </c>
      <c r="Y175">
        <v>15</v>
      </c>
      <c r="Z175" t="str">
        <f>VLOOKUP(ventas_starbucks_2025[[#This Row],[promoción_aplicada5]],promocion_cambiar[#All],2,0)</f>
        <v>Ninguna</v>
      </c>
      <c r="AA175" t="s">
        <v>17</v>
      </c>
      <c r="AB175" t="s">
        <v>29</v>
      </c>
      <c r="AC175" t="s">
        <v>10</v>
      </c>
      <c r="AD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5">
        <v>12.8</v>
      </c>
      <c r="AF175">
        <v>3</v>
      </c>
      <c r="AG175">
        <v>25</v>
      </c>
      <c r="AH175">
        <v>24</v>
      </c>
    </row>
    <row r="176" spans="1:34" x14ac:dyDescent="0.25">
      <c r="A176" s="3" t="s">
        <v>246</v>
      </c>
      <c r="B176" s="1">
        <v>45753</v>
      </c>
      <c r="C176" s="23">
        <f t="shared" si="10"/>
        <v>6</v>
      </c>
      <c r="D176" s="23">
        <f t="shared" si="11"/>
        <v>7</v>
      </c>
      <c r="E176" s="1" t="str">
        <f t="shared" si="12"/>
        <v>domingo</v>
      </c>
      <c r="F176" s="23">
        <f t="shared" si="13"/>
        <v>4</v>
      </c>
      <c r="G176" s="1" t="str">
        <f t="shared" si="14"/>
        <v>abril</v>
      </c>
      <c r="H176" s="2">
        <v>0.68541666666666667</v>
      </c>
      <c r="I176" t="s">
        <v>12</v>
      </c>
      <c r="J176" t="str">
        <f>VLOOKUP(ventas_starbucks_2025[[#This Row],[sucursal]],cambio_sucursal[#All],2,0)</f>
        <v>Sucursal Córdoba Shopping</v>
      </c>
      <c r="K176" t="s">
        <v>58</v>
      </c>
      <c r="L176" t="s">
        <v>39</v>
      </c>
      <c r="M176" t="s">
        <v>4</v>
      </c>
      <c r="N176" t="str">
        <f>IFERROR(VLOOKUP(ventas_starbucks_2025[[#This Row],[tamaño_sucio]],cambio_tamaño[#All],2,0),"Tamaño único")</f>
        <v>Tamaño único</v>
      </c>
      <c r="O176">
        <v>1</v>
      </c>
      <c r="P176">
        <v>1239.73</v>
      </c>
      <c r="Q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">
        <v>1239.73</v>
      </c>
      <c r="S176" t="s">
        <v>15</v>
      </c>
      <c r="T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" t="str">
        <f>VLOOKUP(ventas_starbucks_2025[[#This Row],[canal_compra]],cambio_canal_compra[#All],2,0)</f>
        <v>Para llevar</v>
      </c>
      <c r="V176" t="s">
        <v>6</v>
      </c>
      <c r="W176" t="str">
        <f>VLOOKUP(ventas_starbucks_2025[[#This Row],[método_pago]],cambio_metodo_pago[#All],2,0)</f>
        <v>Aplicación móbil</v>
      </c>
      <c r="X176" t="s">
        <v>22</v>
      </c>
      <c r="Y176">
        <v>0</v>
      </c>
      <c r="Z176" t="str">
        <f>VLOOKUP(ventas_starbucks_2025[[#This Row],[promoción_aplicada5]],promocion_cambiar[#All],2,0)</f>
        <v>2x1</v>
      </c>
      <c r="AA176" t="s">
        <v>51</v>
      </c>
      <c r="AB176" t="s">
        <v>9</v>
      </c>
      <c r="AC176" t="s">
        <v>41</v>
      </c>
      <c r="AD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6">
        <v>2</v>
      </c>
      <c r="AF176">
        <v>3</v>
      </c>
      <c r="AG176">
        <v>33</v>
      </c>
      <c r="AH176">
        <v>32</v>
      </c>
    </row>
    <row r="177" spans="1:34" x14ac:dyDescent="0.25">
      <c r="A177" s="3" t="s">
        <v>247</v>
      </c>
      <c r="B177" s="1">
        <v>45715</v>
      </c>
      <c r="C177" s="23">
        <f t="shared" si="10"/>
        <v>27</v>
      </c>
      <c r="D177" s="23">
        <f t="shared" si="11"/>
        <v>4</v>
      </c>
      <c r="E177" s="23" t="str">
        <f t="shared" si="12"/>
        <v>jueves</v>
      </c>
      <c r="F177" s="23">
        <f t="shared" si="13"/>
        <v>2</v>
      </c>
      <c r="G177" s="23" t="str">
        <f t="shared" si="14"/>
        <v>febrero</v>
      </c>
      <c r="H177" s="2">
        <v>0.58958333333333335</v>
      </c>
      <c r="I177" t="s">
        <v>1</v>
      </c>
      <c r="J177" t="str">
        <f>VLOOKUP(ventas_starbucks_2025[[#This Row],[sucursal]],cambio_sucursal[#All],2,0)</f>
        <v>Sucursal Nueva Córdoba</v>
      </c>
      <c r="K177" t="s">
        <v>58</v>
      </c>
      <c r="L177" t="s">
        <v>39</v>
      </c>
      <c r="M177" t="s">
        <v>4</v>
      </c>
      <c r="N177" t="str">
        <f>IFERROR(VLOOKUP(ventas_starbucks_2025[[#This Row],[tamaño_sucio]],cambio_tamaño[#All],2,0),"Tamaño único")</f>
        <v>Tamaño único</v>
      </c>
      <c r="O177">
        <v>1</v>
      </c>
      <c r="P177">
        <v>1471.42</v>
      </c>
      <c r="Q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">
        <v>1471.42</v>
      </c>
      <c r="S177" t="s">
        <v>15</v>
      </c>
      <c r="T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" t="str">
        <f>VLOOKUP(ventas_starbucks_2025[[#This Row],[canal_compra]],cambio_canal_compra[#All],2,0)</f>
        <v>Para llevar</v>
      </c>
      <c r="V177" t="s">
        <v>6</v>
      </c>
      <c r="W177" t="str">
        <f>VLOOKUP(ventas_starbucks_2025[[#This Row],[método_pago]],cambio_metodo_pago[#All],2,0)</f>
        <v>Aplicación móbil</v>
      </c>
      <c r="X177" t="s">
        <v>7</v>
      </c>
      <c r="Y177">
        <v>15</v>
      </c>
      <c r="Z177" t="str">
        <f>VLOOKUP(ventas_starbucks_2025[[#This Row],[promoción_aplicada5]],promocion_cambiar[#All],2,0)</f>
        <v>Hora Feliz</v>
      </c>
      <c r="AA177" t="s">
        <v>36</v>
      </c>
      <c r="AB177" t="s">
        <v>23</v>
      </c>
      <c r="AC177" t="s">
        <v>41</v>
      </c>
      <c r="AD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7">
        <v>6.2</v>
      </c>
      <c r="AF177">
        <v>4</v>
      </c>
      <c r="AG177">
        <v>46</v>
      </c>
      <c r="AH177">
        <v>45</v>
      </c>
    </row>
    <row r="178" spans="1:34" x14ac:dyDescent="0.25">
      <c r="A178" s="3" t="s">
        <v>248</v>
      </c>
      <c r="B178" s="1">
        <v>45678</v>
      </c>
      <c r="C178" s="23">
        <f t="shared" si="10"/>
        <v>21</v>
      </c>
      <c r="D178" s="23">
        <f t="shared" si="11"/>
        <v>2</v>
      </c>
      <c r="E178" s="23" t="str">
        <f t="shared" si="12"/>
        <v>martes</v>
      </c>
      <c r="F178" s="23">
        <f t="shared" si="13"/>
        <v>1</v>
      </c>
      <c r="G178" s="23" t="str">
        <f t="shared" si="14"/>
        <v>enero</v>
      </c>
      <c r="H178" s="2">
        <v>0.56597222222222221</v>
      </c>
      <c r="I178" t="s">
        <v>12</v>
      </c>
      <c r="J178" t="str">
        <f>VLOOKUP(ventas_starbucks_2025[[#This Row],[sucursal]],cambio_sucursal[#All],2,0)</f>
        <v>Sucursal Córdoba Shopping</v>
      </c>
      <c r="K178" t="s">
        <v>13</v>
      </c>
      <c r="L178" t="s">
        <v>14</v>
      </c>
      <c r="M178" t="s">
        <v>4</v>
      </c>
      <c r="N178" t="str">
        <f>IFERROR(VLOOKUP(ventas_starbucks_2025[[#This Row],[tamaño_sucio]],cambio_tamaño[#All],2,0),"Tamaño único")</f>
        <v>Tamaño único</v>
      </c>
      <c r="O178">
        <v>2</v>
      </c>
      <c r="P178">
        <v>2054.2600000000002</v>
      </c>
      <c r="Q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8">
        <v>4108.5200000000004</v>
      </c>
      <c r="S178" t="s">
        <v>31</v>
      </c>
      <c r="T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" t="str">
        <f>VLOOKUP(ventas_starbucks_2025[[#This Row],[canal_compra]],cambio_canal_compra[#All],2,0)</f>
        <v>Entrega domicilio</v>
      </c>
      <c r="V178" t="s">
        <v>6</v>
      </c>
      <c r="W178" t="str">
        <f>VLOOKUP(ventas_starbucks_2025[[#This Row],[método_pago]],cambio_metodo_pago[#All],2,0)</f>
        <v>Aplicación móbil</v>
      </c>
      <c r="X178" t="s">
        <v>22</v>
      </c>
      <c r="Y178">
        <v>0</v>
      </c>
      <c r="Z178" t="str">
        <f>VLOOKUP(ventas_starbucks_2025[[#This Row],[promoción_aplicada5]],promocion_cambiar[#All],2,0)</f>
        <v>Hora Feliz</v>
      </c>
      <c r="AA178" t="s">
        <v>36</v>
      </c>
      <c r="AB178" t="s">
        <v>52</v>
      </c>
      <c r="AC178" t="s">
        <v>24</v>
      </c>
      <c r="AD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8">
        <v>7.1</v>
      </c>
      <c r="AF178">
        <v>1</v>
      </c>
      <c r="AG178">
        <v>39</v>
      </c>
      <c r="AH178">
        <v>37</v>
      </c>
    </row>
    <row r="179" spans="1:34" x14ac:dyDescent="0.25">
      <c r="A179" s="3" t="s">
        <v>249</v>
      </c>
      <c r="B179" s="1">
        <v>45675</v>
      </c>
      <c r="C179" s="23">
        <f t="shared" si="10"/>
        <v>18</v>
      </c>
      <c r="D179" s="23">
        <f t="shared" si="11"/>
        <v>6</v>
      </c>
      <c r="E179" s="23" t="str">
        <f t="shared" si="12"/>
        <v>sábado</v>
      </c>
      <c r="F179" s="23">
        <f t="shared" si="13"/>
        <v>1</v>
      </c>
      <c r="G179" s="23" t="str">
        <f t="shared" si="14"/>
        <v>enero</v>
      </c>
      <c r="H179" s="2">
        <v>0.4465277777777778</v>
      </c>
      <c r="I179" t="s">
        <v>1</v>
      </c>
      <c r="J179" t="str">
        <f>VLOOKUP(ventas_starbucks_2025[[#This Row],[sucursal]],cambio_sucursal[#All],2,0)</f>
        <v>Sucursal Nueva Córdoba</v>
      </c>
      <c r="K179" t="s">
        <v>13</v>
      </c>
      <c r="L179" t="s">
        <v>14</v>
      </c>
      <c r="M179" t="s">
        <v>4</v>
      </c>
      <c r="N179" t="str">
        <f>IFERROR(VLOOKUP(ventas_starbucks_2025[[#This Row],[tamaño_sucio]],cambio_tamaño[#All],2,0),"Tamaño único")</f>
        <v>Tamaño único</v>
      </c>
      <c r="O179">
        <v>1</v>
      </c>
      <c r="P179">
        <v>2052.5</v>
      </c>
      <c r="Q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9">
        <v>2052.5</v>
      </c>
      <c r="S179" t="s">
        <v>5</v>
      </c>
      <c r="T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9" t="str">
        <f>VLOOKUP(ventas_starbucks_2025[[#This Row],[canal_compra]],cambio_canal_compra[#All],2,0)</f>
        <v>En tienda</v>
      </c>
      <c r="V179" t="s">
        <v>16</v>
      </c>
      <c r="W179" t="str">
        <f>VLOOKUP(ventas_starbucks_2025[[#This Row],[método_pago]],cambio_metodo_pago[#All],2,0)</f>
        <v>Tarjeta</v>
      </c>
      <c r="X179" t="s">
        <v>22</v>
      </c>
      <c r="Y179">
        <v>0</v>
      </c>
      <c r="Z179" t="str">
        <f>VLOOKUP(ventas_starbucks_2025[[#This Row],[promoción_aplicada5]],promocion_cambiar[#All],2,0)</f>
        <v>2x1</v>
      </c>
      <c r="AA179" t="s">
        <v>51</v>
      </c>
      <c r="AB179" t="s">
        <v>52</v>
      </c>
      <c r="AC179" t="s">
        <v>41</v>
      </c>
      <c r="AD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9">
        <v>3.9</v>
      </c>
      <c r="AF179">
        <v>2</v>
      </c>
      <c r="AG179">
        <v>19</v>
      </c>
      <c r="AH179">
        <v>18</v>
      </c>
    </row>
    <row r="180" spans="1:34" x14ac:dyDescent="0.25">
      <c r="A180" s="3" t="s">
        <v>250</v>
      </c>
      <c r="B180" s="1">
        <v>45679</v>
      </c>
      <c r="C180" s="23">
        <f t="shared" si="10"/>
        <v>22</v>
      </c>
      <c r="D180" s="23">
        <f t="shared" si="11"/>
        <v>3</v>
      </c>
      <c r="E180" s="1" t="str">
        <f t="shared" si="12"/>
        <v>miércoles</v>
      </c>
      <c r="F180" s="23">
        <f t="shared" si="13"/>
        <v>1</v>
      </c>
      <c r="G180" s="1" t="str">
        <f t="shared" si="14"/>
        <v>enero</v>
      </c>
      <c r="H180" s="2">
        <v>0.35208333333333336</v>
      </c>
      <c r="I180" t="s">
        <v>12</v>
      </c>
      <c r="J180" t="str">
        <f>VLOOKUP(ventas_starbucks_2025[[#This Row],[sucursal]],cambio_sucursal[#All],2,0)</f>
        <v>Sucursal Córdoba Shopping</v>
      </c>
      <c r="K180" t="s">
        <v>13</v>
      </c>
      <c r="L180" t="s">
        <v>14</v>
      </c>
      <c r="M180" t="s">
        <v>4</v>
      </c>
      <c r="N180" t="str">
        <f>IFERROR(VLOOKUP(ventas_starbucks_2025[[#This Row],[tamaño_sucio]],cambio_tamaño[#All],2,0),"Tamaño único")</f>
        <v>Tamaño único</v>
      </c>
      <c r="O180">
        <v>1</v>
      </c>
      <c r="P180">
        <v>1882.94</v>
      </c>
      <c r="Q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">
        <v>1882.94</v>
      </c>
      <c r="S180" t="s">
        <v>31</v>
      </c>
      <c r="T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" t="str">
        <f>VLOOKUP(ventas_starbucks_2025[[#This Row],[canal_compra]],cambio_canal_compra[#All],2,0)</f>
        <v>Entrega domicilio</v>
      </c>
      <c r="V180" t="s">
        <v>40</v>
      </c>
      <c r="W180" t="str">
        <f>VLOOKUP(ventas_starbucks_2025[[#This Row],[método_pago]],cambio_metodo_pago[#All],2,0)</f>
        <v>Efectivo</v>
      </c>
      <c r="X180" t="s">
        <v>7</v>
      </c>
      <c r="Y180">
        <v>15</v>
      </c>
      <c r="Z180" t="str">
        <f>VLOOKUP(ventas_starbucks_2025[[#This Row],[promoción_aplicada5]],promocion_cambiar[#All],2,0)</f>
        <v>2x1</v>
      </c>
      <c r="AA180" t="s">
        <v>51</v>
      </c>
      <c r="AB180" t="s">
        <v>52</v>
      </c>
      <c r="AC180" t="s">
        <v>24</v>
      </c>
      <c r="AD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">
        <v>6.6</v>
      </c>
      <c r="AF180">
        <v>5</v>
      </c>
      <c r="AG180">
        <v>11</v>
      </c>
      <c r="AH180">
        <v>10</v>
      </c>
    </row>
    <row r="181" spans="1:34" x14ac:dyDescent="0.25">
      <c r="A181" s="3" t="s">
        <v>251</v>
      </c>
      <c r="B181" s="1">
        <v>45765</v>
      </c>
      <c r="C181" s="23">
        <f t="shared" si="10"/>
        <v>18</v>
      </c>
      <c r="D181" s="23">
        <f t="shared" si="11"/>
        <v>5</v>
      </c>
      <c r="E181" s="23" t="str">
        <f t="shared" si="12"/>
        <v>viernes</v>
      </c>
      <c r="F181" s="23">
        <f t="shared" si="13"/>
        <v>4</v>
      </c>
      <c r="G181" s="23" t="str">
        <f t="shared" si="14"/>
        <v>abril</v>
      </c>
      <c r="H181" s="2">
        <v>0.44374999999999998</v>
      </c>
      <c r="I181" t="s">
        <v>12</v>
      </c>
      <c r="J181" t="str">
        <f>VLOOKUP(ventas_starbucks_2025[[#This Row],[sucursal]],cambio_sucursal[#All],2,0)</f>
        <v>Sucursal Córdoba Shopping</v>
      </c>
      <c r="K181" t="s">
        <v>67</v>
      </c>
      <c r="L181" t="s">
        <v>35</v>
      </c>
      <c r="M181" t="s">
        <v>4</v>
      </c>
      <c r="N181" t="str">
        <f>IFERROR(VLOOKUP(ventas_starbucks_2025[[#This Row],[tamaño_sucio]],cambio_tamaño[#All],2,0),"Tamaño único")</f>
        <v>Tamaño único</v>
      </c>
      <c r="O181">
        <v>5</v>
      </c>
      <c r="P181">
        <v>904.12</v>
      </c>
      <c r="Q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1">
        <v>4520.6000000000004</v>
      </c>
      <c r="S181" t="s">
        <v>5</v>
      </c>
      <c r="T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1" t="str">
        <f>VLOOKUP(ventas_starbucks_2025[[#This Row],[canal_compra]],cambio_canal_compra[#All],2,0)</f>
        <v>En tienda</v>
      </c>
      <c r="V181" t="s">
        <v>40</v>
      </c>
      <c r="W181" t="str">
        <f>VLOOKUP(ventas_starbucks_2025[[#This Row],[método_pago]],cambio_metodo_pago[#All],2,0)</f>
        <v>Efectivo</v>
      </c>
      <c r="X181" t="s">
        <v>22</v>
      </c>
      <c r="Y181">
        <v>0</v>
      </c>
      <c r="Z181" t="str">
        <f>VLOOKUP(ventas_starbucks_2025[[#This Row],[promoción_aplicada5]],promocion_cambiar[#All],2,0)</f>
        <v>Combo</v>
      </c>
      <c r="AA181" t="s">
        <v>8</v>
      </c>
      <c r="AB181" t="s">
        <v>32</v>
      </c>
      <c r="AC181" t="s">
        <v>41</v>
      </c>
      <c r="AD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1">
        <v>14.1</v>
      </c>
      <c r="AF181">
        <v>2</v>
      </c>
      <c r="AG181">
        <v>19</v>
      </c>
      <c r="AH181">
        <v>14</v>
      </c>
    </row>
    <row r="182" spans="1:34" x14ac:dyDescent="0.25">
      <c r="A182" s="3" t="s">
        <v>252</v>
      </c>
      <c r="B182" s="1">
        <v>45687</v>
      </c>
      <c r="C182" s="23">
        <f t="shared" si="10"/>
        <v>30</v>
      </c>
      <c r="D182" s="23">
        <f t="shared" si="11"/>
        <v>4</v>
      </c>
      <c r="E182" s="1" t="str">
        <f t="shared" si="12"/>
        <v>jueves</v>
      </c>
      <c r="F182" s="23">
        <f t="shared" si="13"/>
        <v>1</v>
      </c>
      <c r="G182" s="1" t="str">
        <f t="shared" si="14"/>
        <v>enero</v>
      </c>
      <c r="H182" s="2">
        <v>0.35694444444444445</v>
      </c>
      <c r="I182" t="s">
        <v>1</v>
      </c>
      <c r="J182" t="str">
        <f>VLOOKUP(ventas_starbucks_2025[[#This Row],[sucursal]],cambio_sucursal[#All],2,0)</f>
        <v>Sucursal Nueva Córdoba</v>
      </c>
      <c r="K182" t="s">
        <v>82</v>
      </c>
      <c r="L182" t="s">
        <v>28</v>
      </c>
      <c r="M182" t="s">
        <v>4</v>
      </c>
      <c r="N182" t="str">
        <f>IFERROR(VLOOKUP(ventas_starbucks_2025[[#This Row],[tamaño_sucio]],cambio_tamaño[#All],2,0),"Tamaño único")</f>
        <v>Tamaño único</v>
      </c>
      <c r="O182">
        <v>1</v>
      </c>
      <c r="P182">
        <v>2021.79</v>
      </c>
      <c r="Q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2">
        <v>2021.79</v>
      </c>
      <c r="S182" t="s">
        <v>31</v>
      </c>
      <c r="T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" t="str">
        <f>VLOOKUP(ventas_starbucks_2025[[#This Row],[canal_compra]],cambio_canal_compra[#All],2,0)</f>
        <v>Entrega domicilio</v>
      </c>
      <c r="V182" t="s">
        <v>6</v>
      </c>
      <c r="W182" t="str">
        <f>VLOOKUP(ventas_starbucks_2025[[#This Row],[método_pago]],cambio_metodo_pago[#All],2,0)</f>
        <v>Aplicación móbil</v>
      </c>
      <c r="X182" t="s">
        <v>7</v>
      </c>
      <c r="Y182">
        <v>15</v>
      </c>
      <c r="Z182" t="str">
        <f>VLOOKUP(ventas_starbucks_2025[[#This Row],[promoción_aplicada5]],promocion_cambiar[#All],2,0)</f>
        <v>Ninguna</v>
      </c>
      <c r="AA182" t="s">
        <v>17</v>
      </c>
      <c r="AB182" t="s">
        <v>32</v>
      </c>
      <c r="AC182" t="s">
        <v>24</v>
      </c>
      <c r="AD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2">
        <v>5.5</v>
      </c>
      <c r="AF182">
        <v>3</v>
      </c>
      <c r="AG182">
        <v>31</v>
      </c>
      <c r="AH182">
        <v>30</v>
      </c>
    </row>
    <row r="183" spans="1:34" x14ac:dyDescent="0.25">
      <c r="A183" s="3" t="s">
        <v>253</v>
      </c>
      <c r="B183" s="1">
        <v>45748</v>
      </c>
      <c r="C183" s="23">
        <f t="shared" si="10"/>
        <v>1</v>
      </c>
      <c r="D183" s="23">
        <f t="shared" si="11"/>
        <v>2</v>
      </c>
      <c r="E183" s="23" t="str">
        <f t="shared" si="12"/>
        <v>martes</v>
      </c>
      <c r="F183" s="23">
        <f t="shared" si="13"/>
        <v>4</v>
      </c>
      <c r="G183" s="23" t="str">
        <f t="shared" si="14"/>
        <v>abril</v>
      </c>
      <c r="H183" s="2">
        <v>0.78333333333333333</v>
      </c>
      <c r="I183" t="s">
        <v>57</v>
      </c>
      <c r="J183" t="str">
        <f>VLOOKUP(ventas_starbucks_2025[[#This Row],[sucursal]],cambio_sucursal[#All],2,0)</f>
        <v>Sucursal Avda Colón</v>
      </c>
      <c r="K183" t="s">
        <v>254</v>
      </c>
      <c r="L183" t="s">
        <v>44</v>
      </c>
      <c r="M183" t="s">
        <v>45</v>
      </c>
      <c r="N183" t="str">
        <f>IFERROR(VLOOKUP(ventas_starbucks_2025[[#This Row],[tamaño_sucio]],cambio_tamaño[#All],2,0),"Tamaño único")</f>
        <v>Grande</v>
      </c>
      <c r="O183">
        <v>3</v>
      </c>
      <c r="P183">
        <v>1777.79</v>
      </c>
      <c r="Q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">
        <v>5333.37</v>
      </c>
      <c r="S183" t="s">
        <v>31</v>
      </c>
      <c r="T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3" t="str">
        <f>VLOOKUP(ventas_starbucks_2025[[#This Row],[canal_compra]],cambio_canal_compra[#All],2,0)</f>
        <v>Entrega domicilio</v>
      </c>
      <c r="V183" t="s">
        <v>6</v>
      </c>
      <c r="W183" t="str">
        <f>VLOOKUP(ventas_starbucks_2025[[#This Row],[método_pago]],cambio_metodo_pago[#All],2,0)</f>
        <v>Aplicación móbil</v>
      </c>
      <c r="X183" t="s">
        <v>22</v>
      </c>
      <c r="Y183">
        <v>0</v>
      </c>
      <c r="Z183" t="str">
        <f>VLOOKUP(ventas_starbucks_2025[[#This Row],[promoción_aplicada5]],promocion_cambiar[#All],2,0)</f>
        <v>Combo</v>
      </c>
      <c r="AA183" t="s">
        <v>8</v>
      </c>
      <c r="AB183" t="s">
        <v>29</v>
      </c>
      <c r="AC183" t="s">
        <v>24</v>
      </c>
      <c r="AD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3">
        <v>9.1</v>
      </c>
      <c r="AF183">
        <v>2</v>
      </c>
      <c r="AG183">
        <v>15</v>
      </c>
      <c r="AH183">
        <v>12</v>
      </c>
    </row>
    <row r="184" spans="1:34" x14ac:dyDescent="0.25">
      <c r="A184" s="3" t="s">
        <v>255</v>
      </c>
      <c r="B184" s="1">
        <v>45718</v>
      </c>
      <c r="C184" s="23">
        <f t="shared" si="10"/>
        <v>2</v>
      </c>
      <c r="D184" s="23">
        <f t="shared" si="11"/>
        <v>7</v>
      </c>
      <c r="E184" s="23" t="str">
        <f t="shared" si="12"/>
        <v>domingo</v>
      </c>
      <c r="F184" s="23">
        <f t="shared" si="13"/>
        <v>3</v>
      </c>
      <c r="G184" s="23" t="str">
        <f t="shared" si="14"/>
        <v>marzo</v>
      </c>
      <c r="H184" s="2">
        <v>0.79722222222222228</v>
      </c>
      <c r="I184" t="s">
        <v>12</v>
      </c>
      <c r="J184" t="str">
        <f>VLOOKUP(ventas_starbucks_2025[[#This Row],[sucursal]],cambio_sucursal[#All],2,0)</f>
        <v>Sucursal Córdoba Shopping</v>
      </c>
      <c r="K184" t="s">
        <v>87</v>
      </c>
      <c r="L184" t="s">
        <v>65</v>
      </c>
      <c r="M184" t="s">
        <v>4</v>
      </c>
      <c r="N184" t="str">
        <f>IFERROR(VLOOKUP(ventas_starbucks_2025[[#This Row],[tamaño_sucio]],cambio_tamaño[#All],2,0),"Tamaño único")</f>
        <v>Tamaño único</v>
      </c>
      <c r="O184">
        <v>3</v>
      </c>
      <c r="P184">
        <v>1943.54</v>
      </c>
      <c r="Q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">
        <v>5830.62</v>
      </c>
      <c r="S184" t="s">
        <v>15</v>
      </c>
      <c r="T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" t="str">
        <f>VLOOKUP(ventas_starbucks_2025[[#This Row],[canal_compra]],cambio_canal_compra[#All],2,0)</f>
        <v>Para llevar</v>
      </c>
      <c r="V184" t="s">
        <v>40</v>
      </c>
      <c r="W184" t="str">
        <f>VLOOKUP(ventas_starbucks_2025[[#This Row],[método_pago]],cambio_metodo_pago[#All],2,0)</f>
        <v>Efectivo</v>
      </c>
      <c r="X184" t="s">
        <v>22</v>
      </c>
      <c r="Y184">
        <v>0</v>
      </c>
      <c r="Z184" t="str">
        <f>VLOOKUP(ventas_starbucks_2025[[#This Row],[promoción_aplicada5]],promocion_cambiar[#All],2,0)</f>
        <v>Ninguna</v>
      </c>
      <c r="AA184" t="s">
        <v>17</v>
      </c>
      <c r="AB184" t="s">
        <v>29</v>
      </c>
      <c r="AC184" t="s">
        <v>24</v>
      </c>
      <c r="AD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4">
        <v>12</v>
      </c>
      <c r="AF184">
        <v>5</v>
      </c>
      <c r="AG184">
        <v>49</v>
      </c>
      <c r="AH184">
        <v>46</v>
      </c>
    </row>
    <row r="185" spans="1:34" x14ac:dyDescent="0.25">
      <c r="A185" s="3" t="s">
        <v>256</v>
      </c>
      <c r="B185" s="1">
        <v>45702</v>
      </c>
      <c r="C185" s="23">
        <f t="shared" si="10"/>
        <v>14</v>
      </c>
      <c r="D185" s="23">
        <f t="shared" si="11"/>
        <v>5</v>
      </c>
      <c r="E185" s="1" t="str">
        <f t="shared" si="12"/>
        <v>viernes</v>
      </c>
      <c r="F185" s="23">
        <f t="shared" si="13"/>
        <v>2</v>
      </c>
      <c r="G185" s="1" t="str">
        <f t="shared" si="14"/>
        <v>febrero</v>
      </c>
      <c r="H185" s="2">
        <v>0.52013888888888893</v>
      </c>
      <c r="I185" t="s">
        <v>57</v>
      </c>
      <c r="J185" t="str">
        <f>VLOOKUP(ventas_starbucks_2025[[#This Row],[sucursal]],cambio_sucursal[#All],2,0)</f>
        <v>Sucursal Avda Colón</v>
      </c>
      <c r="K185" t="s">
        <v>34</v>
      </c>
      <c r="L185" t="s">
        <v>35</v>
      </c>
      <c r="M185" t="s">
        <v>4</v>
      </c>
      <c r="N185" t="str">
        <f>IFERROR(VLOOKUP(ventas_starbucks_2025[[#This Row],[tamaño_sucio]],cambio_tamaño[#All],2,0),"Tamaño único")</f>
        <v>Tamaño único</v>
      </c>
      <c r="O185">
        <v>3</v>
      </c>
      <c r="P185">
        <v>1352.61</v>
      </c>
      <c r="Q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">
        <v>4057.83</v>
      </c>
      <c r="S185" t="s">
        <v>31</v>
      </c>
      <c r="T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" t="str">
        <f>VLOOKUP(ventas_starbucks_2025[[#This Row],[canal_compra]],cambio_canal_compra[#All],2,0)</f>
        <v>Entrega domicilio</v>
      </c>
      <c r="V185" t="s">
        <v>40</v>
      </c>
      <c r="W185" t="str">
        <f>VLOOKUP(ventas_starbucks_2025[[#This Row],[método_pago]],cambio_metodo_pago[#All],2,0)</f>
        <v>Efectivo</v>
      </c>
      <c r="X185" t="s">
        <v>22</v>
      </c>
      <c r="Y185">
        <v>0</v>
      </c>
      <c r="Z185" t="str">
        <f>VLOOKUP(ventas_starbucks_2025[[#This Row],[promoción_aplicada5]],promocion_cambiar[#All],2,0)</f>
        <v>2x1</v>
      </c>
      <c r="AA185" t="s">
        <v>51</v>
      </c>
      <c r="AB185" t="s">
        <v>52</v>
      </c>
      <c r="AC185" t="s">
        <v>24</v>
      </c>
      <c r="AD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">
        <v>8</v>
      </c>
      <c r="AF185">
        <v>5</v>
      </c>
      <c r="AG185">
        <v>40</v>
      </c>
      <c r="AH185">
        <v>37</v>
      </c>
    </row>
    <row r="186" spans="1:34" x14ac:dyDescent="0.25">
      <c r="A186" s="3" t="s">
        <v>257</v>
      </c>
      <c r="B186" s="1">
        <v>45688</v>
      </c>
      <c r="C186" s="23">
        <f t="shared" si="10"/>
        <v>31</v>
      </c>
      <c r="D186" s="23">
        <f t="shared" si="11"/>
        <v>5</v>
      </c>
      <c r="E186" s="23" t="str">
        <f t="shared" si="12"/>
        <v>viernes</v>
      </c>
      <c r="F186" s="23">
        <f t="shared" si="13"/>
        <v>1</v>
      </c>
      <c r="G186" s="23" t="str">
        <f t="shared" si="14"/>
        <v>enero</v>
      </c>
      <c r="H186" s="2">
        <v>0.54861111111111116</v>
      </c>
      <c r="I186" t="s">
        <v>57</v>
      </c>
      <c r="J186" t="str">
        <f>VLOOKUP(ventas_starbucks_2025[[#This Row],[sucursal]],cambio_sucursal[#All],2,0)</f>
        <v>Sucursal Avda Colón</v>
      </c>
      <c r="K186" t="s">
        <v>43</v>
      </c>
      <c r="L186" t="s">
        <v>44</v>
      </c>
      <c r="M186" t="s">
        <v>62</v>
      </c>
      <c r="N186" t="str">
        <f>IFERROR(VLOOKUP(ventas_starbucks_2025[[#This Row],[tamaño_sucio]],cambio_tamaño[#All],2,0),"Tamaño único")</f>
        <v>Extra-Grande</v>
      </c>
      <c r="O186">
        <v>2</v>
      </c>
      <c r="P186">
        <v>1363.98</v>
      </c>
      <c r="Q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">
        <v>2727.96</v>
      </c>
      <c r="S186" t="s">
        <v>15</v>
      </c>
      <c r="T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" t="str">
        <f>VLOOKUP(ventas_starbucks_2025[[#This Row],[canal_compra]],cambio_canal_compra[#All],2,0)</f>
        <v>Para llevar</v>
      </c>
      <c r="V186" t="s">
        <v>6</v>
      </c>
      <c r="W186" t="str">
        <f>VLOOKUP(ventas_starbucks_2025[[#This Row],[método_pago]],cambio_metodo_pago[#All],2,0)</f>
        <v>Aplicación móbil</v>
      </c>
      <c r="X186" t="s">
        <v>22</v>
      </c>
      <c r="Y186">
        <v>0</v>
      </c>
      <c r="Z186" t="str">
        <f>VLOOKUP(ventas_starbucks_2025[[#This Row],[promoción_aplicada5]],promocion_cambiar[#All],2,0)</f>
        <v>Ninguna</v>
      </c>
      <c r="AA186" t="s">
        <v>17</v>
      </c>
      <c r="AB186" t="s">
        <v>18</v>
      </c>
      <c r="AC186" t="s">
        <v>41</v>
      </c>
      <c r="AD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6">
        <v>14.4</v>
      </c>
      <c r="AF186">
        <v>4</v>
      </c>
      <c r="AG186">
        <v>33</v>
      </c>
      <c r="AH186">
        <v>31</v>
      </c>
    </row>
    <row r="187" spans="1:34" x14ac:dyDescent="0.25">
      <c r="A187" s="3" t="s">
        <v>258</v>
      </c>
      <c r="B187" s="1">
        <v>45686</v>
      </c>
      <c r="C187" s="23">
        <f t="shared" si="10"/>
        <v>29</v>
      </c>
      <c r="D187" s="23">
        <f t="shared" si="11"/>
        <v>3</v>
      </c>
      <c r="E187" s="23" t="str">
        <f t="shared" si="12"/>
        <v>miércoles</v>
      </c>
      <c r="F187" s="23">
        <f t="shared" si="13"/>
        <v>1</v>
      </c>
      <c r="G187" s="23" t="str">
        <f t="shared" si="14"/>
        <v>enero</v>
      </c>
      <c r="H187" s="2">
        <v>0.60277777777777775</v>
      </c>
      <c r="I187" t="s">
        <v>1</v>
      </c>
      <c r="J187" t="str">
        <f>VLOOKUP(ventas_starbucks_2025[[#This Row],[sucursal]],cambio_sucursal[#All],2,0)</f>
        <v>Sucursal Nueva Córdoba</v>
      </c>
      <c r="K187" t="s">
        <v>58</v>
      </c>
      <c r="L187" t="s">
        <v>39</v>
      </c>
      <c r="M187" t="s">
        <v>4</v>
      </c>
      <c r="N187" t="str">
        <f>IFERROR(VLOOKUP(ventas_starbucks_2025[[#This Row],[tamaño_sucio]],cambio_tamaño[#All],2,0),"Tamaño único")</f>
        <v>Tamaño único</v>
      </c>
      <c r="O187">
        <v>1</v>
      </c>
      <c r="P187">
        <v>1010</v>
      </c>
      <c r="Q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">
        <v>1010</v>
      </c>
      <c r="S187" t="s">
        <v>15</v>
      </c>
      <c r="T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7" t="str">
        <f>VLOOKUP(ventas_starbucks_2025[[#This Row],[canal_compra]],cambio_canal_compra[#All],2,0)</f>
        <v>Para llevar</v>
      </c>
      <c r="V187" t="s">
        <v>6</v>
      </c>
      <c r="W187" t="str">
        <f>VLOOKUP(ventas_starbucks_2025[[#This Row],[método_pago]],cambio_metodo_pago[#All],2,0)</f>
        <v>Aplicación móbil</v>
      </c>
      <c r="X187" t="s">
        <v>22</v>
      </c>
      <c r="Y187">
        <v>0</v>
      </c>
      <c r="Z187" t="str">
        <f>VLOOKUP(ventas_starbucks_2025[[#This Row],[promoción_aplicada5]],promocion_cambiar[#All],2,0)</f>
        <v>Hora Feliz</v>
      </c>
      <c r="AA187" t="s">
        <v>36</v>
      </c>
      <c r="AB187" t="s">
        <v>9</v>
      </c>
      <c r="AC187" t="s">
        <v>41</v>
      </c>
      <c r="AD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7">
        <v>10.199999999999999</v>
      </c>
      <c r="AF187">
        <v>2</v>
      </c>
      <c r="AG187">
        <v>26</v>
      </c>
      <c r="AH187">
        <v>25</v>
      </c>
    </row>
    <row r="188" spans="1:34" x14ac:dyDescent="0.25">
      <c r="A188" s="3" t="s">
        <v>259</v>
      </c>
      <c r="B188" s="1">
        <v>45745</v>
      </c>
      <c r="C188" s="23">
        <f t="shared" si="10"/>
        <v>29</v>
      </c>
      <c r="D188" s="23">
        <f t="shared" si="11"/>
        <v>6</v>
      </c>
      <c r="E188" s="23" t="str">
        <f t="shared" si="12"/>
        <v>sábado</v>
      </c>
      <c r="F188" s="23">
        <f t="shared" si="13"/>
        <v>3</v>
      </c>
      <c r="G188" s="23" t="str">
        <f t="shared" si="14"/>
        <v>marzo</v>
      </c>
      <c r="H188" s="2">
        <v>0.85416666666666663</v>
      </c>
      <c r="I188" t="s">
        <v>26</v>
      </c>
      <c r="J188" t="str">
        <f>VLOOKUP(ventas_starbucks_2025[[#This Row],[sucursal]],cambio_sucursal[#All],2,0)</f>
        <v>Sucursal San Lorenzo 47</v>
      </c>
      <c r="K188" t="s">
        <v>2</v>
      </c>
      <c r="L188" t="s">
        <v>3</v>
      </c>
      <c r="M188" t="s">
        <v>4</v>
      </c>
      <c r="N188" t="str">
        <f>IFERROR(VLOOKUP(ventas_starbucks_2025[[#This Row],[tamaño_sucio]],cambio_tamaño[#All],2,0),"Tamaño único")</f>
        <v>Tamaño único</v>
      </c>
      <c r="O188">
        <v>5</v>
      </c>
      <c r="P188">
        <v>2804.86</v>
      </c>
      <c r="Q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8">
        <v>14024.3</v>
      </c>
      <c r="S188" t="s">
        <v>5</v>
      </c>
      <c r="T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8" t="str">
        <f>VLOOKUP(ventas_starbucks_2025[[#This Row],[canal_compra]],cambio_canal_compra[#All],2,0)</f>
        <v>En tienda</v>
      </c>
      <c r="V188" t="s">
        <v>6</v>
      </c>
      <c r="W188" t="str">
        <f>VLOOKUP(ventas_starbucks_2025[[#This Row],[método_pago]],cambio_metodo_pago[#All],2,0)</f>
        <v>Aplicación móbil</v>
      </c>
      <c r="X188" t="s">
        <v>7</v>
      </c>
      <c r="Y188">
        <v>0</v>
      </c>
      <c r="Z188" t="str">
        <f>VLOOKUP(ventas_starbucks_2025[[#This Row],[promoción_aplicada5]],promocion_cambiar[#All],2,0)</f>
        <v>Combo</v>
      </c>
      <c r="AA188" t="s">
        <v>8</v>
      </c>
      <c r="AB188" t="s">
        <v>18</v>
      </c>
      <c r="AC188" t="s">
        <v>41</v>
      </c>
      <c r="AD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8">
        <v>3</v>
      </c>
      <c r="AF188">
        <v>2</v>
      </c>
      <c r="AG188">
        <v>39</v>
      </c>
      <c r="AH188">
        <v>34</v>
      </c>
    </row>
    <row r="189" spans="1:34" x14ac:dyDescent="0.25">
      <c r="A189" s="3" t="s">
        <v>260</v>
      </c>
      <c r="B189" s="1">
        <v>45674</v>
      </c>
      <c r="C189" s="23">
        <f t="shared" si="10"/>
        <v>17</v>
      </c>
      <c r="D189" s="23">
        <f t="shared" si="11"/>
        <v>5</v>
      </c>
      <c r="E189" s="23" t="str">
        <f t="shared" si="12"/>
        <v>viernes</v>
      </c>
      <c r="F189" s="23">
        <f t="shared" si="13"/>
        <v>1</v>
      </c>
      <c r="G189" s="23" t="str">
        <f t="shared" si="14"/>
        <v>enero</v>
      </c>
      <c r="H189" s="2">
        <v>0.52013888888888893</v>
      </c>
      <c r="I189" t="s">
        <v>12</v>
      </c>
      <c r="J189" t="str">
        <f>VLOOKUP(ventas_starbucks_2025[[#This Row],[sucursal]],cambio_sucursal[#All],2,0)</f>
        <v>Sucursal Córdoba Shopping</v>
      </c>
      <c r="K189" t="s">
        <v>115</v>
      </c>
      <c r="L189" t="s">
        <v>21</v>
      </c>
      <c r="M189" t="s">
        <v>4</v>
      </c>
      <c r="N189" t="str">
        <f>IFERROR(VLOOKUP(ventas_starbucks_2025[[#This Row],[tamaño_sucio]],cambio_tamaño[#All],2,0),"Tamaño único")</f>
        <v>Tamaño único</v>
      </c>
      <c r="O189">
        <v>5</v>
      </c>
      <c r="P189">
        <v>1080.9100000000001</v>
      </c>
      <c r="Q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">
        <v>5404.55</v>
      </c>
      <c r="S189" t="s">
        <v>31</v>
      </c>
      <c r="T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" t="str">
        <f>VLOOKUP(ventas_starbucks_2025[[#This Row],[canal_compra]],cambio_canal_compra[#All],2,0)</f>
        <v>Entrega domicilio</v>
      </c>
      <c r="V189" t="s">
        <v>40</v>
      </c>
      <c r="W189" t="str">
        <f>VLOOKUP(ventas_starbucks_2025[[#This Row],[método_pago]],cambio_metodo_pago[#All],2,0)</f>
        <v>Efectivo</v>
      </c>
      <c r="X189" t="s">
        <v>22</v>
      </c>
      <c r="Y189">
        <v>0</v>
      </c>
      <c r="Z189" t="str">
        <f>VLOOKUP(ventas_starbucks_2025[[#This Row],[promoción_aplicada5]],promocion_cambiar[#All],2,0)</f>
        <v>Hora Feliz</v>
      </c>
      <c r="AA189" t="s">
        <v>36</v>
      </c>
      <c r="AB189" t="s">
        <v>52</v>
      </c>
      <c r="AC189" t="s">
        <v>41</v>
      </c>
      <c r="AD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">
        <v>5.4</v>
      </c>
      <c r="AF189">
        <v>2</v>
      </c>
      <c r="AG189">
        <v>33</v>
      </c>
      <c r="AH189">
        <v>28</v>
      </c>
    </row>
    <row r="190" spans="1:34" x14ac:dyDescent="0.25">
      <c r="A190" s="3" t="s">
        <v>261</v>
      </c>
      <c r="B190" s="1">
        <v>45711</v>
      </c>
      <c r="C190" s="23">
        <f t="shared" si="10"/>
        <v>23</v>
      </c>
      <c r="D190" s="23">
        <f t="shared" si="11"/>
        <v>7</v>
      </c>
      <c r="E190" s="23" t="str">
        <f t="shared" si="12"/>
        <v>domingo</v>
      </c>
      <c r="F190" s="23">
        <f t="shared" si="13"/>
        <v>2</v>
      </c>
      <c r="G190" s="23" t="str">
        <f t="shared" si="14"/>
        <v>febrero</v>
      </c>
      <c r="H190" s="2">
        <v>0.87291666666666667</v>
      </c>
      <c r="I190" t="s">
        <v>12</v>
      </c>
      <c r="J190" t="str">
        <f>VLOOKUP(ventas_starbucks_2025[[#This Row],[sucursal]],cambio_sucursal[#All],2,0)</f>
        <v>Sucursal Córdoba Shopping</v>
      </c>
      <c r="K190" t="s">
        <v>87</v>
      </c>
      <c r="L190" t="s">
        <v>65</v>
      </c>
      <c r="M190" t="s">
        <v>4</v>
      </c>
      <c r="N190" t="str">
        <f>IFERROR(VLOOKUP(ventas_starbucks_2025[[#This Row],[tamaño_sucio]],cambio_tamaño[#All],2,0),"Tamaño único")</f>
        <v>Tamaño único</v>
      </c>
      <c r="O190">
        <v>4</v>
      </c>
      <c r="P190">
        <v>1497.27</v>
      </c>
      <c r="Q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">
        <v>5989.08</v>
      </c>
      <c r="S190" t="s">
        <v>5</v>
      </c>
      <c r="T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0" t="str">
        <f>VLOOKUP(ventas_starbucks_2025[[#This Row],[canal_compra]],cambio_canal_compra[#All],2,0)</f>
        <v>En tienda</v>
      </c>
      <c r="V190" t="s">
        <v>6</v>
      </c>
      <c r="W190" t="str">
        <f>VLOOKUP(ventas_starbucks_2025[[#This Row],[método_pago]],cambio_metodo_pago[#All],2,0)</f>
        <v>Aplicación móbil</v>
      </c>
      <c r="X190" t="s">
        <v>22</v>
      </c>
      <c r="Y190">
        <v>0</v>
      </c>
      <c r="Z190" t="str">
        <f>VLOOKUP(ventas_starbucks_2025[[#This Row],[promoción_aplicada5]],promocion_cambiar[#All],2,0)</f>
        <v>Combo</v>
      </c>
      <c r="AA190" t="s">
        <v>8</v>
      </c>
      <c r="AB190" t="s">
        <v>18</v>
      </c>
      <c r="AC190" t="s">
        <v>24</v>
      </c>
      <c r="AD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0">
        <v>10.3</v>
      </c>
      <c r="AF190">
        <v>1</v>
      </c>
      <c r="AG190">
        <v>22</v>
      </c>
      <c r="AH190">
        <v>18</v>
      </c>
    </row>
    <row r="191" spans="1:34" x14ac:dyDescent="0.25">
      <c r="A191" s="3" t="s">
        <v>262</v>
      </c>
      <c r="B191" s="1">
        <v>45736</v>
      </c>
      <c r="C191" s="23">
        <f t="shared" si="10"/>
        <v>20</v>
      </c>
      <c r="D191" s="23">
        <f t="shared" si="11"/>
        <v>4</v>
      </c>
      <c r="E191" s="23" t="str">
        <f t="shared" si="12"/>
        <v>jueves</v>
      </c>
      <c r="F191" s="23">
        <f t="shared" si="13"/>
        <v>3</v>
      </c>
      <c r="G191" s="23" t="str">
        <f t="shared" si="14"/>
        <v>marzo</v>
      </c>
      <c r="H191" s="2">
        <v>0.80763888888888891</v>
      </c>
      <c r="I191" t="s">
        <v>12</v>
      </c>
      <c r="J191" t="str">
        <f>VLOOKUP(ventas_starbucks_2025[[#This Row],[sucursal]],cambio_sucursal[#All],2,0)</f>
        <v>Sucursal Córdoba Shopping</v>
      </c>
      <c r="K191" t="s">
        <v>60</v>
      </c>
      <c r="L191" t="s">
        <v>44</v>
      </c>
      <c r="M191" t="s">
        <v>50</v>
      </c>
      <c r="N191" t="str">
        <f>IFERROR(VLOOKUP(ventas_starbucks_2025[[#This Row],[tamaño_sucio]],cambio_tamaño[#All],2,0),"Tamaño único")</f>
        <v>Mediano</v>
      </c>
      <c r="O191">
        <v>2</v>
      </c>
      <c r="P191">
        <v>1491.65</v>
      </c>
      <c r="Q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">
        <v>2983.3</v>
      </c>
      <c r="S191" t="s">
        <v>31</v>
      </c>
      <c r="T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" t="str">
        <f>VLOOKUP(ventas_starbucks_2025[[#This Row],[canal_compra]],cambio_canal_compra[#All],2,0)</f>
        <v>Entrega domicilio</v>
      </c>
      <c r="V191" t="s">
        <v>16</v>
      </c>
      <c r="W191" t="str">
        <f>VLOOKUP(ventas_starbucks_2025[[#This Row],[método_pago]],cambio_metodo_pago[#All],2,0)</f>
        <v>Tarjeta</v>
      </c>
      <c r="X191" t="s">
        <v>7</v>
      </c>
      <c r="Y191">
        <v>10</v>
      </c>
      <c r="Z191" t="str">
        <f>VLOOKUP(ventas_starbucks_2025[[#This Row],[promoción_aplicada5]],promocion_cambiar[#All],2,0)</f>
        <v>2x1</v>
      </c>
      <c r="AA191" t="s">
        <v>51</v>
      </c>
      <c r="AB191" t="s">
        <v>23</v>
      </c>
      <c r="AC191" t="s">
        <v>10</v>
      </c>
      <c r="AD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1">
        <v>5.4</v>
      </c>
      <c r="AF191">
        <v>2</v>
      </c>
      <c r="AG191">
        <v>30</v>
      </c>
      <c r="AH191">
        <v>28</v>
      </c>
    </row>
    <row r="192" spans="1:34" x14ac:dyDescent="0.25">
      <c r="A192" s="3" t="s">
        <v>263</v>
      </c>
      <c r="B192" s="1">
        <v>45690</v>
      </c>
      <c r="C192" s="23">
        <f t="shared" si="10"/>
        <v>2</v>
      </c>
      <c r="D192" s="23">
        <f t="shared" si="11"/>
        <v>7</v>
      </c>
      <c r="E192" s="23" t="str">
        <f t="shared" si="12"/>
        <v>domingo</v>
      </c>
      <c r="F192" s="23">
        <f t="shared" si="13"/>
        <v>2</v>
      </c>
      <c r="G192" s="23" t="str">
        <f t="shared" si="14"/>
        <v>febrero</v>
      </c>
      <c r="H192" s="2">
        <v>0.48125000000000001</v>
      </c>
      <c r="I192" t="s">
        <v>57</v>
      </c>
      <c r="J192" t="str">
        <f>VLOOKUP(ventas_starbucks_2025[[#This Row],[sucursal]],cambio_sucursal[#All],2,0)</f>
        <v>Sucursal Avda Colón</v>
      </c>
      <c r="K192" t="s">
        <v>60</v>
      </c>
      <c r="L192" t="s">
        <v>44</v>
      </c>
      <c r="M192" t="s">
        <v>50</v>
      </c>
      <c r="N192" t="str">
        <f>IFERROR(VLOOKUP(ventas_starbucks_2025[[#This Row],[tamaño_sucio]],cambio_tamaño[#All],2,0),"Tamaño único")</f>
        <v>Mediano</v>
      </c>
      <c r="O192">
        <v>4</v>
      </c>
      <c r="P192">
        <v>1375.82</v>
      </c>
      <c r="Q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">
        <v>5503.28</v>
      </c>
      <c r="S192" t="s">
        <v>5</v>
      </c>
      <c r="T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" t="str">
        <f>VLOOKUP(ventas_starbucks_2025[[#This Row],[canal_compra]],cambio_canal_compra[#All],2,0)</f>
        <v>En tienda</v>
      </c>
      <c r="V192" t="s">
        <v>6</v>
      </c>
      <c r="W192" t="str">
        <f>VLOOKUP(ventas_starbucks_2025[[#This Row],[método_pago]],cambio_metodo_pago[#All],2,0)</f>
        <v>Aplicación móbil</v>
      </c>
      <c r="X192" t="s">
        <v>22</v>
      </c>
      <c r="Y192">
        <v>0</v>
      </c>
      <c r="Z192" t="str">
        <f>VLOOKUP(ventas_starbucks_2025[[#This Row],[promoción_aplicada5]],promocion_cambiar[#All],2,0)</f>
        <v>Combo</v>
      </c>
      <c r="AA192" t="s">
        <v>8</v>
      </c>
      <c r="AB192" t="s">
        <v>18</v>
      </c>
      <c r="AC192" t="s">
        <v>41</v>
      </c>
      <c r="AD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2">
        <v>14</v>
      </c>
      <c r="AF192">
        <v>1</v>
      </c>
      <c r="AG192">
        <v>20</v>
      </c>
      <c r="AH192">
        <v>16</v>
      </c>
    </row>
    <row r="193" spans="1:34" x14ac:dyDescent="0.25">
      <c r="A193" s="3" t="s">
        <v>264</v>
      </c>
      <c r="B193" s="1">
        <v>45686</v>
      </c>
      <c r="C193" s="23">
        <f t="shared" si="10"/>
        <v>29</v>
      </c>
      <c r="D193" s="23">
        <f t="shared" si="11"/>
        <v>3</v>
      </c>
      <c r="E193" s="23" t="str">
        <f t="shared" si="12"/>
        <v>miércoles</v>
      </c>
      <c r="F193" s="23">
        <f t="shared" si="13"/>
        <v>1</v>
      </c>
      <c r="G193" s="23" t="str">
        <f t="shared" si="14"/>
        <v>enero</v>
      </c>
      <c r="H193" s="2">
        <v>0.61527777777777781</v>
      </c>
      <c r="I193" t="s">
        <v>12</v>
      </c>
      <c r="J193" t="str">
        <f>VLOOKUP(ventas_starbucks_2025[[#This Row],[sucursal]],cambio_sucursal[#All],2,0)</f>
        <v>Sucursal Córdoba Shopping</v>
      </c>
      <c r="K193" t="s">
        <v>48</v>
      </c>
      <c r="L193" t="s">
        <v>49</v>
      </c>
      <c r="M193" t="s">
        <v>55</v>
      </c>
      <c r="N193" t="str">
        <f>IFERROR(VLOOKUP(ventas_starbucks_2025[[#This Row],[tamaño_sucio]],cambio_tamaño[#All],2,0),"Tamaño único")</f>
        <v>Pequeño</v>
      </c>
      <c r="O193">
        <v>2</v>
      </c>
      <c r="P193">
        <v>1683.06</v>
      </c>
      <c r="Q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">
        <v>3366.12</v>
      </c>
      <c r="S193" t="s">
        <v>31</v>
      </c>
      <c r="T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3" t="str">
        <f>VLOOKUP(ventas_starbucks_2025[[#This Row],[canal_compra]],cambio_canal_compra[#All],2,0)</f>
        <v>Entrega domicilio</v>
      </c>
      <c r="V193" t="s">
        <v>6</v>
      </c>
      <c r="W193" t="str">
        <f>VLOOKUP(ventas_starbucks_2025[[#This Row],[método_pago]],cambio_metodo_pago[#All],2,0)</f>
        <v>Aplicación móbil</v>
      </c>
      <c r="X193" t="s">
        <v>22</v>
      </c>
      <c r="Y193">
        <v>0</v>
      </c>
      <c r="Z193" t="str">
        <f>VLOOKUP(ventas_starbucks_2025[[#This Row],[promoción_aplicada5]],promocion_cambiar[#All],2,0)</f>
        <v>Ninguna</v>
      </c>
      <c r="AA193" t="s">
        <v>17</v>
      </c>
      <c r="AB193" t="s">
        <v>9</v>
      </c>
      <c r="AC193" t="s">
        <v>41</v>
      </c>
      <c r="AD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3">
        <v>8.4</v>
      </c>
      <c r="AF193">
        <v>4</v>
      </c>
      <c r="AG193">
        <v>45</v>
      </c>
      <c r="AH193">
        <v>43</v>
      </c>
    </row>
    <row r="194" spans="1:34" x14ac:dyDescent="0.25">
      <c r="A194" s="3" t="s">
        <v>265</v>
      </c>
      <c r="B194" s="1">
        <v>45695</v>
      </c>
      <c r="C194" s="23">
        <f t="shared" ref="C194:C257" si="15">DAY(B194)</f>
        <v>7</v>
      </c>
      <c r="D194" s="23">
        <f t="shared" ref="D194:D257" si="16">WEEKDAY(B194,2)</f>
        <v>5</v>
      </c>
      <c r="E194" s="23" t="str">
        <f t="shared" ref="E194:E257" si="17">TEXT(B194,"dddd")</f>
        <v>viernes</v>
      </c>
      <c r="F194" s="23">
        <f t="shared" ref="F194:F257" si="18">MONTH(B194)</f>
        <v>2</v>
      </c>
      <c r="G194" s="23" t="str">
        <f t="shared" ref="G194:G257" si="19">TEXT(B194,"mmmm")</f>
        <v>febrero</v>
      </c>
      <c r="H194" s="2">
        <v>0.4548611111111111</v>
      </c>
      <c r="I194" t="s">
        <v>57</v>
      </c>
      <c r="J194" t="str">
        <f>VLOOKUP(ventas_starbucks_2025[[#This Row],[sucursal]],cambio_sucursal[#All],2,0)</f>
        <v>Sucursal Avda Colón</v>
      </c>
      <c r="K194" t="s">
        <v>67</v>
      </c>
      <c r="L194" t="s">
        <v>35</v>
      </c>
      <c r="M194" t="s">
        <v>4</v>
      </c>
      <c r="N194" t="str">
        <f>IFERROR(VLOOKUP(ventas_starbucks_2025[[#This Row],[tamaño_sucio]],cambio_tamaño[#All],2,0),"Tamaño único")</f>
        <v>Tamaño único</v>
      </c>
      <c r="O194">
        <v>5</v>
      </c>
      <c r="P194">
        <v>1233.8</v>
      </c>
      <c r="Q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">
        <v>6169</v>
      </c>
      <c r="S194" t="s">
        <v>5</v>
      </c>
      <c r="T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" t="str">
        <f>VLOOKUP(ventas_starbucks_2025[[#This Row],[canal_compra]],cambio_canal_compra[#All],2,0)</f>
        <v>En tienda</v>
      </c>
      <c r="V194" t="s">
        <v>16</v>
      </c>
      <c r="W194" t="str">
        <f>VLOOKUP(ventas_starbucks_2025[[#This Row],[método_pago]],cambio_metodo_pago[#All],2,0)</f>
        <v>Tarjeta</v>
      </c>
      <c r="X194" t="s">
        <v>7</v>
      </c>
      <c r="Y194">
        <v>15</v>
      </c>
      <c r="Z194" t="str">
        <f>VLOOKUP(ventas_starbucks_2025[[#This Row],[promoción_aplicada5]],promocion_cambiar[#All],2,0)</f>
        <v>Ninguna</v>
      </c>
      <c r="AA194" t="s">
        <v>17</v>
      </c>
      <c r="AB194" t="s">
        <v>18</v>
      </c>
      <c r="AC194" t="s">
        <v>41</v>
      </c>
      <c r="AD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">
        <v>7</v>
      </c>
      <c r="AF194">
        <v>4</v>
      </c>
      <c r="AG194">
        <v>22</v>
      </c>
      <c r="AH194">
        <v>17</v>
      </c>
    </row>
    <row r="195" spans="1:34" x14ac:dyDescent="0.25">
      <c r="A195" s="3" t="s">
        <v>266</v>
      </c>
      <c r="B195" s="1">
        <v>45682</v>
      </c>
      <c r="C195" s="23">
        <f t="shared" si="15"/>
        <v>25</v>
      </c>
      <c r="D195" s="23">
        <f t="shared" si="16"/>
        <v>6</v>
      </c>
      <c r="E195" s="23" t="str">
        <f t="shared" si="17"/>
        <v>sábado</v>
      </c>
      <c r="F195" s="23">
        <f t="shared" si="18"/>
        <v>1</v>
      </c>
      <c r="G195" s="23" t="str">
        <f t="shared" si="19"/>
        <v>enero</v>
      </c>
      <c r="H195" s="2">
        <v>0.78819444444444442</v>
      </c>
      <c r="I195" t="s">
        <v>12</v>
      </c>
      <c r="J195" t="str">
        <f>VLOOKUP(ventas_starbucks_2025[[#This Row],[sucursal]],cambio_sucursal[#All],2,0)</f>
        <v>Sucursal Córdoba Shopping</v>
      </c>
      <c r="K195" t="s">
        <v>2</v>
      </c>
      <c r="L195" t="s">
        <v>3</v>
      </c>
      <c r="M195" t="s">
        <v>4</v>
      </c>
      <c r="N195" t="str">
        <f>IFERROR(VLOOKUP(ventas_starbucks_2025[[#This Row],[tamaño_sucio]],cambio_tamaño[#All],2,0),"Tamaño único")</f>
        <v>Tamaño único</v>
      </c>
      <c r="O195">
        <v>3</v>
      </c>
      <c r="P195">
        <v>3257.48</v>
      </c>
      <c r="Q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5">
        <v>9772.44</v>
      </c>
      <c r="S195" t="s">
        <v>31</v>
      </c>
      <c r="T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5" t="str">
        <f>VLOOKUP(ventas_starbucks_2025[[#This Row],[canal_compra]],cambio_canal_compra[#All],2,0)</f>
        <v>Entrega domicilio</v>
      </c>
      <c r="V195" t="s">
        <v>6</v>
      </c>
      <c r="W195" t="str">
        <f>VLOOKUP(ventas_starbucks_2025[[#This Row],[método_pago]],cambio_metodo_pago[#All],2,0)</f>
        <v>Aplicación móbil</v>
      </c>
      <c r="X195" t="s">
        <v>22</v>
      </c>
      <c r="Y195">
        <v>0</v>
      </c>
      <c r="Z195" t="str">
        <f>VLOOKUP(ventas_starbucks_2025[[#This Row],[promoción_aplicada5]],promocion_cambiar[#All],2,0)</f>
        <v>Combo</v>
      </c>
      <c r="AA195" t="s">
        <v>8</v>
      </c>
      <c r="AB195" t="s">
        <v>9</v>
      </c>
      <c r="AC195" t="s">
        <v>10</v>
      </c>
      <c r="AD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">
        <v>5.4</v>
      </c>
      <c r="AF195">
        <v>3</v>
      </c>
      <c r="AG195">
        <v>44</v>
      </c>
      <c r="AH195">
        <v>41</v>
      </c>
    </row>
    <row r="196" spans="1:34" x14ac:dyDescent="0.25">
      <c r="A196" s="3" t="s">
        <v>267</v>
      </c>
      <c r="B196" s="1">
        <v>45677</v>
      </c>
      <c r="C196" s="23">
        <f t="shared" si="15"/>
        <v>20</v>
      </c>
      <c r="D196" s="23">
        <f t="shared" si="16"/>
        <v>1</v>
      </c>
      <c r="E196" s="23" t="str">
        <f t="shared" si="17"/>
        <v>lunes</v>
      </c>
      <c r="F196" s="23">
        <f t="shared" si="18"/>
        <v>1</v>
      </c>
      <c r="G196" s="23" t="str">
        <f t="shared" si="19"/>
        <v>enero</v>
      </c>
      <c r="H196" s="2">
        <v>0.63611111111111107</v>
      </c>
      <c r="I196" t="s">
        <v>1</v>
      </c>
      <c r="J196" t="str">
        <f>VLOOKUP(ventas_starbucks_2025[[#This Row],[sucursal]],cambio_sucursal[#All],2,0)</f>
        <v>Sucursal Nueva Córdoba</v>
      </c>
      <c r="K196" t="s">
        <v>48</v>
      </c>
      <c r="L196" t="s">
        <v>49</v>
      </c>
      <c r="M196" t="s">
        <v>62</v>
      </c>
      <c r="N196" t="str">
        <f>IFERROR(VLOOKUP(ventas_starbucks_2025[[#This Row],[tamaño_sucio]],cambio_tamaño[#All],2,0),"Tamaño único")</f>
        <v>Extra-Grande</v>
      </c>
      <c r="O196">
        <v>2</v>
      </c>
      <c r="P196">
        <v>1500.2</v>
      </c>
      <c r="Q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">
        <v>3000.4</v>
      </c>
      <c r="S196" t="s">
        <v>15</v>
      </c>
      <c r="T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6" t="str">
        <f>VLOOKUP(ventas_starbucks_2025[[#This Row],[canal_compra]],cambio_canal_compra[#All],2,0)</f>
        <v>Para llevar</v>
      </c>
      <c r="V196" t="s">
        <v>6</v>
      </c>
      <c r="W196" t="str">
        <f>VLOOKUP(ventas_starbucks_2025[[#This Row],[método_pago]],cambio_metodo_pago[#All],2,0)</f>
        <v>Aplicación móbil</v>
      </c>
      <c r="X196" t="s">
        <v>7</v>
      </c>
      <c r="Y196">
        <v>0</v>
      </c>
      <c r="Z196" t="str">
        <f>VLOOKUP(ventas_starbucks_2025[[#This Row],[promoción_aplicada5]],promocion_cambiar[#All],2,0)</f>
        <v>Ninguna</v>
      </c>
      <c r="AA196" t="s">
        <v>17</v>
      </c>
      <c r="AB196" t="s">
        <v>18</v>
      </c>
      <c r="AC196" t="s">
        <v>24</v>
      </c>
      <c r="AD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6">
        <v>9.5</v>
      </c>
      <c r="AF196">
        <v>5</v>
      </c>
      <c r="AG196">
        <v>27</v>
      </c>
      <c r="AH196">
        <v>25</v>
      </c>
    </row>
    <row r="197" spans="1:34" x14ac:dyDescent="0.25">
      <c r="A197" s="3" t="s">
        <v>268</v>
      </c>
      <c r="B197" s="1">
        <v>45695</v>
      </c>
      <c r="C197" s="23">
        <f t="shared" si="15"/>
        <v>7</v>
      </c>
      <c r="D197" s="23">
        <f t="shared" si="16"/>
        <v>5</v>
      </c>
      <c r="E197" s="23" t="str">
        <f t="shared" si="17"/>
        <v>viernes</v>
      </c>
      <c r="F197" s="23">
        <f t="shared" si="18"/>
        <v>2</v>
      </c>
      <c r="G197" s="23" t="str">
        <f t="shared" si="19"/>
        <v>febrero</v>
      </c>
      <c r="H197" s="2">
        <v>0.51249999999999996</v>
      </c>
      <c r="I197" t="s">
        <v>57</v>
      </c>
      <c r="J197" t="str">
        <f>VLOOKUP(ventas_starbucks_2025[[#This Row],[sucursal]],cambio_sucursal[#All],2,0)</f>
        <v>Sucursal Avda Colón</v>
      </c>
      <c r="K197" t="s">
        <v>137</v>
      </c>
      <c r="L197" t="s">
        <v>44</v>
      </c>
      <c r="M197" t="s">
        <v>55</v>
      </c>
      <c r="N197" t="str">
        <f>IFERROR(VLOOKUP(ventas_starbucks_2025[[#This Row],[tamaño_sucio]],cambio_tamaño[#All],2,0),"Tamaño único")</f>
        <v>Pequeño</v>
      </c>
      <c r="O197">
        <v>5</v>
      </c>
      <c r="P197">
        <v>1558.32</v>
      </c>
      <c r="Q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">
        <v>7791.6</v>
      </c>
      <c r="S197" t="s">
        <v>15</v>
      </c>
      <c r="T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7" t="str">
        <f>VLOOKUP(ventas_starbucks_2025[[#This Row],[canal_compra]],cambio_canal_compra[#All],2,0)</f>
        <v>Para llevar</v>
      </c>
      <c r="V197" t="s">
        <v>16</v>
      </c>
      <c r="W197" t="str">
        <f>VLOOKUP(ventas_starbucks_2025[[#This Row],[método_pago]],cambio_metodo_pago[#All],2,0)</f>
        <v>Tarjeta</v>
      </c>
      <c r="X197" t="s">
        <v>7</v>
      </c>
      <c r="Y197">
        <v>15</v>
      </c>
      <c r="Z197" t="str">
        <f>VLOOKUP(ventas_starbucks_2025[[#This Row],[promoción_aplicada5]],promocion_cambiar[#All],2,0)</f>
        <v>Ninguna</v>
      </c>
      <c r="AA197" t="s">
        <v>17</v>
      </c>
      <c r="AB197" t="s">
        <v>29</v>
      </c>
      <c r="AC197" t="s">
        <v>10</v>
      </c>
      <c r="AD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7">
        <v>9.6</v>
      </c>
      <c r="AF197">
        <v>3</v>
      </c>
      <c r="AG197">
        <v>32</v>
      </c>
      <c r="AH197">
        <v>27</v>
      </c>
    </row>
    <row r="198" spans="1:34" x14ac:dyDescent="0.25">
      <c r="A198" s="3" t="s">
        <v>269</v>
      </c>
      <c r="B198" s="1">
        <v>45667</v>
      </c>
      <c r="C198" s="23">
        <f t="shared" si="15"/>
        <v>10</v>
      </c>
      <c r="D198" s="23">
        <f t="shared" si="16"/>
        <v>5</v>
      </c>
      <c r="E198" s="23" t="str">
        <f t="shared" si="17"/>
        <v>viernes</v>
      </c>
      <c r="F198" s="23">
        <f t="shared" si="18"/>
        <v>1</v>
      </c>
      <c r="G198" s="23" t="str">
        <f t="shared" si="19"/>
        <v>enero</v>
      </c>
      <c r="H198" s="2">
        <v>0.7944444444444444</v>
      </c>
      <c r="I198" t="s">
        <v>1</v>
      </c>
      <c r="J198" t="str">
        <f>VLOOKUP(ventas_starbucks_2025[[#This Row],[sucursal]],cambio_sucursal[#All],2,0)</f>
        <v>Sucursal Nueva Córdoba</v>
      </c>
      <c r="K198" t="s">
        <v>175</v>
      </c>
      <c r="L198" t="s">
        <v>70</v>
      </c>
      <c r="M198" t="s">
        <v>50</v>
      </c>
      <c r="N198" t="str">
        <f>IFERROR(VLOOKUP(ventas_starbucks_2025[[#This Row],[tamaño_sucio]],cambio_tamaño[#All],2,0),"Tamaño único")</f>
        <v>Mediano</v>
      </c>
      <c r="O198">
        <v>1</v>
      </c>
      <c r="P198">
        <v>1728.52</v>
      </c>
      <c r="Q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">
        <v>1728.52</v>
      </c>
      <c r="S198" t="s">
        <v>31</v>
      </c>
      <c r="T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" t="str">
        <f>VLOOKUP(ventas_starbucks_2025[[#This Row],[canal_compra]],cambio_canal_compra[#All],2,0)</f>
        <v>Entrega domicilio</v>
      </c>
      <c r="V198" t="s">
        <v>40</v>
      </c>
      <c r="W198" t="str">
        <f>VLOOKUP(ventas_starbucks_2025[[#This Row],[método_pago]],cambio_metodo_pago[#All],2,0)</f>
        <v>Efectivo</v>
      </c>
      <c r="X198" t="s">
        <v>7</v>
      </c>
      <c r="Y198">
        <v>10</v>
      </c>
      <c r="Z198" t="str">
        <f>VLOOKUP(ventas_starbucks_2025[[#This Row],[promoción_aplicada5]],promocion_cambiar[#All],2,0)</f>
        <v>Hora Feliz</v>
      </c>
      <c r="AA198" t="s">
        <v>36</v>
      </c>
      <c r="AB198" t="s">
        <v>52</v>
      </c>
      <c r="AC198" t="s">
        <v>10</v>
      </c>
      <c r="AD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8">
        <v>7.6</v>
      </c>
      <c r="AF198">
        <v>3</v>
      </c>
      <c r="AG198">
        <v>36</v>
      </c>
      <c r="AH198">
        <v>35</v>
      </c>
    </row>
    <row r="199" spans="1:34" x14ac:dyDescent="0.25">
      <c r="A199" s="3" t="s">
        <v>270</v>
      </c>
      <c r="B199" s="1">
        <v>45730</v>
      </c>
      <c r="C199" s="23">
        <f t="shared" si="15"/>
        <v>14</v>
      </c>
      <c r="D199" s="23">
        <f t="shared" si="16"/>
        <v>5</v>
      </c>
      <c r="E199" s="23" t="str">
        <f t="shared" si="17"/>
        <v>viernes</v>
      </c>
      <c r="F199" s="23">
        <f t="shared" si="18"/>
        <v>3</v>
      </c>
      <c r="G199" s="23" t="str">
        <f t="shared" si="19"/>
        <v>marzo</v>
      </c>
      <c r="H199" s="2">
        <v>0.34791666666666665</v>
      </c>
      <c r="I199" t="s">
        <v>57</v>
      </c>
      <c r="J199" t="str">
        <f>VLOOKUP(ventas_starbucks_2025[[#This Row],[sucursal]],cambio_sucursal[#All],2,0)</f>
        <v>Sucursal Avda Colón</v>
      </c>
      <c r="K199" t="s">
        <v>82</v>
      </c>
      <c r="L199" t="s">
        <v>28</v>
      </c>
      <c r="M199" t="s">
        <v>4</v>
      </c>
      <c r="N199" t="str">
        <f>IFERROR(VLOOKUP(ventas_starbucks_2025[[#This Row],[tamaño_sucio]],cambio_tamaño[#All],2,0),"Tamaño único")</f>
        <v>Tamaño único</v>
      </c>
      <c r="O199">
        <v>4</v>
      </c>
      <c r="P199">
        <v>2908.09</v>
      </c>
      <c r="Q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9">
        <v>11632.36</v>
      </c>
      <c r="S199" t="s">
        <v>5</v>
      </c>
      <c r="T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9" t="str">
        <f>VLOOKUP(ventas_starbucks_2025[[#This Row],[canal_compra]],cambio_canal_compra[#All],2,0)</f>
        <v>En tienda</v>
      </c>
      <c r="V199" t="s">
        <v>40</v>
      </c>
      <c r="W199" t="str">
        <f>VLOOKUP(ventas_starbucks_2025[[#This Row],[método_pago]],cambio_metodo_pago[#All],2,0)</f>
        <v>Efectivo</v>
      </c>
      <c r="X199" t="s">
        <v>7</v>
      </c>
      <c r="Y199">
        <v>0</v>
      </c>
      <c r="Z199" t="str">
        <f>VLOOKUP(ventas_starbucks_2025[[#This Row],[promoción_aplicada5]],promocion_cambiar[#All],2,0)</f>
        <v>Ninguna</v>
      </c>
      <c r="AA199" t="s">
        <v>17</v>
      </c>
      <c r="AB199" t="s">
        <v>32</v>
      </c>
      <c r="AC199" t="s">
        <v>41</v>
      </c>
      <c r="AD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9">
        <v>9</v>
      </c>
      <c r="AF199">
        <v>3</v>
      </c>
      <c r="AG199">
        <v>26</v>
      </c>
      <c r="AH199">
        <v>22</v>
      </c>
    </row>
    <row r="200" spans="1:34" x14ac:dyDescent="0.25">
      <c r="A200" s="3" t="s">
        <v>271</v>
      </c>
      <c r="B200" s="1">
        <v>45758</v>
      </c>
      <c r="C200" s="23">
        <f t="shared" si="15"/>
        <v>11</v>
      </c>
      <c r="D200" s="23">
        <f t="shared" si="16"/>
        <v>5</v>
      </c>
      <c r="E200" s="23" t="str">
        <f t="shared" si="17"/>
        <v>viernes</v>
      </c>
      <c r="F200" s="23">
        <f t="shared" si="18"/>
        <v>4</v>
      </c>
      <c r="G200" s="23" t="str">
        <f t="shared" si="19"/>
        <v>abril</v>
      </c>
      <c r="H200" s="2">
        <v>0.62916666666666665</v>
      </c>
      <c r="I200" t="s">
        <v>26</v>
      </c>
      <c r="J200" t="str">
        <f>VLOOKUP(ventas_starbucks_2025[[#This Row],[sucursal]],cambio_sucursal[#All],2,0)</f>
        <v>Sucursal San Lorenzo 47</v>
      </c>
      <c r="K200" t="s">
        <v>13</v>
      </c>
      <c r="L200" t="s">
        <v>14</v>
      </c>
      <c r="M200" t="s">
        <v>4</v>
      </c>
      <c r="N200" t="str">
        <f>IFERROR(VLOOKUP(ventas_starbucks_2025[[#This Row],[tamaño_sucio]],cambio_tamaño[#All],2,0),"Tamaño único")</f>
        <v>Tamaño único</v>
      </c>
      <c r="O200">
        <v>3</v>
      </c>
      <c r="P200">
        <v>1767.52</v>
      </c>
      <c r="Q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">
        <v>5302.56</v>
      </c>
      <c r="S200" t="s">
        <v>15</v>
      </c>
      <c r="T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0" t="str">
        <f>VLOOKUP(ventas_starbucks_2025[[#This Row],[canal_compra]],cambio_canal_compra[#All],2,0)</f>
        <v>Para llevar</v>
      </c>
      <c r="V200" t="s">
        <v>6</v>
      </c>
      <c r="W200" t="str">
        <f>VLOOKUP(ventas_starbucks_2025[[#This Row],[método_pago]],cambio_metodo_pago[#All],2,0)</f>
        <v>Aplicación móbil</v>
      </c>
      <c r="X200" t="s">
        <v>22</v>
      </c>
      <c r="Y200">
        <v>0</v>
      </c>
      <c r="Z200" t="str">
        <f>VLOOKUP(ventas_starbucks_2025[[#This Row],[promoción_aplicada5]],promocion_cambiar[#All],2,0)</f>
        <v>Combo</v>
      </c>
      <c r="AA200" t="s">
        <v>8</v>
      </c>
      <c r="AB200" t="s">
        <v>23</v>
      </c>
      <c r="AC200" t="s">
        <v>10</v>
      </c>
      <c r="AD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">
        <v>7.8</v>
      </c>
      <c r="AF200">
        <v>3</v>
      </c>
      <c r="AG200">
        <v>44</v>
      </c>
      <c r="AH200">
        <v>41</v>
      </c>
    </row>
    <row r="201" spans="1:34" x14ac:dyDescent="0.25">
      <c r="A201" s="3" t="s">
        <v>272</v>
      </c>
      <c r="B201" s="1">
        <v>45761</v>
      </c>
      <c r="C201" s="23">
        <f t="shared" si="15"/>
        <v>14</v>
      </c>
      <c r="D201" s="23">
        <f t="shared" si="16"/>
        <v>1</v>
      </c>
      <c r="E201" s="1" t="str">
        <f t="shared" si="17"/>
        <v>lunes</v>
      </c>
      <c r="F201" s="23">
        <f t="shared" si="18"/>
        <v>4</v>
      </c>
      <c r="G201" s="1" t="str">
        <f t="shared" si="19"/>
        <v>abril</v>
      </c>
      <c r="H201" s="2">
        <v>0.53402777777777777</v>
      </c>
      <c r="I201" t="s">
        <v>12</v>
      </c>
      <c r="J201" t="str">
        <f>VLOOKUP(ventas_starbucks_2025[[#This Row],[sucursal]],cambio_sucursal[#All],2,0)</f>
        <v>Sucursal Córdoba Shopping</v>
      </c>
      <c r="K201" t="s">
        <v>130</v>
      </c>
      <c r="L201" t="s">
        <v>65</v>
      </c>
      <c r="M201" t="s">
        <v>4</v>
      </c>
      <c r="N201" t="str">
        <f>IFERROR(VLOOKUP(ventas_starbucks_2025[[#This Row],[tamaño_sucio]],cambio_tamaño[#All],2,0),"Tamaño único")</f>
        <v>Tamaño único</v>
      </c>
      <c r="O201">
        <v>1</v>
      </c>
      <c r="P201">
        <v>1784.24</v>
      </c>
      <c r="Q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">
        <v>1784.24</v>
      </c>
      <c r="S201" t="s">
        <v>5</v>
      </c>
      <c r="T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" t="str">
        <f>VLOOKUP(ventas_starbucks_2025[[#This Row],[canal_compra]],cambio_canal_compra[#All],2,0)</f>
        <v>En tienda</v>
      </c>
      <c r="V201" t="s">
        <v>6</v>
      </c>
      <c r="W201" t="str">
        <f>VLOOKUP(ventas_starbucks_2025[[#This Row],[método_pago]],cambio_metodo_pago[#All],2,0)</f>
        <v>Aplicación móbil</v>
      </c>
      <c r="X201" t="s">
        <v>22</v>
      </c>
      <c r="Y201">
        <v>0</v>
      </c>
      <c r="Z201" t="str">
        <f>VLOOKUP(ventas_starbucks_2025[[#This Row],[promoción_aplicada5]],promocion_cambiar[#All],2,0)</f>
        <v>Combo</v>
      </c>
      <c r="AA201" t="s">
        <v>8</v>
      </c>
      <c r="AB201" t="s">
        <v>9</v>
      </c>
      <c r="AC201" t="s">
        <v>24</v>
      </c>
      <c r="AD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1">
        <v>5.3</v>
      </c>
      <c r="AF201">
        <v>3</v>
      </c>
      <c r="AG201">
        <v>28</v>
      </c>
      <c r="AH201">
        <v>27</v>
      </c>
    </row>
    <row r="202" spans="1:34" x14ac:dyDescent="0.25">
      <c r="A202" s="3" t="s">
        <v>273</v>
      </c>
      <c r="B202" s="1">
        <v>45723</v>
      </c>
      <c r="C202" s="23">
        <f t="shared" si="15"/>
        <v>7</v>
      </c>
      <c r="D202" s="23">
        <f t="shared" si="16"/>
        <v>5</v>
      </c>
      <c r="E202" s="1" t="str">
        <f t="shared" si="17"/>
        <v>viernes</v>
      </c>
      <c r="F202" s="23">
        <f t="shared" si="18"/>
        <v>3</v>
      </c>
      <c r="G202" s="1" t="str">
        <f t="shared" si="19"/>
        <v>marzo</v>
      </c>
      <c r="H202" s="2">
        <v>0.33124999999999999</v>
      </c>
      <c r="I202" t="s">
        <v>12</v>
      </c>
      <c r="J202" t="str">
        <f>VLOOKUP(ventas_starbucks_2025[[#This Row],[sucursal]],cambio_sucursal[#All],2,0)</f>
        <v>Sucursal Córdoba Shopping</v>
      </c>
      <c r="K202" t="s">
        <v>13</v>
      </c>
      <c r="L202" t="s">
        <v>14</v>
      </c>
      <c r="M202" t="s">
        <v>4</v>
      </c>
      <c r="N202" t="str">
        <f>IFERROR(VLOOKUP(ventas_starbucks_2025[[#This Row],[tamaño_sucio]],cambio_tamaño[#All],2,0),"Tamaño único")</f>
        <v>Tamaño único</v>
      </c>
      <c r="O202">
        <v>1</v>
      </c>
      <c r="P202">
        <v>1952.81</v>
      </c>
      <c r="Q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">
        <v>1952.81</v>
      </c>
      <c r="S202" t="s">
        <v>31</v>
      </c>
      <c r="T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" t="str">
        <f>VLOOKUP(ventas_starbucks_2025[[#This Row],[canal_compra]],cambio_canal_compra[#All],2,0)</f>
        <v>Entrega domicilio</v>
      </c>
      <c r="V202" t="s">
        <v>16</v>
      </c>
      <c r="W202" t="str">
        <f>VLOOKUP(ventas_starbucks_2025[[#This Row],[método_pago]],cambio_metodo_pago[#All],2,0)</f>
        <v>Tarjeta</v>
      </c>
      <c r="X202" t="s">
        <v>22</v>
      </c>
      <c r="Y202">
        <v>0</v>
      </c>
      <c r="Z202" t="str">
        <f>VLOOKUP(ventas_starbucks_2025[[#This Row],[promoción_aplicada5]],promocion_cambiar[#All],2,0)</f>
        <v>2x1</v>
      </c>
      <c r="AA202" t="s">
        <v>51</v>
      </c>
      <c r="AB202" t="s">
        <v>52</v>
      </c>
      <c r="AC202" t="s">
        <v>10</v>
      </c>
      <c r="AD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2">
        <v>11.8</v>
      </c>
      <c r="AF202">
        <v>2</v>
      </c>
      <c r="AG202">
        <v>28</v>
      </c>
      <c r="AH202">
        <v>27</v>
      </c>
    </row>
    <row r="203" spans="1:34" x14ac:dyDescent="0.25">
      <c r="A203" s="3" t="s">
        <v>274</v>
      </c>
      <c r="B203" s="1">
        <v>45665</v>
      </c>
      <c r="C203" s="23">
        <f t="shared" si="15"/>
        <v>8</v>
      </c>
      <c r="D203" s="23">
        <f t="shared" si="16"/>
        <v>3</v>
      </c>
      <c r="E203" s="23" t="str">
        <f t="shared" si="17"/>
        <v>miércoles</v>
      </c>
      <c r="F203" s="23">
        <f t="shared" si="18"/>
        <v>1</v>
      </c>
      <c r="G203" s="23" t="str">
        <f t="shared" si="19"/>
        <v>enero</v>
      </c>
      <c r="H203" s="2">
        <v>0.50277777777777777</v>
      </c>
      <c r="I203" t="s">
        <v>26</v>
      </c>
      <c r="J203" t="str">
        <f>VLOOKUP(ventas_starbucks_2025[[#This Row],[sucursal]],cambio_sucursal[#All],2,0)</f>
        <v>Sucursal San Lorenzo 47</v>
      </c>
      <c r="K203" t="s">
        <v>67</v>
      </c>
      <c r="L203" t="s">
        <v>35</v>
      </c>
      <c r="M203" t="s">
        <v>4</v>
      </c>
      <c r="N203" t="str">
        <f>IFERROR(VLOOKUP(ventas_starbucks_2025[[#This Row],[tamaño_sucio]],cambio_tamaño[#All],2,0),"Tamaño único")</f>
        <v>Tamaño único</v>
      </c>
      <c r="O203">
        <v>5</v>
      </c>
      <c r="P203">
        <v>1481.32</v>
      </c>
      <c r="Q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">
        <v>7406.6</v>
      </c>
      <c r="S203" t="s">
        <v>31</v>
      </c>
      <c r="T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3" t="str">
        <f>VLOOKUP(ventas_starbucks_2025[[#This Row],[canal_compra]],cambio_canal_compra[#All],2,0)</f>
        <v>Entrega domicilio</v>
      </c>
      <c r="V203" t="s">
        <v>16</v>
      </c>
      <c r="W203" t="str">
        <f>VLOOKUP(ventas_starbucks_2025[[#This Row],[método_pago]],cambio_metodo_pago[#All],2,0)</f>
        <v>Tarjeta</v>
      </c>
      <c r="X203" t="s">
        <v>7</v>
      </c>
      <c r="Y203">
        <v>0</v>
      </c>
      <c r="Z203" t="str">
        <f>VLOOKUP(ventas_starbucks_2025[[#This Row],[promoción_aplicada5]],promocion_cambiar[#All],2,0)</f>
        <v>Combo</v>
      </c>
      <c r="AA203" t="s">
        <v>8</v>
      </c>
      <c r="AB203" t="s">
        <v>32</v>
      </c>
      <c r="AC203" t="s">
        <v>10</v>
      </c>
      <c r="AD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3">
        <v>14.5</v>
      </c>
      <c r="AF203">
        <v>4</v>
      </c>
      <c r="AG203">
        <v>45</v>
      </c>
      <c r="AH203">
        <v>40</v>
      </c>
    </row>
    <row r="204" spans="1:34" x14ac:dyDescent="0.25">
      <c r="A204" s="3" t="s">
        <v>275</v>
      </c>
      <c r="B204" s="1">
        <v>45697</v>
      </c>
      <c r="C204" s="23">
        <f t="shared" si="15"/>
        <v>9</v>
      </c>
      <c r="D204" s="23">
        <f t="shared" si="16"/>
        <v>7</v>
      </c>
      <c r="E204" s="23" t="str">
        <f t="shared" si="17"/>
        <v>domingo</v>
      </c>
      <c r="F204" s="23">
        <f t="shared" si="18"/>
        <v>2</v>
      </c>
      <c r="G204" s="23" t="str">
        <f t="shared" si="19"/>
        <v>febrero</v>
      </c>
      <c r="H204" s="2">
        <v>0.8256944444444444</v>
      </c>
      <c r="I204" t="s">
        <v>1</v>
      </c>
      <c r="J204" t="str">
        <f>VLOOKUP(ventas_starbucks_2025[[#This Row],[sucursal]],cambio_sucursal[#All],2,0)</f>
        <v>Sucursal Nueva Córdoba</v>
      </c>
      <c r="K204" t="s">
        <v>130</v>
      </c>
      <c r="L204" t="s">
        <v>65</v>
      </c>
      <c r="M204" t="s">
        <v>4</v>
      </c>
      <c r="N204" t="str">
        <f>IFERROR(VLOOKUP(ventas_starbucks_2025[[#This Row],[tamaño_sucio]],cambio_tamaño[#All],2,0),"Tamaño único")</f>
        <v>Tamaño único</v>
      </c>
      <c r="O204">
        <v>3</v>
      </c>
      <c r="P204">
        <v>1557.91</v>
      </c>
      <c r="Q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">
        <v>4673.7299999999996</v>
      </c>
      <c r="S204" t="s">
        <v>15</v>
      </c>
      <c r="T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" t="str">
        <f>VLOOKUP(ventas_starbucks_2025[[#This Row],[canal_compra]],cambio_canal_compra[#All],2,0)</f>
        <v>Para llevar</v>
      </c>
      <c r="V204" t="s">
        <v>6</v>
      </c>
      <c r="W204" t="str">
        <f>VLOOKUP(ventas_starbucks_2025[[#This Row],[método_pago]],cambio_metodo_pago[#All],2,0)</f>
        <v>Aplicación móbil</v>
      </c>
      <c r="X204" t="s">
        <v>7</v>
      </c>
      <c r="Y204">
        <v>0</v>
      </c>
      <c r="Z204" t="str">
        <f>VLOOKUP(ventas_starbucks_2025[[#This Row],[promoción_aplicada5]],promocion_cambiar[#All],2,0)</f>
        <v>Combo</v>
      </c>
      <c r="AA204" t="s">
        <v>8</v>
      </c>
      <c r="AB204" t="s">
        <v>18</v>
      </c>
      <c r="AC204" t="s">
        <v>10</v>
      </c>
      <c r="AD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4">
        <v>2.7</v>
      </c>
      <c r="AF204">
        <v>5</v>
      </c>
      <c r="AG204">
        <v>23</v>
      </c>
      <c r="AH204">
        <v>20</v>
      </c>
    </row>
    <row r="205" spans="1:34" x14ac:dyDescent="0.25">
      <c r="A205" s="3" t="s">
        <v>276</v>
      </c>
      <c r="B205" s="1">
        <v>45665</v>
      </c>
      <c r="C205" s="23">
        <f t="shared" si="15"/>
        <v>8</v>
      </c>
      <c r="D205" s="23">
        <f t="shared" si="16"/>
        <v>3</v>
      </c>
      <c r="E205" s="23" t="str">
        <f t="shared" si="17"/>
        <v>miércoles</v>
      </c>
      <c r="F205" s="23">
        <f t="shared" si="18"/>
        <v>1</v>
      </c>
      <c r="G205" s="23" t="str">
        <f t="shared" si="19"/>
        <v>enero</v>
      </c>
      <c r="H205" s="2">
        <v>0.3576388888888889</v>
      </c>
      <c r="I205" t="s">
        <v>26</v>
      </c>
      <c r="J205" t="str">
        <f>VLOOKUP(ventas_starbucks_2025[[#This Row],[sucursal]],cambio_sucursal[#All],2,0)</f>
        <v>Sucursal San Lorenzo 47</v>
      </c>
      <c r="K205" t="s">
        <v>2</v>
      </c>
      <c r="L205" t="s">
        <v>3</v>
      </c>
      <c r="M205" t="s">
        <v>4</v>
      </c>
      <c r="N205" t="str">
        <f>IFERROR(VLOOKUP(ventas_starbucks_2025[[#This Row],[tamaño_sucio]],cambio_tamaño[#All],2,0),"Tamaño único")</f>
        <v>Tamaño único</v>
      </c>
      <c r="O205">
        <v>5</v>
      </c>
      <c r="P205">
        <v>2546.38</v>
      </c>
      <c r="Q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5">
        <v>12731.9</v>
      </c>
      <c r="S205" t="s">
        <v>15</v>
      </c>
      <c r="T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5" t="str">
        <f>VLOOKUP(ventas_starbucks_2025[[#This Row],[canal_compra]],cambio_canal_compra[#All],2,0)</f>
        <v>Para llevar</v>
      </c>
      <c r="V205" t="s">
        <v>6</v>
      </c>
      <c r="W205" t="str">
        <f>VLOOKUP(ventas_starbucks_2025[[#This Row],[método_pago]],cambio_metodo_pago[#All],2,0)</f>
        <v>Aplicación móbil</v>
      </c>
      <c r="X205" t="s">
        <v>7</v>
      </c>
      <c r="Y205">
        <v>15</v>
      </c>
      <c r="Z205" t="str">
        <f>VLOOKUP(ventas_starbucks_2025[[#This Row],[promoción_aplicada5]],promocion_cambiar[#All],2,0)</f>
        <v>2x1</v>
      </c>
      <c r="AA205" t="s">
        <v>51</v>
      </c>
      <c r="AB205" t="s">
        <v>9</v>
      </c>
      <c r="AC205" t="s">
        <v>10</v>
      </c>
      <c r="AD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5">
        <v>9.5</v>
      </c>
      <c r="AF205">
        <v>2</v>
      </c>
      <c r="AG205">
        <v>30</v>
      </c>
      <c r="AH205">
        <v>25</v>
      </c>
    </row>
    <row r="206" spans="1:34" x14ac:dyDescent="0.25">
      <c r="A206" s="3" t="s">
        <v>277</v>
      </c>
      <c r="B206" s="1">
        <v>45734</v>
      </c>
      <c r="C206" s="23">
        <f t="shared" si="15"/>
        <v>18</v>
      </c>
      <c r="D206" s="23">
        <f t="shared" si="16"/>
        <v>2</v>
      </c>
      <c r="E206" s="23" t="str">
        <f t="shared" si="17"/>
        <v>martes</v>
      </c>
      <c r="F206" s="23">
        <f t="shared" si="18"/>
        <v>3</v>
      </c>
      <c r="G206" s="23" t="str">
        <f t="shared" si="19"/>
        <v>marzo</v>
      </c>
      <c r="H206" s="2">
        <v>0.76666666666666672</v>
      </c>
      <c r="I206" t="s">
        <v>1</v>
      </c>
      <c r="J206" t="str">
        <f>VLOOKUP(ventas_starbucks_2025[[#This Row],[sucursal]],cambio_sucursal[#All],2,0)</f>
        <v>Sucursal Nueva Córdoba</v>
      </c>
      <c r="K206" t="s">
        <v>205</v>
      </c>
      <c r="L206" t="s">
        <v>70</v>
      </c>
      <c r="M206" t="s">
        <v>50</v>
      </c>
      <c r="N206" t="str">
        <f>IFERROR(VLOOKUP(ventas_starbucks_2025[[#This Row],[tamaño_sucio]],cambio_tamaño[#All],2,0),"Tamaño único")</f>
        <v>Mediano</v>
      </c>
      <c r="O206">
        <v>1</v>
      </c>
      <c r="P206">
        <v>1564.13</v>
      </c>
      <c r="Q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">
        <v>1564.13</v>
      </c>
      <c r="S206" t="s">
        <v>31</v>
      </c>
      <c r="T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" t="str">
        <f>VLOOKUP(ventas_starbucks_2025[[#This Row],[canal_compra]],cambio_canal_compra[#All],2,0)</f>
        <v>Entrega domicilio</v>
      </c>
      <c r="V206" t="s">
        <v>16</v>
      </c>
      <c r="W206" t="str">
        <f>VLOOKUP(ventas_starbucks_2025[[#This Row],[método_pago]],cambio_metodo_pago[#All],2,0)</f>
        <v>Tarjeta</v>
      </c>
      <c r="X206" t="s">
        <v>7</v>
      </c>
      <c r="Y206">
        <v>15</v>
      </c>
      <c r="Z206" t="str">
        <f>VLOOKUP(ventas_starbucks_2025[[#This Row],[promoción_aplicada5]],promocion_cambiar[#All],2,0)</f>
        <v>2x1</v>
      </c>
      <c r="AA206" t="s">
        <v>51</v>
      </c>
      <c r="AB206" t="s">
        <v>52</v>
      </c>
      <c r="AC206" t="s">
        <v>41</v>
      </c>
      <c r="AD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6">
        <v>7.8</v>
      </c>
      <c r="AF206">
        <v>1</v>
      </c>
      <c r="AG206">
        <v>49</v>
      </c>
      <c r="AH206">
        <v>48</v>
      </c>
    </row>
    <row r="207" spans="1:34" x14ac:dyDescent="0.25">
      <c r="A207" s="3" t="s">
        <v>278</v>
      </c>
      <c r="B207" s="1">
        <v>45707</v>
      </c>
      <c r="C207" s="23">
        <f t="shared" si="15"/>
        <v>19</v>
      </c>
      <c r="D207" s="23">
        <f t="shared" si="16"/>
        <v>3</v>
      </c>
      <c r="E207" s="23" t="str">
        <f t="shared" si="17"/>
        <v>miércoles</v>
      </c>
      <c r="F207" s="23">
        <f t="shared" si="18"/>
        <v>2</v>
      </c>
      <c r="G207" s="23" t="str">
        <f t="shared" si="19"/>
        <v>febrero</v>
      </c>
      <c r="H207" s="2">
        <v>0.37986111111111109</v>
      </c>
      <c r="I207" t="s">
        <v>57</v>
      </c>
      <c r="J207" t="str">
        <f>VLOOKUP(ventas_starbucks_2025[[#This Row],[sucursal]],cambio_sucursal[#All],2,0)</f>
        <v>Sucursal Avda Colón</v>
      </c>
      <c r="K207" t="s">
        <v>2</v>
      </c>
      <c r="L207" t="s">
        <v>3</v>
      </c>
      <c r="M207" t="s">
        <v>4</v>
      </c>
      <c r="N207" t="str">
        <f>IFERROR(VLOOKUP(ventas_starbucks_2025[[#This Row],[tamaño_sucio]],cambio_tamaño[#All],2,0),"Tamaño único")</f>
        <v>Tamaño único</v>
      </c>
      <c r="O207">
        <v>3</v>
      </c>
      <c r="P207">
        <v>3139.08</v>
      </c>
      <c r="Q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07">
        <v>9417.24</v>
      </c>
      <c r="S207" t="s">
        <v>5</v>
      </c>
      <c r="T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7" t="str">
        <f>VLOOKUP(ventas_starbucks_2025[[#This Row],[canal_compra]],cambio_canal_compra[#All],2,0)</f>
        <v>En tienda</v>
      </c>
      <c r="V207" t="s">
        <v>16</v>
      </c>
      <c r="W207" t="str">
        <f>VLOOKUP(ventas_starbucks_2025[[#This Row],[método_pago]],cambio_metodo_pago[#All],2,0)</f>
        <v>Tarjeta</v>
      </c>
      <c r="X207" t="s">
        <v>7</v>
      </c>
      <c r="Y207">
        <v>0</v>
      </c>
      <c r="Z207" t="str">
        <f>VLOOKUP(ventas_starbucks_2025[[#This Row],[promoción_aplicada5]],promocion_cambiar[#All],2,0)</f>
        <v>Hora Feliz</v>
      </c>
      <c r="AA207" t="s">
        <v>36</v>
      </c>
      <c r="AB207" t="s">
        <v>32</v>
      </c>
      <c r="AC207" t="s">
        <v>10</v>
      </c>
      <c r="AD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">
        <v>5.6</v>
      </c>
      <c r="AF207">
        <v>5</v>
      </c>
      <c r="AG207">
        <v>32</v>
      </c>
      <c r="AH207">
        <v>29</v>
      </c>
    </row>
    <row r="208" spans="1:34" x14ac:dyDescent="0.25">
      <c r="A208" s="3" t="s">
        <v>279</v>
      </c>
      <c r="B208" s="1">
        <v>45730</v>
      </c>
      <c r="C208" s="23">
        <f t="shared" si="15"/>
        <v>14</v>
      </c>
      <c r="D208" s="23">
        <f t="shared" si="16"/>
        <v>5</v>
      </c>
      <c r="E208" s="23" t="str">
        <f t="shared" si="17"/>
        <v>viernes</v>
      </c>
      <c r="F208" s="23">
        <f t="shared" si="18"/>
        <v>3</v>
      </c>
      <c r="G208" s="23" t="str">
        <f t="shared" si="19"/>
        <v>marzo</v>
      </c>
      <c r="H208" s="2">
        <v>0.57013888888888886</v>
      </c>
      <c r="I208" t="s">
        <v>1</v>
      </c>
      <c r="J208" t="str">
        <f>VLOOKUP(ventas_starbucks_2025[[#This Row],[sucursal]],cambio_sucursal[#All],2,0)</f>
        <v>Sucursal Nueva Córdoba</v>
      </c>
      <c r="K208" t="s">
        <v>27</v>
      </c>
      <c r="L208" t="s">
        <v>28</v>
      </c>
      <c r="M208" t="s">
        <v>4</v>
      </c>
      <c r="N208" t="str">
        <f>IFERROR(VLOOKUP(ventas_starbucks_2025[[#This Row],[tamaño_sucio]],cambio_tamaño[#All],2,0),"Tamaño único")</f>
        <v>Tamaño único</v>
      </c>
      <c r="O208">
        <v>5</v>
      </c>
      <c r="P208">
        <v>2055.66</v>
      </c>
      <c r="Q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8">
        <v>10278.299999999999</v>
      </c>
      <c r="S208" t="s">
        <v>31</v>
      </c>
      <c r="T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8" t="str">
        <f>VLOOKUP(ventas_starbucks_2025[[#This Row],[canal_compra]],cambio_canal_compra[#All],2,0)</f>
        <v>Entrega domicilio</v>
      </c>
      <c r="V208" t="s">
        <v>16</v>
      </c>
      <c r="W208" t="str">
        <f>VLOOKUP(ventas_starbucks_2025[[#This Row],[método_pago]],cambio_metodo_pago[#All],2,0)</f>
        <v>Tarjeta</v>
      </c>
      <c r="X208" t="s">
        <v>7</v>
      </c>
      <c r="Y208">
        <v>15</v>
      </c>
      <c r="Z208" t="str">
        <f>VLOOKUP(ventas_starbucks_2025[[#This Row],[promoción_aplicada5]],promocion_cambiar[#All],2,0)</f>
        <v>Hora Feliz</v>
      </c>
      <c r="AA208" t="s">
        <v>36</v>
      </c>
      <c r="AB208" t="s">
        <v>23</v>
      </c>
      <c r="AC208" t="s">
        <v>41</v>
      </c>
      <c r="AD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">
        <v>6.3</v>
      </c>
      <c r="AF208">
        <v>2</v>
      </c>
      <c r="AG208">
        <v>47</v>
      </c>
      <c r="AH208">
        <v>42</v>
      </c>
    </row>
    <row r="209" spans="1:34" x14ac:dyDescent="0.25">
      <c r="A209" s="3" t="s">
        <v>280</v>
      </c>
      <c r="B209" s="1">
        <v>45685</v>
      </c>
      <c r="C209" s="23">
        <f t="shared" si="15"/>
        <v>28</v>
      </c>
      <c r="D209" s="23">
        <f t="shared" si="16"/>
        <v>2</v>
      </c>
      <c r="E209" s="23" t="str">
        <f t="shared" si="17"/>
        <v>martes</v>
      </c>
      <c r="F209" s="23">
        <f t="shared" si="18"/>
        <v>1</v>
      </c>
      <c r="G209" s="23" t="str">
        <f t="shared" si="19"/>
        <v>enero</v>
      </c>
      <c r="H209" s="2">
        <v>0.54374999999999996</v>
      </c>
      <c r="I209" t="s">
        <v>57</v>
      </c>
      <c r="J209" t="str">
        <f>VLOOKUP(ventas_starbucks_2025[[#This Row],[sucursal]],cambio_sucursal[#All],2,0)</f>
        <v>Sucursal Avda Colón</v>
      </c>
      <c r="K209" t="s">
        <v>13</v>
      </c>
      <c r="L209" t="s">
        <v>14</v>
      </c>
      <c r="M209" t="s">
        <v>4</v>
      </c>
      <c r="N209" t="str">
        <f>IFERROR(VLOOKUP(ventas_starbucks_2025[[#This Row],[tamaño_sucio]],cambio_tamaño[#All],2,0),"Tamaño único")</f>
        <v>Tamaño único</v>
      </c>
      <c r="O209">
        <v>3</v>
      </c>
      <c r="P209">
        <v>2154.23</v>
      </c>
      <c r="Q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9">
        <v>6462.69</v>
      </c>
      <c r="S209" t="s">
        <v>31</v>
      </c>
      <c r="T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9" t="str">
        <f>VLOOKUP(ventas_starbucks_2025[[#This Row],[canal_compra]],cambio_canal_compra[#All],2,0)</f>
        <v>Entrega domicilio</v>
      </c>
      <c r="V209" t="s">
        <v>6</v>
      </c>
      <c r="W209" t="str">
        <f>VLOOKUP(ventas_starbucks_2025[[#This Row],[método_pago]],cambio_metodo_pago[#All],2,0)</f>
        <v>Aplicación móbil</v>
      </c>
      <c r="X209" t="s">
        <v>22</v>
      </c>
      <c r="Y209">
        <v>0</v>
      </c>
      <c r="Z209" t="str">
        <f>VLOOKUP(ventas_starbucks_2025[[#This Row],[promoción_aplicada5]],promocion_cambiar[#All],2,0)</f>
        <v>Ninguna</v>
      </c>
      <c r="AA209" t="s">
        <v>17</v>
      </c>
      <c r="AB209" t="s">
        <v>32</v>
      </c>
      <c r="AC209" t="s">
        <v>41</v>
      </c>
      <c r="AD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9">
        <v>11.6</v>
      </c>
      <c r="AF209">
        <v>1</v>
      </c>
      <c r="AG209">
        <v>41</v>
      </c>
      <c r="AH209">
        <v>38</v>
      </c>
    </row>
    <row r="210" spans="1:34" x14ac:dyDescent="0.25">
      <c r="A210" s="3" t="s">
        <v>281</v>
      </c>
      <c r="B210" s="1">
        <v>45711</v>
      </c>
      <c r="C210" s="23">
        <f t="shared" si="15"/>
        <v>23</v>
      </c>
      <c r="D210" s="23">
        <f t="shared" si="16"/>
        <v>7</v>
      </c>
      <c r="E210" s="23" t="str">
        <f t="shared" si="17"/>
        <v>domingo</v>
      </c>
      <c r="F210" s="23">
        <f t="shared" si="18"/>
        <v>2</v>
      </c>
      <c r="G210" s="23" t="str">
        <f t="shared" si="19"/>
        <v>febrero</v>
      </c>
      <c r="H210" s="2">
        <v>0.3840277777777778</v>
      </c>
      <c r="I210" t="s">
        <v>1</v>
      </c>
      <c r="J210" t="str">
        <f>VLOOKUP(ventas_starbucks_2025[[#This Row],[sucursal]],cambio_sucursal[#All],2,0)</f>
        <v>Sucursal Nueva Córdoba</v>
      </c>
      <c r="K210" t="s">
        <v>48</v>
      </c>
      <c r="L210" t="s">
        <v>49</v>
      </c>
      <c r="M210" t="s">
        <v>45</v>
      </c>
      <c r="N210" t="str">
        <f>IFERROR(VLOOKUP(ventas_starbucks_2025[[#This Row],[tamaño_sucio]],cambio_tamaño[#All],2,0),"Tamaño único")</f>
        <v>Grande</v>
      </c>
      <c r="O210">
        <v>3</v>
      </c>
      <c r="P210">
        <v>1932.36</v>
      </c>
      <c r="Q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">
        <v>5797.08</v>
      </c>
      <c r="S210" t="s">
        <v>31</v>
      </c>
      <c r="T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0" t="str">
        <f>VLOOKUP(ventas_starbucks_2025[[#This Row],[canal_compra]],cambio_canal_compra[#All],2,0)</f>
        <v>Entrega domicilio</v>
      </c>
      <c r="V210" t="s">
        <v>40</v>
      </c>
      <c r="W210" t="str">
        <f>VLOOKUP(ventas_starbucks_2025[[#This Row],[método_pago]],cambio_metodo_pago[#All],2,0)</f>
        <v>Efectivo</v>
      </c>
      <c r="X210" t="s">
        <v>7</v>
      </c>
      <c r="Y210">
        <v>0</v>
      </c>
      <c r="Z210" t="str">
        <f>VLOOKUP(ventas_starbucks_2025[[#This Row],[promoción_aplicada5]],promocion_cambiar[#All],2,0)</f>
        <v>Ninguna</v>
      </c>
      <c r="AA210" t="s">
        <v>17</v>
      </c>
      <c r="AB210" t="s">
        <v>23</v>
      </c>
      <c r="AC210" t="s">
        <v>24</v>
      </c>
      <c r="AD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0">
        <v>12.1</v>
      </c>
      <c r="AF210">
        <v>5</v>
      </c>
      <c r="AG210">
        <v>24</v>
      </c>
      <c r="AH210">
        <v>21</v>
      </c>
    </row>
    <row r="211" spans="1:34" x14ac:dyDescent="0.25">
      <c r="A211" s="3" t="s">
        <v>282</v>
      </c>
      <c r="B211" s="1">
        <v>45666</v>
      </c>
      <c r="C211" s="23">
        <f t="shared" si="15"/>
        <v>9</v>
      </c>
      <c r="D211" s="23">
        <f t="shared" si="16"/>
        <v>4</v>
      </c>
      <c r="E211" s="23" t="str">
        <f t="shared" si="17"/>
        <v>jueves</v>
      </c>
      <c r="F211" s="23">
        <f t="shared" si="18"/>
        <v>1</v>
      </c>
      <c r="G211" s="23" t="str">
        <f t="shared" si="19"/>
        <v>enero</v>
      </c>
      <c r="H211" s="2">
        <v>0.45833333333333331</v>
      </c>
      <c r="I211" t="s">
        <v>1</v>
      </c>
      <c r="J211" t="str">
        <f>VLOOKUP(ventas_starbucks_2025[[#This Row],[sucursal]],cambio_sucursal[#All],2,0)</f>
        <v>Sucursal Nueva Córdoba</v>
      </c>
      <c r="K211" t="s">
        <v>64</v>
      </c>
      <c r="L211" t="s">
        <v>65</v>
      </c>
      <c r="M211" t="s">
        <v>4</v>
      </c>
      <c r="N211" t="str">
        <f>IFERROR(VLOOKUP(ventas_starbucks_2025[[#This Row],[tamaño_sucio]],cambio_tamaño[#All],2,0),"Tamaño único")</f>
        <v>Tamaño único</v>
      </c>
      <c r="O211">
        <v>3</v>
      </c>
      <c r="P211">
        <v>1521.93</v>
      </c>
      <c r="Q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">
        <v>4565.79</v>
      </c>
      <c r="S211" t="s">
        <v>5</v>
      </c>
      <c r="T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" t="str">
        <f>VLOOKUP(ventas_starbucks_2025[[#This Row],[canal_compra]],cambio_canal_compra[#All],2,0)</f>
        <v>En tienda</v>
      </c>
      <c r="V211" t="s">
        <v>16</v>
      </c>
      <c r="W211" t="str">
        <f>VLOOKUP(ventas_starbucks_2025[[#This Row],[método_pago]],cambio_metodo_pago[#All],2,0)</f>
        <v>Tarjeta</v>
      </c>
      <c r="X211" t="s">
        <v>7</v>
      </c>
      <c r="Y211">
        <v>15</v>
      </c>
      <c r="Z211" t="str">
        <f>VLOOKUP(ventas_starbucks_2025[[#This Row],[promoción_aplicada5]],promocion_cambiar[#All],2,0)</f>
        <v>Combo</v>
      </c>
      <c r="AA211" t="s">
        <v>8</v>
      </c>
      <c r="AB211" t="s">
        <v>52</v>
      </c>
      <c r="AC211" t="s">
        <v>41</v>
      </c>
      <c r="AD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1">
        <v>13.4</v>
      </c>
      <c r="AF211">
        <v>5</v>
      </c>
      <c r="AG211">
        <v>24</v>
      </c>
      <c r="AH211">
        <v>21</v>
      </c>
    </row>
    <row r="212" spans="1:34" x14ac:dyDescent="0.25">
      <c r="A212" s="3" t="s">
        <v>283</v>
      </c>
      <c r="B212" s="1">
        <v>45703</v>
      </c>
      <c r="C212" s="23">
        <f t="shared" si="15"/>
        <v>15</v>
      </c>
      <c r="D212" s="23">
        <f t="shared" si="16"/>
        <v>6</v>
      </c>
      <c r="E212" s="23" t="str">
        <f t="shared" si="17"/>
        <v>sábado</v>
      </c>
      <c r="F212" s="23">
        <f t="shared" si="18"/>
        <v>2</v>
      </c>
      <c r="G212" s="23" t="str">
        <f t="shared" si="19"/>
        <v>febrero</v>
      </c>
      <c r="H212" s="2">
        <v>0.2986111111111111</v>
      </c>
      <c r="I212" t="s">
        <v>1</v>
      </c>
      <c r="J212" t="str">
        <f>VLOOKUP(ventas_starbucks_2025[[#This Row],[sucursal]],cambio_sucursal[#All],2,0)</f>
        <v>Sucursal Nueva Córdoba</v>
      </c>
      <c r="K212" t="s">
        <v>284</v>
      </c>
      <c r="L212" t="s">
        <v>35</v>
      </c>
      <c r="M212" t="s">
        <v>4</v>
      </c>
      <c r="N212" t="str">
        <f>IFERROR(VLOOKUP(ventas_starbucks_2025[[#This Row],[tamaño_sucio]],cambio_tamaño[#All],2,0),"Tamaño único")</f>
        <v>Tamaño único</v>
      </c>
      <c r="O212">
        <v>1</v>
      </c>
      <c r="P212">
        <v>1265.26</v>
      </c>
      <c r="Q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">
        <v>1265.26</v>
      </c>
      <c r="S212" t="s">
        <v>15</v>
      </c>
      <c r="T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2" t="str">
        <f>VLOOKUP(ventas_starbucks_2025[[#This Row],[canal_compra]],cambio_canal_compra[#All],2,0)</f>
        <v>Para llevar</v>
      </c>
      <c r="V212" t="s">
        <v>40</v>
      </c>
      <c r="W212" t="str">
        <f>VLOOKUP(ventas_starbucks_2025[[#This Row],[método_pago]],cambio_metodo_pago[#All],2,0)</f>
        <v>Efectivo</v>
      </c>
      <c r="X212" t="s">
        <v>22</v>
      </c>
      <c r="Y212">
        <v>0</v>
      </c>
      <c r="Z212" t="str">
        <f>VLOOKUP(ventas_starbucks_2025[[#This Row],[promoción_aplicada5]],promocion_cambiar[#All],2,0)</f>
        <v>Ninguna</v>
      </c>
      <c r="AA212" t="s">
        <v>17</v>
      </c>
      <c r="AB212" t="s">
        <v>18</v>
      </c>
      <c r="AC212" t="s">
        <v>24</v>
      </c>
      <c r="AD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2">
        <v>6.7</v>
      </c>
      <c r="AF212">
        <v>2</v>
      </c>
      <c r="AG212">
        <v>42</v>
      </c>
      <c r="AH212">
        <v>41</v>
      </c>
    </row>
    <row r="213" spans="1:34" x14ac:dyDescent="0.25">
      <c r="A213" s="3" t="s">
        <v>285</v>
      </c>
      <c r="B213" s="1">
        <v>45667</v>
      </c>
      <c r="C213" s="23">
        <f t="shared" si="15"/>
        <v>10</v>
      </c>
      <c r="D213" s="23">
        <f t="shared" si="16"/>
        <v>5</v>
      </c>
      <c r="E213" s="23" t="str">
        <f t="shared" si="17"/>
        <v>viernes</v>
      </c>
      <c r="F213" s="23">
        <f t="shared" si="18"/>
        <v>1</v>
      </c>
      <c r="G213" s="23" t="str">
        <f t="shared" si="19"/>
        <v>enero</v>
      </c>
      <c r="H213" s="2">
        <v>0.76388888888888884</v>
      </c>
      <c r="I213" t="s">
        <v>26</v>
      </c>
      <c r="J213" t="str">
        <f>VLOOKUP(ventas_starbucks_2025[[#This Row],[sucursal]],cambio_sucursal[#All],2,0)</f>
        <v>Sucursal San Lorenzo 47</v>
      </c>
      <c r="K213" t="s">
        <v>200</v>
      </c>
      <c r="L213" t="s">
        <v>44</v>
      </c>
      <c r="M213" t="s">
        <v>50</v>
      </c>
      <c r="N213" t="str">
        <f>IFERROR(VLOOKUP(ventas_starbucks_2025[[#This Row],[tamaño_sucio]],cambio_tamaño[#All],2,0),"Tamaño único")</f>
        <v>Mediano</v>
      </c>
      <c r="O213">
        <v>2</v>
      </c>
      <c r="P213">
        <v>1542.12</v>
      </c>
      <c r="Q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">
        <v>3084.24</v>
      </c>
      <c r="S213" t="s">
        <v>15</v>
      </c>
      <c r="T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3" t="str">
        <f>VLOOKUP(ventas_starbucks_2025[[#This Row],[canal_compra]],cambio_canal_compra[#All],2,0)</f>
        <v>Para llevar</v>
      </c>
      <c r="V213" t="s">
        <v>16</v>
      </c>
      <c r="W213" t="str">
        <f>VLOOKUP(ventas_starbucks_2025[[#This Row],[método_pago]],cambio_metodo_pago[#All],2,0)</f>
        <v>Tarjeta</v>
      </c>
      <c r="X213" t="s">
        <v>7</v>
      </c>
      <c r="Y213">
        <v>10</v>
      </c>
      <c r="Z213" t="str">
        <f>VLOOKUP(ventas_starbucks_2025[[#This Row],[promoción_aplicada5]],promocion_cambiar[#All],2,0)</f>
        <v>Combo</v>
      </c>
      <c r="AA213" t="s">
        <v>8</v>
      </c>
      <c r="AB213" t="s">
        <v>18</v>
      </c>
      <c r="AC213" t="s">
        <v>24</v>
      </c>
      <c r="AD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3">
        <v>13.9</v>
      </c>
      <c r="AF213">
        <v>5</v>
      </c>
      <c r="AG213">
        <v>29</v>
      </c>
      <c r="AH213">
        <v>27</v>
      </c>
    </row>
    <row r="214" spans="1:34" x14ac:dyDescent="0.25">
      <c r="A214" s="3" t="s">
        <v>286</v>
      </c>
      <c r="B214" s="1">
        <v>45746</v>
      </c>
      <c r="C214" s="23">
        <f t="shared" si="15"/>
        <v>30</v>
      </c>
      <c r="D214" s="23">
        <f t="shared" si="16"/>
        <v>7</v>
      </c>
      <c r="E214" s="1" t="str">
        <f t="shared" si="17"/>
        <v>domingo</v>
      </c>
      <c r="F214" s="23">
        <f t="shared" si="18"/>
        <v>3</v>
      </c>
      <c r="G214" s="1" t="str">
        <f t="shared" si="19"/>
        <v>marzo</v>
      </c>
      <c r="H214" s="2">
        <v>0.30902777777777779</v>
      </c>
      <c r="I214" t="s">
        <v>1</v>
      </c>
      <c r="J214" t="str">
        <f>VLOOKUP(ventas_starbucks_2025[[#This Row],[sucursal]],cambio_sucursal[#All],2,0)</f>
        <v>Sucursal Nueva Córdoba</v>
      </c>
      <c r="K214" t="s">
        <v>48</v>
      </c>
      <c r="L214" t="s">
        <v>49</v>
      </c>
      <c r="M214" t="s">
        <v>45</v>
      </c>
      <c r="N214" t="str">
        <f>IFERROR(VLOOKUP(ventas_starbucks_2025[[#This Row],[tamaño_sucio]],cambio_tamaño[#All],2,0),"Tamaño único")</f>
        <v>Grande</v>
      </c>
      <c r="O214">
        <v>2</v>
      </c>
      <c r="P214">
        <v>1523.94</v>
      </c>
      <c r="Q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">
        <v>3047.88</v>
      </c>
      <c r="S214" t="s">
        <v>31</v>
      </c>
      <c r="T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4" t="str">
        <f>VLOOKUP(ventas_starbucks_2025[[#This Row],[canal_compra]],cambio_canal_compra[#All],2,0)</f>
        <v>Entrega domicilio</v>
      </c>
      <c r="V214" t="s">
        <v>40</v>
      </c>
      <c r="W214" t="str">
        <f>VLOOKUP(ventas_starbucks_2025[[#This Row],[método_pago]],cambio_metodo_pago[#All],2,0)</f>
        <v>Efectivo</v>
      </c>
      <c r="X214" t="s">
        <v>7</v>
      </c>
      <c r="Y214">
        <v>15</v>
      </c>
      <c r="Z214" t="str">
        <f>VLOOKUP(ventas_starbucks_2025[[#This Row],[promoción_aplicada5]],promocion_cambiar[#All],2,0)</f>
        <v>Ninguna</v>
      </c>
      <c r="AA214" t="s">
        <v>17</v>
      </c>
      <c r="AB214" t="s">
        <v>29</v>
      </c>
      <c r="AC214" t="s">
        <v>10</v>
      </c>
      <c r="AD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4">
        <v>12.9</v>
      </c>
      <c r="AF214">
        <v>5</v>
      </c>
      <c r="AG214">
        <v>41</v>
      </c>
      <c r="AH214">
        <v>39</v>
      </c>
    </row>
    <row r="215" spans="1:34" x14ac:dyDescent="0.25">
      <c r="A215" s="3" t="s">
        <v>287</v>
      </c>
      <c r="B215" s="1">
        <v>45731</v>
      </c>
      <c r="C215" s="23">
        <f t="shared" si="15"/>
        <v>15</v>
      </c>
      <c r="D215" s="23">
        <f t="shared" si="16"/>
        <v>6</v>
      </c>
      <c r="E215" s="23" t="str">
        <f t="shared" si="17"/>
        <v>sábado</v>
      </c>
      <c r="F215" s="23">
        <f t="shared" si="18"/>
        <v>3</v>
      </c>
      <c r="G215" s="23" t="str">
        <f t="shared" si="19"/>
        <v>marzo</v>
      </c>
      <c r="H215" s="2">
        <v>0.79236111111111107</v>
      </c>
      <c r="I215" t="s">
        <v>26</v>
      </c>
      <c r="J215" t="str">
        <f>VLOOKUP(ventas_starbucks_2025[[#This Row],[sucursal]],cambio_sucursal[#All],2,0)</f>
        <v>Sucursal San Lorenzo 47</v>
      </c>
      <c r="K215" t="s">
        <v>89</v>
      </c>
      <c r="L215" t="s">
        <v>90</v>
      </c>
      <c r="M215" t="s">
        <v>4</v>
      </c>
      <c r="N215" t="str">
        <f>IFERROR(VLOOKUP(ventas_starbucks_2025[[#This Row],[tamaño_sucio]],cambio_tamaño[#All],2,0),"Tamaño único")</f>
        <v>Tamaño único</v>
      </c>
      <c r="O215">
        <v>2</v>
      </c>
      <c r="P215">
        <v>1357.29</v>
      </c>
      <c r="Q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">
        <v>2714.58</v>
      </c>
      <c r="S215" t="s">
        <v>31</v>
      </c>
      <c r="T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5" t="str">
        <f>VLOOKUP(ventas_starbucks_2025[[#This Row],[canal_compra]],cambio_canal_compra[#All],2,0)</f>
        <v>Entrega domicilio</v>
      </c>
      <c r="V215" t="s">
        <v>40</v>
      </c>
      <c r="W215" t="str">
        <f>VLOOKUP(ventas_starbucks_2025[[#This Row],[método_pago]],cambio_metodo_pago[#All],2,0)</f>
        <v>Efectivo</v>
      </c>
      <c r="X215" t="s">
        <v>7</v>
      </c>
      <c r="Y215">
        <v>10</v>
      </c>
      <c r="Z215" t="str">
        <f>VLOOKUP(ventas_starbucks_2025[[#This Row],[promoción_aplicada5]],promocion_cambiar[#All],2,0)</f>
        <v>Ninguna</v>
      </c>
      <c r="AA215" t="s">
        <v>17</v>
      </c>
      <c r="AB215" t="s">
        <v>9</v>
      </c>
      <c r="AC215" t="s">
        <v>10</v>
      </c>
      <c r="AD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5">
        <v>14.8</v>
      </c>
      <c r="AF215">
        <v>5</v>
      </c>
      <c r="AG215">
        <v>44</v>
      </c>
      <c r="AH215">
        <v>42</v>
      </c>
    </row>
    <row r="216" spans="1:34" x14ac:dyDescent="0.25">
      <c r="A216" s="3" t="s">
        <v>288</v>
      </c>
      <c r="B216" s="1">
        <v>45749</v>
      </c>
      <c r="C216" s="23">
        <f t="shared" si="15"/>
        <v>2</v>
      </c>
      <c r="D216" s="23">
        <f t="shared" si="16"/>
        <v>3</v>
      </c>
      <c r="E216" s="23" t="str">
        <f t="shared" si="17"/>
        <v>miércoles</v>
      </c>
      <c r="F216" s="23">
        <f t="shared" si="18"/>
        <v>4</v>
      </c>
      <c r="G216" s="23" t="str">
        <f t="shared" si="19"/>
        <v>abril</v>
      </c>
      <c r="H216" s="2">
        <v>0.59722222222222221</v>
      </c>
      <c r="I216" t="s">
        <v>26</v>
      </c>
      <c r="J216" t="str">
        <f>VLOOKUP(ventas_starbucks_2025[[#This Row],[sucursal]],cambio_sucursal[#All],2,0)</f>
        <v>Sucursal San Lorenzo 47</v>
      </c>
      <c r="K216" t="s">
        <v>132</v>
      </c>
      <c r="L216" t="s">
        <v>35</v>
      </c>
      <c r="M216" t="s">
        <v>4</v>
      </c>
      <c r="N216" t="str">
        <f>IFERROR(VLOOKUP(ventas_starbucks_2025[[#This Row],[tamaño_sucio]],cambio_tamaño[#All],2,0),"Tamaño único")</f>
        <v>Tamaño único</v>
      </c>
      <c r="O216">
        <v>3</v>
      </c>
      <c r="P216">
        <v>1024.01</v>
      </c>
      <c r="Q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">
        <v>3072.03</v>
      </c>
      <c r="S216" t="s">
        <v>31</v>
      </c>
      <c r="T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" t="str">
        <f>VLOOKUP(ventas_starbucks_2025[[#This Row],[canal_compra]],cambio_canal_compra[#All],2,0)</f>
        <v>Entrega domicilio</v>
      </c>
      <c r="V216" t="s">
        <v>40</v>
      </c>
      <c r="W216" t="str">
        <f>VLOOKUP(ventas_starbucks_2025[[#This Row],[método_pago]],cambio_metodo_pago[#All],2,0)</f>
        <v>Efectivo</v>
      </c>
      <c r="X216" t="s">
        <v>22</v>
      </c>
      <c r="Y216">
        <v>0</v>
      </c>
      <c r="Z216" t="str">
        <f>VLOOKUP(ventas_starbucks_2025[[#This Row],[promoción_aplicada5]],promocion_cambiar[#All],2,0)</f>
        <v>Hora Feliz</v>
      </c>
      <c r="AA216" t="s">
        <v>36</v>
      </c>
      <c r="AB216" t="s">
        <v>52</v>
      </c>
      <c r="AC216" t="s">
        <v>10</v>
      </c>
      <c r="AD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">
        <v>7.7</v>
      </c>
      <c r="AF216">
        <v>5</v>
      </c>
      <c r="AG216">
        <v>26</v>
      </c>
      <c r="AH216">
        <v>23</v>
      </c>
    </row>
    <row r="217" spans="1:34" x14ac:dyDescent="0.25">
      <c r="A217" s="3" t="s">
        <v>289</v>
      </c>
      <c r="B217" s="1">
        <v>45708</v>
      </c>
      <c r="C217" s="23">
        <f t="shared" si="15"/>
        <v>20</v>
      </c>
      <c r="D217" s="23">
        <f t="shared" si="16"/>
        <v>4</v>
      </c>
      <c r="E217" s="23" t="str">
        <f t="shared" si="17"/>
        <v>jueves</v>
      </c>
      <c r="F217" s="23">
        <f t="shared" si="18"/>
        <v>2</v>
      </c>
      <c r="G217" s="23" t="str">
        <f t="shared" si="19"/>
        <v>febrero</v>
      </c>
      <c r="H217" s="2">
        <v>0.78194444444444444</v>
      </c>
      <c r="I217" t="s">
        <v>57</v>
      </c>
      <c r="J217" t="str">
        <f>VLOOKUP(ventas_starbucks_2025[[#This Row],[sucursal]],cambio_sucursal[#All],2,0)</f>
        <v>Sucursal Avda Colón</v>
      </c>
      <c r="K217" t="s">
        <v>82</v>
      </c>
      <c r="L217" t="s">
        <v>28</v>
      </c>
      <c r="M217" t="s">
        <v>4</v>
      </c>
      <c r="N217" t="str">
        <f>IFERROR(VLOOKUP(ventas_starbucks_2025[[#This Row],[tamaño_sucio]],cambio_tamaño[#All],2,0),"Tamaño único")</f>
        <v>Tamaño único</v>
      </c>
      <c r="O217">
        <v>5</v>
      </c>
      <c r="P217">
        <v>2249.17</v>
      </c>
      <c r="Q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7">
        <v>11245.85</v>
      </c>
      <c r="S217" t="s">
        <v>15</v>
      </c>
      <c r="T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7" t="str">
        <f>VLOOKUP(ventas_starbucks_2025[[#This Row],[canal_compra]],cambio_canal_compra[#All],2,0)</f>
        <v>Para llevar</v>
      </c>
      <c r="V217" t="s">
        <v>6</v>
      </c>
      <c r="W217" t="str">
        <f>VLOOKUP(ventas_starbucks_2025[[#This Row],[método_pago]],cambio_metodo_pago[#All],2,0)</f>
        <v>Aplicación móbil</v>
      </c>
      <c r="X217" t="s">
        <v>22</v>
      </c>
      <c r="Y217">
        <v>0</v>
      </c>
      <c r="Z217" t="str">
        <f>VLOOKUP(ventas_starbucks_2025[[#This Row],[promoción_aplicada5]],promocion_cambiar[#All],2,0)</f>
        <v>2x1</v>
      </c>
      <c r="AA217" t="s">
        <v>51</v>
      </c>
      <c r="AB217" t="s">
        <v>32</v>
      </c>
      <c r="AC217" t="s">
        <v>41</v>
      </c>
      <c r="AD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7">
        <v>2.7</v>
      </c>
      <c r="AF217">
        <v>2</v>
      </c>
      <c r="AG217">
        <v>11</v>
      </c>
      <c r="AH217">
        <v>6</v>
      </c>
    </row>
    <row r="218" spans="1:34" x14ac:dyDescent="0.25">
      <c r="A218" s="3" t="s">
        <v>290</v>
      </c>
      <c r="B218" s="1">
        <v>45757</v>
      </c>
      <c r="C218" s="23">
        <f t="shared" si="15"/>
        <v>10</v>
      </c>
      <c r="D218" s="23">
        <f t="shared" si="16"/>
        <v>4</v>
      </c>
      <c r="E218" s="1" t="str">
        <f t="shared" si="17"/>
        <v>jueves</v>
      </c>
      <c r="F218" s="23">
        <f t="shared" si="18"/>
        <v>4</v>
      </c>
      <c r="G218" s="1" t="str">
        <f t="shared" si="19"/>
        <v>abril</v>
      </c>
      <c r="H218" s="2">
        <v>0.4548611111111111</v>
      </c>
      <c r="I218" t="s">
        <v>1</v>
      </c>
      <c r="J218" t="str">
        <f>VLOOKUP(ventas_starbucks_2025[[#This Row],[sucursal]],cambio_sucursal[#All],2,0)</f>
        <v>Sucursal Nueva Córdoba</v>
      </c>
      <c r="K218" t="s">
        <v>43</v>
      </c>
      <c r="L218" t="s">
        <v>44</v>
      </c>
      <c r="M218" t="s">
        <v>55</v>
      </c>
      <c r="N218" t="str">
        <f>IFERROR(VLOOKUP(ventas_starbucks_2025[[#This Row],[tamaño_sucio]],cambio_tamaño[#All],2,0),"Tamaño único")</f>
        <v>Pequeño</v>
      </c>
      <c r="O218">
        <v>1</v>
      </c>
      <c r="P218">
        <v>1626.53</v>
      </c>
      <c r="Q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">
        <v>1626.53</v>
      </c>
      <c r="S218" t="s">
        <v>31</v>
      </c>
      <c r="T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8" t="str">
        <f>VLOOKUP(ventas_starbucks_2025[[#This Row],[canal_compra]],cambio_canal_compra[#All],2,0)</f>
        <v>Entrega domicilio</v>
      </c>
      <c r="V218" t="s">
        <v>6</v>
      </c>
      <c r="W218" t="str">
        <f>VLOOKUP(ventas_starbucks_2025[[#This Row],[método_pago]],cambio_metodo_pago[#All],2,0)</f>
        <v>Aplicación móbil</v>
      </c>
      <c r="X218" t="s">
        <v>7</v>
      </c>
      <c r="Y218">
        <v>0</v>
      </c>
      <c r="Z218" t="str">
        <f>VLOOKUP(ventas_starbucks_2025[[#This Row],[promoción_aplicada5]],promocion_cambiar[#All],2,0)</f>
        <v>Ninguna</v>
      </c>
      <c r="AA218" t="s">
        <v>17</v>
      </c>
      <c r="AB218" t="s">
        <v>32</v>
      </c>
      <c r="AC218" t="s">
        <v>41</v>
      </c>
      <c r="AD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8">
        <v>10.5</v>
      </c>
      <c r="AF218">
        <v>1</v>
      </c>
      <c r="AG218">
        <v>49</v>
      </c>
      <c r="AH218">
        <v>48</v>
      </c>
    </row>
    <row r="219" spans="1:34" x14ac:dyDescent="0.25">
      <c r="A219" s="3" t="s">
        <v>291</v>
      </c>
      <c r="B219" s="1">
        <v>45705</v>
      </c>
      <c r="C219" s="23">
        <f t="shared" si="15"/>
        <v>17</v>
      </c>
      <c r="D219" s="23">
        <f t="shared" si="16"/>
        <v>1</v>
      </c>
      <c r="E219" s="23" t="str">
        <f t="shared" si="17"/>
        <v>lunes</v>
      </c>
      <c r="F219" s="23">
        <f t="shared" si="18"/>
        <v>2</v>
      </c>
      <c r="G219" s="23" t="str">
        <f t="shared" si="19"/>
        <v>febrero</v>
      </c>
      <c r="H219" s="2">
        <v>0.55277777777777781</v>
      </c>
      <c r="I219" t="s">
        <v>57</v>
      </c>
      <c r="J219" t="str">
        <f>VLOOKUP(ventas_starbucks_2025[[#This Row],[sucursal]],cambio_sucursal[#All],2,0)</f>
        <v>Sucursal Avda Colón</v>
      </c>
      <c r="K219" t="s">
        <v>58</v>
      </c>
      <c r="L219" t="s">
        <v>39</v>
      </c>
      <c r="M219" t="s">
        <v>4</v>
      </c>
      <c r="N219" t="str">
        <f>IFERROR(VLOOKUP(ventas_starbucks_2025[[#This Row],[tamaño_sucio]],cambio_tamaño[#All],2,0),"Tamaño único")</f>
        <v>Tamaño único</v>
      </c>
      <c r="O219">
        <v>4</v>
      </c>
      <c r="P219">
        <v>1244.2</v>
      </c>
      <c r="Q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">
        <v>4976.8</v>
      </c>
      <c r="S219" t="s">
        <v>5</v>
      </c>
      <c r="T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" t="str">
        <f>VLOOKUP(ventas_starbucks_2025[[#This Row],[canal_compra]],cambio_canal_compra[#All],2,0)</f>
        <v>En tienda</v>
      </c>
      <c r="V219" t="s">
        <v>6</v>
      </c>
      <c r="W219" t="str">
        <f>VLOOKUP(ventas_starbucks_2025[[#This Row],[método_pago]],cambio_metodo_pago[#All],2,0)</f>
        <v>Aplicación móbil</v>
      </c>
      <c r="X219" t="s">
        <v>22</v>
      </c>
      <c r="Y219">
        <v>0</v>
      </c>
      <c r="Z219" t="str">
        <f>VLOOKUP(ventas_starbucks_2025[[#This Row],[promoción_aplicada5]],promocion_cambiar[#All],2,0)</f>
        <v>Hora Feliz</v>
      </c>
      <c r="AA219" t="s">
        <v>36</v>
      </c>
      <c r="AB219" t="s">
        <v>9</v>
      </c>
      <c r="AC219" t="s">
        <v>41</v>
      </c>
      <c r="AD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9">
        <v>9.1999999999999993</v>
      </c>
      <c r="AF219">
        <v>2</v>
      </c>
      <c r="AG219">
        <v>42</v>
      </c>
      <c r="AH219">
        <v>38</v>
      </c>
    </row>
    <row r="220" spans="1:34" x14ac:dyDescent="0.25">
      <c r="A220" s="3" t="s">
        <v>292</v>
      </c>
      <c r="B220" s="1">
        <v>45721</v>
      </c>
      <c r="C220" s="23">
        <f t="shared" si="15"/>
        <v>5</v>
      </c>
      <c r="D220" s="23">
        <f t="shared" si="16"/>
        <v>3</v>
      </c>
      <c r="E220" s="23" t="str">
        <f t="shared" si="17"/>
        <v>miércoles</v>
      </c>
      <c r="F220" s="23">
        <f t="shared" si="18"/>
        <v>3</v>
      </c>
      <c r="G220" s="23" t="str">
        <f t="shared" si="19"/>
        <v>marzo</v>
      </c>
      <c r="H220" s="2">
        <v>0.80138888888888893</v>
      </c>
      <c r="I220" t="s">
        <v>1</v>
      </c>
      <c r="J220" t="str">
        <f>VLOOKUP(ventas_starbucks_2025[[#This Row],[sucursal]],cambio_sucursal[#All],2,0)</f>
        <v>Sucursal Nueva Córdoba</v>
      </c>
      <c r="K220" t="s">
        <v>20</v>
      </c>
      <c r="L220" t="s">
        <v>21</v>
      </c>
      <c r="M220" t="s">
        <v>4</v>
      </c>
      <c r="N220" t="str">
        <f>IFERROR(VLOOKUP(ventas_starbucks_2025[[#This Row],[tamaño_sucio]],cambio_tamaño[#All],2,0),"Tamaño único")</f>
        <v>Tamaño único</v>
      </c>
      <c r="O220">
        <v>5</v>
      </c>
      <c r="P220">
        <v>843.33</v>
      </c>
      <c r="Q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0">
        <v>4216.6499999999996</v>
      </c>
      <c r="S220" t="s">
        <v>15</v>
      </c>
      <c r="T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" t="str">
        <f>VLOOKUP(ventas_starbucks_2025[[#This Row],[canal_compra]],cambio_canal_compra[#All],2,0)</f>
        <v>Para llevar</v>
      </c>
      <c r="V220" t="s">
        <v>40</v>
      </c>
      <c r="W220" t="str">
        <f>VLOOKUP(ventas_starbucks_2025[[#This Row],[método_pago]],cambio_metodo_pago[#All],2,0)</f>
        <v>Efectivo</v>
      </c>
      <c r="X220" t="s">
        <v>7</v>
      </c>
      <c r="Y220">
        <v>0</v>
      </c>
      <c r="Z220" t="str">
        <f>VLOOKUP(ventas_starbucks_2025[[#This Row],[promoción_aplicada5]],promocion_cambiar[#All],2,0)</f>
        <v>Hora Feliz</v>
      </c>
      <c r="AA220" t="s">
        <v>36</v>
      </c>
      <c r="AB220" t="s">
        <v>32</v>
      </c>
      <c r="AC220" t="s">
        <v>10</v>
      </c>
      <c r="AD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0">
        <v>14.9</v>
      </c>
      <c r="AF220">
        <v>4</v>
      </c>
      <c r="AG220">
        <v>30</v>
      </c>
      <c r="AH220">
        <v>25</v>
      </c>
    </row>
    <row r="221" spans="1:34" x14ac:dyDescent="0.25">
      <c r="A221" s="3" t="s">
        <v>293</v>
      </c>
      <c r="B221" s="1">
        <v>45749</v>
      </c>
      <c r="C221" s="23">
        <f t="shared" si="15"/>
        <v>2</v>
      </c>
      <c r="D221" s="23">
        <f t="shared" si="16"/>
        <v>3</v>
      </c>
      <c r="E221" s="1" t="str">
        <f t="shared" si="17"/>
        <v>miércoles</v>
      </c>
      <c r="F221" s="23">
        <f t="shared" si="18"/>
        <v>4</v>
      </c>
      <c r="G221" s="1" t="str">
        <f t="shared" si="19"/>
        <v>abril</v>
      </c>
      <c r="H221" s="2">
        <v>0.55763888888888891</v>
      </c>
      <c r="I221" t="s">
        <v>12</v>
      </c>
      <c r="J221" t="str">
        <f>VLOOKUP(ventas_starbucks_2025[[#This Row],[sucursal]],cambio_sucursal[#All],2,0)</f>
        <v>Sucursal Córdoba Shopping</v>
      </c>
      <c r="K221" t="s">
        <v>54</v>
      </c>
      <c r="L221" t="s">
        <v>44</v>
      </c>
      <c r="M221" t="s">
        <v>62</v>
      </c>
      <c r="N221" t="str">
        <f>IFERROR(VLOOKUP(ventas_starbucks_2025[[#This Row],[tamaño_sucio]],cambio_tamaño[#All],2,0),"Tamaño único")</f>
        <v>Extra-Grande</v>
      </c>
      <c r="O221">
        <v>2</v>
      </c>
      <c r="P221">
        <v>1498</v>
      </c>
      <c r="Q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">
        <v>2996</v>
      </c>
      <c r="S221" t="s">
        <v>5</v>
      </c>
      <c r="T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" t="str">
        <f>VLOOKUP(ventas_starbucks_2025[[#This Row],[canal_compra]],cambio_canal_compra[#All],2,0)</f>
        <v>En tienda</v>
      </c>
      <c r="V221" t="s">
        <v>6</v>
      </c>
      <c r="W221" t="str">
        <f>VLOOKUP(ventas_starbucks_2025[[#This Row],[método_pago]],cambio_metodo_pago[#All],2,0)</f>
        <v>Aplicación móbil</v>
      </c>
      <c r="X221" t="s">
        <v>7</v>
      </c>
      <c r="Y221">
        <v>10</v>
      </c>
      <c r="Z221" t="str">
        <f>VLOOKUP(ventas_starbucks_2025[[#This Row],[promoción_aplicada5]],promocion_cambiar[#All],2,0)</f>
        <v>Combo</v>
      </c>
      <c r="AA221" t="s">
        <v>8</v>
      </c>
      <c r="AB221" t="s">
        <v>32</v>
      </c>
      <c r="AC221" t="s">
        <v>10</v>
      </c>
      <c r="AD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1">
        <v>2.4</v>
      </c>
      <c r="AF221">
        <v>3</v>
      </c>
      <c r="AG221">
        <v>46</v>
      </c>
      <c r="AH221">
        <v>44</v>
      </c>
    </row>
    <row r="222" spans="1:34" x14ac:dyDescent="0.25">
      <c r="A222" s="3" t="s">
        <v>294</v>
      </c>
      <c r="B222" s="1">
        <v>45659</v>
      </c>
      <c r="C222" s="23">
        <f t="shared" si="15"/>
        <v>2</v>
      </c>
      <c r="D222" s="23">
        <f t="shared" si="16"/>
        <v>4</v>
      </c>
      <c r="E222" s="1" t="str">
        <f t="shared" si="17"/>
        <v>jueves</v>
      </c>
      <c r="F222" s="23">
        <f t="shared" si="18"/>
        <v>1</v>
      </c>
      <c r="G222" s="1" t="str">
        <f t="shared" si="19"/>
        <v>enero</v>
      </c>
      <c r="H222" s="2">
        <v>0.85</v>
      </c>
      <c r="I222" t="s">
        <v>57</v>
      </c>
      <c r="J222" t="str">
        <f>VLOOKUP(ventas_starbucks_2025[[#This Row],[sucursal]],cambio_sucursal[#All],2,0)</f>
        <v>Sucursal Avda Colón</v>
      </c>
      <c r="K222" t="s">
        <v>13</v>
      </c>
      <c r="L222" t="s">
        <v>14</v>
      </c>
      <c r="M222" t="s">
        <v>4</v>
      </c>
      <c r="N222" t="str">
        <f>IFERROR(VLOOKUP(ventas_starbucks_2025[[#This Row],[tamaño_sucio]],cambio_tamaño[#All],2,0),"Tamaño único")</f>
        <v>Tamaño único</v>
      </c>
      <c r="O222">
        <v>4</v>
      </c>
      <c r="P222">
        <v>1806.85</v>
      </c>
      <c r="Q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">
        <v>7227.4</v>
      </c>
      <c r="S222" t="s">
        <v>31</v>
      </c>
      <c r="T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2" t="str">
        <f>VLOOKUP(ventas_starbucks_2025[[#This Row],[canal_compra]],cambio_canal_compra[#All],2,0)</f>
        <v>Entrega domicilio</v>
      </c>
      <c r="V222" t="s">
        <v>40</v>
      </c>
      <c r="W222" t="str">
        <f>VLOOKUP(ventas_starbucks_2025[[#This Row],[método_pago]],cambio_metodo_pago[#All],2,0)</f>
        <v>Efectivo</v>
      </c>
      <c r="X222" t="s">
        <v>22</v>
      </c>
      <c r="Y222">
        <v>0</v>
      </c>
      <c r="Z222" t="str">
        <f>VLOOKUP(ventas_starbucks_2025[[#This Row],[promoción_aplicada5]],promocion_cambiar[#All],2,0)</f>
        <v>Ninguna</v>
      </c>
      <c r="AA222" t="s">
        <v>17</v>
      </c>
      <c r="AB222" t="s">
        <v>18</v>
      </c>
      <c r="AC222" t="s">
        <v>24</v>
      </c>
      <c r="AD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2">
        <v>10.199999999999999</v>
      </c>
      <c r="AF222">
        <v>4</v>
      </c>
      <c r="AG222">
        <v>19</v>
      </c>
      <c r="AH222">
        <v>15</v>
      </c>
    </row>
    <row r="223" spans="1:34" x14ac:dyDescent="0.25">
      <c r="A223" s="3" t="s">
        <v>295</v>
      </c>
      <c r="B223" s="1">
        <v>45726</v>
      </c>
      <c r="C223" s="23">
        <f t="shared" si="15"/>
        <v>10</v>
      </c>
      <c r="D223" s="23">
        <f t="shared" si="16"/>
        <v>1</v>
      </c>
      <c r="E223" s="23" t="str">
        <f t="shared" si="17"/>
        <v>lunes</v>
      </c>
      <c r="F223" s="23">
        <f t="shared" si="18"/>
        <v>3</v>
      </c>
      <c r="G223" s="23" t="str">
        <f t="shared" si="19"/>
        <v>marzo</v>
      </c>
      <c r="H223" s="2">
        <v>0.30416666666666664</v>
      </c>
      <c r="I223" t="s">
        <v>1</v>
      </c>
      <c r="J223" t="str">
        <f>VLOOKUP(ventas_starbucks_2025[[#This Row],[sucursal]],cambio_sucursal[#All],2,0)</f>
        <v>Sucursal Nueva Córdoba</v>
      </c>
      <c r="K223" t="s">
        <v>94</v>
      </c>
      <c r="L223" t="s">
        <v>70</v>
      </c>
      <c r="M223" t="s">
        <v>62</v>
      </c>
      <c r="N223" t="str">
        <f>IFERROR(VLOOKUP(ventas_starbucks_2025[[#This Row],[tamaño_sucio]],cambio_tamaño[#All],2,0),"Tamaño único")</f>
        <v>Extra-Grande</v>
      </c>
      <c r="O223">
        <v>1</v>
      </c>
      <c r="P223">
        <v>1466.16</v>
      </c>
      <c r="Q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">
        <v>1466.16</v>
      </c>
      <c r="S223" t="s">
        <v>5</v>
      </c>
      <c r="T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" t="str">
        <f>VLOOKUP(ventas_starbucks_2025[[#This Row],[canal_compra]],cambio_canal_compra[#All],2,0)</f>
        <v>En tienda</v>
      </c>
      <c r="V223" t="s">
        <v>40</v>
      </c>
      <c r="W223" t="str">
        <f>VLOOKUP(ventas_starbucks_2025[[#This Row],[método_pago]],cambio_metodo_pago[#All],2,0)</f>
        <v>Efectivo</v>
      </c>
      <c r="X223" t="s">
        <v>22</v>
      </c>
      <c r="Y223">
        <v>0</v>
      </c>
      <c r="Z223" t="str">
        <f>VLOOKUP(ventas_starbucks_2025[[#This Row],[promoción_aplicada5]],promocion_cambiar[#All],2,0)</f>
        <v>Ninguna</v>
      </c>
      <c r="AA223" t="s">
        <v>17</v>
      </c>
      <c r="AB223" t="s">
        <v>9</v>
      </c>
      <c r="AC223" t="s">
        <v>41</v>
      </c>
      <c r="AD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3">
        <v>9.6</v>
      </c>
      <c r="AF223">
        <v>4</v>
      </c>
      <c r="AG223">
        <v>32</v>
      </c>
      <c r="AH223">
        <v>31</v>
      </c>
    </row>
    <row r="224" spans="1:34" x14ac:dyDescent="0.25">
      <c r="A224" s="3" t="s">
        <v>296</v>
      </c>
      <c r="B224" s="1">
        <v>45692</v>
      </c>
      <c r="C224" s="23">
        <f t="shared" si="15"/>
        <v>4</v>
      </c>
      <c r="D224" s="23">
        <f t="shared" si="16"/>
        <v>2</v>
      </c>
      <c r="E224" s="23" t="str">
        <f t="shared" si="17"/>
        <v>martes</v>
      </c>
      <c r="F224" s="23">
        <f t="shared" si="18"/>
        <v>2</v>
      </c>
      <c r="G224" s="23" t="str">
        <f t="shared" si="19"/>
        <v>febrero</v>
      </c>
      <c r="H224" s="2">
        <v>0.75972222222222219</v>
      </c>
      <c r="I224" t="s">
        <v>26</v>
      </c>
      <c r="J224" t="str">
        <f>VLOOKUP(ventas_starbucks_2025[[#This Row],[sucursal]],cambio_sucursal[#All],2,0)</f>
        <v>Sucursal San Lorenzo 47</v>
      </c>
      <c r="K224" t="s">
        <v>38</v>
      </c>
      <c r="L224" t="s">
        <v>39</v>
      </c>
      <c r="M224" t="s">
        <v>4</v>
      </c>
      <c r="N224" t="str">
        <f>IFERROR(VLOOKUP(ventas_starbucks_2025[[#This Row],[tamaño_sucio]],cambio_tamaño[#All],2,0),"Tamaño único")</f>
        <v>Tamaño único</v>
      </c>
      <c r="O224">
        <v>4</v>
      </c>
      <c r="P224">
        <v>1297.05</v>
      </c>
      <c r="Q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">
        <v>5188.2</v>
      </c>
      <c r="S224" t="s">
        <v>31</v>
      </c>
      <c r="T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4" t="str">
        <f>VLOOKUP(ventas_starbucks_2025[[#This Row],[canal_compra]],cambio_canal_compra[#All],2,0)</f>
        <v>Entrega domicilio</v>
      </c>
      <c r="V224" t="s">
        <v>16</v>
      </c>
      <c r="W224" t="str">
        <f>VLOOKUP(ventas_starbucks_2025[[#This Row],[método_pago]],cambio_metodo_pago[#All],2,0)</f>
        <v>Tarjeta</v>
      </c>
      <c r="X224" t="s">
        <v>22</v>
      </c>
      <c r="Y224">
        <v>0</v>
      </c>
      <c r="Z224" t="str">
        <f>VLOOKUP(ventas_starbucks_2025[[#This Row],[promoción_aplicada5]],promocion_cambiar[#All],2,0)</f>
        <v>Hora Feliz</v>
      </c>
      <c r="AA224" t="s">
        <v>36</v>
      </c>
      <c r="AB224" t="s">
        <v>18</v>
      </c>
      <c r="AC224" t="s">
        <v>41</v>
      </c>
      <c r="AD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4">
        <v>2</v>
      </c>
      <c r="AF224">
        <v>3</v>
      </c>
      <c r="AG224">
        <v>47</v>
      </c>
      <c r="AH224">
        <v>43</v>
      </c>
    </row>
    <row r="225" spans="1:34" x14ac:dyDescent="0.25">
      <c r="A225" s="3" t="s">
        <v>297</v>
      </c>
      <c r="B225" s="1">
        <v>45671</v>
      </c>
      <c r="C225" s="23">
        <f t="shared" si="15"/>
        <v>14</v>
      </c>
      <c r="D225" s="23">
        <f t="shared" si="16"/>
        <v>2</v>
      </c>
      <c r="E225" s="23" t="str">
        <f t="shared" si="17"/>
        <v>martes</v>
      </c>
      <c r="F225" s="23">
        <f t="shared" si="18"/>
        <v>1</v>
      </c>
      <c r="G225" s="23" t="str">
        <f t="shared" si="19"/>
        <v>enero</v>
      </c>
      <c r="H225" s="2">
        <v>0.64375000000000004</v>
      </c>
      <c r="I225" t="s">
        <v>1</v>
      </c>
      <c r="J225" t="str">
        <f>VLOOKUP(ventas_starbucks_2025[[#This Row],[sucursal]],cambio_sucursal[#All],2,0)</f>
        <v>Sucursal Nueva Córdoba</v>
      </c>
      <c r="K225" t="s">
        <v>87</v>
      </c>
      <c r="L225" t="s">
        <v>65</v>
      </c>
      <c r="M225" t="s">
        <v>4</v>
      </c>
      <c r="N225" t="str">
        <f>IFERROR(VLOOKUP(ventas_starbucks_2025[[#This Row],[tamaño_sucio]],cambio_tamaño[#All],2,0),"Tamaño único")</f>
        <v>Tamaño único</v>
      </c>
      <c r="O225">
        <v>3</v>
      </c>
      <c r="P225">
        <v>1664.01</v>
      </c>
      <c r="Q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">
        <v>4992.03</v>
      </c>
      <c r="S225" t="s">
        <v>31</v>
      </c>
      <c r="T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" t="str">
        <f>VLOOKUP(ventas_starbucks_2025[[#This Row],[canal_compra]],cambio_canal_compra[#All],2,0)</f>
        <v>Entrega domicilio</v>
      </c>
      <c r="V225" t="s">
        <v>40</v>
      </c>
      <c r="W225" t="str">
        <f>VLOOKUP(ventas_starbucks_2025[[#This Row],[método_pago]],cambio_metodo_pago[#All],2,0)</f>
        <v>Efectivo</v>
      </c>
      <c r="X225" t="s">
        <v>7</v>
      </c>
      <c r="Y225">
        <v>15</v>
      </c>
      <c r="Z225" t="str">
        <f>VLOOKUP(ventas_starbucks_2025[[#This Row],[promoción_aplicada5]],promocion_cambiar[#All],2,0)</f>
        <v>Hora Feliz</v>
      </c>
      <c r="AA225" t="s">
        <v>36</v>
      </c>
      <c r="AB225" t="s">
        <v>52</v>
      </c>
      <c r="AC225" t="s">
        <v>10</v>
      </c>
      <c r="AD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5">
        <v>12.1</v>
      </c>
      <c r="AF225">
        <v>4</v>
      </c>
      <c r="AG225">
        <v>19</v>
      </c>
      <c r="AH225">
        <v>16</v>
      </c>
    </row>
    <row r="226" spans="1:34" x14ac:dyDescent="0.25">
      <c r="A226" s="3" t="s">
        <v>298</v>
      </c>
      <c r="B226" s="1">
        <v>45762</v>
      </c>
      <c r="C226" s="23">
        <f t="shared" si="15"/>
        <v>15</v>
      </c>
      <c r="D226" s="23">
        <f t="shared" si="16"/>
        <v>2</v>
      </c>
      <c r="E226" s="23" t="str">
        <f t="shared" si="17"/>
        <v>martes</v>
      </c>
      <c r="F226" s="23">
        <f t="shared" si="18"/>
        <v>4</v>
      </c>
      <c r="G226" s="23" t="str">
        <f t="shared" si="19"/>
        <v>abril</v>
      </c>
      <c r="H226" s="2">
        <v>0.63472222222222219</v>
      </c>
      <c r="I226" t="s">
        <v>12</v>
      </c>
      <c r="J226" t="str">
        <f>VLOOKUP(ventas_starbucks_2025[[#This Row],[sucursal]],cambio_sucursal[#All],2,0)</f>
        <v>Sucursal Córdoba Shopping</v>
      </c>
      <c r="K226" t="s">
        <v>115</v>
      </c>
      <c r="L226" t="s">
        <v>21</v>
      </c>
      <c r="M226" t="s">
        <v>4</v>
      </c>
      <c r="N226" t="str">
        <f>IFERROR(VLOOKUP(ventas_starbucks_2025[[#This Row],[tamaño_sucio]],cambio_tamaño[#All],2,0),"Tamaño único")</f>
        <v>Tamaño único</v>
      </c>
      <c r="O226">
        <v>5</v>
      </c>
      <c r="P226">
        <v>982.44</v>
      </c>
      <c r="Q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6">
        <v>4912.2</v>
      </c>
      <c r="S226" t="s">
        <v>15</v>
      </c>
      <c r="T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" t="str">
        <f>VLOOKUP(ventas_starbucks_2025[[#This Row],[canal_compra]],cambio_canal_compra[#All],2,0)</f>
        <v>Para llevar</v>
      </c>
      <c r="V226" t="s">
        <v>16</v>
      </c>
      <c r="W226" t="str">
        <f>VLOOKUP(ventas_starbucks_2025[[#This Row],[método_pago]],cambio_metodo_pago[#All],2,0)</f>
        <v>Tarjeta</v>
      </c>
      <c r="X226" t="s">
        <v>7</v>
      </c>
      <c r="Y226">
        <v>10</v>
      </c>
      <c r="Z226" t="str">
        <f>VLOOKUP(ventas_starbucks_2025[[#This Row],[promoción_aplicada5]],promocion_cambiar[#All],2,0)</f>
        <v>Combo</v>
      </c>
      <c r="AA226" t="s">
        <v>8</v>
      </c>
      <c r="AB226" t="s">
        <v>23</v>
      </c>
      <c r="AC226" t="s">
        <v>24</v>
      </c>
      <c r="AD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6">
        <v>12.7</v>
      </c>
      <c r="AF226">
        <v>2</v>
      </c>
      <c r="AG226">
        <v>15</v>
      </c>
      <c r="AH226">
        <v>10</v>
      </c>
    </row>
    <row r="227" spans="1:34" x14ac:dyDescent="0.25">
      <c r="A227" s="3" t="s">
        <v>299</v>
      </c>
      <c r="B227" s="1">
        <v>45709</v>
      </c>
      <c r="C227" s="23">
        <f t="shared" si="15"/>
        <v>21</v>
      </c>
      <c r="D227" s="23">
        <f t="shared" si="16"/>
        <v>5</v>
      </c>
      <c r="E227" s="1" t="str">
        <f t="shared" si="17"/>
        <v>viernes</v>
      </c>
      <c r="F227" s="23">
        <f t="shared" si="18"/>
        <v>2</v>
      </c>
      <c r="G227" s="1" t="str">
        <f t="shared" si="19"/>
        <v>febrero</v>
      </c>
      <c r="H227" s="2">
        <v>0.33055555555555555</v>
      </c>
      <c r="I227" t="s">
        <v>57</v>
      </c>
      <c r="J227" t="str">
        <f>VLOOKUP(ventas_starbucks_2025[[#This Row],[sucursal]],cambio_sucursal[#All],2,0)</f>
        <v>Sucursal Avda Colón</v>
      </c>
      <c r="K227" t="s">
        <v>300</v>
      </c>
      <c r="L227" t="s">
        <v>44</v>
      </c>
      <c r="M227" t="s">
        <v>62</v>
      </c>
      <c r="N227" t="str">
        <f>IFERROR(VLOOKUP(ventas_starbucks_2025[[#This Row],[tamaño_sucio]],cambio_tamaño[#All],2,0),"Tamaño único")</f>
        <v>Extra-Grande</v>
      </c>
      <c r="O227">
        <v>1</v>
      </c>
      <c r="P227">
        <v>1750.43</v>
      </c>
      <c r="Q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">
        <v>1750.43</v>
      </c>
      <c r="S227" t="s">
        <v>5</v>
      </c>
      <c r="T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7" t="str">
        <f>VLOOKUP(ventas_starbucks_2025[[#This Row],[canal_compra]],cambio_canal_compra[#All],2,0)</f>
        <v>En tienda</v>
      </c>
      <c r="V227" t="s">
        <v>40</v>
      </c>
      <c r="W227" t="str">
        <f>VLOOKUP(ventas_starbucks_2025[[#This Row],[método_pago]],cambio_metodo_pago[#All],2,0)</f>
        <v>Efectivo</v>
      </c>
      <c r="X227" t="s">
        <v>7</v>
      </c>
      <c r="Y227">
        <v>0</v>
      </c>
      <c r="Z227" t="str">
        <f>VLOOKUP(ventas_starbucks_2025[[#This Row],[promoción_aplicada5]],promocion_cambiar[#All],2,0)</f>
        <v>2x1</v>
      </c>
      <c r="AA227" t="s">
        <v>51</v>
      </c>
      <c r="AB227" t="s">
        <v>9</v>
      </c>
      <c r="AC227" t="s">
        <v>41</v>
      </c>
      <c r="AD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7">
        <v>12.4</v>
      </c>
      <c r="AF227">
        <v>3</v>
      </c>
      <c r="AG227">
        <v>25</v>
      </c>
      <c r="AH227">
        <v>24</v>
      </c>
    </row>
    <row r="228" spans="1:34" x14ac:dyDescent="0.25">
      <c r="A228" s="3" t="s">
        <v>301</v>
      </c>
      <c r="B228" s="1">
        <v>45692</v>
      </c>
      <c r="C228" s="23">
        <f t="shared" si="15"/>
        <v>4</v>
      </c>
      <c r="D228" s="23">
        <f t="shared" si="16"/>
        <v>2</v>
      </c>
      <c r="E228" s="1" t="str">
        <f t="shared" si="17"/>
        <v>martes</v>
      </c>
      <c r="F228" s="23">
        <f t="shared" si="18"/>
        <v>2</v>
      </c>
      <c r="G228" s="1" t="str">
        <f t="shared" si="19"/>
        <v>febrero</v>
      </c>
      <c r="H228" s="2">
        <v>0.30416666666666664</v>
      </c>
      <c r="I228" t="s">
        <v>57</v>
      </c>
      <c r="J228" t="str">
        <f>VLOOKUP(ventas_starbucks_2025[[#This Row],[sucursal]],cambio_sucursal[#All],2,0)</f>
        <v>Sucursal Avda Colón</v>
      </c>
      <c r="K228" t="s">
        <v>130</v>
      </c>
      <c r="L228" t="s">
        <v>65</v>
      </c>
      <c r="M228" t="s">
        <v>4</v>
      </c>
      <c r="N228" t="str">
        <f>IFERROR(VLOOKUP(ventas_starbucks_2025[[#This Row],[tamaño_sucio]],cambio_tamaño[#All],2,0),"Tamaño único")</f>
        <v>Tamaño único</v>
      </c>
      <c r="O228">
        <v>1</v>
      </c>
      <c r="P228">
        <v>1662.44</v>
      </c>
      <c r="Q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">
        <v>1662.44</v>
      </c>
      <c r="S228" t="s">
        <v>31</v>
      </c>
      <c r="T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" t="str">
        <f>VLOOKUP(ventas_starbucks_2025[[#This Row],[canal_compra]],cambio_canal_compra[#All],2,0)</f>
        <v>Entrega domicilio</v>
      </c>
      <c r="V228" t="s">
        <v>16</v>
      </c>
      <c r="W228" t="str">
        <f>VLOOKUP(ventas_starbucks_2025[[#This Row],[método_pago]],cambio_metodo_pago[#All],2,0)</f>
        <v>Tarjeta</v>
      </c>
      <c r="X228" t="s">
        <v>7</v>
      </c>
      <c r="Y228">
        <v>15</v>
      </c>
      <c r="Z228" t="str">
        <f>VLOOKUP(ventas_starbucks_2025[[#This Row],[promoción_aplicada5]],promocion_cambiar[#All],2,0)</f>
        <v>2x1</v>
      </c>
      <c r="AA228" t="s">
        <v>51</v>
      </c>
      <c r="AB228" t="s">
        <v>52</v>
      </c>
      <c r="AC228" t="s">
        <v>24</v>
      </c>
      <c r="AD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8">
        <v>12.9</v>
      </c>
      <c r="AF228">
        <v>2</v>
      </c>
      <c r="AG228">
        <v>42</v>
      </c>
      <c r="AH228">
        <v>41</v>
      </c>
    </row>
    <row r="229" spans="1:34" x14ac:dyDescent="0.25">
      <c r="A229" s="3" t="s">
        <v>302</v>
      </c>
      <c r="B229" s="1">
        <v>45711</v>
      </c>
      <c r="C229" s="23">
        <f t="shared" si="15"/>
        <v>23</v>
      </c>
      <c r="D229" s="23">
        <f t="shared" si="16"/>
        <v>7</v>
      </c>
      <c r="E229" s="23" t="str">
        <f t="shared" si="17"/>
        <v>domingo</v>
      </c>
      <c r="F229" s="23">
        <f t="shared" si="18"/>
        <v>2</v>
      </c>
      <c r="G229" s="23" t="str">
        <f t="shared" si="19"/>
        <v>febrero</v>
      </c>
      <c r="H229" s="2">
        <v>0.59444444444444444</v>
      </c>
      <c r="I229" t="s">
        <v>57</v>
      </c>
      <c r="J229" t="str">
        <f>VLOOKUP(ventas_starbucks_2025[[#This Row],[sucursal]],cambio_sucursal[#All],2,0)</f>
        <v>Sucursal Avda Colón</v>
      </c>
      <c r="K229" t="s">
        <v>101</v>
      </c>
      <c r="L229" t="s">
        <v>3</v>
      </c>
      <c r="M229" t="s">
        <v>4</v>
      </c>
      <c r="N229" t="str">
        <f>IFERROR(VLOOKUP(ventas_starbucks_2025[[#This Row],[tamaño_sucio]],cambio_tamaño[#All],2,0),"Tamaño único")</f>
        <v>Tamaño único</v>
      </c>
      <c r="O229">
        <v>4</v>
      </c>
      <c r="P229">
        <v>2844.61</v>
      </c>
      <c r="Q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9">
        <v>11378.44</v>
      </c>
      <c r="S229" t="s">
        <v>15</v>
      </c>
      <c r="T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9" t="str">
        <f>VLOOKUP(ventas_starbucks_2025[[#This Row],[canal_compra]],cambio_canal_compra[#All],2,0)</f>
        <v>Para llevar</v>
      </c>
      <c r="V229" t="s">
        <v>6</v>
      </c>
      <c r="W229" t="str">
        <f>VLOOKUP(ventas_starbucks_2025[[#This Row],[método_pago]],cambio_metodo_pago[#All],2,0)</f>
        <v>Aplicación móbil</v>
      </c>
      <c r="X229" t="s">
        <v>7</v>
      </c>
      <c r="Y229">
        <v>10</v>
      </c>
      <c r="Z229" t="str">
        <f>VLOOKUP(ventas_starbucks_2025[[#This Row],[promoción_aplicada5]],promocion_cambiar[#All],2,0)</f>
        <v>Hora Feliz</v>
      </c>
      <c r="AA229" t="s">
        <v>36</v>
      </c>
      <c r="AB229" t="s">
        <v>32</v>
      </c>
      <c r="AC229" t="s">
        <v>24</v>
      </c>
      <c r="AD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9">
        <v>14.7</v>
      </c>
      <c r="AF229">
        <v>2</v>
      </c>
      <c r="AG229">
        <v>30</v>
      </c>
      <c r="AH229">
        <v>26</v>
      </c>
    </row>
    <row r="230" spans="1:34" x14ac:dyDescent="0.25">
      <c r="A230" s="3" t="s">
        <v>303</v>
      </c>
      <c r="B230" s="1">
        <v>45723</v>
      </c>
      <c r="C230" s="23">
        <f t="shared" si="15"/>
        <v>7</v>
      </c>
      <c r="D230" s="23">
        <f t="shared" si="16"/>
        <v>5</v>
      </c>
      <c r="E230" s="23" t="str">
        <f t="shared" si="17"/>
        <v>viernes</v>
      </c>
      <c r="F230" s="23">
        <f t="shared" si="18"/>
        <v>3</v>
      </c>
      <c r="G230" s="23" t="str">
        <f t="shared" si="19"/>
        <v>marzo</v>
      </c>
      <c r="H230" s="2">
        <v>0.35</v>
      </c>
      <c r="I230" t="s">
        <v>26</v>
      </c>
      <c r="J230" t="str">
        <f>VLOOKUP(ventas_starbucks_2025[[#This Row],[sucursal]],cambio_sucursal[#All],2,0)</f>
        <v>Sucursal San Lorenzo 47</v>
      </c>
      <c r="K230" t="s">
        <v>69</v>
      </c>
      <c r="L230" t="s">
        <v>70</v>
      </c>
      <c r="M230" t="s">
        <v>62</v>
      </c>
      <c r="N230" t="str">
        <f>IFERROR(VLOOKUP(ventas_starbucks_2025[[#This Row],[tamaño_sucio]],cambio_tamaño[#All],2,0),"Tamaño único")</f>
        <v>Extra-Grande</v>
      </c>
      <c r="O230">
        <v>3</v>
      </c>
      <c r="P230">
        <v>1858.14</v>
      </c>
      <c r="Q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">
        <v>5574.42</v>
      </c>
      <c r="S230" t="s">
        <v>15</v>
      </c>
      <c r="T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0" t="str">
        <f>VLOOKUP(ventas_starbucks_2025[[#This Row],[canal_compra]],cambio_canal_compra[#All],2,0)</f>
        <v>Para llevar</v>
      </c>
      <c r="V230" t="s">
        <v>40</v>
      </c>
      <c r="W230" t="str">
        <f>VLOOKUP(ventas_starbucks_2025[[#This Row],[método_pago]],cambio_metodo_pago[#All],2,0)</f>
        <v>Efectivo</v>
      </c>
      <c r="X230" t="s">
        <v>22</v>
      </c>
      <c r="Y230">
        <v>0</v>
      </c>
      <c r="Z230" t="str">
        <f>VLOOKUP(ventas_starbucks_2025[[#This Row],[promoción_aplicada5]],promocion_cambiar[#All],2,0)</f>
        <v>2x1</v>
      </c>
      <c r="AA230" t="s">
        <v>51</v>
      </c>
      <c r="AB230" t="s">
        <v>52</v>
      </c>
      <c r="AC230" t="s">
        <v>10</v>
      </c>
      <c r="AD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0">
        <v>5.4</v>
      </c>
      <c r="AF230">
        <v>2</v>
      </c>
      <c r="AG230">
        <v>50</v>
      </c>
      <c r="AH230">
        <v>47</v>
      </c>
    </row>
    <row r="231" spans="1:34" x14ac:dyDescent="0.25">
      <c r="A231" s="3" t="s">
        <v>304</v>
      </c>
      <c r="B231" s="1">
        <v>45680</v>
      </c>
      <c r="C231" s="23">
        <f t="shared" si="15"/>
        <v>23</v>
      </c>
      <c r="D231" s="23">
        <f t="shared" si="16"/>
        <v>4</v>
      </c>
      <c r="E231" s="23" t="str">
        <f t="shared" si="17"/>
        <v>jueves</v>
      </c>
      <c r="F231" s="23">
        <f t="shared" si="18"/>
        <v>1</v>
      </c>
      <c r="G231" s="23" t="str">
        <f t="shared" si="19"/>
        <v>enero</v>
      </c>
      <c r="H231" s="2">
        <v>0.49930555555555556</v>
      </c>
      <c r="I231" t="s">
        <v>26</v>
      </c>
      <c r="J231" t="str">
        <f>VLOOKUP(ventas_starbucks_2025[[#This Row],[sucursal]],cambio_sucursal[#All],2,0)</f>
        <v>Sucursal San Lorenzo 47</v>
      </c>
      <c r="K231" t="s">
        <v>20</v>
      </c>
      <c r="L231" t="s">
        <v>21</v>
      </c>
      <c r="M231" t="s">
        <v>4</v>
      </c>
      <c r="N231" t="str">
        <f>IFERROR(VLOOKUP(ventas_starbucks_2025[[#This Row],[tamaño_sucio]],cambio_tamaño[#All],2,0),"Tamaño único")</f>
        <v>Tamaño único</v>
      </c>
      <c r="O231">
        <v>1</v>
      </c>
      <c r="P231">
        <v>1091.55</v>
      </c>
      <c r="Q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">
        <v>1091.55</v>
      </c>
      <c r="S231" t="s">
        <v>15</v>
      </c>
      <c r="T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" t="str">
        <f>VLOOKUP(ventas_starbucks_2025[[#This Row],[canal_compra]],cambio_canal_compra[#All],2,0)</f>
        <v>Para llevar</v>
      </c>
      <c r="V231" t="s">
        <v>40</v>
      </c>
      <c r="W231" t="str">
        <f>VLOOKUP(ventas_starbucks_2025[[#This Row],[método_pago]],cambio_metodo_pago[#All],2,0)</f>
        <v>Efectivo</v>
      </c>
      <c r="X231" t="s">
        <v>22</v>
      </c>
      <c r="Y231">
        <v>0</v>
      </c>
      <c r="Z231" t="str">
        <f>VLOOKUP(ventas_starbucks_2025[[#This Row],[promoción_aplicada5]],promocion_cambiar[#All],2,0)</f>
        <v>Hora Feliz</v>
      </c>
      <c r="AA231" t="s">
        <v>36</v>
      </c>
      <c r="AB231" t="s">
        <v>52</v>
      </c>
      <c r="AC231" t="s">
        <v>41</v>
      </c>
      <c r="AD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1">
        <v>10.4</v>
      </c>
      <c r="AF231">
        <v>4</v>
      </c>
      <c r="AG231">
        <v>17</v>
      </c>
      <c r="AH231">
        <v>16</v>
      </c>
    </row>
    <row r="232" spans="1:34" x14ac:dyDescent="0.25">
      <c r="A232" s="3" t="s">
        <v>305</v>
      </c>
      <c r="B232" s="1">
        <v>45679</v>
      </c>
      <c r="C232" s="23">
        <f t="shared" si="15"/>
        <v>22</v>
      </c>
      <c r="D232" s="23">
        <f t="shared" si="16"/>
        <v>3</v>
      </c>
      <c r="E232" s="23" t="str">
        <f t="shared" si="17"/>
        <v>miércoles</v>
      </c>
      <c r="F232" s="23">
        <f t="shared" si="18"/>
        <v>1</v>
      </c>
      <c r="G232" s="23" t="str">
        <f t="shared" si="19"/>
        <v>enero</v>
      </c>
      <c r="H232" s="2">
        <v>0.59583333333333333</v>
      </c>
      <c r="I232" t="s">
        <v>57</v>
      </c>
      <c r="J232" t="str">
        <f>VLOOKUP(ventas_starbucks_2025[[#This Row],[sucursal]],cambio_sucursal[#All],2,0)</f>
        <v>Sucursal Avda Colón</v>
      </c>
      <c r="K232" t="s">
        <v>82</v>
      </c>
      <c r="L232" t="s">
        <v>28</v>
      </c>
      <c r="M232" t="s">
        <v>4</v>
      </c>
      <c r="N232" t="str">
        <f>IFERROR(VLOOKUP(ventas_starbucks_2025[[#This Row],[tamaño_sucio]],cambio_tamaño[#All],2,0),"Tamaño único")</f>
        <v>Tamaño único</v>
      </c>
      <c r="O232">
        <v>1</v>
      </c>
      <c r="P232">
        <v>2912.7</v>
      </c>
      <c r="Q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2">
        <v>2912.7</v>
      </c>
      <c r="S232" t="s">
        <v>15</v>
      </c>
      <c r="T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" t="str">
        <f>VLOOKUP(ventas_starbucks_2025[[#This Row],[canal_compra]],cambio_canal_compra[#All],2,0)</f>
        <v>Para llevar</v>
      </c>
      <c r="V232" t="s">
        <v>6</v>
      </c>
      <c r="W232" t="str">
        <f>VLOOKUP(ventas_starbucks_2025[[#This Row],[método_pago]],cambio_metodo_pago[#All],2,0)</f>
        <v>Aplicación móbil</v>
      </c>
      <c r="X232" t="s">
        <v>7</v>
      </c>
      <c r="Y232">
        <v>15</v>
      </c>
      <c r="Z232" t="str">
        <f>VLOOKUP(ventas_starbucks_2025[[#This Row],[promoción_aplicada5]],promocion_cambiar[#All],2,0)</f>
        <v>Ninguna</v>
      </c>
      <c r="AA232" t="s">
        <v>17</v>
      </c>
      <c r="AB232" t="s">
        <v>52</v>
      </c>
      <c r="AC232" t="s">
        <v>10</v>
      </c>
      <c r="AD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2">
        <v>12.7</v>
      </c>
      <c r="AF232">
        <v>3</v>
      </c>
      <c r="AG232">
        <v>41</v>
      </c>
      <c r="AH232">
        <v>40</v>
      </c>
    </row>
    <row r="233" spans="1:34" x14ac:dyDescent="0.25">
      <c r="A233" s="3" t="s">
        <v>306</v>
      </c>
      <c r="B233" s="1">
        <v>45727</v>
      </c>
      <c r="C233" s="23">
        <f t="shared" si="15"/>
        <v>11</v>
      </c>
      <c r="D233" s="23">
        <f t="shared" si="16"/>
        <v>2</v>
      </c>
      <c r="E233" s="23" t="str">
        <f t="shared" si="17"/>
        <v>martes</v>
      </c>
      <c r="F233" s="23">
        <f t="shared" si="18"/>
        <v>3</v>
      </c>
      <c r="G233" s="23" t="str">
        <f t="shared" si="19"/>
        <v>marzo</v>
      </c>
      <c r="H233" s="2">
        <v>0.33263888888888887</v>
      </c>
      <c r="I233" t="s">
        <v>12</v>
      </c>
      <c r="J233" t="str">
        <f>VLOOKUP(ventas_starbucks_2025[[#This Row],[sucursal]],cambio_sucursal[#All],2,0)</f>
        <v>Sucursal Córdoba Shopping</v>
      </c>
      <c r="K233" t="s">
        <v>58</v>
      </c>
      <c r="L233" t="s">
        <v>39</v>
      </c>
      <c r="M233" t="s">
        <v>4</v>
      </c>
      <c r="N233" t="str">
        <f>IFERROR(VLOOKUP(ventas_starbucks_2025[[#This Row],[tamaño_sucio]],cambio_tamaño[#All],2,0),"Tamaño único")</f>
        <v>Tamaño único</v>
      </c>
      <c r="O233">
        <v>1</v>
      </c>
      <c r="P233">
        <v>1052.98</v>
      </c>
      <c r="Q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">
        <v>1052.98</v>
      </c>
      <c r="S233" t="s">
        <v>15</v>
      </c>
      <c r="T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" t="str">
        <f>VLOOKUP(ventas_starbucks_2025[[#This Row],[canal_compra]],cambio_canal_compra[#All],2,0)</f>
        <v>Para llevar</v>
      </c>
      <c r="V233" t="s">
        <v>40</v>
      </c>
      <c r="W233" t="str">
        <f>VLOOKUP(ventas_starbucks_2025[[#This Row],[método_pago]],cambio_metodo_pago[#All],2,0)</f>
        <v>Efectivo</v>
      </c>
      <c r="X233" t="s">
        <v>7</v>
      </c>
      <c r="Y233">
        <v>0</v>
      </c>
      <c r="Z233" t="str">
        <f>VLOOKUP(ventas_starbucks_2025[[#This Row],[promoción_aplicada5]],promocion_cambiar[#All],2,0)</f>
        <v>Ninguna</v>
      </c>
      <c r="AA233" t="s">
        <v>17</v>
      </c>
      <c r="AB233" t="s">
        <v>23</v>
      </c>
      <c r="AC233" t="s">
        <v>24</v>
      </c>
      <c r="AD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3">
        <v>6.9</v>
      </c>
      <c r="AF233">
        <v>5</v>
      </c>
      <c r="AG233">
        <v>32</v>
      </c>
      <c r="AH233">
        <v>31</v>
      </c>
    </row>
    <row r="234" spans="1:34" x14ac:dyDescent="0.25">
      <c r="A234" s="3" t="s">
        <v>307</v>
      </c>
      <c r="B234" s="1">
        <v>45695</v>
      </c>
      <c r="C234" s="23">
        <f t="shared" si="15"/>
        <v>7</v>
      </c>
      <c r="D234" s="23">
        <f t="shared" si="16"/>
        <v>5</v>
      </c>
      <c r="E234" s="23" t="str">
        <f t="shared" si="17"/>
        <v>viernes</v>
      </c>
      <c r="F234" s="23">
        <f t="shared" si="18"/>
        <v>2</v>
      </c>
      <c r="G234" s="23" t="str">
        <f t="shared" si="19"/>
        <v>febrero</v>
      </c>
      <c r="H234" s="2">
        <v>0.41736111111111113</v>
      </c>
      <c r="I234" t="s">
        <v>12</v>
      </c>
      <c r="J234" t="str">
        <f>VLOOKUP(ventas_starbucks_2025[[#This Row],[sucursal]],cambio_sucursal[#All],2,0)</f>
        <v>Sucursal Córdoba Shopping</v>
      </c>
      <c r="K234" t="s">
        <v>82</v>
      </c>
      <c r="L234" t="s">
        <v>28</v>
      </c>
      <c r="M234" t="s">
        <v>4</v>
      </c>
      <c r="N234" t="str">
        <f>IFERROR(VLOOKUP(ventas_starbucks_2025[[#This Row],[tamaño_sucio]],cambio_tamaño[#All],2,0),"Tamaño único")</f>
        <v>Tamaño único</v>
      </c>
      <c r="O234">
        <v>1</v>
      </c>
      <c r="P234">
        <v>2558.84</v>
      </c>
      <c r="Q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4">
        <v>2558.84</v>
      </c>
      <c r="S234" t="s">
        <v>15</v>
      </c>
      <c r="T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" t="str">
        <f>VLOOKUP(ventas_starbucks_2025[[#This Row],[canal_compra]],cambio_canal_compra[#All],2,0)</f>
        <v>Para llevar</v>
      </c>
      <c r="V234" t="s">
        <v>6</v>
      </c>
      <c r="W234" t="str">
        <f>VLOOKUP(ventas_starbucks_2025[[#This Row],[método_pago]],cambio_metodo_pago[#All],2,0)</f>
        <v>Aplicación móbil</v>
      </c>
      <c r="X234" t="s">
        <v>22</v>
      </c>
      <c r="Y234">
        <v>0</v>
      </c>
      <c r="Z234" t="str">
        <f>VLOOKUP(ventas_starbucks_2025[[#This Row],[promoción_aplicada5]],promocion_cambiar[#All],2,0)</f>
        <v>2x1</v>
      </c>
      <c r="AA234" t="s">
        <v>51</v>
      </c>
      <c r="AB234" t="s">
        <v>29</v>
      </c>
      <c r="AC234" t="s">
        <v>24</v>
      </c>
      <c r="AD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4">
        <v>6.6</v>
      </c>
      <c r="AF234">
        <v>5</v>
      </c>
      <c r="AG234">
        <v>22</v>
      </c>
      <c r="AH234">
        <v>21</v>
      </c>
    </row>
    <row r="235" spans="1:34" x14ac:dyDescent="0.25">
      <c r="A235" s="3" t="s">
        <v>308</v>
      </c>
      <c r="B235" s="1">
        <v>45668</v>
      </c>
      <c r="C235" s="23">
        <f t="shared" si="15"/>
        <v>11</v>
      </c>
      <c r="D235" s="23">
        <f t="shared" si="16"/>
        <v>6</v>
      </c>
      <c r="E235" s="23" t="str">
        <f t="shared" si="17"/>
        <v>sábado</v>
      </c>
      <c r="F235" s="23">
        <f t="shared" si="18"/>
        <v>1</v>
      </c>
      <c r="G235" s="23" t="str">
        <f t="shared" si="19"/>
        <v>enero</v>
      </c>
      <c r="H235" s="2">
        <v>0.8520833333333333</v>
      </c>
      <c r="I235" t="s">
        <v>1</v>
      </c>
      <c r="J235" t="str">
        <f>VLOOKUP(ventas_starbucks_2025[[#This Row],[sucursal]],cambio_sucursal[#All],2,0)</f>
        <v>Sucursal Nueva Córdoba</v>
      </c>
      <c r="K235" t="s">
        <v>101</v>
      </c>
      <c r="L235" t="s">
        <v>3</v>
      </c>
      <c r="M235" t="s">
        <v>4</v>
      </c>
      <c r="N235" t="str">
        <f>IFERROR(VLOOKUP(ventas_starbucks_2025[[#This Row],[tamaño_sucio]],cambio_tamaño[#All],2,0),"Tamaño único")</f>
        <v>Tamaño único</v>
      </c>
      <c r="O235">
        <v>4</v>
      </c>
      <c r="P235">
        <v>2866.43</v>
      </c>
      <c r="Q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5">
        <v>11465.72</v>
      </c>
      <c r="S235" t="s">
        <v>15</v>
      </c>
      <c r="T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35" t="str">
        <f>VLOOKUP(ventas_starbucks_2025[[#This Row],[canal_compra]],cambio_canal_compra[#All],2,0)</f>
        <v>Para llevar</v>
      </c>
      <c r="V235" t="s">
        <v>16</v>
      </c>
      <c r="W235" t="str">
        <f>VLOOKUP(ventas_starbucks_2025[[#This Row],[método_pago]],cambio_metodo_pago[#All],2,0)</f>
        <v>Tarjeta</v>
      </c>
      <c r="X235" t="s">
        <v>7</v>
      </c>
      <c r="Y235">
        <v>10</v>
      </c>
      <c r="Z235" t="str">
        <f>VLOOKUP(ventas_starbucks_2025[[#This Row],[promoción_aplicada5]],promocion_cambiar[#All],2,0)</f>
        <v>2x1</v>
      </c>
      <c r="AA235" t="s">
        <v>51</v>
      </c>
      <c r="AB235" t="s">
        <v>18</v>
      </c>
      <c r="AC235" t="s">
        <v>24</v>
      </c>
      <c r="AD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5">
        <v>7.5</v>
      </c>
      <c r="AF235">
        <v>5</v>
      </c>
      <c r="AG235">
        <v>29</v>
      </c>
      <c r="AH235">
        <v>25</v>
      </c>
    </row>
    <row r="236" spans="1:34" x14ac:dyDescent="0.25">
      <c r="A236" s="3" t="s">
        <v>309</v>
      </c>
      <c r="B236" s="1">
        <v>45746</v>
      </c>
      <c r="C236" s="23">
        <f t="shared" si="15"/>
        <v>30</v>
      </c>
      <c r="D236" s="23">
        <f t="shared" si="16"/>
        <v>7</v>
      </c>
      <c r="E236" s="23" t="str">
        <f t="shared" si="17"/>
        <v>domingo</v>
      </c>
      <c r="F236" s="23">
        <f t="shared" si="18"/>
        <v>3</v>
      </c>
      <c r="G236" s="23" t="str">
        <f t="shared" si="19"/>
        <v>marzo</v>
      </c>
      <c r="H236" s="2">
        <v>0.74305555555555558</v>
      </c>
      <c r="I236" t="s">
        <v>12</v>
      </c>
      <c r="J236" t="str">
        <f>VLOOKUP(ventas_starbucks_2025[[#This Row],[sucursal]],cambio_sucursal[#All],2,0)</f>
        <v>Sucursal Córdoba Shopping</v>
      </c>
      <c r="K236" t="s">
        <v>20</v>
      </c>
      <c r="L236" t="s">
        <v>21</v>
      </c>
      <c r="M236" t="s">
        <v>4</v>
      </c>
      <c r="N236" t="str">
        <f>IFERROR(VLOOKUP(ventas_starbucks_2025[[#This Row],[tamaño_sucio]],cambio_tamaño[#All],2,0),"Tamaño único")</f>
        <v>Tamaño único</v>
      </c>
      <c r="O236">
        <v>3</v>
      </c>
      <c r="P236">
        <v>814.31</v>
      </c>
      <c r="Q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6">
        <v>2442.9299999999998</v>
      </c>
      <c r="S236" t="s">
        <v>31</v>
      </c>
      <c r="T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" t="str">
        <f>VLOOKUP(ventas_starbucks_2025[[#This Row],[canal_compra]],cambio_canal_compra[#All],2,0)</f>
        <v>Entrega domicilio</v>
      </c>
      <c r="V236" t="s">
        <v>16</v>
      </c>
      <c r="W236" t="str">
        <f>VLOOKUP(ventas_starbucks_2025[[#This Row],[método_pago]],cambio_metodo_pago[#All],2,0)</f>
        <v>Tarjeta</v>
      </c>
      <c r="X236" t="s">
        <v>22</v>
      </c>
      <c r="Y236">
        <v>0</v>
      </c>
      <c r="Z236" t="str">
        <f>VLOOKUP(ventas_starbucks_2025[[#This Row],[promoción_aplicada5]],promocion_cambiar[#All],2,0)</f>
        <v>Ninguna</v>
      </c>
      <c r="AA236" t="s">
        <v>17</v>
      </c>
      <c r="AB236" t="s">
        <v>29</v>
      </c>
      <c r="AC236" t="s">
        <v>10</v>
      </c>
      <c r="AD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6">
        <v>3</v>
      </c>
      <c r="AF236">
        <v>2</v>
      </c>
      <c r="AG236">
        <v>14</v>
      </c>
      <c r="AH236">
        <v>11</v>
      </c>
    </row>
    <row r="237" spans="1:34" x14ac:dyDescent="0.25">
      <c r="A237" s="3" t="s">
        <v>310</v>
      </c>
      <c r="B237" s="1">
        <v>45763</v>
      </c>
      <c r="C237" s="23">
        <f t="shared" si="15"/>
        <v>16</v>
      </c>
      <c r="D237" s="23">
        <f t="shared" si="16"/>
        <v>3</v>
      </c>
      <c r="E237" s="23" t="str">
        <f t="shared" si="17"/>
        <v>miércoles</v>
      </c>
      <c r="F237" s="23">
        <f t="shared" si="18"/>
        <v>4</v>
      </c>
      <c r="G237" s="23" t="str">
        <f t="shared" si="19"/>
        <v>abril</v>
      </c>
      <c r="H237" s="2">
        <v>0.57013888888888886</v>
      </c>
      <c r="I237" t="s">
        <v>12</v>
      </c>
      <c r="J237" t="str">
        <f>VLOOKUP(ventas_starbucks_2025[[#This Row],[sucursal]],cambio_sucursal[#All],2,0)</f>
        <v>Sucursal Córdoba Shopping</v>
      </c>
      <c r="K237" t="s">
        <v>115</v>
      </c>
      <c r="L237" t="s">
        <v>21</v>
      </c>
      <c r="M237" t="s">
        <v>4</v>
      </c>
      <c r="N237" t="str">
        <f>IFERROR(VLOOKUP(ventas_starbucks_2025[[#This Row],[tamaño_sucio]],cambio_tamaño[#All],2,0),"Tamaño único")</f>
        <v>Tamaño único</v>
      </c>
      <c r="O237">
        <v>4</v>
      </c>
      <c r="P237">
        <v>957.93</v>
      </c>
      <c r="Q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7">
        <v>3831.72</v>
      </c>
      <c r="S237" t="s">
        <v>31</v>
      </c>
      <c r="T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7" t="str">
        <f>VLOOKUP(ventas_starbucks_2025[[#This Row],[canal_compra]],cambio_canal_compra[#All],2,0)</f>
        <v>Entrega domicilio</v>
      </c>
      <c r="V237" t="s">
        <v>16</v>
      </c>
      <c r="W237" t="str">
        <f>VLOOKUP(ventas_starbucks_2025[[#This Row],[método_pago]],cambio_metodo_pago[#All],2,0)</f>
        <v>Tarjeta</v>
      </c>
      <c r="X237" t="s">
        <v>22</v>
      </c>
      <c r="Y237">
        <v>0</v>
      </c>
      <c r="Z237" t="str">
        <f>VLOOKUP(ventas_starbucks_2025[[#This Row],[promoción_aplicada5]],promocion_cambiar[#All],2,0)</f>
        <v>2x1</v>
      </c>
      <c r="AA237" t="s">
        <v>51</v>
      </c>
      <c r="AB237" t="s">
        <v>32</v>
      </c>
      <c r="AC237" t="s">
        <v>10</v>
      </c>
      <c r="AD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">
        <v>7.9</v>
      </c>
      <c r="AF237">
        <v>5</v>
      </c>
      <c r="AG237">
        <v>30</v>
      </c>
      <c r="AH237">
        <v>26</v>
      </c>
    </row>
    <row r="238" spans="1:34" x14ac:dyDescent="0.25">
      <c r="A238" s="3" t="s">
        <v>311</v>
      </c>
      <c r="B238" s="1">
        <v>45743</v>
      </c>
      <c r="C238" s="23">
        <f t="shared" si="15"/>
        <v>27</v>
      </c>
      <c r="D238" s="23">
        <f t="shared" si="16"/>
        <v>4</v>
      </c>
      <c r="E238" s="1" t="str">
        <f t="shared" si="17"/>
        <v>jueves</v>
      </c>
      <c r="F238" s="23">
        <f t="shared" si="18"/>
        <v>3</v>
      </c>
      <c r="G238" s="1" t="str">
        <f t="shared" si="19"/>
        <v>marzo</v>
      </c>
      <c r="H238" s="2">
        <v>0.79097222222222219</v>
      </c>
      <c r="I238" t="s">
        <v>57</v>
      </c>
      <c r="J238" t="str">
        <f>VLOOKUP(ventas_starbucks_2025[[#This Row],[sucursal]],cambio_sucursal[#All],2,0)</f>
        <v>Sucursal Avda Colón</v>
      </c>
      <c r="K238" t="s">
        <v>58</v>
      </c>
      <c r="L238" t="s">
        <v>39</v>
      </c>
      <c r="M238" t="s">
        <v>4</v>
      </c>
      <c r="N238" t="str">
        <f>IFERROR(VLOOKUP(ventas_starbucks_2025[[#This Row],[tamaño_sucio]],cambio_tamaño[#All],2,0),"Tamaño único")</f>
        <v>Tamaño único</v>
      </c>
      <c r="O238">
        <v>5</v>
      </c>
      <c r="P238">
        <v>1414.09</v>
      </c>
      <c r="Q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">
        <v>7070.45</v>
      </c>
      <c r="S238" t="s">
        <v>15</v>
      </c>
      <c r="T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8" t="str">
        <f>VLOOKUP(ventas_starbucks_2025[[#This Row],[canal_compra]],cambio_canal_compra[#All],2,0)</f>
        <v>Para llevar</v>
      </c>
      <c r="V238" t="s">
        <v>40</v>
      </c>
      <c r="W238" t="str">
        <f>VLOOKUP(ventas_starbucks_2025[[#This Row],[método_pago]],cambio_metodo_pago[#All],2,0)</f>
        <v>Efectivo</v>
      </c>
      <c r="X238" t="s">
        <v>22</v>
      </c>
      <c r="Y238">
        <v>0</v>
      </c>
      <c r="Z238" t="str">
        <f>VLOOKUP(ventas_starbucks_2025[[#This Row],[promoción_aplicada5]],promocion_cambiar[#All],2,0)</f>
        <v>Combo</v>
      </c>
      <c r="AA238" t="s">
        <v>8</v>
      </c>
      <c r="AB238" t="s">
        <v>29</v>
      </c>
      <c r="AC238" t="s">
        <v>24</v>
      </c>
      <c r="AD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">
        <v>7.4</v>
      </c>
      <c r="AF238">
        <v>2</v>
      </c>
      <c r="AG238">
        <v>30</v>
      </c>
      <c r="AH238">
        <v>25</v>
      </c>
    </row>
    <row r="239" spans="1:34" x14ac:dyDescent="0.25">
      <c r="A239" s="3" t="s">
        <v>312</v>
      </c>
      <c r="B239" s="1">
        <v>45664</v>
      </c>
      <c r="C239" s="23">
        <f t="shared" si="15"/>
        <v>7</v>
      </c>
      <c r="D239" s="23">
        <f t="shared" si="16"/>
        <v>2</v>
      </c>
      <c r="E239" s="23" t="str">
        <f t="shared" si="17"/>
        <v>martes</v>
      </c>
      <c r="F239" s="23">
        <f t="shared" si="18"/>
        <v>1</v>
      </c>
      <c r="G239" s="23" t="str">
        <f t="shared" si="19"/>
        <v>enero</v>
      </c>
      <c r="H239" s="2">
        <v>0.87013888888888891</v>
      </c>
      <c r="I239" t="s">
        <v>57</v>
      </c>
      <c r="J239" t="str">
        <f>VLOOKUP(ventas_starbucks_2025[[#This Row],[sucursal]],cambio_sucursal[#All],2,0)</f>
        <v>Sucursal Avda Colón</v>
      </c>
      <c r="K239" t="s">
        <v>20</v>
      </c>
      <c r="L239" t="s">
        <v>21</v>
      </c>
      <c r="M239" t="s">
        <v>4</v>
      </c>
      <c r="N239" t="str">
        <f>IFERROR(VLOOKUP(ventas_starbucks_2025[[#This Row],[tamaño_sucio]],cambio_tamaño[#All],2,0),"Tamaño único")</f>
        <v>Tamaño único</v>
      </c>
      <c r="O239">
        <v>2</v>
      </c>
      <c r="P239">
        <v>717.66</v>
      </c>
      <c r="Q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9">
        <v>1435.32</v>
      </c>
      <c r="S239" t="s">
        <v>31</v>
      </c>
      <c r="T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" t="str">
        <f>VLOOKUP(ventas_starbucks_2025[[#This Row],[canal_compra]],cambio_canal_compra[#All],2,0)</f>
        <v>Entrega domicilio</v>
      </c>
      <c r="V239" t="s">
        <v>40</v>
      </c>
      <c r="W239" t="str">
        <f>VLOOKUP(ventas_starbucks_2025[[#This Row],[método_pago]],cambio_metodo_pago[#All],2,0)</f>
        <v>Efectivo</v>
      </c>
      <c r="X239" t="s">
        <v>22</v>
      </c>
      <c r="Y239">
        <v>0</v>
      </c>
      <c r="Z239" t="str">
        <f>VLOOKUP(ventas_starbucks_2025[[#This Row],[promoción_aplicada5]],promocion_cambiar[#All],2,0)</f>
        <v>Combo</v>
      </c>
      <c r="AA239" t="s">
        <v>8</v>
      </c>
      <c r="AB239" t="s">
        <v>9</v>
      </c>
      <c r="AC239" t="s">
        <v>10</v>
      </c>
      <c r="AD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">
        <v>5.9</v>
      </c>
      <c r="AF239">
        <v>2</v>
      </c>
      <c r="AG239">
        <v>41</v>
      </c>
      <c r="AH239">
        <v>39</v>
      </c>
    </row>
    <row r="240" spans="1:34" x14ac:dyDescent="0.25">
      <c r="A240" s="3" t="s">
        <v>313</v>
      </c>
      <c r="B240" s="1">
        <v>45679</v>
      </c>
      <c r="C240" s="23">
        <f t="shared" si="15"/>
        <v>22</v>
      </c>
      <c r="D240" s="23">
        <f t="shared" si="16"/>
        <v>3</v>
      </c>
      <c r="E240" s="23" t="str">
        <f t="shared" si="17"/>
        <v>miércoles</v>
      </c>
      <c r="F240" s="23">
        <f t="shared" si="18"/>
        <v>1</v>
      </c>
      <c r="G240" s="23" t="str">
        <f t="shared" si="19"/>
        <v>enero</v>
      </c>
      <c r="H240" s="2">
        <v>0.44236111111111109</v>
      </c>
      <c r="I240" t="s">
        <v>1</v>
      </c>
      <c r="J240" t="str">
        <f>VLOOKUP(ventas_starbucks_2025[[#This Row],[sucursal]],cambio_sucursal[#All],2,0)</f>
        <v>Sucursal Nueva Córdoba</v>
      </c>
      <c r="K240" t="s">
        <v>38</v>
      </c>
      <c r="L240" t="s">
        <v>39</v>
      </c>
      <c r="M240" t="s">
        <v>4</v>
      </c>
      <c r="N240" t="str">
        <f>IFERROR(VLOOKUP(ventas_starbucks_2025[[#This Row],[tamaño_sucio]],cambio_tamaño[#All],2,0),"Tamaño único")</f>
        <v>Tamaño único</v>
      </c>
      <c r="O240">
        <v>1</v>
      </c>
      <c r="P240">
        <v>1380.63</v>
      </c>
      <c r="Q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">
        <v>1380.63</v>
      </c>
      <c r="S240" t="s">
        <v>15</v>
      </c>
      <c r="T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" t="str">
        <f>VLOOKUP(ventas_starbucks_2025[[#This Row],[canal_compra]],cambio_canal_compra[#All],2,0)</f>
        <v>Para llevar</v>
      </c>
      <c r="V240" t="s">
        <v>40</v>
      </c>
      <c r="W240" t="str">
        <f>VLOOKUP(ventas_starbucks_2025[[#This Row],[método_pago]],cambio_metodo_pago[#All],2,0)</f>
        <v>Efectivo</v>
      </c>
      <c r="X240" t="s">
        <v>22</v>
      </c>
      <c r="Y240">
        <v>0</v>
      </c>
      <c r="Z240" t="str">
        <f>VLOOKUP(ventas_starbucks_2025[[#This Row],[promoción_aplicada5]],promocion_cambiar[#All],2,0)</f>
        <v>Hora Feliz</v>
      </c>
      <c r="AA240" t="s">
        <v>36</v>
      </c>
      <c r="AB240" t="s">
        <v>52</v>
      </c>
      <c r="AC240" t="s">
        <v>24</v>
      </c>
      <c r="AD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">
        <v>8.1</v>
      </c>
      <c r="AF240">
        <v>4</v>
      </c>
      <c r="AG240">
        <v>23</v>
      </c>
      <c r="AH240">
        <v>22</v>
      </c>
    </row>
    <row r="241" spans="1:34" x14ac:dyDescent="0.25">
      <c r="A241" s="3" t="s">
        <v>314</v>
      </c>
      <c r="B241" s="1">
        <v>45687</v>
      </c>
      <c r="C241" s="23">
        <f t="shared" si="15"/>
        <v>30</v>
      </c>
      <c r="D241" s="23">
        <f t="shared" si="16"/>
        <v>4</v>
      </c>
      <c r="E241" s="23" t="str">
        <f t="shared" si="17"/>
        <v>jueves</v>
      </c>
      <c r="F241" s="23">
        <f t="shared" si="18"/>
        <v>1</v>
      </c>
      <c r="G241" s="23" t="str">
        <f t="shared" si="19"/>
        <v>enero</v>
      </c>
      <c r="H241" s="2">
        <v>0.50347222222222221</v>
      </c>
      <c r="I241" t="s">
        <v>26</v>
      </c>
      <c r="J241" t="str">
        <f>VLOOKUP(ventas_starbucks_2025[[#This Row],[sucursal]],cambio_sucursal[#All],2,0)</f>
        <v>Sucursal San Lorenzo 47</v>
      </c>
      <c r="K241" t="s">
        <v>132</v>
      </c>
      <c r="L241" t="s">
        <v>35</v>
      </c>
      <c r="M241" t="s">
        <v>4</v>
      </c>
      <c r="N241" t="str">
        <f>IFERROR(VLOOKUP(ventas_starbucks_2025[[#This Row],[tamaño_sucio]],cambio_tamaño[#All],2,0),"Tamaño único")</f>
        <v>Tamaño único</v>
      </c>
      <c r="O241">
        <v>3</v>
      </c>
      <c r="P241">
        <v>1413.74</v>
      </c>
      <c r="Q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">
        <v>4241.22</v>
      </c>
      <c r="S241" t="s">
        <v>5</v>
      </c>
      <c r="T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" t="str">
        <f>VLOOKUP(ventas_starbucks_2025[[#This Row],[canal_compra]],cambio_canal_compra[#All],2,0)</f>
        <v>En tienda</v>
      </c>
      <c r="V241" t="s">
        <v>40</v>
      </c>
      <c r="W241" t="str">
        <f>VLOOKUP(ventas_starbucks_2025[[#This Row],[método_pago]],cambio_metodo_pago[#All],2,0)</f>
        <v>Efectivo</v>
      </c>
      <c r="X241" t="s">
        <v>22</v>
      </c>
      <c r="Y241">
        <v>0</v>
      </c>
      <c r="Z241" t="str">
        <f>VLOOKUP(ventas_starbucks_2025[[#This Row],[promoción_aplicada5]],promocion_cambiar[#All],2,0)</f>
        <v>Hora Feliz</v>
      </c>
      <c r="AA241" t="s">
        <v>36</v>
      </c>
      <c r="AB241" t="s">
        <v>23</v>
      </c>
      <c r="AC241" t="s">
        <v>24</v>
      </c>
      <c r="AD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1">
        <v>10.199999999999999</v>
      </c>
      <c r="AF241">
        <v>3</v>
      </c>
      <c r="AG241">
        <v>14</v>
      </c>
      <c r="AH241">
        <v>11</v>
      </c>
    </row>
    <row r="242" spans="1:34" x14ac:dyDescent="0.25">
      <c r="A242" s="3" t="s">
        <v>315</v>
      </c>
      <c r="B242" s="1">
        <v>45693</v>
      </c>
      <c r="C242" s="23">
        <f t="shared" si="15"/>
        <v>5</v>
      </c>
      <c r="D242" s="23">
        <f t="shared" si="16"/>
        <v>3</v>
      </c>
      <c r="E242" s="23" t="str">
        <f t="shared" si="17"/>
        <v>miércoles</v>
      </c>
      <c r="F242" s="23">
        <f t="shared" si="18"/>
        <v>2</v>
      </c>
      <c r="G242" s="23" t="str">
        <f t="shared" si="19"/>
        <v>febrero</v>
      </c>
      <c r="H242" s="2">
        <v>0.76597222222222228</v>
      </c>
      <c r="I242" t="s">
        <v>12</v>
      </c>
      <c r="J242" t="str">
        <f>VLOOKUP(ventas_starbucks_2025[[#This Row],[sucursal]],cambio_sucursal[#All],2,0)</f>
        <v>Sucursal Córdoba Shopping</v>
      </c>
      <c r="K242" t="s">
        <v>27</v>
      </c>
      <c r="L242" t="s">
        <v>28</v>
      </c>
      <c r="M242" t="s">
        <v>4</v>
      </c>
      <c r="N242" t="str">
        <f>IFERROR(VLOOKUP(ventas_starbucks_2025[[#This Row],[tamaño_sucio]],cambio_tamaño[#All],2,0),"Tamaño único")</f>
        <v>Tamaño único</v>
      </c>
      <c r="O242">
        <v>2</v>
      </c>
      <c r="P242">
        <v>2947.43</v>
      </c>
      <c r="Q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2">
        <v>5894.86</v>
      </c>
      <c r="S242" t="s">
        <v>15</v>
      </c>
      <c r="T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2" t="str">
        <f>VLOOKUP(ventas_starbucks_2025[[#This Row],[canal_compra]],cambio_canal_compra[#All],2,0)</f>
        <v>Para llevar</v>
      </c>
      <c r="V242" t="s">
        <v>6</v>
      </c>
      <c r="W242" t="str">
        <f>VLOOKUP(ventas_starbucks_2025[[#This Row],[método_pago]],cambio_metodo_pago[#All],2,0)</f>
        <v>Aplicación móbil</v>
      </c>
      <c r="X242" t="s">
        <v>7</v>
      </c>
      <c r="Y242">
        <v>15</v>
      </c>
      <c r="Z242" t="str">
        <f>VLOOKUP(ventas_starbucks_2025[[#This Row],[promoción_aplicada5]],promocion_cambiar[#All],2,0)</f>
        <v>2x1</v>
      </c>
      <c r="AA242" t="s">
        <v>51</v>
      </c>
      <c r="AB242" t="s">
        <v>29</v>
      </c>
      <c r="AC242" t="s">
        <v>10</v>
      </c>
      <c r="AD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2">
        <v>4.0999999999999996</v>
      </c>
      <c r="AF242">
        <v>4</v>
      </c>
      <c r="AG242">
        <v>12</v>
      </c>
      <c r="AH242">
        <v>10</v>
      </c>
    </row>
    <row r="243" spans="1:34" x14ac:dyDescent="0.25">
      <c r="A243" s="3" t="s">
        <v>316</v>
      </c>
      <c r="B243" s="1">
        <v>45700</v>
      </c>
      <c r="C243" s="23">
        <f t="shared" si="15"/>
        <v>12</v>
      </c>
      <c r="D243" s="23">
        <f t="shared" si="16"/>
        <v>3</v>
      </c>
      <c r="E243" s="23" t="str">
        <f t="shared" si="17"/>
        <v>miércoles</v>
      </c>
      <c r="F243" s="23">
        <f t="shared" si="18"/>
        <v>2</v>
      </c>
      <c r="G243" s="23" t="str">
        <f t="shared" si="19"/>
        <v>febrero</v>
      </c>
      <c r="H243" s="2">
        <v>0.29305555555555557</v>
      </c>
      <c r="I243" t="s">
        <v>1</v>
      </c>
      <c r="J243" t="str">
        <f>VLOOKUP(ventas_starbucks_2025[[#This Row],[sucursal]],cambio_sucursal[#All],2,0)</f>
        <v>Sucursal Nueva Córdoba</v>
      </c>
      <c r="K243" t="s">
        <v>130</v>
      </c>
      <c r="L243" t="s">
        <v>65</v>
      </c>
      <c r="M243" t="s">
        <v>4</v>
      </c>
      <c r="N243" t="str">
        <f>IFERROR(VLOOKUP(ventas_starbucks_2025[[#This Row],[tamaño_sucio]],cambio_tamaño[#All],2,0),"Tamaño único")</f>
        <v>Tamaño único</v>
      </c>
      <c r="O243">
        <v>4</v>
      </c>
      <c r="P243">
        <v>1732.5</v>
      </c>
      <c r="Q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">
        <v>6930</v>
      </c>
      <c r="S243" t="s">
        <v>15</v>
      </c>
      <c r="T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3" t="str">
        <f>VLOOKUP(ventas_starbucks_2025[[#This Row],[canal_compra]],cambio_canal_compra[#All],2,0)</f>
        <v>Para llevar</v>
      </c>
      <c r="V243" t="s">
        <v>40</v>
      </c>
      <c r="W243" t="str">
        <f>VLOOKUP(ventas_starbucks_2025[[#This Row],[método_pago]],cambio_metodo_pago[#All],2,0)</f>
        <v>Efectivo</v>
      </c>
      <c r="X243" t="s">
        <v>22</v>
      </c>
      <c r="Y243">
        <v>0</v>
      </c>
      <c r="Z243" t="str">
        <f>VLOOKUP(ventas_starbucks_2025[[#This Row],[promoción_aplicada5]],promocion_cambiar[#All],2,0)</f>
        <v>Combo</v>
      </c>
      <c r="AA243" t="s">
        <v>8</v>
      </c>
      <c r="AB243" t="s">
        <v>29</v>
      </c>
      <c r="AC243" t="s">
        <v>41</v>
      </c>
      <c r="AD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3">
        <v>8.8000000000000007</v>
      </c>
      <c r="AF243">
        <v>1</v>
      </c>
      <c r="AG243">
        <v>20</v>
      </c>
      <c r="AH243">
        <v>16</v>
      </c>
    </row>
    <row r="244" spans="1:34" x14ac:dyDescent="0.25">
      <c r="A244" s="3" t="s">
        <v>317</v>
      </c>
      <c r="B244" s="1">
        <v>45761</v>
      </c>
      <c r="C244" s="23">
        <f t="shared" si="15"/>
        <v>14</v>
      </c>
      <c r="D244" s="23">
        <f t="shared" si="16"/>
        <v>1</v>
      </c>
      <c r="E244" s="23" t="str">
        <f t="shared" si="17"/>
        <v>lunes</v>
      </c>
      <c r="F244" s="23">
        <f t="shared" si="18"/>
        <v>4</v>
      </c>
      <c r="G244" s="23" t="str">
        <f t="shared" si="19"/>
        <v>abril</v>
      </c>
      <c r="H244" s="2">
        <v>0.74236111111111114</v>
      </c>
      <c r="I244" t="s">
        <v>57</v>
      </c>
      <c r="J244" t="str">
        <f>VLOOKUP(ventas_starbucks_2025[[#This Row],[sucursal]],cambio_sucursal[#All],2,0)</f>
        <v>Sucursal Avda Colón</v>
      </c>
      <c r="K244" t="s">
        <v>13</v>
      </c>
      <c r="L244" t="s">
        <v>14</v>
      </c>
      <c r="M244" t="s">
        <v>4</v>
      </c>
      <c r="N244" t="str">
        <f>IFERROR(VLOOKUP(ventas_starbucks_2025[[#This Row],[tamaño_sucio]],cambio_tamaño[#All],2,0),"Tamaño único")</f>
        <v>Tamaño único</v>
      </c>
      <c r="O244">
        <v>4</v>
      </c>
      <c r="P244">
        <v>2084.86</v>
      </c>
      <c r="Q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4">
        <v>8339.44</v>
      </c>
      <c r="S244" t="s">
        <v>15</v>
      </c>
      <c r="T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" t="str">
        <f>VLOOKUP(ventas_starbucks_2025[[#This Row],[canal_compra]],cambio_canal_compra[#All],2,0)</f>
        <v>Para llevar</v>
      </c>
      <c r="V244" t="s">
        <v>6</v>
      </c>
      <c r="W244" t="str">
        <f>VLOOKUP(ventas_starbucks_2025[[#This Row],[método_pago]],cambio_metodo_pago[#All],2,0)</f>
        <v>Aplicación móbil</v>
      </c>
      <c r="X244" t="s">
        <v>22</v>
      </c>
      <c r="Y244">
        <v>0</v>
      </c>
      <c r="Z244" t="str">
        <f>VLOOKUP(ventas_starbucks_2025[[#This Row],[promoción_aplicada5]],promocion_cambiar[#All],2,0)</f>
        <v>Ninguna</v>
      </c>
      <c r="AA244" t="s">
        <v>17</v>
      </c>
      <c r="AB244" t="s">
        <v>52</v>
      </c>
      <c r="AC244" t="s">
        <v>24</v>
      </c>
      <c r="AD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4">
        <v>13</v>
      </c>
      <c r="AF244">
        <v>4</v>
      </c>
      <c r="AG244">
        <v>16</v>
      </c>
      <c r="AH244">
        <v>12</v>
      </c>
    </row>
    <row r="245" spans="1:34" x14ac:dyDescent="0.25">
      <c r="A245" s="3" t="s">
        <v>318</v>
      </c>
      <c r="B245" s="1">
        <v>45744</v>
      </c>
      <c r="C245" s="23">
        <f t="shared" si="15"/>
        <v>28</v>
      </c>
      <c r="D245" s="23">
        <f t="shared" si="16"/>
        <v>5</v>
      </c>
      <c r="E245" s="23" t="str">
        <f t="shared" si="17"/>
        <v>viernes</v>
      </c>
      <c r="F245" s="23">
        <f t="shared" si="18"/>
        <v>3</v>
      </c>
      <c r="G245" s="23" t="str">
        <f t="shared" si="19"/>
        <v>marzo</v>
      </c>
      <c r="H245" s="2">
        <v>0.49305555555555558</v>
      </c>
      <c r="I245" t="s">
        <v>12</v>
      </c>
      <c r="J245" t="str">
        <f>VLOOKUP(ventas_starbucks_2025[[#This Row],[sucursal]],cambio_sucursal[#All],2,0)</f>
        <v>Sucursal Córdoba Shopping</v>
      </c>
      <c r="K245" t="s">
        <v>67</v>
      </c>
      <c r="L245" t="s">
        <v>35</v>
      </c>
      <c r="M245" t="s">
        <v>4</v>
      </c>
      <c r="N245" t="str">
        <f>IFERROR(VLOOKUP(ventas_starbucks_2025[[#This Row],[tamaño_sucio]],cambio_tamaño[#All],2,0),"Tamaño único")</f>
        <v>Tamaño único</v>
      </c>
      <c r="O245">
        <v>4</v>
      </c>
      <c r="P245">
        <v>1476.58</v>
      </c>
      <c r="Q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">
        <v>5906.32</v>
      </c>
      <c r="S245" t="s">
        <v>5</v>
      </c>
      <c r="T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5" t="str">
        <f>VLOOKUP(ventas_starbucks_2025[[#This Row],[canal_compra]],cambio_canal_compra[#All],2,0)</f>
        <v>En tienda</v>
      </c>
      <c r="V245" t="s">
        <v>6</v>
      </c>
      <c r="W245" t="str">
        <f>VLOOKUP(ventas_starbucks_2025[[#This Row],[método_pago]],cambio_metodo_pago[#All],2,0)</f>
        <v>Aplicación móbil</v>
      </c>
      <c r="X245" t="s">
        <v>7</v>
      </c>
      <c r="Y245">
        <v>15</v>
      </c>
      <c r="Z245" t="str">
        <f>VLOOKUP(ventas_starbucks_2025[[#This Row],[promoción_aplicada5]],promocion_cambiar[#All],2,0)</f>
        <v>2x1</v>
      </c>
      <c r="AA245" t="s">
        <v>51</v>
      </c>
      <c r="AB245" t="s">
        <v>29</v>
      </c>
      <c r="AC245" t="s">
        <v>10</v>
      </c>
      <c r="AD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5">
        <v>11.7</v>
      </c>
      <c r="AF245">
        <v>5</v>
      </c>
      <c r="AG245">
        <v>26</v>
      </c>
      <c r="AH245">
        <v>22</v>
      </c>
    </row>
    <row r="246" spans="1:34" x14ac:dyDescent="0.25">
      <c r="A246" s="3" t="s">
        <v>319</v>
      </c>
      <c r="B246" s="1">
        <v>45714</v>
      </c>
      <c r="C246" s="23">
        <f t="shared" si="15"/>
        <v>26</v>
      </c>
      <c r="D246" s="23">
        <f t="shared" si="16"/>
        <v>3</v>
      </c>
      <c r="E246" s="1" t="str">
        <f t="shared" si="17"/>
        <v>miércoles</v>
      </c>
      <c r="F246" s="23">
        <f t="shared" si="18"/>
        <v>2</v>
      </c>
      <c r="G246" s="1" t="str">
        <f t="shared" si="19"/>
        <v>febrero</v>
      </c>
      <c r="H246" s="2">
        <v>0.74722222222222223</v>
      </c>
      <c r="I246" t="s">
        <v>1</v>
      </c>
      <c r="J246" t="str">
        <f>VLOOKUP(ventas_starbucks_2025[[#This Row],[sucursal]],cambio_sucursal[#All],2,0)</f>
        <v>Sucursal Nueva Córdoba</v>
      </c>
      <c r="K246" t="s">
        <v>27</v>
      </c>
      <c r="L246" t="s">
        <v>28</v>
      </c>
      <c r="M246" t="s">
        <v>4</v>
      </c>
      <c r="N246" t="str">
        <f>IFERROR(VLOOKUP(ventas_starbucks_2025[[#This Row],[tamaño_sucio]],cambio_tamaño[#All],2,0),"Tamaño único")</f>
        <v>Tamaño único</v>
      </c>
      <c r="O246">
        <v>2</v>
      </c>
      <c r="P246">
        <v>2242.87</v>
      </c>
      <c r="Q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6">
        <v>4485.74</v>
      </c>
      <c r="S246" t="s">
        <v>5</v>
      </c>
      <c r="T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" t="str">
        <f>VLOOKUP(ventas_starbucks_2025[[#This Row],[canal_compra]],cambio_canal_compra[#All],2,0)</f>
        <v>En tienda</v>
      </c>
      <c r="V246" t="s">
        <v>40</v>
      </c>
      <c r="W246" t="str">
        <f>VLOOKUP(ventas_starbucks_2025[[#This Row],[método_pago]],cambio_metodo_pago[#All],2,0)</f>
        <v>Efectivo</v>
      </c>
      <c r="X246" t="s">
        <v>7</v>
      </c>
      <c r="Y246">
        <v>15</v>
      </c>
      <c r="Z246" t="str">
        <f>VLOOKUP(ventas_starbucks_2025[[#This Row],[promoción_aplicada5]],promocion_cambiar[#All],2,0)</f>
        <v>Hora Feliz</v>
      </c>
      <c r="AA246" t="s">
        <v>36</v>
      </c>
      <c r="AB246" t="s">
        <v>52</v>
      </c>
      <c r="AC246" t="s">
        <v>24</v>
      </c>
      <c r="AD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6">
        <v>2.8</v>
      </c>
      <c r="AF246">
        <v>4</v>
      </c>
      <c r="AG246">
        <v>21</v>
      </c>
      <c r="AH246">
        <v>19</v>
      </c>
    </row>
    <row r="247" spans="1:34" x14ac:dyDescent="0.25">
      <c r="A247" s="3" t="s">
        <v>320</v>
      </c>
      <c r="B247" s="1">
        <v>45688</v>
      </c>
      <c r="C247" s="23">
        <f t="shared" si="15"/>
        <v>31</v>
      </c>
      <c r="D247" s="23">
        <f t="shared" si="16"/>
        <v>5</v>
      </c>
      <c r="E247" s="1" t="str">
        <f t="shared" si="17"/>
        <v>viernes</v>
      </c>
      <c r="F247" s="23">
        <f t="shared" si="18"/>
        <v>1</v>
      </c>
      <c r="G247" s="1" t="str">
        <f t="shared" si="19"/>
        <v>enero</v>
      </c>
      <c r="H247" s="2">
        <v>0.38611111111111113</v>
      </c>
      <c r="I247" t="s">
        <v>26</v>
      </c>
      <c r="J247" t="str">
        <f>VLOOKUP(ventas_starbucks_2025[[#This Row],[sucursal]],cambio_sucursal[#All],2,0)</f>
        <v>Sucursal San Lorenzo 47</v>
      </c>
      <c r="K247" t="s">
        <v>89</v>
      </c>
      <c r="L247" t="s">
        <v>90</v>
      </c>
      <c r="M247" t="s">
        <v>4</v>
      </c>
      <c r="N247" t="str">
        <f>IFERROR(VLOOKUP(ventas_starbucks_2025[[#This Row],[tamaño_sucio]],cambio_tamaño[#All],2,0),"Tamaño único")</f>
        <v>Tamaño único</v>
      </c>
      <c r="O247">
        <v>5</v>
      </c>
      <c r="P247">
        <v>1401.96</v>
      </c>
      <c r="Q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">
        <v>7009.8</v>
      </c>
      <c r="S247" t="s">
        <v>15</v>
      </c>
      <c r="T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7" t="str">
        <f>VLOOKUP(ventas_starbucks_2025[[#This Row],[canal_compra]],cambio_canal_compra[#All],2,0)</f>
        <v>Para llevar</v>
      </c>
      <c r="V247" t="s">
        <v>16</v>
      </c>
      <c r="W247" t="str">
        <f>VLOOKUP(ventas_starbucks_2025[[#This Row],[método_pago]],cambio_metodo_pago[#All],2,0)</f>
        <v>Tarjeta</v>
      </c>
      <c r="X247" t="s">
        <v>22</v>
      </c>
      <c r="Y247">
        <v>0</v>
      </c>
      <c r="Z247" t="str">
        <f>VLOOKUP(ventas_starbucks_2025[[#This Row],[promoción_aplicada5]],promocion_cambiar[#All],2,0)</f>
        <v>Combo</v>
      </c>
      <c r="AA247" t="s">
        <v>8</v>
      </c>
      <c r="AB247" t="s">
        <v>29</v>
      </c>
      <c r="AC247" t="s">
        <v>24</v>
      </c>
      <c r="AD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7">
        <v>11.8</v>
      </c>
      <c r="AF247">
        <v>1</v>
      </c>
      <c r="AG247">
        <v>32</v>
      </c>
      <c r="AH247">
        <v>27</v>
      </c>
    </row>
    <row r="248" spans="1:34" x14ac:dyDescent="0.25">
      <c r="A248" s="3" t="s">
        <v>321</v>
      </c>
      <c r="B248" s="1">
        <v>45670</v>
      </c>
      <c r="C248" s="23">
        <f t="shared" si="15"/>
        <v>13</v>
      </c>
      <c r="D248" s="23">
        <f t="shared" si="16"/>
        <v>1</v>
      </c>
      <c r="E248" s="23" t="str">
        <f t="shared" si="17"/>
        <v>lunes</v>
      </c>
      <c r="F248" s="23">
        <f t="shared" si="18"/>
        <v>1</v>
      </c>
      <c r="G248" s="23" t="str">
        <f t="shared" si="19"/>
        <v>enero</v>
      </c>
      <c r="H248" s="2">
        <v>0.64444444444444449</v>
      </c>
      <c r="I248" t="s">
        <v>1</v>
      </c>
      <c r="J248" t="str">
        <f>VLOOKUP(ventas_starbucks_2025[[#This Row],[sucursal]],cambio_sucursal[#All],2,0)</f>
        <v>Sucursal Nueva Córdoba</v>
      </c>
      <c r="K248" t="s">
        <v>38</v>
      </c>
      <c r="L248" t="s">
        <v>39</v>
      </c>
      <c r="M248" t="s">
        <v>4</v>
      </c>
      <c r="N248" t="str">
        <f>IFERROR(VLOOKUP(ventas_starbucks_2025[[#This Row],[tamaño_sucio]],cambio_tamaño[#All],2,0),"Tamaño único")</f>
        <v>Tamaño único</v>
      </c>
      <c r="O248">
        <v>5</v>
      </c>
      <c r="P248">
        <v>1095.29</v>
      </c>
      <c r="Q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">
        <v>5476.45</v>
      </c>
      <c r="S248" t="s">
        <v>15</v>
      </c>
      <c r="T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8" t="str">
        <f>VLOOKUP(ventas_starbucks_2025[[#This Row],[canal_compra]],cambio_canal_compra[#All],2,0)</f>
        <v>Para llevar</v>
      </c>
      <c r="V248" t="s">
        <v>40</v>
      </c>
      <c r="W248" t="str">
        <f>VLOOKUP(ventas_starbucks_2025[[#This Row],[método_pago]],cambio_metodo_pago[#All],2,0)</f>
        <v>Efectivo</v>
      </c>
      <c r="X248" t="s">
        <v>7</v>
      </c>
      <c r="Y248">
        <v>0</v>
      </c>
      <c r="Z248" t="str">
        <f>VLOOKUP(ventas_starbucks_2025[[#This Row],[promoción_aplicada5]],promocion_cambiar[#All],2,0)</f>
        <v>2x1</v>
      </c>
      <c r="AA248" t="s">
        <v>51</v>
      </c>
      <c r="AB248" t="s">
        <v>29</v>
      </c>
      <c r="AC248" t="s">
        <v>41</v>
      </c>
      <c r="AD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">
        <v>6.4</v>
      </c>
      <c r="AF248">
        <v>5</v>
      </c>
      <c r="AG248">
        <v>40</v>
      </c>
      <c r="AH248">
        <v>35</v>
      </c>
    </row>
    <row r="249" spans="1:34" x14ac:dyDescent="0.25">
      <c r="A249" s="3" t="s">
        <v>322</v>
      </c>
      <c r="B249" s="1">
        <v>45683</v>
      </c>
      <c r="C249" s="23">
        <f t="shared" si="15"/>
        <v>26</v>
      </c>
      <c r="D249" s="23">
        <f t="shared" si="16"/>
        <v>7</v>
      </c>
      <c r="E249" s="1" t="str">
        <f t="shared" si="17"/>
        <v>domingo</v>
      </c>
      <c r="F249" s="23">
        <f t="shared" si="18"/>
        <v>1</v>
      </c>
      <c r="G249" s="1" t="str">
        <f t="shared" si="19"/>
        <v>enero</v>
      </c>
      <c r="H249" s="2">
        <v>0.40069444444444446</v>
      </c>
      <c r="I249" t="s">
        <v>57</v>
      </c>
      <c r="J249" t="str">
        <f>VLOOKUP(ventas_starbucks_2025[[#This Row],[sucursal]],cambio_sucursal[#All],2,0)</f>
        <v>Sucursal Avda Colón</v>
      </c>
      <c r="K249" t="s">
        <v>27</v>
      </c>
      <c r="L249" t="s">
        <v>28</v>
      </c>
      <c r="M249" t="s">
        <v>4</v>
      </c>
      <c r="N249" t="str">
        <f>IFERROR(VLOOKUP(ventas_starbucks_2025[[#This Row],[tamaño_sucio]],cambio_tamaño[#All],2,0),"Tamaño único")</f>
        <v>Tamaño único</v>
      </c>
      <c r="O249">
        <v>4</v>
      </c>
      <c r="P249">
        <v>2427.1</v>
      </c>
      <c r="Q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9">
        <v>9708.4</v>
      </c>
      <c r="S249" t="s">
        <v>5</v>
      </c>
      <c r="T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9" t="str">
        <f>VLOOKUP(ventas_starbucks_2025[[#This Row],[canal_compra]],cambio_canal_compra[#All],2,0)</f>
        <v>En tienda</v>
      </c>
      <c r="V249" t="s">
        <v>6</v>
      </c>
      <c r="W249" t="str">
        <f>VLOOKUP(ventas_starbucks_2025[[#This Row],[método_pago]],cambio_metodo_pago[#All],2,0)</f>
        <v>Aplicación móbil</v>
      </c>
      <c r="X249" t="s">
        <v>22</v>
      </c>
      <c r="Y249">
        <v>0</v>
      </c>
      <c r="Z249" t="str">
        <f>VLOOKUP(ventas_starbucks_2025[[#This Row],[promoción_aplicada5]],promocion_cambiar[#All],2,0)</f>
        <v>Combo</v>
      </c>
      <c r="AA249" t="s">
        <v>8</v>
      </c>
      <c r="AB249" t="s">
        <v>23</v>
      </c>
      <c r="AC249" t="s">
        <v>24</v>
      </c>
      <c r="AD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9">
        <v>10.6</v>
      </c>
      <c r="AF249">
        <v>4</v>
      </c>
      <c r="AG249">
        <v>43</v>
      </c>
      <c r="AH249">
        <v>39</v>
      </c>
    </row>
    <row r="250" spans="1:34" x14ac:dyDescent="0.25">
      <c r="A250" s="3" t="s">
        <v>323</v>
      </c>
      <c r="B250" s="1">
        <v>45702</v>
      </c>
      <c r="C250" s="23">
        <f t="shared" si="15"/>
        <v>14</v>
      </c>
      <c r="D250" s="23">
        <f t="shared" si="16"/>
        <v>5</v>
      </c>
      <c r="E250" s="1" t="str">
        <f t="shared" si="17"/>
        <v>viernes</v>
      </c>
      <c r="F250" s="23">
        <f t="shared" si="18"/>
        <v>2</v>
      </c>
      <c r="G250" s="1" t="str">
        <f t="shared" si="19"/>
        <v>febrero</v>
      </c>
      <c r="H250" s="2">
        <v>0.66736111111111107</v>
      </c>
      <c r="I250" t="s">
        <v>26</v>
      </c>
      <c r="J250" t="str">
        <f>VLOOKUP(ventas_starbucks_2025[[#This Row],[sucursal]],cambio_sucursal[#All],2,0)</f>
        <v>Sucursal San Lorenzo 47</v>
      </c>
      <c r="K250" t="s">
        <v>60</v>
      </c>
      <c r="L250" t="s">
        <v>44</v>
      </c>
      <c r="M250" t="s">
        <v>62</v>
      </c>
      <c r="N250" t="str">
        <f>IFERROR(VLOOKUP(ventas_starbucks_2025[[#This Row],[tamaño_sucio]],cambio_tamaño[#All],2,0),"Tamaño único")</f>
        <v>Extra-Grande</v>
      </c>
      <c r="O250">
        <v>1</v>
      </c>
      <c r="P250">
        <v>1294.69</v>
      </c>
      <c r="Q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">
        <v>1294.69</v>
      </c>
      <c r="S250" t="s">
        <v>31</v>
      </c>
      <c r="T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0" t="str">
        <f>VLOOKUP(ventas_starbucks_2025[[#This Row],[canal_compra]],cambio_canal_compra[#All],2,0)</f>
        <v>Entrega domicilio</v>
      </c>
      <c r="V250" t="s">
        <v>6</v>
      </c>
      <c r="W250" t="str">
        <f>VLOOKUP(ventas_starbucks_2025[[#This Row],[método_pago]],cambio_metodo_pago[#All],2,0)</f>
        <v>Aplicación móbil</v>
      </c>
      <c r="X250" t="s">
        <v>7</v>
      </c>
      <c r="Y250">
        <v>10</v>
      </c>
      <c r="Z250" t="str">
        <f>VLOOKUP(ventas_starbucks_2025[[#This Row],[promoción_aplicada5]],promocion_cambiar[#All],2,0)</f>
        <v>Ninguna</v>
      </c>
      <c r="AA250" t="s">
        <v>17</v>
      </c>
      <c r="AB250" t="s">
        <v>23</v>
      </c>
      <c r="AC250" t="s">
        <v>10</v>
      </c>
      <c r="AD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0">
        <v>10.4</v>
      </c>
      <c r="AF250">
        <v>4</v>
      </c>
      <c r="AG250">
        <v>15</v>
      </c>
      <c r="AH250">
        <v>14</v>
      </c>
    </row>
    <row r="251" spans="1:34" x14ac:dyDescent="0.25">
      <c r="A251" s="3" t="s">
        <v>324</v>
      </c>
      <c r="B251" s="1">
        <v>45675</v>
      </c>
      <c r="C251" s="23">
        <f t="shared" si="15"/>
        <v>18</v>
      </c>
      <c r="D251" s="23">
        <f t="shared" si="16"/>
        <v>6</v>
      </c>
      <c r="E251" s="23" t="str">
        <f t="shared" si="17"/>
        <v>sábado</v>
      </c>
      <c r="F251" s="23">
        <f t="shared" si="18"/>
        <v>1</v>
      </c>
      <c r="G251" s="23" t="str">
        <f t="shared" si="19"/>
        <v>enero</v>
      </c>
      <c r="H251" s="2">
        <v>0.44027777777777777</v>
      </c>
      <c r="I251" t="s">
        <v>12</v>
      </c>
      <c r="J251" t="str">
        <f>VLOOKUP(ventas_starbucks_2025[[#This Row],[sucursal]],cambio_sucursal[#All],2,0)</f>
        <v>Sucursal Córdoba Shopping</v>
      </c>
      <c r="K251" t="s">
        <v>13</v>
      </c>
      <c r="L251" t="s">
        <v>14</v>
      </c>
      <c r="M251" t="s">
        <v>4</v>
      </c>
      <c r="N251" t="str">
        <f>IFERROR(VLOOKUP(ventas_starbucks_2025[[#This Row],[tamaño_sucio]],cambio_tamaño[#All],2,0),"Tamaño único")</f>
        <v>Tamaño único</v>
      </c>
      <c r="O251">
        <v>1</v>
      </c>
      <c r="P251">
        <v>1794.94</v>
      </c>
      <c r="Q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">
        <v>1794.94</v>
      </c>
      <c r="S251" t="s">
        <v>31</v>
      </c>
      <c r="T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" t="str">
        <f>VLOOKUP(ventas_starbucks_2025[[#This Row],[canal_compra]],cambio_canal_compra[#All],2,0)</f>
        <v>Entrega domicilio</v>
      </c>
      <c r="V251" t="s">
        <v>6</v>
      </c>
      <c r="W251" t="str">
        <f>VLOOKUP(ventas_starbucks_2025[[#This Row],[método_pago]],cambio_metodo_pago[#All],2,0)</f>
        <v>Aplicación móbil</v>
      </c>
      <c r="X251" t="s">
        <v>22</v>
      </c>
      <c r="Y251">
        <v>0</v>
      </c>
      <c r="Z251" t="str">
        <f>VLOOKUP(ventas_starbucks_2025[[#This Row],[promoción_aplicada5]],promocion_cambiar[#All],2,0)</f>
        <v>Combo</v>
      </c>
      <c r="AA251" t="s">
        <v>8</v>
      </c>
      <c r="AB251" t="s">
        <v>32</v>
      </c>
      <c r="AC251" t="s">
        <v>41</v>
      </c>
      <c r="AD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1">
        <v>12.5</v>
      </c>
      <c r="AF251">
        <v>5</v>
      </c>
      <c r="AG251">
        <v>24</v>
      </c>
      <c r="AH251">
        <v>23</v>
      </c>
    </row>
    <row r="252" spans="1:34" x14ac:dyDescent="0.25">
      <c r="A252" s="3" t="s">
        <v>325</v>
      </c>
      <c r="B252" s="1">
        <v>45762</v>
      </c>
      <c r="C252" s="23">
        <f t="shared" si="15"/>
        <v>15</v>
      </c>
      <c r="D252" s="23">
        <f t="shared" si="16"/>
        <v>2</v>
      </c>
      <c r="E252" s="23" t="str">
        <f t="shared" si="17"/>
        <v>martes</v>
      </c>
      <c r="F252" s="23">
        <f t="shared" si="18"/>
        <v>4</v>
      </c>
      <c r="G252" s="23" t="str">
        <f t="shared" si="19"/>
        <v>abril</v>
      </c>
      <c r="H252" s="2">
        <v>0.7368055555555556</v>
      </c>
      <c r="I252" t="s">
        <v>1</v>
      </c>
      <c r="J252" t="str">
        <f>VLOOKUP(ventas_starbucks_2025[[#This Row],[sucursal]],cambio_sucursal[#All],2,0)</f>
        <v>Sucursal Nueva Córdoba</v>
      </c>
      <c r="K252" t="s">
        <v>130</v>
      </c>
      <c r="L252" t="s">
        <v>65</v>
      </c>
      <c r="M252" t="s">
        <v>4</v>
      </c>
      <c r="N252" t="str">
        <f>IFERROR(VLOOKUP(ventas_starbucks_2025[[#This Row],[tamaño_sucio]],cambio_tamaño[#All],2,0),"Tamaño único")</f>
        <v>Tamaño único</v>
      </c>
      <c r="O252">
        <v>2</v>
      </c>
      <c r="P252">
        <v>1878.76</v>
      </c>
      <c r="Q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">
        <v>3757.52</v>
      </c>
      <c r="S252" t="s">
        <v>5</v>
      </c>
      <c r="T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2" t="str">
        <f>VLOOKUP(ventas_starbucks_2025[[#This Row],[canal_compra]],cambio_canal_compra[#All],2,0)</f>
        <v>En tienda</v>
      </c>
      <c r="V252" t="s">
        <v>6</v>
      </c>
      <c r="W252" t="str">
        <f>VLOOKUP(ventas_starbucks_2025[[#This Row],[método_pago]],cambio_metodo_pago[#All],2,0)</f>
        <v>Aplicación móbil</v>
      </c>
      <c r="X252" t="s">
        <v>22</v>
      </c>
      <c r="Y252">
        <v>0</v>
      </c>
      <c r="Z252" t="str">
        <f>VLOOKUP(ventas_starbucks_2025[[#This Row],[promoción_aplicada5]],promocion_cambiar[#All],2,0)</f>
        <v>Ninguna</v>
      </c>
      <c r="AA252" t="s">
        <v>17</v>
      </c>
      <c r="AB252" t="s">
        <v>29</v>
      </c>
      <c r="AC252" t="s">
        <v>10</v>
      </c>
      <c r="AD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">
        <v>9.3000000000000007</v>
      </c>
      <c r="AF252">
        <v>4</v>
      </c>
      <c r="AG252">
        <v>13</v>
      </c>
      <c r="AH252">
        <v>11</v>
      </c>
    </row>
    <row r="253" spans="1:34" x14ac:dyDescent="0.25">
      <c r="A253" s="3" t="s">
        <v>326</v>
      </c>
      <c r="B253" s="1">
        <v>45711</v>
      </c>
      <c r="C253" s="23">
        <f t="shared" si="15"/>
        <v>23</v>
      </c>
      <c r="D253" s="23">
        <f t="shared" si="16"/>
        <v>7</v>
      </c>
      <c r="E253" s="1" t="str">
        <f t="shared" si="17"/>
        <v>domingo</v>
      </c>
      <c r="F253" s="23">
        <f t="shared" si="18"/>
        <v>2</v>
      </c>
      <c r="G253" s="1" t="str">
        <f t="shared" si="19"/>
        <v>febrero</v>
      </c>
      <c r="H253" s="2">
        <v>0.63263888888888886</v>
      </c>
      <c r="I253" t="s">
        <v>1</v>
      </c>
      <c r="J253" t="str">
        <f>VLOOKUP(ventas_starbucks_2025[[#This Row],[sucursal]],cambio_sucursal[#All],2,0)</f>
        <v>Sucursal Nueva Córdoba</v>
      </c>
      <c r="K253" t="s">
        <v>327</v>
      </c>
      <c r="L253" t="s">
        <v>44</v>
      </c>
      <c r="M253" t="s">
        <v>45</v>
      </c>
      <c r="N253" t="str">
        <f>IFERROR(VLOOKUP(ventas_starbucks_2025[[#This Row],[tamaño_sucio]],cambio_tamaño[#All],2,0),"Tamaño único")</f>
        <v>Grande</v>
      </c>
      <c r="O253">
        <v>5</v>
      </c>
      <c r="P253">
        <v>1774.93</v>
      </c>
      <c r="Q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">
        <v>8874.65</v>
      </c>
      <c r="S253" t="s">
        <v>15</v>
      </c>
      <c r="T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" t="str">
        <f>VLOOKUP(ventas_starbucks_2025[[#This Row],[canal_compra]],cambio_canal_compra[#All],2,0)</f>
        <v>Para llevar</v>
      </c>
      <c r="V253" t="s">
        <v>40</v>
      </c>
      <c r="W253" t="str">
        <f>VLOOKUP(ventas_starbucks_2025[[#This Row],[método_pago]],cambio_metodo_pago[#All],2,0)</f>
        <v>Efectivo</v>
      </c>
      <c r="X253" t="s">
        <v>22</v>
      </c>
      <c r="Y253">
        <v>0</v>
      </c>
      <c r="Z253" t="str">
        <f>VLOOKUP(ventas_starbucks_2025[[#This Row],[promoción_aplicada5]],promocion_cambiar[#All],2,0)</f>
        <v>2x1</v>
      </c>
      <c r="AA253" t="s">
        <v>51</v>
      </c>
      <c r="AB253" t="s">
        <v>32</v>
      </c>
      <c r="AC253" t="s">
        <v>24</v>
      </c>
      <c r="AD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">
        <v>7.4</v>
      </c>
      <c r="AF253">
        <v>3</v>
      </c>
      <c r="AG253">
        <v>10</v>
      </c>
      <c r="AH253">
        <v>5</v>
      </c>
    </row>
    <row r="254" spans="1:34" x14ac:dyDescent="0.25">
      <c r="A254" s="3" t="s">
        <v>328</v>
      </c>
      <c r="B254" s="1">
        <v>45704</v>
      </c>
      <c r="C254" s="23">
        <f t="shared" si="15"/>
        <v>16</v>
      </c>
      <c r="D254" s="23">
        <f t="shared" si="16"/>
        <v>7</v>
      </c>
      <c r="E254" s="1" t="str">
        <f t="shared" si="17"/>
        <v>domingo</v>
      </c>
      <c r="F254" s="23">
        <f t="shared" si="18"/>
        <v>2</v>
      </c>
      <c r="G254" s="1" t="str">
        <f t="shared" si="19"/>
        <v>febrero</v>
      </c>
      <c r="H254" s="2">
        <v>0.59722222222222221</v>
      </c>
      <c r="I254" t="s">
        <v>12</v>
      </c>
      <c r="J254" t="str">
        <f>VLOOKUP(ventas_starbucks_2025[[#This Row],[sucursal]],cambio_sucursal[#All],2,0)</f>
        <v>Sucursal Córdoba Shopping</v>
      </c>
      <c r="K254" t="s">
        <v>58</v>
      </c>
      <c r="L254" t="s">
        <v>39</v>
      </c>
      <c r="M254" t="s">
        <v>4</v>
      </c>
      <c r="N254" t="str">
        <f>IFERROR(VLOOKUP(ventas_starbucks_2025[[#This Row],[tamaño_sucio]],cambio_tamaño[#All],2,0),"Tamaño único")</f>
        <v>Tamaño único</v>
      </c>
      <c r="O254">
        <v>3</v>
      </c>
      <c r="P254">
        <v>1443.84</v>
      </c>
      <c r="Q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">
        <v>4331.5200000000004</v>
      </c>
      <c r="S254" t="s">
        <v>15</v>
      </c>
      <c r="T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4" t="str">
        <f>VLOOKUP(ventas_starbucks_2025[[#This Row],[canal_compra]],cambio_canal_compra[#All],2,0)</f>
        <v>Para llevar</v>
      </c>
      <c r="V254" t="s">
        <v>6</v>
      </c>
      <c r="W254" t="str">
        <f>VLOOKUP(ventas_starbucks_2025[[#This Row],[método_pago]],cambio_metodo_pago[#All],2,0)</f>
        <v>Aplicación móbil</v>
      </c>
      <c r="X254" t="s">
        <v>7</v>
      </c>
      <c r="Y254">
        <v>10</v>
      </c>
      <c r="Z254" t="str">
        <f>VLOOKUP(ventas_starbucks_2025[[#This Row],[promoción_aplicada5]],promocion_cambiar[#All],2,0)</f>
        <v>Ninguna</v>
      </c>
      <c r="AA254" t="s">
        <v>17</v>
      </c>
      <c r="AB254" t="s">
        <v>52</v>
      </c>
      <c r="AC254" t="s">
        <v>24</v>
      </c>
      <c r="AD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4">
        <v>14.4</v>
      </c>
      <c r="AF254">
        <v>4</v>
      </c>
      <c r="AG254">
        <v>12</v>
      </c>
      <c r="AH254">
        <v>9</v>
      </c>
    </row>
    <row r="255" spans="1:34" x14ac:dyDescent="0.25">
      <c r="A255" s="3" t="s">
        <v>329</v>
      </c>
      <c r="B255" s="1">
        <v>45680</v>
      </c>
      <c r="C255" s="23">
        <f t="shared" si="15"/>
        <v>23</v>
      </c>
      <c r="D255" s="23">
        <f t="shared" si="16"/>
        <v>4</v>
      </c>
      <c r="E255" s="23" t="str">
        <f t="shared" si="17"/>
        <v>jueves</v>
      </c>
      <c r="F255" s="23">
        <f t="shared" si="18"/>
        <v>1</v>
      </c>
      <c r="G255" s="23" t="str">
        <f t="shared" si="19"/>
        <v>enero</v>
      </c>
      <c r="H255" s="2">
        <v>0.79583333333333328</v>
      </c>
      <c r="I255" t="s">
        <v>1</v>
      </c>
      <c r="J255" t="str">
        <f>VLOOKUP(ventas_starbucks_2025[[#This Row],[sucursal]],cambio_sucursal[#All],2,0)</f>
        <v>Sucursal Nueva Córdoba</v>
      </c>
      <c r="K255" t="s">
        <v>38</v>
      </c>
      <c r="L255" t="s">
        <v>39</v>
      </c>
      <c r="M255" t="s">
        <v>4</v>
      </c>
      <c r="N255" t="str">
        <f>IFERROR(VLOOKUP(ventas_starbucks_2025[[#This Row],[tamaño_sucio]],cambio_tamaño[#All],2,0),"Tamaño único")</f>
        <v>Tamaño único</v>
      </c>
      <c r="O255">
        <v>2</v>
      </c>
      <c r="P255">
        <v>1576.35</v>
      </c>
      <c r="Q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">
        <v>3152.7</v>
      </c>
      <c r="S255" t="s">
        <v>5</v>
      </c>
      <c r="T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" t="str">
        <f>VLOOKUP(ventas_starbucks_2025[[#This Row],[canal_compra]],cambio_canal_compra[#All],2,0)</f>
        <v>En tienda</v>
      </c>
      <c r="V255" t="s">
        <v>40</v>
      </c>
      <c r="W255" t="str">
        <f>VLOOKUP(ventas_starbucks_2025[[#This Row],[método_pago]],cambio_metodo_pago[#All],2,0)</f>
        <v>Efectivo</v>
      </c>
      <c r="X255" t="s">
        <v>7</v>
      </c>
      <c r="Y255">
        <v>15</v>
      </c>
      <c r="Z255" t="str">
        <f>VLOOKUP(ventas_starbucks_2025[[#This Row],[promoción_aplicada5]],promocion_cambiar[#All],2,0)</f>
        <v>2x1</v>
      </c>
      <c r="AA255" t="s">
        <v>51</v>
      </c>
      <c r="AB255" t="s">
        <v>18</v>
      </c>
      <c r="AC255" t="s">
        <v>10</v>
      </c>
      <c r="AD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5">
        <v>7.1</v>
      </c>
      <c r="AF255">
        <v>5</v>
      </c>
      <c r="AG255">
        <v>19</v>
      </c>
      <c r="AH255">
        <v>17</v>
      </c>
    </row>
    <row r="256" spans="1:34" x14ac:dyDescent="0.25">
      <c r="A256" s="3" t="s">
        <v>330</v>
      </c>
      <c r="B256" s="1">
        <v>45674</v>
      </c>
      <c r="C256" s="23">
        <f t="shared" si="15"/>
        <v>17</v>
      </c>
      <c r="D256" s="23">
        <f t="shared" si="16"/>
        <v>5</v>
      </c>
      <c r="E256" s="23" t="str">
        <f t="shared" si="17"/>
        <v>viernes</v>
      </c>
      <c r="F256" s="23">
        <f t="shared" si="18"/>
        <v>1</v>
      </c>
      <c r="G256" s="23" t="str">
        <f t="shared" si="19"/>
        <v>enero</v>
      </c>
      <c r="H256" s="2">
        <v>0.8</v>
      </c>
      <c r="I256" t="s">
        <v>26</v>
      </c>
      <c r="J256" t="str">
        <f>VLOOKUP(ventas_starbucks_2025[[#This Row],[sucursal]],cambio_sucursal[#All],2,0)</f>
        <v>Sucursal San Lorenzo 47</v>
      </c>
      <c r="K256" t="s">
        <v>13</v>
      </c>
      <c r="L256" t="s">
        <v>14</v>
      </c>
      <c r="M256" t="s">
        <v>4</v>
      </c>
      <c r="N256" t="str">
        <f>IFERROR(VLOOKUP(ventas_starbucks_2025[[#This Row],[tamaño_sucio]],cambio_tamaño[#All],2,0),"Tamaño único")</f>
        <v>Tamaño único</v>
      </c>
      <c r="O256">
        <v>2</v>
      </c>
      <c r="P256">
        <v>2100.63</v>
      </c>
      <c r="Q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6">
        <v>4201.26</v>
      </c>
      <c r="S256" t="s">
        <v>15</v>
      </c>
      <c r="T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" t="str">
        <f>VLOOKUP(ventas_starbucks_2025[[#This Row],[canal_compra]],cambio_canal_compra[#All],2,0)</f>
        <v>Para llevar</v>
      </c>
      <c r="V256" t="s">
        <v>40</v>
      </c>
      <c r="W256" t="str">
        <f>VLOOKUP(ventas_starbucks_2025[[#This Row],[método_pago]],cambio_metodo_pago[#All],2,0)</f>
        <v>Efectivo</v>
      </c>
      <c r="X256" t="s">
        <v>22</v>
      </c>
      <c r="Y256">
        <v>0</v>
      </c>
      <c r="Z256" t="str">
        <f>VLOOKUP(ventas_starbucks_2025[[#This Row],[promoción_aplicada5]],promocion_cambiar[#All],2,0)</f>
        <v>2x1</v>
      </c>
      <c r="AA256" t="s">
        <v>51</v>
      </c>
      <c r="AB256" t="s">
        <v>29</v>
      </c>
      <c r="AC256" t="s">
        <v>10</v>
      </c>
      <c r="AD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6">
        <v>10.6</v>
      </c>
      <c r="AF256">
        <v>3</v>
      </c>
      <c r="AG256">
        <v>36</v>
      </c>
      <c r="AH256">
        <v>34</v>
      </c>
    </row>
    <row r="257" spans="1:34" x14ac:dyDescent="0.25">
      <c r="A257" s="3" t="s">
        <v>331</v>
      </c>
      <c r="B257" s="1">
        <v>45740</v>
      </c>
      <c r="C257" s="23">
        <f t="shared" si="15"/>
        <v>24</v>
      </c>
      <c r="D257" s="23">
        <f t="shared" si="16"/>
        <v>1</v>
      </c>
      <c r="E257" s="23" t="str">
        <f t="shared" si="17"/>
        <v>lunes</v>
      </c>
      <c r="F257" s="23">
        <f t="shared" si="18"/>
        <v>3</v>
      </c>
      <c r="G257" s="23" t="str">
        <f t="shared" si="19"/>
        <v>marzo</v>
      </c>
      <c r="H257" s="2">
        <v>0.42916666666666664</v>
      </c>
      <c r="I257" t="s">
        <v>12</v>
      </c>
      <c r="J257" t="str">
        <f>VLOOKUP(ventas_starbucks_2025[[#This Row],[sucursal]],cambio_sucursal[#All],2,0)</f>
        <v>Sucursal Córdoba Shopping</v>
      </c>
      <c r="K257" t="s">
        <v>48</v>
      </c>
      <c r="L257" t="s">
        <v>49</v>
      </c>
      <c r="M257" t="s">
        <v>45</v>
      </c>
      <c r="N257" t="str">
        <f>IFERROR(VLOOKUP(ventas_starbucks_2025[[#This Row],[tamaño_sucio]],cambio_tamaño[#All],2,0),"Tamaño único")</f>
        <v>Grande</v>
      </c>
      <c r="O257">
        <v>4</v>
      </c>
      <c r="P257">
        <v>1844.78</v>
      </c>
      <c r="Q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">
        <v>7379.12</v>
      </c>
      <c r="S257" t="s">
        <v>31</v>
      </c>
      <c r="T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7" t="str">
        <f>VLOOKUP(ventas_starbucks_2025[[#This Row],[canal_compra]],cambio_canal_compra[#All],2,0)</f>
        <v>Entrega domicilio</v>
      </c>
      <c r="V257" t="s">
        <v>16</v>
      </c>
      <c r="W257" t="str">
        <f>VLOOKUP(ventas_starbucks_2025[[#This Row],[método_pago]],cambio_metodo_pago[#All],2,0)</f>
        <v>Tarjeta</v>
      </c>
      <c r="X257" t="s">
        <v>7</v>
      </c>
      <c r="Y257">
        <v>15</v>
      </c>
      <c r="Z257" t="str">
        <f>VLOOKUP(ventas_starbucks_2025[[#This Row],[promoción_aplicada5]],promocion_cambiar[#All],2,0)</f>
        <v>Combo</v>
      </c>
      <c r="AA257" t="s">
        <v>8</v>
      </c>
      <c r="AB257" t="s">
        <v>9</v>
      </c>
      <c r="AC257" t="s">
        <v>24</v>
      </c>
      <c r="AD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7">
        <v>12.3</v>
      </c>
      <c r="AF257">
        <v>5</v>
      </c>
      <c r="AG257">
        <v>29</v>
      </c>
      <c r="AH257">
        <v>25</v>
      </c>
    </row>
    <row r="258" spans="1:34" x14ac:dyDescent="0.25">
      <c r="A258" s="3" t="s">
        <v>332</v>
      </c>
      <c r="B258" s="1">
        <v>45707</v>
      </c>
      <c r="C258" s="23">
        <f t="shared" ref="C258:C321" si="20">DAY(B258)</f>
        <v>19</v>
      </c>
      <c r="D258" s="23">
        <f t="shared" ref="D258:D321" si="21">WEEKDAY(B258,2)</f>
        <v>3</v>
      </c>
      <c r="E258" s="23" t="str">
        <f t="shared" ref="E258:E321" si="22">TEXT(B258,"dddd")</f>
        <v>miércoles</v>
      </c>
      <c r="F258" s="23">
        <f t="shared" ref="F258:F321" si="23">MONTH(B258)</f>
        <v>2</v>
      </c>
      <c r="G258" s="23" t="str">
        <f t="shared" ref="G258:G321" si="24">TEXT(B258,"mmmm")</f>
        <v>febrero</v>
      </c>
      <c r="H258" s="2">
        <v>0.3611111111111111</v>
      </c>
      <c r="I258" t="s">
        <v>1</v>
      </c>
      <c r="J258" t="str">
        <f>VLOOKUP(ventas_starbucks_2025[[#This Row],[sucursal]],cambio_sucursal[#All],2,0)</f>
        <v>Sucursal Nueva Córdoba</v>
      </c>
      <c r="K258" t="s">
        <v>82</v>
      </c>
      <c r="L258" t="s">
        <v>28</v>
      </c>
      <c r="M258" t="s">
        <v>4</v>
      </c>
      <c r="N258" t="str">
        <f>IFERROR(VLOOKUP(ventas_starbucks_2025[[#This Row],[tamaño_sucio]],cambio_tamaño[#All],2,0),"Tamaño único")</f>
        <v>Tamaño único</v>
      </c>
      <c r="O258">
        <v>4</v>
      </c>
      <c r="P258">
        <v>2329.59</v>
      </c>
      <c r="Q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8">
        <v>9318.36</v>
      </c>
      <c r="S258" t="s">
        <v>5</v>
      </c>
      <c r="T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" t="str">
        <f>VLOOKUP(ventas_starbucks_2025[[#This Row],[canal_compra]],cambio_canal_compra[#All],2,0)</f>
        <v>En tienda</v>
      </c>
      <c r="V258" t="s">
        <v>6</v>
      </c>
      <c r="W258" t="str">
        <f>VLOOKUP(ventas_starbucks_2025[[#This Row],[método_pago]],cambio_metodo_pago[#All],2,0)</f>
        <v>Aplicación móbil</v>
      </c>
      <c r="X258" t="s">
        <v>7</v>
      </c>
      <c r="Y258">
        <v>0</v>
      </c>
      <c r="Z258" t="str">
        <f>VLOOKUP(ventas_starbucks_2025[[#This Row],[promoción_aplicada5]],promocion_cambiar[#All],2,0)</f>
        <v>Combo</v>
      </c>
      <c r="AA258" t="s">
        <v>8</v>
      </c>
      <c r="AB258" t="s">
        <v>23</v>
      </c>
      <c r="AC258" t="s">
        <v>41</v>
      </c>
      <c r="AD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">
        <v>9.9</v>
      </c>
      <c r="AF258">
        <v>1</v>
      </c>
      <c r="AG258">
        <v>32</v>
      </c>
      <c r="AH258">
        <v>28</v>
      </c>
    </row>
    <row r="259" spans="1:34" x14ac:dyDescent="0.25">
      <c r="A259" s="3" t="s">
        <v>333</v>
      </c>
      <c r="B259" s="1">
        <v>45710</v>
      </c>
      <c r="C259" s="23">
        <f t="shared" si="20"/>
        <v>22</v>
      </c>
      <c r="D259" s="23">
        <f t="shared" si="21"/>
        <v>6</v>
      </c>
      <c r="E259" s="1" t="str">
        <f t="shared" si="22"/>
        <v>sábado</v>
      </c>
      <c r="F259" s="23">
        <f t="shared" si="23"/>
        <v>2</v>
      </c>
      <c r="G259" s="1" t="str">
        <f t="shared" si="24"/>
        <v>febrero</v>
      </c>
      <c r="H259" s="2">
        <v>0.71527777777777779</v>
      </c>
      <c r="I259" t="s">
        <v>1</v>
      </c>
      <c r="J259" t="str">
        <f>VLOOKUP(ventas_starbucks_2025[[#This Row],[sucursal]],cambio_sucursal[#All],2,0)</f>
        <v>Sucursal Nueva Córdoba</v>
      </c>
      <c r="K259" t="s">
        <v>64</v>
      </c>
      <c r="L259" t="s">
        <v>65</v>
      </c>
      <c r="M259" t="s">
        <v>4</v>
      </c>
      <c r="N259" t="str">
        <f>IFERROR(VLOOKUP(ventas_starbucks_2025[[#This Row],[tamaño_sucio]],cambio_tamaño[#All],2,0),"Tamaño único")</f>
        <v>Tamaño único</v>
      </c>
      <c r="O259">
        <v>4</v>
      </c>
      <c r="P259">
        <v>1663.58</v>
      </c>
      <c r="Q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">
        <v>6654.32</v>
      </c>
      <c r="S259" t="s">
        <v>31</v>
      </c>
      <c r="T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" t="str">
        <f>VLOOKUP(ventas_starbucks_2025[[#This Row],[canal_compra]],cambio_canal_compra[#All],2,0)</f>
        <v>Entrega domicilio</v>
      </c>
      <c r="V259" t="s">
        <v>16</v>
      </c>
      <c r="W259" t="str">
        <f>VLOOKUP(ventas_starbucks_2025[[#This Row],[método_pago]],cambio_metodo_pago[#All],2,0)</f>
        <v>Tarjeta</v>
      </c>
      <c r="X259" t="s">
        <v>7</v>
      </c>
      <c r="Y259">
        <v>10</v>
      </c>
      <c r="Z259" t="str">
        <f>VLOOKUP(ventas_starbucks_2025[[#This Row],[promoción_aplicada5]],promocion_cambiar[#All],2,0)</f>
        <v>Hora Feliz</v>
      </c>
      <c r="AA259" t="s">
        <v>36</v>
      </c>
      <c r="AB259" t="s">
        <v>52</v>
      </c>
      <c r="AC259" t="s">
        <v>24</v>
      </c>
      <c r="AD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9">
        <v>7.7</v>
      </c>
      <c r="AF259">
        <v>3</v>
      </c>
      <c r="AG259">
        <v>30</v>
      </c>
      <c r="AH259">
        <v>26</v>
      </c>
    </row>
    <row r="260" spans="1:34" x14ac:dyDescent="0.25">
      <c r="A260" s="3" t="s">
        <v>334</v>
      </c>
      <c r="B260" s="1">
        <v>45739</v>
      </c>
      <c r="C260" s="23">
        <f t="shared" si="20"/>
        <v>23</v>
      </c>
      <c r="D260" s="23">
        <f t="shared" si="21"/>
        <v>7</v>
      </c>
      <c r="E260" s="23" t="str">
        <f t="shared" si="22"/>
        <v>domingo</v>
      </c>
      <c r="F260" s="23">
        <f t="shared" si="23"/>
        <v>3</v>
      </c>
      <c r="G260" s="23" t="str">
        <f t="shared" si="24"/>
        <v>marzo</v>
      </c>
      <c r="H260" s="2">
        <v>0.59930555555555554</v>
      </c>
      <c r="I260" t="s">
        <v>12</v>
      </c>
      <c r="J260" t="str">
        <f>VLOOKUP(ventas_starbucks_2025[[#This Row],[sucursal]],cambio_sucursal[#All],2,0)</f>
        <v>Sucursal Córdoba Shopping</v>
      </c>
      <c r="K260" t="s">
        <v>48</v>
      </c>
      <c r="L260" t="s">
        <v>49</v>
      </c>
      <c r="M260" t="s">
        <v>50</v>
      </c>
      <c r="N260" t="str">
        <f>IFERROR(VLOOKUP(ventas_starbucks_2025[[#This Row],[tamaño_sucio]],cambio_tamaño[#All],2,0),"Tamaño único")</f>
        <v>Mediano</v>
      </c>
      <c r="O260">
        <v>2</v>
      </c>
      <c r="P260">
        <v>1764.6</v>
      </c>
      <c r="Q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">
        <v>3529.2</v>
      </c>
      <c r="S260" t="s">
        <v>31</v>
      </c>
      <c r="T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" t="str">
        <f>VLOOKUP(ventas_starbucks_2025[[#This Row],[canal_compra]],cambio_canal_compra[#All],2,0)</f>
        <v>Entrega domicilio</v>
      </c>
      <c r="V260" t="s">
        <v>16</v>
      </c>
      <c r="W260" t="str">
        <f>VLOOKUP(ventas_starbucks_2025[[#This Row],[método_pago]],cambio_metodo_pago[#All],2,0)</f>
        <v>Tarjeta</v>
      </c>
      <c r="X260" t="s">
        <v>7</v>
      </c>
      <c r="Y260">
        <v>10</v>
      </c>
      <c r="Z260" t="str">
        <f>VLOOKUP(ventas_starbucks_2025[[#This Row],[promoción_aplicada5]],promocion_cambiar[#All],2,0)</f>
        <v>Combo</v>
      </c>
      <c r="AA260" t="s">
        <v>8</v>
      </c>
      <c r="AB260" t="s">
        <v>23</v>
      </c>
      <c r="AC260" t="s">
        <v>24</v>
      </c>
      <c r="AD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0">
        <v>2.5</v>
      </c>
      <c r="AF260">
        <v>4</v>
      </c>
      <c r="AG260">
        <v>47</v>
      </c>
      <c r="AH260">
        <v>45</v>
      </c>
    </row>
    <row r="261" spans="1:34" x14ac:dyDescent="0.25">
      <c r="A261" s="3" t="s">
        <v>335</v>
      </c>
      <c r="B261" s="1">
        <v>45724</v>
      </c>
      <c r="C261" s="23">
        <f t="shared" si="20"/>
        <v>8</v>
      </c>
      <c r="D261" s="23">
        <f t="shared" si="21"/>
        <v>6</v>
      </c>
      <c r="E261" s="1" t="str">
        <f t="shared" si="22"/>
        <v>sábado</v>
      </c>
      <c r="F261" s="23">
        <f t="shared" si="23"/>
        <v>3</v>
      </c>
      <c r="G261" s="1" t="str">
        <f t="shared" si="24"/>
        <v>marzo</v>
      </c>
      <c r="H261" s="2">
        <v>0.38750000000000001</v>
      </c>
      <c r="I261" t="s">
        <v>12</v>
      </c>
      <c r="J261" t="str">
        <f>VLOOKUP(ventas_starbucks_2025[[#This Row],[sucursal]],cambio_sucursal[#All],2,0)</f>
        <v>Sucursal Córdoba Shopping</v>
      </c>
      <c r="K261" t="s">
        <v>101</v>
      </c>
      <c r="L261" t="s">
        <v>3</v>
      </c>
      <c r="M261" t="s">
        <v>4</v>
      </c>
      <c r="N261" t="str">
        <f>IFERROR(VLOOKUP(ventas_starbucks_2025[[#This Row],[tamaño_sucio]],cambio_tamaño[#All],2,0),"Tamaño único")</f>
        <v>Tamaño único</v>
      </c>
      <c r="O261">
        <v>2</v>
      </c>
      <c r="P261">
        <v>3315.77</v>
      </c>
      <c r="Q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1">
        <v>6631.54</v>
      </c>
      <c r="S261" t="s">
        <v>5</v>
      </c>
      <c r="T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1" t="str">
        <f>VLOOKUP(ventas_starbucks_2025[[#This Row],[canal_compra]],cambio_canal_compra[#All],2,0)</f>
        <v>En tienda</v>
      </c>
      <c r="V261" t="s">
        <v>6</v>
      </c>
      <c r="W261" t="str">
        <f>VLOOKUP(ventas_starbucks_2025[[#This Row],[método_pago]],cambio_metodo_pago[#All],2,0)</f>
        <v>Aplicación móbil</v>
      </c>
      <c r="X261" t="s">
        <v>22</v>
      </c>
      <c r="Y261">
        <v>0</v>
      </c>
      <c r="Z261" t="str">
        <f>VLOOKUP(ventas_starbucks_2025[[#This Row],[promoción_aplicada5]],promocion_cambiar[#All],2,0)</f>
        <v>Hora Feliz</v>
      </c>
      <c r="AA261" t="s">
        <v>36</v>
      </c>
      <c r="AB261" t="s">
        <v>29</v>
      </c>
      <c r="AC261" t="s">
        <v>10</v>
      </c>
      <c r="AD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1">
        <v>14.6</v>
      </c>
      <c r="AF261">
        <v>5</v>
      </c>
      <c r="AG261">
        <v>43</v>
      </c>
      <c r="AH261">
        <v>41</v>
      </c>
    </row>
    <row r="262" spans="1:34" x14ac:dyDescent="0.25">
      <c r="A262" s="3" t="s">
        <v>336</v>
      </c>
      <c r="B262" s="1">
        <v>45759</v>
      </c>
      <c r="C262" s="23">
        <f t="shared" si="20"/>
        <v>12</v>
      </c>
      <c r="D262" s="23">
        <f t="shared" si="21"/>
        <v>6</v>
      </c>
      <c r="E262" s="23" t="str">
        <f t="shared" si="22"/>
        <v>sábado</v>
      </c>
      <c r="F262" s="23">
        <f t="shared" si="23"/>
        <v>4</v>
      </c>
      <c r="G262" s="23" t="str">
        <f t="shared" si="24"/>
        <v>abril</v>
      </c>
      <c r="H262" s="2">
        <v>0.68819444444444444</v>
      </c>
      <c r="I262" t="s">
        <v>1</v>
      </c>
      <c r="J262" t="str">
        <f>VLOOKUP(ventas_starbucks_2025[[#This Row],[sucursal]],cambio_sucursal[#All],2,0)</f>
        <v>Sucursal Nueva Córdoba</v>
      </c>
      <c r="K262" t="s">
        <v>94</v>
      </c>
      <c r="L262" t="s">
        <v>70</v>
      </c>
      <c r="M262" t="s">
        <v>62</v>
      </c>
      <c r="N262" t="str">
        <f>IFERROR(VLOOKUP(ventas_starbucks_2025[[#This Row],[tamaño_sucio]],cambio_tamaño[#All],2,0),"Tamaño único")</f>
        <v>Extra-Grande</v>
      </c>
      <c r="O262">
        <v>2</v>
      </c>
      <c r="P262">
        <v>1331.31</v>
      </c>
      <c r="Q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">
        <v>2662.62</v>
      </c>
      <c r="S262" t="s">
        <v>31</v>
      </c>
      <c r="T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2" t="str">
        <f>VLOOKUP(ventas_starbucks_2025[[#This Row],[canal_compra]],cambio_canal_compra[#All],2,0)</f>
        <v>Entrega domicilio</v>
      </c>
      <c r="V262" t="s">
        <v>40</v>
      </c>
      <c r="W262" t="str">
        <f>VLOOKUP(ventas_starbucks_2025[[#This Row],[método_pago]],cambio_metodo_pago[#All],2,0)</f>
        <v>Efectivo</v>
      </c>
      <c r="X262" t="s">
        <v>7</v>
      </c>
      <c r="Y262">
        <v>0</v>
      </c>
      <c r="Z262" t="str">
        <f>VLOOKUP(ventas_starbucks_2025[[#This Row],[promoción_aplicada5]],promocion_cambiar[#All],2,0)</f>
        <v>Combo</v>
      </c>
      <c r="AA262" t="s">
        <v>8</v>
      </c>
      <c r="AB262" t="s">
        <v>18</v>
      </c>
      <c r="AC262" t="s">
        <v>41</v>
      </c>
      <c r="AD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2">
        <v>13.9</v>
      </c>
      <c r="AF262">
        <v>3</v>
      </c>
      <c r="AG262">
        <v>47</v>
      </c>
      <c r="AH262">
        <v>45</v>
      </c>
    </row>
    <row r="263" spans="1:34" x14ac:dyDescent="0.25">
      <c r="A263" s="3" t="s">
        <v>337</v>
      </c>
      <c r="B263" s="1">
        <v>45748</v>
      </c>
      <c r="C263" s="23">
        <f t="shared" si="20"/>
        <v>1</v>
      </c>
      <c r="D263" s="23">
        <f t="shared" si="21"/>
        <v>2</v>
      </c>
      <c r="E263" s="23" t="str">
        <f t="shared" si="22"/>
        <v>martes</v>
      </c>
      <c r="F263" s="23">
        <f t="shared" si="23"/>
        <v>4</v>
      </c>
      <c r="G263" s="23" t="str">
        <f t="shared" si="24"/>
        <v>abril</v>
      </c>
      <c r="H263" s="2">
        <v>0.77638888888888891</v>
      </c>
      <c r="I263" t="s">
        <v>1</v>
      </c>
      <c r="J263" t="str">
        <f>VLOOKUP(ventas_starbucks_2025[[#This Row],[sucursal]],cambio_sucursal[#All],2,0)</f>
        <v>Sucursal Nueva Córdoba</v>
      </c>
      <c r="K263" t="s">
        <v>27</v>
      </c>
      <c r="L263" t="s">
        <v>28</v>
      </c>
      <c r="M263" t="s">
        <v>4</v>
      </c>
      <c r="N263" t="str">
        <f>IFERROR(VLOOKUP(ventas_starbucks_2025[[#This Row],[tamaño_sucio]],cambio_tamaño[#All],2,0),"Tamaño único")</f>
        <v>Tamaño único</v>
      </c>
      <c r="O263">
        <v>1</v>
      </c>
      <c r="P263">
        <v>2362.61</v>
      </c>
      <c r="Q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3">
        <v>2362.61</v>
      </c>
      <c r="S263" t="s">
        <v>5</v>
      </c>
      <c r="T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" t="str">
        <f>VLOOKUP(ventas_starbucks_2025[[#This Row],[canal_compra]],cambio_canal_compra[#All],2,0)</f>
        <v>En tienda</v>
      </c>
      <c r="V263" t="s">
        <v>40</v>
      </c>
      <c r="W263" t="str">
        <f>VLOOKUP(ventas_starbucks_2025[[#This Row],[método_pago]],cambio_metodo_pago[#All],2,0)</f>
        <v>Efectivo</v>
      </c>
      <c r="X263" t="s">
        <v>7</v>
      </c>
      <c r="Y263">
        <v>15</v>
      </c>
      <c r="Z263" t="str">
        <f>VLOOKUP(ventas_starbucks_2025[[#This Row],[promoción_aplicada5]],promocion_cambiar[#All],2,0)</f>
        <v>2x1</v>
      </c>
      <c r="AA263" t="s">
        <v>51</v>
      </c>
      <c r="AB263" t="s">
        <v>9</v>
      </c>
      <c r="AC263" t="s">
        <v>24</v>
      </c>
      <c r="AD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3">
        <v>14.6</v>
      </c>
      <c r="AF263">
        <v>4</v>
      </c>
      <c r="AG263">
        <v>38</v>
      </c>
      <c r="AH263">
        <v>37</v>
      </c>
    </row>
    <row r="264" spans="1:34" x14ac:dyDescent="0.25">
      <c r="A264" s="3" t="s">
        <v>338</v>
      </c>
      <c r="B264" s="1">
        <v>45744</v>
      </c>
      <c r="C264" s="23">
        <f t="shared" si="20"/>
        <v>28</v>
      </c>
      <c r="D264" s="23">
        <f t="shared" si="21"/>
        <v>5</v>
      </c>
      <c r="E264" s="23" t="str">
        <f t="shared" si="22"/>
        <v>viernes</v>
      </c>
      <c r="F264" s="23">
        <f t="shared" si="23"/>
        <v>3</v>
      </c>
      <c r="G264" s="23" t="str">
        <f t="shared" si="24"/>
        <v>marzo</v>
      </c>
      <c r="H264" s="2">
        <v>0.39444444444444443</v>
      </c>
      <c r="I264" t="s">
        <v>12</v>
      </c>
      <c r="J264" t="str">
        <f>VLOOKUP(ventas_starbucks_2025[[#This Row],[sucursal]],cambio_sucursal[#All],2,0)</f>
        <v>Sucursal Córdoba Shopping</v>
      </c>
      <c r="K264" t="s">
        <v>20</v>
      </c>
      <c r="L264" t="s">
        <v>21</v>
      </c>
      <c r="M264" t="s">
        <v>4</v>
      </c>
      <c r="N264" t="str">
        <f>IFERROR(VLOOKUP(ventas_starbucks_2025[[#This Row],[tamaño_sucio]],cambio_tamaño[#All],2,0),"Tamaño único")</f>
        <v>Tamaño único</v>
      </c>
      <c r="O264">
        <v>2</v>
      </c>
      <c r="P264">
        <v>1012.83</v>
      </c>
      <c r="Q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">
        <v>2025.66</v>
      </c>
      <c r="S264" t="s">
        <v>15</v>
      </c>
      <c r="T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4" t="str">
        <f>VLOOKUP(ventas_starbucks_2025[[#This Row],[canal_compra]],cambio_canal_compra[#All],2,0)</f>
        <v>Para llevar</v>
      </c>
      <c r="V264" t="s">
        <v>16</v>
      </c>
      <c r="W264" t="str">
        <f>VLOOKUP(ventas_starbucks_2025[[#This Row],[método_pago]],cambio_metodo_pago[#All],2,0)</f>
        <v>Tarjeta</v>
      </c>
      <c r="X264" t="s">
        <v>7</v>
      </c>
      <c r="Y264">
        <v>0</v>
      </c>
      <c r="Z264" t="str">
        <f>VLOOKUP(ventas_starbucks_2025[[#This Row],[promoción_aplicada5]],promocion_cambiar[#All],2,0)</f>
        <v>Hora Feliz</v>
      </c>
      <c r="AA264" t="s">
        <v>36</v>
      </c>
      <c r="AB264" t="s">
        <v>18</v>
      </c>
      <c r="AC264" t="s">
        <v>41</v>
      </c>
      <c r="AD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4">
        <v>2.7</v>
      </c>
      <c r="AF264">
        <v>5</v>
      </c>
      <c r="AG264">
        <v>23</v>
      </c>
      <c r="AH264">
        <v>21</v>
      </c>
    </row>
    <row r="265" spans="1:34" x14ac:dyDescent="0.25">
      <c r="A265" s="3" t="s">
        <v>339</v>
      </c>
      <c r="B265" s="1">
        <v>45680</v>
      </c>
      <c r="C265" s="23">
        <f t="shared" si="20"/>
        <v>23</v>
      </c>
      <c r="D265" s="23">
        <f t="shared" si="21"/>
        <v>4</v>
      </c>
      <c r="E265" s="23" t="str">
        <f t="shared" si="22"/>
        <v>jueves</v>
      </c>
      <c r="F265" s="23">
        <f t="shared" si="23"/>
        <v>1</v>
      </c>
      <c r="G265" s="23" t="str">
        <f t="shared" si="24"/>
        <v>enero</v>
      </c>
      <c r="H265" s="2">
        <v>0.63541666666666663</v>
      </c>
      <c r="I265" t="s">
        <v>1</v>
      </c>
      <c r="J265" t="str">
        <f>VLOOKUP(ventas_starbucks_2025[[#This Row],[sucursal]],cambio_sucursal[#All],2,0)</f>
        <v>Sucursal Nueva Córdoba</v>
      </c>
      <c r="K265" t="s">
        <v>89</v>
      </c>
      <c r="L265" t="s">
        <v>90</v>
      </c>
      <c r="M265" t="s">
        <v>4</v>
      </c>
      <c r="N265" t="str">
        <f>IFERROR(VLOOKUP(ventas_starbucks_2025[[#This Row],[tamaño_sucio]],cambio_tamaño[#All],2,0),"Tamaño único")</f>
        <v>Tamaño único</v>
      </c>
      <c r="O265">
        <v>4</v>
      </c>
      <c r="P265">
        <v>1379.04</v>
      </c>
      <c r="Q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">
        <v>5516.16</v>
      </c>
      <c r="S265" t="s">
        <v>5</v>
      </c>
      <c r="T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5" t="str">
        <f>VLOOKUP(ventas_starbucks_2025[[#This Row],[canal_compra]],cambio_canal_compra[#All],2,0)</f>
        <v>En tienda</v>
      </c>
      <c r="V265" t="s">
        <v>16</v>
      </c>
      <c r="W265" t="str">
        <f>VLOOKUP(ventas_starbucks_2025[[#This Row],[método_pago]],cambio_metodo_pago[#All],2,0)</f>
        <v>Tarjeta</v>
      </c>
      <c r="X265" t="s">
        <v>7</v>
      </c>
      <c r="Y265">
        <v>0</v>
      </c>
      <c r="Z265" t="str">
        <f>VLOOKUP(ventas_starbucks_2025[[#This Row],[promoción_aplicada5]],promocion_cambiar[#All],2,0)</f>
        <v>Combo</v>
      </c>
      <c r="AA265" t="s">
        <v>8</v>
      </c>
      <c r="AB265" t="s">
        <v>9</v>
      </c>
      <c r="AC265" t="s">
        <v>10</v>
      </c>
      <c r="AD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">
        <v>7.3</v>
      </c>
      <c r="AF265">
        <v>4</v>
      </c>
      <c r="AG265">
        <v>26</v>
      </c>
      <c r="AH265">
        <v>22</v>
      </c>
    </row>
    <row r="266" spans="1:34" x14ac:dyDescent="0.25">
      <c r="A266" s="3" t="s">
        <v>340</v>
      </c>
      <c r="B266" s="1">
        <v>45716</v>
      </c>
      <c r="C266" s="23">
        <f t="shared" si="20"/>
        <v>28</v>
      </c>
      <c r="D266" s="23">
        <f t="shared" si="21"/>
        <v>5</v>
      </c>
      <c r="E266" s="1" t="str">
        <f t="shared" si="22"/>
        <v>viernes</v>
      </c>
      <c r="F266" s="23">
        <f t="shared" si="23"/>
        <v>2</v>
      </c>
      <c r="G266" s="1" t="str">
        <f t="shared" si="24"/>
        <v>febrero</v>
      </c>
      <c r="H266" s="2">
        <v>0.38680555555555557</v>
      </c>
      <c r="I266" t="s">
        <v>1</v>
      </c>
      <c r="J266" t="str">
        <f>VLOOKUP(ventas_starbucks_2025[[#This Row],[sucursal]],cambio_sucursal[#All],2,0)</f>
        <v>Sucursal Nueva Córdoba</v>
      </c>
      <c r="K266" t="s">
        <v>20</v>
      </c>
      <c r="L266" t="s">
        <v>21</v>
      </c>
      <c r="M266" t="s">
        <v>4</v>
      </c>
      <c r="N266" t="str">
        <f>IFERROR(VLOOKUP(ventas_starbucks_2025[[#This Row],[tamaño_sucio]],cambio_tamaño[#All],2,0),"Tamaño único")</f>
        <v>Tamaño único</v>
      </c>
      <c r="O266">
        <v>5</v>
      </c>
      <c r="P266">
        <v>886.47</v>
      </c>
      <c r="Q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6">
        <v>4432.3500000000004</v>
      </c>
      <c r="S266" t="s">
        <v>5</v>
      </c>
      <c r="T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6" t="str">
        <f>VLOOKUP(ventas_starbucks_2025[[#This Row],[canal_compra]],cambio_canal_compra[#All],2,0)</f>
        <v>En tienda</v>
      </c>
      <c r="V266" t="s">
        <v>16</v>
      </c>
      <c r="W266" t="str">
        <f>VLOOKUP(ventas_starbucks_2025[[#This Row],[método_pago]],cambio_metodo_pago[#All],2,0)</f>
        <v>Tarjeta</v>
      </c>
      <c r="X266" t="s">
        <v>7</v>
      </c>
      <c r="Y266">
        <v>0</v>
      </c>
      <c r="Z266" t="str">
        <f>VLOOKUP(ventas_starbucks_2025[[#This Row],[promoción_aplicada5]],promocion_cambiar[#All],2,0)</f>
        <v>Ninguna</v>
      </c>
      <c r="AA266" t="s">
        <v>17</v>
      </c>
      <c r="AB266" t="s">
        <v>29</v>
      </c>
      <c r="AC266" t="s">
        <v>41</v>
      </c>
      <c r="AD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">
        <v>5.8</v>
      </c>
      <c r="AF266">
        <v>3</v>
      </c>
      <c r="AG266">
        <v>38</v>
      </c>
      <c r="AH266">
        <v>33</v>
      </c>
    </row>
    <row r="267" spans="1:34" x14ac:dyDescent="0.25">
      <c r="A267" s="3" t="s">
        <v>341</v>
      </c>
      <c r="B267" s="1">
        <v>45706</v>
      </c>
      <c r="C267" s="23">
        <f t="shared" si="20"/>
        <v>18</v>
      </c>
      <c r="D267" s="23">
        <f t="shared" si="21"/>
        <v>2</v>
      </c>
      <c r="E267" s="1" t="str">
        <f t="shared" si="22"/>
        <v>martes</v>
      </c>
      <c r="F267" s="23">
        <f t="shared" si="23"/>
        <v>2</v>
      </c>
      <c r="G267" s="1" t="str">
        <f t="shared" si="24"/>
        <v>febrero</v>
      </c>
      <c r="H267" s="2">
        <v>0.39861111111111114</v>
      </c>
      <c r="I267" t="s">
        <v>26</v>
      </c>
      <c r="J267" t="str">
        <f>VLOOKUP(ventas_starbucks_2025[[#This Row],[sucursal]],cambio_sucursal[#All],2,0)</f>
        <v>Sucursal San Lorenzo 47</v>
      </c>
      <c r="K267" t="s">
        <v>20</v>
      </c>
      <c r="L267" t="s">
        <v>21</v>
      </c>
      <c r="M267" t="s">
        <v>4</v>
      </c>
      <c r="N267" t="str">
        <f>IFERROR(VLOOKUP(ventas_starbucks_2025[[#This Row],[tamaño_sucio]],cambio_tamaño[#All],2,0),"Tamaño único")</f>
        <v>Tamaño único</v>
      </c>
      <c r="O267">
        <v>2</v>
      </c>
      <c r="P267">
        <v>1047.03</v>
      </c>
      <c r="Q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">
        <v>2094.06</v>
      </c>
      <c r="S267" t="s">
        <v>5</v>
      </c>
      <c r="T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" t="str">
        <f>VLOOKUP(ventas_starbucks_2025[[#This Row],[canal_compra]],cambio_canal_compra[#All],2,0)</f>
        <v>En tienda</v>
      </c>
      <c r="V267" t="s">
        <v>16</v>
      </c>
      <c r="W267" t="str">
        <f>VLOOKUP(ventas_starbucks_2025[[#This Row],[método_pago]],cambio_metodo_pago[#All],2,0)</f>
        <v>Tarjeta</v>
      </c>
      <c r="X267" t="s">
        <v>22</v>
      </c>
      <c r="Y267">
        <v>0</v>
      </c>
      <c r="Z267" t="str">
        <f>VLOOKUP(ventas_starbucks_2025[[#This Row],[promoción_aplicada5]],promocion_cambiar[#All],2,0)</f>
        <v>Combo</v>
      </c>
      <c r="AA267" t="s">
        <v>8</v>
      </c>
      <c r="AB267" t="s">
        <v>32</v>
      </c>
      <c r="AC267" t="s">
        <v>41</v>
      </c>
      <c r="AD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7">
        <v>6.9</v>
      </c>
      <c r="AF267">
        <v>5</v>
      </c>
      <c r="AG267">
        <v>46</v>
      </c>
      <c r="AH267">
        <v>44</v>
      </c>
    </row>
    <row r="268" spans="1:34" x14ac:dyDescent="0.25">
      <c r="A268" s="3" t="s">
        <v>342</v>
      </c>
      <c r="B268" s="1">
        <v>45687</v>
      </c>
      <c r="C268" s="23">
        <f t="shared" si="20"/>
        <v>30</v>
      </c>
      <c r="D268" s="23">
        <f t="shared" si="21"/>
        <v>4</v>
      </c>
      <c r="E268" s="23" t="str">
        <f t="shared" si="22"/>
        <v>jueves</v>
      </c>
      <c r="F268" s="23">
        <f t="shared" si="23"/>
        <v>1</v>
      </c>
      <c r="G268" s="23" t="str">
        <f t="shared" si="24"/>
        <v>enero</v>
      </c>
      <c r="H268" s="2">
        <v>0.52569444444444446</v>
      </c>
      <c r="I268" t="s">
        <v>12</v>
      </c>
      <c r="J268" t="str">
        <f>VLOOKUP(ventas_starbucks_2025[[#This Row],[sucursal]],cambio_sucursal[#All],2,0)</f>
        <v>Sucursal Córdoba Shopping</v>
      </c>
      <c r="K268" t="s">
        <v>58</v>
      </c>
      <c r="L268" t="s">
        <v>39</v>
      </c>
      <c r="M268" t="s">
        <v>4</v>
      </c>
      <c r="N268" t="str">
        <f>IFERROR(VLOOKUP(ventas_starbucks_2025[[#This Row],[tamaño_sucio]],cambio_tamaño[#All],2,0),"Tamaño único")</f>
        <v>Tamaño único</v>
      </c>
      <c r="O268">
        <v>1</v>
      </c>
      <c r="P268">
        <v>1160.96</v>
      </c>
      <c r="Q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">
        <v>1160.96</v>
      </c>
      <c r="S268" t="s">
        <v>15</v>
      </c>
      <c r="T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8" t="str">
        <f>VLOOKUP(ventas_starbucks_2025[[#This Row],[canal_compra]],cambio_canal_compra[#All],2,0)</f>
        <v>Para llevar</v>
      </c>
      <c r="V268" t="s">
        <v>16</v>
      </c>
      <c r="W268" t="str">
        <f>VLOOKUP(ventas_starbucks_2025[[#This Row],[método_pago]],cambio_metodo_pago[#All],2,0)</f>
        <v>Tarjeta</v>
      </c>
      <c r="X268" t="s">
        <v>22</v>
      </c>
      <c r="Y268">
        <v>0</v>
      </c>
      <c r="Z268" t="str">
        <f>VLOOKUP(ventas_starbucks_2025[[#This Row],[promoción_aplicada5]],promocion_cambiar[#All],2,0)</f>
        <v>Hora Feliz</v>
      </c>
      <c r="AA268" t="s">
        <v>36</v>
      </c>
      <c r="AB268" t="s">
        <v>9</v>
      </c>
      <c r="AC268" t="s">
        <v>41</v>
      </c>
      <c r="AD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8">
        <v>6.7</v>
      </c>
      <c r="AF268">
        <v>4</v>
      </c>
      <c r="AG268">
        <v>33</v>
      </c>
      <c r="AH268">
        <v>32</v>
      </c>
    </row>
    <row r="269" spans="1:34" x14ac:dyDescent="0.25">
      <c r="A269" s="3" t="s">
        <v>343</v>
      </c>
      <c r="B269" s="1">
        <v>45699</v>
      </c>
      <c r="C269" s="23">
        <f t="shared" si="20"/>
        <v>11</v>
      </c>
      <c r="D269" s="23">
        <f t="shared" si="21"/>
        <v>2</v>
      </c>
      <c r="E269" s="23" t="str">
        <f t="shared" si="22"/>
        <v>martes</v>
      </c>
      <c r="F269" s="23">
        <f t="shared" si="23"/>
        <v>2</v>
      </c>
      <c r="G269" s="23" t="str">
        <f t="shared" si="24"/>
        <v>febrero</v>
      </c>
      <c r="H269" s="2">
        <v>0.36180555555555555</v>
      </c>
      <c r="I269" t="s">
        <v>1</v>
      </c>
      <c r="J269" t="str">
        <f>VLOOKUP(ventas_starbucks_2025[[#This Row],[sucursal]],cambio_sucursal[#All],2,0)</f>
        <v>Sucursal Nueva Córdoba</v>
      </c>
      <c r="K269" t="s">
        <v>38</v>
      </c>
      <c r="L269" t="s">
        <v>39</v>
      </c>
      <c r="M269" t="s">
        <v>4</v>
      </c>
      <c r="N269" t="str">
        <f>IFERROR(VLOOKUP(ventas_starbucks_2025[[#This Row],[tamaño_sucio]],cambio_tamaño[#All],2,0),"Tamaño único")</f>
        <v>Tamaño único</v>
      </c>
      <c r="O269">
        <v>4</v>
      </c>
      <c r="P269">
        <v>1483.94</v>
      </c>
      <c r="Q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">
        <v>5935.76</v>
      </c>
      <c r="S269" t="s">
        <v>31</v>
      </c>
      <c r="T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" t="str">
        <f>VLOOKUP(ventas_starbucks_2025[[#This Row],[canal_compra]],cambio_canal_compra[#All],2,0)</f>
        <v>Entrega domicilio</v>
      </c>
      <c r="V269" t="s">
        <v>16</v>
      </c>
      <c r="W269" t="str">
        <f>VLOOKUP(ventas_starbucks_2025[[#This Row],[método_pago]],cambio_metodo_pago[#All],2,0)</f>
        <v>Tarjeta</v>
      </c>
      <c r="X269" t="s">
        <v>7</v>
      </c>
      <c r="Y269">
        <v>15</v>
      </c>
      <c r="Z269" t="str">
        <f>VLOOKUP(ventas_starbucks_2025[[#This Row],[promoción_aplicada5]],promocion_cambiar[#All],2,0)</f>
        <v>Combo</v>
      </c>
      <c r="AA269" t="s">
        <v>8</v>
      </c>
      <c r="AB269" t="s">
        <v>32</v>
      </c>
      <c r="AC269" t="s">
        <v>41</v>
      </c>
      <c r="AD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9">
        <v>3.1</v>
      </c>
      <c r="AF269">
        <v>4</v>
      </c>
      <c r="AG269">
        <v>44</v>
      </c>
      <c r="AH269">
        <v>40</v>
      </c>
    </row>
    <row r="270" spans="1:34" x14ac:dyDescent="0.25">
      <c r="A270" s="3" t="s">
        <v>344</v>
      </c>
      <c r="B270" s="1">
        <v>45704</v>
      </c>
      <c r="C270" s="23">
        <f t="shared" si="20"/>
        <v>16</v>
      </c>
      <c r="D270" s="23">
        <f t="shared" si="21"/>
        <v>7</v>
      </c>
      <c r="E270" s="23" t="str">
        <f t="shared" si="22"/>
        <v>domingo</v>
      </c>
      <c r="F270" s="23">
        <f t="shared" si="23"/>
        <v>2</v>
      </c>
      <c r="G270" s="23" t="str">
        <f t="shared" si="24"/>
        <v>febrero</v>
      </c>
      <c r="H270" s="2">
        <v>0.65555555555555556</v>
      </c>
      <c r="I270" t="s">
        <v>57</v>
      </c>
      <c r="J270" t="str">
        <f>VLOOKUP(ventas_starbucks_2025[[#This Row],[sucursal]],cambio_sucursal[#All],2,0)</f>
        <v>Sucursal Avda Colón</v>
      </c>
      <c r="K270" t="s">
        <v>89</v>
      </c>
      <c r="L270" t="s">
        <v>90</v>
      </c>
      <c r="M270" t="s">
        <v>4</v>
      </c>
      <c r="N270" t="str">
        <f>IFERROR(VLOOKUP(ventas_starbucks_2025[[#This Row],[tamaño_sucio]],cambio_tamaño[#All],2,0),"Tamaño único")</f>
        <v>Tamaño único</v>
      </c>
      <c r="O270">
        <v>2</v>
      </c>
      <c r="P270">
        <v>1572.51</v>
      </c>
      <c r="Q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">
        <v>3145.02</v>
      </c>
      <c r="S270" t="s">
        <v>31</v>
      </c>
      <c r="T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" t="str">
        <f>VLOOKUP(ventas_starbucks_2025[[#This Row],[canal_compra]],cambio_canal_compra[#All],2,0)</f>
        <v>Entrega domicilio</v>
      </c>
      <c r="V270" t="s">
        <v>40</v>
      </c>
      <c r="W270" t="str">
        <f>VLOOKUP(ventas_starbucks_2025[[#This Row],[método_pago]],cambio_metodo_pago[#All],2,0)</f>
        <v>Efectivo</v>
      </c>
      <c r="X270" t="s">
        <v>7</v>
      </c>
      <c r="Y270">
        <v>10</v>
      </c>
      <c r="Z270" t="str">
        <f>VLOOKUP(ventas_starbucks_2025[[#This Row],[promoción_aplicada5]],promocion_cambiar[#All],2,0)</f>
        <v>Ninguna</v>
      </c>
      <c r="AA270" t="s">
        <v>17</v>
      </c>
      <c r="AB270" t="s">
        <v>52</v>
      </c>
      <c r="AC270" t="s">
        <v>24</v>
      </c>
      <c r="AD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0">
        <v>14.3</v>
      </c>
      <c r="AF270">
        <v>3</v>
      </c>
      <c r="AG270">
        <v>28</v>
      </c>
      <c r="AH270">
        <v>26</v>
      </c>
    </row>
    <row r="271" spans="1:34" x14ac:dyDescent="0.25">
      <c r="A271" s="3" t="s">
        <v>345</v>
      </c>
      <c r="B271" s="1">
        <v>45689</v>
      </c>
      <c r="C271" s="23">
        <f t="shared" si="20"/>
        <v>1</v>
      </c>
      <c r="D271" s="23">
        <f t="shared" si="21"/>
        <v>6</v>
      </c>
      <c r="E271" s="23" t="str">
        <f t="shared" si="22"/>
        <v>sábado</v>
      </c>
      <c r="F271" s="23">
        <f t="shared" si="23"/>
        <v>2</v>
      </c>
      <c r="G271" s="23" t="str">
        <f t="shared" si="24"/>
        <v>febrero</v>
      </c>
      <c r="H271" s="2">
        <v>0.77430555555555558</v>
      </c>
      <c r="I271" t="s">
        <v>57</v>
      </c>
      <c r="J271" t="str">
        <f>VLOOKUP(ventas_starbucks_2025[[#This Row],[sucursal]],cambio_sucursal[#All],2,0)</f>
        <v>Sucursal Avda Colón</v>
      </c>
      <c r="K271" t="s">
        <v>89</v>
      </c>
      <c r="L271" t="s">
        <v>90</v>
      </c>
      <c r="M271" t="s">
        <v>4</v>
      </c>
      <c r="N271" t="str">
        <f>IFERROR(VLOOKUP(ventas_starbucks_2025[[#This Row],[tamaño_sucio]],cambio_tamaño[#All],2,0),"Tamaño único")</f>
        <v>Tamaño único</v>
      </c>
      <c r="O271">
        <v>5</v>
      </c>
      <c r="P271">
        <v>1215.92</v>
      </c>
      <c r="Q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">
        <v>6079.6</v>
      </c>
      <c r="S271" t="s">
        <v>31</v>
      </c>
      <c r="T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" t="str">
        <f>VLOOKUP(ventas_starbucks_2025[[#This Row],[canal_compra]],cambio_canal_compra[#All],2,0)</f>
        <v>Entrega domicilio</v>
      </c>
      <c r="V271" t="s">
        <v>6</v>
      </c>
      <c r="W271" t="str">
        <f>VLOOKUP(ventas_starbucks_2025[[#This Row],[método_pago]],cambio_metodo_pago[#All],2,0)</f>
        <v>Aplicación móbil</v>
      </c>
      <c r="X271" t="s">
        <v>7</v>
      </c>
      <c r="Y271">
        <v>0</v>
      </c>
      <c r="Z271" t="str">
        <f>VLOOKUP(ventas_starbucks_2025[[#This Row],[promoción_aplicada5]],promocion_cambiar[#All],2,0)</f>
        <v>Combo</v>
      </c>
      <c r="AA271" t="s">
        <v>8</v>
      </c>
      <c r="AB271" t="s">
        <v>9</v>
      </c>
      <c r="AC271" t="s">
        <v>10</v>
      </c>
      <c r="AD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1">
        <v>8.1999999999999993</v>
      </c>
      <c r="AF271">
        <v>4</v>
      </c>
      <c r="AG271">
        <v>35</v>
      </c>
      <c r="AH271">
        <v>30</v>
      </c>
    </row>
    <row r="272" spans="1:34" x14ac:dyDescent="0.25">
      <c r="A272" s="3" t="s">
        <v>346</v>
      </c>
      <c r="B272" s="1">
        <v>45764</v>
      </c>
      <c r="C272" s="23">
        <f t="shared" si="20"/>
        <v>17</v>
      </c>
      <c r="D272" s="23">
        <f t="shared" si="21"/>
        <v>4</v>
      </c>
      <c r="E272" s="1" t="str">
        <f t="shared" si="22"/>
        <v>jueves</v>
      </c>
      <c r="F272" s="23">
        <f t="shared" si="23"/>
        <v>4</v>
      </c>
      <c r="G272" s="1" t="str">
        <f t="shared" si="24"/>
        <v>abril</v>
      </c>
      <c r="H272" s="2">
        <v>0.74583333333333335</v>
      </c>
      <c r="I272" t="s">
        <v>1</v>
      </c>
      <c r="J272" t="str">
        <f>VLOOKUP(ventas_starbucks_2025[[#This Row],[sucursal]],cambio_sucursal[#All],2,0)</f>
        <v>Sucursal Nueva Córdoba</v>
      </c>
      <c r="K272" t="s">
        <v>58</v>
      </c>
      <c r="L272" t="s">
        <v>39</v>
      </c>
      <c r="M272" t="s">
        <v>4</v>
      </c>
      <c r="N272" t="str">
        <f>IFERROR(VLOOKUP(ventas_starbucks_2025[[#This Row],[tamaño_sucio]],cambio_tamaño[#All],2,0),"Tamaño único")</f>
        <v>Tamaño único</v>
      </c>
      <c r="O272">
        <v>2</v>
      </c>
      <c r="P272">
        <v>1176.46</v>
      </c>
      <c r="Q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">
        <v>2352.92</v>
      </c>
      <c r="S272" t="s">
        <v>31</v>
      </c>
      <c r="T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" t="str">
        <f>VLOOKUP(ventas_starbucks_2025[[#This Row],[canal_compra]],cambio_canal_compra[#All],2,0)</f>
        <v>Entrega domicilio</v>
      </c>
      <c r="V272" t="s">
        <v>40</v>
      </c>
      <c r="W272" t="str">
        <f>VLOOKUP(ventas_starbucks_2025[[#This Row],[método_pago]],cambio_metodo_pago[#All],2,0)</f>
        <v>Efectivo</v>
      </c>
      <c r="X272" t="s">
        <v>22</v>
      </c>
      <c r="Y272">
        <v>0</v>
      </c>
      <c r="Z272" t="str">
        <f>VLOOKUP(ventas_starbucks_2025[[#This Row],[promoción_aplicada5]],promocion_cambiar[#All],2,0)</f>
        <v>Ninguna</v>
      </c>
      <c r="AA272" t="s">
        <v>17</v>
      </c>
      <c r="AB272" t="s">
        <v>52</v>
      </c>
      <c r="AC272" t="s">
        <v>24</v>
      </c>
      <c r="AD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2">
        <v>2.2999999999999998</v>
      </c>
      <c r="AF272">
        <v>3</v>
      </c>
      <c r="AG272">
        <v>36</v>
      </c>
      <c r="AH272">
        <v>34</v>
      </c>
    </row>
    <row r="273" spans="1:34" x14ac:dyDescent="0.25">
      <c r="A273" s="3" t="s">
        <v>347</v>
      </c>
      <c r="B273" s="1">
        <v>45689</v>
      </c>
      <c r="C273" s="23">
        <f t="shared" si="20"/>
        <v>1</v>
      </c>
      <c r="D273" s="23">
        <f t="shared" si="21"/>
        <v>6</v>
      </c>
      <c r="E273" s="23" t="str">
        <f t="shared" si="22"/>
        <v>sábado</v>
      </c>
      <c r="F273" s="23">
        <f t="shared" si="23"/>
        <v>2</v>
      </c>
      <c r="G273" s="23" t="str">
        <f t="shared" si="24"/>
        <v>febrero</v>
      </c>
      <c r="H273" s="2">
        <v>0.67777777777777781</v>
      </c>
      <c r="I273" t="s">
        <v>26</v>
      </c>
      <c r="J273" t="str">
        <f>VLOOKUP(ventas_starbucks_2025[[#This Row],[sucursal]],cambio_sucursal[#All],2,0)</f>
        <v>Sucursal San Lorenzo 47</v>
      </c>
      <c r="K273" t="s">
        <v>209</v>
      </c>
      <c r="L273" t="s">
        <v>44</v>
      </c>
      <c r="M273" t="s">
        <v>55</v>
      </c>
      <c r="N273" t="str">
        <f>IFERROR(VLOOKUP(ventas_starbucks_2025[[#This Row],[tamaño_sucio]],cambio_tamaño[#All],2,0),"Tamaño único")</f>
        <v>Pequeño</v>
      </c>
      <c r="O273">
        <v>1</v>
      </c>
      <c r="P273">
        <v>1462.73</v>
      </c>
      <c r="Q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">
        <v>1462.73</v>
      </c>
      <c r="S273" t="s">
        <v>5</v>
      </c>
      <c r="T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" t="str">
        <f>VLOOKUP(ventas_starbucks_2025[[#This Row],[canal_compra]],cambio_canal_compra[#All],2,0)</f>
        <v>En tienda</v>
      </c>
      <c r="V273" t="s">
        <v>40</v>
      </c>
      <c r="W273" t="str">
        <f>VLOOKUP(ventas_starbucks_2025[[#This Row],[método_pago]],cambio_metodo_pago[#All],2,0)</f>
        <v>Efectivo</v>
      </c>
      <c r="X273" t="s">
        <v>22</v>
      </c>
      <c r="Y273">
        <v>0</v>
      </c>
      <c r="Z273" t="str">
        <f>VLOOKUP(ventas_starbucks_2025[[#This Row],[promoción_aplicada5]],promocion_cambiar[#All],2,0)</f>
        <v>2x1</v>
      </c>
      <c r="AA273" t="s">
        <v>51</v>
      </c>
      <c r="AB273" t="s">
        <v>18</v>
      </c>
      <c r="AC273" t="s">
        <v>10</v>
      </c>
      <c r="AD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3">
        <v>13.2</v>
      </c>
      <c r="AF273">
        <v>1</v>
      </c>
      <c r="AG273">
        <v>29</v>
      </c>
      <c r="AH273">
        <v>28</v>
      </c>
    </row>
    <row r="274" spans="1:34" x14ac:dyDescent="0.25">
      <c r="A274" s="3" t="s">
        <v>348</v>
      </c>
      <c r="B274" s="1">
        <v>45673</v>
      </c>
      <c r="C274" s="23">
        <f t="shared" si="20"/>
        <v>16</v>
      </c>
      <c r="D274" s="23">
        <f t="shared" si="21"/>
        <v>4</v>
      </c>
      <c r="E274" s="1" t="str">
        <f t="shared" si="22"/>
        <v>jueves</v>
      </c>
      <c r="F274" s="23">
        <f t="shared" si="23"/>
        <v>1</v>
      </c>
      <c r="G274" s="1" t="str">
        <f t="shared" si="24"/>
        <v>enero</v>
      </c>
      <c r="H274" s="2">
        <v>0.46388888888888891</v>
      </c>
      <c r="I274" t="s">
        <v>26</v>
      </c>
      <c r="J274" t="str">
        <f>VLOOKUP(ventas_starbucks_2025[[#This Row],[sucursal]],cambio_sucursal[#All],2,0)</f>
        <v>Sucursal San Lorenzo 47</v>
      </c>
      <c r="K274" t="s">
        <v>58</v>
      </c>
      <c r="L274" t="s">
        <v>39</v>
      </c>
      <c r="M274" t="s">
        <v>4</v>
      </c>
      <c r="N274" t="str">
        <f>IFERROR(VLOOKUP(ventas_starbucks_2025[[#This Row],[tamaño_sucio]],cambio_tamaño[#All],2,0),"Tamaño único")</f>
        <v>Tamaño único</v>
      </c>
      <c r="O274">
        <v>1</v>
      </c>
      <c r="P274">
        <v>1085.71</v>
      </c>
      <c r="Q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">
        <v>1085.71</v>
      </c>
      <c r="S274" t="s">
        <v>31</v>
      </c>
      <c r="T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" t="str">
        <f>VLOOKUP(ventas_starbucks_2025[[#This Row],[canal_compra]],cambio_canal_compra[#All],2,0)</f>
        <v>Entrega domicilio</v>
      </c>
      <c r="V274" t="s">
        <v>40</v>
      </c>
      <c r="W274" t="str">
        <f>VLOOKUP(ventas_starbucks_2025[[#This Row],[método_pago]],cambio_metodo_pago[#All],2,0)</f>
        <v>Efectivo</v>
      </c>
      <c r="X274" t="s">
        <v>22</v>
      </c>
      <c r="Y274">
        <v>0</v>
      </c>
      <c r="Z274" t="str">
        <f>VLOOKUP(ventas_starbucks_2025[[#This Row],[promoción_aplicada5]],promocion_cambiar[#All],2,0)</f>
        <v>Combo</v>
      </c>
      <c r="AA274" t="s">
        <v>8</v>
      </c>
      <c r="AB274" t="s">
        <v>23</v>
      </c>
      <c r="AC274" t="s">
        <v>24</v>
      </c>
      <c r="AD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4">
        <v>4.0999999999999996</v>
      </c>
      <c r="AF274">
        <v>2</v>
      </c>
      <c r="AG274">
        <v>21</v>
      </c>
      <c r="AH274">
        <v>20</v>
      </c>
    </row>
    <row r="275" spans="1:34" x14ac:dyDescent="0.25">
      <c r="A275" s="3" t="s">
        <v>349</v>
      </c>
      <c r="B275" s="1">
        <v>45669</v>
      </c>
      <c r="C275" s="23">
        <f t="shared" si="20"/>
        <v>12</v>
      </c>
      <c r="D275" s="23">
        <f t="shared" si="21"/>
        <v>7</v>
      </c>
      <c r="E275" s="1" t="str">
        <f t="shared" si="22"/>
        <v>domingo</v>
      </c>
      <c r="F275" s="23">
        <f t="shared" si="23"/>
        <v>1</v>
      </c>
      <c r="G275" s="1" t="str">
        <f t="shared" si="24"/>
        <v>enero</v>
      </c>
      <c r="H275" s="2">
        <v>0.78888888888888886</v>
      </c>
      <c r="I275" t="s">
        <v>1</v>
      </c>
      <c r="J275" t="str">
        <f>VLOOKUP(ventas_starbucks_2025[[#This Row],[sucursal]],cambio_sucursal[#All],2,0)</f>
        <v>Sucursal Nueva Córdoba</v>
      </c>
      <c r="K275" t="s">
        <v>89</v>
      </c>
      <c r="L275" t="s">
        <v>90</v>
      </c>
      <c r="M275" t="s">
        <v>4</v>
      </c>
      <c r="N275" t="str">
        <f>IFERROR(VLOOKUP(ventas_starbucks_2025[[#This Row],[tamaño_sucio]],cambio_tamaño[#All],2,0),"Tamaño único")</f>
        <v>Tamaño único</v>
      </c>
      <c r="O275">
        <v>5</v>
      </c>
      <c r="P275">
        <v>1572.5</v>
      </c>
      <c r="Q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">
        <v>7862.5</v>
      </c>
      <c r="S275" t="s">
        <v>15</v>
      </c>
      <c r="T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5" t="str">
        <f>VLOOKUP(ventas_starbucks_2025[[#This Row],[canal_compra]],cambio_canal_compra[#All],2,0)</f>
        <v>Para llevar</v>
      </c>
      <c r="V275" t="s">
        <v>16</v>
      </c>
      <c r="W275" t="str">
        <f>VLOOKUP(ventas_starbucks_2025[[#This Row],[método_pago]],cambio_metodo_pago[#All],2,0)</f>
        <v>Tarjeta</v>
      </c>
      <c r="X275" t="s">
        <v>22</v>
      </c>
      <c r="Y275">
        <v>0</v>
      </c>
      <c r="Z275" t="str">
        <f>VLOOKUP(ventas_starbucks_2025[[#This Row],[promoción_aplicada5]],promocion_cambiar[#All],2,0)</f>
        <v>2x1</v>
      </c>
      <c r="AA275" t="s">
        <v>51</v>
      </c>
      <c r="AB275" t="s">
        <v>18</v>
      </c>
      <c r="AC275" t="s">
        <v>24</v>
      </c>
      <c r="AD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5">
        <v>4.2</v>
      </c>
      <c r="AF275">
        <v>3</v>
      </c>
      <c r="AG275">
        <v>49</v>
      </c>
      <c r="AH275">
        <v>44</v>
      </c>
    </row>
    <row r="276" spans="1:34" x14ac:dyDescent="0.25">
      <c r="A276" s="3" t="s">
        <v>350</v>
      </c>
      <c r="B276" s="1">
        <v>45727</v>
      </c>
      <c r="C276" s="23">
        <f t="shared" si="20"/>
        <v>11</v>
      </c>
      <c r="D276" s="23">
        <f t="shared" si="21"/>
        <v>2</v>
      </c>
      <c r="E276" s="23" t="str">
        <f t="shared" si="22"/>
        <v>martes</v>
      </c>
      <c r="F276" s="23">
        <f t="shared" si="23"/>
        <v>3</v>
      </c>
      <c r="G276" s="23" t="str">
        <f t="shared" si="24"/>
        <v>marzo</v>
      </c>
      <c r="H276" s="2">
        <v>0.53819444444444442</v>
      </c>
      <c r="I276" t="s">
        <v>26</v>
      </c>
      <c r="J276" t="str">
        <f>VLOOKUP(ventas_starbucks_2025[[#This Row],[sucursal]],cambio_sucursal[#All],2,0)</f>
        <v>Sucursal San Lorenzo 47</v>
      </c>
      <c r="K276" t="s">
        <v>38</v>
      </c>
      <c r="L276" t="s">
        <v>39</v>
      </c>
      <c r="M276" t="s">
        <v>4</v>
      </c>
      <c r="N276" t="str">
        <f>IFERROR(VLOOKUP(ventas_starbucks_2025[[#This Row],[tamaño_sucio]],cambio_tamaño[#All],2,0),"Tamaño único")</f>
        <v>Tamaño único</v>
      </c>
      <c r="O276">
        <v>3</v>
      </c>
      <c r="P276">
        <v>1457.03</v>
      </c>
      <c r="Q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">
        <v>4371.09</v>
      </c>
      <c r="S276" t="s">
        <v>5</v>
      </c>
      <c r="T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" t="str">
        <f>VLOOKUP(ventas_starbucks_2025[[#This Row],[canal_compra]],cambio_canal_compra[#All],2,0)</f>
        <v>En tienda</v>
      </c>
      <c r="V276" t="s">
        <v>40</v>
      </c>
      <c r="W276" t="str">
        <f>VLOOKUP(ventas_starbucks_2025[[#This Row],[método_pago]],cambio_metodo_pago[#All],2,0)</f>
        <v>Efectivo</v>
      </c>
      <c r="X276" t="s">
        <v>7</v>
      </c>
      <c r="Y276">
        <v>15</v>
      </c>
      <c r="Z276" t="str">
        <f>VLOOKUP(ventas_starbucks_2025[[#This Row],[promoción_aplicada5]],promocion_cambiar[#All],2,0)</f>
        <v>Ninguna</v>
      </c>
      <c r="AA276" t="s">
        <v>17</v>
      </c>
      <c r="AB276" t="s">
        <v>9</v>
      </c>
      <c r="AC276" t="s">
        <v>41</v>
      </c>
      <c r="AD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6">
        <v>2.5</v>
      </c>
      <c r="AF276">
        <v>3</v>
      </c>
      <c r="AG276">
        <v>49</v>
      </c>
      <c r="AH276">
        <v>46</v>
      </c>
    </row>
    <row r="277" spans="1:34" x14ac:dyDescent="0.25">
      <c r="A277" s="3" t="s">
        <v>351</v>
      </c>
      <c r="B277" s="1">
        <v>45739</v>
      </c>
      <c r="C277" s="23">
        <f t="shared" si="20"/>
        <v>23</v>
      </c>
      <c r="D277" s="23">
        <f t="shared" si="21"/>
        <v>7</v>
      </c>
      <c r="E277" s="23" t="str">
        <f t="shared" si="22"/>
        <v>domingo</v>
      </c>
      <c r="F277" s="23">
        <f t="shared" si="23"/>
        <v>3</v>
      </c>
      <c r="G277" s="23" t="str">
        <f t="shared" si="24"/>
        <v>marzo</v>
      </c>
      <c r="H277" s="2">
        <v>0.78333333333333333</v>
      </c>
      <c r="I277" t="s">
        <v>1</v>
      </c>
      <c r="J277" t="str">
        <f>VLOOKUP(ventas_starbucks_2025[[#This Row],[sucursal]],cambio_sucursal[#All],2,0)</f>
        <v>Sucursal Nueva Córdoba</v>
      </c>
      <c r="K277" t="s">
        <v>89</v>
      </c>
      <c r="L277" t="s">
        <v>90</v>
      </c>
      <c r="M277" t="s">
        <v>4</v>
      </c>
      <c r="N277" t="str">
        <f>IFERROR(VLOOKUP(ventas_starbucks_2025[[#This Row],[tamaño_sucio]],cambio_tamaño[#All],2,0),"Tamaño único")</f>
        <v>Tamaño único</v>
      </c>
      <c r="O277">
        <v>2</v>
      </c>
      <c r="P277">
        <v>1112.6099999999999</v>
      </c>
      <c r="Q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">
        <v>2225.2199999999998</v>
      </c>
      <c r="S277" t="s">
        <v>5</v>
      </c>
      <c r="T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" t="str">
        <f>VLOOKUP(ventas_starbucks_2025[[#This Row],[canal_compra]],cambio_canal_compra[#All],2,0)</f>
        <v>En tienda</v>
      </c>
      <c r="V277" t="s">
        <v>6</v>
      </c>
      <c r="W277" t="str">
        <f>VLOOKUP(ventas_starbucks_2025[[#This Row],[método_pago]],cambio_metodo_pago[#All],2,0)</f>
        <v>Aplicación móbil</v>
      </c>
      <c r="X277" t="s">
        <v>7</v>
      </c>
      <c r="Y277">
        <v>0</v>
      </c>
      <c r="Z277" t="str">
        <f>VLOOKUP(ventas_starbucks_2025[[#This Row],[promoción_aplicada5]],promocion_cambiar[#All],2,0)</f>
        <v>Hora Feliz</v>
      </c>
      <c r="AA277" t="s">
        <v>36</v>
      </c>
      <c r="AB277" t="s">
        <v>9</v>
      </c>
      <c r="AC277" t="s">
        <v>10</v>
      </c>
      <c r="AD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7">
        <v>12.5</v>
      </c>
      <c r="AF277">
        <v>5</v>
      </c>
      <c r="AG277">
        <v>45</v>
      </c>
      <c r="AH277">
        <v>43</v>
      </c>
    </row>
    <row r="278" spans="1:34" x14ac:dyDescent="0.25">
      <c r="A278" s="3" t="s">
        <v>352</v>
      </c>
      <c r="B278" s="1">
        <v>45689</v>
      </c>
      <c r="C278" s="23">
        <f t="shared" si="20"/>
        <v>1</v>
      </c>
      <c r="D278" s="23">
        <f t="shared" si="21"/>
        <v>6</v>
      </c>
      <c r="E278" s="23" t="str">
        <f t="shared" si="22"/>
        <v>sábado</v>
      </c>
      <c r="F278" s="23">
        <f t="shared" si="23"/>
        <v>2</v>
      </c>
      <c r="G278" s="23" t="str">
        <f t="shared" si="24"/>
        <v>febrero</v>
      </c>
      <c r="H278" s="2">
        <v>0.66111111111111109</v>
      </c>
      <c r="I278" t="s">
        <v>12</v>
      </c>
      <c r="J278" t="str">
        <f>VLOOKUP(ventas_starbucks_2025[[#This Row],[sucursal]],cambio_sucursal[#All],2,0)</f>
        <v>Sucursal Córdoba Shopping</v>
      </c>
      <c r="K278" t="s">
        <v>67</v>
      </c>
      <c r="L278" t="s">
        <v>35</v>
      </c>
      <c r="M278" t="s">
        <v>4</v>
      </c>
      <c r="N278" t="str">
        <f>IFERROR(VLOOKUP(ventas_starbucks_2025[[#This Row],[tamaño_sucio]],cambio_tamaño[#All],2,0),"Tamaño único")</f>
        <v>Tamaño único</v>
      </c>
      <c r="O278">
        <v>1</v>
      </c>
      <c r="P278">
        <v>1437.38</v>
      </c>
      <c r="Q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">
        <v>1437.38</v>
      </c>
      <c r="S278" t="s">
        <v>15</v>
      </c>
      <c r="T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" t="str">
        <f>VLOOKUP(ventas_starbucks_2025[[#This Row],[canal_compra]],cambio_canal_compra[#All],2,0)</f>
        <v>Para llevar</v>
      </c>
      <c r="V278" t="s">
        <v>40</v>
      </c>
      <c r="W278" t="str">
        <f>VLOOKUP(ventas_starbucks_2025[[#This Row],[método_pago]],cambio_metodo_pago[#All],2,0)</f>
        <v>Efectivo</v>
      </c>
      <c r="X278" t="s">
        <v>22</v>
      </c>
      <c r="Y278">
        <v>0</v>
      </c>
      <c r="Z278" t="str">
        <f>VLOOKUP(ventas_starbucks_2025[[#This Row],[promoción_aplicada5]],promocion_cambiar[#All],2,0)</f>
        <v>Hora Feliz</v>
      </c>
      <c r="AA278" t="s">
        <v>36</v>
      </c>
      <c r="AB278" t="s">
        <v>52</v>
      </c>
      <c r="AC278" t="s">
        <v>10</v>
      </c>
      <c r="AD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8">
        <v>3.6</v>
      </c>
      <c r="AF278">
        <v>5</v>
      </c>
      <c r="AG278">
        <v>40</v>
      </c>
      <c r="AH278">
        <v>39</v>
      </c>
    </row>
    <row r="279" spans="1:34" x14ac:dyDescent="0.25">
      <c r="A279" s="3" t="s">
        <v>353</v>
      </c>
      <c r="B279" s="1">
        <v>45707</v>
      </c>
      <c r="C279" s="23">
        <f t="shared" si="20"/>
        <v>19</v>
      </c>
      <c r="D279" s="23">
        <f t="shared" si="21"/>
        <v>3</v>
      </c>
      <c r="E279" s="23" t="str">
        <f t="shared" si="22"/>
        <v>miércoles</v>
      </c>
      <c r="F279" s="23">
        <f t="shared" si="23"/>
        <v>2</v>
      </c>
      <c r="G279" s="23" t="str">
        <f t="shared" si="24"/>
        <v>febrero</v>
      </c>
      <c r="H279" s="2">
        <v>0.71875</v>
      </c>
      <c r="I279" t="s">
        <v>12</v>
      </c>
      <c r="J279" t="str">
        <f>VLOOKUP(ventas_starbucks_2025[[#This Row],[sucursal]],cambio_sucursal[#All],2,0)</f>
        <v>Sucursal Córdoba Shopping</v>
      </c>
      <c r="K279" t="s">
        <v>175</v>
      </c>
      <c r="L279" t="s">
        <v>70</v>
      </c>
      <c r="M279" t="s">
        <v>55</v>
      </c>
      <c r="N279" t="str">
        <f>IFERROR(VLOOKUP(ventas_starbucks_2025[[#This Row],[tamaño_sucio]],cambio_tamaño[#All],2,0),"Tamaño único")</f>
        <v>Pequeño</v>
      </c>
      <c r="O279">
        <v>1</v>
      </c>
      <c r="P279">
        <v>1844.78</v>
      </c>
      <c r="Q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">
        <v>1844.78</v>
      </c>
      <c r="S279" t="s">
        <v>15</v>
      </c>
      <c r="T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" t="str">
        <f>VLOOKUP(ventas_starbucks_2025[[#This Row],[canal_compra]],cambio_canal_compra[#All],2,0)</f>
        <v>Para llevar</v>
      </c>
      <c r="V279" t="s">
        <v>40</v>
      </c>
      <c r="W279" t="str">
        <f>VLOOKUP(ventas_starbucks_2025[[#This Row],[método_pago]],cambio_metodo_pago[#All],2,0)</f>
        <v>Efectivo</v>
      </c>
      <c r="X279" t="s">
        <v>7</v>
      </c>
      <c r="Y279">
        <v>0</v>
      </c>
      <c r="Z279" t="str">
        <f>VLOOKUP(ventas_starbucks_2025[[#This Row],[promoción_aplicada5]],promocion_cambiar[#All],2,0)</f>
        <v>Hora Feliz</v>
      </c>
      <c r="AA279" t="s">
        <v>36</v>
      </c>
      <c r="AB279" t="s">
        <v>52</v>
      </c>
      <c r="AC279" t="s">
        <v>41</v>
      </c>
      <c r="AD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9">
        <v>9.4</v>
      </c>
      <c r="AF279">
        <v>1</v>
      </c>
      <c r="AG279">
        <v>37</v>
      </c>
      <c r="AH279">
        <v>36</v>
      </c>
    </row>
    <row r="280" spans="1:34" x14ac:dyDescent="0.25">
      <c r="A280" s="3" t="s">
        <v>354</v>
      </c>
      <c r="B280" s="1">
        <v>45737</v>
      </c>
      <c r="C280" s="23">
        <f t="shared" si="20"/>
        <v>21</v>
      </c>
      <c r="D280" s="23">
        <f t="shared" si="21"/>
        <v>5</v>
      </c>
      <c r="E280" s="23" t="str">
        <f t="shared" si="22"/>
        <v>viernes</v>
      </c>
      <c r="F280" s="23">
        <f t="shared" si="23"/>
        <v>3</v>
      </c>
      <c r="G280" s="23" t="str">
        <f t="shared" si="24"/>
        <v>marzo</v>
      </c>
      <c r="H280" s="2">
        <v>0.71597222222222223</v>
      </c>
      <c r="I280" t="s">
        <v>1</v>
      </c>
      <c r="J280" t="str">
        <f>VLOOKUP(ventas_starbucks_2025[[#This Row],[sucursal]],cambio_sucursal[#All],2,0)</f>
        <v>Sucursal Nueva Córdoba</v>
      </c>
      <c r="K280" t="s">
        <v>101</v>
      </c>
      <c r="L280" t="s">
        <v>3</v>
      </c>
      <c r="M280" t="s">
        <v>4</v>
      </c>
      <c r="N280" t="str">
        <f>IFERROR(VLOOKUP(ventas_starbucks_2025[[#This Row],[tamaño_sucio]],cambio_tamaño[#All],2,0),"Tamaño único")</f>
        <v>Tamaño único</v>
      </c>
      <c r="O280">
        <v>1</v>
      </c>
      <c r="P280">
        <v>2546.0300000000002</v>
      </c>
      <c r="Q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0">
        <v>2546.0300000000002</v>
      </c>
      <c r="S280" t="s">
        <v>15</v>
      </c>
      <c r="T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" t="str">
        <f>VLOOKUP(ventas_starbucks_2025[[#This Row],[canal_compra]],cambio_canal_compra[#All],2,0)</f>
        <v>Para llevar</v>
      </c>
      <c r="V280" t="s">
        <v>40</v>
      </c>
      <c r="W280" t="str">
        <f>VLOOKUP(ventas_starbucks_2025[[#This Row],[método_pago]],cambio_metodo_pago[#All],2,0)</f>
        <v>Efectivo</v>
      </c>
      <c r="X280" t="s">
        <v>7</v>
      </c>
      <c r="Y280">
        <v>15</v>
      </c>
      <c r="Z280" t="str">
        <f>VLOOKUP(ventas_starbucks_2025[[#This Row],[promoción_aplicada5]],promocion_cambiar[#All],2,0)</f>
        <v>Combo</v>
      </c>
      <c r="AA280" t="s">
        <v>8</v>
      </c>
      <c r="AB280" t="s">
        <v>9</v>
      </c>
      <c r="AC280" t="s">
        <v>24</v>
      </c>
      <c r="AD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">
        <v>7.2</v>
      </c>
      <c r="AF280">
        <v>4</v>
      </c>
      <c r="AG280">
        <v>39</v>
      </c>
      <c r="AH280">
        <v>38</v>
      </c>
    </row>
    <row r="281" spans="1:34" x14ac:dyDescent="0.25">
      <c r="A281" s="3" t="s">
        <v>355</v>
      </c>
      <c r="B281" s="1">
        <v>45716</v>
      </c>
      <c r="C281" s="23">
        <f t="shared" si="20"/>
        <v>28</v>
      </c>
      <c r="D281" s="23">
        <f t="shared" si="21"/>
        <v>5</v>
      </c>
      <c r="E281" s="23" t="str">
        <f t="shared" si="22"/>
        <v>viernes</v>
      </c>
      <c r="F281" s="23">
        <f t="shared" si="23"/>
        <v>2</v>
      </c>
      <c r="G281" s="23" t="str">
        <f t="shared" si="24"/>
        <v>febrero</v>
      </c>
      <c r="H281" s="2">
        <v>0.31458333333333333</v>
      </c>
      <c r="I281" t="s">
        <v>26</v>
      </c>
      <c r="J281" t="str">
        <f>VLOOKUP(ventas_starbucks_2025[[#This Row],[sucursal]],cambio_sucursal[#All],2,0)</f>
        <v>Sucursal San Lorenzo 47</v>
      </c>
      <c r="K281" t="s">
        <v>173</v>
      </c>
      <c r="L281" t="s">
        <v>35</v>
      </c>
      <c r="M281" t="s">
        <v>4</v>
      </c>
      <c r="N281" t="str">
        <f>IFERROR(VLOOKUP(ventas_starbucks_2025[[#This Row],[tamaño_sucio]],cambio_tamaño[#All],2,0),"Tamaño único")</f>
        <v>Tamaño único</v>
      </c>
      <c r="O281">
        <v>1</v>
      </c>
      <c r="P281">
        <v>1013.74</v>
      </c>
      <c r="Q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">
        <v>1013.74</v>
      </c>
      <c r="S281" t="s">
        <v>5</v>
      </c>
      <c r="T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" t="str">
        <f>VLOOKUP(ventas_starbucks_2025[[#This Row],[canal_compra]],cambio_canal_compra[#All],2,0)</f>
        <v>En tienda</v>
      </c>
      <c r="V281" t="s">
        <v>16</v>
      </c>
      <c r="W281" t="str">
        <f>VLOOKUP(ventas_starbucks_2025[[#This Row],[método_pago]],cambio_metodo_pago[#All],2,0)</f>
        <v>Tarjeta</v>
      </c>
      <c r="X281" t="s">
        <v>7</v>
      </c>
      <c r="Y281">
        <v>15</v>
      </c>
      <c r="Z281" t="str">
        <f>VLOOKUP(ventas_starbucks_2025[[#This Row],[promoción_aplicada5]],promocion_cambiar[#All],2,0)</f>
        <v>2x1</v>
      </c>
      <c r="AA281" t="s">
        <v>51</v>
      </c>
      <c r="AB281" t="s">
        <v>9</v>
      </c>
      <c r="AC281" t="s">
        <v>24</v>
      </c>
      <c r="AD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1">
        <v>14.4</v>
      </c>
      <c r="AF281">
        <v>5</v>
      </c>
      <c r="AG281">
        <v>39</v>
      </c>
      <c r="AH281">
        <v>38</v>
      </c>
    </row>
    <row r="282" spans="1:34" x14ac:dyDescent="0.25">
      <c r="A282" s="3" t="s">
        <v>356</v>
      </c>
      <c r="B282" s="1">
        <v>45664</v>
      </c>
      <c r="C282" s="23">
        <f t="shared" si="20"/>
        <v>7</v>
      </c>
      <c r="D282" s="23">
        <f t="shared" si="21"/>
        <v>2</v>
      </c>
      <c r="E282" s="23" t="str">
        <f t="shared" si="22"/>
        <v>martes</v>
      </c>
      <c r="F282" s="23">
        <f t="shared" si="23"/>
        <v>1</v>
      </c>
      <c r="G282" s="23" t="str">
        <f t="shared" si="24"/>
        <v>enero</v>
      </c>
      <c r="H282" s="2">
        <v>0.43611111111111112</v>
      </c>
      <c r="I282" t="s">
        <v>26</v>
      </c>
      <c r="J282" t="str">
        <f>VLOOKUP(ventas_starbucks_2025[[#This Row],[sucursal]],cambio_sucursal[#All],2,0)</f>
        <v>Sucursal San Lorenzo 47</v>
      </c>
      <c r="K282" t="s">
        <v>27</v>
      </c>
      <c r="L282" t="s">
        <v>28</v>
      </c>
      <c r="M282" t="s">
        <v>4</v>
      </c>
      <c r="N282" t="str">
        <f>IFERROR(VLOOKUP(ventas_starbucks_2025[[#This Row],[tamaño_sucio]],cambio_tamaño[#All],2,0),"Tamaño único")</f>
        <v>Tamaño único</v>
      </c>
      <c r="O282">
        <v>1</v>
      </c>
      <c r="P282">
        <v>2096.8200000000002</v>
      </c>
      <c r="Q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2">
        <v>2096.8200000000002</v>
      </c>
      <c r="S282" t="s">
        <v>5</v>
      </c>
      <c r="T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" t="str">
        <f>VLOOKUP(ventas_starbucks_2025[[#This Row],[canal_compra]],cambio_canal_compra[#All],2,0)</f>
        <v>En tienda</v>
      </c>
      <c r="V282" t="s">
        <v>6</v>
      </c>
      <c r="W282" t="str">
        <f>VLOOKUP(ventas_starbucks_2025[[#This Row],[método_pago]],cambio_metodo_pago[#All],2,0)</f>
        <v>Aplicación móbil</v>
      </c>
      <c r="X282" t="s">
        <v>22</v>
      </c>
      <c r="Y282">
        <v>0</v>
      </c>
      <c r="Z282" t="str">
        <f>VLOOKUP(ventas_starbucks_2025[[#This Row],[promoción_aplicada5]],promocion_cambiar[#All],2,0)</f>
        <v>Ninguna</v>
      </c>
      <c r="AA282" t="s">
        <v>17</v>
      </c>
      <c r="AB282" t="s">
        <v>32</v>
      </c>
      <c r="AC282" t="s">
        <v>41</v>
      </c>
      <c r="AD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2">
        <v>10.7</v>
      </c>
      <c r="AF282">
        <v>1</v>
      </c>
      <c r="AG282">
        <v>36</v>
      </c>
      <c r="AH282">
        <v>35</v>
      </c>
    </row>
    <row r="283" spans="1:34" x14ac:dyDescent="0.25">
      <c r="A283" s="3" t="s">
        <v>357</v>
      </c>
      <c r="B283" s="1">
        <v>45698</v>
      </c>
      <c r="C283" s="23">
        <f t="shared" si="20"/>
        <v>10</v>
      </c>
      <c r="D283" s="23">
        <f t="shared" si="21"/>
        <v>1</v>
      </c>
      <c r="E283" s="23" t="str">
        <f t="shared" si="22"/>
        <v>lunes</v>
      </c>
      <c r="F283" s="23">
        <f t="shared" si="23"/>
        <v>2</v>
      </c>
      <c r="G283" s="23" t="str">
        <f t="shared" si="24"/>
        <v>febrero</v>
      </c>
      <c r="H283" s="2">
        <v>0.52569444444444446</v>
      </c>
      <c r="I283" t="s">
        <v>57</v>
      </c>
      <c r="J283" t="str">
        <f>VLOOKUP(ventas_starbucks_2025[[#This Row],[sucursal]],cambio_sucursal[#All],2,0)</f>
        <v>Sucursal Avda Colón</v>
      </c>
      <c r="K283" t="s">
        <v>358</v>
      </c>
      <c r="L283" t="s">
        <v>44</v>
      </c>
      <c r="M283" t="s">
        <v>50</v>
      </c>
      <c r="N283" t="str">
        <f>IFERROR(VLOOKUP(ventas_starbucks_2025[[#This Row],[tamaño_sucio]],cambio_tamaño[#All],2,0),"Tamaño único")</f>
        <v>Mediano</v>
      </c>
      <c r="O283">
        <v>1</v>
      </c>
      <c r="P283">
        <v>1457.34</v>
      </c>
      <c r="Q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">
        <v>1457.34</v>
      </c>
      <c r="S283" t="s">
        <v>31</v>
      </c>
      <c r="T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3" t="str">
        <f>VLOOKUP(ventas_starbucks_2025[[#This Row],[canal_compra]],cambio_canal_compra[#All],2,0)</f>
        <v>Entrega domicilio</v>
      </c>
      <c r="V283" t="s">
        <v>6</v>
      </c>
      <c r="W283" t="str">
        <f>VLOOKUP(ventas_starbucks_2025[[#This Row],[método_pago]],cambio_metodo_pago[#All],2,0)</f>
        <v>Aplicación móbil</v>
      </c>
      <c r="X283" t="s">
        <v>7</v>
      </c>
      <c r="Y283">
        <v>15</v>
      </c>
      <c r="Z283" t="str">
        <f>VLOOKUP(ventas_starbucks_2025[[#This Row],[promoción_aplicada5]],promocion_cambiar[#All],2,0)</f>
        <v>2x1</v>
      </c>
      <c r="AA283" t="s">
        <v>51</v>
      </c>
      <c r="AB283" t="s">
        <v>29</v>
      </c>
      <c r="AC283" t="s">
        <v>10</v>
      </c>
      <c r="AD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3">
        <v>6.5</v>
      </c>
      <c r="AF283">
        <v>1</v>
      </c>
      <c r="AG283">
        <v>46</v>
      </c>
      <c r="AH283">
        <v>45</v>
      </c>
    </row>
    <row r="284" spans="1:34" x14ac:dyDescent="0.25">
      <c r="A284" s="3" t="s">
        <v>359</v>
      </c>
      <c r="B284" s="1">
        <v>45718</v>
      </c>
      <c r="C284" s="23">
        <f t="shared" si="20"/>
        <v>2</v>
      </c>
      <c r="D284" s="23">
        <f t="shared" si="21"/>
        <v>7</v>
      </c>
      <c r="E284" s="1" t="str">
        <f t="shared" si="22"/>
        <v>domingo</v>
      </c>
      <c r="F284" s="23">
        <f t="shared" si="23"/>
        <v>3</v>
      </c>
      <c r="G284" s="1" t="str">
        <f t="shared" si="24"/>
        <v>marzo</v>
      </c>
      <c r="H284" s="2">
        <v>0.56388888888888888</v>
      </c>
      <c r="I284" t="s">
        <v>1</v>
      </c>
      <c r="J284" t="str">
        <f>VLOOKUP(ventas_starbucks_2025[[#This Row],[sucursal]],cambio_sucursal[#All],2,0)</f>
        <v>Sucursal Nueva Córdoba</v>
      </c>
      <c r="K284" t="s">
        <v>358</v>
      </c>
      <c r="L284" t="s">
        <v>44</v>
      </c>
      <c r="M284" t="s">
        <v>45</v>
      </c>
      <c r="N284" t="str">
        <f>IFERROR(VLOOKUP(ventas_starbucks_2025[[#This Row],[tamaño_sucio]],cambio_tamaño[#All],2,0),"Tamaño único")</f>
        <v>Grande</v>
      </c>
      <c r="O284">
        <v>2</v>
      </c>
      <c r="P284">
        <v>1705.05</v>
      </c>
      <c r="Q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">
        <v>3410.1</v>
      </c>
      <c r="S284" t="s">
        <v>15</v>
      </c>
      <c r="T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" t="str">
        <f>VLOOKUP(ventas_starbucks_2025[[#This Row],[canal_compra]],cambio_canal_compra[#All],2,0)</f>
        <v>Para llevar</v>
      </c>
      <c r="V284" t="s">
        <v>40</v>
      </c>
      <c r="W284" t="str">
        <f>VLOOKUP(ventas_starbucks_2025[[#This Row],[método_pago]],cambio_metodo_pago[#All],2,0)</f>
        <v>Efectivo</v>
      </c>
      <c r="X284" t="s">
        <v>22</v>
      </c>
      <c r="Y284">
        <v>0</v>
      </c>
      <c r="Z284" t="str">
        <f>VLOOKUP(ventas_starbucks_2025[[#This Row],[promoción_aplicada5]],promocion_cambiar[#All],2,0)</f>
        <v>Hora Feliz</v>
      </c>
      <c r="AA284" t="s">
        <v>36</v>
      </c>
      <c r="AB284" t="s">
        <v>18</v>
      </c>
      <c r="AC284" t="s">
        <v>41</v>
      </c>
      <c r="AD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4">
        <v>14.1</v>
      </c>
      <c r="AF284">
        <v>3</v>
      </c>
      <c r="AG284">
        <v>45</v>
      </c>
      <c r="AH284">
        <v>43</v>
      </c>
    </row>
    <row r="285" spans="1:34" x14ac:dyDescent="0.25">
      <c r="A285" s="3" t="s">
        <v>360</v>
      </c>
      <c r="B285" s="1">
        <v>45704</v>
      </c>
      <c r="C285" s="23">
        <f t="shared" si="20"/>
        <v>16</v>
      </c>
      <c r="D285" s="23">
        <f t="shared" si="21"/>
        <v>7</v>
      </c>
      <c r="E285" s="1" t="str">
        <f t="shared" si="22"/>
        <v>domingo</v>
      </c>
      <c r="F285" s="23">
        <f t="shared" si="23"/>
        <v>2</v>
      </c>
      <c r="G285" s="1" t="str">
        <f t="shared" si="24"/>
        <v>febrero</v>
      </c>
      <c r="H285" s="2">
        <v>0.66249999999999998</v>
      </c>
      <c r="I285" t="s">
        <v>26</v>
      </c>
      <c r="J285" t="str">
        <f>VLOOKUP(ventas_starbucks_2025[[#This Row],[sucursal]],cambio_sucursal[#All],2,0)</f>
        <v>Sucursal San Lorenzo 47</v>
      </c>
      <c r="K285" t="s">
        <v>38</v>
      </c>
      <c r="L285" t="s">
        <v>39</v>
      </c>
      <c r="M285" t="s">
        <v>4</v>
      </c>
      <c r="N285" t="str">
        <f>IFERROR(VLOOKUP(ventas_starbucks_2025[[#This Row],[tamaño_sucio]],cambio_tamaño[#All],2,0),"Tamaño único")</f>
        <v>Tamaño único</v>
      </c>
      <c r="O285">
        <v>3</v>
      </c>
      <c r="P285">
        <v>1237.08</v>
      </c>
      <c r="Q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">
        <v>3711.24</v>
      </c>
      <c r="S285" t="s">
        <v>5</v>
      </c>
      <c r="T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" t="str">
        <f>VLOOKUP(ventas_starbucks_2025[[#This Row],[canal_compra]],cambio_canal_compra[#All],2,0)</f>
        <v>En tienda</v>
      </c>
      <c r="V285" t="s">
        <v>16</v>
      </c>
      <c r="W285" t="str">
        <f>VLOOKUP(ventas_starbucks_2025[[#This Row],[método_pago]],cambio_metodo_pago[#All],2,0)</f>
        <v>Tarjeta</v>
      </c>
      <c r="X285" t="s">
        <v>7</v>
      </c>
      <c r="Y285">
        <v>15</v>
      </c>
      <c r="Z285" t="str">
        <f>VLOOKUP(ventas_starbucks_2025[[#This Row],[promoción_aplicada5]],promocion_cambiar[#All],2,0)</f>
        <v>Ninguna</v>
      </c>
      <c r="AA285" t="s">
        <v>17</v>
      </c>
      <c r="AB285" t="s">
        <v>18</v>
      </c>
      <c r="AC285" t="s">
        <v>41</v>
      </c>
      <c r="AD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5">
        <v>2.1</v>
      </c>
      <c r="AF285">
        <v>4</v>
      </c>
      <c r="AG285">
        <v>22</v>
      </c>
      <c r="AH285">
        <v>19</v>
      </c>
    </row>
    <row r="286" spans="1:34" x14ac:dyDescent="0.25">
      <c r="A286" s="3" t="s">
        <v>361</v>
      </c>
      <c r="B286" s="1">
        <v>45730</v>
      </c>
      <c r="C286" s="23">
        <f t="shared" si="20"/>
        <v>14</v>
      </c>
      <c r="D286" s="23">
        <f t="shared" si="21"/>
        <v>5</v>
      </c>
      <c r="E286" s="1" t="str">
        <f t="shared" si="22"/>
        <v>viernes</v>
      </c>
      <c r="F286" s="23">
        <f t="shared" si="23"/>
        <v>3</v>
      </c>
      <c r="G286" s="1" t="str">
        <f t="shared" si="24"/>
        <v>marzo</v>
      </c>
      <c r="H286" s="2">
        <v>0.31736111111111109</v>
      </c>
      <c r="I286" t="s">
        <v>12</v>
      </c>
      <c r="J286" t="str">
        <f>VLOOKUP(ventas_starbucks_2025[[#This Row],[sucursal]],cambio_sucursal[#All],2,0)</f>
        <v>Sucursal Córdoba Shopping</v>
      </c>
      <c r="K286" t="s">
        <v>173</v>
      </c>
      <c r="L286" t="s">
        <v>35</v>
      </c>
      <c r="M286" t="s">
        <v>4</v>
      </c>
      <c r="N286" t="str">
        <f>IFERROR(VLOOKUP(ventas_starbucks_2025[[#This Row],[tamaño_sucio]],cambio_tamaño[#All],2,0),"Tamaño único")</f>
        <v>Tamaño único</v>
      </c>
      <c r="O286">
        <v>4</v>
      </c>
      <c r="P286">
        <v>1103.83</v>
      </c>
      <c r="Q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">
        <v>4415.32</v>
      </c>
      <c r="S286" t="s">
        <v>31</v>
      </c>
      <c r="T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" t="str">
        <f>VLOOKUP(ventas_starbucks_2025[[#This Row],[canal_compra]],cambio_canal_compra[#All],2,0)</f>
        <v>Entrega domicilio</v>
      </c>
      <c r="V286" t="s">
        <v>40</v>
      </c>
      <c r="W286" t="str">
        <f>VLOOKUP(ventas_starbucks_2025[[#This Row],[método_pago]],cambio_metodo_pago[#All],2,0)</f>
        <v>Efectivo</v>
      </c>
      <c r="X286" t="s">
        <v>7</v>
      </c>
      <c r="Y286">
        <v>0</v>
      </c>
      <c r="Z286" t="str">
        <f>VLOOKUP(ventas_starbucks_2025[[#This Row],[promoción_aplicada5]],promocion_cambiar[#All],2,0)</f>
        <v>2x1</v>
      </c>
      <c r="AA286" t="s">
        <v>51</v>
      </c>
      <c r="AB286" t="s">
        <v>52</v>
      </c>
      <c r="AC286" t="s">
        <v>24</v>
      </c>
      <c r="AD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6">
        <v>12</v>
      </c>
      <c r="AF286">
        <v>3</v>
      </c>
      <c r="AG286">
        <v>48</v>
      </c>
      <c r="AH286">
        <v>44</v>
      </c>
    </row>
    <row r="287" spans="1:34" x14ac:dyDescent="0.25">
      <c r="A287" s="3" t="s">
        <v>362</v>
      </c>
      <c r="B287" s="1">
        <v>45688</v>
      </c>
      <c r="C287" s="23">
        <f t="shared" si="20"/>
        <v>31</v>
      </c>
      <c r="D287" s="23">
        <f t="shared" si="21"/>
        <v>5</v>
      </c>
      <c r="E287" s="1" t="str">
        <f t="shared" si="22"/>
        <v>viernes</v>
      </c>
      <c r="F287" s="23">
        <f t="shared" si="23"/>
        <v>1</v>
      </c>
      <c r="G287" s="1" t="str">
        <f t="shared" si="24"/>
        <v>enero</v>
      </c>
      <c r="H287" s="2">
        <v>0.54097222222222219</v>
      </c>
      <c r="I287" t="s">
        <v>57</v>
      </c>
      <c r="J287" t="str">
        <f>VLOOKUP(ventas_starbucks_2025[[#This Row],[sucursal]],cambio_sucursal[#All],2,0)</f>
        <v>Sucursal Avda Colón</v>
      </c>
      <c r="K287" t="s">
        <v>13</v>
      </c>
      <c r="L287" t="s">
        <v>14</v>
      </c>
      <c r="M287" t="s">
        <v>4</v>
      </c>
      <c r="N287" t="str">
        <f>IFERROR(VLOOKUP(ventas_starbucks_2025[[#This Row],[tamaño_sucio]],cambio_tamaño[#All],2,0),"Tamaño único")</f>
        <v>Tamaño único</v>
      </c>
      <c r="O287">
        <v>5</v>
      </c>
      <c r="P287">
        <v>1600.25</v>
      </c>
      <c r="Q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">
        <v>8001.25</v>
      </c>
      <c r="S287" t="s">
        <v>5</v>
      </c>
      <c r="T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7" t="str">
        <f>VLOOKUP(ventas_starbucks_2025[[#This Row],[canal_compra]],cambio_canal_compra[#All],2,0)</f>
        <v>En tienda</v>
      </c>
      <c r="V287" t="s">
        <v>16</v>
      </c>
      <c r="W287" t="str">
        <f>VLOOKUP(ventas_starbucks_2025[[#This Row],[método_pago]],cambio_metodo_pago[#All],2,0)</f>
        <v>Tarjeta</v>
      </c>
      <c r="X287" t="s">
        <v>22</v>
      </c>
      <c r="Y287">
        <v>0</v>
      </c>
      <c r="Z287" t="str">
        <f>VLOOKUP(ventas_starbucks_2025[[#This Row],[promoción_aplicada5]],promocion_cambiar[#All],2,0)</f>
        <v>Hora Feliz</v>
      </c>
      <c r="AA287" t="s">
        <v>36</v>
      </c>
      <c r="AB287" t="s">
        <v>32</v>
      </c>
      <c r="AC287" t="s">
        <v>41</v>
      </c>
      <c r="AD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7">
        <v>3.4</v>
      </c>
      <c r="AF287">
        <v>1</v>
      </c>
      <c r="AG287">
        <v>29</v>
      </c>
      <c r="AH287">
        <v>24</v>
      </c>
    </row>
    <row r="288" spans="1:34" x14ac:dyDescent="0.25">
      <c r="A288" s="3" t="s">
        <v>363</v>
      </c>
      <c r="B288" s="1">
        <v>45716</v>
      </c>
      <c r="C288" s="23">
        <f t="shared" si="20"/>
        <v>28</v>
      </c>
      <c r="D288" s="23">
        <f t="shared" si="21"/>
        <v>5</v>
      </c>
      <c r="E288" s="1" t="str">
        <f t="shared" si="22"/>
        <v>viernes</v>
      </c>
      <c r="F288" s="23">
        <f t="shared" si="23"/>
        <v>2</v>
      </c>
      <c r="G288" s="1" t="str">
        <f t="shared" si="24"/>
        <v>febrero</v>
      </c>
      <c r="H288" s="2">
        <v>0.35208333333333336</v>
      </c>
      <c r="I288" t="s">
        <v>12</v>
      </c>
      <c r="J288" t="str">
        <f>VLOOKUP(ventas_starbucks_2025[[#This Row],[sucursal]],cambio_sucursal[#All],2,0)</f>
        <v>Sucursal Córdoba Shopping</v>
      </c>
      <c r="K288" t="s">
        <v>48</v>
      </c>
      <c r="L288" t="s">
        <v>49</v>
      </c>
      <c r="M288" t="s">
        <v>55</v>
      </c>
      <c r="N288" t="str">
        <f>IFERROR(VLOOKUP(ventas_starbucks_2025[[#This Row],[tamaño_sucio]],cambio_tamaño[#All],2,0),"Tamaño único")</f>
        <v>Pequeño</v>
      </c>
      <c r="O288">
        <v>2</v>
      </c>
      <c r="P288">
        <v>1860.81</v>
      </c>
      <c r="Q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">
        <v>3721.62</v>
      </c>
      <c r="S288" t="s">
        <v>15</v>
      </c>
      <c r="T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" t="str">
        <f>VLOOKUP(ventas_starbucks_2025[[#This Row],[canal_compra]],cambio_canal_compra[#All],2,0)</f>
        <v>Para llevar</v>
      </c>
      <c r="V288" t="s">
        <v>16</v>
      </c>
      <c r="W288" t="str">
        <f>VLOOKUP(ventas_starbucks_2025[[#This Row],[método_pago]],cambio_metodo_pago[#All],2,0)</f>
        <v>Tarjeta</v>
      </c>
      <c r="X288" t="s">
        <v>7</v>
      </c>
      <c r="Y288">
        <v>0</v>
      </c>
      <c r="Z288" t="str">
        <f>VLOOKUP(ventas_starbucks_2025[[#This Row],[promoción_aplicada5]],promocion_cambiar[#All],2,0)</f>
        <v>2x1</v>
      </c>
      <c r="AA288" t="s">
        <v>51</v>
      </c>
      <c r="AB288" t="s">
        <v>9</v>
      </c>
      <c r="AC288" t="s">
        <v>41</v>
      </c>
      <c r="AD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8">
        <v>5.4</v>
      </c>
      <c r="AF288">
        <v>2</v>
      </c>
      <c r="AG288">
        <v>45</v>
      </c>
      <c r="AH288">
        <v>43</v>
      </c>
    </row>
    <row r="289" spans="1:34" x14ac:dyDescent="0.25">
      <c r="A289" s="3" t="s">
        <v>364</v>
      </c>
      <c r="B289" s="1">
        <v>45720</v>
      </c>
      <c r="C289" s="23">
        <f t="shared" si="20"/>
        <v>4</v>
      </c>
      <c r="D289" s="23">
        <f t="shared" si="21"/>
        <v>2</v>
      </c>
      <c r="E289" s="23" t="str">
        <f t="shared" si="22"/>
        <v>martes</v>
      </c>
      <c r="F289" s="23">
        <f t="shared" si="23"/>
        <v>3</v>
      </c>
      <c r="G289" s="23" t="str">
        <f t="shared" si="24"/>
        <v>marzo</v>
      </c>
      <c r="H289" s="2">
        <v>0.82361111111111107</v>
      </c>
      <c r="I289" t="s">
        <v>1</v>
      </c>
      <c r="J289" t="str">
        <f>VLOOKUP(ventas_starbucks_2025[[#This Row],[sucursal]],cambio_sucursal[#All],2,0)</f>
        <v>Sucursal Nueva Córdoba</v>
      </c>
      <c r="K289" t="s">
        <v>34</v>
      </c>
      <c r="L289" t="s">
        <v>35</v>
      </c>
      <c r="M289" t="s">
        <v>4</v>
      </c>
      <c r="N289" t="str">
        <f>IFERROR(VLOOKUP(ventas_starbucks_2025[[#This Row],[tamaño_sucio]],cambio_tamaño[#All],2,0),"Tamaño único")</f>
        <v>Tamaño único</v>
      </c>
      <c r="O289">
        <v>3</v>
      </c>
      <c r="P289">
        <v>975.04</v>
      </c>
      <c r="Q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9">
        <v>2925.12</v>
      </c>
      <c r="S289" t="s">
        <v>31</v>
      </c>
      <c r="T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" t="str">
        <f>VLOOKUP(ventas_starbucks_2025[[#This Row],[canal_compra]],cambio_canal_compra[#All],2,0)</f>
        <v>Entrega domicilio</v>
      </c>
      <c r="V289" t="s">
        <v>6</v>
      </c>
      <c r="W289" t="str">
        <f>VLOOKUP(ventas_starbucks_2025[[#This Row],[método_pago]],cambio_metodo_pago[#All],2,0)</f>
        <v>Aplicación móbil</v>
      </c>
      <c r="X289" t="s">
        <v>7</v>
      </c>
      <c r="Y289">
        <v>10</v>
      </c>
      <c r="Z289" t="str">
        <f>VLOOKUP(ventas_starbucks_2025[[#This Row],[promoción_aplicada5]],promocion_cambiar[#All],2,0)</f>
        <v>Ninguna</v>
      </c>
      <c r="AA289" t="s">
        <v>17</v>
      </c>
      <c r="AB289" t="s">
        <v>32</v>
      </c>
      <c r="AC289" t="s">
        <v>10</v>
      </c>
      <c r="AD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9">
        <v>2.9</v>
      </c>
      <c r="AF289">
        <v>3</v>
      </c>
      <c r="AG289">
        <v>20</v>
      </c>
      <c r="AH289">
        <v>17</v>
      </c>
    </row>
    <row r="290" spans="1:34" x14ac:dyDescent="0.25">
      <c r="A290" s="3" t="s">
        <v>365</v>
      </c>
      <c r="B290" s="1">
        <v>45738</v>
      </c>
      <c r="C290" s="23">
        <f t="shared" si="20"/>
        <v>22</v>
      </c>
      <c r="D290" s="23">
        <f t="shared" si="21"/>
        <v>6</v>
      </c>
      <c r="E290" s="23" t="str">
        <f t="shared" si="22"/>
        <v>sábado</v>
      </c>
      <c r="F290" s="23">
        <f t="shared" si="23"/>
        <v>3</v>
      </c>
      <c r="G290" s="23" t="str">
        <f t="shared" si="24"/>
        <v>marzo</v>
      </c>
      <c r="H290" s="2">
        <v>0.83750000000000002</v>
      </c>
      <c r="I290" t="s">
        <v>12</v>
      </c>
      <c r="J290" t="str">
        <f>VLOOKUP(ventas_starbucks_2025[[#This Row],[sucursal]],cambio_sucursal[#All],2,0)</f>
        <v>Sucursal Córdoba Shopping</v>
      </c>
      <c r="K290" t="s">
        <v>89</v>
      </c>
      <c r="L290" t="s">
        <v>90</v>
      </c>
      <c r="M290" t="s">
        <v>4</v>
      </c>
      <c r="N290" t="str">
        <f>IFERROR(VLOOKUP(ventas_starbucks_2025[[#This Row],[tamaño_sucio]],cambio_tamaño[#All],2,0),"Tamaño único")</f>
        <v>Tamaño único</v>
      </c>
      <c r="O290">
        <v>5</v>
      </c>
      <c r="P290">
        <v>1405.81</v>
      </c>
      <c r="Q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">
        <v>7029.05</v>
      </c>
      <c r="S290" t="s">
        <v>5</v>
      </c>
      <c r="T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0" t="str">
        <f>VLOOKUP(ventas_starbucks_2025[[#This Row],[canal_compra]],cambio_canal_compra[#All],2,0)</f>
        <v>En tienda</v>
      </c>
      <c r="V290" t="s">
        <v>40</v>
      </c>
      <c r="W290" t="str">
        <f>VLOOKUP(ventas_starbucks_2025[[#This Row],[método_pago]],cambio_metodo_pago[#All],2,0)</f>
        <v>Efectivo</v>
      </c>
      <c r="X290" t="s">
        <v>22</v>
      </c>
      <c r="Y290">
        <v>0</v>
      </c>
      <c r="Z290" t="str">
        <f>VLOOKUP(ventas_starbucks_2025[[#This Row],[promoción_aplicada5]],promocion_cambiar[#All],2,0)</f>
        <v>Hora Feliz</v>
      </c>
      <c r="AA290" t="s">
        <v>36</v>
      </c>
      <c r="AB290" t="s">
        <v>23</v>
      </c>
      <c r="AC290" t="s">
        <v>10</v>
      </c>
      <c r="AD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0">
        <v>7</v>
      </c>
      <c r="AF290">
        <v>3</v>
      </c>
      <c r="AG290">
        <v>43</v>
      </c>
      <c r="AH290">
        <v>38</v>
      </c>
    </row>
    <row r="291" spans="1:34" x14ac:dyDescent="0.25">
      <c r="A291" s="3" t="s">
        <v>366</v>
      </c>
      <c r="B291" s="1">
        <v>45712</v>
      </c>
      <c r="C291" s="23">
        <f t="shared" si="20"/>
        <v>24</v>
      </c>
      <c r="D291" s="23">
        <f t="shared" si="21"/>
        <v>1</v>
      </c>
      <c r="E291" s="23" t="str">
        <f t="shared" si="22"/>
        <v>lunes</v>
      </c>
      <c r="F291" s="23">
        <f t="shared" si="23"/>
        <v>2</v>
      </c>
      <c r="G291" s="23" t="str">
        <f t="shared" si="24"/>
        <v>febrero</v>
      </c>
      <c r="H291" s="2">
        <v>0.8520833333333333</v>
      </c>
      <c r="I291" t="s">
        <v>57</v>
      </c>
      <c r="J291" t="str">
        <f>VLOOKUP(ventas_starbucks_2025[[#This Row],[sucursal]],cambio_sucursal[#All],2,0)</f>
        <v>Sucursal Avda Colón</v>
      </c>
      <c r="K291" t="s">
        <v>38</v>
      </c>
      <c r="L291" t="s">
        <v>39</v>
      </c>
      <c r="M291" t="s">
        <v>4</v>
      </c>
      <c r="N291" t="str">
        <f>IFERROR(VLOOKUP(ventas_starbucks_2025[[#This Row],[tamaño_sucio]],cambio_tamaño[#All],2,0),"Tamaño único")</f>
        <v>Tamaño único</v>
      </c>
      <c r="O291">
        <v>5</v>
      </c>
      <c r="P291">
        <v>1598.68</v>
      </c>
      <c r="Q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">
        <v>7993.4</v>
      </c>
      <c r="S291" t="s">
        <v>15</v>
      </c>
      <c r="T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1" t="str">
        <f>VLOOKUP(ventas_starbucks_2025[[#This Row],[canal_compra]],cambio_canal_compra[#All],2,0)</f>
        <v>Para llevar</v>
      </c>
      <c r="V291" t="s">
        <v>6</v>
      </c>
      <c r="W291" t="str">
        <f>VLOOKUP(ventas_starbucks_2025[[#This Row],[método_pago]],cambio_metodo_pago[#All],2,0)</f>
        <v>Aplicación móbil</v>
      </c>
      <c r="X291" t="s">
        <v>22</v>
      </c>
      <c r="Y291">
        <v>0</v>
      </c>
      <c r="Z291" t="str">
        <f>VLOOKUP(ventas_starbucks_2025[[#This Row],[promoción_aplicada5]],promocion_cambiar[#All],2,0)</f>
        <v>2x1</v>
      </c>
      <c r="AA291" t="s">
        <v>51</v>
      </c>
      <c r="AB291" t="s">
        <v>29</v>
      </c>
      <c r="AC291" t="s">
        <v>41</v>
      </c>
      <c r="AD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1">
        <v>2.9</v>
      </c>
      <c r="AF291">
        <v>3</v>
      </c>
      <c r="AG291">
        <v>19</v>
      </c>
      <c r="AH291">
        <v>14</v>
      </c>
    </row>
    <row r="292" spans="1:34" x14ac:dyDescent="0.25">
      <c r="A292" s="3" t="s">
        <v>367</v>
      </c>
      <c r="B292" s="1">
        <v>45733</v>
      </c>
      <c r="C292" s="23">
        <f t="shared" si="20"/>
        <v>17</v>
      </c>
      <c r="D292" s="23">
        <f t="shared" si="21"/>
        <v>1</v>
      </c>
      <c r="E292" s="23" t="str">
        <f t="shared" si="22"/>
        <v>lunes</v>
      </c>
      <c r="F292" s="23">
        <f t="shared" si="23"/>
        <v>3</v>
      </c>
      <c r="G292" s="23" t="str">
        <f t="shared" si="24"/>
        <v>marzo</v>
      </c>
      <c r="H292" s="2">
        <v>0.79652777777777772</v>
      </c>
      <c r="I292" t="s">
        <v>26</v>
      </c>
      <c r="J292" t="str">
        <f>VLOOKUP(ventas_starbucks_2025[[#This Row],[sucursal]],cambio_sucursal[#All],2,0)</f>
        <v>Sucursal San Lorenzo 47</v>
      </c>
      <c r="K292" t="s">
        <v>69</v>
      </c>
      <c r="L292" t="s">
        <v>70</v>
      </c>
      <c r="M292" t="s">
        <v>62</v>
      </c>
      <c r="N292" t="str">
        <f>IFERROR(VLOOKUP(ventas_starbucks_2025[[#This Row],[tamaño_sucio]],cambio_tamaño[#All],2,0),"Tamaño único")</f>
        <v>Extra-Grande</v>
      </c>
      <c r="O292">
        <v>2</v>
      </c>
      <c r="P292">
        <v>1593.41</v>
      </c>
      <c r="Q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">
        <v>3186.82</v>
      </c>
      <c r="S292" t="s">
        <v>15</v>
      </c>
      <c r="T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" t="str">
        <f>VLOOKUP(ventas_starbucks_2025[[#This Row],[canal_compra]],cambio_canal_compra[#All],2,0)</f>
        <v>Para llevar</v>
      </c>
      <c r="V292" t="s">
        <v>40</v>
      </c>
      <c r="W292" t="str">
        <f>VLOOKUP(ventas_starbucks_2025[[#This Row],[método_pago]],cambio_metodo_pago[#All],2,0)</f>
        <v>Efectivo</v>
      </c>
      <c r="X292" t="s">
        <v>22</v>
      </c>
      <c r="Y292">
        <v>0</v>
      </c>
      <c r="Z292" t="str">
        <f>VLOOKUP(ventas_starbucks_2025[[#This Row],[promoción_aplicada5]],promocion_cambiar[#All],2,0)</f>
        <v>Ninguna</v>
      </c>
      <c r="AA292" t="s">
        <v>17</v>
      </c>
      <c r="AB292" t="s">
        <v>52</v>
      </c>
      <c r="AC292" t="s">
        <v>24</v>
      </c>
      <c r="AD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2">
        <v>6.4</v>
      </c>
      <c r="AF292">
        <v>3</v>
      </c>
      <c r="AG292">
        <v>49</v>
      </c>
      <c r="AH292">
        <v>47</v>
      </c>
    </row>
    <row r="293" spans="1:34" x14ac:dyDescent="0.25">
      <c r="A293" s="3" t="s">
        <v>368</v>
      </c>
      <c r="B293" s="1">
        <v>45664</v>
      </c>
      <c r="C293" s="23">
        <f t="shared" si="20"/>
        <v>7</v>
      </c>
      <c r="D293" s="23">
        <f t="shared" si="21"/>
        <v>2</v>
      </c>
      <c r="E293" s="23" t="str">
        <f t="shared" si="22"/>
        <v>martes</v>
      </c>
      <c r="F293" s="23">
        <f t="shared" si="23"/>
        <v>1</v>
      </c>
      <c r="G293" s="23" t="str">
        <f t="shared" si="24"/>
        <v>enero</v>
      </c>
      <c r="H293" s="2">
        <v>0.53680555555555554</v>
      </c>
      <c r="I293" t="s">
        <v>12</v>
      </c>
      <c r="J293" t="str">
        <f>VLOOKUP(ventas_starbucks_2025[[#This Row],[sucursal]],cambio_sucursal[#All],2,0)</f>
        <v>Sucursal Córdoba Shopping</v>
      </c>
      <c r="K293" t="s">
        <v>132</v>
      </c>
      <c r="L293" t="s">
        <v>35</v>
      </c>
      <c r="M293" t="s">
        <v>4</v>
      </c>
      <c r="N293" t="str">
        <f>IFERROR(VLOOKUP(ventas_starbucks_2025[[#This Row],[tamaño_sucio]],cambio_tamaño[#All],2,0),"Tamaño único")</f>
        <v>Tamaño único</v>
      </c>
      <c r="O293">
        <v>2</v>
      </c>
      <c r="P293">
        <v>1390.61</v>
      </c>
      <c r="Q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">
        <v>2781.22</v>
      </c>
      <c r="S293" t="s">
        <v>5</v>
      </c>
      <c r="T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" t="str">
        <f>VLOOKUP(ventas_starbucks_2025[[#This Row],[canal_compra]],cambio_canal_compra[#All],2,0)</f>
        <v>En tienda</v>
      </c>
      <c r="V293" t="s">
        <v>6</v>
      </c>
      <c r="W293" t="str">
        <f>VLOOKUP(ventas_starbucks_2025[[#This Row],[método_pago]],cambio_metodo_pago[#All],2,0)</f>
        <v>Aplicación móbil</v>
      </c>
      <c r="X293" t="s">
        <v>22</v>
      </c>
      <c r="Y293">
        <v>0</v>
      </c>
      <c r="Z293" t="str">
        <f>VLOOKUP(ventas_starbucks_2025[[#This Row],[promoción_aplicada5]],promocion_cambiar[#All],2,0)</f>
        <v>Hora Feliz</v>
      </c>
      <c r="AA293" t="s">
        <v>36</v>
      </c>
      <c r="AB293" t="s">
        <v>32</v>
      </c>
      <c r="AC293" t="s">
        <v>10</v>
      </c>
      <c r="AD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3">
        <v>12.6</v>
      </c>
      <c r="AF293">
        <v>2</v>
      </c>
      <c r="AG293">
        <v>23</v>
      </c>
      <c r="AH293">
        <v>21</v>
      </c>
    </row>
    <row r="294" spans="1:34" x14ac:dyDescent="0.25">
      <c r="A294" s="3" t="s">
        <v>369</v>
      </c>
      <c r="B294" s="1">
        <v>45725</v>
      </c>
      <c r="C294" s="23">
        <f t="shared" si="20"/>
        <v>9</v>
      </c>
      <c r="D294" s="23">
        <f t="shared" si="21"/>
        <v>7</v>
      </c>
      <c r="E294" s="23" t="str">
        <f t="shared" si="22"/>
        <v>domingo</v>
      </c>
      <c r="F294" s="23">
        <f t="shared" si="23"/>
        <v>3</v>
      </c>
      <c r="G294" s="23" t="str">
        <f t="shared" si="24"/>
        <v>marzo</v>
      </c>
      <c r="H294" s="2">
        <v>0.7680555555555556</v>
      </c>
      <c r="I294" t="s">
        <v>1</v>
      </c>
      <c r="J294" t="str">
        <f>VLOOKUP(ventas_starbucks_2025[[#This Row],[sucursal]],cambio_sucursal[#All],2,0)</f>
        <v>Sucursal Nueva Córdoba</v>
      </c>
      <c r="K294" t="s">
        <v>67</v>
      </c>
      <c r="L294" t="s">
        <v>35</v>
      </c>
      <c r="M294" t="s">
        <v>4</v>
      </c>
      <c r="N294" t="str">
        <f>IFERROR(VLOOKUP(ventas_starbucks_2025[[#This Row],[tamaño_sucio]],cambio_tamaño[#All],2,0),"Tamaño único")</f>
        <v>Tamaño único</v>
      </c>
      <c r="O294">
        <v>1</v>
      </c>
      <c r="P294">
        <v>1107.18</v>
      </c>
      <c r="Q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">
        <v>1107.18</v>
      </c>
      <c r="S294" t="s">
        <v>31</v>
      </c>
      <c r="T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" t="str">
        <f>VLOOKUP(ventas_starbucks_2025[[#This Row],[canal_compra]],cambio_canal_compra[#All],2,0)</f>
        <v>Entrega domicilio</v>
      </c>
      <c r="V294" t="s">
        <v>40</v>
      </c>
      <c r="W294" t="str">
        <f>VLOOKUP(ventas_starbucks_2025[[#This Row],[método_pago]],cambio_metodo_pago[#All],2,0)</f>
        <v>Efectivo</v>
      </c>
      <c r="X294" t="s">
        <v>7</v>
      </c>
      <c r="Y294">
        <v>10</v>
      </c>
      <c r="Z294" t="str">
        <f>VLOOKUP(ventas_starbucks_2025[[#This Row],[promoción_aplicada5]],promocion_cambiar[#All],2,0)</f>
        <v>Hora Feliz</v>
      </c>
      <c r="AA294" t="s">
        <v>36</v>
      </c>
      <c r="AB294" t="s">
        <v>32</v>
      </c>
      <c r="AC294" t="s">
        <v>24</v>
      </c>
      <c r="AD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4">
        <v>9</v>
      </c>
      <c r="AF294">
        <v>3</v>
      </c>
      <c r="AG294">
        <v>21</v>
      </c>
      <c r="AH294">
        <v>20</v>
      </c>
    </row>
    <row r="295" spans="1:34" x14ac:dyDescent="0.25">
      <c r="A295" s="3" t="s">
        <v>370</v>
      </c>
      <c r="B295" s="1">
        <v>45660</v>
      </c>
      <c r="C295" s="23">
        <f t="shared" si="20"/>
        <v>3</v>
      </c>
      <c r="D295" s="23">
        <f t="shared" si="21"/>
        <v>5</v>
      </c>
      <c r="E295" s="1" t="str">
        <f t="shared" si="22"/>
        <v>viernes</v>
      </c>
      <c r="F295" s="23">
        <f t="shared" si="23"/>
        <v>1</v>
      </c>
      <c r="G295" s="1" t="str">
        <f t="shared" si="24"/>
        <v>enero</v>
      </c>
      <c r="H295" s="2">
        <v>0.74513888888888891</v>
      </c>
      <c r="I295" t="s">
        <v>57</v>
      </c>
      <c r="J295" t="str">
        <f>VLOOKUP(ventas_starbucks_2025[[#This Row],[sucursal]],cambio_sucursal[#All],2,0)</f>
        <v>Sucursal Avda Colón</v>
      </c>
      <c r="K295" t="s">
        <v>13</v>
      </c>
      <c r="L295" t="s">
        <v>14</v>
      </c>
      <c r="M295" t="s">
        <v>4</v>
      </c>
      <c r="N295" t="str">
        <f>IFERROR(VLOOKUP(ventas_starbucks_2025[[#This Row],[tamaño_sucio]],cambio_tamaño[#All],2,0),"Tamaño único")</f>
        <v>Tamaño único</v>
      </c>
      <c r="O295">
        <v>4</v>
      </c>
      <c r="P295">
        <v>1895.33</v>
      </c>
      <c r="Q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">
        <v>7581.32</v>
      </c>
      <c r="S295" t="s">
        <v>15</v>
      </c>
      <c r="T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5" t="str">
        <f>VLOOKUP(ventas_starbucks_2025[[#This Row],[canal_compra]],cambio_canal_compra[#All],2,0)</f>
        <v>Para llevar</v>
      </c>
      <c r="V295" t="s">
        <v>16</v>
      </c>
      <c r="W295" t="str">
        <f>VLOOKUP(ventas_starbucks_2025[[#This Row],[método_pago]],cambio_metodo_pago[#All],2,0)</f>
        <v>Tarjeta</v>
      </c>
      <c r="X295" t="s">
        <v>7</v>
      </c>
      <c r="Y295">
        <v>0</v>
      </c>
      <c r="Z295" t="str">
        <f>VLOOKUP(ventas_starbucks_2025[[#This Row],[promoción_aplicada5]],promocion_cambiar[#All],2,0)</f>
        <v>Ninguna</v>
      </c>
      <c r="AA295" t="s">
        <v>17</v>
      </c>
      <c r="AB295" t="s">
        <v>29</v>
      </c>
      <c r="AC295" t="s">
        <v>24</v>
      </c>
      <c r="AD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5">
        <v>10.4</v>
      </c>
      <c r="AF295">
        <v>2</v>
      </c>
      <c r="AG295">
        <v>34</v>
      </c>
      <c r="AH295">
        <v>30</v>
      </c>
    </row>
    <row r="296" spans="1:34" x14ac:dyDescent="0.25">
      <c r="A296" s="3" t="s">
        <v>371</v>
      </c>
      <c r="B296" s="1">
        <v>45666</v>
      </c>
      <c r="C296" s="23">
        <f t="shared" si="20"/>
        <v>9</v>
      </c>
      <c r="D296" s="23">
        <f t="shared" si="21"/>
        <v>4</v>
      </c>
      <c r="E296" s="23" t="str">
        <f t="shared" si="22"/>
        <v>jueves</v>
      </c>
      <c r="F296" s="23">
        <f t="shared" si="23"/>
        <v>1</v>
      </c>
      <c r="G296" s="23" t="str">
        <f t="shared" si="24"/>
        <v>enero</v>
      </c>
      <c r="H296" s="2">
        <v>0.73402777777777772</v>
      </c>
      <c r="I296" t="s">
        <v>12</v>
      </c>
      <c r="J296" t="str">
        <f>VLOOKUP(ventas_starbucks_2025[[#This Row],[sucursal]],cambio_sucursal[#All],2,0)</f>
        <v>Sucursal Córdoba Shopping</v>
      </c>
      <c r="K296" t="s">
        <v>2</v>
      </c>
      <c r="L296" t="s">
        <v>3</v>
      </c>
      <c r="M296" t="s">
        <v>4</v>
      </c>
      <c r="N296" t="str">
        <f>IFERROR(VLOOKUP(ventas_starbucks_2025[[#This Row],[tamaño_sucio]],cambio_tamaño[#All],2,0),"Tamaño único")</f>
        <v>Tamaño único</v>
      </c>
      <c r="O296">
        <v>4</v>
      </c>
      <c r="P296">
        <v>2788.46</v>
      </c>
      <c r="Q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6">
        <v>11153.84</v>
      </c>
      <c r="S296" t="s">
        <v>15</v>
      </c>
      <c r="T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6" t="str">
        <f>VLOOKUP(ventas_starbucks_2025[[#This Row],[canal_compra]],cambio_canal_compra[#All],2,0)</f>
        <v>Para llevar</v>
      </c>
      <c r="V296" t="s">
        <v>16</v>
      </c>
      <c r="W296" t="str">
        <f>VLOOKUP(ventas_starbucks_2025[[#This Row],[método_pago]],cambio_metodo_pago[#All],2,0)</f>
        <v>Tarjeta</v>
      </c>
      <c r="X296" t="s">
        <v>22</v>
      </c>
      <c r="Y296">
        <v>0</v>
      </c>
      <c r="Z296" t="str">
        <f>VLOOKUP(ventas_starbucks_2025[[#This Row],[promoción_aplicada5]],promocion_cambiar[#All],2,0)</f>
        <v>Hora Feliz</v>
      </c>
      <c r="AA296" t="s">
        <v>36</v>
      </c>
      <c r="AB296" t="s">
        <v>29</v>
      </c>
      <c r="AC296" t="s">
        <v>24</v>
      </c>
      <c r="AD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6">
        <v>6.1</v>
      </c>
      <c r="AF296">
        <v>5</v>
      </c>
      <c r="AG296">
        <v>37</v>
      </c>
      <c r="AH296">
        <v>33</v>
      </c>
    </row>
    <row r="297" spans="1:34" x14ac:dyDescent="0.25">
      <c r="A297" s="3" t="s">
        <v>372</v>
      </c>
      <c r="B297" s="1">
        <v>45690</v>
      </c>
      <c r="C297" s="23">
        <f t="shared" si="20"/>
        <v>2</v>
      </c>
      <c r="D297" s="23">
        <f t="shared" si="21"/>
        <v>7</v>
      </c>
      <c r="E297" s="23" t="str">
        <f t="shared" si="22"/>
        <v>domingo</v>
      </c>
      <c r="F297" s="23">
        <f t="shared" si="23"/>
        <v>2</v>
      </c>
      <c r="G297" s="23" t="str">
        <f t="shared" si="24"/>
        <v>febrero</v>
      </c>
      <c r="H297" s="2">
        <v>0.78888888888888886</v>
      </c>
      <c r="I297" t="s">
        <v>12</v>
      </c>
      <c r="J297" t="str">
        <f>VLOOKUP(ventas_starbucks_2025[[#This Row],[sucursal]],cambio_sucursal[#All],2,0)</f>
        <v>Sucursal Córdoba Shopping</v>
      </c>
      <c r="K297" t="s">
        <v>54</v>
      </c>
      <c r="L297" t="s">
        <v>44</v>
      </c>
      <c r="M297" t="s">
        <v>55</v>
      </c>
      <c r="N297" t="str">
        <f>IFERROR(VLOOKUP(ventas_starbucks_2025[[#This Row],[tamaño_sucio]],cambio_tamaño[#All],2,0),"Tamaño único")</f>
        <v>Pequeño</v>
      </c>
      <c r="O297">
        <v>5</v>
      </c>
      <c r="P297">
        <v>1286.9000000000001</v>
      </c>
      <c r="Q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">
        <v>6434.5</v>
      </c>
      <c r="S297" t="s">
        <v>31</v>
      </c>
      <c r="T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7" t="str">
        <f>VLOOKUP(ventas_starbucks_2025[[#This Row],[canal_compra]],cambio_canal_compra[#All],2,0)</f>
        <v>Entrega domicilio</v>
      </c>
      <c r="V297" t="s">
        <v>40</v>
      </c>
      <c r="W297" t="str">
        <f>VLOOKUP(ventas_starbucks_2025[[#This Row],[método_pago]],cambio_metodo_pago[#All],2,0)</f>
        <v>Efectivo</v>
      </c>
      <c r="X297" t="s">
        <v>7</v>
      </c>
      <c r="Y297">
        <v>15</v>
      </c>
      <c r="Z297" t="str">
        <f>VLOOKUP(ventas_starbucks_2025[[#This Row],[promoción_aplicada5]],promocion_cambiar[#All],2,0)</f>
        <v>Hora Feliz</v>
      </c>
      <c r="AA297" t="s">
        <v>36</v>
      </c>
      <c r="AB297" t="s">
        <v>52</v>
      </c>
      <c r="AC297" t="s">
        <v>10</v>
      </c>
      <c r="AD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7">
        <v>11</v>
      </c>
      <c r="AF297">
        <v>2</v>
      </c>
      <c r="AG297">
        <v>47</v>
      </c>
      <c r="AH297">
        <v>42</v>
      </c>
    </row>
    <row r="298" spans="1:34" x14ac:dyDescent="0.25">
      <c r="A298" s="3" t="s">
        <v>373</v>
      </c>
      <c r="B298" s="1">
        <v>45698</v>
      </c>
      <c r="C298" s="23">
        <f t="shared" si="20"/>
        <v>10</v>
      </c>
      <c r="D298" s="23">
        <f t="shared" si="21"/>
        <v>1</v>
      </c>
      <c r="E298" s="23" t="str">
        <f t="shared" si="22"/>
        <v>lunes</v>
      </c>
      <c r="F298" s="23">
        <f t="shared" si="23"/>
        <v>2</v>
      </c>
      <c r="G298" s="23" t="str">
        <f t="shared" si="24"/>
        <v>febrero</v>
      </c>
      <c r="H298" s="2">
        <v>0.84444444444444444</v>
      </c>
      <c r="I298" t="s">
        <v>12</v>
      </c>
      <c r="J298" t="str">
        <f>VLOOKUP(ventas_starbucks_2025[[#This Row],[sucursal]],cambio_sucursal[#All],2,0)</f>
        <v>Sucursal Córdoba Shopping</v>
      </c>
      <c r="K298" t="s">
        <v>89</v>
      </c>
      <c r="L298" t="s">
        <v>90</v>
      </c>
      <c r="M298" t="s">
        <v>4</v>
      </c>
      <c r="N298" t="str">
        <f>IFERROR(VLOOKUP(ventas_starbucks_2025[[#This Row],[tamaño_sucio]],cambio_tamaño[#All],2,0),"Tamaño único")</f>
        <v>Tamaño único</v>
      </c>
      <c r="O298">
        <v>4</v>
      </c>
      <c r="P298">
        <v>1595.18</v>
      </c>
      <c r="Q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">
        <v>6380.72</v>
      </c>
      <c r="S298" t="s">
        <v>15</v>
      </c>
      <c r="T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8" t="str">
        <f>VLOOKUP(ventas_starbucks_2025[[#This Row],[canal_compra]],cambio_canal_compra[#All],2,0)</f>
        <v>Para llevar</v>
      </c>
      <c r="V298" t="s">
        <v>6</v>
      </c>
      <c r="W298" t="str">
        <f>VLOOKUP(ventas_starbucks_2025[[#This Row],[método_pago]],cambio_metodo_pago[#All],2,0)</f>
        <v>Aplicación móbil</v>
      </c>
      <c r="X298" t="s">
        <v>22</v>
      </c>
      <c r="Y298">
        <v>0</v>
      </c>
      <c r="Z298" t="str">
        <f>VLOOKUP(ventas_starbucks_2025[[#This Row],[promoción_aplicada5]],promocion_cambiar[#All],2,0)</f>
        <v>Combo</v>
      </c>
      <c r="AA298" t="s">
        <v>8</v>
      </c>
      <c r="AB298" t="s">
        <v>23</v>
      </c>
      <c r="AC298" t="s">
        <v>10</v>
      </c>
      <c r="AD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8">
        <v>6.6</v>
      </c>
      <c r="AF298">
        <v>3</v>
      </c>
      <c r="AG298">
        <v>32</v>
      </c>
      <c r="AH298">
        <v>28</v>
      </c>
    </row>
    <row r="299" spans="1:34" x14ac:dyDescent="0.25">
      <c r="A299" s="3" t="s">
        <v>374</v>
      </c>
      <c r="B299" s="1">
        <v>45658</v>
      </c>
      <c r="C299" s="23">
        <f t="shared" si="20"/>
        <v>1</v>
      </c>
      <c r="D299" s="23">
        <f t="shared" si="21"/>
        <v>3</v>
      </c>
      <c r="E299" s="23" t="str">
        <f t="shared" si="22"/>
        <v>miércoles</v>
      </c>
      <c r="F299" s="23">
        <f t="shared" si="23"/>
        <v>1</v>
      </c>
      <c r="G299" s="23" t="str">
        <f t="shared" si="24"/>
        <v>enero</v>
      </c>
      <c r="H299" s="2">
        <v>0.66180555555555554</v>
      </c>
      <c r="I299" t="s">
        <v>1</v>
      </c>
      <c r="J299" t="str">
        <f>VLOOKUP(ventas_starbucks_2025[[#This Row],[sucursal]],cambio_sucursal[#All],2,0)</f>
        <v>Sucursal Nueva Córdoba</v>
      </c>
      <c r="K299" t="s">
        <v>20</v>
      </c>
      <c r="L299" t="s">
        <v>21</v>
      </c>
      <c r="M299" t="s">
        <v>4</v>
      </c>
      <c r="N299" t="str">
        <f>IFERROR(VLOOKUP(ventas_starbucks_2025[[#This Row],[tamaño_sucio]],cambio_tamaño[#All],2,0),"Tamaño único")</f>
        <v>Tamaño único</v>
      </c>
      <c r="O299">
        <v>3</v>
      </c>
      <c r="P299">
        <v>873.13</v>
      </c>
      <c r="Q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9">
        <v>2619.39</v>
      </c>
      <c r="S299" t="s">
        <v>15</v>
      </c>
      <c r="T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" t="str">
        <f>VLOOKUP(ventas_starbucks_2025[[#This Row],[canal_compra]],cambio_canal_compra[#All],2,0)</f>
        <v>Para llevar</v>
      </c>
      <c r="V299" t="s">
        <v>40</v>
      </c>
      <c r="W299" t="str">
        <f>VLOOKUP(ventas_starbucks_2025[[#This Row],[método_pago]],cambio_metodo_pago[#All],2,0)</f>
        <v>Efectivo</v>
      </c>
      <c r="X299" t="s">
        <v>7</v>
      </c>
      <c r="Y299">
        <v>10</v>
      </c>
      <c r="Z299" t="str">
        <f>VLOOKUP(ventas_starbucks_2025[[#This Row],[promoción_aplicada5]],promocion_cambiar[#All],2,0)</f>
        <v>Hora Feliz</v>
      </c>
      <c r="AA299" t="s">
        <v>36</v>
      </c>
      <c r="AB299" t="s">
        <v>32</v>
      </c>
      <c r="AC299" t="s">
        <v>10</v>
      </c>
      <c r="AD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9">
        <v>7.9</v>
      </c>
      <c r="AF299">
        <v>2</v>
      </c>
      <c r="AG299">
        <v>19</v>
      </c>
      <c r="AH299">
        <v>16</v>
      </c>
    </row>
    <row r="300" spans="1:34" x14ac:dyDescent="0.25">
      <c r="A300" s="3" t="s">
        <v>375</v>
      </c>
      <c r="B300" s="1">
        <v>45757</v>
      </c>
      <c r="C300" s="23">
        <f t="shared" si="20"/>
        <v>10</v>
      </c>
      <c r="D300" s="23">
        <f t="shared" si="21"/>
        <v>4</v>
      </c>
      <c r="E300" s="23" t="str">
        <f t="shared" si="22"/>
        <v>jueves</v>
      </c>
      <c r="F300" s="23">
        <f t="shared" si="23"/>
        <v>4</v>
      </c>
      <c r="G300" s="23" t="str">
        <f t="shared" si="24"/>
        <v>abril</v>
      </c>
      <c r="H300" s="2">
        <v>0.31597222222222221</v>
      </c>
      <c r="I300" t="s">
        <v>57</v>
      </c>
      <c r="J300" t="str">
        <f>VLOOKUP(ventas_starbucks_2025[[#This Row],[sucursal]],cambio_sucursal[#All],2,0)</f>
        <v>Sucursal Avda Colón</v>
      </c>
      <c r="K300" t="s">
        <v>130</v>
      </c>
      <c r="L300" t="s">
        <v>65</v>
      </c>
      <c r="M300" t="s">
        <v>4</v>
      </c>
      <c r="N300" t="str">
        <f>IFERROR(VLOOKUP(ventas_starbucks_2025[[#This Row],[tamaño_sucio]],cambio_tamaño[#All],2,0),"Tamaño único")</f>
        <v>Tamaño único</v>
      </c>
      <c r="O300">
        <v>4</v>
      </c>
      <c r="P300">
        <v>1453.52</v>
      </c>
      <c r="Q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">
        <v>5814.08</v>
      </c>
      <c r="S300" t="s">
        <v>5</v>
      </c>
      <c r="T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0" t="str">
        <f>VLOOKUP(ventas_starbucks_2025[[#This Row],[canal_compra]],cambio_canal_compra[#All],2,0)</f>
        <v>En tienda</v>
      </c>
      <c r="V300" t="s">
        <v>16</v>
      </c>
      <c r="W300" t="str">
        <f>VLOOKUP(ventas_starbucks_2025[[#This Row],[método_pago]],cambio_metodo_pago[#All],2,0)</f>
        <v>Tarjeta</v>
      </c>
      <c r="X300" t="s">
        <v>22</v>
      </c>
      <c r="Y300">
        <v>0</v>
      </c>
      <c r="Z300" t="str">
        <f>VLOOKUP(ventas_starbucks_2025[[#This Row],[promoción_aplicada5]],promocion_cambiar[#All],2,0)</f>
        <v>Hora Feliz</v>
      </c>
      <c r="AA300" t="s">
        <v>36</v>
      </c>
      <c r="AB300" t="s">
        <v>9</v>
      </c>
      <c r="AC300" t="s">
        <v>24</v>
      </c>
      <c r="AD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0">
        <v>7</v>
      </c>
      <c r="AF300">
        <v>4</v>
      </c>
      <c r="AG300">
        <v>28</v>
      </c>
      <c r="AH300">
        <v>24</v>
      </c>
    </row>
    <row r="301" spans="1:34" x14ac:dyDescent="0.25">
      <c r="A301" s="3" t="s">
        <v>376</v>
      </c>
      <c r="B301" s="1">
        <v>45693</v>
      </c>
      <c r="C301" s="23">
        <f t="shared" si="20"/>
        <v>5</v>
      </c>
      <c r="D301" s="23">
        <f t="shared" si="21"/>
        <v>3</v>
      </c>
      <c r="E301" s="23" t="str">
        <f t="shared" si="22"/>
        <v>miércoles</v>
      </c>
      <c r="F301" s="23">
        <f t="shared" si="23"/>
        <v>2</v>
      </c>
      <c r="G301" s="23" t="str">
        <f t="shared" si="24"/>
        <v>febrero</v>
      </c>
      <c r="H301" s="2">
        <v>0.76736111111111116</v>
      </c>
      <c r="I301" t="s">
        <v>26</v>
      </c>
      <c r="J301" t="str">
        <f>VLOOKUP(ventas_starbucks_2025[[#This Row],[sucursal]],cambio_sucursal[#All],2,0)</f>
        <v>Sucursal San Lorenzo 47</v>
      </c>
      <c r="K301" t="s">
        <v>113</v>
      </c>
      <c r="L301" t="s">
        <v>44</v>
      </c>
      <c r="M301" t="s">
        <v>55</v>
      </c>
      <c r="N301" t="str">
        <f>IFERROR(VLOOKUP(ventas_starbucks_2025[[#This Row],[tamaño_sucio]],cambio_tamaño[#All],2,0),"Tamaño único")</f>
        <v>Pequeño</v>
      </c>
      <c r="O301">
        <v>2</v>
      </c>
      <c r="P301">
        <v>1710.51</v>
      </c>
      <c r="Q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">
        <v>3421.02</v>
      </c>
      <c r="S301" t="s">
        <v>15</v>
      </c>
      <c r="T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" t="str">
        <f>VLOOKUP(ventas_starbucks_2025[[#This Row],[canal_compra]],cambio_canal_compra[#All],2,0)</f>
        <v>Para llevar</v>
      </c>
      <c r="V301" t="s">
        <v>40</v>
      </c>
      <c r="W301" t="str">
        <f>VLOOKUP(ventas_starbucks_2025[[#This Row],[método_pago]],cambio_metodo_pago[#All],2,0)</f>
        <v>Efectivo</v>
      </c>
      <c r="X301" t="s">
        <v>22</v>
      </c>
      <c r="Y301">
        <v>0</v>
      </c>
      <c r="Z301" t="str">
        <f>VLOOKUP(ventas_starbucks_2025[[#This Row],[promoción_aplicada5]],promocion_cambiar[#All],2,0)</f>
        <v>Ninguna</v>
      </c>
      <c r="AA301" t="s">
        <v>17</v>
      </c>
      <c r="AB301" t="s">
        <v>32</v>
      </c>
      <c r="AC301" t="s">
        <v>24</v>
      </c>
      <c r="AD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1">
        <v>9.4</v>
      </c>
      <c r="AF301">
        <v>5</v>
      </c>
      <c r="AG301">
        <v>46</v>
      </c>
      <c r="AH301">
        <v>44</v>
      </c>
    </row>
    <row r="302" spans="1:34" x14ac:dyDescent="0.25">
      <c r="A302" s="3" t="s">
        <v>377</v>
      </c>
      <c r="B302" s="1">
        <v>45730</v>
      </c>
      <c r="C302" s="23">
        <f t="shared" si="20"/>
        <v>14</v>
      </c>
      <c r="D302" s="23">
        <f t="shared" si="21"/>
        <v>5</v>
      </c>
      <c r="E302" s="23" t="str">
        <f t="shared" si="22"/>
        <v>viernes</v>
      </c>
      <c r="F302" s="23">
        <f t="shared" si="23"/>
        <v>3</v>
      </c>
      <c r="G302" s="23" t="str">
        <f t="shared" si="24"/>
        <v>marzo</v>
      </c>
      <c r="H302" s="2">
        <v>0.7895833333333333</v>
      </c>
      <c r="I302" t="s">
        <v>12</v>
      </c>
      <c r="J302" t="str">
        <f>VLOOKUP(ventas_starbucks_2025[[#This Row],[sucursal]],cambio_sucursal[#All],2,0)</f>
        <v>Sucursal Córdoba Shopping</v>
      </c>
      <c r="K302" t="s">
        <v>27</v>
      </c>
      <c r="L302" t="s">
        <v>28</v>
      </c>
      <c r="M302" t="s">
        <v>4</v>
      </c>
      <c r="N302" t="str">
        <f>IFERROR(VLOOKUP(ventas_starbucks_2025[[#This Row],[tamaño_sucio]],cambio_tamaño[#All],2,0),"Tamaño único")</f>
        <v>Tamaño único</v>
      </c>
      <c r="O302">
        <v>1</v>
      </c>
      <c r="P302">
        <v>2536.87</v>
      </c>
      <c r="Q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2">
        <v>2536.87</v>
      </c>
      <c r="S302" t="s">
        <v>15</v>
      </c>
      <c r="T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2" t="str">
        <f>VLOOKUP(ventas_starbucks_2025[[#This Row],[canal_compra]],cambio_canal_compra[#All],2,0)</f>
        <v>Para llevar</v>
      </c>
      <c r="V302" t="s">
        <v>6</v>
      </c>
      <c r="W302" t="str">
        <f>VLOOKUP(ventas_starbucks_2025[[#This Row],[método_pago]],cambio_metodo_pago[#All],2,0)</f>
        <v>Aplicación móbil</v>
      </c>
      <c r="X302" t="s">
        <v>7</v>
      </c>
      <c r="Y302">
        <v>0</v>
      </c>
      <c r="Z302" t="str">
        <f>VLOOKUP(ventas_starbucks_2025[[#This Row],[promoción_aplicada5]],promocion_cambiar[#All],2,0)</f>
        <v>Combo</v>
      </c>
      <c r="AA302" t="s">
        <v>8</v>
      </c>
      <c r="AB302" t="s">
        <v>52</v>
      </c>
      <c r="AC302" t="s">
        <v>10</v>
      </c>
      <c r="AD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">
        <v>5.8</v>
      </c>
      <c r="AF302">
        <v>1</v>
      </c>
      <c r="AG302">
        <v>40</v>
      </c>
      <c r="AH302">
        <v>39</v>
      </c>
    </row>
    <row r="303" spans="1:34" x14ac:dyDescent="0.25">
      <c r="A303" s="3" t="s">
        <v>378</v>
      </c>
      <c r="B303" s="1">
        <v>45706</v>
      </c>
      <c r="C303" s="23">
        <f t="shared" si="20"/>
        <v>18</v>
      </c>
      <c r="D303" s="23">
        <f t="shared" si="21"/>
        <v>2</v>
      </c>
      <c r="E303" s="23" t="str">
        <f t="shared" si="22"/>
        <v>martes</v>
      </c>
      <c r="F303" s="23">
        <f t="shared" si="23"/>
        <v>2</v>
      </c>
      <c r="G303" s="23" t="str">
        <f t="shared" si="24"/>
        <v>febrero</v>
      </c>
      <c r="H303" s="2">
        <v>0.38750000000000001</v>
      </c>
      <c r="I303" t="s">
        <v>26</v>
      </c>
      <c r="J303" t="str">
        <f>VLOOKUP(ventas_starbucks_2025[[#This Row],[sucursal]],cambio_sucursal[#All],2,0)</f>
        <v>Sucursal San Lorenzo 47</v>
      </c>
      <c r="K303" t="s">
        <v>38</v>
      </c>
      <c r="L303" t="s">
        <v>39</v>
      </c>
      <c r="M303" t="s">
        <v>4</v>
      </c>
      <c r="N303" t="str">
        <f>IFERROR(VLOOKUP(ventas_starbucks_2025[[#This Row],[tamaño_sucio]],cambio_tamaño[#All],2,0),"Tamaño único")</f>
        <v>Tamaño único</v>
      </c>
      <c r="O303">
        <v>4</v>
      </c>
      <c r="P303">
        <v>1352.63</v>
      </c>
      <c r="Q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">
        <v>5410.52</v>
      </c>
      <c r="S303" t="s">
        <v>31</v>
      </c>
      <c r="T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3" t="str">
        <f>VLOOKUP(ventas_starbucks_2025[[#This Row],[canal_compra]],cambio_canal_compra[#All],2,0)</f>
        <v>Entrega domicilio</v>
      </c>
      <c r="V303" t="s">
        <v>40</v>
      </c>
      <c r="W303" t="str">
        <f>VLOOKUP(ventas_starbucks_2025[[#This Row],[método_pago]],cambio_metodo_pago[#All],2,0)</f>
        <v>Efectivo</v>
      </c>
      <c r="X303" t="s">
        <v>7</v>
      </c>
      <c r="Y303">
        <v>10</v>
      </c>
      <c r="Z303" t="str">
        <f>VLOOKUP(ventas_starbucks_2025[[#This Row],[promoción_aplicada5]],promocion_cambiar[#All],2,0)</f>
        <v>Hora Feliz</v>
      </c>
      <c r="AA303" t="s">
        <v>36</v>
      </c>
      <c r="AB303" t="s">
        <v>52</v>
      </c>
      <c r="AC303" t="s">
        <v>10</v>
      </c>
      <c r="AD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3">
        <v>10</v>
      </c>
      <c r="AF303">
        <v>1</v>
      </c>
      <c r="AG303">
        <v>16</v>
      </c>
      <c r="AH303">
        <v>12</v>
      </c>
    </row>
    <row r="304" spans="1:34" x14ac:dyDescent="0.25">
      <c r="A304" s="3" t="s">
        <v>379</v>
      </c>
      <c r="B304" s="1">
        <v>45760</v>
      </c>
      <c r="C304" s="23">
        <f t="shared" si="20"/>
        <v>13</v>
      </c>
      <c r="D304" s="23">
        <f t="shared" si="21"/>
        <v>7</v>
      </c>
      <c r="E304" s="23" t="str">
        <f t="shared" si="22"/>
        <v>domingo</v>
      </c>
      <c r="F304" s="23">
        <f t="shared" si="23"/>
        <v>4</v>
      </c>
      <c r="G304" s="23" t="str">
        <f t="shared" si="24"/>
        <v>abril</v>
      </c>
      <c r="H304" s="2">
        <v>0.53472222222222221</v>
      </c>
      <c r="I304" t="s">
        <v>1</v>
      </c>
      <c r="J304" t="str">
        <f>VLOOKUP(ventas_starbucks_2025[[#This Row],[sucursal]],cambio_sucursal[#All],2,0)</f>
        <v>Sucursal Nueva Córdoba</v>
      </c>
      <c r="K304" t="s">
        <v>101</v>
      </c>
      <c r="L304" t="s">
        <v>3</v>
      </c>
      <c r="M304" t="s">
        <v>4</v>
      </c>
      <c r="N304" t="str">
        <f>IFERROR(VLOOKUP(ventas_starbucks_2025[[#This Row],[tamaño_sucio]],cambio_tamaño[#All],2,0),"Tamaño único")</f>
        <v>Tamaño único</v>
      </c>
      <c r="O304">
        <v>5</v>
      </c>
      <c r="P304">
        <v>2741.9</v>
      </c>
      <c r="Q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4">
        <v>13709.5</v>
      </c>
      <c r="S304" t="s">
        <v>31</v>
      </c>
      <c r="T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04" t="str">
        <f>VLOOKUP(ventas_starbucks_2025[[#This Row],[canal_compra]],cambio_canal_compra[#All],2,0)</f>
        <v>Entrega domicilio</v>
      </c>
      <c r="V304" t="s">
        <v>40</v>
      </c>
      <c r="W304" t="str">
        <f>VLOOKUP(ventas_starbucks_2025[[#This Row],[método_pago]],cambio_metodo_pago[#All],2,0)</f>
        <v>Efectivo</v>
      </c>
      <c r="X304" t="s">
        <v>22</v>
      </c>
      <c r="Y304">
        <v>0</v>
      </c>
      <c r="Z304" t="str">
        <f>VLOOKUP(ventas_starbucks_2025[[#This Row],[promoción_aplicada5]],promocion_cambiar[#All],2,0)</f>
        <v>Ninguna</v>
      </c>
      <c r="AA304" t="s">
        <v>17</v>
      </c>
      <c r="AB304" t="s">
        <v>32</v>
      </c>
      <c r="AC304" t="s">
        <v>10</v>
      </c>
      <c r="AD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4">
        <v>12.2</v>
      </c>
      <c r="AF304">
        <v>3</v>
      </c>
      <c r="AG304">
        <v>26</v>
      </c>
      <c r="AH304">
        <v>21</v>
      </c>
    </row>
    <row r="305" spans="1:34" x14ac:dyDescent="0.25">
      <c r="A305" s="3" t="s">
        <v>380</v>
      </c>
      <c r="B305" s="1">
        <v>45750</v>
      </c>
      <c r="C305" s="23">
        <f t="shared" si="20"/>
        <v>3</v>
      </c>
      <c r="D305" s="23">
        <f t="shared" si="21"/>
        <v>4</v>
      </c>
      <c r="E305" s="1" t="str">
        <f t="shared" si="22"/>
        <v>jueves</v>
      </c>
      <c r="F305" s="23">
        <f t="shared" si="23"/>
        <v>4</v>
      </c>
      <c r="G305" s="1" t="str">
        <f t="shared" si="24"/>
        <v>abril</v>
      </c>
      <c r="H305" s="2">
        <v>0.86527777777777781</v>
      </c>
      <c r="I305" t="s">
        <v>57</v>
      </c>
      <c r="J305" t="str">
        <f>VLOOKUP(ventas_starbucks_2025[[#This Row],[sucursal]],cambio_sucursal[#All],2,0)</f>
        <v>Sucursal Avda Colón</v>
      </c>
      <c r="K305" t="s">
        <v>38</v>
      </c>
      <c r="L305" t="s">
        <v>39</v>
      </c>
      <c r="M305" t="s">
        <v>4</v>
      </c>
      <c r="N305" t="str">
        <f>IFERROR(VLOOKUP(ventas_starbucks_2025[[#This Row],[tamaño_sucio]],cambio_tamaño[#All],2,0),"Tamaño único")</f>
        <v>Tamaño único</v>
      </c>
      <c r="O305">
        <v>1</v>
      </c>
      <c r="P305">
        <v>1523.38</v>
      </c>
      <c r="Q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">
        <v>1523.38</v>
      </c>
      <c r="S305" t="s">
        <v>15</v>
      </c>
      <c r="T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" t="str">
        <f>VLOOKUP(ventas_starbucks_2025[[#This Row],[canal_compra]],cambio_canal_compra[#All],2,0)</f>
        <v>Para llevar</v>
      </c>
      <c r="V305" t="s">
        <v>40</v>
      </c>
      <c r="W305" t="str">
        <f>VLOOKUP(ventas_starbucks_2025[[#This Row],[método_pago]],cambio_metodo_pago[#All],2,0)</f>
        <v>Efectivo</v>
      </c>
      <c r="X305" t="s">
        <v>22</v>
      </c>
      <c r="Y305">
        <v>0</v>
      </c>
      <c r="Z305" t="str">
        <f>VLOOKUP(ventas_starbucks_2025[[#This Row],[promoción_aplicada5]],promocion_cambiar[#All],2,0)</f>
        <v>Hora Feliz</v>
      </c>
      <c r="AA305" t="s">
        <v>36</v>
      </c>
      <c r="AB305" t="s">
        <v>23</v>
      </c>
      <c r="AC305" t="s">
        <v>10</v>
      </c>
      <c r="AD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5">
        <v>9.9</v>
      </c>
      <c r="AF305">
        <v>1</v>
      </c>
      <c r="AG305">
        <v>49</v>
      </c>
      <c r="AH305">
        <v>48</v>
      </c>
    </row>
    <row r="306" spans="1:34" x14ac:dyDescent="0.25">
      <c r="A306" s="3" t="s">
        <v>381</v>
      </c>
      <c r="B306" s="1">
        <v>45740</v>
      </c>
      <c r="C306" s="23">
        <f t="shared" si="20"/>
        <v>24</v>
      </c>
      <c r="D306" s="23">
        <f t="shared" si="21"/>
        <v>1</v>
      </c>
      <c r="E306" s="23" t="str">
        <f t="shared" si="22"/>
        <v>lunes</v>
      </c>
      <c r="F306" s="23">
        <f t="shared" si="23"/>
        <v>3</v>
      </c>
      <c r="G306" s="23" t="str">
        <f t="shared" si="24"/>
        <v>marzo</v>
      </c>
      <c r="H306" s="2">
        <v>0.66597222222222219</v>
      </c>
      <c r="I306" t="s">
        <v>26</v>
      </c>
      <c r="J306" t="str">
        <f>VLOOKUP(ventas_starbucks_2025[[#This Row],[sucursal]],cambio_sucursal[#All],2,0)</f>
        <v>Sucursal San Lorenzo 47</v>
      </c>
      <c r="K306" t="s">
        <v>13</v>
      </c>
      <c r="L306" t="s">
        <v>14</v>
      </c>
      <c r="M306" t="s">
        <v>4</v>
      </c>
      <c r="N306" t="str">
        <f>IFERROR(VLOOKUP(ventas_starbucks_2025[[#This Row],[tamaño_sucio]],cambio_tamaño[#All],2,0),"Tamaño único")</f>
        <v>Tamaño único</v>
      </c>
      <c r="O306">
        <v>2</v>
      </c>
      <c r="P306">
        <v>1873.36</v>
      </c>
      <c r="Q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">
        <v>3746.72</v>
      </c>
      <c r="S306" t="s">
        <v>31</v>
      </c>
      <c r="T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" t="str">
        <f>VLOOKUP(ventas_starbucks_2025[[#This Row],[canal_compra]],cambio_canal_compra[#All],2,0)</f>
        <v>Entrega domicilio</v>
      </c>
      <c r="V306" t="s">
        <v>16</v>
      </c>
      <c r="W306" t="str">
        <f>VLOOKUP(ventas_starbucks_2025[[#This Row],[método_pago]],cambio_metodo_pago[#All],2,0)</f>
        <v>Tarjeta</v>
      </c>
      <c r="X306" t="s">
        <v>7</v>
      </c>
      <c r="Y306">
        <v>15</v>
      </c>
      <c r="Z306" t="str">
        <f>VLOOKUP(ventas_starbucks_2025[[#This Row],[promoción_aplicada5]],promocion_cambiar[#All],2,0)</f>
        <v>Ninguna</v>
      </c>
      <c r="AA306" t="s">
        <v>17</v>
      </c>
      <c r="AB306" t="s">
        <v>23</v>
      </c>
      <c r="AC306" t="s">
        <v>24</v>
      </c>
      <c r="AD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6">
        <v>12.9</v>
      </c>
      <c r="AF306">
        <v>4</v>
      </c>
      <c r="AG306">
        <v>36</v>
      </c>
      <c r="AH306">
        <v>34</v>
      </c>
    </row>
    <row r="307" spans="1:34" x14ac:dyDescent="0.25">
      <c r="A307" s="3" t="s">
        <v>382</v>
      </c>
      <c r="B307" s="1">
        <v>45729</v>
      </c>
      <c r="C307" s="23">
        <f t="shared" si="20"/>
        <v>13</v>
      </c>
      <c r="D307" s="23">
        <f t="shared" si="21"/>
        <v>4</v>
      </c>
      <c r="E307" s="1" t="str">
        <f t="shared" si="22"/>
        <v>jueves</v>
      </c>
      <c r="F307" s="23">
        <f t="shared" si="23"/>
        <v>3</v>
      </c>
      <c r="G307" s="1" t="str">
        <f t="shared" si="24"/>
        <v>marzo</v>
      </c>
      <c r="H307" s="2">
        <v>0.45833333333333331</v>
      </c>
      <c r="I307" t="s">
        <v>26</v>
      </c>
      <c r="J307" t="str">
        <f>VLOOKUP(ventas_starbucks_2025[[#This Row],[sucursal]],cambio_sucursal[#All],2,0)</f>
        <v>Sucursal San Lorenzo 47</v>
      </c>
      <c r="K307" t="s">
        <v>43</v>
      </c>
      <c r="L307" t="s">
        <v>44</v>
      </c>
      <c r="M307" t="s">
        <v>62</v>
      </c>
      <c r="N307" t="str">
        <f>IFERROR(VLOOKUP(ventas_starbucks_2025[[#This Row],[tamaño_sucio]],cambio_tamaño[#All],2,0),"Tamaño único")</f>
        <v>Extra-Grande</v>
      </c>
      <c r="O307">
        <v>3</v>
      </c>
      <c r="P307">
        <v>1355.61</v>
      </c>
      <c r="Q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">
        <v>4066.83</v>
      </c>
      <c r="S307" t="s">
        <v>5</v>
      </c>
      <c r="T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7" t="str">
        <f>VLOOKUP(ventas_starbucks_2025[[#This Row],[canal_compra]],cambio_canal_compra[#All],2,0)</f>
        <v>En tienda</v>
      </c>
      <c r="V307" t="s">
        <v>6</v>
      </c>
      <c r="W307" t="str">
        <f>VLOOKUP(ventas_starbucks_2025[[#This Row],[método_pago]],cambio_metodo_pago[#All],2,0)</f>
        <v>Aplicación móbil</v>
      </c>
      <c r="X307" t="s">
        <v>7</v>
      </c>
      <c r="Y307">
        <v>15</v>
      </c>
      <c r="Z307" t="str">
        <f>VLOOKUP(ventas_starbucks_2025[[#This Row],[promoción_aplicada5]],promocion_cambiar[#All],2,0)</f>
        <v>Ninguna</v>
      </c>
      <c r="AA307" t="s">
        <v>17</v>
      </c>
      <c r="AB307" t="s">
        <v>23</v>
      </c>
      <c r="AC307" t="s">
        <v>41</v>
      </c>
      <c r="AD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7">
        <v>13.3</v>
      </c>
      <c r="AF307">
        <v>4</v>
      </c>
      <c r="AG307">
        <v>32</v>
      </c>
      <c r="AH307">
        <v>29</v>
      </c>
    </row>
    <row r="308" spans="1:34" x14ac:dyDescent="0.25">
      <c r="A308" s="3" t="s">
        <v>383</v>
      </c>
      <c r="B308" s="1">
        <v>45748</v>
      </c>
      <c r="C308" s="23">
        <f t="shared" si="20"/>
        <v>1</v>
      </c>
      <c r="D308" s="23">
        <f t="shared" si="21"/>
        <v>2</v>
      </c>
      <c r="E308" s="23" t="str">
        <f t="shared" si="22"/>
        <v>martes</v>
      </c>
      <c r="F308" s="23">
        <f t="shared" si="23"/>
        <v>4</v>
      </c>
      <c r="G308" s="23" t="str">
        <f t="shared" si="24"/>
        <v>abril</v>
      </c>
      <c r="H308" s="2">
        <v>0.37986111111111109</v>
      </c>
      <c r="I308" t="s">
        <v>57</v>
      </c>
      <c r="J308" t="str">
        <f>VLOOKUP(ventas_starbucks_2025[[#This Row],[sucursal]],cambio_sucursal[#All],2,0)</f>
        <v>Sucursal Avda Colón</v>
      </c>
      <c r="K308" t="s">
        <v>27</v>
      </c>
      <c r="L308" t="s">
        <v>28</v>
      </c>
      <c r="M308" t="s">
        <v>4</v>
      </c>
      <c r="N308" t="str">
        <f>IFERROR(VLOOKUP(ventas_starbucks_2025[[#This Row],[tamaño_sucio]],cambio_tamaño[#All],2,0),"Tamaño único")</f>
        <v>Tamaño único</v>
      </c>
      <c r="O308">
        <v>4</v>
      </c>
      <c r="P308">
        <v>2514.92</v>
      </c>
      <c r="Q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8">
        <v>10059.68</v>
      </c>
      <c r="S308" t="s">
        <v>15</v>
      </c>
      <c r="T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08" t="str">
        <f>VLOOKUP(ventas_starbucks_2025[[#This Row],[canal_compra]],cambio_canal_compra[#All],2,0)</f>
        <v>Para llevar</v>
      </c>
      <c r="V308" t="s">
        <v>40</v>
      </c>
      <c r="W308" t="str">
        <f>VLOOKUP(ventas_starbucks_2025[[#This Row],[método_pago]],cambio_metodo_pago[#All],2,0)</f>
        <v>Efectivo</v>
      </c>
      <c r="X308" t="s">
        <v>7</v>
      </c>
      <c r="Y308">
        <v>0</v>
      </c>
      <c r="Z308" t="str">
        <f>VLOOKUP(ventas_starbucks_2025[[#This Row],[promoción_aplicada5]],promocion_cambiar[#All],2,0)</f>
        <v>2x1</v>
      </c>
      <c r="AA308" t="s">
        <v>51</v>
      </c>
      <c r="AB308" t="s">
        <v>32</v>
      </c>
      <c r="AC308" t="s">
        <v>10</v>
      </c>
      <c r="AD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8">
        <v>10.199999999999999</v>
      </c>
      <c r="AF308">
        <v>5</v>
      </c>
      <c r="AG308">
        <v>45</v>
      </c>
      <c r="AH308">
        <v>41</v>
      </c>
    </row>
    <row r="309" spans="1:34" x14ac:dyDescent="0.25">
      <c r="A309" s="3" t="s">
        <v>384</v>
      </c>
      <c r="B309" s="1">
        <v>45701</v>
      </c>
      <c r="C309" s="23">
        <f t="shared" si="20"/>
        <v>13</v>
      </c>
      <c r="D309" s="23">
        <f t="shared" si="21"/>
        <v>4</v>
      </c>
      <c r="E309" s="1" t="str">
        <f t="shared" si="22"/>
        <v>jueves</v>
      </c>
      <c r="F309" s="23">
        <f t="shared" si="23"/>
        <v>2</v>
      </c>
      <c r="G309" s="1" t="str">
        <f t="shared" si="24"/>
        <v>febrero</v>
      </c>
      <c r="H309" s="2">
        <v>0.52847222222222223</v>
      </c>
      <c r="I309" t="s">
        <v>1</v>
      </c>
      <c r="J309" t="str">
        <f>VLOOKUP(ventas_starbucks_2025[[#This Row],[sucursal]],cambio_sucursal[#All],2,0)</f>
        <v>Sucursal Nueva Córdoba</v>
      </c>
      <c r="K309" t="s">
        <v>13</v>
      </c>
      <c r="L309" t="s">
        <v>14</v>
      </c>
      <c r="M309" t="s">
        <v>4</v>
      </c>
      <c r="N309" t="str">
        <f>IFERROR(VLOOKUP(ventas_starbucks_2025[[#This Row],[tamaño_sucio]],cambio_tamaño[#All],2,0),"Tamaño único")</f>
        <v>Tamaño único</v>
      </c>
      <c r="O309">
        <v>2</v>
      </c>
      <c r="P309">
        <v>2020.96</v>
      </c>
      <c r="Q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9">
        <v>4041.92</v>
      </c>
      <c r="S309" t="s">
        <v>31</v>
      </c>
      <c r="T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" t="str">
        <f>VLOOKUP(ventas_starbucks_2025[[#This Row],[canal_compra]],cambio_canal_compra[#All],2,0)</f>
        <v>Entrega domicilio</v>
      </c>
      <c r="V309" t="s">
        <v>40</v>
      </c>
      <c r="W309" t="str">
        <f>VLOOKUP(ventas_starbucks_2025[[#This Row],[método_pago]],cambio_metodo_pago[#All],2,0)</f>
        <v>Efectivo</v>
      </c>
      <c r="X309" t="s">
        <v>7</v>
      </c>
      <c r="Y309">
        <v>0</v>
      </c>
      <c r="Z309" t="str">
        <f>VLOOKUP(ventas_starbucks_2025[[#This Row],[promoción_aplicada5]],promocion_cambiar[#All],2,0)</f>
        <v>2x1</v>
      </c>
      <c r="AA309" t="s">
        <v>51</v>
      </c>
      <c r="AB309" t="s">
        <v>9</v>
      </c>
      <c r="AC309" t="s">
        <v>10</v>
      </c>
      <c r="AD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9">
        <v>6.8</v>
      </c>
      <c r="AF309">
        <v>2</v>
      </c>
      <c r="AG309">
        <v>16</v>
      </c>
      <c r="AH309">
        <v>14</v>
      </c>
    </row>
    <row r="310" spans="1:34" x14ac:dyDescent="0.25">
      <c r="A310" s="3" t="s">
        <v>385</v>
      </c>
      <c r="B310" s="1">
        <v>45689</v>
      </c>
      <c r="C310" s="23">
        <f t="shared" si="20"/>
        <v>1</v>
      </c>
      <c r="D310" s="23">
        <f t="shared" si="21"/>
        <v>6</v>
      </c>
      <c r="E310" s="23" t="str">
        <f t="shared" si="22"/>
        <v>sábado</v>
      </c>
      <c r="F310" s="23">
        <f t="shared" si="23"/>
        <v>2</v>
      </c>
      <c r="G310" s="23" t="str">
        <f t="shared" si="24"/>
        <v>febrero</v>
      </c>
      <c r="H310" s="2">
        <v>0.41249999999999998</v>
      </c>
      <c r="I310" t="s">
        <v>26</v>
      </c>
      <c r="J310" t="str">
        <f>VLOOKUP(ventas_starbucks_2025[[#This Row],[sucursal]],cambio_sucursal[#All],2,0)</f>
        <v>Sucursal San Lorenzo 47</v>
      </c>
      <c r="K310" t="s">
        <v>69</v>
      </c>
      <c r="L310" t="s">
        <v>70</v>
      </c>
      <c r="M310" t="s">
        <v>55</v>
      </c>
      <c r="N310" t="str">
        <f>IFERROR(VLOOKUP(ventas_starbucks_2025[[#This Row],[tamaño_sucio]],cambio_tamaño[#All],2,0),"Tamaño único")</f>
        <v>Pequeño</v>
      </c>
      <c r="O310">
        <v>1</v>
      </c>
      <c r="P310">
        <v>1713.25</v>
      </c>
      <c r="Q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">
        <v>1713.25</v>
      </c>
      <c r="S310" t="s">
        <v>5</v>
      </c>
      <c r="T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" t="str">
        <f>VLOOKUP(ventas_starbucks_2025[[#This Row],[canal_compra]],cambio_canal_compra[#All],2,0)</f>
        <v>En tienda</v>
      </c>
      <c r="V310" t="s">
        <v>16</v>
      </c>
      <c r="W310" t="str">
        <f>VLOOKUP(ventas_starbucks_2025[[#This Row],[método_pago]],cambio_metodo_pago[#All],2,0)</f>
        <v>Tarjeta</v>
      </c>
      <c r="X310" t="s">
        <v>22</v>
      </c>
      <c r="Y310">
        <v>0</v>
      </c>
      <c r="Z310" t="str">
        <f>VLOOKUP(ventas_starbucks_2025[[#This Row],[promoción_aplicada5]],promocion_cambiar[#All],2,0)</f>
        <v>Hora Feliz</v>
      </c>
      <c r="AA310" t="s">
        <v>36</v>
      </c>
      <c r="AB310" t="s">
        <v>18</v>
      </c>
      <c r="AC310" t="s">
        <v>10</v>
      </c>
      <c r="AD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0">
        <v>3.1</v>
      </c>
      <c r="AF310">
        <v>4</v>
      </c>
      <c r="AG310">
        <v>39</v>
      </c>
      <c r="AH310">
        <v>38</v>
      </c>
    </row>
    <row r="311" spans="1:34" x14ac:dyDescent="0.25">
      <c r="A311" s="3" t="s">
        <v>386</v>
      </c>
      <c r="B311" s="1">
        <v>45753</v>
      </c>
      <c r="C311" s="23">
        <f t="shared" si="20"/>
        <v>6</v>
      </c>
      <c r="D311" s="23">
        <f t="shared" si="21"/>
        <v>7</v>
      </c>
      <c r="E311" s="1" t="str">
        <f t="shared" si="22"/>
        <v>domingo</v>
      </c>
      <c r="F311" s="23">
        <f t="shared" si="23"/>
        <v>4</v>
      </c>
      <c r="G311" s="1" t="str">
        <f t="shared" si="24"/>
        <v>abril</v>
      </c>
      <c r="H311" s="2">
        <v>0.78472222222222221</v>
      </c>
      <c r="I311" t="s">
        <v>12</v>
      </c>
      <c r="J311" t="str">
        <f>VLOOKUP(ventas_starbucks_2025[[#This Row],[sucursal]],cambio_sucursal[#All],2,0)</f>
        <v>Sucursal Córdoba Shopping</v>
      </c>
      <c r="K311" t="s">
        <v>2</v>
      </c>
      <c r="L311" t="s">
        <v>3</v>
      </c>
      <c r="M311" t="s">
        <v>4</v>
      </c>
      <c r="N311" t="str">
        <f>IFERROR(VLOOKUP(ventas_starbucks_2025[[#This Row],[tamaño_sucio]],cambio_tamaño[#All],2,0),"Tamaño único")</f>
        <v>Tamaño único</v>
      </c>
      <c r="O311">
        <v>3</v>
      </c>
      <c r="P311">
        <v>2618.94</v>
      </c>
      <c r="Q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1">
        <v>7856.82</v>
      </c>
      <c r="S311" t="s">
        <v>15</v>
      </c>
      <c r="T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1" t="str">
        <f>VLOOKUP(ventas_starbucks_2025[[#This Row],[canal_compra]],cambio_canal_compra[#All],2,0)</f>
        <v>Para llevar</v>
      </c>
      <c r="V311" t="s">
        <v>6</v>
      </c>
      <c r="W311" t="str">
        <f>VLOOKUP(ventas_starbucks_2025[[#This Row],[método_pago]],cambio_metodo_pago[#All],2,0)</f>
        <v>Aplicación móbil</v>
      </c>
      <c r="X311" t="s">
        <v>7</v>
      </c>
      <c r="Y311">
        <v>10</v>
      </c>
      <c r="Z311" t="str">
        <f>VLOOKUP(ventas_starbucks_2025[[#This Row],[promoción_aplicada5]],promocion_cambiar[#All],2,0)</f>
        <v>Ninguna</v>
      </c>
      <c r="AA311" t="s">
        <v>17</v>
      </c>
      <c r="AB311" t="s">
        <v>32</v>
      </c>
      <c r="AC311" t="s">
        <v>10</v>
      </c>
      <c r="AD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1">
        <v>3.9</v>
      </c>
      <c r="AF311">
        <v>4</v>
      </c>
      <c r="AG311">
        <v>48</v>
      </c>
      <c r="AH311">
        <v>45</v>
      </c>
    </row>
    <row r="312" spans="1:34" x14ac:dyDescent="0.25">
      <c r="A312" s="3" t="s">
        <v>387</v>
      </c>
      <c r="B312" s="1">
        <v>45700</v>
      </c>
      <c r="C312" s="23">
        <f t="shared" si="20"/>
        <v>12</v>
      </c>
      <c r="D312" s="23">
        <f t="shared" si="21"/>
        <v>3</v>
      </c>
      <c r="E312" s="23" t="str">
        <f t="shared" si="22"/>
        <v>miércoles</v>
      </c>
      <c r="F312" s="23">
        <f t="shared" si="23"/>
        <v>2</v>
      </c>
      <c r="G312" s="23" t="str">
        <f t="shared" si="24"/>
        <v>febrero</v>
      </c>
      <c r="H312" s="2">
        <v>0.30902777777777779</v>
      </c>
      <c r="I312" t="s">
        <v>12</v>
      </c>
      <c r="J312" t="str">
        <f>VLOOKUP(ventas_starbucks_2025[[#This Row],[sucursal]],cambio_sucursal[#All],2,0)</f>
        <v>Sucursal Córdoba Shopping</v>
      </c>
      <c r="K312" t="s">
        <v>27</v>
      </c>
      <c r="L312" t="s">
        <v>28</v>
      </c>
      <c r="M312" t="s">
        <v>4</v>
      </c>
      <c r="N312" t="str">
        <f>IFERROR(VLOOKUP(ventas_starbucks_2025[[#This Row],[tamaño_sucio]],cambio_tamaño[#All],2,0),"Tamaño único")</f>
        <v>Tamaño único</v>
      </c>
      <c r="O312">
        <v>5</v>
      </c>
      <c r="P312">
        <v>2225.48</v>
      </c>
      <c r="Q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2">
        <v>11127.4</v>
      </c>
      <c r="S312" t="s">
        <v>15</v>
      </c>
      <c r="T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2" t="str">
        <f>VLOOKUP(ventas_starbucks_2025[[#This Row],[canal_compra]],cambio_canal_compra[#All],2,0)</f>
        <v>Para llevar</v>
      </c>
      <c r="V312" t="s">
        <v>16</v>
      </c>
      <c r="W312" t="str">
        <f>VLOOKUP(ventas_starbucks_2025[[#This Row],[método_pago]],cambio_metodo_pago[#All],2,0)</f>
        <v>Tarjeta</v>
      </c>
      <c r="X312" t="s">
        <v>7</v>
      </c>
      <c r="Y312">
        <v>15</v>
      </c>
      <c r="Z312" t="str">
        <f>VLOOKUP(ventas_starbucks_2025[[#This Row],[promoción_aplicada5]],promocion_cambiar[#All],2,0)</f>
        <v>Hora Feliz</v>
      </c>
      <c r="AA312" t="s">
        <v>36</v>
      </c>
      <c r="AB312" t="s">
        <v>23</v>
      </c>
      <c r="AC312" t="s">
        <v>10</v>
      </c>
      <c r="AD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2">
        <v>10.9</v>
      </c>
      <c r="AF312">
        <v>1</v>
      </c>
      <c r="AG312">
        <v>36</v>
      </c>
      <c r="AH312">
        <v>31</v>
      </c>
    </row>
    <row r="313" spans="1:34" x14ac:dyDescent="0.25">
      <c r="A313" s="3" t="s">
        <v>388</v>
      </c>
      <c r="B313" s="1">
        <v>45667</v>
      </c>
      <c r="C313" s="23">
        <f t="shared" si="20"/>
        <v>10</v>
      </c>
      <c r="D313" s="23">
        <f t="shared" si="21"/>
        <v>5</v>
      </c>
      <c r="E313" s="1" t="str">
        <f t="shared" si="22"/>
        <v>viernes</v>
      </c>
      <c r="F313" s="23">
        <f t="shared" si="23"/>
        <v>1</v>
      </c>
      <c r="G313" s="1" t="str">
        <f t="shared" si="24"/>
        <v>enero</v>
      </c>
      <c r="H313" s="2">
        <v>0.44236111111111109</v>
      </c>
      <c r="I313" t="s">
        <v>26</v>
      </c>
      <c r="J313" t="str">
        <f>VLOOKUP(ventas_starbucks_2025[[#This Row],[sucursal]],cambio_sucursal[#All],2,0)</f>
        <v>Sucursal San Lorenzo 47</v>
      </c>
      <c r="K313" t="s">
        <v>89</v>
      </c>
      <c r="L313" t="s">
        <v>90</v>
      </c>
      <c r="M313" t="s">
        <v>4</v>
      </c>
      <c r="N313" t="str">
        <f>IFERROR(VLOOKUP(ventas_starbucks_2025[[#This Row],[tamaño_sucio]],cambio_tamaño[#All],2,0),"Tamaño único")</f>
        <v>Tamaño único</v>
      </c>
      <c r="O313">
        <v>4</v>
      </c>
      <c r="P313">
        <v>1695.44</v>
      </c>
      <c r="Q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">
        <v>6781.76</v>
      </c>
      <c r="S313" t="s">
        <v>5</v>
      </c>
      <c r="T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3" t="str">
        <f>VLOOKUP(ventas_starbucks_2025[[#This Row],[canal_compra]],cambio_canal_compra[#All],2,0)</f>
        <v>En tienda</v>
      </c>
      <c r="V313" t="s">
        <v>40</v>
      </c>
      <c r="W313" t="str">
        <f>VLOOKUP(ventas_starbucks_2025[[#This Row],[método_pago]],cambio_metodo_pago[#All],2,0)</f>
        <v>Efectivo</v>
      </c>
      <c r="X313" t="s">
        <v>22</v>
      </c>
      <c r="Y313">
        <v>0</v>
      </c>
      <c r="Z313" t="str">
        <f>VLOOKUP(ventas_starbucks_2025[[#This Row],[promoción_aplicada5]],promocion_cambiar[#All],2,0)</f>
        <v>2x1</v>
      </c>
      <c r="AA313" t="s">
        <v>51</v>
      </c>
      <c r="AB313" t="s">
        <v>23</v>
      </c>
      <c r="AC313" t="s">
        <v>24</v>
      </c>
      <c r="AD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3">
        <v>4.5999999999999996</v>
      </c>
      <c r="AF313">
        <v>1</v>
      </c>
      <c r="AG313">
        <v>22</v>
      </c>
      <c r="AH313">
        <v>18</v>
      </c>
    </row>
    <row r="314" spans="1:34" x14ac:dyDescent="0.25">
      <c r="A314" s="3" t="s">
        <v>389</v>
      </c>
      <c r="B314" s="1">
        <v>45708</v>
      </c>
      <c r="C314" s="23">
        <f t="shared" si="20"/>
        <v>20</v>
      </c>
      <c r="D314" s="23">
        <f t="shared" si="21"/>
        <v>4</v>
      </c>
      <c r="E314" s="1" t="str">
        <f t="shared" si="22"/>
        <v>jueves</v>
      </c>
      <c r="F314" s="23">
        <f t="shared" si="23"/>
        <v>2</v>
      </c>
      <c r="G314" s="1" t="str">
        <f t="shared" si="24"/>
        <v>febrero</v>
      </c>
      <c r="H314" s="2">
        <v>0.55625000000000002</v>
      </c>
      <c r="I314" t="s">
        <v>12</v>
      </c>
      <c r="J314" t="str">
        <f>VLOOKUP(ventas_starbucks_2025[[#This Row],[sucursal]],cambio_sucursal[#All],2,0)</f>
        <v>Sucursal Córdoba Shopping</v>
      </c>
      <c r="K314" t="s">
        <v>20</v>
      </c>
      <c r="L314" t="s">
        <v>21</v>
      </c>
      <c r="M314" t="s">
        <v>4</v>
      </c>
      <c r="N314" t="str">
        <f>IFERROR(VLOOKUP(ventas_starbucks_2025[[#This Row],[tamaño_sucio]],cambio_tamaño[#All],2,0),"Tamaño único")</f>
        <v>Tamaño único</v>
      </c>
      <c r="O314">
        <v>5</v>
      </c>
      <c r="P314">
        <v>1067.8499999999999</v>
      </c>
      <c r="Q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">
        <v>5339.25</v>
      </c>
      <c r="S314" t="s">
        <v>5</v>
      </c>
      <c r="T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4" t="str">
        <f>VLOOKUP(ventas_starbucks_2025[[#This Row],[canal_compra]],cambio_canal_compra[#All],2,0)</f>
        <v>En tienda</v>
      </c>
      <c r="V314" t="s">
        <v>16</v>
      </c>
      <c r="W314" t="str">
        <f>VLOOKUP(ventas_starbucks_2025[[#This Row],[método_pago]],cambio_metodo_pago[#All],2,0)</f>
        <v>Tarjeta</v>
      </c>
      <c r="X314" t="s">
        <v>22</v>
      </c>
      <c r="Y314">
        <v>0</v>
      </c>
      <c r="Z314" t="str">
        <f>VLOOKUP(ventas_starbucks_2025[[#This Row],[promoción_aplicada5]],promocion_cambiar[#All],2,0)</f>
        <v>2x1</v>
      </c>
      <c r="AA314" t="s">
        <v>51</v>
      </c>
      <c r="AB314" t="s">
        <v>9</v>
      </c>
      <c r="AC314" t="s">
        <v>41</v>
      </c>
      <c r="AD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">
        <v>6.8</v>
      </c>
      <c r="AF314">
        <v>3</v>
      </c>
      <c r="AG314">
        <v>28</v>
      </c>
      <c r="AH314">
        <v>23</v>
      </c>
    </row>
    <row r="315" spans="1:34" x14ac:dyDescent="0.25">
      <c r="A315" s="3" t="s">
        <v>390</v>
      </c>
      <c r="B315" s="1">
        <v>45725</v>
      </c>
      <c r="C315" s="23">
        <f t="shared" si="20"/>
        <v>9</v>
      </c>
      <c r="D315" s="23">
        <f t="shared" si="21"/>
        <v>7</v>
      </c>
      <c r="E315" s="23" t="str">
        <f t="shared" si="22"/>
        <v>domingo</v>
      </c>
      <c r="F315" s="23">
        <f t="shared" si="23"/>
        <v>3</v>
      </c>
      <c r="G315" s="23" t="str">
        <f t="shared" si="24"/>
        <v>marzo</v>
      </c>
      <c r="H315" s="2">
        <v>0.70763888888888893</v>
      </c>
      <c r="I315" t="s">
        <v>26</v>
      </c>
      <c r="J315" t="str">
        <f>VLOOKUP(ventas_starbucks_2025[[#This Row],[sucursal]],cambio_sucursal[#All],2,0)</f>
        <v>Sucursal San Lorenzo 47</v>
      </c>
      <c r="K315" t="s">
        <v>20</v>
      </c>
      <c r="L315" t="s">
        <v>21</v>
      </c>
      <c r="M315" t="s">
        <v>4</v>
      </c>
      <c r="N315" t="str">
        <f>IFERROR(VLOOKUP(ventas_starbucks_2025[[#This Row],[tamaño_sucio]],cambio_tamaño[#All],2,0),"Tamaño único")</f>
        <v>Tamaño único</v>
      </c>
      <c r="O315">
        <v>5</v>
      </c>
      <c r="P315">
        <v>1102.3800000000001</v>
      </c>
      <c r="Q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">
        <v>5511.9</v>
      </c>
      <c r="S315" t="s">
        <v>5</v>
      </c>
      <c r="T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5" t="str">
        <f>VLOOKUP(ventas_starbucks_2025[[#This Row],[canal_compra]],cambio_canal_compra[#All],2,0)</f>
        <v>En tienda</v>
      </c>
      <c r="V315" t="s">
        <v>40</v>
      </c>
      <c r="W315" t="str">
        <f>VLOOKUP(ventas_starbucks_2025[[#This Row],[método_pago]],cambio_metodo_pago[#All],2,0)</f>
        <v>Efectivo</v>
      </c>
      <c r="X315" t="s">
        <v>22</v>
      </c>
      <c r="Y315">
        <v>0</v>
      </c>
      <c r="Z315" t="str">
        <f>VLOOKUP(ventas_starbucks_2025[[#This Row],[promoción_aplicada5]],promocion_cambiar[#All],2,0)</f>
        <v>Ninguna</v>
      </c>
      <c r="AA315" t="s">
        <v>17</v>
      </c>
      <c r="AB315" t="s">
        <v>32</v>
      </c>
      <c r="AC315" t="s">
        <v>24</v>
      </c>
      <c r="AD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5">
        <v>5.3</v>
      </c>
      <c r="AF315">
        <v>5</v>
      </c>
      <c r="AG315">
        <v>23</v>
      </c>
      <c r="AH315">
        <v>18</v>
      </c>
    </row>
    <row r="316" spans="1:34" x14ac:dyDescent="0.25">
      <c r="A316" s="3" t="s">
        <v>391</v>
      </c>
      <c r="B316" s="1">
        <v>45708</v>
      </c>
      <c r="C316" s="23">
        <f t="shared" si="20"/>
        <v>20</v>
      </c>
      <c r="D316" s="23">
        <f t="shared" si="21"/>
        <v>4</v>
      </c>
      <c r="E316" s="23" t="str">
        <f t="shared" si="22"/>
        <v>jueves</v>
      </c>
      <c r="F316" s="23">
        <f t="shared" si="23"/>
        <v>2</v>
      </c>
      <c r="G316" s="23" t="str">
        <f t="shared" si="24"/>
        <v>febrero</v>
      </c>
      <c r="H316" s="2">
        <v>0.29791666666666666</v>
      </c>
      <c r="I316" t="s">
        <v>1</v>
      </c>
      <c r="J316" t="str">
        <f>VLOOKUP(ventas_starbucks_2025[[#This Row],[sucursal]],cambio_sucursal[#All],2,0)</f>
        <v>Sucursal Nueva Córdoba</v>
      </c>
      <c r="K316" t="s">
        <v>27</v>
      </c>
      <c r="L316" t="s">
        <v>28</v>
      </c>
      <c r="M316" t="s">
        <v>4</v>
      </c>
      <c r="N316" t="str">
        <f>IFERROR(VLOOKUP(ventas_starbucks_2025[[#This Row],[tamaño_sucio]],cambio_tamaño[#All],2,0),"Tamaño único")</f>
        <v>Tamaño único</v>
      </c>
      <c r="O316">
        <v>2</v>
      </c>
      <c r="P316">
        <v>2063.9</v>
      </c>
      <c r="Q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6">
        <v>4127.8</v>
      </c>
      <c r="S316" t="s">
        <v>15</v>
      </c>
      <c r="T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" t="str">
        <f>VLOOKUP(ventas_starbucks_2025[[#This Row],[canal_compra]],cambio_canal_compra[#All],2,0)</f>
        <v>Para llevar</v>
      </c>
      <c r="V316" t="s">
        <v>6</v>
      </c>
      <c r="W316" t="str">
        <f>VLOOKUP(ventas_starbucks_2025[[#This Row],[método_pago]],cambio_metodo_pago[#All],2,0)</f>
        <v>Aplicación móbil</v>
      </c>
      <c r="X316" t="s">
        <v>7</v>
      </c>
      <c r="Y316">
        <v>0</v>
      </c>
      <c r="Z316" t="str">
        <f>VLOOKUP(ventas_starbucks_2025[[#This Row],[promoción_aplicada5]],promocion_cambiar[#All],2,0)</f>
        <v>Ninguna</v>
      </c>
      <c r="AA316" t="s">
        <v>17</v>
      </c>
      <c r="AB316" t="s">
        <v>29</v>
      </c>
      <c r="AC316" t="s">
        <v>41</v>
      </c>
      <c r="AD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6">
        <v>11.4</v>
      </c>
      <c r="AF316">
        <v>3</v>
      </c>
      <c r="AG316">
        <v>38</v>
      </c>
      <c r="AH316">
        <v>36</v>
      </c>
    </row>
    <row r="317" spans="1:34" x14ac:dyDescent="0.25">
      <c r="A317" s="3" t="s">
        <v>392</v>
      </c>
      <c r="B317" s="1">
        <v>45659</v>
      </c>
      <c r="C317" s="23">
        <f t="shared" si="20"/>
        <v>2</v>
      </c>
      <c r="D317" s="23">
        <f t="shared" si="21"/>
        <v>4</v>
      </c>
      <c r="E317" s="1" t="str">
        <f t="shared" si="22"/>
        <v>jueves</v>
      </c>
      <c r="F317" s="23">
        <f t="shared" si="23"/>
        <v>1</v>
      </c>
      <c r="G317" s="1" t="str">
        <f t="shared" si="24"/>
        <v>enero</v>
      </c>
      <c r="H317" s="2">
        <v>0.29583333333333334</v>
      </c>
      <c r="I317" t="s">
        <v>12</v>
      </c>
      <c r="J317" t="str">
        <f>VLOOKUP(ventas_starbucks_2025[[#This Row],[sucursal]],cambio_sucursal[#All],2,0)</f>
        <v>Sucursal Córdoba Shopping</v>
      </c>
      <c r="K317" t="s">
        <v>113</v>
      </c>
      <c r="L317" t="s">
        <v>44</v>
      </c>
      <c r="M317" t="s">
        <v>45</v>
      </c>
      <c r="N317" t="str">
        <f>IFERROR(VLOOKUP(ventas_starbucks_2025[[#This Row],[tamaño_sucio]],cambio_tamaño[#All],2,0),"Tamaño único")</f>
        <v>Grande</v>
      </c>
      <c r="O317">
        <v>1</v>
      </c>
      <c r="P317">
        <v>1415.08</v>
      </c>
      <c r="Q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">
        <v>1415.08</v>
      </c>
      <c r="S317" t="s">
        <v>31</v>
      </c>
      <c r="T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" t="str">
        <f>VLOOKUP(ventas_starbucks_2025[[#This Row],[canal_compra]],cambio_canal_compra[#All],2,0)</f>
        <v>Entrega domicilio</v>
      </c>
      <c r="V317" t="s">
        <v>40</v>
      </c>
      <c r="W317" t="str">
        <f>VLOOKUP(ventas_starbucks_2025[[#This Row],[método_pago]],cambio_metodo_pago[#All],2,0)</f>
        <v>Efectivo</v>
      </c>
      <c r="X317" t="s">
        <v>22</v>
      </c>
      <c r="Y317">
        <v>0</v>
      </c>
      <c r="Z317" t="str">
        <f>VLOOKUP(ventas_starbucks_2025[[#This Row],[promoción_aplicada5]],promocion_cambiar[#All],2,0)</f>
        <v>Hora Feliz</v>
      </c>
      <c r="AA317" t="s">
        <v>36</v>
      </c>
      <c r="AB317" t="s">
        <v>9</v>
      </c>
      <c r="AC317" t="s">
        <v>41</v>
      </c>
      <c r="AD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7">
        <v>10.199999999999999</v>
      </c>
      <c r="AF317">
        <v>3</v>
      </c>
      <c r="AG317">
        <v>20</v>
      </c>
      <c r="AH317">
        <v>19</v>
      </c>
    </row>
    <row r="318" spans="1:34" x14ac:dyDescent="0.25">
      <c r="A318" s="3" t="s">
        <v>393</v>
      </c>
      <c r="B318" s="1">
        <v>45726</v>
      </c>
      <c r="C318" s="23">
        <f t="shared" si="20"/>
        <v>10</v>
      </c>
      <c r="D318" s="23">
        <f t="shared" si="21"/>
        <v>1</v>
      </c>
      <c r="E318" s="1" t="str">
        <f t="shared" si="22"/>
        <v>lunes</v>
      </c>
      <c r="F318" s="23">
        <f t="shared" si="23"/>
        <v>3</v>
      </c>
      <c r="G318" s="1" t="str">
        <f t="shared" si="24"/>
        <v>marzo</v>
      </c>
      <c r="H318" s="2">
        <v>0.79236111111111107</v>
      </c>
      <c r="I318" t="s">
        <v>1</v>
      </c>
      <c r="J318" t="str">
        <f>VLOOKUP(ventas_starbucks_2025[[#This Row],[sucursal]],cambio_sucursal[#All],2,0)</f>
        <v>Sucursal Nueva Córdoba</v>
      </c>
      <c r="K318" t="s">
        <v>43</v>
      </c>
      <c r="L318" t="s">
        <v>44</v>
      </c>
      <c r="M318" t="s">
        <v>50</v>
      </c>
      <c r="N318" t="str">
        <f>IFERROR(VLOOKUP(ventas_starbucks_2025[[#This Row],[tamaño_sucio]],cambio_tamaño[#All],2,0),"Tamaño único")</f>
        <v>Mediano</v>
      </c>
      <c r="O318">
        <v>5</v>
      </c>
      <c r="P318">
        <v>1609.96</v>
      </c>
      <c r="Q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">
        <v>8049.8</v>
      </c>
      <c r="S318" t="s">
        <v>31</v>
      </c>
      <c r="T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" t="str">
        <f>VLOOKUP(ventas_starbucks_2025[[#This Row],[canal_compra]],cambio_canal_compra[#All],2,0)</f>
        <v>Entrega domicilio</v>
      </c>
      <c r="V318" t="s">
        <v>40</v>
      </c>
      <c r="W318" t="str">
        <f>VLOOKUP(ventas_starbucks_2025[[#This Row],[método_pago]],cambio_metodo_pago[#All],2,0)</f>
        <v>Efectivo</v>
      </c>
      <c r="X318" t="s">
        <v>22</v>
      </c>
      <c r="Y318">
        <v>0</v>
      </c>
      <c r="Z318" t="str">
        <f>VLOOKUP(ventas_starbucks_2025[[#This Row],[promoción_aplicada5]],promocion_cambiar[#All],2,0)</f>
        <v>Ninguna</v>
      </c>
      <c r="AA318" t="s">
        <v>17</v>
      </c>
      <c r="AB318" t="s">
        <v>52</v>
      </c>
      <c r="AC318" t="s">
        <v>24</v>
      </c>
      <c r="AD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8">
        <v>3.8</v>
      </c>
      <c r="AF318">
        <v>1</v>
      </c>
      <c r="AG318">
        <v>33</v>
      </c>
      <c r="AH318">
        <v>28</v>
      </c>
    </row>
    <row r="319" spans="1:34" x14ac:dyDescent="0.25">
      <c r="A319" s="3" t="s">
        <v>394</v>
      </c>
      <c r="B319" s="1">
        <v>45726</v>
      </c>
      <c r="C319" s="23">
        <f t="shared" si="20"/>
        <v>10</v>
      </c>
      <c r="D319" s="23">
        <f t="shared" si="21"/>
        <v>1</v>
      </c>
      <c r="E319" s="23" t="str">
        <f t="shared" si="22"/>
        <v>lunes</v>
      </c>
      <c r="F319" s="23">
        <f t="shared" si="23"/>
        <v>3</v>
      </c>
      <c r="G319" s="23" t="str">
        <f t="shared" si="24"/>
        <v>marzo</v>
      </c>
      <c r="H319" s="2">
        <v>0.76180555555555551</v>
      </c>
      <c r="I319" t="s">
        <v>57</v>
      </c>
      <c r="J319" t="str">
        <f>VLOOKUP(ventas_starbucks_2025[[#This Row],[sucursal]],cambio_sucursal[#All],2,0)</f>
        <v>Sucursal Avda Colón</v>
      </c>
      <c r="K319" t="s">
        <v>89</v>
      </c>
      <c r="L319" t="s">
        <v>90</v>
      </c>
      <c r="M319" t="s">
        <v>4</v>
      </c>
      <c r="N319" t="str">
        <f>IFERROR(VLOOKUP(ventas_starbucks_2025[[#This Row],[tamaño_sucio]],cambio_tamaño[#All],2,0),"Tamaño único")</f>
        <v>Tamaño único</v>
      </c>
      <c r="O319">
        <v>2</v>
      </c>
      <c r="P319">
        <v>1291.08</v>
      </c>
      <c r="Q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">
        <v>2582.16</v>
      </c>
      <c r="S319" t="s">
        <v>31</v>
      </c>
      <c r="T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" t="str">
        <f>VLOOKUP(ventas_starbucks_2025[[#This Row],[canal_compra]],cambio_canal_compra[#All],2,0)</f>
        <v>Entrega domicilio</v>
      </c>
      <c r="V319" t="s">
        <v>6</v>
      </c>
      <c r="W319" t="str">
        <f>VLOOKUP(ventas_starbucks_2025[[#This Row],[método_pago]],cambio_metodo_pago[#All],2,0)</f>
        <v>Aplicación móbil</v>
      </c>
      <c r="X319" t="s">
        <v>7</v>
      </c>
      <c r="Y319">
        <v>10</v>
      </c>
      <c r="Z319" t="str">
        <f>VLOOKUP(ventas_starbucks_2025[[#This Row],[promoción_aplicada5]],promocion_cambiar[#All],2,0)</f>
        <v>Ninguna</v>
      </c>
      <c r="AA319" t="s">
        <v>17</v>
      </c>
      <c r="AB319" t="s">
        <v>18</v>
      </c>
      <c r="AC319" t="s">
        <v>24</v>
      </c>
      <c r="AD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9">
        <v>12.7</v>
      </c>
      <c r="AF319">
        <v>3</v>
      </c>
      <c r="AG319">
        <v>35</v>
      </c>
      <c r="AH319">
        <v>33</v>
      </c>
    </row>
    <row r="320" spans="1:34" x14ac:dyDescent="0.25">
      <c r="A320" s="3" t="s">
        <v>395</v>
      </c>
      <c r="B320" s="1">
        <v>45751</v>
      </c>
      <c r="C320" s="23">
        <f t="shared" si="20"/>
        <v>4</v>
      </c>
      <c r="D320" s="23">
        <f t="shared" si="21"/>
        <v>5</v>
      </c>
      <c r="E320" s="1" t="str">
        <f t="shared" si="22"/>
        <v>viernes</v>
      </c>
      <c r="F320" s="23">
        <f t="shared" si="23"/>
        <v>4</v>
      </c>
      <c r="G320" s="1" t="str">
        <f t="shared" si="24"/>
        <v>abril</v>
      </c>
      <c r="H320" s="2">
        <v>0.69166666666666665</v>
      </c>
      <c r="I320" t="s">
        <v>57</v>
      </c>
      <c r="J320" t="str">
        <f>VLOOKUP(ventas_starbucks_2025[[#This Row],[sucursal]],cambio_sucursal[#All],2,0)</f>
        <v>Sucursal Avda Colón</v>
      </c>
      <c r="K320" t="s">
        <v>69</v>
      </c>
      <c r="L320" t="s">
        <v>70</v>
      </c>
      <c r="M320" t="s">
        <v>45</v>
      </c>
      <c r="N320" t="str">
        <f>IFERROR(VLOOKUP(ventas_starbucks_2025[[#This Row],[tamaño_sucio]],cambio_tamaño[#All],2,0),"Tamaño único")</f>
        <v>Grande</v>
      </c>
      <c r="O320">
        <v>2</v>
      </c>
      <c r="P320">
        <v>1550.2</v>
      </c>
      <c r="Q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">
        <v>3100.4</v>
      </c>
      <c r="S320" t="s">
        <v>31</v>
      </c>
      <c r="T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" t="str">
        <f>VLOOKUP(ventas_starbucks_2025[[#This Row],[canal_compra]],cambio_canal_compra[#All],2,0)</f>
        <v>Entrega domicilio</v>
      </c>
      <c r="V320" t="s">
        <v>40</v>
      </c>
      <c r="W320" t="str">
        <f>VLOOKUP(ventas_starbucks_2025[[#This Row],[método_pago]],cambio_metodo_pago[#All],2,0)</f>
        <v>Efectivo</v>
      </c>
      <c r="X320" t="s">
        <v>22</v>
      </c>
      <c r="Y320">
        <v>0</v>
      </c>
      <c r="Z320" t="str">
        <f>VLOOKUP(ventas_starbucks_2025[[#This Row],[promoción_aplicada5]],promocion_cambiar[#All],2,0)</f>
        <v>Ninguna</v>
      </c>
      <c r="AA320" t="s">
        <v>17</v>
      </c>
      <c r="AB320" t="s">
        <v>52</v>
      </c>
      <c r="AC320" t="s">
        <v>24</v>
      </c>
      <c r="AD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0">
        <v>5.8</v>
      </c>
      <c r="AF320">
        <v>2</v>
      </c>
      <c r="AG320">
        <v>21</v>
      </c>
      <c r="AH320">
        <v>19</v>
      </c>
    </row>
    <row r="321" spans="1:34" x14ac:dyDescent="0.25">
      <c r="A321" s="3" t="s">
        <v>396</v>
      </c>
      <c r="B321" s="1">
        <v>45661</v>
      </c>
      <c r="C321" s="23">
        <f t="shared" si="20"/>
        <v>4</v>
      </c>
      <c r="D321" s="23">
        <f t="shared" si="21"/>
        <v>6</v>
      </c>
      <c r="E321" s="1" t="str">
        <f t="shared" si="22"/>
        <v>sábado</v>
      </c>
      <c r="F321" s="23">
        <f t="shared" si="23"/>
        <v>1</v>
      </c>
      <c r="G321" s="1" t="str">
        <f t="shared" si="24"/>
        <v>enero</v>
      </c>
      <c r="H321" s="2">
        <v>0.33263888888888887</v>
      </c>
      <c r="I321" t="s">
        <v>26</v>
      </c>
      <c r="J321" t="str">
        <f>VLOOKUP(ventas_starbucks_2025[[#This Row],[sucursal]],cambio_sucursal[#All],2,0)</f>
        <v>Sucursal San Lorenzo 47</v>
      </c>
      <c r="K321" t="s">
        <v>89</v>
      </c>
      <c r="L321" t="s">
        <v>90</v>
      </c>
      <c r="M321" t="s">
        <v>4</v>
      </c>
      <c r="N321" t="str">
        <f>IFERROR(VLOOKUP(ventas_starbucks_2025[[#This Row],[tamaño_sucio]],cambio_tamaño[#All],2,0),"Tamaño único")</f>
        <v>Tamaño único</v>
      </c>
      <c r="O321">
        <v>4</v>
      </c>
      <c r="P321">
        <v>1512.99</v>
      </c>
      <c r="Q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">
        <v>6051.96</v>
      </c>
      <c r="S321" t="s">
        <v>5</v>
      </c>
      <c r="T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1" t="str">
        <f>VLOOKUP(ventas_starbucks_2025[[#This Row],[canal_compra]],cambio_canal_compra[#All],2,0)</f>
        <v>En tienda</v>
      </c>
      <c r="V321" t="s">
        <v>6</v>
      </c>
      <c r="W321" t="str">
        <f>VLOOKUP(ventas_starbucks_2025[[#This Row],[método_pago]],cambio_metodo_pago[#All],2,0)</f>
        <v>Aplicación móbil</v>
      </c>
      <c r="X321" t="s">
        <v>22</v>
      </c>
      <c r="Y321">
        <v>0</v>
      </c>
      <c r="Z321" t="str">
        <f>VLOOKUP(ventas_starbucks_2025[[#This Row],[promoción_aplicada5]],promocion_cambiar[#All],2,0)</f>
        <v>Hora Feliz</v>
      </c>
      <c r="AA321" t="s">
        <v>36</v>
      </c>
      <c r="AB321" t="s">
        <v>32</v>
      </c>
      <c r="AC321" t="s">
        <v>41</v>
      </c>
      <c r="AD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1">
        <v>7.1</v>
      </c>
      <c r="AF321">
        <v>3</v>
      </c>
      <c r="AG321">
        <v>37</v>
      </c>
      <c r="AH321">
        <v>33</v>
      </c>
    </row>
    <row r="322" spans="1:34" x14ac:dyDescent="0.25">
      <c r="A322" s="3" t="s">
        <v>397</v>
      </c>
      <c r="B322" s="1">
        <v>45699</v>
      </c>
      <c r="C322" s="23">
        <f t="shared" ref="C322:C385" si="25">DAY(B322)</f>
        <v>11</v>
      </c>
      <c r="D322" s="23">
        <f t="shared" ref="D322:D385" si="26">WEEKDAY(B322,2)</f>
        <v>2</v>
      </c>
      <c r="E322" s="23" t="str">
        <f t="shared" ref="E322:E385" si="27">TEXT(B322,"dddd")</f>
        <v>martes</v>
      </c>
      <c r="F322" s="23">
        <f t="shared" ref="F322:F385" si="28">MONTH(B322)</f>
        <v>2</v>
      </c>
      <c r="G322" s="23" t="str">
        <f t="shared" ref="G322:G385" si="29">TEXT(B322,"mmmm")</f>
        <v>febrero</v>
      </c>
      <c r="H322" s="2">
        <v>0.69791666666666663</v>
      </c>
      <c r="I322" t="s">
        <v>26</v>
      </c>
      <c r="J322" t="str">
        <f>VLOOKUP(ventas_starbucks_2025[[#This Row],[sucursal]],cambio_sucursal[#All],2,0)</f>
        <v>Sucursal San Lorenzo 47</v>
      </c>
      <c r="K322" t="s">
        <v>34</v>
      </c>
      <c r="L322" t="s">
        <v>35</v>
      </c>
      <c r="M322" t="s">
        <v>4</v>
      </c>
      <c r="N322" t="str">
        <f>IFERROR(VLOOKUP(ventas_starbucks_2025[[#This Row],[tamaño_sucio]],cambio_tamaño[#All],2,0),"Tamaño único")</f>
        <v>Tamaño único</v>
      </c>
      <c r="O322">
        <v>5</v>
      </c>
      <c r="P322">
        <v>1390.4</v>
      </c>
      <c r="Q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">
        <v>6952</v>
      </c>
      <c r="S322" t="s">
        <v>31</v>
      </c>
      <c r="T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" t="str">
        <f>VLOOKUP(ventas_starbucks_2025[[#This Row],[canal_compra]],cambio_canal_compra[#All],2,0)</f>
        <v>Entrega domicilio</v>
      </c>
      <c r="V322" t="s">
        <v>16</v>
      </c>
      <c r="W322" t="str">
        <f>VLOOKUP(ventas_starbucks_2025[[#This Row],[método_pago]],cambio_metodo_pago[#All],2,0)</f>
        <v>Tarjeta</v>
      </c>
      <c r="X322" t="s">
        <v>22</v>
      </c>
      <c r="Y322">
        <v>0</v>
      </c>
      <c r="Z322" t="str">
        <f>VLOOKUP(ventas_starbucks_2025[[#This Row],[promoción_aplicada5]],promocion_cambiar[#All],2,0)</f>
        <v>Combo</v>
      </c>
      <c r="AA322" t="s">
        <v>8</v>
      </c>
      <c r="AB322" t="s">
        <v>29</v>
      </c>
      <c r="AC322" t="s">
        <v>24</v>
      </c>
      <c r="AD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2">
        <v>11.3</v>
      </c>
      <c r="AF322">
        <v>3</v>
      </c>
      <c r="AG322">
        <v>50</v>
      </c>
      <c r="AH322">
        <v>45</v>
      </c>
    </row>
    <row r="323" spans="1:34" x14ac:dyDescent="0.25">
      <c r="A323" s="3" t="s">
        <v>398</v>
      </c>
      <c r="B323" s="1">
        <v>45744</v>
      </c>
      <c r="C323" s="23">
        <f t="shared" si="25"/>
        <v>28</v>
      </c>
      <c r="D323" s="23">
        <f t="shared" si="26"/>
        <v>5</v>
      </c>
      <c r="E323" s="23" t="str">
        <f t="shared" si="27"/>
        <v>viernes</v>
      </c>
      <c r="F323" s="23">
        <f t="shared" si="28"/>
        <v>3</v>
      </c>
      <c r="G323" s="23" t="str">
        <f t="shared" si="29"/>
        <v>marzo</v>
      </c>
      <c r="H323" s="2">
        <v>0.78749999999999998</v>
      </c>
      <c r="I323" t="s">
        <v>26</v>
      </c>
      <c r="J323" t="str">
        <f>VLOOKUP(ventas_starbucks_2025[[#This Row],[sucursal]],cambio_sucursal[#All],2,0)</f>
        <v>Sucursal San Lorenzo 47</v>
      </c>
      <c r="K323" t="s">
        <v>115</v>
      </c>
      <c r="L323" t="s">
        <v>21</v>
      </c>
      <c r="M323" t="s">
        <v>4</v>
      </c>
      <c r="N323" t="str">
        <f>IFERROR(VLOOKUP(ventas_starbucks_2025[[#This Row],[tamaño_sucio]],cambio_tamaño[#All],2,0),"Tamaño único")</f>
        <v>Tamaño único</v>
      </c>
      <c r="O323">
        <v>2</v>
      </c>
      <c r="P323">
        <v>749.1</v>
      </c>
      <c r="Q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3">
        <v>1498.2</v>
      </c>
      <c r="S323" t="s">
        <v>31</v>
      </c>
      <c r="T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" t="str">
        <f>VLOOKUP(ventas_starbucks_2025[[#This Row],[canal_compra]],cambio_canal_compra[#All],2,0)</f>
        <v>Entrega domicilio</v>
      </c>
      <c r="V323" t="s">
        <v>6</v>
      </c>
      <c r="W323" t="str">
        <f>VLOOKUP(ventas_starbucks_2025[[#This Row],[método_pago]],cambio_metodo_pago[#All],2,0)</f>
        <v>Aplicación móbil</v>
      </c>
      <c r="X323" t="s">
        <v>7</v>
      </c>
      <c r="Y323">
        <v>0</v>
      </c>
      <c r="Z323" t="str">
        <f>VLOOKUP(ventas_starbucks_2025[[#This Row],[promoción_aplicada5]],promocion_cambiar[#All],2,0)</f>
        <v>Hora Feliz</v>
      </c>
      <c r="AA323" t="s">
        <v>36</v>
      </c>
      <c r="AB323" t="s">
        <v>32</v>
      </c>
      <c r="AC323" t="s">
        <v>41</v>
      </c>
      <c r="AD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3">
        <v>3.5</v>
      </c>
      <c r="AF323">
        <v>2</v>
      </c>
      <c r="AG323">
        <v>26</v>
      </c>
      <c r="AH323">
        <v>24</v>
      </c>
    </row>
    <row r="324" spans="1:34" x14ac:dyDescent="0.25">
      <c r="A324" s="3" t="s">
        <v>399</v>
      </c>
      <c r="B324" s="1">
        <v>45688</v>
      </c>
      <c r="C324" s="23">
        <f t="shared" si="25"/>
        <v>31</v>
      </c>
      <c r="D324" s="23">
        <f t="shared" si="26"/>
        <v>5</v>
      </c>
      <c r="E324" s="23" t="str">
        <f t="shared" si="27"/>
        <v>viernes</v>
      </c>
      <c r="F324" s="23">
        <f t="shared" si="28"/>
        <v>1</v>
      </c>
      <c r="G324" s="23" t="str">
        <f t="shared" si="29"/>
        <v>enero</v>
      </c>
      <c r="H324" s="2">
        <v>0.4465277777777778</v>
      </c>
      <c r="I324" t="s">
        <v>1</v>
      </c>
      <c r="J324" t="str">
        <f>VLOOKUP(ventas_starbucks_2025[[#This Row],[sucursal]],cambio_sucursal[#All],2,0)</f>
        <v>Sucursal Nueva Córdoba</v>
      </c>
      <c r="K324" t="s">
        <v>2</v>
      </c>
      <c r="L324" t="s">
        <v>3</v>
      </c>
      <c r="M324" t="s">
        <v>4</v>
      </c>
      <c r="N324" t="str">
        <f>IFERROR(VLOOKUP(ventas_starbucks_2025[[#This Row],[tamaño_sucio]],cambio_tamaño[#All],2,0),"Tamaño único")</f>
        <v>Tamaño único</v>
      </c>
      <c r="O324">
        <v>5</v>
      </c>
      <c r="P324">
        <v>2718.48</v>
      </c>
      <c r="Q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4">
        <v>13592.4</v>
      </c>
      <c r="S324" t="s">
        <v>31</v>
      </c>
      <c r="T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4" t="str">
        <f>VLOOKUP(ventas_starbucks_2025[[#This Row],[canal_compra]],cambio_canal_compra[#All],2,0)</f>
        <v>Entrega domicilio</v>
      </c>
      <c r="V324" t="s">
        <v>40</v>
      </c>
      <c r="W324" t="str">
        <f>VLOOKUP(ventas_starbucks_2025[[#This Row],[método_pago]],cambio_metodo_pago[#All],2,0)</f>
        <v>Efectivo</v>
      </c>
      <c r="X324" t="s">
        <v>7</v>
      </c>
      <c r="Y324">
        <v>15</v>
      </c>
      <c r="Z324" t="str">
        <f>VLOOKUP(ventas_starbucks_2025[[#This Row],[promoción_aplicada5]],promocion_cambiar[#All],2,0)</f>
        <v>Combo</v>
      </c>
      <c r="AA324" t="s">
        <v>8</v>
      </c>
      <c r="AB324" t="s">
        <v>23</v>
      </c>
      <c r="AC324" t="s">
        <v>10</v>
      </c>
      <c r="AD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4">
        <v>3.1</v>
      </c>
      <c r="AF324">
        <v>1</v>
      </c>
      <c r="AG324">
        <v>24</v>
      </c>
      <c r="AH324">
        <v>19</v>
      </c>
    </row>
    <row r="325" spans="1:34" x14ac:dyDescent="0.25">
      <c r="A325" s="3" t="s">
        <v>400</v>
      </c>
      <c r="B325" s="1">
        <v>45662</v>
      </c>
      <c r="C325" s="23">
        <f t="shared" si="25"/>
        <v>5</v>
      </c>
      <c r="D325" s="23">
        <f t="shared" si="26"/>
        <v>7</v>
      </c>
      <c r="E325" s="1" t="str">
        <f t="shared" si="27"/>
        <v>domingo</v>
      </c>
      <c r="F325" s="23">
        <f t="shared" si="28"/>
        <v>1</v>
      </c>
      <c r="G325" s="1" t="str">
        <f t="shared" si="29"/>
        <v>enero</v>
      </c>
      <c r="H325" s="2">
        <v>0.77500000000000002</v>
      </c>
      <c r="I325" t="s">
        <v>12</v>
      </c>
      <c r="J325" t="str">
        <f>VLOOKUP(ventas_starbucks_2025[[#This Row],[sucursal]],cambio_sucursal[#All],2,0)</f>
        <v>Sucursal Córdoba Shopping</v>
      </c>
      <c r="K325" t="s">
        <v>89</v>
      </c>
      <c r="L325" t="s">
        <v>90</v>
      </c>
      <c r="M325" t="s">
        <v>4</v>
      </c>
      <c r="N325" t="str">
        <f>IFERROR(VLOOKUP(ventas_starbucks_2025[[#This Row],[tamaño_sucio]],cambio_tamaño[#All],2,0),"Tamaño único")</f>
        <v>Tamaño único</v>
      </c>
      <c r="O325">
        <v>5</v>
      </c>
      <c r="P325">
        <v>1192.75</v>
      </c>
      <c r="Q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">
        <v>5963.75</v>
      </c>
      <c r="S325" t="s">
        <v>5</v>
      </c>
      <c r="T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5" t="str">
        <f>VLOOKUP(ventas_starbucks_2025[[#This Row],[canal_compra]],cambio_canal_compra[#All],2,0)</f>
        <v>En tienda</v>
      </c>
      <c r="V325" t="s">
        <v>6</v>
      </c>
      <c r="W325" t="str">
        <f>VLOOKUP(ventas_starbucks_2025[[#This Row],[método_pago]],cambio_metodo_pago[#All],2,0)</f>
        <v>Aplicación móbil</v>
      </c>
      <c r="X325" t="s">
        <v>7</v>
      </c>
      <c r="Y325">
        <v>15</v>
      </c>
      <c r="Z325" t="str">
        <f>VLOOKUP(ventas_starbucks_2025[[#This Row],[promoción_aplicada5]],promocion_cambiar[#All],2,0)</f>
        <v>Ninguna</v>
      </c>
      <c r="AA325" t="s">
        <v>17</v>
      </c>
      <c r="AB325" t="s">
        <v>23</v>
      </c>
      <c r="AC325" t="s">
        <v>41</v>
      </c>
      <c r="AD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5">
        <v>2.9</v>
      </c>
      <c r="AF325">
        <v>3</v>
      </c>
      <c r="AG325">
        <v>44</v>
      </c>
      <c r="AH325">
        <v>39</v>
      </c>
    </row>
    <row r="326" spans="1:34" x14ac:dyDescent="0.25">
      <c r="A326" s="3" t="s">
        <v>401</v>
      </c>
      <c r="B326" s="1">
        <v>45709</v>
      </c>
      <c r="C326" s="23">
        <f t="shared" si="25"/>
        <v>21</v>
      </c>
      <c r="D326" s="23">
        <f t="shared" si="26"/>
        <v>5</v>
      </c>
      <c r="E326" s="23" t="str">
        <f t="shared" si="27"/>
        <v>viernes</v>
      </c>
      <c r="F326" s="23">
        <f t="shared" si="28"/>
        <v>2</v>
      </c>
      <c r="G326" s="23" t="str">
        <f t="shared" si="29"/>
        <v>febrero</v>
      </c>
      <c r="H326" s="2">
        <v>0.45</v>
      </c>
      <c r="I326" t="s">
        <v>1</v>
      </c>
      <c r="J326" t="str">
        <f>VLOOKUP(ventas_starbucks_2025[[#This Row],[sucursal]],cambio_sucursal[#All],2,0)</f>
        <v>Sucursal Nueva Córdoba</v>
      </c>
      <c r="K326" t="s">
        <v>115</v>
      </c>
      <c r="L326" t="s">
        <v>21</v>
      </c>
      <c r="M326" t="s">
        <v>4</v>
      </c>
      <c r="N326" t="str">
        <f>IFERROR(VLOOKUP(ventas_starbucks_2025[[#This Row],[tamaño_sucio]],cambio_tamaño[#All],2,0),"Tamaño único")</f>
        <v>Tamaño único</v>
      </c>
      <c r="O326">
        <v>1</v>
      </c>
      <c r="P326">
        <v>1172.3599999999999</v>
      </c>
      <c r="Q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">
        <v>1172.3599999999999</v>
      </c>
      <c r="S326" t="s">
        <v>5</v>
      </c>
      <c r="T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" t="str">
        <f>VLOOKUP(ventas_starbucks_2025[[#This Row],[canal_compra]],cambio_canal_compra[#All],2,0)</f>
        <v>En tienda</v>
      </c>
      <c r="V326" t="s">
        <v>40</v>
      </c>
      <c r="W326" t="str">
        <f>VLOOKUP(ventas_starbucks_2025[[#This Row],[método_pago]],cambio_metodo_pago[#All],2,0)</f>
        <v>Efectivo</v>
      </c>
      <c r="X326" t="s">
        <v>22</v>
      </c>
      <c r="Y326">
        <v>0</v>
      </c>
      <c r="Z326" t="str">
        <f>VLOOKUP(ventas_starbucks_2025[[#This Row],[promoción_aplicada5]],promocion_cambiar[#All],2,0)</f>
        <v>Combo</v>
      </c>
      <c r="AA326" t="s">
        <v>8</v>
      </c>
      <c r="AB326" t="s">
        <v>29</v>
      </c>
      <c r="AC326" t="s">
        <v>10</v>
      </c>
      <c r="AD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6">
        <v>10.3</v>
      </c>
      <c r="AF326">
        <v>5</v>
      </c>
      <c r="AG326">
        <v>44</v>
      </c>
      <c r="AH326">
        <v>43</v>
      </c>
    </row>
    <row r="327" spans="1:34" x14ac:dyDescent="0.25">
      <c r="A327" s="3" t="s">
        <v>402</v>
      </c>
      <c r="B327" s="1">
        <v>45716</v>
      </c>
      <c r="C327" s="23">
        <f t="shared" si="25"/>
        <v>28</v>
      </c>
      <c r="D327" s="23">
        <f t="shared" si="26"/>
        <v>5</v>
      </c>
      <c r="E327" s="23" t="str">
        <f t="shared" si="27"/>
        <v>viernes</v>
      </c>
      <c r="F327" s="23">
        <f t="shared" si="28"/>
        <v>2</v>
      </c>
      <c r="G327" s="23" t="str">
        <f t="shared" si="29"/>
        <v>febrero</v>
      </c>
      <c r="H327" s="2">
        <v>0.84513888888888888</v>
      </c>
      <c r="I327" t="s">
        <v>26</v>
      </c>
      <c r="J327" t="str">
        <f>VLOOKUP(ventas_starbucks_2025[[#This Row],[sucursal]],cambio_sucursal[#All],2,0)</f>
        <v>Sucursal San Lorenzo 47</v>
      </c>
      <c r="K327" t="s">
        <v>175</v>
      </c>
      <c r="L327" t="s">
        <v>70</v>
      </c>
      <c r="M327" t="s">
        <v>50</v>
      </c>
      <c r="N327" t="str">
        <f>IFERROR(VLOOKUP(ventas_starbucks_2025[[#This Row],[tamaño_sucio]],cambio_tamaño[#All],2,0),"Tamaño único")</f>
        <v>Mediano</v>
      </c>
      <c r="O327">
        <v>4</v>
      </c>
      <c r="P327">
        <v>1839.36</v>
      </c>
      <c r="Q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">
        <v>7357.44</v>
      </c>
      <c r="S327" t="s">
        <v>5</v>
      </c>
      <c r="T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7" t="str">
        <f>VLOOKUP(ventas_starbucks_2025[[#This Row],[canal_compra]],cambio_canal_compra[#All],2,0)</f>
        <v>En tienda</v>
      </c>
      <c r="V327" t="s">
        <v>6</v>
      </c>
      <c r="W327" t="str">
        <f>VLOOKUP(ventas_starbucks_2025[[#This Row],[método_pago]],cambio_metodo_pago[#All],2,0)</f>
        <v>Aplicación móbil</v>
      </c>
      <c r="X327" t="s">
        <v>7</v>
      </c>
      <c r="Y327">
        <v>15</v>
      </c>
      <c r="Z327" t="str">
        <f>VLOOKUP(ventas_starbucks_2025[[#This Row],[promoción_aplicada5]],promocion_cambiar[#All],2,0)</f>
        <v>2x1</v>
      </c>
      <c r="AA327" t="s">
        <v>51</v>
      </c>
      <c r="AB327" t="s">
        <v>32</v>
      </c>
      <c r="AC327" t="s">
        <v>10</v>
      </c>
      <c r="AD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7">
        <v>9.6</v>
      </c>
      <c r="AF327">
        <v>4</v>
      </c>
      <c r="AG327">
        <v>32</v>
      </c>
      <c r="AH327">
        <v>28</v>
      </c>
    </row>
    <row r="328" spans="1:34" x14ac:dyDescent="0.25">
      <c r="A328" s="3" t="s">
        <v>403</v>
      </c>
      <c r="B328" s="1">
        <v>45735</v>
      </c>
      <c r="C328" s="23">
        <f t="shared" si="25"/>
        <v>19</v>
      </c>
      <c r="D328" s="23">
        <f t="shared" si="26"/>
        <v>3</v>
      </c>
      <c r="E328" s="23" t="str">
        <f t="shared" si="27"/>
        <v>miércoles</v>
      </c>
      <c r="F328" s="23">
        <f t="shared" si="28"/>
        <v>3</v>
      </c>
      <c r="G328" s="23" t="str">
        <f t="shared" si="29"/>
        <v>marzo</v>
      </c>
      <c r="H328" s="2">
        <v>0.80347222222222225</v>
      </c>
      <c r="I328" t="s">
        <v>26</v>
      </c>
      <c r="J328" t="str">
        <f>VLOOKUP(ventas_starbucks_2025[[#This Row],[sucursal]],cambio_sucursal[#All],2,0)</f>
        <v>Sucursal San Lorenzo 47</v>
      </c>
      <c r="K328" t="s">
        <v>115</v>
      </c>
      <c r="L328" t="s">
        <v>21</v>
      </c>
      <c r="M328" t="s">
        <v>4</v>
      </c>
      <c r="N328" t="str">
        <f>IFERROR(VLOOKUP(ventas_starbucks_2025[[#This Row],[tamaño_sucio]],cambio_tamaño[#All],2,0),"Tamaño único")</f>
        <v>Tamaño único</v>
      </c>
      <c r="O328">
        <v>1</v>
      </c>
      <c r="P328">
        <v>1000.52</v>
      </c>
      <c r="Q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">
        <v>1000.52</v>
      </c>
      <c r="S328" t="s">
        <v>31</v>
      </c>
      <c r="T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" t="str">
        <f>VLOOKUP(ventas_starbucks_2025[[#This Row],[canal_compra]],cambio_canal_compra[#All],2,0)</f>
        <v>Entrega domicilio</v>
      </c>
      <c r="V328" t="s">
        <v>6</v>
      </c>
      <c r="W328" t="str">
        <f>VLOOKUP(ventas_starbucks_2025[[#This Row],[método_pago]],cambio_metodo_pago[#All],2,0)</f>
        <v>Aplicación móbil</v>
      </c>
      <c r="X328" t="s">
        <v>22</v>
      </c>
      <c r="Y328">
        <v>0</v>
      </c>
      <c r="Z328" t="str">
        <f>VLOOKUP(ventas_starbucks_2025[[#This Row],[promoción_aplicada5]],promocion_cambiar[#All],2,0)</f>
        <v>Hora Feliz</v>
      </c>
      <c r="AA328" t="s">
        <v>36</v>
      </c>
      <c r="AB328" t="s">
        <v>52</v>
      </c>
      <c r="AC328" t="s">
        <v>41</v>
      </c>
      <c r="AD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8">
        <v>2.2999999999999998</v>
      </c>
      <c r="AF328">
        <v>3</v>
      </c>
      <c r="AG328">
        <v>24</v>
      </c>
      <c r="AH328">
        <v>23</v>
      </c>
    </row>
    <row r="329" spans="1:34" x14ac:dyDescent="0.25">
      <c r="A329" s="3" t="s">
        <v>404</v>
      </c>
      <c r="B329" s="1">
        <v>45701</v>
      </c>
      <c r="C329" s="23">
        <f t="shared" si="25"/>
        <v>13</v>
      </c>
      <c r="D329" s="23">
        <f t="shared" si="26"/>
        <v>4</v>
      </c>
      <c r="E329" s="23" t="str">
        <f t="shared" si="27"/>
        <v>jueves</v>
      </c>
      <c r="F329" s="23">
        <f t="shared" si="28"/>
        <v>2</v>
      </c>
      <c r="G329" s="23" t="str">
        <f t="shared" si="29"/>
        <v>febrero</v>
      </c>
      <c r="H329" s="2">
        <v>0.85069444444444442</v>
      </c>
      <c r="I329" t="s">
        <v>1</v>
      </c>
      <c r="J329" t="str">
        <f>VLOOKUP(ventas_starbucks_2025[[#This Row],[sucursal]],cambio_sucursal[#All],2,0)</f>
        <v>Sucursal Nueva Córdoba</v>
      </c>
      <c r="K329" t="s">
        <v>48</v>
      </c>
      <c r="L329" t="s">
        <v>49</v>
      </c>
      <c r="M329" t="s">
        <v>62</v>
      </c>
      <c r="N329" t="str">
        <f>IFERROR(VLOOKUP(ventas_starbucks_2025[[#This Row],[tamaño_sucio]],cambio_tamaño[#All],2,0),"Tamaño único")</f>
        <v>Extra-Grande</v>
      </c>
      <c r="O329">
        <v>5</v>
      </c>
      <c r="P329">
        <v>1913.11</v>
      </c>
      <c r="Q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">
        <v>9565.5499999999993</v>
      </c>
      <c r="S329" t="s">
        <v>5</v>
      </c>
      <c r="T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9" t="str">
        <f>VLOOKUP(ventas_starbucks_2025[[#This Row],[canal_compra]],cambio_canal_compra[#All],2,0)</f>
        <v>En tienda</v>
      </c>
      <c r="V329" t="s">
        <v>6</v>
      </c>
      <c r="W329" t="str">
        <f>VLOOKUP(ventas_starbucks_2025[[#This Row],[método_pago]],cambio_metodo_pago[#All],2,0)</f>
        <v>Aplicación móbil</v>
      </c>
      <c r="X329" t="s">
        <v>7</v>
      </c>
      <c r="Y329">
        <v>0</v>
      </c>
      <c r="Z329" t="str">
        <f>VLOOKUP(ventas_starbucks_2025[[#This Row],[promoción_aplicada5]],promocion_cambiar[#All],2,0)</f>
        <v>Combo</v>
      </c>
      <c r="AA329" t="s">
        <v>8</v>
      </c>
      <c r="AB329" t="s">
        <v>18</v>
      </c>
      <c r="AC329" t="s">
        <v>10</v>
      </c>
      <c r="AD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9">
        <v>12.6</v>
      </c>
      <c r="AF329">
        <v>5</v>
      </c>
      <c r="AG329">
        <v>42</v>
      </c>
      <c r="AH329">
        <v>37</v>
      </c>
    </row>
    <row r="330" spans="1:34" x14ac:dyDescent="0.25">
      <c r="A330" s="3" t="s">
        <v>405</v>
      </c>
      <c r="B330" s="1">
        <v>45670</v>
      </c>
      <c r="C330" s="23">
        <f t="shared" si="25"/>
        <v>13</v>
      </c>
      <c r="D330" s="23">
        <f t="shared" si="26"/>
        <v>1</v>
      </c>
      <c r="E330" s="1" t="str">
        <f t="shared" si="27"/>
        <v>lunes</v>
      </c>
      <c r="F330" s="23">
        <f t="shared" si="28"/>
        <v>1</v>
      </c>
      <c r="G330" s="1" t="str">
        <f t="shared" si="29"/>
        <v>enero</v>
      </c>
      <c r="H330" s="2">
        <v>0.53055555555555556</v>
      </c>
      <c r="I330" t="s">
        <v>12</v>
      </c>
      <c r="J330" t="str">
        <f>VLOOKUP(ventas_starbucks_2025[[#This Row],[sucursal]],cambio_sucursal[#All],2,0)</f>
        <v>Sucursal Córdoba Shopping</v>
      </c>
      <c r="K330" t="s">
        <v>74</v>
      </c>
      <c r="L330" t="s">
        <v>70</v>
      </c>
      <c r="M330" t="s">
        <v>55</v>
      </c>
      <c r="N330" t="str">
        <f>IFERROR(VLOOKUP(ventas_starbucks_2025[[#This Row],[tamaño_sucio]],cambio_tamaño[#All],2,0),"Tamaño único")</f>
        <v>Pequeño</v>
      </c>
      <c r="O330">
        <v>2</v>
      </c>
      <c r="P330">
        <v>1696.49</v>
      </c>
      <c r="Q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">
        <v>3392.98</v>
      </c>
      <c r="S330" t="s">
        <v>5</v>
      </c>
      <c r="T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" t="str">
        <f>VLOOKUP(ventas_starbucks_2025[[#This Row],[canal_compra]],cambio_canal_compra[#All],2,0)</f>
        <v>En tienda</v>
      </c>
      <c r="V330" t="s">
        <v>16</v>
      </c>
      <c r="W330" t="str">
        <f>VLOOKUP(ventas_starbucks_2025[[#This Row],[método_pago]],cambio_metodo_pago[#All],2,0)</f>
        <v>Tarjeta</v>
      </c>
      <c r="X330" t="s">
        <v>7</v>
      </c>
      <c r="Y330">
        <v>10</v>
      </c>
      <c r="Z330" t="str">
        <f>VLOOKUP(ventas_starbucks_2025[[#This Row],[promoción_aplicada5]],promocion_cambiar[#All],2,0)</f>
        <v>Ninguna</v>
      </c>
      <c r="AA330" t="s">
        <v>17</v>
      </c>
      <c r="AB330" t="s">
        <v>29</v>
      </c>
      <c r="AC330" t="s">
        <v>41</v>
      </c>
      <c r="AD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0">
        <v>14.7</v>
      </c>
      <c r="AF330">
        <v>5</v>
      </c>
      <c r="AG330">
        <v>26</v>
      </c>
      <c r="AH330">
        <v>24</v>
      </c>
    </row>
    <row r="331" spans="1:34" x14ac:dyDescent="0.25">
      <c r="A331" s="3" t="s">
        <v>406</v>
      </c>
      <c r="B331" s="1">
        <v>45729</v>
      </c>
      <c r="C331" s="23">
        <f t="shared" si="25"/>
        <v>13</v>
      </c>
      <c r="D331" s="23">
        <f t="shared" si="26"/>
        <v>4</v>
      </c>
      <c r="E331" s="23" t="str">
        <f t="shared" si="27"/>
        <v>jueves</v>
      </c>
      <c r="F331" s="23">
        <f t="shared" si="28"/>
        <v>3</v>
      </c>
      <c r="G331" s="23" t="str">
        <f t="shared" si="29"/>
        <v>marzo</v>
      </c>
      <c r="H331" s="2">
        <v>0.3215277777777778</v>
      </c>
      <c r="I331" t="s">
        <v>26</v>
      </c>
      <c r="J331" t="str">
        <f>VLOOKUP(ventas_starbucks_2025[[#This Row],[sucursal]],cambio_sucursal[#All],2,0)</f>
        <v>Sucursal San Lorenzo 47</v>
      </c>
      <c r="K331" t="s">
        <v>64</v>
      </c>
      <c r="L331" t="s">
        <v>65</v>
      </c>
      <c r="M331" t="s">
        <v>4</v>
      </c>
      <c r="N331" t="str">
        <f>IFERROR(VLOOKUP(ventas_starbucks_2025[[#This Row],[tamaño_sucio]],cambio_tamaño[#All],2,0),"Tamaño único")</f>
        <v>Tamaño único</v>
      </c>
      <c r="O331">
        <v>3</v>
      </c>
      <c r="P331">
        <v>1737.45</v>
      </c>
      <c r="Q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">
        <v>5212.3500000000004</v>
      </c>
      <c r="S331" t="s">
        <v>15</v>
      </c>
      <c r="T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1" t="str">
        <f>VLOOKUP(ventas_starbucks_2025[[#This Row],[canal_compra]],cambio_canal_compra[#All],2,0)</f>
        <v>Para llevar</v>
      </c>
      <c r="V331" t="s">
        <v>16</v>
      </c>
      <c r="W331" t="str">
        <f>VLOOKUP(ventas_starbucks_2025[[#This Row],[método_pago]],cambio_metodo_pago[#All],2,0)</f>
        <v>Tarjeta</v>
      </c>
      <c r="X331" t="s">
        <v>7</v>
      </c>
      <c r="Y331">
        <v>0</v>
      </c>
      <c r="Z331" t="str">
        <f>VLOOKUP(ventas_starbucks_2025[[#This Row],[promoción_aplicada5]],promocion_cambiar[#All],2,0)</f>
        <v>Combo</v>
      </c>
      <c r="AA331" t="s">
        <v>8</v>
      </c>
      <c r="AB331" t="s">
        <v>9</v>
      </c>
      <c r="AC331" t="s">
        <v>41</v>
      </c>
      <c r="AD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1">
        <v>12.8</v>
      </c>
      <c r="AF331">
        <v>2</v>
      </c>
      <c r="AG331">
        <v>11</v>
      </c>
      <c r="AH331">
        <v>8</v>
      </c>
    </row>
    <row r="332" spans="1:34" x14ac:dyDescent="0.25">
      <c r="A332" s="3" t="s">
        <v>407</v>
      </c>
      <c r="B332" s="1">
        <v>45675</v>
      </c>
      <c r="C332" s="23">
        <f t="shared" si="25"/>
        <v>18</v>
      </c>
      <c r="D332" s="23">
        <f t="shared" si="26"/>
        <v>6</v>
      </c>
      <c r="E332" s="1" t="str">
        <f t="shared" si="27"/>
        <v>sábado</v>
      </c>
      <c r="F332" s="23">
        <f t="shared" si="28"/>
        <v>1</v>
      </c>
      <c r="G332" s="1" t="str">
        <f t="shared" si="29"/>
        <v>enero</v>
      </c>
      <c r="H332" s="2">
        <v>0.54791666666666672</v>
      </c>
      <c r="I332" t="s">
        <v>26</v>
      </c>
      <c r="J332" t="str">
        <f>VLOOKUP(ventas_starbucks_2025[[#This Row],[sucursal]],cambio_sucursal[#All],2,0)</f>
        <v>Sucursal San Lorenzo 47</v>
      </c>
      <c r="K332" t="s">
        <v>205</v>
      </c>
      <c r="L332" t="s">
        <v>70</v>
      </c>
      <c r="M332" t="s">
        <v>55</v>
      </c>
      <c r="N332" t="str">
        <f>IFERROR(VLOOKUP(ventas_starbucks_2025[[#This Row],[tamaño_sucio]],cambio_tamaño[#All],2,0),"Tamaño único")</f>
        <v>Pequeño</v>
      </c>
      <c r="O332">
        <v>5</v>
      </c>
      <c r="P332">
        <v>1609.1</v>
      </c>
      <c r="Q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">
        <v>8045.5</v>
      </c>
      <c r="S332" t="s">
        <v>31</v>
      </c>
      <c r="T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2" t="str">
        <f>VLOOKUP(ventas_starbucks_2025[[#This Row],[canal_compra]],cambio_canal_compra[#All],2,0)</f>
        <v>Entrega domicilio</v>
      </c>
      <c r="V332" t="s">
        <v>40</v>
      </c>
      <c r="W332" t="str">
        <f>VLOOKUP(ventas_starbucks_2025[[#This Row],[método_pago]],cambio_metodo_pago[#All],2,0)</f>
        <v>Efectivo</v>
      </c>
      <c r="X332" t="s">
        <v>7</v>
      </c>
      <c r="Y332">
        <v>10</v>
      </c>
      <c r="Z332" t="str">
        <f>VLOOKUP(ventas_starbucks_2025[[#This Row],[promoción_aplicada5]],promocion_cambiar[#All],2,0)</f>
        <v>Combo</v>
      </c>
      <c r="AA332" t="s">
        <v>8</v>
      </c>
      <c r="AB332" t="s">
        <v>32</v>
      </c>
      <c r="AC332" t="s">
        <v>24</v>
      </c>
      <c r="AD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2">
        <v>12.8</v>
      </c>
      <c r="AF332">
        <v>1</v>
      </c>
      <c r="AG332">
        <v>22</v>
      </c>
      <c r="AH332">
        <v>17</v>
      </c>
    </row>
    <row r="333" spans="1:34" x14ac:dyDescent="0.25">
      <c r="A333" s="3" t="s">
        <v>408</v>
      </c>
      <c r="B333" s="1">
        <v>45755</v>
      </c>
      <c r="C333" s="23">
        <f t="shared" si="25"/>
        <v>8</v>
      </c>
      <c r="D333" s="23">
        <f t="shared" si="26"/>
        <v>2</v>
      </c>
      <c r="E333" s="23" t="str">
        <f t="shared" si="27"/>
        <v>martes</v>
      </c>
      <c r="F333" s="23">
        <f t="shared" si="28"/>
        <v>4</v>
      </c>
      <c r="G333" s="23" t="str">
        <f t="shared" si="29"/>
        <v>abril</v>
      </c>
      <c r="H333" s="2">
        <v>0.58750000000000002</v>
      </c>
      <c r="I333" t="s">
        <v>57</v>
      </c>
      <c r="J333" t="str">
        <f>VLOOKUP(ventas_starbucks_2025[[#This Row],[sucursal]],cambio_sucursal[#All],2,0)</f>
        <v>Sucursal Avda Colón</v>
      </c>
      <c r="K333" t="s">
        <v>82</v>
      </c>
      <c r="L333" t="s">
        <v>28</v>
      </c>
      <c r="M333" t="s">
        <v>4</v>
      </c>
      <c r="N333" t="str">
        <f>IFERROR(VLOOKUP(ventas_starbucks_2025[[#This Row],[tamaño_sucio]],cambio_tamaño[#All],2,0),"Tamaño único")</f>
        <v>Tamaño único</v>
      </c>
      <c r="O333">
        <v>5</v>
      </c>
      <c r="P333">
        <v>2872.83</v>
      </c>
      <c r="Q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3">
        <v>14364.15</v>
      </c>
      <c r="S333" t="s">
        <v>5</v>
      </c>
      <c r="T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3" t="str">
        <f>VLOOKUP(ventas_starbucks_2025[[#This Row],[canal_compra]],cambio_canal_compra[#All],2,0)</f>
        <v>En tienda</v>
      </c>
      <c r="V333" t="s">
        <v>40</v>
      </c>
      <c r="W333" t="str">
        <f>VLOOKUP(ventas_starbucks_2025[[#This Row],[método_pago]],cambio_metodo_pago[#All],2,0)</f>
        <v>Efectivo</v>
      </c>
      <c r="X333" t="s">
        <v>22</v>
      </c>
      <c r="Y333">
        <v>0</v>
      </c>
      <c r="Z333" t="str">
        <f>VLOOKUP(ventas_starbucks_2025[[#This Row],[promoción_aplicada5]],promocion_cambiar[#All],2,0)</f>
        <v>2x1</v>
      </c>
      <c r="AA333" t="s">
        <v>51</v>
      </c>
      <c r="AB333" t="s">
        <v>18</v>
      </c>
      <c r="AC333" t="s">
        <v>41</v>
      </c>
      <c r="AD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3">
        <v>12.9</v>
      </c>
      <c r="AF333">
        <v>1</v>
      </c>
      <c r="AG333">
        <v>46</v>
      </c>
      <c r="AH333">
        <v>41</v>
      </c>
    </row>
    <row r="334" spans="1:34" x14ac:dyDescent="0.25">
      <c r="A334" s="3" t="s">
        <v>409</v>
      </c>
      <c r="B334" s="1">
        <v>45706</v>
      </c>
      <c r="C334" s="23">
        <f t="shared" si="25"/>
        <v>18</v>
      </c>
      <c r="D334" s="23">
        <f t="shared" si="26"/>
        <v>2</v>
      </c>
      <c r="E334" s="23" t="str">
        <f t="shared" si="27"/>
        <v>martes</v>
      </c>
      <c r="F334" s="23">
        <f t="shared" si="28"/>
        <v>2</v>
      </c>
      <c r="G334" s="23" t="str">
        <f t="shared" si="29"/>
        <v>febrero</v>
      </c>
      <c r="H334" s="2">
        <v>0.61736111111111114</v>
      </c>
      <c r="I334" t="s">
        <v>57</v>
      </c>
      <c r="J334" t="str">
        <f>VLOOKUP(ventas_starbucks_2025[[#This Row],[sucursal]],cambio_sucursal[#All],2,0)</f>
        <v>Sucursal Avda Colón</v>
      </c>
      <c r="K334" t="s">
        <v>89</v>
      </c>
      <c r="L334" t="s">
        <v>90</v>
      </c>
      <c r="M334" t="s">
        <v>4</v>
      </c>
      <c r="N334" t="str">
        <f>IFERROR(VLOOKUP(ventas_starbucks_2025[[#This Row],[tamaño_sucio]],cambio_tamaño[#All],2,0),"Tamaño único")</f>
        <v>Tamaño único</v>
      </c>
      <c r="O334">
        <v>1</v>
      </c>
      <c r="P334">
        <v>1389.52</v>
      </c>
      <c r="Q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">
        <v>1389.52</v>
      </c>
      <c r="S334" t="s">
        <v>31</v>
      </c>
      <c r="T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" t="str">
        <f>VLOOKUP(ventas_starbucks_2025[[#This Row],[canal_compra]],cambio_canal_compra[#All],2,0)</f>
        <v>Entrega domicilio</v>
      </c>
      <c r="V334" t="s">
        <v>16</v>
      </c>
      <c r="W334" t="str">
        <f>VLOOKUP(ventas_starbucks_2025[[#This Row],[método_pago]],cambio_metodo_pago[#All],2,0)</f>
        <v>Tarjeta</v>
      </c>
      <c r="X334" t="s">
        <v>7</v>
      </c>
      <c r="Y334">
        <v>15</v>
      </c>
      <c r="Z334" t="str">
        <f>VLOOKUP(ventas_starbucks_2025[[#This Row],[promoción_aplicada5]],promocion_cambiar[#All],2,0)</f>
        <v>Hora Feliz</v>
      </c>
      <c r="AA334" t="s">
        <v>36</v>
      </c>
      <c r="AB334" t="s">
        <v>29</v>
      </c>
      <c r="AC334" t="s">
        <v>41</v>
      </c>
      <c r="AD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4">
        <v>12.1</v>
      </c>
      <c r="AF334">
        <v>3</v>
      </c>
      <c r="AG334">
        <v>41</v>
      </c>
      <c r="AH334">
        <v>40</v>
      </c>
    </row>
    <row r="335" spans="1:34" x14ac:dyDescent="0.25">
      <c r="A335" s="3" t="s">
        <v>410</v>
      </c>
      <c r="B335" s="1">
        <v>45759</v>
      </c>
      <c r="C335" s="23">
        <f t="shared" si="25"/>
        <v>12</v>
      </c>
      <c r="D335" s="23">
        <f t="shared" si="26"/>
        <v>6</v>
      </c>
      <c r="E335" s="23" t="str">
        <f t="shared" si="27"/>
        <v>sábado</v>
      </c>
      <c r="F335" s="23">
        <f t="shared" si="28"/>
        <v>4</v>
      </c>
      <c r="G335" s="23" t="str">
        <f t="shared" si="29"/>
        <v>abril</v>
      </c>
      <c r="H335" s="2">
        <v>0.78749999999999998</v>
      </c>
      <c r="I335" t="s">
        <v>26</v>
      </c>
      <c r="J335" t="str">
        <f>VLOOKUP(ventas_starbucks_2025[[#This Row],[sucursal]],cambio_sucursal[#All],2,0)</f>
        <v>Sucursal San Lorenzo 47</v>
      </c>
      <c r="K335" t="s">
        <v>2</v>
      </c>
      <c r="L335" t="s">
        <v>3</v>
      </c>
      <c r="M335" t="s">
        <v>4</v>
      </c>
      <c r="N335" t="str">
        <f>IFERROR(VLOOKUP(ventas_starbucks_2025[[#This Row],[tamaño_sucio]],cambio_tamaño[#All],2,0),"Tamaño único")</f>
        <v>Tamaño único</v>
      </c>
      <c r="O335">
        <v>2</v>
      </c>
      <c r="P335">
        <v>2631.92</v>
      </c>
      <c r="Q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5">
        <v>5263.84</v>
      </c>
      <c r="S335" t="s">
        <v>5</v>
      </c>
      <c r="T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" t="str">
        <f>VLOOKUP(ventas_starbucks_2025[[#This Row],[canal_compra]],cambio_canal_compra[#All],2,0)</f>
        <v>En tienda</v>
      </c>
      <c r="V335" t="s">
        <v>40</v>
      </c>
      <c r="W335" t="str">
        <f>VLOOKUP(ventas_starbucks_2025[[#This Row],[método_pago]],cambio_metodo_pago[#All],2,0)</f>
        <v>Efectivo</v>
      </c>
      <c r="X335" t="s">
        <v>22</v>
      </c>
      <c r="Y335">
        <v>0</v>
      </c>
      <c r="Z335" t="str">
        <f>VLOOKUP(ventas_starbucks_2025[[#This Row],[promoción_aplicada5]],promocion_cambiar[#All],2,0)</f>
        <v>Hora Feliz</v>
      </c>
      <c r="AA335" t="s">
        <v>36</v>
      </c>
      <c r="AB335" t="s">
        <v>52</v>
      </c>
      <c r="AC335" t="s">
        <v>41</v>
      </c>
      <c r="AD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5">
        <v>4.5</v>
      </c>
      <c r="AF335">
        <v>1</v>
      </c>
      <c r="AG335">
        <v>47</v>
      </c>
      <c r="AH335">
        <v>45</v>
      </c>
    </row>
    <row r="336" spans="1:34" x14ac:dyDescent="0.25">
      <c r="A336" s="3" t="s">
        <v>411</v>
      </c>
      <c r="B336" s="1">
        <v>45704</v>
      </c>
      <c r="C336" s="23">
        <f t="shared" si="25"/>
        <v>16</v>
      </c>
      <c r="D336" s="23">
        <f t="shared" si="26"/>
        <v>7</v>
      </c>
      <c r="E336" s="23" t="str">
        <f t="shared" si="27"/>
        <v>domingo</v>
      </c>
      <c r="F336" s="23">
        <f t="shared" si="28"/>
        <v>2</v>
      </c>
      <c r="G336" s="23" t="str">
        <f t="shared" si="29"/>
        <v>febrero</v>
      </c>
      <c r="H336" s="2">
        <v>0.62291666666666667</v>
      </c>
      <c r="I336" t="s">
        <v>26</v>
      </c>
      <c r="J336" t="str">
        <f>VLOOKUP(ventas_starbucks_2025[[#This Row],[sucursal]],cambio_sucursal[#All],2,0)</f>
        <v>Sucursal San Lorenzo 47</v>
      </c>
      <c r="K336" t="s">
        <v>34</v>
      </c>
      <c r="L336" t="s">
        <v>35</v>
      </c>
      <c r="M336" t="s">
        <v>4</v>
      </c>
      <c r="N336" t="str">
        <f>IFERROR(VLOOKUP(ventas_starbucks_2025[[#This Row],[tamaño_sucio]],cambio_tamaño[#All],2,0),"Tamaño único")</f>
        <v>Tamaño único</v>
      </c>
      <c r="O336">
        <v>4</v>
      </c>
      <c r="P336">
        <v>1193.71</v>
      </c>
      <c r="Q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">
        <v>4774.84</v>
      </c>
      <c r="S336" t="s">
        <v>5</v>
      </c>
      <c r="T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6" t="str">
        <f>VLOOKUP(ventas_starbucks_2025[[#This Row],[canal_compra]],cambio_canal_compra[#All],2,0)</f>
        <v>En tienda</v>
      </c>
      <c r="V336" t="s">
        <v>6</v>
      </c>
      <c r="W336" t="str">
        <f>VLOOKUP(ventas_starbucks_2025[[#This Row],[método_pago]],cambio_metodo_pago[#All],2,0)</f>
        <v>Aplicación móbil</v>
      </c>
      <c r="X336" t="s">
        <v>22</v>
      </c>
      <c r="Y336">
        <v>0</v>
      </c>
      <c r="Z336" t="str">
        <f>VLOOKUP(ventas_starbucks_2025[[#This Row],[promoción_aplicada5]],promocion_cambiar[#All],2,0)</f>
        <v>Combo</v>
      </c>
      <c r="AA336" t="s">
        <v>8</v>
      </c>
      <c r="AB336" t="s">
        <v>9</v>
      </c>
      <c r="AC336" t="s">
        <v>24</v>
      </c>
      <c r="AD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6">
        <v>4.7</v>
      </c>
      <c r="AF336">
        <v>2</v>
      </c>
      <c r="AG336">
        <v>50</v>
      </c>
      <c r="AH336">
        <v>46</v>
      </c>
    </row>
    <row r="337" spans="1:34" x14ac:dyDescent="0.25">
      <c r="A337" s="3" t="s">
        <v>412</v>
      </c>
      <c r="B337" s="1">
        <v>45712</v>
      </c>
      <c r="C337" s="23">
        <f t="shared" si="25"/>
        <v>24</v>
      </c>
      <c r="D337" s="23">
        <f t="shared" si="26"/>
        <v>1</v>
      </c>
      <c r="E337" s="23" t="str">
        <f t="shared" si="27"/>
        <v>lunes</v>
      </c>
      <c r="F337" s="23">
        <f t="shared" si="28"/>
        <v>2</v>
      </c>
      <c r="G337" s="23" t="str">
        <f t="shared" si="29"/>
        <v>febrero</v>
      </c>
      <c r="H337" s="2">
        <v>0.8520833333333333</v>
      </c>
      <c r="I337" t="s">
        <v>12</v>
      </c>
      <c r="J337" t="str">
        <f>VLOOKUP(ventas_starbucks_2025[[#This Row],[sucursal]],cambio_sucursal[#All],2,0)</f>
        <v>Sucursal Córdoba Shopping</v>
      </c>
      <c r="K337" t="s">
        <v>89</v>
      </c>
      <c r="L337" t="s">
        <v>90</v>
      </c>
      <c r="M337" t="s">
        <v>4</v>
      </c>
      <c r="N337" t="str">
        <f>IFERROR(VLOOKUP(ventas_starbucks_2025[[#This Row],[tamaño_sucio]],cambio_tamaño[#All],2,0),"Tamaño único")</f>
        <v>Tamaño único</v>
      </c>
      <c r="O337">
        <v>1</v>
      </c>
      <c r="P337">
        <v>1228.47</v>
      </c>
      <c r="Q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">
        <v>1228.47</v>
      </c>
      <c r="S337" t="s">
        <v>31</v>
      </c>
      <c r="T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" t="str">
        <f>VLOOKUP(ventas_starbucks_2025[[#This Row],[canal_compra]],cambio_canal_compra[#All],2,0)</f>
        <v>Entrega domicilio</v>
      </c>
      <c r="V337" t="s">
        <v>16</v>
      </c>
      <c r="W337" t="str">
        <f>VLOOKUP(ventas_starbucks_2025[[#This Row],[método_pago]],cambio_metodo_pago[#All],2,0)</f>
        <v>Tarjeta</v>
      </c>
      <c r="X337" t="s">
        <v>22</v>
      </c>
      <c r="Y337">
        <v>0</v>
      </c>
      <c r="Z337" t="str">
        <f>VLOOKUP(ventas_starbucks_2025[[#This Row],[promoción_aplicada5]],promocion_cambiar[#All],2,0)</f>
        <v>Combo</v>
      </c>
      <c r="AA337" t="s">
        <v>8</v>
      </c>
      <c r="AB337" t="s">
        <v>23</v>
      </c>
      <c r="AC337" t="s">
        <v>24</v>
      </c>
      <c r="AD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7">
        <v>11.4</v>
      </c>
      <c r="AF337">
        <v>1</v>
      </c>
      <c r="AG337">
        <v>29</v>
      </c>
      <c r="AH337">
        <v>28</v>
      </c>
    </row>
    <row r="338" spans="1:34" x14ac:dyDescent="0.25">
      <c r="A338" s="3" t="s">
        <v>413</v>
      </c>
      <c r="B338" s="1">
        <v>45708</v>
      </c>
      <c r="C338" s="23">
        <f t="shared" si="25"/>
        <v>20</v>
      </c>
      <c r="D338" s="23">
        <f t="shared" si="26"/>
        <v>4</v>
      </c>
      <c r="E338" s="23" t="str">
        <f t="shared" si="27"/>
        <v>jueves</v>
      </c>
      <c r="F338" s="23">
        <f t="shared" si="28"/>
        <v>2</v>
      </c>
      <c r="G338" s="23" t="str">
        <f t="shared" si="29"/>
        <v>febrero</v>
      </c>
      <c r="H338" s="2">
        <v>0.75624999999999998</v>
      </c>
      <c r="I338" t="s">
        <v>57</v>
      </c>
      <c r="J338" t="str">
        <f>VLOOKUP(ventas_starbucks_2025[[#This Row],[sucursal]],cambio_sucursal[#All],2,0)</f>
        <v>Sucursal Avda Colón</v>
      </c>
      <c r="K338" t="s">
        <v>48</v>
      </c>
      <c r="L338" t="s">
        <v>49</v>
      </c>
      <c r="M338" t="s">
        <v>50</v>
      </c>
      <c r="N338" t="str">
        <f>IFERROR(VLOOKUP(ventas_starbucks_2025[[#This Row],[tamaño_sucio]],cambio_tamaño[#All],2,0),"Tamaño único")</f>
        <v>Mediano</v>
      </c>
      <c r="O338">
        <v>4</v>
      </c>
      <c r="P338">
        <v>1628.45</v>
      </c>
      <c r="Q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">
        <v>6513.8</v>
      </c>
      <c r="S338" t="s">
        <v>31</v>
      </c>
      <c r="T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" t="str">
        <f>VLOOKUP(ventas_starbucks_2025[[#This Row],[canal_compra]],cambio_canal_compra[#All],2,0)</f>
        <v>Entrega domicilio</v>
      </c>
      <c r="V338" t="s">
        <v>40</v>
      </c>
      <c r="W338" t="str">
        <f>VLOOKUP(ventas_starbucks_2025[[#This Row],[método_pago]],cambio_metodo_pago[#All],2,0)</f>
        <v>Efectivo</v>
      </c>
      <c r="X338" t="s">
        <v>22</v>
      </c>
      <c r="Y338">
        <v>0</v>
      </c>
      <c r="Z338" t="str">
        <f>VLOOKUP(ventas_starbucks_2025[[#This Row],[promoción_aplicada5]],promocion_cambiar[#All],2,0)</f>
        <v>Hora Feliz</v>
      </c>
      <c r="AA338" t="s">
        <v>36</v>
      </c>
      <c r="AB338" t="s">
        <v>9</v>
      </c>
      <c r="AC338" t="s">
        <v>41</v>
      </c>
      <c r="AD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8">
        <v>4.5</v>
      </c>
      <c r="AF338">
        <v>2</v>
      </c>
      <c r="AG338">
        <v>12</v>
      </c>
      <c r="AH338">
        <v>8</v>
      </c>
    </row>
    <row r="339" spans="1:34" x14ac:dyDescent="0.25">
      <c r="A339" s="3" t="s">
        <v>414</v>
      </c>
      <c r="B339" s="1">
        <v>45734</v>
      </c>
      <c r="C339" s="23">
        <f t="shared" si="25"/>
        <v>18</v>
      </c>
      <c r="D339" s="23">
        <f t="shared" si="26"/>
        <v>2</v>
      </c>
      <c r="E339" s="1" t="str">
        <f t="shared" si="27"/>
        <v>martes</v>
      </c>
      <c r="F339" s="23">
        <f t="shared" si="28"/>
        <v>3</v>
      </c>
      <c r="G339" s="1" t="str">
        <f t="shared" si="29"/>
        <v>marzo</v>
      </c>
      <c r="H339" s="2">
        <v>0.48125000000000001</v>
      </c>
      <c r="I339" t="s">
        <v>12</v>
      </c>
      <c r="J339" t="str">
        <f>VLOOKUP(ventas_starbucks_2025[[#This Row],[sucursal]],cambio_sucursal[#All],2,0)</f>
        <v>Sucursal Córdoba Shopping</v>
      </c>
      <c r="K339" t="s">
        <v>115</v>
      </c>
      <c r="L339" t="s">
        <v>21</v>
      </c>
      <c r="M339" t="s">
        <v>4</v>
      </c>
      <c r="N339" t="str">
        <f>IFERROR(VLOOKUP(ventas_starbucks_2025[[#This Row],[tamaño_sucio]],cambio_tamaño[#All],2,0),"Tamaño único")</f>
        <v>Tamaño único</v>
      </c>
      <c r="O339">
        <v>2</v>
      </c>
      <c r="P339">
        <v>742.08</v>
      </c>
      <c r="Q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9">
        <v>1484.16</v>
      </c>
      <c r="S339" t="s">
        <v>5</v>
      </c>
      <c r="T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" t="str">
        <f>VLOOKUP(ventas_starbucks_2025[[#This Row],[canal_compra]],cambio_canal_compra[#All],2,0)</f>
        <v>En tienda</v>
      </c>
      <c r="V339" t="s">
        <v>6</v>
      </c>
      <c r="W339" t="str">
        <f>VLOOKUP(ventas_starbucks_2025[[#This Row],[método_pago]],cambio_metodo_pago[#All],2,0)</f>
        <v>Aplicación móbil</v>
      </c>
      <c r="X339" t="s">
        <v>22</v>
      </c>
      <c r="Y339">
        <v>0</v>
      </c>
      <c r="Z339" t="str">
        <f>VLOOKUP(ventas_starbucks_2025[[#This Row],[promoción_aplicada5]],promocion_cambiar[#All],2,0)</f>
        <v>Combo</v>
      </c>
      <c r="AA339" t="s">
        <v>8</v>
      </c>
      <c r="AB339" t="s">
        <v>23</v>
      </c>
      <c r="AC339" t="s">
        <v>24</v>
      </c>
      <c r="AD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9">
        <v>12.2</v>
      </c>
      <c r="AF339">
        <v>4</v>
      </c>
      <c r="AG339">
        <v>10</v>
      </c>
      <c r="AH339">
        <v>8</v>
      </c>
    </row>
    <row r="340" spans="1:34" x14ac:dyDescent="0.25">
      <c r="A340" s="3" t="s">
        <v>415</v>
      </c>
      <c r="B340" s="1">
        <v>45743</v>
      </c>
      <c r="C340" s="23">
        <f t="shared" si="25"/>
        <v>27</v>
      </c>
      <c r="D340" s="23">
        <f t="shared" si="26"/>
        <v>4</v>
      </c>
      <c r="E340" s="23" t="str">
        <f t="shared" si="27"/>
        <v>jueves</v>
      </c>
      <c r="F340" s="23">
        <f t="shared" si="28"/>
        <v>3</v>
      </c>
      <c r="G340" s="23" t="str">
        <f t="shared" si="29"/>
        <v>marzo</v>
      </c>
      <c r="H340" s="2">
        <v>0.75138888888888888</v>
      </c>
      <c r="I340" t="s">
        <v>57</v>
      </c>
      <c r="J340" t="str">
        <f>VLOOKUP(ventas_starbucks_2025[[#This Row],[sucursal]],cambio_sucursal[#All],2,0)</f>
        <v>Sucursal Avda Colón</v>
      </c>
      <c r="K340" t="s">
        <v>38</v>
      </c>
      <c r="L340" t="s">
        <v>39</v>
      </c>
      <c r="M340" t="s">
        <v>4</v>
      </c>
      <c r="N340" t="str">
        <f>IFERROR(VLOOKUP(ventas_starbucks_2025[[#This Row],[tamaño_sucio]],cambio_tamaño[#All],2,0),"Tamaño único")</f>
        <v>Tamaño único</v>
      </c>
      <c r="O340">
        <v>2</v>
      </c>
      <c r="P340">
        <v>1080.45</v>
      </c>
      <c r="Q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">
        <v>2160.9</v>
      </c>
      <c r="S340" t="s">
        <v>31</v>
      </c>
      <c r="T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" t="str">
        <f>VLOOKUP(ventas_starbucks_2025[[#This Row],[canal_compra]],cambio_canal_compra[#All],2,0)</f>
        <v>Entrega domicilio</v>
      </c>
      <c r="V340" t="s">
        <v>40</v>
      </c>
      <c r="W340" t="str">
        <f>VLOOKUP(ventas_starbucks_2025[[#This Row],[método_pago]],cambio_metodo_pago[#All],2,0)</f>
        <v>Efectivo</v>
      </c>
      <c r="X340" t="s">
        <v>22</v>
      </c>
      <c r="Y340">
        <v>0</v>
      </c>
      <c r="Z340" t="str">
        <f>VLOOKUP(ventas_starbucks_2025[[#This Row],[promoción_aplicada5]],promocion_cambiar[#All],2,0)</f>
        <v>Hora Feliz</v>
      </c>
      <c r="AA340" t="s">
        <v>36</v>
      </c>
      <c r="AB340" t="s">
        <v>32</v>
      </c>
      <c r="AC340" t="s">
        <v>24</v>
      </c>
      <c r="AD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0">
        <v>11.7</v>
      </c>
      <c r="AF340">
        <v>2</v>
      </c>
      <c r="AG340">
        <v>16</v>
      </c>
      <c r="AH340">
        <v>14</v>
      </c>
    </row>
    <row r="341" spans="1:34" x14ac:dyDescent="0.25">
      <c r="A341" s="3" t="s">
        <v>416</v>
      </c>
      <c r="B341" s="1">
        <v>45742</v>
      </c>
      <c r="C341" s="23">
        <f t="shared" si="25"/>
        <v>26</v>
      </c>
      <c r="D341" s="23">
        <f t="shared" si="26"/>
        <v>3</v>
      </c>
      <c r="E341" s="23" t="str">
        <f t="shared" si="27"/>
        <v>miércoles</v>
      </c>
      <c r="F341" s="23">
        <f t="shared" si="28"/>
        <v>3</v>
      </c>
      <c r="G341" s="23" t="str">
        <f t="shared" si="29"/>
        <v>marzo</v>
      </c>
      <c r="H341" s="2">
        <v>0.77500000000000002</v>
      </c>
      <c r="I341" t="s">
        <v>26</v>
      </c>
      <c r="J341" t="str">
        <f>VLOOKUP(ventas_starbucks_2025[[#This Row],[sucursal]],cambio_sucursal[#All],2,0)</f>
        <v>Sucursal San Lorenzo 47</v>
      </c>
      <c r="K341" t="s">
        <v>89</v>
      </c>
      <c r="L341" t="s">
        <v>90</v>
      </c>
      <c r="M341" t="s">
        <v>4</v>
      </c>
      <c r="N341" t="str">
        <f>IFERROR(VLOOKUP(ventas_starbucks_2025[[#This Row],[tamaño_sucio]],cambio_tamaño[#All],2,0),"Tamaño único")</f>
        <v>Tamaño único</v>
      </c>
      <c r="O341">
        <v>2</v>
      </c>
      <c r="P341">
        <v>1262.22</v>
      </c>
      <c r="Q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">
        <v>2524.44</v>
      </c>
      <c r="S341" t="s">
        <v>31</v>
      </c>
      <c r="T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" t="str">
        <f>VLOOKUP(ventas_starbucks_2025[[#This Row],[canal_compra]],cambio_canal_compra[#All],2,0)</f>
        <v>Entrega domicilio</v>
      </c>
      <c r="V341" t="s">
        <v>40</v>
      </c>
      <c r="W341" t="str">
        <f>VLOOKUP(ventas_starbucks_2025[[#This Row],[método_pago]],cambio_metodo_pago[#All],2,0)</f>
        <v>Efectivo</v>
      </c>
      <c r="X341" t="s">
        <v>7</v>
      </c>
      <c r="Y341">
        <v>10</v>
      </c>
      <c r="Z341" t="str">
        <f>VLOOKUP(ventas_starbucks_2025[[#This Row],[promoción_aplicada5]],promocion_cambiar[#All],2,0)</f>
        <v>Hora Feliz</v>
      </c>
      <c r="AA341" t="s">
        <v>36</v>
      </c>
      <c r="AB341" t="s">
        <v>18</v>
      </c>
      <c r="AC341" t="s">
        <v>10</v>
      </c>
      <c r="AD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1">
        <v>13.6</v>
      </c>
      <c r="AF341">
        <v>1</v>
      </c>
      <c r="AG341">
        <v>22</v>
      </c>
      <c r="AH341">
        <v>20</v>
      </c>
    </row>
    <row r="342" spans="1:34" x14ac:dyDescent="0.25">
      <c r="A342" s="3" t="s">
        <v>417</v>
      </c>
      <c r="B342" s="1">
        <v>45703</v>
      </c>
      <c r="C342" s="23">
        <f t="shared" si="25"/>
        <v>15</v>
      </c>
      <c r="D342" s="23">
        <f t="shared" si="26"/>
        <v>6</v>
      </c>
      <c r="E342" s="23" t="str">
        <f t="shared" si="27"/>
        <v>sábado</v>
      </c>
      <c r="F342" s="23">
        <f t="shared" si="28"/>
        <v>2</v>
      </c>
      <c r="G342" s="23" t="str">
        <f t="shared" si="29"/>
        <v>febrero</v>
      </c>
      <c r="H342" s="2">
        <v>0.36041666666666666</v>
      </c>
      <c r="I342" t="s">
        <v>57</v>
      </c>
      <c r="J342" t="str">
        <f>VLOOKUP(ventas_starbucks_2025[[#This Row],[sucursal]],cambio_sucursal[#All],2,0)</f>
        <v>Sucursal Avda Colón</v>
      </c>
      <c r="K342" t="s">
        <v>48</v>
      </c>
      <c r="L342" t="s">
        <v>49</v>
      </c>
      <c r="M342" t="s">
        <v>62</v>
      </c>
      <c r="N342" t="str">
        <f>IFERROR(VLOOKUP(ventas_starbucks_2025[[#This Row],[tamaño_sucio]],cambio_tamaño[#All],2,0),"Tamaño único")</f>
        <v>Extra-Grande</v>
      </c>
      <c r="O342">
        <v>3</v>
      </c>
      <c r="P342">
        <v>1804.97</v>
      </c>
      <c r="Q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">
        <v>5414.91</v>
      </c>
      <c r="S342" t="s">
        <v>5</v>
      </c>
      <c r="T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" t="str">
        <f>VLOOKUP(ventas_starbucks_2025[[#This Row],[canal_compra]],cambio_canal_compra[#All],2,0)</f>
        <v>En tienda</v>
      </c>
      <c r="V342" t="s">
        <v>16</v>
      </c>
      <c r="W342" t="str">
        <f>VLOOKUP(ventas_starbucks_2025[[#This Row],[método_pago]],cambio_metodo_pago[#All],2,0)</f>
        <v>Tarjeta</v>
      </c>
      <c r="X342" t="s">
        <v>22</v>
      </c>
      <c r="Y342">
        <v>0</v>
      </c>
      <c r="Z342" t="str">
        <f>VLOOKUP(ventas_starbucks_2025[[#This Row],[promoción_aplicada5]],promocion_cambiar[#All],2,0)</f>
        <v>2x1</v>
      </c>
      <c r="AA342" t="s">
        <v>51</v>
      </c>
      <c r="AB342" t="s">
        <v>32</v>
      </c>
      <c r="AC342" t="s">
        <v>10</v>
      </c>
      <c r="AD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2">
        <v>2.9</v>
      </c>
      <c r="AF342">
        <v>5</v>
      </c>
      <c r="AG342">
        <v>10</v>
      </c>
      <c r="AH342">
        <v>7</v>
      </c>
    </row>
    <row r="343" spans="1:34" x14ac:dyDescent="0.25">
      <c r="A343" s="3" t="s">
        <v>418</v>
      </c>
      <c r="B343" s="1">
        <v>45662</v>
      </c>
      <c r="C343" s="23">
        <f t="shared" si="25"/>
        <v>5</v>
      </c>
      <c r="D343" s="23">
        <f t="shared" si="26"/>
        <v>7</v>
      </c>
      <c r="E343" s="23" t="str">
        <f t="shared" si="27"/>
        <v>domingo</v>
      </c>
      <c r="F343" s="23">
        <f t="shared" si="28"/>
        <v>1</v>
      </c>
      <c r="G343" s="23" t="str">
        <f t="shared" si="29"/>
        <v>enero</v>
      </c>
      <c r="H343" s="2">
        <v>0.69166666666666665</v>
      </c>
      <c r="I343" t="s">
        <v>12</v>
      </c>
      <c r="J343" t="str">
        <f>VLOOKUP(ventas_starbucks_2025[[#This Row],[sucursal]],cambio_sucursal[#All],2,0)</f>
        <v>Sucursal Córdoba Shopping</v>
      </c>
      <c r="K343" t="s">
        <v>48</v>
      </c>
      <c r="L343" t="s">
        <v>49</v>
      </c>
      <c r="M343" t="s">
        <v>62</v>
      </c>
      <c r="N343" t="str">
        <f>IFERROR(VLOOKUP(ventas_starbucks_2025[[#This Row],[tamaño_sucio]],cambio_tamaño[#All],2,0),"Tamaño único")</f>
        <v>Extra-Grande</v>
      </c>
      <c r="O343">
        <v>4</v>
      </c>
      <c r="P343">
        <v>2004.36</v>
      </c>
      <c r="Q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3">
        <v>8017.44</v>
      </c>
      <c r="S343" t="s">
        <v>5</v>
      </c>
      <c r="T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" t="str">
        <f>VLOOKUP(ventas_starbucks_2025[[#This Row],[canal_compra]],cambio_canal_compra[#All],2,0)</f>
        <v>En tienda</v>
      </c>
      <c r="V343" t="s">
        <v>40</v>
      </c>
      <c r="W343" t="str">
        <f>VLOOKUP(ventas_starbucks_2025[[#This Row],[método_pago]],cambio_metodo_pago[#All],2,0)</f>
        <v>Efectivo</v>
      </c>
      <c r="X343" t="s">
        <v>7</v>
      </c>
      <c r="Y343">
        <v>10</v>
      </c>
      <c r="Z343" t="str">
        <f>VLOOKUP(ventas_starbucks_2025[[#This Row],[promoción_aplicada5]],promocion_cambiar[#All],2,0)</f>
        <v>Hora Feliz</v>
      </c>
      <c r="AA343" t="s">
        <v>36</v>
      </c>
      <c r="AB343" t="s">
        <v>18</v>
      </c>
      <c r="AC343" t="s">
        <v>24</v>
      </c>
      <c r="AD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3">
        <v>7.3</v>
      </c>
      <c r="AF343">
        <v>4</v>
      </c>
      <c r="AG343">
        <v>26</v>
      </c>
      <c r="AH343">
        <v>22</v>
      </c>
    </row>
    <row r="344" spans="1:34" x14ac:dyDescent="0.25">
      <c r="A344" s="3" t="s">
        <v>419</v>
      </c>
      <c r="B344" s="1">
        <v>45702</v>
      </c>
      <c r="C344" s="23">
        <f t="shared" si="25"/>
        <v>14</v>
      </c>
      <c r="D344" s="23">
        <f t="shared" si="26"/>
        <v>5</v>
      </c>
      <c r="E344" s="23" t="str">
        <f t="shared" si="27"/>
        <v>viernes</v>
      </c>
      <c r="F344" s="23">
        <f t="shared" si="28"/>
        <v>2</v>
      </c>
      <c r="G344" s="23" t="str">
        <f t="shared" si="29"/>
        <v>febrero</v>
      </c>
      <c r="H344" s="2">
        <v>0.7993055555555556</v>
      </c>
      <c r="I344" t="s">
        <v>1</v>
      </c>
      <c r="J344" t="str">
        <f>VLOOKUP(ventas_starbucks_2025[[#This Row],[sucursal]],cambio_sucursal[#All],2,0)</f>
        <v>Sucursal Nueva Córdoba</v>
      </c>
      <c r="K344" t="s">
        <v>89</v>
      </c>
      <c r="L344" t="s">
        <v>90</v>
      </c>
      <c r="M344" t="s">
        <v>4</v>
      </c>
      <c r="N344" t="str">
        <f>IFERROR(VLOOKUP(ventas_starbucks_2025[[#This Row],[tamaño_sucio]],cambio_tamaño[#All],2,0),"Tamaño único")</f>
        <v>Tamaño único</v>
      </c>
      <c r="O344">
        <v>1</v>
      </c>
      <c r="P344">
        <v>1375.73</v>
      </c>
      <c r="Q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">
        <v>1375.73</v>
      </c>
      <c r="S344" t="s">
        <v>5</v>
      </c>
      <c r="T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" t="str">
        <f>VLOOKUP(ventas_starbucks_2025[[#This Row],[canal_compra]],cambio_canal_compra[#All],2,0)</f>
        <v>En tienda</v>
      </c>
      <c r="V344" t="s">
        <v>40</v>
      </c>
      <c r="W344" t="str">
        <f>VLOOKUP(ventas_starbucks_2025[[#This Row],[método_pago]],cambio_metodo_pago[#All],2,0)</f>
        <v>Efectivo</v>
      </c>
      <c r="X344" t="s">
        <v>22</v>
      </c>
      <c r="Y344">
        <v>0</v>
      </c>
      <c r="Z344" t="str">
        <f>VLOOKUP(ventas_starbucks_2025[[#This Row],[promoción_aplicada5]],promocion_cambiar[#All],2,0)</f>
        <v>Ninguna</v>
      </c>
      <c r="AA344" t="s">
        <v>17</v>
      </c>
      <c r="AB344" t="s">
        <v>52</v>
      </c>
      <c r="AC344" t="s">
        <v>41</v>
      </c>
      <c r="AD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4">
        <v>10.8</v>
      </c>
      <c r="AF344">
        <v>1</v>
      </c>
      <c r="AG344">
        <v>45</v>
      </c>
      <c r="AH344">
        <v>44</v>
      </c>
    </row>
    <row r="345" spans="1:34" x14ac:dyDescent="0.25">
      <c r="A345" s="3" t="s">
        <v>420</v>
      </c>
      <c r="B345" s="1">
        <v>45732</v>
      </c>
      <c r="C345" s="23">
        <f t="shared" si="25"/>
        <v>16</v>
      </c>
      <c r="D345" s="23">
        <f t="shared" si="26"/>
        <v>7</v>
      </c>
      <c r="E345" s="23" t="str">
        <f t="shared" si="27"/>
        <v>domingo</v>
      </c>
      <c r="F345" s="23">
        <f t="shared" si="28"/>
        <v>3</v>
      </c>
      <c r="G345" s="23" t="str">
        <f t="shared" si="29"/>
        <v>marzo</v>
      </c>
      <c r="H345" s="2">
        <v>0.6791666666666667</v>
      </c>
      <c r="I345" t="s">
        <v>12</v>
      </c>
      <c r="J345" t="str">
        <f>VLOOKUP(ventas_starbucks_2025[[#This Row],[sucursal]],cambio_sucursal[#All],2,0)</f>
        <v>Sucursal Córdoba Shopping</v>
      </c>
      <c r="K345" t="s">
        <v>101</v>
      </c>
      <c r="L345" t="s">
        <v>3</v>
      </c>
      <c r="M345" t="s">
        <v>4</v>
      </c>
      <c r="N345" t="str">
        <f>IFERROR(VLOOKUP(ventas_starbucks_2025[[#This Row],[tamaño_sucio]],cambio_tamaño[#All],2,0),"Tamaño único")</f>
        <v>Tamaño único</v>
      </c>
      <c r="O345">
        <v>1</v>
      </c>
      <c r="P345">
        <v>2869.08</v>
      </c>
      <c r="Q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5">
        <v>2869.08</v>
      </c>
      <c r="S345" t="s">
        <v>15</v>
      </c>
      <c r="T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" t="str">
        <f>VLOOKUP(ventas_starbucks_2025[[#This Row],[canal_compra]],cambio_canal_compra[#All],2,0)</f>
        <v>Para llevar</v>
      </c>
      <c r="V345" t="s">
        <v>40</v>
      </c>
      <c r="W345" t="str">
        <f>VLOOKUP(ventas_starbucks_2025[[#This Row],[método_pago]],cambio_metodo_pago[#All],2,0)</f>
        <v>Efectivo</v>
      </c>
      <c r="X345" t="s">
        <v>22</v>
      </c>
      <c r="Y345">
        <v>0</v>
      </c>
      <c r="Z345" t="str">
        <f>VLOOKUP(ventas_starbucks_2025[[#This Row],[promoción_aplicada5]],promocion_cambiar[#All],2,0)</f>
        <v>2x1</v>
      </c>
      <c r="AA345" t="s">
        <v>51</v>
      </c>
      <c r="AB345" t="s">
        <v>32</v>
      </c>
      <c r="AC345" t="s">
        <v>10</v>
      </c>
      <c r="AD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5">
        <v>6.5</v>
      </c>
      <c r="AF345">
        <v>3</v>
      </c>
      <c r="AG345">
        <v>45</v>
      </c>
      <c r="AH345">
        <v>44</v>
      </c>
    </row>
    <row r="346" spans="1:34" x14ac:dyDescent="0.25">
      <c r="A346" s="3" t="s">
        <v>421</v>
      </c>
      <c r="B346" s="1">
        <v>45694</v>
      </c>
      <c r="C346" s="23">
        <f t="shared" si="25"/>
        <v>6</v>
      </c>
      <c r="D346" s="23">
        <f t="shared" si="26"/>
        <v>4</v>
      </c>
      <c r="E346" s="23" t="str">
        <f t="shared" si="27"/>
        <v>jueves</v>
      </c>
      <c r="F346" s="23">
        <f t="shared" si="28"/>
        <v>2</v>
      </c>
      <c r="G346" s="23" t="str">
        <f t="shared" si="29"/>
        <v>febrero</v>
      </c>
      <c r="H346" s="2">
        <v>0.6333333333333333</v>
      </c>
      <c r="I346" t="s">
        <v>57</v>
      </c>
      <c r="J346" t="str">
        <f>VLOOKUP(ventas_starbucks_2025[[#This Row],[sucursal]],cambio_sucursal[#All],2,0)</f>
        <v>Sucursal Avda Colón</v>
      </c>
      <c r="K346" t="s">
        <v>58</v>
      </c>
      <c r="L346" t="s">
        <v>39</v>
      </c>
      <c r="M346" t="s">
        <v>4</v>
      </c>
      <c r="N346" t="str">
        <f>IFERROR(VLOOKUP(ventas_starbucks_2025[[#This Row],[tamaño_sucio]],cambio_tamaño[#All],2,0),"Tamaño único")</f>
        <v>Tamaño único</v>
      </c>
      <c r="O346">
        <v>5</v>
      </c>
      <c r="P346">
        <v>1173.3699999999999</v>
      </c>
      <c r="Q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">
        <v>5866.85</v>
      </c>
      <c r="S346" t="s">
        <v>31</v>
      </c>
      <c r="T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6" t="str">
        <f>VLOOKUP(ventas_starbucks_2025[[#This Row],[canal_compra]],cambio_canal_compra[#All],2,0)</f>
        <v>Entrega domicilio</v>
      </c>
      <c r="V346" t="s">
        <v>16</v>
      </c>
      <c r="W346" t="str">
        <f>VLOOKUP(ventas_starbucks_2025[[#This Row],[método_pago]],cambio_metodo_pago[#All],2,0)</f>
        <v>Tarjeta</v>
      </c>
      <c r="X346" t="s">
        <v>7</v>
      </c>
      <c r="Y346">
        <v>0</v>
      </c>
      <c r="Z346" t="str">
        <f>VLOOKUP(ventas_starbucks_2025[[#This Row],[promoción_aplicada5]],promocion_cambiar[#All],2,0)</f>
        <v>Combo</v>
      </c>
      <c r="AA346" t="s">
        <v>8</v>
      </c>
      <c r="AB346" t="s">
        <v>52</v>
      </c>
      <c r="AC346" t="s">
        <v>24</v>
      </c>
      <c r="AD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6">
        <v>14.8</v>
      </c>
      <c r="AF346">
        <v>3</v>
      </c>
      <c r="AG346">
        <v>27</v>
      </c>
      <c r="AH346">
        <v>22</v>
      </c>
    </row>
    <row r="347" spans="1:34" x14ac:dyDescent="0.25">
      <c r="A347" s="3" t="s">
        <v>422</v>
      </c>
      <c r="B347" s="1">
        <v>45673</v>
      </c>
      <c r="C347" s="23">
        <f t="shared" si="25"/>
        <v>16</v>
      </c>
      <c r="D347" s="23">
        <f t="shared" si="26"/>
        <v>4</v>
      </c>
      <c r="E347" s="23" t="str">
        <f t="shared" si="27"/>
        <v>jueves</v>
      </c>
      <c r="F347" s="23">
        <f t="shared" si="28"/>
        <v>1</v>
      </c>
      <c r="G347" s="23" t="str">
        <f t="shared" si="29"/>
        <v>enero</v>
      </c>
      <c r="H347" s="2">
        <v>0.42916666666666664</v>
      </c>
      <c r="I347" t="s">
        <v>1</v>
      </c>
      <c r="J347" t="str">
        <f>VLOOKUP(ventas_starbucks_2025[[#This Row],[sucursal]],cambio_sucursal[#All],2,0)</f>
        <v>Sucursal Nueva Córdoba</v>
      </c>
      <c r="K347" t="s">
        <v>87</v>
      </c>
      <c r="L347" t="s">
        <v>65</v>
      </c>
      <c r="M347" t="s">
        <v>4</v>
      </c>
      <c r="N347" t="str">
        <f>IFERROR(VLOOKUP(ventas_starbucks_2025[[#This Row],[tamaño_sucio]],cambio_tamaño[#All],2,0),"Tamaño único")</f>
        <v>Tamaño único</v>
      </c>
      <c r="O347">
        <v>2</v>
      </c>
      <c r="P347">
        <v>1952.85</v>
      </c>
      <c r="Q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">
        <v>3905.7</v>
      </c>
      <c r="S347" t="s">
        <v>5</v>
      </c>
      <c r="T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" t="str">
        <f>VLOOKUP(ventas_starbucks_2025[[#This Row],[canal_compra]],cambio_canal_compra[#All],2,0)</f>
        <v>En tienda</v>
      </c>
      <c r="V347" t="s">
        <v>16</v>
      </c>
      <c r="W347" t="str">
        <f>VLOOKUP(ventas_starbucks_2025[[#This Row],[método_pago]],cambio_metodo_pago[#All],2,0)</f>
        <v>Tarjeta</v>
      </c>
      <c r="X347" t="s">
        <v>22</v>
      </c>
      <c r="Y347">
        <v>0</v>
      </c>
      <c r="Z347" t="str">
        <f>VLOOKUP(ventas_starbucks_2025[[#This Row],[promoción_aplicada5]],promocion_cambiar[#All],2,0)</f>
        <v>Ninguna</v>
      </c>
      <c r="AA347" t="s">
        <v>17</v>
      </c>
      <c r="AB347" t="s">
        <v>18</v>
      </c>
      <c r="AC347" t="s">
        <v>24</v>
      </c>
      <c r="AD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7">
        <v>14.1</v>
      </c>
      <c r="AF347">
        <v>3</v>
      </c>
      <c r="AG347">
        <v>47</v>
      </c>
      <c r="AH347">
        <v>45</v>
      </c>
    </row>
    <row r="348" spans="1:34" x14ac:dyDescent="0.25">
      <c r="A348" s="3" t="s">
        <v>423</v>
      </c>
      <c r="B348" s="1">
        <v>45661</v>
      </c>
      <c r="C348" s="23">
        <f t="shared" si="25"/>
        <v>4</v>
      </c>
      <c r="D348" s="23">
        <f t="shared" si="26"/>
        <v>6</v>
      </c>
      <c r="E348" s="23" t="str">
        <f t="shared" si="27"/>
        <v>sábado</v>
      </c>
      <c r="F348" s="23">
        <f t="shared" si="28"/>
        <v>1</v>
      </c>
      <c r="G348" s="23" t="str">
        <f t="shared" si="29"/>
        <v>enero</v>
      </c>
      <c r="H348" s="2">
        <v>0.58125000000000004</v>
      </c>
      <c r="I348" t="s">
        <v>26</v>
      </c>
      <c r="J348" t="str">
        <f>VLOOKUP(ventas_starbucks_2025[[#This Row],[sucursal]],cambio_sucursal[#All],2,0)</f>
        <v>Sucursal San Lorenzo 47</v>
      </c>
      <c r="K348" t="s">
        <v>13</v>
      </c>
      <c r="L348" t="s">
        <v>14</v>
      </c>
      <c r="M348" t="s">
        <v>4</v>
      </c>
      <c r="N348" t="str">
        <f>IFERROR(VLOOKUP(ventas_starbucks_2025[[#This Row],[tamaño_sucio]],cambio_tamaño[#All],2,0),"Tamaño único")</f>
        <v>Tamaño único</v>
      </c>
      <c r="O348">
        <v>1</v>
      </c>
      <c r="P348">
        <v>2019.93</v>
      </c>
      <c r="Q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8">
        <v>2019.93</v>
      </c>
      <c r="S348" t="s">
        <v>31</v>
      </c>
      <c r="T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8" t="str">
        <f>VLOOKUP(ventas_starbucks_2025[[#This Row],[canal_compra]],cambio_canal_compra[#All],2,0)</f>
        <v>Entrega domicilio</v>
      </c>
      <c r="V348" t="s">
        <v>16</v>
      </c>
      <c r="W348" t="str">
        <f>VLOOKUP(ventas_starbucks_2025[[#This Row],[método_pago]],cambio_metodo_pago[#All],2,0)</f>
        <v>Tarjeta</v>
      </c>
      <c r="X348" t="s">
        <v>22</v>
      </c>
      <c r="Y348">
        <v>0</v>
      </c>
      <c r="Z348" t="str">
        <f>VLOOKUP(ventas_starbucks_2025[[#This Row],[promoción_aplicada5]],promocion_cambiar[#All],2,0)</f>
        <v>Hora Feliz</v>
      </c>
      <c r="AA348" t="s">
        <v>36</v>
      </c>
      <c r="AB348" t="s">
        <v>9</v>
      </c>
      <c r="AC348" t="s">
        <v>24</v>
      </c>
      <c r="AD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8">
        <v>12.4</v>
      </c>
      <c r="AF348">
        <v>2</v>
      </c>
      <c r="AG348">
        <v>41</v>
      </c>
      <c r="AH348">
        <v>40</v>
      </c>
    </row>
    <row r="349" spans="1:34" x14ac:dyDescent="0.25">
      <c r="A349" s="3" t="s">
        <v>424</v>
      </c>
      <c r="B349" s="1">
        <v>45724</v>
      </c>
      <c r="C349" s="23">
        <f t="shared" si="25"/>
        <v>8</v>
      </c>
      <c r="D349" s="23">
        <f t="shared" si="26"/>
        <v>6</v>
      </c>
      <c r="E349" s="23" t="str">
        <f t="shared" si="27"/>
        <v>sábado</v>
      </c>
      <c r="F349" s="23">
        <f t="shared" si="28"/>
        <v>3</v>
      </c>
      <c r="G349" s="23" t="str">
        <f t="shared" si="29"/>
        <v>marzo</v>
      </c>
      <c r="H349" s="2">
        <v>0.37083333333333335</v>
      </c>
      <c r="I349" t="s">
        <v>1</v>
      </c>
      <c r="J349" t="str">
        <f>VLOOKUP(ventas_starbucks_2025[[#This Row],[sucursal]],cambio_sucursal[#All],2,0)</f>
        <v>Sucursal Nueva Córdoba</v>
      </c>
      <c r="K349" t="s">
        <v>132</v>
      </c>
      <c r="L349" t="s">
        <v>35</v>
      </c>
      <c r="M349" t="s">
        <v>4</v>
      </c>
      <c r="N349" t="str">
        <f>IFERROR(VLOOKUP(ventas_starbucks_2025[[#This Row],[tamaño_sucio]],cambio_tamaño[#All],2,0),"Tamaño único")</f>
        <v>Tamaño único</v>
      </c>
      <c r="O349">
        <v>5</v>
      </c>
      <c r="P349">
        <v>1428.68</v>
      </c>
      <c r="Q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">
        <v>7143.4</v>
      </c>
      <c r="S349" t="s">
        <v>31</v>
      </c>
      <c r="T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9" t="str">
        <f>VLOOKUP(ventas_starbucks_2025[[#This Row],[canal_compra]],cambio_canal_compra[#All],2,0)</f>
        <v>Entrega domicilio</v>
      </c>
      <c r="V349" t="s">
        <v>40</v>
      </c>
      <c r="W349" t="str">
        <f>VLOOKUP(ventas_starbucks_2025[[#This Row],[método_pago]],cambio_metodo_pago[#All],2,0)</f>
        <v>Efectivo</v>
      </c>
      <c r="X349" t="s">
        <v>7</v>
      </c>
      <c r="Y349">
        <v>0</v>
      </c>
      <c r="Z349" t="str">
        <f>VLOOKUP(ventas_starbucks_2025[[#This Row],[promoción_aplicada5]],promocion_cambiar[#All],2,0)</f>
        <v>Ninguna</v>
      </c>
      <c r="AA349" t="s">
        <v>17</v>
      </c>
      <c r="AB349" t="s">
        <v>23</v>
      </c>
      <c r="AC349" t="s">
        <v>41</v>
      </c>
      <c r="AD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9">
        <v>3.8</v>
      </c>
      <c r="AF349">
        <v>4</v>
      </c>
      <c r="AG349">
        <v>21</v>
      </c>
      <c r="AH349">
        <v>16</v>
      </c>
    </row>
    <row r="350" spans="1:34" x14ac:dyDescent="0.25">
      <c r="A350" s="3" t="s">
        <v>425</v>
      </c>
      <c r="B350" s="1">
        <v>45694</v>
      </c>
      <c r="C350" s="23">
        <f t="shared" si="25"/>
        <v>6</v>
      </c>
      <c r="D350" s="23">
        <f t="shared" si="26"/>
        <v>4</v>
      </c>
      <c r="E350" s="23" t="str">
        <f t="shared" si="27"/>
        <v>jueves</v>
      </c>
      <c r="F350" s="23">
        <f t="shared" si="28"/>
        <v>2</v>
      </c>
      <c r="G350" s="23" t="str">
        <f t="shared" si="29"/>
        <v>febrero</v>
      </c>
      <c r="H350" s="2">
        <v>0.29652777777777778</v>
      </c>
      <c r="I350" t="s">
        <v>26</v>
      </c>
      <c r="J350" t="str">
        <f>VLOOKUP(ventas_starbucks_2025[[#This Row],[sucursal]],cambio_sucursal[#All],2,0)</f>
        <v>Sucursal San Lorenzo 47</v>
      </c>
      <c r="K350" t="s">
        <v>89</v>
      </c>
      <c r="L350" t="s">
        <v>90</v>
      </c>
      <c r="M350" t="s">
        <v>4</v>
      </c>
      <c r="N350" t="str">
        <f>IFERROR(VLOOKUP(ventas_starbucks_2025[[#This Row],[tamaño_sucio]],cambio_tamaño[#All],2,0),"Tamaño único")</f>
        <v>Tamaño único</v>
      </c>
      <c r="O350">
        <v>3</v>
      </c>
      <c r="P350">
        <v>1672.86</v>
      </c>
      <c r="Q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">
        <v>5018.58</v>
      </c>
      <c r="S350" t="s">
        <v>5</v>
      </c>
      <c r="T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" t="str">
        <f>VLOOKUP(ventas_starbucks_2025[[#This Row],[canal_compra]],cambio_canal_compra[#All],2,0)</f>
        <v>En tienda</v>
      </c>
      <c r="V350" t="s">
        <v>6</v>
      </c>
      <c r="W350" t="str">
        <f>VLOOKUP(ventas_starbucks_2025[[#This Row],[método_pago]],cambio_metodo_pago[#All],2,0)</f>
        <v>Aplicación móbil</v>
      </c>
      <c r="X350" t="s">
        <v>7</v>
      </c>
      <c r="Y350">
        <v>15</v>
      </c>
      <c r="Z350" t="str">
        <f>VLOOKUP(ventas_starbucks_2025[[#This Row],[promoción_aplicada5]],promocion_cambiar[#All],2,0)</f>
        <v>Ninguna</v>
      </c>
      <c r="AA350" t="s">
        <v>17</v>
      </c>
      <c r="AB350" t="s">
        <v>32</v>
      </c>
      <c r="AC350" t="s">
        <v>10</v>
      </c>
      <c r="AD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0">
        <v>6.6</v>
      </c>
      <c r="AF350">
        <v>4</v>
      </c>
      <c r="AG350">
        <v>31</v>
      </c>
      <c r="AH350">
        <v>28</v>
      </c>
    </row>
    <row r="351" spans="1:34" x14ac:dyDescent="0.25">
      <c r="A351" s="3" t="s">
        <v>426</v>
      </c>
      <c r="B351" s="1">
        <v>45667</v>
      </c>
      <c r="C351" s="23">
        <f t="shared" si="25"/>
        <v>10</v>
      </c>
      <c r="D351" s="23">
        <f t="shared" si="26"/>
        <v>5</v>
      </c>
      <c r="E351" s="1" t="str">
        <f t="shared" si="27"/>
        <v>viernes</v>
      </c>
      <c r="F351" s="23">
        <f t="shared" si="28"/>
        <v>1</v>
      </c>
      <c r="G351" s="1" t="str">
        <f t="shared" si="29"/>
        <v>enero</v>
      </c>
      <c r="H351" s="2">
        <v>0.50208333333333333</v>
      </c>
      <c r="I351" t="s">
        <v>26</v>
      </c>
      <c r="J351" t="str">
        <f>VLOOKUP(ventas_starbucks_2025[[#This Row],[sucursal]],cambio_sucursal[#All],2,0)</f>
        <v>Sucursal San Lorenzo 47</v>
      </c>
      <c r="K351" t="s">
        <v>27</v>
      </c>
      <c r="L351" t="s">
        <v>28</v>
      </c>
      <c r="M351" t="s">
        <v>4</v>
      </c>
      <c r="N351" t="str">
        <f>IFERROR(VLOOKUP(ventas_starbucks_2025[[#This Row],[tamaño_sucio]],cambio_tamaño[#All],2,0),"Tamaño único")</f>
        <v>Tamaño único</v>
      </c>
      <c r="O351">
        <v>1</v>
      </c>
      <c r="P351">
        <v>2575.33</v>
      </c>
      <c r="Q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1">
        <v>2575.33</v>
      </c>
      <c r="S351" t="s">
        <v>31</v>
      </c>
      <c r="T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" t="str">
        <f>VLOOKUP(ventas_starbucks_2025[[#This Row],[canal_compra]],cambio_canal_compra[#All],2,0)</f>
        <v>Entrega domicilio</v>
      </c>
      <c r="V351" t="s">
        <v>6</v>
      </c>
      <c r="W351" t="str">
        <f>VLOOKUP(ventas_starbucks_2025[[#This Row],[método_pago]],cambio_metodo_pago[#All],2,0)</f>
        <v>Aplicación móbil</v>
      </c>
      <c r="X351" t="s">
        <v>7</v>
      </c>
      <c r="Y351">
        <v>10</v>
      </c>
      <c r="Z351" t="str">
        <f>VLOOKUP(ventas_starbucks_2025[[#This Row],[promoción_aplicada5]],promocion_cambiar[#All],2,0)</f>
        <v>Hora Feliz</v>
      </c>
      <c r="AA351" t="s">
        <v>36</v>
      </c>
      <c r="AB351" t="s">
        <v>23</v>
      </c>
      <c r="AC351" t="s">
        <v>24</v>
      </c>
      <c r="AD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1">
        <v>11.1</v>
      </c>
      <c r="AF351">
        <v>1</v>
      </c>
      <c r="AG351">
        <v>27</v>
      </c>
      <c r="AH351">
        <v>26</v>
      </c>
    </row>
    <row r="352" spans="1:34" x14ac:dyDescent="0.25">
      <c r="A352" s="3" t="s">
        <v>427</v>
      </c>
      <c r="B352" s="1">
        <v>45755</v>
      </c>
      <c r="C352" s="23">
        <f t="shared" si="25"/>
        <v>8</v>
      </c>
      <c r="D352" s="23">
        <f t="shared" si="26"/>
        <v>2</v>
      </c>
      <c r="E352" s="23" t="str">
        <f t="shared" si="27"/>
        <v>martes</v>
      </c>
      <c r="F352" s="23">
        <f t="shared" si="28"/>
        <v>4</v>
      </c>
      <c r="G352" s="23" t="str">
        <f t="shared" si="29"/>
        <v>abril</v>
      </c>
      <c r="H352" s="2">
        <v>0.76388888888888884</v>
      </c>
      <c r="I352" t="s">
        <v>1</v>
      </c>
      <c r="J352" t="str">
        <f>VLOOKUP(ventas_starbucks_2025[[#This Row],[sucursal]],cambio_sucursal[#All],2,0)</f>
        <v>Sucursal Nueva Córdoba</v>
      </c>
      <c r="K352" t="s">
        <v>13</v>
      </c>
      <c r="L352" t="s">
        <v>14</v>
      </c>
      <c r="M352" t="s">
        <v>4</v>
      </c>
      <c r="N352" t="str">
        <f>IFERROR(VLOOKUP(ventas_starbucks_2025[[#This Row],[tamaño_sucio]],cambio_tamaño[#All],2,0),"Tamaño único")</f>
        <v>Tamaño único</v>
      </c>
      <c r="O352">
        <v>3</v>
      </c>
      <c r="P352">
        <v>2040.32</v>
      </c>
      <c r="Q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2">
        <v>6120.96</v>
      </c>
      <c r="S352" t="s">
        <v>5</v>
      </c>
      <c r="T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2" t="str">
        <f>VLOOKUP(ventas_starbucks_2025[[#This Row],[canal_compra]],cambio_canal_compra[#All],2,0)</f>
        <v>En tienda</v>
      </c>
      <c r="V352" t="s">
        <v>16</v>
      </c>
      <c r="W352" t="str">
        <f>VLOOKUP(ventas_starbucks_2025[[#This Row],[método_pago]],cambio_metodo_pago[#All],2,0)</f>
        <v>Tarjeta</v>
      </c>
      <c r="X352" t="s">
        <v>7</v>
      </c>
      <c r="Y352">
        <v>15</v>
      </c>
      <c r="Z352" t="str">
        <f>VLOOKUP(ventas_starbucks_2025[[#This Row],[promoción_aplicada5]],promocion_cambiar[#All],2,0)</f>
        <v>Hora Feliz</v>
      </c>
      <c r="AA352" t="s">
        <v>36</v>
      </c>
      <c r="AB352" t="s">
        <v>52</v>
      </c>
      <c r="AC352" t="s">
        <v>10</v>
      </c>
      <c r="AD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2">
        <v>9.5</v>
      </c>
      <c r="AF352">
        <v>2</v>
      </c>
      <c r="AG352">
        <v>35</v>
      </c>
      <c r="AH352">
        <v>32</v>
      </c>
    </row>
    <row r="353" spans="1:34" x14ac:dyDescent="0.25">
      <c r="A353" s="3" t="s">
        <v>428</v>
      </c>
      <c r="B353" s="1">
        <v>45719</v>
      </c>
      <c r="C353" s="23">
        <f t="shared" si="25"/>
        <v>3</v>
      </c>
      <c r="D353" s="23">
        <f t="shared" si="26"/>
        <v>1</v>
      </c>
      <c r="E353" s="23" t="str">
        <f t="shared" si="27"/>
        <v>lunes</v>
      </c>
      <c r="F353" s="23">
        <f t="shared" si="28"/>
        <v>3</v>
      </c>
      <c r="G353" s="23" t="str">
        <f t="shared" si="29"/>
        <v>marzo</v>
      </c>
      <c r="H353" s="2">
        <v>0.69791666666666663</v>
      </c>
      <c r="I353" t="s">
        <v>12</v>
      </c>
      <c r="J353" t="str">
        <f>VLOOKUP(ventas_starbucks_2025[[#This Row],[sucursal]],cambio_sucursal[#All],2,0)</f>
        <v>Sucursal Córdoba Shopping</v>
      </c>
      <c r="K353" t="s">
        <v>101</v>
      </c>
      <c r="L353" t="s">
        <v>3</v>
      </c>
      <c r="M353" t="s">
        <v>4</v>
      </c>
      <c r="N353" t="str">
        <f>IFERROR(VLOOKUP(ventas_starbucks_2025[[#This Row],[tamaño_sucio]],cambio_tamaño[#All],2,0),"Tamaño único")</f>
        <v>Tamaño único</v>
      </c>
      <c r="O353">
        <v>3</v>
      </c>
      <c r="P353">
        <v>3337.14</v>
      </c>
      <c r="Q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53">
        <v>10011.42</v>
      </c>
      <c r="S353" t="s">
        <v>5</v>
      </c>
      <c r="T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3" t="str">
        <f>VLOOKUP(ventas_starbucks_2025[[#This Row],[canal_compra]],cambio_canal_compra[#All],2,0)</f>
        <v>En tienda</v>
      </c>
      <c r="V353" t="s">
        <v>6</v>
      </c>
      <c r="W353" t="str">
        <f>VLOOKUP(ventas_starbucks_2025[[#This Row],[método_pago]],cambio_metodo_pago[#All],2,0)</f>
        <v>Aplicación móbil</v>
      </c>
      <c r="X353" t="s">
        <v>22</v>
      </c>
      <c r="Y353">
        <v>0</v>
      </c>
      <c r="Z353" t="str">
        <f>VLOOKUP(ventas_starbucks_2025[[#This Row],[promoción_aplicada5]],promocion_cambiar[#All],2,0)</f>
        <v>Ninguna</v>
      </c>
      <c r="AA353" t="s">
        <v>17</v>
      </c>
      <c r="AB353" t="s">
        <v>32</v>
      </c>
      <c r="AC353" t="s">
        <v>41</v>
      </c>
      <c r="AD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3">
        <v>14.3</v>
      </c>
      <c r="AF353">
        <v>2</v>
      </c>
      <c r="AG353">
        <v>15</v>
      </c>
      <c r="AH353">
        <v>12</v>
      </c>
    </row>
    <row r="354" spans="1:34" x14ac:dyDescent="0.25">
      <c r="A354" s="3" t="s">
        <v>429</v>
      </c>
      <c r="B354" s="1">
        <v>45750</v>
      </c>
      <c r="C354" s="23">
        <f t="shared" si="25"/>
        <v>3</v>
      </c>
      <c r="D354" s="23">
        <f t="shared" si="26"/>
        <v>4</v>
      </c>
      <c r="E354" s="23" t="str">
        <f t="shared" si="27"/>
        <v>jueves</v>
      </c>
      <c r="F354" s="23">
        <f t="shared" si="28"/>
        <v>4</v>
      </c>
      <c r="G354" s="23" t="str">
        <f t="shared" si="29"/>
        <v>abril</v>
      </c>
      <c r="H354" s="2">
        <v>0.85763888888888884</v>
      </c>
      <c r="I354" t="s">
        <v>1</v>
      </c>
      <c r="J354" t="str">
        <f>VLOOKUP(ventas_starbucks_2025[[#This Row],[sucursal]],cambio_sucursal[#All],2,0)</f>
        <v>Sucursal Nueva Córdoba</v>
      </c>
      <c r="K354" t="s">
        <v>173</v>
      </c>
      <c r="L354" t="s">
        <v>35</v>
      </c>
      <c r="M354" t="s">
        <v>4</v>
      </c>
      <c r="N354" t="str">
        <f>IFERROR(VLOOKUP(ventas_starbucks_2025[[#This Row],[tamaño_sucio]],cambio_tamaño[#All],2,0),"Tamaño único")</f>
        <v>Tamaño único</v>
      </c>
      <c r="O354">
        <v>3</v>
      </c>
      <c r="P354">
        <v>1302.4100000000001</v>
      </c>
      <c r="Q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">
        <v>3907.23</v>
      </c>
      <c r="S354" t="s">
        <v>5</v>
      </c>
      <c r="T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" t="str">
        <f>VLOOKUP(ventas_starbucks_2025[[#This Row],[canal_compra]],cambio_canal_compra[#All],2,0)</f>
        <v>En tienda</v>
      </c>
      <c r="V354" t="s">
        <v>40</v>
      </c>
      <c r="W354" t="str">
        <f>VLOOKUP(ventas_starbucks_2025[[#This Row],[método_pago]],cambio_metodo_pago[#All],2,0)</f>
        <v>Efectivo</v>
      </c>
      <c r="X354" t="s">
        <v>22</v>
      </c>
      <c r="Y354">
        <v>0</v>
      </c>
      <c r="Z354" t="str">
        <f>VLOOKUP(ventas_starbucks_2025[[#This Row],[promoción_aplicada5]],promocion_cambiar[#All],2,0)</f>
        <v>Combo</v>
      </c>
      <c r="AA354" t="s">
        <v>8</v>
      </c>
      <c r="AB354" t="s">
        <v>32</v>
      </c>
      <c r="AC354" t="s">
        <v>10</v>
      </c>
      <c r="AD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4">
        <v>4.5</v>
      </c>
      <c r="AF354">
        <v>5</v>
      </c>
      <c r="AG354">
        <v>29</v>
      </c>
      <c r="AH354">
        <v>26</v>
      </c>
    </row>
    <row r="355" spans="1:34" x14ac:dyDescent="0.25">
      <c r="A355" s="3" t="s">
        <v>430</v>
      </c>
      <c r="B355" s="1">
        <v>45741</v>
      </c>
      <c r="C355" s="23">
        <f t="shared" si="25"/>
        <v>25</v>
      </c>
      <c r="D355" s="23">
        <f t="shared" si="26"/>
        <v>2</v>
      </c>
      <c r="E355" s="23" t="str">
        <f t="shared" si="27"/>
        <v>martes</v>
      </c>
      <c r="F355" s="23">
        <f t="shared" si="28"/>
        <v>3</v>
      </c>
      <c r="G355" s="23" t="str">
        <f t="shared" si="29"/>
        <v>marzo</v>
      </c>
      <c r="H355" s="2">
        <v>0.39444444444444443</v>
      </c>
      <c r="I355" t="s">
        <v>12</v>
      </c>
      <c r="J355" t="str">
        <f>VLOOKUP(ventas_starbucks_2025[[#This Row],[sucursal]],cambio_sucursal[#All],2,0)</f>
        <v>Sucursal Córdoba Shopping</v>
      </c>
      <c r="K355" t="s">
        <v>82</v>
      </c>
      <c r="L355" t="s">
        <v>28</v>
      </c>
      <c r="M355" t="s">
        <v>4</v>
      </c>
      <c r="N355" t="str">
        <f>IFERROR(VLOOKUP(ventas_starbucks_2025[[#This Row],[tamaño_sucio]],cambio_tamaño[#All],2,0),"Tamaño único")</f>
        <v>Tamaño único</v>
      </c>
      <c r="O355">
        <v>2</v>
      </c>
      <c r="P355">
        <v>2086.41</v>
      </c>
      <c r="Q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5">
        <v>4172.82</v>
      </c>
      <c r="S355" t="s">
        <v>31</v>
      </c>
      <c r="T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" t="str">
        <f>VLOOKUP(ventas_starbucks_2025[[#This Row],[canal_compra]],cambio_canal_compra[#All],2,0)</f>
        <v>Entrega domicilio</v>
      </c>
      <c r="V355" t="s">
        <v>6</v>
      </c>
      <c r="W355" t="str">
        <f>VLOOKUP(ventas_starbucks_2025[[#This Row],[método_pago]],cambio_metodo_pago[#All],2,0)</f>
        <v>Aplicación móbil</v>
      </c>
      <c r="X355" t="s">
        <v>22</v>
      </c>
      <c r="Y355">
        <v>0</v>
      </c>
      <c r="Z355" t="str">
        <f>VLOOKUP(ventas_starbucks_2025[[#This Row],[promoción_aplicada5]],promocion_cambiar[#All],2,0)</f>
        <v>Combo</v>
      </c>
      <c r="AA355" t="s">
        <v>8</v>
      </c>
      <c r="AB355" t="s">
        <v>32</v>
      </c>
      <c r="AC355" t="s">
        <v>24</v>
      </c>
      <c r="AD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5">
        <v>12.6</v>
      </c>
      <c r="AF355">
        <v>3</v>
      </c>
      <c r="AG355">
        <v>43</v>
      </c>
      <c r="AH355">
        <v>41</v>
      </c>
    </row>
    <row r="356" spans="1:34" x14ac:dyDescent="0.25">
      <c r="A356" s="3" t="s">
        <v>431</v>
      </c>
      <c r="B356" s="1">
        <v>45759</v>
      </c>
      <c r="C356" s="23">
        <f t="shared" si="25"/>
        <v>12</v>
      </c>
      <c r="D356" s="23">
        <f t="shared" si="26"/>
        <v>6</v>
      </c>
      <c r="E356" s="1" t="str">
        <f t="shared" si="27"/>
        <v>sábado</v>
      </c>
      <c r="F356" s="23">
        <f t="shared" si="28"/>
        <v>4</v>
      </c>
      <c r="G356" s="1" t="str">
        <f t="shared" si="29"/>
        <v>abril</v>
      </c>
      <c r="H356" s="2">
        <v>0.86944444444444446</v>
      </c>
      <c r="I356" t="s">
        <v>1</v>
      </c>
      <c r="J356" t="str">
        <f>VLOOKUP(ventas_starbucks_2025[[#This Row],[sucursal]],cambio_sucursal[#All],2,0)</f>
        <v>Sucursal Nueva Córdoba</v>
      </c>
      <c r="K356" t="s">
        <v>64</v>
      </c>
      <c r="L356" t="s">
        <v>65</v>
      </c>
      <c r="M356" t="s">
        <v>4</v>
      </c>
      <c r="N356" t="str">
        <f>IFERROR(VLOOKUP(ventas_starbucks_2025[[#This Row],[tamaño_sucio]],cambio_tamaño[#All],2,0),"Tamaño único")</f>
        <v>Tamaño único</v>
      </c>
      <c r="O356">
        <v>1</v>
      </c>
      <c r="P356">
        <v>1635.62</v>
      </c>
      <c r="Q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">
        <v>1635.62</v>
      </c>
      <c r="S356" t="s">
        <v>31</v>
      </c>
      <c r="T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" t="str">
        <f>VLOOKUP(ventas_starbucks_2025[[#This Row],[canal_compra]],cambio_canal_compra[#All],2,0)</f>
        <v>Entrega domicilio</v>
      </c>
      <c r="V356" t="s">
        <v>16</v>
      </c>
      <c r="W356" t="str">
        <f>VLOOKUP(ventas_starbucks_2025[[#This Row],[método_pago]],cambio_metodo_pago[#All],2,0)</f>
        <v>Tarjeta</v>
      </c>
      <c r="X356" t="s">
        <v>22</v>
      </c>
      <c r="Y356">
        <v>0</v>
      </c>
      <c r="Z356" t="str">
        <f>VLOOKUP(ventas_starbucks_2025[[#This Row],[promoción_aplicada5]],promocion_cambiar[#All],2,0)</f>
        <v>Hora Feliz</v>
      </c>
      <c r="AA356" t="s">
        <v>36</v>
      </c>
      <c r="AB356" t="s">
        <v>23</v>
      </c>
      <c r="AC356" t="s">
        <v>41</v>
      </c>
      <c r="AD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">
        <v>7.9</v>
      </c>
      <c r="AF356">
        <v>5</v>
      </c>
      <c r="AG356">
        <v>31</v>
      </c>
      <c r="AH356">
        <v>30</v>
      </c>
    </row>
    <row r="357" spans="1:34" x14ac:dyDescent="0.25">
      <c r="A357" s="3" t="s">
        <v>432</v>
      </c>
      <c r="B357" s="1">
        <v>45675</v>
      </c>
      <c r="C357" s="23">
        <f t="shared" si="25"/>
        <v>18</v>
      </c>
      <c r="D357" s="23">
        <f t="shared" si="26"/>
        <v>6</v>
      </c>
      <c r="E357" s="23" t="str">
        <f t="shared" si="27"/>
        <v>sábado</v>
      </c>
      <c r="F357" s="23">
        <f t="shared" si="28"/>
        <v>1</v>
      </c>
      <c r="G357" s="23" t="str">
        <f t="shared" si="29"/>
        <v>enero</v>
      </c>
      <c r="H357" s="2">
        <v>0.43263888888888891</v>
      </c>
      <c r="I357" t="s">
        <v>12</v>
      </c>
      <c r="J357" t="str">
        <f>VLOOKUP(ventas_starbucks_2025[[#This Row],[sucursal]],cambio_sucursal[#All],2,0)</f>
        <v>Sucursal Córdoba Shopping</v>
      </c>
      <c r="K357" t="s">
        <v>101</v>
      </c>
      <c r="L357" t="s">
        <v>3</v>
      </c>
      <c r="M357" t="s">
        <v>4</v>
      </c>
      <c r="N357" t="str">
        <f>IFERROR(VLOOKUP(ventas_starbucks_2025[[#This Row],[tamaño_sucio]],cambio_tamaño[#All],2,0),"Tamaño único")</f>
        <v>Tamaño único</v>
      </c>
      <c r="O357">
        <v>1</v>
      </c>
      <c r="P357">
        <v>2974.2</v>
      </c>
      <c r="Q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7">
        <v>2974.2</v>
      </c>
      <c r="S357" t="s">
        <v>15</v>
      </c>
      <c r="T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" t="str">
        <f>VLOOKUP(ventas_starbucks_2025[[#This Row],[canal_compra]],cambio_canal_compra[#All],2,0)</f>
        <v>Para llevar</v>
      </c>
      <c r="V357" t="s">
        <v>16</v>
      </c>
      <c r="W357" t="str">
        <f>VLOOKUP(ventas_starbucks_2025[[#This Row],[método_pago]],cambio_metodo_pago[#All],2,0)</f>
        <v>Tarjeta</v>
      </c>
      <c r="X357" t="s">
        <v>22</v>
      </c>
      <c r="Y357">
        <v>0</v>
      </c>
      <c r="Z357" t="str">
        <f>VLOOKUP(ventas_starbucks_2025[[#This Row],[promoción_aplicada5]],promocion_cambiar[#All],2,0)</f>
        <v>Ninguna</v>
      </c>
      <c r="AA357" t="s">
        <v>17</v>
      </c>
      <c r="AB357" t="s">
        <v>52</v>
      </c>
      <c r="AC357" t="s">
        <v>10</v>
      </c>
      <c r="AD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7">
        <v>12.3</v>
      </c>
      <c r="AF357">
        <v>5</v>
      </c>
      <c r="AG357">
        <v>29</v>
      </c>
      <c r="AH357">
        <v>28</v>
      </c>
    </row>
    <row r="358" spans="1:34" x14ac:dyDescent="0.25">
      <c r="A358" s="3" t="s">
        <v>433</v>
      </c>
      <c r="B358" s="1">
        <v>45703</v>
      </c>
      <c r="C358" s="23">
        <f t="shared" si="25"/>
        <v>15</v>
      </c>
      <c r="D358" s="23">
        <f t="shared" si="26"/>
        <v>6</v>
      </c>
      <c r="E358" s="1" t="str">
        <f t="shared" si="27"/>
        <v>sábado</v>
      </c>
      <c r="F358" s="23">
        <f t="shared" si="28"/>
        <v>2</v>
      </c>
      <c r="G358" s="1" t="str">
        <f t="shared" si="29"/>
        <v>febrero</v>
      </c>
      <c r="H358" s="2">
        <v>0.4375</v>
      </c>
      <c r="I358" t="s">
        <v>12</v>
      </c>
      <c r="J358" t="str">
        <f>VLOOKUP(ventas_starbucks_2025[[#This Row],[sucursal]],cambio_sucursal[#All],2,0)</f>
        <v>Sucursal Córdoba Shopping</v>
      </c>
      <c r="K358" t="s">
        <v>58</v>
      </c>
      <c r="L358" t="s">
        <v>39</v>
      </c>
      <c r="M358" t="s">
        <v>4</v>
      </c>
      <c r="N358" t="str">
        <f>IFERROR(VLOOKUP(ventas_starbucks_2025[[#This Row],[tamaño_sucio]],cambio_tamaño[#All],2,0),"Tamaño único")</f>
        <v>Tamaño único</v>
      </c>
      <c r="O358">
        <v>4</v>
      </c>
      <c r="P358">
        <v>1470.04</v>
      </c>
      <c r="Q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">
        <v>5880.16</v>
      </c>
      <c r="S358" t="s">
        <v>31</v>
      </c>
      <c r="T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" t="str">
        <f>VLOOKUP(ventas_starbucks_2025[[#This Row],[canal_compra]],cambio_canal_compra[#All],2,0)</f>
        <v>Entrega domicilio</v>
      </c>
      <c r="V358" t="s">
        <v>40</v>
      </c>
      <c r="W358" t="str">
        <f>VLOOKUP(ventas_starbucks_2025[[#This Row],[método_pago]],cambio_metodo_pago[#All],2,0)</f>
        <v>Efectivo</v>
      </c>
      <c r="X358" t="s">
        <v>22</v>
      </c>
      <c r="Y358">
        <v>0</v>
      </c>
      <c r="Z358" t="str">
        <f>VLOOKUP(ventas_starbucks_2025[[#This Row],[promoción_aplicada5]],promocion_cambiar[#All],2,0)</f>
        <v>Ninguna</v>
      </c>
      <c r="AA358" t="s">
        <v>17</v>
      </c>
      <c r="AB358" t="s">
        <v>9</v>
      </c>
      <c r="AC358" t="s">
        <v>10</v>
      </c>
      <c r="AD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8">
        <v>2.4</v>
      </c>
      <c r="AF358">
        <v>2</v>
      </c>
      <c r="AG358">
        <v>15</v>
      </c>
      <c r="AH358">
        <v>11</v>
      </c>
    </row>
    <row r="359" spans="1:34" x14ac:dyDescent="0.25">
      <c r="A359" s="3" t="s">
        <v>434</v>
      </c>
      <c r="B359" s="1">
        <v>45714</v>
      </c>
      <c r="C359" s="23">
        <f t="shared" si="25"/>
        <v>26</v>
      </c>
      <c r="D359" s="23">
        <f t="shared" si="26"/>
        <v>3</v>
      </c>
      <c r="E359" s="23" t="str">
        <f t="shared" si="27"/>
        <v>miércoles</v>
      </c>
      <c r="F359" s="23">
        <f t="shared" si="28"/>
        <v>2</v>
      </c>
      <c r="G359" s="23" t="str">
        <f t="shared" si="29"/>
        <v>febrero</v>
      </c>
      <c r="H359" s="2">
        <v>0.46875</v>
      </c>
      <c r="I359" t="s">
        <v>57</v>
      </c>
      <c r="J359" t="str">
        <f>VLOOKUP(ventas_starbucks_2025[[#This Row],[sucursal]],cambio_sucursal[#All],2,0)</f>
        <v>Sucursal Avda Colón</v>
      </c>
      <c r="K359" t="s">
        <v>115</v>
      </c>
      <c r="L359" t="s">
        <v>21</v>
      </c>
      <c r="M359" t="s">
        <v>4</v>
      </c>
      <c r="N359" t="str">
        <f>IFERROR(VLOOKUP(ventas_starbucks_2025[[#This Row],[tamaño_sucio]],cambio_tamaño[#All],2,0),"Tamaño único")</f>
        <v>Tamaño único</v>
      </c>
      <c r="O359">
        <v>2</v>
      </c>
      <c r="P359">
        <v>917.19</v>
      </c>
      <c r="Q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9">
        <v>1834.38</v>
      </c>
      <c r="S359" t="s">
        <v>31</v>
      </c>
      <c r="T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" t="str">
        <f>VLOOKUP(ventas_starbucks_2025[[#This Row],[canal_compra]],cambio_canal_compra[#All],2,0)</f>
        <v>Entrega domicilio</v>
      </c>
      <c r="V359" t="s">
        <v>16</v>
      </c>
      <c r="W359" t="str">
        <f>VLOOKUP(ventas_starbucks_2025[[#This Row],[método_pago]],cambio_metodo_pago[#All],2,0)</f>
        <v>Tarjeta</v>
      </c>
      <c r="X359" t="s">
        <v>22</v>
      </c>
      <c r="Y359">
        <v>0</v>
      </c>
      <c r="Z359" t="str">
        <f>VLOOKUP(ventas_starbucks_2025[[#This Row],[promoción_aplicada5]],promocion_cambiar[#All],2,0)</f>
        <v>2x1</v>
      </c>
      <c r="AA359" t="s">
        <v>51</v>
      </c>
      <c r="AB359" t="s">
        <v>29</v>
      </c>
      <c r="AC359" t="s">
        <v>41</v>
      </c>
      <c r="AD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9">
        <v>8.4</v>
      </c>
      <c r="AF359">
        <v>1</v>
      </c>
      <c r="AG359">
        <v>23</v>
      </c>
      <c r="AH359">
        <v>21</v>
      </c>
    </row>
    <row r="360" spans="1:34" x14ac:dyDescent="0.25">
      <c r="A360" s="3" t="s">
        <v>435</v>
      </c>
      <c r="B360" s="1">
        <v>45732</v>
      </c>
      <c r="C360" s="23">
        <f t="shared" si="25"/>
        <v>16</v>
      </c>
      <c r="D360" s="23">
        <f t="shared" si="26"/>
        <v>7</v>
      </c>
      <c r="E360" s="23" t="str">
        <f t="shared" si="27"/>
        <v>domingo</v>
      </c>
      <c r="F360" s="23">
        <f t="shared" si="28"/>
        <v>3</v>
      </c>
      <c r="G360" s="23" t="str">
        <f t="shared" si="29"/>
        <v>marzo</v>
      </c>
      <c r="H360" s="2">
        <v>0.36319444444444443</v>
      </c>
      <c r="I360" t="s">
        <v>12</v>
      </c>
      <c r="J360" t="str">
        <f>VLOOKUP(ventas_starbucks_2025[[#This Row],[sucursal]],cambio_sucursal[#All],2,0)</f>
        <v>Sucursal Córdoba Shopping</v>
      </c>
      <c r="K360" t="s">
        <v>48</v>
      </c>
      <c r="L360" t="s">
        <v>49</v>
      </c>
      <c r="M360" t="s">
        <v>55</v>
      </c>
      <c r="N360" t="str">
        <f>IFERROR(VLOOKUP(ventas_starbucks_2025[[#This Row],[tamaño_sucio]],cambio_tamaño[#All],2,0),"Tamaño único")</f>
        <v>Pequeño</v>
      </c>
      <c r="O360">
        <v>2</v>
      </c>
      <c r="P360">
        <v>1986.58</v>
      </c>
      <c r="Q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">
        <v>3973.16</v>
      </c>
      <c r="S360" t="s">
        <v>5</v>
      </c>
      <c r="T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" t="str">
        <f>VLOOKUP(ventas_starbucks_2025[[#This Row],[canal_compra]],cambio_canal_compra[#All],2,0)</f>
        <v>En tienda</v>
      </c>
      <c r="V360" t="s">
        <v>16</v>
      </c>
      <c r="W360" t="str">
        <f>VLOOKUP(ventas_starbucks_2025[[#This Row],[método_pago]],cambio_metodo_pago[#All],2,0)</f>
        <v>Tarjeta</v>
      </c>
      <c r="X360" t="s">
        <v>22</v>
      </c>
      <c r="Y360">
        <v>0</v>
      </c>
      <c r="Z360" t="str">
        <f>VLOOKUP(ventas_starbucks_2025[[#This Row],[promoción_aplicada5]],promocion_cambiar[#All],2,0)</f>
        <v>Combo</v>
      </c>
      <c r="AA360" t="s">
        <v>8</v>
      </c>
      <c r="AB360" t="s">
        <v>29</v>
      </c>
      <c r="AC360" t="s">
        <v>41</v>
      </c>
      <c r="AD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">
        <v>8</v>
      </c>
      <c r="AF360">
        <v>1</v>
      </c>
      <c r="AG360">
        <v>15</v>
      </c>
      <c r="AH360">
        <v>13</v>
      </c>
    </row>
    <row r="361" spans="1:34" x14ac:dyDescent="0.25">
      <c r="A361" s="3" t="s">
        <v>436</v>
      </c>
      <c r="B361" s="1">
        <v>45716</v>
      </c>
      <c r="C361" s="23">
        <f t="shared" si="25"/>
        <v>28</v>
      </c>
      <c r="D361" s="23">
        <f t="shared" si="26"/>
        <v>5</v>
      </c>
      <c r="E361" s="23" t="str">
        <f t="shared" si="27"/>
        <v>viernes</v>
      </c>
      <c r="F361" s="23">
        <f t="shared" si="28"/>
        <v>2</v>
      </c>
      <c r="G361" s="23" t="str">
        <f t="shared" si="29"/>
        <v>febrero</v>
      </c>
      <c r="H361" s="2">
        <v>0.64722222222222225</v>
      </c>
      <c r="I361" t="s">
        <v>26</v>
      </c>
      <c r="J361" t="str">
        <f>VLOOKUP(ventas_starbucks_2025[[#This Row],[sucursal]],cambio_sucursal[#All],2,0)</f>
        <v>Sucursal San Lorenzo 47</v>
      </c>
      <c r="K361" t="s">
        <v>89</v>
      </c>
      <c r="L361" t="s">
        <v>90</v>
      </c>
      <c r="M361" t="s">
        <v>4</v>
      </c>
      <c r="N361" t="str">
        <f>IFERROR(VLOOKUP(ventas_starbucks_2025[[#This Row],[tamaño_sucio]],cambio_tamaño[#All],2,0),"Tamaño único")</f>
        <v>Tamaño único</v>
      </c>
      <c r="O361">
        <v>5</v>
      </c>
      <c r="P361">
        <v>1459.13</v>
      </c>
      <c r="Q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">
        <v>7295.65</v>
      </c>
      <c r="S361" t="s">
        <v>15</v>
      </c>
      <c r="T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1" t="str">
        <f>VLOOKUP(ventas_starbucks_2025[[#This Row],[canal_compra]],cambio_canal_compra[#All],2,0)</f>
        <v>Para llevar</v>
      </c>
      <c r="V361" t="s">
        <v>40</v>
      </c>
      <c r="W361" t="str">
        <f>VLOOKUP(ventas_starbucks_2025[[#This Row],[método_pago]],cambio_metodo_pago[#All],2,0)</f>
        <v>Efectivo</v>
      </c>
      <c r="X361" t="s">
        <v>7</v>
      </c>
      <c r="Y361">
        <v>15</v>
      </c>
      <c r="Z361" t="str">
        <f>VLOOKUP(ventas_starbucks_2025[[#This Row],[promoción_aplicada5]],promocion_cambiar[#All],2,0)</f>
        <v>2x1</v>
      </c>
      <c r="AA361" t="s">
        <v>51</v>
      </c>
      <c r="AB361" t="s">
        <v>29</v>
      </c>
      <c r="AC361" t="s">
        <v>10</v>
      </c>
      <c r="AD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1">
        <v>9.1</v>
      </c>
      <c r="AF361">
        <v>1</v>
      </c>
      <c r="AG361">
        <v>19</v>
      </c>
      <c r="AH361">
        <v>14</v>
      </c>
    </row>
    <row r="362" spans="1:34" x14ac:dyDescent="0.25">
      <c r="A362" s="3" t="s">
        <v>437</v>
      </c>
      <c r="B362" s="1">
        <v>45698</v>
      </c>
      <c r="C362" s="23">
        <f t="shared" si="25"/>
        <v>10</v>
      </c>
      <c r="D362" s="23">
        <f t="shared" si="26"/>
        <v>1</v>
      </c>
      <c r="E362" s="23" t="str">
        <f t="shared" si="27"/>
        <v>lunes</v>
      </c>
      <c r="F362" s="23">
        <f t="shared" si="28"/>
        <v>2</v>
      </c>
      <c r="G362" s="23" t="str">
        <f t="shared" si="29"/>
        <v>febrero</v>
      </c>
      <c r="H362" s="2">
        <v>0.5805555555555556</v>
      </c>
      <c r="I362" t="s">
        <v>12</v>
      </c>
      <c r="J362" t="str">
        <f>VLOOKUP(ventas_starbucks_2025[[#This Row],[sucursal]],cambio_sucursal[#All],2,0)</f>
        <v>Sucursal Córdoba Shopping</v>
      </c>
      <c r="K362" t="s">
        <v>89</v>
      </c>
      <c r="L362" t="s">
        <v>90</v>
      </c>
      <c r="M362" t="s">
        <v>4</v>
      </c>
      <c r="N362" t="str">
        <f>IFERROR(VLOOKUP(ventas_starbucks_2025[[#This Row],[tamaño_sucio]],cambio_tamaño[#All],2,0),"Tamaño único")</f>
        <v>Tamaño único</v>
      </c>
      <c r="O362">
        <v>3</v>
      </c>
      <c r="P362">
        <v>1111.83</v>
      </c>
      <c r="Q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">
        <v>3335.49</v>
      </c>
      <c r="S362" t="s">
        <v>5</v>
      </c>
      <c r="T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" t="str">
        <f>VLOOKUP(ventas_starbucks_2025[[#This Row],[canal_compra]],cambio_canal_compra[#All],2,0)</f>
        <v>En tienda</v>
      </c>
      <c r="V362" t="s">
        <v>6</v>
      </c>
      <c r="W362" t="str">
        <f>VLOOKUP(ventas_starbucks_2025[[#This Row],[método_pago]],cambio_metodo_pago[#All],2,0)</f>
        <v>Aplicación móbil</v>
      </c>
      <c r="X362" t="s">
        <v>22</v>
      </c>
      <c r="Y362">
        <v>0</v>
      </c>
      <c r="Z362" t="str">
        <f>VLOOKUP(ventas_starbucks_2025[[#This Row],[promoción_aplicada5]],promocion_cambiar[#All],2,0)</f>
        <v>Ninguna</v>
      </c>
      <c r="AA362" t="s">
        <v>17</v>
      </c>
      <c r="AB362" t="s">
        <v>23</v>
      </c>
      <c r="AC362" t="s">
        <v>41</v>
      </c>
      <c r="AD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2">
        <v>10.9</v>
      </c>
      <c r="AF362">
        <v>1</v>
      </c>
      <c r="AG362">
        <v>40</v>
      </c>
      <c r="AH362">
        <v>37</v>
      </c>
    </row>
    <row r="363" spans="1:34" x14ac:dyDescent="0.25">
      <c r="A363" s="3" t="s">
        <v>438</v>
      </c>
      <c r="B363" s="1">
        <v>45705</v>
      </c>
      <c r="C363" s="23">
        <f t="shared" si="25"/>
        <v>17</v>
      </c>
      <c r="D363" s="23">
        <f t="shared" si="26"/>
        <v>1</v>
      </c>
      <c r="E363" s="23" t="str">
        <f t="shared" si="27"/>
        <v>lunes</v>
      </c>
      <c r="F363" s="23">
        <f t="shared" si="28"/>
        <v>2</v>
      </c>
      <c r="G363" s="23" t="str">
        <f t="shared" si="29"/>
        <v>febrero</v>
      </c>
      <c r="H363" s="2">
        <v>0.57777777777777772</v>
      </c>
      <c r="I363" t="s">
        <v>26</v>
      </c>
      <c r="J363" t="str">
        <f>VLOOKUP(ventas_starbucks_2025[[#This Row],[sucursal]],cambio_sucursal[#All],2,0)</f>
        <v>Sucursal San Lorenzo 47</v>
      </c>
      <c r="K363" t="s">
        <v>175</v>
      </c>
      <c r="L363" t="s">
        <v>70</v>
      </c>
      <c r="M363" t="s">
        <v>62</v>
      </c>
      <c r="N363" t="str">
        <f>IFERROR(VLOOKUP(ventas_starbucks_2025[[#This Row],[tamaño_sucio]],cambio_tamaño[#All],2,0),"Tamaño único")</f>
        <v>Extra-Grande</v>
      </c>
      <c r="O363">
        <v>3</v>
      </c>
      <c r="P363">
        <v>1452.35</v>
      </c>
      <c r="Q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">
        <v>4357.05</v>
      </c>
      <c r="S363" t="s">
        <v>15</v>
      </c>
      <c r="T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" t="str">
        <f>VLOOKUP(ventas_starbucks_2025[[#This Row],[canal_compra]],cambio_canal_compra[#All],2,0)</f>
        <v>Para llevar</v>
      </c>
      <c r="V363" t="s">
        <v>16</v>
      </c>
      <c r="W363" t="str">
        <f>VLOOKUP(ventas_starbucks_2025[[#This Row],[método_pago]],cambio_metodo_pago[#All],2,0)</f>
        <v>Tarjeta</v>
      </c>
      <c r="X363" t="s">
        <v>22</v>
      </c>
      <c r="Y363">
        <v>0</v>
      </c>
      <c r="Z363" t="str">
        <f>VLOOKUP(ventas_starbucks_2025[[#This Row],[promoción_aplicada5]],promocion_cambiar[#All],2,0)</f>
        <v>Combo</v>
      </c>
      <c r="AA363" t="s">
        <v>8</v>
      </c>
      <c r="AB363" t="s">
        <v>52</v>
      </c>
      <c r="AC363" t="s">
        <v>10</v>
      </c>
      <c r="AD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3">
        <v>7.3</v>
      </c>
      <c r="AF363">
        <v>1</v>
      </c>
      <c r="AG363">
        <v>26</v>
      </c>
      <c r="AH363">
        <v>23</v>
      </c>
    </row>
    <row r="364" spans="1:34" x14ac:dyDescent="0.25">
      <c r="A364" s="3" t="s">
        <v>439</v>
      </c>
      <c r="B364" s="1">
        <v>45749</v>
      </c>
      <c r="C364" s="23">
        <f t="shared" si="25"/>
        <v>2</v>
      </c>
      <c r="D364" s="23">
        <f t="shared" si="26"/>
        <v>3</v>
      </c>
      <c r="E364" s="23" t="str">
        <f t="shared" si="27"/>
        <v>miércoles</v>
      </c>
      <c r="F364" s="23">
        <f t="shared" si="28"/>
        <v>4</v>
      </c>
      <c r="G364" s="23" t="str">
        <f t="shared" si="29"/>
        <v>abril</v>
      </c>
      <c r="H364" s="2">
        <v>0.41180555555555554</v>
      </c>
      <c r="I364" t="s">
        <v>57</v>
      </c>
      <c r="J364" t="str">
        <f>VLOOKUP(ventas_starbucks_2025[[#This Row],[sucursal]],cambio_sucursal[#All],2,0)</f>
        <v>Sucursal Avda Colón</v>
      </c>
      <c r="K364" t="s">
        <v>13</v>
      </c>
      <c r="L364" t="s">
        <v>14</v>
      </c>
      <c r="M364" t="s">
        <v>4</v>
      </c>
      <c r="N364" t="str">
        <f>IFERROR(VLOOKUP(ventas_starbucks_2025[[#This Row],[tamaño_sucio]],cambio_tamaño[#All],2,0),"Tamaño único")</f>
        <v>Tamaño único</v>
      </c>
      <c r="O364">
        <v>1</v>
      </c>
      <c r="P364">
        <v>2117.8200000000002</v>
      </c>
      <c r="Q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4">
        <v>2117.8200000000002</v>
      </c>
      <c r="S364" t="s">
        <v>15</v>
      </c>
      <c r="T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4" t="str">
        <f>VLOOKUP(ventas_starbucks_2025[[#This Row],[canal_compra]],cambio_canal_compra[#All],2,0)</f>
        <v>Para llevar</v>
      </c>
      <c r="V364" t="s">
        <v>16</v>
      </c>
      <c r="W364" t="str">
        <f>VLOOKUP(ventas_starbucks_2025[[#This Row],[método_pago]],cambio_metodo_pago[#All],2,0)</f>
        <v>Tarjeta</v>
      </c>
      <c r="X364" t="s">
        <v>7</v>
      </c>
      <c r="Y364">
        <v>0</v>
      </c>
      <c r="Z364" t="str">
        <f>VLOOKUP(ventas_starbucks_2025[[#This Row],[promoción_aplicada5]],promocion_cambiar[#All],2,0)</f>
        <v>Combo</v>
      </c>
      <c r="AA364" t="s">
        <v>8</v>
      </c>
      <c r="AB364" t="s">
        <v>52</v>
      </c>
      <c r="AC364" t="s">
        <v>41</v>
      </c>
      <c r="AD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4">
        <v>9</v>
      </c>
      <c r="AF364">
        <v>3</v>
      </c>
      <c r="AG364">
        <v>15</v>
      </c>
      <c r="AH364">
        <v>14</v>
      </c>
    </row>
    <row r="365" spans="1:34" x14ac:dyDescent="0.25">
      <c r="A365" s="3" t="s">
        <v>440</v>
      </c>
      <c r="B365" s="1">
        <v>45694</v>
      </c>
      <c r="C365" s="23">
        <f t="shared" si="25"/>
        <v>6</v>
      </c>
      <c r="D365" s="23">
        <f t="shared" si="26"/>
        <v>4</v>
      </c>
      <c r="E365" s="1" t="str">
        <f t="shared" si="27"/>
        <v>jueves</v>
      </c>
      <c r="F365" s="23">
        <f t="shared" si="28"/>
        <v>2</v>
      </c>
      <c r="G365" s="1" t="str">
        <f t="shared" si="29"/>
        <v>febrero</v>
      </c>
      <c r="H365" s="2">
        <v>0.59236111111111112</v>
      </c>
      <c r="I365" t="s">
        <v>12</v>
      </c>
      <c r="J365" t="str">
        <f>VLOOKUP(ventas_starbucks_2025[[#This Row],[sucursal]],cambio_sucursal[#All],2,0)</f>
        <v>Sucursal Córdoba Shopping</v>
      </c>
      <c r="K365" t="s">
        <v>130</v>
      </c>
      <c r="L365" t="s">
        <v>65</v>
      </c>
      <c r="M365" t="s">
        <v>4</v>
      </c>
      <c r="N365" t="str">
        <f>IFERROR(VLOOKUP(ventas_starbucks_2025[[#This Row],[tamaño_sucio]],cambio_tamaño[#All],2,0),"Tamaño único")</f>
        <v>Tamaño único</v>
      </c>
      <c r="O365">
        <v>1</v>
      </c>
      <c r="P365">
        <v>1952.46</v>
      </c>
      <c r="Q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">
        <v>1952.46</v>
      </c>
      <c r="S365" t="s">
        <v>5</v>
      </c>
      <c r="T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" t="str">
        <f>VLOOKUP(ventas_starbucks_2025[[#This Row],[canal_compra]],cambio_canal_compra[#All],2,0)</f>
        <v>En tienda</v>
      </c>
      <c r="V365" t="s">
        <v>40</v>
      </c>
      <c r="W365" t="str">
        <f>VLOOKUP(ventas_starbucks_2025[[#This Row],[método_pago]],cambio_metodo_pago[#All],2,0)</f>
        <v>Efectivo</v>
      </c>
      <c r="X365" t="s">
        <v>22</v>
      </c>
      <c r="Y365">
        <v>0</v>
      </c>
      <c r="Z365" t="str">
        <f>VLOOKUP(ventas_starbucks_2025[[#This Row],[promoción_aplicada5]],promocion_cambiar[#All],2,0)</f>
        <v>Combo</v>
      </c>
      <c r="AA365" t="s">
        <v>8</v>
      </c>
      <c r="AB365" t="s">
        <v>52</v>
      </c>
      <c r="AC365" t="s">
        <v>41</v>
      </c>
      <c r="AD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5">
        <v>10.6</v>
      </c>
      <c r="AF365">
        <v>2</v>
      </c>
      <c r="AG365">
        <v>33</v>
      </c>
      <c r="AH365">
        <v>32</v>
      </c>
    </row>
    <row r="366" spans="1:34" x14ac:dyDescent="0.25">
      <c r="A366" s="3" t="s">
        <v>441</v>
      </c>
      <c r="B366" s="1">
        <v>45742</v>
      </c>
      <c r="C366" s="23">
        <f t="shared" si="25"/>
        <v>26</v>
      </c>
      <c r="D366" s="23">
        <f t="shared" si="26"/>
        <v>3</v>
      </c>
      <c r="E366" s="23" t="str">
        <f t="shared" si="27"/>
        <v>miércoles</v>
      </c>
      <c r="F366" s="23">
        <f t="shared" si="28"/>
        <v>3</v>
      </c>
      <c r="G366" s="23" t="str">
        <f t="shared" si="29"/>
        <v>marzo</v>
      </c>
      <c r="H366" s="2">
        <v>0.58333333333333337</v>
      </c>
      <c r="I366" t="s">
        <v>26</v>
      </c>
      <c r="J366" t="str">
        <f>VLOOKUP(ventas_starbucks_2025[[#This Row],[sucursal]],cambio_sucursal[#All],2,0)</f>
        <v>Sucursal San Lorenzo 47</v>
      </c>
      <c r="K366" t="s">
        <v>13</v>
      </c>
      <c r="L366" t="s">
        <v>14</v>
      </c>
      <c r="M366" t="s">
        <v>4</v>
      </c>
      <c r="N366" t="str">
        <f>IFERROR(VLOOKUP(ventas_starbucks_2025[[#This Row],[tamaño_sucio]],cambio_tamaño[#All],2,0),"Tamaño único")</f>
        <v>Tamaño único</v>
      </c>
      <c r="O366">
        <v>3</v>
      </c>
      <c r="P366">
        <v>1706.95</v>
      </c>
      <c r="Q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">
        <v>5120.8500000000004</v>
      </c>
      <c r="S366" t="s">
        <v>31</v>
      </c>
      <c r="T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6" t="str">
        <f>VLOOKUP(ventas_starbucks_2025[[#This Row],[canal_compra]],cambio_canal_compra[#All],2,0)</f>
        <v>Entrega domicilio</v>
      </c>
      <c r="V366" t="s">
        <v>6</v>
      </c>
      <c r="W366" t="str">
        <f>VLOOKUP(ventas_starbucks_2025[[#This Row],[método_pago]],cambio_metodo_pago[#All],2,0)</f>
        <v>Aplicación móbil</v>
      </c>
      <c r="X366" t="s">
        <v>22</v>
      </c>
      <c r="Y366">
        <v>0</v>
      </c>
      <c r="Z366" t="str">
        <f>VLOOKUP(ventas_starbucks_2025[[#This Row],[promoción_aplicada5]],promocion_cambiar[#All],2,0)</f>
        <v>Hora Feliz</v>
      </c>
      <c r="AA366" t="s">
        <v>36</v>
      </c>
      <c r="AB366" t="s">
        <v>9</v>
      </c>
      <c r="AC366" t="s">
        <v>24</v>
      </c>
      <c r="AD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6">
        <v>3.1</v>
      </c>
      <c r="AF366">
        <v>5</v>
      </c>
      <c r="AG366">
        <v>24</v>
      </c>
      <c r="AH366">
        <v>21</v>
      </c>
    </row>
    <row r="367" spans="1:34" x14ac:dyDescent="0.25">
      <c r="A367" s="3" t="s">
        <v>442</v>
      </c>
      <c r="B367" s="1">
        <v>45759</v>
      </c>
      <c r="C367" s="23">
        <f t="shared" si="25"/>
        <v>12</v>
      </c>
      <c r="D367" s="23">
        <f t="shared" si="26"/>
        <v>6</v>
      </c>
      <c r="E367" s="23" t="str">
        <f t="shared" si="27"/>
        <v>sábado</v>
      </c>
      <c r="F367" s="23">
        <f t="shared" si="28"/>
        <v>4</v>
      </c>
      <c r="G367" s="23" t="str">
        <f t="shared" si="29"/>
        <v>abril</v>
      </c>
      <c r="H367" s="2">
        <v>0.60416666666666663</v>
      </c>
      <c r="I367" t="s">
        <v>12</v>
      </c>
      <c r="J367" t="str">
        <f>VLOOKUP(ventas_starbucks_2025[[#This Row],[sucursal]],cambio_sucursal[#All],2,0)</f>
        <v>Sucursal Córdoba Shopping</v>
      </c>
      <c r="K367" t="s">
        <v>13</v>
      </c>
      <c r="L367" t="s">
        <v>14</v>
      </c>
      <c r="M367" t="s">
        <v>4</v>
      </c>
      <c r="N367" t="str">
        <f>IFERROR(VLOOKUP(ventas_starbucks_2025[[#This Row],[tamaño_sucio]],cambio_tamaño[#All],2,0),"Tamaño único")</f>
        <v>Tamaño único</v>
      </c>
      <c r="O367">
        <v>2</v>
      </c>
      <c r="P367">
        <v>2077.83</v>
      </c>
      <c r="Q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7">
        <v>4155.66</v>
      </c>
      <c r="S367" t="s">
        <v>15</v>
      </c>
      <c r="T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" t="str">
        <f>VLOOKUP(ventas_starbucks_2025[[#This Row],[canal_compra]],cambio_canal_compra[#All],2,0)</f>
        <v>Para llevar</v>
      </c>
      <c r="V367" t="s">
        <v>40</v>
      </c>
      <c r="W367" t="str">
        <f>VLOOKUP(ventas_starbucks_2025[[#This Row],[método_pago]],cambio_metodo_pago[#All],2,0)</f>
        <v>Efectivo</v>
      </c>
      <c r="X367" t="s">
        <v>22</v>
      </c>
      <c r="Y367">
        <v>0</v>
      </c>
      <c r="Z367" t="str">
        <f>VLOOKUP(ventas_starbucks_2025[[#This Row],[promoción_aplicada5]],promocion_cambiar[#All],2,0)</f>
        <v>2x1</v>
      </c>
      <c r="AA367" t="s">
        <v>51</v>
      </c>
      <c r="AB367" t="s">
        <v>29</v>
      </c>
      <c r="AC367" t="s">
        <v>24</v>
      </c>
      <c r="AD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7">
        <v>3.7</v>
      </c>
      <c r="AF367">
        <v>5</v>
      </c>
      <c r="AG367">
        <v>40</v>
      </c>
      <c r="AH367">
        <v>38</v>
      </c>
    </row>
    <row r="368" spans="1:34" x14ac:dyDescent="0.25">
      <c r="A368" s="3" t="s">
        <v>443</v>
      </c>
      <c r="B368" s="1">
        <v>45676</v>
      </c>
      <c r="C368" s="23">
        <f t="shared" si="25"/>
        <v>19</v>
      </c>
      <c r="D368" s="23">
        <f t="shared" si="26"/>
        <v>7</v>
      </c>
      <c r="E368" s="1" t="str">
        <f t="shared" si="27"/>
        <v>domingo</v>
      </c>
      <c r="F368" s="23">
        <f t="shared" si="28"/>
        <v>1</v>
      </c>
      <c r="G368" s="1" t="str">
        <f t="shared" si="29"/>
        <v>enero</v>
      </c>
      <c r="H368" s="2">
        <v>0.78125</v>
      </c>
      <c r="I368" t="s">
        <v>57</v>
      </c>
      <c r="J368" t="str">
        <f>VLOOKUP(ventas_starbucks_2025[[#This Row],[sucursal]],cambio_sucursal[#All],2,0)</f>
        <v>Sucursal Avda Colón</v>
      </c>
      <c r="K368" t="s">
        <v>82</v>
      </c>
      <c r="L368" t="s">
        <v>28</v>
      </c>
      <c r="M368" t="s">
        <v>4</v>
      </c>
      <c r="N368" t="str">
        <f>IFERROR(VLOOKUP(ventas_starbucks_2025[[#This Row],[tamaño_sucio]],cambio_tamaño[#All],2,0),"Tamaño único")</f>
        <v>Tamaño único</v>
      </c>
      <c r="O368">
        <v>1</v>
      </c>
      <c r="P368">
        <v>2823.54</v>
      </c>
      <c r="Q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8">
        <v>2823.54</v>
      </c>
      <c r="S368" t="s">
        <v>15</v>
      </c>
      <c r="T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" t="str">
        <f>VLOOKUP(ventas_starbucks_2025[[#This Row],[canal_compra]],cambio_canal_compra[#All],2,0)</f>
        <v>Para llevar</v>
      </c>
      <c r="V368" t="s">
        <v>6</v>
      </c>
      <c r="W368" t="str">
        <f>VLOOKUP(ventas_starbucks_2025[[#This Row],[método_pago]],cambio_metodo_pago[#All],2,0)</f>
        <v>Aplicación móbil</v>
      </c>
      <c r="X368" t="s">
        <v>7</v>
      </c>
      <c r="Y368">
        <v>10</v>
      </c>
      <c r="Z368" t="str">
        <f>VLOOKUP(ventas_starbucks_2025[[#This Row],[promoción_aplicada5]],promocion_cambiar[#All],2,0)</f>
        <v>Ninguna</v>
      </c>
      <c r="AA368" t="s">
        <v>17</v>
      </c>
      <c r="AB368" t="s">
        <v>18</v>
      </c>
      <c r="AC368" t="s">
        <v>10</v>
      </c>
      <c r="AD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8">
        <v>8.1999999999999993</v>
      </c>
      <c r="AF368">
        <v>1</v>
      </c>
      <c r="AG368">
        <v>16</v>
      </c>
      <c r="AH368">
        <v>15</v>
      </c>
    </row>
    <row r="369" spans="1:34" x14ac:dyDescent="0.25">
      <c r="A369" s="3" t="s">
        <v>444</v>
      </c>
      <c r="B369" s="1">
        <v>45717</v>
      </c>
      <c r="C369" s="23">
        <f t="shared" si="25"/>
        <v>1</v>
      </c>
      <c r="D369" s="23">
        <f t="shared" si="26"/>
        <v>6</v>
      </c>
      <c r="E369" s="1" t="str">
        <f t="shared" si="27"/>
        <v>sábado</v>
      </c>
      <c r="F369" s="23">
        <f t="shared" si="28"/>
        <v>3</v>
      </c>
      <c r="G369" s="1" t="str">
        <f t="shared" si="29"/>
        <v>marzo</v>
      </c>
      <c r="H369" s="2">
        <v>0.4375</v>
      </c>
      <c r="I369" t="s">
        <v>1</v>
      </c>
      <c r="J369" t="str">
        <f>VLOOKUP(ventas_starbucks_2025[[#This Row],[sucursal]],cambio_sucursal[#All],2,0)</f>
        <v>Sucursal Nueva Córdoba</v>
      </c>
      <c r="K369" t="s">
        <v>20</v>
      </c>
      <c r="L369" t="s">
        <v>21</v>
      </c>
      <c r="M369" t="s">
        <v>4</v>
      </c>
      <c r="N369" t="str">
        <f>IFERROR(VLOOKUP(ventas_starbucks_2025[[#This Row],[tamaño_sucio]],cambio_tamaño[#All],2,0),"Tamaño único")</f>
        <v>Tamaño único</v>
      </c>
      <c r="O369">
        <v>5</v>
      </c>
      <c r="P369">
        <v>1081.05</v>
      </c>
      <c r="Q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">
        <v>5405.25</v>
      </c>
      <c r="S369" t="s">
        <v>31</v>
      </c>
      <c r="T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9" t="str">
        <f>VLOOKUP(ventas_starbucks_2025[[#This Row],[canal_compra]],cambio_canal_compra[#All],2,0)</f>
        <v>Entrega domicilio</v>
      </c>
      <c r="V369" t="s">
        <v>16</v>
      </c>
      <c r="W369" t="str">
        <f>VLOOKUP(ventas_starbucks_2025[[#This Row],[método_pago]],cambio_metodo_pago[#All],2,0)</f>
        <v>Tarjeta</v>
      </c>
      <c r="X369" t="s">
        <v>7</v>
      </c>
      <c r="Y369">
        <v>10</v>
      </c>
      <c r="Z369" t="str">
        <f>VLOOKUP(ventas_starbucks_2025[[#This Row],[promoción_aplicada5]],promocion_cambiar[#All],2,0)</f>
        <v>2x1</v>
      </c>
      <c r="AA369" t="s">
        <v>51</v>
      </c>
      <c r="AB369" t="s">
        <v>9</v>
      </c>
      <c r="AC369" t="s">
        <v>24</v>
      </c>
      <c r="AD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9">
        <v>9.9</v>
      </c>
      <c r="AF369">
        <v>1</v>
      </c>
      <c r="AG369">
        <v>29</v>
      </c>
      <c r="AH369">
        <v>24</v>
      </c>
    </row>
    <row r="370" spans="1:34" x14ac:dyDescent="0.25">
      <c r="A370" s="3" t="s">
        <v>445</v>
      </c>
      <c r="B370" s="1">
        <v>45726</v>
      </c>
      <c r="C370" s="23">
        <f t="shared" si="25"/>
        <v>10</v>
      </c>
      <c r="D370" s="23">
        <f t="shared" si="26"/>
        <v>1</v>
      </c>
      <c r="E370" s="1" t="str">
        <f t="shared" si="27"/>
        <v>lunes</v>
      </c>
      <c r="F370" s="23">
        <f t="shared" si="28"/>
        <v>3</v>
      </c>
      <c r="G370" s="1" t="str">
        <f t="shared" si="29"/>
        <v>marzo</v>
      </c>
      <c r="H370" s="2">
        <v>0.72569444444444442</v>
      </c>
      <c r="I370" t="s">
        <v>12</v>
      </c>
      <c r="J370" t="str">
        <f>VLOOKUP(ventas_starbucks_2025[[#This Row],[sucursal]],cambio_sucursal[#All],2,0)</f>
        <v>Sucursal Córdoba Shopping</v>
      </c>
      <c r="K370" t="s">
        <v>82</v>
      </c>
      <c r="L370" t="s">
        <v>28</v>
      </c>
      <c r="M370" t="s">
        <v>4</v>
      </c>
      <c r="N370" t="str">
        <f>IFERROR(VLOOKUP(ventas_starbucks_2025[[#This Row],[tamaño_sucio]],cambio_tamaño[#All],2,0),"Tamaño único")</f>
        <v>Tamaño único</v>
      </c>
      <c r="O370">
        <v>1</v>
      </c>
      <c r="P370">
        <v>2242.66</v>
      </c>
      <c r="Q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0">
        <v>2242.66</v>
      </c>
      <c r="S370" t="s">
        <v>31</v>
      </c>
      <c r="T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" t="str">
        <f>VLOOKUP(ventas_starbucks_2025[[#This Row],[canal_compra]],cambio_canal_compra[#All],2,0)</f>
        <v>Entrega domicilio</v>
      </c>
      <c r="V370" t="s">
        <v>16</v>
      </c>
      <c r="W370" t="str">
        <f>VLOOKUP(ventas_starbucks_2025[[#This Row],[método_pago]],cambio_metodo_pago[#All],2,0)</f>
        <v>Tarjeta</v>
      </c>
      <c r="X370" t="s">
        <v>7</v>
      </c>
      <c r="Y370">
        <v>15</v>
      </c>
      <c r="Z370" t="str">
        <f>VLOOKUP(ventas_starbucks_2025[[#This Row],[promoción_aplicada5]],promocion_cambiar[#All],2,0)</f>
        <v>Combo</v>
      </c>
      <c r="AA370" t="s">
        <v>8</v>
      </c>
      <c r="AB370" t="s">
        <v>9</v>
      </c>
      <c r="AC370" t="s">
        <v>41</v>
      </c>
      <c r="AD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0">
        <v>11.8</v>
      </c>
      <c r="AF370">
        <v>4</v>
      </c>
      <c r="AG370">
        <v>16</v>
      </c>
      <c r="AH370">
        <v>15</v>
      </c>
    </row>
    <row r="371" spans="1:34" x14ac:dyDescent="0.25">
      <c r="A371" s="3" t="s">
        <v>446</v>
      </c>
      <c r="B371" s="1">
        <v>45704</v>
      </c>
      <c r="C371" s="23">
        <f t="shared" si="25"/>
        <v>16</v>
      </c>
      <c r="D371" s="23">
        <f t="shared" si="26"/>
        <v>7</v>
      </c>
      <c r="E371" s="23" t="str">
        <f t="shared" si="27"/>
        <v>domingo</v>
      </c>
      <c r="F371" s="23">
        <f t="shared" si="28"/>
        <v>2</v>
      </c>
      <c r="G371" s="23" t="str">
        <f t="shared" si="29"/>
        <v>febrero</v>
      </c>
      <c r="H371" s="2">
        <v>0.33055555555555555</v>
      </c>
      <c r="I371" t="s">
        <v>12</v>
      </c>
      <c r="J371" t="str">
        <f>VLOOKUP(ventas_starbucks_2025[[#This Row],[sucursal]],cambio_sucursal[#All],2,0)</f>
        <v>Sucursal Córdoba Shopping</v>
      </c>
      <c r="K371" t="s">
        <v>54</v>
      </c>
      <c r="L371" t="s">
        <v>44</v>
      </c>
      <c r="M371" t="s">
        <v>62</v>
      </c>
      <c r="N371" t="str">
        <f>IFERROR(VLOOKUP(ventas_starbucks_2025[[#This Row],[tamaño_sucio]],cambio_tamaño[#All],2,0),"Tamaño único")</f>
        <v>Extra-Grande</v>
      </c>
      <c r="O371">
        <v>1</v>
      </c>
      <c r="P371">
        <v>1794.16</v>
      </c>
      <c r="Q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">
        <v>1794.16</v>
      </c>
      <c r="S371" t="s">
        <v>5</v>
      </c>
      <c r="T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" t="str">
        <f>VLOOKUP(ventas_starbucks_2025[[#This Row],[canal_compra]],cambio_canal_compra[#All],2,0)</f>
        <v>En tienda</v>
      </c>
      <c r="V371" t="s">
        <v>16</v>
      </c>
      <c r="W371" t="str">
        <f>VLOOKUP(ventas_starbucks_2025[[#This Row],[método_pago]],cambio_metodo_pago[#All],2,0)</f>
        <v>Tarjeta</v>
      </c>
      <c r="X371" t="s">
        <v>22</v>
      </c>
      <c r="Y371">
        <v>0</v>
      </c>
      <c r="Z371" t="str">
        <f>VLOOKUP(ventas_starbucks_2025[[#This Row],[promoción_aplicada5]],promocion_cambiar[#All],2,0)</f>
        <v>Combo</v>
      </c>
      <c r="AA371" t="s">
        <v>8</v>
      </c>
      <c r="AB371" t="s">
        <v>9</v>
      </c>
      <c r="AC371" t="s">
        <v>10</v>
      </c>
      <c r="AD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1">
        <v>12.5</v>
      </c>
      <c r="AF371">
        <v>5</v>
      </c>
      <c r="AG371">
        <v>29</v>
      </c>
      <c r="AH371">
        <v>28</v>
      </c>
    </row>
    <row r="372" spans="1:34" x14ac:dyDescent="0.25">
      <c r="A372" s="3" t="s">
        <v>447</v>
      </c>
      <c r="B372" s="1">
        <v>45765</v>
      </c>
      <c r="C372" s="23">
        <f t="shared" si="25"/>
        <v>18</v>
      </c>
      <c r="D372" s="23">
        <f t="shared" si="26"/>
        <v>5</v>
      </c>
      <c r="E372" s="23" t="str">
        <f t="shared" si="27"/>
        <v>viernes</v>
      </c>
      <c r="F372" s="23">
        <f t="shared" si="28"/>
        <v>4</v>
      </c>
      <c r="G372" s="23" t="str">
        <f t="shared" si="29"/>
        <v>abril</v>
      </c>
      <c r="H372" s="2">
        <v>0.65208333333333335</v>
      </c>
      <c r="I372" t="s">
        <v>12</v>
      </c>
      <c r="J372" t="str">
        <f>VLOOKUP(ventas_starbucks_2025[[#This Row],[sucursal]],cambio_sucursal[#All],2,0)</f>
        <v>Sucursal Córdoba Shopping</v>
      </c>
      <c r="K372" t="s">
        <v>89</v>
      </c>
      <c r="L372" t="s">
        <v>90</v>
      </c>
      <c r="M372" t="s">
        <v>4</v>
      </c>
      <c r="N372" t="str">
        <f>IFERROR(VLOOKUP(ventas_starbucks_2025[[#This Row],[tamaño_sucio]],cambio_tamaño[#All],2,0),"Tamaño único")</f>
        <v>Tamaño único</v>
      </c>
      <c r="O372">
        <v>1</v>
      </c>
      <c r="P372">
        <v>1604.57</v>
      </c>
      <c r="Q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">
        <v>1604.57</v>
      </c>
      <c r="S372" t="s">
        <v>31</v>
      </c>
      <c r="T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" t="str">
        <f>VLOOKUP(ventas_starbucks_2025[[#This Row],[canal_compra]],cambio_canal_compra[#All],2,0)</f>
        <v>Entrega domicilio</v>
      </c>
      <c r="V372" t="s">
        <v>6</v>
      </c>
      <c r="W372" t="str">
        <f>VLOOKUP(ventas_starbucks_2025[[#This Row],[método_pago]],cambio_metodo_pago[#All],2,0)</f>
        <v>Aplicación móbil</v>
      </c>
      <c r="X372" t="s">
        <v>22</v>
      </c>
      <c r="Y372">
        <v>0</v>
      </c>
      <c r="Z372" t="str">
        <f>VLOOKUP(ventas_starbucks_2025[[#This Row],[promoción_aplicada5]],promocion_cambiar[#All],2,0)</f>
        <v>2x1</v>
      </c>
      <c r="AA372" t="s">
        <v>51</v>
      </c>
      <c r="AB372" t="s">
        <v>18</v>
      </c>
      <c r="AC372" t="s">
        <v>41</v>
      </c>
      <c r="AD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2">
        <v>11.6</v>
      </c>
      <c r="AF372">
        <v>2</v>
      </c>
      <c r="AG372">
        <v>18</v>
      </c>
      <c r="AH372">
        <v>17</v>
      </c>
    </row>
    <row r="373" spans="1:34" x14ac:dyDescent="0.25">
      <c r="A373" s="3" t="s">
        <v>448</v>
      </c>
      <c r="B373" s="1">
        <v>45704</v>
      </c>
      <c r="C373" s="23">
        <f t="shared" si="25"/>
        <v>16</v>
      </c>
      <c r="D373" s="23">
        <f t="shared" si="26"/>
        <v>7</v>
      </c>
      <c r="E373" s="23" t="str">
        <f t="shared" si="27"/>
        <v>domingo</v>
      </c>
      <c r="F373" s="23">
        <f t="shared" si="28"/>
        <v>2</v>
      </c>
      <c r="G373" s="23" t="str">
        <f t="shared" si="29"/>
        <v>febrero</v>
      </c>
      <c r="H373" s="2">
        <v>0.87222222222222223</v>
      </c>
      <c r="I373" t="s">
        <v>1</v>
      </c>
      <c r="J373" t="str">
        <f>VLOOKUP(ventas_starbucks_2025[[#This Row],[sucursal]],cambio_sucursal[#All],2,0)</f>
        <v>Sucursal Nueva Córdoba</v>
      </c>
      <c r="K373" t="s">
        <v>87</v>
      </c>
      <c r="L373" t="s">
        <v>65</v>
      </c>
      <c r="M373" t="s">
        <v>4</v>
      </c>
      <c r="N373" t="str">
        <f>IFERROR(VLOOKUP(ventas_starbucks_2025[[#This Row],[tamaño_sucio]],cambio_tamaño[#All],2,0),"Tamaño único")</f>
        <v>Tamaño único</v>
      </c>
      <c r="O373">
        <v>3</v>
      </c>
      <c r="P373">
        <v>1502.34</v>
      </c>
      <c r="Q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">
        <v>4507.0200000000004</v>
      </c>
      <c r="S373" t="s">
        <v>31</v>
      </c>
      <c r="T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" t="str">
        <f>VLOOKUP(ventas_starbucks_2025[[#This Row],[canal_compra]],cambio_canal_compra[#All],2,0)</f>
        <v>Entrega domicilio</v>
      </c>
      <c r="V373" t="s">
        <v>16</v>
      </c>
      <c r="W373" t="str">
        <f>VLOOKUP(ventas_starbucks_2025[[#This Row],[método_pago]],cambio_metodo_pago[#All],2,0)</f>
        <v>Tarjeta</v>
      </c>
      <c r="X373" t="s">
        <v>22</v>
      </c>
      <c r="Y373">
        <v>0</v>
      </c>
      <c r="Z373" t="str">
        <f>VLOOKUP(ventas_starbucks_2025[[#This Row],[promoción_aplicada5]],promocion_cambiar[#All],2,0)</f>
        <v>Combo</v>
      </c>
      <c r="AA373" t="s">
        <v>8</v>
      </c>
      <c r="AB373" t="s">
        <v>52</v>
      </c>
      <c r="AC373" t="s">
        <v>24</v>
      </c>
      <c r="AD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3">
        <v>2.2000000000000002</v>
      </c>
      <c r="AF373">
        <v>1</v>
      </c>
      <c r="AG373">
        <v>16</v>
      </c>
      <c r="AH373">
        <v>13</v>
      </c>
    </row>
    <row r="374" spans="1:34" x14ac:dyDescent="0.25">
      <c r="A374" s="3" t="s">
        <v>449</v>
      </c>
      <c r="B374" s="1">
        <v>45664</v>
      </c>
      <c r="C374" s="23">
        <f t="shared" si="25"/>
        <v>7</v>
      </c>
      <c r="D374" s="23">
        <f t="shared" si="26"/>
        <v>2</v>
      </c>
      <c r="E374" s="23" t="str">
        <f t="shared" si="27"/>
        <v>martes</v>
      </c>
      <c r="F374" s="23">
        <f t="shared" si="28"/>
        <v>1</v>
      </c>
      <c r="G374" s="23" t="str">
        <f t="shared" si="29"/>
        <v>enero</v>
      </c>
      <c r="H374" s="2">
        <v>0.81736111111111109</v>
      </c>
      <c r="I374" t="s">
        <v>26</v>
      </c>
      <c r="J374" t="str">
        <f>VLOOKUP(ventas_starbucks_2025[[#This Row],[sucursal]],cambio_sucursal[#All],2,0)</f>
        <v>Sucursal San Lorenzo 47</v>
      </c>
      <c r="K374" t="s">
        <v>300</v>
      </c>
      <c r="L374" t="s">
        <v>44</v>
      </c>
      <c r="M374" t="s">
        <v>62</v>
      </c>
      <c r="N374" t="str">
        <f>IFERROR(VLOOKUP(ventas_starbucks_2025[[#This Row],[tamaño_sucio]],cambio_tamaño[#All],2,0),"Tamaño único")</f>
        <v>Extra-Grande</v>
      </c>
      <c r="O374">
        <v>5</v>
      </c>
      <c r="P374">
        <v>1647.19</v>
      </c>
      <c r="Q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">
        <v>8235.9500000000007</v>
      </c>
      <c r="S374" t="s">
        <v>5</v>
      </c>
      <c r="T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4" t="str">
        <f>VLOOKUP(ventas_starbucks_2025[[#This Row],[canal_compra]],cambio_canal_compra[#All],2,0)</f>
        <v>En tienda</v>
      </c>
      <c r="V374" t="s">
        <v>6</v>
      </c>
      <c r="W374" t="str">
        <f>VLOOKUP(ventas_starbucks_2025[[#This Row],[método_pago]],cambio_metodo_pago[#All],2,0)</f>
        <v>Aplicación móbil</v>
      </c>
      <c r="X374" t="s">
        <v>22</v>
      </c>
      <c r="Y374">
        <v>0</v>
      </c>
      <c r="Z374" t="str">
        <f>VLOOKUP(ventas_starbucks_2025[[#This Row],[promoción_aplicada5]],promocion_cambiar[#All],2,0)</f>
        <v>Hora Feliz</v>
      </c>
      <c r="AA374" t="s">
        <v>36</v>
      </c>
      <c r="AB374" t="s">
        <v>18</v>
      </c>
      <c r="AC374" t="s">
        <v>10</v>
      </c>
      <c r="AD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4">
        <v>7.6</v>
      </c>
      <c r="AF374">
        <v>1</v>
      </c>
      <c r="AG374">
        <v>41</v>
      </c>
      <c r="AH374">
        <v>36</v>
      </c>
    </row>
    <row r="375" spans="1:34" x14ac:dyDescent="0.25">
      <c r="A375" s="3" t="s">
        <v>450</v>
      </c>
      <c r="B375" s="1">
        <v>45710</v>
      </c>
      <c r="C375" s="23">
        <f t="shared" si="25"/>
        <v>22</v>
      </c>
      <c r="D375" s="23">
        <f t="shared" si="26"/>
        <v>6</v>
      </c>
      <c r="E375" s="23" t="str">
        <f t="shared" si="27"/>
        <v>sábado</v>
      </c>
      <c r="F375" s="23">
        <f t="shared" si="28"/>
        <v>2</v>
      </c>
      <c r="G375" s="23" t="str">
        <f t="shared" si="29"/>
        <v>febrero</v>
      </c>
      <c r="H375" s="2">
        <v>0.71527777777777779</v>
      </c>
      <c r="I375" t="s">
        <v>57</v>
      </c>
      <c r="J375" t="str">
        <f>VLOOKUP(ventas_starbucks_2025[[#This Row],[sucursal]],cambio_sucursal[#All],2,0)</f>
        <v>Sucursal Avda Colón</v>
      </c>
      <c r="K375" t="s">
        <v>127</v>
      </c>
      <c r="L375" t="s">
        <v>44</v>
      </c>
      <c r="M375" t="s">
        <v>50</v>
      </c>
      <c r="N375" t="str">
        <f>IFERROR(VLOOKUP(ventas_starbucks_2025[[#This Row],[tamaño_sucio]],cambio_tamaño[#All],2,0),"Tamaño único")</f>
        <v>Mediano</v>
      </c>
      <c r="O375">
        <v>1</v>
      </c>
      <c r="P375">
        <v>1201.75</v>
      </c>
      <c r="Q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">
        <v>1201.75</v>
      </c>
      <c r="S375" t="s">
        <v>15</v>
      </c>
      <c r="T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" t="str">
        <f>VLOOKUP(ventas_starbucks_2025[[#This Row],[canal_compra]],cambio_canal_compra[#All],2,0)</f>
        <v>Para llevar</v>
      </c>
      <c r="V375" t="s">
        <v>40</v>
      </c>
      <c r="W375" t="str">
        <f>VLOOKUP(ventas_starbucks_2025[[#This Row],[método_pago]],cambio_metodo_pago[#All],2,0)</f>
        <v>Efectivo</v>
      </c>
      <c r="X375" t="s">
        <v>22</v>
      </c>
      <c r="Y375">
        <v>0</v>
      </c>
      <c r="Z375" t="str">
        <f>VLOOKUP(ventas_starbucks_2025[[#This Row],[promoción_aplicada5]],promocion_cambiar[#All],2,0)</f>
        <v>Hora Feliz</v>
      </c>
      <c r="AA375" t="s">
        <v>36</v>
      </c>
      <c r="AB375" t="s">
        <v>29</v>
      </c>
      <c r="AC375" t="s">
        <v>24</v>
      </c>
      <c r="AD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5">
        <v>9.1</v>
      </c>
      <c r="AF375">
        <v>5</v>
      </c>
      <c r="AG375">
        <v>43</v>
      </c>
      <c r="AH375">
        <v>42</v>
      </c>
    </row>
    <row r="376" spans="1:34" x14ac:dyDescent="0.25">
      <c r="A376" s="3" t="s">
        <v>451</v>
      </c>
      <c r="B376" s="1">
        <v>45708</v>
      </c>
      <c r="C376" s="23">
        <f t="shared" si="25"/>
        <v>20</v>
      </c>
      <c r="D376" s="23">
        <f t="shared" si="26"/>
        <v>4</v>
      </c>
      <c r="E376" s="23" t="str">
        <f t="shared" si="27"/>
        <v>jueves</v>
      </c>
      <c r="F376" s="23">
        <f t="shared" si="28"/>
        <v>2</v>
      </c>
      <c r="G376" s="23" t="str">
        <f t="shared" si="29"/>
        <v>febrero</v>
      </c>
      <c r="H376" s="2">
        <v>0.68263888888888891</v>
      </c>
      <c r="I376" t="s">
        <v>57</v>
      </c>
      <c r="J376" t="str">
        <f>VLOOKUP(ventas_starbucks_2025[[#This Row],[sucursal]],cambio_sucursal[#All],2,0)</f>
        <v>Sucursal Avda Colón</v>
      </c>
      <c r="K376" t="s">
        <v>89</v>
      </c>
      <c r="L376" t="s">
        <v>90</v>
      </c>
      <c r="M376" t="s">
        <v>4</v>
      </c>
      <c r="N376" t="str">
        <f>IFERROR(VLOOKUP(ventas_starbucks_2025[[#This Row],[tamaño_sucio]],cambio_tamaño[#All],2,0),"Tamaño único")</f>
        <v>Tamaño único</v>
      </c>
      <c r="O376">
        <v>2</v>
      </c>
      <c r="P376">
        <v>1174.0899999999999</v>
      </c>
      <c r="Q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">
        <v>2348.1799999999998</v>
      </c>
      <c r="S376" t="s">
        <v>15</v>
      </c>
      <c r="T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" t="str">
        <f>VLOOKUP(ventas_starbucks_2025[[#This Row],[canal_compra]],cambio_canal_compra[#All],2,0)</f>
        <v>Para llevar</v>
      </c>
      <c r="V376" t="s">
        <v>6</v>
      </c>
      <c r="W376" t="str">
        <f>VLOOKUP(ventas_starbucks_2025[[#This Row],[método_pago]],cambio_metodo_pago[#All],2,0)</f>
        <v>Aplicación móbil</v>
      </c>
      <c r="X376" t="s">
        <v>7</v>
      </c>
      <c r="Y376">
        <v>15</v>
      </c>
      <c r="Z376" t="str">
        <f>VLOOKUP(ventas_starbucks_2025[[#This Row],[promoción_aplicada5]],promocion_cambiar[#All],2,0)</f>
        <v>Ninguna</v>
      </c>
      <c r="AA376" t="s">
        <v>17</v>
      </c>
      <c r="AB376" t="s">
        <v>18</v>
      </c>
      <c r="AC376" t="s">
        <v>41</v>
      </c>
      <c r="AD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6">
        <v>8.1</v>
      </c>
      <c r="AF376">
        <v>1</v>
      </c>
      <c r="AG376">
        <v>30</v>
      </c>
      <c r="AH376">
        <v>28</v>
      </c>
    </row>
    <row r="377" spans="1:34" x14ac:dyDescent="0.25">
      <c r="A377" s="3" t="s">
        <v>452</v>
      </c>
      <c r="B377" s="1">
        <v>45697</v>
      </c>
      <c r="C377" s="23">
        <f t="shared" si="25"/>
        <v>9</v>
      </c>
      <c r="D377" s="23">
        <f t="shared" si="26"/>
        <v>7</v>
      </c>
      <c r="E377" s="23" t="str">
        <f t="shared" si="27"/>
        <v>domingo</v>
      </c>
      <c r="F377" s="23">
        <f t="shared" si="28"/>
        <v>2</v>
      </c>
      <c r="G377" s="23" t="str">
        <f t="shared" si="29"/>
        <v>febrero</v>
      </c>
      <c r="H377" s="2">
        <v>0.51111111111111107</v>
      </c>
      <c r="I377" t="s">
        <v>57</v>
      </c>
      <c r="J377" t="str">
        <f>VLOOKUP(ventas_starbucks_2025[[#This Row],[sucursal]],cambio_sucursal[#All],2,0)</f>
        <v>Sucursal Avda Colón</v>
      </c>
      <c r="K377" t="s">
        <v>69</v>
      </c>
      <c r="L377" t="s">
        <v>70</v>
      </c>
      <c r="M377" t="s">
        <v>55</v>
      </c>
      <c r="N377" t="str">
        <f>IFERROR(VLOOKUP(ventas_starbucks_2025[[#This Row],[tamaño_sucio]],cambio_tamaño[#All],2,0),"Tamaño único")</f>
        <v>Pequeño</v>
      </c>
      <c r="O377">
        <v>5</v>
      </c>
      <c r="P377">
        <v>1302.82</v>
      </c>
      <c r="Q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">
        <v>6514.1</v>
      </c>
      <c r="S377" t="s">
        <v>31</v>
      </c>
      <c r="T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7" t="str">
        <f>VLOOKUP(ventas_starbucks_2025[[#This Row],[canal_compra]],cambio_canal_compra[#All],2,0)</f>
        <v>Entrega domicilio</v>
      </c>
      <c r="V377" t="s">
        <v>40</v>
      </c>
      <c r="W377" t="str">
        <f>VLOOKUP(ventas_starbucks_2025[[#This Row],[método_pago]],cambio_metodo_pago[#All],2,0)</f>
        <v>Efectivo</v>
      </c>
      <c r="X377" t="s">
        <v>22</v>
      </c>
      <c r="Y377">
        <v>0</v>
      </c>
      <c r="Z377" t="str">
        <f>VLOOKUP(ventas_starbucks_2025[[#This Row],[promoción_aplicada5]],promocion_cambiar[#All],2,0)</f>
        <v>Hora Feliz</v>
      </c>
      <c r="AA377" t="s">
        <v>36</v>
      </c>
      <c r="AB377" t="s">
        <v>18</v>
      </c>
      <c r="AC377" t="s">
        <v>41</v>
      </c>
      <c r="AD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7">
        <v>13.9</v>
      </c>
      <c r="AF377">
        <v>2</v>
      </c>
      <c r="AG377">
        <v>26</v>
      </c>
      <c r="AH377">
        <v>21</v>
      </c>
    </row>
    <row r="378" spans="1:34" x14ac:dyDescent="0.25">
      <c r="A378" s="3" t="s">
        <v>453</v>
      </c>
      <c r="B378" s="1">
        <v>45720</v>
      </c>
      <c r="C378" s="23">
        <f t="shared" si="25"/>
        <v>4</v>
      </c>
      <c r="D378" s="23">
        <f t="shared" si="26"/>
        <v>2</v>
      </c>
      <c r="E378" s="23" t="str">
        <f t="shared" si="27"/>
        <v>martes</v>
      </c>
      <c r="F378" s="23">
        <f t="shared" si="28"/>
        <v>3</v>
      </c>
      <c r="G378" s="23" t="str">
        <f t="shared" si="29"/>
        <v>marzo</v>
      </c>
      <c r="H378" s="2">
        <v>0.75347222222222221</v>
      </c>
      <c r="I378" t="s">
        <v>12</v>
      </c>
      <c r="J378" t="str">
        <f>VLOOKUP(ventas_starbucks_2025[[#This Row],[sucursal]],cambio_sucursal[#All],2,0)</f>
        <v>Sucursal Córdoba Shopping</v>
      </c>
      <c r="K378" t="s">
        <v>205</v>
      </c>
      <c r="L378" t="s">
        <v>70</v>
      </c>
      <c r="M378" t="s">
        <v>55</v>
      </c>
      <c r="N378" t="str">
        <f>IFERROR(VLOOKUP(ventas_starbucks_2025[[#This Row],[tamaño_sucio]],cambio_tamaño[#All],2,0),"Tamaño único")</f>
        <v>Pequeño</v>
      </c>
      <c r="O378">
        <v>3</v>
      </c>
      <c r="P378">
        <v>1500.17</v>
      </c>
      <c r="Q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">
        <v>4500.51</v>
      </c>
      <c r="S378" t="s">
        <v>5</v>
      </c>
      <c r="T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" t="str">
        <f>VLOOKUP(ventas_starbucks_2025[[#This Row],[canal_compra]],cambio_canal_compra[#All],2,0)</f>
        <v>En tienda</v>
      </c>
      <c r="V378" t="s">
        <v>6</v>
      </c>
      <c r="W378" t="str">
        <f>VLOOKUP(ventas_starbucks_2025[[#This Row],[método_pago]],cambio_metodo_pago[#All],2,0)</f>
        <v>Aplicación móbil</v>
      </c>
      <c r="X378" t="s">
        <v>7</v>
      </c>
      <c r="Y378">
        <v>0</v>
      </c>
      <c r="Z378" t="str">
        <f>VLOOKUP(ventas_starbucks_2025[[#This Row],[promoción_aplicada5]],promocion_cambiar[#All],2,0)</f>
        <v>Ninguna</v>
      </c>
      <c r="AA378" t="s">
        <v>17</v>
      </c>
      <c r="AB378" t="s">
        <v>23</v>
      </c>
      <c r="AC378" t="s">
        <v>24</v>
      </c>
      <c r="AD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8">
        <v>14</v>
      </c>
      <c r="AF378">
        <v>2</v>
      </c>
      <c r="AG378">
        <v>45</v>
      </c>
      <c r="AH378">
        <v>42</v>
      </c>
    </row>
    <row r="379" spans="1:34" x14ac:dyDescent="0.25">
      <c r="A379" s="3" t="s">
        <v>454</v>
      </c>
      <c r="B379" s="1">
        <v>45743</v>
      </c>
      <c r="C379" s="23">
        <f t="shared" si="25"/>
        <v>27</v>
      </c>
      <c r="D379" s="23">
        <f t="shared" si="26"/>
        <v>4</v>
      </c>
      <c r="E379" s="23" t="str">
        <f t="shared" si="27"/>
        <v>jueves</v>
      </c>
      <c r="F379" s="23">
        <f t="shared" si="28"/>
        <v>3</v>
      </c>
      <c r="G379" s="23" t="str">
        <f t="shared" si="29"/>
        <v>marzo</v>
      </c>
      <c r="H379" s="2">
        <v>0.80694444444444446</v>
      </c>
      <c r="I379" t="s">
        <v>57</v>
      </c>
      <c r="J379" t="str">
        <f>VLOOKUP(ventas_starbucks_2025[[#This Row],[sucursal]],cambio_sucursal[#All],2,0)</f>
        <v>Sucursal Avda Colón</v>
      </c>
      <c r="K379" t="s">
        <v>87</v>
      </c>
      <c r="L379" t="s">
        <v>65</v>
      </c>
      <c r="M379" t="s">
        <v>4</v>
      </c>
      <c r="N379" t="str">
        <f>IFERROR(VLOOKUP(ventas_starbucks_2025[[#This Row],[tamaño_sucio]],cambio_tamaño[#All],2,0),"Tamaño único")</f>
        <v>Tamaño único</v>
      </c>
      <c r="O379">
        <v>2</v>
      </c>
      <c r="P379">
        <v>1635.32</v>
      </c>
      <c r="Q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">
        <v>3270.64</v>
      </c>
      <c r="S379" t="s">
        <v>31</v>
      </c>
      <c r="T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" t="str">
        <f>VLOOKUP(ventas_starbucks_2025[[#This Row],[canal_compra]],cambio_canal_compra[#All],2,0)</f>
        <v>Entrega domicilio</v>
      </c>
      <c r="V379" t="s">
        <v>40</v>
      </c>
      <c r="W379" t="str">
        <f>VLOOKUP(ventas_starbucks_2025[[#This Row],[método_pago]],cambio_metodo_pago[#All],2,0)</f>
        <v>Efectivo</v>
      </c>
      <c r="X379" t="s">
        <v>22</v>
      </c>
      <c r="Y379">
        <v>0</v>
      </c>
      <c r="Z379" t="str">
        <f>VLOOKUP(ventas_starbucks_2025[[#This Row],[promoción_aplicada5]],promocion_cambiar[#All],2,0)</f>
        <v>Combo</v>
      </c>
      <c r="AA379" t="s">
        <v>8</v>
      </c>
      <c r="AB379" t="s">
        <v>18</v>
      </c>
      <c r="AC379" t="s">
        <v>24</v>
      </c>
      <c r="AD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">
        <v>5</v>
      </c>
      <c r="AF379">
        <v>1</v>
      </c>
      <c r="AG379">
        <v>11</v>
      </c>
      <c r="AH379">
        <v>9</v>
      </c>
    </row>
    <row r="380" spans="1:34" x14ac:dyDescent="0.25">
      <c r="A380" s="3" t="s">
        <v>455</v>
      </c>
      <c r="B380" s="1">
        <v>45725</v>
      </c>
      <c r="C380" s="23">
        <f t="shared" si="25"/>
        <v>9</v>
      </c>
      <c r="D380" s="23">
        <f t="shared" si="26"/>
        <v>7</v>
      </c>
      <c r="E380" s="23" t="str">
        <f t="shared" si="27"/>
        <v>domingo</v>
      </c>
      <c r="F380" s="23">
        <f t="shared" si="28"/>
        <v>3</v>
      </c>
      <c r="G380" s="23" t="str">
        <f t="shared" si="29"/>
        <v>marzo</v>
      </c>
      <c r="H380" s="2">
        <v>0.3972222222222222</v>
      </c>
      <c r="I380" t="s">
        <v>57</v>
      </c>
      <c r="J380" t="str">
        <f>VLOOKUP(ventas_starbucks_2025[[#This Row],[sucursal]],cambio_sucursal[#All],2,0)</f>
        <v>Sucursal Avda Colón</v>
      </c>
      <c r="K380" t="s">
        <v>27</v>
      </c>
      <c r="L380" t="s">
        <v>28</v>
      </c>
      <c r="M380" t="s">
        <v>4</v>
      </c>
      <c r="N380" t="str">
        <f>IFERROR(VLOOKUP(ventas_starbucks_2025[[#This Row],[tamaño_sucio]],cambio_tamaño[#All],2,0),"Tamaño único")</f>
        <v>Tamaño único</v>
      </c>
      <c r="O380">
        <v>5</v>
      </c>
      <c r="P380">
        <v>2626.41</v>
      </c>
      <c r="Q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0">
        <v>13132.05</v>
      </c>
      <c r="S380" t="s">
        <v>15</v>
      </c>
      <c r="T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0" t="str">
        <f>VLOOKUP(ventas_starbucks_2025[[#This Row],[canal_compra]],cambio_canal_compra[#All],2,0)</f>
        <v>Para llevar</v>
      </c>
      <c r="V380" t="s">
        <v>40</v>
      </c>
      <c r="W380" t="str">
        <f>VLOOKUP(ventas_starbucks_2025[[#This Row],[método_pago]],cambio_metodo_pago[#All],2,0)</f>
        <v>Efectivo</v>
      </c>
      <c r="X380" t="s">
        <v>7</v>
      </c>
      <c r="Y380">
        <v>0</v>
      </c>
      <c r="Z380" t="str">
        <f>VLOOKUP(ventas_starbucks_2025[[#This Row],[promoción_aplicada5]],promocion_cambiar[#All],2,0)</f>
        <v>2x1</v>
      </c>
      <c r="AA380" t="s">
        <v>51</v>
      </c>
      <c r="AB380" t="s">
        <v>52</v>
      </c>
      <c r="AC380" t="s">
        <v>10</v>
      </c>
      <c r="AD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0">
        <v>9.9</v>
      </c>
      <c r="AF380">
        <v>4</v>
      </c>
      <c r="AG380">
        <v>50</v>
      </c>
      <c r="AH380">
        <v>45</v>
      </c>
    </row>
    <row r="381" spans="1:34" x14ac:dyDescent="0.25">
      <c r="A381" s="3" t="s">
        <v>456</v>
      </c>
      <c r="B381" s="1">
        <v>45664</v>
      </c>
      <c r="C381" s="23">
        <f t="shared" si="25"/>
        <v>7</v>
      </c>
      <c r="D381" s="23">
        <f t="shared" si="26"/>
        <v>2</v>
      </c>
      <c r="E381" s="1" t="str">
        <f t="shared" si="27"/>
        <v>martes</v>
      </c>
      <c r="F381" s="23">
        <f t="shared" si="28"/>
        <v>1</v>
      </c>
      <c r="G381" s="1" t="str">
        <f t="shared" si="29"/>
        <v>enero</v>
      </c>
      <c r="H381" s="2">
        <v>0.79791666666666672</v>
      </c>
      <c r="I381" t="s">
        <v>57</v>
      </c>
      <c r="J381" t="str">
        <f>VLOOKUP(ventas_starbucks_2025[[#This Row],[sucursal]],cambio_sucursal[#All],2,0)</f>
        <v>Sucursal Avda Colón</v>
      </c>
      <c r="K381" t="s">
        <v>115</v>
      </c>
      <c r="L381" t="s">
        <v>21</v>
      </c>
      <c r="M381" t="s">
        <v>4</v>
      </c>
      <c r="N381" t="str">
        <f>IFERROR(VLOOKUP(ventas_starbucks_2025[[#This Row],[tamaño_sucio]],cambio_tamaño[#All],2,0),"Tamaño único")</f>
        <v>Tamaño único</v>
      </c>
      <c r="O381">
        <v>1</v>
      </c>
      <c r="P381">
        <v>1040.5</v>
      </c>
      <c r="Q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">
        <v>1040.5</v>
      </c>
      <c r="S381" t="s">
        <v>31</v>
      </c>
      <c r="T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" t="str">
        <f>VLOOKUP(ventas_starbucks_2025[[#This Row],[canal_compra]],cambio_canal_compra[#All],2,0)</f>
        <v>Entrega domicilio</v>
      </c>
      <c r="V381" t="s">
        <v>6</v>
      </c>
      <c r="W381" t="str">
        <f>VLOOKUP(ventas_starbucks_2025[[#This Row],[método_pago]],cambio_metodo_pago[#All],2,0)</f>
        <v>Aplicación móbil</v>
      </c>
      <c r="X381" t="s">
        <v>7</v>
      </c>
      <c r="Y381">
        <v>0</v>
      </c>
      <c r="Z381" t="str">
        <f>VLOOKUP(ventas_starbucks_2025[[#This Row],[promoción_aplicada5]],promocion_cambiar[#All],2,0)</f>
        <v>Hora Feliz</v>
      </c>
      <c r="AA381" t="s">
        <v>36</v>
      </c>
      <c r="AB381" t="s">
        <v>23</v>
      </c>
      <c r="AC381" t="s">
        <v>10</v>
      </c>
      <c r="AD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">
        <v>9.3000000000000007</v>
      </c>
      <c r="AF381">
        <v>5</v>
      </c>
      <c r="AG381">
        <v>42</v>
      </c>
      <c r="AH381">
        <v>41</v>
      </c>
    </row>
    <row r="382" spans="1:34" x14ac:dyDescent="0.25">
      <c r="A382" s="3" t="s">
        <v>457</v>
      </c>
      <c r="B382" s="1">
        <v>45695</v>
      </c>
      <c r="C382" s="23">
        <f t="shared" si="25"/>
        <v>7</v>
      </c>
      <c r="D382" s="23">
        <f t="shared" si="26"/>
        <v>5</v>
      </c>
      <c r="E382" s="23" t="str">
        <f t="shared" si="27"/>
        <v>viernes</v>
      </c>
      <c r="F382" s="23">
        <f t="shared" si="28"/>
        <v>2</v>
      </c>
      <c r="G382" s="23" t="str">
        <f t="shared" si="29"/>
        <v>febrero</v>
      </c>
      <c r="H382" s="2">
        <v>0.66736111111111107</v>
      </c>
      <c r="I382" t="s">
        <v>57</v>
      </c>
      <c r="J382" t="str">
        <f>VLOOKUP(ventas_starbucks_2025[[#This Row],[sucursal]],cambio_sucursal[#All],2,0)</f>
        <v>Sucursal Avda Colón</v>
      </c>
      <c r="K382" t="s">
        <v>38</v>
      </c>
      <c r="L382" t="s">
        <v>39</v>
      </c>
      <c r="M382" t="s">
        <v>4</v>
      </c>
      <c r="N382" t="str">
        <f>IFERROR(VLOOKUP(ventas_starbucks_2025[[#This Row],[tamaño_sucio]],cambio_tamaño[#All],2,0),"Tamaño único")</f>
        <v>Tamaño único</v>
      </c>
      <c r="O382">
        <v>2</v>
      </c>
      <c r="P382">
        <v>1400.41</v>
      </c>
      <c r="Q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">
        <v>2800.82</v>
      </c>
      <c r="S382" t="s">
        <v>15</v>
      </c>
      <c r="T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" t="str">
        <f>VLOOKUP(ventas_starbucks_2025[[#This Row],[canal_compra]],cambio_canal_compra[#All],2,0)</f>
        <v>Para llevar</v>
      </c>
      <c r="V382" t="s">
        <v>16</v>
      </c>
      <c r="W382" t="str">
        <f>VLOOKUP(ventas_starbucks_2025[[#This Row],[método_pago]],cambio_metodo_pago[#All],2,0)</f>
        <v>Tarjeta</v>
      </c>
      <c r="X382" t="s">
        <v>7</v>
      </c>
      <c r="Y382">
        <v>0</v>
      </c>
      <c r="Z382" t="str">
        <f>VLOOKUP(ventas_starbucks_2025[[#This Row],[promoción_aplicada5]],promocion_cambiar[#All],2,0)</f>
        <v>Ninguna</v>
      </c>
      <c r="AA382" t="s">
        <v>17</v>
      </c>
      <c r="AB382" t="s">
        <v>23</v>
      </c>
      <c r="AC382" t="s">
        <v>10</v>
      </c>
      <c r="AD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2">
        <v>11.2</v>
      </c>
      <c r="AF382">
        <v>5</v>
      </c>
      <c r="AG382">
        <v>39</v>
      </c>
      <c r="AH382">
        <v>37</v>
      </c>
    </row>
    <row r="383" spans="1:34" x14ac:dyDescent="0.25">
      <c r="A383" s="3" t="s">
        <v>458</v>
      </c>
      <c r="B383" s="1">
        <v>45738</v>
      </c>
      <c r="C383" s="23">
        <f t="shared" si="25"/>
        <v>22</v>
      </c>
      <c r="D383" s="23">
        <f t="shared" si="26"/>
        <v>6</v>
      </c>
      <c r="E383" s="23" t="str">
        <f t="shared" si="27"/>
        <v>sábado</v>
      </c>
      <c r="F383" s="23">
        <f t="shared" si="28"/>
        <v>3</v>
      </c>
      <c r="G383" s="23" t="str">
        <f t="shared" si="29"/>
        <v>marzo</v>
      </c>
      <c r="H383" s="2">
        <v>0.45555555555555555</v>
      </c>
      <c r="I383" t="s">
        <v>57</v>
      </c>
      <c r="J383" t="str">
        <f>VLOOKUP(ventas_starbucks_2025[[#This Row],[sucursal]],cambio_sucursal[#All],2,0)</f>
        <v>Sucursal Avda Colón</v>
      </c>
      <c r="K383" t="s">
        <v>13</v>
      </c>
      <c r="L383" t="s">
        <v>14</v>
      </c>
      <c r="M383" t="s">
        <v>4</v>
      </c>
      <c r="N383" t="str">
        <f>IFERROR(VLOOKUP(ventas_starbucks_2025[[#This Row],[tamaño_sucio]],cambio_tamaño[#All],2,0),"Tamaño único")</f>
        <v>Tamaño único</v>
      </c>
      <c r="O383">
        <v>2</v>
      </c>
      <c r="P383">
        <v>2190.9899999999998</v>
      </c>
      <c r="Q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3">
        <v>4381.9799999999996</v>
      </c>
      <c r="S383" t="s">
        <v>15</v>
      </c>
      <c r="T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" t="str">
        <f>VLOOKUP(ventas_starbucks_2025[[#This Row],[canal_compra]],cambio_canal_compra[#All],2,0)</f>
        <v>Para llevar</v>
      </c>
      <c r="V383" t="s">
        <v>16</v>
      </c>
      <c r="W383" t="str">
        <f>VLOOKUP(ventas_starbucks_2025[[#This Row],[método_pago]],cambio_metodo_pago[#All],2,0)</f>
        <v>Tarjeta</v>
      </c>
      <c r="X383" t="s">
        <v>7</v>
      </c>
      <c r="Y383">
        <v>10</v>
      </c>
      <c r="Z383" t="str">
        <f>VLOOKUP(ventas_starbucks_2025[[#This Row],[promoción_aplicada5]],promocion_cambiar[#All],2,0)</f>
        <v>Hora Feliz</v>
      </c>
      <c r="AA383" t="s">
        <v>36</v>
      </c>
      <c r="AB383" t="s">
        <v>23</v>
      </c>
      <c r="AC383" t="s">
        <v>10</v>
      </c>
      <c r="AD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3">
        <v>11.2</v>
      </c>
      <c r="AF383">
        <v>3</v>
      </c>
      <c r="AG383">
        <v>44</v>
      </c>
      <c r="AH383">
        <v>42</v>
      </c>
    </row>
    <row r="384" spans="1:34" x14ac:dyDescent="0.25">
      <c r="A384" s="3" t="s">
        <v>459</v>
      </c>
      <c r="B384" s="1">
        <v>45681</v>
      </c>
      <c r="C384" s="23">
        <f t="shared" si="25"/>
        <v>24</v>
      </c>
      <c r="D384" s="23">
        <f t="shared" si="26"/>
        <v>5</v>
      </c>
      <c r="E384" s="1" t="str">
        <f t="shared" si="27"/>
        <v>viernes</v>
      </c>
      <c r="F384" s="23">
        <f t="shared" si="28"/>
        <v>1</v>
      </c>
      <c r="G384" s="1" t="str">
        <f t="shared" si="29"/>
        <v>enero</v>
      </c>
      <c r="H384" s="2">
        <v>0.77638888888888891</v>
      </c>
      <c r="I384" t="s">
        <v>57</v>
      </c>
      <c r="J384" t="str">
        <f>VLOOKUP(ventas_starbucks_2025[[#This Row],[sucursal]],cambio_sucursal[#All],2,0)</f>
        <v>Sucursal Avda Colón</v>
      </c>
      <c r="K384" t="s">
        <v>13</v>
      </c>
      <c r="L384" t="s">
        <v>14</v>
      </c>
      <c r="M384" t="s">
        <v>4</v>
      </c>
      <c r="N384" t="str">
        <f>IFERROR(VLOOKUP(ventas_starbucks_2025[[#This Row],[tamaño_sucio]],cambio_tamaño[#All],2,0),"Tamaño único")</f>
        <v>Tamaño único</v>
      </c>
      <c r="O384">
        <v>3</v>
      </c>
      <c r="P384">
        <v>2102.71</v>
      </c>
      <c r="Q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4">
        <v>6308.13</v>
      </c>
      <c r="S384" t="s">
        <v>31</v>
      </c>
      <c r="T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4" t="str">
        <f>VLOOKUP(ventas_starbucks_2025[[#This Row],[canal_compra]],cambio_canal_compra[#All],2,0)</f>
        <v>Entrega domicilio</v>
      </c>
      <c r="V384" t="s">
        <v>16</v>
      </c>
      <c r="W384" t="str">
        <f>VLOOKUP(ventas_starbucks_2025[[#This Row],[método_pago]],cambio_metodo_pago[#All],2,0)</f>
        <v>Tarjeta</v>
      </c>
      <c r="X384" t="s">
        <v>22</v>
      </c>
      <c r="Y384">
        <v>0</v>
      </c>
      <c r="Z384" t="str">
        <f>VLOOKUP(ventas_starbucks_2025[[#This Row],[promoción_aplicada5]],promocion_cambiar[#All],2,0)</f>
        <v>Ninguna</v>
      </c>
      <c r="AA384" t="s">
        <v>17</v>
      </c>
      <c r="AB384" t="s">
        <v>23</v>
      </c>
      <c r="AC384" t="s">
        <v>24</v>
      </c>
      <c r="AD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">
        <v>8.1999999999999993</v>
      </c>
      <c r="AF384">
        <v>3</v>
      </c>
      <c r="AG384">
        <v>36</v>
      </c>
      <c r="AH384">
        <v>33</v>
      </c>
    </row>
    <row r="385" spans="1:34" x14ac:dyDescent="0.25">
      <c r="A385" s="3" t="s">
        <v>460</v>
      </c>
      <c r="B385" s="1">
        <v>45740</v>
      </c>
      <c r="C385" s="23">
        <f t="shared" si="25"/>
        <v>24</v>
      </c>
      <c r="D385" s="23">
        <f t="shared" si="26"/>
        <v>1</v>
      </c>
      <c r="E385" s="23" t="str">
        <f t="shared" si="27"/>
        <v>lunes</v>
      </c>
      <c r="F385" s="23">
        <f t="shared" si="28"/>
        <v>3</v>
      </c>
      <c r="G385" s="23" t="str">
        <f t="shared" si="29"/>
        <v>marzo</v>
      </c>
      <c r="H385" s="2">
        <v>0.39652777777777776</v>
      </c>
      <c r="I385" t="s">
        <v>12</v>
      </c>
      <c r="J385" t="str">
        <f>VLOOKUP(ventas_starbucks_2025[[#This Row],[sucursal]],cambio_sucursal[#All],2,0)</f>
        <v>Sucursal Córdoba Shopping</v>
      </c>
      <c r="K385" t="s">
        <v>13</v>
      </c>
      <c r="L385" t="s">
        <v>14</v>
      </c>
      <c r="M385" t="s">
        <v>4</v>
      </c>
      <c r="N385" t="str">
        <f>IFERROR(VLOOKUP(ventas_starbucks_2025[[#This Row],[tamaño_sucio]],cambio_tamaño[#All],2,0),"Tamaño único")</f>
        <v>Tamaño único</v>
      </c>
      <c r="O385">
        <v>5</v>
      </c>
      <c r="P385">
        <v>1664.12</v>
      </c>
      <c r="Q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">
        <v>8320.6</v>
      </c>
      <c r="S385" t="s">
        <v>15</v>
      </c>
      <c r="T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5" t="str">
        <f>VLOOKUP(ventas_starbucks_2025[[#This Row],[canal_compra]],cambio_canal_compra[#All],2,0)</f>
        <v>Para llevar</v>
      </c>
      <c r="V385" t="s">
        <v>16</v>
      </c>
      <c r="W385" t="str">
        <f>VLOOKUP(ventas_starbucks_2025[[#This Row],[método_pago]],cambio_metodo_pago[#All],2,0)</f>
        <v>Tarjeta</v>
      </c>
      <c r="X385" t="s">
        <v>22</v>
      </c>
      <c r="Y385">
        <v>0</v>
      </c>
      <c r="Z385" t="str">
        <f>VLOOKUP(ventas_starbucks_2025[[#This Row],[promoción_aplicada5]],promocion_cambiar[#All],2,0)</f>
        <v>Combo</v>
      </c>
      <c r="AA385" t="s">
        <v>8</v>
      </c>
      <c r="AB385" t="s">
        <v>23</v>
      </c>
      <c r="AC385" t="s">
        <v>24</v>
      </c>
      <c r="AD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">
        <v>7.2</v>
      </c>
      <c r="AF385">
        <v>2</v>
      </c>
      <c r="AG385">
        <v>48</v>
      </c>
      <c r="AH385">
        <v>43</v>
      </c>
    </row>
    <row r="386" spans="1:34" x14ac:dyDescent="0.25">
      <c r="A386" s="3" t="s">
        <v>461</v>
      </c>
      <c r="B386" s="1">
        <v>45723</v>
      </c>
      <c r="C386" s="23">
        <f t="shared" ref="C386:C449" si="30">DAY(B386)</f>
        <v>7</v>
      </c>
      <c r="D386" s="23">
        <f t="shared" ref="D386:D449" si="31">WEEKDAY(B386,2)</f>
        <v>5</v>
      </c>
      <c r="E386" s="23" t="str">
        <f t="shared" ref="E386:E449" si="32">TEXT(B386,"dddd")</f>
        <v>viernes</v>
      </c>
      <c r="F386" s="23">
        <f t="shared" ref="F386:F449" si="33">MONTH(B386)</f>
        <v>3</v>
      </c>
      <c r="G386" s="23" t="str">
        <f t="shared" ref="G386:G449" si="34">TEXT(B386,"mmmm")</f>
        <v>marzo</v>
      </c>
      <c r="H386" s="2">
        <v>0.4152777777777778</v>
      </c>
      <c r="I386" t="s">
        <v>1</v>
      </c>
      <c r="J386" t="str">
        <f>VLOOKUP(ventas_starbucks_2025[[#This Row],[sucursal]],cambio_sucursal[#All],2,0)</f>
        <v>Sucursal Nueva Córdoba</v>
      </c>
      <c r="K386" t="s">
        <v>58</v>
      </c>
      <c r="L386" t="s">
        <v>39</v>
      </c>
      <c r="M386" t="s">
        <v>4</v>
      </c>
      <c r="N386" t="str">
        <f>IFERROR(VLOOKUP(ventas_starbucks_2025[[#This Row],[tamaño_sucio]],cambio_tamaño[#All],2,0),"Tamaño único")</f>
        <v>Tamaño único</v>
      </c>
      <c r="O386">
        <v>2</v>
      </c>
      <c r="P386">
        <v>1301.8900000000001</v>
      </c>
      <c r="Q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">
        <v>2603.7800000000002</v>
      </c>
      <c r="S386" t="s">
        <v>15</v>
      </c>
      <c r="T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" t="str">
        <f>VLOOKUP(ventas_starbucks_2025[[#This Row],[canal_compra]],cambio_canal_compra[#All],2,0)</f>
        <v>Para llevar</v>
      </c>
      <c r="V386" t="s">
        <v>16</v>
      </c>
      <c r="W386" t="str">
        <f>VLOOKUP(ventas_starbucks_2025[[#This Row],[método_pago]],cambio_metodo_pago[#All],2,0)</f>
        <v>Tarjeta</v>
      </c>
      <c r="X386" t="s">
        <v>7</v>
      </c>
      <c r="Y386">
        <v>0</v>
      </c>
      <c r="Z386" t="str">
        <f>VLOOKUP(ventas_starbucks_2025[[#This Row],[promoción_aplicada5]],promocion_cambiar[#All],2,0)</f>
        <v>2x1</v>
      </c>
      <c r="AA386" t="s">
        <v>51</v>
      </c>
      <c r="AB386" t="s">
        <v>9</v>
      </c>
      <c r="AC386" t="s">
        <v>41</v>
      </c>
      <c r="AD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">
        <v>8.1999999999999993</v>
      </c>
      <c r="AF386">
        <v>1</v>
      </c>
      <c r="AG386">
        <v>17</v>
      </c>
      <c r="AH386">
        <v>15</v>
      </c>
    </row>
    <row r="387" spans="1:34" x14ac:dyDescent="0.25">
      <c r="A387" s="3" t="s">
        <v>462</v>
      </c>
      <c r="B387" s="1">
        <v>45742</v>
      </c>
      <c r="C387" s="23">
        <f t="shared" si="30"/>
        <v>26</v>
      </c>
      <c r="D387" s="23">
        <f t="shared" si="31"/>
        <v>3</v>
      </c>
      <c r="E387" s="23" t="str">
        <f t="shared" si="32"/>
        <v>miércoles</v>
      </c>
      <c r="F387" s="23">
        <f t="shared" si="33"/>
        <v>3</v>
      </c>
      <c r="G387" s="23" t="str">
        <f t="shared" si="34"/>
        <v>marzo</v>
      </c>
      <c r="H387" s="2">
        <v>0.77986111111111112</v>
      </c>
      <c r="I387" t="s">
        <v>57</v>
      </c>
      <c r="J387" t="str">
        <f>VLOOKUP(ventas_starbucks_2025[[#This Row],[sucursal]],cambio_sucursal[#All],2,0)</f>
        <v>Sucursal Avda Colón</v>
      </c>
      <c r="K387" t="s">
        <v>48</v>
      </c>
      <c r="L387" t="s">
        <v>49</v>
      </c>
      <c r="M387" t="s">
        <v>62</v>
      </c>
      <c r="N387" t="str">
        <f>IFERROR(VLOOKUP(ventas_starbucks_2025[[#This Row],[tamaño_sucio]],cambio_tamaño[#All],2,0),"Tamaño único")</f>
        <v>Extra-Grande</v>
      </c>
      <c r="O387">
        <v>3</v>
      </c>
      <c r="P387">
        <v>1615.85</v>
      </c>
      <c r="Q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">
        <v>4847.55</v>
      </c>
      <c r="S387" t="s">
        <v>31</v>
      </c>
      <c r="T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" t="str">
        <f>VLOOKUP(ventas_starbucks_2025[[#This Row],[canal_compra]],cambio_canal_compra[#All],2,0)</f>
        <v>Entrega domicilio</v>
      </c>
      <c r="V387" t="s">
        <v>16</v>
      </c>
      <c r="W387" t="str">
        <f>VLOOKUP(ventas_starbucks_2025[[#This Row],[método_pago]],cambio_metodo_pago[#All],2,0)</f>
        <v>Tarjeta</v>
      </c>
      <c r="X387" t="s">
        <v>7</v>
      </c>
      <c r="Y387">
        <v>10</v>
      </c>
      <c r="Z387" t="str">
        <f>VLOOKUP(ventas_starbucks_2025[[#This Row],[promoción_aplicada5]],promocion_cambiar[#All],2,0)</f>
        <v>Combo</v>
      </c>
      <c r="AA387" t="s">
        <v>8</v>
      </c>
      <c r="AB387" t="s">
        <v>29</v>
      </c>
      <c r="AC387" t="s">
        <v>10</v>
      </c>
      <c r="AD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7">
        <v>10.7</v>
      </c>
      <c r="AF387">
        <v>3</v>
      </c>
      <c r="AG387">
        <v>37</v>
      </c>
      <c r="AH387">
        <v>34</v>
      </c>
    </row>
    <row r="388" spans="1:34" x14ac:dyDescent="0.25">
      <c r="A388" s="3" t="s">
        <v>463</v>
      </c>
      <c r="B388" s="1">
        <v>45692</v>
      </c>
      <c r="C388" s="23">
        <f t="shared" si="30"/>
        <v>4</v>
      </c>
      <c r="D388" s="23">
        <f t="shared" si="31"/>
        <v>2</v>
      </c>
      <c r="E388" s="1" t="str">
        <f t="shared" si="32"/>
        <v>martes</v>
      </c>
      <c r="F388" s="23">
        <f t="shared" si="33"/>
        <v>2</v>
      </c>
      <c r="G388" s="1" t="str">
        <f t="shared" si="34"/>
        <v>febrero</v>
      </c>
      <c r="H388" s="2">
        <v>0.75555555555555554</v>
      </c>
      <c r="I388" t="s">
        <v>12</v>
      </c>
      <c r="J388" t="str">
        <f>VLOOKUP(ventas_starbucks_2025[[#This Row],[sucursal]],cambio_sucursal[#All],2,0)</f>
        <v>Sucursal Córdoba Shopping</v>
      </c>
      <c r="K388" t="s">
        <v>38</v>
      </c>
      <c r="L388" t="s">
        <v>39</v>
      </c>
      <c r="M388" t="s">
        <v>4</v>
      </c>
      <c r="N388" t="str">
        <f>IFERROR(VLOOKUP(ventas_starbucks_2025[[#This Row],[tamaño_sucio]],cambio_tamaño[#All],2,0),"Tamaño único")</f>
        <v>Tamaño único</v>
      </c>
      <c r="O388">
        <v>1</v>
      </c>
      <c r="P388">
        <v>1589.1</v>
      </c>
      <c r="Q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">
        <v>1589.1</v>
      </c>
      <c r="S388" t="s">
        <v>31</v>
      </c>
      <c r="T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" t="str">
        <f>VLOOKUP(ventas_starbucks_2025[[#This Row],[canal_compra]],cambio_canal_compra[#All],2,0)</f>
        <v>Entrega domicilio</v>
      </c>
      <c r="V388" t="s">
        <v>40</v>
      </c>
      <c r="W388" t="str">
        <f>VLOOKUP(ventas_starbucks_2025[[#This Row],[método_pago]],cambio_metodo_pago[#All],2,0)</f>
        <v>Efectivo</v>
      </c>
      <c r="X388" t="s">
        <v>7</v>
      </c>
      <c r="Y388">
        <v>10</v>
      </c>
      <c r="Z388" t="str">
        <f>VLOOKUP(ventas_starbucks_2025[[#This Row],[promoción_aplicada5]],promocion_cambiar[#All],2,0)</f>
        <v>2x1</v>
      </c>
      <c r="AA388" t="s">
        <v>51</v>
      </c>
      <c r="AB388" t="s">
        <v>18</v>
      </c>
      <c r="AC388" t="s">
        <v>24</v>
      </c>
      <c r="AD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8">
        <v>6.7</v>
      </c>
      <c r="AF388">
        <v>1</v>
      </c>
      <c r="AG388">
        <v>44</v>
      </c>
      <c r="AH388">
        <v>43</v>
      </c>
    </row>
    <row r="389" spans="1:34" x14ac:dyDescent="0.25">
      <c r="A389" s="3" t="s">
        <v>464</v>
      </c>
      <c r="B389" s="1">
        <v>45662</v>
      </c>
      <c r="C389" s="23">
        <f t="shared" si="30"/>
        <v>5</v>
      </c>
      <c r="D389" s="23">
        <f t="shared" si="31"/>
        <v>7</v>
      </c>
      <c r="E389" s="23" t="str">
        <f t="shared" si="32"/>
        <v>domingo</v>
      </c>
      <c r="F389" s="23">
        <f t="shared" si="33"/>
        <v>1</v>
      </c>
      <c r="G389" s="23" t="str">
        <f t="shared" si="34"/>
        <v>enero</v>
      </c>
      <c r="H389" s="2">
        <v>0.83680555555555558</v>
      </c>
      <c r="I389" t="s">
        <v>1</v>
      </c>
      <c r="J389" t="str">
        <f>VLOOKUP(ventas_starbucks_2025[[#This Row],[sucursal]],cambio_sucursal[#All],2,0)</f>
        <v>Sucursal Nueva Córdoba</v>
      </c>
      <c r="K389" t="s">
        <v>13</v>
      </c>
      <c r="L389" t="s">
        <v>14</v>
      </c>
      <c r="M389" t="s">
        <v>4</v>
      </c>
      <c r="N389" t="str">
        <f>IFERROR(VLOOKUP(ventas_starbucks_2025[[#This Row],[tamaño_sucio]],cambio_tamaño[#All],2,0),"Tamaño único")</f>
        <v>Tamaño único</v>
      </c>
      <c r="O389">
        <v>3</v>
      </c>
      <c r="P389">
        <v>1797.4</v>
      </c>
      <c r="Q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">
        <v>5392.2</v>
      </c>
      <c r="S389" t="s">
        <v>15</v>
      </c>
      <c r="T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9" t="str">
        <f>VLOOKUP(ventas_starbucks_2025[[#This Row],[canal_compra]],cambio_canal_compra[#All],2,0)</f>
        <v>Para llevar</v>
      </c>
      <c r="V389" t="s">
        <v>16</v>
      </c>
      <c r="W389" t="str">
        <f>VLOOKUP(ventas_starbucks_2025[[#This Row],[método_pago]],cambio_metodo_pago[#All],2,0)</f>
        <v>Tarjeta</v>
      </c>
      <c r="X389" t="s">
        <v>7</v>
      </c>
      <c r="Y389">
        <v>15</v>
      </c>
      <c r="Z389" t="str">
        <f>VLOOKUP(ventas_starbucks_2025[[#This Row],[promoción_aplicada5]],promocion_cambiar[#All],2,0)</f>
        <v>Hora Feliz</v>
      </c>
      <c r="AA389" t="s">
        <v>36</v>
      </c>
      <c r="AB389" t="s">
        <v>23</v>
      </c>
      <c r="AC389" t="s">
        <v>24</v>
      </c>
      <c r="AD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9">
        <v>12.5</v>
      </c>
      <c r="AF389">
        <v>2</v>
      </c>
      <c r="AG389">
        <v>12</v>
      </c>
      <c r="AH389">
        <v>9</v>
      </c>
    </row>
    <row r="390" spans="1:34" x14ac:dyDescent="0.25">
      <c r="A390" s="3" t="s">
        <v>465</v>
      </c>
      <c r="B390" s="1">
        <v>45751</v>
      </c>
      <c r="C390" s="23">
        <f t="shared" si="30"/>
        <v>4</v>
      </c>
      <c r="D390" s="23">
        <f t="shared" si="31"/>
        <v>5</v>
      </c>
      <c r="E390" s="23" t="str">
        <f t="shared" si="32"/>
        <v>viernes</v>
      </c>
      <c r="F390" s="23">
        <f t="shared" si="33"/>
        <v>4</v>
      </c>
      <c r="G390" s="23" t="str">
        <f t="shared" si="34"/>
        <v>abril</v>
      </c>
      <c r="H390" s="2">
        <v>0.63263888888888886</v>
      </c>
      <c r="I390" t="s">
        <v>26</v>
      </c>
      <c r="J390" t="str">
        <f>VLOOKUP(ventas_starbucks_2025[[#This Row],[sucursal]],cambio_sucursal[#All],2,0)</f>
        <v>Sucursal San Lorenzo 47</v>
      </c>
      <c r="K390" t="s">
        <v>89</v>
      </c>
      <c r="L390" t="s">
        <v>90</v>
      </c>
      <c r="M390" t="s">
        <v>4</v>
      </c>
      <c r="N390" t="str">
        <f>IFERROR(VLOOKUP(ventas_starbucks_2025[[#This Row],[tamaño_sucio]],cambio_tamaño[#All],2,0),"Tamaño único")</f>
        <v>Tamaño único</v>
      </c>
      <c r="O390">
        <v>3</v>
      </c>
      <c r="P390">
        <v>1661.54</v>
      </c>
      <c r="Q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">
        <v>4984.62</v>
      </c>
      <c r="S390" t="s">
        <v>5</v>
      </c>
      <c r="T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0" t="str">
        <f>VLOOKUP(ventas_starbucks_2025[[#This Row],[canal_compra]],cambio_canal_compra[#All],2,0)</f>
        <v>En tienda</v>
      </c>
      <c r="V390" t="s">
        <v>16</v>
      </c>
      <c r="W390" t="str">
        <f>VLOOKUP(ventas_starbucks_2025[[#This Row],[método_pago]],cambio_metodo_pago[#All],2,0)</f>
        <v>Tarjeta</v>
      </c>
      <c r="X390" t="s">
        <v>7</v>
      </c>
      <c r="Y390">
        <v>10</v>
      </c>
      <c r="Z390" t="str">
        <f>VLOOKUP(ventas_starbucks_2025[[#This Row],[promoción_aplicada5]],promocion_cambiar[#All],2,0)</f>
        <v>2x1</v>
      </c>
      <c r="AA390" t="s">
        <v>51</v>
      </c>
      <c r="AB390" t="s">
        <v>52</v>
      </c>
      <c r="AC390" t="s">
        <v>10</v>
      </c>
      <c r="AD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0">
        <v>13.5</v>
      </c>
      <c r="AF390">
        <v>2</v>
      </c>
      <c r="AG390">
        <v>39</v>
      </c>
      <c r="AH390">
        <v>36</v>
      </c>
    </row>
    <row r="391" spans="1:34" x14ac:dyDescent="0.25">
      <c r="A391" s="3" t="s">
        <v>466</v>
      </c>
      <c r="B391" s="1">
        <v>45745</v>
      </c>
      <c r="C391" s="23">
        <f t="shared" si="30"/>
        <v>29</v>
      </c>
      <c r="D391" s="23">
        <f t="shared" si="31"/>
        <v>6</v>
      </c>
      <c r="E391" s="1" t="str">
        <f t="shared" si="32"/>
        <v>sábado</v>
      </c>
      <c r="F391" s="23">
        <f t="shared" si="33"/>
        <v>3</v>
      </c>
      <c r="G391" s="1" t="str">
        <f t="shared" si="34"/>
        <v>marzo</v>
      </c>
      <c r="H391" s="2">
        <v>0.63263888888888886</v>
      </c>
      <c r="I391" t="s">
        <v>26</v>
      </c>
      <c r="J391" t="str">
        <f>VLOOKUP(ventas_starbucks_2025[[#This Row],[sucursal]],cambio_sucursal[#All],2,0)</f>
        <v>Sucursal San Lorenzo 47</v>
      </c>
      <c r="K391" t="s">
        <v>130</v>
      </c>
      <c r="L391" t="s">
        <v>65</v>
      </c>
      <c r="M391" t="s">
        <v>4</v>
      </c>
      <c r="N391" t="str">
        <f>IFERROR(VLOOKUP(ventas_starbucks_2025[[#This Row],[tamaño_sucio]],cambio_tamaño[#All],2,0),"Tamaño único")</f>
        <v>Tamaño único</v>
      </c>
      <c r="O391">
        <v>2</v>
      </c>
      <c r="P391">
        <v>1505.87</v>
      </c>
      <c r="Q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">
        <v>3011.74</v>
      </c>
      <c r="S391" t="s">
        <v>31</v>
      </c>
      <c r="T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1" t="str">
        <f>VLOOKUP(ventas_starbucks_2025[[#This Row],[canal_compra]],cambio_canal_compra[#All],2,0)</f>
        <v>Entrega domicilio</v>
      </c>
      <c r="V391" t="s">
        <v>16</v>
      </c>
      <c r="W391" t="str">
        <f>VLOOKUP(ventas_starbucks_2025[[#This Row],[método_pago]],cambio_metodo_pago[#All],2,0)</f>
        <v>Tarjeta</v>
      </c>
      <c r="X391" t="s">
        <v>22</v>
      </c>
      <c r="Y391">
        <v>0</v>
      </c>
      <c r="Z391" t="str">
        <f>VLOOKUP(ventas_starbucks_2025[[#This Row],[promoción_aplicada5]],promocion_cambiar[#All],2,0)</f>
        <v>Hora Feliz</v>
      </c>
      <c r="AA391" t="s">
        <v>36</v>
      </c>
      <c r="AB391" t="s">
        <v>32</v>
      </c>
      <c r="AC391" t="s">
        <v>10</v>
      </c>
      <c r="AD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1">
        <v>6.9</v>
      </c>
      <c r="AF391">
        <v>5</v>
      </c>
      <c r="AG391">
        <v>17</v>
      </c>
      <c r="AH391">
        <v>15</v>
      </c>
    </row>
    <row r="392" spans="1:34" x14ac:dyDescent="0.25">
      <c r="A392" s="3" t="s">
        <v>467</v>
      </c>
      <c r="B392" s="1">
        <v>45718</v>
      </c>
      <c r="C392" s="23">
        <f t="shared" si="30"/>
        <v>2</v>
      </c>
      <c r="D392" s="23">
        <f t="shared" si="31"/>
        <v>7</v>
      </c>
      <c r="E392" s="23" t="str">
        <f t="shared" si="32"/>
        <v>domingo</v>
      </c>
      <c r="F392" s="23">
        <f t="shared" si="33"/>
        <v>3</v>
      </c>
      <c r="G392" s="23" t="str">
        <f t="shared" si="34"/>
        <v>marzo</v>
      </c>
      <c r="H392" s="2">
        <v>0.52152777777777781</v>
      </c>
      <c r="I392" t="s">
        <v>1</v>
      </c>
      <c r="J392" t="str">
        <f>VLOOKUP(ventas_starbucks_2025[[#This Row],[sucursal]],cambio_sucursal[#All],2,0)</f>
        <v>Sucursal Nueva Córdoba</v>
      </c>
      <c r="K392" t="s">
        <v>130</v>
      </c>
      <c r="L392" t="s">
        <v>65</v>
      </c>
      <c r="M392" t="s">
        <v>4</v>
      </c>
      <c r="N392" t="str">
        <f>IFERROR(VLOOKUP(ventas_starbucks_2025[[#This Row],[tamaño_sucio]],cambio_tamaño[#All],2,0),"Tamaño único")</f>
        <v>Tamaño único</v>
      </c>
      <c r="O392">
        <v>3</v>
      </c>
      <c r="P392">
        <v>1873.55</v>
      </c>
      <c r="Q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">
        <v>5620.65</v>
      </c>
      <c r="S392" t="s">
        <v>15</v>
      </c>
      <c r="T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2" t="str">
        <f>VLOOKUP(ventas_starbucks_2025[[#This Row],[canal_compra]],cambio_canal_compra[#All],2,0)</f>
        <v>Para llevar</v>
      </c>
      <c r="V392" t="s">
        <v>6</v>
      </c>
      <c r="W392" t="str">
        <f>VLOOKUP(ventas_starbucks_2025[[#This Row],[método_pago]],cambio_metodo_pago[#All],2,0)</f>
        <v>Aplicación móbil</v>
      </c>
      <c r="X392" t="s">
        <v>22</v>
      </c>
      <c r="Y392">
        <v>0</v>
      </c>
      <c r="Z392" t="str">
        <f>VLOOKUP(ventas_starbucks_2025[[#This Row],[promoción_aplicada5]],promocion_cambiar[#All],2,0)</f>
        <v>Combo</v>
      </c>
      <c r="AA392" t="s">
        <v>8</v>
      </c>
      <c r="AB392" t="s">
        <v>29</v>
      </c>
      <c r="AC392" t="s">
        <v>24</v>
      </c>
      <c r="AD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2">
        <v>9.9</v>
      </c>
      <c r="AF392">
        <v>5</v>
      </c>
      <c r="AG392">
        <v>15</v>
      </c>
      <c r="AH392">
        <v>12</v>
      </c>
    </row>
    <row r="393" spans="1:34" x14ac:dyDescent="0.25">
      <c r="A393" s="3" t="s">
        <v>468</v>
      </c>
      <c r="B393" s="1">
        <v>45729</v>
      </c>
      <c r="C393" s="23">
        <f t="shared" si="30"/>
        <v>13</v>
      </c>
      <c r="D393" s="23">
        <f t="shared" si="31"/>
        <v>4</v>
      </c>
      <c r="E393" s="23" t="str">
        <f t="shared" si="32"/>
        <v>jueves</v>
      </c>
      <c r="F393" s="23">
        <f t="shared" si="33"/>
        <v>3</v>
      </c>
      <c r="G393" s="23" t="str">
        <f t="shared" si="34"/>
        <v>marzo</v>
      </c>
      <c r="H393" s="2">
        <v>0.59027777777777779</v>
      </c>
      <c r="I393" t="s">
        <v>26</v>
      </c>
      <c r="J393" t="str">
        <f>VLOOKUP(ventas_starbucks_2025[[#This Row],[sucursal]],cambio_sucursal[#All],2,0)</f>
        <v>Sucursal San Lorenzo 47</v>
      </c>
      <c r="K393" t="s">
        <v>48</v>
      </c>
      <c r="L393" t="s">
        <v>49</v>
      </c>
      <c r="M393" t="s">
        <v>55</v>
      </c>
      <c r="N393" t="str">
        <f>IFERROR(VLOOKUP(ventas_starbucks_2025[[#This Row],[tamaño_sucio]],cambio_tamaño[#All],2,0),"Tamaño único")</f>
        <v>Pequeño</v>
      </c>
      <c r="O393">
        <v>2</v>
      </c>
      <c r="P393">
        <v>1870.52</v>
      </c>
      <c r="Q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">
        <v>3741.04</v>
      </c>
      <c r="S393" t="s">
        <v>31</v>
      </c>
      <c r="T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" t="str">
        <f>VLOOKUP(ventas_starbucks_2025[[#This Row],[canal_compra]],cambio_canal_compra[#All],2,0)</f>
        <v>Entrega domicilio</v>
      </c>
      <c r="V393" t="s">
        <v>16</v>
      </c>
      <c r="W393" t="str">
        <f>VLOOKUP(ventas_starbucks_2025[[#This Row],[método_pago]],cambio_metodo_pago[#All],2,0)</f>
        <v>Tarjeta</v>
      </c>
      <c r="X393" t="s">
        <v>22</v>
      </c>
      <c r="Y393">
        <v>0</v>
      </c>
      <c r="Z393" t="str">
        <f>VLOOKUP(ventas_starbucks_2025[[#This Row],[promoción_aplicada5]],promocion_cambiar[#All],2,0)</f>
        <v>Hora Feliz</v>
      </c>
      <c r="AA393" t="s">
        <v>36</v>
      </c>
      <c r="AB393" t="s">
        <v>23</v>
      </c>
      <c r="AC393" t="s">
        <v>41</v>
      </c>
      <c r="AD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3">
        <v>11.3</v>
      </c>
      <c r="AF393">
        <v>3</v>
      </c>
      <c r="AG393">
        <v>41</v>
      </c>
      <c r="AH393">
        <v>39</v>
      </c>
    </row>
    <row r="394" spans="1:34" x14ac:dyDescent="0.25">
      <c r="A394" s="3" t="s">
        <v>469</v>
      </c>
      <c r="B394" s="1">
        <v>45739</v>
      </c>
      <c r="C394" s="23">
        <f t="shared" si="30"/>
        <v>23</v>
      </c>
      <c r="D394" s="23">
        <f t="shared" si="31"/>
        <v>7</v>
      </c>
      <c r="E394" s="23" t="str">
        <f t="shared" si="32"/>
        <v>domingo</v>
      </c>
      <c r="F394" s="23">
        <f t="shared" si="33"/>
        <v>3</v>
      </c>
      <c r="G394" s="23" t="str">
        <f t="shared" si="34"/>
        <v>marzo</v>
      </c>
      <c r="H394" s="2">
        <v>0.38819444444444445</v>
      </c>
      <c r="I394" t="s">
        <v>1</v>
      </c>
      <c r="J394" t="str">
        <f>VLOOKUP(ventas_starbucks_2025[[#This Row],[sucursal]],cambio_sucursal[#All],2,0)</f>
        <v>Sucursal Nueva Córdoba</v>
      </c>
      <c r="K394" t="s">
        <v>13</v>
      </c>
      <c r="L394" t="s">
        <v>14</v>
      </c>
      <c r="M394" t="s">
        <v>4</v>
      </c>
      <c r="N394" t="str">
        <f>IFERROR(VLOOKUP(ventas_starbucks_2025[[#This Row],[tamaño_sucio]],cambio_tamaño[#All],2,0),"Tamaño único")</f>
        <v>Tamaño único</v>
      </c>
      <c r="O394">
        <v>2</v>
      </c>
      <c r="P394">
        <v>1796.98</v>
      </c>
      <c r="Q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">
        <v>3593.96</v>
      </c>
      <c r="S394" t="s">
        <v>15</v>
      </c>
      <c r="T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" t="str">
        <f>VLOOKUP(ventas_starbucks_2025[[#This Row],[canal_compra]],cambio_canal_compra[#All],2,0)</f>
        <v>Para llevar</v>
      </c>
      <c r="V394" t="s">
        <v>6</v>
      </c>
      <c r="W394" t="str">
        <f>VLOOKUP(ventas_starbucks_2025[[#This Row],[método_pago]],cambio_metodo_pago[#All],2,0)</f>
        <v>Aplicación móbil</v>
      </c>
      <c r="X394" t="s">
        <v>22</v>
      </c>
      <c r="Y394">
        <v>0</v>
      </c>
      <c r="Z394" t="str">
        <f>VLOOKUP(ventas_starbucks_2025[[#This Row],[promoción_aplicada5]],promocion_cambiar[#All],2,0)</f>
        <v>Ninguna</v>
      </c>
      <c r="AA394" t="s">
        <v>17</v>
      </c>
      <c r="AB394" t="s">
        <v>9</v>
      </c>
      <c r="AC394" t="s">
        <v>24</v>
      </c>
      <c r="AD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4">
        <v>14.5</v>
      </c>
      <c r="AF394">
        <v>3</v>
      </c>
      <c r="AG394">
        <v>22</v>
      </c>
      <c r="AH394">
        <v>20</v>
      </c>
    </row>
    <row r="395" spans="1:34" x14ac:dyDescent="0.25">
      <c r="A395" s="3" t="s">
        <v>470</v>
      </c>
      <c r="B395" s="1">
        <v>45739</v>
      </c>
      <c r="C395" s="23">
        <f t="shared" si="30"/>
        <v>23</v>
      </c>
      <c r="D395" s="23">
        <f t="shared" si="31"/>
        <v>7</v>
      </c>
      <c r="E395" s="1" t="str">
        <f t="shared" si="32"/>
        <v>domingo</v>
      </c>
      <c r="F395" s="23">
        <f t="shared" si="33"/>
        <v>3</v>
      </c>
      <c r="G395" s="1" t="str">
        <f t="shared" si="34"/>
        <v>marzo</v>
      </c>
      <c r="H395" s="2">
        <v>0.52222222222222225</v>
      </c>
      <c r="I395" t="s">
        <v>57</v>
      </c>
      <c r="J395" t="str">
        <f>VLOOKUP(ventas_starbucks_2025[[#This Row],[sucursal]],cambio_sucursal[#All],2,0)</f>
        <v>Sucursal Avda Colón</v>
      </c>
      <c r="K395" t="s">
        <v>101</v>
      </c>
      <c r="L395" t="s">
        <v>3</v>
      </c>
      <c r="M395" t="s">
        <v>4</v>
      </c>
      <c r="N395" t="str">
        <f>IFERROR(VLOOKUP(ventas_starbucks_2025[[#This Row],[tamaño_sucio]],cambio_tamaño[#All],2,0),"Tamaño único")</f>
        <v>Tamaño único</v>
      </c>
      <c r="O395">
        <v>5</v>
      </c>
      <c r="P395">
        <v>3453.66</v>
      </c>
      <c r="Q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95">
        <v>17268.3</v>
      </c>
      <c r="S395" t="s">
        <v>31</v>
      </c>
      <c r="T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95" t="str">
        <f>VLOOKUP(ventas_starbucks_2025[[#This Row],[canal_compra]],cambio_canal_compra[#All],2,0)</f>
        <v>Entrega domicilio</v>
      </c>
      <c r="V395" t="s">
        <v>40</v>
      </c>
      <c r="W395" t="str">
        <f>VLOOKUP(ventas_starbucks_2025[[#This Row],[método_pago]],cambio_metodo_pago[#All],2,0)</f>
        <v>Efectivo</v>
      </c>
      <c r="X395" t="s">
        <v>22</v>
      </c>
      <c r="Y395">
        <v>0</v>
      </c>
      <c r="Z395" t="str">
        <f>VLOOKUP(ventas_starbucks_2025[[#This Row],[promoción_aplicada5]],promocion_cambiar[#All],2,0)</f>
        <v>2x1</v>
      </c>
      <c r="AA395" t="s">
        <v>51</v>
      </c>
      <c r="AB395" t="s">
        <v>18</v>
      </c>
      <c r="AC395" t="s">
        <v>10</v>
      </c>
      <c r="AD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">
        <v>5.8</v>
      </c>
      <c r="AF395">
        <v>4</v>
      </c>
      <c r="AG395">
        <v>36</v>
      </c>
      <c r="AH395">
        <v>31</v>
      </c>
    </row>
    <row r="396" spans="1:34" x14ac:dyDescent="0.25">
      <c r="A396" s="3" t="s">
        <v>471</v>
      </c>
      <c r="B396" s="1">
        <v>45686</v>
      </c>
      <c r="C396" s="23">
        <f t="shared" si="30"/>
        <v>29</v>
      </c>
      <c r="D396" s="23">
        <f t="shared" si="31"/>
        <v>3</v>
      </c>
      <c r="E396" s="1" t="str">
        <f t="shared" si="32"/>
        <v>miércoles</v>
      </c>
      <c r="F396" s="23">
        <f t="shared" si="33"/>
        <v>1</v>
      </c>
      <c r="G396" s="1" t="str">
        <f t="shared" si="34"/>
        <v>enero</v>
      </c>
      <c r="H396" s="2">
        <v>0.77708333333333335</v>
      </c>
      <c r="I396" t="s">
        <v>12</v>
      </c>
      <c r="J396" t="str">
        <f>VLOOKUP(ventas_starbucks_2025[[#This Row],[sucursal]],cambio_sucursal[#All],2,0)</f>
        <v>Sucursal Córdoba Shopping</v>
      </c>
      <c r="K396" t="s">
        <v>67</v>
      </c>
      <c r="L396" t="s">
        <v>35</v>
      </c>
      <c r="M396" t="s">
        <v>4</v>
      </c>
      <c r="N396" t="str">
        <f>IFERROR(VLOOKUP(ventas_starbucks_2025[[#This Row],[tamaño_sucio]],cambio_tamaño[#All],2,0),"Tamaño único")</f>
        <v>Tamaño único</v>
      </c>
      <c r="O396">
        <v>1</v>
      </c>
      <c r="P396">
        <v>1486.24</v>
      </c>
      <c r="Q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">
        <v>1486.24</v>
      </c>
      <c r="S396" t="s">
        <v>5</v>
      </c>
      <c r="T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" t="str">
        <f>VLOOKUP(ventas_starbucks_2025[[#This Row],[canal_compra]],cambio_canal_compra[#All],2,0)</f>
        <v>En tienda</v>
      </c>
      <c r="V396" t="s">
        <v>6</v>
      </c>
      <c r="W396" t="str">
        <f>VLOOKUP(ventas_starbucks_2025[[#This Row],[método_pago]],cambio_metodo_pago[#All],2,0)</f>
        <v>Aplicación móbil</v>
      </c>
      <c r="X396" t="s">
        <v>7</v>
      </c>
      <c r="Y396">
        <v>15</v>
      </c>
      <c r="Z396" t="str">
        <f>VLOOKUP(ventas_starbucks_2025[[#This Row],[promoción_aplicada5]],promocion_cambiar[#All],2,0)</f>
        <v>Ninguna</v>
      </c>
      <c r="AA396" t="s">
        <v>17</v>
      </c>
      <c r="AB396" t="s">
        <v>29</v>
      </c>
      <c r="AC396" t="s">
        <v>24</v>
      </c>
      <c r="AD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6">
        <v>6</v>
      </c>
      <c r="AF396">
        <v>2</v>
      </c>
      <c r="AG396">
        <v>27</v>
      </c>
      <c r="AH396">
        <v>26</v>
      </c>
    </row>
    <row r="397" spans="1:34" x14ac:dyDescent="0.25">
      <c r="A397" s="3" t="s">
        <v>472</v>
      </c>
      <c r="B397" s="1">
        <v>45681</v>
      </c>
      <c r="C397" s="23">
        <f t="shared" si="30"/>
        <v>24</v>
      </c>
      <c r="D397" s="23">
        <f t="shared" si="31"/>
        <v>5</v>
      </c>
      <c r="E397" s="23" t="str">
        <f t="shared" si="32"/>
        <v>viernes</v>
      </c>
      <c r="F397" s="23">
        <f t="shared" si="33"/>
        <v>1</v>
      </c>
      <c r="G397" s="23" t="str">
        <f t="shared" si="34"/>
        <v>enero</v>
      </c>
      <c r="H397" s="2">
        <v>0.82916666666666672</v>
      </c>
      <c r="I397" t="s">
        <v>57</v>
      </c>
      <c r="J397" t="str">
        <f>VLOOKUP(ventas_starbucks_2025[[#This Row],[sucursal]],cambio_sucursal[#All],2,0)</f>
        <v>Sucursal Avda Colón</v>
      </c>
      <c r="K397" t="s">
        <v>132</v>
      </c>
      <c r="L397" t="s">
        <v>35</v>
      </c>
      <c r="M397" t="s">
        <v>4</v>
      </c>
      <c r="N397" t="str">
        <f>IFERROR(VLOOKUP(ventas_starbucks_2025[[#This Row],[tamaño_sucio]],cambio_tamaño[#All],2,0),"Tamaño único")</f>
        <v>Tamaño único</v>
      </c>
      <c r="O397">
        <v>5</v>
      </c>
      <c r="P397">
        <v>1396.58</v>
      </c>
      <c r="Q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">
        <v>6982.9</v>
      </c>
      <c r="S397" t="s">
        <v>31</v>
      </c>
      <c r="T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7" t="str">
        <f>VLOOKUP(ventas_starbucks_2025[[#This Row],[canal_compra]],cambio_canal_compra[#All],2,0)</f>
        <v>Entrega domicilio</v>
      </c>
      <c r="V397" t="s">
        <v>16</v>
      </c>
      <c r="W397" t="str">
        <f>VLOOKUP(ventas_starbucks_2025[[#This Row],[método_pago]],cambio_metodo_pago[#All],2,0)</f>
        <v>Tarjeta</v>
      </c>
      <c r="X397" t="s">
        <v>22</v>
      </c>
      <c r="Y397">
        <v>0</v>
      </c>
      <c r="Z397" t="str">
        <f>VLOOKUP(ventas_starbucks_2025[[#This Row],[promoción_aplicada5]],promocion_cambiar[#All],2,0)</f>
        <v>Combo</v>
      </c>
      <c r="AA397" t="s">
        <v>8</v>
      </c>
      <c r="AB397" t="s">
        <v>23</v>
      </c>
      <c r="AC397" t="s">
        <v>41</v>
      </c>
      <c r="AD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7">
        <v>5.2</v>
      </c>
      <c r="AF397">
        <v>5</v>
      </c>
      <c r="AG397">
        <v>32</v>
      </c>
      <c r="AH397">
        <v>27</v>
      </c>
    </row>
    <row r="398" spans="1:34" x14ac:dyDescent="0.25">
      <c r="A398" s="3" t="s">
        <v>473</v>
      </c>
      <c r="B398" s="1">
        <v>45670</v>
      </c>
      <c r="C398" s="23">
        <f t="shared" si="30"/>
        <v>13</v>
      </c>
      <c r="D398" s="23">
        <f t="shared" si="31"/>
        <v>1</v>
      </c>
      <c r="E398" s="23" t="str">
        <f t="shared" si="32"/>
        <v>lunes</v>
      </c>
      <c r="F398" s="23">
        <f t="shared" si="33"/>
        <v>1</v>
      </c>
      <c r="G398" s="23" t="str">
        <f t="shared" si="34"/>
        <v>enero</v>
      </c>
      <c r="H398" s="2">
        <v>0.40416666666666667</v>
      </c>
      <c r="I398" t="s">
        <v>12</v>
      </c>
      <c r="J398" t="str">
        <f>VLOOKUP(ventas_starbucks_2025[[#This Row],[sucursal]],cambio_sucursal[#All],2,0)</f>
        <v>Sucursal Córdoba Shopping</v>
      </c>
      <c r="K398" t="s">
        <v>2</v>
      </c>
      <c r="L398" t="s">
        <v>3</v>
      </c>
      <c r="M398" t="s">
        <v>4</v>
      </c>
      <c r="N398" t="str">
        <f>IFERROR(VLOOKUP(ventas_starbucks_2025[[#This Row],[tamaño_sucio]],cambio_tamaño[#All],2,0),"Tamaño único")</f>
        <v>Tamaño único</v>
      </c>
      <c r="O398">
        <v>3</v>
      </c>
      <c r="P398">
        <v>2870.69</v>
      </c>
      <c r="Q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8">
        <v>8612.07</v>
      </c>
      <c r="S398" t="s">
        <v>5</v>
      </c>
      <c r="T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8" t="str">
        <f>VLOOKUP(ventas_starbucks_2025[[#This Row],[canal_compra]],cambio_canal_compra[#All],2,0)</f>
        <v>En tienda</v>
      </c>
      <c r="V398" t="s">
        <v>16</v>
      </c>
      <c r="W398" t="str">
        <f>VLOOKUP(ventas_starbucks_2025[[#This Row],[método_pago]],cambio_metodo_pago[#All],2,0)</f>
        <v>Tarjeta</v>
      </c>
      <c r="X398" t="s">
        <v>22</v>
      </c>
      <c r="Y398">
        <v>0</v>
      </c>
      <c r="Z398" t="str">
        <f>VLOOKUP(ventas_starbucks_2025[[#This Row],[promoción_aplicada5]],promocion_cambiar[#All],2,0)</f>
        <v>Combo</v>
      </c>
      <c r="AA398" t="s">
        <v>8</v>
      </c>
      <c r="AB398" t="s">
        <v>23</v>
      </c>
      <c r="AC398" t="s">
        <v>24</v>
      </c>
      <c r="AD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8">
        <v>3.5</v>
      </c>
      <c r="AF398">
        <v>5</v>
      </c>
      <c r="AG398">
        <v>25</v>
      </c>
      <c r="AH398">
        <v>22</v>
      </c>
    </row>
    <row r="399" spans="1:34" x14ac:dyDescent="0.25">
      <c r="A399" s="3" t="s">
        <v>474</v>
      </c>
      <c r="B399" s="1">
        <v>45745</v>
      </c>
      <c r="C399" s="23">
        <f t="shared" si="30"/>
        <v>29</v>
      </c>
      <c r="D399" s="23">
        <f t="shared" si="31"/>
        <v>6</v>
      </c>
      <c r="E399" s="1" t="str">
        <f t="shared" si="32"/>
        <v>sábado</v>
      </c>
      <c r="F399" s="23">
        <f t="shared" si="33"/>
        <v>3</v>
      </c>
      <c r="G399" s="1" t="str">
        <f t="shared" si="34"/>
        <v>marzo</v>
      </c>
      <c r="H399" s="2">
        <v>0.78749999999999998</v>
      </c>
      <c r="I399" t="s">
        <v>26</v>
      </c>
      <c r="J399" t="str">
        <f>VLOOKUP(ventas_starbucks_2025[[#This Row],[sucursal]],cambio_sucursal[#All],2,0)</f>
        <v>Sucursal San Lorenzo 47</v>
      </c>
      <c r="K399" t="s">
        <v>27</v>
      </c>
      <c r="L399" t="s">
        <v>28</v>
      </c>
      <c r="M399" t="s">
        <v>4</v>
      </c>
      <c r="N399" t="str">
        <f>IFERROR(VLOOKUP(ventas_starbucks_2025[[#This Row],[tamaño_sucio]],cambio_tamaño[#All],2,0),"Tamaño único")</f>
        <v>Tamaño único</v>
      </c>
      <c r="O399">
        <v>4</v>
      </c>
      <c r="P399">
        <v>2147.7600000000002</v>
      </c>
      <c r="Q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9">
        <v>8591.0400000000009</v>
      </c>
      <c r="S399" t="s">
        <v>31</v>
      </c>
      <c r="T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9" t="str">
        <f>VLOOKUP(ventas_starbucks_2025[[#This Row],[canal_compra]],cambio_canal_compra[#All],2,0)</f>
        <v>Entrega domicilio</v>
      </c>
      <c r="V399" t="s">
        <v>16</v>
      </c>
      <c r="W399" t="str">
        <f>VLOOKUP(ventas_starbucks_2025[[#This Row],[método_pago]],cambio_metodo_pago[#All],2,0)</f>
        <v>Tarjeta</v>
      </c>
      <c r="X399" t="s">
        <v>22</v>
      </c>
      <c r="Y399">
        <v>0</v>
      </c>
      <c r="Z399" t="str">
        <f>VLOOKUP(ventas_starbucks_2025[[#This Row],[promoción_aplicada5]],promocion_cambiar[#All],2,0)</f>
        <v>Combo</v>
      </c>
      <c r="AA399" t="s">
        <v>8</v>
      </c>
      <c r="AB399" t="s">
        <v>29</v>
      </c>
      <c r="AC399" t="s">
        <v>24</v>
      </c>
      <c r="AD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9">
        <v>3.8</v>
      </c>
      <c r="AF399">
        <v>2</v>
      </c>
      <c r="AG399">
        <v>45</v>
      </c>
      <c r="AH399">
        <v>41</v>
      </c>
    </row>
    <row r="400" spans="1:34" x14ac:dyDescent="0.25">
      <c r="A400" s="3" t="s">
        <v>475</v>
      </c>
      <c r="B400" s="1">
        <v>45716</v>
      </c>
      <c r="C400" s="23">
        <f t="shared" si="30"/>
        <v>28</v>
      </c>
      <c r="D400" s="23">
        <f t="shared" si="31"/>
        <v>5</v>
      </c>
      <c r="E400" s="23" t="str">
        <f t="shared" si="32"/>
        <v>viernes</v>
      </c>
      <c r="F400" s="23">
        <f t="shared" si="33"/>
        <v>2</v>
      </c>
      <c r="G400" s="23" t="str">
        <f t="shared" si="34"/>
        <v>febrero</v>
      </c>
      <c r="H400" s="2">
        <v>0.81041666666666667</v>
      </c>
      <c r="I400" t="s">
        <v>26</v>
      </c>
      <c r="J400" t="str">
        <f>VLOOKUP(ventas_starbucks_2025[[#This Row],[sucursal]],cambio_sucursal[#All],2,0)</f>
        <v>Sucursal San Lorenzo 47</v>
      </c>
      <c r="K400" t="s">
        <v>38</v>
      </c>
      <c r="L400" t="s">
        <v>39</v>
      </c>
      <c r="M400" t="s">
        <v>4</v>
      </c>
      <c r="N400" t="str">
        <f>IFERROR(VLOOKUP(ventas_starbucks_2025[[#This Row],[tamaño_sucio]],cambio_tamaño[#All],2,0),"Tamaño único")</f>
        <v>Tamaño único</v>
      </c>
      <c r="O400">
        <v>5</v>
      </c>
      <c r="P400">
        <v>1277.97</v>
      </c>
      <c r="Q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">
        <v>6389.85</v>
      </c>
      <c r="S400" t="s">
        <v>15</v>
      </c>
      <c r="T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0" t="str">
        <f>VLOOKUP(ventas_starbucks_2025[[#This Row],[canal_compra]],cambio_canal_compra[#All],2,0)</f>
        <v>Para llevar</v>
      </c>
      <c r="V400" t="s">
        <v>40</v>
      </c>
      <c r="W400" t="str">
        <f>VLOOKUP(ventas_starbucks_2025[[#This Row],[método_pago]],cambio_metodo_pago[#All],2,0)</f>
        <v>Efectivo</v>
      </c>
      <c r="X400" t="s">
        <v>7</v>
      </c>
      <c r="Y400">
        <v>15</v>
      </c>
      <c r="Z400" t="str">
        <f>VLOOKUP(ventas_starbucks_2025[[#This Row],[promoción_aplicada5]],promocion_cambiar[#All],2,0)</f>
        <v>Ninguna</v>
      </c>
      <c r="AA400" t="s">
        <v>17</v>
      </c>
      <c r="AB400" t="s">
        <v>23</v>
      </c>
      <c r="AC400" t="s">
        <v>24</v>
      </c>
      <c r="AD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">
        <v>8.6999999999999993</v>
      </c>
      <c r="AF400">
        <v>3</v>
      </c>
      <c r="AG400">
        <v>42</v>
      </c>
      <c r="AH400">
        <v>37</v>
      </c>
    </row>
    <row r="401" spans="1:34" x14ac:dyDescent="0.25">
      <c r="A401" s="3" t="s">
        <v>476</v>
      </c>
      <c r="B401" s="1">
        <v>45761</v>
      </c>
      <c r="C401" s="23">
        <f t="shared" si="30"/>
        <v>14</v>
      </c>
      <c r="D401" s="23">
        <f t="shared" si="31"/>
        <v>1</v>
      </c>
      <c r="E401" s="23" t="str">
        <f t="shared" si="32"/>
        <v>lunes</v>
      </c>
      <c r="F401" s="23">
        <f t="shared" si="33"/>
        <v>4</v>
      </c>
      <c r="G401" s="23" t="str">
        <f t="shared" si="34"/>
        <v>abril</v>
      </c>
      <c r="H401" s="2">
        <v>0.55555555555555558</v>
      </c>
      <c r="I401" t="s">
        <v>57</v>
      </c>
      <c r="J401" t="str">
        <f>VLOOKUP(ventas_starbucks_2025[[#This Row],[sucursal]],cambio_sucursal[#All],2,0)</f>
        <v>Sucursal Avda Colón</v>
      </c>
      <c r="K401" t="s">
        <v>48</v>
      </c>
      <c r="L401" t="s">
        <v>49</v>
      </c>
      <c r="M401" t="s">
        <v>55</v>
      </c>
      <c r="N401" t="str">
        <f>IFERROR(VLOOKUP(ventas_starbucks_2025[[#This Row],[tamaño_sucio]],cambio_tamaño[#All],2,0),"Tamaño único")</f>
        <v>Pequeño</v>
      </c>
      <c r="O401">
        <v>4</v>
      </c>
      <c r="P401">
        <v>1638.94</v>
      </c>
      <c r="Q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">
        <v>6555.76</v>
      </c>
      <c r="S401" t="s">
        <v>5</v>
      </c>
      <c r="T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" t="str">
        <f>VLOOKUP(ventas_starbucks_2025[[#This Row],[canal_compra]],cambio_canal_compra[#All],2,0)</f>
        <v>En tienda</v>
      </c>
      <c r="V401" t="s">
        <v>6</v>
      </c>
      <c r="W401" t="str">
        <f>VLOOKUP(ventas_starbucks_2025[[#This Row],[método_pago]],cambio_metodo_pago[#All],2,0)</f>
        <v>Aplicación móbil</v>
      </c>
      <c r="X401" t="s">
        <v>22</v>
      </c>
      <c r="Y401">
        <v>0</v>
      </c>
      <c r="Z401" t="str">
        <f>VLOOKUP(ventas_starbucks_2025[[#This Row],[promoción_aplicada5]],promocion_cambiar[#All],2,0)</f>
        <v>Combo</v>
      </c>
      <c r="AA401" t="s">
        <v>8</v>
      </c>
      <c r="AB401" t="s">
        <v>9</v>
      </c>
      <c r="AC401" t="s">
        <v>24</v>
      </c>
      <c r="AD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1">
        <v>3.5</v>
      </c>
      <c r="AF401">
        <v>3</v>
      </c>
      <c r="AG401">
        <v>47</v>
      </c>
      <c r="AH401">
        <v>43</v>
      </c>
    </row>
    <row r="402" spans="1:34" x14ac:dyDescent="0.25">
      <c r="A402" s="3" t="s">
        <v>477</v>
      </c>
      <c r="B402" s="1">
        <v>45719</v>
      </c>
      <c r="C402" s="23">
        <f t="shared" si="30"/>
        <v>3</v>
      </c>
      <c r="D402" s="23">
        <f t="shared" si="31"/>
        <v>1</v>
      </c>
      <c r="E402" s="23" t="str">
        <f t="shared" si="32"/>
        <v>lunes</v>
      </c>
      <c r="F402" s="23">
        <f t="shared" si="33"/>
        <v>3</v>
      </c>
      <c r="G402" s="23" t="str">
        <f t="shared" si="34"/>
        <v>marzo</v>
      </c>
      <c r="H402" s="2">
        <v>0.67708333333333337</v>
      </c>
      <c r="I402" t="s">
        <v>12</v>
      </c>
      <c r="J402" t="str">
        <f>VLOOKUP(ventas_starbucks_2025[[#This Row],[sucursal]],cambio_sucursal[#All],2,0)</f>
        <v>Sucursal Córdoba Shopping</v>
      </c>
      <c r="K402" t="s">
        <v>87</v>
      </c>
      <c r="L402" t="s">
        <v>65</v>
      </c>
      <c r="M402" t="s">
        <v>4</v>
      </c>
      <c r="N402" t="str">
        <f>IFERROR(VLOOKUP(ventas_starbucks_2025[[#This Row],[tamaño_sucio]],cambio_tamaño[#All],2,0),"Tamaño único")</f>
        <v>Tamaño único</v>
      </c>
      <c r="O402">
        <v>4</v>
      </c>
      <c r="P402">
        <v>1912.13</v>
      </c>
      <c r="Q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">
        <v>7648.52</v>
      </c>
      <c r="S402" t="s">
        <v>5</v>
      </c>
      <c r="T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2" t="str">
        <f>VLOOKUP(ventas_starbucks_2025[[#This Row],[canal_compra]],cambio_canal_compra[#All],2,0)</f>
        <v>En tienda</v>
      </c>
      <c r="V402" t="s">
        <v>16</v>
      </c>
      <c r="W402" t="str">
        <f>VLOOKUP(ventas_starbucks_2025[[#This Row],[método_pago]],cambio_metodo_pago[#All],2,0)</f>
        <v>Tarjeta</v>
      </c>
      <c r="X402" t="s">
        <v>7</v>
      </c>
      <c r="Y402">
        <v>0</v>
      </c>
      <c r="Z402" t="str">
        <f>VLOOKUP(ventas_starbucks_2025[[#This Row],[promoción_aplicada5]],promocion_cambiar[#All],2,0)</f>
        <v>2x1</v>
      </c>
      <c r="AA402" t="s">
        <v>51</v>
      </c>
      <c r="AB402" t="s">
        <v>23</v>
      </c>
      <c r="AC402" t="s">
        <v>24</v>
      </c>
      <c r="AD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2">
        <v>11.2</v>
      </c>
      <c r="AF402">
        <v>4</v>
      </c>
      <c r="AG402">
        <v>34</v>
      </c>
      <c r="AH402">
        <v>30</v>
      </c>
    </row>
    <row r="403" spans="1:34" x14ac:dyDescent="0.25">
      <c r="A403" s="3" t="s">
        <v>478</v>
      </c>
      <c r="B403" s="1">
        <v>45716</v>
      </c>
      <c r="C403" s="23">
        <f t="shared" si="30"/>
        <v>28</v>
      </c>
      <c r="D403" s="23">
        <f t="shared" si="31"/>
        <v>5</v>
      </c>
      <c r="E403" s="1" t="str">
        <f t="shared" si="32"/>
        <v>viernes</v>
      </c>
      <c r="F403" s="23">
        <f t="shared" si="33"/>
        <v>2</v>
      </c>
      <c r="G403" s="1" t="str">
        <f t="shared" si="34"/>
        <v>febrero</v>
      </c>
      <c r="H403" s="2">
        <v>0.37291666666666667</v>
      </c>
      <c r="I403" t="s">
        <v>12</v>
      </c>
      <c r="J403" t="str">
        <f>VLOOKUP(ventas_starbucks_2025[[#This Row],[sucursal]],cambio_sucursal[#All],2,0)</f>
        <v>Sucursal Córdoba Shopping</v>
      </c>
      <c r="K403" t="s">
        <v>48</v>
      </c>
      <c r="L403" t="s">
        <v>49</v>
      </c>
      <c r="M403" t="s">
        <v>55</v>
      </c>
      <c r="N403" t="str">
        <f>IFERROR(VLOOKUP(ventas_starbucks_2025[[#This Row],[tamaño_sucio]],cambio_tamaño[#All],2,0),"Tamaño único")</f>
        <v>Pequeño</v>
      </c>
      <c r="O403">
        <v>2</v>
      </c>
      <c r="P403">
        <v>1833.04</v>
      </c>
      <c r="Q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">
        <v>3666.08</v>
      </c>
      <c r="S403" t="s">
        <v>31</v>
      </c>
      <c r="T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3" t="str">
        <f>VLOOKUP(ventas_starbucks_2025[[#This Row],[canal_compra]],cambio_canal_compra[#All],2,0)</f>
        <v>Entrega domicilio</v>
      </c>
      <c r="V403" t="s">
        <v>40</v>
      </c>
      <c r="W403" t="str">
        <f>VLOOKUP(ventas_starbucks_2025[[#This Row],[método_pago]],cambio_metodo_pago[#All],2,0)</f>
        <v>Efectivo</v>
      </c>
      <c r="X403" t="s">
        <v>7</v>
      </c>
      <c r="Y403">
        <v>0</v>
      </c>
      <c r="Z403" t="str">
        <f>VLOOKUP(ventas_starbucks_2025[[#This Row],[promoción_aplicada5]],promocion_cambiar[#All],2,0)</f>
        <v>Ninguna</v>
      </c>
      <c r="AA403" t="s">
        <v>17</v>
      </c>
      <c r="AB403" t="s">
        <v>9</v>
      </c>
      <c r="AC403" t="s">
        <v>10</v>
      </c>
      <c r="AD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3">
        <v>10.7</v>
      </c>
      <c r="AF403">
        <v>3</v>
      </c>
      <c r="AG403">
        <v>25</v>
      </c>
      <c r="AH403">
        <v>23</v>
      </c>
    </row>
    <row r="404" spans="1:34" x14ac:dyDescent="0.25">
      <c r="A404" s="3" t="s">
        <v>479</v>
      </c>
      <c r="B404" s="1">
        <v>45668</v>
      </c>
      <c r="C404" s="23">
        <f t="shared" si="30"/>
        <v>11</v>
      </c>
      <c r="D404" s="23">
        <f t="shared" si="31"/>
        <v>6</v>
      </c>
      <c r="E404" s="1" t="str">
        <f t="shared" si="32"/>
        <v>sábado</v>
      </c>
      <c r="F404" s="23">
        <f t="shared" si="33"/>
        <v>1</v>
      </c>
      <c r="G404" s="1" t="str">
        <f t="shared" si="34"/>
        <v>enero</v>
      </c>
      <c r="H404" s="2">
        <v>0.50555555555555554</v>
      </c>
      <c r="I404" t="s">
        <v>12</v>
      </c>
      <c r="J404" t="str">
        <f>VLOOKUP(ventas_starbucks_2025[[#This Row],[sucursal]],cambio_sucursal[#All],2,0)</f>
        <v>Sucursal Córdoba Shopping</v>
      </c>
      <c r="K404" t="s">
        <v>175</v>
      </c>
      <c r="L404" t="s">
        <v>70</v>
      </c>
      <c r="M404" t="s">
        <v>62</v>
      </c>
      <c r="N404" t="str">
        <f>IFERROR(VLOOKUP(ventas_starbucks_2025[[#This Row],[tamaño_sucio]],cambio_tamaño[#All],2,0),"Tamaño único")</f>
        <v>Extra-Grande</v>
      </c>
      <c r="O404">
        <v>1</v>
      </c>
      <c r="P404">
        <v>1887.08</v>
      </c>
      <c r="Q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">
        <v>1887.08</v>
      </c>
      <c r="S404" t="s">
        <v>5</v>
      </c>
      <c r="T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" t="str">
        <f>VLOOKUP(ventas_starbucks_2025[[#This Row],[canal_compra]],cambio_canal_compra[#All],2,0)</f>
        <v>En tienda</v>
      </c>
      <c r="V404" t="s">
        <v>16</v>
      </c>
      <c r="W404" t="str">
        <f>VLOOKUP(ventas_starbucks_2025[[#This Row],[método_pago]],cambio_metodo_pago[#All],2,0)</f>
        <v>Tarjeta</v>
      </c>
      <c r="X404" t="s">
        <v>22</v>
      </c>
      <c r="Y404">
        <v>0</v>
      </c>
      <c r="Z404" t="str">
        <f>VLOOKUP(ventas_starbucks_2025[[#This Row],[promoción_aplicada5]],promocion_cambiar[#All],2,0)</f>
        <v>Combo</v>
      </c>
      <c r="AA404" t="s">
        <v>8</v>
      </c>
      <c r="AB404" t="s">
        <v>23</v>
      </c>
      <c r="AC404" t="s">
        <v>10</v>
      </c>
      <c r="AD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4">
        <v>11.6</v>
      </c>
      <c r="AF404">
        <v>5</v>
      </c>
      <c r="AG404">
        <v>36</v>
      </c>
      <c r="AH404">
        <v>35</v>
      </c>
    </row>
    <row r="405" spans="1:34" x14ac:dyDescent="0.25">
      <c r="A405" s="3" t="s">
        <v>480</v>
      </c>
      <c r="B405" s="1">
        <v>45696</v>
      </c>
      <c r="C405" s="23">
        <f t="shared" si="30"/>
        <v>8</v>
      </c>
      <c r="D405" s="23">
        <f t="shared" si="31"/>
        <v>6</v>
      </c>
      <c r="E405" s="23" t="str">
        <f t="shared" si="32"/>
        <v>sábado</v>
      </c>
      <c r="F405" s="23">
        <f t="shared" si="33"/>
        <v>2</v>
      </c>
      <c r="G405" s="23" t="str">
        <f t="shared" si="34"/>
        <v>febrero</v>
      </c>
      <c r="H405" s="2">
        <v>0.5854166666666667</v>
      </c>
      <c r="I405" t="s">
        <v>57</v>
      </c>
      <c r="J405" t="str">
        <f>VLOOKUP(ventas_starbucks_2025[[#This Row],[sucursal]],cambio_sucursal[#All],2,0)</f>
        <v>Sucursal Avda Colón</v>
      </c>
      <c r="K405" t="s">
        <v>89</v>
      </c>
      <c r="L405" t="s">
        <v>90</v>
      </c>
      <c r="M405" t="s">
        <v>4</v>
      </c>
      <c r="N405" t="str">
        <f>IFERROR(VLOOKUP(ventas_starbucks_2025[[#This Row],[tamaño_sucio]],cambio_tamaño[#All],2,0),"Tamaño único")</f>
        <v>Tamaño único</v>
      </c>
      <c r="O405">
        <v>4</v>
      </c>
      <c r="P405">
        <v>1324.67</v>
      </c>
      <c r="Q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">
        <v>5298.68</v>
      </c>
      <c r="S405" t="s">
        <v>5</v>
      </c>
      <c r="T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" t="str">
        <f>VLOOKUP(ventas_starbucks_2025[[#This Row],[canal_compra]],cambio_canal_compra[#All],2,0)</f>
        <v>En tienda</v>
      </c>
      <c r="V405" t="s">
        <v>40</v>
      </c>
      <c r="W405" t="str">
        <f>VLOOKUP(ventas_starbucks_2025[[#This Row],[método_pago]],cambio_metodo_pago[#All],2,0)</f>
        <v>Efectivo</v>
      </c>
      <c r="X405" t="s">
        <v>7</v>
      </c>
      <c r="Y405">
        <v>10</v>
      </c>
      <c r="Z405" t="str">
        <f>VLOOKUP(ventas_starbucks_2025[[#This Row],[promoción_aplicada5]],promocion_cambiar[#All],2,0)</f>
        <v>2x1</v>
      </c>
      <c r="AA405" t="s">
        <v>51</v>
      </c>
      <c r="AB405" t="s">
        <v>9</v>
      </c>
      <c r="AC405" t="s">
        <v>41</v>
      </c>
      <c r="AD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">
        <v>9.9</v>
      </c>
      <c r="AF405">
        <v>5</v>
      </c>
      <c r="AG405">
        <v>17</v>
      </c>
      <c r="AH405">
        <v>13</v>
      </c>
    </row>
    <row r="406" spans="1:34" x14ac:dyDescent="0.25">
      <c r="A406" s="3" t="s">
        <v>481</v>
      </c>
      <c r="B406" s="1">
        <v>45746</v>
      </c>
      <c r="C406" s="23">
        <f t="shared" si="30"/>
        <v>30</v>
      </c>
      <c r="D406" s="23">
        <f t="shared" si="31"/>
        <v>7</v>
      </c>
      <c r="E406" s="1" t="str">
        <f t="shared" si="32"/>
        <v>domingo</v>
      </c>
      <c r="F406" s="23">
        <f t="shared" si="33"/>
        <v>3</v>
      </c>
      <c r="G406" s="1" t="str">
        <f t="shared" si="34"/>
        <v>marzo</v>
      </c>
      <c r="H406" s="2">
        <v>0.36527777777777776</v>
      </c>
      <c r="I406" t="s">
        <v>57</v>
      </c>
      <c r="J406" t="str">
        <f>VLOOKUP(ventas_starbucks_2025[[#This Row],[sucursal]],cambio_sucursal[#All],2,0)</f>
        <v>Sucursal Avda Colón</v>
      </c>
      <c r="K406" t="s">
        <v>173</v>
      </c>
      <c r="L406" t="s">
        <v>35</v>
      </c>
      <c r="M406" t="s">
        <v>4</v>
      </c>
      <c r="N406" t="str">
        <f>IFERROR(VLOOKUP(ventas_starbucks_2025[[#This Row],[tamaño_sucio]],cambio_tamaño[#All],2,0),"Tamaño único")</f>
        <v>Tamaño único</v>
      </c>
      <c r="O406">
        <v>3</v>
      </c>
      <c r="P406">
        <v>992.07</v>
      </c>
      <c r="Q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6">
        <v>2976.21</v>
      </c>
      <c r="S406" t="s">
        <v>31</v>
      </c>
      <c r="T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" t="str">
        <f>VLOOKUP(ventas_starbucks_2025[[#This Row],[canal_compra]],cambio_canal_compra[#All],2,0)</f>
        <v>Entrega domicilio</v>
      </c>
      <c r="V406" t="s">
        <v>6</v>
      </c>
      <c r="W406" t="str">
        <f>VLOOKUP(ventas_starbucks_2025[[#This Row],[método_pago]],cambio_metodo_pago[#All],2,0)</f>
        <v>Aplicación móbil</v>
      </c>
      <c r="X406" t="s">
        <v>7</v>
      </c>
      <c r="Y406">
        <v>0</v>
      </c>
      <c r="Z406" t="str">
        <f>VLOOKUP(ventas_starbucks_2025[[#This Row],[promoción_aplicada5]],promocion_cambiar[#All],2,0)</f>
        <v>Hora Feliz</v>
      </c>
      <c r="AA406" t="s">
        <v>36</v>
      </c>
      <c r="AB406" t="s">
        <v>32</v>
      </c>
      <c r="AC406" t="s">
        <v>24</v>
      </c>
      <c r="AD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6">
        <v>13</v>
      </c>
      <c r="AF406">
        <v>2</v>
      </c>
      <c r="AG406">
        <v>31</v>
      </c>
      <c r="AH406">
        <v>28</v>
      </c>
    </row>
    <row r="407" spans="1:34" x14ac:dyDescent="0.25">
      <c r="A407" s="3" t="s">
        <v>482</v>
      </c>
      <c r="B407" s="1">
        <v>45660</v>
      </c>
      <c r="C407" s="23">
        <f t="shared" si="30"/>
        <v>3</v>
      </c>
      <c r="D407" s="23">
        <f t="shared" si="31"/>
        <v>5</v>
      </c>
      <c r="E407" s="23" t="str">
        <f t="shared" si="32"/>
        <v>viernes</v>
      </c>
      <c r="F407" s="23">
        <f t="shared" si="33"/>
        <v>1</v>
      </c>
      <c r="G407" s="23" t="str">
        <f t="shared" si="34"/>
        <v>enero</v>
      </c>
      <c r="H407" s="2">
        <v>0.66736111111111107</v>
      </c>
      <c r="I407" t="s">
        <v>12</v>
      </c>
      <c r="J407" t="str">
        <f>VLOOKUP(ventas_starbucks_2025[[#This Row],[sucursal]],cambio_sucursal[#All],2,0)</f>
        <v>Sucursal Córdoba Shopping</v>
      </c>
      <c r="K407" t="s">
        <v>2</v>
      </c>
      <c r="L407" t="s">
        <v>3</v>
      </c>
      <c r="M407" t="s">
        <v>4</v>
      </c>
      <c r="N407" t="str">
        <f>IFERROR(VLOOKUP(ventas_starbucks_2025[[#This Row],[tamaño_sucio]],cambio_tamaño[#All],2,0),"Tamaño único")</f>
        <v>Tamaño único</v>
      </c>
      <c r="O407">
        <v>4</v>
      </c>
      <c r="P407">
        <v>3081.53</v>
      </c>
      <c r="Q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07">
        <v>12326.12</v>
      </c>
      <c r="S407" t="s">
        <v>31</v>
      </c>
      <c r="T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7" t="str">
        <f>VLOOKUP(ventas_starbucks_2025[[#This Row],[canal_compra]],cambio_canal_compra[#All],2,0)</f>
        <v>Entrega domicilio</v>
      </c>
      <c r="V407" t="s">
        <v>6</v>
      </c>
      <c r="W407" t="str">
        <f>VLOOKUP(ventas_starbucks_2025[[#This Row],[método_pago]],cambio_metodo_pago[#All],2,0)</f>
        <v>Aplicación móbil</v>
      </c>
      <c r="X407" t="s">
        <v>22</v>
      </c>
      <c r="Y407">
        <v>0</v>
      </c>
      <c r="Z407" t="str">
        <f>VLOOKUP(ventas_starbucks_2025[[#This Row],[promoción_aplicada5]],promocion_cambiar[#All],2,0)</f>
        <v>Ninguna</v>
      </c>
      <c r="AA407" t="s">
        <v>17</v>
      </c>
      <c r="AB407" t="s">
        <v>52</v>
      </c>
      <c r="AC407" t="s">
        <v>41</v>
      </c>
      <c r="AD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7">
        <v>6.2</v>
      </c>
      <c r="AF407">
        <v>4</v>
      </c>
      <c r="AG407">
        <v>34</v>
      </c>
      <c r="AH407">
        <v>30</v>
      </c>
    </row>
    <row r="408" spans="1:34" x14ac:dyDescent="0.25">
      <c r="A408" s="3" t="s">
        <v>483</v>
      </c>
      <c r="B408" s="1">
        <v>45661</v>
      </c>
      <c r="C408" s="23">
        <f t="shared" si="30"/>
        <v>4</v>
      </c>
      <c r="D408" s="23">
        <f t="shared" si="31"/>
        <v>6</v>
      </c>
      <c r="E408" s="23" t="str">
        <f t="shared" si="32"/>
        <v>sábado</v>
      </c>
      <c r="F408" s="23">
        <f t="shared" si="33"/>
        <v>1</v>
      </c>
      <c r="G408" s="23" t="str">
        <f t="shared" si="34"/>
        <v>enero</v>
      </c>
      <c r="H408" s="2">
        <v>0.6333333333333333</v>
      </c>
      <c r="I408" t="s">
        <v>1</v>
      </c>
      <c r="J408" t="str">
        <f>VLOOKUP(ventas_starbucks_2025[[#This Row],[sucursal]],cambio_sucursal[#All],2,0)</f>
        <v>Sucursal Nueva Córdoba</v>
      </c>
      <c r="K408" t="s">
        <v>74</v>
      </c>
      <c r="L408" t="s">
        <v>70</v>
      </c>
      <c r="M408" t="s">
        <v>50</v>
      </c>
      <c r="N408" t="str">
        <f>IFERROR(VLOOKUP(ventas_starbucks_2025[[#This Row],[tamaño_sucio]],cambio_tamaño[#All],2,0),"Tamaño único")</f>
        <v>Mediano</v>
      </c>
      <c r="O408">
        <v>4</v>
      </c>
      <c r="P408">
        <v>1595.4</v>
      </c>
      <c r="Q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">
        <v>6381.6</v>
      </c>
      <c r="S408" t="s">
        <v>5</v>
      </c>
      <c r="T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8" t="str">
        <f>VLOOKUP(ventas_starbucks_2025[[#This Row],[canal_compra]],cambio_canal_compra[#All],2,0)</f>
        <v>En tienda</v>
      </c>
      <c r="V408" t="s">
        <v>40</v>
      </c>
      <c r="W408" t="str">
        <f>VLOOKUP(ventas_starbucks_2025[[#This Row],[método_pago]],cambio_metodo_pago[#All],2,0)</f>
        <v>Efectivo</v>
      </c>
      <c r="X408" t="s">
        <v>22</v>
      </c>
      <c r="Y408">
        <v>0</v>
      </c>
      <c r="Z408" t="str">
        <f>VLOOKUP(ventas_starbucks_2025[[#This Row],[promoción_aplicada5]],promocion_cambiar[#All],2,0)</f>
        <v>2x1</v>
      </c>
      <c r="AA408" t="s">
        <v>51</v>
      </c>
      <c r="AB408" t="s">
        <v>9</v>
      </c>
      <c r="AC408" t="s">
        <v>10</v>
      </c>
      <c r="AD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8">
        <v>10.8</v>
      </c>
      <c r="AF408">
        <v>1</v>
      </c>
      <c r="AG408">
        <v>18</v>
      </c>
      <c r="AH408">
        <v>14</v>
      </c>
    </row>
    <row r="409" spans="1:34" x14ac:dyDescent="0.25">
      <c r="A409" s="3" t="s">
        <v>484</v>
      </c>
      <c r="B409" s="1">
        <v>45750</v>
      </c>
      <c r="C409" s="23">
        <f t="shared" si="30"/>
        <v>3</v>
      </c>
      <c r="D409" s="23">
        <f t="shared" si="31"/>
        <v>4</v>
      </c>
      <c r="E409" s="23" t="str">
        <f t="shared" si="32"/>
        <v>jueves</v>
      </c>
      <c r="F409" s="23">
        <f t="shared" si="33"/>
        <v>4</v>
      </c>
      <c r="G409" s="23" t="str">
        <f t="shared" si="34"/>
        <v>abril</v>
      </c>
      <c r="H409" s="2">
        <v>0.3034722222222222</v>
      </c>
      <c r="I409" t="s">
        <v>57</v>
      </c>
      <c r="J409" t="str">
        <f>VLOOKUP(ventas_starbucks_2025[[#This Row],[sucursal]],cambio_sucursal[#All],2,0)</f>
        <v>Sucursal Avda Colón</v>
      </c>
      <c r="K409" t="s">
        <v>82</v>
      </c>
      <c r="L409" t="s">
        <v>28</v>
      </c>
      <c r="M409" t="s">
        <v>4</v>
      </c>
      <c r="N409" t="str">
        <f>IFERROR(VLOOKUP(ventas_starbucks_2025[[#This Row],[tamaño_sucio]],cambio_tamaño[#All],2,0),"Tamaño único")</f>
        <v>Tamaño único</v>
      </c>
      <c r="O409">
        <v>4</v>
      </c>
      <c r="P409">
        <v>2299.4699999999998</v>
      </c>
      <c r="Q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9">
        <v>9197.8799999999992</v>
      </c>
      <c r="S409" t="s">
        <v>15</v>
      </c>
      <c r="T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9" t="str">
        <f>VLOOKUP(ventas_starbucks_2025[[#This Row],[canal_compra]],cambio_canal_compra[#All],2,0)</f>
        <v>Para llevar</v>
      </c>
      <c r="V409" t="s">
        <v>6</v>
      </c>
      <c r="W409" t="str">
        <f>VLOOKUP(ventas_starbucks_2025[[#This Row],[método_pago]],cambio_metodo_pago[#All],2,0)</f>
        <v>Aplicación móbil</v>
      </c>
      <c r="X409" t="s">
        <v>7</v>
      </c>
      <c r="Y409">
        <v>10</v>
      </c>
      <c r="Z409" t="str">
        <f>VLOOKUP(ventas_starbucks_2025[[#This Row],[promoción_aplicada5]],promocion_cambiar[#All],2,0)</f>
        <v>Ninguna</v>
      </c>
      <c r="AA409" t="s">
        <v>17</v>
      </c>
      <c r="AB409" t="s">
        <v>23</v>
      </c>
      <c r="AC409" t="s">
        <v>24</v>
      </c>
      <c r="AD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9">
        <v>7.7</v>
      </c>
      <c r="AF409">
        <v>5</v>
      </c>
      <c r="AG409">
        <v>39</v>
      </c>
      <c r="AH409">
        <v>35</v>
      </c>
    </row>
    <row r="410" spans="1:34" x14ac:dyDescent="0.25">
      <c r="A410" s="3" t="s">
        <v>485</v>
      </c>
      <c r="B410" s="1">
        <v>45668</v>
      </c>
      <c r="C410" s="23">
        <f t="shared" si="30"/>
        <v>11</v>
      </c>
      <c r="D410" s="23">
        <f t="shared" si="31"/>
        <v>6</v>
      </c>
      <c r="E410" s="23" t="str">
        <f t="shared" si="32"/>
        <v>sábado</v>
      </c>
      <c r="F410" s="23">
        <f t="shared" si="33"/>
        <v>1</v>
      </c>
      <c r="G410" s="23" t="str">
        <f t="shared" si="34"/>
        <v>enero</v>
      </c>
      <c r="H410" s="2">
        <v>0.51111111111111107</v>
      </c>
      <c r="I410" t="s">
        <v>1</v>
      </c>
      <c r="J410" t="str">
        <f>VLOOKUP(ventas_starbucks_2025[[#This Row],[sucursal]],cambio_sucursal[#All],2,0)</f>
        <v>Sucursal Nueva Córdoba</v>
      </c>
      <c r="K410" t="s">
        <v>69</v>
      </c>
      <c r="L410" t="s">
        <v>70</v>
      </c>
      <c r="M410" t="s">
        <v>50</v>
      </c>
      <c r="N410" t="str">
        <f>IFERROR(VLOOKUP(ventas_starbucks_2025[[#This Row],[tamaño_sucio]],cambio_tamaño[#All],2,0),"Tamaño único")</f>
        <v>Mediano</v>
      </c>
      <c r="O410">
        <v>1</v>
      </c>
      <c r="P410">
        <v>1388.29</v>
      </c>
      <c r="Q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">
        <v>1388.29</v>
      </c>
      <c r="S410" t="s">
        <v>5</v>
      </c>
      <c r="T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" t="str">
        <f>VLOOKUP(ventas_starbucks_2025[[#This Row],[canal_compra]],cambio_canal_compra[#All],2,0)</f>
        <v>En tienda</v>
      </c>
      <c r="V410" t="s">
        <v>16</v>
      </c>
      <c r="W410" t="str">
        <f>VLOOKUP(ventas_starbucks_2025[[#This Row],[método_pago]],cambio_metodo_pago[#All],2,0)</f>
        <v>Tarjeta</v>
      </c>
      <c r="X410" t="s">
        <v>7</v>
      </c>
      <c r="Y410">
        <v>0</v>
      </c>
      <c r="Z410" t="str">
        <f>VLOOKUP(ventas_starbucks_2025[[#This Row],[promoción_aplicada5]],promocion_cambiar[#All],2,0)</f>
        <v>2x1</v>
      </c>
      <c r="AA410" t="s">
        <v>51</v>
      </c>
      <c r="AB410" t="s">
        <v>9</v>
      </c>
      <c r="AC410" t="s">
        <v>10</v>
      </c>
      <c r="AD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0">
        <v>12.7</v>
      </c>
      <c r="AF410">
        <v>2</v>
      </c>
      <c r="AG410">
        <v>37</v>
      </c>
      <c r="AH410">
        <v>36</v>
      </c>
    </row>
    <row r="411" spans="1:34" x14ac:dyDescent="0.25">
      <c r="A411" s="3" t="s">
        <v>486</v>
      </c>
      <c r="B411" s="1">
        <v>45710</v>
      </c>
      <c r="C411" s="23">
        <f t="shared" si="30"/>
        <v>22</v>
      </c>
      <c r="D411" s="23">
        <f t="shared" si="31"/>
        <v>6</v>
      </c>
      <c r="E411" s="23" t="str">
        <f t="shared" si="32"/>
        <v>sábado</v>
      </c>
      <c r="F411" s="23">
        <f t="shared" si="33"/>
        <v>2</v>
      </c>
      <c r="G411" s="23" t="str">
        <f t="shared" si="34"/>
        <v>febrero</v>
      </c>
      <c r="H411" s="2">
        <v>0.53194444444444444</v>
      </c>
      <c r="I411" t="s">
        <v>1</v>
      </c>
      <c r="J411" t="str">
        <f>VLOOKUP(ventas_starbucks_2025[[#This Row],[sucursal]],cambio_sucursal[#All],2,0)</f>
        <v>Sucursal Nueva Córdoba</v>
      </c>
      <c r="K411" t="s">
        <v>101</v>
      </c>
      <c r="L411" t="s">
        <v>3</v>
      </c>
      <c r="M411" t="s">
        <v>4</v>
      </c>
      <c r="N411" t="str">
        <f>IFERROR(VLOOKUP(ventas_starbucks_2025[[#This Row],[tamaño_sucio]],cambio_tamaño[#All],2,0),"Tamaño único")</f>
        <v>Tamaño único</v>
      </c>
      <c r="O411">
        <v>5</v>
      </c>
      <c r="P411">
        <v>3233.01</v>
      </c>
      <c r="Q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11">
        <v>16165.05</v>
      </c>
      <c r="S411" t="s">
        <v>15</v>
      </c>
      <c r="T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11" t="str">
        <f>VLOOKUP(ventas_starbucks_2025[[#This Row],[canal_compra]],cambio_canal_compra[#All],2,0)</f>
        <v>Para llevar</v>
      </c>
      <c r="V411" t="s">
        <v>16</v>
      </c>
      <c r="W411" t="str">
        <f>VLOOKUP(ventas_starbucks_2025[[#This Row],[método_pago]],cambio_metodo_pago[#All],2,0)</f>
        <v>Tarjeta</v>
      </c>
      <c r="X411" t="s">
        <v>22</v>
      </c>
      <c r="Y411">
        <v>0</v>
      </c>
      <c r="Z411" t="str">
        <f>VLOOKUP(ventas_starbucks_2025[[#This Row],[promoción_aplicada5]],promocion_cambiar[#All],2,0)</f>
        <v>Combo</v>
      </c>
      <c r="AA411" t="s">
        <v>8</v>
      </c>
      <c r="AB411" t="s">
        <v>52</v>
      </c>
      <c r="AC411" t="s">
        <v>41</v>
      </c>
      <c r="AD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1">
        <v>7.5</v>
      </c>
      <c r="AF411">
        <v>4</v>
      </c>
      <c r="AG411">
        <v>18</v>
      </c>
      <c r="AH411">
        <v>13</v>
      </c>
    </row>
    <row r="412" spans="1:34" x14ac:dyDescent="0.25">
      <c r="A412" s="3" t="s">
        <v>487</v>
      </c>
      <c r="B412" s="1">
        <v>45683</v>
      </c>
      <c r="C412" s="23">
        <f t="shared" si="30"/>
        <v>26</v>
      </c>
      <c r="D412" s="23">
        <f t="shared" si="31"/>
        <v>7</v>
      </c>
      <c r="E412" s="1" t="str">
        <f t="shared" si="32"/>
        <v>domingo</v>
      </c>
      <c r="F412" s="23">
        <f t="shared" si="33"/>
        <v>1</v>
      </c>
      <c r="G412" s="1" t="str">
        <f t="shared" si="34"/>
        <v>enero</v>
      </c>
      <c r="H412" s="2">
        <v>0.82916666666666672</v>
      </c>
      <c r="I412" t="s">
        <v>1</v>
      </c>
      <c r="J412" t="str">
        <f>VLOOKUP(ventas_starbucks_2025[[#This Row],[sucursal]],cambio_sucursal[#All],2,0)</f>
        <v>Sucursal Nueva Córdoba</v>
      </c>
      <c r="K412" t="s">
        <v>48</v>
      </c>
      <c r="L412" t="s">
        <v>49</v>
      </c>
      <c r="M412" t="s">
        <v>62</v>
      </c>
      <c r="N412" t="str">
        <f>IFERROR(VLOOKUP(ventas_starbucks_2025[[#This Row],[tamaño_sucio]],cambio_tamaño[#All],2,0),"Tamaño único")</f>
        <v>Extra-Grande</v>
      </c>
      <c r="O412">
        <v>1</v>
      </c>
      <c r="P412">
        <v>2080.8200000000002</v>
      </c>
      <c r="Q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2">
        <v>2080.8200000000002</v>
      </c>
      <c r="S412" t="s">
        <v>5</v>
      </c>
      <c r="T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2" t="str">
        <f>VLOOKUP(ventas_starbucks_2025[[#This Row],[canal_compra]],cambio_canal_compra[#All],2,0)</f>
        <v>En tienda</v>
      </c>
      <c r="V412" t="s">
        <v>40</v>
      </c>
      <c r="W412" t="str">
        <f>VLOOKUP(ventas_starbucks_2025[[#This Row],[método_pago]],cambio_metodo_pago[#All],2,0)</f>
        <v>Efectivo</v>
      </c>
      <c r="X412" t="s">
        <v>22</v>
      </c>
      <c r="Y412">
        <v>0</v>
      </c>
      <c r="Z412" t="str">
        <f>VLOOKUP(ventas_starbucks_2025[[#This Row],[promoción_aplicada5]],promocion_cambiar[#All],2,0)</f>
        <v>2x1</v>
      </c>
      <c r="AA412" t="s">
        <v>51</v>
      </c>
      <c r="AB412" t="s">
        <v>23</v>
      </c>
      <c r="AC412" t="s">
        <v>10</v>
      </c>
      <c r="AD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2">
        <v>13.9</v>
      </c>
      <c r="AF412">
        <v>5</v>
      </c>
      <c r="AG412">
        <v>42</v>
      </c>
      <c r="AH412">
        <v>41</v>
      </c>
    </row>
    <row r="413" spans="1:34" x14ac:dyDescent="0.25">
      <c r="A413" s="3" t="s">
        <v>488</v>
      </c>
      <c r="B413" s="1">
        <v>45691</v>
      </c>
      <c r="C413" s="23">
        <f t="shared" si="30"/>
        <v>3</v>
      </c>
      <c r="D413" s="23">
        <f t="shared" si="31"/>
        <v>1</v>
      </c>
      <c r="E413" s="23" t="str">
        <f t="shared" si="32"/>
        <v>lunes</v>
      </c>
      <c r="F413" s="23">
        <f t="shared" si="33"/>
        <v>2</v>
      </c>
      <c r="G413" s="23" t="str">
        <f t="shared" si="34"/>
        <v>febrero</v>
      </c>
      <c r="H413" s="2">
        <v>0.67708333333333337</v>
      </c>
      <c r="I413" t="s">
        <v>1</v>
      </c>
      <c r="J413" t="str">
        <f>VLOOKUP(ventas_starbucks_2025[[#This Row],[sucursal]],cambio_sucursal[#All],2,0)</f>
        <v>Sucursal Nueva Córdoba</v>
      </c>
      <c r="K413" t="s">
        <v>58</v>
      </c>
      <c r="L413" t="s">
        <v>39</v>
      </c>
      <c r="M413" t="s">
        <v>4</v>
      </c>
      <c r="N413" t="str">
        <f>IFERROR(VLOOKUP(ventas_starbucks_2025[[#This Row],[tamaño_sucio]],cambio_tamaño[#All],2,0),"Tamaño único")</f>
        <v>Tamaño único</v>
      </c>
      <c r="O413">
        <v>5</v>
      </c>
      <c r="P413">
        <v>1504.3</v>
      </c>
      <c r="Q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">
        <v>7521.5</v>
      </c>
      <c r="S413" t="s">
        <v>31</v>
      </c>
      <c r="T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3" t="str">
        <f>VLOOKUP(ventas_starbucks_2025[[#This Row],[canal_compra]],cambio_canal_compra[#All],2,0)</f>
        <v>Entrega domicilio</v>
      </c>
      <c r="V413" t="s">
        <v>40</v>
      </c>
      <c r="W413" t="str">
        <f>VLOOKUP(ventas_starbucks_2025[[#This Row],[método_pago]],cambio_metodo_pago[#All],2,0)</f>
        <v>Efectivo</v>
      </c>
      <c r="X413" t="s">
        <v>7</v>
      </c>
      <c r="Y413">
        <v>15</v>
      </c>
      <c r="Z413" t="str">
        <f>VLOOKUP(ventas_starbucks_2025[[#This Row],[promoción_aplicada5]],promocion_cambiar[#All],2,0)</f>
        <v>Combo</v>
      </c>
      <c r="AA413" t="s">
        <v>8</v>
      </c>
      <c r="AB413" t="s">
        <v>29</v>
      </c>
      <c r="AC413" t="s">
        <v>10</v>
      </c>
      <c r="AD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3">
        <v>3.2</v>
      </c>
      <c r="AF413">
        <v>3</v>
      </c>
      <c r="AG413">
        <v>33</v>
      </c>
      <c r="AH413">
        <v>28</v>
      </c>
    </row>
    <row r="414" spans="1:34" x14ac:dyDescent="0.25">
      <c r="A414" s="3" t="s">
        <v>489</v>
      </c>
      <c r="B414" s="1">
        <v>45761</v>
      </c>
      <c r="C414" s="23">
        <f t="shared" si="30"/>
        <v>14</v>
      </c>
      <c r="D414" s="23">
        <f t="shared" si="31"/>
        <v>1</v>
      </c>
      <c r="E414" s="23" t="str">
        <f t="shared" si="32"/>
        <v>lunes</v>
      </c>
      <c r="F414" s="23">
        <f t="shared" si="33"/>
        <v>4</v>
      </c>
      <c r="G414" s="23" t="str">
        <f t="shared" si="34"/>
        <v>abril</v>
      </c>
      <c r="H414" s="2">
        <v>0.37013888888888891</v>
      </c>
      <c r="I414" t="s">
        <v>12</v>
      </c>
      <c r="J414" t="str">
        <f>VLOOKUP(ventas_starbucks_2025[[#This Row],[sucursal]],cambio_sucursal[#All],2,0)</f>
        <v>Sucursal Córdoba Shopping</v>
      </c>
      <c r="K414" t="s">
        <v>48</v>
      </c>
      <c r="L414" t="s">
        <v>49</v>
      </c>
      <c r="M414" t="s">
        <v>45</v>
      </c>
      <c r="N414" t="str">
        <f>IFERROR(VLOOKUP(ventas_starbucks_2025[[#This Row],[tamaño_sucio]],cambio_tamaño[#All],2,0),"Tamaño único")</f>
        <v>Grande</v>
      </c>
      <c r="O414">
        <v>3</v>
      </c>
      <c r="P414">
        <v>1623.81</v>
      </c>
      <c r="Q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">
        <v>4871.43</v>
      </c>
      <c r="S414" t="s">
        <v>15</v>
      </c>
      <c r="T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" t="str">
        <f>VLOOKUP(ventas_starbucks_2025[[#This Row],[canal_compra]],cambio_canal_compra[#All],2,0)</f>
        <v>Para llevar</v>
      </c>
      <c r="V414" t="s">
        <v>40</v>
      </c>
      <c r="W414" t="str">
        <f>VLOOKUP(ventas_starbucks_2025[[#This Row],[método_pago]],cambio_metodo_pago[#All],2,0)</f>
        <v>Efectivo</v>
      </c>
      <c r="X414" t="s">
        <v>7</v>
      </c>
      <c r="Y414">
        <v>0</v>
      </c>
      <c r="Z414" t="str">
        <f>VLOOKUP(ventas_starbucks_2025[[#This Row],[promoción_aplicada5]],promocion_cambiar[#All],2,0)</f>
        <v>Ninguna</v>
      </c>
      <c r="AA414" t="s">
        <v>17</v>
      </c>
      <c r="AB414" t="s">
        <v>18</v>
      </c>
      <c r="AC414" t="s">
        <v>10</v>
      </c>
      <c r="AD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4">
        <v>14.7</v>
      </c>
      <c r="AF414">
        <v>4</v>
      </c>
      <c r="AG414">
        <v>15</v>
      </c>
      <c r="AH414">
        <v>12</v>
      </c>
    </row>
    <row r="415" spans="1:34" x14ac:dyDescent="0.25">
      <c r="A415" s="3" t="s">
        <v>490</v>
      </c>
      <c r="B415" s="1">
        <v>45760</v>
      </c>
      <c r="C415" s="23">
        <f t="shared" si="30"/>
        <v>13</v>
      </c>
      <c r="D415" s="23">
        <f t="shared" si="31"/>
        <v>7</v>
      </c>
      <c r="E415" s="23" t="str">
        <f t="shared" si="32"/>
        <v>domingo</v>
      </c>
      <c r="F415" s="23">
        <f t="shared" si="33"/>
        <v>4</v>
      </c>
      <c r="G415" s="23" t="str">
        <f t="shared" si="34"/>
        <v>abril</v>
      </c>
      <c r="H415" s="2">
        <v>0.77361111111111114</v>
      </c>
      <c r="I415" t="s">
        <v>12</v>
      </c>
      <c r="J415" t="str">
        <f>VLOOKUP(ventas_starbucks_2025[[#This Row],[sucursal]],cambio_sucursal[#All],2,0)</f>
        <v>Sucursal Córdoba Shopping</v>
      </c>
      <c r="K415" t="s">
        <v>74</v>
      </c>
      <c r="L415" t="s">
        <v>70</v>
      </c>
      <c r="M415" t="s">
        <v>55</v>
      </c>
      <c r="N415" t="str">
        <f>IFERROR(VLOOKUP(ventas_starbucks_2025[[#This Row],[tamaño_sucio]],cambio_tamaño[#All],2,0),"Tamaño único")</f>
        <v>Pequeño</v>
      </c>
      <c r="O415">
        <v>4</v>
      </c>
      <c r="P415">
        <v>1617.26</v>
      </c>
      <c r="Q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">
        <v>6469.04</v>
      </c>
      <c r="S415" t="s">
        <v>31</v>
      </c>
      <c r="T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" t="str">
        <f>VLOOKUP(ventas_starbucks_2025[[#This Row],[canal_compra]],cambio_canal_compra[#All],2,0)</f>
        <v>Entrega domicilio</v>
      </c>
      <c r="V415" t="s">
        <v>6</v>
      </c>
      <c r="W415" t="str">
        <f>VLOOKUP(ventas_starbucks_2025[[#This Row],[método_pago]],cambio_metodo_pago[#All],2,0)</f>
        <v>Aplicación móbil</v>
      </c>
      <c r="X415" t="s">
        <v>7</v>
      </c>
      <c r="Y415">
        <v>15</v>
      </c>
      <c r="Z415" t="str">
        <f>VLOOKUP(ventas_starbucks_2025[[#This Row],[promoción_aplicada5]],promocion_cambiar[#All],2,0)</f>
        <v>Hora Feliz</v>
      </c>
      <c r="AA415" t="s">
        <v>36</v>
      </c>
      <c r="AB415" t="s">
        <v>32</v>
      </c>
      <c r="AC415" t="s">
        <v>41</v>
      </c>
      <c r="AD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5">
        <v>6.1</v>
      </c>
      <c r="AF415">
        <v>2</v>
      </c>
      <c r="AG415">
        <v>19</v>
      </c>
      <c r="AH415">
        <v>15</v>
      </c>
    </row>
    <row r="416" spans="1:34" x14ac:dyDescent="0.25">
      <c r="A416" s="3" t="s">
        <v>491</v>
      </c>
      <c r="B416" s="1">
        <v>45739</v>
      </c>
      <c r="C416" s="23">
        <f t="shared" si="30"/>
        <v>23</v>
      </c>
      <c r="D416" s="23">
        <f t="shared" si="31"/>
        <v>7</v>
      </c>
      <c r="E416" s="23" t="str">
        <f t="shared" si="32"/>
        <v>domingo</v>
      </c>
      <c r="F416" s="23">
        <f t="shared" si="33"/>
        <v>3</v>
      </c>
      <c r="G416" s="23" t="str">
        <f t="shared" si="34"/>
        <v>marzo</v>
      </c>
      <c r="H416" s="2">
        <v>0.3263888888888889</v>
      </c>
      <c r="I416" t="s">
        <v>12</v>
      </c>
      <c r="J416" t="str">
        <f>VLOOKUP(ventas_starbucks_2025[[#This Row],[sucursal]],cambio_sucursal[#All],2,0)</f>
        <v>Sucursal Córdoba Shopping</v>
      </c>
      <c r="K416" t="s">
        <v>300</v>
      </c>
      <c r="L416" t="s">
        <v>44</v>
      </c>
      <c r="M416" t="s">
        <v>50</v>
      </c>
      <c r="N416" t="str">
        <f>IFERROR(VLOOKUP(ventas_starbucks_2025[[#This Row],[tamaño_sucio]],cambio_tamaño[#All],2,0),"Tamaño único")</f>
        <v>Mediano</v>
      </c>
      <c r="O416">
        <v>3</v>
      </c>
      <c r="P416">
        <v>1436.06</v>
      </c>
      <c r="Q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">
        <v>4308.18</v>
      </c>
      <c r="S416" t="s">
        <v>15</v>
      </c>
      <c r="T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" t="str">
        <f>VLOOKUP(ventas_starbucks_2025[[#This Row],[canal_compra]],cambio_canal_compra[#All],2,0)</f>
        <v>Para llevar</v>
      </c>
      <c r="V416" t="s">
        <v>40</v>
      </c>
      <c r="W416" t="str">
        <f>VLOOKUP(ventas_starbucks_2025[[#This Row],[método_pago]],cambio_metodo_pago[#All],2,0)</f>
        <v>Efectivo</v>
      </c>
      <c r="X416" t="s">
        <v>22</v>
      </c>
      <c r="Y416">
        <v>0</v>
      </c>
      <c r="Z416" t="str">
        <f>VLOOKUP(ventas_starbucks_2025[[#This Row],[promoción_aplicada5]],promocion_cambiar[#All],2,0)</f>
        <v>Combo</v>
      </c>
      <c r="AA416" t="s">
        <v>8</v>
      </c>
      <c r="AB416" t="s">
        <v>32</v>
      </c>
      <c r="AC416" t="s">
        <v>24</v>
      </c>
      <c r="AD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6">
        <v>14</v>
      </c>
      <c r="AF416">
        <v>1</v>
      </c>
      <c r="AG416">
        <v>48</v>
      </c>
      <c r="AH416">
        <v>45</v>
      </c>
    </row>
    <row r="417" spans="1:34" x14ac:dyDescent="0.25">
      <c r="A417" s="3" t="s">
        <v>492</v>
      </c>
      <c r="B417" s="1">
        <v>45725</v>
      </c>
      <c r="C417" s="23">
        <f t="shared" si="30"/>
        <v>9</v>
      </c>
      <c r="D417" s="23">
        <f t="shared" si="31"/>
        <v>7</v>
      </c>
      <c r="E417" s="23" t="str">
        <f t="shared" si="32"/>
        <v>domingo</v>
      </c>
      <c r="F417" s="23">
        <f t="shared" si="33"/>
        <v>3</v>
      </c>
      <c r="G417" s="23" t="str">
        <f t="shared" si="34"/>
        <v>marzo</v>
      </c>
      <c r="H417" s="2">
        <v>0.86944444444444446</v>
      </c>
      <c r="I417" t="s">
        <v>1</v>
      </c>
      <c r="J417" t="str">
        <f>VLOOKUP(ventas_starbucks_2025[[#This Row],[sucursal]],cambio_sucursal[#All],2,0)</f>
        <v>Sucursal Nueva Córdoba</v>
      </c>
      <c r="K417" t="s">
        <v>127</v>
      </c>
      <c r="L417" t="s">
        <v>44</v>
      </c>
      <c r="M417" t="s">
        <v>55</v>
      </c>
      <c r="N417" t="str">
        <f>IFERROR(VLOOKUP(ventas_starbucks_2025[[#This Row],[tamaño_sucio]],cambio_tamaño[#All],2,0),"Tamaño único")</f>
        <v>Pequeño</v>
      </c>
      <c r="O417">
        <v>2</v>
      </c>
      <c r="P417">
        <v>1381.8</v>
      </c>
      <c r="Q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">
        <v>2763.6</v>
      </c>
      <c r="S417" t="s">
        <v>5</v>
      </c>
      <c r="T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" t="str">
        <f>VLOOKUP(ventas_starbucks_2025[[#This Row],[canal_compra]],cambio_canal_compra[#All],2,0)</f>
        <v>En tienda</v>
      </c>
      <c r="V417" t="s">
        <v>6</v>
      </c>
      <c r="W417" t="str">
        <f>VLOOKUP(ventas_starbucks_2025[[#This Row],[método_pago]],cambio_metodo_pago[#All],2,0)</f>
        <v>Aplicación móbil</v>
      </c>
      <c r="X417" t="s">
        <v>22</v>
      </c>
      <c r="Y417">
        <v>0</v>
      </c>
      <c r="Z417" t="str">
        <f>VLOOKUP(ventas_starbucks_2025[[#This Row],[promoción_aplicada5]],promocion_cambiar[#All],2,0)</f>
        <v>2x1</v>
      </c>
      <c r="AA417" t="s">
        <v>51</v>
      </c>
      <c r="AB417" t="s">
        <v>32</v>
      </c>
      <c r="AC417" t="s">
        <v>24</v>
      </c>
      <c r="AD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7">
        <v>7.9</v>
      </c>
      <c r="AF417">
        <v>5</v>
      </c>
      <c r="AG417">
        <v>19</v>
      </c>
      <c r="AH417">
        <v>17</v>
      </c>
    </row>
    <row r="418" spans="1:34" x14ac:dyDescent="0.25">
      <c r="A418" s="3" t="s">
        <v>493</v>
      </c>
      <c r="B418" s="1">
        <v>45749</v>
      </c>
      <c r="C418" s="23">
        <f t="shared" si="30"/>
        <v>2</v>
      </c>
      <c r="D418" s="23">
        <f t="shared" si="31"/>
        <v>3</v>
      </c>
      <c r="E418" s="23" t="str">
        <f t="shared" si="32"/>
        <v>miércoles</v>
      </c>
      <c r="F418" s="23">
        <f t="shared" si="33"/>
        <v>4</v>
      </c>
      <c r="G418" s="23" t="str">
        <f t="shared" si="34"/>
        <v>abril</v>
      </c>
      <c r="H418" s="2">
        <v>0.65208333333333335</v>
      </c>
      <c r="I418" t="s">
        <v>12</v>
      </c>
      <c r="J418" t="str">
        <f>VLOOKUP(ventas_starbucks_2025[[#This Row],[sucursal]],cambio_sucursal[#All],2,0)</f>
        <v>Sucursal Córdoba Shopping</v>
      </c>
      <c r="K418" t="s">
        <v>115</v>
      </c>
      <c r="L418" t="s">
        <v>21</v>
      </c>
      <c r="M418" t="s">
        <v>4</v>
      </c>
      <c r="N418" t="str">
        <f>IFERROR(VLOOKUP(ventas_starbucks_2025[[#This Row],[tamaño_sucio]],cambio_tamaño[#All],2,0),"Tamaño único")</f>
        <v>Tamaño único</v>
      </c>
      <c r="O418">
        <v>3</v>
      </c>
      <c r="P418">
        <v>857.19</v>
      </c>
      <c r="Q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8">
        <v>2571.5700000000002</v>
      </c>
      <c r="S418" t="s">
        <v>15</v>
      </c>
      <c r="T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8" t="str">
        <f>VLOOKUP(ventas_starbucks_2025[[#This Row],[canal_compra]],cambio_canal_compra[#All],2,0)</f>
        <v>Para llevar</v>
      </c>
      <c r="V418" t="s">
        <v>16</v>
      </c>
      <c r="W418" t="str">
        <f>VLOOKUP(ventas_starbucks_2025[[#This Row],[método_pago]],cambio_metodo_pago[#All],2,0)</f>
        <v>Tarjeta</v>
      </c>
      <c r="X418" t="s">
        <v>22</v>
      </c>
      <c r="Y418">
        <v>0</v>
      </c>
      <c r="Z418" t="str">
        <f>VLOOKUP(ventas_starbucks_2025[[#This Row],[promoción_aplicada5]],promocion_cambiar[#All],2,0)</f>
        <v>Combo</v>
      </c>
      <c r="AA418" t="s">
        <v>8</v>
      </c>
      <c r="AB418" t="s">
        <v>52</v>
      </c>
      <c r="AC418" t="s">
        <v>41</v>
      </c>
      <c r="AD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8">
        <v>8.3000000000000007</v>
      </c>
      <c r="AF418">
        <v>1</v>
      </c>
      <c r="AG418">
        <v>40</v>
      </c>
      <c r="AH418">
        <v>37</v>
      </c>
    </row>
    <row r="419" spans="1:34" x14ac:dyDescent="0.25">
      <c r="A419" s="3" t="s">
        <v>494</v>
      </c>
      <c r="B419" s="1">
        <v>45742</v>
      </c>
      <c r="C419" s="23">
        <f t="shared" si="30"/>
        <v>26</v>
      </c>
      <c r="D419" s="23">
        <f t="shared" si="31"/>
        <v>3</v>
      </c>
      <c r="E419" s="23" t="str">
        <f t="shared" si="32"/>
        <v>miércoles</v>
      </c>
      <c r="F419" s="23">
        <f t="shared" si="33"/>
        <v>3</v>
      </c>
      <c r="G419" s="23" t="str">
        <f t="shared" si="34"/>
        <v>marzo</v>
      </c>
      <c r="H419" s="2">
        <v>0.55972222222222223</v>
      </c>
      <c r="I419" t="s">
        <v>1</v>
      </c>
      <c r="J419" t="str">
        <f>VLOOKUP(ventas_starbucks_2025[[#This Row],[sucursal]],cambio_sucursal[#All],2,0)</f>
        <v>Sucursal Nueva Córdoba</v>
      </c>
      <c r="K419" t="s">
        <v>27</v>
      </c>
      <c r="L419" t="s">
        <v>28</v>
      </c>
      <c r="M419" t="s">
        <v>4</v>
      </c>
      <c r="N419" t="str">
        <f>IFERROR(VLOOKUP(ventas_starbucks_2025[[#This Row],[tamaño_sucio]],cambio_tamaño[#All],2,0),"Tamaño único")</f>
        <v>Tamaño único</v>
      </c>
      <c r="O419">
        <v>3</v>
      </c>
      <c r="P419">
        <v>2955.03</v>
      </c>
      <c r="Q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9">
        <v>8865.09</v>
      </c>
      <c r="S419" t="s">
        <v>5</v>
      </c>
      <c r="T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9" t="str">
        <f>VLOOKUP(ventas_starbucks_2025[[#This Row],[canal_compra]],cambio_canal_compra[#All],2,0)</f>
        <v>En tienda</v>
      </c>
      <c r="V419" t="s">
        <v>40</v>
      </c>
      <c r="W419" t="str">
        <f>VLOOKUP(ventas_starbucks_2025[[#This Row],[método_pago]],cambio_metodo_pago[#All],2,0)</f>
        <v>Efectivo</v>
      </c>
      <c r="X419" t="s">
        <v>7</v>
      </c>
      <c r="Y419">
        <v>10</v>
      </c>
      <c r="Z419" t="str">
        <f>VLOOKUP(ventas_starbucks_2025[[#This Row],[promoción_aplicada5]],promocion_cambiar[#All],2,0)</f>
        <v>2x1</v>
      </c>
      <c r="AA419" t="s">
        <v>51</v>
      </c>
      <c r="AB419" t="s">
        <v>23</v>
      </c>
      <c r="AC419" t="s">
        <v>24</v>
      </c>
      <c r="AD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">
        <v>5.3</v>
      </c>
      <c r="AF419">
        <v>5</v>
      </c>
      <c r="AG419">
        <v>37</v>
      </c>
      <c r="AH419">
        <v>34</v>
      </c>
    </row>
    <row r="420" spans="1:34" x14ac:dyDescent="0.25">
      <c r="A420" s="3" t="s">
        <v>495</v>
      </c>
      <c r="B420" s="1">
        <v>45737</v>
      </c>
      <c r="C420" s="23">
        <f t="shared" si="30"/>
        <v>21</v>
      </c>
      <c r="D420" s="23">
        <f t="shared" si="31"/>
        <v>5</v>
      </c>
      <c r="E420" s="23" t="str">
        <f t="shared" si="32"/>
        <v>viernes</v>
      </c>
      <c r="F420" s="23">
        <f t="shared" si="33"/>
        <v>3</v>
      </c>
      <c r="G420" s="23" t="str">
        <f t="shared" si="34"/>
        <v>marzo</v>
      </c>
      <c r="H420" s="2">
        <v>0.82847222222222228</v>
      </c>
      <c r="I420" t="s">
        <v>12</v>
      </c>
      <c r="J420" t="str">
        <f>VLOOKUP(ventas_starbucks_2025[[#This Row],[sucursal]],cambio_sucursal[#All],2,0)</f>
        <v>Sucursal Córdoba Shopping</v>
      </c>
      <c r="K420" t="s">
        <v>48</v>
      </c>
      <c r="L420" t="s">
        <v>49</v>
      </c>
      <c r="M420" t="s">
        <v>50</v>
      </c>
      <c r="N420" t="str">
        <f>IFERROR(VLOOKUP(ventas_starbucks_2025[[#This Row],[tamaño_sucio]],cambio_tamaño[#All],2,0),"Tamaño único")</f>
        <v>Mediano</v>
      </c>
      <c r="O420">
        <v>5</v>
      </c>
      <c r="P420">
        <v>1966.87</v>
      </c>
      <c r="Q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">
        <v>9834.35</v>
      </c>
      <c r="S420" t="s">
        <v>5</v>
      </c>
      <c r="T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0" t="str">
        <f>VLOOKUP(ventas_starbucks_2025[[#This Row],[canal_compra]],cambio_canal_compra[#All],2,0)</f>
        <v>En tienda</v>
      </c>
      <c r="V420" t="s">
        <v>40</v>
      </c>
      <c r="W420" t="str">
        <f>VLOOKUP(ventas_starbucks_2025[[#This Row],[método_pago]],cambio_metodo_pago[#All],2,0)</f>
        <v>Efectivo</v>
      </c>
      <c r="X420" t="s">
        <v>22</v>
      </c>
      <c r="Y420">
        <v>0</v>
      </c>
      <c r="Z420" t="str">
        <f>VLOOKUP(ventas_starbucks_2025[[#This Row],[promoción_aplicada5]],promocion_cambiar[#All],2,0)</f>
        <v>Ninguna</v>
      </c>
      <c r="AA420" t="s">
        <v>17</v>
      </c>
      <c r="AB420" t="s">
        <v>32</v>
      </c>
      <c r="AC420" t="s">
        <v>24</v>
      </c>
      <c r="AD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0">
        <v>13.4</v>
      </c>
      <c r="AF420">
        <v>2</v>
      </c>
      <c r="AG420">
        <v>40</v>
      </c>
      <c r="AH420">
        <v>35</v>
      </c>
    </row>
    <row r="421" spans="1:34" x14ac:dyDescent="0.25">
      <c r="A421" s="3" t="s">
        <v>496</v>
      </c>
      <c r="B421" s="1">
        <v>45740</v>
      </c>
      <c r="C421" s="23">
        <f t="shared" si="30"/>
        <v>24</v>
      </c>
      <c r="D421" s="23">
        <f t="shared" si="31"/>
        <v>1</v>
      </c>
      <c r="E421" s="23" t="str">
        <f t="shared" si="32"/>
        <v>lunes</v>
      </c>
      <c r="F421" s="23">
        <f t="shared" si="33"/>
        <v>3</v>
      </c>
      <c r="G421" s="23" t="str">
        <f t="shared" si="34"/>
        <v>marzo</v>
      </c>
      <c r="H421" s="2">
        <v>0.39583333333333331</v>
      </c>
      <c r="I421" t="s">
        <v>12</v>
      </c>
      <c r="J421" t="str">
        <f>VLOOKUP(ventas_starbucks_2025[[#This Row],[sucursal]],cambio_sucursal[#All],2,0)</f>
        <v>Sucursal Córdoba Shopping</v>
      </c>
      <c r="K421" t="s">
        <v>13</v>
      </c>
      <c r="L421" t="s">
        <v>14</v>
      </c>
      <c r="M421" t="s">
        <v>4</v>
      </c>
      <c r="N421" t="str">
        <f>IFERROR(VLOOKUP(ventas_starbucks_2025[[#This Row],[tamaño_sucio]],cambio_tamaño[#All],2,0),"Tamaño único")</f>
        <v>Tamaño único</v>
      </c>
      <c r="O421">
        <v>3</v>
      </c>
      <c r="P421">
        <v>1845.94</v>
      </c>
      <c r="Q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">
        <v>5537.82</v>
      </c>
      <c r="S421" t="s">
        <v>15</v>
      </c>
      <c r="T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" t="str">
        <f>VLOOKUP(ventas_starbucks_2025[[#This Row],[canal_compra]],cambio_canal_compra[#All],2,0)</f>
        <v>Para llevar</v>
      </c>
      <c r="V421" t="s">
        <v>16</v>
      </c>
      <c r="W421" t="str">
        <f>VLOOKUP(ventas_starbucks_2025[[#This Row],[método_pago]],cambio_metodo_pago[#All],2,0)</f>
        <v>Tarjeta</v>
      </c>
      <c r="X421" t="s">
        <v>22</v>
      </c>
      <c r="Y421">
        <v>0</v>
      </c>
      <c r="Z421" t="str">
        <f>VLOOKUP(ventas_starbucks_2025[[#This Row],[promoción_aplicada5]],promocion_cambiar[#All],2,0)</f>
        <v>Ninguna</v>
      </c>
      <c r="AA421" t="s">
        <v>17</v>
      </c>
      <c r="AB421" t="s">
        <v>29</v>
      </c>
      <c r="AC421" t="s">
        <v>24</v>
      </c>
      <c r="AD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1">
        <v>2.9</v>
      </c>
      <c r="AF421">
        <v>1</v>
      </c>
      <c r="AG421">
        <v>46</v>
      </c>
      <c r="AH421">
        <v>43</v>
      </c>
    </row>
    <row r="422" spans="1:34" x14ac:dyDescent="0.25">
      <c r="A422" s="3" t="s">
        <v>497</v>
      </c>
      <c r="B422" s="1">
        <v>45717</v>
      </c>
      <c r="C422" s="23">
        <f t="shared" si="30"/>
        <v>1</v>
      </c>
      <c r="D422" s="23">
        <f t="shared" si="31"/>
        <v>6</v>
      </c>
      <c r="E422" s="1" t="str">
        <f t="shared" si="32"/>
        <v>sábado</v>
      </c>
      <c r="F422" s="23">
        <f t="shared" si="33"/>
        <v>3</v>
      </c>
      <c r="G422" s="1" t="str">
        <f t="shared" si="34"/>
        <v>marzo</v>
      </c>
      <c r="H422" s="2">
        <v>0.77152777777777781</v>
      </c>
      <c r="I422" t="s">
        <v>1</v>
      </c>
      <c r="J422" t="str">
        <f>VLOOKUP(ventas_starbucks_2025[[#This Row],[sucursal]],cambio_sucursal[#All],2,0)</f>
        <v>Sucursal Nueva Córdoba</v>
      </c>
      <c r="K422" t="s">
        <v>89</v>
      </c>
      <c r="L422" t="s">
        <v>90</v>
      </c>
      <c r="M422" t="s">
        <v>4</v>
      </c>
      <c r="N422" t="str">
        <f>IFERROR(VLOOKUP(ventas_starbucks_2025[[#This Row],[tamaño_sucio]],cambio_tamaño[#All],2,0),"Tamaño único")</f>
        <v>Tamaño único</v>
      </c>
      <c r="O422">
        <v>4</v>
      </c>
      <c r="P422">
        <v>1339.53</v>
      </c>
      <c r="Q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">
        <v>5358.12</v>
      </c>
      <c r="S422" t="s">
        <v>5</v>
      </c>
      <c r="T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2" t="str">
        <f>VLOOKUP(ventas_starbucks_2025[[#This Row],[canal_compra]],cambio_canal_compra[#All],2,0)</f>
        <v>En tienda</v>
      </c>
      <c r="V422" t="s">
        <v>40</v>
      </c>
      <c r="W422" t="str">
        <f>VLOOKUP(ventas_starbucks_2025[[#This Row],[método_pago]],cambio_metodo_pago[#All],2,0)</f>
        <v>Efectivo</v>
      </c>
      <c r="X422" t="s">
        <v>7</v>
      </c>
      <c r="Y422">
        <v>0</v>
      </c>
      <c r="Z422" t="str">
        <f>VLOOKUP(ventas_starbucks_2025[[#This Row],[promoción_aplicada5]],promocion_cambiar[#All],2,0)</f>
        <v>2x1</v>
      </c>
      <c r="AA422" t="s">
        <v>51</v>
      </c>
      <c r="AB422" t="s">
        <v>23</v>
      </c>
      <c r="AC422" t="s">
        <v>24</v>
      </c>
      <c r="AD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2">
        <v>9.9</v>
      </c>
      <c r="AF422">
        <v>4</v>
      </c>
      <c r="AG422">
        <v>18</v>
      </c>
      <c r="AH422">
        <v>14</v>
      </c>
    </row>
    <row r="423" spans="1:34" x14ac:dyDescent="0.25">
      <c r="A423" s="3" t="s">
        <v>498</v>
      </c>
      <c r="B423" s="1">
        <v>45719</v>
      </c>
      <c r="C423" s="23">
        <f t="shared" si="30"/>
        <v>3</v>
      </c>
      <c r="D423" s="23">
        <f t="shared" si="31"/>
        <v>1</v>
      </c>
      <c r="E423" s="23" t="str">
        <f t="shared" si="32"/>
        <v>lunes</v>
      </c>
      <c r="F423" s="23">
        <f t="shared" si="33"/>
        <v>3</v>
      </c>
      <c r="G423" s="23" t="str">
        <f t="shared" si="34"/>
        <v>marzo</v>
      </c>
      <c r="H423" s="2">
        <v>0.44097222222222221</v>
      </c>
      <c r="I423" t="s">
        <v>26</v>
      </c>
      <c r="J423" t="str">
        <f>VLOOKUP(ventas_starbucks_2025[[#This Row],[sucursal]],cambio_sucursal[#All],2,0)</f>
        <v>Sucursal San Lorenzo 47</v>
      </c>
      <c r="K423" t="s">
        <v>89</v>
      </c>
      <c r="L423" t="s">
        <v>90</v>
      </c>
      <c r="M423" t="s">
        <v>4</v>
      </c>
      <c r="N423" t="str">
        <f>IFERROR(VLOOKUP(ventas_starbucks_2025[[#This Row],[tamaño_sucio]],cambio_tamaño[#All],2,0),"Tamaño único")</f>
        <v>Tamaño único</v>
      </c>
      <c r="O423">
        <v>1</v>
      </c>
      <c r="P423">
        <v>1136.07</v>
      </c>
      <c r="Q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">
        <v>1136.07</v>
      </c>
      <c r="S423" t="s">
        <v>15</v>
      </c>
      <c r="T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3" t="str">
        <f>VLOOKUP(ventas_starbucks_2025[[#This Row],[canal_compra]],cambio_canal_compra[#All],2,0)</f>
        <v>Para llevar</v>
      </c>
      <c r="V423" t="s">
        <v>40</v>
      </c>
      <c r="W423" t="str">
        <f>VLOOKUP(ventas_starbucks_2025[[#This Row],[método_pago]],cambio_metodo_pago[#All],2,0)</f>
        <v>Efectivo</v>
      </c>
      <c r="X423" t="s">
        <v>7</v>
      </c>
      <c r="Y423">
        <v>10</v>
      </c>
      <c r="Z423" t="str">
        <f>VLOOKUP(ventas_starbucks_2025[[#This Row],[promoción_aplicada5]],promocion_cambiar[#All],2,0)</f>
        <v>2x1</v>
      </c>
      <c r="AA423" t="s">
        <v>51</v>
      </c>
      <c r="AB423" t="s">
        <v>9</v>
      </c>
      <c r="AC423" t="s">
        <v>41</v>
      </c>
      <c r="AD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3">
        <v>10.5</v>
      </c>
      <c r="AF423">
        <v>3</v>
      </c>
      <c r="AG423">
        <v>38</v>
      </c>
      <c r="AH423">
        <v>37</v>
      </c>
    </row>
    <row r="424" spans="1:34" x14ac:dyDescent="0.25">
      <c r="A424" s="3" t="s">
        <v>499</v>
      </c>
      <c r="B424" s="1">
        <v>45736</v>
      </c>
      <c r="C424" s="23">
        <f t="shared" si="30"/>
        <v>20</v>
      </c>
      <c r="D424" s="23">
        <f t="shared" si="31"/>
        <v>4</v>
      </c>
      <c r="E424" s="1" t="str">
        <f t="shared" si="32"/>
        <v>jueves</v>
      </c>
      <c r="F424" s="23">
        <f t="shared" si="33"/>
        <v>3</v>
      </c>
      <c r="G424" s="1" t="str">
        <f t="shared" si="34"/>
        <v>marzo</v>
      </c>
      <c r="H424" s="2">
        <v>0.7631944444444444</v>
      </c>
      <c r="I424" t="s">
        <v>1</v>
      </c>
      <c r="J424" t="str">
        <f>VLOOKUP(ventas_starbucks_2025[[#This Row],[sucursal]],cambio_sucursal[#All],2,0)</f>
        <v>Sucursal Nueva Córdoba</v>
      </c>
      <c r="K424" t="s">
        <v>2</v>
      </c>
      <c r="L424" t="s">
        <v>3</v>
      </c>
      <c r="M424" t="s">
        <v>4</v>
      </c>
      <c r="N424" t="str">
        <f>IFERROR(VLOOKUP(ventas_starbucks_2025[[#This Row],[tamaño_sucio]],cambio_tamaño[#All],2,0),"Tamaño único")</f>
        <v>Tamaño único</v>
      </c>
      <c r="O424">
        <v>1</v>
      </c>
      <c r="P424">
        <v>2742.44</v>
      </c>
      <c r="Q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4">
        <v>2742.44</v>
      </c>
      <c r="S424" t="s">
        <v>15</v>
      </c>
      <c r="T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4" t="str">
        <f>VLOOKUP(ventas_starbucks_2025[[#This Row],[canal_compra]],cambio_canal_compra[#All],2,0)</f>
        <v>Para llevar</v>
      </c>
      <c r="V424" t="s">
        <v>6</v>
      </c>
      <c r="W424" t="str">
        <f>VLOOKUP(ventas_starbucks_2025[[#This Row],[método_pago]],cambio_metodo_pago[#All],2,0)</f>
        <v>Aplicación móbil</v>
      </c>
      <c r="X424" t="s">
        <v>22</v>
      </c>
      <c r="Y424">
        <v>0</v>
      </c>
      <c r="Z424" t="str">
        <f>VLOOKUP(ventas_starbucks_2025[[#This Row],[promoción_aplicada5]],promocion_cambiar[#All],2,0)</f>
        <v>Ninguna</v>
      </c>
      <c r="AA424" t="s">
        <v>17</v>
      </c>
      <c r="AB424" t="s">
        <v>52</v>
      </c>
      <c r="AC424" t="s">
        <v>24</v>
      </c>
      <c r="AD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4">
        <v>2.7</v>
      </c>
      <c r="AF424">
        <v>2</v>
      </c>
      <c r="AG424">
        <v>32</v>
      </c>
      <c r="AH424">
        <v>31</v>
      </c>
    </row>
    <row r="425" spans="1:34" x14ac:dyDescent="0.25">
      <c r="A425" s="3" t="s">
        <v>500</v>
      </c>
      <c r="B425" s="1">
        <v>45717</v>
      </c>
      <c r="C425" s="23">
        <f t="shared" si="30"/>
        <v>1</v>
      </c>
      <c r="D425" s="23">
        <f t="shared" si="31"/>
        <v>6</v>
      </c>
      <c r="E425" s="1" t="str">
        <f t="shared" si="32"/>
        <v>sábado</v>
      </c>
      <c r="F425" s="23">
        <f t="shared" si="33"/>
        <v>3</v>
      </c>
      <c r="G425" s="1" t="str">
        <f t="shared" si="34"/>
        <v>marzo</v>
      </c>
      <c r="H425" s="2">
        <v>0.40069444444444446</v>
      </c>
      <c r="I425" t="s">
        <v>1</v>
      </c>
      <c r="J425" t="str">
        <f>VLOOKUP(ventas_starbucks_2025[[#This Row],[sucursal]],cambio_sucursal[#All],2,0)</f>
        <v>Sucursal Nueva Córdoba</v>
      </c>
      <c r="K425" t="s">
        <v>34</v>
      </c>
      <c r="L425" t="s">
        <v>35</v>
      </c>
      <c r="M425" t="s">
        <v>4</v>
      </c>
      <c r="N425" t="str">
        <f>IFERROR(VLOOKUP(ventas_starbucks_2025[[#This Row],[tamaño_sucio]],cambio_tamaño[#All],2,0),"Tamaño único")</f>
        <v>Tamaño único</v>
      </c>
      <c r="O425">
        <v>2</v>
      </c>
      <c r="P425">
        <v>984.45</v>
      </c>
      <c r="Q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5">
        <v>1968.9</v>
      </c>
      <c r="S425" t="s">
        <v>5</v>
      </c>
      <c r="T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5" t="str">
        <f>VLOOKUP(ventas_starbucks_2025[[#This Row],[canal_compra]],cambio_canal_compra[#All],2,0)</f>
        <v>En tienda</v>
      </c>
      <c r="V425" t="s">
        <v>40</v>
      </c>
      <c r="W425" t="str">
        <f>VLOOKUP(ventas_starbucks_2025[[#This Row],[método_pago]],cambio_metodo_pago[#All],2,0)</f>
        <v>Efectivo</v>
      </c>
      <c r="X425" t="s">
        <v>22</v>
      </c>
      <c r="Y425">
        <v>0</v>
      </c>
      <c r="Z425" t="str">
        <f>VLOOKUP(ventas_starbucks_2025[[#This Row],[promoción_aplicada5]],promocion_cambiar[#All],2,0)</f>
        <v>2x1</v>
      </c>
      <c r="AA425" t="s">
        <v>51</v>
      </c>
      <c r="AB425" t="s">
        <v>52</v>
      </c>
      <c r="AC425" t="s">
        <v>24</v>
      </c>
      <c r="AD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5">
        <v>3.9</v>
      </c>
      <c r="AF425">
        <v>1</v>
      </c>
      <c r="AG425">
        <v>18</v>
      </c>
      <c r="AH425">
        <v>16</v>
      </c>
    </row>
    <row r="426" spans="1:34" x14ac:dyDescent="0.25">
      <c r="A426" s="3" t="s">
        <v>501</v>
      </c>
      <c r="B426" s="1">
        <v>45665</v>
      </c>
      <c r="C426" s="23">
        <f t="shared" si="30"/>
        <v>8</v>
      </c>
      <c r="D426" s="23">
        <f t="shared" si="31"/>
        <v>3</v>
      </c>
      <c r="E426" s="23" t="str">
        <f t="shared" si="32"/>
        <v>miércoles</v>
      </c>
      <c r="F426" s="23">
        <f t="shared" si="33"/>
        <v>1</v>
      </c>
      <c r="G426" s="23" t="str">
        <f t="shared" si="34"/>
        <v>enero</v>
      </c>
      <c r="H426" s="2">
        <v>0.5180555555555556</v>
      </c>
      <c r="I426" t="s">
        <v>1</v>
      </c>
      <c r="J426" t="str">
        <f>VLOOKUP(ventas_starbucks_2025[[#This Row],[sucursal]],cambio_sucursal[#All],2,0)</f>
        <v>Sucursal Nueva Córdoba</v>
      </c>
      <c r="K426" t="s">
        <v>89</v>
      </c>
      <c r="L426" t="s">
        <v>90</v>
      </c>
      <c r="M426" t="s">
        <v>4</v>
      </c>
      <c r="N426" t="str">
        <f>IFERROR(VLOOKUP(ventas_starbucks_2025[[#This Row],[tamaño_sucio]],cambio_tamaño[#All],2,0),"Tamaño único")</f>
        <v>Tamaño único</v>
      </c>
      <c r="O426">
        <v>2</v>
      </c>
      <c r="P426">
        <v>1324.3</v>
      </c>
      <c r="Q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">
        <v>2648.6</v>
      </c>
      <c r="S426" t="s">
        <v>31</v>
      </c>
      <c r="T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" t="str">
        <f>VLOOKUP(ventas_starbucks_2025[[#This Row],[canal_compra]],cambio_canal_compra[#All],2,0)</f>
        <v>Entrega domicilio</v>
      </c>
      <c r="V426" t="s">
        <v>16</v>
      </c>
      <c r="W426" t="str">
        <f>VLOOKUP(ventas_starbucks_2025[[#This Row],[método_pago]],cambio_metodo_pago[#All],2,0)</f>
        <v>Tarjeta</v>
      </c>
      <c r="X426" t="s">
        <v>7</v>
      </c>
      <c r="Y426">
        <v>10</v>
      </c>
      <c r="Z426" t="str">
        <f>VLOOKUP(ventas_starbucks_2025[[#This Row],[promoción_aplicada5]],promocion_cambiar[#All],2,0)</f>
        <v>Combo</v>
      </c>
      <c r="AA426" t="s">
        <v>8</v>
      </c>
      <c r="AB426" t="s">
        <v>52</v>
      </c>
      <c r="AC426" t="s">
        <v>24</v>
      </c>
      <c r="AD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">
        <v>6</v>
      </c>
      <c r="AF426">
        <v>4</v>
      </c>
      <c r="AG426">
        <v>50</v>
      </c>
      <c r="AH426">
        <v>48</v>
      </c>
    </row>
    <row r="427" spans="1:34" x14ac:dyDescent="0.25">
      <c r="A427" s="3" t="s">
        <v>502</v>
      </c>
      <c r="B427" s="1">
        <v>45663</v>
      </c>
      <c r="C427" s="23">
        <f t="shared" si="30"/>
        <v>6</v>
      </c>
      <c r="D427" s="23">
        <f t="shared" si="31"/>
        <v>1</v>
      </c>
      <c r="E427" s="23" t="str">
        <f t="shared" si="32"/>
        <v>lunes</v>
      </c>
      <c r="F427" s="23">
        <f t="shared" si="33"/>
        <v>1</v>
      </c>
      <c r="G427" s="23" t="str">
        <f t="shared" si="34"/>
        <v>enero</v>
      </c>
      <c r="H427" s="2">
        <v>0.74722222222222223</v>
      </c>
      <c r="I427" t="s">
        <v>1</v>
      </c>
      <c r="J427" t="str">
        <f>VLOOKUP(ventas_starbucks_2025[[#This Row],[sucursal]],cambio_sucursal[#All],2,0)</f>
        <v>Sucursal Nueva Córdoba</v>
      </c>
      <c r="K427" t="s">
        <v>38</v>
      </c>
      <c r="L427" t="s">
        <v>39</v>
      </c>
      <c r="M427" t="s">
        <v>4</v>
      </c>
      <c r="N427" t="str">
        <f>IFERROR(VLOOKUP(ventas_starbucks_2025[[#This Row],[tamaño_sucio]],cambio_tamaño[#All],2,0),"Tamaño único")</f>
        <v>Tamaño único</v>
      </c>
      <c r="O427">
        <v>4</v>
      </c>
      <c r="P427">
        <v>1585.43</v>
      </c>
      <c r="Q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">
        <v>6341.72</v>
      </c>
      <c r="S427" t="s">
        <v>5</v>
      </c>
      <c r="T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7" t="str">
        <f>VLOOKUP(ventas_starbucks_2025[[#This Row],[canal_compra]],cambio_canal_compra[#All],2,0)</f>
        <v>En tienda</v>
      </c>
      <c r="V427" t="s">
        <v>6</v>
      </c>
      <c r="W427" t="str">
        <f>VLOOKUP(ventas_starbucks_2025[[#This Row],[método_pago]],cambio_metodo_pago[#All],2,0)</f>
        <v>Aplicación móbil</v>
      </c>
      <c r="X427" t="s">
        <v>22</v>
      </c>
      <c r="Y427">
        <v>0</v>
      </c>
      <c r="Z427" t="str">
        <f>VLOOKUP(ventas_starbucks_2025[[#This Row],[promoción_aplicada5]],promocion_cambiar[#All],2,0)</f>
        <v>Hora Feliz</v>
      </c>
      <c r="AA427" t="s">
        <v>36</v>
      </c>
      <c r="AB427" t="s">
        <v>52</v>
      </c>
      <c r="AC427" t="s">
        <v>10</v>
      </c>
      <c r="AD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7">
        <v>12.1</v>
      </c>
      <c r="AF427">
        <v>2</v>
      </c>
      <c r="AG427">
        <v>38</v>
      </c>
      <c r="AH427">
        <v>34</v>
      </c>
    </row>
    <row r="428" spans="1:34" x14ac:dyDescent="0.25">
      <c r="A428" s="3" t="s">
        <v>503</v>
      </c>
      <c r="B428" s="1">
        <v>45718</v>
      </c>
      <c r="C428" s="23">
        <f t="shared" si="30"/>
        <v>2</v>
      </c>
      <c r="D428" s="23">
        <f t="shared" si="31"/>
        <v>7</v>
      </c>
      <c r="E428" s="23" t="str">
        <f t="shared" si="32"/>
        <v>domingo</v>
      </c>
      <c r="F428" s="23">
        <f t="shared" si="33"/>
        <v>3</v>
      </c>
      <c r="G428" s="23" t="str">
        <f t="shared" si="34"/>
        <v>marzo</v>
      </c>
      <c r="H428" s="2">
        <v>0.72569444444444442</v>
      </c>
      <c r="I428" t="s">
        <v>12</v>
      </c>
      <c r="J428" t="str">
        <f>VLOOKUP(ventas_starbucks_2025[[#This Row],[sucursal]],cambio_sucursal[#All],2,0)</f>
        <v>Sucursal Córdoba Shopping</v>
      </c>
      <c r="K428" t="s">
        <v>13</v>
      </c>
      <c r="L428" t="s">
        <v>14</v>
      </c>
      <c r="M428" t="s">
        <v>4</v>
      </c>
      <c r="N428" t="str">
        <f>IFERROR(VLOOKUP(ventas_starbucks_2025[[#This Row],[tamaño_sucio]],cambio_tamaño[#All],2,0),"Tamaño único")</f>
        <v>Tamaño único</v>
      </c>
      <c r="O428">
        <v>1</v>
      </c>
      <c r="P428">
        <v>1935.23</v>
      </c>
      <c r="Q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">
        <v>1935.23</v>
      </c>
      <c r="S428" t="s">
        <v>31</v>
      </c>
      <c r="T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" t="str">
        <f>VLOOKUP(ventas_starbucks_2025[[#This Row],[canal_compra]],cambio_canal_compra[#All],2,0)</f>
        <v>Entrega domicilio</v>
      </c>
      <c r="V428" t="s">
        <v>40</v>
      </c>
      <c r="W428" t="str">
        <f>VLOOKUP(ventas_starbucks_2025[[#This Row],[método_pago]],cambio_metodo_pago[#All],2,0)</f>
        <v>Efectivo</v>
      </c>
      <c r="X428" t="s">
        <v>22</v>
      </c>
      <c r="Y428">
        <v>0</v>
      </c>
      <c r="Z428" t="str">
        <f>VLOOKUP(ventas_starbucks_2025[[#This Row],[promoción_aplicada5]],promocion_cambiar[#All],2,0)</f>
        <v>2x1</v>
      </c>
      <c r="AA428" t="s">
        <v>51</v>
      </c>
      <c r="AB428" t="s">
        <v>23</v>
      </c>
      <c r="AC428" t="s">
        <v>10</v>
      </c>
      <c r="AD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8">
        <v>8.8000000000000007</v>
      </c>
      <c r="AF428">
        <v>2</v>
      </c>
      <c r="AG428">
        <v>10</v>
      </c>
      <c r="AH428">
        <v>9</v>
      </c>
    </row>
    <row r="429" spans="1:34" x14ac:dyDescent="0.25">
      <c r="A429" s="3" t="s">
        <v>504</v>
      </c>
      <c r="B429" s="1">
        <v>45673</v>
      </c>
      <c r="C429" s="23">
        <f t="shared" si="30"/>
        <v>16</v>
      </c>
      <c r="D429" s="23">
        <f t="shared" si="31"/>
        <v>4</v>
      </c>
      <c r="E429" s="23" t="str">
        <f t="shared" si="32"/>
        <v>jueves</v>
      </c>
      <c r="F429" s="23">
        <f t="shared" si="33"/>
        <v>1</v>
      </c>
      <c r="G429" s="23" t="str">
        <f t="shared" si="34"/>
        <v>enero</v>
      </c>
      <c r="H429" s="2">
        <v>0.3840277777777778</v>
      </c>
      <c r="I429" t="s">
        <v>1</v>
      </c>
      <c r="J429" t="str">
        <f>VLOOKUP(ventas_starbucks_2025[[#This Row],[sucursal]],cambio_sucursal[#All],2,0)</f>
        <v>Sucursal Nueva Córdoba</v>
      </c>
      <c r="K429" t="s">
        <v>48</v>
      </c>
      <c r="L429" t="s">
        <v>49</v>
      </c>
      <c r="M429" t="s">
        <v>50</v>
      </c>
      <c r="N429" t="str">
        <f>IFERROR(VLOOKUP(ventas_starbucks_2025[[#This Row],[tamaño_sucio]],cambio_tamaño[#All],2,0),"Tamaño único")</f>
        <v>Mediano</v>
      </c>
      <c r="O429">
        <v>3</v>
      </c>
      <c r="P429">
        <v>1969.56</v>
      </c>
      <c r="Q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">
        <v>5908.68</v>
      </c>
      <c r="S429" t="s">
        <v>31</v>
      </c>
      <c r="T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9" t="str">
        <f>VLOOKUP(ventas_starbucks_2025[[#This Row],[canal_compra]],cambio_canal_compra[#All],2,0)</f>
        <v>Entrega domicilio</v>
      </c>
      <c r="V429" t="s">
        <v>40</v>
      </c>
      <c r="W429" t="str">
        <f>VLOOKUP(ventas_starbucks_2025[[#This Row],[método_pago]],cambio_metodo_pago[#All],2,0)</f>
        <v>Efectivo</v>
      </c>
      <c r="X429" t="s">
        <v>7</v>
      </c>
      <c r="Y429">
        <v>0</v>
      </c>
      <c r="Z429" t="str">
        <f>VLOOKUP(ventas_starbucks_2025[[#This Row],[promoción_aplicada5]],promocion_cambiar[#All],2,0)</f>
        <v>2x1</v>
      </c>
      <c r="AA429" t="s">
        <v>51</v>
      </c>
      <c r="AB429" t="s">
        <v>29</v>
      </c>
      <c r="AC429" t="s">
        <v>41</v>
      </c>
      <c r="AD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">
        <v>9.8000000000000007</v>
      </c>
      <c r="AF429">
        <v>4</v>
      </c>
      <c r="AG429">
        <v>48</v>
      </c>
      <c r="AH429">
        <v>45</v>
      </c>
    </row>
    <row r="430" spans="1:34" x14ac:dyDescent="0.25">
      <c r="A430" s="3" t="s">
        <v>505</v>
      </c>
      <c r="B430" s="1">
        <v>45743</v>
      </c>
      <c r="C430" s="23">
        <f t="shared" si="30"/>
        <v>27</v>
      </c>
      <c r="D430" s="23">
        <f t="shared" si="31"/>
        <v>4</v>
      </c>
      <c r="E430" s="1" t="str">
        <f t="shared" si="32"/>
        <v>jueves</v>
      </c>
      <c r="F430" s="23">
        <f t="shared" si="33"/>
        <v>3</v>
      </c>
      <c r="G430" s="1" t="str">
        <f t="shared" si="34"/>
        <v>marzo</v>
      </c>
      <c r="H430" s="2">
        <v>0.56111111111111112</v>
      </c>
      <c r="I430" t="s">
        <v>57</v>
      </c>
      <c r="J430" t="str">
        <f>VLOOKUP(ventas_starbucks_2025[[#This Row],[sucursal]],cambio_sucursal[#All],2,0)</f>
        <v>Sucursal Avda Colón</v>
      </c>
      <c r="K430" t="s">
        <v>358</v>
      </c>
      <c r="L430" t="s">
        <v>44</v>
      </c>
      <c r="M430" t="s">
        <v>55</v>
      </c>
      <c r="N430" t="str">
        <f>IFERROR(VLOOKUP(ventas_starbucks_2025[[#This Row],[tamaño_sucio]],cambio_tamaño[#All],2,0),"Tamaño único")</f>
        <v>Pequeño</v>
      </c>
      <c r="O430">
        <v>5</v>
      </c>
      <c r="P430">
        <v>1444.45</v>
      </c>
      <c r="Q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">
        <v>7222.25</v>
      </c>
      <c r="S430" t="s">
        <v>15</v>
      </c>
      <c r="T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0" t="str">
        <f>VLOOKUP(ventas_starbucks_2025[[#This Row],[canal_compra]],cambio_canal_compra[#All],2,0)</f>
        <v>Para llevar</v>
      </c>
      <c r="V430" t="s">
        <v>6</v>
      </c>
      <c r="W430" t="str">
        <f>VLOOKUP(ventas_starbucks_2025[[#This Row],[método_pago]],cambio_metodo_pago[#All],2,0)</f>
        <v>Aplicación móbil</v>
      </c>
      <c r="X430" t="s">
        <v>7</v>
      </c>
      <c r="Y430">
        <v>0</v>
      </c>
      <c r="Z430" t="str">
        <f>VLOOKUP(ventas_starbucks_2025[[#This Row],[promoción_aplicada5]],promocion_cambiar[#All],2,0)</f>
        <v>Hora Feliz</v>
      </c>
      <c r="AA430" t="s">
        <v>36</v>
      </c>
      <c r="AB430" t="s">
        <v>23</v>
      </c>
      <c r="AC430" t="s">
        <v>24</v>
      </c>
      <c r="AD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0">
        <v>9</v>
      </c>
      <c r="AF430">
        <v>5</v>
      </c>
      <c r="AG430">
        <v>10</v>
      </c>
      <c r="AH430">
        <v>5</v>
      </c>
    </row>
    <row r="431" spans="1:34" x14ac:dyDescent="0.25">
      <c r="A431" s="3" t="s">
        <v>506</v>
      </c>
      <c r="B431" s="1">
        <v>45670</v>
      </c>
      <c r="C431" s="23">
        <f t="shared" si="30"/>
        <v>13</v>
      </c>
      <c r="D431" s="23">
        <f t="shared" si="31"/>
        <v>1</v>
      </c>
      <c r="E431" s="1" t="str">
        <f t="shared" si="32"/>
        <v>lunes</v>
      </c>
      <c r="F431" s="23">
        <f t="shared" si="33"/>
        <v>1</v>
      </c>
      <c r="G431" s="1" t="str">
        <f t="shared" si="34"/>
        <v>enero</v>
      </c>
      <c r="H431" s="2">
        <v>0.64444444444444449</v>
      </c>
      <c r="I431" t="s">
        <v>12</v>
      </c>
      <c r="J431" t="str">
        <f>VLOOKUP(ventas_starbucks_2025[[#This Row],[sucursal]],cambio_sucursal[#All],2,0)</f>
        <v>Sucursal Córdoba Shopping</v>
      </c>
      <c r="K431" t="s">
        <v>101</v>
      </c>
      <c r="L431" t="s">
        <v>3</v>
      </c>
      <c r="M431" t="s">
        <v>4</v>
      </c>
      <c r="N431" t="str">
        <f>IFERROR(VLOOKUP(ventas_starbucks_2025[[#This Row],[tamaño_sucio]],cambio_tamaño[#All],2,0),"Tamaño único")</f>
        <v>Tamaño único</v>
      </c>
      <c r="O431">
        <v>4</v>
      </c>
      <c r="P431">
        <v>2615.9299999999998</v>
      </c>
      <c r="Q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1">
        <v>10463.719999999999</v>
      </c>
      <c r="S431" t="s">
        <v>15</v>
      </c>
      <c r="T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1" t="str">
        <f>VLOOKUP(ventas_starbucks_2025[[#This Row],[canal_compra]],cambio_canal_compra[#All],2,0)</f>
        <v>Para llevar</v>
      </c>
      <c r="V431" t="s">
        <v>40</v>
      </c>
      <c r="W431" t="str">
        <f>VLOOKUP(ventas_starbucks_2025[[#This Row],[método_pago]],cambio_metodo_pago[#All],2,0)</f>
        <v>Efectivo</v>
      </c>
      <c r="X431" t="s">
        <v>7</v>
      </c>
      <c r="Y431">
        <v>15</v>
      </c>
      <c r="Z431" t="str">
        <f>VLOOKUP(ventas_starbucks_2025[[#This Row],[promoción_aplicada5]],promocion_cambiar[#All],2,0)</f>
        <v>Combo</v>
      </c>
      <c r="AA431" t="s">
        <v>8</v>
      </c>
      <c r="AB431" t="s">
        <v>52</v>
      </c>
      <c r="AC431" t="s">
        <v>41</v>
      </c>
      <c r="AD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1">
        <v>12.7</v>
      </c>
      <c r="AF431">
        <v>1</v>
      </c>
      <c r="AG431">
        <v>38</v>
      </c>
      <c r="AH431">
        <v>34</v>
      </c>
    </row>
    <row r="432" spans="1:34" x14ac:dyDescent="0.25">
      <c r="A432" s="3" t="s">
        <v>507</v>
      </c>
      <c r="B432" s="1">
        <v>45717</v>
      </c>
      <c r="C432" s="23">
        <f t="shared" si="30"/>
        <v>1</v>
      </c>
      <c r="D432" s="23">
        <f t="shared" si="31"/>
        <v>6</v>
      </c>
      <c r="E432" s="23" t="str">
        <f t="shared" si="32"/>
        <v>sábado</v>
      </c>
      <c r="F432" s="23">
        <f t="shared" si="33"/>
        <v>3</v>
      </c>
      <c r="G432" s="23" t="str">
        <f t="shared" si="34"/>
        <v>marzo</v>
      </c>
      <c r="H432" s="2">
        <v>0.44583333333333336</v>
      </c>
      <c r="I432" t="s">
        <v>57</v>
      </c>
      <c r="J432" t="str">
        <f>VLOOKUP(ventas_starbucks_2025[[#This Row],[sucursal]],cambio_sucursal[#All],2,0)</f>
        <v>Sucursal Avda Colón</v>
      </c>
      <c r="K432" t="s">
        <v>101</v>
      </c>
      <c r="L432" t="s">
        <v>3</v>
      </c>
      <c r="M432" t="s">
        <v>4</v>
      </c>
      <c r="N432" t="str">
        <f>IFERROR(VLOOKUP(ventas_starbucks_2025[[#This Row],[tamaño_sucio]],cambio_tamaño[#All],2,0),"Tamaño único")</f>
        <v>Tamaño único</v>
      </c>
      <c r="O432">
        <v>4</v>
      </c>
      <c r="P432">
        <v>3431.49</v>
      </c>
      <c r="Q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32">
        <v>13725.96</v>
      </c>
      <c r="S432" t="s">
        <v>15</v>
      </c>
      <c r="T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2" t="str">
        <f>VLOOKUP(ventas_starbucks_2025[[#This Row],[canal_compra]],cambio_canal_compra[#All],2,0)</f>
        <v>Para llevar</v>
      </c>
      <c r="V432" t="s">
        <v>40</v>
      </c>
      <c r="W432" t="str">
        <f>VLOOKUP(ventas_starbucks_2025[[#This Row],[método_pago]],cambio_metodo_pago[#All],2,0)</f>
        <v>Efectivo</v>
      </c>
      <c r="X432" t="s">
        <v>7</v>
      </c>
      <c r="Y432">
        <v>15</v>
      </c>
      <c r="Z432" t="str">
        <f>VLOOKUP(ventas_starbucks_2025[[#This Row],[promoción_aplicada5]],promocion_cambiar[#All],2,0)</f>
        <v>Combo</v>
      </c>
      <c r="AA432" t="s">
        <v>8</v>
      </c>
      <c r="AB432" t="s">
        <v>32</v>
      </c>
      <c r="AC432" t="s">
        <v>24</v>
      </c>
      <c r="AD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2">
        <v>11.5</v>
      </c>
      <c r="AF432">
        <v>3</v>
      </c>
      <c r="AG432">
        <v>37</v>
      </c>
      <c r="AH432">
        <v>33</v>
      </c>
    </row>
    <row r="433" spans="1:34" x14ac:dyDescent="0.25">
      <c r="A433" s="3" t="s">
        <v>508</v>
      </c>
      <c r="B433" s="1">
        <v>45731</v>
      </c>
      <c r="C433" s="23">
        <f t="shared" si="30"/>
        <v>15</v>
      </c>
      <c r="D433" s="23">
        <f t="shared" si="31"/>
        <v>6</v>
      </c>
      <c r="E433" s="23" t="str">
        <f t="shared" si="32"/>
        <v>sábado</v>
      </c>
      <c r="F433" s="23">
        <f t="shared" si="33"/>
        <v>3</v>
      </c>
      <c r="G433" s="23" t="str">
        <f t="shared" si="34"/>
        <v>marzo</v>
      </c>
      <c r="H433" s="2">
        <v>0.87152777777777779</v>
      </c>
      <c r="I433" t="s">
        <v>57</v>
      </c>
      <c r="J433" t="str">
        <f>VLOOKUP(ventas_starbucks_2025[[#This Row],[sucursal]],cambio_sucursal[#All],2,0)</f>
        <v>Sucursal Avda Colón</v>
      </c>
      <c r="K433" t="s">
        <v>48</v>
      </c>
      <c r="L433" t="s">
        <v>49</v>
      </c>
      <c r="M433" t="s">
        <v>50</v>
      </c>
      <c r="N433" t="str">
        <f>IFERROR(VLOOKUP(ventas_starbucks_2025[[#This Row],[tamaño_sucio]],cambio_tamaño[#All],2,0),"Tamaño único")</f>
        <v>Mediano</v>
      </c>
      <c r="O433">
        <v>5</v>
      </c>
      <c r="P433">
        <v>1817.95</v>
      </c>
      <c r="Q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">
        <v>9089.75</v>
      </c>
      <c r="S433" t="s">
        <v>15</v>
      </c>
      <c r="T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3" t="str">
        <f>VLOOKUP(ventas_starbucks_2025[[#This Row],[canal_compra]],cambio_canal_compra[#All],2,0)</f>
        <v>Para llevar</v>
      </c>
      <c r="V433" t="s">
        <v>6</v>
      </c>
      <c r="W433" t="str">
        <f>VLOOKUP(ventas_starbucks_2025[[#This Row],[método_pago]],cambio_metodo_pago[#All],2,0)</f>
        <v>Aplicación móbil</v>
      </c>
      <c r="X433" t="s">
        <v>22</v>
      </c>
      <c r="Y433">
        <v>0</v>
      </c>
      <c r="Z433" t="str">
        <f>VLOOKUP(ventas_starbucks_2025[[#This Row],[promoción_aplicada5]],promocion_cambiar[#All],2,0)</f>
        <v>Combo</v>
      </c>
      <c r="AA433" t="s">
        <v>8</v>
      </c>
      <c r="AB433" t="s">
        <v>52</v>
      </c>
      <c r="AC433" t="s">
        <v>24</v>
      </c>
      <c r="AD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3">
        <v>11.9</v>
      </c>
      <c r="AF433">
        <v>2</v>
      </c>
      <c r="AG433">
        <v>20</v>
      </c>
      <c r="AH433">
        <v>15</v>
      </c>
    </row>
    <row r="434" spans="1:34" x14ac:dyDescent="0.25">
      <c r="A434" s="3" t="s">
        <v>509</v>
      </c>
      <c r="B434" s="1">
        <v>45677</v>
      </c>
      <c r="C434" s="23">
        <f t="shared" si="30"/>
        <v>20</v>
      </c>
      <c r="D434" s="23">
        <f t="shared" si="31"/>
        <v>1</v>
      </c>
      <c r="E434" s="1" t="str">
        <f t="shared" si="32"/>
        <v>lunes</v>
      </c>
      <c r="F434" s="23">
        <f t="shared" si="33"/>
        <v>1</v>
      </c>
      <c r="G434" s="1" t="str">
        <f t="shared" si="34"/>
        <v>enero</v>
      </c>
      <c r="H434" s="2">
        <v>0.48402777777777778</v>
      </c>
      <c r="I434" t="s">
        <v>26</v>
      </c>
      <c r="J434" t="str">
        <f>VLOOKUP(ventas_starbucks_2025[[#This Row],[sucursal]],cambio_sucursal[#All],2,0)</f>
        <v>Sucursal San Lorenzo 47</v>
      </c>
      <c r="K434" t="s">
        <v>300</v>
      </c>
      <c r="L434" t="s">
        <v>44</v>
      </c>
      <c r="M434" t="s">
        <v>45</v>
      </c>
      <c r="N434" t="str">
        <f>IFERROR(VLOOKUP(ventas_starbucks_2025[[#This Row],[tamaño_sucio]],cambio_tamaño[#All],2,0),"Tamaño único")</f>
        <v>Grande</v>
      </c>
      <c r="O434">
        <v>1</v>
      </c>
      <c r="P434">
        <v>1386.8</v>
      </c>
      <c r="Q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">
        <v>1386.8</v>
      </c>
      <c r="S434" t="s">
        <v>31</v>
      </c>
      <c r="T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" t="str">
        <f>VLOOKUP(ventas_starbucks_2025[[#This Row],[canal_compra]],cambio_canal_compra[#All],2,0)</f>
        <v>Entrega domicilio</v>
      </c>
      <c r="V434" t="s">
        <v>6</v>
      </c>
      <c r="W434" t="str">
        <f>VLOOKUP(ventas_starbucks_2025[[#This Row],[método_pago]],cambio_metodo_pago[#All],2,0)</f>
        <v>Aplicación móbil</v>
      </c>
      <c r="X434" t="s">
        <v>7</v>
      </c>
      <c r="Y434">
        <v>0</v>
      </c>
      <c r="Z434" t="str">
        <f>VLOOKUP(ventas_starbucks_2025[[#This Row],[promoción_aplicada5]],promocion_cambiar[#All],2,0)</f>
        <v>Combo</v>
      </c>
      <c r="AA434" t="s">
        <v>8</v>
      </c>
      <c r="AB434" t="s">
        <v>23</v>
      </c>
      <c r="AC434" t="s">
        <v>24</v>
      </c>
      <c r="AD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4">
        <v>13.8</v>
      </c>
      <c r="AF434">
        <v>4</v>
      </c>
      <c r="AG434">
        <v>29</v>
      </c>
      <c r="AH434">
        <v>28</v>
      </c>
    </row>
    <row r="435" spans="1:34" x14ac:dyDescent="0.25">
      <c r="A435" s="3" t="s">
        <v>510</v>
      </c>
      <c r="B435" s="1">
        <v>45749</v>
      </c>
      <c r="C435" s="23">
        <f t="shared" si="30"/>
        <v>2</v>
      </c>
      <c r="D435" s="23">
        <f t="shared" si="31"/>
        <v>3</v>
      </c>
      <c r="E435" s="23" t="str">
        <f t="shared" si="32"/>
        <v>miércoles</v>
      </c>
      <c r="F435" s="23">
        <f t="shared" si="33"/>
        <v>4</v>
      </c>
      <c r="G435" s="23" t="str">
        <f t="shared" si="34"/>
        <v>abril</v>
      </c>
      <c r="H435" s="2">
        <v>0.67361111111111116</v>
      </c>
      <c r="I435" t="s">
        <v>12</v>
      </c>
      <c r="J435" t="str">
        <f>VLOOKUP(ventas_starbucks_2025[[#This Row],[sucursal]],cambio_sucursal[#All],2,0)</f>
        <v>Sucursal Córdoba Shopping</v>
      </c>
      <c r="K435" t="s">
        <v>13</v>
      </c>
      <c r="L435" t="s">
        <v>14</v>
      </c>
      <c r="M435" t="s">
        <v>4</v>
      </c>
      <c r="N435" t="str">
        <f>IFERROR(VLOOKUP(ventas_starbucks_2025[[#This Row],[tamaño_sucio]],cambio_tamaño[#All],2,0),"Tamaño único")</f>
        <v>Tamaño único</v>
      </c>
      <c r="O435">
        <v>2</v>
      </c>
      <c r="P435">
        <v>1973.07</v>
      </c>
      <c r="Q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">
        <v>3946.14</v>
      </c>
      <c r="S435" t="s">
        <v>5</v>
      </c>
      <c r="T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" t="str">
        <f>VLOOKUP(ventas_starbucks_2025[[#This Row],[canal_compra]],cambio_canal_compra[#All],2,0)</f>
        <v>En tienda</v>
      </c>
      <c r="V435" t="s">
        <v>16</v>
      </c>
      <c r="W435" t="str">
        <f>VLOOKUP(ventas_starbucks_2025[[#This Row],[método_pago]],cambio_metodo_pago[#All],2,0)</f>
        <v>Tarjeta</v>
      </c>
      <c r="X435" t="s">
        <v>22</v>
      </c>
      <c r="Y435">
        <v>0</v>
      </c>
      <c r="Z435" t="str">
        <f>VLOOKUP(ventas_starbucks_2025[[#This Row],[promoción_aplicada5]],promocion_cambiar[#All],2,0)</f>
        <v>2x1</v>
      </c>
      <c r="AA435" t="s">
        <v>51</v>
      </c>
      <c r="AB435" t="s">
        <v>52</v>
      </c>
      <c r="AC435" t="s">
        <v>24</v>
      </c>
      <c r="AD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5">
        <v>7.9</v>
      </c>
      <c r="AF435">
        <v>3</v>
      </c>
      <c r="AG435">
        <v>10</v>
      </c>
      <c r="AH435">
        <v>8</v>
      </c>
    </row>
    <row r="436" spans="1:34" x14ac:dyDescent="0.25">
      <c r="A436" s="3" t="s">
        <v>511</v>
      </c>
      <c r="B436" s="1">
        <v>45720</v>
      </c>
      <c r="C436" s="23">
        <f t="shared" si="30"/>
        <v>4</v>
      </c>
      <c r="D436" s="23">
        <f t="shared" si="31"/>
        <v>2</v>
      </c>
      <c r="E436" s="1" t="str">
        <f t="shared" si="32"/>
        <v>martes</v>
      </c>
      <c r="F436" s="23">
        <f t="shared" si="33"/>
        <v>3</v>
      </c>
      <c r="G436" s="1" t="str">
        <f t="shared" si="34"/>
        <v>marzo</v>
      </c>
      <c r="H436" s="2">
        <v>0.65625</v>
      </c>
      <c r="I436" t="s">
        <v>12</v>
      </c>
      <c r="J436" t="str">
        <f>VLOOKUP(ventas_starbucks_2025[[#This Row],[sucursal]],cambio_sucursal[#All],2,0)</f>
        <v>Sucursal Córdoba Shopping</v>
      </c>
      <c r="K436" t="s">
        <v>89</v>
      </c>
      <c r="L436" t="s">
        <v>90</v>
      </c>
      <c r="M436" t="s">
        <v>4</v>
      </c>
      <c r="N436" t="str">
        <f>IFERROR(VLOOKUP(ventas_starbucks_2025[[#This Row],[tamaño_sucio]],cambio_tamaño[#All],2,0),"Tamaño único")</f>
        <v>Tamaño único</v>
      </c>
      <c r="O436">
        <v>1</v>
      </c>
      <c r="P436">
        <v>1586.94</v>
      </c>
      <c r="Q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">
        <v>1586.94</v>
      </c>
      <c r="S436" t="s">
        <v>5</v>
      </c>
      <c r="T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" t="str">
        <f>VLOOKUP(ventas_starbucks_2025[[#This Row],[canal_compra]],cambio_canal_compra[#All],2,0)</f>
        <v>En tienda</v>
      </c>
      <c r="V436" t="s">
        <v>6</v>
      </c>
      <c r="W436" t="str">
        <f>VLOOKUP(ventas_starbucks_2025[[#This Row],[método_pago]],cambio_metodo_pago[#All],2,0)</f>
        <v>Aplicación móbil</v>
      </c>
      <c r="X436" t="s">
        <v>7</v>
      </c>
      <c r="Y436">
        <v>15</v>
      </c>
      <c r="Z436" t="str">
        <f>VLOOKUP(ventas_starbucks_2025[[#This Row],[promoción_aplicada5]],promocion_cambiar[#All],2,0)</f>
        <v>Combo</v>
      </c>
      <c r="AA436" t="s">
        <v>8</v>
      </c>
      <c r="AB436" t="s">
        <v>32</v>
      </c>
      <c r="AC436" t="s">
        <v>10</v>
      </c>
      <c r="AD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6">
        <v>5</v>
      </c>
      <c r="AF436">
        <v>4</v>
      </c>
      <c r="AG436">
        <v>23</v>
      </c>
      <c r="AH436">
        <v>22</v>
      </c>
    </row>
    <row r="437" spans="1:34" x14ac:dyDescent="0.25">
      <c r="A437" s="3" t="s">
        <v>512</v>
      </c>
      <c r="B437" s="1">
        <v>45698</v>
      </c>
      <c r="C437" s="23">
        <f t="shared" si="30"/>
        <v>10</v>
      </c>
      <c r="D437" s="23">
        <f t="shared" si="31"/>
        <v>1</v>
      </c>
      <c r="E437" s="23" t="str">
        <f t="shared" si="32"/>
        <v>lunes</v>
      </c>
      <c r="F437" s="23">
        <f t="shared" si="33"/>
        <v>2</v>
      </c>
      <c r="G437" s="23" t="str">
        <f t="shared" si="34"/>
        <v>febrero</v>
      </c>
      <c r="H437" s="2">
        <v>0.39583333333333331</v>
      </c>
      <c r="I437" t="s">
        <v>26</v>
      </c>
      <c r="J437" t="str">
        <f>VLOOKUP(ventas_starbucks_2025[[#This Row],[sucursal]],cambio_sucursal[#All],2,0)</f>
        <v>Sucursal San Lorenzo 47</v>
      </c>
      <c r="K437" t="s">
        <v>58</v>
      </c>
      <c r="L437" t="s">
        <v>39</v>
      </c>
      <c r="M437" t="s">
        <v>4</v>
      </c>
      <c r="N437" t="str">
        <f>IFERROR(VLOOKUP(ventas_starbucks_2025[[#This Row],[tamaño_sucio]],cambio_tamaño[#All],2,0),"Tamaño único")</f>
        <v>Tamaño único</v>
      </c>
      <c r="O437">
        <v>5</v>
      </c>
      <c r="P437">
        <v>1105.8499999999999</v>
      </c>
      <c r="Q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">
        <v>5529.25</v>
      </c>
      <c r="S437" t="s">
        <v>5</v>
      </c>
      <c r="T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7" t="str">
        <f>VLOOKUP(ventas_starbucks_2025[[#This Row],[canal_compra]],cambio_canal_compra[#All],2,0)</f>
        <v>En tienda</v>
      </c>
      <c r="V437" t="s">
        <v>40</v>
      </c>
      <c r="W437" t="str">
        <f>VLOOKUP(ventas_starbucks_2025[[#This Row],[método_pago]],cambio_metodo_pago[#All],2,0)</f>
        <v>Efectivo</v>
      </c>
      <c r="X437" t="s">
        <v>22</v>
      </c>
      <c r="Y437">
        <v>0</v>
      </c>
      <c r="Z437" t="str">
        <f>VLOOKUP(ventas_starbucks_2025[[#This Row],[promoción_aplicada5]],promocion_cambiar[#All],2,0)</f>
        <v>Combo</v>
      </c>
      <c r="AA437" t="s">
        <v>8</v>
      </c>
      <c r="AB437" t="s">
        <v>29</v>
      </c>
      <c r="AC437" t="s">
        <v>41</v>
      </c>
      <c r="AD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7">
        <v>5.6</v>
      </c>
      <c r="AF437">
        <v>4</v>
      </c>
      <c r="AG437">
        <v>24</v>
      </c>
      <c r="AH437">
        <v>19</v>
      </c>
    </row>
    <row r="438" spans="1:34" x14ac:dyDescent="0.25">
      <c r="A438" s="3" t="s">
        <v>513</v>
      </c>
      <c r="B438" s="1">
        <v>45738</v>
      </c>
      <c r="C438" s="23">
        <f t="shared" si="30"/>
        <v>22</v>
      </c>
      <c r="D438" s="23">
        <f t="shared" si="31"/>
        <v>6</v>
      </c>
      <c r="E438" s="23" t="str">
        <f t="shared" si="32"/>
        <v>sábado</v>
      </c>
      <c r="F438" s="23">
        <f t="shared" si="33"/>
        <v>3</v>
      </c>
      <c r="G438" s="23" t="str">
        <f t="shared" si="34"/>
        <v>marzo</v>
      </c>
      <c r="H438" s="2">
        <v>0.4</v>
      </c>
      <c r="I438" t="s">
        <v>57</v>
      </c>
      <c r="J438" t="str">
        <f>VLOOKUP(ventas_starbucks_2025[[#This Row],[sucursal]],cambio_sucursal[#All],2,0)</f>
        <v>Sucursal Avda Colón</v>
      </c>
      <c r="K438" t="s">
        <v>48</v>
      </c>
      <c r="L438" t="s">
        <v>49</v>
      </c>
      <c r="M438" t="s">
        <v>62</v>
      </c>
      <c r="N438" t="str">
        <f>IFERROR(VLOOKUP(ventas_starbucks_2025[[#This Row],[tamaño_sucio]],cambio_tamaño[#All],2,0),"Tamaño único")</f>
        <v>Extra-Grande</v>
      </c>
      <c r="O438">
        <v>2</v>
      </c>
      <c r="P438">
        <v>1735.79</v>
      </c>
      <c r="Q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">
        <v>3471.58</v>
      </c>
      <c r="S438" t="s">
        <v>31</v>
      </c>
      <c r="T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" t="str">
        <f>VLOOKUP(ventas_starbucks_2025[[#This Row],[canal_compra]],cambio_canal_compra[#All],2,0)</f>
        <v>Entrega domicilio</v>
      </c>
      <c r="V438" t="s">
        <v>40</v>
      </c>
      <c r="W438" t="str">
        <f>VLOOKUP(ventas_starbucks_2025[[#This Row],[método_pago]],cambio_metodo_pago[#All],2,0)</f>
        <v>Efectivo</v>
      </c>
      <c r="X438" t="s">
        <v>7</v>
      </c>
      <c r="Y438">
        <v>15</v>
      </c>
      <c r="Z438" t="str">
        <f>VLOOKUP(ventas_starbucks_2025[[#This Row],[promoción_aplicada5]],promocion_cambiar[#All],2,0)</f>
        <v>Hora Feliz</v>
      </c>
      <c r="AA438" t="s">
        <v>36</v>
      </c>
      <c r="AB438" t="s">
        <v>29</v>
      </c>
      <c r="AC438" t="s">
        <v>10</v>
      </c>
      <c r="AD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8">
        <v>3.4</v>
      </c>
      <c r="AF438">
        <v>2</v>
      </c>
      <c r="AG438">
        <v>34</v>
      </c>
      <c r="AH438">
        <v>32</v>
      </c>
    </row>
    <row r="439" spans="1:34" x14ac:dyDescent="0.25">
      <c r="A439" s="3" t="s">
        <v>514</v>
      </c>
      <c r="B439" s="1">
        <v>45684</v>
      </c>
      <c r="C439" s="23">
        <f t="shared" si="30"/>
        <v>27</v>
      </c>
      <c r="D439" s="23">
        <f t="shared" si="31"/>
        <v>1</v>
      </c>
      <c r="E439" s="23" t="str">
        <f t="shared" si="32"/>
        <v>lunes</v>
      </c>
      <c r="F439" s="23">
        <f t="shared" si="33"/>
        <v>1</v>
      </c>
      <c r="G439" s="23" t="str">
        <f t="shared" si="34"/>
        <v>enero</v>
      </c>
      <c r="H439" s="2">
        <v>0.65069444444444446</v>
      </c>
      <c r="I439" t="s">
        <v>26</v>
      </c>
      <c r="J439" t="str">
        <f>VLOOKUP(ventas_starbucks_2025[[#This Row],[sucursal]],cambio_sucursal[#All],2,0)</f>
        <v>Sucursal San Lorenzo 47</v>
      </c>
      <c r="K439" t="s">
        <v>115</v>
      </c>
      <c r="L439" t="s">
        <v>21</v>
      </c>
      <c r="M439" t="s">
        <v>4</v>
      </c>
      <c r="N439" t="str">
        <f>IFERROR(VLOOKUP(ventas_starbucks_2025[[#This Row],[tamaño_sucio]],cambio_tamaño[#All],2,0),"Tamaño único")</f>
        <v>Tamaño único</v>
      </c>
      <c r="O439">
        <v>2</v>
      </c>
      <c r="P439">
        <v>831.56</v>
      </c>
      <c r="Q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9">
        <v>1663.12</v>
      </c>
      <c r="S439" t="s">
        <v>31</v>
      </c>
      <c r="T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9" t="str">
        <f>VLOOKUP(ventas_starbucks_2025[[#This Row],[canal_compra]],cambio_canal_compra[#All],2,0)</f>
        <v>Entrega domicilio</v>
      </c>
      <c r="V439" t="s">
        <v>16</v>
      </c>
      <c r="W439" t="str">
        <f>VLOOKUP(ventas_starbucks_2025[[#This Row],[método_pago]],cambio_metodo_pago[#All],2,0)</f>
        <v>Tarjeta</v>
      </c>
      <c r="X439" t="s">
        <v>7</v>
      </c>
      <c r="Y439">
        <v>15</v>
      </c>
      <c r="Z439" t="str">
        <f>VLOOKUP(ventas_starbucks_2025[[#This Row],[promoción_aplicada5]],promocion_cambiar[#All],2,0)</f>
        <v>Ninguna</v>
      </c>
      <c r="AA439" t="s">
        <v>17</v>
      </c>
      <c r="AB439" t="s">
        <v>29</v>
      </c>
      <c r="AC439" t="s">
        <v>24</v>
      </c>
      <c r="AD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">
        <v>6.7</v>
      </c>
      <c r="AF439">
        <v>3</v>
      </c>
      <c r="AG439">
        <v>46</v>
      </c>
      <c r="AH439">
        <v>44</v>
      </c>
    </row>
    <row r="440" spans="1:34" x14ac:dyDescent="0.25">
      <c r="A440" s="3" t="s">
        <v>515</v>
      </c>
      <c r="B440" s="1">
        <v>45702</v>
      </c>
      <c r="C440" s="23">
        <f t="shared" si="30"/>
        <v>14</v>
      </c>
      <c r="D440" s="23">
        <f t="shared" si="31"/>
        <v>5</v>
      </c>
      <c r="E440" s="1" t="str">
        <f t="shared" si="32"/>
        <v>viernes</v>
      </c>
      <c r="F440" s="23">
        <f t="shared" si="33"/>
        <v>2</v>
      </c>
      <c r="G440" s="1" t="str">
        <f t="shared" si="34"/>
        <v>febrero</v>
      </c>
      <c r="H440" s="2">
        <v>0.8354166666666667</v>
      </c>
      <c r="I440" t="s">
        <v>12</v>
      </c>
      <c r="J440" t="str">
        <f>VLOOKUP(ventas_starbucks_2025[[#This Row],[sucursal]],cambio_sucursal[#All],2,0)</f>
        <v>Sucursal Córdoba Shopping</v>
      </c>
      <c r="K440" t="s">
        <v>67</v>
      </c>
      <c r="L440" t="s">
        <v>35</v>
      </c>
      <c r="M440" t="s">
        <v>4</v>
      </c>
      <c r="N440" t="str">
        <f>IFERROR(VLOOKUP(ventas_starbucks_2025[[#This Row],[tamaño_sucio]],cambio_tamaño[#All],2,0),"Tamaño único")</f>
        <v>Tamaño único</v>
      </c>
      <c r="O440">
        <v>1</v>
      </c>
      <c r="P440">
        <v>1243.4000000000001</v>
      </c>
      <c r="Q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">
        <v>1243.4000000000001</v>
      </c>
      <c r="S440" t="s">
        <v>15</v>
      </c>
      <c r="T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" t="str">
        <f>VLOOKUP(ventas_starbucks_2025[[#This Row],[canal_compra]],cambio_canal_compra[#All],2,0)</f>
        <v>Para llevar</v>
      </c>
      <c r="V440" t="s">
        <v>6</v>
      </c>
      <c r="W440" t="str">
        <f>VLOOKUP(ventas_starbucks_2025[[#This Row],[método_pago]],cambio_metodo_pago[#All],2,0)</f>
        <v>Aplicación móbil</v>
      </c>
      <c r="X440" t="s">
        <v>7</v>
      </c>
      <c r="Y440">
        <v>0</v>
      </c>
      <c r="Z440" t="str">
        <f>VLOOKUP(ventas_starbucks_2025[[#This Row],[promoción_aplicada5]],promocion_cambiar[#All],2,0)</f>
        <v>2x1</v>
      </c>
      <c r="AA440" t="s">
        <v>51</v>
      </c>
      <c r="AB440" t="s">
        <v>32</v>
      </c>
      <c r="AC440" t="s">
        <v>24</v>
      </c>
      <c r="AD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0">
        <v>10.8</v>
      </c>
      <c r="AF440">
        <v>4</v>
      </c>
      <c r="AG440">
        <v>10</v>
      </c>
      <c r="AH440">
        <v>9</v>
      </c>
    </row>
    <row r="441" spans="1:34" x14ac:dyDescent="0.25">
      <c r="A441" s="3" t="s">
        <v>516</v>
      </c>
      <c r="B441" s="1">
        <v>45677</v>
      </c>
      <c r="C441" s="23">
        <f t="shared" si="30"/>
        <v>20</v>
      </c>
      <c r="D441" s="23">
        <f t="shared" si="31"/>
        <v>1</v>
      </c>
      <c r="E441" s="1" t="str">
        <f t="shared" si="32"/>
        <v>lunes</v>
      </c>
      <c r="F441" s="23">
        <f t="shared" si="33"/>
        <v>1</v>
      </c>
      <c r="G441" s="1" t="str">
        <f t="shared" si="34"/>
        <v>enero</v>
      </c>
      <c r="H441" s="2">
        <v>0.85972222222222228</v>
      </c>
      <c r="I441" t="s">
        <v>26</v>
      </c>
      <c r="J441" t="str">
        <f>VLOOKUP(ventas_starbucks_2025[[#This Row],[sucursal]],cambio_sucursal[#All],2,0)</f>
        <v>Sucursal San Lorenzo 47</v>
      </c>
      <c r="K441" t="s">
        <v>48</v>
      </c>
      <c r="L441" t="s">
        <v>49</v>
      </c>
      <c r="M441" t="s">
        <v>62</v>
      </c>
      <c r="N441" t="str">
        <f>IFERROR(VLOOKUP(ventas_starbucks_2025[[#This Row],[tamaño_sucio]],cambio_tamaño[#All],2,0),"Tamaño único")</f>
        <v>Extra-Grande</v>
      </c>
      <c r="O441">
        <v>1</v>
      </c>
      <c r="P441">
        <v>1864.07</v>
      </c>
      <c r="Q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">
        <v>1864.07</v>
      </c>
      <c r="S441" t="s">
        <v>15</v>
      </c>
      <c r="T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" t="str">
        <f>VLOOKUP(ventas_starbucks_2025[[#This Row],[canal_compra]],cambio_canal_compra[#All],2,0)</f>
        <v>Para llevar</v>
      </c>
      <c r="V441" t="s">
        <v>6</v>
      </c>
      <c r="W441" t="str">
        <f>VLOOKUP(ventas_starbucks_2025[[#This Row],[método_pago]],cambio_metodo_pago[#All],2,0)</f>
        <v>Aplicación móbil</v>
      </c>
      <c r="X441" t="s">
        <v>7</v>
      </c>
      <c r="Y441">
        <v>10</v>
      </c>
      <c r="Z441" t="str">
        <f>VLOOKUP(ventas_starbucks_2025[[#This Row],[promoción_aplicada5]],promocion_cambiar[#All],2,0)</f>
        <v>Combo</v>
      </c>
      <c r="AA441" t="s">
        <v>8</v>
      </c>
      <c r="AB441" t="s">
        <v>29</v>
      </c>
      <c r="AC441" t="s">
        <v>41</v>
      </c>
      <c r="AD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1">
        <v>3.4</v>
      </c>
      <c r="AF441">
        <v>2</v>
      </c>
      <c r="AG441">
        <v>45</v>
      </c>
      <c r="AH441">
        <v>44</v>
      </c>
    </row>
    <row r="442" spans="1:34" x14ac:dyDescent="0.25">
      <c r="A442" s="3" t="s">
        <v>517</v>
      </c>
      <c r="B442" s="1">
        <v>45695</v>
      </c>
      <c r="C442" s="23">
        <f t="shared" si="30"/>
        <v>7</v>
      </c>
      <c r="D442" s="23">
        <f t="shared" si="31"/>
        <v>5</v>
      </c>
      <c r="E442" s="23" t="str">
        <f t="shared" si="32"/>
        <v>viernes</v>
      </c>
      <c r="F442" s="23">
        <f t="shared" si="33"/>
        <v>2</v>
      </c>
      <c r="G442" s="23" t="str">
        <f t="shared" si="34"/>
        <v>febrero</v>
      </c>
      <c r="H442" s="2">
        <v>0.29583333333333334</v>
      </c>
      <c r="I442" t="s">
        <v>57</v>
      </c>
      <c r="J442" t="str">
        <f>VLOOKUP(ventas_starbucks_2025[[#This Row],[sucursal]],cambio_sucursal[#All],2,0)</f>
        <v>Sucursal Avda Colón</v>
      </c>
      <c r="K442" t="s">
        <v>20</v>
      </c>
      <c r="L442" t="s">
        <v>21</v>
      </c>
      <c r="M442" t="s">
        <v>4</v>
      </c>
      <c r="N442" t="str">
        <f>IFERROR(VLOOKUP(ventas_starbucks_2025[[#This Row],[tamaño_sucio]],cambio_tamaño[#All],2,0),"Tamaño único")</f>
        <v>Tamaño único</v>
      </c>
      <c r="O442">
        <v>1</v>
      </c>
      <c r="P442">
        <v>1092.8499999999999</v>
      </c>
      <c r="Q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">
        <v>1092.8499999999999</v>
      </c>
      <c r="S442" t="s">
        <v>31</v>
      </c>
      <c r="T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" t="str">
        <f>VLOOKUP(ventas_starbucks_2025[[#This Row],[canal_compra]],cambio_canal_compra[#All],2,0)</f>
        <v>Entrega domicilio</v>
      </c>
      <c r="V442" t="s">
        <v>6</v>
      </c>
      <c r="W442" t="str">
        <f>VLOOKUP(ventas_starbucks_2025[[#This Row],[método_pago]],cambio_metodo_pago[#All],2,0)</f>
        <v>Aplicación móbil</v>
      </c>
      <c r="X442" t="s">
        <v>22</v>
      </c>
      <c r="Y442">
        <v>0</v>
      </c>
      <c r="Z442" t="str">
        <f>VLOOKUP(ventas_starbucks_2025[[#This Row],[promoción_aplicada5]],promocion_cambiar[#All],2,0)</f>
        <v>2x1</v>
      </c>
      <c r="AA442" t="s">
        <v>51</v>
      </c>
      <c r="AB442" t="s">
        <v>52</v>
      </c>
      <c r="AC442" t="s">
        <v>10</v>
      </c>
      <c r="AD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2">
        <v>12.3</v>
      </c>
      <c r="AF442">
        <v>5</v>
      </c>
      <c r="AG442">
        <v>25</v>
      </c>
      <c r="AH442">
        <v>24</v>
      </c>
    </row>
    <row r="443" spans="1:34" x14ac:dyDescent="0.25">
      <c r="A443" s="3" t="s">
        <v>518</v>
      </c>
      <c r="B443" s="1">
        <v>45709</v>
      </c>
      <c r="C443" s="23">
        <f t="shared" si="30"/>
        <v>21</v>
      </c>
      <c r="D443" s="23">
        <f t="shared" si="31"/>
        <v>5</v>
      </c>
      <c r="E443" s="23" t="str">
        <f t="shared" si="32"/>
        <v>viernes</v>
      </c>
      <c r="F443" s="23">
        <f t="shared" si="33"/>
        <v>2</v>
      </c>
      <c r="G443" s="23" t="str">
        <f t="shared" si="34"/>
        <v>febrero</v>
      </c>
      <c r="H443" s="2">
        <v>0.3</v>
      </c>
      <c r="I443" t="s">
        <v>12</v>
      </c>
      <c r="J443" t="str">
        <f>VLOOKUP(ventas_starbucks_2025[[#This Row],[sucursal]],cambio_sucursal[#All],2,0)</f>
        <v>Sucursal Córdoba Shopping</v>
      </c>
      <c r="K443" t="s">
        <v>205</v>
      </c>
      <c r="L443" t="s">
        <v>70</v>
      </c>
      <c r="M443" t="s">
        <v>45</v>
      </c>
      <c r="N443" t="str">
        <f>IFERROR(VLOOKUP(ventas_starbucks_2025[[#This Row],[tamaño_sucio]],cambio_tamaño[#All],2,0),"Tamaño único")</f>
        <v>Grande</v>
      </c>
      <c r="O443">
        <v>5</v>
      </c>
      <c r="P443">
        <v>1601.11</v>
      </c>
      <c r="Q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">
        <v>8005.55</v>
      </c>
      <c r="S443" t="s">
        <v>31</v>
      </c>
      <c r="T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3" t="str">
        <f>VLOOKUP(ventas_starbucks_2025[[#This Row],[canal_compra]],cambio_canal_compra[#All],2,0)</f>
        <v>Entrega domicilio</v>
      </c>
      <c r="V443" t="s">
        <v>16</v>
      </c>
      <c r="W443" t="str">
        <f>VLOOKUP(ventas_starbucks_2025[[#This Row],[método_pago]],cambio_metodo_pago[#All],2,0)</f>
        <v>Tarjeta</v>
      </c>
      <c r="X443" t="s">
        <v>22</v>
      </c>
      <c r="Y443">
        <v>0</v>
      </c>
      <c r="Z443" t="str">
        <f>VLOOKUP(ventas_starbucks_2025[[#This Row],[promoción_aplicada5]],promocion_cambiar[#All],2,0)</f>
        <v>2x1</v>
      </c>
      <c r="AA443" t="s">
        <v>51</v>
      </c>
      <c r="AB443" t="s">
        <v>18</v>
      </c>
      <c r="AC443" t="s">
        <v>41</v>
      </c>
      <c r="AD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3">
        <v>8.3000000000000007</v>
      </c>
      <c r="AF443">
        <v>5</v>
      </c>
      <c r="AG443">
        <v>22</v>
      </c>
      <c r="AH443">
        <v>17</v>
      </c>
    </row>
    <row r="444" spans="1:34" x14ac:dyDescent="0.25">
      <c r="A444" s="3" t="s">
        <v>519</v>
      </c>
      <c r="B444" s="1">
        <v>45682</v>
      </c>
      <c r="C444" s="23">
        <f t="shared" si="30"/>
        <v>25</v>
      </c>
      <c r="D444" s="23">
        <f t="shared" si="31"/>
        <v>6</v>
      </c>
      <c r="E444" s="23" t="str">
        <f t="shared" si="32"/>
        <v>sábado</v>
      </c>
      <c r="F444" s="23">
        <f t="shared" si="33"/>
        <v>1</v>
      </c>
      <c r="G444" s="23" t="str">
        <f t="shared" si="34"/>
        <v>enero</v>
      </c>
      <c r="H444" s="2">
        <v>0.3611111111111111</v>
      </c>
      <c r="I444" t="s">
        <v>1</v>
      </c>
      <c r="J444" t="str">
        <f>VLOOKUP(ventas_starbucks_2025[[#This Row],[sucursal]],cambio_sucursal[#All],2,0)</f>
        <v>Sucursal Nueva Córdoba</v>
      </c>
      <c r="K444" t="s">
        <v>27</v>
      </c>
      <c r="L444" t="s">
        <v>28</v>
      </c>
      <c r="M444" t="s">
        <v>4</v>
      </c>
      <c r="N444" t="str">
        <f>IFERROR(VLOOKUP(ventas_starbucks_2025[[#This Row],[tamaño_sucio]],cambio_tamaño[#All],2,0),"Tamaño único")</f>
        <v>Tamaño único</v>
      </c>
      <c r="O444">
        <v>2</v>
      </c>
      <c r="P444">
        <v>2490.65</v>
      </c>
      <c r="Q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4">
        <v>4981.3</v>
      </c>
      <c r="S444" t="s">
        <v>15</v>
      </c>
      <c r="T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4" t="str">
        <f>VLOOKUP(ventas_starbucks_2025[[#This Row],[canal_compra]],cambio_canal_compra[#All],2,0)</f>
        <v>Para llevar</v>
      </c>
      <c r="V444" t="s">
        <v>16</v>
      </c>
      <c r="W444" t="str">
        <f>VLOOKUP(ventas_starbucks_2025[[#This Row],[método_pago]],cambio_metodo_pago[#All],2,0)</f>
        <v>Tarjeta</v>
      </c>
      <c r="X444" t="s">
        <v>22</v>
      </c>
      <c r="Y444">
        <v>0</v>
      </c>
      <c r="Z444" t="str">
        <f>VLOOKUP(ventas_starbucks_2025[[#This Row],[promoción_aplicada5]],promocion_cambiar[#All],2,0)</f>
        <v>Ninguna</v>
      </c>
      <c r="AA444" t="s">
        <v>17</v>
      </c>
      <c r="AB444" t="s">
        <v>32</v>
      </c>
      <c r="AC444" t="s">
        <v>10</v>
      </c>
      <c r="AD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4">
        <v>12.2</v>
      </c>
      <c r="AF444">
        <v>3</v>
      </c>
      <c r="AG444">
        <v>48</v>
      </c>
      <c r="AH444">
        <v>46</v>
      </c>
    </row>
    <row r="445" spans="1:34" x14ac:dyDescent="0.25">
      <c r="A445" s="3" t="s">
        <v>520</v>
      </c>
      <c r="B445" s="1">
        <v>45713</v>
      </c>
      <c r="C445" s="23">
        <f t="shared" si="30"/>
        <v>25</v>
      </c>
      <c r="D445" s="23">
        <f t="shared" si="31"/>
        <v>2</v>
      </c>
      <c r="E445" s="1" t="str">
        <f t="shared" si="32"/>
        <v>martes</v>
      </c>
      <c r="F445" s="23">
        <f t="shared" si="33"/>
        <v>2</v>
      </c>
      <c r="G445" s="1" t="str">
        <f t="shared" si="34"/>
        <v>febrero</v>
      </c>
      <c r="H445" s="2">
        <v>0.72430555555555554</v>
      </c>
      <c r="I445" t="s">
        <v>1</v>
      </c>
      <c r="J445" t="str">
        <f>VLOOKUP(ventas_starbucks_2025[[#This Row],[sucursal]],cambio_sucursal[#All],2,0)</f>
        <v>Sucursal Nueva Córdoba</v>
      </c>
      <c r="K445" t="s">
        <v>113</v>
      </c>
      <c r="L445" t="s">
        <v>44</v>
      </c>
      <c r="M445" t="s">
        <v>55</v>
      </c>
      <c r="N445" t="str">
        <f>IFERROR(VLOOKUP(ventas_starbucks_2025[[#This Row],[tamaño_sucio]],cambio_tamaño[#All],2,0),"Tamaño único")</f>
        <v>Pequeño</v>
      </c>
      <c r="O445">
        <v>1</v>
      </c>
      <c r="P445">
        <v>1294.52</v>
      </c>
      <c r="Q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">
        <v>1294.52</v>
      </c>
      <c r="S445" t="s">
        <v>15</v>
      </c>
      <c r="T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" t="str">
        <f>VLOOKUP(ventas_starbucks_2025[[#This Row],[canal_compra]],cambio_canal_compra[#All],2,0)</f>
        <v>Para llevar</v>
      </c>
      <c r="V445" t="s">
        <v>16</v>
      </c>
      <c r="W445" t="str">
        <f>VLOOKUP(ventas_starbucks_2025[[#This Row],[método_pago]],cambio_metodo_pago[#All],2,0)</f>
        <v>Tarjeta</v>
      </c>
      <c r="X445" t="s">
        <v>7</v>
      </c>
      <c r="Y445">
        <v>0</v>
      </c>
      <c r="Z445" t="str">
        <f>VLOOKUP(ventas_starbucks_2025[[#This Row],[promoción_aplicada5]],promocion_cambiar[#All],2,0)</f>
        <v>Hora Feliz</v>
      </c>
      <c r="AA445" t="s">
        <v>36</v>
      </c>
      <c r="AB445" t="s">
        <v>9</v>
      </c>
      <c r="AC445" t="s">
        <v>24</v>
      </c>
      <c r="AD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">
        <v>5.9</v>
      </c>
      <c r="AF445">
        <v>4</v>
      </c>
      <c r="AG445">
        <v>43</v>
      </c>
      <c r="AH445">
        <v>42</v>
      </c>
    </row>
    <row r="446" spans="1:34" x14ac:dyDescent="0.25">
      <c r="A446" s="3" t="s">
        <v>521</v>
      </c>
      <c r="B446" s="1">
        <v>45670</v>
      </c>
      <c r="C446" s="23">
        <f t="shared" si="30"/>
        <v>13</v>
      </c>
      <c r="D446" s="23">
        <f t="shared" si="31"/>
        <v>1</v>
      </c>
      <c r="E446" s="23" t="str">
        <f t="shared" si="32"/>
        <v>lunes</v>
      </c>
      <c r="F446" s="23">
        <f t="shared" si="33"/>
        <v>1</v>
      </c>
      <c r="G446" s="23" t="str">
        <f t="shared" si="34"/>
        <v>enero</v>
      </c>
      <c r="H446" s="2">
        <v>0.78055555555555556</v>
      </c>
      <c r="I446" t="s">
        <v>26</v>
      </c>
      <c r="J446" t="str">
        <f>VLOOKUP(ventas_starbucks_2025[[#This Row],[sucursal]],cambio_sucursal[#All],2,0)</f>
        <v>Sucursal San Lorenzo 47</v>
      </c>
      <c r="K446" t="s">
        <v>48</v>
      </c>
      <c r="L446" t="s">
        <v>49</v>
      </c>
      <c r="M446" t="s">
        <v>50</v>
      </c>
      <c r="N446" t="str">
        <f>IFERROR(VLOOKUP(ventas_starbucks_2025[[#This Row],[tamaño_sucio]],cambio_tamaño[#All],2,0),"Tamaño único")</f>
        <v>Mediano</v>
      </c>
      <c r="O446">
        <v>2</v>
      </c>
      <c r="P446">
        <v>2008.49</v>
      </c>
      <c r="Q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6">
        <v>4016.98</v>
      </c>
      <c r="S446" t="s">
        <v>31</v>
      </c>
      <c r="T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" t="str">
        <f>VLOOKUP(ventas_starbucks_2025[[#This Row],[canal_compra]],cambio_canal_compra[#All],2,0)</f>
        <v>Entrega domicilio</v>
      </c>
      <c r="V446" t="s">
        <v>16</v>
      </c>
      <c r="W446" t="str">
        <f>VLOOKUP(ventas_starbucks_2025[[#This Row],[método_pago]],cambio_metodo_pago[#All],2,0)</f>
        <v>Tarjeta</v>
      </c>
      <c r="X446" t="s">
        <v>22</v>
      </c>
      <c r="Y446">
        <v>0</v>
      </c>
      <c r="Z446" t="str">
        <f>VLOOKUP(ventas_starbucks_2025[[#This Row],[promoción_aplicada5]],promocion_cambiar[#All],2,0)</f>
        <v>Hora Feliz</v>
      </c>
      <c r="AA446" t="s">
        <v>36</v>
      </c>
      <c r="AB446" t="s">
        <v>32</v>
      </c>
      <c r="AC446" t="s">
        <v>41</v>
      </c>
      <c r="AD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6">
        <v>4.2</v>
      </c>
      <c r="AF446">
        <v>2</v>
      </c>
      <c r="AG446">
        <v>29</v>
      </c>
      <c r="AH446">
        <v>27</v>
      </c>
    </row>
    <row r="447" spans="1:34" x14ac:dyDescent="0.25">
      <c r="A447" s="3" t="s">
        <v>522</v>
      </c>
      <c r="B447" s="1">
        <v>45747</v>
      </c>
      <c r="C447" s="23">
        <f t="shared" si="30"/>
        <v>31</v>
      </c>
      <c r="D447" s="23">
        <f t="shared" si="31"/>
        <v>1</v>
      </c>
      <c r="E447" s="23" t="str">
        <f t="shared" si="32"/>
        <v>lunes</v>
      </c>
      <c r="F447" s="23">
        <f t="shared" si="33"/>
        <v>3</v>
      </c>
      <c r="G447" s="23" t="str">
        <f t="shared" si="34"/>
        <v>marzo</v>
      </c>
      <c r="H447" s="2">
        <v>0.61875000000000002</v>
      </c>
      <c r="I447" t="s">
        <v>26</v>
      </c>
      <c r="J447" t="str">
        <f>VLOOKUP(ventas_starbucks_2025[[#This Row],[sucursal]],cambio_sucursal[#All],2,0)</f>
        <v>Sucursal San Lorenzo 47</v>
      </c>
      <c r="K447" t="s">
        <v>89</v>
      </c>
      <c r="L447" t="s">
        <v>90</v>
      </c>
      <c r="M447" t="s">
        <v>4</v>
      </c>
      <c r="N447" t="str">
        <f>IFERROR(VLOOKUP(ventas_starbucks_2025[[#This Row],[tamaño_sucio]],cambio_tamaño[#All],2,0),"Tamaño único")</f>
        <v>Tamaño único</v>
      </c>
      <c r="O447">
        <v>3</v>
      </c>
      <c r="P447">
        <v>1412.84</v>
      </c>
      <c r="Q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">
        <v>4238.5200000000004</v>
      </c>
      <c r="S447" t="s">
        <v>5</v>
      </c>
      <c r="T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7" t="str">
        <f>VLOOKUP(ventas_starbucks_2025[[#This Row],[canal_compra]],cambio_canal_compra[#All],2,0)</f>
        <v>En tienda</v>
      </c>
      <c r="V447" t="s">
        <v>6</v>
      </c>
      <c r="W447" t="str">
        <f>VLOOKUP(ventas_starbucks_2025[[#This Row],[método_pago]],cambio_metodo_pago[#All],2,0)</f>
        <v>Aplicación móbil</v>
      </c>
      <c r="X447" t="s">
        <v>7</v>
      </c>
      <c r="Y447">
        <v>0</v>
      </c>
      <c r="Z447" t="str">
        <f>VLOOKUP(ventas_starbucks_2025[[#This Row],[promoción_aplicada5]],promocion_cambiar[#All],2,0)</f>
        <v>Ninguna</v>
      </c>
      <c r="AA447" t="s">
        <v>17</v>
      </c>
      <c r="AB447" t="s">
        <v>32</v>
      </c>
      <c r="AC447" t="s">
        <v>24</v>
      </c>
      <c r="AD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7">
        <v>13.3</v>
      </c>
      <c r="AF447">
        <v>4</v>
      </c>
      <c r="AG447">
        <v>47</v>
      </c>
      <c r="AH447">
        <v>44</v>
      </c>
    </row>
    <row r="448" spans="1:34" x14ac:dyDescent="0.25">
      <c r="A448" s="3" t="s">
        <v>523</v>
      </c>
      <c r="B448" s="1">
        <v>45756</v>
      </c>
      <c r="C448" s="23">
        <f t="shared" si="30"/>
        <v>9</v>
      </c>
      <c r="D448" s="23">
        <f t="shared" si="31"/>
        <v>3</v>
      </c>
      <c r="E448" s="1" t="str">
        <f t="shared" si="32"/>
        <v>miércoles</v>
      </c>
      <c r="F448" s="23">
        <f t="shared" si="33"/>
        <v>4</v>
      </c>
      <c r="G448" s="1" t="str">
        <f t="shared" si="34"/>
        <v>abril</v>
      </c>
      <c r="H448" s="2">
        <v>0.52361111111111114</v>
      </c>
      <c r="I448" t="s">
        <v>12</v>
      </c>
      <c r="J448" t="str">
        <f>VLOOKUP(ventas_starbucks_2025[[#This Row],[sucursal]],cambio_sucursal[#All],2,0)</f>
        <v>Sucursal Córdoba Shopping</v>
      </c>
      <c r="K448" t="s">
        <v>58</v>
      </c>
      <c r="L448" t="s">
        <v>39</v>
      </c>
      <c r="M448" t="s">
        <v>4</v>
      </c>
      <c r="N448" t="str">
        <f>IFERROR(VLOOKUP(ventas_starbucks_2025[[#This Row],[tamaño_sucio]],cambio_tamaño[#All],2,0),"Tamaño único")</f>
        <v>Tamaño único</v>
      </c>
      <c r="O448">
        <v>5</v>
      </c>
      <c r="P448">
        <v>1031.3499999999999</v>
      </c>
      <c r="Q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">
        <v>5156.75</v>
      </c>
      <c r="S448" t="s">
        <v>31</v>
      </c>
      <c r="T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8" t="str">
        <f>VLOOKUP(ventas_starbucks_2025[[#This Row],[canal_compra]],cambio_canal_compra[#All],2,0)</f>
        <v>Entrega domicilio</v>
      </c>
      <c r="V448" t="s">
        <v>16</v>
      </c>
      <c r="W448" t="str">
        <f>VLOOKUP(ventas_starbucks_2025[[#This Row],[método_pago]],cambio_metodo_pago[#All],2,0)</f>
        <v>Tarjeta</v>
      </c>
      <c r="X448" t="s">
        <v>7</v>
      </c>
      <c r="Y448">
        <v>15</v>
      </c>
      <c r="Z448" t="str">
        <f>VLOOKUP(ventas_starbucks_2025[[#This Row],[promoción_aplicada5]],promocion_cambiar[#All],2,0)</f>
        <v>Hora Feliz</v>
      </c>
      <c r="AA448" t="s">
        <v>36</v>
      </c>
      <c r="AB448" t="s">
        <v>52</v>
      </c>
      <c r="AC448" t="s">
        <v>41</v>
      </c>
      <c r="AD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8">
        <v>3.7</v>
      </c>
      <c r="AF448">
        <v>1</v>
      </c>
      <c r="AG448">
        <v>44</v>
      </c>
      <c r="AH448">
        <v>39</v>
      </c>
    </row>
    <row r="449" spans="1:34" x14ac:dyDescent="0.25">
      <c r="A449" s="3" t="s">
        <v>524</v>
      </c>
      <c r="B449" s="1">
        <v>45709</v>
      </c>
      <c r="C449" s="23">
        <f t="shared" si="30"/>
        <v>21</v>
      </c>
      <c r="D449" s="23">
        <f t="shared" si="31"/>
        <v>5</v>
      </c>
      <c r="E449" s="1" t="str">
        <f t="shared" si="32"/>
        <v>viernes</v>
      </c>
      <c r="F449" s="23">
        <f t="shared" si="33"/>
        <v>2</v>
      </c>
      <c r="G449" s="1" t="str">
        <f t="shared" si="34"/>
        <v>febrero</v>
      </c>
      <c r="H449" s="2">
        <v>0.74027777777777781</v>
      </c>
      <c r="I449" t="s">
        <v>12</v>
      </c>
      <c r="J449" t="str">
        <f>VLOOKUP(ventas_starbucks_2025[[#This Row],[sucursal]],cambio_sucursal[#All],2,0)</f>
        <v>Sucursal Córdoba Shopping</v>
      </c>
      <c r="K449" t="s">
        <v>27</v>
      </c>
      <c r="L449" t="s">
        <v>28</v>
      </c>
      <c r="M449" t="s">
        <v>4</v>
      </c>
      <c r="N449" t="str">
        <f>IFERROR(VLOOKUP(ventas_starbucks_2025[[#This Row],[tamaño_sucio]],cambio_tamaño[#All],2,0),"Tamaño único")</f>
        <v>Tamaño único</v>
      </c>
      <c r="O449">
        <v>4</v>
      </c>
      <c r="P449">
        <v>2370.7199999999998</v>
      </c>
      <c r="Q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9">
        <v>9482.8799999999992</v>
      </c>
      <c r="S449" t="s">
        <v>31</v>
      </c>
      <c r="T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9" t="str">
        <f>VLOOKUP(ventas_starbucks_2025[[#This Row],[canal_compra]],cambio_canal_compra[#All],2,0)</f>
        <v>Entrega domicilio</v>
      </c>
      <c r="V449" t="s">
        <v>6</v>
      </c>
      <c r="W449" t="str">
        <f>VLOOKUP(ventas_starbucks_2025[[#This Row],[método_pago]],cambio_metodo_pago[#All],2,0)</f>
        <v>Aplicación móbil</v>
      </c>
      <c r="X449" t="s">
        <v>22</v>
      </c>
      <c r="Y449">
        <v>0</v>
      </c>
      <c r="Z449" t="str">
        <f>VLOOKUP(ventas_starbucks_2025[[#This Row],[promoción_aplicada5]],promocion_cambiar[#All],2,0)</f>
        <v>Hora Feliz</v>
      </c>
      <c r="AA449" t="s">
        <v>36</v>
      </c>
      <c r="AB449" t="s">
        <v>32</v>
      </c>
      <c r="AC449" t="s">
        <v>10</v>
      </c>
      <c r="AD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9">
        <v>5.4</v>
      </c>
      <c r="AF449">
        <v>4</v>
      </c>
      <c r="AG449">
        <v>29</v>
      </c>
      <c r="AH449">
        <v>25</v>
      </c>
    </row>
    <row r="450" spans="1:34" x14ac:dyDescent="0.25">
      <c r="A450" s="3" t="s">
        <v>525</v>
      </c>
      <c r="B450" s="1">
        <v>45718</v>
      </c>
      <c r="C450" s="23">
        <f t="shared" ref="C450:C513" si="35">DAY(B450)</f>
        <v>2</v>
      </c>
      <c r="D450" s="23">
        <f t="shared" ref="D450:D513" si="36">WEEKDAY(B450,2)</f>
        <v>7</v>
      </c>
      <c r="E450" s="1" t="str">
        <f t="shared" ref="E450:E513" si="37">TEXT(B450,"dddd")</f>
        <v>domingo</v>
      </c>
      <c r="F450" s="23">
        <f t="shared" ref="F450:F513" si="38">MONTH(B450)</f>
        <v>3</v>
      </c>
      <c r="G450" s="1" t="str">
        <f t="shared" ref="G450:G513" si="39">TEXT(B450,"mmmm")</f>
        <v>marzo</v>
      </c>
      <c r="H450" s="2">
        <v>0.58958333333333335</v>
      </c>
      <c r="I450" t="s">
        <v>12</v>
      </c>
      <c r="J450" t="str">
        <f>VLOOKUP(ventas_starbucks_2025[[#This Row],[sucursal]],cambio_sucursal[#All],2,0)</f>
        <v>Sucursal Córdoba Shopping</v>
      </c>
      <c r="K450" t="s">
        <v>89</v>
      </c>
      <c r="L450" t="s">
        <v>90</v>
      </c>
      <c r="M450" t="s">
        <v>4</v>
      </c>
      <c r="N450" t="str">
        <f>IFERROR(VLOOKUP(ventas_starbucks_2025[[#This Row],[tamaño_sucio]],cambio_tamaño[#All],2,0),"Tamaño único")</f>
        <v>Tamaño único</v>
      </c>
      <c r="O450">
        <v>1</v>
      </c>
      <c r="P450">
        <v>1190.98</v>
      </c>
      <c r="Q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">
        <v>1190.98</v>
      </c>
      <c r="S450" t="s">
        <v>15</v>
      </c>
      <c r="T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" t="str">
        <f>VLOOKUP(ventas_starbucks_2025[[#This Row],[canal_compra]],cambio_canal_compra[#All],2,0)</f>
        <v>Para llevar</v>
      </c>
      <c r="V450" t="s">
        <v>16</v>
      </c>
      <c r="W450" t="str">
        <f>VLOOKUP(ventas_starbucks_2025[[#This Row],[método_pago]],cambio_metodo_pago[#All],2,0)</f>
        <v>Tarjeta</v>
      </c>
      <c r="X450" t="s">
        <v>7</v>
      </c>
      <c r="Y450">
        <v>0</v>
      </c>
      <c r="Z450" t="str">
        <f>VLOOKUP(ventas_starbucks_2025[[#This Row],[promoción_aplicada5]],promocion_cambiar[#All],2,0)</f>
        <v>Ninguna</v>
      </c>
      <c r="AA450" t="s">
        <v>17</v>
      </c>
      <c r="AB450" t="s">
        <v>23</v>
      </c>
      <c r="AC450" t="s">
        <v>10</v>
      </c>
      <c r="AD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0">
        <v>7.3</v>
      </c>
      <c r="AF450">
        <v>5</v>
      </c>
      <c r="AG450">
        <v>40</v>
      </c>
      <c r="AH450">
        <v>39</v>
      </c>
    </row>
    <row r="451" spans="1:34" x14ac:dyDescent="0.25">
      <c r="A451" s="3" t="s">
        <v>526</v>
      </c>
      <c r="B451" s="1">
        <v>45682</v>
      </c>
      <c r="C451" s="23">
        <f t="shared" si="35"/>
        <v>25</v>
      </c>
      <c r="D451" s="23">
        <f t="shared" si="36"/>
        <v>6</v>
      </c>
      <c r="E451" s="1" t="str">
        <f t="shared" si="37"/>
        <v>sábado</v>
      </c>
      <c r="F451" s="23">
        <f t="shared" si="38"/>
        <v>1</v>
      </c>
      <c r="G451" s="1" t="str">
        <f t="shared" si="39"/>
        <v>enero</v>
      </c>
      <c r="H451" s="2">
        <v>0.76597222222222228</v>
      </c>
      <c r="I451" t="s">
        <v>26</v>
      </c>
      <c r="J451" t="str">
        <f>VLOOKUP(ventas_starbucks_2025[[#This Row],[sucursal]],cambio_sucursal[#All],2,0)</f>
        <v>Sucursal San Lorenzo 47</v>
      </c>
      <c r="K451" t="s">
        <v>20</v>
      </c>
      <c r="L451" t="s">
        <v>21</v>
      </c>
      <c r="M451" t="s">
        <v>4</v>
      </c>
      <c r="N451" t="str">
        <f>IFERROR(VLOOKUP(ventas_starbucks_2025[[#This Row],[tamaño_sucio]],cambio_tamaño[#All],2,0),"Tamaño único")</f>
        <v>Tamaño único</v>
      </c>
      <c r="O451">
        <v>1</v>
      </c>
      <c r="P451">
        <v>779.69</v>
      </c>
      <c r="Q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1">
        <v>779.69</v>
      </c>
      <c r="S451" t="s">
        <v>5</v>
      </c>
      <c r="T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" t="str">
        <f>VLOOKUP(ventas_starbucks_2025[[#This Row],[canal_compra]],cambio_canal_compra[#All],2,0)</f>
        <v>En tienda</v>
      </c>
      <c r="V451" t="s">
        <v>16</v>
      </c>
      <c r="W451" t="str">
        <f>VLOOKUP(ventas_starbucks_2025[[#This Row],[método_pago]],cambio_metodo_pago[#All],2,0)</f>
        <v>Tarjeta</v>
      </c>
      <c r="X451" t="s">
        <v>7</v>
      </c>
      <c r="Y451">
        <v>0</v>
      </c>
      <c r="Z451" t="str">
        <f>VLOOKUP(ventas_starbucks_2025[[#This Row],[promoción_aplicada5]],promocion_cambiar[#All],2,0)</f>
        <v>Ninguna</v>
      </c>
      <c r="AA451" t="s">
        <v>17</v>
      </c>
      <c r="AB451" t="s">
        <v>18</v>
      </c>
      <c r="AC451" t="s">
        <v>10</v>
      </c>
      <c r="AD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1">
        <v>6.7</v>
      </c>
      <c r="AF451">
        <v>3</v>
      </c>
      <c r="AG451">
        <v>21</v>
      </c>
      <c r="AH451">
        <v>20</v>
      </c>
    </row>
    <row r="452" spans="1:34" x14ac:dyDescent="0.25">
      <c r="A452" s="3" t="s">
        <v>527</v>
      </c>
      <c r="B452" s="1">
        <v>45687</v>
      </c>
      <c r="C452" s="23">
        <f t="shared" si="35"/>
        <v>30</v>
      </c>
      <c r="D452" s="23">
        <f t="shared" si="36"/>
        <v>4</v>
      </c>
      <c r="E452" s="1" t="str">
        <f t="shared" si="37"/>
        <v>jueves</v>
      </c>
      <c r="F452" s="23">
        <f t="shared" si="38"/>
        <v>1</v>
      </c>
      <c r="G452" s="1" t="str">
        <f t="shared" si="39"/>
        <v>enero</v>
      </c>
      <c r="H452" s="2">
        <v>0.74097222222222225</v>
      </c>
      <c r="I452" t="s">
        <v>57</v>
      </c>
      <c r="J452" t="str">
        <f>VLOOKUP(ventas_starbucks_2025[[#This Row],[sucursal]],cambio_sucursal[#All],2,0)</f>
        <v>Sucursal Avda Colón</v>
      </c>
      <c r="K452" t="s">
        <v>58</v>
      </c>
      <c r="L452" t="s">
        <v>39</v>
      </c>
      <c r="M452" t="s">
        <v>4</v>
      </c>
      <c r="N452" t="str">
        <f>IFERROR(VLOOKUP(ventas_starbucks_2025[[#This Row],[tamaño_sucio]],cambio_tamaño[#All],2,0),"Tamaño único")</f>
        <v>Tamaño único</v>
      </c>
      <c r="O452">
        <v>2</v>
      </c>
      <c r="P452">
        <v>1371.68</v>
      </c>
      <c r="Q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">
        <v>2743.36</v>
      </c>
      <c r="S452" t="s">
        <v>31</v>
      </c>
      <c r="T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2" t="str">
        <f>VLOOKUP(ventas_starbucks_2025[[#This Row],[canal_compra]],cambio_canal_compra[#All],2,0)</f>
        <v>Entrega domicilio</v>
      </c>
      <c r="V452" t="s">
        <v>6</v>
      </c>
      <c r="W452" t="str">
        <f>VLOOKUP(ventas_starbucks_2025[[#This Row],[método_pago]],cambio_metodo_pago[#All],2,0)</f>
        <v>Aplicación móbil</v>
      </c>
      <c r="X452" t="s">
        <v>22</v>
      </c>
      <c r="Y452">
        <v>0</v>
      </c>
      <c r="Z452" t="str">
        <f>VLOOKUP(ventas_starbucks_2025[[#This Row],[promoción_aplicada5]],promocion_cambiar[#All],2,0)</f>
        <v>Combo</v>
      </c>
      <c r="AA452" t="s">
        <v>8</v>
      </c>
      <c r="AB452" t="s">
        <v>18</v>
      </c>
      <c r="AC452" t="s">
        <v>24</v>
      </c>
      <c r="AD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2">
        <v>12.8</v>
      </c>
      <c r="AF452">
        <v>2</v>
      </c>
      <c r="AG452">
        <v>44</v>
      </c>
      <c r="AH452">
        <v>42</v>
      </c>
    </row>
    <row r="453" spans="1:34" x14ac:dyDescent="0.25">
      <c r="A453" s="3" t="s">
        <v>528</v>
      </c>
      <c r="B453" s="1">
        <v>45744</v>
      </c>
      <c r="C453" s="23">
        <f t="shared" si="35"/>
        <v>28</v>
      </c>
      <c r="D453" s="23">
        <f t="shared" si="36"/>
        <v>5</v>
      </c>
      <c r="E453" s="1" t="str">
        <f t="shared" si="37"/>
        <v>viernes</v>
      </c>
      <c r="F453" s="23">
        <f t="shared" si="38"/>
        <v>3</v>
      </c>
      <c r="G453" s="1" t="str">
        <f t="shared" si="39"/>
        <v>marzo</v>
      </c>
      <c r="H453" s="2">
        <v>0.65763888888888888</v>
      </c>
      <c r="I453" t="s">
        <v>12</v>
      </c>
      <c r="J453" t="str">
        <f>VLOOKUP(ventas_starbucks_2025[[#This Row],[sucursal]],cambio_sucursal[#All],2,0)</f>
        <v>Sucursal Córdoba Shopping</v>
      </c>
      <c r="K453" t="s">
        <v>89</v>
      </c>
      <c r="L453" t="s">
        <v>90</v>
      </c>
      <c r="M453" t="s">
        <v>4</v>
      </c>
      <c r="N453" t="str">
        <f>IFERROR(VLOOKUP(ventas_starbucks_2025[[#This Row],[tamaño_sucio]],cambio_tamaño[#All],2,0),"Tamaño único")</f>
        <v>Tamaño único</v>
      </c>
      <c r="O453">
        <v>3</v>
      </c>
      <c r="P453">
        <v>1578.56</v>
      </c>
      <c r="Q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">
        <v>4735.68</v>
      </c>
      <c r="S453" t="s">
        <v>15</v>
      </c>
      <c r="T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" t="str">
        <f>VLOOKUP(ventas_starbucks_2025[[#This Row],[canal_compra]],cambio_canal_compra[#All],2,0)</f>
        <v>Para llevar</v>
      </c>
      <c r="V453" t="s">
        <v>6</v>
      </c>
      <c r="W453" t="str">
        <f>VLOOKUP(ventas_starbucks_2025[[#This Row],[método_pago]],cambio_metodo_pago[#All],2,0)</f>
        <v>Aplicación móbil</v>
      </c>
      <c r="X453" t="s">
        <v>22</v>
      </c>
      <c r="Y453">
        <v>0</v>
      </c>
      <c r="Z453" t="str">
        <f>VLOOKUP(ventas_starbucks_2025[[#This Row],[promoción_aplicada5]],promocion_cambiar[#All],2,0)</f>
        <v>Ninguna</v>
      </c>
      <c r="AA453" t="s">
        <v>17</v>
      </c>
      <c r="AB453" t="s">
        <v>18</v>
      </c>
      <c r="AC453" t="s">
        <v>41</v>
      </c>
      <c r="AD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3">
        <v>7.7</v>
      </c>
      <c r="AF453">
        <v>3</v>
      </c>
      <c r="AG453">
        <v>40</v>
      </c>
      <c r="AH453">
        <v>37</v>
      </c>
    </row>
    <row r="454" spans="1:34" x14ac:dyDescent="0.25">
      <c r="A454" s="3" t="s">
        <v>529</v>
      </c>
      <c r="B454" s="1">
        <v>45699</v>
      </c>
      <c r="C454" s="23">
        <f t="shared" si="35"/>
        <v>11</v>
      </c>
      <c r="D454" s="23">
        <f t="shared" si="36"/>
        <v>2</v>
      </c>
      <c r="E454" s="23" t="str">
        <f t="shared" si="37"/>
        <v>martes</v>
      </c>
      <c r="F454" s="23">
        <f t="shared" si="38"/>
        <v>2</v>
      </c>
      <c r="G454" s="23" t="str">
        <f t="shared" si="39"/>
        <v>febrero</v>
      </c>
      <c r="H454" s="2">
        <v>0.70972222222222225</v>
      </c>
      <c r="I454" t="s">
        <v>12</v>
      </c>
      <c r="J454" t="str">
        <f>VLOOKUP(ventas_starbucks_2025[[#This Row],[sucursal]],cambio_sucursal[#All],2,0)</f>
        <v>Sucursal Córdoba Shopping</v>
      </c>
      <c r="K454" t="s">
        <v>13</v>
      </c>
      <c r="L454" t="s">
        <v>14</v>
      </c>
      <c r="M454" t="s">
        <v>4</v>
      </c>
      <c r="N454" t="str">
        <f>IFERROR(VLOOKUP(ventas_starbucks_2025[[#This Row],[tamaño_sucio]],cambio_tamaño[#All],2,0),"Tamaño único")</f>
        <v>Tamaño único</v>
      </c>
      <c r="O454">
        <v>2</v>
      </c>
      <c r="P454">
        <v>1877.77</v>
      </c>
      <c r="Q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">
        <v>3755.54</v>
      </c>
      <c r="S454" t="s">
        <v>5</v>
      </c>
      <c r="T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" t="str">
        <f>VLOOKUP(ventas_starbucks_2025[[#This Row],[canal_compra]],cambio_canal_compra[#All],2,0)</f>
        <v>En tienda</v>
      </c>
      <c r="V454" t="s">
        <v>16</v>
      </c>
      <c r="W454" t="str">
        <f>VLOOKUP(ventas_starbucks_2025[[#This Row],[método_pago]],cambio_metodo_pago[#All],2,0)</f>
        <v>Tarjeta</v>
      </c>
      <c r="X454" t="s">
        <v>7</v>
      </c>
      <c r="Y454">
        <v>15</v>
      </c>
      <c r="Z454" t="str">
        <f>VLOOKUP(ventas_starbucks_2025[[#This Row],[promoción_aplicada5]],promocion_cambiar[#All],2,0)</f>
        <v>2x1</v>
      </c>
      <c r="AA454" t="s">
        <v>51</v>
      </c>
      <c r="AB454" t="s">
        <v>29</v>
      </c>
      <c r="AC454" t="s">
        <v>10</v>
      </c>
      <c r="AD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4">
        <v>14.4</v>
      </c>
      <c r="AF454">
        <v>3</v>
      </c>
      <c r="AG454">
        <v>22</v>
      </c>
      <c r="AH454">
        <v>20</v>
      </c>
    </row>
    <row r="455" spans="1:34" x14ac:dyDescent="0.25">
      <c r="A455" s="3" t="s">
        <v>530</v>
      </c>
      <c r="B455" s="1">
        <v>45665</v>
      </c>
      <c r="C455" s="23">
        <f t="shared" si="35"/>
        <v>8</v>
      </c>
      <c r="D455" s="23">
        <f t="shared" si="36"/>
        <v>3</v>
      </c>
      <c r="E455" s="1" t="str">
        <f t="shared" si="37"/>
        <v>miércoles</v>
      </c>
      <c r="F455" s="23">
        <f t="shared" si="38"/>
        <v>1</v>
      </c>
      <c r="G455" s="1" t="str">
        <f t="shared" si="39"/>
        <v>enero</v>
      </c>
      <c r="H455" s="2">
        <v>0.6118055555555556</v>
      </c>
      <c r="I455" t="s">
        <v>26</v>
      </c>
      <c r="J455" t="str">
        <f>VLOOKUP(ventas_starbucks_2025[[#This Row],[sucursal]],cambio_sucursal[#All],2,0)</f>
        <v>Sucursal San Lorenzo 47</v>
      </c>
      <c r="K455" t="s">
        <v>327</v>
      </c>
      <c r="L455" t="s">
        <v>44</v>
      </c>
      <c r="M455" t="s">
        <v>45</v>
      </c>
      <c r="N455" t="str">
        <f>IFERROR(VLOOKUP(ventas_starbucks_2025[[#This Row],[tamaño_sucio]],cambio_tamaño[#All],2,0),"Tamaño único")</f>
        <v>Grande</v>
      </c>
      <c r="O455">
        <v>4</v>
      </c>
      <c r="P455">
        <v>1371.56</v>
      </c>
      <c r="Q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">
        <v>5486.24</v>
      </c>
      <c r="S455" t="s">
        <v>15</v>
      </c>
      <c r="T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5" t="str">
        <f>VLOOKUP(ventas_starbucks_2025[[#This Row],[canal_compra]],cambio_canal_compra[#All],2,0)</f>
        <v>Para llevar</v>
      </c>
      <c r="V455" t="s">
        <v>16</v>
      </c>
      <c r="W455" t="str">
        <f>VLOOKUP(ventas_starbucks_2025[[#This Row],[método_pago]],cambio_metodo_pago[#All],2,0)</f>
        <v>Tarjeta</v>
      </c>
      <c r="X455" t="s">
        <v>7</v>
      </c>
      <c r="Y455">
        <v>10</v>
      </c>
      <c r="Z455" t="str">
        <f>VLOOKUP(ventas_starbucks_2025[[#This Row],[promoción_aplicada5]],promocion_cambiar[#All],2,0)</f>
        <v>2x1</v>
      </c>
      <c r="AA455" t="s">
        <v>51</v>
      </c>
      <c r="AB455" t="s">
        <v>32</v>
      </c>
      <c r="AC455" t="s">
        <v>41</v>
      </c>
      <c r="AD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5">
        <v>9.1999999999999993</v>
      </c>
      <c r="AF455">
        <v>4</v>
      </c>
      <c r="AG455">
        <v>36</v>
      </c>
      <c r="AH455">
        <v>32</v>
      </c>
    </row>
    <row r="456" spans="1:34" x14ac:dyDescent="0.25">
      <c r="A456" s="3" t="s">
        <v>531</v>
      </c>
      <c r="B456" s="1">
        <v>45659</v>
      </c>
      <c r="C456" s="23">
        <f t="shared" si="35"/>
        <v>2</v>
      </c>
      <c r="D456" s="23">
        <f t="shared" si="36"/>
        <v>4</v>
      </c>
      <c r="E456" s="1" t="str">
        <f t="shared" si="37"/>
        <v>jueves</v>
      </c>
      <c r="F456" s="23">
        <f t="shared" si="38"/>
        <v>1</v>
      </c>
      <c r="G456" s="1" t="str">
        <f t="shared" si="39"/>
        <v>enero</v>
      </c>
      <c r="H456" s="2">
        <v>0.68333333333333335</v>
      </c>
      <c r="I456" t="s">
        <v>12</v>
      </c>
      <c r="J456" t="str">
        <f>VLOOKUP(ventas_starbucks_2025[[#This Row],[sucursal]],cambio_sucursal[#All],2,0)</f>
        <v>Sucursal Córdoba Shopping</v>
      </c>
      <c r="K456" t="s">
        <v>82</v>
      </c>
      <c r="L456" t="s">
        <v>28</v>
      </c>
      <c r="M456" t="s">
        <v>4</v>
      </c>
      <c r="N456" t="str">
        <f>IFERROR(VLOOKUP(ventas_starbucks_2025[[#This Row],[tamaño_sucio]],cambio_tamaño[#All],2,0),"Tamaño único")</f>
        <v>Tamaño único</v>
      </c>
      <c r="O456">
        <v>4</v>
      </c>
      <c r="P456">
        <v>2920.32</v>
      </c>
      <c r="Q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6">
        <v>11681.28</v>
      </c>
      <c r="S456" t="s">
        <v>5</v>
      </c>
      <c r="T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6" t="str">
        <f>VLOOKUP(ventas_starbucks_2025[[#This Row],[canal_compra]],cambio_canal_compra[#All],2,0)</f>
        <v>En tienda</v>
      </c>
      <c r="V456" t="s">
        <v>6</v>
      </c>
      <c r="W456" t="str">
        <f>VLOOKUP(ventas_starbucks_2025[[#This Row],[método_pago]],cambio_metodo_pago[#All],2,0)</f>
        <v>Aplicación móbil</v>
      </c>
      <c r="X456" t="s">
        <v>22</v>
      </c>
      <c r="Y456">
        <v>0</v>
      </c>
      <c r="Z456" t="str">
        <f>VLOOKUP(ventas_starbucks_2025[[#This Row],[promoción_aplicada5]],promocion_cambiar[#All],2,0)</f>
        <v>2x1</v>
      </c>
      <c r="AA456" t="s">
        <v>51</v>
      </c>
      <c r="AB456" t="s">
        <v>32</v>
      </c>
      <c r="AC456" t="s">
        <v>41</v>
      </c>
      <c r="AD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6">
        <v>4.0999999999999996</v>
      </c>
      <c r="AF456">
        <v>2</v>
      </c>
      <c r="AG456">
        <v>35</v>
      </c>
      <c r="AH456">
        <v>31</v>
      </c>
    </row>
    <row r="457" spans="1:34" x14ac:dyDescent="0.25">
      <c r="A457" s="3" t="s">
        <v>532</v>
      </c>
      <c r="B457" s="1">
        <v>45704</v>
      </c>
      <c r="C457" s="23">
        <f t="shared" si="35"/>
        <v>16</v>
      </c>
      <c r="D457" s="23">
        <f t="shared" si="36"/>
        <v>7</v>
      </c>
      <c r="E457" s="23" t="str">
        <f t="shared" si="37"/>
        <v>domingo</v>
      </c>
      <c r="F457" s="23">
        <f t="shared" si="38"/>
        <v>2</v>
      </c>
      <c r="G457" s="23" t="str">
        <f t="shared" si="39"/>
        <v>febrero</v>
      </c>
      <c r="H457" s="2">
        <v>0.33124999999999999</v>
      </c>
      <c r="I457" t="s">
        <v>57</v>
      </c>
      <c r="J457" t="str">
        <f>VLOOKUP(ventas_starbucks_2025[[#This Row],[sucursal]],cambio_sucursal[#All],2,0)</f>
        <v>Sucursal Avda Colón</v>
      </c>
      <c r="K457" t="s">
        <v>89</v>
      </c>
      <c r="L457" t="s">
        <v>90</v>
      </c>
      <c r="M457" t="s">
        <v>4</v>
      </c>
      <c r="N457" t="str">
        <f>IFERROR(VLOOKUP(ventas_starbucks_2025[[#This Row],[tamaño_sucio]],cambio_tamaño[#All],2,0),"Tamaño único")</f>
        <v>Tamaño único</v>
      </c>
      <c r="O457">
        <v>3</v>
      </c>
      <c r="P457">
        <v>1555.82</v>
      </c>
      <c r="Q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">
        <v>4667.46</v>
      </c>
      <c r="S457" t="s">
        <v>15</v>
      </c>
      <c r="T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7" t="str">
        <f>VLOOKUP(ventas_starbucks_2025[[#This Row],[canal_compra]],cambio_canal_compra[#All],2,0)</f>
        <v>Para llevar</v>
      </c>
      <c r="V457" t="s">
        <v>16</v>
      </c>
      <c r="W457" t="str">
        <f>VLOOKUP(ventas_starbucks_2025[[#This Row],[método_pago]],cambio_metodo_pago[#All],2,0)</f>
        <v>Tarjeta</v>
      </c>
      <c r="X457" t="s">
        <v>22</v>
      </c>
      <c r="Y457">
        <v>0</v>
      </c>
      <c r="Z457" t="str">
        <f>VLOOKUP(ventas_starbucks_2025[[#This Row],[promoción_aplicada5]],promocion_cambiar[#All],2,0)</f>
        <v>2x1</v>
      </c>
      <c r="AA457" t="s">
        <v>51</v>
      </c>
      <c r="AB457" t="s">
        <v>9</v>
      </c>
      <c r="AC457" t="s">
        <v>10</v>
      </c>
      <c r="AD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7">
        <v>12.9</v>
      </c>
      <c r="AF457">
        <v>3</v>
      </c>
      <c r="AG457">
        <v>43</v>
      </c>
      <c r="AH457">
        <v>40</v>
      </c>
    </row>
    <row r="458" spans="1:34" x14ac:dyDescent="0.25">
      <c r="A458" s="3" t="s">
        <v>533</v>
      </c>
      <c r="B458" s="1">
        <v>45691</v>
      </c>
      <c r="C458" s="23">
        <f t="shared" si="35"/>
        <v>3</v>
      </c>
      <c r="D458" s="23">
        <f t="shared" si="36"/>
        <v>1</v>
      </c>
      <c r="E458" s="23" t="str">
        <f t="shared" si="37"/>
        <v>lunes</v>
      </c>
      <c r="F458" s="23">
        <f t="shared" si="38"/>
        <v>2</v>
      </c>
      <c r="G458" s="23" t="str">
        <f t="shared" si="39"/>
        <v>febrero</v>
      </c>
      <c r="H458" s="2">
        <v>0.48125000000000001</v>
      </c>
      <c r="I458" t="s">
        <v>57</v>
      </c>
      <c r="J458" t="str">
        <f>VLOOKUP(ventas_starbucks_2025[[#This Row],[sucursal]],cambio_sucursal[#All],2,0)</f>
        <v>Sucursal Avda Colón</v>
      </c>
      <c r="K458" t="s">
        <v>209</v>
      </c>
      <c r="L458" t="s">
        <v>44</v>
      </c>
      <c r="M458" t="s">
        <v>55</v>
      </c>
      <c r="N458" t="str">
        <f>IFERROR(VLOOKUP(ventas_starbucks_2025[[#This Row],[tamaño_sucio]],cambio_tamaño[#All],2,0),"Tamaño único")</f>
        <v>Pequeño</v>
      </c>
      <c r="O458">
        <v>3</v>
      </c>
      <c r="P458">
        <v>1385.62</v>
      </c>
      <c r="Q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">
        <v>4156.8599999999997</v>
      </c>
      <c r="S458" t="s">
        <v>5</v>
      </c>
      <c r="T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" t="str">
        <f>VLOOKUP(ventas_starbucks_2025[[#This Row],[canal_compra]],cambio_canal_compra[#All],2,0)</f>
        <v>En tienda</v>
      </c>
      <c r="V458" t="s">
        <v>40</v>
      </c>
      <c r="W458" t="str">
        <f>VLOOKUP(ventas_starbucks_2025[[#This Row],[método_pago]],cambio_metodo_pago[#All],2,0)</f>
        <v>Efectivo</v>
      </c>
      <c r="X458" t="s">
        <v>7</v>
      </c>
      <c r="Y458">
        <v>10</v>
      </c>
      <c r="Z458" t="str">
        <f>VLOOKUP(ventas_starbucks_2025[[#This Row],[promoción_aplicada5]],promocion_cambiar[#All],2,0)</f>
        <v>Hora Feliz</v>
      </c>
      <c r="AA458" t="s">
        <v>36</v>
      </c>
      <c r="AB458" t="s">
        <v>18</v>
      </c>
      <c r="AC458" t="s">
        <v>24</v>
      </c>
      <c r="AD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8">
        <v>8.9</v>
      </c>
      <c r="AF458">
        <v>4</v>
      </c>
      <c r="AG458">
        <v>46</v>
      </c>
      <c r="AH458">
        <v>43</v>
      </c>
    </row>
    <row r="459" spans="1:34" x14ac:dyDescent="0.25">
      <c r="A459" s="3" t="s">
        <v>534</v>
      </c>
      <c r="B459" s="1">
        <v>45719</v>
      </c>
      <c r="C459" s="23">
        <f t="shared" si="35"/>
        <v>3</v>
      </c>
      <c r="D459" s="23">
        <f t="shared" si="36"/>
        <v>1</v>
      </c>
      <c r="E459" s="23" t="str">
        <f t="shared" si="37"/>
        <v>lunes</v>
      </c>
      <c r="F459" s="23">
        <f t="shared" si="38"/>
        <v>3</v>
      </c>
      <c r="G459" s="23" t="str">
        <f t="shared" si="39"/>
        <v>marzo</v>
      </c>
      <c r="H459" s="2">
        <v>0.48055555555555557</v>
      </c>
      <c r="I459" t="s">
        <v>12</v>
      </c>
      <c r="J459" t="str">
        <f>VLOOKUP(ventas_starbucks_2025[[#This Row],[sucursal]],cambio_sucursal[#All],2,0)</f>
        <v>Sucursal Córdoba Shopping</v>
      </c>
      <c r="K459" t="s">
        <v>115</v>
      </c>
      <c r="L459" t="s">
        <v>21</v>
      </c>
      <c r="M459" t="s">
        <v>4</v>
      </c>
      <c r="N459" t="str">
        <f>IFERROR(VLOOKUP(ventas_starbucks_2025[[#This Row],[tamaño_sucio]],cambio_tamaño[#All],2,0),"Tamaño único")</f>
        <v>Tamaño único</v>
      </c>
      <c r="O459">
        <v>4</v>
      </c>
      <c r="P459">
        <v>1108.94</v>
      </c>
      <c r="Q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">
        <v>4435.76</v>
      </c>
      <c r="S459" t="s">
        <v>31</v>
      </c>
      <c r="T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9" t="str">
        <f>VLOOKUP(ventas_starbucks_2025[[#This Row],[canal_compra]],cambio_canal_compra[#All],2,0)</f>
        <v>Entrega domicilio</v>
      </c>
      <c r="V459" t="s">
        <v>6</v>
      </c>
      <c r="W459" t="str">
        <f>VLOOKUP(ventas_starbucks_2025[[#This Row],[método_pago]],cambio_metodo_pago[#All],2,0)</f>
        <v>Aplicación móbil</v>
      </c>
      <c r="X459" t="s">
        <v>7</v>
      </c>
      <c r="Y459">
        <v>15</v>
      </c>
      <c r="Z459" t="str">
        <f>VLOOKUP(ventas_starbucks_2025[[#This Row],[promoción_aplicada5]],promocion_cambiar[#All],2,0)</f>
        <v>Hora Feliz</v>
      </c>
      <c r="AA459" t="s">
        <v>36</v>
      </c>
      <c r="AB459" t="s">
        <v>18</v>
      </c>
      <c r="AC459" t="s">
        <v>24</v>
      </c>
      <c r="AD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9">
        <v>14.8</v>
      </c>
      <c r="AF459">
        <v>2</v>
      </c>
      <c r="AG459">
        <v>49</v>
      </c>
      <c r="AH459">
        <v>45</v>
      </c>
    </row>
    <row r="460" spans="1:34" x14ac:dyDescent="0.25">
      <c r="A460" s="3" t="s">
        <v>535</v>
      </c>
      <c r="B460" s="1">
        <v>45688</v>
      </c>
      <c r="C460" s="23">
        <f t="shared" si="35"/>
        <v>31</v>
      </c>
      <c r="D460" s="23">
        <f t="shared" si="36"/>
        <v>5</v>
      </c>
      <c r="E460" s="23" t="str">
        <f t="shared" si="37"/>
        <v>viernes</v>
      </c>
      <c r="F460" s="23">
        <f t="shared" si="38"/>
        <v>1</v>
      </c>
      <c r="G460" s="23" t="str">
        <f t="shared" si="39"/>
        <v>enero</v>
      </c>
      <c r="H460" s="2">
        <v>0.54652777777777772</v>
      </c>
      <c r="I460" t="s">
        <v>26</v>
      </c>
      <c r="J460" t="str">
        <f>VLOOKUP(ventas_starbucks_2025[[#This Row],[sucursal]],cambio_sucursal[#All],2,0)</f>
        <v>Sucursal San Lorenzo 47</v>
      </c>
      <c r="K460" t="s">
        <v>27</v>
      </c>
      <c r="L460" t="s">
        <v>28</v>
      </c>
      <c r="M460" t="s">
        <v>4</v>
      </c>
      <c r="N460" t="str">
        <f>IFERROR(VLOOKUP(ventas_starbucks_2025[[#This Row],[tamaño_sucio]],cambio_tamaño[#All],2,0),"Tamaño único")</f>
        <v>Tamaño único</v>
      </c>
      <c r="O460">
        <v>4</v>
      </c>
      <c r="P460">
        <v>2831.93</v>
      </c>
      <c r="Q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0">
        <v>11327.72</v>
      </c>
      <c r="S460" t="s">
        <v>31</v>
      </c>
      <c r="T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60" t="str">
        <f>VLOOKUP(ventas_starbucks_2025[[#This Row],[canal_compra]],cambio_canal_compra[#All],2,0)</f>
        <v>Entrega domicilio</v>
      </c>
      <c r="V460" t="s">
        <v>6</v>
      </c>
      <c r="W460" t="str">
        <f>VLOOKUP(ventas_starbucks_2025[[#This Row],[método_pago]],cambio_metodo_pago[#All],2,0)</f>
        <v>Aplicación móbil</v>
      </c>
      <c r="X460" t="s">
        <v>7</v>
      </c>
      <c r="Y460">
        <v>15</v>
      </c>
      <c r="Z460" t="str">
        <f>VLOOKUP(ventas_starbucks_2025[[#This Row],[promoción_aplicada5]],promocion_cambiar[#All],2,0)</f>
        <v>Ninguna</v>
      </c>
      <c r="AA460" t="s">
        <v>17</v>
      </c>
      <c r="AB460" t="s">
        <v>9</v>
      </c>
      <c r="AC460" t="s">
        <v>41</v>
      </c>
      <c r="AD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0">
        <v>14.9</v>
      </c>
      <c r="AF460">
        <v>2</v>
      </c>
      <c r="AG460">
        <v>48</v>
      </c>
      <c r="AH460">
        <v>44</v>
      </c>
    </row>
    <row r="461" spans="1:34" x14ac:dyDescent="0.25">
      <c r="A461" s="3" t="s">
        <v>536</v>
      </c>
      <c r="B461" s="1">
        <v>45717</v>
      </c>
      <c r="C461" s="23">
        <f t="shared" si="35"/>
        <v>1</v>
      </c>
      <c r="D461" s="23">
        <f t="shared" si="36"/>
        <v>6</v>
      </c>
      <c r="E461" s="23" t="str">
        <f t="shared" si="37"/>
        <v>sábado</v>
      </c>
      <c r="F461" s="23">
        <f t="shared" si="38"/>
        <v>3</v>
      </c>
      <c r="G461" s="23" t="str">
        <f t="shared" si="39"/>
        <v>marzo</v>
      </c>
      <c r="H461" s="2">
        <v>0.79305555555555551</v>
      </c>
      <c r="I461" t="s">
        <v>26</v>
      </c>
      <c r="J461" t="str">
        <f>VLOOKUP(ventas_starbucks_2025[[#This Row],[sucursal]],cambio_sucursal[#All],2,0)</f>
        <v>Sucursal San Lorenzo 47</v>
      </c>
      <c r="K461" t="s">
        <v>89</v>
      </c>
      <c r="L461" t="s">
        <v>90</v>
      </c>
      <c r="M461" t="s">
        <v>4</v>
      </c>
      <c r="N461" t="str">
        <f>IFERROR(VLOOKUP(ventas_starbucks_2025[[#This Row],[tamaño_sucio]],cambio_tamaño[#All],2,0),"Tamaño único")</f>
        <v>Tamaño único</v>
      </c>
      <c r="O461">
        <v>3</v>
      </c>
      <c r="P461">
        <v>1252.44</v>
      </c>
      <c r="Q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">
        <v>3757.32</v>
      </c>
      <c r="S461" t="s">
        <v>5</v>
      </c>
      <c r="T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" t="str">
        <f>VLOOKUP(ventas_starbucks_2025[[#This Row],[canal_compra]],cambio_canal_compra[#All],2,0)</f>
        <v>En tienda</v>
      </c>
      <c r="V461" t="s">
        <v>16</v>
      </c>
      <c r="W461" t="str">
        <f>VLOOKUP(ventas_starbucks_2025[[#This Row],[método_pago]],cambio_metodo_pago[#All],2,0)</f>
        <v>Tarjeta</v>
      </c>
      <c r="X461" t="s">
        <v>7</v>
      </c>
      <c r="Y461">
        <v>15</v>
      </c>
      <c r="Z461" t="str">
        <f>VLOOKUP(ventas_starbucks_2025[[#This Row],[promoción_aplicada5]],promocion_cambiar[#All],2,0)</f>
        <v>Ninguna</v>
      </c>
      <c r="AA461" t="s">
        <v>17</v>
      </c>
      <c r="AB461" t="s">
        <v>29</v>
      </c>
      <c r="AC461" t="s">
        <v>24</v>
      </c>
      <c r="AD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1">
        <v>4.4000000000000004</v>
      </c>
      <c r="AF461">
        <v>3</v>
      </c>
      <c r="AG461">
        <v>20</v>
      </c>
      <c r="AH461">
        <v>17</v>
      </c>
    </row>
    <row r="462" spans="1:34" x14ac:dyDescent="0.25">
      <c r="A462" s="3" t="s">
        <v>537</v>
      </c>
      <c r="B462" s="1">
        <v>45704</v>
      </c>
      <c r="C462" s="23">
        <f t="shared" si="35"/>
        <v>16</v>
      </c>
      <c r="D462" s="23">
        <f t="shared" si="36"/>
        <v>7</v>
      </c>
      <c r="E462" s="1" t="str">
        <f t="shared" si="37"/>
        <v>domingo</v>
      </c>
      <c r="F462" s="23">
        <f t="shared" si="38"/>
        <v>2</v>
      </c>
      <c r="G462" s="1" t="str">
        <f t="shared" si="39"/>
        <v>febrero</v>
      </c>
      <c r="H462" s="2">
        <v>0.66666666666666663</v>
      </c>
      <c r="I462" t="s">
        <v>1</v>
      </c>
      <c r="J462" t="str">
        <f>VLOOKUP(ventas_starbucks_2025[[#This Row],[sucursal]],cambio_sucursal[#All],2,0)</f>
        <v>Sucursal Nueva Córdoba</v>
      </c>
      <c r="K462" t="s">
        <v>13</v>
      </c>
      <c r="L462" t="s">
        <v>14</v>
      </c>
      <c r="M462" t="s">
        <v>4</v>
      </c>
      <c r="N462" t="str">
        <f>IFERROR(VLOOKUP(ventas_starbucks_2025[[#This Row],[tamaño_sucio]],cambio_tamaño[#All],2,0),"Tamaño único")</f>
        <v>Tamaño único</v>
      </c>
      <c r="O462">
        <v>1</v>
      </c>
      <c r="P462">
        <v>2167.8000000000002</v>
      </c>
      <c r="Q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2">
        <v>2167.8000000000002</v>
      </c>
      <c r="S462" t="s">
        <v>31</v>
      </c>
      <c r="T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2" t="str">
        <f>VLOOKUP(ventas_starbucks_2025[[#This Row],[canal_compra]],cambio_canal_compra[#All],2,0)</f>
        <v>Entrega domicilio</v>
      </c>
      <c r="V462" t="s">
        <v>6</v>
      </c>
      <c r="W462" t="str">
        <f>VLOOKUP(ventas_starbucks_2025[[#This Row],[método_pago]],cambio_metodo_pago[#All],2,0)</f>
        <v>Aplicación móbil</v>
      </c>
      <c r="X462" t="s">
        <v>22</v>
      </c>
      <c r="Y462">
        <v>0</v>
      </c>
      <c r="Z462" t="str">
        <f>VLOOKUP(ventas_starbucks_2025[[#This Row],[promoción_aplicada5]],promocion_cambiar[#All],2,0)</f>
        <v>Ninguna</v>
      </c>
      <c r="AA462" t="s">
        <v>17</v>
      </c>
      <c r="AB462" t="s">
        <v>23</v>
      </c>
      <c r="AC462" t="s">
        <v>10</v>
      </c>
      <c r="AD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2">
        <v>4.8</v>
      </c>
      <c r="AF462">
        <v>5</v>
      </c>
      <c r="AG462">
        <v>47</v>
      </c>
      <c r="AH462">
        <v>46</v>
      </c>
    </row>
    <row r="463" spans="1:34" x14ac:dyDescent="0.25">
      <c r="A463" s="3" t="s">
        <v>538</v>
      </c>
      <c r="B463" s="1">
        <v>45672</v>
      </c>
      <c r="C463" s="23">
        <f t="shared" si="35"/>
        <v>15</v>
      </c>
      <c r="D463" s="23">
        <f t="shared" si="36"/>
        <v>3</v>
      </c>
      <c r="E463" s="23" t="str">
        <f t="shared" si="37"/>
        <v>miércoles</v>
      </c>
      <c r="F463" s="23">
        <f t="shared" si="38"/>
        <v>1</v>
      </c>
      <c r="G463" s="23" t="str">
        <f t="shared" si="39"/>
        <v>enero</v>
      </c>
      <c r="H463" s="2">
        <v>0.32569444444444445</v>
      </c>
      <c r="I463" t="s">
        <v>26</v>
      </c>
      <c r="J463" t="str">
        <f>VLOOKUP(ventas_starbucks_2025[[#This Row],[sucursal]],cambio_sucursal[#All],2,0)</f>
        <v>Sucursal San Lorenzo 47</v>
      </c>
      <c r="K463" t="s">
        <v>13</v>
      </c>
      <c r="L463" t="s">
        <v>14</v>
      </c>
      <c r="M463" t="s">
        <v>4</v>
      </c>
      <c r="N463" t="str">
        <f>IFERROR(VLOOKUP(ventas_starbucks_2025[[#This Row],[tamaño_sucio]],cambio_tamaño[#All],2,0),"Tamaño único")</f>
        <v>Tamaño único</v>
      </c>
      <c r="O463">
        <v>4</v>
      </c>
      <c r="P463">
        <v>1689.71</v>
      </c>
      <c r="Q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">
        <v>6758.84</v>
      </c>
      <c r="S463" t="s">
        <v>15</v>
      </c>
      <c r="T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" t="str">
        <f>VLOOKUP(ventas_starbucks_2025[[#This Row],[canal_compra]],cambio_canal_compra[#All],2,0)</f>
        <v>Para llevar</v>
      </c>
      <c r="V463" t="s">
        <v>16</v>
      </c>
      <c r="W463" t="str">
        <f>VLOOKUP(ventas_starbucks_2025[[#This Row],[método_pago]],cambio_metodo_pago[#All],2,0)</f>
        <v>Tarjeta</v>
      </c>
      <c r="X463" t="s">
        <v>7</v>
      </c>
      <c r="Y463">
        <v>15</v>
      </c>
      <c r="Z463" t="str">
        <f>VLOOKUP(ventas_starbucks_2025[[#This Row],[promoción_aplicada5]],promocion_cambiar[#All],2,0)</f>
        <v>2x1</v>
      </c>
      <c r="AA463" t="s">
        <v>51</v>
      </c>
      <c r="AB463" t="s">
        <v>32</v>
      </c>
      <c r="AC463" t="s">
        <v>41</v>
      </c>
      <c r="AD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3">
        <v>2.9</v>
      </c>
      <c r="AF463">
        <v>1</v>
      </c>
      <c r="AG463">
        <v>30</v>
      </c>
      <c r="AH463">
        <v>26</v>
      </c>
    </row>
    <row r="464" spans="1:34" x14ac:dyDescent="0.25">
      <c r="A464" s="3" t="s">
        <v>539</v>
      </c>
      <c r="B464" s="1">
        <v>45760</v>
      </c>
      <c r="C464" s="23">
        <f t="shared" si="35"/>
        <v>13</v>
      </c>
      <c r="D464" s="23">
        <f t="shared" si="36"/>
        <v>7</v>
      </c>
      <c r="E464" s="23" t="str">
        <f t="shared" si="37"/>
        <v>domingo</v>
      </c>
      <c r="F464" s="23">
        <f t="shared" si="38"/>
        <v>4</v>
      </c>
      <c r="G464" s="23" t="str">
        <f t="shared" si="39"/>
        <v>abril</v>
      </c>
      <c r="H464" s="2">
        <v>0.48125000000000001</v>
      </c>
      <c r="I464" t="s">
        <v>26</v>
      </c>
      <c r="J464" t="str">
        <f>VLOOKUP(ventas_starbucks_2025[[#This Row],[sucursal]],cambio_sucursal[#All],2,0)</f>
        <v>Sucursal San Lorenzo 47</v>
      </c>
      <c r="K464" t="s">
        <v>38</v>
      </c>
      <c r="L464" t="s">
        <v>39</v>
      </c>
      <c r="M464" t="s">
        <v>4</v>
      </c>
      <c r="N464" t="str">
        <f>IFERROR(VLOOKUP(ventas_starbucks_2025[[#This Row],[tamaño_sucio]],cambio_tamaño[#All],2,0),"Tamaño único")</f>
        <v>Tamaño único</v>
      </c>
      <c r="O464">
        <v>5</v>
      </c>
      <c r="P464">
        <v>1290.74</v>
      </c>
      <c r="Q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">
        <v>6453.7</v>
      </c>
      <c r="S464" t="s">
        <v>31</v>
      </c>
      <c r="T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4" t="str">
        <f>VLOOKUP(ventas_starbucks_2025[[#This Row],[canal_compra]],cambio_canal_compra[#All],2,0)</f>
        <v>Entrega domicilio</v>
      </c>
      <c r="V464" t="s">
        <v>6</v>
      </c>
      <c r="W464" t="str">
        <f>VLOOKUP(ventas_starbucks_2025[[#This Row],[método_pago]],cambio_metodo_pago[#All],2,0)</f>
        <v>Aplicación móbil</v>
      </c>
      <c r="X464" t="s">
        <v>22</v>
      </c>
      <c r="Y464">
        <v>0</v>
      </c>
      <c r="Z464" t="str">
        <f>VLOOKUP(ventas_starbucks_2025[[#This Row],[promoción_aplicada5]],promocion_cambiar[#All],2,0)</f>
        <v>2x1</v>
      </c>
      <c r="AA464" t="s">
        <v>51</v>
      </c>
      <c r="AB464" t="s">
        <v>52</v>
      </c>
      <c r="AC464" t="s">
        <v>10</v>
      </c>
      <c r="AD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4">
        <v>13.2</v>
      </c>
      <c r="AF464">
        <v>4</v>
      </c>
      <c r="AG464">
        <v>24</v>
      </c>
      <c r="AH464">
        <v>19</v>
      </c>
    </row>
    <row r="465" spans="1:34" x14ac:dyDescent="0.25">
      <c r="A465" s="3" t="s">
        <v>540</v>
      </c>
      <c r="B465" s="1">
        <v>45729</v>
      </c>
      <c r="C465" s="23">
        <f t="shared" si="35"/>
        <v>13</v>
      </c>
      <c r="D465" s="23">
        <f t="shared" si="36"/>
        <v>4</v>
      </c>
      <c r="E465" s="23" t="str">
        <f t="shared" si="37"/>
        <v>jueves</v>
      </c>
      <c r="F465" s="23">
        <f t="shared" si="38"/>
        <v>3</v>
      </c>
      <c r="G465" s="23" t="str">
        <f t="shared" si="39"/>
        <v>marzo</v>
      </c>
      <c r="H465" s="2">
        <v>0.38680555555555557</v>
      </c>
      <c r="I465" t="s">
        <v>12</v>
      </c>
      <c r="J465" t="str">
        <f>VLOOKUP(ventas_starbucks_2025[[#This Row],[sucursal]],cambio_sucursal[#All],2,0)</f>
        <v>Sucursal Córdoba Shopping</v>
      </c>
      <c r="K465" t="s">
        <v>89</v>
      </c>
      <c r="L465" t="s">
        <v>90</v>
      </c>
      <c r="M465" t="s">
        <v>4</v>
      </c>
      <c r="N465" t="str">
        <f>IFERROR(VLOOKUP(ventas_starbucks_2025[[#This Row],[tamaño_sucio]],cambio_tamaño[#All],2,0),"Tamaño único")</f>
        <v>Tamaño único</v>
      </c>
      <c r="O465">
        <v>4</v>
      </c>
      <c r="P465">
        <v>1402.81</v>
      </c>
      <c r="Q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">
        <v>5611.24</v>
      </c>
      <c r="S465" t="s">
        <v>15</v>
      </c>
      <c r="T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5" t="str">
        <f>VLOOKUP(ventas_starbucks_2025[[#This Row],[canal_compra]],cambio_canal_compra[#All],2,0)</f>
        <v>Para llevar</v>
      </c>
      <c r="V465" t="s">
        <v>16</v>
      </c>
      <c r="W465" t="str">
        <f>VLOOKUP(ventas_starbucks_2025[[#This Row],[método_pago]],cambio_metodo_pago[#All],2,0)</f>
        <v>Tarjeta</v>
      </c>
      <c r="X465" t="s">
        <v>7</v>
      </c>
      <c r="Y465">
        <v>10</v>
      </c>
      <c r="Z465" t="str">
        <f>VLOOKUP(ventas_starbucks_2025[[#This Row],[promoción_aplicada5]],promocion_cambiar[#All],2,0)</f>
        <v>Hora Feliz</v>
      </c>
      <c r="AA465" t="s">
        <v>36</v>
      </c>
      <c r="AB465" t="s">
        <v>52</v>
      </c>
      <c r="AC465" t="s">
        <v>24</v>
      </c>
      <c r="AD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5">
        <v>11.9</v>
      </c>
      <c r="AF465">
        <v>4</v>
      </c>
      <c r="AG465">
        <v>29</v>
      </c>
      <c r="AH465">
        <v>25</v>
      </c>
    </row>
    <row r="466" spans="1:34" x14ac:dyDescent="0.25">
      <c r="A466" s="3" t="s">
        <v>541</v>
      </c>
      <c r="B466" s="1">
        <v>45761</v>
      </c>
      <c r="C466" s="23">
        <f t="shared" si="35"/>
        <v>14</v>
      </c>
      <c r="D466" s="23">
        <f t="shared" si="36"/>
        <v>1</v>
      </c>
      <c r="E466" s="23" t="str">
        <f t="shared" si="37"/>
        <v>lunes</v>
      </c>
      <c r="F466" s="23">
        <f t="shared" si="38"/>
        <v>4</v>
      </c>
      <c r="G466" s="23" t="str">
        <f t="shared" si="39"/>
        <v>abril</v>
      </c>
      <c r="H466" s="2">
        <v>0.39097222222222222</v>
      </c>
      <c r="I466" t="s">
        <v>26</v>
      </c>
      <c r="J466" t="str">
        <f>VLOOKUP(ventas_starbucks_2025[[#This Row],[sucursal]],cambio_sucursal[#All],2,0)</f>
        <v>Sucursal San Lorenzo 47</v>
      </c>
      <c r="K466" t="s">
        <v>48</v>
      </c>
      <c r="L466" t="s">
        <v>49</v>
      </c>
      <c r="M466" t="s">
        <v>45</v>
      </c>
      <c r="N466" t="str">
        <f>IFERROR(VLOOKUP(ventas_starbucks_2025[[#This Row],[tamaño_sucio]],cambio_tamaño[#All],2,0),"Tamaño único")</f>
        <v>Grande</v>
      </c>
      <c r="O466">
        <v>5</v>
      </c>
      <c r="P466">
        <v>1880.2</v>
      </c>
      <c r="Q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">
        <v>9401</v>
      </c>
      <c r="S466" t="s">
        <v>5</v>
      </c>
      <c r="T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" t="str">
        <f>VLOOKUP(ventas_starbucks_2025[[#This Row],[canal_compra]],cambio_canal_compra[#All],2,0)</f>
        <v>En tienda</v>
      </c>
      <c r="V466" t="s">
        <v>16</v>
      </c>
      <c r="W466" t="str">
        <f>VLOOKUP(ventas_starbucks_2025[[#This Row],[método_pago]],cambio_metodo_pago[#All],2,0)</f>
        <v>Tarjeta</v>
      </c>
      <c r="X466" t="s">
        <v>7</v>
      </c>
      <c r="Y466">
        <v>15</v>
      </c>
      <c r="Z466" t="str">
        <f>VLOOKUP(ventas_starbucks_2025[[#This Row],[promoción_aplicada5]],promocion_cambiar[#All],2,0)</f>
        <v>Combo</v>
      </c>
      <c r="AA466" t="s">
        <v>8</v>
      </c>
      <c r="AB466" t="s">
        <v>52</v>
      </c>
      <c r="AC466" t="s">
        <v>24</v>
      </c>
      <c r="AD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6">
        <v>6.3</v>
      </c>
      <c r="AF466">
        <v>5</v>
      </c>
      <c r="AG466">
        <v>31</v>
      </c>
      <c r="AH466">
        <v>26</v>
      </c>
    </row>
    <row r="467" spans="1:34" x14ac:dyDescent="0.25">
      <c r="A467" s="3" t="s">
        <v>542</v>
      </c>
      <c r="B467" s="1">
        <v>45700</v>
      </c>
      <c r="C467" s="23">
        <f t="shared" si="35"/>
        <v>12</v>
      </c>
      <c r="D467" s="23">
        <f t="shared" si="36"/>
        <v>3</v>
      </c>
      <c r="E467" s="23" t="str">
        <f t="shared" si="37"/>
        <v>miércoles</v>
      </c>
      <c r="F467" s="23">
        <f t="shared" si="38"/>
        <v>2</v>
      </c>
      <c r="G467" s="23" t="str">
        <f t="shared" si="39"/>
        <v>febrero</v>
      </c>
      <c r="H467" s="2">
        <v>0.82291666666666663</v>
      </c>
      <c r="I467" t="s">
        <v>26</v>
      </c>
      <c r="J467" t="str">
        <f>VLOOKUP(ventas_starbucks_2025[[#This Row],[sucursal]],cambio_sucursal[#All],2,0)</f>
        <v>Sucursal San Lorenzo 47</v>
      </c>
      <c r="K467" t="s">
        <v>101</v>
      </c>
      <c r="L467" t="s">
        <v>3</v>
      </c>
      <c r="M467" t="s">
        <v>4</v>
      </c>
      <c r="N467" t="str">
        <f>IFERROR(VLOOKUP(ventas_starbucks_2025[[#This Row],[tamaño_sucio]],cambio_tamaño[#All],2,0),"Tamaño único")</f>
        <v>Tamaño único</v>
      </c>
      <c r="O467">
        <v>2</v>
      </c>
      <c r="P467">
        <v>3116.49</v>
      </c>
      <c r="Q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67">
        <v>6232.98</v>
      </c>
      <c r="S467" t="s">
        <v>15</v>
      </c>
      <c r="T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7" t="str">
        <f>VLOOKUP(ventas_starbucks_2025[[#This Row],[canal_compra]],cambio_canal_compra[#All],2,0)</f>
        <v>Para llevar</v>
      </c>
      <c r="V467" t="s">
        <v>16</v>
      </c>
      <c r="W467" t="str">
        <f>VLOOKUP(ventas_starbucks_2025[[#This Row],[método_pago]],cambio_metodo_pago[#All],2,0)</f>
        <v>Tarjeta</v>
      </c>
      <c r="X467" t="s">
        <v>7</v>
      </c>
      <c r="Y467">
        <v>0</v>
      </c>
      <c r="Z467" t="str">
        <f>VLOOKUP(ventas_starbucks_2025[[#This Row],[promoción_aplicada5]],promocion_cambiar[#All],2,0)</f>
        <v>Ninguna</v>
      </c>
      <c r="AA467" t="s">
        <v>17</v>
      </c>
      <c r="AB467" t="s">
        <v>52</v>
      </c>
      <c r="AC467" t="s">
        <v>41</v>
      </c>
      <c r="AD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7">
        <v>12.5</v>
      </c>
      <c r="AF467">
        <v>3</v>
      </c>
      <c r="AG467">
        <v>37</v>
      </c>
      <c r="AH467">
        <v>35</v>
      </c>
    </row>
    <row r="468" spans="1:34" x14ac:dyDescent="0.25">
      <c r="A468" s="3" t="s">
        <v>543</v>
      </c>
      <c r="B468" s="1">
        <v>45755</v>
      </c>
      <c r="C468" s="23">
        <f t="shared" si="35"/>
        <v>8</v>
      </c>
      <c r="D468" s="23">
        <f t="shared" si="36"/>
        <v>2</v>
      </c>
      <c r="E468" s="23" t="str">
        <f t="shared" si="37"/>
        <v>martes</v>
      </c>
      <c r="F468" s="23">
        <f t="shared" si="38"/>
        <v>4</v>
      </c>
      <c r="G468" s="23" t="str">
        <f t="shared" si="39"/>
        <v>abril</v>
      </c>
      <c r="H468" s="2">
        <v>0.69374999999999998</v>
      </c>
      <c r="I468" t="s">
        <v>57</v>
      </c>
      <c r="J468" t="str">
        <f>VLOOKUP(ventas_starbucks_2025[[#This Row],[sucursal]],cambio_sucursal[#All],2,0)</f>
        <v>Sucursal Avda Colón</v>
      </c>
      <c r="K468" t="s">
        <v>74</v>
      </c>
      <c r="L468" t="s">
        <v>70</v>
      </c>
      <c r="M468" t="s">
        <v>45</v>
      </c>
      <c r="N468" t="str">
        <f>IFERROR(VLOOKUP(ventas_starbucks_2025[[#This Row],[tamaño_sucio]],cambio_tamaño[#All],2,0),"Tamaño único")</f>
        <v>Grande</v>
      </c>
      <c r="O468">
        <v>3</v>
      </c>
      <c r="P468">
        <v>1438.4</v>
      </c>
      <c r="Q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">
        <v>4315.2</v>
      </c>
      <c r="S468" t="s">
        <v>5</v>
      </c>
      <c r="T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" t="str">
        <f>VLOOKUP(ventas_starbucks_2025[[#This Row],[canal_compra]],cambio_canal_compra[#All],2,0)</f>
        <v>En tienda</v>
      </c>
      <c r="V468" t="s">
        <v>40</v>
      </c>
      <c r="W468" t="str">
        <f>VLOOKUP(ventas_starbucks_2025[[#This Row],[método_pago]],cambio_metodo_pago[#All],2,0)</f>
        <v>Efectivo</v>
      </c>
      <c r="X468" t="s">
        <v>7</v>
      </c>
      <c r="Y468">
        <v>15</v>
      </c>
      <c r="Z468" t="str">
        <f>VLOOKUP(ventas_starbucks_2025[[#This Row],[promoción_aplicada5]],promocion_cambiar[#All],2,0)</f>
        <v>Hora Feliz</v>
      </c>
      <c r="AA468" t="s">
        <v>36</v>
      </c>
      <c r="AB468" t="s">
        <v>32</v>
      </c>
      <c r="AC468" t="s">
        <v>10</v>
      </c>
      <c r="AD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8">
        <v>7.6</v>
      </c>
      <c r="AF468">
        <v>1</v>
      </c>
      <c r="AG468">
        <v>38</v>
      </c>
      <c r="AH468">
        <v>35</v>
      </c>
    </row>
    <row r="469" spans="1:34" x14ac:dyDescent="0.25">
      <c r="A469" s="3" t="s">
        <v>544</v>
      </c>
      <c r="B469" s="1">
        <v>45759</v>
      </c>
      <c r="C469" s="23">
        <f t="shared" si="35"/>
        <v>12</v>
      </c>
      <c r="D469" s="23">
        <f t="shared" si="36"/>
        <v>6</v>
      </c>
      <c r="E469" s="23" t="str">
        <f t="shared" si="37"/>
        <v>sábado</v>
      </c>
      <c r="F469" s="23">
        <f t="shared" si="38"/>
        <v>4</v>
      </c>
      <c r="G469" s="23" t="str">
        <f t="shared" si="39"/>
        <v>abril</v>
      </c>
      <c r="H469" s="2">
        <v>0.375</v>
      </c>
      <c r="I469" t="s">
        <v>12</v>
      </c>
      <c r="J469" t="str">
        <f>VLOOKUP(ventas_starbucks_2025[[#This Row],[sucursal]],cambio_sucursal[#All],2,0)</f>
        <v>Sucursal Córdoba Shopping</v>
      </c>
      <c r="K469" t="s">
        <v>89</v>
      </c>
      <c r="L469" t="s">
        <v>90</v>
      </c>
      <c r="M469" t="s">
        <v>4</v>
      </c>
      <c r="N469" t="str">
        <f>IFERROR(VLOOKUP(ventas_starbucks_2025[[#This Row],[tamaño_sucio]],cambio_tamaño[#All],2,0),"Tamaño único")</f>
        <v>Tamaño único</v>
      </c>
      <c r="O469">
        <v>4</v>
      </c>
      <c r="P469">
        <v>1270.93</v>
      </c>
      <c r="Q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">
        <v>5083.72</v>
      </c>
      <c r="S469" t="s">
        <v>5</v>
      </c>
      <c r="T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" t="str">
        <f>VLOOKUP(ventas_starbucks_2025[[#This Row],[canal_compra]],cambio_canal_compra[#All],2,0)</f>
        <v>En tienda</v>
      </c>
      <c r="V469" t="s">
        <v>16</v>
      </c>
      <c r="W469" t="str">
        <f>VLOOKUP(ventas_starbucks_2025[[#This Row],[método_pago]],cambio_metodo_pago[#All],2,0)</f>
        <v>Tarjeta</v>
      </c>
      <c r="X469" t="s">
        <v>7</v>
      </c>
      <c r="Y469">
        <v>10</v>
      </c>
      <c r="Z469" t="str">
        <f>VLOOKUP(ventas_starbucks_2025[[#This Row],[promoción_aplicada5]],promocion_cambiar[#All],2,0)</f>
        <v>Hora Feliz</v>
      </c>
      <c r="AA469" t="s">
        <v>36</v>
      </c>
      <c r="AB469" t="s">
        <v>52</v>
      </c>
      <c r="AC469" t="s">
        <v>24</v>
      </c>
      <c r="AD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9">
        <v>14.7</v>
      </c>
      <c r="AF469">
        <v>3</v>
      </c>
      <c r="AG469">
        <v>32</v>
      </c>
      <c r="AH469">
        <v>28</v>
      </c>
    </row>
    <row r="470" spans="1:34" x14ac:dyDescent="0.25">
      <c r="A470" s="3" t="s">
        <v>545</v>
      </c>
      <c r="B470" s="1">
        <v>45675</v>
      </c>
      <c r="C470" s="23">
        <f t="shared" si="35"/>
        <v>18</v>
      </c>
      <c r="D470" s="23">
        <f t="shared" si="36"/>
        <v>6</v>
      </c>
      <c r="E470" s="1" t="str">
        <f t="shared" si="37"/>
        <v>sábado</v>
      </c>
      <c r="F470" s="23">
        <f t="shared" si="38"/>
        <v>1</v>
      </c>
      <c r="G470" s="1" t="str">
        <f t="shared" si="39"/>
        <v>enero</v>
      </c>
      <c r="H470" s="2">
        <v>0.40069444444444446</v>
      </c>
      <c r="I470" t="s">
        <v>57</v>
      </c>
      <c r="J470" t="str">
        <f>VLOOKUP(ventas_starbucks_2025[[#This Row],[sucursal]],cambio_sucursal[#All],2,0)</f>
        <v>Sucursal Avda Colón</v>
      </c>
      <c r="K470" t="s">
        <v>48</v>
      </c>
      <c r="L470" t="s">
        <v>49</v>
      </c>
      <c r="M470" t="s">
        <v>62</v>
      </c>
      <c r="N470" t="str">
        <f>IFERROR(VLOOKUP(ventas_starbucks_2025[[#This Row],[tamaño_sucio]],cambio_tamaño[#All],2,0),"Tamaño único")</f>
        <v>Extra-Grande</v>
      </c>
      <c r="O470">
        <v>4</v>
      </c>
      <c r="P470">
        <v>1996.17</v>
      </c>
      <c r="Q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">
        <v>7984.68</v>
      </c>
      <c r="S470" t="s">
        <v>5</v>
      </c>
      <c r="T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" t="str">
        <f>VLOOKUP(ventas_starbucks_2025[[#This Row],[canal_compra]],cambio_canal_compra[#All],2,0)</f>
        <v>En tienda</v>
      </c>
      <c r="V470" t="s">
        <v>6</v>
      </c>
      <c r="W470" t="str">
        <f>VLOOKUP(ventas_starbucks_2025[[#This Row],[método_pago]],cambio_metodo_pago[#All],2,0)</f>
        <v>Aplicación móbil</v>
      </c>
      <c r="X470" t="s">
        <v>7</v>
      </c>
      <c r="Y470">
        <v>10</v>
      </c>
      <c r="Z470" t="str">
        <f>VLOOKUP(ventas_starbucks_2025[[#This Row],[promoción_aplicada5]],promocion_cambiar[#All],2,0)</f>
        <v>Ninguna</v>
      </c>
      <c r="AA470" t="s">
        <v>17</v>
      </c>
      <c r="AB470" t="s">
        <v>9</v>
      </c>
      <c r="AC470" t="s">
        <v>10</v>
      </c>
      <c r="AD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0">
        <v>3.8</v>
      </c>
      <c r="AF470">
        <v>3</v>
      </c>
      <c r="AG470">
        <v>31</v>
      </c>
      <c r="AH470">
        <v>27</v>
      </c>
    </row>
    <row r="471" spans="1:34" x14ac:dyDescent="0.25">
      <c r="A471" s="3" t="s">
        <v>546</v>
      </c>
      <c r="B471" s="1">
        <v>45701</v>
      </c>
      <c r="C471" s="23">
        <f t="shared" si="35"/>
        <v>13</v>
      </c>
      <c r="D471" s="23">
        <f t="shared" si="36"/>
        <v>4</v>
      </c>
      <c r="E471" s="1" t="str">
        <f t="shared" si="37"/>
        <v>jueves</v>
      </c>
      <c r="F471" s="23">
        <f t="shared" si="38"/>
        <v>2</v>
      </c>
      <c r="G471" s="1" t="str">
        <f t="shared" si="39"/>
        <v>febrero</v>
      </c>
      <c r="H471" s="2">
        <v>0.36319444444444443</v>
      </c>
      <c r="I471" t="s">
        <v>26</v>
      </c>
      <c r="J471" t="str">
        <f>VLOOKUP(ventas_starbucks_2025[[#This Row],[sucursal]],cambio_sucursal[#All],2,0)</f>
        <v>Sucursal San Lorenzo 47</v>
      </c>
      <c r="K471" t="s">
        <v>2</v>
      </c>
      <c r="L471" t="s">
        <v>3</v>
      </c>
      <c r="M471" t="s">
        <v>4</v>
      </c>
      <c r="N471" t="str">
        <f>IFERROR(VLOOKUP(ventas_starbucks_2025[[#This Row],[tamaño_sucio]],cambio_tamaño[#All],2,0),"Tamaño único")</f>
        <v>Tamaño único</v>
      </c>
      <c r="O471">
        <v>5</v>
      </c>
      <c r="P471">
        <v>3203.98</v>
      </c>
      <c r="Q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1">
        <v>16019.9</v>
      </c>
      <c r="S471" t="s">
        <v>5</v>
      </c>
      <c r="T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71" t="str">
        <f>VLOOKUP(ventas_starbucks_2025[[#This Row],[canal_compra]],cambio_canal_compra[#All],2,0)</f>
        <v>En tienda</v>
      </c>
      <c r="V471" t="s">
        <v>6</v>
      </c>
      <c r="W471" t="str">
        <f>VLOOKUP(ventas_starbucks_2025[[#This Row],[método_pago]],cambio_metodo_pago[#All],2,0)</f>
        <v>Aplicación móbil</v>
      </c>
      <c r="X471" t="s">
        <v>7</v>
      </c>
      <c r="Y471">
        <v>0</v>
      </c>
      <c r="Z471" t="str">
        <f>VLOOKUP(ventas_starbucks_2025[[#This Row],[promoción_aplicada5]],promocion_cambiar[#All],2,0)</f>
        <v>Combo</v>
      </c>
      <c r="AA471" t="s">
        <v>8</v>
      </c>
      <c r="AB471" t="s">
        <v>9</v>
      </c>
      <c r="AC471" t="s">
        <v>24</v>
      </c>
      <c r="AD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">
        <v>7.8</v>
      </c>
      <c r="AF471">
        <v>3</v>
      </c>
      <c r="AG471">
        <v>28</v>
      </c>
      <c r="AH471">
        <v>23</v>
      </c>
    </row>
    <row r="472" spans="1:34" x14ac:dyDescent="0.25">
      <c r="A472" s="3" t="s">
        <v>547</v>
      </c>
      <c r="B472" s="1">
        <v>45697</v>
      </c>
      <c r="C472" s="23">
        <f t="shared" si="35"/>
        <v>9</v>
      </c>
      <c r="D472" s="23">
        <f t="shared" si="36"/>
        <v>7</v>
      </c>
      <c r="E472" s="23" t="str">
        <f t="shared" si="37"/>
        <v>domingo</v>
      </c>
      <c r="F472" s="23">
        <f t="shared" si="38"/>
        <v>2</v>
      </c>
      <c r="G472" s="23" t="str">
        <f t="shared" si="39"/>
        <v>febrero</v>
      </c>
      <c r="H472" s="2">
        <v>0.56805555555555554</v>
      </c>
      <c r="I472" t="s">
        <v>1</v>
      </c>
      <c r="J472" t="str">
        <f>VLOOKUP(ventas_starbucks_2025[[#This Row],[sucursal]],cambio_sucursal[#All],2,0)</f>
        <v>Sucursal Nueva Córdoba</v>
      </c>
      <c r="K472" t="s">
        <v>20</v>
      </c>
      <c r="L472" t="s">
        <v>21</v>
      </c>
      <c r="M472" t="s">
        <v>4</v>
      </c>
      <c r="N472" t="str">
        <f>IFERROR(VLOOKUP(ventas_starbucks_2025[[#This Row],[tamaño_sucio]],cambio_tamaño[#All],2,0),"Tamaño único")</f>
        <v>Tamaño único</v>
      </c>
      <c r="O472">
        <v>2</v>
      </c>
      <c r="P472">
        <v>1111.0999999999999</v>
      </c>
      <c r="Q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">
        <v>2222.1999999999998</v>
      </c>
      <c r="S472" t="s">
        <v>5</v>
      </c>
      <c r="T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" t="str">
        <f>VLOOKUP(ventas_starbucks_2025[[#This Row],[canal_compra]],cambio_canal_compra[#All],2,0)</f>
        <v>En tienda</v>
      </c>
      <c r="V472" t="s">
        <v>40</v>
      </c>
      <c r="W472" t="str">
        <f>VLOOKUP(ventas_starbucks_2025[[#This Row],[método_pago]],cambio_metodo_pago[#All],2,0)</f>
        <v>Efectivo</v>
      </c>
      <c r="X472" t="s">
        <v>7</v>
      </c>
      <c r="Y472">
        <v>15</v>
      </c>
      <c r="Z472" t="str">
        <f>VLOOKUP(ventas_starbucks_2025[[#This Row],[promoción_aplicada5]],promocion_cambiar[#All],2,0)</f>
        <v>2x1</v>
      </c>
      <c r="AA472" t="s">
        <v>51</v>
      </c>
      <c r="AB472" t="s">
        <v>23</v>
      </c>
      <c r="AC472" t="s">
        <v>24</v>
      </c>
      <c r="AD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">
        <v>6.5</v>
      </c>
      <c r="AF472">
        <v>4</v>
      </c>
      <c r="AG472">
        <v>42</v>
      </c>
      <c r="AH472">
        <v>40</v>
      </c>
    </row>
    <row r="473" spans="1:34" x14ac:dyDescent="0.25">
      <c r="A473" s="3" t="s">
        <v>548</v>
      </c>
      <c r="B473" s="1">
        <v>45661</v>
      </c>
      <c r="C473" s="23">
        <f t="shared" si="35"/>
        <v>4</v>
      </c>
      <c r="D473" s="23">
        <f t="shared" si="36"/>
        <v>6</v>
      </c>
      <c r="E473" s="23" t="str">
        <f t="shared" si="37"/>
        <v>sábado</v>
      </c>
      <c r="F473" s="23">
        <f t="shared" si="38"/>
        <v>1</v>
      </c>
      <c r="G473" s="23" t="str">
        <f t="shared" si="39"/>
        <v>enero</v>
      </c>
      <c r="H473" s="2">
        <v>0.85</v>
      </c>
      <c r="I473" t="s">
        <v>26</v>
      </c>
      <c r="J473" t="str">
        <f>VLOOKUP(ventas_starbucks_2025[[#This Row],[sucursal]],cambio_sucursal[#All],2,0)</f>
        <v>Sucursal San Lorenzo 47</v>
      </c>
      <c r="K473" t="s">
        <v>300</v>
      </c>
      <c r="L473" t="s">
        <v>44</v>
      </c>
      <c r="M473" t="s">
        <v>45</v>
      </c>
      <c r="N473" t="str">
        <f>IFERROR(VLOOKUP(ventas_starbucks_2025[[#This Row],[tamaño_sucio]],cambio_tamaño[#All],2,0),"Tamaño único")</f>
        <v>Grande</v>
      </c>
      <c r="O473">
        <v>5</v>
      </c>
      <c r="P473">
        <v>1364.91</v>
      </c>
      <c r="Q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">
        <v>6824.55</v>
      </c>
      <c r="S473" t="s">
        <v>5</v>
      </c>
      <c r="T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" t="str">
        <f>VLOOKUP(ventas_starbucks_2025[[#This Row],[canal_compra]],cambio_canal_compra[#All],2,0)</f>
        <v>En tienda</v>
      </c>
      <c r="V473" t="s">
        <v>40</v>
      </c>
      <c r="W473" t="str">
        <f>VLOOKUP(ventas_starbucks_2025[[#This Row],[método_pago]],cambio_metodo_pago[#All],2,0)</f>
        <v>Efectivo</v>
      </c>
      <c r="X473" t="s">
        <v>22</v>
      </c>
      <c r="Y473">
        <v>0</v>
      </c>
      <c r="Z473" t="str">
        <f>VLOOKUP(ventas_starbucks_2025[[#This Row],[promoción_aplicada5]],promocion_cambiar[#All],2,0)</f>
        <v>2x1</v>
      </c>
      <c r="AA473" t="s">
        <v>51</v>
      </c>
      <c r="AB473" t="s">
        <v>9</v>
      </c>
      <c r="AC473" t="s">
        <v>10</v>
      </c>
      <c r="AD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3">
        <v>9.5</v>
      </c>
      <c r="AF473">
        <v>5</v>
      </c>
      <c r="AG473">
        <v>45</v>
      </c>
      <c r="AH473">
        <v>40</v>
      </c>
    </row>
    <row r="474" spans="1:34" x14ac:dyDescent="0.25">
      <c r="A474" s="3" t="s">
        <v>549</v>
      </c>
      <c r="B474" s="1">
        <v>45739</v>
      </c>
      <c r="C474" s="23">
        <f t="shared" si="35"/>
        <v>23</v>
      </c>
      <c r="D474" s="23">
        <f t="shared" si="36"/>
        <v>7</v>
      </c>
      <c r="E474" s="23" t="str">
        <f t="shared" si="37"/>
        <v>domingo</v>
      </c>
      <c r="F474" s="23">
        <f t="shared" si="38"/>
        <v>3</v>
      </c>
      <c r="G474" s="23" t="str">
        <f t="shared" si="39"/>
        <v>marzo</v>
      </c>
      <c r="H474" s="2">
        <v>0.4284722222222222</v>
      </c>
      <c r="I474" t="s">
        <v>57</v>
      </c>
      <c r="J474" t="str">
        <f>VLOOKUP(ventas_starbucks_2025[[#This Row],[sucursal]],cambio_sucursal[#All],2,0)</f>
        <v>Sucursal Avda Colón</v>
      </c>
      <c r="K474" t="s">
        <v>74</v>
      </c>
      <c r="L474" t="s">
        <v>70</v>
      </c>
      <c r="M474" t="s">
        <v>62</v>
      </c>
      <c r="N474" t="str">
        <f>IFERROR(VLOOKUP(ventas_starbucks_2025[[#This Row],[tamaño_sucio]],cambio_tamaño[#All],2,0),"Tamaño único")</f>
        <v>Extra-Grande</v>
      </c>
      <c r="O474">
        <v>3</v>
      </c>
      <c r="P474">
        <v>1583.24</v>
      </c>
      <c r="Q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">
        <v>4749.72</v>
      </c>
      <c r="S474" t="s">
        <v>5</v>
      </c>
      <c r="T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" t="str">
        <f>VLOOKUP(ventas_starbucks_2025[[#This Row],[canal_compra]],cambio_canal_compra[#All],2,0)</f>
        <v>En tienda</v>
      </c>
      <c r="V474" t="s">
        <v>6</v>
      </c>
      <c r="W474" t="str">
        <f>VLOOKUP(ventas_starbucks_2025[[#This Row],[método_pago]],cambio_metodo_pago[#All],2,0)</f>
        <v>Aplicación móbil</v>
      </c>
      <c r="X474" t="s">
        <v>7</v>
      </c>
      <c r="Y474">
        <v>10</v>
      </c>
      <c r="Z474" t="str">
        <f>VLOOKUP(ventas_starbucks_2025[[#This Row],[promoción_aplicada5]],promocion_cambiar[#All],2,0)</f>
        <v>Hora Feliz</v>
      </c>
      <c r="AA474" t="s">
        <v>36</v>
      </c>
      <c r="AB474" t="s">
        <v>52</v>
      </c>
      <c r="AC474" t="s">
        <v>41</v>
      </c>
      <c r="AD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4">
        <v>3.1</v>
      </c>
      <c r="AF474">
        <v>5</v>
      </c>
      <c r="AG474">
        <v>31</v>
      </c>
      <c r="AH474">
        <v>28</v>
      </c>
    </row>
    <row r="475" spans="1:34" x14ac:dyDescent="0.25">
      <c r="A475" s="3" t="s">
        <v>550</v>
      </c>
      <c r="B475" s="1">
        <v>45696</v>
      </c>
      <c r="C475" s="23">
        <f t="shared" si="35"/>
        <v>8</v>
      </c>
      <c r="D475" s="23">
        <f t="shared" si="36"/>
        <v>6</v>
      </c>
      <c r="E475" s="23" t="str">
        <f t="shared" si="37"/>
        <v>sábado</v>
      </c>
      <c r="F475" s="23">
        <f t="shared" si="38"/>
        <v>2</v>
      </c>
      <c r="G475" s="23" t="str">
        <f t="shared" si="39"/>
        <v>febrero</v>
      </c>
      <c r="H475" s="2">
        <v>0.51041666666666663</v>
      </c>
      <c r="I475" t="s">
        <v>1</v>
      </c>
      <c r="J475" t="str">
        <f>VLOOKUP(ventas_starbucks_2025[[#This Row],[sucursal]],cambio_sucursal[#All],2,0)</f>
        <v>Sucursal Nueva Córdoba</v>
      </c>
      <c r="K475" t="s">
        <v>27</v>
      </c>
      <c r="L475" t="s">
        <v>28</v>
      </c>
      <c r="M475" t="s">
        <v>4</v>
      </c>
      <c r="N475" t="str">
        <f>IFERROR(VLOOKUP(ventas_starbucks_2025[[#This Row],[tamaño_sucio]],cambio_tamaño[#All],2,0),"Tamaño único")</f>
        <v>Tamaño único</v>
      </c>
      <c r="O475">
        <v>3</v>
      </c>
      <c r="P475">
        <v>2832.94</v>
      </c>
      <c r="Q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5">
        <v>8498.82</v>
      </c>
      <c r="S475" t="s">
        <v>15</v>
      </c>
      <c r="T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5" t="str">
        <f>VLOOKUP(ventas_starbucks_2025[[#This Row],[canal_compra]],cambio_canal_compra[#All],2,0)</f>
        <v>Para llevar</v>
      </c>
      <c r="V475" t="s">
        <v>16</v>
      </c>
      <c r="W475" t="str">
        <f>VLOOKUP(ventas_starbucks_2025[[#This Row],[método_pago]],cambio_metodo_pago[#All],2,0)</f>
        <v>Tarjeta</v>
      </c>
      <c r="X475" t="s">
        <v>7</v>
      </c>
      <c r="Y475">
        <v>0</v>
      </c>
      <c r="Z475" t="str">
        <f>VLOOKUP(ventas_starbucks_2025[[#This Row],[promoción_aplicada5]],promocion_cambiar[#All],2,0)</f>
        <v>Ninguna</v>
      </c>
      <c r="AA475" t="s">
        <v>17</v>
      </c>
      <c r="AB475" t="s">
        <v>32</v>
      </c>
      <c r="AC475" t="s">
        <v>10</v>
      </c>
      <c r="AD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5">
        <v>13</v>
      </c>
      <c r="AF475">
        <v>2</v>
      </c>
      <c r="AG475">
        <v>24</v>
      </c>
      <c r="AH475">
        <v>21</v>
      </c>
    </row>
    <row r="476" spans="1:34" x14ac:dyDescent="0.25">
      <c r="A476" s="3" t="s">
        <v>551</v>
      </c>
      <c r="B476" s="1">
        <v>45720</v>
      </c>
      <c r="C476" s="23">
        <f t="shared" si="35"/>
        <v>4</v>
      </c>
      <c r="D476" s="23">
        <f t="shared" si="36"/>
        <v>2</v>
      </c>
      <c r="E476" s="23" t="str">
        <f t="shared" si="37"/>
        <v>martes</v>
      </c>
      <c r="F476" s="23">
        <f t="shared" si="38"/>
        <v>3</v>
      </c>
      <c r="G476" s="23" t="str">
        <f t="shared" si="39"/>
        <v>marzo</v>
      </c>
      <c r="H476" s="2">
        <v>0.61041666666666672</v>
      </c>
      <c r="I476" t="s">
        <v>12</v>
      </c>
      <c r="J476" t="str">
        <f>VLOOKUP(ventas_starbucks_2025[[#This Row],[sucursal]],cambio_sucursal[#All],2,0)</f>
        <v>Sucursal Córdoba Shopping</v>
      </c>
      <c r="K476" t="s">
        <v>48</v>
      </c>
      <c r="L476" t="s">
        <v>49</v>
      </c>
      <c r="M476" t="s">
        <v>55</v>
      </c>
      <c r="N476" t="str">
        <f>IFERROR(VLOOKUP(ventas_starbucks_2025[[#This Row],[tamaño_sucio]],cambio_tamaño[#All],2,0),"Tamaño único")</f>
        <v>Pequeño</v>
      </c>
      <c r="O476">
        <v>3</v>
      </c>
      <c r="P476">
        <v>1608.05</v>
      </c>
      <c r="Q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">
        <v>4824.1499999999996</v>
      </c>
      <c r="S476" t="s">
        <v>5</v>
      </c>
      <c r="T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6" t="str">
        <f>VLOOKUP(ventas_starbucks_2025[[#This Row],[canal_compra]],cambio_canal_compra[#All],2,0)</f>
        <v>En tienda</v>
      </c>
      <c r="V476" t="s">
        <v>6</v>
      </c>
      <c r="W476" t="str">
        <f>VLOOKUP(ventas_starbucks_2025[[#This Row],[método_pago]],cambio_metodo_pago[#All],2,0)</f>
        <v>Aplicación móbil</v>
      </c>
      <c r="X476" t="s">
        <v>7</v>
      </c>
      <c r="Y476">
        <v>0</v>
      </c>
      <c r="Z476" t="str">
        <f>VLOOKUP(ventas_starbucks_2025[[#This Row],[promoción_aplicada5]],promocion_cambiar[#All],2,0)</f>
        <v>Ninguna</v>
      </c>
      <c r="AA476" t="s">
        <v>17</v>
      </c>
      <c r="AB476" t="s">
        <v>9</v>
      </c>
      <c r="AC476" t="s">
        <v>24</v>
      </c>
      <c r="AD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6">
        <v>6.3</v>
      </c>
      <c r="AF476">
        <v>3</v>
      </c>
      <c r="AG476">
        <v>12</v>
      </c>
      <c r="AH476">
        <v>9</v>
      </c>
    </row>
    <row r="477" spans="1:34" x14ac:dyDescent="0.25">
      <c r="A477" s="3" t="s">
        <v>552</v>
      </c>
      <c r="B477" s="1">
        <v>45686</v>
      </c>
      <c r="C477" s="23">
        <f t="shared" si="35"/>
        <v>29</v>
      </c>
      <c r="D477" s="23">
        <f t="shared" si="36"/>
        <v>3</v>
      </c>
      <c r="E477" s="23" t="str">
        <f t="shared" si="37"/>
        <v>miércoles</v>
      </c>
      <c r="F477" s="23">
        <f t="shared" si="38"/>
        <v>1</v>
      </c>
      <c r="G477" s="23" t="str">
        <f t="shared" si="39"/>
        <v>enero</v>
      </c>
      <c r="H477" s="2">
        <v>0.37569444444444444</v>
      </c>
      <c r="I477" t="s">
        <v>26</v>
      </c>
      <c r="J477" t="str">
        <f>VLOOKUP(ventas_starbucks_2025[[#This Row],[sucursal]],cambio_sucursal[#All],2,0)</f>
        <v>Sucursal San Lorenzo 47</v>
      </c>
      <c r="K477" t="s">
        <v>2</v>
      </c>
      <c r="L477" t="s">
        <v>3</v>
      </c>
      <c r="M477" t="s">
        <v>4</v>
      </c>
      <c r="N477" t="str">
        <f>IFERROR(VLOOKUP(ventas_starbucks_2025[[#This Row],[tamaño_sucio]],cambio_tamaño[#All],2,0),"Tamaño único")</f>
        <v>Tamaño único</v>
      </c>
      <c r="O477">
        <v>5</v>
      </c>
      <c r="P477">
        <v>2958.18</v>
      </c>
      <c r="Q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7">
        <v>14790.9</v>
      </c>
      <c r="S477" t="s">
        <v>31</v>
      </c>
      <c r="T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7" t="str">
        <f>VLOOKUP(ventas_starbucks_2025[[#This Row],[canal_compra]],cambio_canal_compra[#All],2,0)</f>
        <v>Entrega domicilio</v>
      </c>
      <c r="V477" t="s">
        <v>40</v>
      </c>
      <c r="W477" t="str">
        <f>VLOOKUP(ventas_starbucks_2025[[#This Row],[método_pago]],cambio_metodo_pago[#All],2,0)</f>
        <v>Efectivo</v>
      </c>
      <c r="X477" t="s">
        <v>7</v>
      </c>
      <c r="Y477">
        <v>15</v>
      </c>
      <c r="Z477" t="str">
        <f>VLOOKUP(ventas_starbucks_2025[[#This Row],[promoción_aplicada5]],promocion_cambiar[#All],2,0)</f>
        <v>2x1</v>
      </c>
      <c r="AA477" t="s">
        <v>51</v>
      </c>
      <c r="AB477" t="s">
        <v>18</v>
      </c>
      <c r="AC477" t="s">
        <v>41</v>
      </c>
      <c r="AD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7">
        <v>14.2</v>
      </c>
      <c r="AF477">
        <v>1</v>
      </c>
      <c r="AG477">
        <v>39</v>
      </c>
      <c r="AH477">
        <v>34</v>
      </c>
    </row>
    <row r="478" spans="1:34" x14ac:dyDescent="0.25">
      <c r="A478" s="3" t="s">
        <v>553</v>
      </c>
      <c r="B478" s="1">
        <v>45715</v>
      </c>
      <c r="C478" s="23">
        <f t="shared" si="35"/>
        <v>27</v>
      </c>
      <c r="D478" s="23">
        <f t="shared" si="36"/>
        <v>4</v>
      </c>
      <c r="E478" s="23" t="str">
        <f t="shared" si="37"/>
        <v>jueves</v>
      </c>
      <c r="F478" s="23">
        <f t="shared" si="38"/>
        <v>2</v>
      </c>
      <c r="G478" s="23" t="str">
        <f t="shared" si="39"/>
        <v>febrero</v>
      </c>
      <c r="H478" s="2">
        <v>0.52222222222222225</v>
      </c>
      <c r="I478" t="s">
        <v>1</v>
      </c>
      <c r="J478" t="str">
        <f>VLOOKUP(ventas_starbucks_2025[[#This Row],[sucursal]],cambio_sucursal[#All],2,0)</f>
        <v>Sucursal Nueva Córdoba</v>
      </c>
      <c r="K478" t="s">
        <v>209</v>
      </c>
      <c r="L478" t="s">
        <v>44</v>
      </c>
      <c r="M478" t="s">
        <v>45</v>
      </c>
      <c r="N478" t="str">
        <f>IFERROR(VLOOKUP(ventas_starbucks_2025[[#This Row],[tamaño_sucio]],cambio_tamaño[#All],2,0),"Tamaño único")</f>
        <v>Grande</v>
      </c>
      <c r="O478">
        <v>5</v>
      </c>
      <c r="P478">
        <v>1282.67</v>
      </c>
      <c r="Q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">
        <v>6413.35</v>
      </c>
      <c r="S478" t="s">
        <v>15</v>
      </c>
      <c r="T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8" t="str">
        <f>VLOOKUP(ventas_starbucks_2025[[#This Row],[canal_compra]],cambio_canal_compra[#All],2,0)</f>
        <v>Para llevar</v>
      </c>
      <c r="V478" t="s">
        <v>40</v>
      </c>
      <c r="W478" t="str">
        <f>VLOOKUP(ventas_starbucks_2025[[#This Row],[método_pago]],cambio_metodo_pago[#All],2,0)</f>
        <v>Efectivo</v>
      </c>
      <c r="X478" t="s">
        <v>7</v>
      </c>
      <c r="Y478">
        <v>0</v>
      </c>
      <c r="Z478" t="str">
        <f>VLOOKUP(ventas_starbucks_2025[[#This Row],[promoción_aplicada5]],promocion_cambiar[#All],2,0)</f>
        <v>Hora Feliz</v>
      </c>
      <c r="AA478" t="s">
        <v>36</v>
      </c>
      <c r="AB478" t="s">
        <v>52</v>
      </c>
      <c r="AC478" t="s">
        <v>24</v>
      </c>
      <c r="AD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">
        <v>5.7</v>
      </c>
      <c r="AF478">
        <v>2</v>
      </c>
      <c r="AG478">
        <v>47</v>
      </c>
      <c r="AH478">
        <v>42</v>
      </c>
    </row>
    <row r="479" spans="1:34" x14ac:dyDescent="0.25">
      <c r="A479" s="3" t="s">
        <v>554</v>
      </c>
      <c r="B479" s="1">
        <v>45674</v>
      </c>
      <c r="C479" s="23">
        <f t="shared" si="35"/>
        <v>17</v>
      </c>
      <c r="D479" s="23">
        <f t="shared" si="36"/>
        <v>5</v>
      </c>
      <c r="E479" s="23" t="str">
        <f t="shared" si="37"/>
        <v>viernes</v>
      </c>
      <c r="F479" s="23">
        <f t="shared" si="38"/>
        <v>1</v>
      </c>
      <c r="G479" s="23" t="str">
        <f t="shared" si="39"/>
        <v>enero</v>
      </c>
      <c r="H479" s="2">
        <v>0.59583333333333333</v>
      </c>
      <c r="I479" t="s">
        <v>1</v>
      </c>
      <c r="J479" t="str">
        <f>VLOOKUP(ventas_starbucks_2025[[#This Row],[sucursal]],cambio_sucursal[#All],2,0)</f>
        <v>Sucursal Nueva Córdoba</v>
      </c>
      <c r="K479" t="s">
        <v>82</v>
      </c>
      <c r="L479" t="s">
        <v>28</v>
      </c>
      <c r="M479" t="s">
        <v>4</v>
      </c>
      <c r="N479" t="str">
        <f>IFERROR(VLOOKUP(ventas_starbucks_2025[[#This Row],[tamaño_sucio]],cambio_tamaño[#All],2,0),"Tamaño único")</f>
        <v>Tamaño único</v>
      </c>
      <c r="O479">
        <v>5</v>
      </c>
      <c r="P479">
        <v>2091.02</v>
      </c>
      <c r="Q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9">
        <v>10455.1</v>
      </c>
      <c r="S479" t="s">
        <v>5</v>
      </c>
      <c r="T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9" t="str">
        <f>VLOOKUP(ventas_starbucks_2025[[#This Row],[canal_compra]],cambio_canal_compra[#All],2,0)</f>
        <v>En tienda</v>
      </c>
      <c r="V479" t="s">
        <v>6</v>
      </c>
      <c r="W479" t="str">
        <f>VLOOKUP(ventas_starbucks_2025[[#This Row],[método_pago]],cambio_metodo_pago[#All],2,0)</f>
        <v>Aplicación móbil</v>
      </c>
      <c r="X479" t="s">
        <v>22</v>
      </c>
      <c r="Y479">
        <v>0</v>
      </c>
      <c r="Z479" t="str">
        <f>VLOOKUP(ventas_starbucks_2025[[#This Row],[promoción_aplicada5]],promocion_cambiar[#All],2,0)</f>
        <v>Hora Feliz</v>
      </c>
      <c r="AA479" t="s">
        <v>36</v>
      </c>
      <c r="AB479" t="s">
        <v>9</v>
      </c>
      <c r="AC479" t="s">
        <v>10</v>
      </c>
      <c r="AD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9">
        <v>14.3</v>
      </c>
      <c r="AF479">
        <v>5</v>
      </c>
      <c r="AG479">
        <v>33</v>
      </c>
      <c r="AH479">
        <v>28</v>
      </c>
    </row>
    <row r="480" spans="1:34" x14ac:dyDescent="0.25">
      <c r="A480" s="3" t="s">
        <v>555</v>
      </c>
      <c r="B480" s="1">
        <v>45717</v>
      </c>
      <c r="C480" s="23">
        <f t="shared" si="35"/>
        <v>1</v>
      </c>
      <c r="D480" s="23">
        <f t="shared" si="36"/>
        <v>6</v>
      </c>
      <c r="E480" s="23" t="str">
        <f t="shared" si="37"/>
        <v>sábado</v>
      </c>
      <c r="F480" s="23">
        <f t="shared" si="38"/>
        <v>3</v>
      </c>
      <c r="G480" s="23" t="str">
        <f t="shared" si="39"/>
        <v>marzo</v>
      </c>
      <c r="H480" s="2">
        <v>0.78194444444444444</v>
      </c>
      <c r="I480" t="s">
        <v>12</v>
      </c>
      <c r="J480" t="str">
        <f>VLOOKUP(ventas_starbucks_2025[[#This Row],[sucursal]],cambio_sucursal[#All],2,0)</f>
        <v>Sucursal Córdoba Shopping</v>
      </c>
      <c r="K480" t="s">
        <v>284</v>
      </c>
      <c r="L480" t="s">
        <v>35</v>
      </c>
      <c r="M480" t="s">
        <v>4</v>
      </c>
      <c r="N480" t="str">
        <f>IFERROR(VLOOKUP(ventas_starbucks_2025[[#This Row],[tamaño_sucio]],cambio_tamaño[#All],2,0),"Tamaño único")</f>
        <v>Tamaño único</v>
      </c>
      <c r="O480">
        <v>2</v>
      </c>
      <c r="P480">
        <v>1045.1199999999999</v>
      </c>
      <c r="Q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">
        <v>2090.2399999999998</v>
      </c>
      <c r="S480" t="s">
        <v>31</v>
      </c>
      <c r="T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" t="str">
        <f>VLOOKUP(ventas_starbucks_2025[[#This Row],[canal_compra]],cambio_canal_compra[#All],2,0)</f>
        <v>Entrega domicilio</v>
      </c>
      <c r="V480" t="s">
        <v>16</v>
      </c>
      <c r="W480" t="str">
        <f>VLOOKUP(ventas_starbucks_2025[[#This Row],[método_pago]],cambio_metodo_pago[#All],2,0)</f>
        <v>Tarjeta</v>
      </c>
      <c r="X480" t="s">
        <v>7</v>
      </c>
      <c r="Y480">
        <v>0</v>
      </c>
      <c r="Z480" t="str">
        <f>VLOOKUP(ventas_starbucks_2025[[#This Row],[promoción_aplicada5]],promocion_cambiar[#All],2,0)</f>
        <v>2x1</v>
      </c>
      <c r="AA480" t="s">
        <v>51</v>
      </c>
      <c r="AB480" t="s">
        <v>18</v>
      </c>
      <c r="AC480" t="s">
        <v>24</v>
      </c>
      <c r="AD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0">
        <v>9.8000000000000007</v>
      </c>
      <c r="AF480">
        <v>4</v>
      </c>
      <c r="AG480">
        <v>43</v>
      </c>
      <c r="AH480">
        <v>41</v>
      </c>
    </row>
    <row r="481" spans="1:34" x14ac:dyDescent="0.25">
      <c r="A481" s="3" t="s">
        <v>556</v>
      </c>
      <c r="B481" s="1">
        <v>45681</v>
      </c>
      <c r="C481" s="23">
        <f t="shared" si="35"/>
        <v>24</v>
      </c>
      <c r="D481" s="23">
        <f t="shared" si="36"/>
        <v>5</v>
      </c>
      <c r="E481" s="1" t="str">
        <f t="shared" si="37"/>
        <v>viernes</v>
      </c>
      <c r="F481" s="23">
        <f t="shared" si="38"/>
        <v>1</v>
      </c>
      <c r="G481" s="1" t="str">
        <f t="shared" si="39"/>
        <v>enero</v>
      </c>
      <c r="H481" s="2">
        <v>0.39097222222222222</v>
      </c>
      <c r="I481" t="s">
        <v>26</v>
      </c>
      <c r="J481" t="str">
        <f>VLOOKUP(ventas_starbucks_2025[[#This Row],[sucursal]],cambio_sucursal[#All],2,0)</f>
        <v>Sucursal San Lorenzo 47</v>
      </c>
      <c r="K481" t="s">
        <v>113</v>
      </c>
      <c r="L481" t="s">
        <v>44</v>
      </c>
      <c r="M481" t="s">
        <v>55</v>
      </c>
      <c r="N481" t="str">
        <f>IFERROR(VLOOKUP(ventas_starbucks_2025[[#This Row],[tamaño_sucio]],cambio_tamaño[#All],2,0),"Tamaño único")</f>
        <v>Pequeño</v>
      </c>
      <c r="O481">
        <v>4</v>
      </c>
      <c r="P481">
        <v>1324.24</v>
      </c>
      <c r="Q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">
        <v>5296.96</v>
      </c>
      <c r="S481" t="s">
        <v>31</v>
      </c>
      <c r="T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1" t="str">
        <f>VLOOKUP(ventas_starbucks_2025[[#This Row],[canal_compra]],cambio_canal_compra[#All],2,0)</f>
        <v>Entrega domicilio</v>
      </c>
      <c r="V481" t="s">
        <v>6</v>
      </c>
      <c r="W481" t="str">
        <f>VLOOKUP(ventas_starbucks_2025[[#This Row],[método_pago]],cambio_metodo_pago[#All],2,0)</f>
        <v>Aplicación móbil</v>
      </c>
      <c r="X481" t="s">
        <v>22</v>
      </c>
      <c r="Y481">
        <v>0</v>
      </c>
      <c r="Z481" t="str">
        <f>VLOOKUP(ventas_starbucks_2025[[#This Row],[promoción_aplicada5]],promocion_cambiar[#All],2,0)</f>
        <v>Ninguna</v>
      </c>
      <c r="AA481" t="s">
        <v>17</v>
      </c>
      <c r="AB481" t="s">
        <v>18</v>
      </c>
      <c r="AC481" t="s">
        <v>24</v>
      </c>
      <c r="AD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1">
        <v>2.1</v>
      </c>
      <c r="AF481">
        <v>2</v>
      </c>
      <c r="AG481">
        <v>42</v>
      </c>
      <c r="AH481">
        <v>38</v>
      </c>
    </row>
    <row r="482" spans="1:34" x14ac:dyDescent="0.25">
      <c r="A482" s="3" t="s">
        <v>557</v>
      </c>
      <c r="B482" s="1">
        <v>45685</v>
      </c>
      <c r="C482" s="23">
        <f t="shared" si="35"/>
        <v>28</v>
      </c>
      <c r="D482" s="23">
        <f t="shared" si="36"/>
        <v>2</v>
      </c>
      <c r="E482" s="1" t="str">
        <f t="shared" si="37"/>
        <v>martes</v>
      </c>
      <c r="F482" s="23">
        <f t="shared" si="38"/>
        <v>1</v>
      </c>
      <c r="G482" s="1" t="str">
        <f t="shared" si="39"/>
        <v>enero</v>
      </c>
      <c r="H482" s="2">
        <v>0.68402777777777779</v>
      </c>
      <c r="I482" t="s">
        <v>1</v>
      </c>
      <c r="J482" t="str">
        <f>VLOOKUP(ventas_starbucks_2025[[#This Row],[sucursal]],cambio_sucursal[#All],2,0)</f>
        <v>Sucursal Nueva Córdoba</v>
      </c>
      <c r="K482" t="s">
        <v>69</v>
      </c>
      <c r="L482" t="s">
        <v>70</v>
      </c>
      <c r="M482" t="s">
        <v>55</v>
      </c>
      <c r="N482" t="str">
        <f>IFERROR(VLOOKUP(ventas_starbucks_2025[[#This Row],[tamaño_sucio]],cambio_tamaño[#All],2,0),"Tamaño único")</f>
        <v>Pequeño</v>
      </c>
      <c r="O482">
        <v>1</v>
      </c>
      <c r="P482">
        <v>1335.08</v>
      </c>
      <c r="Q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">
        <v>1335.08</v>
      </c>
      <c r="S482" t="s">
        <v>5</v>
      </c>
      <c r="T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" t="str">
        <f>VLOOKUP(ventas_starbucks_2025[[#This Row],[canal_compra]],cambio_canal_compra[#All],2,0)</f>
        <v>En tienda</v>
      </c>
      <c r="V482" t="s">
        <v>6</v>
      </c>
      <c r="W482" t="str">
        <f>VLOOKUP(ventas_starbucks_2025[[#This Row],[método_pago]],cambio_metodo_pago[#All],2,0)</f>
        <v>Aplicación móbil</v>
      </c>
      <c r="X482" t="s">
        <v>22</v>
      </c>
      <c r="Y482">
        <v>0</v>
      </c>
      <c r="Z482" t="str">
        <f>VLOOKUP(ventas_starbucks_2025[[#This Row],[promoción_aplicada5]],promocion_cambiar[#All],2,0)</f>
        <v>Hora Feliz</v>
      </c>
      <c r="AA482" t="s">
        <v>36</v>
      </c>
      <c r="AB482" t="s">
        <v>18</v>
      </c>
      <c r="AC482" t="s">
        <v>41</v>
      </c>
      <c r="AD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2">
        <v>10.9</v>
      </c>
      <c r="AF482">
        <v>1</v>
      </c>
      <c r="AG482">
        <v>38</v>
      </c>
      <c r="AH482">
        <v>37</v>
      </c>
    </row>
    <row r="483" spans="1:34" x14ac:dyDescent="0.25">
      <c r="A483" s="3" t="s">
        <v>558</v>
      </c>
      <c r="B483" s="1">
        <v>45690</v>
      </c>
      <c r="C483" s="23">
        <f t="shared" si="35"/>
        <v>2</v>
      </c>
      <c r="D483" s="23">
        <f t="shared" si="36"/>
        <v>7</v>
      </c>
      <c r="E483" s="23" t="str">
        <f t="shared" si="37"/>
        <v>domingo</v>
      </c>
      <c r="F483" s="23">
        <f t="shared" si="38"/>
        <v>2</v>
      </c>
      <c r="G483" s="23" t="str">
        <f t="shared" si="39"/>
        <v>febrero</v>
      </c>
      <c r="H483" s="2">
        <v>0.62986111111111109</v>
      </c>
      <c r="I483" t="s">
        <v>26</v>
      </c>
      <c r="J483" t="str">
        <f>VLOOKUP(ventas_starbucks_2025[[#This Row],[sucursal]],cambio_sucursal[#All],2,0)</f>
        <v>Sucursal San Lorenzo 47</v>
      </c>
      <c r="K483" t="s">
        <v>101</v>
      </c>
      <c r="L483" t="s">
        <v>3</v>
      </c>
      <c r="M483" t="s">
        <v>4</v>
      </c>
      <c r="N483" t="str">
        <f>IFERROR(VLOOKUP(ventas_starbucks_2025[[#This Row],[tamaño_sucio]],cambio_tamaño[#All],2,0),"Tamaño único")</f>
        <v>Tamaño único</v>
      </c>
      <c r="O483">
        <v>1</v>
      </c>
      <c r="P483">
        <v>3283.82</v>
      </c>
      <c r="Q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83">
        <v>3283.82</v>
      </c>
      <c r="S483" t="s">
        <v>5</v>
      </c>
      <c r="T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" t="str">
        <f>VLOOKUP(ventas_starbucks_2025[[#This Row],[canal_compra]],cambio_canal_compra[#All],2,0)</f>
        <v>En tienda</v>
      </c>
      <c r="V483" t="s">
        <v>16</v>
      </c>
      <c r="W483" t="str">
        <f>VLOOKUP(ventas_starbucks_2025[[#This Row],[método_pago]],cambio_metodo_pago[#All],2,0)</f>
        <v>Tarjeta</v>
      </c>
      <c r="X483" t="s">
        <v>22</v>
      </c>
      <c r="Y483">
        <v>0</v>
      </c>
      <c r="Z483" t="str">
        <f>VLOOKUP(ventas_starbucks_2025[[#This Row],[promoción_aplicada5]],promocion_cambiar[#All],2,0)</f>
        <v>Ninguna</v>
      </c>
      <c r="AA483" t="s">
        <v>17</v>
      </c>
      <c r="AB483" t="s">
        <v>32</v>
      </c>
      <c r="AC483" t="s">
        <v>41</v>
      </c>
      <c r="AD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3">
        <v>5.8</v>
      </c>
      <c r="AF483">
        <v>4</v>
      </c>
      <c r="AG483">
        <v>46</v>
      </c>
      <c r="AH483">
        <v>45</v>
      </c>
    </row>
    <row r="484" spans="1:34" x14ac:dyDescent="0.25">
      <c r="A484" s="3" t="s">
        <v>559</v>
      </c>
      <c r="B484" s="1">
        <v>45674</v>
      </c>
      <c r="C484" s="23">
        <f t="shared" si="35"/>
        <v>17</v>
      </c>
      <c r="D484" s="23">
        <f t="shared" si="36"/>
        <v>5</v>
      </c>
      <c r="E484" s="23" t="str">
        <f t="shared" si="37"/>
        <v>viernes</v>
      </c>
      <c r="F484" s="23">
        <f t="shared" si="38"/>
        <v>1</v>
      </c>
      <c r="G484" s="23" t="str">
        <f t="shared" si="39"/>
        <v>enero</v>
      </c>
      <c r="H484" s="2">
        <v>0.75972222222222219</v>
      </c>
      <c r="I484" t="s">
        <v>26</v>
      </c>
      <c r="J484" t="str">
        <f>VLOOKUP(ventas_starbucks_2025[[#This Row],[sucursal]],cambio_sucursal[#All],2,0)</f>
        <v>Sucursal San Lorenzo 47</v>
      </c>
      <c r="K484" t="s">
        <v>13</v>
      </c>
      <c r="L484" t="s">
        <v>14</v>
      </c>
      <c r="M484" t="s">
        <v>4</v>
      </c>
      <c r="N484" t="str">
        <f>IFERROR(VLOOKUP(ventas_starbucks_2025[[#This Row],[tamaño_sucio]],cambio_tamaño[#All],2,0),"Tamaño único")</f>
        <v>Tamaño único</v>
      </c>
      <c r="O484">
        <v>5</v>
      </c>
      <c r="P484">
        <v>1732.35</v>
      </c>
      <c r="Q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">
        <v>8661.75</v>
      </c>
      <c r="S484" t="s">
        <v>5</v>
      </c>
      <c r="T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4" t="str">
        <f>VLOOKUP(ventas_starbucks_2025[[#This Row],[canal_compra]],cambio_canal_compra[#All],2,0)</f>
        <v>En tienda</v>
      </c>
      <c r="V484" t="s">
        <v>16</v>
      </c>
      <c r="W484" t="str">
        <f>VLOOKUP(ventas_starbucks_2025[[#This Row],[método_pago]],cambio_metodo_pago[#All],2,0)</f>
        <v>Tarjeta</v>
      </c>
      <c r="X484" t="s">
        <v>22</v>
      </c>
      <c r="Y484">
        <v>0</v>
      </c>
      <c r="Z484" t="str">
        <f>VLOOKUP(ventas_starbucks_2025[[#This Row],[promoción_aplicada5]],promocion_cambiar[#All],2,0)</f>
        <v>2x1</v>
      </c>
      <c r="AA484" t="s">
        <v>51</v>
      </c>
      <c r="AB484" t="s">
        <v>9</v>
      </c>
      <c r="AC484" t="s">
        <v>41</v>
      </c>
      <c r="AD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4">
        <v>10.9</v>
      </c>
      <c r="AF484">
        <v>1</v>
      </c>
      <c r="AG484">
        <v>15</v>
      </c>
      <c r="AH484">
        <v>10</v>
      </c>
    </row>
    <row r="485" spans="1:34" x14ac:dyDescent="0.25">
      <c r="A485" s="3" t="s">
        <v>560</v>
      </c>
      <c r="B485" s="1">
        <v>45678</v>
      </c>
      <c r="C485" s="23">
        <f t="shared" si="35"/>
        <v>21</v>
      </c>
      <c r="D485" s="23">
        <f t="shared" si="36"/>
        <v>2</v>
      </c>
      <c r="E485" s="23" t="str">
        <f t="shared" si="37"/>
        <v>martes</v>
      </c>
      <c r="F485" s="23">
        <f t="shared" si="38"/>
        <v>1</v>
      </c>
      <c r="G485" s="23" t="str">
        <f t="shared" si="39"/>
        <v>enero</v>
      </c>
      <c r="H485" s="2">
        <v>0.50277777777777777</v>
      </c>
      <c r="I485" t="s">
        <v>57</v>
      </c>
      <c r="J485" t="str">
        <f>VLOOKUP(ventas_starbucks_2025[[#This Row],[sucursal]],cambio_sucursal[#All],2,0)</f>
        <v>Sucursal Avda Colón</v>
      </c>
      <c r="K485" t="s">
        <v>89</v>
      </c>
      <c r="L485" t="s">
        <v>90</v>
      </c>
      <c r="M485" t="s">
        <v>4</v>
      </c>
      <c r="N485" t="str">
        <f>IFERROR(VLOOKUP(ventas_starbucks_2025[[#This Row],[tamaño_sucio]],cambio_tamaño[#All],2,0),"Tamaño único")</f>
        <v>Tamaño único</v>
      </c>
      <c r="O485">
        <v>3</v>
      </c>
      <c r="P485">
        <v>1269.8800000000001</v>
      </c>
      <c r="Q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">
        <v>3809.64</v>
      </c>
      <c r="S485" t="s">
        <v>15</v>
      </c>
      <c r="T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" t="str">
        <f>VLOOKUP(ventas_starbucks_2025[[#This Row],[canal_compra]],cambio_canal_compra[#All],2,0)</f>
        <v>Para llevar</v>
      </c>
      <c r="V485" t="s">
        <v>6</v>
      </c>
      <c r="W485" t="str">
        <f>VLOOKUP(ventas_starbucks_2025[[#This Row],[método_pago]],cambio_metodo_pago[#All],2,0)</f>
        <v>Aplicación móbil</v>
      </c>
      <c r="X485" t="s">
        <v>7</v>
      </c>
      <c r="Y485">
        <v>10</v>
      </c>
      <c r="Z485" t="str">
        <f>VLOOKUP(ventas_starbucks_2025[[#This Row],[promoción_aplicada5]],promocion_cambiar[#All],2,0)</f>
        <v>Combo</v>
      </c>
      <c r="AA485" t="s">
        <v>8</v>
      </c>
      <c r="AB485" t="s">
        <v>29</v>
      </c>
      <c r="AC485" t="s">
        <v>24</v>
      </c>
      <c r="AD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5">
        <v>11.2</v>
      </c>
      <c r="AF485">
        <v>2</v>
      </c>
      <c r="AG485">
        <v>38</v>
      </c>
      <c r="AH485">
        <v>35</v>
      </c>
    </row>
    <row r="486" spans="1:34" x14ac:dyDescent="0.25">
      <c r="A486" s="3" t="s">
        <v>561</v>
      </c>
      <c r="B486" s="1">
        <v>45711</v>
      </c>
      <c r="C486" s="23">
        <f t="shared" si="35"/>
        <v>23</v>
      </c>
      <c r="D486" s="23">
        <f t="shared" si="36"/>
        <v>7</v>
      </c>
      <c r="E486" s="23" t="str">
        <f t="shared" si="37"/>
        <v>domingo</v>
      </c>
      <c r="F486" s="23">
        <f t="shared" si="38"/>
        <v>2</v>
      </c>
      <c r="G486" s="23" t="str">
        <f t="shared" si="39"/>
        <v>febrero</v>
      </c>
      <c r="H486" s="2">
        <v>0.7631944444444444</v>
      </c>
      <c r="I486" t="s">
        <v>1</v>
      </c>
      <c r="J486" t="str">
        <f>VLOOKUP(ventas_starbucks_2025[[#This Row],[sucursal]],cambio_sucursal[#All],2,0)</f>
        <v>Sucursal Nueva Córdoba</v>
      </c>
      <c r="K486" t="s">
        <v>2</v>
      </c>
      <c r="L486" t="s">
        <v>3</v>
      </c>
      <c r="M486" t="s">
        <v>4</v>
      </c>
      <c r="N486" t="str">
        <f>IFERROR(VLOOKUP(ventas_starbucks_2025[[#This Row],[tamaño_sucio]],cambio_tamaño[#All],2,0),"Tamaño único")</f>
        <v>Tamaño único</v>
      </c>
      <c r="O486">
        <v>2</v>
      </c>
      <c r="P486">
        <v>2789.11</v>
      </c>
      <c r="Q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6">
        <v>5578.22</v>
      </c>
      <c r="S486" t="s">
        <v>31</v>
      </c>
      <c r="T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6" t="str">
        <f>VLOOKUP(ventas_starbucks_2025[[#This Row],[canal_compra]],cambio_canal_compra[#All],2,0)</f>
        <v>Entrega domicilio</v>
      </c>
      <c r="V486" t="s">
        <v>6</v>
      </c>
      <c r="W486" t="str">
        <f>VLOOKUP(ventas_starbucks_2025[[#This Row],[método_pago]],cambio_metodo_pago[#All],2,0)</f>
        <v>Aplicación móbil</v>
      </c>
      <c r="X486" t="s">
        <v>7</v>
      </c>
      <c r="Y486">
        <v>10</v>
      </c>
      <c r="Z486" t="str">
        <f>VLOOKUP(ventas_starbucks_2025[[#This Row],[promoción_aplicada5]],promocion_cambiar[#All],2,0)</f>
        <v>Combo</v>
      </c>
      <c r="AA486" t="s">
        <v>8</v>
      </c>
      <c r="AB486" t="s">
        <v>52</v>
      </c>
      <c r="AC486" t="s">
        <v>41</v>
      </c>
      <c r="AD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6">
        <v>7.1</v>
      </c>
      <c r="AF486">
        <v>1</v>
      </c>
      <c r="AG486">
        <v>27</v>
      </c>
      <c r="AH486">
        <v>25</v>
      </c>
    </row>
    <row r="487" spans="1:34" x14ac:dyDescent="0.25">
      <c r="A487" s="3" t="s">
        <v>562</v>
      </c>
      <c r="B487" s="1">
        <v>45764</v>
      </c>
      <c r="C487" s="23">
        <f t="shared" si="35"/>
        <v>17</v>
      </c>
      <c r="D487" s="23">
        <f t="shared" si="36"/>
        <v>4</v>
      </c>
      <c r="E487" s="23" t="str">
        <f t="shared" si="37"/>
        <v>jueves</v>
      </c>
      <c r="F487" s="23">
        <f t="shared" si="38"/>
        <v>4</v>
      </c>
      <c r="G487" s="23" t="str">
        <f t="shared" si="39"/>
        <v>abril</v>
      </c>
      <c r="H487" s="2">
        <v>0.55000000000000004</v>
      </c>
      <c r="I487" t="s">
        <v>26</v>
      </c>
      <c r="J487" t="str">
        <f>VLOOKUP(ventas_starbucks_2025[[#This Row],[sucursal]],cambio_sucursal[#All],2,0)</f>
        <v>Sucursal San Lorenzo 47</v>
      </c>
      <c r="K487" t="s">
        <v>74</v>
      </c>
      <c r="L487" t="s">
        <v>70</v>
      </c>
      <c r="M487" t="s">
        <v>62</v>
      </c>
      <c r="N487" t="str">
        <f>IFERROR(VLOOKUP(ventas_starbucks_2025[[#This Row],[tamaño_sucio]],cambio_tamaño[#All],2,0),"Tamaño único")</f>
        <v>Extra-Grande</v>
      </c>
      <c r="O487">
        <v>5</v>
      </c>
      <c r="P487">
        <v>1485.27</v>
      </c>
      <c r="Q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">
        <v>7426.35</v>
      </c>
      <c r="S487" t="s">
        <v>15</v>
      </c>
      <c r="T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7" t="str">
        <f>VLOOKUP(ventas_starbucks_2025[[#This Row],[canal_compra]],cambio_canal_compra[#All],2,0)</f>
        <v>Para llevar</v>
      </c>
      <c r="V487" t="s">
        <v>6</v>
      </c>
      <c r="W487" t="str">
        <f>VLOOKUP(ventas_starbucks_2025[[#This Row],[método_pago]],cambio_metodo_pago[#All],2,0)</f>
        <v>Aplicación móbil</v>
      </c>
      <c r="X487" t="s">
        <v>22</v>
      </c>
      <c r="Y487">
        <v>0</v>
      </c>
      <c r="Z487" t="str">
        <f>VLOOKUP(ventas_starbucks_2025[[#This Row],[promoción_aplicada5]],promocion_cambiar[#All],2,0)</f>
        <v>Ninguna</v>
      </c>
      <c r="AA487" t="s">
        <v>17</v>
      </c>
      <c r="AB487" t="s">
        <v>23</v>
      </c>
      <c r="AC487" t="s">
        <v>41</v>
      </c>
      <c r="AD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7">
        <v>12</v>
      </c>
      <c r="AF487">
        <v>2</v>
      </c>
      <c r="AG487">
        <v>19</v>
      </c>
      <c r="AH487">
        <v>14</v>
      </c>
    </row>
    <row r="488" spans="1:34" x14ac:dyDescent="0.25">
      <c r="A488" s="3" t="s">
        <v>563</v>
      </c>
      <c r="B488" s="1">
        <v>45733</v>
      </c>
      <c r="C488" s="23">
        <f t="shared" si="35"/>
        <v>17</v>
      </c>
      <c r="D488" s="23">
        <f t="shared" si="36"/>
        <v>1</v>
      </c>
      <c r="E488" s="23" t="str">
        <f t="shared" si="37"/>
        <v>lunes</v>
      </c>
      <c r="F488" s="23">
        <f t="shared" si="38"/>
        <v>3</v>
      </c>
      <c r="G488" s="23" t="str">
        <f t="shared" si="39"/>
        <v>marzo</v>
      </c>
      <c r="H488" s="2">
        <v>0.48472222222222222</v>
      </c>
      <c r="I488" t="s">
        <v>57</v>
      </c>
      <c r="J488" t="str">
        <f>VLOOKUP(ventas_starbucks_2025[[#This Row],[sucursal]],cambio_sucursal[#All],2,0)</f>
        <v>Sucursal Avda Colón</v>
      </c>
      <c r="K488" t="s">
        <v>175</v>
      </c>
      <c r="L488" t="s">
        <v>70</v>
      </c>
      <c r="M488" t="s">
        <v>55</v>
      </c>
      <c r="N488" t="str">
        <f>IFERROR(VLOOKUP(ventas_starbucks_2025[[#This Row],[tamaño_sucio]],cambio_tamaño[#All],2,0),"Tamaño único")</f>
        <v>Pequeño</v>
      </c>
      <c r="O488">
        <v>2</v>
      </c>
      <c r="P488">
        <v>1596.27</v>
      </c>
      <c r="Q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">
        <v>3192.54</v>
      </c>
      <c r="S488" t="s">
        <v>5</v>
      </c>
      <c r="T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8" t="str">
        <f>VLOOKUP(ventas_starbucks_2025[[#This Row],[canal_compra]],cambio_canal_compra[#All],2,0)</f>
        <v>En tienda</v>
      </c>
      <c r="V488" t="s">
        <v>6</v>
      </c>
      <c r="W488" t="str">
        <f>VLOOKUP(ventas_starbucks_2025[[#This Row],[método_pago]],cambio_metodo_pago[#All],2,0)</f>
        <v>Aplicación móbil</v>
      </c>
      <c r="X488" t="s">
        <v>7</v>
      </c>
      <c r="Y488">
        <v>15</v>
      </c>
      <c r="Z488" t="str">
        <f>VLOOKUP(ventas_starbucks_2025[[#This Row],[promoción_aplicada5]],promocion_cambiar[#All],2,0)</f>
        <v>Combo</v>
      </c>
      <c r="AA488" t="s">
        <v>8</v>
      </c>
      <c r="AB488" t="s">
        <v>29</v>
      </c>
      <c r="AC488" t="s">
        <v>10</v>
      </c>
      <c r="AD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">
        <v>7.1</v>
      </c>
      <c r="AF488">
        <v>1</v>
      </c>
      <c r="AG488">
        <v>34</v>
      </c>
      <c r="AH488">
        <v>32</v>
      </c>
    </row>
    <row r="489" spans="1:34" x14ac:dyDescent="0.25">
      <c r="A489" s="3" t="s">
        <v>564</v>
      </c>
      <c r="B489" s="1">
        <v>45682</v>
      </c>
      <c r="C489" s="23">
        <f t="shared" si="35"/>
        <v>25</v>
      </c>
      <c r="D489" s="23">
        <f t="shared" si="36"/>
        <v>6</v>
      </c>
      <c r="E489" s="23" t="str">
        <f t="shared" si="37"/>
        <v>sábado</v>
      </c>
      <c r="F489" s="23">
        <f t="shared" si="38"/>
        <v>1</v>
      </c>
      <c r="G489" s="23" t="str">
        <f t="shared" si="39"/>
        <v>enero</v>
      </c>
      <c r="H489" s="2">
        <v>0.38124999999999998</v>
      </c>
      <c r="I489" t="s">
        <v>1</v>
      </c>
      <c r="J489" t="str">
        <f>VLOOKUP(ventas_starbucks_2025[[#This Row],[sucursal]],cambio_sucursal[#All],2,0)</f>
        <v>Sucursal Nueva Córdoba</v>
      </c>
      <c r="K489" t="s">
        <v>89</v>
      </c>
      <c r="L489" t="s">
        <v>90</v>
      </c>
      <c r="M489" t="s">
        <v>4</v>
      </c>
      <c r="N489" t="str">
        <f>IFERROR(VLOOKUP(ventas_starbucks_2025[[#This Row],[tamaño_sucio]],cambio_tamaño[#All],2,0),"Tamaño único")</f>
        <v>Tamaño único</v>
      </c>
      <c r="O489">
        <v>1</v>
      </c>
      <c r="P489">
        <v>1647.42</v>
      </c>
      <c r="Q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">
        <v>1647.42</v>
      </c>
      <c r="S489" t="s">
        <v>15</v>
      </c>
      <c r="T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" t="str">
        <f>VLOOKUP(ventas_starbucks_2025[[#This Row],[canal_compra]],cambio_canal_compra[#All],2,0)</f>
        <v>Para llevar</v>
      </c>
      <c r="V489" t="s">
        <v>40</v>
      </c>
      <c r="W489" t="str">
        <f>VLOOKUP(ventas_starbucks_2025[[#This Row],[método_pago]],cambio_metodo_pago[#All],2,0)</f>
        <v>Efectivo</v>
      </c>
      <c r="X489" t="s">
        <v>7</v>
      </c>
      <c r="Y489">
        <v>10</v>
      </c>
      <c r="Z489" t="str">
        <f>VLOOKUP(ventas_starbucks_2025[[#This Row],[promoción_aplicada5]],promocion_cambiar[#All],2,0)</f>
        <v>Combo</v>
      </c>
      <c r="AA489" t="s">
        <v>8</v>
      </c>
      <c r="AB489" t="s">
        <v>18</v>
      </c>
      <c r="AC489" t="s">
        <v>10</v>
      </c>
      <c r="AD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9">
        <v>7.1</v>
      </c>
      <c r="AF489">
        <v>1</v>
      </c>
      <c r="AG489">
        <v>11</v>
      </c>
      <c r="AH489">
        <v>10</v>
      </c>
    </row>
    <row r="490" spans="1:34" x14ac:dyDescent="0.25">
      <c r="A490" s="3" t="s">
        <v>565</v>
      </c>
      <c r="B490" s="1">
        <v>45734</v>
      </c>
      <c r="C490" s="23">
        <f t="shared" si="35"/>
        <v>18</v>
      </c>
      <c r="D490" s="23">
        <f t="shared" si="36"/>
        <v>2</v>
      </c>
      <c r="E490" s="23" t="str">
        <f t="shared" si="37"/>
        <v>martes</v>
      </c>
      <c r="F490" s="23">
        <f t="shared" si="38"/>
        <v>3</v>
      </c>
      <c r="G490" s="23" t="str">
        <f t="shared" si="39"/>
        <v>marzo</v>
      </c>
      <c r="H490" s="2">
        <v>0.53402777777777777</v>
      </c>
      <c r="I490" t="s">
        <v>26</v>
      </c>
      <c r="J490" t="str">
        <f>VLOOKUP(ventas_starbucks_2025[[#This Row],[sucursal]],cambio_sucursal[#All],2,0)</f>
        <v>Sucursal San Lorenzo 47</v>
      </c>
      <c r="K490" t="s">
        <v>113</v>
      </c>
      <c r="L490" t="s">
        <v>44</v>
      </c>
      <c r="M490" t="s">
        <v>45</v>
      </c>
      <c r="N490" t="str">
        <f>IFERROR(VLOOKUP(ventas_starbucks_2025[[#This Row],[tamaño_sucio]],cambio_tamaño[#All],2,0),"Tamaño único")</f>
        <v>Grande</v>
      </c>
      <c r="O490">
        <v>1</v>
      </c>
      <c r="P490">
        <v>1290.52</v>
      </c>
      <c r="Q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">
        <v>1290.52</v>
      </c>
      <c r="S490" t="s">
        <v>15</v>
      </c>
      <c r="T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0" t="str">
        <f>VLOOKUP(ventas_starbucks_2025[[#This Row],[canal_compra]],cambio_canal_compra[#All],2,0)</f>
        <v>Para llevar</v>
      </c>
      <c r="V490" t="s">
        <v>16</v>
      </c>
      <c r="W490" t="str">
        <f>VLOOKUP(ventas_starbucks_2025[[#This Row],[método_pago]],cambio_metodo_pago[#All],2,0)</f>
        <v>Tarjeta</v>
      </c>
      <c r="X490" t="s">
        <v>22</v>
      </c>
      <c r="Y490">
        <v>0</v>
      </c>
      <c r="Z490" t="str">
        <f>VLOOKUP(ventas_starbucks_2025[[#This Row],[promoción_aplicada5]],promocion_cambiar[#All],2,0)</f>
        <v>Ninguna</v>
      </c>
      <c r="AA490" t="s">
        <v>17</v>
      </c>
      <c r="AB490" t="s">
        <v>9</v>
      </c>
      <c r="AC490" t="s">
        <v>24</v>
      </c>
      <c r="AD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0">
        <v>13.2</v>
      </c>
      <c r="AF490">
        <v>4</v>
      </c>
      <c r="AG490">
        <v>36</v>
      </c>
      <c r="AH490">
        <v>35</v>
      </c>
    </row>
    <row r="491" spans="1:34" x14ac:dyDescent="0.25">
      <c r="A491" s="3" t="s">
        <v>566</v>
      </c>
      <c r="B491" s="1">
        <v>45720</v>
      </c>
      <c r="C491" s="23">
        <f t="shared" si="35"/>
        <v>4</v>
      </c>
      <c r="D491" s="23">
        <f t="shared" si="36"/>
        <v>2</v>
      </c>
      <c r="E491" s="23" t="str">
        <f t="shared" si="37"/>
        <v>martes</v>
      </c>
      <c r="F491" s="23">
        <f t="shared" si="38"/>
        <v>3</v>
      </c>
      <c r="G491" s="23" t="str">
        <f t="shared" si="39"/>
        <v>marzo</v>
      </c>
      <c r="H491" s="2">
        <v>0.63958333333333328</v>
      </c>
      <c r="I491" t="s">
        <v>26</v>
      </c>
      <c r="J491" t="str">
        <f>VLOOKUP(ventas_starbucks_2025[[#This Row],[sucursal]],cambio_sucursal[#All],2,0)</f>
        <v>Sucursal San Lorenzo 47</v>
      </c>
      <c r="K491" t="s">
        <v>94</v>
      </c>
      <c r="L491" t="s">
        <v>70</v>
      </c>
      <c r="M491" t="s">
        <v>55</v>
      </c>
      <c r="N491" t="str">
        <f>IFERROR(VLOOKUP(ventas_starbucks_2025[[#This Row],[tamaño_sucio]],cambio_tamaño[#All],2,0),"Tamaño único")</f>
        <v>Pequeño</v>
      </c>
      <c r="O491">
        <v>1</v>
      </c>
      <c r="P491">
        <v>1615.79</v>
      </c>
      <c r="Q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">
        <v>1615.79</v>
      </c>
      <c r="S491" t="s">
        <v>5</v>
      </c>
      <c r="T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" t="str">
        <f>VLOOKUP(ventas_starbucks_2025[[#This Row],[canal_compra]],cambio_canal_compra[#All],2,0)</f>
        <v>En tienda</v>
      </c>
      <c r="V491" t="s">
        <v>6</v>
      </c>
      <c r="W491" t="str">
        <f>VLOOKUP(ventas_starbucks_2025[[#This Row],[método_pago]],cambio_metodo_pago[#All],2,0)</f>
        <v>Aplicación móbil</v>
      </c>
      <c r="X491" t="s">
        <v>7</v>
      </c>
      <c r="Y491">
        <v>0</v>
      </c>
      <c r="Z491" t="str">
        <f>VLOOKUP(ventas_starbucks_2025[[#This Row],[promoción_aplicada5]],promocion_cambiar[#All],2,0)</f>
        <v>Hora Feliz</v>
      </c>
      <c r="AA491" t="s">
        <v>36</v>
      </c>
      <c r="AB491" t="s">
        <v>32</v>
      </c>
      <c r="AC491" t="s">
        <v>24</v>
      </c>
      <c r="AD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1">
        <v>11.1</v>
      </c>
      <c r="AF491">
        <v>1</v>
      </c>
      <c r="AG491">
        <v>39</v>
      </c>
      <c r="AH491">
        <v>38</v>
      </c>
    </row>
    <row r="492" spans="1:34" x14ac:dyDescent="0.25">
      <c r="A492" s="3" t="s">
        <v>567</v>
      </c>
      <c r="B492" s="1">
        <v>45679</v>
      </c>
      <c r="C492" s="23">
        <f t="shared" si="35"/>
        <v>22</v>
      </c>
      <c r="D492" s="23">
        <f t="shared" si="36"/>
        <v>3</v>
      </c>
      <c r="E492" s="23" t="str">
        <f t="shared" si="37"/>
        <v>miércoles</v>
      </c>
      <c r="F492" s="23">
        <f t="shared" si="38"/>
        <v>1</v>
      </c>
      <c r="G492" s="23" t="str">
        <f t="shared" si="39"/>
        <v>enero</v>
      </c>
      <c r="H492" s="2">
        <v>0.40763888888888888</v>
      </c>
      <c r="I492" t="s">
        <v>26</v>
      </c>
      <c r="J492" t="str">
        <f>VLOOKUP(ventas_starbucks_2025[[#This Row],[sucursal]],cambio_sucursal[#All],2,0)</f>
        <v>Sucursal San Lorenzo 47</v>
      </c>
      <c r="K492" t="s">
        <v>38</v>
      </c>
      <c r="L492" t="s">
        <v>39</v>
      </c>
      <c r="M492" t="s">
        <v>4</v>
      </c>
      <c r="N492" t="str">
        <f>IFERROR(VLOOKUP(ventas_starbucks_2025[[#This Row],[tamaño_sucio]],cambio_tamaño[#All],2,0),"Tamaño único")</f>
        <v>Tamaño único</v>
      </c>
      <c r="O492">
        <v>1</v>
      </c>
      <c r="P492">
        <v>1551.7</v>
      </c>
      <c r="Q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">
        <v>1551.7</v>
      </c>
      <c r="S492" t="s">
        <v>15</v>
      </c>
      <c r="T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" t="str">
        <f>VLOOKUP(ventas_starbucks_2025[[#This Row],[canal_compra]],cambio_canal_compra[#All],2,0)</f>
        <v>Para llevar</v>
      </c>
      <c r="V492" t="s">
        <v>16</v>
      </c>
      <c r="W492" t="str">
        <f>VLOOKUP(ventas_starbucks_2025[[#This Row],[método_pago]],cambio_metodo_pago[#All],2,0)</f>
        <v>Tarjeta</v>
      </c>
      <c r="X492" t="s">
        <v>22</v>
      </c>
      <c r="Y492">
        <v>0</v>
      </c>
      <c r="Z492" t="str">
        <f>VLOOKUP(ventas_starbucks_2025[[#This Row],[promoción_aplicada5]],promocion_cambiar[#All],2,0)</f>
        <v>Hora Feliz</v>
      </c>
      <c r="AA492" t="s">
        <v>36</v>
      </c>
      <c r="AB492" t="s">
        <v>18</v>
      </c>
      <c r="AC492" t="s">
        <v>24</v>
      </c>
      <c r="AD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2">
        <v>12.7</v>
      </c>
      <c r="AF492">
        <v>3</v>
      </c>
      <c r="AG492">
        <v>16</v>
      </c>
      <c r="AH492">
        <v>15</v>
      </c>
    </row>
    <row r="493" spans="1:34" x14ac:dyDescent="0.25">
      <c r="A493" s="3" t="s">
        <v>568</v>
      </c>
      <c r="B493" s="1">
        <v>45736</v>
      </c>
      <c r="C493" s="23">
        <f t="shared" si="35"/>
        <v>20</v>
      </c>
      <c r="D493" s="23">
        <f t="shared" si="36"/>
        <v>4</v>
      </c>
      <c r="E493" s="23" t="str">
        <f t="shared" si="37"/>
        <v>jueves</v>
      </c>
      <c r="F493" s="23">
        <f t="shared" si="38"/>
        <v>3</v>
      </c>
      <c r="G493" s="23" t="str">
        <f t="shared" si="39"/>
        <v>marzo</v>
      </c>
      <c r="H493" s="2">
        <v>0.83472222222222225</v>
      </c>
      <c r="I493" t="s">
        <v>1</v>
      </c>
      <c r="J493" t="str">
        <f>VLOOKUP(ventas_starbucks_2025[[#This Row],[sucursal]],cambio_sucursal[#All],2,0)</f>
        <v>Sucursal Nueva Córdoba</v>
      </c>
      <c r="K493" t="s">
        <v>173</v>
      </c>
      <c r="L493" t="s">
        <v>35</v>
      </c>
      <c r="M493" t="s">
        <v>4</v>
      </c>
      <c r="N493" t="str">
        <f>IFERROR(VLOOKUP(ventas_starbucks_2025[[#This Row],[tamaño_sucio]],cambio_tamaño[#All],2,0),"Tamaño único")</f>
        <v>Tamaño único</v>
      </c>
      <c r="O493">
        <v>4</v>
      </c>
      <c r="P493">
        <v>908.1</v>
      </c>
      <c r="Q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3">
        <v>3632.4</v>
      </c>
      <c r="S493" t="s">
        <v>15</v>
      </c>
      <c r="T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3" t="str">
        <f>VLOOKUP(ventas_starbucks_2025[[#This Row],[canal_compra]],cambio_canal_compra[#All],2,0)</f>
        <v>Para llevar</v>
      </c>
      <c r="V493" t="s">
        <v>16</v>
      </c>
      <c r="W493" t="str">
        <f>VLOOKUP(ventas_starbucks_2025[[#This Row],[método_pago]],cambio_metodo_pago[#All],2,0)</f>
        <v>Tarjeta</v>
      </c>
      <c r="X493" t="s">
        <v>7</v>
      </c>
      <c r="Y493">
        <v>10</v>
      </c>
      <c r="Z493" t="str">
        <f>VLOOKUP(ventas_starbucks_2025[[#This Row],[promoción_aplicada5]],promocion_cambiar[#All],2,0)</f>
        <v>Combo</v>
      </c>
      <c r="AA493" t="s">
        <v>8</v>
      </c>
      <c r="AB493" t="s">
        <v>23</v>
      </c>
      <c r="AC493" t="s">
        <v>41</v>
      </c>
      <c r="AD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3">
        <v>13.8</v>
      </c>
      <c r="AF493">
        <v>4</v>
      </c>
      <c r="AG493">
        <v>43</v>
      </c>
      <c r="AH493">
        <v>39</v>
      </c>
    </row>
    <row r="494" spans="1:34" x14ac:dyDescent="0.25">
      <c r="A494" s="3" t="s">
        <v>569</v>
      </c>
      <c r="B494" s="1">
        <v>45724</v>
      </c>
      <c r="C494" s="23">
        <f t="shared" si="35"/>
        <v>8</v>
      </c>
      <c r="D494" s="23">
        <f t="shared" si="36"/>
        <v>6</v>
      </c>
      <c r="E494" s="23" t="str">
        <f t="shared" si="37"/>
        <v>sábado</v>
      </c>
      <c r="F494" s="23">
        <f t="shared" si="38"/>
        <v>3</v>
      </c>
      <c r="G494" s="23" t="str">
        <f t="shared" si="39"/>
        <v>marzo</v>
      </c>
      <c r="H494" s="2">
        <v>0.80694444444444446</v>
      </c>
      <c r="I494" t="s">
        <v>12</v>
      </c>
      <c r="J494" t="str">
        <f>VLOOKUP(ventas_starbucks_2025[[#This Row],[sucursal]],cambio_sucursal[#All],2,0)</f>
        <v>Sucursal Córdoba Shopping</v>
      </c>
      <c r="K494" t="s">
        <v>132</v>
      </c>
      <c r="L494" t="s">
        <v>35</v>
      </c>
      <c r="M494" t="s">
        <v>4</v>
      </c>
      <c r="N494" t="str">
        <f>IFERROR(VLOOKUP(ventas_starbucks_2025[[#This Row],[tamaño_sucio]],cambio_tamaño[#All],2,0),"Tamaño único")</f>
        <v>Tamaño único</v>
      </c>
      <c r="O494">
        <v>5</v>
      </c>
      <c r="P494">
        <v>1050.57</v>
      </c>
      <c r="Q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">
        <v>5252.85</v>
      </c>
      <c r="S494" t="s">
        <v>5</v>
      </c>
      <c r="T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4" t="str">
        <f>VLOOKUP(ventas_starbucks_2025[[#This Row],[canal_compra]],cambio_canal_compra[#All],2,0)</f>
        <v>En tienda</v>
      </c>
      <c r="V494" t="s">
        <v>40</v>
      </c>
      <c r="W494" t="str">
        <f>VLOOKUP(ventas_starbucks_2025[[#This Row],[método_pago]],cambio_metodo_pago[#All],2,0)</f>
        <v>Efectivo</v>
      </c>
      <c r="X494" t="s">
        <v>22</v>
      </c>
      <c r="Y494">
        <v>0</v>
      </c>
      <c r="Z494" t="str">
        <f>VLOOKUP(ventas_starbucks_2025[[#This Row],[promoción_aplicada5]],promocion_cambiar[#All],2,0)</f>
        <v>Hora Feliz</v>
      </c>
      <c r="AA494" t="s">
        <v>36</v>
      </c>
      <c r="AB494" t="s">
        <v>52</v>
      </c>
      <c r="AC494" t="s">
        <v>24</v>
      </c>
      <c r="AD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4">
        <v>12.1</v>
      </c>
      <c r="AF494">
        <v>3</v>
      </c>
      <c r="AG494">
        <v>41</v>
      </c>
      <c r="AH494">
        <v>36</v>
      </c>
    </row>
    <row r="495" spans="1:34" x14ac:dyDescent="0.25">
      <c r="A495" s="3" t="s">
        <v>570</v>
      </c>
      <c r="B495" s="1">
        <v>45745</v>
      </c>
      <c r="C495" s="23">
        <f t="shared" si="35"/>
        <v>29</v>
      </c>
      <c r="D495" s="23">
        <f t="shared" si="36"/>
        <v>6</v>
      </c>
      <c r="E495" s="23" t="str">
        <f t="shared" si="37"/>
        <v>sábado</v>
      </c>
      <c r="F495" s="23">
        <f t="shared" si="38"/>
        <v>3</v>
      </c>
      <c r="G495" s="23" t="str">
        <f t="shared" si="39"/>
        <v>marzo</v>
      </c>
      <c r="H495" s="2">
        <v>0.84166666666666667</v>
      </c>
      <c r="I495" t="s">
        <v>57</v>
      </c>
      <c r="J495" t="str">
        <f>VLOOKUP(ventas_starbucks_2025[[#This Row],[sucursal]],cambio_sucursal[#All],2,0)</f>
        <v>Sucursal Avda Colón</v>
      </c>
      <c r="K495" t="s">
        <v>27</v>
      </c>
      <c r="L495" t="s">
        <v>28</v>
      </c>
      <c r="M495" t="s">
        <v>4</v>
      </c>
      <c r="N495" t="str">
        <f>IFERROR(VLOOKUP(ventas_starbucks_2025[[#This Row],[tamaño_sucio]],cambio_tamaño[#All],2,0),"Tamaño único")</f>
        <v>Tamaño único</v>
      </c>
      <c r="O495">
        <v>5</v>
      </c>
      <c r="P495">
        <v>2159.9699999999998</v>
      </c>
      <c r="Q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5">
        <v>10799.85</v>
      </c>
      <c r="S495" t="s">
        <v>15</v>
      </c>
      <c r="T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5" t="str">
        <f>VLOOKUP(ventas_starbucks_2025[[#This Row],[canal_compra]],cambio_canal_compra[#All],2,0)</f>
        <v>Para llevar</v>
      </c>
      <c r="V495" t="s">
        <v>6</v>
      </c>
      <c r="W495" t="str">
        <f>VLOOKUP(ventas_starbucks_2025[[#This Row],[método_pago]],cambio_metodo_pago[#All],2,0)</f>
        <v>Aplicación móbil</v>
      </c>
      <c r="X495" t="s">
        <v>7</v>
      </c>
      <c r="Y495">
        <v>15</v>
      </c>
      <c r="Z495" t="str">
        <f>VLOOKUP(ventas_starbucks_2025[[#This Row],[promoción_aplicada5]],promocion_cambiar[#All],2,0)</f>
        <v>Combo</v>
      </c>
      <c r="AA495" t="s">
        <v>8</v>
      </c>
      <c r="AB495" t="s">
        <v>23</v>
      </c>
      <c r="AC495" t="s">
        <v>24</v>
      </c>
      <c r="AD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5">
        <v>15</v>
      </c>
      <c r="AF495">
        <v>1</v>
      </c>
      <c r="AG495">
        <v>19</v>
      </c>
      <c r="AH495">
        <v>14</v>
      </c>
    </row>
    <row r="496" spans="1:34" x14ac:dyDescent="0.25">
      <c r="A496" s="3" t="s">
        <v>571</v>
      </c>
      <c r="B496" s="1">
        <v>45721</v>
      </c>
      <c r="C496" s="23">
        <f t="shared" si="35"/>
        <v>5</v>
      </c>
      <c r="D496" s="23">
        <f t="shared" si="36"/>
        <v>3</v>
      </c>
      <c r="E496" s="23" t="str">
        <f t="shared" si="37"/>
        <v>miércoles</v>
      </c>
      <c r="F496" s="23">
        <f t="shared" si="38"/>
        <v>3</v>
      </c>
      <c r="G496" s="23" t="str">
        <f t="shared" si="39"/>
        <v>marzo</v>
      </c>
      <c r="H496" s="2">
        <v>0.46736111111111112</v>
      </c>
      <c r="I496" t="s">
        <v>57</v>
      </c>
      <c r="J496" t="str">
        <f>VLOOKUP(ventas_starbucks_2025[[#This Row],[sucursal]],cambio_sucursal[#All],2,0)</f>
        <v>Sucursal Avda Colón</v>
      </c>
      <c r="K496" t="s">
        <v>74</v>
      </c>
      <c r="L496" t="s">
        <v>70</v>
      </c>
      <c r="M496" t="s">
        <v>55</v>
      </c>
      <c r="N496" t="str">
        <f>IFERROR(VLOOKUP(ventas_starbucks_2025[[#This Row],[tamaño_sucio]],cambio_tamaño[#All],2,0),"Tamaño único")</f>
        <v>Pequeño</v>
      </c>
      <c r="O496">
        <v>1</v>
      </c>
      <c r="P496">
        <v>1735.71</v>
      </c>
      <c r="Q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">
        <v>1735.71</v>
      </c>
      <c r="S496" t="s">
        <v>5</v>
      </c>
      <c r="T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" t="str">
        <f>VLOOKUP(ventas_starbucks_2025[[#This Row],[canal_compra]],cambio_canal_compra[#All],2,0)</f>
        <v>En tienda</v>
      </c>
      <c r="V496" t="s">
        <v>6</v>
      </c>
      <c r="W496" t="str">
        <f>VLOOKUP(ventas_starbucks_2025[[#This Row],[método_pago]],cambio_metodo_pago[#All],2,0)</f>
        <v>Aplicación móbil</v>
      </c>
      <c r="X496" t="s">
        <v>22</v>
      </c>
      <c r="Y496">
        <v>0</v>
      </c>
      <c r="Z496" t="str">
        <f>VLOOKUP(ventas_starbucks_2025[[#This Row],[promoción_aplicada5]],promocion_cambiar[#All],2,0)</f>
        <v>2x1</v>
      </c>
      <c r="AA496" t="s">
        <v>51</v>
      </c>
      <c r="AB496" t="s">
        <v>9</v>
      </c>
      <c r="AC496" t="s">
        <v>10</v>
      </c>
      <c r="AD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6">
        <v>5.0999999999999996</v>
      </c>
      <c r="AF496">
        <v>4</v>
      </c>
      <c r="AG496">
        <v>32</v>
      </c>
      <c r="AH496">
        <v>31</v>
      </c>
    </row>
    <row r="497" spans="1:34" x14ac:dyDescent="0.25">
      <c r="A497" s="3" t="s">
        <v>572</v>
      </c>
      <c r="B497" s="1">
        <v>45699</v>
      </c>
      <c r="C497" s="23">
        <f t="shared" si="35"/>
        <v>11</v>
      </c>
      <c r="D497" s="23">
        <f t="shared" si="36"/>
        <v>2</v>
      </c>
      <c r="E497" s="23" t="str">
        <f t="shared" si="37"/>
        <v>martes</v>
      </c>
      <c r="F497" s="23">
        <f t="shared" si="38"/>
        <v>2</v>
      </c>
      <c r="G497" s="23" t="str">
        <f t="shared" si="39"/>
        <v>febrero</v>
      </c>
      <c r="H497" s="2">
        <v>0.53125</v>
      </c>
      <c r="I497" t="s">
        <v>12</v>
      </c>
      <c r="J497" t="str">
        <f>VLOOKUP(ventas_starbucks_2025[[#This Row],[sucursal]],cambio_sucursal[#All],2,0)</f>
        <v>Sucursal Córdoba Shopping</v>
      </c>
      <c r="K497" t="s">
        <v>48</v>
      </c>
      <c r="L497" t="s">
        <v>49</v>
      </c>
      <c r="M497" t="s">
        <v>45</v>
      </c>
      <c r="N497" t="str">
        <f>IFERROR(VLOOKUP(ventas_starbucks_2025[[#This Row],[tamaño_sucio]],cambio_tamaño[#All],2,0),"Tamaño único")</f>
        <v>Grande</v>
      </c>
      <c r="O497">
        <v>4</v>
      </c>
      <c r="P497">
        <v>1679.6</v>
      </c>
      <c r="Q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">
        <v>6718.4</v>
      </c>
      <c r="S497" t="s">
        <v>15</v>
      </c>
      <c r="T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" t="str">
        <f>VLOOKUP(ventas_starbucks_2025[[#This Row],[canal_compra]],cambio_canal_compra[#All],2,0)</f>
        <v>Para llevar</v>
      </c>
      <c r="V497" t="s">
        <v>6</v>
      </c>
      <c r="W497" t="str">
        <f>VLOOKUP(ventas_starbucks_2025[[#This Row],[método_pago]],cambio_metodo_pago[#All],2,0)</f>
        <v>Aplicación móbil</v>
      </c>
      <c r="X497" t="s">
        <v>22</v>
      </c>
      <c r="Y497">
        <v>0</v>
      </c>
      <c r="Z497" t="str">
        <f>VLOOKUP(ventas_starbucks_2025[[#This Row],[promoción_aplicada5]],promocion_cambiar[#All],2,0)</f>
        <v>Ninguna</v>
      </c>
      <c r="AA497" t="s">
        <v>17</v>
      </c>
      <c r="AB497" t="s">
        <v>29</v>
      </c>
      <c r="AC497" t="s">
        <v>41</v>
      </c>
      <c r="AD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7">
        <v>3.5</v>
      </c>
      <c r="AF497">
        <v>4</v>
      </c>
      <c r="AG497">
        <v>32</v>
      </c>
      <c r="AH497">
        <v>28</v>
      </c>
    </row>
    <row r="498" spans="1:34" x14ac:dyDescent="0.25">
      <c r="A498" s="3" t="s">
        <v>573</v>
      </c>
      <c r="B498" s="1">
        <v>45659</v>
      </c>
      <c r="C498" s="23">
        <f t="shared" si="35"/>
        <v>2</v>
      </c>
      <c r="D498" s="23">
        <f t="shared" si="36"/>
        <v>4</v>
      </c>
      <c r="E498" s="23" t="str">
        <f t="shared" si="37"/>
        <v>jueves</v>
      </c>
      <c r="F498" s="23">
        <f t="shared" si="38"/>
        <v>1</v>
      </c>
      <c r="G498" s="23" t="str">
        <f t="shared" si="39"/>
        <v>enero</v>
      </c>
      <c r="H498" s="2">
        <v>0.70694444444444449</v>
      </c>
      <c r="I498" t="s">
        <v>26</v>
      </c>
      <c r="J498" t="str">
        <f>VLOOKUP(ventas_starbucks_2025[[#This Row],[sucursal]],cambio_sucursal[#All],2,0)</f>
        <v>Sucursal San Lorenzo 47</v>
      </c>
      <c r="K498" t="s">
        <v>205</v>
      </c>
      <c r="L498" t="s">
        <v>70</v>
      </c>
      <c r="M498" t="s">
        <v>45</v>
      </c>
      <c r="N498" t="str">
        <f>IFERROR(VLOOKUP(ventas_starbucks_2025[[#This Row],[tamaño_sucio]],cambio_tamaño[#All],2,0),"Tamaño único")</f>
        <v>Grande</v>
      </c>
      <c r="O498">
        <v>2</v>
      </c>
      <c r="P498">
        <v>1312.1</v>
      </c>
      <c r="Q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">
        <v>2624.2</v>
      </c>
      <c r="S498" t="s">
        <v>5</v>
      </c>
      <c r="T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8" t="str">
        <f>VLOOKUP(ventas_starbucks_2025[[#This Row],[canal_compra]],cambio_canal_compra[#All],2,0)</f>
        <v>En tienda</v>
      </c>
      <c r="V498" t="s">
        <v>40</v>
      </c>
      <c r="W498" t="str">
        <f>VLOOKUP(ventas_starbucks_2025[[#This Row],[método_pago]],cambio_metodo_pago[#All],2,0)</f>
        <v>Efectivo</v>
      </c>
      <c r="X498" t="s">
        <v>22</v>
      </c>
      <c r="Y498">
        <v>0</v>
      </c>
      <c r="Z498" t="str">
        <f>VLOOKUP(ventas_starbucks_2025[[#This Row],[promoción_aplicada5]],promocion_cambiar[#All],2,0)</f>
        <v>2x1</v>
      </c>
      <c r="AA498" t="s">
        <v>51</v>
      </c>
      <c r="AB498" t="s">
        <v>9</v>
      </c>
      <c r="AC498" t="s">
        <v>41</v>
      </c>
      <c r="AD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8">
        <v>6.7</v>
      </c>
      <c r="AF498">
        <v>4</v>
      </c>
      <c r="AG498">
        <v>26</v>
      </c>
      <c r="AH498">
        <v>24</v>
      </c>
    </row>
    <row r="499" spans="1:34" x14ac:dyDescent="0.25">
      <c r="A499" s="3" t="s">
        <v>574</v>
      </c>
      <c r="B499" s="1">
        <v>45666</v>
      </c>
      <c r="C499" s="23">
        <f t="shared" si="35"/>
        <v>9</v>
      </c>
      <c r="D499" s="23">
        <f t="shared" si="36"/>
        <v>4</v>
      </c>
      <c r="E499" s="23" t="str">
        <f t="shared" si="37"/>
        <v>jueves</v>
      </c>
      <c r="F499" s="23">
        <f t="shared" si="38"/>
        <v>1</v>
      </c>
      <c r="G499" s="23" t="str">
        <f t="shared" si="39"/>
        <v>enero</v>
      </c>
      <c r="H499" s="2">
        <v>0.35555555555555557</v>
      </c>
      <c r="I499" t="s">
        <v>26</v>
      </c>
      <c r="J499" t="str">
        <f>VLOOKUP(ventas_starbucks_2025[[#This Row],[sucursal]],cambio_sucursal[#All],2,0)</f>
        <v>Sucursal San Lorenzo 47</v>
      </c>
      <c r="K499" t="s">
        <v>175</v>
      </c>
      <c r="L499" t="s">
        <v>70</v>
      </c>
      <c r="M499" t="s">
        <v>62</v>
      </c>
      <c r="N499" t="str">
        <f>IFERROR(VLOOKUP(ventas_starbucks_2025[[#This Row],[tamaño_sucio]],cambio_tamaño[#All],2,0),"Tamaño único")</f>
        <v>Extra-Grande</v>
      </c>
      <c r="O499">
        <v>2</v>
      </c>
      <c r="P499">
        <v>1800.98</v>
      </c>
      <c r="Q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">
        <v>3601.96</v>
      </c>
      <c r="S499" t="s">
        <v>31</v>
      </c>
      <c r="T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" t="str">
        <f>VLOOKUP(ventas_starbucks_2025[[#This Row],[canal_compra]],cambio_canal_compra[#All],2,0)</f>
        <v>Entrega domicilio</v>
      </c>
      <c r="V499" t="s">
        <v>6</v>
      </c>
      <c r="W499" t="str">
        <f>VLOOKUP(ventas_starbucks_2025[[#This Row],[método_pago]],cambio_metodo_pago[#All],2,0)</f>
        <v>Aplicación móbil</v>
      </c>
      <c r="X499" t="s">
        <v>22</v>
      </c>
      <c r="Y499">
        <v>0</v>
      </c>
      <c r="Z499" t="str">
        <f>VLOOKUP(ventas_starbucks_2025[[#This Row],[promoción_aplicada5]],promocion_cambiar[#All],2,0)</f>
        <v>Hora Feliz</v>
      </c>
      <c r="AA499" t="s">
        <v>36</v>
      </c>
      <c r="AB499" t="s">
        <v>9</v>
      </c>
      <c r="AC499" t="s">
        <v>10</v>
      </c>
      <c r="AD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9">
        <v>5.4</v>
      </c>
      <c r="AF499">
        <v>3</v>
      </c>
      <c r="AG499">
        <v>40</v>
      </c>
      <c r="AH499">
        <v>38</v>
      </c>
    </row>
    <row r="500" spans="1:34" x14ac:dyDescent="0.25">
      <c r="A500" s="3" t="s">
        <v>575</v>
      </c>
      <c r="B500" s="1">
        <v>45757</v>
      </c>
      <c r="C500" s="23">
        <f t="shared" si="35"/>
        <v>10</v>
      </c>
      <c r="D500" s="23">
        <f t="shared" si="36"/>
        <v>4</v>
      </c>
      <c r="E500" s="23" t="str">
        <f t="shared" si="37"/>
        <v>jueves</v>
      </c>
      <c r="F500" s="23">
        <f t="shared" si="38"/>
        <v>4</v>
      </c>
      <c r="G500" s="23" t="str">
        <f t="shared" si="39"/>
        <v>abril</v>
      </c>
      <c r="H500" s="2">
        <v>0.59583333333333333</v>
      </c>
      <c r="I500" t="s">
        <v>1</v>
      </c>
      <c r="J500" t="str">
        <f>VLOOKUP(ventas_starbucks_2025[[#This Row],[sucursal]],cambio_sucursal[#All],2,0)</f>
        <v>Sucursal Nueva Córdoba</v>
      </c>
      <c r="K500" t="s">
        <v>101</v>
      </c>
      <c r="L500" t="s">
        <v>3</v>
      </c>
      <c r="M500" t="s">
        <v>4</v>
      </c>
      <c r="N500" t="str">
        <f>IFERROR(VLOOKUP(ventas_starbucks_2025[[#This Row],[tamaño_sucio]],cambio_tamaño[#All],2,0),"Tamaño único")</f>
        <v>Tamaño único</v>
      </c>
      <c r="O500">
        <v>5</v>
      </c>
      <c r="P500">
        <v>3175.07</v>
      </c>
      <c r="Q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00">
        <v>15875.35</v>
      </c>
      <c r="S500" t="s">
        <v>5</v>
      </c>
      <c r="T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500" t="str">
        <f>VLOOKUP(ventas_starbucks_2025[[#This Row],[canal_compra]],cambio_canal_compra[#All],2,0)</f>
        <v>En tienda</v>
      </c>
      <c r="V500" t="s">
        <v>16</v>
      </c>
      <c r="W500" t="str">
        <f>VLOOKUP(ventas_starbucks_2025[[#This Row],[método_pago]],cambio_metodo_pago[#All],2,0)</f>
        <v>Tarjeta</v>
      </c>
      <c r="X500" t="s">
        <v>22</v>
      </c>
      <c r="Y500">
        <v>0</v>
      </c>
      <c r="Z500" t="str">
        <f>VLOOKUP(ventas_starbucks_2025[[#This Row],[promoción_aplicada5]],promocion_cambiar[#All],2,0)</f>
        <v>Hora Feliz</v>
      </c>
      <c r="AA500" t="s">
        <v>36</v>
      </c>
      <c r="AB500" t="s">
        <v>18</v>
      </c>
      <c r="AC500" t="s">
        <v>10</v>
      </c>
      <c r="AD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00">
        <v>14.9</v>
      </c>
      <c r="AF500">
        <v>2</v>
      </c>
      <c r="AG500">
        <v>38</v>
      </c>
      <c r="AH500">
        <v>33</v>
      </c>
    </row>
    <row r="501" spans="1:34" x14ac:dyDescent="0.25">
      <c r="A501" s="3" t="s">
        <v>576</v>
      </c>
      <c r="B501" s="1">
        <v>45701</v>
      </c>
      <c r="C501" s="23">
        <f t="shared" si="35"/>
        <v>13</v>
      </c>
      <c r="D501" s="23">
        <f t="shared" si="36"/>
        <v>4</v>
      </c>
      <c r="E501" s="23" t="str">
        <f t="shared" si="37"/>
        <v>jueves</v>
      </c>
      <c r="F501" s="23">
        <f t="shared" si="38"/>
        <v>2</v>
      </c>
      <c r="G501" s="23" t="str">
        <f t="shared" si="39"/>
        <v>febrero</v>
      </c>
      <c r="H501" s="2">
        <v>0.67222222222222228</v>
      </c>
      <c r="I501" t="s">
        <v>12</v>
      </c>
      <c r="J501" t="str">
        <f>VLOOKUP(ventas_starbucks_2025[[#This Row],[sucursal]],cambio_sucursal[#All],2,0)</f>
        <v>Sucursal Córdoba Shopping</v>
      </c>
      <c r="K501" t="s">
        <v>13</v>
      </c>
      <c r="L501" t="s">
        <v>14</v>
      </c>
      <c r="M501" t="s">
        <v>4</v>
      </c>
      <c r="N501" t="str">
        <f>IFERROR(VLOOKUP(ventas_starbucks_2025[[#This Row],[tamaño_sucio]],cambio_tamaño[#All],2,0),"Tamaño único")</f>
        <v>Tamaño único</v>
      </c>
      <c r="O501">
        <v>4</v>
      </c>
      <c r="P501">
        <v>2165.02</v>
      </c>
      <c r="Q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01">
        <v>8660.08</v>
      </c>
      <c r="S501" t="s">
        <v>31</v>
      </c>
      <c r="T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1" t="str">
        <f>VLOOKUP(ventas_starbucks_2025[[#This Row],[canal_compra]],cambio_canal_compra[#All],2,0)</f>
        <v>Entrega domicilio</v>
      </c>
      <c r="V501" t="s">
        <v>6</v>
      </c>
      <c r="W501" t="str">
        <f>VLOOKUP(ventas_starbucks_2025[[#This Row],[método_pago]],cambio_metodo_pago[#All],2,0)</f>
        <v>Aplicación móbil</v>
      </c>
      <c r="X501" t="s">
        <v>7</v>
      </c>
      <c r="Y501">
        <v>0</v>
      </c>
      <c r="Z501" t="str">
        <f>VLOOKUP(ventas_starbucks_2025[[#This Row],[promoción_aplicada5]],promocion_cambiar[#All],2,0)</f>
        <v>Hora Feliz</v>
      </c>
      <c r="AA501" t="s">
        <v>36</v>
      </c>
      <c r="AB501" t="s">
        <v>32</v>
      </c>
      <c r="AC501" t="s">
        <v>24</v>
      </c>
      <c r="AD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01">
        <v>3.1</v>
      </c>
      <c r="AF501">
        <v>4</v>
      </c>
      <c r="AG501">
        <v>32</v>
      </c>
      <c r="AH501">
        <v>28</v>
      </c>
    </row>
    <row r="502" spans="1:34" x14ac:dyDescent="0.25">
      <c r="A502" s="3" t="s">
        <v>577</v>
      </c>
      <c r="B502" s="1">
        <v>45691</v>
      </c>
      <c r="C502" s="23">
        <f t="shared" si="35"/>
        <v>3</v>
      </c>
      <c r="D502" s="23">
        <f t="shared" si="36"/>
        <v>1</v>
      </c>
      <c r="E502" s="23" t="str">
        <f t="shared" si="37"/>
        <v>lunes</v>
      </c>
      <c r="F502" s="23">
        <f t="shared" si="38"/>
        <v>2</v>
      </c>
      <c r="G502" s="23" t="str">
        <f t="shared" si="39"/>
        <v>febrero</v>
      </c>
      <c r="H502" s="2">
        <v>0.8305555555555556</v>
      </c>
      <c r="I502" t="s">
        <v>1</v>
      </c>
      <c r="J502" t="str">
        <f>VLOOKUP(ventas_starbucks_2025[[#This Row],[sucursal]],cambio_sucursal[#All],2,0)</f>
        <v>Sucursal Nueva Córdoba</v>
      </c>
      <c r="K502" t="s">
        <v>175</v>
      </c>
      <c r="L502" t="s">
        <v>70</v>
      </c>
      <c r="M502" t="s">
        <v>62</v>
      </c>
      <c r="N502" t="str">
        <f>IFERROR(VLOOKUP(ventas_starbucks_2025[[#This Row],[tamaño_sucio]],cambio_tamaño[#All],2,0),"Tamaño único")</f>
        <v>Extra-Grande</v>
      </c>
      <c r="O502">
        <v>3</v>
      </c>
      <c r="P502">
        <v>1840.13</v>
      </c>
      <c r="Q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2">
        <v>5520.39</v>
      </c>
      <c r="S502" t="s">
        <v>15</v>
      </c>
      <c r="T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2" t="str">
        <f>VLOOKUP(ventas_starbucks_2025[[#This Row],[canal_compra]],cambio_canal_compra[#All],2,0)</f>
        <v>Para llevar</v>
      </c>
      <c r="V502" t="s">
        <v>40</v>
      </c>
      <c r="W502" t="str">
        <f>VLOOKUP(ventas_starbucks_2025[[#This Row],[método_pago]],cambio_metodo_pago[#All],2,0)</f>
        <v>Efectivo</v>
      </c>
      <c r="X502" t="s">
        <v>22</v>
      </c>
      <c r="Y502">
        <v>0</v>
      </c>
      <c r="Z502" t="str">
        <f>VLOOKUP(ventas_starbucks_2025[[#This Row],[promoción_aplicada5]],promocion_cambiar[#All],2,0)</f>
        <v>Hora Feliz</v>
      </c>
      <c r="AA502" t="s">
        <v>36</v>
      </c>
      <c r="AB502" t="s">
        <v>23</v>
      </c>
      <c r="AC502" t="s">
        <v>41</v>
      </c>
      <c r="AD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02">
        <v>3</v>
      </c>
      <c r="AF502">
        <v>2</v>
      </c>
      <c r="AG502">
        <v>20</v>
      </c>
      <c r="AH502">
        <v>17</v>
      </c>
    </row>
    <row r="503" spans="1:34" x14ac:dyDescent="0.25">
      <c r="A503" s="3" t="s">
        <v>578</v>
      </c>
      <c r="B503" s="1">
        <v>45725</v>
      </c>
      <c r="C503" s="23">
        <f t="shared" si="35"/>
        <v>9</v>
      </c>
      <c r="D503" s="23">
        <f t="shared" si="36"/>
        <v>7</v>
      </c>
      <c r="E503" s="1" t="str">
        <f t="shared" si="37"/>
        <v>domingo</v>
      </c>
      <c r="F503" s="23">
        <f t="shared" si="38"/>
        <v>3</v>
      </c>
      <c r="G503" s="1" t="str">
        <f t="shared" si="39"/>
        <v>marzo</v>
      </c>
      <c r="H503" s="2">
        <v>0.86319444444444449</v>
      </c>
      <c r="I503" t="s">
        <v>12</v>
      </c>
      <c r="J503" t="str">
        <f>VLOOKUP(ventas_starbucks_2025[[#This Row],[sucursal]],cambio_sucursal[#All],2,0)</f>
        <v>Sucursal Córdoba Shopping</v>
      </c>
      <c r="K503" t="s">
        <v>27</v>
      </c>
      <c r="L503" t="s">
        <v>28</v>
      </c>
      <c r="M503" t="s">
        <v>4</v>
      </c>
      <c r="N503" t="str">
        <f>IFERROR(VLOOKUP(ventas_starbucks_2025[[#This Row],[tamaño_sucio]],cambio_tamaño[#All],2,0),"Tamaño único")</f>
        <v>Tamaño único</v>
      </c>
      <c r="O503">
        <v>2</v>
      </c>
      <c r="P503">
        <v>2745.09</v>
      </c>
      <c r="Q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03">
        <v>5490.18</v>
      </c>
      <c r="S503" t="s">
        <v>31</v>
      </c>
      <c r="T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3" t="str">
        <f>VLOOKUP(ventas_starbucks_2025[[#This Row],[canal_compra]],cambio_canal_compra[#All],2,0)</f>
        <v>Entrega domicilio</v>
      </c>
      <c r="V503" t="s">
        <v>16</v>
      </c>
      <c r="W503" t="str">
        <f>VLOOKUP(ventas_starbucks_2025[[#This Row],[método_pago]],cambio_metodo_pago[#All],2,0)</f>
        <v>Tarjeta</v>
      </c>
      <c r="X503" t="s">
        <v>7</v>
      </c>
      <c r="Y503">
        <v>15</v>
      </c>
      <c r="Z503" t="str">
        <f>VLOOKUP(ventas_starbucks_2025[[#This Row],[promoción_aplicada5]],promocion_cambiar[#All],2,0)</f>
        <v>2x1</v>
      </c>
      <c r="AA503" t="s">
        <v>51</v>
      </c>
      <c r="AB503" t="s">
        <v>52</v>
      </c>
      <c r="AC503" t="s">
        <v>10</v>
      </c>
      <c r="AD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03">
        <v>7.3</v>
      </c>
      <c r="AF503">
        <v>1</v>
      </c>
      <c r="AG503">
        <v>41</v>
      </c>
      <c r="AH503">
        <v>39</v>
      </c>
    </row>
    <row r="504" spans="1:34" x14ac:dyDescent="0.25">
      <c r="A504" s="3" t="s">
        <v>579</v>
      </c>
      <c r="B504" s="1">
        <v>45696</v>
      </c>
      <c r="C504" s="23">
        <f t="shared" si="35"/>
        <v>8</v>
      </c>
      <c r="D504" s="23">
        <f t="shared" si="36"/>
        <v>6</v>
      </c>
      <c r="E504" s="23" t="str">
        <f t="shared" si="37"/>
        <v>sábado</v>
      </c>
      <c r="F504" s="23">
        <f t="shared" si="38"/>
        <v>2</v>
      </c>
      <c r="G504" s="23" t="str">
        <f t="shared" si="39"/>
        <v>febrero</v>
      </c>
      <c r="H504" s="2">
        <v>0.8208333333333333</v>
      </c>
      <c r="I504" t="s">
        <v>57</v>
      </c>
      <c r="J504" t="str">
        <f>VLOOKUP(ventas_starbucks_2025[[#This Row],[sucursal]],cambio_sucursal[#All],2,0)</f>
        <v>Sucursal Avda Colón</v>
      </c>
      <c r="K504" t="s">
        <v>20</v>
      </c>
      <c r="L504" t="s">
        <v>21</v>
      </c>
      <c r="M504" t="s">
        <v>4</v>
      </c>
      <c r="N504" t="str">
        <f>IFERROR(VLOOKUP(ventas_starbucks_2025[[#This Row],[tamaño_sucio]],cambio_tamaño[#All],2,0),"Tamaño único")</f>
        <v>Tamaño único</v>
      </c>
      <c r="O504">
        <v>5</v>
      </c>
      <c r="P504">
        <v>988.18</v>
      </c>
      <c r="Q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04">
        <v>4940.8999999999996</v>
      </c>
      <c r="S504" t="s">
        <v>5</v>
      </c>
      <c r="T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04" t="str">
        <f>VLOOKUP(ventas_starbucks_2025[[#This Row],[canal_compra]],cambio_canal_compra[#All],2,0)</f>
        <v>En tienda</v>
      </c>
      <c r="V504" t="s">
        <v>6</v>
      </c>
      <c r="W504" t="str">
        <f>VLOOKUP(ventas_starbucks_2025[[#This Row],[método_pago]],cambio_metodo_pago[#All],2,0)</f>
        <v>Aplicación móbil</v>
      </c>
      <c r="X504" t="s">
        <v>22</v>
      </c>
      <c r="Y504">
        <v>0</v>
      </c>
      <c r="Z504" t="str">
        <f>VLOOKUP(ventas_starbucks_2025[[#This Row],[promoción_aplicada5]],promocion_cambiar[#All],2,0)</f>
        <v>Hora Feliz</v>
      </c>
      <c r="AA504" t="s">
        <v>36</v>
      </c>
      <c r="AB504" t="s">
        <v>32</v>
      </c>
      <c r="AC504" t="s">
        <v>10</v>
      </c>
      <c r="AD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04">
        <v>13.3</v>
      </c>
      <c r="AF504">
        <v>5</v>
      </c>
      <c r="AG504">
        <v>50</v>
      </c>
      <c r="AH504">
        <v>45</v>
      </c>
    </row>
    <row r="505" spans="1:34" x14ac:dyDescent="0.25">
      <c r="A505" s="3" t="s">
        <v>580</v>
      </c>
      <c r="B505" s="1">
        <v>45678</v>
      </c>
      <c r="C505" s="23">
        <f t="shared" si="35"/>
        <v>21</v>
      </c>
      <c r="D505" s="23">
        <f t="shared" si="36"/>
        <v>2</v>
      </c>
      <c r="E505" s="23" t="str">
        <f t="shared" si="37"/>
        <v>martes</v>
      </c>
      <c r="F505" s="23">
        <f t="shared" si="38"/>
        <v>1</v>
      </c>
      <c r="G505" s="23" t="str">
        <f t="shared" si="39"/>
        <v>enero</v>
      </c>
      <c r="H505" s="2">
        <v>0.29583333333333334</v>
      </c>
      <c r="I505" t="s">
        <v>26</v>
      </c>
      <c r="J505" t="str">
        <f>VLOOKUP(ventas_starbucks_2025[[#This Row],[sucursal]],cambio_sucursal[#All],2,0)</f>
        <v>Sucursal San Lorenzo 47</v>
      </c>
      <c r="K505" t="s">
        <v>64</v>
      </c>
      <c r="L505" t="s">
        <v>65</v>
      </c>
      <c r="M505" t="s">
        <v>4</v>
      </c>
      <c r="N505" t="str">
        <f>IFERROR(VLOOKUP(ventas_starbucks_2025[[#This Row],[tamaño_sucio]],cambio_tamaño[#All],2,0),"Tamaño único")</f>
        <v>Tamaño único</v>
      </c>
      <c r="O505">
        <v>4</v>
      </c>
      <c r="P505">
        <v>1503.14</v>
      </c>
      <c r="Q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5">
        <v>6012.56</v>
      </c>
      <c r="S505" t="s">
        <v>15</v>
      </c>
      <c r="T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5" t="str">
        <f>VLOOKUP(ventas_starbucks_2025[[#This Row],[canal_compra]],cambio_canal_compra[#All],2,0)</f>
        <v>Para llevar</v>
      </c>
      <c r="V505" t="s">
        <v>16</v>
      </c>
      <c r="W505" t="str">
        <f>VLOOKUP(ventas_starbucks_2025[[#This Row],[método_pago]],cambio_metodo_pago[#All],2,0)</f>
        <v>Tarjeta</v>
      </c>
      <c r="X505" t="s">
        <v>22</v>
      </c>
      <c r="Y505">
        <v>0</v>
      </c>
      <c r="Z505" t="str">
        <f>VLOOKUP(ventas_starbucks_2025[[#This Row],[promoción_aplicada5]],promocion_cambiar[#All],2,0)</f>
        <v>Combo</v>
      </c>
      <c r="AA505" t="s">
        <v>8</v>
      </c>
      <c r="AB505" t="s">
        <v>23</v>
      </c>
      <c r="AC505" t="s">
        <v>41</v>
      </c>
      <c r="AD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05">
        <v>3.9</v>
      </c>
      <c r="AF505">
        <v>4</v>
      </c>
      <c r="AG505">
        <v>47</v>
      </c>
      <c r="AH505">
        <v>43</v>
      </c>
    </row>
    <row r="506" spans="1:34" x14ac:dyDescent="0.25">
      <c r="A506" s="3" t="s">
        <v>581</v>
      </c>
      <c r="B506" s="1">
        <v>45719</v>
      </c>
      <c r="C506" s="23">
        <f t="shared" si="35"/>
        <v>3</v>
      </c>
      <c r="D506" s="23">
        <f t="shared" si="36"/>
        <v>1</v>
      </c>
      <c r="E506" s="23" t="str">
        <f t="shared" si="37"/>
        <v>lunes</v>
      </c>
      <c r="F506" s="23">
        <f t="shared" si="38"/>
        <v>3</v>
      </c>
      <c r="G506" s="23" t="str">
        <f t="shared" si="39"/>
        <v>marzo</v>
      </c>
      <c r="H506" s="2">
        <v>0.48541666666666666</v>
      </c>
      <c r="I506" t="s">
        <v>1</v>
      </c>
      <c r="J506" t="str">
        <f>VLOOKUP(ventas_starbucks_2025[[#This Row],[sucursal]],cambio_sucursal[#All],2,0)</f>
        <v>Sucursal Nueva Córdoba</v>
      </c>
      <c r="K506" t="s">
        <v>101</v>
      </c>
      <c r="L506" t="s">
        <v>3</v>
      </c>
      <c r="M506" t="s">
        <v>4</v>
      </c>
      <c r="N506" t="str">
        <f>IFERROR(VLOOKUP(ventas_starbucks_2025[[#This Row],[tamaño_sucio]],cambio_tamaño[#All],2,0),"Tamaño único")</f>
        <v>Tamaño único</v>
      </c>
      <c r="O506">
        <v>4</v>
      </c>
      <c r="P506">
        <v>3349.78</v>
      </c>
      <c r="Q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06">
        <v>13399.12</v>
      </c>
      <c r="S506" t="s">
        <v>15</v>
      </c>
      <c r="T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06" t="str">
        <f>VLOOKUP(ventas_starbucks_2025[[#This Row],[canal_compra]],cambio_canal_compra[#All],2,0)</f>
        <v>Para llevar</v>
      </c>
      <c r="V506" t="s">
        <v>16</v>
      </c>
      <c r="W506" t="str">
        <f>VLOOKUP(ventas_starbucks_2025[[#This Row],[método_pago]],cambio_metodo_pago[#All],2,0)</f>
        <v>Tarjeta</v>
      </c>
      <c r="X506" t="s">
        <v>22</v>
      </c>
      <c r="Y506">
        <v>0</v>
      </c>
      <c r="Z506" t="str">
        <f>VLOOKUP(ventas_starbucks_2025[[#This Row],[promoción_aplicada5]],promocion_cambiar[#All],2,0)</f>
        <v>Combo</v>
      </c>
      <c r="AA506" t="s">
        <v>8</v>
      </c>
      <c r="AB506" t="s">
        <v>29</v>
      </c>
      <c r="AC506" t="s">
        <v>24</v>
      </c>
      <c r="AD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06">
        <v>9.1999999999999993</v>
      </c>
      <c r="AF506">
        <v>3</v>
      </c>
      <c r="AG506">
        <v>23</v>
      </c>
      <c r="AH506">
        <v>19</v>
      </c>
    </row>
    <row r="507" spans="1:34" x14ac:dyDescent="0.25">
      <c r="A507" s="3" t="s">
        <v>582</v>
      </c>
      <c r="B507" s="1">
        <v>45695</v>
      </c>
      <c r="C507" s="23">
        <f t="shared" si="35"/>
        <v>7</v>
      </c>
      <c r="D507" s="23">
        <f t="shared" si="36"/>
        <v>5</v>
      </c>
      <c r="E507" s="23" t="str">
        <f t="shared" si="37"/>
        <v>viernes</v>
      </c>
      <c r="F507" s="23">
        <f t="shared" si="38"/>
        <v>2</v>
      </c>
      <c r="G507" s="23" t="str">
        <f t="shared" si="39"/>
        <v>febrero</v>
      </c>
      <c r="H507" s="2">
        <v>0.85972222222222228</v>
      </c>
      <c r="I507" t="s">
        <v>26</v>
      </c>
      <c r="J507" t="str">
        <f>VLOOKUP(ventas_starbucks_2025[[#This Row],[sucursal]],cambio_sucursal[#All],2,0)</f>
        <v>Sucursal San Lorenzo 47</v>
      </c>
      <c r="K507" t="s">
        <v>94</v>
      </c>
      <c r="L507" t="s">
        <v>70</v>
      </c>
      <c r="M507" t="s">
        <v>50</v>
      </c>
      <c r="N507" t="str">
        <f>IFERROR(VLOOKUP(ventas_starbucks_2025[[#This Row],[tamaño_sucio]],cambio_tamaño[#All],2,0),"Tamaño único")</f>
        <v>Mediano</v>
      </c>
      <c r="O507">
        <v>4</v>
      </c>
      <c r="P507">
        <v>1323.49</v>
      </c>
      <c r="Q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7">
        <v>5293.96</v>
      </c>
      <c r="S507" t="s">
        <v>15</v>
      </c>
      <c r="T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7" t="str">
        <f>VLOOKUP(ventas_starbucks_2025[[#This Row],[canal_compra]],cambio_canal_compra[#All],2,0)</f>
        <v>Para llevar</v>
      </c>
      <c r="V507" t="s">
        <v>16</v>
      </c>
      <c r="W507" t="str">
        <f>VLOOKUP(ventas_starbucks_2025[[#This Row],[método_pago]],cambio_metodo_pago[#All],2,0)</f>
        <v>Tarjeta</v>
      </c>
      <c r="X507" t="s">
        <v>7</v>
      </c>
      <c r="Y507">
        <v>10</v>
      </c>
      <c r="Z507" t="str">
        <f>VLOOKUP(ventas_starbucks_2025[[#This Row],[promoción_aplicada5]],promocion_cambiar[#All],2,0)</f>
        <v>2x1</v>
      </c>
      <c r="AA507" t="s">
        <v>51</v>
      </c>
      <c r="AB507" t="s">
        <v>18</v>
      </c>
      <c r="AC507" t="s">
        <v>24</v>
      </c>
      <c r="AD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07">
        <v>4.5</v>
      </c>
      <c r="AF507">
        <v>1</v>
      </c>
      <c r="AG507">
        <v>23</v>
      </c>
      <c r="AH507">
        <v>19</v>
      </c>
    </row>
    <row r="508" spans="1:34" x14ac:dyDescent="0.25">
      <c r="A508" s="3" t="s">
        <v>583</v>
      </c>
      <c r="B508" s="1">
        <v>45764</v>
      </c>
      <c r="C508" s="23">
        <f t="shared" si="35"/>
        <v>17</v>
      </c>
      <c r="D508" s="23">
        <f t="shared" si="36"/>
        <v>4</v>
      </c>
      <c r="E508" s="1" t="str">
        <f t="shared" si="37"/>
        <v>jueves</v>
      </c>
      <c r="F508" s="23">
        <f t="shared" si="38"/>
        <v>4</v>
      </c>
      <c r="G508" s="1" t="str">
        <f t="shared" si="39"/>
        <v>abril</v>
      </c>
      <c r="H508" s="2">
        <v>0.71111111111111114</v>
      </c>
      <c r="I508" t="s">
        <v>57</v>
      </c>
      <c r="J508" t="str">
        <f>VLOOKUP(ventas_starbucks_2025[[#This Row],[sucursal]],cambio_sucursal[#All],2,0)</f>
        <v>Sucursal Avda Colón</v>
      </c>
      <c r="K508" t="s">
        <v>127</v>
      </c>
      <c r="L508" t="s">
        <v>44</v>
      </c>
      <c r="M508" t="s">
        <v>62</v>
      </c>
      <c r="N508" t="str">
        <f>IFERROR(VLOOKUP(ventas_starbucks_2025[[#This Row],[tamaño_sucio]],cambio_tamaño[#All],2,0),"Tamaño único")</f>
        <v>Extra-Grande</v>
      </c>
      <c r="O508">
        <v>5</v>
      </c>
      <c r="P508">
        <v>1567.43</v>
      </c>
      <c r="Q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8">
        <v>7837.15</v>
      </c>
      <c r="S508" t="s">
        <v>31</v>
      </c>
      <c r="T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8" t="str">
        <f>VLOOKUP(ventas_starbucks_2025[[#This Row],[canal_compra]],cambio_canal_compra[#All],2,0)</f>
        <v>Entrega domicilio</v>
      </c>
      <c r="V508" t="s">
        <v>6</v>
      </c>
      <c r="W508" t="str">
        <f>VLOOKUP(ventas_starbucks_2025[[#This Row],[método_pago]],cambio_metodo_pago[#All],2,0)</f>
        <v>Aplicación móbil</v>
      </c>
      <c r="X508" t="s">
        <v>22</v>
      </c>
      <c r="Y508">
        <v>0</v>
      </c>
      <c r="Z508" t="str">
        <f>VLOOKUP(ventas_starbucks_2025[[#This Row],[promoción_aplicada5]],promocion_cambiar[#All],2,0)</f>
        <v>Hora Feliz</v>
      </c>
      <c r="AA508" t="s">
        <v>36</v>
      </c>
      <c r="AB508" t="s">
        <v>18</v>
      </c>
      <c r="AC508" t="s">
        <v>41</v>
      </c>
      <c r="AD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08">
        <v>14.8</v>
      </c>
      <c r="AF508">
        <v>5</v>
      </c>
      <c r="AG508">
        <v>19</v>
      </c>
      <c r="AH508">
        <v>14</v>
      </c>
    </row>
    <row r="509" spans="1:34" x14ac:dyDescent="0.25">
      <c r="A509" s="3" t="s">
        <v>584</v>
      </c>
      <c r="B509" s="1">
        <v>45689</v>
      </c>
      <c r="C509" s="23">
        <f t="shared" si="35"/>
        <v>1</v>
      </c>
      <c r="D509" s="23">
        <f t="shared" si="36"/>
        <v>6</v>
      </c>
      <c r="E509" s="1" t="str">
        <f t="shared" si="37"/>
        <v>sábado</v>
      </c>
      <c r="F509" s="23">
        <f t="shared" si="38"/>
        <v>2</v>
      </c>
      <c r="G509" s="1" t="str">
        <f t="shared" si="39"/>
        <v>febrero</v>
      </c>
      <c r="H509" s="2">
        <v>0.34305555555555556</v>
      </c>
      <c r="I509" t="s">
        <v>26</v>
      </c>
      <c r="J509" t="str">
        <f>VLOOKUP(ventas_starbucks_2025[[#This Row],[sucursal]],cambio_sucursal[#All],2,0)</f>
        <v>Sucursal San Lorenzo 47</v>
      </c>
      <c r="K509" t="s">
        <v>173</v>
      </c>
      <c r="L509" t="s">
        <v>35</v>
      </c>
      <c r="M509" t="s">
        <v>4</v>
      </c>
      <c r="N509" t="str">
        <f>IFERROR(VLOOKUP(ventas_starbucks_2025[[#This Row],[tamaño_sucio]],cambio_tamaño[#All],2,0),"Tamaño único")</f>
        <v>Tamaño único</v>
      </c>
      <c r="O509">
        <v>1</v>
      </c>
      <c r="P509">
        <v>1327.43</v>
      </c>
      <c r="Q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9">
        <v>1327.43</v>
      </c>
      <c r="S509" t="s">
        <v>15</v>
      </c>
      <c r="T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09" t="str">
        <f>VLOOKUP(ventas_starbucks_2025[[#This Row],[canal_compra]],cambio_canal_compra[#All],2,0)</f>
        <v>Para llevar</v>
      </c>
      <c r="V509" t="s">
        <v>40</v>
      </c>
      <c r="W509" t="str">
        <f>VLOOKUP(ventas_starbucks_2025[[#This Row],[método_pago]],cambio_metodo_pago[#All],2,0)</f>
        <v>Efectivo</v>
      </c>
      <c r="X509" t="s">
        <v>7</v>
      </c>
      <c r="Y509">
        <v>15</v>
      </c>
      <c r="Z509" t="str">
        <f>VLOOKUP(ventas_starbucks_2025[[#This Row],[promoción_aplicada5]],promocion_cambiar[#All],2,0)</f>
        <v>Combo</v>
      </c>
      <c r="AA509" t="s">
        <v>8</v>
      </c>
      <c r="AB509" t="s">
        <v>29</v>
      </c>
      <c r="AC509" t="s">
        <v>24</v>
      </c>
      <c r="AD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09">
        <v>2.6</v>
      </c>
      <c r="AF509">
        <v>1</v>
      </c>
      <c r="AG509">
        <v>14</v>
      </c>
      <c r="AH509">
        <v>13</v>
      </c>
    </row>
    <row r="510" spans="1:34" x14ac:dyDescent="0.25">
      <c r="A510" s="3" t="s">
        <v>585</v>
      </c>
      <c r="B510" s="1">
        <v>45759</v>
      </c>
      <c r="C510" s="23">
        <f t="shared" si="35"/>
        <v>12</v>
      </c>
      <c r="D510" s="23">
        <f t="shared" si="36"/>
        <v>6</v>
      </c>
      <c r="E510" s="23" t="str">
        <f t="shared" si="37"/>
        <v>sábado</v>
      </c>
      <c r="F510" s="23">
        <f t="shared" si="38"/>
        <v>4</v>
      </c>
      <c r="G510" s="23" t="str">
        <f t="shared" si="39"/>
        <v>abril</v>
      </c>
      <c r="H510" s="2">
        <v>0.85763888888888884</v>
      </c>
      <c r="I510" t="s">
        <v>26</v>
      </c>
      <c r="J510" t="str">
        <f>VLOOKUP(ventas_starbucks_2025[[#This Row],[sucursal]],cambio_sucursal[#All],2,0)</f>
        <v>Sucursal San Lorenzo 47</v>
      </c>
      <c r="K510" t="s">
        <v>87</v>
      </c>
      <c r="L510" t="s">
        <v>65</v>
      </c>
      <c r="M510" t="s">
        <v>4</v>
      </c>
      <c r="N510" t="str">
        <f>IFERROR(VLOOKUP(ventas_starbucks_2025[[#This Row],[tamaño_sucio]],cambio_tamaño[#All],2,0),"Tamaño único")</f>
        <v>Tamaño único</v>
      </c>
      <c r="O510">
        <v>4</v>
      </c>
      <c r="P510">
        <v>1966.55</v>
      </c>
      <c r="Q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0">
        <v>7866.2</v>
      </c>
      <c r="S510" t="s">
        <v>15</v>
      </c>
      <c r="T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10" t="str">
        <f>VLOOKUP(ventas_starbucks_2025[[#This Row],[canal_compra]],cambio_canal_compra[#All],2,0)</f>
        <v>Para llevar</v>
      </c>
      <c r="V510" t="s">
        <v>16</v>
      </c>
      <c r="W510" t="str">
        <f>VLOOKUP(ventas_starbucks_2025[[#This Row],[método_pago]],cambio_metodo_pago[#All],2,0)</f>
        <v>Tarjeta</v>
      </c>
      <c r="X510" t="s">
        <v>22</v>
      </c>
      <c r="Y510">
        <v>0</v>
      </c>
      <c r="Z510" t="str">
        <f>VLOOKUP(ventas_starbucks_2025[[#This Row],[promoción_aplicada5]],promocion_cambiar[#All],2,0)</f>
        <v>2x1</v>
      </c>
      <c r="AA510" t="s">
        <v>51</v>
      </c>
      <c r="AB510" t="s">
        <v>32</v>
      </c>
      <c r="AC510" t="s">
        <v>41</v>
      </c>
      <c r="AD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10">
        <v>7.4</v>
      </c>
      <c r="AF510">
        <v>1</v>
      </c>
      <c r="AG510">
        <v>27</v>
      </c>
      <c r="AH510">
        <v>23</v>
      </c>
    </row>
    <row r="511" spans="1:34" x14ac:dyDescent="0.25">
      <c r="A511" s="3" t="s">
        <v>586</v>
      </c>
      <c r="B511" s="1">
        <v>45712</v>
      </c>
      <c r="C511" s="23">
        <f t="shared" si="35"/>
        <v>24</v>
      </c>
      <c r="D511" s="23">
        <f t="shared" si="36"/>
        <v>1</v>
      </c>
      <c r="E511" s="23" t="str">
        <f t="shared" si="37"/>
        <v>lunes</v>
      </c>
      <c r="F511" s="23">
        <f t="shared" si="38"/>
        <v>2</v>
      </c>
      <c r="G511" s="23" t="str">
        <f t="shared" si="39"/>
        <v>febrero</v>
      </c>
      <c r="H511" s="2">
        <v>0.33055555555555555</v>
      </c>
      <c r="I511" t="s">
        <v>12</v>
      </c>
      <c r="J511" t="str">
        <f>VLOOKUP(ventas_starbucks_2025[[#This Row],[sucursal]],cambio_sucursal[#All],2,0)</f>
        <v>Sucursal Córdoba Shopping</v>
      </c>
      <c r="K511" t="s">
        <v>69</v>
      </c>
      <c r="L511" t="s">
        <v>70</v>
      </c>
      <c r="M511" t="s">
        <v>55</v>
      </c>
      <c r="N511" t="str">
        <f>IFERROR(VLOOKUP(ventas_starbucks_2025[[#This Row],[tamaño_sucio]],cambio_tamaño[#All],2,0),"Tamaño único")</f>
        <v>Pequeño</v>
      </c>
      <c r="O511">
        <v>3</v>
      </c>
      <c r="P511">
        <v>1514.88</v>
      </c>
      <c r="Q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1">
        <v>4544.6400000000003</v>
      </c>
      <c r="S511" t="s">
        <v>15</v>
      </c>
      <c r="T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1" t="str">
        <f>VLOOKUP(ventas_starbucks_2025[[#This Row],[canal_compra]],cambio_canal_compra[#All],2,0)</f>
        <v>Para llevar</v>
      </c>
      <c r="V511" t="s">
        <v>16</v>
      </c>
      <c r="W511" t="str">
        <f>VLOOKUP(ventas_starbucks_2025[[#This Row],[método_pago]],cambio_metodo_pago[#All],2,0)</f>
        <v>Tarjeta</v>
      </c>
      <c r="X511" t="s">
        <v>22</v>
      </c>
      <c r="Y511">
        <v>0</v>
      </c>
      <c r="Z511" t="str">
        <f>VLOOKUP(ventas_starbucks_2025[[#This Row],[promoción_aplicada5]],promocion_cambiar[#All],2,0)</f>
        <v>Combo</v>
      </c>
      <c r="AA511" t="s">
        <v>8</v>
      </c>
      <c r="AB511" t="s">
        <v>18</v>
      </c>
      <c r="AC511" t="s">
        <v>41</v>
      </c>
      <c r="AD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11">
        <v>7.1</v>
      </c>
      <c r="AF511">
        <v>5</v>
      </c>
      <c r="AG511">
        <v>19</v>
      </c>
      <c r="AH511">
        <v>16</v>
      </c>
    </row>
    <row r="512" spans="1:34" x14ac:dyDescent="0.25">
      <c r="A512" s="3" t="s">
        <v>587</v>
      </c>
      <c r="B512" s="1">
        <v>45685</v>
      </c>
      <c r="C512" s="23">
        <f t="shared" si="35"/>
        <v>28</v>
      </c>
      <c r="D512" s="23">
        <f t="shared" si="36"/>
        <v>2</v>
      </c>
      <c r="E512" s="23" t="str">
        <f t="shared" si="37"/>
        <v>martes</v>
      </c>
      <c r="F512" s="23">
        <f t="shared" si="38"/>
        <v>1</v>
      </c>
      <c r="G512" s="23" t="str">
        <f t="shared" si="39"/>
        <v>enero</v>
      </c>
      <c r="H512" s="2">
        <v>0.48402777777777778</v>
      </c>
      <c r="I512" t="s">
        <v>57</v>
      </c>
      <c r="J512" t="str">
        <f>VLOOKUP(ventas_starbucks_2025[[#This Row],[sucursal]],cambio_sucursal[#All],2,0)</f>
        <v>Sucursal Avda Colón</v>
      </c>
      <c r="K512" t="s">
        <v>327</v>
      </c>
      <c r="L512" t="s">
        <v>44</v>
      </c>
      <c r="M512" t="s">
        <v>50</v>
      </c>
      <c r="N512" t="str">
        <f>IFERROR(VLOOKUP(ventas_starbucks_2025[[#This Row],[tamaño_sucio]],cambio_tamaño[#All],2,0),"Tamaño único")</f>
        <v>Mediano</v>
      </c>
      <c r="O512">
        <v>3</v>
      </c>
      <c r="P512">
        <v>1702.5</v>
      </c>
      <c r="Q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2">
        <v>5107.5</v>
      </c>
      <c r="S512" t="s">
        <v>31</v>
      </c>
      <c r="T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12" t="str">
        <f>VLOOKUP(ventas_starbucks_2025[[#This Row],[canal_compra]],cambio_canal_compra[#All],2,0)</f>
        <v>Entrega domicilio</v>
      </c>
      <c r="V512" t="s">
        <v>16</v>
      </c>
      <c r="W512" t="str">
        <f>VLOOKUP(ventas_starbucks_2025[[#This Row],[método_pago]],cambio_metodo_pago[#All],2,0)</f>
        <v>Tarjeta</v>
      </c>
      <c r="X512" t="s">
        <v>22</v>
      </c>
      <c r="Y512">
        <v>0</v>
      </c>
      <c r="Z512" t="str">
        <f>VLOOKUP(ventas_starbucks_2025[[#This Row],[promoción_aplicada5]],promocion_cambiar[#All],2,0)</f>
        <v>2x1</v>
      </c>
      <c r="AA512" t="s">
        <v>51</v>
      </c>
      <c r="AB512" t="s">
        <v>52</v>
      </c>
      <c r="AC512" t="s">
        <v>41</v>
      </c>
      <c r="AD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12">
        <v>7.8</v>
      </c>
      <c r="AF512">
        <v>5</v>
      </c>
      <c r="AG512">
        <v>26</v>
      </c>
      <c r="AH512">
        <v>23</v>
      </c>
    </row>
    <row r="513" spans="1:34" x14ac:dyDescent="0.25">
      <c r="A513" s="3" t="s">
        <v>588</v>
      </c>
      <c r="B513" s="1">
        <v>45700</v>
      </c>
      <c r="C513" s="23">
        <f t="shared" si="35"/>
        <v>12</v>
      </c>
      <c r="D513" s="23">
        <f t="shared" si="36"/>
        <v>3</v>
      </c>
      <c r="E513" s="23" t="str">
        <f t="shared" si="37"/>
        <v>miércoles</v>
      </c>
      <c r="F513" s="23">
        <f t="shared" si="38"/>
        <v>2</v>
      </c>
      <c r="G513" s="23" t="str">
        <f t="shared" si="39"/>
        <v>febrero</v>
      </c>
      <c r="H513" s="2">
        <v>0.46041666666666664</v>
      </c>
      <c r="I513" t="s">
        <v>26</v>
      </c>
      <c r="J513" t="str">
        <f>VLOOKUP(ventas_starbucks_2025[[#This Row],[sucursal]],cambio_sucursal[#All],2,0)</f>
        <v>Sucursal San Lorenzo 47</v>
      </c>
      <c r="K513" t="s">
        <v>38</v>
      </c>
      <c r="L513" t="s">
        <v>39</v>
      </c>
      <c r="M513" t="s">
        <v>4</v>
      </c>
      <c r="N513" t="str">
        <f>IFERROR(VLOOKUP(ventas_starbucks_2025[[#This Row],[tamaño_sucio]],cambio_tamaño[#All],2,0),"Tamaño único")</f>
        <v>Tamaño único</v>
      </c>
      <c r="O513">
        <v>3</v>
      </c>
      <c r="P513">
        <v>1342.27</v>
      </c>
      <c r="Q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3">
        <v>4026.81</v>
      </c>
      <c r="S513" t="s">
        <v>5</v>
      </c>
      <c r="T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3" t="str">
        <f>VLOOKUP(ventas_starbucks_2025[[#This Row],[canal_compra]],cambio_canal_compra[#All],2,0)</f>
        <v>En tienda</v>
      </c>
      <c r="V513" t="s">
        <v>16</v>
      </c>
      <c r="W513" t="str">
        <f>VLOOKUP(ventas_starbucks_2025[[#This Row],[método_pago]],cambio_metodo_pago[#All],2,0)</f>
        <v>Tarjeta</v>
      </c>
      <c r="X513" t="s">
        <v>7</v>
      </c>
      <c r="Y513">
        <v>15</v>
      </c>
      <c r="Z513" t="str">
        <f>VLOOKUP(ventas_starbucks_2025[[#This Row],[promoción_aplicada5]],promocion_cambiar[#All],2,0)</f>
        <v>Combo</v>
      </c>
      <c r="AA513" t="s">
        <v>8</v>
      </c>
      <c r="AB513" t="s">
        <v>23</v>
      </c>
      <c r="AC513" t="s">
        <v>24</v>
      </c>
      <c r="AD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13">
        <v>11.2</v>
      </c>
      <c r="AF513">
        <v>2</v>
      </c>
      <c r="AG513">
        <v>39</v>
      </c>
      <c r="AH513">
        <v>36</v>
      </c>
    </row>
    <row r="514" spans="1:34" x14ac:dyDescent="0.25">
      <c r="A514" s="3" t="s">
        <v>589</v>
      </c>
      <c r="B514" s="1">
        <v>45729</v>
      </c>
      <c r="C514" s="23">
        <f t="shared" ref="C514:C577" si="40">DAY(B514)</f>
        <v>13</v>
      </c>
      <c r="D514" s="23">
        <f t="shared" ref="D514:D577" si="41">WEEKDAY(B514,2)</f>
        <v>4</v>
      </c>
      <c r="E514" s="23" t="str">
        <f t="shared" ref="E514:E577" si="42">TEXT(B514,"dddd")</f>
        <v>jueves</v>
      </c>
      <c r="F514" s="23">
        <f t="shared" ref="F514:F577" si="43">MONTH(B514)</f>
        <v>3</v>
      </c>
      <c r="G514" s="23" t="str">
        <f t="shared" ref="G514:G577" si="44">TEXT(B514,"mmmm")</f>
        <v>marzo</v>
      </c>
      <c r="H514" s="2">
        <v>0.625</v>
      </c>
      <c r="I514" t="s">
        <v>26</v>
      </c>
      <c r="J514" t="str">
        <f>VLOOKUP(ventas_starbucks_2025[[#This Row],[sucursal]],cambio_sucursal[#All],2,0)</f>
        <v>Sucursal San Lorenzo 47</v>
      </c>
      <c r="K514" t="s">
        <v>27</v>
      </c>
      <c r="L514" t="s">
        <v>28</v>
      </c>
      <c r="M514" t="s">
        <v>4</v>
      </c>
      <c r="N514" t="str">
        <f>IFERROR(VLOOKUP(ventas_starbucks_2025[[#This Row],[tamaño_sucio]],cambio_tamaño[#All],2,0),"Tamaño único")</f>
        <v>Tamaño único</v>
      </c>
      <c r="O514">
        <v>4</v>
      </c>
      <c r="P514">
        <v>2914.92</v>
      </c>
      <c r="Q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14">
        <v>11659.68</v>
      </c>
      <c r="S514" t="s">
        <v>5</v>
      </c>
      <c r="T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14" t="str">
        <f>VLOOKUP(ventas_starbucks_2025[[#This Row],[canal_compra]],cambio_canal_compra[#All],2,0)</f>
        <v>En tienda</v>
      </c>
      <c r="V514" t="s">
        <v>6</v>
      </c>
      <c r="W514" t="str">
        <f>VLOOKUP(ventas_starbucks_2025[[#This Row],[método_pago]],cambio_metodo_pago[#All],2,0)</f>
        <v>Aplicación móbil</v>
      </c>
      <c r="X514" t="s">
        <v>7</v>
      </c>
      <c r="Y514">
        <v>0</v>
      </c>
      <c r="Z514" t="str">
        <f>VLOOKUP(ventas_starbucks_2025[[#This Row],[promoción_aplicada5]],promocion_cambiar[#All],2,0)</f>
        <v>Ninguna</v>
      </c>
      <c r="AA514" t="s">
        <v>17</v>
      </c>
      <c r="AB514" t="s">
        <v>9</v>
      </c>
      <c r="AC514" t="s">
        <v>41</v>
      </c>
      <c r="AD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14">
        <v>4.7</v>
      </c>
      <c r="AF514">
        <v>4</v>
      </c>
      <c r="AG514">
        <v>12</v>
      </c>
      <c r="AH514">
        <v>8</v>
      </c>
    </row>
    <row r="515" spans="1:34" x14ac:dyDescent="0.25">
      <c r="A515" s="3" t="s">
        <v>590</v>
      </c>
      <c r="B515" s="1">
        <v>45727</v>
      </c>
      <c r="C515" s="23">
        <f t="shared" si="40"/>
        <v>11</v>
      </c>
      <c r="D515" s="23">
        <f t="shared" si="41"/>
        <v>2</v>
      </c>
      <c r="E515" s="23" t="str">
        <f t="shared" si="42"/>
        <v>martes</v>
      </c>
      <c r="F515" s="23">
        <f t="shared" si="43"/>
        <v>3</v>
      </c>
      <c r="G515" s="23" t="str">
        <f t="shared" si="44"/>
        <v>marzo</v>
      </c>
      <c r="H515" s="2">
        <v>0.37847222222222221</v>
      </c>
      <c r="I515" t="s">
        <v>1</v>
      </c>
      <c r="J515" t="str">
        <f>VLOOKUP(ventas_starbucks_2025[[#This Row],[sucursal]],cambio_sucursal[#All],2,0)</f>
        <v>Sucursal Nueva Córdoba</v>
      </c>
      <c r="K515" t="s">
        <v>300</v>
      </c>
      <c r="L515" t="s">
        <v>44</v>
      </c>
      <c r="M515" t="s">
        <v>45</v>
      </c>
      <c r="N515" t="str">
        <f>IFERROR(VLOOKUP(ventas_starbucks_2025[[#This Row],[tamaño_sucio]],cambio_tamaño[#All],2,0),"Tamaño único")</f>
        <v>Grande</v>
      </c>
      <c r="O515">
        <v>3</v>
      </c>
      <c r="P515">
        <v>1511.61</v>
      </c>
      <c r="Q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5">
        <v>4534.83</v>
      </c>
      <c r="S515" t="s">
        <v>15</v>
      </c>
      <c r="T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5" t="str">
        <f>VLOOKUP(ventas_starbucks_2025[[#This Row],[canal_compra]],cambio_canal_compra[#All],2,0)</f>
        <v>Para llevar</v>
      </c>
      <c r="V515" t="s">
        <v>16</v>
      </c>
      <c r="W515" t="str">
        <f>VLOOKUP(ventas_starbucks_2025[[#This Row],[método_pago]],cambio_metodo_pago[#All],2,0)</f>
        <v>Tarjeta</v>
      </c>
      <c r="X515" t="s">
        <v>7</v>
      </c>
      <c r="Y515">
        <v>10</v>
      </c>
      <c r="Z515" t="str">
        <f>VLOOKUP(ventas_starbucks_2025[[#This Row],[promoción_aplicada5]],promocion_cambiar[#All],2,0)</f>
        <v>2x1</v>
      </c>
      <c r="AA515" t="s">
        <v>51</v>
      </c>
      <c r="AB515" t="s">
        <v>18</v>
      </c>
      <c r="AC515" t="s">
        <v>24</v>
      </c>
      <c r="AD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15">
        <v>4.2</v>
      </c>
      <c r="AF515">
        <v>3</v>
      </c>
      <c r="AG515">
        <v>27</v>
      </c>
      <c r="AH515">
        <v>24</v>
      </c>
    </row>
    <row r="516" spans="1:34" x14ac:dyDescent="0.25">
      <c r="A516" s="3" t="s">
        <v>591</v>
      </c>
      <c r="B516" s="1">
        <v>45741</v>
      </c>
      <c r="C516" s="23">
        <f t="shared" si="40"/>
        <v>25</v>
      </c>
      <c r="D516" s="23">
        <f t="shared" si="41"/>
        <v>2</v>
      </c>
      <c r="E516" s="23" t="str">
        <f t="shared" si="42"/>
        <v>martes</v>
      </c>
      <c r="F516" s="23">
        <f t="shared" si="43"/>
        <v>3</v>
      </c>
      <c r="G516" s="23" t="str">
        <f t="shared" si="44"/>
        <v>marzo</v>
      </c>
      <c r="H516" s="2">
        <v>0.80555555555555558</v>
      </c>
      <c r="I516" t="s">
        <v>1</v>
      </c>
      <c r="J516" t="str">
        <f>VLOOKUP(ventas_starbucks_2025[[#This Row],[sucursal]],cambio_sucursal[#All],2,0)</f>
        <v>Sucursal Nueva Córdoba</v>
      </c>
      <c r="K516" t="s">
        <v>13</v>
      </c>
      <c r="L516" t="s">
        <v>14</v>
      </c>
      <c r="M516" t="s">
        <v>4</v>
      </c>
      <c r="N516" t="str">
        <f>IFERROR(VLOOKUP(ventas_starbucks_2025[[#This Row],[tamaño_sucio]],cambio_tamaño[#All],2,0),"Tamaño único")</f>
        <v>Tamaño único</v>
      </c>
      <c r="O516">
        <v>4</v>
      </c>
      <c r="P516">
        <v>1749.38</v>
      </c>
      <c r="Q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6">
        <v>6997.52</v>
      </c>
      <c r="S516" t="s">
        <v>15</v>
      </c>
      <c r="T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16" t="str">
        <f>VLOOKUP(ventas_starbucks_2025[[#This Row],[canal_compra]],cambio_canal_compra[#All],2,0)</f>
        <v>Para llevar</v>
      </c>
      <c r="V516" t="s">
        <v>16</v>
      </c>
      <c r="W516" t="str">
        <f>VLOOKUP(ventas_starbucks_2025[[#This Row],[método_pago]],cambio_metodo_pago[#All],2,0)</f>
        <v>Tarjeta</v>
      </c>
      <c r="X516" t="s">
        <v>22</v>
      </c>
      <c r="Y516">
        <v>0</v>
      </c>
      <c r="Z516" t="str">
        <f>VLOOKUP(ventas_starbucks_2025[[#This Row],[promoción_aplicada5]],promocion_cambiar[#All],2,0)</f>
        <v>Ninguna</v>
      </c>
      <c r="AA516" t="s">
        <v>17</v>
      </c>
      <c r="AB516" t="s">
        <v>52</v>
      </c>
      <c r="AC516" t="s">
        <v>24</v>
      </c>
      <c r="AD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16">
        <v>8.1</v>
      </c>
      <c r="AF516">
        <v>4</v>
      </c>
      <c r="AG516">
        <v>41</v>
      </c>
      <c r="AH516">
        <v>37</v>
      </c>
    </row>
    <row r="517" spans="1:34" x14ac:dyDescent="0.25">
      <c r="A517" s="3" t="s">
        <v>592</v>
      </c>
      <c r="B517" s="1">
        <v>45759</v>
      </c>
      <c r="C517" s="23">
        <f t="shared" si="40"/>
        <v>12</v>
      </c>
      <c r="D517" s="23">
        <f t="shared" si="41"/>
        <v>6</v>
      </c>
      <c r="E517" s="23" t="str">
        <f t="shared" si="42"/>
        <v>sábado</v>
      </c>
      <c r="F517" s="23">
        <f t="shared" si="43"/>
        <v>4</v>
      </c>
      <c r="G517" s="23" t="str">
        <f t="shared" si="44"/>
        <v>abril</v>
      </c>
      <c r="H517" s="2">
        <v>0.50486111111111109</v>
      </c>
      <c r="I517" t="s">
        <v>1</v>
      </c>
      <c r="J517" t="str">
        <f>VLOOKUP(ventas_starbucks_2025[[#This Row],[sucursal]],cambio_sucursal[#All],2,0)</f>
        <v>Sucursal Nueva Córdoba</v>
      </c>
      <c r="K517" t="s">
        <v>254</v>
      </c>
      <c r="L517" t="s">
        <v>44</v>
      </c>
      <c r="M517" t="s">
        <v>50</v>
      </c>
      <c r="N517" t="str">
        <f>IFERROR(VLOOKUP(ventas_starbucks_2025[[#This Row],[tamaño_sucio]],cambio_tamaño[#All],2,0),"Tamaño único")</f>
        <v>Mediano</v>
      </c>
      <c r="O517">
        <v>2</v>
      </c>
      <c r="P517">
        <v>1404.02</v>
      </c>
      <c r="Q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7">
        <v>2808.04</v>
      </c>
      <c r="S517" t="s">
        <v>31</v>
      </c>
      <c r="T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7" t="str">
        <f>VLOOKUP(ventas_starbucks_2025[[#This Row],[canal_compra]],cambio_canal_compra[#All],2,0)</f>
        <v>Entrega domicilio</v>
      </c>
      <c r="V517" t="s">
        <v>40</v>
      </c>
      <c r="W517" t="str">
        <f>VLOOKUP(ventas_starbucks_2025[[#This Row],[método_pago]],cambio_metodo_pago[#All],2,0)</f>
        <v>Efectivo</v>
      </c>
      <c r="X517" t="s">
        <v>22</v>
      </c>
      <c r="Y517">
        <v>0</v>
      </c>
      <c r="Z517" t="str">
        <f>VLOOKUP(ventas_starbucks_2025[[#This Row],[promoción_aplicada5]],promocion_cambiar[#All],2,0)</f>
        <v>Ninguna</v>
      </c>
      <c r="AA517" t="s">
        <v>17</v>
      </c>
      <c r="AB517" t="s">
        <v>23</v>
      </c>
      <c r="AC517" t="s">
        <v>24</v>
      </c>
      <c r="AD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17">
        <v>4.7</v>
      </c>
      <c r="AF517">
        <v>1</v>
      </c>
      <c r="AG517">
        <v>19</v>
      </c>
      <c r="AH517">
        <v>17</v>
      </c>
    </row>
    <row r="518" spans="1:34" x14ac:dyDescent="0.25">
      <c r="A518" s="3" t="s">
        <v>593</v>
      </c>
      <c r="B518" s="1">
        <v>45700</v>
      </c>
      <c r="C518" s="23">
        <f t="shared" si="40"/>
        <v>12</v>
      </c>
      <c r="D518" s="23">
        <f t="shared" si="41"/>
        <v>3</v>
      </c>
      <c r="E518" s="23" t="str">
        <f t="shared" si="42"/>
        <v>miércoles</v>
      </c>
      <c r="F518" s="23">
        <f t="shared" si="43"/>
        <v>2</v>
      </c>
      <c r="G518" s="23" t="str">
        <f t="shared" si="44"/>
        <v>febrero</v>
      </c>
      <c r="H518" s="2">
        <v>0.47916666666666669</v>
      </c>
      <c r="I518" t="s">
        <v>12</v>
      </c>
      <c r="J518" t="str">
        <f>VLOOKUP(ventas_starbucks_2025[[#This Row],[sucursal]],cambio_sucursal[#All],2,0)</f>
        <v>Sucursal Córdoba Shopping</v>
      </c>
      <c r="K518" t="s">
        <v>132</v>
      </c>
      <c r="L518" t="s">
        <v>35</v>
      </c>
      <c r="M518" t="s">
        <v>4</v>
      </c>
      <c r="N518" t="str">
        <f>IFERROR(VLOOKUP(ventas_starbucks_2025[[#This Row],[tamaño_sucio]],cambio_tamaño[#All],2,0),"Tamaño único")</f>
        <v>Tamaño único</v>
      </c>
      <c r="O518">
        <v>1</v>
      </c>
      <c r="P518">
        <v>1326.9</v>
      </c>
      <c r="Q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8">
        <v>1326.9</v>
      </c>
      <c r="S518" t="s">
        <v>15</v>
      </c>
      <c r="T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8" t="str">
        <f>VLOOKUP(ventas_starbucks_2025[[#This Row],[canal_compra]],cambio_canal_compra[#All],2,0)</f>
        <v>Para llevar</v>
      </c>
      <c r="V518" t="s">
        <v>16</v>
      </c>
      <c r="W518" t="str">
        <f>VLOOKUP(ventas_starbucks_2025[[#This Row],[método_pago]],cambio_metodo_pago[#All],2,0)</f>
        <v>Tarjeta</v>
      </c>
      <c r="X518" t="s">
        <v>7</v>
      </c>
      <c r="Y518">
        <v>0</v>
      </c>
      <c r="Z518" t="str">
        <f>VLOOKUP(ventas_starbucks_2025[[#This Row],[promoción_aplicada5]],promocion_cambiar[#All],2,0)</f>
        <v>2x1</v>
      </c>
      <c r="AA518" t="s">
        <v>51</v>
      </c>
      <c r="AB518" t="s">
        <v>18</v>
      </c>
      <c r="AC518" t="s">
        <v>24</v>
      </c>
      <c r="AD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18">
        <v>5.6</v>
      </c>
      <c r="AF518">
        <v>5</v>
      </c>
      <c r="AG518">
        <v>31</v>
      </c>
      <c r="AH518">
        <v>30</v>
      </c>
    </row>
    <row r="519" spans="1:34" x14ac:dyDescent="0.25">
      <c r="A519" s="3" t="s">
        <v>594</v>
      </c>
      <c r="B519" s="1">
        <v>45716</v>
      </c>
      <c r="C519" s="23">
        <f t="shared" si="40"/>
        <v>28</v>
      </c>
      <c r="D519" s="23">
        <f t="shared" si="41"/>
        <v>5</v>
      </c>
      <c r="E519" s="23" t="str">
        <f t="shared" si="42"/>
        <v>viernes</v>
      </c>
      <c r="F519" s="23">
        <f t="shared" si="43"/>
        <v>2</v>
      </c>
      <c r="G519" s="23" t="str">
        <f t="shared" si="44"/>
        <v>febrero</v>
      </c>
      <c r="H519" s="2">
        <v>0.7319444444444444</v>
      </c>
      <c r="I519" t="s">
        <v>26</v>
      </c>
      <c r="J519" t="str">
        <f>VLOOKUP(ventas_starbucks_2025[[#This Row],[sucursal]],cambio_sucursal[#All],2,0)</f>
        <v>Sucursal San Lorenzo 47</v>
      </c>
      <c r="K519" t="s">
        <v>87</v>
      </c>
      <c r="L519" t="s">
        <v>65</v>
      </c>
      <c r="M519" t="s">
        <v>4</v>
      </c>
      <c r="N519" t="str">
        <f>IFERROR(VLOOKUP(ventas_starbucks_2025[[#This Row],[tamaño_sucio]],cambio_tamaño[#All],2,0),"Tamaño único")</f>
        <v>Tamaño único</v>
      </c>
      <c r="O519">
        <v>1</v>
      </c>
      <c r="P519">
        <v>1901.35</v>
      </c>
      <c r="Q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9">
        <v>1901.35</v>
      </c>
      <c r="S519" t="s">
        <v>5</v>
      </c>
      <c r="T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9" t="str">
        <f>VLOOKUP(ventas_starbucks_2025[[#This Row],[canal_compra]],cambio_canal_compra[#All],2,0)</f>
        <v>En tienda</v>
      </c>
      <c r="V519" t="s">
        <v>16</v>
      </c>
      <c r="W519" t="str">
        <f>VLOOKUP(ventas_starbucks_2025[[#This Row],[método_pago]],cambio_metodo_pago[#All],2,0)</f>
        <v>Tarjeta</v>
      </c>
      <c r="X519" t="s">
        <v>22</v>
      </c>
      <c r="Y519">
        <v>0</v>
      </c>
      <c r="Z519" t="str">
        <f>VLOOKUP(ventas_starbucks_2025[[#This Row],[promoción_aplicada5]],promocion_cambiar[#All],2,0)</f>
        <v>2x1</v>
      </c>
      <c r="AA519" t="s">
        <v>51</v>
      </c>
      <c r="AB519" t="s">
        <v>23</v>
      </c>
      <c r="AC519" t="s">
        <v>24</v>
      </c>
      <c r="AD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19">
        <v>14.4</v>
      </c>
      <c r="AF519">
        <v>3</v>
      </c>
      <c r="AG519">
        <v>50</v>
      </c>
      <c r="AH519">
        <v>49</v>
      </c>
    </row>
    <row r="520" spans="1:34" x14ac:dyDescent="0.25">
      <c r="A520" s="3" t="s">
        <v>595</v>
      </c>
      <c r="B520" s="1">
        <v>45678</v>
      </c>
      <c r="C520" s="23">
        <f t="shared" si="40"/>
        <v>21</v>
      </c>
      <c r="D520" s="23">
        <f t="shared" si="41"/>
        <v>2</v>
      </c>
      <c r="E520" s="23" t="str">
        <f t="shared" si="42"/>
        <v>martes</v>
      </c>
      <c r="F520" s="23">
        <f t="shared" si="43"/>
        <v>1</v>
      </c>
      <c r="G520" s="23" t="str">
        <f t="shared" si="44"/>
        <v>enero</v>
      </c>
      <c r="H520" s="2">
        <v>0.8041666666666667</v>
      </c>
      <c r="I520" t="s">
        <v>26</v>
      </c>
      <c r="J520" t="str">
        <f>VLOOKUP(ventas_starbucks_2025[[#This Row],[sucursal]],cambio_sucursal[#All],2,0)</f>
        <v>Sucursal San Lorenzo 47</v>
      </c>
      <c r="K520" t="s">
        <v>173</v>
      </c>
      <c r="L520" t="s">
        <v>35</v>
      </c>
      <c r="M520" t="s">
        <v>4</v>
      </c>
      <c r="N520" t="str">
        <f>IFERROR(VLOOKUP(ventas_starbucks_2025[[#This Row],[tamaño_sucio]],cambio_tamaño[#All],2,0),"Tamaño único")</f>
        <v>Tamaño único</v>
      </c>
      <c r="O520">
        <v>4</v>
      </c>
      <c r="P520">
        <v>1141.51</v>
      </c>
      <c r="Q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0">
        <v>4566.04</v>
      </c>
      <c r="S520" t="s">
        <v>15</v>
      </c>
      <c r="T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0" t="str">
        <f>VLOOKUP(ventas_starbucks_2025[[#This Row],[canal_compra]],cambio_canal_compra[#All],2,0)</f>
        <v>Para llevar</v>
      </c>
      <c r="V520" t="s">
        <v>16</v>
      </c>
      <c r="W520" t="str">
        <f>VLOOKUP(ventas_starbucks_2025[[#This Row],[método_pago]],cambio_metodo_pago[#All],2,0)</f>
        <v>Tarjeta</v>
      </c>
      <c r="X520" t="s">
        <v>22</v>
      </c>
      <c r="Y520">
        <v>0</v>
      </c>
      <c r="Z520" t="str">
        <f>VLOOKUP(ventas_starbucks_2025[[#This Row],[promoción_aplicada5]],promocion_cambiar[#All],2,0)</f>
        <v>Combo</v>
      </c>
      <c r="AA520" t="s">
        <v>8</v>
      </c>
      <c r="AB520" t="s">
        <v>52</v>
      </c>
      <c r="AC520" t="s">
        <v>10</v>
      </c>
      <c r="AD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20">
        <v>6.4</v>
      </c>
      <c r="AF520">
        <v>1</v>
      </c>
      <c r="AG520">
        <v>28</v>
      </c>
      <c r="AH520">
        <v>24</v>
      </c>
    </row>
    <row r="521" spans="1:34" x14ac:dyDescent="0.25">
      <c r="A521" s="3" t="s">
        <v>596</v>
      </c>
      <c r="B521" s="1">
        <v>45697</v>
      </c>
      <c r="C521" s="23">
        <f t="shared" si="40"/>
        <v>9</v>
      </c>
      <c r="D521" s="23">
        <f t="shared" si="41"/>
        <v>7</v>
      </c>
      <c r="E521" s="23" t="str">
        <f t="shared" si="42"/>
        <v>domingo</v>
      </c>
      <c r="F521" s="23">
        <f t="shared" si="43"/>
        <v>2</v>
      </c>
      <c r="G521" s="23" t="str">
        <f t="shared" si="44"/>
        <v>febrero</v>
      </c>
      <c r="H521" s="2">
        <v>0.72499999999999998</v>
      </c>
      <c r="I521" t="s">
        <v>1</v>
      </c>
      <c r="J521" t="str">
        <f>VLOOKUP(ventas_starbucks_2025[[#This Row],[sucursal]],cambio_sucursal[#All],2,0)</f>
        <v>Sucursal Nueva Córdoba</v>
      </c>
      <c r="K521" t="s">
        <v>13</v>
      </c>
      <c r="L521" t="s">
        <v>14</v>
      </c>
      <c r="M521" t="s">
        <v>4</v>
      </c>
      <c r="N521" t="str">
        <f>IFERROR(VLOOKUP(ventas_starbucks_2025[[#This Row],[tamaño_sucio]],cambio_tamaño[#All],2,0),"Tamaño único")</f>
        <v>Tamaño único</v>
      </c>
      <c r="O521">
        <v>3</v>
      </c>
      <c r="P521">
        <v>1617.39</v>
      </c>
      <c r="Q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1">
        <v>4852.17</v>
      </c>
      <c r="S521" t="s">
        <v>15</v>
      </c>
      <c r="T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1" t="str">
        <f>VLOOKUP(ventas_starbucks_2025[[#This Row],[canal_compra]],cambio_canal_compra[#All],2,0)</f>
        <v>Para llevar</v>
      </c>
      <c r="V521" t="s">
        <v>6</v>
      </c>
      <c r="W521" t="str">
        <f>VLOOKUP(ventas_starbucks_2025[[#This Row],[método_pago]],cambio_metodo_pago[#All],2,0)</f>
        <v>Aplicación móbil</v>
      </c>
      <c r="X521" t="s">
        <v>22</v>
      </c>
      <c r="Y521">
        <v>0</v>
      </c>
      <c r="Z521" t="str">
        <f>VLOOKUP(ventas_starbucks_2025[[#This Row],[promoción_aplicada5]],promocion_cambiar[#All],2,0)</f>
        <v>Ninguna</v>
      </c>
      <c r="AA521" t="s">
        <v>17</v>
      </c>
      <c r="AB521" t="s">
        <v>23</v>
      </c>
      <c r="AC521" t="s">
        <v>10</v>
      </c>
      <c r="AD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21">
        <v>10.5</v>
      </c>
      <c r="AF521">
        <v>4</v>
      </c>
      <c r="AG521">
        <v>23</v>
      </c>
      <c r="AH521">
        <v>20</v>
      </c>
    </row>
    <row r="522" spans="1:34" x14ac:dyDescent="0.25">
      <c r="A522" s="3" t="s">
        <v>597</v>
      </c>
      <c r="B522" s="1">
        <v>45676</v>
      </c>
      <c r="C522" s="23">
        <f t="shared" si="40"/>
        <v>19</v>
      </c>
      <c r="D522" s="23">
        <f t="shared" si="41"/>
        <v>7</v>
      </c>
      <c r="E522" s="23" t="str">
        <f t="shared" si="42"/>
        <v>domingo</v>
      </c>
      <c r="F522" s="23">
        <f t="shared" si="43"/>
        <v>1</v>
      </c>
      <c r="G522" s="23" t="str">
        <f t="shared" si="44"/>
        <v>enero</v>
      </c>
      <c r="H522" s="2">
        <v>0.70138888888888884</v>
      </c>
      <c r="I522" t="s">
        <v>1</v>
      </c>
      <c r="J522" t="str">
        <f>VLOOKUP(ventas_starbucks_2025[[#This Row],[sucursal]],cambio_sucursal[#All],2,0)</f>
        <v>Sucursal Nueva Córdoba</v>
      </c>
      <c r="K522" t="s">
        <v>173</v>
      </c>
      <c r="L522" t="s">
        <v>35</v>
      </c>
      <c r="M522" t="s">
        <v>4</v>
      </c>
      <c r="N522" t="str">
        <f>IFERROR(VLOOKUP(ventas_starbucks_2025[[#This Row],[tamaño_sucio]],cambio_tamaño[#All],2,0),"Tamaño único")</f>
        <v>Tamaño único</v>
      </c>
      <c r="O522">
        <v>5</v>
      </c>
      <c r="P522">
        <v>1234.53</v>
      </c>
      <c r="Q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2">
        <v>6172.65</v>
      </c>
      <c r="S522" t="s">
        <v>5</v>
      </c>
      <c r="T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22" t="str">
        <f>VLOOKUP(ventas_starbucks_2025[[#This Row],[canal_compra]],cambio_canal_compra[#All],2,0)</f>
        <v>En tienda</v>
      </c>
      <c r="V522" t="s">
        <v>40</v>
      </c>
      <c r="W522" t="str">
        <f>VLOOKUP(ventas_starbucks_2025[[#This Row],[método_pago]],cambio_metodo_pago[#All],2,0)</f>
        <v>Efectivo</v>
      </c>
      <c r="X522" t="s">
        <v>22</v>
      </c>
      <c r="Y522">
        <v>0</v>
      </c>
      <c r="Z522" t="str">
        <f>VLOOKUP(ventas_starbucks_2025[[#This Row],[promoción_aplicada5]],promocion_cambiar[#All],2,0)</f>
        <v>Ninguna</v>
      </c>
      <c r="AA522" t="s">
        <v>17</v>
      </c>
      <c r="AB522" t="s">
        <v>18</v>
      </c>
      <c r="AC522" t="s">
        <v>41</v>
      </c>
      <c r="AD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22">
        <v>10.7</v>
      </c>
      <c r="AF522">
        <v>2</v>
      </c>
      <c r="AG522">
        <v>36</v>
      </c>
      <c r="AH522">
        <v>31</v>
      </c>
    </row>
    <row r="523" spans="1:34" x14ac:dyDescent="0.25">
      <c r="A523" s="3" t="s">
        <v>598</v>
      </c>
      <c r="B523" s="1">
        <v>45661</v>
      </c>
      <c r="C523" s="23">
        <f t="shared" si="40"/>
        <v>4</v>
      </c>
      <c r="D523" s="23">
        <f t="shared" si="41"/>
        <v>6</v>
      </c>
      <c r="E523" s="23" t="str">
        <f t="shared" si="42"/>
        <v>sábado</v>
      </c>
      <c r="F523" s="23">
        <f t="shared" si="43"/>
        <v>1</v>
      </c>
      <c r="G523" s="23" t="str">
        <f t="shared" si="44"/>
        <v>enero</v>
      </c>
      <c r="H523" s="2">
        <v>0.3263888888888889</v>
      </c>
      <c r="I523" t="s">
        <v>26</v>
      </c>
      <c r="J523" t="str">
        <f>VLOOKUP(ventas_starbucks_2025[[#This Row],[sucursal]],cambio_sucursal[#All],2,0)</f>
        <v>Sucursal San Lorenzo 47</v>
      </c>
      <c r="K523" t="s">
        <v>82</v>
      </c>
      <c r="L523" t="s">
        <v>28</v>
      </c>
      <c r="M523" t="s">
        <v>4</v>
      </c>
      <c r="N523" t="str">
        <f>IFERROR(VLOOKUP(ventas_starbucks_2025[[#This Row],[tamaño_sucio]],cambio_tamaño[#All],2,0),"Tamaño único")</f>
        <v>Tamaño único</v>
      </c>
      <c r="O523">
        <v>3</v>
      </c>
      <c r="P523">
        <v>2412.9899999999998</v>
      </c>
      <c r="Q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23">
        <v>7238.97</v>
      </c>
      <c r="S523" t="s">
        <v>31</v>
      </c>
      <c r="T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23" t="str">
        <f>VLOOKUP(ventas_starbucks_2025[[#This Row],[canal_compra]],cambio_canal_compra[#All],2,0)</f>
        <v>Entrega domicilio</v>
      </c>
      <c r="V523" t="s">
        <v>40</v>
      </c>
      <c r="W523" t="str">
        <f>VLOOKUP(ventas_starbucks_2025[[#This Row],[método_pago]],cambio_metodo_pago[#All],2,0)</f>
        <v>Efectivo</v>
      </c>
      <c r="X523" t="s">
        <v>22</v>
      </c>
      <c r="Y523">
        <v>0</v>
      </c>
      <c r="Z523" t="str">
        <f>VLOOKUP(ventas_starbucks_2025[[#This Row],[promoción_aplicada5]],promocion_cambiar[#All],2,0)</f>
        <v>Hora Feliz</v>
      </c>
      <c r="AA523" t="s">
        <v>36</v>
      </c>
      <c r="AB523" t="s">
        <v>9</v>
      </c>
      <c r="AC523" t="s">
        <v>10</v>
      </c>
      <c r="AD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23">
        <v>5.0999999999999996</v>
      </c>
      <c r="AF523">
        <v>5</v>
      </c>
      <c r="AG523">
        <v>40</v>
      </c>
      <c r="AH523">
        <v>37</v>
      </c>
    </row>
    <row r="524" spans="1:34" x14ac:dyDescent="0.25">
      <c r="A524" s="3" t="s">
        <v>599</v>
      </c>
      <c r="B524" s="1">
        <v>45735</v>
      </c>
      <c r="C524" s="23">
        <f t="shared" si="40"/>
        <v>19</v>
      </c>
      <c r="D524" s="23">
        <f t="shared" si="41"/>
        <v>3</v>
      </c>
      <c r="E524" s="23" t="str">
        <f t="shared" si="42"/>
        <v>miércoles</v>
      </c>
      <c r="F524" s="23">
        <f t="shared" si="43"/>
        <v>3</v>
      </c>
      <c r="G524" s="23" t="str">
        <f t="shared" si="44"/>
        <v>marzo</v>
      </c>
      <c r="H524" s="2">
        <v>0.62291666666666667</v>
      </c>
      <c r="I524" t="s">
        <v>1</v>
      </c>
      <c r="J524" t="str">
        <f>VLOOKUP(ventas_starbucks_2025[[#This Row],[sucursal]],cambio_sucursal[#All],2,0)</f>
        <v>Sucursal Nueva Córdoba</v>
      </c>
      <c r="K524" t="s">
        <v>2</v>
      </c>
      <c r="L524" t="s">
        <v>3</v>
      </c>
      <c r="M524" t="s">
        <v>4</v>
      </c>
      <c r="N524" t="str">
        <f>IFERROR(VLOOKUP(ventas_starbucks_2025[[#This Row],[tamaño_sucio]],cambio_tamaño[#All],2,0),"Tamaño único")</f>
        <v>Tamaño único</v>
      </c>
      <c r="O524">
        <v>1</v>
      </c>
      <c r="P524">
        <v>2604.42</v>
      </c>
      <c r="Q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24">
        <v>2604.42</v>
      </c>
      <c r="S524" t="s">
        <v>5</v>
      </c>
      <c r="T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4" t="str">
        <f>VLOOKUP(ventas_starbucks_2025[[#This Row],[canal_compra]],cambio_canal_compra[#All],2,0)</f>
        <v>En tienda</v>
      </c>
      <c r="V524" t="s">
        <v>16</v>
      </c>
      <c r="W524" t="str">
        <f>VLOOKUP(ventas_starbucks_2025[[#This Row],[método_pago]],cambio_metodo_pago[#All],2,0)</f>
        <v>Tarjeta</v>
      </c>
      <c r="X524" t="s">
        <v>7</v>
      </c>
      <c r="Y524">
        <v>15</v>
      </c>
      <c r="Z524" t="str">
        <f>VLOOKUP(ventas_starbucks_2025[[#This Row],[promoción_aplicada5]],promocion_cambiar[#All],2,0)</f>
        <v>Combo</v>
      </c>
      <c r="AA524" t="s">
        <v>8</v>
      </c>
      <c r="AB524" t="s">
        <v>29</v>
      </c>
      <c r="AC524" t="s">
        <v>10</v>
      </c>
      <c r="AD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24">
        <v>2.8</v>
      </c>
      <c r="AF524">
        <v>1</v>
      </c>
      <c r="AG524">
        <v>29</v>
      </c>
      <c r="AH524">
        <v>28</v>
      </c>
    </row>
    <row r="525" spans="1:34" x14ac:dyDescent="0.25">
      <c r="A525" s="3" t="s">
        <v>600</v>
      </c>
      <c r="B525" s="1">
        <v>45698</v>
      </c>
      <c r="C525" s="23">
        <f t="shared" si="40"/>
        <v>10</v>
      </c>
      <c r="D525" s="23">
        <f t="shared" si="41"/>
        <v>1</v>
      </c>
      <c r="E525" s="23" t="str">
        <f t="shared" si="42"/>
        <v>lunes</v>
      </c>
      <c r="F525" s="23">
        <f t="shared" si="43"/>
        <v>2</v>
      </c>
      <c r="G525" s="23" t="str">
        <f t="shared" si="44"/>
        <v>febrero</v>
      </c>
      <c r="H525" s="2">
        <v>0.76388888888888884</v>
      </c>
      <c r="I525" t="s">
        <v>57</v>
      </c>
      <c r="J525" t="str">
        <f>VLOOKUP(ventas_starbucks_2025[[#This Row],[sucursal]],cambio_sucursal[#All],2,0)</f>
        <v>Sucursal Avda Colón</v>
      </c>
      <c r="K525" t="s">
        <v>300</v>
      </c>
      <c r="L525" t="s">
        <v>44</v>
      </c>
      <c r="M525" t="s">
        <v>62</v>
      </c>
      <c r="N525" t="str">
        <f>IFERROR(VLOOKUP(ventas_starbucks_2025[[#This Row],[tamaño_sucio]],cambio_tamaño[#All],2,0),"Tamaño único")</f>
        <v>Extra-Grande</v>
      </c>
      <c r="O525">
        <v>1</v>
      </c>
      <c r="P525">
        <v>1635.72</v>
      </c>
      <c r="Q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5">
        <v>1635.72</v>
      </c>
      <c r="S525" t="s">
        <v>31</v>
      </c>
      <c r="T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5" t="str">
        <f>VLOOKUP(ventas_starbucks_2025[[#This Row],[canal_compra]],cambio_canal_compra[#All],2,0)</f>
        <v>Entrega domicilio</v>
      </c>
      <c r="V525" t="s">
        <v>40</v>
      </c>
      <c r="W525" t="str">
        <f>VLOOKUP(ventas_starbucks_2025[[#This Row],[método_pago]],cambio_metodo_pago[#All],2,0)</f>
        <v>Efectivo</v>
      </c>
      <c r="X525" t="s">
        <v>7</v>
      </c>
      <c r="Y525">
        <v>0</v>
      </c>
      <c r="Z525" t="str">
        <f>VLOOKUP(ventas_starbucks_2025[[#This Row],[promoción_aplicada5]],promocion_cambiar[#All],2,0)</f>
        <v>Ninguna</v>
      </c>
      <c r="AA525" t="s">
        <v>17</v>
      </c>
      <c r="AB525" t="s">
        <v>18</v>
      </c>
      <c r="AC525" t="s">
        <v>24</v>
      </c>
      <c r="AD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25">
        <v>13.1</v>
      </c>
      <c r="AF525">
        <v>3</v>
      </c>
      <c r="AG525">
        <v>25</v>
      </c>
      <c r="AH525">
        <v>24</v>
      </c>
    </row>
    <row r="526" spans="1:34" x14ac:dyDescent="0.25">
      <c r="A526" s="3" t="s">
        <v>601</v>
      </c>
      <c r="B526" s="1">
        <v>45692</v>
      </c>
      <c r="C526" s="23">
        <f t="shared" si="40"/>
        <v>4</v>
      </c>
      <c r="D526" s="23">
        <f t="shared" si="41"/>
        <v>2</v>
      </c>
      <c r="E526" s="23" t="str">
        <f t="shared" si="42"/>
        <v>martes</v>
      </c>
      <c r="F526" s="23">
        <f t="shared" si="43"/>
        <v>2</v>
      </c>
      <c r="G526" s="23" t="str">
        <f t="shared" si="44"/>
        <v>febrero</v>
      </c>
      <c r="H526" s="2">
        <v>0.60277777777777775</v>
      </c>
      <c r="I526" t="s">
        <v>1</v>
      </c>
      <c r="J526" t="str">
        <f>VLOOKUP(ventas_starbucks_2025[[#This Row],[sucursal]],cambio_sucursal[#All],2,0)</f>
        <v>Sucursal Nueva Córdoba</v>
      </c>
      <c r="K526" t="s">
        <v>87</v>
      </c>
      <c r="L526" t="s">
        <v>65</v>
      </c>
      <c r="M526" t="s">
        <v>4</v>
      </c>
      <c r="N526" t="str">
        <f>IFERROR(VLOOKUP(ventas_starbucks_2025[[#This Row],[tamaño_sucio]],cambio_tamaño[#All],2,0),"Tamaño único")</f>
        <v>Tamaño único</v>
      </c>
      <c r="O526">
        <v>5</v>
      </c>
      <c r="P526">
        <v>1665.82</v>
      </c>
      <c r="Q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6">
        <v>8329.1</v>
      </c>
      <c r="S526" t="s">
        <v>5</v>
      </c>
      <c r="T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26" t="str">
        <f>VLOOKUP(ventas_starbucks_2025[[#This Row],[canal_compra]],cambio_canal_compra[#All],2,0)</f>
        <v>En tienda</v>
      </c>
      <c r="V526" t="s">
        <v>6</v>
      </c>
      <c r="W526" t="str">
        <f>VLOOKUP(ventas_starbucks_2025[[#This Row],[método_pago]],cambio_metodo_pago[#All],2,0)</f>
        <v>Aplicación móbil</v>
      </c>
      <c r="X526" t="s">
        <v>7</v>
      </c>
      <c r="Y526">
        <v>0</v>
      </c>
      <c r="Z526" t="str">
        <f>VLOOKUP(ventas_starbucks_2025[[#This Row],[promoción_aplicada5]],promocion_cambiar[#All],2,0)</f>
        <v>2x1</v>
      </c>
      <c r="AA526" t="s">
        <v>51</v>
      </c>
      <c r="AB526" t="s">
        <v>52</v>
      </c>
      <c r="AC526" t="s">
        <v>41</v>
      </c>
      <c r="AD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26">
        <v>7.7</v>
      </c>
      <c r="AF526">
        <v>1</v>
      </c>
      <c r="AG526">
        <v>35</v>
      </c>
      <c r="AH526">
        <v>30</v>
      </c>
    </row>
    <row r="527" spans="1:34" x14ac:dyDescent="0.25">
      <c r="A527" s="3" t="s">
        <v>602</v>
      </c>
      <c r="B527" s="1">
        <v>45748</v>
      </c>
      <c r="C527" s="23">
        <f t="shared" si="40"/>
        <v>1</v>
      </c>
      <c r="D527" s="23">
        <f t="shared" si="41"/>
        <v>2</v>
      </c>
      <c r="E527" s="1" t="str">
        <f t="shared" si="42"/>
        <v>martes</v>
      </c>
      <c r="F527" s="23">
        <f t="shared" si="43"/>
        <v>4</v>
      </c>
      <c r="G527" s="1" t="str">
        <f t="shared" si="44"/>
        <v>abril</v>
      </c>
      <c r="H527" s="2">
        <v>0.41249999999999998</v>
      </c>
      <c r="I527" t="s">
        <v>1</v>
      </c>
      <c r="J527" t="str">
        <f>VLOOKUP(ventas_starbucks_2025[[#This Row],[sucursal]],cambio_sucursal[#All],2,0)</f>
        <v>Sucursal Nueva Córdoba</v>
      </c>
      <c r="K527" t="s">
        <v>48</v>
      </c>
      <c r="L527" t="s">
        <v>49</v>
      </c>
      <c r="M527" t="s">
        <v>50</v>
      </c>
      <c r="N527" t="str">
        <f>IFERROR(VLOOKUP(ventas_starbucks_2025[[#This Row],[tamaño_sucio]],cambio_tamaño[#All],2,0),"Tamaño único")</f>
        <v>Mediano</v>
      </c>
      <c r="O527">
        <v>2</v>
      </c>
      <c r="P527">
        <v>2085.48</v>
      </c>
      <c r="Q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27">
        <v>4170.96</v>
      </c>
      <c r="S527" t="s">
        <v>5</v>
      </c>
      <c r="T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7" t="str">
        <f>VLOOKUP(ventas_starbucks_2025[[#This Row],[canal_compra]],cambio_canal_compra[#All],2,0)</f>
        <v>En tienda</v>
      </c>
      <c r="V527" t="s">
        <v>16</v>
      </c>
      <c r="W527" t="str">
        <f>VLOOKUP(ventas_starbucks_2025[[#This Row],[método_pago]],cambio_metodo_pago[#All],2,0)</f>
        <v>Tarjeta</v>
      </c>
      <c r="X527" t="s">
        <v>22</v>
      </c>
      <c r="Y527">
        <v>0</v>
      </c>
      <c r="Z527" t="str">
        <f>VLOOKUP(ventas_starbucks_2025[[#This Row],[promoción_aplicada5]],promocion_cambiar[#All],2,0)</f>
        <v>Combo</v>
      </c>
      <c r="AA527" t="s">
        <v>8</v>
      </c>
      <c r="AB527" t="s">
        <v>9</v>
      </c>
      <c r="AC527" t="s">
        <v>10</v>
      </c>
      <c r="AD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27">
        <v>6.4</v>
      </c>
      <c r="AF527">
        <v>3</v>
      </c>
      <c r="AG527">
        <v>32</v>
      </c>
      <c r="AH527">
        <v>30</v>
      </c>
    </row>
    <row r="528" spans="1:34" x14ac:dyDescent="0.25">
      <c r="A528" s="3" t="s">
        <v>603</v>
      </c>
      <c r="B528" s="1">
        <v>45738</v>
      </c>
      <c r="C528" s="23">
        <f t="shared" si="40"/>
        <v>22</v>
      </c>
      <c r="D528" s="23">
        <f t="shared" si="41"/>
        <v>6</v>
      </c>
      <c r="E528" s="23" t="str">
        <f t="shared" si="42"/>
        <v>sábado</v>
      </c>
      <c r="F528" s="23">
        <f t="shared" si="43"/>
        <v>3</v>
      </c>
      <c r="G528" s="23" t="str">
        <f t="shared" si="44"/>
        <v>marzo</v>
      </c>
      <c r="H528" s="2">
        <v>0.52430555555555558</v>
      </c>
      <c r="I528" t="s">
        <v>1</v>
      </c>
      <c r="J528" t="str">
        <f>VLOOKUP(ventas_starbucks_2025[[#This Row],[sucursal]],cambio_sucursal[#All],2,0)</f>
        <v>Sucursal Nueva Córdoba</v>
      </c>
      <c r="K528" t="s">
        <v>89</v>
      </c>
      <c r="L528" t="s">
        <v>90</v>
      </c>
      <c r="M528" t="s">
        <v>4</v>
      </c>
      <c r="N528" t="str">
        <f>IFERROR(VLOOKUP(ventas_starbucks_2025[[#This Row],[tamaño_sucio]],cambio_tamaño[#All],2,0),"Tamaño único")</f>
        <v>Tamaño único</v>
      </c>
      <c r="O528">
        <v>3</v>
      </c>
      <c r="P528">
        <v>1294.81</v>
      </c>
      <c r="Q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8">
        <v>3884.43</v>
      </c>
      <c r="S528" t="s">
        <v>15</v>
      </c>
      <c r="T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8" t="str">
        <f>VLOOKUP(ventas_starbucks_2025[[#This Row],[canal_compra]],cambio_canal_compra[#All],2,0)</f>
        <v>Para llevar</v>
      </c>
      <c r="V528" t="s">
        <v>40</v>
      </c>
      <c r="W528" t="str">
        <f>VLOOKUP(ventas_starbucks_2025[[#This Row],[método_pago]],cambio_metodo_pago[#All],2,0)</f>
        <v>Efectivo</v>
      </c>
      <c r="X528" t="s">
        <v>22</v>
      </c>
      <c r="Y528">
        <v>0</v>
      </c>
      <c r="Z528" t="str">
        <f>VLOOKUP(ventas_starbucks_2025[[#This Row],[promoción_aplicada5]],promocion_cambiar[#All],2,0)</f>
        <v>Combo</v>
      </c>
      <c r="AA528" t="s">
        <v>8</v>
      </c>
      <c r="AB528" t="s">
        <v>32</v>
      </c>
      <c r="AC528" t="s">
        <v>10</v>
      </c>
      <c r="AD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28">
        <v>4.0999999999999996</v>
      </c>
      <c r="AF528">
        <v>3</v>
      </c>
      <c r="AG528">
        <v>24</v>
      </c>
      <c r="AH528">
        <v>21</v>
      </c>
    </row>
    <row r="529" spans="1:34" x14ac:dyDescent="0.25">
      <c r="A529" s="3" t="s">
        <v>604</v>
      </c>
      <c r="B529" s="1">
        <v>45721</v>
      </c>
      <c r="C529" s="23">
        <f t="shared" si="40"/>
        <v>5</v>
      </c>
      <c r="D529" s="23">
        <f t="shared" si="41"/>
        <v>3</v>
      </c>
      <c r="E529" s="23" t="str">
        <f t="shared" si="42"/>
        <v>miércoles</v>
      </c>
      <c r="F529" s="23">
        <f t="shared" si="43"/>
        <v>3</v>
      </c>
      <c r="G529" s="23" t="str">
        <f t="shared" si="44"/>
        <v>marzo</v>
      </c>
      <c r="H529" s="2">
        <v>0.53749999999999998</v>
      </c>
      <c r="I529" t="s">
        <v>57</v>
      </c>
      <c r="J529" t="str">
        <f>VLOOKUP(ventas_starbucks_2025[[#This Row],[sucursal]],cambio_sucursal[#All],2,0)</f>
        <v>Sucursal Avda Colón</v>
      </c>
      <c r="K529" t="s">
        <v>89</v>
      </c>
      <c r="L529" t="s">
        <v>90</v>
      </c>
      <c r="M529" t="s">
        <v>4</v>
      </c>
      <c r="N529" t="str">
        <f>IFERROR(VLOOKUP(ventas_starbucks_2025[[#This Row],[tamaño_sucio]],cambio_tamaño[#All],2,0),"Tamaño único")</f>
        <v>Tamaño único</v>
      </c>
      <c r="O529">
        <v>4</v>
      </c>
      <c r="P529">
        <v>1340.87</v>
      </c>
      <c r="Q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9">
        <v>5363.48</v>
      </c>
      <c r="S529" t="s">
        <v>5</v>
      </c>
      <c r="T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29" t="str">
        <f>VLOOKUP(ventas_starbucks_2025[[#This Row],[canal_compra]],cambio_canal_compra[#All],2,0)</f>
        <v>En tienda</v>
      </c>
      <c r="V529" t="s">
        <v>40</v>
      </c>
      <c r="W529" t="str">
        <f>VLOOKUP(ventas_starbucks_2025[[#This Row],[método_pago]],cambio_metodo_pago[#All],2,0)</f>
        <v>Efectivo</v>
      </c>
      <c r="X529" t="s">
        <v>7</v>
      </c>
      <c r="Y529">
        <v>0</v>
      </c>
      <c r="Z529" t="str">
        <f>VLOOKUP(ventas_starbucks_2025[[#This Row],[promoción_aplicada5]],promocion_cambiar[#All],2,0)</f>
        <v>Combo</v>
      </c>
      <c r="AA529" t="s">
        <v>8</v>
      </c>
      <c r="AB529" t="s">
        <v>32</v>
      </c>
      <c r="AC529" t="s">
        <v>24</v>
      </c>
      <c r="AD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29">
        <v>5.8</v>
      </c>
      <c r="AF529">
        <v>5</v>
      </c>
      <c r="AG529">
        <v>10</v>
      </c>
      <c r="AH529">
        <v>6</v>
      </c>
    </row>
    <row r="530" spans="1:34" x14ac:dyDescent="0.25">
      <c r="A530" s="3" t="s">
        <v>605</v>
      </c>
      <c r="B530" s="1">
        <v>45744</v>
      </c>
      <c r="C530" s="23">
        <f t="shared" si="40"/>
        <v>28</v>
      </c>
      <c r="D530" s="23">
        <f t="shared" si="41"/>
        <v>5</v>
      </c>
      <c r="E530" s="23" t="str">
        <f t="shared" si="42"/>
        <v>viernes</v>
      </c>
      <c r="F530" s="23">
        <f t="shared" si="43"/>
        <v>3</v>
      </c>
      <c r="G530" s="23" t="str">
        <f t="shared" si="44"/>
        <v>marzo</v>
      </c>
      <c r="H530" s="2">
        <v>0.37361111111111112</v>
      </c>
      <c r="I530" t="s">
        <v>26</v>
      </c>
      <c r="J530" t="str">
        <f>VLOOKUP(ventas_starbucks_2025[[#This Row],[sucursal]],cambio_sucursal[#All],2,0)</f>
        <v>Sucursal San Lorenzo 47</v>
      </c>
      <c r="K530" t="s">
        <v>58</v>
      </c>
      <c r="L530" t="s">
        <v>39</v>
      </c>
      <c r="M530" t="s">
        <v>4</v>
      </c>
      <c r="N530" t="str">
        <f>IFERROR(VLOOKUP(ventas_starbucks_2025[[#This Row],[tamaño_sucio]],cambio_tamaño[#All],2,0),"Tamaño único")</f>
        <v>Tamaño único</v>
      </c>
      <c r="O530">
        <v>3</v>
      </c>
      <c r="P530">
        <v>1434.23</v>
      </c>
      <c r="Q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0">
        <v>4302.6899999999996</v>
      </c>
      <c r="S530" t="s">
        <v>5</v>
      </c>
      <c r="T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0" t="str">
        <f>VLOOKUP(ventas_starbucks_2025[[#This Row],[canal_compra]],cambio_canal_compra[#All],2,0)</f>
        <v>En tienda</v>
      </c>
      <c r="V530" t="s">
        <v>40</v>
      </c>
      <c r="W530" t="str">
        <f>VLOOKUP(ventas_starbucks_2025[[#This Row],[método_pago]],cambio_metodo_pago[#All],2,0)</f>
        <v>Efectivo</v>
      </c>
      <c r="X530" t="s">
        <v>22</v>
      </c>
      <c r="Y530">
        <v>0</v>
      </c>
      <c r="Z530" t="str">
        <f>VLOOKUP(ventas_starbucks_2025[[#This Row],[promoción_aplicada5]],promocion_cambiar[#All],2,0)</f>
        <v>Combo</v>
      </c>
      <c r="AA530" t="s">
        <v>8</v>
      </c>
      <c r="AB530" t="s">
        <v>9</v>
      </c>
      <c r="AC530" t="s">
        <v>24</v>
      </c>
      <c r="AD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30">
        <v>9.1999999999999993</v>
      </c>
      <c r="AF530">
        <v>4</v>
      </c>
      <c r="AG530">
        <v>33</v>
      </c>
      <c r="AH530">
        <v>30</v>
      </c>
    </row>
    <row r="531" spans="1:34" x14ac:dyDescent="0.25">
      <c r="A531" s="3" t="s">
        <v>606</v>
      </c>
      <c r="B531" s="1">
        <v>45738</v>
      </c>
      <c r="C531" s="23">
        <f t="shared" si="40"/>
        <v>22</v>
      </c>
      <c r="D531" s="23">
        <f t="shared" si="41"/>
        <v>6</v>
      </c>
      <c r="E531" s="1" t="str">
        <f t="shared" si="42"/>
        <v>sábado</v>
      </c>
      <c r="F531" s="23">
        <f t="shared" si="43"/>
        <v>3</v>
      </c>
      <c r="G531" s="1" t="str">
        <f t="shared" si="44"/>
        <v>marzo</v>
      </c>
      <c r="H531" s="2">
        <v>0.86319444444444449</v>
      </c>
      <c r="I531" t="s">
        <v>1</v>
      </c>
      <c r="J531" t="str">
        <f>VLOOKUP(ventas_starbucks_2025[[#This Row],[sucursal]],cambio_sucursal[#All],2,0)</f>
        <v>Sucursal Nueva Córdoba</v>
      </c>
      <c r="K531" t="s">
        <v>38</v>
      </c>
      <c r="L531" t="s">
        <v>39</v>
      </c>
      <c r="M531" t="s">
        <v>4</v>
      </c>
      <c r="N531" t="str">
        <f>IFERROR(VLOOKUP(ventas_starbucks_2025[[#This Row],[tamaño_sucio]],cambio_tamaño[#All],2,0),"Tamaño único")</f>
        <v>Tamaño único</v>
      </c>
      <c r="O531">
        <v>4</v>
      </c>
      <c r="P531">
        <v>1485.86</v>
      </c>
      <c r="Q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1">
        <v>5943.44</v>
      </c>
      <c r="S531" t="s">
        <v>5</v>
      </c>
      <c r="T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31" t="str">
        <f>VLOOKUP(ventas_starbucks_2025[[#This Row],[canal_compra]],cambio_canal_compra[#All],2,0)</f>
        <v>En tienda</v>
      </c>
      <c r="V531" t="s">
        <v>16</v>
      </c>
      <c r="W531" t="str">
        <f>VLOOKUP(ventas_starbucks_2025[[#This Row],[método_pago]],cambio_metodo_pago[#All],2,0)</f>
        <v>Tarjeta</v>
      </c>
      <c r="X531" t="s">
        <v>22</v>
      </c>
      <c r="Y531">
        <v>0</v>
      </c>
      <c r="Z531" t="str">
        <f>VLOOKUP(ventas_starbucks_2025[[#This Row],[promoción_aplicada5]],promocion_cambiar[#All],2,0)</f>
        <v>Combo</v>
      </c>
      <c r="AA531" t="s">
        <v>8</v>
      </c>
      <c r="AB531" t="s">
        <v>32</v>
      </c>
      <c r="AC531" t="s">
        <v>41</v>
      </c>
      <c r="AD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31">
        <v>5.6</v>
      </c>
      <c r="AF531">
        <v>1</v>
      </c>
      <c r="AG531">
        <v>28</v>
      </c>
      <c r="AH531">
        <v>24</v>
      </c>
    </row>
    <row r="532" spans="1:34" x14ac:dyDescent="0.25">
      <c r="A532" s="3" t="s">
        <v>607</v>
      </c>
      <c r="B532" s="1">
        <v>45706</v>
      </c>
      <c r="C532" s="23">
        <f t="shared" si="40"/>
        <v>18</v>
      </c>
      <c r="D532" s="23">
        <f t="shared" si="41"/>
        <v>2</v>
      </c>
      <c r="E532" s="1" t="str">
        <f t="shared" si="42"/>
        <v>martes</v>
      </c>
      <c r="F532" s="23">
        <f t="shared" si="43"/>
        <v>2</v>
      </c>
      <c r="G532" s="1" t="str">
        <f t="shared" si="44"/>
        <v>febrero</v>
      </c>
      <c r="H532" s="2">
        <v>0.73541666666666672</v>
      </c>
      <c r="I532" t="s">
        <v>26</v>
      </c>
      <c r="J532" t="str">
        <f>VLOOKUP(ventas_starbucks_2025[[#This Row],[sucursal]],cambio_sucursal[#All],2,0)</f>
        <v>Sucursal San Lorenzo 47</v>
      </c>
      <c r="K532" t="s">
        <v>64</v>
      </c>
      <c r="L532" t="s">
        <v>65</v>
      </c>
      <c r="M532" t="s">
        <v>4</v>
      </c>
      <c r="N532" t="str">
        <f>IFERROR(VLOOKUP(ventas_starbucks_2025[[#This Row],[tamaño_sucio]],cambio_tamaño[#All],2,0),"Tamaño único")</f>
        <v>Tamaño único</v>
      </c>
      <c r="O532">
        <v>2</v>
      </c>
      <c r="P532">
        <v>1659.77</v>
      </c>
      <c r="Q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2">
        <v>3319.54</v>
      </c>
      <c r="S532" t="s">
        <v>15</v>
      </c>
      <c r="T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2" t="str">
        <f>VLOOKUP(ventas_starbucks_2025[[#This Row],[canal_compra]],cambio_canal_compra[#All],2,0)</f>
        <v>Para llevar</v>
      </c>
      <c r="V532" t="s">
        <v>6</v>
      </c>
      <c r="W532" t="str">
        <f>VLOOKUP(ventas_starbucks_2025[[#This Row],[método_pago]],cambio_metodo_pago[#All],2,0)</f>
        <v>Aplicación móbil</v>
      </c>
      <c r="X532" t="s">
        <v>7</v>
      </c>
      <c r="Y532">
        <v>0</v>
      </c>
      <c r="Z532" t="str">
        <f>VLOOKUP(ventas_starbucks_2025[[#This Row],[promoción_aplicada5]],promocion_cambiar[#All],2,0)</f>
        <v>Hora Feliz</v>
      </c>
      <c r="AA532" t="s">
        <v>36</v>
      </c>
      <c r="AB532" t="s">
        <v>23</v>
      </c>
      <c r="AC532" t="s">
        <v>24</v>
      </c>
      <c r="AD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32">
        <v>12.1</v>
      </c>
      <c r="AF532">
        <v>5</v>
      </c>
      <c r="AG532">
        <v>18</v>
      </c>
      <c r="AH532">
        <v>16</v>
      </c>
    </row>
    <row r="533" spans="1:34" x14ac:dyDescent="0.25">
      <c r="A533" s="3" t="s">
        <v>608</v>
      </c>
      <c r="B533" s="1">
        <v>45663</v>
      </c>
      <c r="C533" s="23">
        <f t="shared" si="40"/>
        <v>6</v>
      </c>
      <c r="D533" s="23">
        <f t="shared" si="41"/>
        <v>1</v>
      </c>
      <c r="E533" s="23" t="str">
        <f t="shared" si="42"/>
        <v>lunes</v>
      </c>
      <c r="F533" s="23">
        <f t="shared" si="43"/>
        <v>1</v>
      </c>
      <c r="G533" s="23" t="str">
        <f t="shared" si="44"/>
        <v>enero</v>
      </c>
      <c r="H533" s="2">
        <v>0.30416666666666664</v>
      </c>
      <c r="I533" t="s">
        <v>57</v>
      </c>
      <c r="J533" t="str">
        <f>VLOOKUP(ventas_starbucks_2025[[#This Row],[sucursal]],cambio_sucursal[#All],2,0)</f>
        <v>Sucursal Avda Colón</v>
      </c>
      <c r="K533" t="s">
        <v>284</v>
      </c>
      <c r="L533" t="s">
        <v>35</v>
      </c>
      <c r="M533" t="s">
        <v>4</v>
      </c>
      <c r="N533" t="str">
        <f>IFERROR(VLOOKUP(ventas_starbucks_2025[[#This Row],[tamaño_sucio]],cambio_tamaño[#All],2,0),"Tamaño único")</f>
        <v>Tamaño único</v>
      </c>
      <c r="O533">
        <v>2</v>
      </c>
      <c r="P533">
        <v>1032.82</v>
      </c>
      <c r="Q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3">
        <v>2065.64</v>
      </c>
      <c r="S533" t="s">
        <v>5</v>
      </c>
      <c r="T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3" t="str">
        <f>VLOOKUP(ventas_starbucks_2025[[#This Row],[canal_compra]],cambio_canal_compra[#All],2,0)</f>
        <v>En tienda</v>
      </c>
      <c r="V533" t="s">
        <v>40</v>
      </c>
      <c r="W533" t="str">
        <f>VLOOKUP(ventas_starbucks_2025[[#This Row],[método_pago]],cambio_metodo_pago[#All],2,0)</f>
        <v>Efectivo</v>
      </c>
      <c r="X533" t="s">
        <v>22</v>
      </c>
      <c r="Y533">
        <v>0</v>
      </c>
      <c r="Z533" t="str">
        <f>VLOOKUP(ventas_starbucks_2025[[#This Row],[promoción_aplicada5]],promocion_cambiar[#All],2,0)</f>
        <v>2x1</v>
      </c>
      <c r="AA533" t="s">
        <v>51</v>
      </c>
      <c r="AB533" t="s">
        <v>23</v>
      </c>
      <c r="AC533" t="s">
        <v>24</v>
      </c>
      <c r="AD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33">
        <v>12.8</v>
      </c>
      <c r="AF533">
        <v>5</v>
      </c>
      <c r="AG533">
        <v>39</v>
      </c>
      <c r="AH533">
        <v>37</v>
      </c>
    </row>
    <row r="534" spans="1:34" x14ac:dyDescent="0.25">
      <c r="A534" s="3" t="s">
        <v>609</v>
      </c>
      <c r="B534" s="1">
        <v>45716</v>
      </c>
      <c r="C534" s="23">
        <f t="shared" si="40"/>
        <v>28</v>
      </c>
      <c r="D534" s="23">
        <f t="shared" si="41"/>
        <v>5</v>
      </c>
      <c r="E534" s="23" t="str">
        <f t="shared" si="42"/>
        <v>viernes</v>
      </c>
      <c r="F534" s="23">
        <f t="shared" si="43"/>
        <v>2</v>
      </c>
      <c r="G534" s="23" t="str">
        <f t="shared" si="44"/>
        <v>febrero</v>
      </c>
      <c r="H534" s="2">
        <v>0.77916666666666667</v>
      </c>
      <c r="I534" t="s">
        <v>1</v>
      </c>
      <c r="J534" t="str">
        <f>VLOOKUP(ventas_starbucks_2025[[#This Row],[sucursal]],cambio_sucursal[#All],2,0)</f>
        <v>Sucursal Nueva Córdoba</v>
      </c>
      <c r="K534" t="s">
        <v>132</v>
      </c>
      <c r="L534" t="s">
        <v>35</v>
      </c>
      <c r="M534" t="s">
        <v>4</v>
      </c>
      <c r="N534" t="str">
        <f>IFERROR(VLOOKUP(ventas_starbucks_2025[[#This Row],[tamaño_sucio]],cambio_tamaño[#All],2,0),"Tamaño único")</f>
        <v>Tamaño único</v>
      </c>
      <c r="O534">
        <v>5</v>
      </c>
      <c r="P534">
        <v>1003.75</v>
      </c>
      <c r="Q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4">
        <v>5018.75</v>
      </c>
      <c r="S534" t="s">
        <v>31</v>
      </c>
      <c r="T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34" t="str">
        <f>VLOOKUP(ventas_starbucks_2025[[#This Row],[canal_compra]],cambio_canal_compra[#All],2,0)</f>
        <v>Entrega domicilio</v>
      </c>
      <c r="V534" t="s">
        <v>40</v>
      </c>
      <c r="W534" t="str">
        <f>VLOOKUP(ventas_starbucks_2025[[#This Row],[método_pago]],cambio_metodo_pago[#All],2,0)</f>
        <v>Efectivo</v>
      </c>
      <c r="X534" t="s">
        <v>22</v>
      </c>
      <c r="Y534">
        <v>0</v>
      </c>
      <c r="Z534" t="str">
        <f>VLOOKUP(ventas_starbucks_2025[[#This Row],[promoción_aplicada5]],promocion_cambiar[#All],2,0)</f>
        <v>Ninguna</v>
      </c>
      <c r="AA534" t="s">
        <v>17</v>
      </c>
      <c r="AB534" t="s">
        <v>32</v>
      </c>
      <c r="AC534" t="s">
        <v>24</v>
      </c>
      <c r="AD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34">
        <v>9</v>
      </c>
      <c r="AF534">
        <v>2</v>
      </c>
      <c r="AG534">
        <v>24</v>
      </c>
      <c r="AH534">
        <v>19</v>
      </c>
    </row>
    <row r="535" spans="1:34" x14ac:dyDescent="0.25">
      <c r="A535" s="3" t="s">
        <v>610</v>
      </c>
      <c r="B535" s="1">
        <v>45731</v>
      </c>
      <c r="C535" s="23">
        <f t="shared" si="40"/>
        <v>15</v>
      </c>
      <c r="D535" s="23">
        <f t="shared" si="41"/>
        <v>6</v>
      </c>
      <c r="E535" s="23" t="str">
        <f t="shared" si="42"/>
        <v>sábado</v>
      </c>
      <c r="F535" s="23">
        <f t="shared" si="43"/>
        <v>3</v>
      </c>
      <c r="G535" s="23" t="str">
        <f t="shared" si="44"/>
        <v>marzo</v>
      </c>
      <c r="H535" s="2">
        <v>0.36666666666666664</v>
      </c>
      <c r="I535" t="s">
        <v>26</v>
      </c>
      <c r="J535" t="str">
        <f>VLOOKUP(ventas_starbucks_2025[[#This Row],[sucursal]],cambio_sucursal[#All],2,0)</f>
        <v>Sucursal San Lorenzo 47</v>
      </c>
      <c r="K535" t="s">
        <v>20</v>
      </c>
      <c r="L535" t="s">
        <v>21</v>
      </c>
      <c r="M535" t="s">
        <v>4</v>
      </c>
      <c r="N535" t="str">
        <f>IFERROR(VLOOKUP(ventas_starbucks_2025[[#This Row],[tamaño_sucio]],cambio_tamaño[#All],2,0),"Tamaño único")</f>
        <v>Tamaño único</v>
      </c>
      <c r="O535">
        <v>5</v>
      </c>
      <c r="P535">
        <v>1009.05</v>
      </c>
      <c r="Q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5">
        <v>5045.25</v>
      </c>
      <c r="S535" t="s">
        <v>15</v>
      </c>
      <c r="T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35" t="str">
        <f>VLOOKUP(ventas_starbucks_2025[[#This Row],[canal_compra]],cambio_canal_compra[#All],2,0)</f>
        <v>Para llevar</v>
      </c>
      <c r="V535" t="s">
        <v>16</v>
      </c>
      <c r="W535" t="str">
        <f>VLOOKUP(ventas_starbucks_2025[[#This Row],[método_pago]],cambio_metodo_pago[#All],2,0)</f>
        <v>Tarjeta</v>
      </c>
      <c r="X535" t="s">
        <v>22</v>
      </c>
      <c r="Y535">
        <v>0</v>
      </c>
      <c r="Z535" t="str">
        <f>VLOOKUP(ventas_starbucks_2025[[#This Row],[promoción_aplicada5]],promocion_cambiar[#All],2,0)</f>
        <v>Combo</v>
      </c>
      <c r="AA535" t="s">
        <v>8</v>
      </c>
      <c r="AB535" t="s">
        <v>29</v>
      </c>
      <c r="AC535" t="s">
        <v>10</v>
      </c>
      <c r="AD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35">
        <v>7.6</v>
      </c>
      <c r="AF535">
        <v>2</v>
      </c>
      <c r="AG535">
        <v>36</v>
      </c>
      <c r="AH535">
        <v>31</v>
      </c>
    </row>
    <row r="536" spans="1:34" x14ac:dyDescent="0.25">
      <c r="A536" s="3" t="s">
        <v>611</v>
      </c>
      <c r="B536" s="1">
        <v>45734</v>
      </c>
      <c r="C536" s="23">
        <f t="shared" si="40"/>
        <v>18</v>
      </c>
      <c r="D536" s="23">
        <f t="shared" si="41"/>
        <v>2</v>
      </c>
      <c r="E536" s="23" t="str">
        <f t="shared" si="42"/>
        <v>martes</v>
      </c>
      <c r="F536" s="23">
        <f t="shared" si="43"/>
        <v>3</v>
      </c>
      <c r="G536" s="23" t="str">
        <f t="shared" si="44"/>
        <v>marzo</v>
      </c>
      <c r="H536" s="2">
        <v>0.70972222222222225</v>
      </c>
      <c r="I536" t="s">
        <v>57</v>
      </c>
      <c r="J536" t="str">
        <f>VLOOKUP(ventas_starbucks_2025[[#This Row],[sucursal]],cambio_sucursal[#All],2,0)</f>
        <v>Sucursal Avda Colón</v>
      </c>
      <c r="K536" t="s">
        <v>48</v>
      </c>
      <c r="L536" t="s">
        <v>49</v>
      </c>
      <c r="M536" t="s">
        <v>55</v>
      </c>
      <c r="N536" t="str">
        <f>IFERROR(VLOOKUP(ventas_starbucks_2025[[#This Row],[tamaño_sucio]],cambio_tamaño[#All],2,0),"Tamaño único")</f>
        <v>Pequeño</v>
      </c>
      <c r="O536">
        <v>2</v>
      </c>
      <c r="P536">
        <v>1603.41</v>
      </c>
      <c r="Q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6">
        <v>3206.82</v>
      </c>
      <c r="S536" t="s">
        <v>15</v>
      </c>
      <c r="T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6" t="str">
        <f>VLOOKUP(ventas_starbucks_2025[[#This Row],[canal_compra]],cambio_canal_compra[#All],2,0)</f>
        <v>Para llevar</v>
      </c>
      <c r="V536" t="s">
        <v>40</v>
      </c>
      <c r="W536" t="str">
        <f>VLOOKUP(ventas_starbucks_2025[[#This Row],[método_pago]],cambio_metodo_pago[#All],2,0)</f>
        <v>Efectivo</v>
      </c>
      <c r="X536" t="s">
        <v>7</v>
      </c>
      <c r="Y536">
        <v>0</v>
      </c>
      <c r="Z536" t="str">
        <f>VLOOKUP(ventas_starbucks_2025[[#This Row],[promoción_aplicada5]],promocion_cambiar[#All],2,0)</f>
        <v>Hora Feliz</v>
      </c>
      <c r="AA536" t="s">
        <v>36</v>
      </c>
      <c r="AB536" t="s">
        <v>29</v>
      </c>
      <c r="AC536" t="s">
        <v>10</v>
      </c>
      <c r="AD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36">
        <v>8.5</v>
      </c>
      <c r="AF536">
        <v>5</v>
      </c>
      <c r="AG536">
        <v>12</v>
      </c>
      <c r="AH536">
        <v>10</v>
      </c>
    </row>
    <row r="537" spans="1:34" x14ac:dyDescent="0.25">
      <c r="A537" s="3" t="s">
        <v>612</v>
      </c>
      <c r="B537" s="1">
        <v>45748</v>
      </c>
      <c r="C537" s="23">
        <f t="shared" si="40"/>
        <v>1</v>
      </c>
      <c r="D537" s="23">
        <f t="shared" si="41"/>
        <v>2</v>
      </c>
      <c r="E537" s="23" t="str">
        <f t="shared" si="42"/>
        <v>martes</v>
      </c>
      <c r="F537" s="23">
        <f t="shared" si="43"/>
        <v>4</v>
      </c>
      <c r="G537" s="23" t="str">
        <f t="shared" si="44"/>
        <v>abril</v>
      </c>
      <c r="H537" s="2">
        <v>0.86250000000000004</v>
      </c>
      <c r="I537" t="s">
        <v>12</v>
      </c>
      <c r="J537" t="str">
        <f>VLOOKUP(ventas_starbucks_2025[[#This Row],[sucursal]],cambio_sucursal[#All],2,0)</f>
        <v>Sucursal Córdoba Shopping</v>
      </c>
      <c r="K537" t="s">
        <v>20</v>
      </c>
      <c r="L537" t="s">
        <v>21</v>
      </c>
      <c r="M537" t="s">
        <v>4</v>
      </c>
      <c r="N537" t="str">
        <f>IFERROR(VLOOKUP(ventas_starbucks_2025[[#This Row],[tamaño_sucio]],cambio_tamaño[#All],2,0),"Tamaño único")</f>
        <v>Tamaño único</v>
      </c>
      <c r="O537">
        <v>4</v>
      </c>
      <c r="P537">
        <v>1161.18</v>
      </c>
      <c r="Q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7">
        <v>4644.72</v>
      </c>
      <c r="S537" t="s">
        <v>31</v>
      </c>
      <c r="T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7" t="str">
        <f>VLOOKUP(ventas_starbucks_2025[[#This Row],[canal_compra]],cambio_canal_compra[#All],2,0)</f>
        <v>Entrega domicilio</v>
      </c>
      <c r="V537" t="s">
        <v>16</v>
      </c>
      <c r="W537" t="str">
        <f>VLOOKUP(ventas_starbucks_2025[[#This Row],[método_pago]],cambio_metodo_pago[#All],2,0)</f>
        <v>Tarjeta</v>
      </c>
      <c r="X537" t="s">
        <v>22</v>
      </c>
      <c r="Y537">
        <v>0</v>
      </c>
      <c r="Z537" t="str">
        <f>VLOOKUP(ventas_starbucks_2025[[#This Row],[promoción_aplicada5]],promocion_cambiar[#All],2,0)</f>
        <v>Ninguna</v>
      </c>
      <c r="AA537" t="s">
        <v>17</v>
      </c>
      <c r="AB537" t="s">
        <v>32</v>
      </c>
      <c r="AC537" t="s">
        <v>24</v>
      </c>
      <c r="AD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37">
        <v>14.1</v>
      </c>
      <c r="AF537">
        <v>1</v>
      </c>
      <c r="AG537">
        <v>50</v>
      </c>
      <c r="AH537">
        <v>46</v>
      </c>
    </row>
    <row r="538" spans="1:34" x14ac:dyDescent="0.25">
      <c r="A538" s="3" t="s">
        <v>613</v>
      </c>
      <c r="B538" s="1">
        <v>45688</v>
      </c>
      <c r="C538" s="23">
        <f t="shared" si="40"/>
        <v>31</v>
      </c>
      <c r="D538" s="23">
        <f t="shared" si="41"/>
        <v>5</v>
      </c>
      <c r="E538" s="1" t="str">
        <f t="shared" si="42"/>
        <v>viernes</v>
      </c>
      <c r="F538" s="23">
        <f t="shared" si="43"/>
        <v>1</v>
      </c>
      <c r="G538" s="1" t="str">
        <f t="shared" si="44"/>
        <v>enero</v>
      </c>
      <c r="H538" s="2">
        <v>0.58333333333333337</v>
      </c>
      <c r="I538" t="s">
        <v>1</v>
      </c>
      <c r="J538" t="str">
        <f>VLOOKUP(ventas_starbucks_2025[[#This Row],[sucursal]],cambio_sucursal[#All],2,0)</f>
        <v>Sucursal Nueva Córdoba</v>
      </c>
      <c r="K538" t="s">
        <v>64</v>
      </c>
      <c r="L538" t="s">
        <v>65</v>
      </c>
      <c r="M538" t="s">
        <v>4</v>
      </c>
      <c r="N538" t="str">
        <f>IFERROR(VLOOKUP(ventas_starbucks_2025[[#This Row],[tamaño_sucio]],cambio_tamaño[#All],2,0),"Tamaño único")</f>
        <v>Tamaño único</v>
      </c>
      <c r="O538">
        <v>3</v>
      </c>
      <c r="P538">
        <v>1723.66</v>
      </c>
      <c r="Q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8">
        <v>5170.9799999999996</v>
      </c>
      <c r="S538" t="s">
        <v>15</v>
      </c>
      <c r="T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38" t="str">
        <f>VLOOKUP(ventas_starbucks_2025[[#This Row],[canal_compra]],cambio_canal_compra[#All],2,0)</f>
        <v>Para llevar</v>
      </c>
      <c r="V538" t="s">
        <v>40</v>
      </c>
      <c r="W538" t="str">
        <f>VLOOKUP(ventas_starbucks_2025[[#This Row],[método_pago]],cambio_metodo_pago[#All],2,0)</f>
        <v>Efectivo</v>
      </c>
      <c r="X538" t="s">
        <v>7</v>
      </c>
      <c r="Y538">
        <v>0</v>
      </c>
      <c r="Z538" t="str">
        <f>VLOOKUP(ventas_starbucks_2025[[#This Row],[promoción_aplicada5]],promocion_cambiar[#All],2,0)</f>
        <v>Combo</v>
      </c>
      <c r="AA538" t="s">
        <v>8</v>
      </c>
      <c r="AB538" t="s">
        <v>23</v>
      </c>
      <c r="AC538" t="s">
        <v>41</v>
      </c>
      <c r="AD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38">
        <v>3</v>
      </c>
      <c r="AF538">
        <v>4</v>
      </c>
      <c r="AG538">
        <v>46</v>
      </c>
      <c r="AH538">
        <v>43</v>
      </c>
    </row>
    <row r="539" spans="1:34" x14ac:dyDescent="0.25">
      <c r="A539" s="3" t="s">
        <v>614</v>
      </c>
      <c r="B539" s="1">
        <v>45713</v>
      </c>
      <c r="C539" s="23">
        <f t="shared" si="40"/>
        <v>25</v>
      </c>
      <c r="D539" s="23">
        <f t="shared" si="41"/>
        <v>2</v>
      </c>
      <c r="E539" s="23" t="str">
        <f t="shared" si="42"/>
        <v>martes</v>
      </c>
      <c r="F539" s="23">
        <f t="shared" si="43"/>
        <v>2</v>
      </c>
      <c r="G539" s="23" t="str">
        <f t="shared" si="44"/>
        <v>febrero</v>
      </c>
      <c r="H539" s="2">
        <v>0.52083333333333337</v>
      </c>
      <c r="I539" t="s">
        <v>12</v>
      </c>
      <c r="J539" t="str">
        <f>VLOOKUP(ventas_starbucks_2025[[#This Row],[sucursal]],cambio_sucursal[#All],2,0)</f>
        <v>Sucursal Córdoba Shopping</v>
      </c>
      <c r="K539" t="s">
        <v>200</v>
      </c>
      <c r="L539" t="s">
        <v>44</v>
      </c>
      <c r="M539" t="s">
        <v>50</v>
      </c>
      <c r="N539" t="str">
        <f>IFERROR(VLOOKUP(ventas_starbucks_2025[[#This Row],[tamaño_sucio]],cambio_tamaño[#All],2,0),"Tamaño único")</f>
        <v>Mediano</v>
      </c>
      <c r="O539">
        <v>2</v>
      </c>
      <c r="P539">
        <v>1262.52</v>
      </c>
      <c r="Q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9">
        <v>2525.04</v>
      </c>
      <c r="S539" t="s">
        <v>5</v>
      </c>
      <c r="T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9" t="str">
        <f>VLOOKUP(ventas_starbucks_2025[[#This Row],[canal_compra]],cambio_canal_compra[#All],2,0)</f>
        <v>En tienda</v>
      </c>
      <c r="V539" t="s">
        <v>6</v>
      </c>
      <c r="W539" t="str">
        <f>VLOOKUP(ventas_starbucks_2025[[#This Row],[método_pago]],cambio_metodo_pago[#All],2,0)</f>
        <v>Aplicación móbil</v>
      </c>
      <c r="X539" t="s">
        <v>7</v>
      </c>
      <c r="Y539">
        <v>10</v>
      </c>
      <c r="Z539" t="str">
        <f>VLOOKUP(ventas_starbucks_2025[[#This Row],[promoción_aplicada5]],promocion_cambiar[#All],2,0)</f>
        <v>Combo</v>
      </c>
      <c r="AA539" t="s">
        <v>8</v>
      </c>
      <c r="AB539" t="s">
        <v>32</v>
      </c>
      <c r="AC539" t="s">
        <v>41</v>
      </c>
      <c r="AD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39">
        <v>8.5</v>
      </c>
      <c r="AF539">
        <v>2</v>
      </c>
      <c r="AG539">
        <v>14</v>
      </c>
      <c r="AH539">
        <v>12</v>
      </c>
    </row>
    <row r="540" spans="1:34" x14ac:dyDescent="0.25">
      <c r="A540" s="3" t="s">
        <v>615</v>
      </c>
      <c r="B540" s="1">
        <v>45688</v>
      </c>
      <c r="C540" s="23">
        <f t="shared" si="40"/>
        <v>31</v>
      </c>
      <c r="D540" s="23">
        <f t="shared" si="41"/>
        <v>5</v>
      </c>
      <c r="E540" s="1" t="str">
        <f t="shared" si="42"/>
        <v>viernes</v>
      </c>
      <c r="F540" s="23">
        <f t="shared" si="43"/>
        <v>1</v>
      </c>
      <c r="G540" s="1" t="str">
        <f t="shared" si="44"/>
        <v>enero</v>
      </c>
      <c r="H540" s="2">
        <v>0.83888888888888891</v>
      </c>
      <c r="I540" t="s">
        <v>1</v>
      </c>
      <c r="J540" t="str">
        <f>VLOOKUP(ventas_starbucks_2025[[#This Row],[sucursal]],cambio_sucursal[#All],2,0)</f>
        <v>Sucursal Nueva Córdoba</v>
      </c>
      <c r="K540" t="s">
        <v>58</v>
      </c>
      <c r="L540" t="s">
        <v>39</v>
      </c>
      <c r="M540" t="s">
        <v>4</v>
      </c>
      <c r="N540" t="str">
        <f>IFERROR(VLOOKUP(ventas_starbucks_2025[[#This Row],[tamaño_sucio]],cambio_tamaño[#All],2,0),"Tamaño único")</f>
        <v>Tamaño único</v>
      </c>
      <c r="O540">
        <v>5</v>
      </c>
      <c r="P540">
        <v>1444.08</v>
      </c>
      <c r="Q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0">
        <v>7220.4</v>
      </c>
      <c r="S540" t="s">
        <v>31</v>
      </c>
      <c r="T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40" t="str">
        <f>VLOOKUP(ventas_starbucks_2025[[#This Row],[canal_compra]],cambio_canal_compra[#All],2,0)</f>
        <v>Entrega domicilio</v>
      </c>
      <c r="V540" t="s">
        <v>40</v>
      </c>
      <c r="W540" t="str">
        <f>VLOOKUP(ventas_starbucks_2025[[#This Row],[método_pago]],cambio_metodo_pago[#All],2,0)</f>
        <v>Efectivo</v>
      </c>
      <c r="X540" t="s">
        <v>22</v>
      </c>
      <c r="Y540">
        <v>0</v>
      </c>
      <c r="Z540" t="str">
        <f>VLOOKUP(ventas_starbucks_2025[[#This Row],[promoción_aplicada5]],promocion_cambiar[#All],2,0)</f>
        <v>Ninguna</v>
      </c>
      <c r="AA540" t="s">
        <v>17</v>
      </c>
      <c r="AB540" t="s">
        <v>32</v>
      </c>
      <c r="AC540" t="s">
        <v>41</v>
      </c>
      <c r="AD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40">
        <v>14.4</v>
      </c>
      <c r="AF540">
        <v>2</v>
      </c>
      <c r="AG540">
        <v>15</v>
      </c>
      <c r="AH540">
        <v>10</v>
      </c>
    </row>
    <row r="541" spans="1:34" x14ac:dyDescent="0.25">
      <c r="A541" s="3" t="s">
        <v>616</v>
      </c>
      <c r="B541" s="1">
        <v>45721</v>
      </c>
      <c r="C541" s="23">
        <f t="shared" si="40"/>
        <v>5</v>
      </c>
      <c r="D541" s="23">
        <f t="shared" si="41"/>
        <v>3</v>
      </c>
      <c r="E541" s="23" t="str">
        <f t="shared" si="42"/>
        <v>miércoles</v>
      </c>
      <c r="F541" s="23">
        <f t="shared" si="43"/>
        <v>3</v>
      </c>
      <c r="G541" s="23" t="str">
        <f t="shared" si="44"/>
        <v>marzo</v>
      </c>
      <c r="H541" s="2">
        <v>0.81944444444444442</v>
      </c>
      <c r="I541" t="s">
        <v>12</v>
      </c>
      <c r="J541" t="str">
        <f>VLOOKUP(ventas_starbucks_2025[[#This Row],[sucursal]],cambio_sucursal[#All],2,0)</f>
        <v>Sucursal Córdoba Shopping</v>
      </c>
      <c r="K541" t="s">
        <v>89</v>
      </c>
      <c r="L541" t="s">
        <v>90</v>
      </c>
      <c r="M541" t="s">
        <v>4</v>
      </c>
      <c r="N541" t="str">
        <f>IFERROR(VLOOKUP(ventas_starbucks_2025[[#This Row],[tamaño_sucio]],cambio_tamaño[#All],2,0),"Tamaño único")</f>
        <v>Tamaño único</v>
      </c>
      <c r="O541">
        <v>2</v>
      </c>
      <c r="P541">
        <v>1181.4100000000001</v>
      </c>
      <c r="Q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1">
        <v>2362.8200000000002</v>
      </c>
      <c r="S541" t="s">
        <v>31</v>
      </c>
      <c r="T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1" t="str">
        <f>VLOOKUP(ventas_starbucks_2025[[#This Row],[canal_compra]],cambio_canal_compra[#All],2,0)</f>
        <v>Entrega domicilio</v>
      </c>
      <c r="V541" t="s">
        <v>6</v>
      </c>
      <c r="W541" t="str">
        <f>VLOOKUP(ventas_starbucks_2025[[#This Row],[método_pago]],cambio_metodo_pago[#All],2,0)</f>
        <v>Aplicación móbil</v>
      </c>
      <c r="X541" t="s">
        <v>7</v>
      </c>
      <c r="Y541">
        <v>10</v>
      </c>
      <c r="Z541" t="str">
        <f>VLOOKUP(ventas_starbucks_2025[[#This Row],[promoción_aplicada5]],promocion_cambiar[#All],2,0)</f>
        <v>Hora Feliz</v>
      </c>
      <c r="AA541" t="s">
        <v>36</v>
      </c>
      <c r="AB541" t="s">
        <v>18</v>
      </c>
      <c r="AC541" t="s">
        <v>41</v>
      </c>
      <c r="AD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41">
        <v>13.7</v>
      </c>
      <c r="AF541">
        <v>2</v>
      </c>
      <c r="AG541">
        <v>23</v>
      </c>
      <c r="AH541">
        <v>21</v>
      </c>
    </row>
    <row r="542" spans="1:34" x14ac:dyDescent="0.25">
      <c r="A542" s="3" t="s">
        <v>617</v>
      </c>
      <c r="B542" s="1">
        <v>45744</v>
      </c>
      <c r="C542" s="23">
        <f t="shared" si="40"/>
        <v>28</v>
      </c>
      <c r="D542" s="23">
        <f t="shared" si="41"/>
        <v>5</v>
      </c>
      <c r="E542" s="23" t="str">
        <f t="shared" si="42"/>
        <v>viernes</v>
      </c>
      <c r="F542" s="23">
        <f t="shared" si="43"/>
        <v>3</v>
      </c>
      <c r="G542" s="23" t="str">
        <f t="shared" si="44"/>
        <v>marzo</v>
      </c>
      <c r="H542" s="2">
        <v>0.29375000000000001</v>
      </c>
      <c r="I542" t="s">
        <v>57</v>
      </c>
      <c r="J542" t="str">
        <f>VLOOKUP(ventas_starbucks_2025[[#This Row],[sucursal]],cambio_sucursal[#All],2,0)</f>
        <v>Sucursal Avda Colón</v>
      </c>
      <c r="K542" t="s">
        <v>205</v>
      </c>
      <c r="L542" t="s">
        <v>70</v>
      </c>
      <c r="M542" t="s">
        <v>62</v>
      </c>
      <c r="N542" t="str">
        <f>IFERROR(VLOOKUP(ventas_starbucks_2025[[#This Row],[tamaño_sucio]],cambio_tamaño[#All],2,0),"Tamaño único")</f>
        <v>Extra-Grande</v>
      </c>
      <c r="O542">
        <v>5</v>
      </c>
      <c r="P542">
        <v>1537.43</v>
      </c>
      <c r="Q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2">
        <v>7687.15</v>
      </c>
      <c r="S542" t="s">
        <v>5</v>
      </c>
      <c r="T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42" t="str">
        <f>VLOOKUP(ventas_starbucks_2025[[#This Row],[canal_compra]],cambio_canal_compra[#All],2,0)</f>
        <v>En tienda</v>
      </c>
      <c r="V542" t="s">
        <v>40</v>
      </c>
      <c r="W542" t="str">
        <f>VLOOKUP(ventas_starbucks_2025[[#This Row],[método_pago]],cambio_metodo_pago[#All],2,0)</f>
        <v>Efectivo</v>
      </c>
      <c r="X542" t="s">
        <v>22</v>
      </c>
      <c r="Y542">
        <v>0</v>
      </c>
      <c r="Z542" t="str">
        <f>VLOOKUP(ventas_starbucks_2025[[#This Row],[promoción_aplicada5]],promocion_cambiar[#All],2,0)</f>
        <v>2x1</v>
      </c>
      <c r="AA542" t="s">
        <v>51</v>
      </c>
      <c r="AB542" t="s">
        <v>9</v>
      </c>
      <c r="AC542" t="s">
        <v>24</v>
      </c>
      <c r="AD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2">
        <v>8.9</v>
      </c>
      <c r="AF542">
        <v>1</v>
      </c>
      <c r="AG542">
        <v>48</v>
      </c>
      <c r="AH542">
        <v>43</v>
      </c>
    </row>
    <row r="543" spans="1:34" x14ac:dyDescent="0.25">
      <c r="A543" s="3" t="s">
        <v>618</v>
      </c>
      <c r="B543" s="1">
        <v>45686</v>
      </c>
      <c r="C543" s="23">
        <f t="shared" si="40"/>
        <v>29</v>
      </c>
      <c r="D543" s="23">
        <f t="shared" si="41"/>
        <v>3</v>
      </c>
      <c r="E543" s="1" t="str">
        <f t="shared" si="42"/>
        <v>miércoles</v>
      </c>
      <c r="F543" s="23">
        <f t="shared" si="43"/>
        <v>1</v>
      </c>
      <c r="G543" s="1" t="str">
        <f t="shared" si="44"/>
        <v>enero</v>
      </c>
      <c r="H543" s="2">
        <v>0.60555555555555551</v>
      </c>
      <c r="I543" t="s">
        <v>26</v>
      </c>
      <c r="J543" t="str">
        <f>VLOOKUP(ventas_starbucks_2025[[#This Row],[sucursal]],cambio_sucursal[#All],2,0)</f>
        <v>Sucursal San Lorenzo 47</v>
      </c>
      <c r="K543" t="s">
        <v>54</v>
      </c>
      <c r="L543" t="s">
        <v>44</v>
      </c>
      <c r="M543" t="s">
        <v>45</v>
      </c>
      <c r="N543" t="str">
        <f>IFERROR(VLOOKUP(ventas_starbucks_2025[[#This Row],[tamaño_sucio]],cambio_tamaño[#All],2,0),"Tamaño único")</f>
        <v>Grande</v>
      </c>
      <c r="O543">
        <v>1</v>
      </c>
      <c r="P543">
        <v>1747.08</v>
      </c>
      <c r="Q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3">
        <v>1747.08</v>
      </c>
      <c r="S543" t="s">
        <v>5</v>
      </c>
      <c r="T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3" t="str">
        <f>VLOOKUP(ventas_starbucks_2025[[#This Row],[canal_compra]],cambio_canal_compra[#All],2,0)</f>
        <v>En tienda</v>
      </c>
      <c r="V543" t="s">
        <v>6</v>
      </c>
      <c r="W543" t="str">
        <f>VLOOKUP(ventas_starbucks_2025[[#This Row],[método_pago]],cambio_metodo_pago[#All],2,0)</f>
        <v>Aplicación móbil</v>
      </c>
      <c r="X543" t="s">
        <v>7</v>
      </c>
      <c r="Y543">
        <v>10</v>
      </c>
      <c r="Z543" t="str">
        <f>VLOOKUP(ventas_starbucks_2025[[#This Row],[promoción_aplicada5]],promocion_cambiar[#All],2,0)</f>
        <v>2x1</v>
      </c>
      <c r="AA543" t="s">
        <v>51</v>
      </c>
      <c r="AB543" t="s">
        <v>23</v>
      </c>
      <c r="AC543" t="s">
        <v>10</v>
      </c>
      <c r="AD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3">
        <v>9.6999999999999993</v>
      </c>
      <c r="AF543">
        <v>5</v>
      </c>
      <c r="AG543">
        <v>25</v>
      </c>
      <c r="AH543">
        <v>24</v>
      </c>
    </row>
    <row r="544" spans="1:34" x14ac:dyDescent="0.25">
      <c r="A544" s="3" t="s">
        <v>619</v>
      </c>
      <c r="B544" s="1">
        <v>45735</v>
      </c>
      <c r="C544" s="23">
        <f t="shared" si="40"/>
        <v>19</v>
      </c>
      <c r="D544" s="23">
        <f t="shared" si="41"/>
        <v>3</v>
      </c>
      <c r="E544" s="23" t="str">
        <f t="shared" si="42"/>
        <v>miércoles</v>
      </c>
      <c r="F544" s="23">
        <f t="shared" si="43"/>
        <v>3</v>
      </c>
      <c r="G544" s="23" t="str">
        <f t="shared" si="44"/>
        <v>marzo</v>
      </c>
      <c r="H544" s="2">
        <v>0.68611111111111112</v>
      </c>
      <c r="I544" t="s">
        <v>1</v>
      </c>
      <c r="J544" t="str">
        <f>VLOOKUP(ventas_starbucks_2025[[#This Row],[sucursal]],cambio_sucursal[#All],2,0)</f>
        <v>Sucursal Nueva Córdoba</v>
      </c>
      <c r="K544" t="s">
        <v>284</v>
      </c>
      <c r="L544" t="s">
        <v>35</v>
      </c>
      <c r="M544" t="s">
        <v>4</v>
      </c>
      <c r="N544" t="str">
        <f>IFERROR(VLOOKUP(ventas_starbucks_2025[[#This Row],[tamaño_sucio]],cambio_tamaño[#All],2,0),"Tamaño único")</f>
        <v>Tamaño único</v>
      </c>
      <c r="O544">
        <v>4</v>
      </c>
      <c r="P544">
        <v>1330.06</v>
      </c>
      <c r="Q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4">
        <v>5320.24</v>
      </c>
      <c r="S544" t="s">
        <v>15</v>
      </c>
      <c r="T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44" t="str">
        <f>VLOOKUP(ventas_starbucks_2025[[#This Row],[canal_compra]],cambio_canal_compra[#All],2,0)</f>
        <v>Para llevar</v>
      </c>
      <c r="V544" t="s">
        <v>16</v>
      </c>
      <c r="W544" t="str">
        <f>VLOOKUP(ventas_starbucks_2025[[#This Row],[método_pago]],cambio_metodo_pago[#All],2,0)</f>
        <v>Tarjeta</v>
      </c>
      <c r="X544" t="s">
        <v>7</v>
      </c>
      <c r="Y544">
        <v>10</v>
      </c>
      <c r="Z544" t="str">
        <f>VLOOKUP(ventas_starbucks_2025[[#This Row],[promoción_aplicada5]],promocion_cambiar[#All],2,0)</f>
        <v>Hora Feliz</v>
      </c>
      <c r="AA544" t="s">
        <v>36</v>
      </c>
      <c r="AB544" t="s">
        <v>52</v>
      </c>
      <c r="AC544" t="s">
        <v>10</v>
      </c>
      <c r="AD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44">
        <v>3.6</v>
      </c>
      <c r="AF544">
        <v>3</v>
      </c>
      <c r="AG544">
        <v>13</v>
      </c>
      <c r="AH544">
        <v>9</v>
      </c>
    </row>
    <row r="545" spans="1:34" x14ac:dyDescent="0.25">
      <c r="A545" s="3" t="s">
        <v>620</v>
      </c>
      <c r="B545" s="1">
        <v>45733</v>
      </c>
      <c r="C545" s="23">
        <f t="shared" si="40"/>
        <v>17</v>
      </c>
      <c r="D545" s="23">
        <f t="shared" si="41"/>
        <v>1</v>
      </c>
      <c r="E545" s="1" t="str">
        <f t="shared" si="42"/>
        <v>lunes</v>
      </c>
      <c r="F545" s="23">
        <f t="shared" si="43"/>
        <v>3</v>
      </c>
      <c r="G545" s="1" t="str">
        <f t="shared" si="44"/>
        <v>marzo</v>
      </c>
      <c r="H545" s="2">
        <v>0.30833333333333335</v>
      </c>
      <c r="I545" t="s">
        <v>12</v>
      </c>
      <c r="J545" t="str">
        <f>VLOOKUP(ventas_starbucks_2025[[#This Row],[sucursal]],cambio_sucursal[#All],2,0)</f>
        <v>Sucursal Córdoba Shopping</v>
      </c>
      <c r="K545" t="s">
        <v>13</v>
      </c>
      <c r="L545" t="s">
        <v>14</v>
      </c>
      <c r="M545" t="s">
        <v>4</v>
      </c>
      <c r="N545" t="str">
        <f>IFERROR(VLOOKUP(ventas_starbucks_2025[[#This Row],[tamaño_sucio]],cambio_tamaño[#All],2,0),"Tamaño único")</f>
        <v>Tamaño único</v>
      </c>
      <c r="O545">
        <v>2</v>
      </c>
      <c r="P545">
        <v>1606.65</v>
      </c>
      <c r="Q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5">
        <v>3213.3</v>
      </c>
      <c r="S545" t="s">
        <v>15</v>
      </c>
      <c r="T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5" t="str">
        <f>VLOOKUP(ventas_starbucks_2025[[#This Row],[canal_compra]],cambio_canal_compra[#All],2,0)</f>
        <v>Para llevar</v>
      </c>
      <c r="V545" t="s">
        <v>16</v>
      </c>
      <c r="W545" t="str">
        <f>VLOOKUP(ventas_starbucks_2025[[#This Row],[método_pago]],cambio_metodo_pago[#All],2,0)</f>
        <v>Tarjeta</v>
      </c>
      <c r="X545" t="s">
        <v>22</v>
      </c>
      <c r="Y545">
        <v>0</v>
      </c>
      <c r="Z545" t="str">
        <f>VLOOKUP(ventas_starbucks_2025[[#This Row],[promoción_aplicada5]],promocion_cambiar[#All],2,0)</f>
        <v>2x1</v>
      </c>
      <c r="AA545" t="s">
        <v>51</v>
      </c>
      <c r="AB545" t="s">
        <v>9</v>
      </c>
      <c r="AC545" t="s">
        <v>10</v>
      </c>
      <c r="AD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5">
        <v>9.5</v>
      </c>
      <c r="AF545">
        <v>4</v>
      </c>
      <c r="AG545">
        <v>24</v>
      </c>
      <c r="AH545">
        <v>22</v>
      </c>
    </row>
    <row r="546" spans="1:34" x14ac:dyDescent="0.25">
      <c r="A546" s="3" t="s">
        <v>621</v>
      </c>
      <c r="B546" s="1">
        <v>45707</v>
      </c>
      <c r="C546" s="23">
        <f t="shared" si="40"/>
        <v>19</v>
      </c>
      <c r="D546" s="23">
        <f t="shared" si="41"/>
        <v>3</v>
      </c>
      <c r="E546" s="23" t="str">
        <f t="shared" si="42"/>
        <v>miércoles</v>
      </c>
      <c r="F546" s="23">
        <f t="shared" si="43"/>
        <v>2</v>
      </c>
      <c r="G546" s="23" t="str">
        <f t="shared" si="44"/>
        <v>febrero</v>
      </c>
      <c r="H546" s="2">
        <v>0.37569444444444444</v>
      </c>
      <c r="I546" t="s">
        <v>57</v>
      </c>
      <c r="J546" t="str">
        <f>VLOOKUP(ventas_starbucks_2025[[#This Row],[sucursal]],cambio_sucursal[#All],2,0)</f>
        <v>Sucursal Avda Colón</v>
      </c>
      <c r="K546" t="s">
        <v>48</v>
      </c>
      <c r="L546" t="s">
        <v>49</v>
      </c>
      <c r="M546" t="s">
        <v>50</v>
      </c>
      <c r="N546" t="str">
        <f>IFERROR(VLOOKUP(ventas_starbucks_2025[[#This Row],[tamaño_sucio]],cambio_tamaño[#All],2,0),"Tamaño único")</f>
        <v>Mediano</v>
      </c>
      <c r="O546">
        <v>1</v>
      </c>
      <c r="P546">
        <v>2099.08</v>
      </c>
      <c r="Q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46">
        <v>2099.08</v>
      </c>
      <c r="S546" t="s">
        <v>31</v>
      </c>
      <c r="T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6" t="str">
        <f>VLOOKUP(ventas_starbucks_2025[[#This Row],[canal_compra]],cambio_canal_compra[#All],2,0)</f>
        <v>Entrega domicilio</v>
      </c>
      <c r="V546" t="s">
        <v>40</v>
      </c>
      <c r="W546" t="str">
        <f>VLOOKUP(ventas_starbucks_2025[[#This Row],[método_pago]],cambio_metodo_pago[#All],2,0)</f>
        <v>Efectivo</v>
      </c>
      <c r="X546" t="s">
        <v>7</v>
      </c>
      <c r="Y546">
        <v>15</v>
      </c>
      <c r="Z546" t="str">
        <f>VLOOKUP(ventas_starbucks_2025[[#This Row],[promoción_aplicada5]],promocion_cambiar[#All],2,0)</f>
        <v>2x1</v>
      </c>
      <c r="AA546" t="s">
        <v>51</v>
      </c>
      <c r="AB546" t="s">
        <v>52</v>
      </c>
      <c r="AC546" t="s">
        <v>41</v>
      </c>
      <c r="AD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46">
        <v>14.6</v>
      </c>
      <c r="AF546">
        <v>4</v>
      </c>
      <c r="AG546">
        <v>48</v>
      </c>
      <c r="AH546">
        <v>47</v>
      </c>
    </row>
    <row r="547" spans="1:34" x14ac:dyDescent="0.25">
      <c r="A547" s="3" t="s">
        <v>622</v>
      </c>
      <c r="B547" s="1">
        <v>45730</v>
      </c>
      <c r="C547" s="23">
        <f t="shared" si="40"/>
        <v>14</v>
      </c>
      <c r="D547" s="23">
        <f t="shared" si="41"/>
        <v>5</v>
      </c>
      <c r="E547" s="23" t="str">
        <f t="shared" si="42"/>
        <v>viernes</v>
      </c>
      <c r="F547" s="23">
        <f t="shared" si="43"/>
        <v>3</v>
      </c>
      <c r="G547" s="23" t="str">
        <f t="shared" si="44"/>
        <v>marzo</v>
      </c>
      <c r="H547" s="2">
        <v>0.55972222222222223</v>
      </c>
      <c r="I547" t="s">
        <v>1</v>
      </c>
      <c r="J547" t="str">
        <f>VLOOKUP(ventas_starbucks_2025[[#This Row],[sucursal]],cambio_sucursal[#All],2,0)</f>
        <v>Sucursal Nueva Córdoba</v>
      </c>
      <c r="K547" t="s">
        <v>132</v>
      </c>
      <c r="L547" t="s">
        <v>35</v>
      </c>
      <c r="M547" t="s">
        <v>4</v>
      </c>
      <c r="N547" t="str">
        <f>IFERROR(VLOOKUP(ventas_starbucks_2025[[#This Row],[tamaño_sucio]],cambio_tamaño[#All],2,0),"Tamaño único")</f>
        <v>Tamaño único</v>
      </c>
      <c r="O547">
        <v>4</v>
      </c>
      <c r="P547">
        <v>1460.75</v>
      </c>
      <c r="Q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7">
        <v>5843</v>
      </c>
      <c r="S547" t="s">
        <v>31</v>
      </c>
      <c r="T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47" t="str">
        <f>VLOOKUP(ventas_starbucks_2025[[#This Row],[canal_compra]],cambio_canal_compra[#All],2,0)</f>
        <v>Entrega domicilio</v>
      </c>
      <c r="V547" t="s">
        <v>16</v>
      </c>
      <c r="W547" t="str">
        <f>VLOOKUP(ventas_starbucks_2025[[#This Row],[método_pago]],cambio_metodo_pago[#All],2,0)</f>
        <v>Tarjeta</v>
      </c>
      <c r="X547" t="s">
        <v>7</v>
      </c>
      <c r="Y547">
        <v>10</v>
      </c>
      <c r="Z547" t="str">
        <f>VLOOKUP(ventas_starbucks_2025[[#This Row],[promoción_aplicada5]],promocion_cambiar[#All],2,0)</f>
        <v>2x1</v>
      </c>
      <c r="AA547" t="s">
        <v>51</v>
      </c>
      <c r="AB547" t="s">
        <v>18</v>
      </c>
      <c r="AC547" t="s">
        <v>10</v>
      </c>
      <c r="AD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7">
        <v>8.1999999999999993</v>
      </c>
      <c r="AF547">
        <v>1</v>
      </c>
      <c r="AG547">
        <v>26</v>
      </c>
      <c r="AH547">
        <v>22</v>
      </c>
    </row>
    <row r="548" spans="1:34" x14ac:dyDescent="0.25">
      <c r="A548" s="3" t="s">
        <v>623</v>
      </c>
      <c r="B548" s="1">
        <v>45761</v>
      </c>
      <c r="C548" s="23">
        <f t="shared" si="40"/>
        <v>14</v>
      </c>
      <c r="D548" s="23">
        <f t="shared" si="41"/>
        <v>1</v>
      </c>
      <c r="E548" s="23" t="str">
        <f t="shared" si="42"/>
        <v>lunes</v>
      </c>
      <c r="F548" s="23">
        <f t="shared" si="43"/>
        <v>4</v>
      </c>
      <c r="G548" s="23" t="str">
        <f t="shared" si="44"/>
        <v>abril</v>
      </c>
      <c r="H548" s="2">
        <v>0.33194444444444443</v>
      </c>
      <c r="I548" t="s">
        <v>57</v>
      </c>
      <c r="J548" t="str">
        <f>VLOOKUP(ventas_starbucks_2025[[#This Row],[sucursal]],cambio_sucursal[#All],2,0)</f>
        <v>Sucursal Avda Colón</v>
      </c>
      <c r="K548" t="s">
        <v>64</v>
      </c>
      <c r="L548" t="s">
        <v>65</v>
      </c>
      <c r="M548" t="s">
        <v>4</v>
      </c>
      <c r="N548" t="str">
        <f>IFERROR(VLOOKUP(ventas_starbucks_2025[[#This Row],[tamaño_sucio]],cambio_tamaño[#All],2,0),"Tamaño único")</f>
        <v>Tamaño único</v>
      </c>
      <c r="O548">
        <v>2</v>
      </c>
      <c r="P548">
        <v>1643.35</v>
      </c>
      <c r="Q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8">
        <v>3286.7</v>
      </c>
      <c r="S548" t="s">
        <v>31</v>
      </c>
      <c r="T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8" t="str">
        <f>VLOOKUP(ventas_starbucks_2025[[#This Row],[canal_compra]],cambio_canal_compra[#All],2,0)</f>
        <v>Entrega domicilio</v>
      </c>
      <c r="V548" t="s">
        <v>6</v>
      </c>
      <c r="W548" t="str">
        <f>VLOOKUP(ventas_starbucks_2025[[#This Row],[método_pago]],cambio_metodo_pago[#All],2,0)</f>
        <v>Aplicación móbil</v>
      </c>
      <c r="X548" t="s">
        <v>7</v>
      </c>
      <c r="Y548">
        <v>0</v>
      </c>
      <c r="Z548" t="str">
        <f>VLOOKUP(ventas_starbucks_2025[[#This Row],[promoción_aplicada5]],promocion_cambiar[#All],2,0)</f>
        <v>2x1</v>
      </c>
      <c r="AA548" t="s">
        <v>51</v>
      </c>
      <c r="AB548" t="s">
        <v>52</v>
      </c>
      <c r="AC548" t="s">
        <v>24</v>
      </c>
      <c r="AD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8">
        <v>5.9</v>
      </c>
      <c r="AF548">
        <v>4</v>
      </c>
      <c r="AG548">
        <v>14</v>
      </c>
      <c r="AH548">
        <v>12</v>
      </c>
    </row>
    <row r="549" spans="1:34" x14ac:dyDescent="0.25">
      <c r="A549" s="3" t="s">
        <v>624</v>
      </c>
      <c r="B549" s="1">
        <v>45698</v>
      </c>
      <c r="C549" s="23">
        <f t="shared" si="40"/>
        <v>10</v>
      </c>
      <c r="D549" s="23">
        <f t="shared" si="41"/>
        <v>1</v>
      </c>
      <c r="E549" s="23" t="str">
        <f t="shared" si="42"/>
        <v>lunes</v>
      </c>
      <c r="F549" s="23">
        <f t="shared" si="43"/>
        <v>2</v>
      </c>
      <c r="G549" s="23" t="str">
        <f t="shared" si="44"/>
        <v>febrero</v>
      </c>
      <c r="H549" s="2">
        <v>0.81874999999999998</v>
      </c>
      <c r="I549" t="s">
        <v>1</v>
      </c>
      <c r="J549" t="str">
        <f>VLOOKUP(ventas_starbucks_2025[[#This Row],[sucursal]],cambio_sucursal[#All],2,0)</f>
        <v>Sucursal Nueva Córdoba</v>
      </c>
      <c r="K549" t="s">
        <v>89</v>
      </c>
      <c r="L549" t="s">
        <v>90</v>
      </c>
      <c r="M549" t="s">
        <v>4</v>
      </c>
      <c r="N549" t="str">
        <f>IFERROR(VLOOKUP(ventas_starbucks_2025[[#This Row],[tamaño_sucio]],cambio_tamaño[#All],2,0),"Tamaño único")</f>
        <v>Tamaño único</v>
      </c>
      <c r="O549">
        <v>5</v>
      </c>
      <c r="P549">
        <v>1631.15</v>
      </c>
      <c r="Q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9">
        <v>8155.75</v>
      </c>
      <c r="S549" t="s">
        <v>5</v>
      </c>
      <c r="T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49" t="str">
        <f>VLOOKUP(ventas_starbucks_2025[[#This Row],[canal_compra]],cambio_canal_compra[#All],2,0)</f>
        <v>En tienda</v>
      </c>
      <c r="V549" t="s">
        <v>6</v>
      </c>
      <c r="W549" t="str">
        <f>VLOOKUP(ventas_starbucks_2025[[#This Row],[método_pago]],cambio_metodo_pago[#All],2,0)</f>
        <v>Aplicación móbil</v>
      </c>
      <c r="X549" t="s">
        <v>7</v>
      </c>
      <c r="Y549">
        <v>10</v>
      </c>
      <c r="Z549" t="str">
        <f>VLOOKUP(ventas_starbucks_2025[[#This Row],[promoción_aplicada5]],promocion_cambiar[#All],2,0)</f>
        <v>Ninguna</v>
      </c>
      <c r="AA549" t="s">
        <v>17</v>
      </c>
      <c r="AB549" t="s">
        <v>52</v>
      </c>
      <c r="AC549" t="s">
        <v>41</v>
      </c>
      <c r="AD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9">
        <v>9.1999999999999993</v>
      </c>
      <c r="AF549">
        <v>5</v>
      </c>
      <c r="AG549">
        <v>12</v>
      </c>
      <c r="AH549">
        <v>7</v>
      </c>
    </row>
    <row r="550" spans="1:34" x14ac:dyDescent="0.25">
      <c r="A550" s="3" t="s">
        <v>625</v>
      </c>
      <c r="B550" s="1">
        <v>45675</v>
      </c>
      <c r="C550" s="23">
        <f t="shared" si="40"/>
        <v>18</v>
      </c>
      <c r="D550" s="23">
        <f t="shared" si="41"/>
        <v>6</v>
      </c>
      <c r="E550" s="23" t="str">
        <f t="shared" si="42"/>
        <v>sábado</v>
      </c>
      <c r="F550" s="23">
        <f t="shared" si="43"/>
        <v>1</v>
      </c>
      <c r="G550" s="23" t="str">
        <f t="shared" si="44"/>
        <v>enero</v>
      </c>
      <c r="H550" s="2">
        <v>0.39791666666666664</v>
      </c>
      <c r="I550" t="s">
        <v>57</v>
      </c>
      <c r="J550" t="str">
        <f>VLOOKUP(ventas_starbucks_2025[[#This Row],[sucursal]],cambio_sucursal[#All],2,0)</f>
        <v>Sucursal Avda Colón</v>
      </c>
      <c r="K550" t="s">
        <v>74</v>
      </c>
      <c r="L550" t="s">
        <v>70</v>
      </c>
      <c r="M550" t="s">
        <v>62</v>
      </c>
      <c r="N550" t="str">
        <f>IFERROR(VLOOKUP(ventas_starbucks_2025[[#This Row],[tamaño_sucio]],cambio_tamaño[#All],2,0),"Tamaño único")</f>
        <v>Extra-Grande</v>
      </c>
      <c r="O550">
        <v>3</v>
      </c>
      <c r="P550">
        <v>1780.91</v>
      </c>
      <c r="Q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0">
        <v>5342.73</v>
      </c>
      <c r="S550" t="s">
        <v>5</v>
      </c>
      <c r="T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50" t="str">
        <f>VLOOKUP(ventas_starbucks_2025[[#This Row],[canal_compra]],cambio_canal_compra[#All],2,0)</f>
        <v>En tienda</v>
      </c>
      <c r="V550" t="s">
        <v>16</v>
      </c>
      <c r="W550" t="str">
        <f>VLOOKUP(ventas_starbucks_2025[[#This Row],[método_pago]],cambio_metodo_pago[#All],2,0)</f>
        <v>Tarjeta</v>
      </c>
      <c r="X550" t="s">
        <v>7</v>
      </c>
      <c r="Y550">
        <v>15</v>
      </c>
      <c r="Z550" t="str">
        <f>VLOOKUP(ventas_starbucks_2025[[#This Row],[promoción_aplicada5]],promocion_cambiar[#All],2,0)</f>
        <v>Combo</v>
      </c>
      <c r="AA550" t="s">
        <v>8</v>
      </c>
      <c r="AB550" t="s">
        <v>23</v>
      </c>
      <c r="AC550" t="s">
        <v>10</v>
      </c>
      <c r="AD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50">
        <v>5.6</v>
      </c>
      <c r="AF550">
        <v>2</v>
      </c>
      <c r="AG550">
        <v>18</v>
      </c>
      <c r="AH550">
        <v>15</v>
      </c>
    </row>
    <row r="551" spans="1:34" x14ac:dyDescent="0.25">
      <c r="A551" s="3" t="s">
        <v>626</v>
      </c>
      <c r="B551" s="1">
        <v>45749</v>
      </c>
      <c r="C551" s="23">
        <f t="shared" si="40"/>
        <v>2</v>
      </c>
      <c r="D551" s="23">
        <f t="shared" si="41"/>
        <v>3</v>
      </c>
      <c r="E551" s="1" t="str">
        <f t="shared" si="42"/>
        <v>miércoles</v>
      </c>
      <c r="F551" s="23">
        <f t="shared" si="43"/>
        <v>4</v>
      </c>
      <c r="G551" s="1" t="str">
        <f t="shared" si="44"/>
        <v>abril</v>
      </c>
      <c r="H551" s="2">
        <v>0.47847222222222224</v>
      </c>
      <c r="I551" t="s">
        <v>57</v>
      </c>
      <c r="J551" t="str">
        <f>VLOOKUP(ventas_starbucks_2025[[#This Row],[sucursal]],cambio_sucursal[#All],2,0)</f>
        <v>Sucursal Avda Colón</v>
      </c>
      <c r="K551" t="s">
        <v>115</v>
      </c>
      <c r="L551" t="s">
        <v>21</v>
      </c>
      <c r="M551" t="s">
        <v>4</v>
      </c>
      <c r="N551" t="str">
        <f>IFERROR(VLOOKUP(ventas_starbucks_2025[[#This Row],[tamaño_sucio]],cambio_tamaño[#All],2,0),"Tamaño único")</f>
        <v>Tamaño único</v>
      </c>
      <c r="O551">
        <v>1</v>
      </c>
      <c r="P551">
        <v>714.53</v>
      </c>
      <c r="Q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51">
        <v>714.53</v>
      </c>
      <c r="S551" t="s">
        <v>31</v>
      </c>
      <c r="T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1" t="str">
        <f>VLOOKUP(ventas_starbucks_2025[[#This Row],[canal_compra]],cambio_canal_compra[#All],2,0)</f>
        <v>Entrega domicilio</v>
      </c>
      <c r="V551" t="s">
        <v>6</v>
      </c>
      <c r="W551" t="str">
        <f>VLOOKUP(ventas_starbucks_2025[[#This Row],[método_pago]],cambio_metodo_pago[#All],2,0)</f>
        <v>Aplicación móbil</v>
      </c>
      <c r="X551" t="s">
        <v>22</v>
      </c>
      <c r="Y551">
        <v>0</v>
      </c>
      <c r="Z551" t="str">
        <f>VLOOKUP(ventas_starbucks_2025[[#This Row],[promoción_aplicada5]],promocion_cambiar[#All],2,0)</f>
        <v>Hora Feliz</v>
      </c>
      <c r="AA551" t="s">
        <v>36</v>
      </c>
      <c r="AB551" t="s">
        <v>23</v>
      </c>
      <c r="AC551" t="s">
        <v>24</v>
      </c>
      <c r="AD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51">
        <v>10.7</v>
      </c>
      <c r="AF551">
        <v>1</v>
      </c>
      <c r="AG551">
        <v>48</v>
      </c>
      <c r="AH551">
        <v>47</v>
      </c>
    </row>
    <row r="552" spans="1:34" x14ac:dyDescent="0.25">
      <c r="A552" s="3" t="s">
        <v>627</v>
      </c>
      <c r="B552" s="1">
        <v>45713</v>
      </c>
      <c r="C552" s="23">
        <f t="shared" si="40"/>
        <v>25</v>
      </c>
      <c r="D552" s="23">
        <f t="shared" si="41"/>
        <v>2</v>
      </c>
      <c r="E552" s="23" t="str">
        <f t="shared" si="42"/>
        <v>martes</v>
      </c>
      <c r="F552" s="23">
        <f t="shared" si="43"/>
        <v>2</v>
      </c>
      <c r="G552" s="23" t="str">
        <f t="shared" si="44"/>
        <v>febrero</v>
      </c>
      <c r="H552" s="2">
        <v>0.72569444444444442</v>
      </c>
      <c r="I552" t="s">
        <v>1</v>
      </c>
      <c r="J552" t="str">
        <f>VLOOKUP(ventas_starbucks_2025[[#This Row],[sucursal]],cambio_sucursal[#All],2,0)</f>
        <v>Sucursal Nueva Córdoba</v>
      </c>
      <c r="K552" t="s">
        <v>205</v>
      </c>
      <c r="L552" t="s">
        <v>70</v>
      </c>
      <c r="M552" t="s">
        <v>55</v>
      </c>
      <c r="N552" t="str">
        <f>IFERROR(VLOOKUP(ventas_starbucks_2025[[#This Row],[tamaño_sucio]],cambio_tamaño[#All],2,0),"Tamaño único")</f>
        <v>Pequeño</v>
      </c>
      <c r="O552">
        <v>4</v>
      </c>
      <c r="P552">
        <v>1484.3</v>
      </c>
      <c r="Q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2">
        <v>5937.2</v>
      </c>
      <c r="S552" t="s">
        <v>31</v>
      </c>
      <c r="T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52" t="str">
        <f>VLOOKUP(ventas_starbucks_2025[[#This Row],[canal_compra]],cambio_canal_compra[#All],2,0)</f>
        <v>Entrega domicilio</v>
      </c>
      <c r="V552" t="s">
        <v>6</v>
      </c>
      <c r="W552" t="str">
        <f>VLOOKUP(ventas_starbucks_2025[[#This Row],[método_pago]],cambio_metodo_pago[#All],2,0)</f>
        <v>Aplicación móbil</v>
      </c>
      <c r="X552" t="s">
        <v>7</v>
      </c>
      <c r="Y552">
        <v>0</v>
      </c>
      <c r="Z552" t="str">
        <f>VLOOKUP(ventas_starbucks_2025[[#This Row],[promoción_aplicada5]],promocion_cambiar[#All],2,0)</f>
        <v>Ninguna</v>
      </c>
      <c r="AA552" t="s">
        <v>17</v>
      </c>
      <c r="AB552" t="s">
        <v>23</v>
      </c>
      <c r="AC552" t="s">
        <v>10</v>
      </c>
      <c r="AD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52">
        <v>10.5</v>
      </c>
      <c r="AF552">
        <v>5</v>
      </c>
      <c r="AG552">
        <v>17</v>
      </c>
      <c r="AH552">
        <v>13</v>
      </c>
    </row>
    <row r="553" spans="1:34" x14ac:dyDescent="0.25">
      <c r="A553" s="3" t="s">
        <v>628</v>
      </c>
      <c r="B553" s="1">
        <v>45731</v>
      </c>
      <c r="C553" s="23">
        <f t="shared" si="40"/>
        <v>15</v>
      </c>
      <c r="D553" s="23">
        <f t="shared" si="41"/>
        <v>6</v>
      </c>
      <c r="E553" s="23" t="str">
        <f t="shared" si="42"/>
        <v>sábado</v>
      </c>
      <c r="F553" s="23">
        <f t="shared" si="43"/>
        <v>3</v>
      </c>
      <c r="G553" s="23" t="str">
        <f t="shared" si="44"/>
        <v>marzo</v>
      </c>
      <c r="H553" s="2">
        <v>0.52083333333333337</v>
      </c>
      <c r="I553" t="s">
        <v>1</v>
      </c>
      <c r="J553" t="str">
        <f>VLOOKUP(ventas_starbucks_2025[[#This Row],[sucursal]],cambio_sucursal[#All],2,0)</f>
        <v>Sucursal Nueva Córdoba</v>
      </c>
      <c r="K553" t="s">
        <v>130</v>
      </c>
      <c r="L553" t="s">
        <v>65</v>
      </c>
      <c r="M553" t="s">
        <v>4</v>
      </c>
      <c r="N553" t="str">
        <f>IFERROR(VLOOKUP(ventas_starbucks_2025[[#This Row],[tamaño_sucio]],cambio_tamaño[#All],2,0),"Tamaño único")</f>
        <v>Tamaño único</v>
      </c>
      <c r="O553">
        <v>2</v>
      </c>
      <c r="P553">
        <v>1497.85</v>
      </c>
      <c r="Q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3">
        <v>2995.7</v>
      </c>
      <c r="S553" t="s">
        <v>31</v>
      </c>
      <c r="T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3" t="str">
        <f>VLOOKUP(ventas_starbucks_2025[[#This Row],[canal_compra]],cambio_canal_compra[#All],2,0)</f>
        <v>Entrega domicilio</v>
      </c>
      <c r="V553" t="s">
        <v>40</v>
      </c>
      <c r="W553" t="str">
        <f>VLOOKUP(ventas_starbucks_2025[[#This Row],[método_pago]],cambio_metodo_pago[#All],2,0)</f>
        <v>Efectivo</v>
      </c>
      <c r="X553" t="s">
        <v>22</v>
      </c>
      <c r="Y553">
        <v>0</v>
      </c>
      <c r="Z553" t="str">
        <f>VLOOKUP(ventas_starbucks_2025[[#This Row],[promoción_aplicada5]],promocion_cambiar[#All],2,0)</f>
        <v>Hora Feliz</v>
      </c>
      <c r="AA553" t="s">
        <v>36</v>
      </c>
      <c r="AB553" t="s">
        <v>29</v>
      </c>
      <c r="AC553" t="s">
        <v>24</v>
      </c>
      <c r="AD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53">
        <v>8.1</v>
      </c>
      <c r="AF553">
        <v>1</v>
      </c>
      <c r="AG553">
        <v>21</v>
      </c>
      <c r="AH553">
        <v>19</v>
      </c>
    </row>
    <row r="554" spans="1:34" x14ac:dyDescent="0.25">
      <c r="A554" s="3" t="s">
        <v>629</v>
      </c>
      <c r="B554" s="1">
        <v>45702</v>
      </c>
      <c r="C554" s="23">
        <f t="shared" si="40"/>
        <v>14</v>
      </c>
      <c r="D554" s="23">
        <f t="shared" si="41"/>
        <v>5</v>
      </c>
      <c r="E554" s="23" t="str">
        <f t="shared" si="42"/>
        <v>viernes</v>
      </c>
      <c r="F554" s="23">
        <f t="shared" si="43"/>
        <v>2</v>
      </c>
      <c r="G554" s="23" t="str">
        <f t="shared" si="44"/>
        <v>febrero</v>
      </c>
      <c r="H554" s="2">
        <v>0.69027777777777777</v>
      </c>
      <c r="I554" t="s">
        <v>57</v>
      </c>
      <c r="J554" t="str">
        <f>VLOOKUP(ventas_starbucks_2025[[#This Row],[sucursal]],cambio_sucursal[#All],2,0)</f>
        <v>Sucursal Avda Colón</v>
      </c>
      <c r="K554" t="s">
        <v>67</v>
      </c>
      <c r="L554" t="s">
        <v>35</v>
      </c>
      <c r="M554" t="s">
        <v>4</v>
      </c>
      <c r="N554" t="str">
        <f>IFERROR(VLOOKUP(ventas_starbucks_2025[[#This Row],[tamaño_sucio]],cambio_tamaño[#All],2,0),"Tamaño único")</f>
        <v>Tamaño único</v>
      </c>
      <c r="O554">
        <v>4</v>
      </c>
      <c r="P554">
        <v>1060.8800000000001</v>
      </c>
      <c r="Q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4">
        <v>4243.5200000000004</v>
      </c>
      <c r="S554" t="s">
        <v>31</v>
      </c>
      <c r="T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4" t="str">
        <f>VLOOKUP(ventas_starbucks_2025[[#This Row],[canal_compra]],cambio_canal_compra[#All],2,0)</f>
        <v>Entrega domicilio</v>
      </c>
      <c r="V554" t="s">
        <v>6</v>
      </c>
      <c r="W554" t="str">
        <f>VLOOKUP(ventas_starbucks_2025[[#This Row],[método_pago]],cambio_metodo_pago[#All],2,0)</f>
        <v>Aplicación móbil</v>
      </c>
      <c r="X554" t="s">
        <v>22</v>
      </c>
      <c r="Y554">
        <v>0</v>
      </c>
      <c r="Z554" t="str">
        <f>VLOOKUP(ventas_starbucks_2025[[#This Row],[promoción_aplicada5]],promocion_cambiar[#All],2,0)</f>
        <v>Ninguna</v>
      </c>
      <c r="AA554" t="s">
        <v>17</v>
      </c>
      <c r="AB554" t="s">
        <v>9</v>
      </c>
      <c r="AC554" t="s">
        <v>10</v>
      </c>
      <c r="AD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54">
        <v>3.2</v>
      </c>
      <c r="AF554">
        <v>3</v>
      </c>
      <c r="AG554">
        <v>41</v>
      </c>
      <c r="AH554">
        <v>37</v>
      </c>
    </row>
    <row r="555" spans="1:34" x14ac:dyDescent="0.25">
      <c r="A555" s="3" t="s">
        <v>630</v>
      </c>
      <c r="B555" s="1">
        <v>45682</v>
      </c>
      <c r="C555" s="23">
        <f t="shared" si="40"/>
        <v>25</v>
      </c>
      <c r="D555" s="23">
        <f t="shared" si="41"/>
        <v>6</v>
      </c>
      <c r="E555" s="23" t="str">
        <f t="shared" si="42"/>
        <v>sábado</v>
      </c>
      <c r="F555" s="23">
        <f t="shared" si="43"/>
        <v>1</v>
      </c>
      <c r="G555" s="23" t="str">
        <f t="shared" si="44"/>
        <v>enero</v>
      </c>
      <c r="H555" s="2">
        <v>0.66666666666666663</v>
      </c>
      <c r="I555" t="s">
        <v>26</v>
      </c>
      <c r="J555" t="str">
        <f>VLOOKUP(ventas_starbucks_2025[[#This Row],[sucursal]],cambio_sucursal[#All],2,0)</f>
        <v>Sucursal San Lorenzo 47</v>
      </c>
      <c r="K555" t="s">
        <v>127</v>
      </c>
      <c r="L555" t="s">
        <v>44</v>
      </c>
      <c r="M555" t="s">
        <v>45</v>
      </c>
      <c r="N555" t="str">
        <f>IFERROR(VLOOKUP(ventas_starbucks_2025[[#This Row],[tamaño_sucio]],cambio_tamaño[#All],2,0),"Tamaño único")</f>
        <v>Grande</v>
      </c>
      <c r="O555">
        <v>1</v>
      </c>
      <c r="P555">
        <v>1778.4</v>
      </c>
      <c r="Q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5">
        <v>1778.4</v>
      </c>
      <c r="S555" t="s">
        <v>5</v>
      </c>
      <c r="T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5" t="str">
        <f>VLOOKUP(ventas_starbucks_2025[[#This Row],[canal_compra]],cambio_canal_compra[#All],2,0)</f>
        <v>En tienda</v>
      </c>
      <c r="V555" t="s">
        <v>40</v>
      </c>
      <c r="W555" t="str">
        <f>VLOOKUP(ventas_starbucks_2025[[#This Row],[método_pago]],cambio_metodo_pago[#All],2,0)</f>
        <v>Efectivo</v>
      </c>
      <c r="X555" t="s">
        <v>22</v>
      </c>
      <c r="Y555">
        <v>0</v>
      </c>
      <c r="Z555" t="str">
        <f>VLOOKUP(ventas_starbucks_2025[[#This Row],[promoción_aplicada5]],promocion_cambiar[#All],2,0)</f>
        <v>Combo</v>
      </c>
      <c r="AA555" t="s">
        <v>8</v>
      </c>
      <c r="AB555" t="s">
        <v>32</v>
      </c>
      <c r="AC555" t="s">
        <v>41</v>
      </c>
      <c r="AD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55">
        <v>9.5</v>
      </c>
      <c r="AF555">
        <v>4</v>
      </c>
      <c r="AG555">
        <v>24</v>
      </c>
      <c r="AH555">
        <v>23</v>
      </c>
    </row>
    <row r="556" spans="1:34" x14ac:dyDescent="0.25">
      <c r="A556" s="3" t="s">
        <v>631</v>
      </c>
      <c r="B556" s="1">
        <v>45721</v>
      </c>
      <c r="C556" s="23">
        <f t="shared" si="40"/>
        <v>5</v>
      </c>
      <c r="D556" s="23">
        <f t="shared" si="41"/>
        <v>3</v>
      </c>
      <c r="E556" s="1" t="str">
        <f t="shared" si="42"/>
        <v>miércoles</v>
      </c>
      <c r="F556" s="23">
        <f t="shared" si="43"/>
        <v>3</v>
      </c>
      <c r="G556" s="1" t="str">
        <f t="shared" si="44"/>
        <v>marzo</v>
      </c>
      <c r="H556" s="2">
        <v>0.68680555555555556</v>
      </c>
      <c r="I556" t="s">
        <v>26</v>
      </c>
      <c r="J556" t="str">
        <f>VLOOKUP(ventas_starbucks_2025[[#This Row],[sucursal]],cambio_sucursal[#All],2,0)</f>
        <v>Sucursal San Lorenzo 47</v>
      </c>
      <c r="K556" t="s">
        <v>89</v>
      </c>
      <c r="L556" t="s">
        <v>90</v>
      </c>
      <c r="M556" t="s">
        <v>4</v>
      </c>
      <c r="N556" t="str">
        <f>IFERROR(VLOOKUP(ventas_starbucks_2025[[#This Row],[tamaño_sucio]],cambio_tamaño[#All],2,0),"Tamaño único")</f>
        <v>Tamaño único</v>
      </c>
      <c r="O556">
        <v>2</v>
      </c>
      <c r="P556">
        <v>1629.37</v>
      </c>
      <c r="Q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6">
        <v>3258.74</v>
      </c>
      <c r="S556" t="s">
        <v>31</v>
      </c>
      <c r="T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6" t="str">
        <f>VLOOKUP(ventas_starbucks_2025[[#This Row],[canal_compra]],cambio_canal_compra[#All],2,0)</f>
        <v>Entrega domicilio</v>
      </c>
      <c r="V556" t="s">
        <v>6</v>
      </c>
      <c r="W556" t="str">
        <f>VLOOKUP(ventas_starbucks_2025[[#This Row],[método_pago]],cambio_metodo_pago[#All],2,0)</f>
        <v>Aplicación móbil</v>
      </c>
      <c r="X556" t="s">
        <v>22</v>
      </c>
      <c r="Y556">
        <v>0</v>
      </c>
      <c r="Z556" t="str">
        <f>VLOOKUP(ventas_starbucks_2025[[#This Row],[promoción_aplicada5]],promocion_cambiar[#All],2,0)</f>
        <v>Ninguna</v>
      </c>
      <c r="AA556" t="s">
        <v>17</v>
      </c>
      <c r="AB556" t="s">
        <v>29</v>
      </c>
      <c r="AC556" t="s">
        <v>24</v>
      </c>
      <c r="AD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56">
        <v>14.4</v>
      </c>
      <c r="AF556">
        <v>1</v>
      </c>
      <c r="AG556">
        <v>25</v>
      </c>
      <c r="AH556">
        <v>23</v>
      </c>
    </row>
    <row r="557" spans="1:34" x14ac:dyDescent="0.25">
      <c r="A557" s="3" t="s">
        <v>632</v>
      </c>
      <c r="B557" s="1">
        <v>45755</v>
      </c>
      <c r="C557" s="23">
        <f t="shared" si="40"/>
        <v>8</v>
      </c>
      <c r="D557" s="23">
        <f t="shared" si="41"/>
        <v>2</v>
      </c>
      <c r="E557" s="1" t="str">
        <f t="shared" si="42"/>
        <v>martes</v>
      </c>
      <c r="F557" s="23">
        <f t="shared" si="43"/>
        <v>4</v>
      </c>
      <c r="G557" s="1" t="str">
        <f t="shared" si="44"/>
        <v>abril</v>
      </c>
      <c r="H557" s="2">
        <v>0.43680555555555556</v>
      </c>
      <c r="I557" t="s">
        <v>1</v>
      </c>
      <c r="J557" t="str">
        <f>VLOOKUP(ventas_starbucks_2025[[#This Row],[sucursal]],cambio_sucursal[#All],2,0)</f>
        <v>Sucursal Nueva Córdoba</v>
      </c>
      <c r="K557" t="s">
        <v>284</v>
      </c>
      <c r="L557" t="s">
        <v>35</v>
      </c>
      <c r="M557" t="s">
        <v>4</v>
      </c>
      <c r="N557" t="str">
        <f>IFERROR(VLOOKUP(ventas_starbucks_2025[[#This Row],[tamaño_sucio]],cambio_tamaño[#All],2,0),"Tamaño único")</f>
        <v>Tamaño único</v>
      </c>
      <c r="O557">
        <v>2</v>
      </c>
      <c r="P557">
        <v>1049.1400000000001</v>
      </c>
      <c r="Q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7">
        <v>2098.2800000000002</v>
      </c>
      <c r="S557" t="s">
        <v>31</v>
      </c>
      <c r="T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7" t="str">
        <f>VLOOKUP(ventas_starbucks_2025[[#This Row],[canal_compra]],cambio_canal_compra[#All],2,0)</f>
        <v>Entrega domicilio</v>
      </c>
      <c r="V557" t="s">
        <v>16</v>
      </c>
      <c r="W557" t="str">
        <f>VLOOKUP(ventas_starbucks_2025[[#This Row],[método_pago]],cambio_metodo_pago[#All],2,0)</f>
        <v>Tarjeta</v>
      </c>
      <c r="X557" t="s">
        <v>22</v>
      </c>
      <c r="Y557">
        <v>0</v>
      </c>
      <c r="Z557" t="str">
        <f>VLOOKUP(ventas_starbucks_2025[[#This Row],[promoción_aplicada5]],promocion_cambiar[#All],2,0)</f>
        <v>Ninguna</v>
      </c>
      <c r="AA557" t="s">
        <v>17</v>
      </c>
      <c r="AB557" t="s">
        <v>52</v>
      </c>
      <c r="AC557" t="s">
        <v>10</v>
      </c>
      <c r="AD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57">
        <v>2.1</v>
      </c>
      <c r="AF557">
        <v>5</v>
      </c>
      <c r="AG557">
        <v>42</v>
      </c>
      <c r="AH557">
        <v>40</v>
      </c>
    </row>
    <row r="558" spans="1:34" x14ac:dyDescent="0.25">
      <c r="A558" s="3" t="s">
        <v>633</v>
      </c>
      <c r="B558" s="1">
        <v>45743</v>
      </c>
      <c r="C558" s="23">
        <f t="shared" si="40"/>
        <v>27</v>
      </c>
      <c r="D558" s="23">
        <f t="shared" si="41"/>
        <v>4</v>
      </c>
      <c r="E558" s="23" t="str">
        <f t="shared" si="42"/>
        <v>jueves</v>
      </c>
      <c r="F558" s="23">
        <f t="shared" si="43"/>
        <v>3</v>
      </c>
      <c r="G558" s="23" t="str">
        <f t="shared" si="44"/>
        <v>marzo</v>
      </c>
      <c r="H558" s="2">
        <v>0.67847222222222225</v>
      </c>
      <c r="I558" t="s">
        <v>57</v>
      </c>
      <c r="J558" t="str">
        <f>VLOOKUP(ventas_starbucks_2025[[#This Row],[sucursal]],cambio_sucursal[#All],2,0)</f>
        <v>Sucursal Avda Colón</v>
      </c>
      <c r="K558" t="s">
        <v>69</v>
      </c>
      <c r="L558" t="s">
        <v>70</v>
      </c>
      <c r="M558" t="s">
        <v>55</v>
      </c>
      <c r="N558" t="str">
        <f>IFERROR(VLOOKUP(ventas_starbucks_2025[[#This Row],[tamaño_sucio]],cambio_tamaño[#All],2,0),"Tamaño único")</f>
        <v>Pequeño</v>
      </c>
      <c r="O558">
        <v>5</v>
      </c>
      <c r="P558">
        <v>1348.13</v>
      </c>
      <c r="Q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8">
        <v>6740.65</v>
      </c>
      <c r="S558" t="s">
        <v>15</v>
      </c>
      <c r="T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58" t="str">
        <f>VLOOKUP(ventas_starbucks_2025[[#This Row],[canal_compra]],cambio_canal_compra[#All],2,0)</f>
        <v>Para llevar</v>
      </c>
      <c r="V558" t="s">
        <v>40</v>
      </c>
      <c r="W558" t="str">
        <f>VLOOKUP(ventas_starbucks_2025[[#This Row],[método_pago]],cambio_metodo_pago[#All],2,0)</f>
        <v>Efectivo</v>
      </c>
      <c r="X558" t="s">
        <v>22</v>
      </c>
      <c r="Y558">
        <v>0</v>
      </c>
      <c r="Z558" t="str">
        <f>VLOOKUP(ventas_starbucks_2025[[#This Row],[promoción_aplicada5]],promocion_cambiar[#All],2,0)</f>
        <v>2x1</v>
      </c>
      <c r="AA558" t="s">
        <v>51</v>
      </c>
      <c r="AB558" t="s">
        <v>52</v>
      </c>
      <c r="AC558" t="s">
        <v>10</v>
      </c>
      <c r="AD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58">
        <v>13.8</v>
      </c>
      <c r="AF558">
        <v>3</v>
      </c>
      <c r="AG558">
        <v>40</v>
      </c>
      <c r="AH558">
        <v>35</v>
      </c>
    </row>
    <row r="559" spans="1:34" x14ac:dyDescent="0.25">
      <c r="A559" s="3" t="s">
        <v>634</v>
      </c>
      <c r="B559" s="1">
        <v>45677</v>
      </c>
      <c r="C559" s="23">
        <f t="shared" si="40"/>
        <v>20</v>
      </c>
      <c r="D559" s="23">
        <f t="shared" si="41"/>
        <v>1</v>
      </c>
      <c r="E559" s="23" t="str">
        <f t="shared" si="42"/>
        <v>lunes</v>
      </c>
      <c r="F559" s="23">
        <f t="shared" si="43"/>
        <v>1</v>
      </c>
      <c r="G559" s="23" t="str">
        <f t="shared" si="44"/>
        <v>enero</v>
      </c>
      <c r="H559" s="2">
        <v>0.70138888888888884</v>
      </c>
      <c r="I559" t="s">
        <v>26</v>
      </c>
      <c r="J559" t="str">
        <f>VLOOKUP(ventas_starbucks_2025[[#This Row],[sucursal]],cambio_sucursal[#All],2,0)</f>
        <v>Sucursal San Lorenzo 47</v>
      </c>
      <c r="K559" t="s">
        <v>82</v>
      </c>
      <c r="L559" t="s">
        <v>28</v>
      </c>
      <c r="M559" t="s">
        <v>4</v>
      </c>
      <c r="N559" t="str">
        <f>IFERROR(VLOOKUP(ventas_starbucks_2025[[#This Row],[tamaño_sucio]],cambio_tamaño[#All],2,0),"Tamaño único")</f>
        <v>Tamaño único</v>
      </c>
      <c r="O559">
        <v>2</v>
      </c>
      <c r="P559">
        <v>2627.92</v>
      </c>
      <c r="Q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59">
        <v>5255.84</v>
      </c>
      <c r="S559" t="s">
        <v>5</v>
      </c>
      <c r="T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59" t="str">
        <f>VLOOKUP(ventas_starbucks_2025[[#This Row],[canal_compra]],cambio_canal_compra[#All],2,0)</f>
        <v>En tienda</v>
      </c>
      <c r="V559" t="s">
        <v>6</v>
      </c>
      <c r="W559" t="str">
        <f>VLOOKUP(ventas_starbucks_2025[[#This Row],[método_pago]],cambio_metodo_pago[#All],2,0)</f>
        <v>Aplicación móbil</v>
      </c>
      <c r="X559" t="s">
        <v>7</v>
      </c>
      <c r="Y559">
        <v>0</v>
      </c>
      <c r="Z559" t="str">
        <f>VLOOKUP(ventas_starbucks_2025[[#This Row],[promoción_aplicada5]],promocion_cambiar[#All],2,0)</f>
        <v>2x1</v>
      </c>
      <c r="AA559" t="s">
        <v>51</v>
      </c>
      <c r="AB559" t="s">
        <v>18</v>
      </c>
      <c r="AC559" t="s">
        <v>24</v>
      </c>
      <c r="AD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59">
        <v>8.1</v>
      </c>
      <c r="AF559">
        <v>5</v>
      </c>
      <c r="AG559">
        <v>38</v>
      </c>
      <c r="AH559">
        <v>36</v>
      </c>
    </row>
    <row r="560" spans="1:34" x14ac:dyDescent="0.25">
      <c r="A560" s="3" t="s">
        <v>635</v>
      </c>
      <c r="B560" s="1">
        <v>45659</v>
      </c>
      <c r="C560" s="23">
        <f t="shared" si="40"/>
        <v>2</v>
      </c>
      <c r="D560" s="23">
        <f t="shared" si="41"/>
        <v>4</v>
      </c>
      <c r="E560" s="23" t="str">
        <f t="shared" si="42"/>
        <v>jueves</v>
      </c>
      <c r="F560" s="23">
        <f t="shared" si="43"/>
        <v>1</v>
      </c>
      <c r="G560" s="23" t="str">
        <f t="shared" si="44"/>
        <v>enero</v>
      </c>
      <c r="H560" s="2">
        <v>0.42499999999999999</v>
      </c>
      <c r="I560" t="s">
        <v>1</v>
      </c>
      <c r="J560" t="str">
        <f>VLOOKUP(ventas_starbucks_2025[[#This Row],[sucursal]],cambio_sucursal[#All],2,0)</f>
        <v>Sucursal Nueva Córdoba</v>
      </c>
      <c r="K560" t="s">
        <v>127</v>
      </c>
      <c r="L560" t="s">
        <v>44</v>
      </c>
      <c r="M560" t="s">
        <v>62</v>
      </c>
      <c r="N560" t="str">
        <f>IFERROR(VLOOKUP(ventas_starbucks_2025[[#This Row],[tamaño_sucio]],cambio_tamaño[#All],2,0),"Tamaño único")</f>
        <v>Extra-Grande</v>
      </c>
      <c r="O560">
        <v>2</v>
      </c>
      <c r="P560">
        <v>1766.09</v>
      </c>
      <c r="Q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0">
        <v>3532.18</v>
      </c>
      <c r="S560" t="s">
        <v>5</v>
      </c>
      <c r="T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0" t="str">
        <f>VLOOKUP(ventas_starbucks_2025[[#This Row],[canal_compra]],cambio_canal_compra[#All],2,0)</f>
        <v>En tienda</v>
      </c>
      <c r="V560" t="s">
        <v>6</v>
      </c>
      <c r="W560" t="str">
        <f>VLOOKUP(ventas_starbucks_2025[[#This Row],[método_pago]],cambio_metodo_pago[#All],2,0)</f>
        <v>Aplicación móbil</v>
      </c>
      <c r="X560" t="s">
        <v>22</v>
      </c>
      <c r="Y560">
        <v>0</v>
      </c>
      <c r="Z560" t="str">
        <f>VLOOKUP(ventas_starbucks_2025[[#This Row],[promoción_aplicada5]],promocion_cambiar[#All],2,0)</f>
        <v>Ninguna</v>
      </c>
      <c r="AA560" t="s">
        <v>17</v>
      </c>
      <c r="AB560" t="s">
        <v>9</v>
      </c>
      <c r="AC560" t="s">
        <v>10</v>
      </c>
      <c r="AD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60">
        <v>4.4000000000000004</v>
      </c>
      <c r="AF560">
        <v>3</v>
      </c>
      <c r="AG560">
        <v>11</v>
      </c>
      <c r="AH560">
        <v>9</v>
      </c>
    </row>
    <row r="561" spans="1:34" x14ac:dyDescent="0.25">
      <c r="A561" s="3" t="s">
        <v>636</v>
      </c>
      <c r="B561" s="1">
        <v>45749</v>
      </c>
      <c r="C561" s="23">
        <f t="shared" si="40"/>
        <v>2</v>
      </c>
      <c r="D561" s="23">
        <f t="shared" si="41"/>
        <v>3</v>
      </c>
      <c r="E561" s="23" t="str">
        <f t="shared" si="42"/>
        <v>miércoles</v>
      </c>
      <c r="F561" s="23">
        <f t="shared" si="43"/>
        <v>4</v>
      </c>
      <c r="G561" s="23" t="str">
        <f t="shared" si="44"/>
        <v>abril</v>
      </c>
      <c r="H561" s="2">
        <v>0.50555555555555554</v>
      </c>
      <c r="I561" t="s">
        <v>57</v>
      </c>
      <c r="J561" t="str">
        <f>VLOOKUP(ventas_starbucks_2025[[#This Row],[sucursal]],cambio_sucursal[#All],2,0)</f>
        <v>Sucursal Avda Colón</v>
      </c>
      <c r="K561" t="s">
        <v>173</v>
      </c>
      <c r="L561" t="s">
        <v>35</v>
      </c>
      <c r="M561" t="s">
        <v>4</v>
      </c>
      <c r="N561" t="str">
        <f>IFERROR(VLOOKUP(ventas_starbucks_2025[[#This Row],[tamaño_sucio]],cambio_tamaño[#All],2,0),"Tamaño único")</f>
        <v>Tamaño único</v>
      </c>
      <c r="O561">
        <v>2</v>
      </c>
      <c r="P561">
        <v>963.47</v>
      </c>
      <c r="Q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61">
        <v>1926.94</v>
      </c>
      <c r="S561" t="s">
        <v>31</v>
      </c>
      <c r="T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1" t="str">
        <f>VLOOKUP(ventas_starbucks_2025[[#This Row],[canal_compra]],cambio_canal_compra[#All],2,0)</f>
        <v>Entrega domicilio</v>
      </c>
      <c r="V561" t="s">
        <v>40</v>
      </c>
      <c r="W561" t="str">
        <f>VLOOKUP(ventas_starbucks_2025[[#This Row],[método_pago]],cambio_metodo_pago[#All],2,0)</f>
        <v>Efectivo</v>
      </c>
      <c r="X561" t="s">
        <v>22</v>
      </c>
      <c r="Y561">
        <v>0</v>
      </c>
      <c r="Z561" t="str">
        <f>VLOOKUP(ventas_starbucks_2025[[#This Row],[promoción_aplicada5]],promocion_cambiar[#All],2,0)</f>
        <v>2x1</v>
      </c>
      <c r="AA561" t="s">
        <v>51</v>
      </c>
      <c r="AB561" t="s">
        <v>29</v>
      </c>
      <c r="AC561" t="s">
        <v>10</v>
      </c>
      <c r="AD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61">
        <v>9.6</v>
      </c>
      <c r="AF561">
        <v>1</v>
      </c>
      <c r="AG561">
        <v>36</v>
      </c>
      <c r="AH561">
        <v>34</v>
      </c>
    </row>
    <row r="562" spans="1:34" x14ac:dyDescent="0.25">
      <c r="A562" s="3" t="s">
        <v>637</v>
      </c>
      <c r="B562" s="1">
        <v>45663</v>
      </c>
      <c r="C562" s="23">
        <f t="shared" si="40"/>
        <v>6</v>
      </c>
      <c r="D562" s="23">
        <f t="shared" si="41"/>
        <v>1</v>
      </c>
      <c r="E562" s="1" t="str">
        <f t="shared" si="42"/>
        <v>lunes</v>
      </c>
      <c r="F562" s="23">
        <f t="shared" si="43"/>
        <v>1</v>
      </c>
      <c r="G562" s="1" t="str">
        <f t="shared" si="44"/>
        <v>enero</v>
      </c>
      <c r="H562" s="2">
        <v>0.73958333333333337</v>
      </c>
      <c r="I562" t="s">
        <v>12</v>
      </c>
      <c r="J562" t="str">
        <f>VLOOKUP(ventas_starbucks_2025[[#This Row],[sucursal]],cambio_sucursal[#All],2,0)</f>
        <v>Sucursal Córdoba Shopping</v>
      </c>
      <c r="K562" t="s">
        <v>87</v>
      </c>
      <c r="L562" t="s">
        <v>65</v>
      </c>
      <c r="M562" t="s">
        <v>4</v>
      </c>
      <c r="N562" t="str">
        <f>IFERROR(VLOOKUP(ventas_starbucks_2025[[#This Row],[tamaño_sucio]],cambio_tamaño[#All],2,0),"Tamaño único")</f>
        <v>Tamaño único</v>
      </c>
      <c r="O562">
        <v>1</v>
      </c>
      <c r="P562">
        <v>1950.33</v>
      </c>
      <c r="Q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2">
        <v>1950.33</v>
      </c>
      <c r="S562" t="s">
        <v>15</v>
      </c>
      <c r="T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2" t="str">
        <f>VLOOKUP(ventas_starbucks_2025[[#This Row],[canal_compra]],cambio_canal_compra[#All],2,0)</f>
        <v>Para llevar</v>
      </c>
      <c r="V562" t="s">
        <v>40</v>
      </c>
      <c r="W562" t="str">
        <f>VLOOKUP(ventas_starbucks_2025[[#This Row],[método_pago]],cambio_metodo_pago[#All],2,0)</f>
        <v>Efectivo</v>
      </c>
      <c r="X562" t="s">
        <v>7</v>
      </c>
      <c r="Y562">
        <v>10</v>
      </c>
      <c r="Z562" t="str">
        <f>VLOOKUP(ventas_starbucks_2025[[#This Row],[promoción_aplicada5]],promocion_cambiar[#All],2,0)</f>
        <v>Combo</v>
      </c>
      <c r="AA562" t="s">
        <v>8</v>
      </c>
      <c r="AB562" t="s">
        <v>32</v>
      </c>
      <c r="AC562" t="s">
        <v>41</v>
      </c>
      <c r="AD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62">
        <v>6.8</v>
      </c>
      <c r="AF562">
        <v>4</v>
      </c>
      <c r="AG562">
        <v>39</v>
      </c>
      <c r="AH562">
        <v>38</v>
      </c>
    </row>
    <row r="563" spans="1:34" x14ac:dyDescent="0.25">
      <c r="A563" s="3" t="s">
        <v>638</v>
      </c>
      <c r="B563" s="1">
        <v>45741</v>
      </c>
      <c r="C563" s="23">
        <f t="shared" si="40"/>
        <v>25</v>
      </c>
      <c r="D563" s="23">
        <f t="shared" si="41"/>
        <v>2</v>
      </c>
      <c r="E563" s="23" t="str">
        <f t="shared" si="42"/>
        <v>martes</v>
      </c>
      <c r="F563" s="23">
        <f t="shared" si="43"/>
        <v>3</v>
      </c>
      <c r="G563" s="23" t="str">
        <f t="shared" si="44"/>
        <v>marzo</v>
      </c>
      <c r="H563" s="2">
        <v>0.56527777777777777</v>
      </c>
      <c r="I563" t="s">
        <v>12</v>
      </c>
      <c r="J563" t="str">
        <f>VLOOKUP(ventas_starbucks_2025[[#This Row],[sucursal]],cambio_sucursal[#All],2,0)</f>
        <v>Sucursal Córdoba Shopping</v>
      </c>
      <c r="K563" t="s">
        <v>284</v>
      </c>
      <c r="L563" t="s">
        <v>35</v>
      </c>
      <c r="M563" t="s">
        <v>4</v>
      </c>
      <c r="N563" t="str">
        <f>IFERROR(VLOOKUP(ventas_starbucks_2025[[#This Row],[tamaño_sucio]],cambio_tamaño[#All],2,0),"Tamaño único")</f>
        <v>Tamaño único</v>
      </c>
      <c r="O563">
        <v>4</v>
      </c>
      <c r="P563">
        <v>986.7</v>
      </c>
      <c r="Q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63">
        <v>3946.8</v>
      </c>
      <c r="S563" t="s">
        <v>5</v>
      </c>
      <c r="T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3" t="str">
        <f>VLOOKUP(ventas_starbucks_2025[[#This Row],[canal_compra]],cambio_canal_compra[#All],2,0)</f>
        <v>En tienda</v>
      </c>
      <c r="V563" t="s">
        <v>16</v>
      </c>
      <c r="W563" t="str">
        <f>VLOOKUP(ventas_starbucks_2025[[#This Row],[método_pago]],cambio_metodo_pago[#All],2,0)</f>
        <v>Tarjeta</v>
      </c>
      <c r="X563" t="s">
        <v>22</v>
      </c>
      <c r="Y563">
        <v>0</v>
      </c>
      <c r="Z563" t="str">
        <f>VLOOKUP(ventas_starbucks_2025[[#This Row],[promoción_aplicada5]],promocion_cambiar[#All],2,0)</f>
        <v>2x1</v>
      </c>
      <c r="AA563" t="s">
        <v>51</v>
      </c>
      <c r="AB563" t="s">
        <v>52</v>
      </c>
      <c r="AC563" t="s">
        <v>41</v>
      </c>
      <c r="AD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63">
        <v>5</v>
      </c>
      <c r="AF563">
        <v>3</v>
      </c>
      <c r="AG563">
        <v>38</v>
      </c>
      <c r="AH563">
        <v>34</v>
      </c>
    </row>
    <row r="564" spans="1:34" x14ac:dyDescent="0.25">
      <c r="A564" s="3" t="s">
        <v>639</v>
      </c>
      <c r="B564" s="1">
        <v>45688</v>
      </c>
      <c r="C564" s="23">
        <f t="shared" si="40"/>
        <v>31</v>
      </c>
      <c r="D564" s="23">
        <f t="shared" si="41"/>
        <v>5</v>
      </c>
      <c r="E564" s="1" t="str">
        <f t="shared" si="42"/>
        <v>viernes</v>
      </c>
      <c r="F564" s="23">
        <f t="shared" si="43"/>
        <v>1</v>
      </c>
      <c r="G564" s="1" t="str">
        <f t="shared" si="44"/>
        <v>enero</v>
      </c>
      <c r="H564" s="2">
        <v>0.4201388888888889</v>
      </c>
      <c r="I564" t="s">
        <v>12</v>
      </c>
      <c r="J564" t="str">
        <f>VLOOKUP(ventas_starbucks_2025[[#This Row],[sucursal]],cambio_sucursal[#All],2,0)</f>
        <v>Sucursal Córdoba Shopping</v>
      </c>
      <c r="K564" t="s">
        <v>58</v>
      </c>
      <c r="L564" t="s">
        <v>39</v>
      </c>
      <c r="M564" t="s">
        <v>4</v>
      </c>
      <c r="N564" t="str">
        <f>IFERROR(VLOOKUP(ventas_starbucks_2025[[#This Row],[tamaño_sucio]],cambio_tamaño[#All],2,0),"Tamaño único")</f>
        <v>Tamaño único</v>
      </c>
      <c r="O564">
        <v>2</v>
      </c>
      <c r="P564">
        <v>1236.81</v>
      </c>
      <c r="Q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4">
        <v>2473.62</v>
      </c>
      <c r="S564" t="s">
        <v>31</v>
      </c>
      <c r="T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4" t="str">
        <f>VLOOKUP(ventas_starbucks_2025[[#This Row],[canal_compra]],cambio_canal_compra[#All],2,0)</f>
        <v>Entrega domicilio</v>
      </c>
      <c r="V564" t="s">
        <v>40</v>
      </c>
      <c r="W564" t="str">
        <f>VLOOKUP(ventas_starbucks_2025[[#This Row],[método_pago]],cambio_metodo_pago[#All],2,0)</f>
        <v>Efectivo</v>
      </c>
      <c r="X564" t="s">
        <v>22</v>
      </c>
      <c r="Y564">
        <v>0</v>
      </c>
      <c r="Z564" t="str">
        <f>VLOOKUP(ventas_starbucks_2025[[#This Row],[promoción_aplicada5]],promocion_cambiar[#All],2,0)</f>
        <v>Hora Feliz</v>
      </c>
      <c r="AA564" t="s">
        <v>36</v>
      </c>
      <c r="AB564" t="s">
        <v>23</v>
      </c>
      <c r="AC564" t="s">
        <v>41</v>
      </c>
      <c r="AD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64">
        <v>2.9</v>
      </c>
      <c r="AF564">
        <v>5</v>
      </c>
      <c r="AG564">
        <v>40</v>
      </c>
      <c r="AH564">
        <v>38</v>
      </c>
    </row>
    <row r="565" spans="1:34" x14ac:dyDescent="0.25">
      <c r="A565" s="3" t="s">
        <v>640</v>
      </c>
      <c r="B565" s="1">
        <v>45719</v>
      </c>
      <c r="C565" s="23">
        <f t="shared" si="40"/>
        <v>3</v>
      </c>
      <c r="D565" s="23">
        <f t="shared" si="41"/>
        <v>1</v>
      </c>
      <c r="E565" s="23" t="str">
        <f t="shared" si="42"/>
        <v>lunes</v>
      </c>
      <c r="F565" s="23">
        <f t="shared" si="43"/>
        <v>3</v>
      </c>
      <c r="G565" s="23" t="str">
        <f t="shared" si="44"/>
        <v>marzo</v>
      </c>
      <c r="H565" s="2">
        <v>0.72916666666666663</v>
      </c>
      <c r="I565" t="s">
        <v>1</v>
      </c>
      <c r="J565" t="str">
        <f>VLOOKUP(ventas_starbucks_2025[[#This Row],[sucursal]],cambio_sucursal[#All],2,0)</f>
        <v>Sucursal Nueva Córdoba</v>
      </c>
      <c r="K565" t="s">
        <v>101</v>
      </c>
      <c r="L565" t="s">
        <v>3</v>
      </c>
      <c r="M565" t="s">
        <v>4</v>
      </c>
      <c r="N565" t="str">
        <f>IFERROR(VLOOKUP(ventas_starbucks_2025[[#This Row],[tamaño_sucio]],cambio_tamaño[#All],2,0),"Tamaño único")</f>
        <v>Tamaño único</v>
      </c>
      <c r="O565">
        <v>3</v>
      </c>
      <c r="P565">
        <v>2559.35</v>
      </c>
      <c r="Q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65">
        <v>7678.05</v>
      </c>
      <c r="S565" t="s">
        <v>15</v>
      </c>
      <c r="T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65" t="str">
        <f>VLOOKUP(ventas_starbucks_2025[[#This Row],[canal_compra]],cambio_canal_compra[#All],2,0)</f>
        <v>Para llevar</v>
      </c>
      <c r="V565" t="s">
        <v>6</v>
      </c>
      <c r="W565" t="str">
        <f>VLOOKUP(ventas_starbucks_2025[[#This Row],[método_pago]],cambio_metodo_pago[#All],2,0)</f>
        <v>Aplicación móbil</v>
      </c>
      <c r="X565" t="s">
        <v>22</v>
      </c>
      <c r="Y565">
        <v>0</v>
      </c>
      <c r="Z565" t="str">
        <f>VLOOKUP(ventas_starbucks_2025[[#This Row],[promoción_aplicada5]],promocion_cambiar[#All],2,0)</f>
        <v>2x1</v>
      </c>
      <c r="AA565" t="s">
        <v>51</v>
      </c>
      <c r="AB565" t="s">
        <v>52</v>
      </c>
      <c r="AC565" t="s">
        <v>10</v>
      </c>
      <c r="AD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65">
        <v>3.4</v>
      </c>
      <c r="AF565">
        <v>4</v>
      </c>
      <c r="AG565">
        <v>48</v>
      </c>
      <c r="AH565">
        <v>45</v>
      </c>
    </row>
    <row r="566" spans="1:34" x14ac:dyDescent="0.25">
      <c r="A566" s="3" t="s">
        <v>641</v>
      </c>
      <c r="B566" s="1">
        <v>45741</v>
      </c>
      <c r="C566" s="23">
        <f t="shared" si="40"/>
        <v>25</v>
      </c>
      <c r="D566" s="23">
        <f t="shared" si="41"/>
        <v>2</v>
      </c>
      <c r="E566" s="23" t="str">
        <f t="shared" si="42"/>
        <v>martes</v>
      </c>
      <c r="F566" s="23">
        <f t="shared" si="43"/>
        <v>3</v>
      </c>
      <c r="G566" s="23" t="str">
        <f t="shared" si="44"/>
        <v>marzo</v>
      </c>
      <c r="H566" s="2">
        <v>0.37291666666666667</v>
      </c>
      <c r="I566" t="s">
        <v>26</v>
      </c>
      <c r="J566" t="str">
        <f>VLOOKUP(ventas_starbucks_2025[[#This Row],[sucursal]],cambio_sucursal[#All],2,0)</f>
        <v>Sucursal San Lorenzo 47</v>
      </c>
      <c r="K566" t="s">
        <v>34</v>
      </c>
      <c r="L566" t="s">
        <v>35</v>
      </c>
      <c r="M566" t="s">
        <v>4</v>
      </c>
      <c r="N566" t="str">
        <f>IFERROR(VLOOKUP(ventas_starbucks_2025[[#This Row],[tamaño_sucio]],cambio_tamaño[#All],2,0),"Tamaño único")</f>
        <v>Tamaño único</v>
      </c>
      <c r="O566">
        <v>2</v>
      </c>
      <c r="P566">
        <v>1451.46</v>
      </c>
      <c r="Q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6">
        <v>2902.92</v>
      </c>
      <c r="S566" t="s">
        <v>15</v>
      </c>
      <c r="T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6" t="str">
        <f>VLOOKUP(ventas_starbucks_2025[[#This Row],[canal_compra]],cambio_canal_compra[#All],2,0)</f>
        <v>Para llevar</v>
      </c>
      <c r="V566" t="s">
        <v>16</v>
      </c>
      <c r="W566" t="str">
        <f>VLOOKUP(ventas_starbucks_2025[[#This Row],[método_pago]],cambio_metodo_pago[#All],2,0)</f>
        <v>Tarjeta</v>
      </c>
      <c r="X566" t="s">
        <v>22</v>
      </c>
      <c r="Y566">
        <v>0</v>
      </c>
      <c r="Z566" t="str">
        <f>VLOOKUP(ventas_starbucks_2025[[#This Row],[promoción_aplicada5]],promocion_cambiar[#All],2,0)</f>
        <v>Ninguna</v>
      </c>
      <c r="AA566" t="s">
        <v>17</v>
      </c>
      <c r="AB566" t="s">
        <v>18</v>
      </c>
      <c r="AC566" t="s">
        <v>24</v>
      </c>
      <c r="AD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66">
        <v>10.4</v>
      </c>
      <c r="AF566">
        <v>1</v>
      </c>
      <c r="AG566">
        <v>29</v>
      </c>
      <c r="AH566">
        <v>27</v>
      </c>
    </row>
    <row r="567" spans="1:34" x14ac:dyDescent="0.25">
      <c r="A567" s="3" t="s">
        <v>642</v>
      </c>
      <c r="B567" s="1">
        <v>45756</v>
      </c>
      <c r="C567" s="23">
        <f t="shared" si="40"/>
        <v>9</v>
      </c>
      <c r="D567" s="23">
        <f t="shared" si="41"/>
        <v>3</v>
      </c>
      <c r="E567" s="23" t="str">
        <f t="shared" si="42"/>
        <v>miércoles</v>
      </c>
      <c r="F567" s="23">
        <f t="shared" si="43"/>
        <v>4</v>
      </c>
      <c r="G567" s="23" t="str">
        <f t="shared" si="44"/>
        <v>abril</v>
      </c>
      <c r="H567" s="2">
        <v>0.86111111111111116</v>
      </c>
      <c r="I567" t="s">
        <v>57</v>
      </c>
      <c r="J567" t="str">
        <f>VLOOKUP(ventas_starbucks_2025[[#This Row],[sucursal]],cambio_sucursal[#All],2,0)</f>
        <v>Sucursal Avda Colón</v>
      </c>
      <c r="K567" t="s">
        <v>43</v>
      </c>
      <c r="L567" t="s">
        <v>44</v>
      </c>
      <c r="M567" t="s">
        <v>62</v>
      </c>
      <c r="N567" t="str">
        <f>IFERROR(VLOOKUP(ventas_starbucks_2025[[#This Row],[tamaño_sucio]],cambio_tamaño[#All],2,0),"Tamaño único")</f>
        <v>Extra-Grande</v>
      </c>
      <c r="O567">
        <v>2</v>
      </c>
      <c r="P567">
        <v>1584.12</v>
      </c>
      <c r="Q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7">
        <v>3168.24</v>
      </c>
      <c r="S567" t="s">
        <v>31</v>
      </c>
      <c r="T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7" t="str">
        <f>VLOOKUP(ventas_starbucks_2025[[#This Row],[canal_compra]],cambio_canal_compra[#All],2,0)</f>
        <v>Entrega domicilio</v>
      </c>
      <c r="V567" t="s">
        <v>6</v>
      </c>
      <c r="W567" t="str">
        <f>VLOOKUP(ventas_starbucks_2025[[#This Row],[método_pago]],cambio_metodo_pago[#All],2,0)</f>
        <v>Aplicación móbil</v>
      </c>
      <c r="X567" t="s">
        <v>22</v>
      </c>
      <c r="Y567">
        <v>0</v>
      </c>
      <c r="Z567" t="str">
        <f>VLOOKUP(ventas_starbucks_2025[[#This Row],[promoción_aplicada5]],promocion_cambiar[#All],2,0)</f>
        <v>Ninguna</v>
      </c>
      <c r="AA567" t="s">
        <v>17</v>
      </c>
      <c r="AB567" t="s">
        <v>29</v>
      </c>
      <c r="AC567" t="s">
        <v>24</v>
      </c>
      <c r="AD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67">
        <v>9.1</v>
      </c>
      <c r="AF567">
        <v>4</v>
      </c>
      <c r="AG567">
        <v>43</v>
      </c>
      <c r="AH567">
        <v>41</v>
      </c>
    </row>
    <row r="568" spans="1:34" x14ac:dyDescent="0.25">
      <c r="A568" s="3" t="s">
        <v>643</v>
      </c>
      <c r="B568" s="1">
        <v>45726</v>
      </c>
      <c r="C568" s="23">
        <f t="shared" si="40"/>
        <v>10</v>
      </c>
      <c r="D568" s="23">
        <f t="shared" si="41"/>
        <v>1</v>
      </c>
      <c r="E568" s="1" t="str">
        <f t="shared" si="42"/>
        <v>lunes</v>
      </c>
      <c r="F568" s="23">
        <f t="shared" si="43"/>
        <v>3</v>
      </c>
      <c r="G568" s="1" t="str">
        <f t="shared" si="44"/>
        <v>marzo</v>
      </c>
      <c r="H568" s="2">
        <v>0.47013888888888888</v>
      </c>
      <c r="I568" t="s">
        <v>1</v>
      </c>
      <c r="J568" t="str">
        <f>VLOOKUP(ventas_starbucks_2025[[#This Row],[sucursal]],cambio_sucursal[#All],2,0)</f>
        <v>Sucursal Nueva Córdoba</v>
      </c>
      <c r="K568" t="s">
        <v>13</v>
      </c>
      <c r="L568" t="s">
        <v>14</v>
      </c>
      <c r="M568" t="s">
        <v>4</v>
      </c>
      <c r="N568" t="str">
        <f>IFERROR(VLOOKUP(ventas_starbucks_2025[[#This Row],[tamaño_sucio]],cambio_tamaño[#All],2,0),"Tamaño único")</f>
        <v>Tamaño único</v>
      </c>
      <c r="O568">
        <v>2</v>
      </c>
      <c r="P568">
        <v>1930.21</v>
      </c>
      <c r="Q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8">
        <v>3860.42</v>
      </c>
      <c r="S568" t="s">
        <v>31</v>
      </c>
      <c r="T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8" t="str">
        <f>VLOOKUP(ventas_starbucks_2025[[#This Row],[canal_compra]],cambio_canal_compra[#All],2,0)</f>
        <v>Entrega domicilio</v>
      </c>
      <c r="V568" t="s">
        <v>40</v>
      </c>
      <c r="W568" t="str">
        <f>VLOOKUP(ventas_starbucks_2025[[#This Row],[método_pago]],cambio_metodo_pago[#All],2,0)</f>
        <v>Efectivo</v>
      </c>
      <c r="X568" t="s">
        <v>22</v>
      </c>
      <c r="Y568">
        <v>0</v>
      </c>
      <c r="Z568" t="str">
        <f>VLOOKUP(ventas_starbucks_2025[[#This Row],[promoción_aplicada5]],promocion_cambiar[#All],2,0)</f>
        <v>Ninguna</v>
      </c>
      <c r="AA568" t="s">
        <v>17</v>
      </c>
      <c r="AB568" t="s">
        <v>29</v>
      </c>
      <c r="AC568" t="s">
        <v>24</v>
      </c>
      <c r="AD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68">
        <v>12.6</v>
      </c>
      <c r="AF568">
        <v>4</v>
      </c>
      <c r="AG568">
        <v>44</v>
      </c>
      <c r="AH568">
        <v>42</v>
      </c>
    </row>
    <row r="569" spans="1:34" x14ac:dyDescent="0.25">
      <c r="A569" s="3" t="s">
        <v>644</v>
      </c>
      <c r="B569" s="1">
        <v>45714</v>
      </c>
      <c r="C569" s="23">
        <f t="shared" si="40"/>
        <v>26</v>
      </c>
      <c r="D569" s="23">
        <f t="shared" si="41"/>
        <v>3</v>
      </c>
      <c r="E569" s="1" t="str">
        <f t="shared" si="42"/>
        <v>miércoles</v>
      </c>
      <c r="F569" s="23">
        <f t="shared" si="43"/>
        <v>2</v>
      </c>
      <c r="G569" s="1" t="str">
        <f t="shared" si="44"/>
        <v>febrero</v>
      </c>
      <c r="H569" s="2">
        <v>0.62013888888888891</v>
      </c>
      <c r="I569" t="s">
        <v>57</v>
      </c>
      <c r="J569" t="str">
        <f>VLOOKUP(ventas_starbucks_2025[[#This Row],[sucursal]],cambio_sucursal[#All],2,0)</f>
        <v>Sucursal Avda Colón</v>
      </c>
      <c r="K569" t="s">
        <v>13</v>
      </c>
      <c r="L569" t="s">
        <v>14</v>
      </c>
      <c r="M569" t="s">
        <v>4</v>
      </c>
      <c r="N569" t="str">
        <f>IFERROR(VLOOKUP(ventas_starbucks_2025[[#This Row],[tamaño_sucio]],cambio_tamaño[#All],2,0),"Tamaño único")</f>
        <v>Tamaño único</v>
      </c>
      <c r="O569">
        <v>4</v>
      </c>
      <c r="P569">
        <v>1600.38</v>
      </c>
      <c r="Q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9">
        <v>6401.52</v>
      </c>
      <c r="S569" t="s">
        <v>5</v>
      </c>
      <c r="T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69" t="str">
        <f>VLOOKUP(ventas_starbucks_2025[[#This Row],[canal_compra]],cambio_canal_compra[#All],2,0)</f>
        <v>En tienda</v>
      </c>
      <c r="V569" t="s">
        <v>16</v>
      </c>
      <c r="W569" t="str">
        <f>VLOOKUP(ventas_starbucks_2025[[#This Row],[método_pago]],cambio_metodo_pago[#All],2,0)</f>
        <v>Tarjeta</v>
      </c>
      <c r="X569" t="s">
        <v>7</v>
      </c>
      <c r="Y569">
        <v>0</v>
      </c>
      <c r="Z569" t="str">
        <f>VLOOKUP(ventas_starbucks_2025[[#This Row],[promoción_aplicada5]],promocion_cambiar[#All],2,0)</f>
        <v>Hora Feliz</v>
      </c>
      <c r="AA569" t="s">
        <v>36</v>
      </c>
      <c r="AB569" t="s">
        <v>23</v>
      </c>
      <c r="AC569" t="s">
        <v>10</v>
      </c>
      <c r="AD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69">
        <v>7.5</v>
      </c>
      <c r="AF569">
        <v>1</v>
      </c>
      <c r="AG569">
        <v>41</v>
      </c>
      <c r="AH569">
        <v>37</v>
      </c>
    </row>
    <row r="570" spans="1:34" x14ac:dyDescent="0.25">
      <c r="A570" s="3" t="s">
        <v>645</v>
      </c>
      <c r="B570" s="1">
        <v>45749</v>
      </c>
      <c r="C570" s="23">
        <f t="shared" si="40"/>
        <v>2</v>
      </c>
      <c r="D570" s="23">
        <f t="shared" si="41"/>
        <v>3</v>
      </c>
      <c r="E570" s="23" t="str">
        <f t="shared" si="42"/>
        <v>miércoles</v>
      </c>
      <c r="F570" s="23">
        <f t="shared" si="43"/>
        <v>4</v>
      </c>
      <c r="G570" s="23" t="str">
        <f t="shared" si="44"/>
        <v>abril</v>
      </c>
      <c r="H570" s="2">
        <v>0.56597222222222221</v>
      </c>
      <c r="I570" t="s">
        <v>26</v>
      </c>
      <c r="J570" t="str">
        <f>VLOOKUP(ventas_starbucks_2025[[#This Row],[sucursal]],cambio_sucursal[#All],2,0)</f>
        <v>Sucursal San Lorenzo 47</v>
      </c>
      <c r="K570" t="s">
        <v>74</v>
      </c>
      <c r="L570" t="s">
        <v>70</v>
      </c>
      <c r="M570" t="s">
        <v>45</v>
      </c>
      <c r="N570" t="str">
        <f>IFERROR(VLOOKUP(ventas_starbucks_2025[[#This Row],[tamaño_sucio]],cambio_tamaño[#All],2,0),"Tamaño único")</f>
        <v>Grande</v>
      </c>
      <c r="O570">
        <v>5</v>
      </c>
      <c r="P570">
        <v>1314.66</v>
      </c>
      <c r="Q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0">
        <v>6573.3</v>
      </c>
      <c r="S570" t="s">
        <v>31</v>
      </c>
      <c r="T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70" t="str">
        <f>VLOOKUP(ventas_starbucks_2025[[#This Row],[canal_compra]],cambio_canal_compra[#All],2,0)</f>
        <v>Entrega domicilio</v>
      </c>
      <c r="V570" t="s">
        <v>6</v>
      </c>
      <c r="W570" t="str">
        <f>VLOOKUP(ventas_starbucks_2025[[#This Row],[método_pago]],cambio_metodo_pago[#All],2,0)</f>
        <v>Aplicación móbil</v>
      </c>
      <c r="X570" t="s">
        <v>22</v>
      </c>
      <c r="Y570">
        <v>0</v>
      </c>
      <c r="Z570" t="str">
        <f>VLOOKUP(ventas_starbucks_2025[[#This Row],[promoción_aplicada5]],promocion_cambiar[#All],2,0)</f>
        <v>Ninguna</v>
      </c>
      <c r="AA570" t="s">
        <v>17</v>
      </c>
      <c r="AB570" t="s">
        <v>32</v>
      </c>
      <c r="AC570" t="s">
        <v>24</v>
      </c>
      <c r="AD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70">
        <v>12.5</v>
      </c>
      <c r="AF570">
        <v>5</v>
      </c>
      <c r="AG570">
        <v>16</v>
      </c>
      <c r="AH570">
        <v>11</v>
      </c>
    </row>
    <row r="571" spans="1:34" x14ac:dyDescent="0.25">
      <c r="A571" s="3" t="s">
        <v>646</v>
      </c>
      <c r="B571" s="1">
        <v>45698</v>
      </c>
      <c r="C571" s="23">
        <f t="shared" si="40"/>
        <v>10</v>
      </c>
      <c r="D571" s="23">
        <f t="shared" si="41"/>
        <v>1</v>
      </c>
      <c r="E571" s="23" t="str">
        <f t="shared" si="42"/>
        <v>lunes</v>
      </c>
      <c r="F571" s="23">
        <f t="shared" si="43"/>
        <v>2</v>
      </c>
      <c r="G571" s="23" t="str">
        <f t="shared" si="44"/>
        <v>febrero</v>
      </c>
      <c r="H571" s="2">
        <v>0.3298611111111111</v>
      </c>
      <c r="I571" t="s">
        <v>57</v>
      </c>
      <c r="J571" t="str">
        <f>VLOOKUP(ventas_starbucks_2025[[#This Row],[sucursal]],cambio_sucursal[#All],2,0)</f>
        <v>Sucursal Avda Colón</v>
      </c>
      <c r="K571" t="s">
        <v>13</v>
      </c>
      <c r="L571" t="s">
        <v>14</v>
      </c>
      <c r="M571" t="s">
        <v>4</v>
      </c>
      <c r="N571" t="str">
        <f>IFERROR(VLOOKUP(ventas_starbucks_2025[[#This Row],[tamaño_sucio]],cambio_tamaño[#All],2,0),"Tamaño único")</f>
        <v>Tamaño único</v>
      </c>
      <c r="O571">
        <v>4</v>
      </c>
      <c r="P571">
        <v>1924.59</v>
      </c>
      <c r="Q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1">
        <v>7698.36</v>
      </c>
      <c r="S571" t="s">
        <v>5</v>
      </c>
      <c r="T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71" t="str">
        <f>VLOOKUP(ventas_starbucks_2025[[#This Row],[canal_compra]],cambio_canal_compra[#All],2,0)</f>
        <v>En tienda</v>
      </c>
      <c r="V571" t="s">
        <v>40</v>
      </c>
      <c r="W571" t="str">
        <f>VLOOKUP(ventas_starbucks_2025[[#This Row],[método_pago]],cambio_metodo_pago[#All],2,0)</f>
        <v>Efectivo</v>
      </c>
      <c r="X571" t="s">
        <v>7</v>
      </c>
      <c r="Y571">
        <v>10</v>
      </c>
      <c r="Z571" t="str">
        <f>VLOOKUP(ventas_starbucks_2025[[#This Row],[promoción_aplicada5]],promocion_cambiar[#All],2,0)</f>
        <v>2x1</v>
      </c>
      <c r="AA571" t="s">
        <v>51</v>
      </c>
      <c r="AB571" t="s">
        <v>52</v>
      </c>
      <c r="AC571" t="s">
        <v>10</v>
      </c>
      <c r="AD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71">
        <v>13.5</v>
      </c>
      <c r="AF571">
        <v>4</v>
      </c>
      <c r="AG571">
        <v>16</v>
      </c>
      <c r="AH571">
        <v>12</v>
      </c>
    </row>
    <row r="572" spans="1:34" x14ac:dyDescent="0.25">
      <c r="A572" s="3" t="s">
        <v>647</v>
      </c>
      <c r="B572" s="1">
        <v>45715</v>
      </c>
      <c r="C572" s="23">
        <f t="shared" si="40"/>
        <v>27</v>
      </c>
      <c r="D572" s="23">
        <f t="shared" si="41"/>
        <v>4</v>
      </c>
      <c r="E572" s="23" t="str">
        <f t="shared" si="42"/>
        <v>jueves</v>
      </c>
      <c r="F572" s="23">
        <f t="shared" si="43"/>
        <v>2</v>
      </c>
      <c r="G572" s="23" t="str">
        <f t="shared" si="44"/>
        <v>febrero</v>
      </c>
      <c r="H572" s="2">
        <v>0.73333333333333328</v>
      </c>
      <c r="I572" t="s">
        <v>57</v>
      </c>
      <c r="J572" t="str">
        <f>VLOOKUP(ventas_starbucks_2025[[#This Row],[sucursal]],cambio_sucursal[#All],2,0)</f>
        <v>Sucursal Avda Colón</v>
      </c>
      <c r="K572" t="s">
        <v>74</v>
      </c>
      <c r="L572" t="s">
        <v>70</v>
      </c>
      <c r="M572" t="s">
        <v>50</v>
      </c>
      <c r="N572" t="str">
        <f>IFERROR(VLOOKUP(ventas_starbucks_2025[[#This Row],[tamaño_sucio]],cambio_tamaño[#All],2,0),"Tamaño único")</f>
        <v>Mediano</v>
      </c>
      <c r="O572">
        <v>3</v>
      </c>
      <c r="P572">
        <v>1682.79</v>
      </c>
      <c r="Q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2">
        <v>5048.37</v>
      </c>
      <c r="S572" t="s">
        <v>31</v>
      </c>
      <c r="T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72" t="str">
        <f>VLOOKUP(ventas_starbucks_2025[[#This Row],[canal_compra]],cambio_canal_compra[#All],2,0)</f>
        <v>Entrega domicilio</v>
      </c>
      <c r="V572" t="s">
        <v>40</v>
      </c>
      <c r="W572" t="str">
        <f>VLOOKUP(ventas_starbucks_2025[[#This Row],[método_pago]],cambio_metodo_pago[#All],2,0)</f>
        <v>Efectivo</v>
      </c>
      <c r="X572" t="s">
        <v>7</v>
      </c>
      <c r="Y572">
        <v>15</v>
      </c>
      <c r="Z572" t="str">
        <f>VLOOKUP(ventas_starbucks_2025[[#This Row],[promoción_aplicada5]],promocion_cambiar[#All],2,0)</f>
        <v>2x1</v>
      </c>
      <c r="AA572" t="s">
        <v>51</v>
      </c>
      <c r="AB572" t="s">
        <v>32</v>
      </c>
      <c r="AC572" t="s">
        <v>24</v>
      </c>
      <c r="AD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72">
        <v>12.6</v>
      </c>
      <c r="AF572">
        <v>2</v>
      </c>
      <c r="AG572">
        <v>37</v>
      </c>
      <c r="AH572">
        <v>34</v>
      </c>
    </row>
    <row r="573" spans="1:34" x14ac:dyDescent="0.25">
      <c r="A573" s="3" t="s">
        <v>648</v>
      </c>
      <c r="B573" s="1">
        <v>45665</v>
      </c>
      <c r="C573" s="23">
        <f t="shared" si="40"/>
        <v>8</v>
      </c>
      <c r="D573" s="23">
        <f t="shared" si="41"/>
        <v>3</v>
      </c>
      <c r="E573" s="23" t="str">
        <f t="shared" si="42"/>
        <v>miércoles</v>
      </c>
      <c r="F573" s="23">
        <f t="shared" si="43"/>
        <v>1</v>
      </c>
      <c r="G573" s="23" t="str">
        <f t="shared" si="44"/>
        <v>enero</v>
      </c>
      <c r="H573" s="2">
        <v>0.51180555555555551</v>
      </c>
      <c r="I573" t="s">
        <v>26</v>
      </c>
      <c r="J573" t="str">
        <f>VLOOKUP(ventas_starbucks_2025[[#This Row],[sucursal]],cambio_sucursal[#All],2,0)</f>
        <v>Sucursal San Lorenzo 47</v>
      </c>
      <c r="K573" t="s">
        <v>13</v>
      </c>
      <c r="L573" t="s">
        <v>14</v>
      </c>
      <c r="M573" t="s">
        <v>4</v>
      </c>
      <c r="N573" t="str">
        <f>IFERROR(VLOOKUP(ventas_starbucks_2025[[#This Row],[tamaño_sucio]],cambio_tamaño[#All],2,0),"Tamaño único")</f>
        <v>Tamaño único</v>
      </c>
      <c r="O573">
        <v>4</v>
      </c>
      <c r="P573">
        <v>1638.44</v>
      </c>
      <c r="Q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3">
        <v>6553.76</v>
      </c>
      <c r="S573" t="s">
        <v>5</v>
      </c>
      <c r="T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73" t="str">
        <f>VLOOKUP(ventas_starbucks_2025[[#This Row],[canal_compra]],cambio_canal_compra[#All],2,0)</f>
        <v>En tienda</v>
      </c>
      <c r="V573" t="s">
        <v>6</v>
      </c>
      <c r="W573" t="str">
        <f>VLOOKUP(ventas_starbucks_2025[[#This Row],[método_pago]],cambio_metodo_pago[#All],2,0)</f>
        <v>Aplicación móbil</v>
      </c>
      <c r="X573" t="s">
        <v>22</v>
      </c>
      <c r="Y573">
        <v>0</v>
      </c>
      <c r="Z573" t="str">
        <f>VLOOKUP(ventas_starbucks_2025[[#This Row],[promoción_aplicada5]],promocion_cambiar[#All],2,0)</f>
        <v>Ninguna</v>
      </c>
      <c r="AA573" t="s">
        <v>17</v>
      </c>
      <c r="AB573" t="s">
        <v>9</v>
      </c>
      <c r="AC573" t="s">
        <v>10</v>
      </c>
      <c r="AD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73">
        <v>10.7</v>
      </c>
      <c r="AF573">
        <v>1</v>
      </c>
      <c r="AG573">
        <v>20</v>
      </c>
      <c r="AH573">
        <v>16</v>
      </c>
    </row>
    <row r="574" spans="1:34" x14ac:dyDescent="0.25">
      <c r="A574" s="3" t="s">
        <v>649</v>
      </c>
      <c r="B574" s="1">
        <v>45675</v>
      </c>
      <c r="C574" s="23">
        <f t="shared" si="40"/>
        <v>18</v>
      </c>
      <c r="D574" s="23">
        <f t="shared" si="41"/>
        <v>6</v>
      </c>
      <c r="E574" s="23" t="str">
        <f t="shared" si="42"/>
        <v>sábado</v>
      </c>
      <c r="F574" s="23">
        <f t="shared" si="43"/>
        <v>1</v>
      </c>
      <c r="G574" s="23" t="str">
        <f t="shared" si="44"/>
        <v>enero</v>
      </c>
      <c r="H574" s="2">
        <v>0.6479166666666667</v>
      </c>
      <c r="I574" t="s">
        <v>57</v>
      </c>
      <c r="J574" t="str">
        <f>VLOOKUP(ventas_starbucks_2025[[#This Row],[sucursal]],cambio_sucursal[#All],2,0)</f>
        <v>Sucursal Avda Colón</v>
      </c>
      <c r="K574" t="s">
        <v>82</v>
      </c>
      <c r="L574" t="s">
        <v>28</v>
      </c>
      <c r="M574" t="s">
        <v>4</v>
      </c>
      <c r="N574" t="str">
        <f>IFERROR(VLOOKUP(ventas_starbucks_2025[[#This Row],[tamaño_sucio]],cambio_tamaño[#All],2,0),"Tamaño único")</f>
        <v>Tamaño único</v>
      </c>
      <c r="O574">
        <v>4</v>
      </c>
      <c r="P574">
        <v>2747.44</v>
      </c>
      <c r="Q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74">
        <v>10989.76</v>
      </c>
      <c r="S574" t="s">
        <v>5</v>
      </c>
      <c r="T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74" t="str">
        <f>VLOOKUP(ventas_starbucks_2025[[#This Row],[canal_compra]],cambio_canal_compra[#All],2,0)</f>
        <v>En tienda</v>
      </c>
      <c r="V574" t="s">
        <v>40</v>
      </c>
      <c r="W574" t="str">
        <f>VLOOKUP(ventas_starbucks_2025[[#This Row],[método_pago]],cambio_metodo_pago[#All],2,0)</f>
        <v>Efectivo</v>
      </c>
      <c r="X574" t="s">
        <v>22</v>
      </c>
      <c r="Y574">
        <v>0</v>
      </c>
      <c r="Z574" t="str">
        <f>VLOOKUP(ventas_starbucks_2025[[#This Row],[promoción_aplicada5]],promocion_cambiar[#All],2,0)</f>
        <v>Combo</v>
      </c>
      <c r="AA574" t="s">
        <v>8</v>
      </c>
      <c r="AB574" t="s">
        <v>9</v>
      </c>
      <c r="AC574" t="s">
        <v>41</v>
      </c>
      <c r="AD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74">
        <v>7.8</v>
      </c>
      <c r="AF574">
        <v>3</v>
      </c>
      <c r="AG574">
        <v>27</v>
      </c>
      <c r="AH574">
        <v>23</v>
      </c>
    </row>
    <row r="575" spans="1:34" x14ac:dyDescent="0.25">
      <c r="A575" s="3" t="s">
        <v>650</v>
      </c>
      <c r="B575" s="1">
        <v>45743</v>
      </c>
      <c r="C575" s="23">
        <f t="shared" si="40"/>
        <v>27</v>
      </c>
      <c r="D575" s="23">
        <f t="shared" si="41"/>
        <v>4</v>
      </c>
      <c r="E575" s="23" t="str">
        <f t="shared" si="42"/>
        <v>jueves</v>
      </c>
      <c r="F575" s="23">
        <f t="shared" si="43"/>
        <v>3</v>
      </c>
      <c r="G575" s="23" t="str">
        <f t="shared" si="44"/>
        <v>marzo</v>
      </c>
      <c r="H575" s="2">
        <v>0.84375</v>
      </c>
      <c r="I575" t="s">
        <v>12</v>
      </c>
      <c r="J575" t="str">
        <f>VLOOKUP(ventas_starbucks_2025[[#This Row],[sucursal]],cambio_sucursal[#All],2,0)</f>
        <v>Sucursal Córdoba Shopping</v>
      </c>
      <c r="K575" t="s">
        <v>27</v>
      </c>
      <c r="L575" t="s">
        <v>28</v>
      </c>
      <c r="M575" t="s">
        <v>4</v>
      </c>
      <c r="N575" t="str">
        <f>IFERROR(VLOOKUP(ventas_starbucks_2025[[#This Row],[tamaño_sucio]],cambio_tamaño[#All],2,0),"Tamaño único")</f>
        <v>Tamaño único</v>
      </c>
      <c r="O575">
        <v>1</v>
      </c>
      <c r="P575">
        <v>2299.9899999999998</v>
      </c>
      <c r="Q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75">
        <v>2299.9899999999998</v>
      </c>
      <c r="S575" t="s">
        <v>5</v>
      </c>
      <c r="T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5" t="str">
        <f>VLOOKUP(ventas_starbucks_2025[[#This Row],[canal_compra]],cambio_canal_compra[#All],2,0)</f>
        <v>En tienda</v>
      </c>
      <c r="V575" t="s">
        <v>40</v>
      </c>
      <c r="W575" t="str">
        <f>VLOOKUP(ventas_starbucks_2025[[#This Row],[método_pago]],cambio_metodo_pago[#All],2,0)</f>
        <v>Efectivo</v>
      </c>
      <c r="X575" t="s">
        <v>22</v>
      </c>
      <c r="Y575">
        <v>0</v>
      </c>
      <c r="Z575" t="str">
        <f>VLOOKUP(ventas_starbucks_2025[[#This Row],[promoción_aplicada5]],promocion_cambiar[#All],2,0)</f>
        <v>2x1</v>
      </c>
      <c r="AA575" t="s">
        <v>51</v>
      </c>
      <c r="AB575" t="s">
        <v>52</v>
      </c>
      <c r="AC575" t="s">
        <v>10</v>
      </c>
      <c r="AD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75">
        <v>5</v>
      </c>
      <c r="AF575">
        <v>5</v>
      </c>
      <c r="AG575">
        <v>15</v>
      </c>
      <c r="AH575">
        <v>14</v>
      </c>
    </row>
    <row r="576" spans="1:34" x14ac:dyDescent="0.25">
      <c r="A576" s="3" t="s">
        <v>651</v>
      </c>
      <c r="B576" s="1">
        <v>45705</v>
      </c>
      <c r="C576" s="23">
        <f t="shared" si="40"/>
        <v>17</v>
      </c>
      <c r="D576" s="23">
        <f t="shared" si="41"/>
        <v>1</v>
      </c>
      <c r="E576" s="1" t="str">
        <f t="shared" si="42"/>
        <v>lunes</v>
      </c>
      <c r="F576" s="23">
        <f t="shared" si="43"/>
        <v>2</v>
      </c>
      <c r="G576" s="1" t="str">
        <f t="shared" si="44"/>
        <v>febrero</v>
      </c>
      <c r="H576" s="2">
        <v>0.30625000000000002</v>
      </c>
      <c r="I576" t="s">
        <v>57</v>
      </c>
      <c r="J576" t="str">
        <f>VLOOKUP(ventas_starbucks_2025[[#This Row],[sucursal]],cambio_sucursal[#All],2,0)</f>
        <v>Sucursal Avda Colón</v>
      </c>
      <c r="K576" t="s">
        <v>13</v>
      </c>
      <c r="L576" t="s">
        <v>14</v>
      </c>
      <c r="M576" t="s">
        <v>4</v>
      </c>
      <c r="N576" t="str">
        <f>IFERROR(VLOOKUP(ventas_starbucks_2025[[#This Row],[tamaño_sucio]],cambio_tamaño[#All],2,0),"Tamaño único")</f>
        <v>Tamaño único</v>
      </c>
      <c r="O576">
        <v>5</v>
      </c>
      <c r="P576">
        <v>1971.44</v>
      </c>
      <c r="Q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6">
        <v>9857.2000000000007</v>
      </c>
      <c r="S576" t="s">
        <v>15</v>
      </c>
      <c r="T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76" t="str">
        <f>VLOOKUP(ventas_starbucks_2025[[#This Row],[canal_compra]],cambio_canal_compra[#All],2,0)</f>
        <v>Para llevar</v>
      </c>
      <c r="V576" t="s">
        <v>16</v>
      </c>
      <c r="W576" t="str">
        <f>VLOOKUP(ventas_starbucks_2025[[#This Row],[método_pago]],cambio_metodo_pago[#All],2,0)</f>
        <v>Tarjeta</v>
      </c>
      <c r="X576" t="s">
        <v>7</v>
      </c>
      <c r="Y576">
        <v>0</v>
      </c>
      <c r="Z576" t="str">
        <f>VLOOKUP(ventas_starbucks_2025[[#This Row],[promoción_aplicada5]],promocion_cambiar[#All],2,0)</f>
        <v>Hora Feliz</v>
      </c>
      <c r="AA576" t="s">
        <v>36</v>
      </c>
      <c r="AB576" t="s">
        <v>9</v>
      </c>
      <c r="AC576" t="s">
        <v>41</v>
      </c>
      <c r="AD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76">
        <v>3.4</v>
      </c>
      <c r="AF576">
        <v>3</v>
      </c>
      <c r="AG576">
        <v>32</v>
      </c>
      <c r="AH576">
        <v>27</v>
      </c>
    </row>
    <row r="577" spans="1:34" x14ac:dyDescent="0.25">
      <c r="A577" s="3" t="s">
        <v>652</v>
      </c>
      <c r="B577" s="1">
        <v>45679</v>
      </c>
      <c r="C577" s="23">
        <f t="shared" si="40"/>
        <v>22</v>
      </c>
      <c r="D577" s="23">
        <f t="shared" si="41"/>
        <v>3</v>
      </c>
      <c r="E577" s="23" t="str">
        <f t="shared" si="42"/>
        <v>miércoles</v>
      </c>
      <c r="F577" s="23">
        <f t="shared" si="43"/>
        <v>1</v>
      </c>
      <c r="G577" s="23" t="str">
        <f t="shared" si="44"/>
        <v>enero</v>
      </c>
      <c r="H577" s="2">
        <v>0.69861111111111107</v>
      </c>
      <c r="I577" t="s">
        <v>57</v>
      </c>
      <c r="J577" t="str">
        <f>VLOOKUP(ventas_starbucks_2025[[#This Row],[sucursal]],cambio_sucursal[#All],2,0)</f>
        <v>Sucursal Avda Colón</v>
      </c>
      <c r="K577" t="s">
        <v>48</v>
      </c>
      <c r="L577" t="s">
        <v>49</v>
      </c>
      <c r="M577" t="s">
        <v>50</v>
      </c>
      <c r="N577" t="str">
        <f>IFERROR(VLOOKUP(ventas_starbucks_2025[[#This Row],[tamaño_sucio]],cambio_tamaño[#All],2,0),"Tamaño único")</f>
        <v>Mediano</v>
      </c>
      <c r="O577">
        <v>2</v>
      </c>
      <c r="P577">
        <v>1979.68</v>
      </c>
      <c r="Q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7">
        <v>3959.36</v>
      </c>
      <c r="S577" t="s">
        <v>15</v>
      </c>
      <c r="T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7" t="str">
        <f>VLOOKUP(ventas_starbucks_2025[[#This Row],[canal_compra]],cambio_canal_compra[#All],2,0)</f>
        <v>Para llevar</v>
      </c>
      <c r="V577" t="s">
        <v>6</v>
      </c>
      <c r="W577" t="str">
        <f>VLOOKUP(ventas_starbucks_2025[[#This Row],[método_pago]],cambio_metodo_pago[#All],2,0)</f>
        <v>Aplicación móbil</v>
      </c>
      <c r="X577" t="s">
        <v>7</v>
      </c>
      <c r="Y577">
        <v>10</v>
      </c>
      <c r="Z577" t="str">
        <f>VLOOKUP(ventas_starbucks_2025[[#This Row],[promoción_aplicada5]],promocion_cambiar[#All],2,0)</f>
        <v>Combo</v>
      </c>
      <c r="AA577" t="s">
        <v>8</v>
      </c>
      <c r="AB577" t="s">
        <v>9</v>
      </c>
      <c r="AC577" t="s">
        <v>10</v>
      </c>
      <c r="AD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77">
        <v>11.7</v>
      </c>
      <c r="AF577">
        <v>4</v>
      </c>
      <c r="AG577">
        <v>28</v>
      </c>
      <c r="AH577">
        <v>26</v>
      </c>
    </row>
    <row r="578" spans="1:34" x14ac:dyDescent="0.25">
      <c r="A578" s="3" t="s">
        <v>653</v>
      </c>
      <c r="B578" s="1">
        <v>45717</v>
      </c>
      <c r="C578" s="23">
        <f t="shared" ref="C578:C641" si="45">DAY(B578)</f>
        <v>1</v>
      </c>
      <c r="D578" s="23">
        <f t="shared" ref="D578:D641" si="46">WEEKDAY(B578,2)</f>
        <v>6</v>
      </c>
      <c r="E578" s="1" t="str">
        <f t="shared" ref="E578:E641" si="47">TEXT(B578,"dddd")</f>
        <v>sábado</v>
      </c>
      <c r="F578" s="23">
        <f t="shared" ref="F578:F641" si="48">MONTH(B578)</f>
        <v>3</v>
      </c>
      <c r="G578" s="1" t="str">
        <f t="shared" ref="G578:G641" si="49">TEXT(B578,"mmmm")</f>
        <v>marzo</v>
      </c>
      <c r="H578" s="2">
        <v>0.58194444444444449</v>
      </c>
      <c r="I578" t="s">
        <v>12</v>
      </c>
      <c r="J578" t="str">
        <f>VLOOKUP(ventas_starbucks_2025[[#This Row],[sucursal]],cambio_sucursal[#All],2,0)</f>
        <v>Sucursal Córdoba Shopping</v>
      </c>
      <c r="K578" t="s">
        <v>82</v>
      </c>
      <c r="L578" t="s">
        <v>28</v>
      </c>
      <c r="M578" t="s">
        <v>4</v>
      </c>
      <c r="N578" t="str">
        <f>IFERROR(VLOOKUP(ventas_starbucks_2025[[#This Row],[tamaño_sucio]],cambio_tamaño[#All],2,0),"Tamaño único")</f>
        <v>Tamaño único</v>
      </c>
      <c r="O578">
        <v>5</v>
      </c>
      <c r="P578">
        <v>2516</v>
      </c>
      <c r="Q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78">
        <v>12580</v>
      </c>
      <c r="S578" t="s">
        <v>5</v>
      </c>
      <c r="T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78" t="str">
        <f>VLOOKUP(ventas_starbucks_2025[[#This Row],[canal_compra]],cambio_canal_compra[#All],2,0)</f>
        <v>En tienda</v>
      </c>
      <c r="V578" t="s">
        <v>6</v>
      </c>
      <c r="W578" t="str">
        <f>VLOOKUP(ventas_starbucks_2025[[#This Row],[método_pago]],cambio_metodo_pago[#All],2,0)</f>
        <v>Aplicación móbil</v>
      </c>
      <c r="X578" t="s">
        <v>7</v>
      </c>
      <c r="Y578">
        <v>15</v>
      </c>
      <c r="Z578" t="str">
        <f>VLOOKUP(ventas_starbucks_2025[[#This Row],[promoción_aplicada5]],promocion_cambiar[#All],2,0)</f>
        <v>Combo</v>
      </c>
      <c r="AA578" t="s">
        <v>8</v>
      </c>
      <c r="AB578" t="s">
        <v>9</v>
      </c>
      <c r="AC578" t="s">
        <v>24</v>
      </c>
      <c r="AD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78">
        <v>7.3</v>
      </c>
      <c r="AF578">
        <v>3</v>
      </c>
      <c r="AG578">
        <v>48</v>
      </c>
      <c r="AH578">
        <v>43</v>
      </c>
    </row>
    <row r="579" spans="1:34" x14ac:dyDescent="0.25">
      <c r="A579" s="3" t="s">
        <v>654</v>
      </c>
      <c r="B579" s="1">
        <v>45765</v>
      </c>
      <c r="C579" s="23">
        <f t="shared" si="45"/>
        <v>18</v>
      </c>
      <c r="D579" s="23">
        <f t="shared" si="46"/>
        <v>5</v>
      </c>
      <c r="E579" s="1" t="str">
        <f t="shared" si="47"/>
        <v>viernes</v>
      </c>
      <c r="F579" s="23">
        <f t="shared" si="48"/>
        <v>4</v>
      </c>
      <c r="G579" s="1" t="str">
        <f t="shared" si="49"/>
        <v>abril</v>
      </c>
      <c r="H579" s="2">
        <v>0.65277777777777779</v>
      </c>
      <c r="I579" t="s">
        <v>57</v>
      </c>
      <c r="J579" t="str">
        <f>VLOOKUP(ventas_starbucks_2025[[#This Row],[sucursal]],cambio_sucursal[#All],2,0)</f>
        <v>Sucursal Avda Colón</v>
      </c>
      <c r="K579" t="s">
        <v>205</v>
      </c>
      <c r="L579" t="s">
        <v>70</v>
      </c>
      <c r="M579" t="s">
        <v>55</v>
      </c>
      <c r="N579" t="str">
        <f>IFERROR(VLOOKUP(ventas_starbucks_2025[[#This Row],[tamaño_sucio]],cambio_tamaño[#All],2,0),"Tamaño único")</f>
        <v>Pequeño</v>
      </c>
      <c r="O579">
        <v>3</v>
      </c>
      <c r="P579">
        <v>1536.9</v>
      </c>
      <c r="Q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9">
        <v>4610.7</v>
      </c>
      <c r="S579" t="s">
        <v>5</v>
      </c>
      <c r="T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9" t="str">
        <f>VLOOKUP(ventas_starbucks_2025[[#This Row],[canal_compra]],cambio_canal_compra[#All],2,0)</f>
        <v>En tienda</v>
      </c>
      <c r="V579" t="s">
        <v>40</v>
      </c>
      <c r="W579" t="str">
        <f>VLOOKUP(ventas_starbucks_2025[[#This Row],[método_pago]],cambio_metodo_pago[#All],2,0)</f>
        <v>Efectivo</v>
      </c>
      <c r="X579" t="s">
        <v>7</v>
      </c>
      <c r="Y579">
        <v>15</v>
      </c>
      <c r="Z579" t="str">
        <f>VLOOKUP(ventas_starbucks_2025[[#This Row],[promoción_aplicada5]],promocion_cambiar[#All],2,0)</f>
        <v>Ninguna</v>
      </c>
      <c r="AA579" t="s">
        <v>17</v>
      </c>
      <c r="AB579" t="s">
        <v>18</v>
      </c>
      <c r="AC579" t="s">
        <v>24</v>
      </c>
      <c r="AD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79">
        <v>11.3</v>
      </c>
      <c r="AF579">
        <v>5</v>
      </c>
      <c r="AG579">
        <v>19</v>
      </c>
      <c r="AH579">
        <v>16</v>
      </c>
    </row>
    <row r="580" spans="1:34" x14ac:dyDescent="0.25">
      <c r="A580" s="3" t="s">
        <v>655</v>
      </c>
      <c r="B580" s="1">
        <v>45659</v>
      </c>
      <c r="C580" s="23">
        <f t="shared" si="45"/>
        <v>2</v>
      </c>
      <c r="D580" s="23">
        <f t="shared" si="46"/>
        <v>4</v>
      </c>
      <c r="E580" s="23" t="str">
        <f t="shared" si="47"/>
        <v>jueves</v>
      </c>
      <c r="F580" s="23">
        <f t="shared" si="48"/>
        <v>1</v>
      </c>
      <c r="G580" s="23" t="str">
        <f t="shared" si="49"/>
        <v>enero</v>
      </c>
      <c r="H580" s="2">
        <v>0.30486111111111114</v>
      </c>
      <c r="I580" t="s">
        <v>26</v>
      </c>
      <c r="J580" t="str">
        <f>VLOOKUP(ventas_starbucks_2025[[#This Row],[sucursal]],cambio_sucursal[#All],2,0)</f>
        <v>Sucursal San Lorenzo 47</v>
      </c>
      <c r="K580" t="s">
        <v>27</v>
      </c>
      <c r="L580" t="s">
        <v>28</v>
      </c>
      <c r="M580" t="s">
        <v>4</v>
      </c>
      <c r="N580" t="str">
        <f>IFERROR(VLOOKUP(ventas_starbucks_2025[[#This Row],[tamaño_sucio]],cambio_tamaño[#All],2,0),"Tamaño único")</f>
        <v>Tamaño único</v>
      </c>
      <c r="O580">
        <v>1</v>
      </c>
      <c r="P580">
        <v>2232</v>
      </c>
      <c r="Q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80">
        <v>2232</v>
      </c>
      <c r="S580" t="s">
        <v>15</v>
      </c>
      <c r="T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0" t="str">
        <f>VLOOKUP(ventas_starbucks_2025[[#This Row],[canal_compra]],cambio_canal_compra[#All],2,0)</f>
        <v>Para llevar</v>
      </c>
      <c r="V580" t="s">
        <v>40</v>
      </c>
      <c r="W580" t="str">
        <f>VLOOKUP(ventas_starbucks_2025[[#This Row],[método_pago]],cambio_metodo_pago[#All],2,0)</f>
        <v>Efectivo</v>
      </c>
      <c r="X580" t="s">
        <v>22</v>
      </c>
      <c r="Y580">
        <v>0</v>
      </c>
      <c r="Z580" t="str">
        <f>VLOOKUP(ventas_starbucks_2025[[#This Row],[promoción_aplicada5]],promocion_cambiar[#All],2,0)</f>
        <v>Combo</v>
      </c>
      <c r="AA580" t="s">
        <v>8</v>
      </c>
      <c r="AB580" t="s">
        <v>18</v>
      </c>
      <c r="AC580" t="s">
        <v>41</v>
      </c>
      <c r="AD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80">
        <v>13.6</v>
      </c>
      <c r="AF580">
        <v>2</v>
      </c>
      <c r="AG580">
        <v>25</v>
      </c>
      <c r="AH580">
        <v>24</v>
      </c>
    </row>
    <row r="581" spans="1:34" x14ac:dyDescent="0.25">
      <c r="A581" s="3" t="s">
        <v>656</v>
      </c>
      <c r="B581" s="1">
        <v>45663</v>
      </c>
      <c r="C581" s="23">
        <f t="shared" si="45"/>
        <v>6</v>
      </c>
      <c r="D581" s="23">
        <f t="shared" si="46"/>
        <v>1</v>
      </c>
      <c r="E581" s="23" t="str">
        <f t="shared" si="47"/>
        <v>lunes</v>
      </c>
      <c r="F581" s="23">
        <f t="shared" si="48"/>
        <v>1</v>
      </c>
      <c r="G581" s="23" t="str">
        <f t="shared" si="49"/>
        <v>enero</v>
      </c>
      <c r="H581" s="2">
        <v>0.74583333333333335</v>
      </c>
      <c r="I581" t="s">
        <v>1</v>
      </c>
      <c r="J581" t="str">
        <f>VLOOKUP(ventas_starbucks_2025[[#This Row],[sucursal]],cambio_sucursal[#All],2,0)</f>
        <v>Sucursal Nueva Córdoba</v>
      </c>
      <c r="K581" t="s">
        <v>74</v>
      </c>
      <c r="L581" t="s">
        <v>70</v>
      </c>
      <c r="M581" t="s">
        <v>45</v>
      </c>
      <c r="N581" t="str">
        <f>IFERROR(VLOOKUP(ventas_starbucks_2025[[#This Row],[tamaño_sucio]],cambio_tamaño[#All],2,0),"Tamaño único")</f>
        <v>Grande</v>
      </c>
      <c r="O581">
        <v>4</v>
      </c>
      <c r="P581">
        <v>1322.51</v>
      </c>
      <c r="Q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1">
        <v>5290.04</v>
      </c>
      <c r="S581" t="s">
        <v>31</v>
      </c>
      <c r="T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81" t="str">
        <f>VLOOKUP(ventas_starbucks_2025[[#This Row],[canal_compra]],cambio_canal_compra[#All],2,0)</f>
        <v>Entrega domicilio</v>
      </c>
      <c r="V581" t="s">
        <v>16</v>
      </c>
      <c r="W581" t="str">
        <f>VLOOKUP(ventas_starbucks_2025[[#This Row],[método_pago]],cambio_metodo_pago[#All],2,0)</f>
        <v>Tarjeta</v>
      </c>
      <c r="X581" t="s">
        <v>22</v>
      </c>
      <c r="Y581">
        <v>0</v>
      </c>
      <c r="Z581" t="str">
        <f>VLOOKUP(ventas_starbucks_2025[[#This Row],[promoción_aplicada5]],promocion_cambiar[#All],2,0)</f>
        <v>Ninguna</v>
      </c>
      <c r="AA581" t="s">
        <v>17</v>
      </c>
      <c r="AB581" t="s">
        <v>29</v>
      </c>
      <c r="AC581" t="s">
        <v>41</v>
      </c>
      <c r="AD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81">
        <v>9.5</v>
      </c>
      <c r="AF581">
        <v>3</v>
      </c>
      <c r="AG581">
        <v>17</v>
      </c>
      <c r="AH581">
        <v>13</v>
      </c>
    </row>
    <row r="582" spans="1:34" x14ac:dyDescent="0.25">
      <c r="A582" s="3" t="s">
        <v>657</v>
      </c>
      <c r="B582" s="1">
        <v>45673</v>
      </c>
      <c r="C582" s="23">
        <f t="shared" si="45"/>
        <v>16</v>
      </c>
      <c r="D582" s="23">
        <f t="shared" si="46"/>
        <v>4</v>
      </c>
      <c r="E582" s="23" t="str">
        <f t="shared" si="47"/>
        <v>jueves</v>
      </c>
      <c r="F582" s="23">
        <f t="shared" si="48"/>
        <v>1</v>
      </c>
      <c r="G582" s="23" t="str">
        <f t="shared" si="49"/>
        <v>enero</v>
      </c>
      <c r="H582" s="2">
        <v>0.2986111111111111</v>
      </c>
      <c r="I582" t="s">
        <v>57</v>
      </c>
      <c r="J582" t="str">
        <f>VLOOKUP(ventas_starbucks_2025[[#This Row],[sucursal]],cambio_sucursal[#All],2,0)</f>
        <v>Sucursal Avda Colón</v>
      </c>
      <c r="K582" t="s">
        <v>48</v>
      </c>
      <c r="L582" t="s">
        <v>49</v>
      </c>
      <c r="M582" t="s">
        <v>62</v>
      </c>
      <c r="N582" t="str">
        <f>IFERROR(VLOOKUP(ventas_starbucks_2025[[#This Row],[tamaño_sucio]],cambio_tamaño[#All],2,0),"Tamaño único")</f>
        <v>Extra-Grande</v>
      </c>
      <c r="O582">
        <v>2</v>
      </c>
      <c r="P582">
        <v>1745.87</v>
      </c>
      <c r="Q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2">
        <v>3491.74</v>
      </c>
      <c r="S582" t="s">
        <v>31</v>
      </c>
      <c r="T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2" t="str">
        <f>VLOOKUP(ventas_starbucks_2025[[#This Row],[canal_compra]],cambio_canal_compra[#All],2,0)</f>
        <v>Entrega domicilio</v>
      </c>
      <c r="V582" t="s">
        <v>40</v>
      </c>
      <c r="W582" t="str">
        <f>VLOOKUP(ventas_starbucks_2025[[#This Row],[método_pago]],cambio_metodo_pago[#All],2,0)</f>
        <v>Efectivo</v>
      </c>
      <c r="X582" t="s">
        <v>22</v>
      </c>
      <c r="Y582">
        <v>0</v>
      </c>
      <c r="Z582" t="str">
        <f>VLOOKUP(ventas_starbucks_2025[[#This Row],[promoción_aplicada5]],promocion_cambiar[#All],2,0)</f>
        <v>Combo</v>
      </c>
      <c r="AA582" t="s">
        <v>8</v>
      </c>
      <c r="AB582" t="s">
        <v>9</v>
      </c>
      <c r="AC582" t="s">
        <v>24</v>
      </c>
      <c r="AD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82">
        <v>11.6</v>
      </c>
      <c r="AF582">
        <v>2</v>
      </c>
      <c r="AG582">
        <v>47</v>
      </c>
      <c r="AH582">
        <v>45</v>
      </c>
    </row>
    <row r="583" spans="1:34" x14ac:dyDescent="0.25">
      <c r="A583" s="3" t="s">
        <v>658</v>
      </c>
      <c r="B583" s="1">
        <v>45719</v>
      </c>
      <c r="C583" s="23">
        <f t="shared" si="45"/>
        <v>3</v>
      </c>
      <c r="D583" s="23">
        <f t="shared" si="46"/>
        <v>1</v>
      </c>
      <c r="E583" s="23" t="str">
        <f t="shared" si="47"/>
        <v>lunes</v>
      </c>
      <c r="F583" s="23">
        <f t="shared" si="48"/>
        <v>3</v>
      </c>
      <c r="G583" s="23" t="str">
        <f t="shared" si="49"/>
        <v>marzo</v>
      </c>
      <c r="H583" s="2">
        <v>0.51249999999999996</v>
      </c>
      <c r="I583" t="s">
        <v>1</v>
      </c>
      <c r="J583" t="str">
        <f>VLOOKUP(ventas_starbucks_2025[[#This Row],[sucursal]],cambio_sucursal[#All],2,0)</f>
        <v>Sucursal Nueva Córdoba</v>
      </c>
      <c r="K583" t="s">
        <v>115</v>
      </c>
      <c r="L583" t="s">
        <v>21</v>
      </c>
      <c r="M583" t="s">
        <v>4</v>
      </c>
      <c r="N583" t="str">
        <f>IFERROR(VLOOKUP(ventas_starbucks_2025[[#This Row],[tamaño_sucio]],cambio_tamaño[#All],2,0),"Tamaño único")</f>
        <v>Tamaño único</v>
      </c>
      <c r="O583">
        <v>4</v>
      </c>
      <c r="P583">
        <v>978.46</v>
      </c>
      <c r="Q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83">
        <v>3913.84</v>
      </c>
      <c r="S583" t="s">
        <v>15</v>
      </c>
      <c r="T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3" t="str">
        <f>VLOOKUP(ventas_starbucks_2025[[#This Row],[canal_compra]],cambio_canal_compra[#All],2,0)</f>
        <v>Para llevar</v>
      </c>
      <c r="V583" t="s">
        <v>16</v>
      </c>
      <c r="W583" t="str">
        <f>VLOOKUP(ventas_starbucks_2025[[#This Row],[método_pago]],cambio_metodo_pago[#All],2,0)</f>
        <v>Tarjeta</v>
      </c>
      <c r="X583" t="s">
        <v>22</v>
      </c>
      <c r="Y583">
        <v>0</v>
      </c>
      <c r="Z583" t="str">
        <f>VLOOKUP(ventas_starbucks_2025[[#This Row],[promoción_aplicada5]],promocion_cambiar[#All],2,0)</f>
        <v>Hora Feliz</v>
      </c>
      <c r="AA583" t="s">
        <v>36</v>
      </c>
      <c r="AB583" t="s">
        <v>9</v>
      </c>
      <c r="AC583" t="s">
        <v>41</v>
      </c>
      <c r="AD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83">
        <v>3.2</v>
      </c>
      <c r="AF583">
        <v>5</v>
      </c>
      <c r="AG583">
        <v>50</v>
      </c>
      <c r="AH583">
        <v>46</v>
      </c>
    </row>
    <row r="584" spans="1:34" x14ac:dyDescent="0.25">
      <c r="A584" s="3" t="s">
        <v>659</v>
      </c>
      <c r="B584" s="1">
        <v>45727</v>
      </c>
      <c r="C584" s="23">
        <f t="shared" si="45"/>
        <v>11</v>
      </c>
      <c r="D584" s="23">
        <f t="shared" si="46"/>
        <v>2</v>
      </c>
      <c r="E584" s="23" t="str">
        <f t="shared" si="47"/>
        <v>martes</v>
      </c>
      <c r="F584" s="23">
        <f t="shared" si="48"/>
        <v>3</v>
      </c>
      <c r="G584" s="23" t="str">
        <f t="shared" si="49"/>
        <v>marzo</v>
      </c>
      <c r="H584" s="2">
        <v>0.5083333333333333</v>
      </c>
      <c r="I584" t="s">
        <v>12</v>
      </c>
      <c r="J584" t="str">
        <f>VLOOKUP(ventas_starbucks_2025[[#This Row],[sucursal]],cambio_sucursal[#All],2,0)</f>
        <v>Sucursal Córdoba Shopping</v>
      </c>
      <c r="K584" t="s">
        <v>89</v>
      </c>
      <c r="L584" t="s">
        <v>90</v>
      </c>
      <c r="M584" t="s">
        <v>4</v>
      </c>
      <c r="N584" t="str">
        <f>IFERROR(VLOOKUP(ventas_starbucks_2025[[#This Row],[tamaño_sucio]],cambio_tamaño[#All],2,0),"Tamaño único")</f>
        <v>Tamaño único</v>
      </c>
      <c r="O584">
        <v>2</v>
      </c>
      <c r="P584">
        <v>1438.32</v>
      </c>
      <c r="Q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4">
        <v>2876.64</v>
      </c>
      <c r="S584" t="s">
        <v>5</v>
      </c>
      <c r="T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4" t="str">
        <f>VLOOKUP(ventas_starbucks_2025[[#This Row],[canal_compra]],cambio_canal_compra[#All],2,0)</f>
        <v>En tienda</v>
      </c>
      <c r="V584" t="s">
        <v>6</v>
      </c>
      <c r="W584" t="str">
        <f>VLOOKUP(ventas_starbucks_2025[[#This Row],[método_pago]],cambio_metodo_pago[#All],2,0)</f>
        <v>Aplicación móbil</v>
      </c>
      <c r="X584" t="s">
        <v>22</v>
      </c>
      <c r="Y584">
        <v>0</v>
      </c>
      <c r="Z584" t="str">
        <f>VLOOKUP(ventas_starbucks_2025[[#This Row],[promoción_aplicada5]],promocion_cambiar[#All],2,0)</f>
        <v>Hora Feliz</v>
      </c>
      <c r="AA584" t="s">
        <v>36</v>
      </c>
      <c r="AB584" t="s">
        <v>29</v>
      </c>
      <c r="AC584" t="s">
        <v>24</v>
      </c>
      <c r="AD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84">
        <v>14.6</v>
      </c>
      <c r="AF584">
        <v>4</v>
      </c>
      <c r="AG584">
        <v>26</v>
      </c>
      <c r="AH584">
        <v>24</v>
      </c>
    </row>
    <row r="585" spans="1:34" x14ac:dyDescent="0.25">
      <c r="A585" s="3" t="s">
        <v>660</v>
      </c>
      <c r="B585" s="1">
        <v>45728</v>
      </c>
      <c r="C585" s="23">
        <f t="shared" si="45"/>
        <v>12</v>
      </c>
      <c r="D585" s="23">
        <f t="shared" si="46"/>
        <v>3</v>
      </c>
      <c r="E585" s="23" t="str">
        <f t="shared" si="47"/>
        <v>miércoles</v>
      </c>
      <c r="F585" s="23">
        <f t="shared" si="48"/>
        <v>3</v>
      </c>
      <c r="G585" s="23" t="str">
        <f t="shared" si="49"/>
        <v>marzo</v>
      </c>
      <c r="H585" s="2">
        <v>0.5493055555555556</v>
      </c>
      <c r="I585" t="s">
        <v>12</v>
      </c>
      <c r="J585" t="str">
        <f>VLOOKUP(ventas_starbucks_2025[[#This Row],[sucursal]],cambio_sucursal[#All],2,0)</f>
        <v>Sucursal Córdoba Shopping</v>
      </c>
      <c r="K585" t="s">
        <v>20</v>
      </c>
      <c r="L585" t="s">
        <v>21</v>
      </c>
      <c r="M585" t="s">
        <v>4</v>
      </c>
      <c r="N585" t="str">
        <f>IFERROR(VLOOKUP(ventas_starbucks_2025[[#This Row],[tamaño_sucio]],cambio_tamaño[#All],2,0),"Tamaño único")</f>
        <v>Tamaño único</v>
      </c>
      <c r="O585">
        <v>2</v>
      </c>
      <c r="P585">
        <v>1044.17</v>
      </c>
      <c r="Q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5">
        <v>2088.34</v>
      </c>
      <c r="S585" t="s">
        <v>31</v>
      </c>
      <c r="T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5" t="str">
        <f>VLOOKUP(ventas_starbucks_2025[[#This Row],[canal_compra]],cambio_canal_compra[#All],2,0)</f>
        <v>Entrega domicilio</v>
      </c>
      <c r="V585" t="s">
        <v>40</v>
      </c>
      <c r="W585" t="str">
        <f>VLOOKUP(ventas_starbucks_2025[[#This Row],[método_pago]],cambio_metodo_pago[#All],2,0)</f>
        <v>Efectivo</v>
      </c>
      <c r="X585" t="s">
        <v>22</v>
      </c>
      <c r="Y585">
        <v>0</v>
      </c>
      <c r="Z585" t="str">
        <f>VLOOKUP(ventas_starbucks_2025[[#This Row],[promoción_aplicada5]],promocion_cambiar[#All],2,0)</f>
        <v>Combo</v>
      </c>
      <c r="AA585" t="s">
        <v>8</v>
      </c>
      <c r="AB585" t="s">
        <v>29</v>
      </c>
      <c r="AC585" t="s">
        <v>41</v>
      </c>
      <c r="AD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85">
        <v>11.9</v>
      </c>
      <c r="AF585">
        <v>3</v>
      </c>
      <c r="AG585">
        <v>48</v>
      </c>
      <c r="AH585">
        <v>46</v>
      </c>
    </row>
    <row r="586" spans="1:34" x14ac:dyDescent="0.25">
      <c r="A586" s="3" t="s">
        <v>661</v>
      </c>
      <c r="B586" s="1">
        <v>45747</v>
      </c>
      <c r="C586" s="23">
        <f t="shared" si="45"/>
        <v>31</v>
      </c>
      <c r="D586" s="23">
        <f t="shared" si="46"/>
        <v>1</v>
      </c>
      <c r="E586" s="23" t="str">
        <f t="shared" si="47"/>
        <v>lunes</v>
      </c>
      <c r="F586" s="23">
        <f t="shared" si="48"/>
        <v>3</v>
      </c>
      <c r="G586" s="23" t="str">
        <f t="shared" si="49"/>
        <v>marzo</v>
      </c>
      <c r="H586" s="2">
        <v>0.82499999999999996</v>
      </c>
      <c r="I586" t="s">
        <v>57</v>
      </c>
      <c r="J586" t="str">
        <f>VLOOKUP(ventas_starbucks_2025[[#This Row],[sucursal]],cambio_sucursal[#All],2,0)</f>
        <v>Sucursal Avda Colón</v>
      </c>
      <c r="K586" t="s">
        <v>115</v>
      </c>
      <c r="L586" t="s">
        <v>21</v>
      </c>
      <c r="M586" t="s">
        <v>4</v>
      </c>
      <c r="N586" t="str">
        <f>IFERROR(VLOOKUP(ventas_starbucks_2025[[#This Row],[tamaño_sucio]],cambio_tamaño[#All],2,0),"Tamaño único")</f>
        <v>Tamaño único</v>
      </c>
      <c r="O586">
        <v>2</v>
      </c>
      <c r="P586">
        <v>1173.26</v>
      </c>
      <c r="Q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6">
        <v>2346.52</v>
      </c>
      <c r="S586" t="s">
        <v>31</v>
      </c>
      <c r="T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6" t="str">
        <f>VLOOKUP(ventas_starbucks_2025[[#This Row],[canal_compra]],cambio_canal_compra[#All],2,0)</f>
        <v>Entrega domicilio</v>
      </c>
      <c r="V586" t="s">
        <v>16</v>
      </c>
      <c r="W586" t="str">
        <f>VLOOKUP(ventas_starbucks_2025[[#This Row],[método_pago]],cambio_metodo_pago[#All],2,0)</f>
        <v>Tarjeta</v>
      </c>
      <c r="X586" t="s">
        <v>22</v>
      </c>
      <c r="Y586">
        <v>0</v>
      </c>
      <c r="Z586" t="str">
        <f>VLOOKUP(ventas_starbucks_2025[[#This Row],[promoción_aplicada5]],promocion_cambiar[#All],2,0)</f>
        <v>2x1</v>
      </c>
      <c r="AA586" t="s">
        <v>51</v>
      </c>
      <c r="AB586" t="s">
        <v>52</v>
      </c>
      <c r="AC586" t="s">
        <v>10</v>
      </c>
      <c r="AD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86">
        <v>5</v>
      </c>
      <c r="AF586">
        <v>1</v>
      </c>
      <c r="AG586">
        <v>20</v>
      </c>
      <c r="AH586">
        <v>18</v>
      </c>
    </row>
    <row r="587" spans="1:34" x14ac:dyDescent="0.25">
      <c r="A587" s="3" t="s">
        <v>662</v>
      </c>
      <c r="B587" s="1">
        <v>45744</v>
      </c>
      <c r="C587" s="23">
        <f t="shared" si="45"/>
        <v>28</v>
      </c>
      <c r="D587" s="23">
        <f t="shared" si="46"/>
        <v>5</v>
      </c>
      <c r="E587" s="1" t="str">
        <f t="shared" si="47"/>
        <v>viernes</v>
      </c>
      <c r="F587" s="23">
        <f t="shared" si="48"/>
        <v>3</v>
      </c>
      <c r="G587" s="1" t="str">
        <f t="shared" si="49"/>
        <v>marzo</v>
      </c>
      <c r="H587" s="2">
        <v>0.75</v>
      </c>
      <c r="I587" t="s">
        <v>12</v>
      </c>
      <c r="J587" t="str">
        <f>VLOOKUP(ventas_starbucks_2025[[#This Row],[sucursal]],cambio_sucursal[#All],2,0)</f>
        <v>Sucursal Córdoba Shopping</v>
      </c>
      <c r="K587" t="s">
        <v>2</v>
      </c>
      <c r="L587" t="s">
        <v>3</v>
      </c>
      <c r="M587" t="s">
        <v>4</v>
      </c>
      <c r="N587" t="str">
        <f>IFERROR(VLOOKUP(ventas_starbucks_2025[[#This Row],[tamaño_sucio]],cambio_tamaño[#All],2,0),"Tamaño único")</f>
        <v>Tamaño único</v>
      </c>
      <c r="O587">
        <v>1</v>
      </c>
      <c r="P587">
        <v>3197.94</v>
      </c>
      <c r="Q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87">
        <v>3197.94</v>
      </c>
      <c r="S587" t="s">
        <v>15</v>
      </c>
      <c r="T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7" t="str">
        <f>VLOOKUP(ventas_starbucks_2025[[#This Row],[canal_compra]],cambio_canal_compra[#All],2,0)</f>
        <v>Para llevar</v>
      </c>
      <c r="V587" t="s">
        <v>16</v>
      </c>
      <c r="W587" t="str">
        <f>VLOOKUP(ventas_starbucks_2025[[#This Row],[método_pago]],cambio_metodo_pago[#All],2,0)</f>
        <v>Tarjeta</v>
      </c>
      <c r="X587" t="s">
        <v>7</v>
      </c>
      <c r="Y587">
        <v>10</v>
      </c>
      <c r="Z587" t="str">
        <f>VLOOKUP(ventas_starbucks_2025[[#This Row],[promoción_aplicada5]],promocion_cambiar[#All],2,0)</f>
        <v>2x1</v>
      </c>
      <c r="AA587" t="s">
        <v>51</v>
      </c>
      <c r="AB587" t="s">
        <v>29</v>
      </c>
      <c r="AC587" t="s">
        <v>24</v>
      </c>
      <c r="AD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87">
        <v>6.3</v>
      </c>
      <c r="AF587">
        <v>1</v>
      </c>
      <c r="AG587">
        <v>14</v>
      </c>
      <c r="AH587">
        <v>13</v>
      </c>
    </row>
    <row r="588" spans="1:34" x14ac:dyDescent="0.25">
      <c r="A588" s="3" t="s">
        <v>663</v>
      </c>
      <c r="B588" s="1">
        <v>45674</v>
      </c>
      <c r="C588" s="23">
        <f t="shared" si="45"/>
        <v>17</v>
      </c>
      <c r="D588" s="23">
        <f t="shared" si="46"/>
        <v>5</v>
      </c>
      <c r="E588" s="23" t="str">
        <f t="shared" si="47"/>
        <v>viernes</v>
      </c>
      <c r="F588" s="23">
        <f t="shared" si="48"/>
        <v>1</v>
      </c>
      <c r="G588" s="23" t="str">
        <f t="shared" si="49"/>
        <v>enero</v>
      </c>
      <c r="H588" s="2">
        <v>0.66249999999999998</v>
      </c>
      <c r="I588" t="s">
        <v>26</v>
      </c>
      <c r="J588" t="str">
        <f>VLOOKUP(ventas_starbucks_2025[[#This Row],[sucursal]],cambio_sucursal[#All],2,0)</f>
        <v>Sucursal San Lorenzo 47</v>
      </c>
      <c r="K588" t="s">
        <v>58</v>
      </c>
      <c r="L588" t="s">
        <v>39</v>
      </c>
      <c r="M588" t="s">
        <v>4</v>
      </c>
      <c r="N588" t="str">
        <f>IFERROR(VLOOKUP(ventas_starbucks_2025[[#This Row],[tamaño_sucio]],cambio_tamaño[#All],2,0),"Tamaño único")</f>
        <v>Tamaño único</v>
      </c>
      <c r="O588">
        <v>2</v>
      </c>
      <c r="P588">
        <v>1579.95</v>
      </c>
      <c r="Q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8">
        <v>3159.9</v>
      </c>
      <c r="S588" t="s">
        <v>31</v>
      </c>
      <c r="T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8" t="str">
        <f>VLOOKUP(ventas_starbucks_2025[[#This Row],[canal_compra]],cambio_canal_compra[#All],2,0)</f>
        <v>Entrega domicilio</v>
      </c>
      <c r="V588" t="s">
        <v>6</v>
      </c>
      <c r="W588" t="str">
        <f>VLOOKUP(ventas_starbucks_2025[[#This Row],[método_pago]],cambio_metodo_pago[#All],2,0)</f>
        <v>Aplicación móbil</v>
      </c>
      <c r="X588" t="s">
        <v>7</v>
      </c>
      <c r="Y588">
        <v>15</v>
      </c>
      <c r="Z588" t="str">
        <f>VLOOKUP(ventas_starbucks_2025[[#This Row],[promoción_aplicada5]],promocion_cambiar[#All],2,0)</f>
        <v>2x1</v>
      </c>
      <c r="AA588" t="s">
        <v>51</v>
      </c>
      <c r="AB588" t="s">
        <v>29</v>
      </c>
      <c r="AC588" t="s">
        <v>41</v>
      </c>
      <c r="AD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88">
        <v>14.2</v>
      </c>
      <c r="AF588">
        <v>4</v>
      </c>
      <c r="AG588">
        <v>13</v>
      </c>
      <c r="AH588">
        <v>11</v>
      </c>
    </row>
    <row r="589" spans="1:34" x14ac:dyDescent="0.25">
      <c r="A589" s="3" t="s">
        <v>664</v>
      </c>
      <c r="B589" s="1">
        <v>45662</v>
      </c>
      <c r="C589" s="23">
        <f t="shared" si="45"/>
        <v>5</v>
      </c>
      <c r="D589" s="23">
        <f t="shared" si="46"/>
        <v>7</v>
      </c>
      <c r="E589" s="23" t="str">
        <f t="shared" si="47"/>
        <v>domingo</v>
      </c>
      <c r="F589" s="23">
        <f t="shared" si="48"/>
        <v>1</v>
      </c>
      <c r="G589" s="23" t="str">
        <f t="shared" si="49"/>
        <v>enero</v>
      </c>
      <c r="H589" s="2">
        <v>0.39930555555555558</v>
      </c>
      <c r="I589" t="s">
        <v>26</v>
      </c>
      <c r="J589" t="str">
        <f>VLOOKUP(ventas_starbucks_2025[[#This Row],[sucursal]],cambio_sucursal[#All],2,0)</f>
        <v>Sucursal San Lorenzo 47</v>
      </c>
      <c r="K589" t="s">
        <v>58</v>
      </c>
      <c r="L589" t="s">
        <v>39</v>
      </c>
      <c r="M589" t="s">
        <v>4</v>
      </c>
      <c r="N589" t="str">
        <f>IFERROR(VLOOKUP(ventas_starbucks_2025[[#This Row],[tamaño_sucio]],cambio_tamaño[#All],2,0),"Tamaño único")</f>
        <v>Tamaño único</v>
      </c>
      <c r="O589">
        <v>5</v>
      </c>
      <c r="P589">
        <v>1387.25</v>
      </c>
      <c r="Q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9">
        <v>6936.25</v>
      </c>
      <c r="S589" t="s">
        <v>15</v>
      </c>
      <c r="T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89" t="str">
        <f>VLOOKUP(ventas_starbucks_2025[[#This Row],[canal_compra]],cambio_canal_compra[#All],2,0)</f>
        <v>Para llevar</v>
      </c>
      <c r="V589" t="s">
        <v>40</v>
      </c>
      <c r="W589" t="str">
        <f>VLOOKUP(ventas_starbucks_2025[[#This Row],[método_pago]],cambio_metodo_pago[#All],2,0)</f>
        <v>Efectivo</v>
      </c>
      <c r="X589" t="s">
        <v>7</v>
      </c>
      <c r="Y589">
        <v>15</v>
      </c>
      <c r="Z589" t="str">
        <f>VLOOKUP(ventas_starbucks_2025[[#This Row],[promoción_aplicada5]],promocion_cambiar[#All],2,0)</f>
        <v>Combo</v>
      </c>
      <c r="AA589" t="s">
        <v>8</v>
      </c>
      <c r="AB589" t="s">
        <v>29</v>
      </c>
      <c r="AC589" t="s">
        <v>24</v>
      </c>
      <c r="AD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89">
        <v>11.7</v>
      </c>
      <c r="AF589">
        <v>4</v>
      </c>
      <c r="AG589">
        <v>12</v>
      </c>
      <c r="AH589">
        <v>7</v>
      </c>
    </row>
    <row r="590" spans="1:34" x14ac:dyDescent="0.25">
      <c r="A590" s="3" t="s">
        <v>665</v>
      </c>
      <c r="B590" s="1">
        <v>45709</v>
      </c>
      <c r="C590" s="23">
        <f t="shared" si="45"/>
        <v>21</v>
      </c>
      <c r="D590" s="23">
        <f t="shared" si="46"/>
        <v>5</v>
      </c>
      <c r="E590" s="23" t="str">
        <f t="shared" si="47"/>
        <v>viernes</v>
      </c>
      <c r="F590" s="23">
        <f t="shared" si="48"/>
        <v>2</v>
      </c>
      <c r="G590" s="23" t="str">
        <f t="shared" si="49"/>
        <v>febrero</v>
      </c>
      <c r="H590" s="2">
        <v>0.43125000000000002</v>
      </c>
      <c r="I590" t="s">
        <v>26</v>
      </c>
      <c r="J590" t="str">
        <f>VLOOKUP(ventas_starbucks_2025[[#This Row],[sucursal]],cambio_sucursal[#All],2,0)</f>
        <v>Sucursal San Lorenzo 47</v>
      </c>
      <c r="K590" t="s">
        <v>20</v>
      </c>
      <c r="L590" t="s">
        <v>21</v>
      </c>
      <c r="M590" t="s">
        <v>4</v>
      </c>
      <c r="N590" t="str">
        <f>IFERROR(VLOOKUP(ventas_starbucks_2025[[#This Row],[tamaño_sucio]],cambio_tamaño[#All],2,0),"Tamaño único")</f>
        <v>Tamaño único</v>
      </c>
      <c r="O590">
        <v>2</v>
      </c>
      <c r="P590">
        <v>910.14</v>
      </c>
      <c r="Q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90">
        <v>1820.28</v>
      </c>
      <c r="S590" t="s">
        <v>5</v>
      </c>
      <c r="T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90" t="str">
        <f>VLOOKUP(ventas_starbucks_2025[[#This Row],[canal_compra]],cambio_canal_compra[#All],2,0)</f>
        <v>En tienda</v>
      </c>
      <c r="V590" t="s">
        <v>16</v>
      </c>
      <c r="W590" t="str">
        <f>VLOOKUP(ventas_starbucks_2025[[#This Row],[método_pago]],cambio_metodo_pago[#All],2,0)</f>
        <v>Tarjeta</v>
      </c>
      <c r="X590" t="s">
        <v>7</v>
      </c>
      <c r="Y590">
        <v>15</v>
      </c>
      <c r="Z590" t="str">
        <f>VLOOKUP(ventas_starbucks_2025[[#This Row],[promoción_aplicada5]],promocion_cambiar[#All],2,0)</f>
        <v>Ninguna</v>
      </c>
      <c r="AA590" t="s">
        <v>17</v>
      </c>
      <c r="AB590" t="s">
        <v>9</v>
      </c>
      <c r="AC590" t="s">
        <v>10</v>
      </c>
      <c r="AD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90">
        <v>6.9</v>
      </c>
      <c r="AF590">
        <v>1</v>
      </c>
      <c r="AG590">
        <v>40</v>
      </c>
      <c r="AH590">
        <v>38</v>
      </c>
    </row>
    <row r="591" spans="1:34" x14ac:dyDescent="0.25">
      <c r="A591" s="3" t="s">
        <v>666</v>
      </c>
      <c r="B591" s="1">
        <v>45745</v>
      </c>
      <c r="C591" s="23">
        <f t="shared" si="45"/>
        <v>29</v>
      </c>
      <c r="D591" s="23">
        <f t="shared" si="46"/>
        <v>6</v>
      </c>
      <c r="E591" s="23" t="str">
        <f t="shared" si="47"/>
        <v>sábado</v>
      </c>
      <c r="F591" s="23">
        <f t="shared" si="48"/>
        <v>3</v>
      </c>
      <c r="G591" s="23" t="str">
        <f t="shared" si="49"/>
        <v>marzo</v>
      </c>
      <c r="H591" s="2">
        <v>0.35972222222222222</v>
      </c>
      <c r="I591" t="s">
        <v>12</v>
      </c>
      <c r="J591" t="str">
        <f>VLOOKUP(ventas_starbucks_2025[[#This Row],[sucursal]],cambio_sucursal[#All],2,0)</f>
        <v>Sucursal Córdoba Shopping</v>
      </c>
      <c r="K591" t="s">
        <v>13</v>
      </c>
      <c r="L591" t="s">
        <v>14</v>
      </c>
      <c r="M591" t="s">
        <v>4</v>
      </c>
      <c r="N591" t="str">
        <f>IFERROR(VLOOKUP(ventas_starbucks_2025[[#This Row],[tamaño_sucio]],cambio_tamaño[#All],2,0),"Tamaño único")</f>
        <v>Tamaño único</v>
      </c>
      <c r="O591">
        <v>3</v>
      </c>
      <c r="P591">
        <v>1841.42</v>
      </c>
      <c r="Q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1">
        <v>5524.26</v>
      </c>
      <c r="S591" t="s">
        <v>31</v>
      </c>
      <c r="T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1" t="str">
        <f>VLOOKUP(ventas_starbucks_2025[[#This Row],[canal_compra]],cambio_canal_compra[#All],2,0)</f>
        <v>Entrega domicilio</v>
      </c>
      <c r="V591" t="s">
        <v>6</v>
      </c>
      <c r="W591" t="str">
        <f>VLOOKUP(ventas_starbucks_2025[[#This Row],[método_pago]],cambio_metodo_pago[#All],2,0)</f>
        <v>Aplicación móbil</v>
      </c>
      <c r="X591" t="s">
        <v>22</v>
      </c>
      <c r="Y591">
        <v>0</v>
      </c>
      <c r="Z591" t="str">
        <f>VLOOKUP(ventas_starbucks_2025[[#This Row],[promoción_aplicada5]],promocion_cambiar[#All],2,0)</f>
        <v>2x1</v>
      </c>
      <c r="AA591" t="s">
        <v>51</v>
      </c>
      <c r="AB591" t="s">
        <v>52</v>
      </c>
      <c r="AC591" t="s">
        <v>10</v>
      </c>
      <c r="AD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91">
        <v>4.5999999999999996</v>
      </c>
      <c r="AF591">
        <v>3</v>
      </c>
      <c r="AG591">
        <v>15</v>
      </c>
      <c r="AH591">
        <v>12</v>
      </c>
    </row>
    <row r="592" spans="1:34" x14ac:dyDescent="0.25">
      <c r="A592" s="3" t="s">
        <v>667</v>
      </c>
      <c r="B592" s="1">
        <v>45733</v>
      </c>
      <c r="C592" s="23">
        <f t="shared" si="45"/>
        <v>17</v>
      </c>
      <c r="D592" s="23">
        <f t="shared" si="46"/>
        <v>1</v>
      </c>
      <c r="E592" s="1" t="str">
        <f t="shared" si="47"/>
        <v>lunes</v>
      </c>
      <c r="F592" s="23">
        <f t="shared" si="48"/>
        <v>3</v>
      </c>
      <c r="G592" s="1" t="str">
        <f t="shared" si="49"/>
        <v>marzo</v>
      </c>
      <c r="H592" s="2">
        <v>0.67291666666666672</v>
      </c>
      <c r="I592" t="s">
        <v>12</v>
      </c>
      <c r="J592" t="str">
        <f>VLOOKUP(ventas_starbucks_2025[[#This Row],[sucursal]],cambio_sucursal[#All],2,0)</f>
        <v>Sucursal Córdoba Shopping</v>
      </c>
      <c r="K592" t="s">
        <v>284</v>
      </c>
      <c r="L592" t="s">
        <v>35</v>
      </c>
      <c r="M592" t="s">
        <v>4</v>
      </c>
      <c r="N592" t="str">
        <f>IFERROR(VLOOKUP(ventas_starbucks_2025[[#This Row],[tamaño_sucio]],cambio_tamaño[#All],2,0),"Tamaño único")</f>
        <v>Tamaño único</v>
      </c>
      <c r="O592">
        <v>3</v>
      </c>
      <c r="P592">
        <v>1317.48</v>
      </c>
      <c r="Q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2">
        <v>3952.44</v>
      </c>
      <c r="S592" t="s">
        <v>15</v>
      </c>
      <c r="T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92" t="str">
        <f>VLOOKUP(ventas_starbucks_2025[[#This Row],[canal_compra]],cambio_canal_compra[#All],2,0)</f>
        <v>Para llevar</v>
      </c>
      <c r="V592" t="s">
        <v>16</v>
      </c>
      <c r="W592" t="str">
        <f>VLOOKUP(ventas_starbucks_2025[[#This Row],[método_pago]],cambio_metodo_pago[#All],2,0)</f>
        <v>Tarjeta</v>
      </c>
      <c r="X592" t="s">
        <v>7</v>
      </c>
      <c r="Y592">
        <v>15</v>
      </c>
      <c r="Z592" t="str">
        <f>VLOOKUP(ventas_starbucks_2025[[#This Row],[promoción_aplicada5]],promocion_cambiar[#All],2,0)</f>
        <v>Combo</v>
      </c>
      <c r="AA592" t="s">
        <v>8</v>
      </c>
      <c r="AB592" t="s">
        <v>32</v>
      </c>
      <c r="AC592" t="s">
        <v>24</v>
      </c>
      <c r="AD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92">
        <v>10.6</v>
      </c>
      <c r="AF592">
        <v>5</v>
      </c>
      <c r="AG592">
        <v>11</v>
      </c>
      <c r="AH592">
        <v>8</v>
      </c>
    </row>
    <row r="593" spans="1:34" x14ac:dyDescent="0.25">
      <c r="A593" s="3" t="s">
        <v>668</v>
      </c>
      <c r="B593" s="1">
        <v>45683</v>
      </c>
      <c r="C593" s="23">
        <f t="shared" si="45"/>
        <v>26</v>
      </c>
      <c r="D593" s="23">
        <f t="shared" si="46"/>
        <v>7</v>
      </c>
      <c r="E593" s="23" t="str">
        <f t="shared" si="47"/>
        <v>domingo</v>
      </c>
      <c r="F593" s="23">
        <f t="shared" si="48"/>
        <v>1</v>
      </c>
      <c r="G593" s="23" t="str">
        <f t="shared" si="49"/>
        <v>enero</v>
      </c>
      <c r="H593" s="2">
        <v>0.66111111111111109</v>
      </c>
      <c r="I593" t="s">
        <v>57</v>
      </c>
      <c r="J593" t="str">
        <f>VLOOKUP(ventas_starbucks_2025[[#This Row],[sucursal]],cambio_sucursal[#All],2,0)</f>
        <v>Sucursal Avda Colón</v>
      </c>
      <c r="K593" t="s">
        <v>27</v>
      </c>
      <c r="L593" t="s">
        <v>28</v>
      </c>
      <c r="M593" t="s">
        <v>4</v>
      </c>
      <c r="N593" t="str">
        <f>IFERROR(VLOOKUP(ventas_starbucks_2025[[#This Row],[tamaño_sucio]],cambio_tamaño[#All],2,0),"Tamaño único")</f>
        <v>Tamaño único</v>
      </c>
      <c r="O593">
        <v>3</v>
      </c>
      <c r="P593">
        <v>2744.29</v>
      </c>
      <c r="Q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93">
        <v>8232.8700000000008</v>
      </c>
      <c r="S593" t="s">
        <v>5</v>
      </c>
      <c r="T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3" t="str">
        <f>VLOOKUP(ventas_starbucks_2025[[#This Row],[canal_compra]],cambio_canal_compra[#All],2,0)</f>
        <v>En tienda</v>
      </c>
      <c r="V593" t="s">
        <v>6</v>
      </c>
      <c r="W593" t="str">
        <f>VLOOKUP(ventas_starbucks_2025[[#This Row],[método_pago]],cambio_metodo_pago[#All],2,0)</f>
        <v>Aplicación móbil</v>
      </c>
      <c r="X593" t="s">
        <v>22</v>
      </c>
      <c r="Y593">
        <v>0</v>
      </c>
      <c r="Z593" t="str">
        <f>VLOOKUP(ventas_starbucks_2025[[#This Row],[promoción_aplicada5]],promocion_cambiar[#All],2,0)</f>
        <v>2x1</v>
      </c>
      <c r="AA593" t="s">
        <v>51</v>
      </c>
      <c r="AB593" t="s">
        <v>23</v>
      </c>
      <c r="AC593" t="s">
        <v>24</v>
      </c>
      <c r="AD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93">
        <v>6.4</v>
      </c>
      <c r="AF593">
        <v>5</v>
      </c>
      <c r="AG593">
        <v>32</v>
      </c>
      <c r="AH593">
        <v>29</v>
      </c>
    </row>
    <row r="594" spans="1:34" x14ac:dyDescent="0.25">
      <c r="A594" s="3" t="s">
        <v>669</v>
      </c>
      <c r="B594" s="1">
        <v>45693</v>
      </c>
      <c r="C594" s="23">
        <f t="shared" si="45"/>
        <v>5</v>
      </c>
      <c r="D594" s="23">
        <f t="shared" si="46"/>
        <v>3</v>
      </c>
      <c r="E594" s="23" t="str">
        <f t="shared" si="47"/>
        <v>miércoles</v>
      </c>
      <c r="F594" s="23">
        <f t="shared" si="48"/>
        <v>2</v>
      </c>
      <c r="G594" s="23" t="str">
        <f t="shared" si="49"/>
        <v>febrero</v>
      </c>
      <c r="H594" s="2">
        <v>0.70208333333333328</v>
      </c>
      <c r="I594" t="s">
        <v>1</v>
      </c>
      <c r="J594" t="str">
        <f>VLOOKUP(ventas_starbucks_2025[[#This Row],[sucursal]],cambio_sucursal[#All],2,0)</f>
        <v>Sucursal Nueva Córdoba</v>
      </c>
      <c r="K594" t="s">
        <v>13</v>
      </c>
      <c r="L594" t="s">
        <v>14</v>
      </c>
      <c r="M594" t="s">
        <v>4</v>
      </c>
      <c r="N594" t="str">
        <f>IFERROR(VLOOKUP(ventas_starbucks_2025[[#This Row],[tamaño_sucio]],cambio_tamaño[#All],2,0),"Tamaño único")</f>
        <v>Tamaño único</v>
      </c>
      <c r="O594">
        <v>5</v>
      </c>
      <c r="P594">
        <v>1787.54</v>
      </c>
      <c r="Q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4">
        <v>8937.7000000000007</v>
      </c>
      <c r="S594" t="s">
        <v>15</v>
      </c>
      <c r="T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4" t="str">
        <f>VLOOKUP(ventas_starbucks_2025[[#This Row],[canal_compra]],cambio_canal_compra[#All],2,0)</f>
        <v>Para llevar</v>
      </c>
      <c r="V594" t="s">
        <v>16</v>
      </c>
      <c r="W594" t="str">
        <f>VLOOKUP(ventas_starbucks_2025[[#This Row],[método_pago]],cambio_metodo_pago[#All],2,0)</f>
        <v>Tarjeta</v>
      </c>
      <c r="X594" t="s">
        <v>22</v>
      </c>
      <c r="Y594">
        <v>0</v>
      </c>
      <c r="Z594" t="str">
        <f>VLOOKUP(ventas_starbucks_2025[[#This Row],[promoción_aplicada5]],promocion_cambiar[#All],2,0)</f>
        <v>2x1</v>
      </c>
      <c r="AA594" t="s">
        <v>51</v>
      </c>
      <c r="AB594" t="s">
        <v>52</v>
      </c>
      <c r="AC594" t="s">
        <v>10</v>
      </c>
      <c r="AD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94">
        <v>4.0999999999999996</v>
      </c>
      <c r="AF594">
        <v>2</v>
      </c>
      <c r="AG594">
        <v>19</v>
      </c>
      <c r="AH594">
        <v>14</v>
      </c>
    </row>
    <row r="595" spans="1:34" x14ac:dyDescent="0.25">
      <c r="A595" s="3" t="s">
        <v>670</v>
      </c>
      <c r="B595" s="1">
        <v>45742</v>
      </c>
      <c r="C595" s="23">
        <f t="shared" si="45"/>
        <v>26</v>
      </c>
      <c r="D595" s="23">
        <f t="shared" si="46"/>
        <v>3</v>
      </c>
      <c r="E595" s="23" t="str">
        <f t="shared" si="47"/>
        <v>miércoles</v>
      </c>
      <c r="F595" s="23">
        <f t="shared" si="48"/>
        <v>3</v>
      </c>
      <c r="G595" s="23" t="str">
        <f t="shared" si="49"/>
        <v>marzo</v>
      </c>
      <c r="H595" s="2">
        <v>0.75277777777777777</v>
      </c>
      <c r="I595" t="s">
        <v>12</v>
      </c>
      <c r="J595" t="str">
        <f>VLOOKUP(ventas_starbucks_2025[[#This Row],[sucursal]],cambio_sucursal[#All],2,0)</f>
        <v>Sucursal Córdoba Shopping</v>
      </c>
      <c r="K595" t="s">
        <v>13</v>
      </c>
      <c r="L595" t="s">
        <v>14</v>
      </c>
      <c r="M595" t="s">
        <v>4</v>
      </c>
      <c r="N595" t="str">
        <f>IFERROR(VLOOKUP(ventas_starbucks_2025[[#This Row],[tamaño_sucio]],cambio_tamaño[#All],2,0),"Tamaño único")</f>
        <v>Tamaño único</v>
      </c>
      <c r="O595">
        <v>3</v>
      </c>
      <c r="P595">
        <v>1713.75</v>
      </c>
      <c r="Q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5">
        <v>5141.25</v>
      </c>
      <c r="S595" t="s">
        <v>31</v>
      </c>
      <c r="T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5" t="str">
        <f>VLOOKUP(ventas_starbucks_2025[[#This Row],[canal_compra]],cambio_canal_compra[#All],2,0)</f>
        <v>Entrega domicilio</v>
      </c>
      <c r="V595" t="s">
        <v>6</v>
      </c>
      <c r="W595" t="str">
        <f>VLOOKUP(ventas_starbucks_2025[[#This Row],[método_pago]],cambio_metodo_pago[#All],2,0)</f>
        <v>Aplicación móbil</v>
      </c>
      <c r="X595" t="s">
        <v>22</v>
      </c>
      <c r="Y595">
        <v>0</v>
      </c>
      <c r="Z595" t="str">
        <f>VLOOKUP(ventas_starbucks_2025[[#This Row],[promoción_aplicada5]],promocion_cambiar[#All],2,0)</f>
        <v>2x1</v>
      </c>
      <c r="AA595" t="s">
        <v>51</v>
      </c>
      <c r="AB595" t="s">
        <v>23</v>
      </c>
      <c r="AC595" t="s">
        <v>10</v>
      </c>
      <c r="AD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95">
        <v>12.7</v>
      </c>
      <c r="AF595">
        <v>5</v>
      </c>
      <c r="AG595">
        <v>23</v>
      </c>
      <c r="AH595">
        <v>20</v>
      </c>
    </row>
    <row r="596" spans="1:34" x14ac:dyDescent="0.25">
      <c r="A596" s="3" t="s">
        <v>671</v>
      </c>
      <c r="B596" s="1">
        <v>45717</v>
      </c>
      <c r="C596" s="23">
        <f t="shared" si="45"/>
        <v>1</v>
      </c>
      <c r="D596" s="23">
        <f t="shared" si="46"/>
        <v>6</v>
      </c>
      <c r="E596" s="1" t="str">
        <f t="shared" si="47"/>
        <v>sábado</v>
      </c>
      <c r="F596" s="23">
        <f t="shared" si="48"/>
        <v>3</v>
      </c>
      <c r="G596" s="1" t="str">
        <f t="shared" si="49"/>
        <v>marzo</v>
      </c>
      <c r="H596" s="2">
        <v>0.76180555555555551</v>
      </c>
      <c r="I596" t="s">
        <v>26</v>
      </c>
      <c r="J596" t="str">
        <f>VLOOKUP(ventas_starbucks_2025[[#This Row],[sucursal]],cambio_sucursal[#All],2,0)</f>
        <v>Sucursal San Lorenzo 47</v>
      </c>
      <c r="K596" t="s">
        <v>48</v>
      </c>
      <c r="L596" t="s">
        <v>49</v>
      </c>
      <c r="M596" t="s">
        <v>45</v>
      </c>
      <c r="N596" t="str">
        <f>IFERROR(VLOOKUP(ventas_starbucks_2025[[#This Row],[tamaño_sucio]],cambio_tamaño[#All],2,0),"Tamaño único")</f>
        <v>Grande</v>
      </c>
      <c r="O596">
        <v>2</v>
      </c>
      <c r="P596">
        <v>1692.62</v>
      </c>
      <c r="Q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6">
        <v>3385.24</v>
      </c>
      <c r="S596" t="s">
        <v>15</v>
      </c>
      <c r="T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96" t="str">
        <f>VLOOKUP(ventas_starbucks_2025[[#This Row],[canal_compra]],cambio_canal_compra[#All],2,0)</f>
        <v>Para llevar</v>
      </c>
      <c r="V596" t="s">
        <v>6</v>
      </c>
      <c r="W596" t="str">
        <f>VLOOKUP(ventas_starbucks_2025[[#This Row],[método_pago]],cambio_metodo_pago[#All],2,0)</f>
        <v>Aplicación móbil</v>
      </c>
      <c r="X596" t="s">
        <v>22</v>
      </c>
      <c r="Y596">
        <v>0</v>
      </c>
      <c r="Z596" t="str">
        <f>VLOOKUP(ventas_starbucks_2025[[#This Row],[promoción_aplicada5]],promocion_cambiar[#All],2,0)</f>
        <v>2x1</v>
      </c>
      <c r="AA596" t="s">
        <v>51</v>
      </c>
      <c r="AB596" t="s">
        <v>23</v>
      </c>
      <c r="AC596" t="s">
        <v>24</v>
      </c>
      <c r="AD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96">
        <v>4.2</v>
      </c>
      <c r="AF596">
        <v>2</v>
      </c>
      <c r="AG596">
        <v>41</v>
      </c>
      <c r="AH596">
        <v>39</v>
      </c>
    </row>
    <row r="597" spans="1:34" x14ac:dyDescent="0.25">
      <c r="A597" s="3" t="s">
        <v>672</v>
      </c>
      <c r="B597" s="1">
        <v>45724</v>
      </c>
      <c r="C597" s="23">
        <f t="shared" si="45"/>
        <v>8</v>
      </c>
      <c r="D597" s="23">
        <f t="shared" si="46"/>
        <v>6</v>
      </c>
      <c r="E597" s="23" t="str">
        <f t="shared" si="47"/>
        <v>sábado</v>
      </c>
      <c r="F597" s="23">
        <f t="shared" si="48"/>
        <v>3</v>
      </c>
      <c r="G597" s="23" t="str">
        <f t="shared" si="49"/>
        <v>marzo</v>
      </c>
      <c r="H597" s="2">
        <v>0.33263888888888887</v>
      </c>
      <c r="I597" t="s">
        <v>1</v>
      </c>
      <c r="J597" t="str">
        <f>VLOOKUP(ventas_starbucks_2025[[#This Row],[sucursal]],cambio_sucursal[#All],2,0)</f>
        <v>Sucursal Nueva Córdoba</v>
      </c>
      <c r="K597" t="s">
        <v>175</v>
      </c>
      <c r="L597" t="s">
        <v>70</v>
      </c>
      <c r="M597" t="s">
        <v>45</v>
      </c>
      <c r="N597" t="str">
        <f>IFERROR(VLOOKUP(ventas_starbucks_2025[[#This Row],[tamaño_sucio]],cambio_tamaño[#All],2,0),"Tamaño único")</f>
        <v>Grande</v>
      </c>
      <c r="O597">
        <v>4</v>
      </c>
      <c r="P597">
        <v>1833.7</v>
      </c>
      <c r="Q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7">
        <v>7334.8</v>
      </c>
      <c r="S597" t="s">
        <v>5</v>
      </c>
      <c r="T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7" t="str">
        <f>VLOOKUP(ventas_starbucks_2025[[#This Row],[canal_compra]],cambio_canal_compra[#All],2,0)</f>
        <v>En tienda</v>
      </c>
      <c r="V597" t="s">
        <v>16</v>
      </c>
      <c r="W597" t="str">
        <f>VLOOKUP(ventas_starbucks_2025[[#This Row],[método_pago]],cambio_metodo_pago[#All],2,0)</f>
        <v>Tarjeta</v>
      </c>
      <c r="X597" t="s">
        <v>22</v>
      </c>
      <c r="Y597">
        <v>0</v>
      </c>
      <c r="Z597" t="str">
        <f>VLOOKUP(ventas_starbucks_2025[[#This Row],[promoción_aplicada5]],promocion_cambiar[#All],2,0)</f>
        <v>2x1</v>
      </c>
      <c r="AA597" t="s">
        <v>51</v>
      </c>
      <c r="AB597" t="s">
        <v>52</v>
      </c>
      <c r="AC597" t="s">
        <v>24</v>
      </c>
      <c r="AD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97">
        <v>5.9</v>
      </c>
      <c r="AF597">
        <v>3</v>
      </c>
      <c r="AG597">
        <v>45</v>
      </c>
      <c r="AH597">
        <v>41</v>
      </c>
    </row>
    <row r="598" spans="1:34" x14ac:dyDescent="0.25">
      <c r="A598" s="3" t="s">
        <v>673</v>
      </c>
      <c r="B598" s="1">
        <v>45695</v>
      </c>
      <c r="C598" s="23">
        <f t="shared" si="45"/>
        <v>7</v>
      </c>
      <c r="D598" s="23">
        <f t="shared" si="46"/>
        <v>5</v>
      </c>
      <c r="E598" s="1" t="str">
        <f t="shared" si="47"/>
        <v>viernes</v>
      </c>
      <c r="F598" s="23">
        <f t="shared" si="48"/>
        <v>2</v>
      </c>
      <c r="G598" s="1" t="str">
        <f t="shared" si="49"/>
        <v>febrero</v>
      </c>
      <c r="H598" s="2">
        <v>0.64930555555555558</v>
      </c>
      <c r="I598" t="s">
        <v>57</v>
      </c>
      <c r="J598" t="str">
        <f>VLOOKUP(ventas_starbucks_2025[[#This Row],[sucursal]],cambio_sucursal[#All],2,0)</f>
        <v>Sucursal Avda Colón</v>
      </c>
      <c r="K598" t="s">
        <v>13</v>
      </c>
      <c r="L598" t="s">
        <v>14</v>
      </c>
      <c r="M598" t="s">
        <v>4</v>
      </c>
      <c r="N598" t="str">
        <f>IFERROR(VLOOKUP(ventas_starbucks_2025[[#This Row],[tamaño_sucio]],cambio_tamaño[#All],2,0),"Tamaño único")</f>
        <v>Tamaño único</v>
      </c>
      <c r="O598">
        <v>4</v>
      </c>
      <c r="P598">
        <v>1642.81</v>
      </c>
      <c r="Q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8">
        <v>6571.24</v>
      </c>
      <c r="S598" t="s">
        <v>31</v>
      </c>
      <c r="T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8" t="str">
        <f>VLOOKUP(ventas_starbucks_2025[[#This Row],[canal_compra]],cambio_canal_compra[#All],2,0)</f>
        <v>Entrega domicilio</v>
      </c>
      <c r="V598" t="s">
        <v>16</v>
      </c>
      <c r="W598" t="str">
        <f>VLOOKUP(ventas_starbucks_2025[[#This Row],[método_pago]],cambio_metodo_pago[#All],2,0)</f>
        <v>Tarjeta</v>
      </c>
      <c r="X598" t="s">
        <v>7</v>
      </c>
      <c r="Y598">
        <v>15</v>
      </c>
      <c r="Z598" t="str">
        <f>VLOOKUP(ventas_starbucks_2025[[#This Row],[promoción_aplicada5]],promocion_cambiar[#All],2,0)</f>
        <v>Combo</v>
      </c>
      <c r="AA598" t="s">
        <v>8</v>
      </c>
      <c r="AB598" t="s">
        <v>52</v>
      </c>
      <c r="AC598" t="s">
        <v>10</v>
      </c>
      <c r="AD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98">
        <v>14.7</v>
      </c>
      <c r="AF598">
        <v>4</v>
      </c>
      <c r="AG598">
        <v>33</v>
      </c>
      <c r="AH598">
        <v>29</v>
      </c>
    </row>
    <row r="599" spans="1:34" x14ac:dyDescent="0.25">
      <c r="A599" s="3" t="s">
        <v>674</v>
      </c>
      <c r="B599" s="1">
        <v>45672</v>
      </c>
      <c r="C599" s="23">
        <f t="shared" si="45"/>
        <v>15</v>
      </c>
      <c r="D599" s="23">
        <f t="shared" si="46"/>
        <v>3</v>
      </c>
      <c r="E599" s="1" t="str">
        <f t="shared" si="47"/>
        <v>miércoles</v>
      </c>
      <c r="F599" s="23">
        <f t="shared" si="48"/>
        <v>1</v>
      </c>
      <c r="G599" s="1" t="str">
        <f t="shared" si="49"/>
        <v>enero</v>
      </c>
      <c r="H599" s="2">
        <v>0.50555555555555554</v>
      </c>
      <c r="I599" t="s">
        <v>57</v>
      </c>
      <c r="J599" t="str">
        <f>VLOOKUP(ventas_starbucks_2025[[#This Row],[sucursal]],cambio_sucursal[#All],2,0)</f>
        <v>Sucursal Avda Colón</v>
      </c>
      <c r="K599" t="s">
        <v>2</v>
      </c>
      <c r="L599" t="s">
        <v>3</v>
      </c>
      <c r="M599" t="s">
        <v>4</v>
      </c>
      <c r="N599" t="str">
        <f>IFERROR(VLOOKUP(ventas_starbucks_2025[[#This Row],[tamaño_sucio]],cambio_tamaño[#All],2,0),"Tamaño único")</f>
        <v>Tamaño único</v>
      </c>
      <c r="O599">
        <v>4</v>
      </c>
      <c r="P599">
        <v>3300.82</v>
      </c>
      <c r="Q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99">
        <v>13203.28</v>
      </c>
      <c r="S599" t="s">
        <v>15</v>
      </c>
      <c r="T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99" t="str">
        <f>VLOOKUP(ventas_starbucks_2025[[#This Row],[canal_compra]],cambio_canal_compra[#All],2,0)</f>
        <v>Para llevar</v>
      </c>
      <c r="V599" t="s">
        <v>40</v>
      </c>
      <c r="W599" t="str">
        <f>VLOOKUP(ventas_starbucks_2025[[#This Row],[método_pago]],cambio_metodo_pago[#All],2,0)</f>
        <v>Efectivo</v>
      </c>
      <c r="X599" t="s">
        <v>22</v>
      </c>
      <c r="Y599">
        <v>0</v>
      </c>
      <c r="Z599" t="str">
        <f>VLOOKUP(ventas_starbucks_2025[[#This Row],[promoción_aplicada5]],promocion_cambiar[#All],2,0)</f>
        <v>2x1</v>
      </c>
      <c r="AA599" t="s">
        <v>51</v>
      </c>
      <c r="AB599" t="s">
        <v>52</v>
      </c>
      <c r="AC599" t="s">
        <v>10</v>
      </c>
      <c r="AD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99">
        <v>14.3</v>
      </c>
      <c r="AF599">
        <v>1</v>
      </c>
      <c r="AG599">
        <v>39</v>
      </c>
      <c r="AH599">
        <v>35</v>
      </c>
    </row>
    <row r="600" spans="1:34" x14ac:dyDescent="0.25">
      <c r="A600" s="3" t="s">
        <v>675</v>
      </c>
      <c r="B600" s="1">
        <v>45760</v>
      </c>
      <c r="C600" s="23">
        <f t="shared" si="45"/>
        <v>13</v>
      </c>
      <c r="D600" s="23">
        <f t="shared" si="46"/>
        <v>7</v>
      </c>
      <c r="E600" s="1" t="str">
        <f t="shared" si="47"/>
        <v>domingo</v>
      </c>
      <c r="F600" s="23">
        <f t="shared" si="48"/>
        <v>4</v>
      </c>
      <c r="G600" s="1" t="str">
        <f t="shared" si="49"/>
        <v>abril</v>
      </c>
      <c r="H600" s="2">
        <v>0.54236111111111107</v>
      </c>
      <c r="I600" t="s">
        <v>12</v>
      </c>
      <c r="J600" t="str">
        <f>VLOOKUP(ventas_starbucks_2025[[#This Row],[sucursal]],cambio_sucursal[#All],2,0)</f>
        <v>Sucursal Córdoba Shopping</v>
      </c>
      <c r="K600" t="s">
        <v>13</v>
      </c>
      <c r="L600" t="s">
        <v>14</v>
      </c>
      <c r="M600" t="s">
        <v>4</v>
      </c>
      <c r="N600" t="str">
        <f>IFERROR(VLOOKUP(ventas_starbucks_2025[[#This Row],[tamaño_sucio]],cambio_tamaño[#All],2,0),"Tamaño único")</f>
        <v>Tamaño único</v>
      </c>
      <c r="O600">
        <v>1</v>
      </c>
      <c r="P600">
        <v>1995.3</v>
      </c>
      <c r="Q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0">
        <v>1995.3</v>
      </c>
      <c r="S600" t="s">
        <v>15</v>
      </c>
      <c r="T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0" t="str">
        <f>VLOOKUP(ventas_starbucks_2025[[#This Row],[canal_compra]],cambio_canal_compra[#All],2,0)</f>
        <v>Para llevar</v>
      </c>
      <c r="V600" t="s">
        <v>40</v>
      </c>
      <c r="W600" t="str">
        <f>VLOOKUP(ventas_starbucks_2025[[#This Row],[método_pago]],cambio_metodo_pago[#All],2,0)</f>
        <v>Efectivo</v>
      </c>
      <c r="X600" t="s">
        <v>22</v>
      </c>
      <c r="Y600">
        <v>0</v>
      </c>
      <c r="Z600" t="str">
        <f>VLOOKUP(ventas_starbucks_2025[[#This Row],[promoción_aplicada5]],promocion_cambiar[#All],2,0)</f>
        <v>Ninguna</v>
      </c>
      <c r="AA600" t="s">
        <v>17</v>
      </c>
      <c r="AB600" t="s">
        <v>52</v>
      </c>
      <c r="AC600" t="s">
        <v>41</v>
      </c>
      <c r="AD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00">
        <v>10.5</v>
      </c>
      <c r="AF600">
        <v>4</v>
      </c>
      <c r="AG600">
        <v>31</v>
      </c>
      <c r="AH600">
        <v>30</v>
      </c>
    </row>
    <row r="601" spans="1:34" x14ac:dyDescent="0.25">
      <c r="A601" s="3" t="s">
        <v>676</v>
      </c>
      <c r="B601" s="1">
        <v>45747</v>
      </c>
      <c r="C601" s="23">
        <f t="shared" si="45"/>
        <v>31</v>
      </c>
      <c r="D601" s="23">
        <f t="shared" si="46"/>
        <v>1</v>
      </c>
      <c r="E601" s="1" t="str">
        <f t="shared" si="47"/>
        <v>lunes</v>
      </c>
      <c r="F601" s="23">
        <f t="shared" si="48"/>
        <v>3</v>
      </c>
      <c r="G601" s="1" t="str">
        <f t="shared" si="49"/>
        <v>marzo</v>
      </c>
      <c r="H601" s="2">
        <v>0.52361111111111114</v>
      </c>
      <c r="I601" t="s">
        <v>57</v>
      </c>
      <c r="J601" t="str">
        <f>VLOOKUP(ventas_starbucks_2025[[#This Row],[sucursal]],cambio_sucursal[#All],2,0)</f>
        <v>Sucursal Avda Colón</v>
      </c>
      <c r="K601" t="s">
        <v>130</v>
      </c>
      <c r="L601" t="s">
        <v>65</v>
      </c>
      <c r="M601" t="s">
        <v>4</v>
      </c>
      <c r="N601" t="str">
        <f>IFERROR(VLOOKUP(ventas_starbucks_2025[[#This Row],[tamaño_sucio]],cambio_tamaño[#All],2,0),"Tamaño único")</f>
        <v>Tamaño único</v>
      </c>
      <c r="O601">
        <v>3</v>
      </c>
      <c r="P601">
        <v>1970.35</v>
      </c>
      <c r="Q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1">
        <v>5911.05</v>
      </c>
      <c r="S601" t="s">
        <v>15</v>
      </c>
      <c r="T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01" t="str">
        <f>VLOOKUP(ventas_starbucks_2025[[#This Row],[canal_compra]],cambio_canal_compra[#All],2,0)</f>
        <v>Para llevar</v>
      </c>
      <c r="V601" t="s">
        <v>40</v>
      </c>
      <c r="W601" t="str">
        <f>VLOOKUP(ventas_starbucks_2025[[#This Row],[método_pago]],cambio_metodo_pago[#All],2,0)</f>
        <v>Efectivo</v>
      </c>
      <c r="X601" t="s">
        <v>22</v>
      </c>
      <c r="Y601">
        <v>0</v>
      </c>
      <c r="Z601" t="str">
        <f>VLOOKUP(ventas_starbucks_2025[[#This Row],[promoción_aplicada5]],promocion_cambiar[#All],2,0)</f>
        <v>Ninguna</v>
      </c>
      <c r="AA601" t="s">
        <v>17</v>
      </c>
      <c r="AB601" t="s">
        <v>23</v>
      </c>
      <c r="AC601" t="s">
        <v>41</v>
      </c>
      <c r="AD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01">
        <v>13.2</v>
      </c>
      <c r="AF601">
        <v>3</v>
      </c>
      <c r="AG601">
        <v>43</v>
      </c>
      <c r="AH601">
        <v>40</v>
      </c>
    </row>
    <row r="602" spans="1:34" x14ac:dyDescent="0.25">
      <c r="A602" s="3" t="s">
        <v>677</v>
      </c>
      <c r="B602" s="1">
        <v>45739</v>
      </c>
      <c r="C602" s="23">
        <f t="shared" si="45"/>
        <v>23</v>
      </c>
      <c r="D602" s="23">
        <f t="shared" si="46"/>
        <v>7</v>
      </c>
      <c r="E602" s="1" t="str">
        <f t="shared" si="47"/>
        <v>domingo</v>
      </c>
      <c r="F602" s="23">
        <f t="shared" si="48"/>
        <v>3</v>
      </c>
      <c r="G602" s="1" t="str">
        <f t="shared" si="49"/>
        <v>marzo</v>
      </c>
      <c r="H602" s="2">
        <v>0.40694444444444444</v>
      </c>
      <c r="I602" t="s">
        <v>26</v>
      </c>
      <c r="J602" t="str">
        <f>VLOOKUP(ventas_starbucks_2025[[#This Row],[sucursal]],cambio_sucursal[#All],2,0)</f>
        <v>Sucursal San Lorenzo 47</v>
      </c>
      <c r="K602" t="s">
        <v>64</v>
      </c>
      <c r="L602" t="s">
        <v>65</v>
      </c>
      <c r="M602" t="s">
        <v>4</v>
      </c>
      <c r="N602" t="str">
        <f>IFERROR(VLOOKUP(ventas_starbucks_2025[[#This Row],[tamaño_sucio]],cambio_tamaño[#All],2,0),"Tamaño único")</f>
        <v>Tamaño único</v>
      </c>
      <c r="O602">
        <v>3</v>
      </c>
      <c r="P602">
        <v>1684.83</v>
      </c>
      <c r="Q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2">
        <v>5054.49</v>
      </c>
      <c r="S602" t="s">
        <v>31</v>
      </c>
      <c r="T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02" t="str">
        <f>VLOOKUP(ventas_starbucks_2025[[#This Row],[canal_compra]],cambio_canal_compra[#All],2,0)</f>
        <v>Entrega domicilio</v>
      </c>
      <c r="V602" t="s">
        <v>16</v>
      </c>
      <c r="W602" t="str">
        <f>VLOOKUP(ventas_starbucks_2025[[#This Row],[método_pago]],cambio_metodo_pago[#All],2,0)</f>
        <v>Tarjeta</v>
      </c>
      <c r="X602" t="s">
        <v>7</v>
      </c>
      <c r="Y602">
        <v>15</v>
      </c>
      <c r="Z602" t="str">
        <f>VLOOKUP(ventas_starbucks_2025[[#This Row],[promoción_aplicada5]],promocion_cambiar[#All],2,0)</f>
        <v>2x1</v>
      </c>
      <c r="AA602" t="s">
        <v>51</v>
      </c>
      <c r="AB602" t="s">
        <v>18</v>
      </c>
      <c r="AC602" t="s">
        <v>41</v>
      </c>
      <c r="AD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02">
        <v>13</v>
      </c>
      <c r="AF602">
        <v>2</v>
      </c>
      <c r="AG602">
        <v>18</v>
      </c>
      <c r="AH602">
        <v>15</v>
      </c>
    </row>
    <row r="603" spans="1:34" x14ac:dyDescent="0.25">
      <c r="A603" s="3" t="s">
        <v>678</v>
      </c>
      <c r="B603" s="1">
        <v>45737</v>
      </c>
      <c r="C603" s="23">
        <f t="shared" si="45"/>
        <v>21</v>
      </c>
      <c r="D603" s="23">
        <f t="shared" si="46"/>
        <v>5</v>
      </c>
      <c r="E603" s="1" t="str">
        <f t="shared" si="47"/>
        <v>viernes</v>
      </c>
      <c r="F603" s="23">
        <f t="shared" si="48"/>
        <v>3</v>
      </c>
      <c r="G603" s="1" t="str">
        <f t="shared" si="49"/>
        <v>marzo</v>
      </c>
      <c r="H603" s="2">
        <v>0.77430555555555558</v>
      </c>
      <c r="I603" t="s">
        <v>12</v>
      </c>
      <c r="J603" t="str">
        <f>VLOOKUP(ventas_starbucks_2025[[#This Row],[sucursal]],cambio_sucursal[#All],2,0)</f>
        <v>Sucursal Córdoba Shopping</v>
      </c>
      <c r="K603" t="s">
        <v>284</v>
      </c>
      <c r="L603" t="s">
        <v>35</v>
      </c>
      <c r="M603" t="s">
        <v>4</v>
      </c>
      <c r="N603" t="str">
        <f>IFERROR(VLOOKUP(ventas_starbucks_2025[[#This Row],[tamaño_sucio]],cambio_tamaño[#All],2,0),"Tamaño único")</f>
        <v>Tamaño único</v>
      </c>
      <c r="O603">
        <v>1</v>
      </c>
      <c r="P603">
        <v>1076.02</v>
      </c>
      <c r="Q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3">
        <v>1076.02</v>
      </c>
      <c r="S603" t="s">
        <v>5</v>
      </c>
      <c r="T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3" t="str">
        <f>VLOOKUP(ventas_starbucks_2025[[#This Row],[canal_compra]],cambio_canal_compra[#All],2,0)</f>
        <v>En tienda</v>
      </c>
      <c r="V603" t="s">
        <v>40</v>
      </c>
      <c r="W603" t="str">
        <f>VLOOKUP(ventas_starbucks_2025[[#This Row],[método_pago]],cambio_metodo_pago[#All],2,0)</f>
        <v>Efectivo</v>
      </c>
      <c r="X603" t="s">
        <v>22</v>
      </c>
      <c r="Y603">
        <v>0</v>
      </c>
      <c r="Z603" t="str">
        <f>VLOOKUP(ventas_starbucks_2025[[#This Row],[promoción_aplicada5]],promocion_cambiar[#All],2,0)</f>
        <v>Hora Feliz</v>
      </c>
      <c r="AA603" t="s">
        <v>36</v>
      </c>
      <c r="AB603" t="s">
        <v>23</v>
      </c>
      <c r="AC603" t="s">
        <v>24</v>
      </c>
      <c r="AD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03">
        <v>8.6</v>
      </c>
      <c r="AF603">
        <v>5</v>
      </c>
      <c r="AG603">
        <v>39</v>
      </c>
      <c r="AH603">
        <v>38</v>
      </c>
    </row>
    <row r="604" spans="1:34" x14ac:dyDescent="0.25">
      <c r="A604" s="3" t="s">
        <v>679</v>
      </c>
      <c r="B604" s="1">
        <v>45702</v>
      </c>
      <c r="C604" s="23">
        <f t="shared" si="45"/>
        <v>14</v>
      </c>
      <c r="D604" s="23">
        <f t="shared" si="46"/>
        <v>5</v>
      </c>
      <c r="E604" s="1" t="str">
        <f t="shared" si="47"/>
        <v>viernes</v>
      </c>
      <c r="F604" s="23">
        <f t="shared" si="48"/>
        <v>2</v>
      </c>
      <c r="G604" s="1" t="str">
        <f t="shared" si="49"/>
        <v>febrero</v>
      </c>
      <c r="H604" s="2">
        <v>0.44444444444444442</v>
      </c>
      <c r="I604" t="s">
        <v>57</v>
      </c>
      <c r="J604" t="str">
        <f>VLOOKUP(ventas_starbucks_2025[[#This Row],[sucursal]],cambio_sucursal[#All],2,0)</f>
        <v>Sucursal Avda Colón</v>
      </c>
      <c r="K604" t="s">
        <v>20</v>
      </c>
      <c r="L604" t="s">
        <v>21</v>
      </c>
      <c r="M604" t="s">
        <v>4</v>
      </c>
      <c r="N604" t="str">
        <f>IFERROR(VLOOKUP(ventas_starbucks_2025[[#This Row],[tamaño_sucio]],cambio_tamaño[#All],2,0),"Tamaño único")</f>
        <v>Tamaño único</v>
      </c>
      <c r="O604">
        <v>2</v>
      </c>
      <c r="P604">
        <v>1151.03</v>
      </c>
      <c r="Q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4">
        <v>2302.06</v>
      </c>
      <c r="S604" t="s">
        <v>31</v>
      </c>
      <c r="T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4" t="str">
        <f>VLOOKUP(ventas_starbucks_2025[[#This Row],[canal_compra]],cambio_canal_compra[#All],2,0)</f>
        <v>Entrega domicilio</v>
      </c>
      <c r="V604" t="s">
        <v>40</v>
      </c>
      <c r="W604" t="str">
        <f>VLOOKUP(ventas_starbucks_2025[[#This Row],[método_pago]],cambio_metodo_pago[#All],2,0)</f>
        <v>Efectivo</v>
      </c>
      <c r="X604" t="s">
        <v>7</v>
      </c>
      <c r="Y604">
        <v>15</v>
      </c>
      <c r="Z604" t="str">
        <f>VLOOKUP(ventas_starbucks_2025[[#This Row],[promoción_aplicada5]],promocion_cambiar[#All],2,0)</f>
        <v>2x1</v>
      </c>
      <c r="AA604" t="s">
        <v>51</v>
      </c>
      <c r="AB604" t="s">
        <v>29</v>
      </c>
      <c r="AC604" t="s">
        <v>10</v>
      </c>
      <c r="AD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04">
        <v>11.5</v>
      </c>
      <c r="AF604">
        <v>2</v>
      </c>
      <c r="AG604">
        <v>27</v>
      </c>
      <c r="AH604">
        <v>25</v>
      </c>
    </row>
    <row r="605" spans="1:34" x14ac:dyDescent="0.25">
      <c r="A605" s="3" t="s">
        <v>680</v>
      </c>
      <c r="B605" s="1">
        <v>45745</v>
      </c>
      <c r="C605" s="23">
        <f t="shared" si="45"/>
        <v>29</v>
      </c>
      <c r="D605" s="23">
        <f t="shared" si="46"/>
        <v>6</v>
      </c>
      <c r="E605" s="23" t="str">
        <f t="shared" si="47"/>
        <v>sábado</v>
      </c>
      <c r="F605" s="23">
        <f t="shared" si="48"/>
        <v>3</v>
      </c>
      <c r="G605" s="23" t="str">
        <f t="shared" si="49"/>
        <v>marzo</v>
      </c>
      <c r="H605" s="2">
        <v>0.37361111111111112</v>
      </c>
      <c r="I605" t="s">
        <v>1</v>
      </c>
      <c r="J605" t="str">
        <f>VLOOKUP(ventas_starbucks_2025[[#This Row],[sucursal]],cambio_sucursal[#All],2,0)</f>
        <v>Sucursal Nueva Córdoba</v>
      </c>
      <c r="K605" t="s">
        <v>115</v>
      </c>
      <c r="L605" t="s">
        <v>21</v>
      </c>
      <c r="M605" t="s">
        <v>4</v>
      </c>
      <c r="N605" t="str">
        <f>IFERROR(VLOOKUP(ventas_starbucks_2025[[#This Row],[tamaño_sucio]],cambio_tamaño[#All],2,0),"Tamaño único")</f>
        <v>Tamaño único</v>
      </c>
      <c r="O605">
        <v>3</v>
      </c>
      <c r="P605">
        <v>1023.86</v>
      </c>
      <c r="Q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5">
        <v>3071.58</v>
      </c>
      <c r="S605" t="s">
        <v>15</v>
      </c>
      <c r="T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5" t="str">
        <f>VLOOKUP(ventas_starbucks_2025[[#This Row],[canal_compra]],cambio_canal_compra[#All],2,0)</f>
        <v>Para llevar</v>
      </c>
      <c r="V605" t="s">
        <v>16</v>
      </c>
      <c r="W605" t="str">
        <f>VLOOKUP(ventas_starbucks_2025[[#This Row],[método_pago]],cambio_metodo_pago[#All],2,0)</f>
        <v>Tarjeta</v>
      </c>
      <c r="X605" t="s">
        <v>22</v>
      </c>
      <c r="Y605">
        <v>0</v>
      </c>
      <c r="Z605" t="str">
        <f>VLOOKUP(ventas_starbucks_2025[[#This Row],[promoción_aplicada5]],promocion_cambiar[#All],2,0)</f>
        <v>2x1</v>
      </c>
      <c r="AA605" t="s">
        <v>51</v>
      </c>
      <c r="AB605" t="s">
        <v>23</v>
      </c>
      <c r="AC605" t="s">
        <v>10</v>
      </c>
      <c r="AD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05">
        <v>12.3</v>
      </c>
      <c r="AF605">
        <v>2</v>
      </c>
      <c r="AG605">
        <v>30</v>
      </c>
      <c r="AH605">
        <v>27</v>
      </c>
    </row>
    <row r="606" spans="1:34" x14ac:dyDescent="0.25">
      <c r="A606" s="3" t="s">
        <v>681</v>
      </c>
      <c r="B606" s="1">
        <v>45731</v>
      </c>
      <c r="C606" s="23">
        <f t="shared" si="45"/>
        <v>15</v>
      </c>
      <c r="D606" s="23">
        <f t="shared" si="46"/>
        <v>6</v>
      </c>
      <c r="E606" s="1" t="str">
        <f t="shared" si="47"/>
        <v>sábado</v>
      </c>
      <c r="F606" s="23">
        <f t="shared" si="48"/>
        <v>3</v>
      </c>
      <c r="G606" s="1" t="str">
        <f t="shared" si="49"/>
        <v>marzo</v>
      </c>
      <c r="H606" s="2">
        <v>0.29444444444444445</v>
      </c>
      <c r="I606" t="s">
        <v>57</v>
      </c>
      <c r="J606" t="str">
        <f>VLOOKUP(ventas_starbucks_2025[[#This Row],[sucursal]],cambio_sucursal[#All],2,0)</f>
        <v>Sucursal Avda Colón</v>
      </c>
      <c r="K606" t="s">
        <v>48</v>
      </c>
      <c r="L606" t="s">
        <v>49</v>
      </c>
      <c r="M606" t="s">
        <v>45</v>
      </c>
      <c r="N606" t="str">
        <f>IFERROR(VLOOKUP(ventas_starbucks_2025[[#This Row],[tamaño_sucio]],cambio_tamaño[#All],2,0),"Tamaño único")</f>
        <v>Grande</v>
      </c>
      <c r="O606">
        <v>2</v>
      </c>
      <c r="P606">
        <v>2093.62</v>
      </c>
      <c r="Q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06">
        <v>4187.24</v>
      </c>
      <c r="S606" t="s">
        <v>15</v>
      </c>
      <c r="T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6" t="str">
        <f>VLOOKUP(ventas_starbucks_2025[[#This Row],[canal_compra]],cambio_canal_compra[#All],2,0)</f>
        <v>Para llevar</v>
      </c>
      <c r="V606" t="s">
        <v>40</v>
      </c>
      <c r="W606" t="str">
        <f>VLOOKUP(ventas_starbucks_2025[[#This Row],[método_pago]],cambio_metodo_pago[#All],2,0)</f>
        <v>Efectivo</v>
      </c>
      <c r="X606" t="s">
        <v>7</v>
      </c>
      <c r="Y606">
        <v>0</v>
      </c>
      <c r="Z606" t="str">
        <f>VLOOKUP(ventas_starbucks_2025[[#This Row],[promoción_aplicada5]],promocion_cambiar[#All],2,0)</f>
        <v>Combo</v>
      </c>
      <c r="AA606" t="s">
        <v>8</v>
      </c>
      <c r="AB606" t="s">
        <v>29</v>
      </c>
      <c r="AC606" t="s">
        <v>10</v>
      </c>
      <c r="AD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06">
        <v>2.6</v>
      </c>
      <c r="AF606">
        <v>1</v>
      </c>
      <c r="AG606">
        <v>20</v>
      </c>
      <c r="AH606">
        <v>18</v>
      </c>
    </row>
    <row r="607" spans="1:34" x14ac:dyDescent="0.25">
      <c r="A607" s="3" t="s">
        <v>682</v>
      </c>
      <c r="B607" s="1">
        <v>45722</v>
      </c>
      <c r="C607" s="23">
        <f t="shared" si="45"/>
        <v>6</v>
      </c>
      <c r="D607" s="23">
        <f t="shared" si="46"/>
        <v>4</v>
      </c>
      <c r="E607" s="1" t="str">
        <f t="shared" si="47"/>
        <v>jueves</v>
      </c>
      <c r="F607" s="23">
        <f t="shared" si="48"/>
        <v>3</v>
      </c>
      <c r="G607" s="1" t="str">
        <f t="shared" si="49"/>
        <v>marzo</v>
      </c>
      <c r="H607" s="2">
        <v>0.6958333333333333</v>
      </c>
      <c r="I607" t="s">
        <v>12</v>
      </c>
      <c r="J607" t="str">
        <f>VLOOKUP(ventas_starbucks_2025[[#This Row],[sucursal]],cambio_sucursal[#All],2,0)</f>
        <v>Sucursal Córdoba Shopping</v>
      </c>
      <c r="K607" t="s">
        <v>60</v>
      </c>
      <c r="L607" t="s">
        <v>44</v>
      </c>
      <c r="M607" t="s">
        <v>62</v>
      </c>
      <c r="N607" t="str">
        <f>IFERROR(VLOOKUP(ventas_starbucks_2025[[#This Row],[tamaño_sucio]],cambio_tamaño[#All],2,0),"Tamaño único")</f>
        <v>Extra-Grande</v>
      </c>
      <c r="O607">
        <v>5</v>
      </c>
      <c r="P607">
        <v>1694.89</v>
      </c>
      <c r="Q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7">
        <v>8474.4500000000007</v>
      </c>
      <c r="S607" t="s">
        <v>5</v>
      </c>
      <c r="T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07" t="str">
        <f>VLOOKUP(ventas_starbucks_2025[[#This Row],[canal_compra]],cambio_canal_compra[#All],2,0)</f>
        <v>En tienda</v>
      </c>
      <c r="V607" t="s">
        <v>16</v>
      </c>
      <c r="W607" t="str">
        <f>VLOOKUP(ventas_starbucks_2025[[#This Row],[método_pago]],cambio_metodo_pago[#All],2,0)</f>
        <v>Tarjeta</v>
      </c>
      <c r="X607" t="s">
        <v>7</v>
      </c>
      <c r="Y607">
        <v>15</v>
      </c>
      <c r="Z607" t="str">
        <f>VLOOKUP(ventas_starbucks_2025[[#This Row],[promoción_aplicada5]],promocion_cambiar[#All],2,0)</f>
        <v>2x1</v>
      </c>
      <c r="AA607" t="s">
        <v>51</v>
      </c>
      <c r="AB607" t="s">
        <v>29</v>
      </c>
      <c r="AC607" t="s">
        <v>41</v>
      </c>
      <c r="AD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07">
        <v>13.2</v>
      </c>
      <c r="AF607">
        <v>5</v>
      </c>
      <c r="AG607">
        <v>35</v>
      </c>
      <c r="AH607">
        <v>30</v>
      </c>
    </row>
    <row r="608" spans="1:34" x14ac:dyDescent="0.25">
      <c r="A608" s="3" t="s">
        <v>683</v>
      </c>
      <c r="B608" s="1">
        <v>45684</v>
      </c>
      <c r="C608" s="23">
        <f t="shared" si="45"/>
        <v>27</v>
      </c>
      <c r="D608" s="23">
        <f t="shared" si="46"/>
        <v>1</v>
      </c>
      <c r="E608" s="1" t="str">
        <f t="shared" si="47"/>
        <v>lunes</v>
      </c>
      <c r="F608" s="23">
        <f t="shared" si="48"/>
        <v>1</v>
      </c>
      <c r="G608" s="1" t="str">
        <f t="shared" si="49"/>
        <v>enero</v>
      </c>
      <c r="H608" s="2">
        <v>0.38819444444444445</v>
      </c>
      <c r="I608" t="s">
        <v>57</v>
      </c>
      <c r="J608" t="str">
        <f>VLOOKUP(ventas_starbucks_2025[[#This Row],[sucursal]],cambio_sucursal[#All],2,0)</f>
        <v>Sucursal Avda Colón</v>
      </c>
      <c r="K608" t="s">
        <v>48</v>
      </c>
      <c r="L608" t="s">
        <v>49</v>
      </c>
      <c r="M608" t="s">
        <v>45</v>
      </c>
      <c r="N608" t="str">
        <f>IFERROR(VLOOKUP(ventas_starbucks_2025[[#This Row],[tamaño_sucio]],cambio_tamaño[#All],2,0),"Tamaño único")</f>
        <v>Grande</v>
      </c>
      <c r="O608">
        <v>5</v>
      </c>
      <c r="P608">
        <v>1760.45</v>
      </c>
      <c r="Q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8">
        <v>8802.25</v>
      </c>
      <c r="S608" t="s">
        <v>31</v>
      </c>
      <c r="T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08" t="str">
        <f>VLOOKUP(ventas_starbucks_2025[[#This Row],[canal_compra]],cambio_canal_compra[#All],2,0)</f>
        <v>Entrega domicilio</v>
      </c>
      <c r="V608" t="s">
        <v>6</v>
      </c>
      <c r="W608" t="str">
        <f>VLOOKUP(ventas_starbucks_2025[[#This Row],[método_pago]],cambio_metodo_pago[#All],2,0)</f>
        <v>Aplicación móbil</v>
      </c>
      <c r="X608" t="s">
        <v>22</v>
      </c>
      <c r="Y608">
        <v>0</v>
      </c>
      <c r="Z608" t="str">
        <f>VLOOKUP(ventas_starbucks_2025[[#This Row],[promoción_aplicada5]],promocion_cambiar[#All],2,0)</f>
        <v>Hora Feliz</v>
      </c>
      <c r="AA608" t="s">
        <v>36</v>
      </c>
      <c r="AB608" t="s">
        <v>9</v>
      </c>
      <c r="AC608" t="s">
        <v>41</v>
      </c>
      <c r="AD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08">
        <v>11.9</v>
      </c>
      <c r="AF608">
        <v>5</v>
      </c>
      <c r="AG608">
        <v>39</v>
      </c>
      <c r="AH608">
        <v>34</v>
      </c>
    </row>
    <row r="609" spans="1:34" x14ac:dyDescent="0.25">
      <c r="A609" s="3" t="s">
        <v>684</v>
      </c>
      <c r="B609" s="1">
        <v>45733</v>
      </c>
      <c r="C609" s="23">
        <f t="shared" si="45"/>
        <v>17</v>
      </c>
      <c r="D609" s="23">
        <f t="shared" si="46"/>
        <v>1</v>
      </c>
      <c r="E609" s="23" t="str">
        <f t="shared" si="47"/>
        <v>lunes</v>
      </c>
      <c r="F609" s="23">
        <f t="shared" si="48"/>
        <v>3</v>
      </c>
      <c r="G609" s="23" t="str">
        <f t="shared" si="49"/>
        <v>marzo</v>
      </c>
      <c r="H609" s="2">
        <v>0.55902777777777779</v>
      </c>
      <c r="I609" t="s">
        <v>57</v>
      </c>
      <c r="J609" t="str">
        <f>VLOOKUP(ventas_starbucks_2025[[#This Row],[sucursal]],cambio_sucursal[#All],2,0)</f>
        <v>Sucursal Avda Colón</v>
      </c>
      <c r="K609" t="s">
        <v>82</v>
      </c>
      <c r="L609" t="s">
        <v>28</v>
      </c>
      <c r="M609" t="s">
        <v>4</v>
      </c>
      <c r="N609" t="str">
        <f>IFERROR(VLOOKUP(ventas_starbucks_2025[[#This Row],[tamaño_sucio]],cambio_tamaño[#All],2,0),"Tamaño único")</f>
        <v>Tamaño único</v>
      </c>
      <c r="O609">
        <v>3</v>
      </c>
      <c r="P609">
        <v>2469.3000000000002</v>
      </c>
      <c r="Q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09">
        <v>7407.9</v>
      </c>
      <c r="S609" t="s">
        <v>31</v>
      </c>
      <c r="T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09" t="str">
        <f>VLOOKUP(ventas_starbucks_2025[[#This Row],[canal_compra]],cambio_canal_compra[#All],2,0)</f>
        <v>Entrega domicilio</v>
      </c>
      <c r="V609" t="s">
        <v>16</v>
      </c>
      <c r="W609" t="str">
        <f>VLOOKUP(ventas_starbucks_2025[[#This Row],[método_pago]],cambio_metodo_pago[#All],2,0)</f>
        <v>Tarjeta</v>
      </c>
      <c r="X609" t="s">
        <v>7</v>
      </c>
      <c r="Y609">
        <v>10</v>
      </c>
      <c r="Z609" t="str">
        <f>VLOOKUP(ventas_starbucks_2025[[#This Row],[promoción_aplicada5]],promocion_cambiar[#All],2,0)</f>
        <v>2x1</v>
      </c>
      <c r="AA609" t="s">
        <v>51</v>
      </c>
      <c r="AB609" t="s">
        <v>52</v>
      </c>
      <c r="AC609" t="s">
        <v>10</v>
      </c>
      <c r="AD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09">
        <v>3.9</v>
      </c>
      <c r="AF609">
        <v>2</v>
      </c>
      <c r="AG609">
        <v>23</v>
      </c>
      <c r="AH609">
        <v>20</v>
      </c>
    </row>
    <row r="610" spans="1:34" x14ac:dyDescent="0.25">
      <c r="A610" s="3" t="s">
        <v>685</v>
      </c>
      <c r="B610" s="1">
        <v>45684</v>
      </c>
      <c r="C610" s="23">
        <f t="shared" si="45"/>
        <v>27</v>
      </c>
      <c r="D610" s="23">
        <f t="shared" si="46"/>
        <v>1</v>
      </c>
      <c r="E610" s="23" t="str">
        <f t="shared" si="47"/>
        <v>lunes</v>
      </c>
      <c r="F610" s="23">
        <f t="shared" si="48"/>
        <v>1</v>
      </c>
      <c r="G610" s="23" t="str">
        <f t="shared" si="49"/>
        <v>enero</v>
      </c>
      <c r="H610" s="2">
        <v>0.59444444444444444</v>
      </c>
      <c r="I610" t="s">
        <v>57</v>
      </c>
      <c r="J610" t="str">
        <f>VLOOKUP(ventas_starbucks_2025[[#This Row],[sucursal]],cambio_sucursal[#All],2,0)</f>
        <v>Sucursal Avda Colón</v>
      </c>
      <c r="K610" t="s">
        <v>115</v>
      </c>
      <c r="L610" t="s">
        <v>21</v>
      </c>
      <c r="M610" t="s">
        <v>4</v>
      </c>
      <c r="N610" t="str">
        <f>IFERROR(VLOOKUP(ventas_starbucks_2025[[#This Row],[tamaño_sucio]],cambio_tamaño[#All],2,0),"Tamaño único")</f>
        <v>Tamaño único</v>
      </c>
      <c r="O610">
        <v>4</v>
      </c>
      <c r="P610">
        <v>1224.6600000000001</v>
      </c>
      <c r="Q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0">
        <v>4898.6400000000003</v>
      </c>
      <c r="S610" t="s">
        <v>5</v>
      </c>
      <c r="T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10" t="str">
        <f>VLOOKUP(ventas_starbucks_2025[[#This Row],[canal_compra]],cambio_canal_compra[#All],2,0)</f>
        <v>En tienda</v>
      </c>
      <c r="V610" t="s">
        <v>40</v>
      </c>
      <c r="W610" t="str">
        <f>VLOOKUP(ventas_starbucks_2025[[#This Row],[método_pago]],cambio_metodo_pago[#All],2,0)</f>
        <v>Efectivo</v>
      </c>
      <c r="X610" t="s">
        <v>7</v>
      </c>
      <c r="Y610">
        <v>0</v>
      </c>
      <c r="Z610" t="str">
        <f>VLOOKUP(ventas_starbucks_2025[[#This Row],[promoción_aplicada5]],promocion_cambiar[#All],2,0)</f>
        <v>Hora Feliz</v>
      </c>
      <c r="AA610" t="s">
        <v>36</v>
      </c>
      <c r="AB610" t="s">
        <v>52</v>
      </c>
      <c r="AC610" t="s">
        <v>24</v>
      </c>
      <c r="AD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10">
        <v>14.9</v>
      </c>
      <c r="AF610">
        <v>5</v>
      </c>
      <c r="AG610">
        <v>10</v>
      </c>
      <c r="AH610">
        <v>6</v>
      </c>
    </row>
    <row r="611" spans="1:34" x14ac:dyDescent="0.25">
      <c r="A611" s="3" t="s">
        <v>686</v>
      </c>
      <c r="B611" s="1">
        <v>45722</v>
      </c>
      <c r="C611" s="23">
        <f t="shared" si="45"/>
        <v>6</v>
      </c>
      <c r="D611" s="23">
        <f t="shared" si="46"/>
        <v>4</v>
      </c>
      <c r="E611" s="23" t="str">
        <f t="shared" si="47"/>
        <v>jueves</v>
      </c>
      <c r="F611" s="23">
        <f t="shared" si="48"/>
        <v>3</v>
      </c>
      <c r="G611" s="23" t="str">
        <f t="shared" si="49"/>
        <v>marzo</v>
      </c>
      <c r="H611" s="2">
        <v>0.70277777777777772</v>
      </c>
      <c r="I611" t="s">
        <v>1</v>
      </c>
      <c r="J611" t="str">
        <f>VLOOKUP(ventas_starbucks_2025[[#This Row],[sucursal]],cambio_sucursal[#All],2,0)</f>
        <v>Sucursal Nueva Córdoba</v>
      </c>
      <c r="K611" t="s">
        <v>58</v>
      </c>
      <c r="L611" t="s">
        <v>39</v>
      </c>
      <c r="M611" t="s">
        <v>4</v>
      </c>
      <c r="N611" t="str">
        <f>IFERROR(VLOOKUP(ventas_starbucks_2025[[#This Row],[tamaño_sucio]],cambio_tamaño[#All],2,0),"Tamaño único")</f>
        <v>Tamaño único</v>
      </c>
      <c r="O611">
        <v>4</v>
      </c>
      <c r="P611">
        <v>1234.3699999999999</v>
      </c>
      <c r="Q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1">
        <v>4937.4799999999996</v>
      </c>
      <c r="S611" t="s">
        <v>5</v>
      </c>
      <c r="T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11" t="str">
        <f>VLOOKUP(ventas_starbucks_2025[[#This Row],[canal_compra]],cambio_canal_compra[#All],2,0)</f>
        <v>En tienda</v>
      </c>
      <c r="V611" t="s">
        <v>40</v>
      </c>
      <c r="W611" t="str">
        <f>VLOOKUP(ventas_starbucks_2025[[#This Row],[método_pago]],cambio_metodo_pago[#All],2,0)</f>
        <v>Efectivo</v>
      </c>
      <c r="X611" t="s">
        <v>22</v>
      </c>
      <c r="Y611">
        <v>0</v>
      </c>
      <c r="Z611" t="str">
        <f>VLOOKUP(ventas_starbucks_2025[[#This Row],[promoción_aplicada5]],promocion_cambiar[#All],2,0)</f>
        <v>Ninguna</v>
      </c>
      <c r="AA611" t="s">
        <v>17</v>
      </c>
      <c r="AB611" t="s">
        <v>23</v>
      </c>
      <c r="AC611" t="s">
        <v>41</v>
      </c>
      <c r="AD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11">
        <v>11.5</v>
      </c>
      <c r="AF611">
        <v>2</v>
      </c>
      <c r="AG611">
        <v>49</v>
      </c>
      <c r="AH611">
        <v>45</v>
      </c>
    </row>
    <row r="612" spans="1:34" x14ac:dyDescent="0.25">
      <c r="A612" s="3" t="s">
        <v>687</v>
      </c>
      <c r="B612" s="1">
        <v>45762</v>
      </c>
      <c r="C612" s="23">
        <f t="shared" si="45"/>
        <v>15</v>
      </c>
      <c r="D612" s="23">
        <f t="shared" si="46"/>
        <v>2</v>
      </c>
      <c r="E612" s="23" t="str">
        <f t="shared" si="47"/>
        <v>martes</v>
      </c>
      <c r="F612" s="23">
        <f t="shared" si="48"/>
        <v>4</v>
      </c>
      <c r="G612" s="23" t="str">
        <f t="shared" si="49"/>
        <v>abril</v>
      </c>
      <c r="H612" s="2">
        <v>0.42777777777777776</v>
      </c>
      <c r="I612" t="s">
        <v>57</v>
      </c>
      <c r="J612" t="str">
        <f>VLOOKUP(ventas_starbucks_2025[[#This Row],[sucursal]],cambio_sucursal[#All],2,0)</f>
        <v>Sucursal Avda Colón</v>
      </c>
      <c r="K612" t="s">
        <v>64</v>
      </c>
      <c r="L612" t="s">
        <v>65</v>
      </c>
      <c r="M612" t="s">
        <v>4</v>
      </c>
      <c r="N612" t="str">
        <f>IFERROR(VLOOKUP(ventas_starbucks_2025[[#This Row],[tamaño_sucio]],cambio_tamaño[#All],2,0),"Tamaño único")</f>
        <v>Tamaño único</v>
      </c>
      <c r="O612">
        <v>5</v>
      </c>
      <c r="P612">
        <v>1545.8</v>
      </c>
      <c r="Q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2">
        <v>7729</v>
      </c>
      <c r="S612" t="s">
        <v>5</v>
      </c>
      <c r="T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2" t="str">
        <f>VLOOKUP(ventas_starbucks_2025[[#This Row],[canal_compra]],cambio_canal_compra[#All],2,0)</f>
        <v>En tienda</v>
      </c>
      <c r="V612" t="s">
        <v>40</v>
      </c>
      <c r="W612" t="str">
        <f>VLOOKUP(ventas_starbucks_2025[[#This Row],[método_pago]],cambio_metodo_pago[#All],2,0)</f>
        <v>Efectivo</v>
      </c>
      <c r="X612" t="s">
        <v>22</v>
      </c>
      <c r="Y612">
        <v>0</v>
      </c>
      <c r="Z612" t="str">
        <f>VLOOKUP(ventas_starbucks_2025[[#This Row],[promoción_aplicada5]],promocion_cambiar[#All],2,0)</f>
        <v>2x1</v>
      </c>
      <c r="AA612" t="s">
        <v>51</v>
      </c>
      <c r="AB612" t="s">
        <v>52</v>
      </c>
      <c r="AC612" t="s">
        <v>41</v>
      </c>
      <c r="AD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12">
        <v>2</v>
      </c>
      <c r="AF612">
        <v>4</v>
      </c>
      <c r="AG612">
        <v>28</v>
      </c>
      <c r="AH612">
        <v>23</v>
      </c>
    </row>
    <row r="613" spans="1:34" x14ac:dyDescent="0.25">
      <c r="A613" s="3" t="s">
        <v>688</v>
      </c>
      <c r="B613" s="1">
        <v>45746</v>
      </c>
      <c r="C613" s="23">
        <f t="shared" si="45"/>
        <v>30</v>
      </c>
      <c r="D613" s="23">
        <f t="shared" si="46"/>
        <v>7</v>
      </c>
      <c r="E613" s="23" t="str">
        <f t="shared" si="47"/>
        <v>domingo</v>
      </c>
      <c r="F613" s="23">
        <f t="shared" si="48"/>
        <v>3</v>
      </c>
      <c r="G613" s="23" t="str">
        <f t="shared" si="49"/>
        <v>marzo</v>
      </c>
      <c r="H613" s="2">
        <v>0.77083333333333337</v>
      </c>
      <c r="I613" t="s">
        <v>26</v>
      </c>
      <c r="J613" t="str">
        <f>VLOOKUP(ventas_starbucks_2025[[#This Row],[sucursal]],cambio_sucursal[#All],2,0)</f>
        <v>Sucursal San Lorenzo 47</v>
      </c>
      <c r="K613" t="s">
        <v>27</v>
      </c>
      <c r="L613" t="s">
        <v>28</v>
      </c>
      <c r="M613" t="s">
        <v>4</v>
      </c>
      <c r="N613" t="str">
        <f>IFERROR(VLOOKUP(ventas_starbucks_2025[[#This Row],[tamaño_sucio]],cambio_tamaño[#All],2,0),"Tamaño único")</f>
        <v>Tamaño único</v>
      </c>
      <c r="O613">
        <v>3</v>
      </c>
      <c r="P613">
        <v>2181.13</v>
      </c>
      <c r="Q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13">
        <v>6543.39</v>
      </c>
      <c r="S613" t="s">
        <v>15</v>
      </c>
      <c r="T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3" t="str">
        <f>VLOOKUP(ventas_starbucks_2025[[#This Row],[canal_compra]],cambio_canal_compra[#All],2,0)</f>
        <v>Para llevar</v>
      </c>
      <c r="V613" t="s">
        <v>16</v>
      </c>
      <c r="W613" t="str">
        <f>VLOOKUP(ventas_starbucks_2025[[#This Row],[método_pago]],cambio_metodo_pago[#All],2,0)</f>
        <v>Tarjeta</v>
      </c>
      <c r="X613" t="s">
        <v>22</v>
      </c>
      <c r="Y613">
        <v>0</v>
      </c>
      <c r="Z613" t="str">
        <f>VLOOKUP(ventas_starbucks_2025[[#This Row],[promoción_aplicada5]],promocion_cambiar[#All],2,0)</f>
        <v>2x1</v>
      </c>
      <c r="AA613" t="s">
        <v>51</v>
      </c>
      <c r="AB613" t="s">
        <v>18</v>
      </c>
      <c r="AC613" t="s">
        <v>24</v>
      </c>
      <c r="AD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13">
        <v>2.1</v>
      </c>
      <c r="AF613">
        <v>1</v>
      </c>
      <c r="AG613">
        <v>38</v>
      </c>
      <c r="AH613">
        <v>35</v>
      </c>
    </row>
    <row r="614" spans="1:34" x14ac:dyDescent="0.25">
      <c r="A614" s="3" t="s">
        <v>689</v>
      </c>
      <c r="B614" s="1">
        <v>45749</v>
      </c>
      <c r="C614" s="23">
        <f t="shared" si="45"/>
        <v>2</v>
      </c>
      <c r="D614" s="23">
        <f t="shared" si="46"/>
        <v>3</v>
      </c>
      <c r="E614" s="1" t="str">
        <f t="shared" si="47"/>
        <v>miércoles</v>
      </c>
      <c r="F614" s="23">
        <f t="shared" si="48"/>
        <v>4</v>
      </c>
      <c r="G614" s="1" t="str">
        <f t="shared" si="49"/>
        <v>abril</v>
      </c>
      <c r="H614" s="2">
        <v>0.53055555555555556</v>
      </c>
      <c r="I614" t="s">
        <v>57</v>
      </c>
      <c r="J614" t="str">
        <f>VLOOKUP(ventas_starbucks_2025[[#This Row],[sucursal]],cambio_sucursal[#All],2,0)</f>
        <v>Sucursal Avda Colón</v>
      </c>
      <c r="K614" t="s">
        <v>89</v>
      </c>
      <c r="L614" t="s">
        <v>90</v>
      </c>
      <c r="M614" t="s">
        <v>4</v>
      </c>
      <c r="N614" t="str">
        <f>IFERROR(VLOOKUP(ventas_starbucks_2025[[#This Row],[tamaño_sucio]],cambio_tamaño[#All],2,0),"Tamaño único")</f>
        <v>Tamaño único</v>
      </c>
      <c r="O614">
        <v>2</v>
      </c>
      <c r="P614">
        <v>1442.47</v>
      </c>
      <c r="Q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4">
        <v>2884.94</v>
      </c>
      <c r="S614" t="s">
        <v>5</v>
      </c>
      <c r="T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14" t="str">
        <f>VLOOKUP(ventas_starbucks_2025[[#This Row],[canal_compra]],cambio_canal_compra[#All],2,0)</f>
        <v>En tienda</v>
      </c>
      <c r="V614" t="s">
        <v>40</v>
      </c>
      <c r="W614" t="str">
        <f>VLOOKUP(ventas_starbucks_2025[[#This Row],[método_pago]],cambio_metodo_pago[#All],2,0)</f>
        <v>Efectivo</v>
      </c>
      <c r="X614" t="s">
        <v>7</v>
      </c>
      <c r="Y614">
        <v>15</v>
      </c>
      <c r="Z614" t="str">
        <f>VLOOKUP(ventas_starbucks_2025[[#This Row],[promoción_aplicada5]],promocion_cambiar[#All],2,0)</f>
        <v>Ninguna</v>
      </c>
      <c r="AA614" t="s">
        <v>17</v>
      </c>
      <c r="AB614" t="s">
        <v>52</v>
      </c>
      <c r="AC614" t="s">
        <v>10</v>
      </c>
      <c r="AD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14">
        <v>13.5</v>
      </c>
      <c r="AF614">
        <v>3</v>
      </c>
      <c r="AG614">
        <v>45</v>
      </c>
      <c r="AH614">
        <v>43</v>
      </c>
    </row>
    <row r="615" spans="1:34" x14ac:dyDescent="0.25">
      <c r="A615" s="3" t="s">
        <v>690</v>
      </c>
      <c r="B615" s="1">
        <v>45764</v>
      </c>
      <c r="C615" s="23">
        <f t="shared" si="45"/>
        <v>17</v>
      </c>
      <c r="D615" s="23">
        <f t="shared" si="46"/>
        <v>4</v>
      </c>
      <c r="E615" s="23" t="str">
        <f t="shared" si="47"/>
        <v>jueves</v>
      </c>
      <c r="F615" s="23">
        <f t="shared" si="48"/>
        <v>4</v>
      </c>
      <c r="G615" s="23" t="str">
        <f t="shared" si="49"/>
        <v>abril</v>
      </c>
      <c r="H615" s="2">
        <v>0.35</v>
      </c>
      <c r="I615" t="s">
        <v>1</v>
      </c>
      <c r="J615" t="str">
        <f>VLOOKUP(ventas_starbucks_2025[[#This Row],[sucursal]],cambio_sucursal[#All],2,0)</f>
        <v>Sucursal Nueva Córdoba</v>
      </c>
      <c r="K615" t="s">
        <v>13</v>
      </c>
      <c r="L615" t="s">
        <v>14</v>
      </c>
      <c r="M615" t="s">
        <v>4</v>
      </c>
      <c r="N615" t="str">
        <f>IFERROR(VLOOKUP(ventas_starbucks_2025[[#This Row],[tamaño_sucio]],cambio_tamaño[#All],2,0),"Tamaño único")</f>
        <v>Tamaño único</v>
      </c>
      <c r="O615">
        <v>5</v>
      </c>
      <c r="P615">
        <v>1753.57</v>
      </c>
      <c r="Q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5">
        <v>8767.85</v>
      </c>
      <c r="S615" t="s">
        <v>31</v>
      </c>
      <c r="T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5" t="str">
        <f>VLOOKUP(ventas_starbucks_2025[[#This Row],[canal_compra]],cambio_canal_compra[#All],2,0)</f>
        <v>Entrega domicilio</v>
      </c>
      <c r="V615" t="s">
        <v>6</v>
      </c>
      <c r="W615" t="str">
        <f>VLOOKUP(ventas_starbucks_2025[[#This Row],[método_pago]],cambio_metodo_pago[#All],2,0)</f>
        <v>Aplicación móbil</v>
      </c>
      <c r="X615" t="s">
        <v>22</v>
      </c>
      <c r="Y615">
        <v>0</v>
      </c>
      <c r="Z615" t="str">
        <f>VLOOKUP(ventas_starbucks_2025[[#This Row],[promoción_aplicada5]],promocion_cambiar[#All],2,0)</f>
        <v>Combo</v>
      </c>
      <c r="AA615" t="s">
        <v>8</v>
      </c>
      <c r="AB615" t="s">
        <v>9</v>
      </c>
      <c r="AC615" t="s">
        <v>24</v>
      </c>
      <c r="AD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15">
        <v>3.1</v>
      </c>
      <c r="AF615">
        <v>3</v>
      </c>
      <c r="AG615">
        <v>22</v>
      </c>
      <c r="AH615">
        <v>17</v>
      </c>
    </row>
    <row r="616" spans="1:34" x14ac:dyDescent="0.25">
      <c r="A616" s="3" t="s">
        <v>691</v>
      </c>
      <c r="B616" s="1">
        <v>45755</v>
      </c>
      <c r="C616" s="23">
        <f t="shared" si="45"/>
        <v>8</v>
      </c>
      <c r="D616" s="23">
        <f t="shared" si="46"/>
        <v>2</v>
      </c>
      <c r="E616" s="23" t="str">
        <f t="shared" si="47"/>
        <v>martes</v>
      </c>
      <c r="F616" s="23">
        <f t="shared" si="48"/>
        <v>4</v>
      </c>
      <c r="G616" s="23" t="str">
        <f t="shared" si="49"/>
        <v>abril</v>
      </c>
      <c r="H616" s="2">
        <v>0.47013888888888888</v>
      </c>
      <c r="I616" t="s">
        <v>26</v>
      </c>
      <c r="J616" t="str">
        <f>VLOOKUP(ventas_starbucks_2025[[#This Row],[sucursal]],cambio_sucursal[#All],2,0)</f>
        <v>Sucursal San Lorenzo 47</v>
      </c>
      <c r="K616" t="s">
        <v>58</v>
      </c>
      <c r="L616" t="s">
        <v>39</v>
      </c>
      <c r="M616" t="s">
        <v>4</v>
      </c>
      <c r="N616" t="str">
        <f>IFERROR(VLOOKUP(ventas_starbucks_2025[[#This Row],[tamaño_sucio]],cambio_tamaño[#All],2,0),"Tamaño único")</f>
        <v>Tamaño único</v>
      </c>
      <c r="O616">
        <v>5</v>
      </c>
      <c r="P616">
        <v>1299.3</v>
      </c>
      <c r="Q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6">
        <v>6496.5</v>
      </c>
      <c r="S616" t="s">
        <v>5</v>
      </c>
      <c r="T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6" t="str">
        <f>VLOOKUP(ventas_starbucks_2025[[#This Row],[canal_compra]],cambio_canal_compra[#All],2,0)</f>
        <v>En tienda</v>
      </c>
      <c r="V616" t="s">
        <v>40</v>
      </c>
      <c r="W616" t="str">
        <f>VLOOKUP(ventas_starbucks_2025[[#This Row],[método_pago]],cambio_metodo_pago[#All],2,0)</f>
        <v>Efectivo</v>
      </c>
      <c r="X616" t="s">
        <v>7</v>
      </c>
      <c r="Y616">
        <v>10</v>
      </c>
      <c r="Z616" t="str">
        <f>VLOOKUP(ventas_starbucks_2025[[#This Row],[promoción_aplicada5]],promocion_cambiar[#All],2,0)</f>
        <v>Combo</v>
      </c>
      <c r="AA616" t="s">
        <v>8</v>
      </c>
      <c r="AB616" t="s">
        <v>52</v>
      </c>
      <c r="AC616" t="s">
        <v>10</v>
      </c>
      <c r="AD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16">
        <v>2.2000000000000002</v>
      </c>
      <c r="AF616">
        <v>2</v>
      </c>
      <c r="AG616">
        <v>12</v>
      </c>
      <c r="AH616">
        <v>7</v>
      </c>
    </row>
    <row r="617" spans="1:34" x14ac:dyDescent="0.25">
      <c r="A617" s="3" t="s">
        <v>692</v>
      </c>
      <c r="B617" s="1">
        <v>45691</v>
      </c>
      <c r="C617" s="23">
        <f t="shared" si="45"/>
        <v>3</v>
      </c>
      <c r="D617" s="23">
        <f t="shared" si="46"/>
        <v>1</v>
      </c>
      <c r="E617" s="23" t="str">
        <f t="shared" si="47"/>
        <v>lunes</v>
      </c>
      <c r="F617" s="23">
        <f t="shared" si="48"/>
        <v>2</v>
      </c>
      <c r="G617" s="23" t="str">
        <f t="shared" si="49"/>
        <v>febrero</v>
      </c>
      <c r="H617" s="2">
        <v>0.84236111111111112</v>
      </c>
      <c r="I617" t="s">
        <v>57</v>
      </c>
      <c r="J617" t="str">
        <f>VLOOKUP(ventas_starbucks_2025[[#This Row],[sucursal]],cambio_sucursal[#All],2,0)</f>
        <v>Sucursal Avda Colón</v>
      </c>
      <c r="K617" t="s">
        <v>89</v>
      </c>
      <c r="L617" t="s">
        <v>90</v>
      </c>
      <c r="M617" t="s">
        <v>4</v>
      </c>
      <c r="N617" t="str">
        <f>IFERROR(VLOOKUP(ventas_starbucks_2025[[#This Row],[tamaño_sucio]],cambio_tamaño[#All],2,0),"Tamaño único")</f>
        <v>Tamaño único</v>
      </c>
      <c r="O617">
        <v>2</v>
      </c>
      <c r="P617">
        <v>1255.07</v>
      </c>
      <c r="Q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7">
        <v>2510.14</v>
      </c>
      <c r="S617" t="s">
        <v>15</v>
      </c>
      <c r="T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17" t="str">
        <f>VLOOKUP(ventas_starbucks_2025[[#This Row],[canal_compra]],cambio_canal_compra[#All],2,0)</f>
        <v>Para llevar</v>
      </c>
      <c r="V617" t="s">
        <v>6</v>
      </c>
      <c r="W617" t="str">
        <f>VLOOKUP(ventas_starbucks_2025[[#This Row],[método_pago]],cambio_metodo_pago[#All],2,0)</f>
        <v>Aplicación móbil</v>
      </c>
      <c r="X617" t="s">
        <v>22</v>
      </c>
      <c r="Y617">
        <v>0</v>
      </c>
      <c r="Z617" t="str">
        <f>VLOOKUP(ventas_starbucks_2025[[#This Row],[promoción_aplicada5]],promocion_cambiar[#All],2,0)</f>
        <v>Combo</v>
      </c>
      <c r="AA617" t="s">
        <v>8</v>
      </c>
      <c r="AB617" t="s">
        <v>32</v>
      </c>
      <c r="AC617" t="s">
        <v>24</v>
      </c>
      <c r="AD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17">
        <v>9.8000000000000007</v>
      </c>
      <c r="AF617">
        <v>2</v>
      </c>
      <c r="AG617">
        <v>45</v>
      </c>
      <c r="AH617">
        <v>43</v>
      </c>
    </row>
    <row r="618" spans="1:34" x14ac:dyDescent="0.25">
      <c r="A618" s="3" t="s">
        <v>693</v>
      </c>
      <c r="B618" s="1">
        <v>45716</v>
      </c>
      <c r="C618" s="23">
        <f t="shared" si="45"/>
        <v>28</v>
      </c>
      <c r="D618" s="23">
        <f t="shared" si="46"/>
        <v>5</v>
      </c>
      <c r="E618" s="1" t="str">
        <f t="shared" si="47"/>
        <v>viernes</v>
      </c>
      <c r="F618" s="23">
        <f t="shared" si="48"/>
        <v>2</v>
      </c>
      <c r="G618" s="1" t="str">
        <f t="shared" si="49"/>
        <v>febrero</v>
      </c>
      <c r="H618" s="2">
        <v>0.50555555555555554</v>
      </c>
      <c r="I618" t="s">
        <v>12</v>
      </c>
      <c r="J618" t="str">
        <f>VLOOKUP(ventas_starbucks_2025[[#This Row],[sucursal]],cambio_sucursal[#All],2,0)</f>
        <v>Sucursal Córdoba Shopping</v>
      </c>
      <c r="K618" t="s">
        <v>137</v>
      </c>
      <c r="L618" t="s">
        <v>44</v>
      </c>
      <c r="M618" t="s">
        <v>50</v>
      </c>
      <c r="N618" t="str">
        <f>IFERROR(VLOOKUP(ventas_starbucks_2025[[#This Row],[tamaño_sucio]],cambio_tamaño[#All],2,0),"Tamaño único")</f>
        <v>Mediano</v>
      </c>
      <c r="O618">
        <v>2</v>
      </c>
      <c r="P618">
        <v>1547.64</v>
      </c>
      <c r="Q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8">
        <v>3095.28</v>
      </c>
      <c r="S618" t="s">
        <v>31</v>
      </c>
      <c r="T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18" t="str">
        <f>VLOOKUP(ventas_starbucks_2025[[#This Row],[canal_compra]],cambio_canal_compra[#All],2,0)</f>
        <v>Entrega domicilio</v>
      </c>
      <c r="V618" t="s">
        <v>6</v>
      </c>
      <c r="W618" t="str">
        <f>VLOOKUP(ventas_starbucks_2025[[#This Row],[método_pago]],cambio_metodo_pago[#All],2,0)</f>
        <v>Aplicación móbil</v>
      </c>
      <c r="X618" t="s">
        <v>7</v>
      </c>
      <c r="Y618">
        <v>0</v>
      </c>
      <c r="Z618" t="str">
        <f>VLOOKUP(ventas_starbucks_2025[[#This Row],[promoción_aplicada5]],promocion_cambiar[#All],2,0)</f>
        <v>Hora Feliz</v>
      </c>
      <c r="AA618" t="s">
        <v>36</v>
      </c>
      <c r="AB618" t="s">
        <v>52</v>
      </c>
      <c r="AC618" t="s">
        <v>10</v>
      </c>
      <c r="AD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18">
        <v>7</v>
      </c>
      <c r="AF618">
        <v>1</v>
      </c>
      <c r="AG618">
        <v>14</v>
      </c>
      <c r="AH618">
        <v>12</v>
      </c>
    </row>
    <row r="619" spans="1:34" x14ac:dyDescent="0.25">
      <c r="A619" s="3" t="s">
        <v>694</v>
      </c>
      <c r="B619" s="1">
        <v>45734</v>
      </c>
      <c r="C619" s="23">
        <f t="shared" si="45"/>
        <v>18</v>
      </c>
      <c r="D619" s="23">
        <f t="shared" si="46"/>
        <v>2</v>
      </c>
      <c r="E619" s="23" t="str">
        <f t="shared" si="47"/>
        <v>martes</v>
      </c>
      <c r="F619" s="23">
        <f t="shared" si="48"/>
        <v>3</v>
      </c>
      <c r="G619" s="23" t="str">
        <f t="shared" si="49"/>
        <v>marzo</v>
      </c>
      <c r="H619" s="2">
        <v>0.33333333333333331</v>
      </c>
      <c r="I619" t="s">
        <v>1</v>
      </c>
      <c r="J619" t="str">
        <f>VLOOKUP(ventas_starbucks_2025[[#This Row],[sucursal]],cambio_sucursal[#All],2,0)</f>
        <v>Sucursal Nueva Córdoba</v>
      </c>
      <c r="K619" t="s">
        <v>69</v>
      </c>
      <c r="L619" t="s">
        <v>70</v>
      </c>
      <c r="M619" t="s">
        <v>62</v>
      </c>
      <c r="N619" t="str">
        <f>IFERROR(VLOOKUP(ventas_starbucks_2025[[#This Row],[tamaño_sucio]],cambio_tamaño[#All],2,0),"Tamaño único")</f>
        <v>Extra-Grande</v>
      </c>
      <c r="O619">
        <v>4</v>
      </c>
      <c r="P619">
        <v>1438.09</v>
      </c>
      <c r="Q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9">
        <v>5752.36</v>
      </c>
      <c r="S619" t="s">
        <v>15</v>
      </c>
      <c r="T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9" t="str">
        <f>VLOOKUP(ventas_starbucks_2025[[#This Row],[canal_compra]],cambio_canal_compra[#All],2,0)</f>
        <v>Para llevar</v>
      </c>
      <c r="V619" t="s">
        <v>40</v>
      </c>
      <c r="W619" t="str">
        <f>VLOOKUP(ventas_starbucks_2025[[#This Row],[método_pago]],cambio_metodo_pago[#All],2,0)</f>
        <v>Efectivo</v>
      </c>
      <c r="X619" t="s">
        <v>22</v>
      </c>
      <c r="Y619">
        <v>0</v>
      </c>
      <c r="Z619" t="str">
        <f>VLOOKUP(ventas_starbucks_2025[[#This Row],[promoción_aplicada5]],promocion_cambiar[#All],2,0)</f>
        <v>2x1</v>
      </c>
      <c r="AA619" t="s">
        <v>51</v>
      </c>
      <c r="AB619" t="s">
        <v>18</v>
      </c>
      <c r="AC619" t="s">
        <v>24</v>
      </c>
      <c r="AD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19">
        <v>6.6</v>
      </c>
      <c r="AF619">
        <v>4</v>
      </c>
      <c r="AG619">
        <v>29</v>
      </c>
      <c r="AH619">
        <v>25</v>
      </c>
    </row>
    <row r="620" spans="1:34" x14ac:dyDescent="0.25">
      <c r="A620" s="3" t="s">
        <v>695</v>
      </c>
      <c r="B620" s="1">
        <v>45712</v>
      </c>
      <c r="C620" s="23">
        <f t="shared" si="45"/>
        <v>24</v>
      </c>
      <c r="D620" s="23">
        <f t="shared" si="46"/>
        <v>1</v>
      </c>
      <c r="E620" s="23" t="str">
        <f t="shared" si="47"/>
        <v>lunes</v>
      </c>
      <c r="F620" s="23">
        <f t="shared" si="48"/>
        <v>2</v>
      </c>
      <c r="G620" s="23" t="str">
        <f t="shared" si="49"/>
        <v>febrero</v>
      </c>
      <c r="H620" s="2">
        <v>0.84305555555555556</v>
      </c>
      <c r="I620" t="s">
        <v>1</v>
      </c>
      <c r="J620" t="str">
        <f>VLOOKUP(ventas_starbucks_2025[[#This Row],[sucursal]],cambio_sucursal[#All],2,0)</f>
        <v>Sucursal Nueva Córdoba</v>
      </c>
      <c r="K620" t="s">
        <v>38</v>
      </c>
      <c r="L620" t="s">
        <v>39</v>
      </c>
      <c r="M620" t="s">
        <v>4</v>
      </c>
      <c r="N620" t="str">
        <f>IFERROR(VLOOKUP(ventas_starbucks_2025[[#This Row],[tamaño_sucio]],cambio_tamaño[#All],2,0),"Tamaño único")</f>
        <v>Tamaño único</v>
      </c>
      <c r="O620">
        <v>2</v>
      </c>
      <c r="P620">
        <v>1120.7</v>
      </c>
      <c r="Q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0">
        <v>2241.4</v>
      </c>
      <c r="S620" t="s">
        <v>31</v>
      </c>
      <c r="T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0" t="str">
        <f>VLOOKUP(ventas_starbucks_2025[[#This Row],[canal_compra]],cambio_canal_compra[#All],2,0)</f>
        <v>Entrega domicilio</v>
      </c>
      <c r="V620" t="s">
        <v>6</v>
      </c>
      <c r="W620" t="str">
        <f>VLOOKUP(ventas_starbucks_2025[[#This Row],[método_pago]],cambio_metodo_pago[#All],2,0)</f>
        <v>Aplicación móbil</v>
      </c>
      <c r="X620" t="s">
        <v>22</v>
      </c>
      <c r="Y620">
        <v>0</v>
      </c>
      <c r="Z620" t="str">
        <f>VLOOKUP(ventas_starbucks_2025[[#This Row],[promoción_aplicada5]],promocion_cambiar[#All],2,0)</f>
        <v>Hora Feliz</v>
      </c>
      <c r="AA620" t="s">
        <v>36</v>
      </c>
      <c r="AB620" t="s">
        <v>23</v>
      </c>
      <c r="AC620" t="s">
        <v>24</v>
      </c>
      <c r="AD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20">
        <v>4.8</v>
      </c>
      <c r="AF620">
        <v>4</v>
      </c>
      <c r="AG620">
        <v>22</v>
      </c>
      <c r="AH620">
        <v>20</v>
      </c>
    </row>
    <row r="621" spans="1:34" x14ac:dyDescent="0.25">
      <c r="A621" s="3" t="s">
        <v>696</v>
      </c>
      <c r="B621" s="1">
        <v>45706</v>
      </c>
      <c r="C621" s="23">
        <f t="shared" si="45"/>
        <v>18</v>
      </c>
      <c r="D621" s="23">
        <f t="shared" si="46"/>
        <v>2</v>
      </c>
      <c r="E621" s="23" t="str">
        <f t="shared" si="47"/>
        <v>martes</v>
      </c>
      <c r="F621" s="23">
        <f t="shared" si="48"/>
        <v>2</v>
      </c>
      <c r="G621" s="23" t="str">
        <f t="shared" si="49"/>
        <v>febrero</v>
      </c>
      <c r="H621" s="2">
        <v>0.44930555555555557</v>
      </c>
      <c r="I621" t="s">
        <v>57</v>
      </c>
      <c r="J621" t="str">
        <f>VLOOKUP(ventas_starbucks_2025[[#This Row],[sucursal]],cambio_sucursal[#All],2,0)</f>
        <v>Sucursal Avda Colón</v>
      </c>
      <c r="K621" t="s">
        <v>132</v>
      </c>
      <c r="L621" t="s">
        <v>35</v>
      </c>
      <c r="M621" t="s">
        <v>4</v>
      </c>
      <c r="N621" t="str">
        <f>IFERROR(VLOOKUP(ventas_starbucks_2025[[#This Row],[tamaño_sucio]],cambio_tamaño[#All],2,0),"Tamaño único")</f>
        <v>Tamaño único</v>
      </c>
      <c r="O621">
        <v>4</v>
      </c>
      <c r="P621">
        <v>1195.8900000000001</v>
      </c>
      <c r="Q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1">
        <v>4783.5600000000004</v>
      </c>
      <c r="S621" t="s">
        <v>5</v>
      </c>
      <c r="T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1" t="str">
        <f>VLOOKUP(ventas_starbucks_2025[[#This Row],[canal_compra]],cambio_canal_compra[#All],2,0)</f>
        <v>En tienda</v>
      </c>
      <c r="V621" t="s">
        <v>40</v>
      </c>
      <c r="W621" t="str">
        <f>VLOOKUP(ventas_starbucks_2025[[#This Row],[método_pago]],cambio_metodo_pago[#All],2,0)</f>
        <v>Efectivo</v>
      </c>
      <c r="X621" t="s">
        <v>22</v>
      </c>
      <c r="Y621">
        <v>0</v>
      </c>
      <c r="Z621" t="str">
        <f>VLOOKUP(ventas_starbucks_2025[[#This Row],[promoción_aplicada5]],promocion_cambiar[#All],2,0)</f>
        <v>Ninguna</v>
      </c>
      <c r="AA621" t="s">
        <v>17</v>
      </c>
      <c r="AB621" t="s">
        <v>52</v>
      </c>
      <c r="AC621" t="s">
        <v>24</v>
      </c>
      <c r="AD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21">
        <v>12.3</v>
      </c>
      <c r="AF621">
        <v>2</v>
      </c>
      <c r="AG621">
        <v>42</v>
      </c>
      <c r="AH621">
        <v>38</v>
      </c>
    </row>
    <row r="622" spans="1:34" x14ac:dyDescent="0.25">
      <c r="A622" s="3" t="s">
        <v>697</v>
      </c>
      <c r="B622" s="1">
        <v>45667</v>
      </c>
      <c r="C622" s="23">
        <f t="shared" si="45"/>
        <v>10</v>
      </c>
      <c r="D622" s="23">
        <f t="shared" si="46"/>
        <v>5</v>
      </c>
      <c r="E622" s="23" t="str">
        <f t="shared" si="47"/>
        <v>viernes</v>
      </c>
      <c r="F622" s="23">
        <f t="shared" si="48"/>
        <v>1</v>
      </c>
      <c r="G622" s="23" t="str">
        <f t="shared" si="49"/>
        <v>enero</v>
      </c>
      <c r="H622" s="2">
        <v>0.37569444444444444</v>
      </c>
      <c r="I622" t="s">
        <v>26</v>
      </c>
      <c r="J622" t="str">
        <f>VLOOKUP(ventas_starbucks_2025[[#This Row],[sucursal]],cambio_sucursal[#All],2,0)</f>
        <v>Sucursal San Lorenzo 47</v>
      </c>
      <c r="K622" t="s">
        <v>101</v>
      </c>
      <c r="L622" t="s">
        <v>3</v>
      </c>
      <c r="M622" t="s">
        <v>4</v>
      </c>
      <c r="N622" t="str">
        <f>IFERROR(VLOOKUP(ventas_starbucks_2025[[#This Row],[tamaño_sucio]],cambio_tamaño[#All],2,0),"Tamaño único")</f>
        <v>Tamaño único</v>
      </c>
      <c r="O622">
        <v>1</v>
      </c>
      <c r="P622">
        <v>2642.31</v>
      </c>
      <c r="Q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22">
        <v>2642.31</v>
      </c>
      <c r="S622" t="s">
        <v>5</v>
      </c>
      <c r="T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2" t="str">
        <f>VLOOKUP(ventas_starbucks_2025[[#This Row],[canal_compra]],cambio_canal_compra[#All],2,0)</f>
        <v>En tienda</v>
      </c>
      <c r="V622" t="s">
        <v>6</v>
      </c>
      <c r="W622" t="str">
        <f>VLOOKUP(ventas_starbucks_2025[[#This Row],[método_pago]],cambio_metodo_pago[#All],2,0)</f>
        <v>Aplicación móbil</v>
      </c>
      <c r="X622" t="s">
        <v>22</v>
      </c>
      <c r="Y622">
        <v>0</v>
      </c>
      <c r="Z622" t="str">
        <f>VLOOKUP(ventas_starbucks_2025[[#This Row],[promoción_aplicada5]],promocion_cambiar[#All],2,0)</f>
        <v>Combo</v>
      </c>
      <c r="AA622" t="s">
        <v>8</v>
      </c>
      <c r="AB622" t="s">
        <v>18</v>
      </c>
      <c r="AC622" t="s">
        <v>41</v>
      </c>
      <c r="AD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22">
        <v>14.1</v>
      </c>
      <c r="AF622">
        <v>4</v>
      </c>
      <c r="AG622">
        <v>43</v>
      </c>
      <c r="AH622">
        <v>42</v>
      </c>
    </row>
    <row r="623" spans="1:34" x14ac:dyDescent="0.25">
      <c r="A623" s="3" t="s">
        <v>698</v>
      </c>
      <c r="B623" s="1">
        <v>45698</v>
      </c>
      <c r="C623" s="23">
        <f t="shared" si="45"/>
        <v>10</v>
      </c>
      <c r="D623" s="23">
        <f t="shared" si="46"/>
        <v>1</v>
      </c>
      <c r="E623" s="1" t="str">
        <f t="shared" si="47"/>
        <v>lunes</v>
      </c>
      <c r="F623" s="23">
        <f t="shared" si="48"/>
        <v>2</v>
      </c>
      <c r="G623" s="1" t="str">
        <f t="shared" si="49"/>
        <v>febrero</v>
      </c>
      <c r="H623" s="2">
        <v>0.34305555555555556</v>
      </c>
      <c r="I623" t="s">
        <v>1</v>
      </c>
      <c r="J623" t="str">
        <f>VLOOKUP(ventas_starbucks_2025[[#This Row],[sucursal]],cambio_sucursal[#All],2,0)</f>
        <v>Sucursal Nueva Córdoba</v>
      </c>
      <c r="K623" t="s">
        <v>34</v>
      </c>
      <c r="L623" t="s">
        <v>35</v>
      </c>
      <c r="M623" t="s">
        <v>4</v>
      </c>
      <c r="N623" t="str">
        <f>IFERROR(VLOOKUP(ventas_starbucks_2025[[#This Row],[tamaño_sucio]],cambio_tamaño[#All],2,0),"Tamaño único")</f>
        <v>Tamaño único</v>
      </c>
      <c r="O623">
        <v>3</v>
      </c>
      <c r="P623">
        <v>966.87</v>
      </c>
      <c r="Q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23">
        <v>2900.61</v>
      </c>
      <c r="S623" t="s">
        <v>15</v>
      </c>
      <c r="T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3" t="str">
        <f>VLOOKUP(ventas_starbucks_2025[[#This Row],[canal_compra]],cambio_canal_compra[#All],2,0)</f>
        <v>Para llevar</v>
      </c>
      <c r="V623" t="s">
        <v>6</v>
      </c>
      <c r="W623" t="str">
        <f>VLOOKUP(ventas_starbucks_2025[[#This Row],[método_pago]],cambio_metodo_pago[#All],2,0)</f>
        <v>Aplicación móbil</v>
      </c>
      <c r="X623" t="s">
        <v>7</v>
      </c>
      <c r="Y623">
        <v>10</v>
      </c>
      <c r="Z623" t="str">
        <f>VLOOKUP(ventas_starbucks_2025[[#This Row],[promoción_aplicada5]],promocion_cambiar[#All],2,0)</f>
        <v>2x1</v>
      </c>
      <c r="AA623" t="s">
        <v>51</v>
      </c>
      <c r="AB623" t="s">
        <v>29</v>
      </c>
      <c r="AC623" t="s">
        <v>41</v>
      </c>
      <c r="AD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23">
        <v>9.3000000000000007</v>
      </c>
      <c r="AF623">
        <v>5</v>
      </c>
      <c r="AG623">
        <v>39</v>
      </c>
      <c r="AH623">
        <v>36</v>
      </c>
    </row>
    <row r="624" spans="1:34" x14ac:dyDescent="0.25">
      <c r="A624" s="3" t="s">
        <v>699</v>
      </c>
      <c r="B624" s="1">
        <v>45755</v>
      </c>
      <c r="C624" s="23">
        <f t="shared" si="45"/>
        <v>8</v>
      </c>
      <c r="D624" s="23">
        <f t="shared" si="46"/>
        <v>2</v>
      </c>
      <c r="E624" s="23" t="str">
        <f t="shared" si="47"/>
        <v>martes</v>
      </c>
      <c r="F624" s="23">
        <f t="shared" si="48"/>
        <v>4</v>
      </c>
      <c r="G624" s="23" t="str">
        <f t="shared" si="49"/>
        <v>abril</v>
      </c>
      <c r="H624" s="2">
        <v>0.78194444444444444</v>
      </c>
      <c r="I624" t="s">
        <v>57</v>
      </c>
      <c r="J624" t="str">
        <f>VLOOKUP(ventas_starbucks_2025[[#This Row],[sucursal]],cambio_sucursal[#All],2,0)</f>
        <v>Sucursal Avda Colón</v>
      </c>
      <c r="K624" t="s">
        <v>101</v>
      </c>
      <c r="L624" t="s">
        <v>3</v>
      </c>
      <c r="M624" t="s">
        <v>4</v>
      </c>
      <c r="N624" t="str">
        <f>IFERROR(VLOOKUP(ventas_starbucks_2025[[#This Row],[tamaño_sucio]],cambio_tamaño[#All],2,0),"Tamaño único")</f>
        <v>Tamaño único</v>
      </c>
      <c r="O624">
        <v>2</v>
      </c>
      <c r="P624">
        <v>3487.47</v>
      </c>
      <c r="Q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24">
        <v>6974.94</v>
      </c>
      <c r="S624" t="s">
        <v>15</v>
      </c>
      <c r="T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24" t="str">
        <f>VLOOKUP(ventas_starbucks_2025[[#This Row],[canal_compra]],cambio_canal_compra[#All],2,0)</f>
        <v>Para llevar</v>
      </c>
      <c r="V624" t="s">
        <v>16</v>
      </c>
      <c r="W624" t="str">
        <f>VLOOKUP(ventas_starbucks_2025[[#This Row],[método_pago]],cambio_metodo_pago[#All],2,0)</f>
        <v>Tarjeta</v>
      </c>
      <c r="X624" t="s">
        <v>7</v>
      </c>
      <c r="Y624">
        <v>10</v>
      </c>
      <c r="Z624" t="str">
        <f>VLOOKUP(ventas_starbucks_2025[[#This Row],[promoción_aplicada5]],promocion_cambiar[#All],2,0)</f>
        <v>2x1</v>
      </c>
      <c r="AA624" t="s">
        <v>51</v>
      </c>
      <c r="AB624" t="s">
        <v>18</v>
      </c>
      <c r="AC624" t="s">
        <v>41</v>
      </c>
      <c r="AD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24">
        <v>5.2</v>
      </c>
      <c r="AF624">
        <v>1</v>
      </c>
      <c r="AG624">
        <v>18</v>
      </c>
      <c r="AH624">
        <v>16</v>
      </c>
    </row>
    <row r="625" spans="1:34" x14ac:dyDescent="0.25">
      <c r="A625" s="3" t="s">
        <v>700</v>
      </c>
      <c r="B625" s="1">
        <v>45706</v>
      </c>
      <c r="C625" s="23">
        <f t="shared" si="45"/>
        <v>18</v>
      </c>
      <c r="D625" s="23">
        <f t="shared" si="46"/>
        <v>2</v>
      </c>
      <c r="E625" s="23" t="str">
        <f t="shared" si="47"/>
        <v>martes</v>
      </c>
      <c r="F625" s="23">
        <f t="shared" si="48"/>
        <v>2</v>
      </c>
      <c r="G625" s="23" t="str">
        <f t="shared" si="49"/>
        <v>febrero</v>
      </c>
      <c r="H625" s="2">
        <v>0.68263888888888891</v>
      </c>
      <c r="I625" t="s">
        <v>57</v>
      </c>
      <c r="J625" t="str">
        <f>VLOOKUP(ventas_starbucks_2025[[#This Row],[sucursal]],cambio_sucursal[#All],2,0)</f>
        <v>Sucursal Avda Colón</v>
      </c>
      <c r="K625" t="s">
        <v>101</v>
      </c>
      <c r="L625" t="s">
        <v>3</v>
      </c>
      <c r="M625" t="s">
        <v>4</v>
      </c>
      <c r="N625" t="str">
        <f>IFERROR(VLOOKUP(ventas_starbucks_2025[[#This Row],[tamaño_sucio]],cambio_tamaño[#All],2,0),"Tamaño único")</f>
        <v>Tamaño único</v>
      </c>
      <c r="O625">
        <v>4</v>
      </c>
      <c r="P625">
        <v>3071.46</v>
      </c>
      <c r="Q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25">
        <v>12285.84</v>
      </c>
      <c r="S625" t="s">
        <v>15</v>
      </c>
      <c r="T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25" t="str">
        <f>VLOOKUP(ventas_starbucks_2025[[#This Row],[canal_compra]],cambio_canal_compra[#All],2,0)</f>
        <v>Para llevar</v>
      </c>
      <c r="V625" t="s">
        <v>16</v>
      </c>
      <c r="W625" t="str">
        <f>VLOOKUP(ventas_starbucks_2025[[#This Row],[método_pago]],cambio_metodo_pago[#All],2,0)</f>
        <v>Tarjeta</v>
      </c>
      <c r="X625" t="s">
        <v>22</v>
      </c>
      <c r="Y625">
        <v>0</v>
      </c>
      <c r="Z625" t="str">
        <f>VLOOKUP(ventas_starbucks_2025[[#This Row],[promoción_aplicada5]],promocion_cambiar[#All],2,0)</f>
        <v>Combo</v>
      </c>
      <c r="AA625" t="s">
        <v>8</v>
      </c>
      <c r="AB625" t="s">
        <v>9</v>
      </c>
      <c r="AC625" t="s">
        <v>10</v>
      </c>
      <c r="AD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25">
        <v>10.7</v>
      </c>
      <c r="AF625">
        <v>2</v>
      </c>
      <c r="AG625">
        <v>40</v>
      </c>
      <c r="AH625">
        <v>36</v>
      </c>
    </row>
    <row r="626" spans="1:34" x14ac:dyDescent="0.25">
      <c r="A626" s="3" t="s">
        <v>701</v>
      </c>
      <c r="B626" s="1">
        <v>45666</v>
      </c>
      <c r="C626" s="23">
        <f t="shared" si="45"/>
        <v>9</v>
      </c>
      <c r="D626" s="23">
        <f t="shared" si="46"/>
        <v>4</v>
      </c>
      <c r="E626" s="23" t="str">
        <f t="shared" si="47"/>
        <v>jueves</v>
      </c>
      <c r="F626" s="23">
        <f t="shared" si="48"/>
        <v>1</v>
      </c>
      <c r="G626" s="23" t="str">
        <f t="shared" si="49"/>
        <v>enero</v>
      </c>
      <c r="H626" s="2">
        <v>0.85902777777777772</v>
      </c>
      <c r="I626" t="s">
        <v>57</v>
      </c>
      <c r="J626" t="str">
        <f>VLOOKUP(ventas_starbucks_2025[[#This Row],[sucursal]],cambio_sucursal[#All],2,0)</f>
        <v>Sucursal Avda Colón</v>
      </c>
      <c r="K626" t="s">
        <v>101</v>
      </c>
      <c r="L626" t="s">
        <v>3</v>
      </c>
      <c r="M626" t="s">
        <v>4</v>
      </c>
      <c r="N626" t="str">
        <f>IFERROR(VLOOKUP(ventas_starbucks_2025[[#This Row],[tamaño_sucio]],cambio_tamaño[#All],2,0),"Tamaño único")</f>
        <v>Tamaño único</v>
      </c>
      <c r="O626">
        <v>5</v>
      </c>
      <c r="P626">
        <v>3437.05</v>
      </c>
      <c r="Q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26">
        <v>17185.25</v>
      </c>
      <c r="S626" t="s">
        <v>31</v>
      </c>
      <c r="T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626" t="str">
        <f>VLOOKUP(ventas_starbucks_2025[[#This Row],[canal_compra]],cambio_canal_compra[#All],2,0)</f>
        <v>Entrega domicilio</v>
      </c>
      <c r="V626" t="s">
        <v>40</v>
      </c>
      <c r="W626" t="str">
        <f>VLOOKUP(ventas_starbucks_2025[[#This Row],[método_pago]],cambio_metodo_pago[#All],2,0)</f>
        <v>Efectivo</v>
      </c>
      <c r="X626" t="s">
        <v>7</v>
      </c>
      <c r="Y626">
        <v>10</v>
      </c>
      <c r="Z626" t="str">
        <f>VLOOKUP(ventas_starbucks_2025[[#This Row],[promoción_aplicada5]],promocion_cambiar[#All],2,0)</f>
        <v>Combo</v>
      </c>
      <c r="AA626" t="s">
        <v>8</v>
      </c>
      <c r="AB626" t="s">
        <v>18</v>
      </c>
      <c r="AC626" t="s">
        <v>41</v>
      </c>
      <c r="AD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26">
        <v>3.5</v>
      </c>
      <c r="AF626">
        <v>1</v>
      </c>
      <c r="AG626">
        <v>14</v>
      </c>
      <c r="AH626">
        <v>9</v>
      </c>
    </row>
    <row r="627" spans="1:34" x14ac:dyDescent="0.25">
      <c r="A627" s="3" t="s">
        <v>702</v>
      </c>
      <c r="B627" s="1">
        <v>45677</v>
      </c>
      <c r="C627" s="23">
        <f t="shared" si="45"/>
        <v>20</v>
      </c>
      <c r="D627" s="23">
        <f t="shared" si="46"/>
        <v>1</v>
      </c>
      <c r="E627" s="23" t="str">
        <f t="shared" si="47"/>
        <v>lunes</v>
      </c>
      <c r="F627" s="23">
        <f t="shared" si="48"/>
        <v>1</v>
      </c>
      <c r="G627" s="23" t="str">
        <f t="shared" si="49"/>
        <v>enero</v>
      </c>
      <c r="H627" s="2">
        <v>0.47083333333333333</v>
      </c>
      <c r="I627" t="s">
        <v>57</v>
      </c>
      <c r="J627" t="str">
        <f>VLOOKUP(ventas_starbucks_2025[[#This Row],[sucursal]],cambio_sucursal[#All],2,0)</f>
        <v>Sucursal Avda Colón</v>
      </c>
      <c r="K627" t="s">
        <v>101</v>
      </c>
      <c r="L627" t="s">
        <v>3</v>
      </c>
      <c r="M627" t="s">
        <v>4</v>
      </c>
      <c r="N627" t="str">
        <f>IFERROR(VLOOKUP(ventas_starbucks_2025[[#This Row],[tamaño_sucio]],cambio_tamaño[#All],2,0),"Tamaño único")</f>
        <v>Tamaño único</v>
      </c>
      <c r="O627">
        <v>3</v>
      </c>
      <c r="P627">
        <v>2901.51</v>
      </c>
      <c r="Q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27">
        <v>8704.5300000000007</v>
      </c>
      <c r="S627" t="s">
        <v>15</v>
      </c>
      <c r="T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27" t="str">
        <f>VLOOKUP(ventas_starbucks_2025[[#This Row],[canal_compra]],cambio_canal_compra[#All],2,0)</f>
        <v>Para llevar</v>
      </c>
      <c r="V627" t="s">
        <v>6</v>
      </c>
      <c r="W627" t="str">
        <f>VLOOKUP(ventas_starbucks_2025[[#This Row],[método_pago]],cambio_metodo_pago[#All],2,0)</f>
        <v>Aplicación móbil</v>
      </c>
      <c r="X627" t="s">
        <v>22</v>
      </c>
      <c r="Y627">
        <v>0</v>
      </c>
      <c r="Z627" t="str">
        <f>VLOOKUP(ventas_starbucks_2025[[#This Row],[promoción_aplicada5]],promocion_cambiar[#All],2,0)</f>
        <v>Combo</v>
      </c>
      <c r="AA627" t="s">
        <v>8</v>
      </c>
      <c r="AB627" t="s">
        <v>23</v>
      </c>
      <c r="AC627" t="s">
        <v>10</v>
      </c>
      <c r="AD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27">
        <v>2.6</v>
      </c>
      <c r="AF627">
        <v>1</v>
      </c>
      <c r="AG627">
        <v>10</v>
      </c>
      <c r="AH627">
        <v>7</v>
      </c>
    </row>
    <row r="628" spans="1:34" x14ac:dyDescent="0.25">
      <c r="A628" s="3" t="s">
        <v>703</v>
      </c>
      <c r="B628" s="1">
        <v>45669</v>
      </c>
      <c r="C628" s="23">
        <f t="shared" si="45"/>
        <v>12</v>
      </c>
      <c r="D628" s="23">
        <f t="shared" si="46"/>
        <v>7</v>
      </c>
      <c r="E628" s="23" t="str">
        <f t="shared" si="47"/>
        <v>domingo</v>
      </c>
      <c r="F628" s="23">
        <f t="shared" si="48"/>
        <v>1</v>
      </c>
      <c r="G628" s="23" t="str">
        <f t="shared" si="49"/>
        <v>enero</v>
      </c>
      <c r="H628" s="2">
        <v>0.73611111111111116</v>
      </c>
      <c r="I628" t="s">
        <v>12</v>
      </c>
      <c r="J628" t="str">
        <f>VLOOKUP(ventas_starbucks_2025[[#This Row],[sucursal]],cambio_sucursal[#All],2,0)</f>
        <v>Sucursal Córdoba Shopping</v>
      </c>
      <c r="K628" t="s">
        <v>254</v>
      </c>
      <c r="L628" t="s">
        <v>44</v>
      </c>
      <c r="M628" t="s">
        <v>55</v>
      </c>
      <c r="N628" t="str">
        <f>IFERROR(VLOOKUP(ventas_starbucks_2025[[#This Row],[tamaño_sucio]],cambio_tamaño[#All],2,0),"Tamaño único")</f>
        <v>Pequeño</v>
      </c>
      <c r="O628">
        <v>1</v>
      </c>
      <c r="P628">
        <v>1228.28</v>
      </c>
      <c r="Q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8">
        <v>1228.28</v>
      </c>
      <c r="S628" t="s">
        <v>5</v>
      </c>
      <c r="T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8" t="str">
        <f>VLOOKUP(ventas_starbucks_2025[[#This Row],[canal_compra]],cambio_canal_compra[#All],2,0)</f>
        <v>En tienda</v>
      </c>
      <c r="V628" t="s">
        <v>6</v>
      </c>
      <c r="W628" t="str">
        <f>VLOOKUP(ventas_starbucks_2025[[#This Row],[método_pago]],cambio_metodo_pago[#All],2,0)</f>
        <v>Aplicación móbil</v>
      </c>
      <c r="X628" t="s">
        <v>7</v>
      </c>
      <c r="Y628">
        <v>10</v>
      </c>
      <c r="Z628" t="str">
        <f>VLOOKUP(ventas_starbucks_2025[[#This Row],[promoción_aplicada5]],promocion_cambiar[#All],2,0)</f>
        <v>Combo</v>
      </c>
      <c r="AA628" t="s">
        <v>8</v>
      </c>
      <c r="AB628" t="s">
        <v>32</v>
      </c>
      <c r="AC628" t="s">
        <v>41</v>
      </c>
      <c r="AD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28">
        <v>11.6</v>
      </c>
      <c r="AF628">
        <v>2</v>
      </c>
      <c r="AG628">
        <v>47</v>
      </c>
      <c r="AH628">
        <v>46</v>
      </c>
    </row>
    <row r="629" spans="1:34" x14ac:dyDescent="0.25">
      <c r="A629" s="3" t="s">
        <v>704</v>
      </c>
      <c r="B629" s="1">
        <v>45749</v>
      </c>
      <c r="C629" s="23">
        <f t="shared" si="45"/>
        <v>2</v>
      </c>
      <c r="D629" s="23">
        <f t="shared" si="46"/>
        <v>3</v>
      </c>
      <c r="E629" s="23" t="str">
        <f t="shared" si="47"/>
        <v>miércoles</v>
      </c>
      <c r="F629" s="23">
        <f t="shared" si="48"/>
        <v>4</v>
      </c>
      <c r="G629" s="23" t="str">
        <f t="shared" si="49"/>
        <v>abril</v>
      </c>
      <c r="H629" s="2">
        <v>0.63055555555555554</v>
      </c>
      <c r="I629" t="s">
        <v>1</v>
      </c>
      <c r="J629" t="str">
        <f>VLOOKUP(ventas_starbucks_2025[[#This Row],[sucursal]],cambio_sucursal[#All],2,0)</f>
        <v>Sucursal Nueva Córdoba</v>
      </c>
      <c r="K629" t="s">
        <v>67</v>
      </c>
      <c r="L629" t="s">
        <v>35</v>
      </c>
      <c r="M629" t="s">
        <v>4</v>
      </c>
      <c r="N629" t="str">
        <f>IFERROR(VLOOKUP(ventas_starbucks_2025[[#This Row],[tamaño_sucio]],cambio_tamaño[#All],2,0),"Tamaño único")</f>
        <v>Tamaño único</v>
      </c>
      <c r="O629">
        <v>5</v>
      </c>
      <c r="P629">
        <v>1416.77</v>
      </c>
      <c r="Q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9">
        <v>7083.85</v>
      </c>
      <c r="S629" t="s">
        <v>5</v>
      </c>
      <c r="T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29" t="str">
        <f>VLOOKUP(ventas_starbucks_2025[[#This Row],[canal_compra]],cambio_canal_compra[#All],2,0)</f>
        <v>En tienda</v>
      </c>
      <c r="V629" t="s">
        <v>40</v>
      </c>
      <c r="W629" t="str">
        <f>VLOOKUP(ventas_starbucks_2025[[#This Row],[método_pago]],cambio_metodo_pago[#All],2,0)</f>
        <v>Efectivo</v>
      </c>
      <c r="X629" t="s">
        <v>22</v>
      </c>
      <c r="Y629">
        <v>0</v>
      </c>
      <c r="Z629" t="str">
        <f>VLOOKUP(ventas_starbucks_2025[[#This Row],[promoción_aplicada5]],promocion_cambiar[#All],2,0)</f>
        <v>Ninguna</v>
      </c>
      <c r="AA629" t="s">
        <v>17</v>
      </c>
      <c r="AB629" t="s">
        <v>18</v>
      </c>
      <c r="AC629" t="s">
        <v>41</v>
      </c>
      <c r="AD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29">
        <v>11.9</v>
      </c>
      <c r="AF629">
        <v>1</v>
      </c>
      <c r="AG629">
        <v>11</v>
      </c>
      <c r="AH629">
        <v>6</v>
      </c>
    </row>
    <row r="630" spans="1:34" x14ac:dyDescent="0.25">
      <c r="A630" s="3" t="s">
        <v>705</v>
      </c>
      <c r="B630" s="1">
        <v>45691</v>
      </c>
      <c r="C630" s="23">
        <f t="shared" si="45"/>
        <v>3</v>
      </c>
      <c r="D630" s="23">
        <f t="shared" si="46"/>
        <v>1</v>
      </c>
      <c r="E630" s="23" t="str">
        <f t="shared" si="47"/>
        <v>lunes</v>
      </c>
      <c r="F630" s="23">
        <f t="shared" si="48"/>
        <v>2</v>
      </c>
      <c r="G630" s="23" t="str">
        <f t="shared" si="49"/>
        <v>febrero</v>
      </c>
      <c r="H630" s="2">
        <v>0.49861111111111112</v>
      </c>
      <c r="I630" t="s">
        <v>12</v>
      </c>
      <c r="J630" t="str">
        <f>VLOOKUP(ventas_starbucks_2025[[#This Row],[sucursal]],cambio_sucursal[#All],2,0)</f>
        <v>Sucursal Córdoba Shopping</v>
      </c>
      <c r="K630" t="s">
        <v>2</v>
      </c>
      <c r="L630" t="s">
        <v>3</v>
      </c>
      <c r="M630" t="s">
        <v>4</v>
      </c>
      <c r="N630" t="str">
        <f>IFERROR(VLOOKUP(ventas_starbucks_2025[[#This Row],[tamaño_sucio]],cambio_tamaño[#All],2,0),"Tamaño único")</f>
        <v>Tamaño único</v>
      </c>
      <c r="O630">
        <v>1</v>
      </c>
      <c r="P630">
        <v>3228.27</v>
      </c>
      <c r="Q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30">
        <v>3228.27</v>
      </c>
      <c r="S630" t="s">
        <v>31</v>
      </c>
      <c r="T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0" t="str">
        <f>VLOOKUP(ventas_starbucks_2025[[#This Row],[canal_compra]],cambio_canal_compra[#All],2,0)</f>
        <v>Entrega domicilio</v>
      </c>
      <c r="V630" t="s">
        <v>6</v>
      </c>
      <c r="W630" t="str">
        <f>VLOOKUP(ventas_starbucks_2025[[#This Row],[método_pago]],cambio_metodo_pago[#All],2,0)</f>
        <v>Aplicación móbil</v>
      </c>
      <c r="X630" t="s">
        <v>7</v>
      </c>
      <c r="Y630">
        <v>15</v>
      </c>
      <c r="Z630" t="str">
        <f>VLOOKUP(ventas_starbucks_2025[[#This Row],[promoción_aplicada5]],promocion_cambiar[#All],2,0)</f>
        <v>2x1</v>
      </c>
      <c r="AA630" t="s">
        <v>51</v>
      </c>
      <c r="AB630" t="s">
        <v>9</v>
      </c>
      <c r="AC630" t="s">
        <v>41</v>
      </c>
      <c r="AD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30">
        <v>8.8000000000000007</v>
      </c>
      <c r="AF630">
        <v>1</v>
      </c>
      <c r="AG630">
        <v>22</v>
      </c>
      <c r="AH630">
        <v>21</v>
      </c>
    </row>
    <row r="631" spans="1:34" x14ac:dyDescent="0.25">
      <c r="A631" s="3" t="s">
        <v>706</v>
      </c>
      <c r="B631" s="1">
        <v>45678</v>
      </c>
      <c r="C631" s="23">
        <f t="shared" si="45"/>
        <v>21</v>
      </c>
      <c r="D631" s="23">
        <f t="shared" si="46"/>
        <v>2</v>
      </c>
      <c r="E631" s="23" t="str">
        <f t="shared" si="47"/>
        <v>martes</v>
      </c>
      <c r="F631" s="23">
        <f t="shared" si="48"/>
        <v>1</v>
      </c>
      <c r="G631" s="23" t="str">
        <f t="shared" si="49"/>
        <v>enero</v>
      </c>
      <c r="H631" s="2">
        <v>0.80763888888888891</v>
      </c>
      <c r="I631" t="s">
        <v>57</v>
      </c>
      <c r="J631" t="str">
        <f>VLOOKUP(ventas_starbucks_2025[[#This Row],[sucursal]],cambio_sucursal[#All],2,0)</f>
        <v>Sucursal Avda Colón</v>
      </c>
      <c r="K631" t="s">
        <v>67</v>
      </c>
      <c r="L631" t="s">
        <v>35</v>
      </c>
      <c r="M631" t="s">
        <v>4</v>
      </c>
      <c r="N631" t="str">
        <f>IFERROR(VLOOKUP(ventas_starbucks_2025[[#This Row],[tamaño_sucio]],cambio_tamaño[#All],2,0),"Tamaño único")</f>
        <v>Tamaño único</v>
      </c>
      <c r="O631">
        <v>4</v>
      </c>
      <c r="P631">
        <v>1158.8399999999999</v>
      </c>
      <c r="Q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1">
        <v>4635.3599999999997</v>
      </c>
      <c r="S631" t="s">
        <v>5</v>
      </c>
      <c r="T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1" t="str">
        <f>VLOOKUP(ventas_starbucks_2025[[#This Row],[canal_compra]],cambio_canal_compra[#All],2,0)</f>
        <v>En tienda</v>
      </c>
      <c r="V631" t="s">
        <v>40</v>
      </c>
      <c r="W631" t="str">
        <f>VLOOKUP(ventas_starbucks_2025[[#This Row],[método_pago]],cambio_metodo_pago[#All],2,0)</f>
        <v>Efectivo</v>
      </c>
      <c r="X631" t="s">
        <v>22</v>
      </c>
      <c r="Y631">
        <v>0</v>
      </c>
      <c r="Z631" t="str">
        <f>VLOOKUP(ventas_starbucks_2025[[#This Row],[promoción_aplicada5]],promocion_cambiar[#All],2,0)</f>
        <v>Hora Feliz</v>
      </c>
      <c r="AA631" t="s">
        <v>36</v>
      </c>
      <c r="AB631" t="s">
        <v>23</v>
      </c>
      <c r="AC631" t="s">
        <v>41</v>
      </c>
      <c r="AD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31">
        <v>12.8</v>
      </c>
      <c r="AF631">
        <v>2</v>
      </c>
      <c r="AG631">
        <v>34</v>
      </c>
      <c r="AH631">
        <v>30</v>
      </c>
    </row>
    <row r="632" spans="1:34" x14ac:dyDescent="0.25">
      <c r="A632" s="3" t="s">
        <v>707</v>
      </c>
      <c r="B632" s="1">
        <v>45661</v>
      </c>
      <c r="C632" s="23">
        <f t="shared" si="45"/>
        <v>4</v>
      </c>
      <c r="D632" s="23">
        <f t="shared" si="46"/>
        <v>6</v>
      </c>
      <c r="E632" s="1" t="str">
        <f t="shared" si="47"/>
        <v>sábado</v>
      </c>
      <c r="F632" s="23">
        <f t="shared" si="48"/>
        <v>1</v>
      </c>
      <c r="G632" s="1" t="str">
        <f t="shared" si="49"/>
        <v>enero</v>
      </c>
      <c r="H632" s="2">
        <v>0.5756944444444444</v>
      </c>
      <c r="I632" t="s">
        <v>1</v>
      </c>
      <c r="J632" t="str">
        <f>VLOOKUP(ventas_starbucks_2025[[#This Row],[sucursal]],cambio_sucursal[#All],2,0)</f>
        <v>Sucursal Nueva Córdoba</v>
      </c>
      <c r="K632" t="s">
        <v>48</v>
      </c>
      <c r="L632" t="s">
        <v>49</v>
      </c>
      <c r="M632" t="s">
        <v>50</v>
      </c>
      <c r="N632" t="str">
        <f>IFERROR(VLOOKUP(ventas_starbucks_2025[[#This Row],[tamaño_sucio]],cambio_tamaño[#All],2,0),"Tamaño único")</f>
        <v>Mediano</v>
      </c>
      <c r="O632">
        <v>3</v>
      </c>
      <c r="P632">
        <v>1702.47</v>
      </c>
      <c r="Q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2">
        <v>5107.41</v>
      </c>
      <c r="S632" t="s">
        <v>31</v>
      </c>
      <c r="T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32" t="str">
        <f>VLOOKUP(ventas_starbucks_2025[[#This Row],[canal_compra]],cambio_canal_compra[#All],2,0)</f>
        <v>Entrega domicilio</v>
      </c>
      <c r="V632" t="s">
        <v>40</v>
      </c>
      <c r="W632" t="str">
        <f>VLOOKUP(ventas_starbucks_2025[[#This Row],[método_pago]],cambio_metodo_pago[#All],2,0)</f>
        <v>Efectivo</v>
      </c>
      <c r="X632" t="s">
        <v>22</v>
      </c>
      <c r="Y632">
        <v>0</v>
      </c>
      <c r="Z632" t="str">
        <f>VLOOKUP(ventas_starbucks_2025[[#This Row],[promoción_aplicada5]],promocion_cambiar[#All],2,0)</f>
        <v>Hora Feliz</v>
      </c>
      <c r="AA632" t="s">
        <v>36</v>
      </c>
      <c r="AB632" t="s">
        <v>29</v>
      </c>
      <c r="AC632" t="s">
        <v>24</v>
      </c>
      <c r="AD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32">
        <v>8.8000000000000007</v>
      </c>
      <c r="AF632">
        <v>4</v>
      </c>
      <c r="AG632">
        <v>12</v>
      </c>
      <c r="AH632">
        <v>9</v>
      </c>
    </row>
    <row r="633" spans="1:34" x14ac:dyDescent="0.25">
      <c r="A633" s="3" t="s">
        <v>708</v>
      </c>
      <c r="B633" s="1">
        <v>45730</v>
      </c>
      <c r="C633" s="23">
        <f t="shared" si="45"/>
        <v>14</v>
      </c>
      <c r="D633" s="23">
        <f t="shared" si="46"/>
        <v>5</v>
      </c>
      <c r="E633" s="23" t="str">
        <f t="shared" si="47"/>
        <v>viernes</v>
      </c>
      <c r="F633" s="23">
        <f t="shared" si="48"/>
        <v>3</v>
      </c>
      <c r="G633" s="23" t="str">
        <f t="shared" si="49"/>
        <v>marzo</v>
      </c>
      <c r="H633" s="2">
        <v>0.65208333333333335</v>
      </c>
      <c r="I633" t="s">
        <v>12</v>
      </c>
      <c r="J633" t="str">
        <f>VLOOKUP(ventas_starbucks_2025[[#This Row],[sucursal]],cambio_sucursal[#All],2,0)</f>
        <v>Sucursal Córdoba Shopping</v>
      </c>
      <c r="K633" t="s">
        <v>20</v>
      </c>
      <c r="L633" t="s">
        <v>21</v>
      </c>
      <c r="M633" t="s">
        <v>4</v>
      </c>
      <c r="N633" t="str">
        <f>IFERROR(VLOOKUP(ventas_starbucks_2025[[#This Row],[tamaño_sucio]],cambio_tamaño[#All],2,0),"Tamaño único")</f>
        <v>Tamaño único</v>
      </c>
      <c r="O633">
        <v>5</v>
      </c>
      <c r="P633">
        <v>714.6</v>
      </c>
      <c r="Q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33">
        <v>3573</v>
      </c>
      <c r="S633" t="s">
        <v>31</v>
      </c>
      <c r="T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3" t="str">
        <f>VLOOKUP(ventas_starbucks_2025[[#This Row],[canal_compra]],cambio_canal_compra[#All],2,0)</f>
        <v>Entrega domicilio</v>
      </c>
      <c r="V633" t="s">
        <v>16</v>
      </c>
      <c r="W633" t="str">
        <f>VLOOKUP(ventas_starbucks_2025[[#This Row],[método_pago]],cambio_metodo_pago[#All],2,0)</f>
        <v>Tarjeta</v>
      </c>
      <c r="X633" t="s">
        <v>22</v>
      </c>
      <c r="Y633">
        <v>0</v>
      </c>
      <c r="Z633" t="str">
        <f>VLOOKUP(ventas_starbucks_2025[[#This Row],[promoción_aplicada5]],promocion_cambiar[#All],2,0)</f>
        <v>2x1</v>
      </c>
      <c r="AA633" t="s">
        <v>51</v>
      </c>
      <c r="AB633" t="s">
        <v>18</v>
      </c>
      <c r="AC633" t="s">
        <v>10</v>
      </c>
      <c r="AD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33">
        <v>11.3</v>
      </c>
      <c r="AF633">
        <v>5</v>
      </c>
      <c r="AG633">
        <v>36</v>
      </c>
      <c r="AH633">
        <v>31</v>
      </c>
    </row>
    <row r="634" spans="1:34" x14ac:dyDescent="0.25">
      <c r="A634" s="3" t="s">
        <v>709</v>
      </c>
      <c r="B634" s="1">
        <v>45729</v>
      </c>
      <c r="C634" s="23">
        <f t="shared" si="45"/>
        <v>13</v>
      </c>
      <c r="D634" s="23">
        <f t="shared" si="46"/>
        <v>4</v>
      </c>
      <c r="E634" s="23" t="str">
        <f t="shared" si="47"/>
        <v>jueves</v>
      </c>
      <c r="F634" s="23">
        <f t="shared" si="48"/>
        <v>3</v>
      </c>
      <c r="G634" s="23" t="str">
        <f t="shared" si="49"/>
        <v>marzo</v>
      </c>
      <c r="H634" s="2">
        <v>0.55763888888888891</v>
      </c>
      <c r="I634" t="s">
        <v>1</v>
      </c>
      <c r="J634" t="str">
        <f>VLOOKUP(ventas_starbucks_2025[[#This Row],[sucursal]],cambio_sucursal[#All],2,0)</f>
        <v>Sucursal Nueva Córdoba</v>
      </c>
      <c r="K634" t="s">
        <v>58</v>
      </c>
      <c r="L634" t="s">
        <v>39</v>
      </c>
      <c r="M634" t="s">
        <v>4</v>
      </c>
      <c r="N634" t="str">
        <f>IFERROR(VLOOKUP(ventas_starbucks_2025[[#This Row],[tamaño_sucio]],cambio_tamaño[#All],2,0),"Tamaño único")</f>
        <v>Tamaño único</v>
      </c>
      <c r="O634">
        <v>5</v>
      </c>
      <c r="P634">
        <v>1310.75</v>
      </c>
      <c r="Q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4">
        <v>6553.75</v>
      </c>
      <c r="S634" t="s">
        <v>5</v>
      </c>
      <c r="T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34" t="str">
        <f>VLOOKUP(ventas_starbucks_2025[[#This Row],[canal_compra]],cambio_canal_compra[#All],2,0)</f>
        <v>En tienda</v>
      </c>
      <c r="V634" t="s">
        <v>6</v>
      </c>
      <c r="W634" t="str">
        <f>VLOOKUP(ventas_starbucks_2025[[#This Row],[método_pago]],cambio_metodo_pago[#All],2,0)</f>
        <v>Aplicación móbil</v>
      </c>
      <c r="X634" t="s">
        <v>22</v>
      </c>
      <c r="Y634">
        <v>0</v>
      </c>
      <c r="Z634" t="str">
        <f>VLOOKUP(ventas_starbucks_2025[[#This Row],[promoción_aplicada5]],promocion_cambiar[#All],2,0)</f>
        <v>2x1</v>
      </c>
      <c r="AA634" t="s">
        <v>51</v>
      </c>
      <c r="AB634" t="s">
        <v>18</v>
      </c>
      <c r="AC634" t="s">
        <v>24</v>
      </c>
      <c r="AD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34">
        <v>10.8</v>
      </c>
      <c r="AF634">
        <v>5</v>
      </c>
      <c r="AG634">
        <v>32</v>
      </c>
      <c r="AH634">
        <v>27</v>
      </c>
    </row>
    <row r="635" spans="1:34" x14ac:dyDescent="0.25">
      <c r="A635" s="3" t="s">
        <v>710</v>
      </c>
      <c r="B635" s="1">
        <v>45753</v>
      </c>
      <c r="C635" s="23">
        <f t="shared" si="45"/>
        <v>6</v>
      </c>
      <c r="D635" s="23">
        <f t="shared" si="46"/>
        <v>7</v>
      </c>
      <c r="E635" s="23" t="str">
        <f t="shared" si="47"/>
        <v>domingo</v>
      </c>
      <c r="F635" s="23">
        <f t="shared" si="48"/>
        <v>4</v>
      </c>
      <c r="G635" s="23" t="str">
        <f t="shared" si="49"/>
        <v>abril</v>
      </c>
      <c r="H635" s="2">
        <v>0.83402777777777781</v>
      </c>
      <c r="I635" t="s">
        <v>57</v>
      </c>
      <c r="J635" t="str">
        <f>VLOOKUP(ventas_starbucks_2025[[#This Row],[sucursal]],cambio_sucursal[#All],2,0)</f>
        <v>Sucursal Avda Colón</v>
      </c>
      <c r="K635" t="s">
        <v>101</v>
      </c>
      <c r="L635" t="s">
        <v>3</v>
      </c>
      <c r="M635" t="s">
        <v>4</v>
      </c>
      <c r="N635" t="str">
        <f>IFERROR(VLOOKUP(ventas_starbucks_2025[[#This Row],[tamaño_sucio]],cambio_tamaño[#All],2,0),"Tamaño único")</f>
        <v>Tamaño único</v>
      </c>
      <c r="O635">
        <v>5</v>
      </c>
      <c r="P635">
        <v>3388.98</v>
      </c>
      <c r="Q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35">
        <v>16944.900000000001</v>
      </c>
      <c r="S635" t="s">
        <v>5</v>
      </c>
      <c r="T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635" t="str">
        <f>VLOOKUP(ventas_starbucks_2025[[#This Row],[canal_compra]],cambio_canal_compra[#All],2,0)</f>
        <v>En tienda</v>
      </c>
      <c r="V635" t="s">
        <v>6</v>
      </c>
      <c r="W635" t="str">
        <f>VLOOKUP(ventas_starbucks_2025[[#This Row],[método_pago]],cambio_metodo_pago[#All],2,0)</f>
        <v>Aplicación móbil</v>
      </c>
      <c r="X635" t="s">
        <v>7</v>
      </c>
      <c r="Y635">
        <v>0</v>
      </c>
      <c r="Z635" t="str">
        <f>VLOOKUP(ventas_starbucks_2025[[#This Row],[promoción_aplicada5]],promocion_cambiar[#All],2,0)</f>
        <v>Combo</v>
      </c>
      <c r="AA635" t="s">
        <v>8</v>
      </c>
      <c r="AB635" t="s">
        <v>18</v>
      </c>
      <c r="AC635" t="s">
        <v>10</v>
      </c>
      <c r="AD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35">
        <v>12.9</v>
      </c>
      <c r="AF635">
        <v>4</v>
      </c>
      <c r="AG635">
        <v>21</v>
      </c>
      <c r="AH635">
        <v>16</v>
      </c>
    </row>
    <row r="636" spans="1:34" x14ac:dyDescent="0.25">
      <c r="A636" s="3" t="s">
        <v>711</v>
      </c>
      <c r="B636" s="1">
        <v>45708</v>
      </c>
      <c r="C636" s="23">
        <f t="shared" si="45"/>
        <v>20</v>
      </c>
      <c r="D636" s="23">
        <f t="shared" si="46"/>
        <v>4</v>
      </c>
      <c r="E636" s="23" t="str">
        <f t="shared" si="47"/>
        <v>jueves</v>
      </c>
      <c r="F636" s="23">
        <f t="shared" si="48"/>
        <v>2</v>
      </c>
      <c r="G636" s="23" t="str">
        <f t="shared" si="49"/>
        <v>febrero</v>
      </c>
      <c r="H636" s="2">
        <v>0.5180555555555556</v>
      </c>
      <c r="I636" t="s">
        <v>1</v>
      </c>
      <c r="J636" t="str">
        <f>VLOOKUP(ventas_starbucks_2025[[#This Row],[sucursal]],cambio_sucursal[#All],2,0)</f>
        <v>Sucursal Nueva Córdoba</v>
      </c>
      <c r="K636" t="s">
        <v>13</v>
      </c>
      <c r="L636" t="s">
        <v>14</v>
      </c>
      <c r="M636" t="s">
        <v>4</v>
      </c>
      <c r="N636" t="str">
        <f>IFERROR(VLOOKUP(ventas_starbucks_2025[[#This Row],[tamaño_sucio]],cambio_tamaño[#All],2,0),"Tamaño único")</f>
        <v>Tamaño único</v>
      </c>
      <c r="O636">
        <v>4</v>
      </c>
      <c r="P636">
        <v>1600.54</v>
      </c>
      <c r="Q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6">
        <v>6402.16</v>
      </c>
      <c r="S636" t="s">
        <v>5</v>
      </c>
      <c r="T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36" t="str">
        <f>VLOOKUP(ventas_starbucks_2025[[#This Row],[canal_compra]],cambio_canal_compra[#All],2,0)</f>
        <v>En tienda</v>
      </c>
      <c r="V636" t="s">
        <v>40</v>
      </c>
      <c r="W636" t="str">
        <f>VLOOKUP(ventas_starbucks_2025[[#This Row],[método_pago]],cambio_metodo_pago[#All],2,0)</f>
        <v>Efectivo</v>
      </c>
      <c r="X636" t="s">
        <v>22</v>
      </c>
      <c r="Y636">
        <v>0</v>
      </c>
      <c r="Z636" t="str">
        <f>VLOOKUP(ventas_starbucks_2025[[#This Row],[promoción_aplicada5]],promocion_cambiar[#All],2,0)</f>
        <v>Ninguna</v>
      </c>
      <c r="AA636" t="s">
        <v>17</v>
      </c>
      <c r="AB636" t="s">
        <v>29</v>
      </c>
      <c r="AC636" t="s">
        <v>24</v>
      </c>
      <c r="AD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36">
        <v>4.5999999999999996</v>
      </c>
      <c r="AF636">
        <v>2</v>
      </c>
      <c r="AG636">
        <v>17</v>
      </c>
      <c r="AH636">
        <v>13</v>
      </c>
    </row>
    <row r="637" spans="1:34" x14ac:dyDescent="0.25">
      <c r="A637" s="3" t="s">
        <v>712</v>
      </c>
      <c r="B637" s="1">
        <v>45714</v>
      </c>
      <c r="C637" s="23">
        <f t="shared" si="45"/>
        <v>26</v>
      </c>
      <c r="D637" s="23">
        <f t="shared" si="46"/>
        <v>3</v>
      </c>
      <c r="E637" s="1" t="str">
        <f t="shared" si="47"/>
        <v>miércoles</v>
      </c>
      <c r="F637" s="23">
        <f t="shared" si="48"/>
        <v>2</v>
      </c>
      <c r="G637" s="1" t="str">
        <f t="shared" si="49"/>
        <v>febrero</v>
      </c>
      <c r="H637" s="2">
        <v>0.76111111111111107</v>
      </c>
      <c r="I637" t="s">
        <v>57</v>
      </c>
      <c r="J637" t="str">
        <f>VLOOKUP(ventas_starbucks_2025[[#This Row],[sucursal]],cambio_sucursal[#All],2,0)</f>
        <v>Sucursal Avda Colón</v>
      </c>
      <c r="K637" t="s">
        <v>38</v>
      </c>
      <c r="L637" t="s">
        <v>39</v>
      </c>
      <c r="M637" t="s">
        <v>4</v>
      </c>
      <c r="N637" t="str">
        <f>IFERROR(VLOOKUP(ventas_starbucks_2025[[#This Row],[tamaño_sucio]],cambio_tamaño[#All],2,0),"Tamaño único")</f>
        <v>Tamaño único</v>
      </c>
      <c r="O637">
        <v>5</v>
      </c>
      <c r="P637">
        <v>1358.46</v>
      </c>
      <c r="Q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7">
        <v>6792.3</v>
      </c>
      <c r="S637" t="s">
        <v>15</v>
      </c>
      <c r="T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37" t="str">
        <f>VLOOKUP(ventas_starbucks_2025[[#This Row],[canal_compra]],cambio_canal_compra[#All],2,0)</f>
        <v>Para llevar</v>
      </c>
      <c r="V637" t="s">
        <v>16</v>
      </c>
      <c r="W637" t="str">
        <f>VLOOKUP(ventas_starbucks_2025[[#This Row],[método_pago]],cambio_metodo_pago[#All],2,0)</f>
        <v>Tarjeta</v>
      </c>
      <c r="X637" t="s">
        <v>22</v>
      </c>
      <c r="Y637">
        <v>0</v>
      </c>
      <c r="Z637" t="str">
        <f>VLOOKUP(ventas_starbucks_2025[[#This Row],[promoción_aplicada5]],promocion_cambiar[#All],2,0)</f>
        <v>Ninguna</v>
      </c>
      <c r="AA637" t="s">
        <v>17</v>
      </c>
      <c r="AB637" t="s">
        <v>52</v>
      </c>
      <c r="AC637" t="s">
        <v>10</v>
      </c>
      <c r="AD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37">
        <v>12.8</v>
      </c>
      <c r="AF637">
        <v>2</v>
      </c>
      <c r="AG637">
        <v>34</v>
      </c>
      <c r="AH637">
        <v>29</v>
      </c>
    </row>
    <row r="638" spans="1:34" x14ac:dyDescent="0.25">
      <c r="A638" s="3" t="s">
        <v>713</v>
      </c>
      <c r="B638" s="1">
        <v>45678</v>
      </c>
      <c r="C638" s="23">
        <f t="shared" si="45"/>
        <v>21</v>
      </c>
      <c r="D638" s="23">
        <f t="shared" si="46"/>
        <v>2</v>
      </c>
      <c r="E638" s="23" t="str">
        <f t="shared" si="47"/>
        <v>martes</v>
      </c>
      <c r="F638" s="23">
        <f t="shared" si="48"/>
        <v>1</v>
      </c>
      <c r="G638" s="23" t="str">
        <f t="shared" si="49"/>
        <v>enero</v>
      </c>
      <c r="H638" s="2">
        <v>0.32361111111111113</v>
      </c>
      <c r="I638" t="s">
        <v>26</v>
      </c>
      <c r="J638" t="str">
        <f>VLOOKUP(ventas_starbucks_2025[[#This Row],[sucursal]],cambio_sucursal[#All],2,0)</f>
        <v>Sucursal San Lorenzo 47</v>
      </c>
      <c r="K638" t="s">
        <v>48</v>
      </c>
      <c r="L638" t="s">
        <v>49</v>
      </c>
      <c r="M638" t="s">
        <v>50</v>
      </c>
      <c r="N638" t="str">
        <f>IFERROR(VLOOKUP(ventas_starbucks_2025[[#This Row],[tamaño_sucio]],cambio_tamaño[#All],2,0),"Tamaño único")</f>
        <v>Mediano</v>
      </c>
      <c r="O638">
        <v>5</v>
      </c>
      <c r="P638">
        <v>1655.68</v>
      </c>
      <c r="Q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8">
        <v>8278.4</v>
      </c>
      <c r="S638" t="s">
        <v>15</v>
      </c>
      <c r="T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38" t="str">
        <f>VLOOKUP(ventas_starbucks_2025[[#This Row],[canal_compra]],cambio_canal_compra[#All],2,0)</f>
        <v>Para llevar</v>
      </c>
      <c r="V638" t="s">
        <v>40</v>
      </c>
      <c r="W638" t="str">
        <f>VLOOKUP(ventas_starbucks_2025[[#This Row],[método_pago]],cambio_metodo_pago[#All],2,0)</f>
        <v>Efectivo</v>
      </c>
      <c r="X638" t="s">
        <v>7</v>
      </c>
      <c r="Y638">
        <v>15</v>
      </c>
      <c r="Z638" t="str">
        <f>VLOOKUP(ventas_starbucks_2025[[#This Row],[promoción_aplicada5]],promocion_cambiar[#All],2,0)</f>
        <v>Ninguna</v>
      </c>
      <c r="AA638" t="s">
        <v>17</v>
      </c>
      <c r="AB638" t="s">
        <v>52</v>
      </c>
      <c r="AC638" t="s">
        <v>10</v>
      </c>
      <c r="AD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38">
        <v>3.6</v>
      </c>
      <c r="AF638">
        <v>5</v>
      </c>
      <c r="AG638">
        <v>48</v>
      </c>
      <c r="AH638">
        <v>43</v>
      </c>
    </row>
    <row r="639" spans="1:34" x14ac:dyDescent="0.25">
      <c r="A639" s="3" t="s">
        <v>714</v>
      </c>
      <c r="B639" s="1">
        <v>45730</v>
      </c>
      <c r="C639" s="23">
        <f t="shared" si="45"/>
        <v>14</v>
      </c>
      <c r="D639" s="23">
        <f t="shared" si="46"/>
        <v>5</v>
      </c>
      <c r="E639" s="23" t="str">
        <f t="shared" si="47"/>
        <v>viernes</v>
      </c>
      <c r="F639" s="23">
        <f t="shared" si="48"/>
        <v>3</v>
      </c>
      <c r="G639" s="23" t="str">
        <f t="shared" si="49"/>
        <v>marzo</v>
      </c>
      <c r="H639" s="2">
        <v>0.72152777777777777</v>
      </c>
      <c r="I639" t="s">
        <v>57</v>
      </c>
      <c r="J639" t="str">
        <f>VLOOKUP(ventas_starbucks_2025[[#This Row],[sucursal]],cambio_sucursal[#All],2,0)</f>
        <v>Sucursal Avda Colón</v>
      </c>
      <c r="K639" t="s">
        <v>13</v>
      </c>
      <c r="L639" t="s">
        <v>14</v>
      </c>
      <c r="M639" t="s">
        <v>4</v>
      </c>
      <c r="N639" t="str">
        <f>IFERROR(VLOOKUP(ventas_starbucks_2025[[#This Row],[tamaño_sucio]],cambio_tamaño[#All],2,0),"Tamaño único")</f>
        <v>Tamaño único</v>
      </c>
      <c r="O639">
        <v>2</v>
      </c>
      <c r="P639">
        <v>2079.0700000000002</v>
      </c>
      <c r="Q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39">
        <v>4158.1400000000003</v>
      </c>
      <c r="S639" t="s">
        <v>31</v>
      </c>
      <c r="T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9" t="str">
        <f>VLOOKUP(ventas_starbucks_2025[[#This Row],[canal_compra]],cambio_canal_compra[#All],2,0)</f>
        <v>Entrega domicilio</v>
      </c>
      <c r="V639" t="s">
        <v>40</v>
      </c>
      <c r="W639" t="str">
        <f>VLOOKUP(ventas_starbucks_2025[[#This Row],[método_pago]],cambio_metodo_pago[#All],2,0)</f>
        <v>Efectivo</v>
      </c>
      <c r="X639" t="s">
        <v>7</v>
      </c>
      <c r="Y639">
        <v>10</v>
      </c>
      <c r="Z639" t="str">
        <f>VLOOKUP(ventas_starbucks_2025[[#This Row],[promoción_aplicada5]],promocion_cambiar[#All],2,0)</f>
        <v>Hora Feliz</v>
      </c>
      <c r="AA639" t="s">
        <v>36</v>
      </c>
      <c r="AB639" t="s">
        <v>23</v>
      </c>
      <c r="AC639" t="s">
        <v>24</v>
      </c>
      <c r="AD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39">
        <v>11.2</v>
      </c>
      <c r="AF639">
        <v>1</v>
      </c>
      <c r="AG639">
        <v>28</v>
      </c>
      <c r="AH639">
        <v>26</v>
      </c>
    </row>
    <row r="640" spans="1:34" x14ac:dyDescent="0.25">
      <c r="A640" s="3" t="s">
        <v>715</v>
      </c>
      <c r="B640" s="1">
        <v>45722</v>
      </c>
      <c r="C640" s="23">
        <f t="shared" si="45"/>
        <v>6</v>
      </c>
      <c r="D640" s="23">
        <f t="shared" si="46"/>
        <v>4</v>
      </c>
      <c r="E640" s="23" t="str">
        <f t="shared" si="47"/>
        <v>jueves</v>
      </c>
      <c r="F640" s="23">
        <f t="shared" si="48"/>
        <v>3</v>
      </c>
      <c r="G640" s="23" t="str">
        <f t="shared" si="49"/>
        <v>marzo</v>
      </c>
      <c r="H640" s="2">
        <v>0.375</v>
      </c>
      <c r="I640" t="s">
        <v>57</v>
      </c>
      <c r="J640" t="str">
        <f>VLOOKUP(ventas_starbucks_2025[[#This Row],[sucursal]],cambio_sucursal[#All],2,0)</f>
        <v>Sucursal Avda Colón</v>
      </c>
      <c r="K640" t="s">
        <v>38</v>
      </c>
      <c r="L640" t="s">
        <v>39</v>
      </c>
      <c r="M640" t="s">
        <v>4</v>
      </c>
      <c r="N640" t="str">
        <f>IFERROR(VLOOKUP(ventas_starbucks_2025[[#This Row],[tamaño_sucio]],cambio_tamaño[#All],2,0),"Tamaño único")</f>
        <v>Tamaño único</v>
      </c>
      <c r="O640">
        <v>3</v>
      </c>
      <c r="P640">
        <v>1088.47</v>
      </c>
      <c r="Q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0">
        <v>3265.41</v>
      </c>
      <c r="S640" t="s">
        <v>5</v>
      </c>
      <c r="T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40" t="str">
        <f>VLOOKUP(ventas_starbucks_2025[[#This Row],[canal_compra]],cambio_canal_compra[#All],2,0)</f>
        <v>En tienda</v>
      </c>
      <c r="V640" t="s">
        <v>6</v>
      </c>
      <c r="W640" t="str">
        <f>VLOOKUP(ventas_starbucks_2025[[#This Row],[método_pago]],cambio_metodo_pago[#All],2,0)</f>
        <v>Aplicación móbil</v>
      </c>
      <c r="X640" t="s">
        <v>7</v>
      </c>
      <c r="Y640">
        <v>15</v>
      </c>
      <c r="Z640" t="str">
        <f>VLOOKUP(ventas_starbucks_2025[[#This Row],[promoción_aplicada5]],promocion_cambiar[#All],2,0)</f>
        <v>Ninguna</v>
      </c>
      <c r="AA640" t="s">
        <v>17</v>
      </c>
      <c r="AB640" t="s">
        <v>23</v>
      </c>
      <c r="AC640" t="s">
        <v>24</v>
      </c>
      <c r="AD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40">
        <v>10.4</v>
      </c>
      <c r="AF640">
        <v>5</v>
      </c>
      <c r="AG640">
        <v>11</v>
      </c>
      <c r="AH640">
        <v>8</v>
      </c>
    </row>
    <row r="641" spans="1:34" x14ac:dyDescent="0.25">
      <c r="A641" s="3" t="s">
        <v>716</v>
      </c>
      <c r="B641" s="1">
        <v>45755</v>
      </c>
      <c r="C641" s="23">
        <f t="shared" si="45"/>
        <v>8</v>
      </c>
      <c r="D641" s="23">
        <f t="shared" si="46"/>
        <v>2</v>
      </c>
      <c r="E641" s="23" t="str">
        <f t="shared" si="47"/>
        <v>martes</v>
      </c>
      <c r="F641" s="23">
        <f t="shared" si="48"/>
        <v>4</v>
      </c>
      <c r="G641" s="23" t="str">
        <f t="shared" si="49"/>
        <v>abril</v>
      </c>
      <c r="H641" s="2">
        <v>0.29305555555555557</v>
      </c>
      <c r="I641" t="s">
        <v>57</v>
      </c>
      <c r="J641" t="str">
        <f>VLOOKUP(ventas_starbucks_2025[[#This Row],[sucursal]],cambio_sucursal[#All],2,0)</f>
        <v>Sucursal Avda Colón</v>
      </c>
      <c r="K641" t="s">
        <v>27</v>
      </c>
      <c r="L641" t="s">
        <v>28</v>
      </c>
      <c r="M641" t="s">
        <v>4</v>
      </c>
      <c r="N641" t="str">
        <f>IFERROR(VLOOKUP(ventas_starbucks_2025[[#This Row],[tamaño_sucio]],cambio_tamaño[#All],2,0),"Tamaño único")</f>
        <v>Tamaño único</v>
      </c>
      <c r="O641">
        <v>5</v>
      </c>
      <c r="P641">
        <v>2479</v>
      </c>
      <c r="Q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41">
        <v>12395</v>
      </c>
      <c r="S641" t="s">
        <v>31</v>
      </c>
      <c r="T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41" t="str">
        <f>VLOOKUP(ventas_starbucks_2025[[#This Row],[canal_compra]],cambio_canal_compra[#All],2,0)</f>
        <v>Entrega domicilio</v>
      </c>
      <c r="V641" t="s">
        <v>6</v>
      </c>
      <c r="W641" t="str">
        <f>VLOOKUP(ventas_starbucks_2025[[#This Row],[método_pago]],cambio_metodo_pago[#All],2,0)</f>
        <v>Aplicación móbil</v>
      </c>
      <c r="X641" t="s">
        <v>22</v>
      </c>
      <c r="Y641">
        <v>0</v>
      </c>
      <c r="Z641" t="str">
        <f>VLOOKUP(ventas_starbucks_2025[[#This Row],[promoción_aplicada5]],promocion_cambiar[#All],2,0)</f>
        <v>Ninguna</v>
      </c>
      <c r="AA641" t="s">
        <v>17</v>
      </c>
      <c r="AB641" t="s">
        <v>29</v>
      </c>
      <c r="AC641" t="s">
        <v>24</v>
      </c>
      <c r="AD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41">
        <v>10.4</v>
      </c>
      <c r="AF641">
        <v>4</v>
      </c>
      <c r="AG641">
        <v>12</v>
      </c>
      <c r="AH641">
        <v>7</v>
      </c>
    </row>
    <row r="642" spans="1:34" x14ac:dyDescent="0.25">
      <c r="A642" s="3" t="s">
        <v>717</v>
      </c>
      <c r="B642" s="1">
        <v>45759</v>
      </c>
      <c r="C642" s="23">
        <f t="shared" ref="C642:C705" si="50">DAY(B642)</f>
        <v>12</v>
      </c>
      <c r="D642" s="23">
        <f t="shared" ref="D642:D705" si="51">WEEKDAY(B642,2)</f>
        <v>6</v>
      </c>
      <c r="E642" s="23" t="str">
        <f t="shared" ref="E642:E705" si="52">TEXT(B642,"dddd")</f>
        <v>sábado</v>
      </c>
      <c r="F642" s="23">
        <f t="shared" ref="F642:F705" si="53">MONTH(B642)</f>
        <v>4</v>
      </c>
      <c r="G642" s="23" t="str">
        <f t="shared" ref="G642:G705" si="54">TEXT(B642,"mmmm")</f>
        <v>abril</v>
      </c>
      <c r="H642" s="2">
        <v>0.38958333333333334</v>
      </c>
      <c r="I642" t="s">
        <v>26</v>
      </c>
      <c r="J642" t="str">
        <f>VLOOKUP(ventas_starbucks_2025[[#This Row],[sucursal]],cambio_sucursal[#All],2,0)</f>
        <v>Sucursal San Lorenzo 47</v>
      </c>
      <c r="K642" t="s">
        <v>101</v>
      </c>
      <c r="L642" t="s">
        <v>3</v>
      </c>
      <c r="M642" t="s">
        <v>4</v>
      </c>
      <c r="N642" t="str">
        <f>IFERROR(VLOOKUP(ventas_starbucks_2025[[#This Row],[tamaño_sucio]],cambio_tamaño[#All],2,0),"Tamaño único")</f>
        <v>Tamaño único</v>
      </c>
      <c r="O642">
        <v>1</v>
      </c>
      <c r="P642">
        <v>2636.3</v>
      </c>
      <c r="Q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42">
        <v>2636.3</v>
      </c>
      <c r="S642" t="s">
        <v>31</v>
      </c>
      <c r="T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42" t="str">
        <f>VLOOKUP(ventas_starbucks_2025[[#This Row],[canal_compra]],cambio_canal_compra[#All],2,0)</f>
        <v>Entrega domicilio</v>
      </c>
      <c r="V642" t="s">
        <v>16</v>
      </c>
      <c r="W642" t="str">
        <f>VLOOKUP(ventas_starbucks_2025[[#This Row],[método_pago]],cambio_metodo_pago[#All],2,0)</f>
        <v>Tarjeta</v>
      </c>
      <c r="X642" t="s">
        <v>7</v>
      </c>
      <c r="Y642">
        <v>15</v>
      </c>
      <c r="Z642" t="str">
        <f>VLOOKUP(ventas_starbucks_2025[[#This Row],[promoción_aplicada5]],promocion_cambiar[#All],2,0)</f>
        <v>2x1</v>
      </c>
      <c r="AA642" t="s">
        <v>51</v>
      </c>
      <c r="AB642" t="s">
        <v>29</v>
      </c>
      <c r="AC642" t="s">
        <v>24</v>
      </c>
      <c r="AD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42">
        <v>8.1</v>
      </c>
      <c r="AF642">
        <v>5</v>
      </c>
      <c r="AG642">
        <v>11</v>
      </c>
      <c r="AH642">
        <v>10</v>
      </c>
    </row>
    <row r="643" spans="1:34" x14ac:dyDescent="0.25">
      <c r="A643" s="3" t="s">
        <v>718</v>
      </c>
      <c r="B643" s="1">
        <v>45663</v>
      </c>
      <c r="C643" s="23">
        <f t="shared" si="50"/>
        <v>6</v>
      </c>
      <c r="D643" s="23">
        <f t="shared" si="51"/>
        <v>1</v>
      </c>
      <c r="E643" s="23" t="str">
        <f t="shared" si="52"/>
        <v>lunes</v>
      </c>
      <c r="F643" s="23">
        <f t="shared" si="53"/>
        <v>1</v>
      </c>
      <c r="G643" s="23" t="str">
        <f t="shared" si="54"/>
        <v>enero</v>
      </c>
      <c r="H643" s="2">
        <v>0.74513888888888891</v>
      </c>
      <c r="I643" t="s">
        <v>12</v>
      </c>
      <c r="J643" t="str">
        <f>VLOOKUP(ventas_starbucks_2025[[#This Row],[sucursal]],cambio_sucursal[#All],2,0)</f>
        <v>Sucursal Córdoba Shopping</v>
      </c>
      <c r="K643" t="s">
        <v>87</v>
      </c>
      <c r="L643" t="s">
        <v>65</v>
      </c>
      <c r="M643" t="s">
        <v>4</v>
      </c>
      <c r="N643" t="str">
        <f>IFERROR(VLOOKUP(ventas_starbucks_2025[[#This Row],[tamaño_sucio]],cambio_tamaño[#All],2,0),"Tamaño único")</f>
        <v>Tamaño único</v>
      </c>
      <c r="O643">
        <v>3</v>
      </c>
      <c r="P643">
        <v>1490.74</v>
      </c>
      <c r="Q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3">
        <v>4472.22</v>
      </c>
      <c r="S643" t="s">
        <v>15</v>
      </c>
      <c r="T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43" t="str">
        <f>VLOOKUP(ventas_starbucks_2025[[#This Row],[canal_compra]],cambio_canal_compra[#All],2,0)</f>
        <v>Para llevar</v>
      </c>
      <c r="V643" t="s">
        <v>40</v>
      </c>
      <c r="W643" t="str">
        <f>VLOOKUP(ventas_starbucks_2025[[#This Row],[método_pago]],cambio_metodo_pago[#All],2,0)</f>
        <v>Efectivo</v>
      </c>
      <c r="X643" t="s">
        <v>22</v>
      </c>
      <c r="Y643">
        <v>0</v>
      </c>
      <c r="Z643" t="str">
        <f>VLOOKUP(ventas_starbucks_2025[[#This Row],[promoción_aplicada5]],promocion_cambiar[#All],2,0)</f>
        <v>2x1</v>
      </c>
      <c r="AA643" t="s">
        <v>51</v>
      </c>
      <c r="AB643" t="s">
        <v>9</v>
      </c>
      <c r="AC643" t="s">
        <v>10</v>
      </c>
      <c r="AD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43">
        <v>2.4</v>
      </c>
      <c r="AF643">
        <v>2</v>
      </c>
      <c r="AG643">
        <v>21</v>
      </c>
      <c r="AH643">
        <v>18</v>
      </c>
    </row>
    <row r="644" spans="1:34" x14ac:dyDescent="0.25">
      <c r="A644" s="3" t="s">
        <v>719</v>
      </c>
      <c r="B644" s="1">
        <v>45719</v>
      </c>
      <c r="C644" s="23">
        <f t="shared" si="50"/>
        <v>3</v>
      </c>
      <c r="D644" s="23">
        <f t="shared" si="51"/>
        <v>1</v>
      </c>
      <c r="E644" s="23" t="str">
        <f t="shared" si="52"/>
        <v>lunes</v>
      </c>
      <c r="F644" s="23">
        <f t="shared" si="53"/>
        <v>3</v>
      </c>
      <c r="G644" s="23" t="str">
        <f t="shared" si="54"/>
        <v>marzo</v>
      </c>
      <c r="H644" s="2">
        <v>0.31597222222222221</v>
      </c>
      <c r="I644" t="s">
        <v>1</v>
      </c>
      <c r="J644" t="str">
        <f>VLOOKUP(ventas_starbucks_2025[[#This Row],[sucursal]],cambio_sucursal[#All],2,0)</f>
        <v>Sucursal Nueva Córdoba</v>
      </c>
      <c r="K644" t="s">
        <v>58</v>
      </c>
      <c r="L644" t="s">
        <v>39</v>
      </c>
      <c r="M644" t="s">
        <v>4</v>
      </c>
      <c r="N644" t="str">
        <f>IFERROR(VLOOKUP(ventas_starbucks_2025[[#This Row],[tamaño_sucio]],cambio_tamaño[#All],2,0),"Tamaño único")</f>
        <v>Tamaño único</v>
      </c>
      <c r="O644">
        <v>4</v>
      </c>
      <c r="P644">
        <v>1501.87</v>
      </c>
      <c r="Q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4">
        <v>6007.48</v>
      </c>
      <c r="S644" t="s">
        <v>31</v>
      </c>
      <c r="T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44" t="str">
        <f>VLOOKUP(ventas_starbucks_2025[[#This Row],[canal_compra]],cambio_canal_compra[#All],2,0)</f>
        <v>Entrega domicilio</v>
      </c>
      <c r="V644" t="s">
        <v>6</v>
      </c>
      <c r="W644" t="str">
        <f>VLOOKUP(ventas_starbucks_2025[[#This Row],[método_pago]],cambio_metodo_pago[#All],2,0)</f>
        <v>Aplicación móbil</v>
      </c>
      <c r="X644" t="s">
        <v>7</v>
      </c>
      <c r="Y644">
        <v>15</v>
      </c>
      <c r="Z644" t="str">
        <f>VLOOKUP(ventas_starbucks_2025[[#This Row],[promoción_aplicada5]],promocion_cambiar[#All],2,0)</f>
        <v>2x1</v>
      </c>
      <c r="AA644" t="s">
        <v>51</v>
      </c>
      <c r="AB644" t="s">
        <v>29</v>
      </c>
      <c r="AC644" t="s">
        <v>24</v>
      </c>
      <c r="AD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44">
        <v>8.6999999999999993</v>
      </c>
      <c r="AF644">
        <v>1</v>
      </c>
      <c r="AG644">
        <v>30</v>
      </c>
      <c r="AH644">
        <v>26</v>
      </c>
    </row>
    <row r="645" spans="1:34" x14ac:dyDescent="0.25">
      <c r="A645" s="3" t="s">
        <v>720</v>
      </c>
      <c r="B645" s="1">
        <v>45720</v>
      </c>
      <c r="C645" s="23">
        <f t="shared" si="50"/>
        <v>4</v>
      </c>
      <c r="D645" s="23">
        <f t="shared" si="51"/>
        <v>2</v>
      </c>
      <c r="E645" s="1" t="str">
        <f t="shared" si="52"/>
        <v>martes</v>
      </c>
      <c r="F645" s="23">
        <f t="shared" si="53"/>
        <v>3</v>
      </c>
      <c r="G645" s="1" t="str">
        <f t="shared" si="54"/>
        <v>marzo</v>
      </c>
      <c r="H645" s="2">
        <v>0.6381944444444444</v>
      </c>
      <c r="I645" t="s">
        <v>1</v>
      </c>
      <c r="J645" t="str">
        <f>VLOOKUP(ventas_starbucks_2025[[#This Row],[sucursal]],cambio_sucursal[#All],2,0)</f>
        <v>Sucursal Nueva Córdoba</v>
      </c>
      <c r="K645" t="s">
        <v>101</v>
      </c>
      <c r="L645" t="s">
        <v>3</v>
      </c>
      <c r="M645" t="s">
        <v>4</v>
      </c>
      <c r="N645" t="str">
        <f>IFERROR(VLOOKUP(ventas_starbucks_2025[[#This Row],[tamaño_sucio]],cambio_tamaño[#All],2,0),"Tamaño único")</f>
        <v>Tamaño único</v>
      </c>
      <c r="O645">
        <v>4</v>
      </c>
      <c r="P645">
        <v>2585.71</v>
      </c>
      <c r="Q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45">
        <v>10342.84</v>
      </c>
      <c r="S645" t="s">
        <v>15</v>
      </c>
      <c r="T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45" t="str">
        <f>VLOOKUP(ventas_starbucks_2025[[#This Row],[canal_compra]],cambio_canal_compra[#All],2,0)</f>
        <v>Para llevar</v>
      </c>
      <c r="V645" t="s">
        <v>6</v>
      </c>
      <c r="W645" t="str">
        <f>VLOOKUP(ventas_starbucks_2025[[#This Row],[método_pago]],cambio_metodo_pago[#All],2,0)</f>
        <v>Aplicación móbil</v>
      </c>
      <c r="X645" t="s">
        <v>7</v>
      </c>
      <c r="Y645">
        <v>10</v>
      </c>
      <c r="Z645" t="str">
        <f>VLOOKUP(ventas_starbucks_2025[[#This Row],[promoción_aplicada5]],promocion_cambiar[#All],2,0)</f>
        <v>Combo</v>
      </c>
      <c r="AA645" t="s">
        <v>8</v>
      </c>
      <c r="AB645" t="s">
        <v>9</v>
      </c>
      <c r="AC645" t="s">
        <v>41</v>
      </c>
      <c r="AD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45">
        <v>12.7</v>
      </c>
      <c r="AF645">
        <v>2</v>
      </c>
      <c r="AG645">
        <v>27</v>
      </c>
      <c r="AH645">
        <v>23</v>
      </c>
    </row>
    <row r="646" spans="1:34" x14ac:dyDescent="0.25">
      <c r="A646" s="3" t="s">
        <v>721</v>
      </c>
      <c r="B646" s="1">
        <v>45731</v>
      </c>
      <c r="C646" s="23">
        <f t="shared" si="50"/>
        <v>15</v>
      </c>
      <c r="D646" s="23">
        <f t="shared" si="51"/>
        <v>6</v>
      </c>
      <c r="E646" s="1" t="str">
        <f t="shared" si="52"/>
        <v>sábado</v>
      </c>
      <c r="F646" s="23">
        <f t="shared" si="53"/>
        <v>3</v>
      </c>
      <c r="G646" s="1" t="str">
        <f t="shared" si="54"/>
        <v>marzo</v>
      </c>
      <c r="H646" s="2">
        <v>0.50972222222222219</v>
      </c>
      <c r="I646" t="s">
        <v>26</v>
      </c>
      <c r="J646" t="str">
        <f>VLOOKUP(ventas_starbucks_2025[[#This Row],[sucursal]],cambio_sucursal[#All],2,0)</f>
        <v>Sucursal San Lorenzo 47</v>
      </c>
      <c r="K646" t="s">
        <v>132</v>
      </c>
      <c r="L646" t="s">
        <v>35</v>
      </c>
      <c r="M646" t="s">
        <v>4</v>
      </c>
      <c r="N646" t="str">
        <f>IFERROR(VLOOKUP(ventas_starbucks_2025[[#This Row],[tamaño_sucio]],cambio_tamaño[#All],2,0),"Tamaño único")</f>
        <v>Tamaño único</v>
      </c>
      <c r="O646">
        <v>5</v>
      </c>
      <c r="P646">
        <v>1143.6199999999999</v>
      </c>
      <c r="Q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6">
        <v>5718.1</v>
      </c>
      <c r="S646" t="s">
        <v>31</v>
      </c>
      <c r="T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46" t="str">
        <f>VLOOKUP(ventas_starbucks_2025[[#This Row],[canal_compra]],cambio_canal_compra[#All],2,0)</f>
        <v>Entrega domicilio</v>
      </c>
      <c r="V646" t="s">
        <v>40</v>
      </c>
      <c r="W646" t="str">
        <f>VLOOKUP(ventas_starbucks_2025[[#This Row],[método_pago]],cambio_metodo_pago[#All],2,0)</f>
        <v>Efectivo</v>
      </c>
      <c r="X646" t="s">
        <v>7</v>
      </c>
      <c r="Y646">
        <v>0</v>
      </c>
      <c r="Z646" t="str">
        <f>VLOOKUP(ventas_starbucks_2025[[#This Row],[promoción_aplicada5]],promocion_cambiar[#All],2,0)</f>
        <v>2x1</v>
      </c>
      <c r="AA646" t="s">
        <v>51</v>
      </c>
      <c r="AB646" t="s">
        <v>52</v>
      </c>
      <c r="AC646" t="s">
        <v>24</v>
      </c>
      <c r="AD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46">
        <v>10.4</v>
      </c>
      <c r="AF646">
        <v>1</v>
      </c>
      <c r="AG646">
        <v>14</v>
      </c>
      <c r="AH646">
        <v>9</v>
      </c>
    </row>
    <row r="647" spans="1:34" x14ac:dyDescent="0.25">
      <c r="A647" s="3" t="s">
        <v>722</v>
      </c>
      <c r="B647" s="1">
        <v>45663</v>
      </c>
      <c r="C647" s="23">
        <f t="shared" si="50"/>
        <v>6</v>
      </c>
      <c r="D647" s="23">
        <f t="shared" si="51"/>
        <v>1</v>
      </c>
      <c r="E647" s="23" t="str">
        <f t="shared" si="52"/>
        <v>lunes</v>
      </c>
      <c r="F647" s="23">
        <f t="shared" si="53"/>
        <v>1</v>
      </c>
      <c r="G647" s="23" t="str">
        <f t="shared" si="54"/>
        <v>enero</v>
      </c>
      <c r="H647" s="2">
        <v>0.46527777777777779</v>
      </c>
      <c r="I647" t="s">
        <v>12</v>
      </c>
      <c r="J647" t="str">
        <f>VLOOKUP(ventas_starbucks_2025[[#This Row],[sucursal]],cambio_sucursal[#All],2,0)</f>
        <v>Sucursal Córdoba Shopping</v>
      </c>
      <c r="K647" t="s">
        <v>89</v>
      </c>
      <c r="L647" t="s">
        <v>90</v>
      </c>
      <c r="M647" t="s">
        <v>4</v>
      </c>
      <c r="N647" t="str">
        <f>IFERROR(VLOOKUP(ventas_starbucks_2025[[#This Row],[tamaño_sucio]],cambio_tamaño[#All],2,0),"Tamaño único")</f>
        <v>Tamaño único</v>
      </c>
      <c r="O647">
        <v>2</v>
      </c>
      <c r="P647">
        <v>1193.53</v>
      </c>
      <c r="Q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7">
        <v>2387.06</v>
      </c>
      <c r="S647" t="s">
        <v>5</v>
      </c>
      <c r="T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47" t="str">
        <f>VLOOKUP(ventas_starbucks_2025[[#This Row],[canal_compra]],cambio_canal_compra[#All],2,0)</f>
        <v>En tienda</v>
      </c>
      <c r="V647" t="s">
        <v>40</v>
      </c>
      <c r="W647" t="str">
        <f>VLOOKUP(ventas_starbucks_2025[[#This Row],[método_pago]],cambio_metodo_pago[#All],2,0)</f>
        <v>Efectivo</v>
      </c>
      <c r="X647" t="s">
        <v>22</v>
      </c>
      <c r="Y647">
        <v>0</v>
      </c>
      <c r="Z647" t="str">
        <f>VLOOKUP(ventas_starbucks_2025[[#This Row],[promoción_aplicada5]],promocion_cambiar[#All],2,0)</f>
        <v>Ninguna</v>
      </c>
      <c r="AA647" t="s">
        <v>17</v>
      </c>
      <c r="AB647" t="s">
        <v>23</v>
      </c>
      <c r="AC647" t="s">
        <v>41</v>
      </c>
      <c r="AD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47">
        <v>12.1</v>
      </c>
      <c r="AF647">
        <v>3</v>
      </c>
      <c r="AG647">
        <v>23</v>
      </c>
      <c r="AH647">
        <v>21</v>
      </c>
    </row>
    <row r="648" spans="1:34" x14ac:dyDescent="0.25">
      <c r="A648" s="3" t="s">
        <v>723</v>
      </c>
      <c r="B648" s="1">
        <v>45715</v>
      </c>
      <c r="C648" s="23">
        <f t="shared" si="50"/>
        <v>27</v>
      </c>
      <c r="D648" s="23">
        <f t="shared" si="51"/>
        <v>4</v>
      </c>
      <c r="E648" s="1" t="str">
        <f t="shared" si="52"/>
        <v>jueves</v>
      </c>
      <c r="F648" s="23">
        <f t="shared" si="53"/>
        <v>2</v>
      </c>
      <c r="G648" s="1" t="str">
        <f t="shared" si="54"/>
        <v>febrero</v>
      </c>
      <c r="H648" s="2">
        <v>0.48125000000000001</v>
      </c>
      <c r="I648" t="s">
        <v>26</v>
      </c>
      <c r="J648" t="str">
        <f>VLOOKUP(ventas_starbucks_2025[[#This Row],[sucursal]],cambio_sucursal[#All],2,0)</f>
        <v>Sucursal San Lorenzo 47</v>
      </c>
      <c r="K648" t="s">
        <v>115</v>
      </c>
      <c r="L648" t="s">
        <v>21</v>
      </c>
      <c r="M648" t="s">
        <v>4</v>
      </c>
      <c r="N648" t="str">
        <f>IFERROR(VLOOKUP(ventas_starbucks_2025[[#This Row],[tamaño_sucio]],cambio_tamaño[#All],2,0),"Tamaño único")</f>
        <v>Tamaño único</v>
      </c>
      <c r="O648">
        <v>5</v>
      </c>
      <c r="P648">
        <v>1142.1600000000001</v>
      </c>
      <c r="Q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8">
        <v>5710.8</v>
      </c>
      <c r="S648" t="s">
        <v>15</v>
      </c>
      <c r="T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48" t="str">
        <f>VLOOKUP(ventas_starbucks_2025[[#This Row],[canal_compra]],cambio_canal_compra[#All],2,0)</f>
        <v>Para llevar</v>
      </c>
      <c r="V648" t="s">
        <v>6</v>
      </c>
      <c r="W648" t="str">
        <f>VLOOKUP(ventas_starbucks_2025[[#This Row],[método_pago]],cambio_metodo_pago[#All],2,0)</f>
        <v>Aplicación móbil</v>
      </c>
      <c r="X648" t="s">
        <v>7</v>
      </c>
      <c r="Y648">
        <v>10</v>
      </c>
      <c r="Z648" t="str">
        <f>VLOOKUP(ventas_starbucks_2025[[#This Row],[promoción_aplicada5]],promocion_cambiar[#All],2,0)</f>
        <v>Hora Feliz</v>
      </c>
      <c r="AA648" t="s">
        <v>36</v>
      </c>
      <c r="AB648" t="s">
        <v>23</v>
      </c>
      <c r="AC648" t="s">
        <v>41</v>
      </c>
      <c r="AD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48">
        <v>11.2</v>
      </c>
      <c r="AF648">
        <v>4</v>
      </c>
      <c r="AG648">
        <v>30</v>
      </c>
      <c r="AH648">
        <v>25</v>
      </c>
    </row>
    <row r="649" spans="1:34" x14ac:dyDescent="0.25">
      <c r="A649" s="3" t="s">
        <v>724</v>
      </c>
      <c r="B649" s="1">
        <v>45727</v>
      </c>
      <c r="C649" s="23">
        <f t="shared" si="50"/>
        <v>11</v>
      </c>
      <c r="D649" s="23">
        <f t="shared" si="51"/>
        <v>2</v>
      </c>
      <c r="E649" s="23" t="str">
        <f t="shared" si="52"/>
        <v>martes</v>
      </c>
      <c r="F649" s="23">
        <f t="shared" si="53"/>
        <v>3</v>
      </c>
      <c r="G649" s="23" t="str">
        <f t="shared" si="54"/>
        <v>marzo</v>
      </c>
      <c r="H649" s="2">
        <v>0.82708333333333328</v>
      </c>
      <c r="I649" t="s">
        <v>1</v>
      </c>
      <c r="J649" t="str">
        <f>VLOOKUP(ventas_starbucks_2025[[#This Row],[sucursal]],cambio_sucursal[#All],2,0)</f>
        <v>Sucursal Nueva Córdoba</v>
      </c>
      <c r="K649" t="s">
        <v>13</v>
      </c>
      <c r="L649" t="s">
        <v>14</v>
      </c>
      <c r="M649" t="s">
        <v>4</v>
      </c>
      <c r="N649" t="str">
        <f>IFERROR(VLOOKUP(ventas_starbucks_2025[[#This Row],[tamaño_sucio]],cambio_tamaño[#All],2,0),"Tamaño único")</f>
        <v>Tamaño único</v>
      </c>
      <c r="O649">
        <v>2</v>
      </c>
      <c r="P649">
        <v>2019.9</v>
      </c>
      <c r="Q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49">
        <v>4039.8</v>
      </c>
      <c r="S649" t="s">
        <v>31</v>
      </c>
      <c r="T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49" t="str">
        <f>VLOOKUP(ventas_starbucks_2025[[#This Row],[canal_compra]],cambio_canal_compra[#All],2,0)</f>
        <v>Entrega domicilio</v>
      </c>
      <c r="V649" t="s">
        <v>6</v>
      </c>
      <c r="W649" t="str">
        <f>VLOOKUP(ventas_starbucks_2025[[#This Row],[método_pago]],cambio_metodo_pago[#All],2,0)</f>
        <v>Aplicación móbil</v>
      </c>
      <c r="X649" t="s">
        <v>7</v>
      </c>
      <c r="Y649">
        <v>15</v>
      </c>
      <c r="Z649" t="str">
        <f>VLOOKUP(ventas_starbucks_2025[[#This Row],[promoción_aplicada5]],promocion_cambiar[#All],2,0)</f>
        <v>2x1</v>
      </c>
      <c r="AA649" t="s">
        <v>51</v>
      </c>
      <c r="AB649" t="s">
        <v>52</v>
      </c>
      <c r="AC649" t="s">
        <v>24</v>
      </c>
      <c r="AD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49">
        <v>8.3000000000000007</v>
      </c>
      <c r="AF649">
        <v>1</v>
      </c>
      <c r="AG649">
        <v>40</v>
      </c>
      <c r="AH649">
        <v>38</v>
      </c>
    </row>
    <row r="650" spans="1:34" x14ac:dyDescent="0.25">
      <c r="A650" s="3" t="s">
        <v>725</v>
      </c>
      <c r="B650" s="1">
        <v>45754</v>
      </c>
      <c r="C650" s="23">
        <f t="shared" si="50"/>
        <v>7</v>
      </c>
      <c r="D650" s="23">
        <f t="shared" si="51"/>
        <v>1</v>
      </c>
      <c r="E650" s="23" t="str">
        <f t="shared" si="52"/>
        <v>lunes</v>
      </c>
      <c r="F650" s="23">
        <f t="shared" si="53"/>
        <v>4</v>
      </c>
      <c r="G650" s="23" t="str">
        <f t="shared" si="54"/>
        <v>abril</v>
      </c>
      <c r="H650" s="2">
        <v>0.52083333333333337</v>
      </c>
      <c r="I650" t="s">
        <v>26</v>
      </c>
      <c r="J650" t="str">
        <f>VLOOKUP(ventas_starbucks_2025[[#This Row],[sucursal]],cambio_sucursal[#All],2,0)</f>
        <v>Sucursal San Lorenzo 47</v>
      </c>
      <c r="K650" t="s">
        <v>2</v>
      </c>
      <c r="L650" t="s">
        <v>3</v>
      </c>
      <c r="M650" t="s">
        <v>4</v>
      </c>
      <c r="N650" t="str">
        <f>IFERROR(VLOOKUP(ventas_starbucks_2025[[#This Row],[tamaño_sucio]],cambio_tamaño[#All],2,0),"Tamaño único")</f>
        <v>Tamaño único</v>
      </c>
      <c r="O650">
        <v>5</v>
      </c>
      <c r="P650">
        <v>3406.81</v>
      </c>
      <c r="Q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50">
        <v>17034.05</v>
      </c>
      <c r="S650" t="s">
        <v>31</v>
      </c>
      <c r="T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650" t="str">
        <f>VLOOKUP(ventas_starbucks_2025[[#This Row],[canal_compra]],cambio_canal_compra[#All],2,0)</f>
        <v>Entrega domicilio</v>
      </c>
      <c r="V650" t="s">
        <v>16</v>
      </c>
      <c r="W650" t="str">
        <f>VLOOKUP(ventas_starbucks_2025[[#This Row],[método_pago]],cambio_metodo_pago[#All],2,0)</f>
        <v>Tarjeta</v>
      </c>
      <c r="X650" t="s">
        <v>7</v>
      </c>
      <c r="Y650">
        <v>15</v>
      </c>
      <c r="Z650" t="str">
        <f>VLOOKUP(ventas_starbucks_2025[[#This Row],[promoción_aplicada5]],promocion_cambiar[#All],2,0)</f>
        <v>2x1</v>
      </c>
      <c r="AA650" t="s">
        <v>51</v>
      </c>
      <c r="AB650" t="s">
        <v>52</v>
      </c>
      <c r="AC650" t="s">
        <v>24</v>
      </c>
      <c r="AD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50">
        <v>14.6</v>
      </c>
      <c r="AF650">
        <v>1</v>
      </c>
      <c r="AG650">
        <v>40</v>
      </c>
      <c r="AH650">
        <v>35</v>
      </c>
    </row>
    <row r="651" spans="1:34" x14ac:dyDescent="0.25">
      <c r="A651" s="3" t="s">
        <v>726</v>
      </c>
      <c r="B651" s="1">
        <v>45659</v>
      </c>
      <c r="C651" s="23">
        <f t="shared" si="50"/>
        <v>2</v>
      </c>
      <c r="D651" s="23">
        <f t="shared" si="51"/>
        <v>4</v>
      </c>
      <c r="E651" s="23" t="str">
        <f t="shared" si="52"/>
        <v>jueves</v>
      </c>
      <c r="F651" s="23">
        <f t="shared" si="53"/>
        <v>1</v>
      </c>
      <c r="G651" s="23" t="str">
        <f t="shared" si="54"/>
        <v>enero</v>
      </c>
      <c r="H651" s="2">
        <v>0.34097222222222223</v>
      </c>
      <c r="I651" t="s">
        <v>57</v>
      </c>
      <c r="J651" t="str">
        <f>VLOOKUP(ventas_starbucks_2025[[#This Row],[sucursal]],cambio_sucursal[#All],2,0)</f>
        <v>Sucursal Avda Colón</v>
      </c>
      <c r="K651" t="s">
        <v>34</v>
      </c>
      <c r="L651" t="s">
        <v>35</v>
      </c>
      <c r="M651" t="s">
        <v>4</v>
      </c>
      <c r="N651" t="str">
        <f>IFERROR(VLOOKUP(ventas_starbucks_2025[[#This Row],[tamaño_sucio]],cambio_tamaño[#All],2,0),"Tamaño único")</f>
        <v>Tamaño único</v>
      </c>
      <c r="O651">
        <v>2</v>
      </c>
      <c r="P651">
        <v>1232.01</v>
      </c>
      <c r="Q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1">
        <v>2464.02</v>
      </c>
      <c r="S651" t="s">
        <v>15</v>
      </c>
      <c r="T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51" t="str">
        <f>VLOOKUP(ventas_starbucks_2025[[#This Row],[canal_compra]],cambio_canal_compra[#All],2,0)</f>
        <v>Para llevar</v>
      </c>
      <c r="V651" t="s">
        <v>16</v>
      </c>
      <c r="W651" t="str">
        <f>VLOOKUP(ventas_starbucks_2025[[#This Row],[método_pago]],cambio_metodo_pago[#All],2,0)</f>
        <v>Tarjeta</v>
      </c>
      <c r="X651" t="s">
        <v>7</v>
      </c>
      <c r="Y651">
        <v>0</v>
      </c>
      <c r="Z651" t="str">
        <f>VLOOKUP(ventas_starbucks_2025[[#This Row],[promoción_aplicada5]],promocion_cambiar[#All],2,0)</f>
        <v>Combo</v>
      </c>
      <c r="AA651" t="s">
        <v>8</v>
      </c>
      <c r="AB651" t="s">
        <v>52</v>
      </c>
      <c r="AC651" t="s">
        <v>10</v>
      </c>
      <c r="AD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51">
        <v>11.3</v>
      </c>
      <c r="AF651">
        <v>5</v>
      </c>
      <c r="AG651">
        <v>44</v>
      </c>
      <c r="AH651">
        <v>42</v>
      </c>
    </row>
    <row r="652" spans="1:34" x14ac:dyDescent="0.25">
      <c r="A652" s="3" t="s">
        <v>727</v>
      </c>
      <c r="B652" s="1">
        <v>45711</v>
      </c>
      <c r="C652" s="23">
        <f t="shared" si="50"/>
        <v>23</v>
      </c>
      <c r="D652" s="23">
        <f t="shared" si="51"/>
        <v>7</v>
      </c>
      <c r="E652" s="23" t="str">
        <f t="shared" si="52"/>
        <v>domingo</v>
      </c>
      <c r="F652" s="23">
        <f t="shared" si="53"/>
        <v>2</v>
      </c>
      <c r="G652" s="23" t="str">
        <f t="shared" si="54"/>
        <v>febrero</v>
      </c>
      <c r="H652" s="2">
        <v>0.45902777777777776</v>
      </c>
      <c r="I652" t="s">
        <v>26</v>
      </c>
      <c r="J652" t="str">
        <f>VLOOKUP(ventas_starbucks_2025[[#This Row],[sucursal]],cambio_sucursal[#All],2,0)</f>
        <v>Sucursal San Lorenzo 47</v>
      </c>
      <c r="K652" t="s">
        <v>130</v>
      </c>
      <c r="L652" t="s">
        <v>65</v>
      </c>
      <c r="M652" t="s">
        <v>4</v>
      </c>
      <c r="N652" t="str">
        <f>IFERROR(VLOOKUP(ventas_starbucks_2025[[#This Row],[tamaño_sucio]],cambio_tamaño[#All],2,0),"Tamaño único")</f>
        <v>Tamaño único</v>
      </c>
      <c r="O652">
        <v>5</v>
      </c>
      <c r="P652">
        <v>1657.53</v>
      </c>
      <c r="Q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2">
        <v>8287.65</v>
      </c>
      <c r="S652" t="s">
        <v>5</v>
      </c>
      <c r="T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52" t="str">
        <f>VLOOKUP(ventas_starbucks_2025[[#This Row],[canal_compra]],cambio_canal_compra[#All],2,0)</f>
        <v>En tienda</v>
      </c>
      <c r="V652" t="s">
        <v>6</v>
      </c>
      <c r="W652" t="str">
        <f>VLOOKUP(ventas_starbucks_2025[[#This Row],[método_pago]],cambio_metodo_pago[#All],2,0)</f>
        <v>Aplicación móbil</v>
      </c>
      <c r="X652" t="s">
        <v>22</v>
      </c>
      <c r="Y652">
        <v>0</v>
      </c>
      <c r="Z652" t="str">
        <f>VLOOKUP(ventas_starbucks_2025[[#This Row],[promoción_aplicada5]],promocion_cambiar[#All],2,0)</f>
        <v>Combo</v>
      </c>
      <c r="AA652" t="s">
        <v>8</v>
      </c>
      <c r="AB652" t="s">
        <v>23</v>
      </c>
      <c r="AC652" t="s">
        <v>24</v>
      </c>
      <c r="AD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52">
        <v>8.9</v>
      </c>
      <c r="AF652">
        <v>3</v>
      </c>
      <c r="AG652">
        <v>29</v>
      </c>
      <c r="AH652">
        <v>24</v>
      </c>
    </row>
    <row r="653" spans="1:34" x14ac:dyDescent="0.25">
      <c r="A653" s="3" t="s">
        <v>728</v>
      </c>
      <c r="B653" s="1">
        <v>45763</v>
      </c>
      <c r="C653" s="23">
        <f t="shared" si="50"/>
        <v>16</v>
      </c>
      <c r="D653" s="23">
        <f t="shared" si="51"/>
        <v>3</v>
      </c>
      <c r="E653" s="23" t="str">
        <f t="shared" si="52"/>
        <v>miércoles</v>
      </c>
      <c r="F653" s="23">
        <f t="shared" si="53"/>
        <v>4</v>
      </c>
      <c r="G653" s="23" t="str">
        <f t="shared" si="54"/>
        <v>abril</v>
      </c>
      <c r="H653" s="2">
        <v>0.61250000000000004</v>
      </c>
      <c r="I653" t="s">
        <v>1</v>
      </c>
      <c r="J653" t="str">
        <f>VLOOKUP(ventas_starbucks_2025[[#This Row],[sucursal]],cambio_sucursal[#All],2,0)</f>
        <v>Sucursal Nueva Córdoba</v>
      </c>
      <c r="K653" t="s">
        <v>48</v>
      </c>
      <c r="L653" t="s">
        <v>49</v>
      </c>
      <c r="M653" t="s">
        <v>45</v>
      </c>
      <c r="N653" t="str">
        <f>IFERROR(VLOOKUP(ventas_starbucks_2025[[#This Row],[tamaño_sucio]],cambio_tamaño[#All],2,0),"Tamaño único")</f>
        <v>Grande</v>
      </c>
      <c r="O653">
        <v>2</v>
      </c>
      <c r="P653">
        <v>1730.3</v>
      </c>
      <c r="Q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3">
        <v>3460.6</v>
      </c>
      <c r="S653" t="s">
        <v>31</v>
      </c>
      <c r="T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53" t="str">
        <f>VLOOKUP(ventas_starbucks_2025[[#This Row],[canal_compra]],cambio_canal_compra[#All],2,0)</f>
        <v>Entrega domicilio</v>
      </c>
      <c r="V653" t="s">
        <v>40</v>
      </c>
      <c r="W653" t="str">
        <f>VLOOKUP(ventas_starbucks_2025[[#This Row],[método_pago]],cambio_metodo_pago[#All],2,0)</f>
        <v>Efectivo</v>
      </c>
      <c r="X653" t="s">
        <v>22</v>
      </c>
      <c r="Y653">
        <v>0</v>
      </c>
      <c r="Z653" t="str">
        <f>VLOOKUP(ventas_starbucks_2025[[#This Row],[promoción_aplicada5]],promocion_cambiar[#All],2,0)</f>
        <v>Combo</v>
      </c>
      <c r="AA653" t="s">
        <v>8</v>
      </c>
      <c r="AB653" t="s">
        <v>32</v>
      </c>
      <c r="AC653" t="s">
        <v>24</v>
      </c>
      <c r="AD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53">
        <v>12.2</v>
      </c>
      <c r="AF653">
        <v>2</v>
      </c>
      <c r="AG653">
        <v>15</v>
      </c>
      <c r="AH653">
        <v>13</v>
      </c>
    </row>
    <row r="654" spans="1:34" x14ac:dyDescent="0.25">
      <c r="A654" s="3" t="s">
        <v>729</v>
      </c>
      <c r="B654" s="1">
        <v>45737</v>
      </c>
      <c r="C654" s="23">
        <f t="shared" si="50"/>
        <v>21</v>
      </c>
      <c r="D654" s="23">
        <f t="shared" si="51"/>
        <v>5</v>
      </c>
      <c r="E654" s="23" t="str">
        <f t="shared" si="52"/>
        <v>viernes</v>
      </c>
      <c r="F654" s="23">
        <f t="shared" si="53"/>
        <v>3</v>
      </c>
      <c r="G654" s="23" t="str">
        <f t="shared" si="54"/>
        <v>marzo</v>
      </c>
      <c r="H654" s="2">
        <v>0.82916666666666672</v>
      </c>
      <c r="I654" t="s">
        <v>57</v>
      </c>
      <c r="J654" t="str">
        <f>VLOOKUP(ventas_starbucks_2025[[#This Row],[sucursal]],cambio_sucursal[#All],2,0)</f>
        <v>Sucursal Avda Colón</v>
      </c>
      <c r="K654" t="s">
        <v>13</v>
      </c>
      <c r="L654" t="s">
        <v>14</v>
      </c>
      <c r="M654" t="s">
        <v>4</v>
      </c>
      <c r="N654" t="str">
        <f>IFERROR(VLOOKUP(ventas_starbucks_2025[[#This Row],[tamaño_sucio]],cambio_tamaño[#All],2,0),"Tamaño único")</f>
        <v>Tamaño único</v>
      </c>
      <c r="O654">
        <v>5</v>
      </c>
      <c r="P654">
        <v>1972.27</v>
      </c>
      <c r="Q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4">
        <v>9861.35</v>
      </c>
      <c r="S654" t="s">
        <v>5</v>
      </c>
      <c r="T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54" t="str">
        <f>VLOOKUP(ventas_starbucks_2025[[#This Row],[canal_compra]],cambio_canal_compra[#All],2,0)</f>
        <v>En tienda</v>
      </c>
      <c r="V654" t="s">
        <v>16</v>
      </c>
      <c r="W654" t="str">
        <f>VLOOKUP(ventas_starbucks_2025[[#This Row],[método_pago]],cambio_metodo_pago[#All],2,0)</f>
        <v>Tarjeta</v>
      </c>
      <c r="X654" t="s">
        <v>22</v>
      </c>
      <c r="Y654">
        <v>0</v>
      </c>
      <c r="Z654" t="str">
        <f>VLOOKUP(ventas_starbucks_2025[[#This Row],[promoción_aplicada5]],promocion_cambiar[#All],2,0)</f>
        <v>Ninguna</v>
      </c>
      <c r="AA654" t="s">
        <v>17</v>
      </c>
      <c r="AB654" t="s">
        <v>23</v>
      </c>
      <c r="AC654" t="s">
        <v>24</v>
      </c>
      <c r="AD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54">
        <v>5.4</v>
      </c>
      <c r="AF654">
        <v>3</v>
      </c>
      <c r="AG654">
        <v>48</v>
      </c>
      <c r="AH654">
        <v>43</v>
      </c>
    </row>
    <row r="655" spans="1:34" x14ac:dyDescent="0.25">
      <c r="A655" s="3" t="s">
        <v>730</v>
      </c>
      <c r="B655" s="1">
        <v>45742</v>
      </c>
      <c r="C655" s="23">
        <f t="shared" si="50"/>
        <v>26</v>
      </c>
      <c r="D655" s="23">
        <f t="shared" si="51"/>
        <v>3</v>
      </c>
      <c r="E655" s="23" t="str">
        <f t="shared" si="52"/>
        <v>miércoles</v>
      </c>
      <c r="F655" s="23">
        <f t="shared" si="53"/>
        <v>3</v>
      </c>
      <c r="G655" s="23" t="str">
        <f t="shared" si="54"/>
        <v>marzo</v>
      </c>
      <c r="H655" s="2">
        <v>0.72013888888888888</v>
      </c>
      <c r="I655" t="s">
        <v>12</v>
      </c>
      <c r="J655" t="str">
        <f>VLOOKUP(ventas_starbucks_2025[[#This Row],[sucursal]],cambio_sucursal[#All],2,0)</f>
        <v>Sucursal Córdoba Shopping</v>
      </c>
      <c r="K655" t="s">
        <v>130</v>
      </c>
      <c r="L655" t="s">
        <v>65</v>
      </c>
      <c r="M655" t="s">
        <v>4</v>
      </c>
      <c r="N655" t="str">
        <f>IFERROR(VLOOKUP(ventas_starbucks_2025[[#This Row],[tamaño_sucio]],cambio_tamaño[#All],2,0),"Tamaño único")</f>
        <v>Tamaño único</v>
      </c>
      <c r="O655">
        <v>3</v>
      </c>
      <c r="P655">
        <v>1879.48</v>
      </c>
      <c r="Q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5">
        <v>5638.44</v>
      </c>
      <c r="S655" t="s">
        <v>5</v>
      </c>
      <c r="T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55" t="str">
        <f>VLOOKUP(ventas_starbucks_2025[[#This Row],[canal_compra]],cambio_canal_compra[#All],2,0)</f>
        <v>En tienda</v>
      </c>
      <c r="V655" t="s">
        <v>40</v>
      </c>
      <c r="W655" t="str">
        <f>VLOOKUP(ventas_starbucks_2025[[#This Row],[método_pago]],cambio_metodo_pago[#All],2,0)</f>
        <v>Efectivo</v>
      </c>
      <c r="X655" t="s">
        <v>22</v>
      </c>
      <c r="Y655">
        <v>0</v>
      </c>
      <c r="Z655" t="str">
        <f>VLOOKUP(ventas_starbucks_2025[[#This Row],[promoción_aplicada5]],promocion_cambiar[#All],2,0)</f>
        <v>2x1</v>
      </c>
      <c r="AA655" t="s">
        <v>51</v>
      </c>
      <c r="AB655" t="s">
        <v>18</v>
      </c>
      <c r="AC655" t="s">
        <v>10</v>
      </c>
      <c r="AD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55">
        <v>11.3</v>
      </c>
      <c r="AF655">
        <v>2</v>
      </c>
      <c r="AG655">
        <v>16</v>
      </c>
      <c r="AH655">
        <v>13</v>
      </c>
    </row>
    <row r="656" spans="1:34" x14ac:dyDescent="0.25">
      <c r="A656" s="3" t="s">
        <v>731</v>
      </c>
      <c r="B656" s="1">
        <v>45703</v>
      </c>
      <c r="C656" s="23">
        <f t="shared" si="50"/>
        <v>15</v>
      </c>
      <c r="D656" s="23">
        <f t="shared" si="51"/>
        <v>6</v>
      </c>
      <c r="E656" s="1" t="str">
        <f t="shared" si="52"/>
        <v>sábado</v>
      </c>
      <c r="F656" s="23">
        <f t="shared" si="53"/>
        <v>2</v>
      </c>
      <c r="G656" s="1" t="str">
        <f t="shared" si="54"/>
        <v>febrero</v>
      </c>
      <c r="H656" s="2">
        <v>0.6069444444444444</v>
      </c>
      <c r="I656" t="s">
        <v>1</v>
      </c>
      <c r="J656" t="str">
        <f>VLOOKUP(ventas_starbucks_2025[[#This Row],[sucursal]],cambio_sucursal[#All],2,0)</f>
        <v>Sucursal Nueva Córdoba</v>
      </c>
      <c r="K656" t="s">
        <v>58</v>
      </c>
      <c r="L656" t="s">
        <v>39</v>
      </c>
      <c r="M656" t="s">
        <v>4</v>
      </c>
      <c r="N656" t="str">
        <f>IFERROR(VLOOKUP(ventas_starbucks_2025[[#This Row],[tamaño_sucio]],cambio_tamaño[#All],2,0),"Tamaño único")</f>
        <v>Tamaño único</v>
      </c>
      <c r="O656">
        <v>3</v>
      </c>
      <c r="P656">
        <v>1402.83</v>
      </c>
      <c r="Q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6">
        <v>4208.49</v>
      </c>
      <c r="S656" t="s">
        <v>15</v>
      </c>
      <c r="T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56" t="str">
        <f>VLOOKUP(ventas_starbucks_2025[[#This Row],[canal_compra]],cambio_canal_compra[#All],2,0)</f>
        <v>Para llevar</v>
      </c>
      <c r="V656" t="s">
        <v>40</v>
      </c>
      <c r="W656" t="str">
        <f>VLOOKUP(ventas_starbucks_2025[[#This Row],[método_pago]],cambio_metodo_pago[#All],2,0)</f>
        <v>Efectivo</v>
      </c>
      <c r="X656" t="s">
        <v>22</v>
      </c>
      <c r="Y656">
        <v>0</v>
      </c>
      <c r="Z656" t="str">
        <f>VLOOKUP(ventas_starbucks_2025[[#This Row],[promoción_aplicada5]],promocion_cambiar[#All],2,0)</f>
        <v>Combo</v>
      </c>
      <c r="AA656" t="s">
        <v>8</v>
      </c>
      <c r="AB656" t="s">
        <v>18</v>
      </c>
      <c r="AC656" t="s">
        <v>10</v>
      </c>
      <c r="AD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56">
        <v>5.8</v>
      </c>
      <c r="AF656">
        <v>4</v>
      </c>
      <c r="AG656">
        <v>46</v>
      </c>
      <c r="AH656">
        <v>43</v>
      </c>
    </row>
    <row r="657" spans="1:34" x14ac:dyDescent="0.25">
      <c r="A657" s="3" t="s">
        <v>732</v>
      </c>
      <c r="B657" s="1">
        <v>45658</v>
      </c>
      <c r="C657" s="23">
        <f t="shared" si="50"/>
        <v>1</v>
      </c>
      <c r="D657" s="23">
        <f t="shared" si="51"/>
        <v>3</v>
      </c>
      <c r="E657" s="23" t="str">
        <f t="shared" si="52"/>
        <v>miércoles</v>
      </c>
      <c r="F657" s="23">
        <f t="shared" si="53"/>
        <v>1</v>
      </c>
      <c r="G657" s="23" t="str">
        <f t="shared" si="54"/>
        <v>enero</v>
      </c>
      <c r="H657" s="2">
        <v>0.57986111111111116</v>
      </c>
      <c r="I657" t="s">
        <v>26</v>
      </c>
      <c r="J657" t="str">
        <f>VLOOKUP(ventas_starbucks_2025[[#This Row],[sucursal]],cambio_sucursal[#All],2,0)</f>
        <v>Sucursal San Lorenzo 47</v>
      </c>
      <c r="K657" t="s">
        <v>284</v>
      </c>
      <c r="L657" t="s">
        <v>35</v>
      </c>
      <c r="M657" t="s">
        <v>4</v>
      </c>
      <c r="N657" t="str">
        <f>IFERROR(VLOOKUP(ventas_starbucks_2025[[#This Row],[tamaño_sucio]],cambio_tamaño[#All],2,0),"Tamaño único")</f>
        <v>Tamaño único</v>
      </c>
      <c r="O657">
        <v>4</v>
      </c>
      <c r="P657">
        <v>1469.85</v>
      </c>
      <c r="Q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7">
        <v>5879.4</v>
      </c>
      <c r="S657" t="s">
        <v>15</v>
      </c>
      <c r="T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57" t="str">
        <f>VLOOKUP(ventas_starbucks_2025[[#This Row],[canal_compra]],cambio_canal_compra[#All],2,0)</f>
        <v>Para llevar</v>
      </c>
      <c r="V657" t="s">
        <v>16</v>
      </c>
      <c r="W657" t="str">
        <f>VLOOKUP(ventas_starbucks_2025[[#This Row],[método_pago]],cambio_metodo_pago[#All],2,0)</f>
        <v>Tarjeta</v>
      </c>
      <c r="X657" t="s">
        <v>22</v>
      </c>
      <c r="Y657">
        <v>0</v>
      </c>
      <c r="Z657" t="str">
        <f>VLOOKUP(ventas_starbucks_2025[[#This Row],[promoción_aplicada5]],promocion_cambiar[#All],2,0)</f>
        <v>Hora Feliz</v>
      </c>
      <c r="AA657" t="s">
        <v>36</v>
      </c>
      <c r="AB657" t="s">
        <v>29</v>
      </c>
      <c r="AC657" t="s">
        <v>24</v>
      </c>
      <c r="AD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57">
        <v>7.3</v>
      </c>
      <c r="AF657">
        <v>3</v>
      </c>
      <c r="AG657">
        <v>48</v>
      </c>
      <c r="AH657">
        <v>44</v>
      </c>
    </row>
    <row r="658" spans="1:34" x14ac:dyDescent="0.25">
      <c r="A658" s="3" t="s">
        <v>733</v>
      </c>
      <c r="B658" s="1">
        <v>45743</v>
      </c>
      <c r="C658" s="23">
        <f t="shared" si="50"/>
        <v>27</v>
      </c>
      <c r="D658" s="23">
        <f t="shared" si="51"/>
        <v>4</v>
      </c>
      <c r="E658" s="23" t="str">
        <f t="shared" si="52"/>
        <v>jueves</v>
      </c>
      <c r="F658" s="23">
        <f t="shared" si="53"/>
        <v>3</v>
      </c>
      <c r="G658" s="23" t="str">
        <f t="shared" si="54"/>
        <v>marzo</v>
      </c>
      <c r="H658" s="2">
        <v>0.34097222222222223</v>
      </c>
      <c r="I658" t="s">
        <v>26</v>
      </c>
      <c r="J658" t="str">
        <f>VLOOKUP(ventas_starbucks_2025[[#This Row],[sucursal]],cambio_sucursal[#All],2,0)</f>
        <v>Sucursal San Lorenzo 47</v>
      </c>
      <c r="K658" t="s">
        <v>89</v>
      </c>
      <c r="L658" t="s">
        <v>90</v>
      </c>
      <c r="M658" t="s">
        <v>4</v>
      </c>
      <c r="N658" t="str">
        <f>IFERROR(VLOOKUP(ventas_starbucks_2025[[#This Row],[tamaño_sucio]],cambio_tamaño[#All],2,0),"Tamaño único")</f>
        <v>Tamaño único</v>
      </c>
      <c r="O658">
        <v>2</v>
      </c>
      <c r="P658">
        <v>1631.85</v>
      </c>
      <c r="Q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8">
        <v>3263.7</v>
      </c>
      <c r="S658" t="s">
        <v>5</v>
      </c>
      <c r="T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58" t="str">
        <f>VLOOKUP(ventas_starbucks_2025[[#This Row],[canal_compra]],cambio_canal_compra[#All],2,0)</f>
        <v>En tienda</v>
      </c>
      <c r="V658" t="s">
        <v>6</v>
      </c>
      <c r="W658" t="str">
        <f>VLOOKUP(ventas_starbucks_2025[[#This Row],[método_pago]],cambio_metodo_pago[#All],2,0)</f>
        <v>Aplicación móbil</v>
      </c>
      <c r="X658" t="s">
        <v>7</v>
      </c>
      <c r="Y658">
        <v>0</v>
      </c>
      <c r="Z658" t="str">
        <f>VLOOKUP(ventas_starbucks_2025[[#This Row],[promoción_aplicada5]],promocion_cambiar[#All],2,0)</f>
        <v>Ninguna</v>
      </c>
      <c r="AA658" t="s">
        <v>17</v>
      </c>
      <c r="AB658" t="s">
        <v>9</v>
      </c>
      <c r="AC658" t="s">
        <v>24</v>
      </c>
      <c r="AD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58">
        <v>13.1</v>
      </c>
      <c r="AF658">
        <v>3</v>
      </c>
      <c r="AG658">
        <v>22</v>
      </c>
      <c r="AH658">
        <v>20</v>
      </c>
    </row>
    <row r="659" spans="1:34" x14ac:dyDescent="0.25">
      <c r="A659" s="3" t="s">
        <v>734</v>
      </c>
      <c r="B659" s="1">
        <v>45726</v>
      </c>
      <c r="C659" s="23">
        <f t="shared" si="50"/>
        <v>10</v>
      </c>
      <c r="D659" s="23">
        <f t="shared" si="51"/>
        <v>1</v>
      </c>
      <c r="E659" s="23" t="str">
        <f t="shared" si="52"/>
        <v>lunes</v>
      </c>
      <c r="F659" s="23">
        <f t="shared" si="53"/>
        <v>3</v>
      </c>
      <c r="G659" s="23" t="str">
        <f t="shared" si="54"/>
        <v>marzo</v>
      </c>
      <c r="H659" s="2">
        <v>0.36666666666666664</v>
      </c>
      <c r="I659" t="s">
        <v>1</v>
      </c>
      <c r="J659" t="str">
        <f>VLOOKUP(ventas_starbucks_2025[[#This Row],[sucursal]],cambio_sucursal[#All],2,0)</f>
        <v>Sucursal Nueva Córdoba</v>
      </c>
      <c r="K659" t="s">
        <v>130</v>
      </c>
      <c r="L659" t="s">
        <v>65</v>
      </c>
      <c r="M659" t="s">
        <v>4</v>
      </c>
      <c r="N659" t="str">
        <f>IFERROR(VLOOKUP(ventas_starbucks_2025[[#This Row],[tamaño_sucio]],cambio_tamaño[#All],2,0),"Tamaño único")</f>
        <v>Tamaño único</v>
      </c>
      <c r="O659">
        <v>3</v>
      </c>
      <c r="P659">
        <v>1652.79</v>
      </c>
      <c r="Q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9">
        <v>4958.37</v>
      </c>
      <c r="S659" t="s">
        <v>5</v>
      </c>
      <c r="T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59" t="str">
        <f>VLOOKUP(ventas_starbucks_2025[[#This Row],[canal_compra]],cambio_canal_compra[#All],2,0)</f>
        <v>En tienda</v>
      </c>
      <c r="V659" t="s">
        <v>6</v>
      </c>
      <c r="W659" t="str">
        <f>VLOOKUP(ventas_starbucks_2025[[#This Row],[método_pago]],cambio_metodo_pago[#All],2,0)</f>
        <v>Aplicación móbil</v>
      </c>
      <c r="X659" t="s">
        <v>22</v>
      </c>
      <c r="Y659">
        <v>0</v>
      </c>
      <c r="Z659" t="str">
        <f>VLOOKUP(ventas_starbucks_2025[[#This Row],[promoción_aplicada5]],promocion_cambiar[#All],2,0)</f>
        <v>2x1</v>
      </c>
      <c r="AA659" t="s">
        <v>51</v>
      </c>
      <c r="AB659" t="s">
        <v>23</v>
      </c>
      <c r="AC659" t="s">
        <v>10</v>
      </c>
      <c r="AD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59">
        <v>11.6</v>
      </c>
      <c r="AF659">
        <v>1</v>
      </c>
      <c r="AG659">
        <v>42</v>
      </c>
      <c r="AH659">
        <v>39</v>
      </c>
    </row>
    <row r="660" spans="1:34" x14ac:dyDescent="0.25">
      <c r="A660" s="3" t="s">
        <v>735</v>
      </c>
      <c r="B660" s="1">
        <v>45711</v>
      </c>
      <c r="C660" s="23">
        <f t="shared" si="50"/>
        <v>23</v>
      </c>
      <c r="D660" s="23">
        <f t="shared" si="51"/>
        <v>7</v>
      </c>
      <c r="E660" s="23" t="str">
        <f t="shared" si="52"/>
        <v>domingo</v>
      </c>
      <c r="F660" s="23">
        <f t="shared" si="53"/>
        <v>2</v>
      </c>
      <c r="G660" s="23" t="str">
        <f t="shared" si="54"/>
        <v>febrero</v>
      </c>
      <c r="H660" s="2">
        <v>0.79097222222222219</v>
      </c>
      <c r="I660" t="s">
        <v>1</v>
      </c>
      <c r="J660" t="str">
        <f>VLOOKUP(ventas_starbucks_2025[[#This Row],[sucursal]],cambio_sucursal[#All],2,0)</f>
        <v>Sucursal Nueva Córdoba</v>
      </c>
      <c r="K660" t="s">
        <v>115</v>
      </c>
      <c r="L660" t="s">
        <v>21</v>
      </c>
      <c r="M660" t="s">
        <v>4</v>
      </c>
      <c r="N660" t="str">
        <f>IFERROR(VLOOKUP(ventas_starbucks_2025[[#This Row],[tamaño_sucio]],cambio_tamaño[#All],2,0),"Tamaño único")</f>
        <v>Tamaño único</v>
      </c>
      <c r="O660">
        <v>2</v>
      </c>
      <c r="P660">
        <v>1192.3800000000001</v>
      </c>
      <c r="Q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0">
        <v>2384.7600000000002</v>
      </c>
      <c r="S660" t="s">
        <v>5</v>
      </c>
      <c r="T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0" t="str">
        <f>VLOOKUP(ventas_starbucks_2025[[#This Row],[canal_compra]],cambio_canal_compra[#All],2,0)</f>
        <v>En tienda</v>
      </c>
      <c r="V660" t="s">
        <v>16</v>
      </c>
      <c r="W660" t="str">
        <f>VLOOKUP(ventas_starbucks_2025[[#This Row],[método_pago]],cambio_metodo_pago[#All],2,0)</f>
        <v>Tarjeta</v>
      </c>
      <c r="X660" t="s">
        <v>22</v>
      </c>
      <c r="Y660">
        <v>0</v>
      </c>
      <c r="Z660" t="str">
        <f>VLOOKUP(ventas_starbucks_2025[[#This Row],[promoción_aplicada5]],promocion_cambiar[#All],2,0)</f>
        <v>Ninguna</v>
      </c>
      <c r="AA660" t="s">
        <v>17</v>
      </c>
      <c r="AB660" t="s">
        <v>29</v>
      </c>
      <c r="AC660" t="s">
        <v>24</v>
      </c>
      <c r="AD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60">
        <v>8</v>
      </c>
      <c r="AF660">
        <v>3</v>
      </c>
      <c r="AG660">
        <v>25</v>
      </c>
      <c r="AH660">
        <v>23</v>
      </c>
    </row>
    <row r="661" spans="1:34" x14ac:dyDescent="0.25">
      <c r="A661" s="3" t="s">
        <v>736</v>
      </c>
      <c r="B661" s="1">
        <v>45659</v>
      </c>
      <c r="C661" s="23">
        <f t="shared" si="50"/>
        <v>2</v>
      </c>
      <c r="D661" s="23">
        <f t="shared" si="51"/>
        <v>4</v>
      </c>
      <c r="E661" s="23" t="str">
        <f t="shared" si="52"/>
        <v>jueves</v>
      </c>
      <c r="F661" s="23">
        <f t="shared" si="53"/>
        <v>1</v>
      </c>
      <c r="G661" s="23" t="str">
        <f t="shared" si="54"/>
        <v>enero</v>
      </c>
      <c r="H661" s="2">
        <v>0.82361111111111107</v>
      </c>
      <c r="I661" t="s">
        <v>12</v>
      </c>
      <c r="J661" t="str">
        <f>VLOOKUP(ventas_starbucks_2025[[#This Row],[sucursal]],cambio_sucursal[#All],2,0)</f>
        <v>Sucursal Córdoba Shopping</v>
      </c>
      <c r="K661" t="s">
        <v>101</v>
      </c>
      <c r="L661" t="s">
        <v>3</v>
      </c>
      <c r="M661" t="s">
        <v>4</v>
      </c>
      <c r="N661" t="str">
        <f>IFERROR(VLOOKUP(ventas_starbucks_2025[[#This Row],[tamaño_sucio]],cambio_tamaño[#All],2,0),"Tamaño único")</f>
        <v>Tamaño único</v>
      </c>
      <c r="O661">
        <v>2</v>
      </c>
      <c r="P661">
        <v>2541.96</v>
      </c>
      <c r="Q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61">
        <v>5083.92</v>
      </c>
      <c r="S661" t="s">
        <v>5</v>
      </c>
      <c r="T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61" t="str">
        <f>VLOOKUP(ventas_starbucks_2025[[#This Row],[canal_compra]],cambio_canal_compra[#All],2,0)</f>
        <v>En tienda</v>
      </c>
      <c r="V661" t="s">
        <v>6</v>
      </c>
      <c r="W661" t="str">
        <f>VLOOKUP(ventas_starbucks_2025[[#This Row],[método_pago]],cambio_metodo_pago[#All],2,0)</f>
        <v>Aplicación móbil</v>
      </c>
      <c r="X661" t="s">
        <v>7</v>
      </c>
      <c r="Y661">
        <v>10</v>
      </c>
      <c r="Z661" t="str">
        <f>VLOOKUP(ventas_starbucks_2025[[#This Row],[promoción_aplicada5]],promocion_cambiar[#All],2,0)</f>
        <v>Combo</v>
      </c>
      <c r="AA661" t="s">
        <v>8</v>
      </c>
      <c r="AB661" t="s">
        <v>32</v>
      </c>
      <c r="AC661" t="s">
        <v>41</v>
      </c>
      <c r="AD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61">
        <v>6.6</v>
      </c>
      <c r="AF661">
        <v>1</v>
      </c>
      <c r="AG661">
        <v>28</v>
      </c>
      <c r="AH661">
        <v>26</v>
      </c>
    </row>
    <row r="662" spans="1:34" x14ac:dyDescent="0.25">
      <c r="A662" s="3" t="s">
        <v>737</v>
      </c>
      <c r="B662" s="1">
        <v>45672</v>
      </c>
      <c r="C662" s="23">
        <f t="shared" si="50"/>
        <v>15</v>
      </c>
      <c r="D662" s="23">
        <f t="shared" si="51"/>
        <v>3</v>
      </c>
      <c r="E662" s="23" t="str">
        <f t="shared" si="52"/>
        <v>miércoles</v>
      </c>
      <c r="F662" s="23">
        <f t="shared" si="53"/>
        <v>1</v>
      </c>
      <c r="G662" s="23" t="str">
        <f t="shared" si="54"/>
        <v>enero</v>
      </c>
      <c r="H662" s="2">
        <v>0.41180555555555554</v>
      </c>
      <c r="I662" t="s">
        <v>12</v>
      </c>
      <c r="J662" t="str">
        <f>VLOOKUP(ventas_starbucks_2025[[#This Row],[sucursal]],cambio_sucursal[#All],2,0)</f>
        <v>Sucursal Córdoba Shopping</v>
      </c>
      <c r="K662" t="s">
        <v>34</v>
      </c>
      <c r="L662" t="s">
        <v>35</v>
      </c>
      <c r="M662" t="s">
        <v>4</v>
      </c>
      <c r="N662" t="str">
        <f>IFERROR(VLOOKUP(ventas_starbucks_2025[[#This Row],[tamaño_sucio]],cambio_tamaño[#All],2,0),"Tamaño único")</f>
        <v>Tamaño único</v>
      </c>
      <c r="O662">
        <v>5</v>
      </c>
      <c r="P662">
        <v>914.25</v>
      </c>
      <c r="Q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62">
        <v>4571.25</v>
      </c>
      <c r="S662" t="s">
        <v>31</v>
      </c>
      <c r="T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2" t="str">
        <f>VLOOKUP(ventas_starbucks_2025[[#This Row],[canal_compra]],cambio_canal_compra[#All],2,0)</f>
        <v>Entrega domicilio</v>
      </c>
      <c r="V662" t="s">
        <v>40</v>
      </c>
      <c r="W662" t="str">
        <f>VLOOKUP(ventas_starbucks_2025[[#This Row],[método_pago]],cambio_metodo_pago[#All],2,0)</f>
        <v>Efectivo</v>
      </c>
      <c r="X662" t="s">
        <v>7</v>
      </c>
      <c r="Y662">
        <v>10</v>
      </c>
      <c r="Z662" t="str">
        <f>VLOOKUP(ventas_starbucks_2025[[#This Row],[promoción_aplicada5]],promocion_cambiar[#All],2,0)</f>
        <v>2x1</v>
      </c>
      <c r="AA662" t="s">
        <v>51</v>
      </c>
      <c r="AB662" t="s">
        <v>52</v>
      </c>
      <c r="AC662" t="s">
        <v>24</v>
      </c>
      <c r="AD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62">
        <v>8.4</v>
      </c>
      <c r="AF662">
        <v>2</v>
      </c>
      <c r="AG662">
        <v>30</v>
      </c>
      <c r="AH662">
        <v>25</v>
      </c>
    </row>
    <row r="663" spans="1:34" x14ac:dyDescent="0.25">
      <c r="A663" s="3" t="s">
        <v>738</v>
      </c>
      <c r="B663" s="1">
        <v>45699</v>
      </c>
      <c r="C663" s="23">
        <f t="shared" si="50"/>
        <v>11</v>
      </c>
      <c r="D663" s="23">
        <f t="shared" si="51"/>
        <v>2</v>
      </c>
      <c r="E663" s="23" t="str">
        <f t="shared" si="52"/>
        <v>martes</v>
      </c>
      <c r="F663" s="23">
        <f t="shared" si="53"/>
        <v>2</v>
      </c>
      <c r="G663" s="23" t="str">
        <f t="shared" si="54"/>
        <v>febrero</v>
      </c>
      <c r="H663" s="2">
        <v>0.80833333333333335</v>
      </c>
      <c r="I663" t="s">
        <v>12</v>
      </c>
      <c r="J663" t="str">
        <f>VLOOKUP(ventas_starbucks_2025[[#This Row],[sucursal]],cambio_sucursal[#All],2,0)</f>
        <v>Sucursal Córdoba Shopping</v>
      </c>
      <c r="K663" t="s">
        <v>13</v>
      </c>
      <c r="L663" t="s">
        <v>14</v>
      </c>
      <c r="M663" t="s">
        <v>4</v>
      </c>
      <c r="N663" t="str">
        <f>IFERROR(VLOOKUP(ventas_starbucks_2025[[#This Row],[tamaño_sucio]],cambio_tamaño[#All],2,0),"Tamaño único")</f>
        <v>Tamaño único</v>
      </c>
      <c r="O663">
        <v>4</v>
      </c>
      <c r="P663">
        <v>1798.58</v>
      </c>
      <c r="Q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3">
        <v>7194.32</v>
      </c>
      <c r="S663" t="s">
        <v>31</v>
      </c>
      <c r="T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63" t="str">
        <f>VLOOKUP(ventas_starbucks_2025[[#This Row],[canal_compra]],cambio_canal_compra[#All],2,0)</f>
        <v>Entrega domicilio</v>
      </c>
      <c r="V663" t="s">
        <v>40</v>
      </c>
      <c r="W663" t="str">
        <f>VLOOKUP(ventas_starbucks_2025[[#This Row],[método_pago]],cambio_metodo_pago[#All],2,0)</f>
        <v>Efectivo</v>
      </c>
      <c r="X663" t="s">
        <v>22</v>
      </c>
      <c r="Y663">
        <v>0</v>
      </c>
      <c r="Z663" t="str">
        <f>VLOOKUP(ventas_starbucks_2025[[#This Row],[promoción_aplicada5]],promocion_cambiar[#All],2,0)</f>
        <v>Ninguna</v>
      </c>
      <c r="AA663" t="s">
        <v>17</v>
      </c>
      <c r="AB663" t="s">
        <v>23</v>
      </c>
      <c r="AC663" t="s">
        <v>10</v>
      </c>
      <c r="AD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63">
        <v>3.2</v>
      </c>
      <c r="AF663">
        <v>2</v>
      </c>
      <c r="AG663">
        <v>30</v>
      </c>
      <c r="AH663">
        <v>26</v>
      </c>
    </row>
    <row r="664" spans="1:34" x14ac:dyDescent="0.25">
      <c r="A664" s="3" t="s">
        <v>739</v>
      </c>
      <c r="B664" s="1">
        <v>45756</v>
      </c>
      <c r="C664" s="23">
        <f t="shared" si="50"/>
        <v>9</v>
      </c>
      <c r="D664" s="23">
        <f t="shared" si="51"/>
        <v>3</v>
      </c>
      <c r="E664" s="23" t="str">
        <f t="shared" si="52"/>
        <v>miércoles</v>
      </c>
      <c r="F664" s="23">
        <f t="shared" si="53"/>
        <v>4</v>
      </c>
      <c r="G664" s="23" t="str">
        <f t="shared" si="54"/>
        <v>abril</v>
      </c>
      <c r="H664" s="2">
        <v>0.6</v>
      </c>
      <c r="I664" t="s">
        <v>26</v>
      </c>
      <c r="J664" t="str">
        <f>VLOOKUP(ventas_starbucks_2025[[#This Row],[sucursal]],cambio_sucursal[#All],2,0)</f>
        <v>Sucursal San Lorenzo 47</v>
      </c>
      <c r="K664" t="s">
        <v>300</v>
      </c>
      <c r="L664" t="s">
        <v>44</v>
      </c>
      <c r="M664" t="s">
        <v>62</v>
      </c>
      <c r="N664" t="str">
        <f>IFERROR(VLOOKUP(ventas_starbucks_2025[[#This Row],[tamaño_sucio]],cambio_tamaño[#All],2,0),"Tamaño único")</f>
        <v>Extra-Grande</v>
      </c>
      <c r="O664">
        <v>1</v>
      </c>
      <c r="P664">
        <v>1665.33</v>
      </c>
      <c r="Q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4">
        <v>1665.33</v>
      </c>
      <c r="S664" t="s">
        <v>15</v>
      </c>
      <c r="T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4" t="str">
        <f>VLOOKUP(ventas_starbucks_2025[[#This Row],[canal_compra]],cambio_canal_compra[#All],2,0)</f>
        <v>Para llevar</v>
      </c>
      <c r="V664" t="s">
        <v>40</v>
      </c>
      <c r="W664" t="str">
        <f>VLOOKUP(ventas_starbucks_2025[[#This Row],[método_pago]],cambio_metodo_pago[#All],2,0)</f>
        <v>Efectivo</v>
      </c>
      <c r="X664" t="s">
        <v>22</v>
      </c>
      <c r="Y664">
        <v>0</v>
      </c>
      <c r="Z664" t="str">
        <f>VLOOKUP(ventas_starbucks_2025[[#This Row],[promoción_aplicada5]],promocion_cambiar[#All],2,0)</f>
        <v>Combo</v>
      </c>
      <c r="AA664" t="s">
        <v>8</v>
      </c>
      <c r="AB664" t="s">
        <v>32</v>
      </c>
      <c r="AC664" t="s">
        <v>24</v>
      </c>
      <c r="AD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64">
        <v>3.5</v>
      </c>
      <c r="AF664">
        <v>4</v>
      </c>
      <c r="AG664">
        <v>17</v>
      </c>
      <c r="AH664">
        <v>16</v>
      </c>
    </row>
    <row r="665" spans="1:34" x14ac:dyDescent="0.25">
      <c r="A665" s="3" t="s">
        <v>740</v>
      </c>
      <c r="B665" s="1">
        <v>45668</v>
      </c>
      <c r="C665" s="23">
        <f t="shared" si="50"/>
        <v>11</v>
      </c>
      <c r="D665" s="23">
        <f t="shared" si="51"/>
        <v>6</v>
      </c>
      <c r="E665" s="23" t="str">
        <f t="shared" si="52"/>
        <v>sábado</v>
      </c>
      <c r="F665" s="23">
        <f t="shared" si="53"/>
        <v>1</v>
      </c>
      <c r="G665" s="23" t="str">
        <f t="shared" si="54"/>
        <v>enero</v>
      </c>
      <c r="H665" s="2">
        <v>0.78333333333333333</v>
      </c>
      <c r="I665" t="s">
        <v>1</v>
      </c>
      <c r="J665" t="str">
        <f>VLOOKUP(ventas_starbucks_2025[[#This Row],[sucursal]],cambio_sucursal[#All],2,0)</f>
        <v>Sucursal Nueva Córdoba</v>
      </c>
      <c r="K665" t="s">
        <v>300</v>
      </c>
      <c r="L665" t="s">
        <v>44</v>
      </c>
      <c r="M665" t="s">
        <v>62</v>
      </c>
      <c r="N665" t="str">
        <f>IFERROR(VLOOKUP(ventas_starbucks_2025[[#This Row],[tamaño_sucio]],cambio_tamaño[#All],2,0),"Tamaño único")</f>
        <v>Extra-Grande</v>
      </c>
      <c r="O665">
        <v>4</v>
      </c>
      <c r="P665">
        <v>1501.73</v>
      </c>
      <c r="Q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5">
        <v>6006.92</v>
      </c>
      <c r="S665" t="s">
        <v>5</v>
      </c>
      <c r="T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65" t="str">
        <f>VLOOKUP(ventas_starbucks_2025[[#This Row],[canal_compra]],cambio_canal_compra[#All],2,0)</f>
        <v>En tienda</v>
      </c>
      <c r="V665" t="s">
        <v>6</v>
      </c>
      <c r="W665" t="str">
        <f>VLOOKUP(ventas_starbucks_2025[[#This Row],[método_pago]],cambio_metodo_pago[#All],2,0)</f>
        <v>Aplicación móbil</v>
      </c>
      <c r="X665" t="s">
        <v>22</v>
      </c>
      <c r="Y665">
        <v>0</v>
      </c>
      <c r="Z665" t="str">
        <f>VLOOKUP(ventas_starbucks_2025[[#This Row],[promoción_aplicada5]],promocion_cambiar[#All],2,0)</f>
        <v>Combo</v>
      </c>
      <c r="AA665" t="s">
        <v>8</v>
      </c>
      <c r="AB665" t="s">
        <v>32</v>
      </c>
      <c r="AC665" t="s">
        <v>24</v>
      </c>
      <c r="AD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65">
        <v>2.2000000000000002</v>
      </c>
      <c r="AF665">
        <v>3</v>
      </c>
      <c r="AG665">
        <v>31</v>
      </c>
      <c r="AH665">
        <v>27</v>
      </c>
    </row>
    <row r="666" spans="1:34" x14ac:dyDescent="0.25">
      <c r="A666" s="3" t="s">
        <v>741</v>
      </c>
      <c r="B666" s="1">
        <v>45669</v>
      </c>
      <c r="C666" s="23">
        <f t="shared" si="50"/>
        <v>12</v>
      </c>
      <c r="D666" s="23">
        <f t="shared" si="51"/>
        <v>7</v>
      </c>
      <c r="E666" s="23" t="str">
        <f t="shared" si="52"/>
        <v>domingo</v>
      </c>
      <c r="F666" s="23">
        <f t="shared" si="53"/>
        <v>1</v>
      </c>
      <c r="G666" s="23" t="str">
        <f t="shared" si="54"/>
        <v>enero</v>
      </c>
      <c r="H666" s="2">
        <v>0.30555555555555558</v>
      </c>
      <c r="I666" t="s">
        <v>26</v>
      </c>
      <c r="J666" t="str">
        <f>VLOOKUP(ventas_starbucks_2025[[#This Row],[sucursal]],cambio_sucursal[#All],2,0)</f>
        <v>Sucursal San Lorenzo 47</v>
      </c>
      <c r="K666" t="s">
        <v>284</v>
      </c>
      <c r="L666" t="s">
        <v>35</v>
      </c>
      <c r="M666" t="s">
        <v>4</v>
      </c>
      <c r="N666" t="str">
        <f>IFERROR(VLOOKUP(ventas_starbucks_2025[[#This Row],[tamaño_sucio]],cambio_tamaño[#All],2,0),"Tamaño único")</f>
        <v>Tamaño único</v>
      </c>
      <c r="O666">
        <v>2</v>
      </c>
      <c r="P666">
        <v>940.31</v>
      </c>
      <c r="Q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66">
        <v>1880.62</v>
      </c>
      <c r="S666" t="s">
        <v>15</v>
      </c>
      <c r="T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6" t="str">
        <f>VLOOKUP(ventas_starbucks_2025[[#This Row],[canal_compra]],cambio_canal_compra[#All],2,0)</f>
        <v>Para llevar</v>
      </c>
      <c r="V666" t="s">
        <v>40</v>
      </c>
      <c r="W666" t="str">
        <f>VLOOKUP(ventas_starbucks_2025[[#This Row],[método_pago]],cambio_metodo_pago[#All],2,0)</f>
        <v>Efectivo</v>
      </c>
      <c r="X666" t="s">
        <v>7</v>
      </c>
      <c r="Y666">
        <v>10</v>
      </c>
      <c r="Z666" t="str">
        <f>VLOOKUP(ventas_starbucks_2025[[#This Row],[promoción_aplicada5]],promocion_cambiar[#All],2,0)</f>
        <v>Ninguna</v>
      </c>
      <c r="AA666" t="s">
        <v>17</v>
      </c>
      <c r="AB666" t="s">
        <v>9</v>
      </c>
      <c r="AC666" t="s">
        <v>24</v>
      </c>
      <c r="AD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66">
        <v>6.9</v>
      </c>
      <c r="AF666">
        <v>4</v>
      </c>
      <c r="AG666">
        <v>11</v>
      </c>
      <c r="AH666">
        <v>9</v>
      </c>
    </row>
    <row r="667" spans="1:34" x14ac:dyDescent="0.25">
      <c r="A667" s="3" t="s">
        <v>742</v>
      </c>
      <c r="B667" s="1">
        <v>45703</v>
      </c>
      <c r="C667" s="23">
        <f t="shared" si="50"/>
        <v>15</v>
      </c>
      <c r="D667" s="23">
        <f t="shared" si="51"/>
        <v>6</v>
      </c>
      <c r="E667" s="23" t="str">
        <f t="shared" si="52"/>
        <v>sábado</v>
      </c>
      <c r="F667" s="23">
        <f t="shared" si="53"/>
        <v>2</v>
      </c>
      <c r="G667" s="23" t="str">
        <f t="shared" si="54"/>
        <v>febrero</v>
      </c>
      <c r="H667" s="2">
        <v>0.84791666666666665</v>
      </c>
      <c r="I667" t="s">
        <v>26</v>
      </c>
      <c r="J667" t="str">
        <f>VLOOKUP(ventas_starbucks_2025[[#This Row],[sucursal]],cambio_sucursal[#All],2,0)</f>
        <v>Sucursal San Lorenzo 47</v>
      </c>
      <c r="K667" t="s">
        <v>115</v>
      </c>
      <c r="L667" t="s">
        <v>21</v>
      </c>
      <c r="M667" t="s">
        <v>4</v>
      </c>
      <c r="N667" t="str">
        <f>IFERROR(VLOOKUP(ventas_starbucks_2025[[#This Row],[tamaño_sucio]],cambio_tamaño[#All],2,0),"Tamaño único")</f>
        <v>Tamaño único</v>
      </c>
      <c r="O667">
        <v>4</v>
      </c>
      <c r="P667">
        <v>868.6</v>
      </c>
      <c r="Q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67">
        <v>3474.4</v>
      </c>
      <c r="S667" t="s">
        <v>5</v>
      </c>
      <c r="T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7" t="str">
        <f>VLOOKUP(ventas_starbucks_2025[[#This Row],[canal_compra]],cambio_canal_compra[#All],2,0)</f>
        <v>En tienda</v>
      </c>
      <c r="V667" t="s">
        <v>40</v>
      </c>
      <c r="W667" t="str">
        <f>VLOOKUP(ventas_starbucks_2025[[#This Row],[método_pago]],cambio_metodo_pago[#All],2,0)</f>
        <v>Efectivo</v>
      </c>
      <c r="X667" t="s">
        <v>22</v>
      </c>
      <c r="Y667">
        <v>0</v>
      </c>
      <c r="Z667" t="str">
        <f>VLOOKUP(ventas_starbucks_2025[[#This Row],[promoción_aplicada5]],promocion_cambiar[#All],2,0)</f>
        <v>Ninguna</v>
      </c>
      <c r="AA667" t="s">
        <v>17</v>
      </c>
      <c r="AB667" t="s">
        <v>29</v>
      </c>
      <c r="AC667" t="s">
        <v>41</v>
      </c>
      <c r="AD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67">
        <v>12.8</v>
      </c>
      <c r="AF667">
        <v>3</v>
      </c>
      <c r="AG667">
        <v>27</v>
      </c>
      <c r="AH667">
        <v>23</v>
      </c>
    </row>
    <row r="668" spans="1:34" x14ac:dyDescent="0.25">
      <c r="A668" s="3" t="s">
        <v>743</v>
      </c>
      <c r="B668" s="1">
        <v>45721</v>
      </c>
      <c r="C668" s="23">
        <f t="shared" si="50"/>
        <v>5</v>
      </c>
      <c r="D668" s="23">
        <f t="shared" si="51"/>
        <v>3</v>
      </c>
      <c r="E668" s="23" t="str">
        <f t="shared" si="52"/>
        <v>miércoles</v>
      </c>
      <c r="F668" s="23">
        <f t="shared" si="53"/>
        <v>3</v>
      </c>
      <c r="G668" s="23" t="str">
        <f t="shared" si="54"/>
        <v>marzo</v>
      </c>
      <c r="H668" s="2">
        <v>0.4201388888888889</v>
      </c>
      <c r="I668" t="s">
        <v>1</v>
      </c>
      <c r="J668" t="str">
        <f>VLOOKUP(ventas_starbucks_2025[[#This Row],[sucursal]],cambio_sucursal[#All],2,0)</f>
        <v>Sucursal Nueva Córdoba</v>
      </c>
      <c r="K668" t="s">
        <v>101</v>
      </c>
      <c r="L668" t="s">
        <v>3</v>
      </c>
      <c r="M668" t="s">
        <v>4</v>
      </c>
      <c r="N668" t="str">
        <f>IFERROR(VLOOKUP(ventas_starbucks_2025[[#This Row],[tamaño_sucio]],cambio_tamaño[#All],2,0),"Tamaño único")</f>
        <v>Tamaño único</v>
      </c>
      <c r="O668">
        <v>1</v>
      </c>
      <c r="P668">
        <v>3164.81</v>
      </c>
      <c r="Q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68">
        <v>3164.81</v>
      </c>
      <c r="S668" t="s">
        <v>5</v>
      </c>
      <c r="T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8" t="str">
        <f>VLOOKUP(ventas_starbucks_2025[[#This Row],[canal_compra]],cambio_canal_compra[#All],2,0)</f>
        <v>En tienda</v>
      </c>
      <c r="V668" t="s">
        <v>40</v>
      </c>
      <c r="W668" t="str">
        <f>VLOOKUP(ventas_starbucks_2025[[#This Row],[método_pago]],cambio_metodo_pago[#All],2,0)</f>
        <v>Efectivo</v>
      </c>
      <c r="X668" t="s">
        <v>22</v>
      </c>
      <c r="Y668">
        <v>0</v>
      </c>
      <c r="Z668" t="str">
        <f>VLOOKUP(ventas_starbucks_2025[[#This Row],[promoción_aplicada5]],promocion_cambiar[#All],2,0)</f>
        <v>Hora Feliz</v>
      </c>
      <c r="AA668" t="s">
        <v>36</v>
      </c>
      <c r="AB668" t="s">
        <v>29</v>
      </c>
      <c r="AC668" t="s">
        <v>24</v>
      </c>
      <c r="AD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68">
        <v>13.9</v>
      </c>
      <c r="AF668">
        <v>4</v>
      </c>
      <c r="AG668">
        <v>19</v>
      </c>
      <c r="AH668">
        <v>18</v>
      </c>
    </row>
    <row r="669" spans="1:34" x14ac:dyDescent="0.25">
      <c r="A669" s="3" t="s">
        <v>744</v>
      </c>
      <c r="B669" s="1">
        <v>45733</v>
      </c>
      <c r="C669" s="23">
        <f t="shared" si="50"/>
        <v>17</v>
      </c>
      <c r="D669" s="23">
        <f t="shared" si="51"/>
        <v>1</v>
      </c>
      <c r="E669" s="23" t="str">
        <f t="shared" si="52"/>
        <v>lunes</v>
      </c>
      <c r="F669" s="23">
        <f t="shared" si="53"/>
        <v>3</v>
      </c>
      <c r="G669" s="23" t="str">
        <f t="shared" si="54"/>
        <v>marzo</v>
      </c>
      <c r="H669" s="2">
        <v>0.58333333333333337</v>
      </c>
      <c r="I669" t="s">
        <v>1</v>
      </c>
      <c r="J669" t="str">
        <f>VLOOKUP(ventas_starbucks_2025[[#This Row],[sucursal]],cambio_sucursal[#All],2,0)</f>
        <v>Sucursal Nueva Córdoba</v>
      </c>
      <c r="K669" t="s">
        <v>34</v>
      </c>
      <c r="L669" t="s">
        <v>35</v>
      </c>
      <c r="M669" t="s">
        <v>4</v>
      </c>
      <c r="N669" t="str">
        <f>IFERROR(VLOOKUP(ventas_starbucks_2025[[#This Row],[tamaño_sucio]],cambio_tamaño[#All],2,0),"Tamaño único")</f>
        <v>Tamaño único</v>
      </c>
      <c r="O669">
        <v>3</v>
      </c>
      <c r="P669">
        <v>1442.4</v>
      </c>
      <c r="Q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9">
        <v>4327.2</v>
      </c>
      <c r="S669" t="s">
        <v>5</v>
      </c>
      <c r="T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9" t="str">
        <f>VLOOKUP(ventas_starbucks_2025[[#This Row],[canal_compra]],cambio_canal_compra[#All],2,0)</f>
        <v>En tienda</v>
      </c>
      <c r="V669" t="s">
        <v>40</v>
      </c>
      <c r="W669" t="str">
        <f>VLOOKUP(ventas_starbucks_2025[[#This Row],[método_pago]],cambio_metodo_pago[#All],2,0)</f>
        <v>Efectivo</v>
      </c>
      <c r="X669" t="s">
        <v>22</v>
      </c>
      <c r="Y669">
        <v>0</v>
      </c>
      <c r="Z669" t="str">
        <f>VLOOKUP(ventas_starbucks_2025[[#This Row],[promoción_aplicada5]],promocion_cambiar[#All],2,0)</f>
        <v>2x1</v>
      </c>
      <c r="AA669" t="s">
        <v>51</v>
      </c>
      <c r="AB669" t="s">
        <v>18</v>
      </c>
      <c r="AC669" t="s">
        <v>24</v>
      </c>
      <c r="AD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69">
        <v>5.3</v>
      </c>
      <c r="AF669">
        <v>2</v>
      </c>
      <c r="AG669">
        <v>26</v>
      </c>
      <c r="AH669">
        <v>23</v>
      </c>
    </row>
    <row r="670" spans="1:34" x14ac:dyDescent="0.25">
      <c r="A670" s="3" t="s">
        <v>745</v>
      </c>
      <c r="B670" s="1">
        <v>45663</v>
      </c>
      <c r="C670" s="23">
        <f t="shared" si="50"/>
        <v>6</v>
      </c>
      <c r="D670" s="23">
        <f t="shared" si="51"/>
        <v>1</v>
      </c>
      <c r="E670" s="23" t="str">
        <f t="shared" si="52"/>
        <v>lunes</v>
      </c>
      <c r="F670" s="23">
        <f t="shared" si="53"/>
        <v>1</v>
      </c>
      <c r="G670" s="23" t="str">
        <f t="shared" si="54"/>
        <v>enero</v>
      </c>
      <c r="H670" s="2">
        <v>0.84791666666666665</v>
      </c>
      <c r="I670" t="s">
        <v>12</v>
      </c>
      <c r="J670" t="str">
        <f>VLOOKUP(ventas_starbucks_2025[[#This Row],[sucursal]],cambio_sucursal[#All],2,0)</f>
        <v>Sucursal Córdoba Shopping</v>
      </c>
      <c r="K670" t="s">
        <v>173</v>
      </c>
      <c r="L670" t="s">
        <v>35</v>
      </c>
      <c r="M670" t="s">
        <v>4</v>
      </c>
      <c r="N670" t="str">
        <f>IFERROR(VLOOKUP(ventas_starbucks_2025[[#This Row],[tamaño_sucio]],cambio_tamaño[#All],2,0),"Tamaño único")</f>
        <v>Tamaño único</v>
      </c>
      <c r="O670">
        <v>1</v>
      </c>
      <c r="P670">
        <v>1458.43</v>
      </c>
      <c r="Q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0">
        <v>1458.43</v>
      </c>
      <c r="S670" t="s">
        <v>31</v>
      </c>
      <c r="T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0" t="str">
        <f>VLOOKUP(ventas_starbucks_2025[[#This Row],[canal_compra]],cambio_canal_compra[#All],2,0)</f>
        <v>Entrega domicilio</v>
      </c>
      <c r="V670" t="s">
        <v>40</v>
      </c>
      <c r="W670" t="str">
        <f>VLOOKUP(ventas_starbucks_2025[[#This Row],[método_pago]],cambio_metodo_pago[#All],2,0)</f>
        <v>Efectivo</v>
      </c>
      <c r="X670" t="s">
        <v>22</v>
      </c>
      <c r="Y670">
        <v>0</v>
      </c>
      <c r="Z670" t="str">
        <f>VLOOKUP(ventas_starbucks_2025[[#This Row],[promoción_aplicada5]],promocion_cambiar[#All],2,0)</f>
        <v>2x1</v>
      </c>
      <c r="AA670" t="s">
        <v>51</v>
      </c>
      <c r="AB670" t="s">
        <v>52</v>
      </c>
      <c r="AC670" t="s">
        <v>24</v>
      </c>
      <c r="AD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70">
        <v>2.9</v>
      </c>
      <c r="AF670">
        <v>1</v>
      </c>
      <c r="AG670">
        <v>35</v>
      </c>
      <c r="AH670">
        <v>34</v>
      </c>
    </row>
    <row r="671" spans="1:34" x14ac:dyDescent="0.25">
      <c r="A671" s="3" t="s">
        <v>746</v>
      </c>
      <c r="B671" s="1">
        <v>45730</v>
      </c>
      <c r="C671" s="23">
        <f t="shared" si="50"/>
        <v>14</v>
      </c>
      <c r="D671" s="23">
        <f t="shared" si="51"/>
        <v>5</v>
      </c>
      <c r="E671" s="23" t="str">
        <f t="shared" si="52"/>
        <v>viernes</v>
      </c>
      <c r="F671" s="23">
        <f t="shared" si="53"/>
        <v>3</v>
      </c>
      <c r="G671" s="23" t="str">
        <f t="shared" si="54"/>
        <v>marzo</v>
      </c>
      <c r="H671" s="2">
        <v>0.74583333333333335</v>
      </c>
      <c r="I671" t="s">
        <v>26</v>
      </c>
      <c r="J671" t="str">
        <f>VLOOKUP(ventas_starbucks_2025[[#This Row],[sucursal]],cambio_sucursal[#All],2,0)</f>
        <v>Sucursal San Lorenzo 47</v>
      </c>
      <c r="K671" t="s">
        <v>101</v>
      </c>
      <c r="L671" t="s">
        <v>3</v>
      </c>
      <c r="M671" t="s">
        <v>4</v>
      </c>
      <c r="N671" t="str">
        <f>IFERROR(VLOOKUP(ventas_starbucks_2025[[#This Row],[tamaño_sucio]],cambio_tamaño[#All],2,0),"Tamaño único")</f>
        <v>Tamaño único</v>
      </c>
      <c r="O671">
        <v>3</v>
      </c>
      <c r="P671">
        <v>3160.95</v>
      </c>
      <c r="Q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71">
        <v>9482.85</v>
      </c>
      <c r="S671" t="s">
        <v>5</v>
      </c>
      <c r="T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71" t="str">
        <f>VLOOKUP(ventas_starbucks_2025[[#This Row],[canal_compra]],cambio_canal_compra[#All],2,0)</f>
        <v>En tienda</v>
      </c>
      <c r="V671" t="s">
        <v>16</v>
      </c>
      <c r="W671" t="str">
        <f>VLOOKUP(ventas_starbucks_2025[[#This Row],[método_pago]],cambio_metodo_pago[#All],2,0)</f>
        <v>Tarjeta</v>
      </c>
      <c r="X671" t="s">
        <v>7</v>
      </c>
      <c r="Y671">
        <v>15</v>
      </c>
      <c r="Z671" t="str">
        <f>VLOOKUP(ventas_starbucks_2025[[#This Row],[promoción_aplicada5]],promocion_cambiar[#All],2,0)</f>
        <v>Combo</v>
      </c>
      <c r="AA671" t="s">
        <v>8</v>
      </c>
      <c r="AB671" t="s">
        <v>32</v>
      </c>
      <c r="AC671" t="s">
        <v>41</v>
      </c>
      <c r="AD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1">
        <v>5.3</v>
      </c>
      <c r="AF671">
        <v>2</v>
      </c>
      <c r="AG671">
        <v>46</v>
      </c>
      <c r="AH671">
        <v>43</v>
      </c>
    </row>
    <row r="672" spans="1:34" x14ac:dyDescent="0.25">
      <c r="A672" s="3" t="s">
        <v>747</v>
      </c>
      <c r="B672" s="1">
        <v>45756</v>
      </c>
      <c r="C672" s="23">
        <f t="shared" si="50"/>
        <v>9</v>
      </c>
      <c r="D672" s="23">
        <f t="shared" si="51"/>
        <v>3</v>
      </c>
      <c r="E672" s="23" t="str">
        <f t="shared" si="52"/>
        <v>miércoles</v>
      </c>
      <c r="F672" s="23">
        <f t="shared" si="53"/>
        <v>4</v>
      </c>
      <c r="G672" s="23" t="str">
        <f t="shared" si="54"/>
        <v>abril</v>
      </c>
      <c r="H672" s="2">
        <v>0.74513888888888891</v>
      </c>
      <c r="I672" t="s">
        <v>1</v>
      </c>
      <c r="J672" t="str">
        <f>VLOOKUP(ventas_starbucks_2025[[#This Row],[sucursal]],cambio_sucursal[#All],2,0)</f>
        <v>Sucursal Nueva Córdoba</v>
      </c>
      <c r="K672" t="s">
        <v>87</v>
      </c>
      <c r="L672" t="s">
        <v>65</v>
      </c>
      <c r="M672" t="s">
        <v>4</v>
      </c>
      <c r="N672" t="str">
        <f>IFERROR(VLOOKUP(ventas_starbucks_2025[[#This Row],[tamaño_sucio]],cambio_tamaño[#All],2,0),"Tamaño único")</f>
        <v>Tamaño único</v>
      </c>
      <c r="O672">
        <v>1</v>
      </c>
      <c r="P672">
        <v>1955.86</v>
      </c>
      <c r="Q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2">
        <v>1955.86</v>
      </c>
      <c r="S672" t="s">
        <v>15</v>
      </c>
      <c r="T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2" t="str">
        <f>VLOOKUP(ventas_starbucks_2025[[#This Row],[canal_compra]],cambio_canal_compra[#All],2,0)</f>
        <v>Para llevar</v>
      </c>
      <c r="V672" t="s">
        <v>40</v>
      </c>
      <c r="W672" t="str">
        <f>VLOOKUP(ventas_starbucks_2025[[#This Row],[método_pago]],cambio_metodo_pago[#All],2,0)</f>
        <v>Efectivo</v>
      </c>
      <c r="X672" t="s">
        <v>7</v>
      </c>
      <c r="Y672">
        <v>0</v>
      </c>
      <c r="Z672" t="str">
        <f>VLOOKUP(ventas_starbucks_2025[[#This Row],[promoción_aplicada5]],promocion_cambiar[#All],2,0)</f>
        <v>2x1</v>
      </c>
      <c r="AA672" t="s">
        <v>51</v>
      </c>
      <c r="AB672" t="s">
        <v>52</v>
      </c>
      <c r="AC672" t="s">
        <v>41</v>
      </c>
      <c r="AD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2">
        <v>6.1</v>
      </c>
      <c r="AF672">
        <v>1</v>
      </c>
      <c r="AG672">
        <v>10</v>
      </c>
      <c r="AH672">
        <v>9</v>
      </c>
    </row>
    <row r="673" spans="1:34" x14ac:dyDescent="0.25">
      <c r="A673" s="3" t="s">
        <v>748</v>
      </c>
      <c r="B673" s="1">
        <v>45728</v>
      </c>
      <c r="C673" s="23">
        <f t="shared" si="50"/>
        <v>12</v>
      </c>
      <c r="D673" s="23">
        <f t="shared" si="51"/>
        <v>3</v>
      </c>
      <c r="E673" s="23" t="str">
        <f t="shared" si="52"/>
        <v>miércoles</v>
      </c>
      <c r="F673" s="23">
        <f t="shared" si="53"/>
        <v>3</v>
      </c>
      <c r="G673" s="23" t="str">
        <f t="shared" si="54"/>
        <v>marzo</v>
      </c>
      <c r="H673" s="2">
        <v>0.30069444444444443</v>
      </c>
      <c r="I673" t="s">
        <v>1</v>
      </c>
      <c r="J673" t="str">
        <f>VLOOKUP(ventas_starbucks_2025[[#This Row],[sucursal]],cambio_sucursal[#All],2,0)</f>
        <v>Sucursal Nueva Córdoba</v>
      </c>
      <c r="K673" t="s">
        <v>137</v>
      </c>
      <c r="L673" t="s">
        <v>44</v>
      </c>
      <c r="M673" t="s">
        <v>62</v>
      </c>
      <c r="N673" t="str">
        <f>IFERROR(VLOOKUP(ventas_starbucks_2025[[#This Row],[tamaño_sucio]],cambio_tamaño[#All],2,0),"Tamaño único")</f>
        <v>Extra-Grande</v>
      </c>
      <c r="O673">
        <v>2</v>
      </c>
      <c r="P673">
        <v>1681.85</v>
      </c>
      <c r="Q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3">
        <v>3363.7</v>
      </c>
      <c r="S673" t="s">
        <v>15</v>
      </c>
      <c r="T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3" t="str">
        <f>VLOOKUP(ventas_starbucks_2025[[#This Row],[canal_compra]],cambio_canal_compra[#All],2,0)</f>
        <v>Para llevar</v>
      </c>
      <c r="V673" t="s">
        <v>16</v>
      </c>
      <c r="W673" t="str">
        <f>VLOOKUP(ventas_starbucks_2025[[#This Row],[método_pago]],cambio_metodo_pago[#All],2,0)</f>
        <v>Tarjeta</v>
      </c>
      <c r="X673" t="s">
        <v>22</v>
      </c>
      <c r="Y673">
        <v>0</v>
      </c>
      <c r="Z673" t="str">
        <f>VLOOKUP(ventas_starbucks_2025[[#This Row],[promoción_aplicada5]],promocion_cambiar[#All],2,0)</f>
        <v>2x1</v>
      </c>
      <c r="AA673" t="s">
        <v>51</v>
      </c>
      <c r="AB673" t="s">
        <v>52</v>
      </c>
      <c r="AC673" t="s">
        <v>24</v>
      </c>
      <c r="AD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3">
        <v>5.2</v>
      </c>
      <c r="AF673">
        <v>2</v>
      </c>
      <c r="AG673">
        <v>33</v>
      </c>
      <c r="AH673">
        <v>31</v>
      </c>
    </row>
    <row r="674" spans="1:34" x14ac:dyDescent="0.25">
      <c r="A674" s="3" t="s">
        <v>749</v>
      </c>
      <c r="B674" s="1">
        <v>45729</v>
      </c>
      <c r="C674" s="23">
        <f t="shared" si="50"/>
        <v>13</v>
      </c>
      <c r="D674" s="23">
        <f t="shared" si="51"/>
        <v>4</v>
      </c>
      <c r="E674" s="23" t="str">
        <f t="shared" si="52"/>
        <v>jueves</v>
      </c>
      <c r="F674" s="23">
        <f t="shared" si="53"/>
        <v>3</v>
      </c>
      <c r="G674" s="23" t="str">
        <f t="shared" si="54"/>
        <v>marzo</v>
      </c>
      <c r="H674" s="2">
        <v>0.41458333333333336</v>
      </c>
      <c r="I674" t="s">
        <v>26</v>
      </c>
      <c r="J674" t="str">
        <f>VLOOKUP(ventas_starbucks_2025[[#This Row],[sucursal]],cambio_sucursal[#All],2,0)</f>
        <v>Sucursal San Lorenzo 47</v>
      </c>
      <c r="K674" t="s">
        <v>82</v>
      </c>
      <c r="L674" t="s">
        <v>28</v>
      </c>
      <c r="M674" t="s">
        <v>4</v>
      </c>
      <c r="N674" t="str">
        <f>IFERROR(VLOOKUP(ventas_starbucks_2025[[#This Row],[tamaño_sucio]],cambio_tamaño[#All],2,0),"Tamaño único")</f>
        <v>Tamaño único</v>
      </c>
      <c r="O674">
        <v>5</v>
      </c>
      <c r="P674">
        <v>2976.42</v>
      </c>
      <c r="Q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74">
        <v>14882.1</v>
      </c>
      <c r="S674" t="s">
        <v>31</v>
      </c>
      <c r="T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74" t="str">
        <f>VLOOKUP(ventas_starbucks_2025[[#This Row],[canal_compra]],cambio_canal_compra[#All],2,0)</f>
        <v>Entrega domicilio</v>
      </c>
      <c r="V674" t="s">
        <v>6</v>
      </c>
      <c r="W674" t="str">
        <f>VLOOKUP(ventas_starbucks_2025[[#This Row],[método_pago]],cambio_metodo_pago[#All],2,0)</f>
        <v>Aplicación móbil</v>
      </c>
      <c r="X674" t="s">
        <v>7</v>
      </c>
      <c r="Y674">
        <v>15</v>
      </c>
      <c r="Z674" t="str">
        <f>VLOOKUP(ventas_starbucks_2025[[#This Row],[promoción_aplicada5]],promocion_cambiar[#All],2,0)</f>
        <v>2x1</v>
      </c>
      <c r="AA674" t="s">
        <v>51</v>
      </c>
      <c r="AB674" t="s">
        <v>32</v>
      </c>
      <c r="AC674" t="s">
        <v>10</v>
      </c>
      <c r="AD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4">
        <v>7.2</v>
      </c>
      <c r="AF674">
        <v>4</v>
      </c>
      <c r="AG674">
        <v>13</v>
      </c>
      <c r="AH674">
        <v>8</v>
      </c>
    </row>
    <row r="675" spans="1:34" x14ac:dyDescent="0.25">
      <c r="A675" s="3" t="s">
        <v>750</v>
      </c>
      <c r="B675" s="1">
        <v>45670</v>
      </c>
      <c r="C675" s="23">
        <f t="shared" si="50"/>
        <v>13</v>
      </c>
      <c r="D675" s="23">
        <f t="shared" si="51"/>
        <v>1</v>
      </c>
      <c r="E675" s="23" t="str">
        <f t="shared" si="52"/>
        <v>lunes</v>
      </c>
      <c r="F675" s="23">
        <f t="shared" si="53"/>
        <v>1</v>
      </c>
      <c r="G675" s="23" t="str">
        <f t="shared" si="54"/>
        <v>enero</v>
      </c>
      <c r="H675" s="2">
        <v>0.8354166666666667</v>
      </c>
      <c r="I675" t="s">
        <v>12</v>
      </c>
      <c r="J675" t="str">
        <f>VLOOKUP(ventas_starbucks_2025[[#This Row],[sucursal]],cambio_sucursal[#All],2,0)</f>
        <v>Sucursal Córdoba Shopping</v>
      </c>
      <c r="K675" t="s">
        <v>173</v>
      </c>
      <c r="L675" t="s">
        <v>35</v>
      </c>
      <c r="M675" t="s">
        <v>4</v>
      </c>
      <c r="N675" t="str">
        <f>IFERROR(VLOOKUP(ventas_starbucks_2025[[#This Row],[tamaño_sucio]],cambio_tamaño[#All],2,0),"Tamaño único")</f>
        <v>Tamaño único</v>
      </c>
      <c r="O675">
        <v>3</v>
      </c>
      <c r="P675">
        <v>1283.19</v>
      </c>
      <c r="Q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5">
        <v>3849.57</v>
      </c>
      <c r="S675" t="s">
        <v>31</v>
      </c>
      <c r="T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5" t="str">
        <f>VLOOKUP(ventas_starbucks_2025[[#This Row],[canal_compra]],cambio_canal_compra[#All],2,0)</f>
        <v>Entrega domicilio</v>
      </c>
      <c r="V675" t="s">
        <v>6</v>
      </c>
      <c r="W675" t="str">
        <f>VLOOKUP(ventas_starbucks_2025[[#This Row],[método_pago]],cambio_metodo_pago[#All],2,0)</f>
        <v>Aplicación móbil</v>
      </c>
      <c r="X675" t="s">
        <v>7</v>
      </c>
      <c r="Y675">
        <v>10</v>
      </c>
      <c r="Z675" t="str">
        <f>VLOOKUP(ventas_starbucks_2025[[#This Row],[promoción_aplicada5]],promocion_cambiar[#All],2,0)</f>
        <v>Combo</v>
      </c>
      <c r="AA675" t="s">
        <v>8</v>
      </c>
      <c r="AB675" t="s">
        <v>52</v>
      </c>
      <c r="AC675" t="s">
        <v>10</v>
      </c>
      <c r="AD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75">
        <v>12.5</v>
      </c>
      <c r="AF675">
        <v>4</v>
      </c>
      <c r="AG675">
        <v>50</v>
      </c>
      <c r="AH675">
        <v>47</v>
      </c>
    </row>
    <row r="676" spans="1:34" x14ac:dyDescent="0.25">
      <c r="A676" s="3" t="s">
        <v>751</v>
      </c>
      <c r="B676" s="1">
        <v>45725</v>
      </c>
      <c r="C676" s="23">
        <f t="shared" si="50"/>
        <v>9</v>
      </c>
      <c r="D676" s="23">
        <f t="shared" si="51"/>
        <v>7</v>
      </c>
      <c r="E676" s="1" t="str">
        <f t="shared" si="52"/>
        <v>domingo</v>
      </c>
      <c r="F676" s="23">
        <f t="shared" si="53"/>
        <v>3</v>
      </c>
      <c r="G676" s="1" t="str">
        <f t="shared" si="54"/>
        <v>marzo</v>
      </c>
      <c r="H676" s="2">
        <v>0.81874999999999998</v>
      </c>
      <c r="I676" t="s">
        <v>26</v>
      </c>
      <c r="J676" t="str">
        <f>VLOOKUP(ventas_starbucks_2025[[#This Row],[sucursal]],cambio_sucursal[#All],2,0)</f>
        <v>Sucursal San Lorenzo 47</v>
      </c>
      <c r="K676" t="s">
        <v>205</v>
      </c>
      <c r="L676" t="s">
        <v>70</v>
      </c>
      <c r="M676" t="s">
        <v>55</v>
      </c>
      <c r="N676" t="str">
        <f>IFERROR(VLOOKUP(ventas_starbucks_2025[[#This Row],[tamaño_sucio]],cambio_tamaño[#All],2,0),"Tamaño único")</f>
        <v>Pequeño</v>
      </c>
      <c r="O676">
        <v>2</v>
      </c>
      <c r="P676">
        <v>1844.25</v>
      </c>
      <c r="Q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6">
        <v>3688.5</v>
      </c>
      <c r="S676" t="s">
        <v>5</v>
      </c>
      <c r="T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6" t="str">
        <f>VLOOKUP(ventas_starbucks_2025[[#This Row],[canal_compra]],cambio_canal_compra[#All],2,0)</f>
        <v>En tienda</v>
      </c>
      <c r="V676" t="s">
        <v>16</v>
      </c>
      <c r="W676" t="str">
        <f>VLOOKUP(ventas_starbucks_2025[[#This Row],[método_pago]],cambio_metodo_pago[#All],2,0)</f>
        <v>Tarjeta</v>
      </c>
      <c r="X676" t="s">
        <v>22</v>
      </c>
      <c r="Y676">
        <v>0</v>
      </c>
      <c r="Z676" t="str">
        <f>VLOOKUP(ventas_starbucks_2025[[#This Row],[promoción_aplicada5]],promocion_cambiar[#All],2,0)</f>
        <v>Combo</v>
      </c>
      <c r="AA676" t="s">
        <v>8</v>
      </c>
      <c r="AB676" t="s">
        <v>18</v>
      </c>
      <c r="AC676" t="s">
        <v>10</v>
      </c>
      <c r="AD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76">
        <v>10.7</v>
      </c>
      <c r="AF676">
        <v>4</v>
      </c>
      <c r="AG676">
        <v>18</v>
      </c>
      <c r="AH676">
        <v>16</v>
      </c>
    </row>
    <row r="677" spans="1:34" x14ac:dyDescent="0.25">
      <c r="A677" s="3" t="s">
        <v>752</v>
      </c>
      <c r="B677" s="1">
        <v>45681</v>
      </c>
      <c r="C677" s="23">
        <f t="shared" si="50"/>
        <v>24</v>
      </c>
      <c r="D677" s="23">
        <f t="shared" si="51"/>
        <v>5</v>
      </c>
      <c r="E677" s="1" t="str">
        <f t="shared" si="52"/>
        <v>viernes</v>
      </c>
      <c r="F677" s="23">
        <f t="shared" si="53"/>
        <v>1</v>
      </c>
      <c r="G677" s="1" t="str">
        <f t="shared" si="54"/>
        <v>enero</v>
      </c>
      <c r="H677" s="2">
        <v>0.38680555555555557</v>
      </c>
      <c r="I677" t="s">
        <v>12</v>
      </c>
      <c r="J677" t="str">
        <f>VLOOKUP(ventas_starbucks_2025[[#This Row],[sucursal]],cambio_sucursal[#All],2,0)</f>
        <v>Sucursal Córdoba Shopping</v>
      </c>
      <c r="K677" t="s">
        <v>132</v>
      </c>
      <c r="L677" t="s">
        <v>35</v>
      </c>
      <c r="M677" t="s">
        <v>4</v>
      </c>
      <c r="N677" t="str">
        <f>IFERROR(VLOOKUP(ventas_starbucks_2025[[#This Row],[tamaño_sucio]],cambio_tamaño[#All],2,0),"Tamaño único")</f>
        <v>Tamaño único</v>
      </c>
      <c r="O677">
        <v>4</v>
      </c>
      <c r="P677">
        <v>1099.5</v>
      </c>
      <c r="Q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7">
        <v>4398</v>
      </c>
      <c r="S677" t="s">
        <v>5</v>
      </c>
      <c r="T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7" t="str">
        <f>VLOOKUP(ventas_starbucks_2025[[#This Row],[canal_compra]],cambio_canal_compra[#All],2,0)</f>
        <v>En tienda</v>
      </c>
      <c r="V677" t="s">
        <v>40</v>
      </c>
      <c r="W677" t="str">
        <f>VLOOKUP(ventas_starbucks_2025[[#This Row],[método_pago]],cambio_metodo_pago[#All],2,0)</f>
        <v>Efectivo</v>
      </c>
      <c r="X677" t="s">
        <v>22</v>
      </c>
      <c r="Y677">
        <v>0</v>
      </c>
      <c r="Z677" t="str">
        <f>VLOOKUP(ventas_starbucks_2025[[#This Row],[promoción_aplicada5]],promocion_cambiar[#All],2,0)</f>
        <v>Ninguna</v>
      </c>
      <c r="AA677" t="s">
        <v>17</v>
      </c>
      <c r="AB677" t="s">
        <v>23</v>
      </c>
      <c r="AC677" t="s">
        <v>41</v>
      </c>
      <c r="AD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77">
        <v>10.1</v>
      </c>
      <c r="AF677">
        <v>3</v>
      </c>
      <c r="AG677">
        <v>44</v>
      </c>
      <c r="AH677">
        <v>40</v>
      </c>
    </row>
    <row r="678" spans="1:34" x14ac:dyDescent="0.25">
      <c r="A678" s="3" t="s">
        <v>753</v>
      </c>
      <c r="B678" s="1">
        <v>45671</v>
      </c>
      <c r="C678" s="23">
        <f t="shared" si="50"/>
        <v>14</v>
      </c>
      <c r="D678" s="23">
        <f t="shared" si="51"/>
        <v>2</v>
      </c>
      <c r="E678" s="23" t="str">
        <f t="shared" si="52"/>
        <v>martes</v>
      </c>
      <c r="F678" s="23">
        <f t="shared" si="53"/>
        <v>1</v>
      </c>
      <c r="G678" s="23" t="str">
        <f t="shared" si="54"/>
        <v>enero</v>
      </c>
      <c r="H678" s="2">
        <v>0.47291666666666665</v>
      </c>
      <c r="I678" t="s">
        <v>1</v>
      </c>
      <c r="J678" t="str">
        <f>VLOOKUP(ventas_starbucks_2025[[#This Row],[sucursal]],cambio_sucursal[#All],2,0)</f>
        <v>Sucursal Nueva Córdoba</v>
      </c>
      <c r="K678" t="s">
        <v>87</v>
      </c>
      <c r="L678" t="s">
        <v>65</v>
      </c>
      <c r="M678" t="s">
        <v>4</v>
      </c>
      <c r="N678" t="str">
        <f>IFERROR(VLOOKUP(ventas_starbucks_2025[[#This Row],[tamaño_sucio]],cambio_tamaño[#All],2,0),"Tamaño único")</f>
        <v>Tamaño único</v>
      </c>
      <c r="O678">
        <v>5</v>
      </c>
      <c r="P678">
        <v>1943.54</v>
      </c>
      <c r="Q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8">
        <v>9717.7000000000007</v>
      </c>
      <c r="S678" t="s">
        <v>15</v>
      </c>
      <c r="T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78" t="str">
        <f>VLOOKUP(ventas_starbucks_2025[[#This Row],[canal_compra]],cambio_canal_compra[#All],2,0)</f>
        <v>Para llevar</v>
      </c>
      <c r="V678" t="s">
        <v>6</v>
      </c>
      <c r="W678" t="str">
        <f>VLOOKUP(ventas_starbucks_2025[[#This Row],[método_pago]],cambio_metodo_pago[#All],2,0)</f>
        <v>Aplicación móbil</v>
      </c>
      <c r="X678" t="s">
        <v>22</v>
      </c>
      <c r="Y678">
        <v>0</v>
      </c>
      <c r="Z678" t="str">
        <f>VLOOKUP(ventas_starbucks_2025[[#This Row],[promoción_aplicada5]],promocion_cambiar[#All],2,0)</f>
        <v>Hora Feliz</v>
      </c>
      <c r="AA678" t="s">
        <v>36</v>
      </c>
      <c r="AB678" t="s">
        <v>32</v>
      </c>
      <c r="AC678" t="s">
        <v>41</v>
      </c>
      <c r="AD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8">
        <v>9.9</v>
      </c>
      <c r="AF678">
        <v>3</v>
      </c>
      <c r="AG678">
        <v>30</v>
      </c>
      <c r="AH678">
        <v>25</v>
      </c>
    </row>
    <row r="679" spans="1:34" x14ac:dyDescent="0.25">
      <c r="A679" s="3" t="s">
        <v>754</v>
      </c>
      <c r="B679" s="1">
        <v>45699</v>
      </c>
      <c r="C679" s="23">
        <f t="shared" si="50"/>
        <v>11</v>
      </c>
      <c r="D679" s="23">
        <f t="shared" si="51"/>
        <v>2</v>
      </c>
      <c r="E679" s="1" t="str">
        <f t="shared" si="52"/>
        <v>martes</v>
      </c>
      <c r="F679" s="23">
        <f t="shared" si="53"/>
        <v>2</v>
      </c>
      <c r="G679" s="1" t="str">
        <f t="shared" si="54"/>
        <v>febrero</v>
      </c>
      <c r="H679" s="2">
        <v>0.44861111111111113</v>
      </c>
      <c r="I679" t="s">
        <v>12</v>
      </c>
      <c r="J679" t="str">
        <f>VLOOKUP(ventas_starbucks_2025[[#This Row],[sucursal]],cambio_sucursal[#All],2,0)</f>
        <v>Sucursal Córdoba Shopping</v>
      </c>
      <c r="K679" t="s">
        <v>89</v>
      </c>
      <c r="L679" t="s">
        <v>90</v>
      </c>
      <c r="M679" t="s">
        <v>4</v>
      </c>
      <c r="N679" t="str">
        <f>IFERROR(VLOOKUP(ventas_starbucks_2025[[#This Row],[tamaño_sucio]],cambio_tamaño[#All],2,0),"Tamaño único")</f>
        <v>Tamaño único</v>
      </c>
      <c r="O679">
        <v>5</v>
      </c>
      <c r="P679">
        <v>1191.83</v>
      </c>
      <c r="Q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9">
        <v>5959.15</v>
      </c>
      <c r="S679" t="s">
        <v>31</v>
      </c>
      <c r="T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79" t="str">
        <f>VLOOKUP(ventas_starbucks_2025[[#This Row],[canal_compra]],cambio_canal_compra[#All],2,0)</f>
        <v>Entrega domicilio</v>
      </c>
      <c r="V679" t="s">
        <v>40</v>
      </c>
      <c r="W679" t="str">
        <f>VLOOKUP(ventas_starbucks_2025[[#This Row],[método_pago]],cambio_metodo_pago[#All],2,0)</f>
        <v>Efectivo</v>
      </c>
      <c r="X679" t="s">
        <v>7</v>
      </c>
      <c r="Y679">
        <v>10</v>
      </c>
      <c r="Z679" t="str">
        <f>VLOOKUP(ventas_starbucks_2025[[#This Row],[promoción_aplicada5]],promocion_cambiar[#All],2,0)</f>
        <v>2x1</v>
      </c>
      <c r="AA679" t="s">
        <v>51</v>
      </c>
      <c r="AB679" t="s">
        <v>23</v>
      </c>
      <c r="AC679" t="s">
        <v>10</v>
      </c>
      <c r="AD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9">
        <v>7.5</v>
      </c>
      <c r="AF679">
        <v>4</v>
      </c>
      <c r="AG679">
        <v>17</v>
      </c>
      <c r="AH679">
        <v>12</v>
      </c>
    </row>
    <row r="680" spans="1:34" x14ac:dyDescent="0.25">
      <c r="A680" s="3" t="s">
        <v>755</v>
      </c>
      <c r="B680" s="1">
        <v>45673</v>
      </c>
      <c r="C680" s="23">
        <f t="shared" si="50"/>
        <v>16</v>
      </c>
      <c r="D680" s="23">
        <f t="shared" si="51"/>
        <v>4</v>
      </c>
      <c r="E680" s="23" t="str">
        <f t="shared" si="52"/>
        <v>jueves</v>
      </c>
      <c r="F680" s="23">
        <f t="shared" si="53"/>
        <v>1</v>
      </c>
      <c r="G680" s="23" t="str">
        <f t="shared" si="54"/>
        <v>enero</v>
      </c>
      <c r="H680" s="2">
        <v>0.40277777777777779</v>
      </c>
      <c r="I680" t="s">
        <v>57</v>
      </c>
      <c r="J680" t="str">
        <f>VLOOKUP(ventas_starbucks_2025[[#This Row],[sucursal]],cambio_sucursal[#All],2,0)</f>
        <v>Sucursal Avda Colón</v>
      </c>
      <c r="K680" t="s">
        <v>38</v>
      </c>
      <c r="L680" t="s">
        <v>39</v>
      </c>
      <c r="M680" t="s">
        <v>4</v>
      </c>
      <c r="N680" t="str">
        <f>IFERROR(VLOOKUP(ventas_starbucks_2025[[#This Row],[tamaño_sucio]],cambio_tamaño[#All],2,0),"Tamaño único")</f>
        <v>Tamaño único</v>
      </c>
      <c r="O680">
        <v>3</v>
      </c>
      <c r="P680">
        <v>1377.38</v>
      </c>
      <c r="Q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0">
        <v>4132.1400000000003</v>
      </c>
      <c r="S680" t="s">
        <v>5</v>
      </c>
      <c r="T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0" t="str">
        <f>VLOOKUP(ventas_starbucks_2025[[#This Row],[canal_compra]],cambio_canal_compra[#All],2,0)</f>
        <v>En tienda</v>
      </c>
      <c r="V680" t="s">
        <v>6</v>
      </c>
      <c r="W680" t="str">
        <f>VLOOKUP(ventas_starbucks_2025[[#This Row],[método_pago]],cambio_metodo_pago[#All],2,0)</f>
        <v>Aplicación móbil</v>
      </c>
      <c r="X680" t="s">
        <v>7</v>
      </c>
      <c r="Y680">
        <v>10</v>
      </c>
      <c r="Z680" t="str">
        <f>VLOOKUP(ventas_starbucks_2025[[#This Row],[promoción_aplicada5]],promocion_cambiar[#All],2,0)</f>
        <v>Combo</v>
      </c>
      <c r="AA680" t="s">
        <v>8</v>
      </c>
      <c r="AB680" t="s">
        <v>29</v>
      </c>
      <c r="AC680" t="s">
        <v>10</v>
      </c>
      <c r="AD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80">
        <v>5.2</v>
      </c>
      <c r="AF680">
        <v>5</v>
      </c>
      <c r="AG680">
        <v>13</v>
      </c>
      <c r="AH680">
        <v>10</v>
      </c>
    </row>
    <row r="681" spans="1:34" x14ac:dyDescent="0.25">
      <c r="A681" s="3" t="s">
        <v>756</v>
      </c>
      <c r="B681" s="1">
        <v>45746</v>
      </c>
      <c r="C681" s="23">
        <f t="shared" si="50"/>
        <v>30</v>
      </c>
      <c r="D681" s="23">
        <f t="shared" si="51"/>
        <v>7</v>
      </c>
      <c r="E681" s="23" t="str">
        <f t="shared" si="52"/>
        <v>domingo</v>
      </c>
      <c r="F681" s="23">
        <f t="shared" si="53"/>
        <v>3</v>
      </c>
      <c r="G681" s="23" t="str">
        <f t="shared" si="54"/>
        <v>marzo</v>
      </c>
      <c r="H681" s="2">
        <v>0.84722222222222221</v>
      </c>
      <c r="I681" t="s">
        <v>26</v>
      </c>
      <c r="J681" t="str">
        <f>VLOOKUP(ventas_starbucks_2025[[#This Row],[sucursal]],cambio_sucursal[#All],2,0)</f>
        <v>Sucursal San Lorenzo 47</v>
      </c>
      <c r="K681" t="s">
        <v>89</v>
      </c>
      <c r="L681" t="s">
        <v>90</v>
      </c>
      <c r="M681" t="s">
        <v>4</v>
      </c>
      <c r="N681" t="str">
        <f>IFERROR(VLOOKUP(ventas_starbucks_2025[[#This Row],[tamaño_sucio]],cambio_tamaño[#All],2,0),"Tamaño único")</f>
        <v>Tamaño único</v>
      </c>
      <c r="O681">
        <v>2</v>
      </c>
      <c r="P681">
        <v>1448.42</v>
      </c>
      <c r="Q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1">
        <v>2896.84</v>
      </c>
      <c r="S681" t="s">
        <v>31</v>
      </c>
      <c r="T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1" t="str">
        <f>VLOOKUP(ventas_starbucks_2025[[#This Row],[canal_compra]],cambio_canal_compra[#All],2,0)</f>
        <v>Entrega domicilio</v>
      </c>
      <c r="V681" t="s">
        <v>16</v>
      </c>
      <c r="W681" t="str">
        <f>VLOOKUP(ventas_starbucks_2025[[#This Row],[método_pago]],cambio_metodo_pago[#All],2,0)</f>
        <v>Tarjeta</v>
      </c>
      <c r="X681" t="s">
        <v>7</v>
      </c>
      <c r="Y681">
        <v>0</v>
      </c>
      <c r="Z681" t="str">
        <f>VLOOKUP(ventas_starbucks_2025[[#This Row],[promoción_aplicada5]],promocion_cambiar[#All],2,0)</f>
        <v>Ninguna</v>
      </c>
      <c r="AA681" t="s">
        <v>17</v>
      </c>
      <c r="AB681" t="s">
        <v>18</v>
      </c>
      <c r="AC681" t="s">
        <v>41</v>
      </c>
      <c r="AD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81">
        <v>12.8</v>
      </c>
      <c r="AF681">
        <v>3</v>
      </c>
      <c r="AG681">
        <v>18</v>
      </c>
      <c r="AH681">
        <v>16</v>
      </c>
    </row>
    <row r="682" spans="1:34" x14ac:dyDescent="0.25">
      <c r="A682" s="3" t="s">
        <v>757</v>
      </c>
      <c r="B682" s="1">
        <v>45704</v>
      </c>
      <c r="C682" s="23">
        <f t="shared" si="50"/>
        <v>16</v>
      </c>
      <c r="D682" s="23">
        <f t="shared" si="51"/>
        <v>7</v>
      </c>
      <c r="E682" s="23" t="str">
        <f t="shared" si="52"/>
        <v>domingo</v>
      </c>
      <c r="F682" s="23">
        <f t="shared" si="53"/>
        <v>2</v>
      </c>
      <c r="G682" s="23" t="str">
        <f t="shared" si="54"/>
        <v>febrero</v>
      </c>
      <c r="H682" s="2">
        <v>0.50208333333333333</v>
      </c>
      <c r="I682" t="s">
        <v>57</v>
      </c>
      <c r="J682" t="str">
        <f>VLOOKUP(ventas_starbucks_2025[[#This Row],[sucursal]],cambio_sucursal[#All],2,0)</f>
        <v>Sucursal Avda Colón</v>
      </c>
      <c r="K682" t="s">
        <v>64</v>
      </c>
      <c r="L682" t="s">
        <v>65</v>
      </c>
      <c r="M682" t="s">
        <v>4</v>
      </c>
      <c r="N682" t="str">
        <f>IFERROR(VLOOKUP(ventas_starbucks_2025[[#This Row],[tamaño_sucio]],cambio_tamaño[#All],2,0),"Tamaño único")</f>
        <v>Tamaño único</v>
      </c>
      <c r="O682">
        <v>2</v>
      </c>
      <c r="P682">
        <v>1531.37</v>
      </c>
      <c r="Q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2">
        <v>3062.74</v>
      </c>
      <c r="S682" t="s">
        <v>31</v>
      </c>
      <c r="T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2" t="str">
        <f>VLOOKUP(ventas_starbucks_2025[[#This Row],[canal_compra]],cambio_canal_compra[#All],2,0)</f>
        <v>Entrega domicilio</v>
      </c>
      <c r="V682" t="s">
        <v>16</v>
      </c>
      <c r="W682" t="str">
        <f>VLOOKUP(ventas_starbucks_2025[[#This Row],[método_pago]],cambio_metodo_pago[#All],2,0)</f>
        <v>Tarjeta</v>
      </c>
      <c r="X682" t="s">
        <v>22</v>
      </c>
      <c r="Y682">
        <v>0</v>
      </c>
      <c r="Z682" t="str">
        <f>VLOOKUP(ventas_starbucks_2025[[#This Row],[promoción_aplicada5]],promocion_cambiar[#All],2,0)</f>
        <v>Hora Feliz</v>
      </c>
      <c r="AA682" t="s">
        <v>36</v>
      </c>
      <c r="AB682" t="s">
        <v>18</v>
      </c>
      <c r="AC682" t="s">
        <v>10</v>
      </c>
      <c r="AD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82">
        <v>12.2</v>
      </c>
      <c r="AF682">
        <v>3</v>
      </c>
      <c r="AG682">
        <v>50</v>
      </c>
      <c r="AH682">
        <v>48</v>
      </c>
    </row>
    <row r="683" spans="1:34" x14ac:dyDescent="0.25">
      <c r="A683" s="3" t="s">
        <v>758</v>
      </c>
      <c r="B683" s="1">
        <v>45677</v>
      </c>
      <c r="C683" s="23">
        <f t="shared" si="50"/>
        <v>20</v>
      </c>
      <c r="D683" s="23">
        <f t="shared" si="51"/>
        <v>1</v>
      </c>
      <c r="E683" s="1" t="str">
        <f t="shared" si="52"/>
        <v>lunes</v>
      </c>
      <c r="F683" s="23">
        <f t="shared" si="53"/>
        <v>1</v>
      </c>
      <c r="G683" s="1" t="str">
        <f t="shared" si="54"/>
        <v>enero</v>
      </c>
      <c r="H683" s="2">
        <v>0.5625</v>
      </c>
      <c r="I683" t="s">
        <v>57</v>
      </c>
      <c r="J683" t="str">
        <f>VLOOKUP(ventas_starbucks_2025[[#This Row],[sucursal]],cambio_sucursal[#All],2,0)</f>
        <v>Sucursal Avda Colón</v>
      </c>
      <c r="K683" t="s">
        <v>127</v>
      </c>
      <c r="L683" t="s">
        <v>44</v>
      </c>
      <c r="M683" t="s">
        <v>62</v>
      </c>
      <c r="N683" t="str">
        <f>IFERROR(VLOOKUP(ventas_starbucks_2025[[#This Row],[tamaño_sucio]],cambio_tamaño[#All],2,0),"Tamaño único")</f>
        <v>Extra-Grande</v>
      </c>
      <c r="O683">
        <v>3</v>
      </c>
      <c r="P683">
        <v>1674.75</v>
      </c>
      <c r="Q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3">
        <v>5024.25</v>
      </c>
      <c r="S683" t="s">
        <v>15</v>
      </c>
      <c r="T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83" t="str">
        <f>VLOOKUP(ventas_starbucks_2025[[#This Row],[canal_compra]],cambio_canal_compra[#All],2,0)</f>
        <v>Para llevar</v>
      </c>
      <c r="V683" t="s">
        <v>40</v>
      </c>
      <c r="W683" t="str">
        <f>VLOOKUP(ventas_starbucks_2025[[#This Row],[método_pago]],cambio_metodo_pago[#All],2,0)</f>
        <v>Efectivo</v>
      </c>
      <c r="X683" t="s">
        <v>22</v>
      </c>
      <c r="Y683">
        <v>0</v>
      </c>
      <c r="Z683" t="str">
        <f>VLOOKUP(ventas_starbucks_2025[[#This Row],[promoción_aplicada5]],promocion_cambiar[#All],2,0)</f>
        <v>2x1</v>
      </c>
      <c r="AA683" t="s">
        <v>51</v>
      </c>
      <c r="AB683" t="s">
        <v>29</v>
      </c>
      <c r="AC683" t="s">
        <v>24</v>
      </c>
      <c r="AD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83">
        <v>2.4</v>
      </c>
      <c r="AF683">
        <v>3</v>
      </c>
      <c r="AG683">
        <v>20</v>
      </c>
      <c r="AH683">
        <v>17</v>
      </c>
    </row>
    <row r="684" spans="1:34" x14ac:dyDescent="0.25">
      <c r="A684" s="3" t="s">
        <v>759</v>
      </c>
      <c r="B684" s="1">
        <v>45658</v>
      </c>
      <c r="C684" s="23">
        <f t="shared" si="50"/>
        <v>1</v>
      </c>
      <c r="D684" s="23">
        <f t="shared" si="51"/>
        <v>3</v>
      </c>
      <c r="E684" s="23" t="str">
        <f t="shared" si="52"/>
        <v>miércoles</v>
      </c>
      <c r="F684" s="23">
        <f t="shared" si="53"/>
        <v>1</v>
      </c>
      <c r="G684" s="23" t="str">
        <f t="shared" si="54"/>
        <v>enero</v>
      </c>
      <c r="H684" s="2">
        <v>0.6430555555555556</v>
      </c>
      <c r="I684" t="s">
        <v>57</v>
      </c>
      <c r="J684" t="str">
        <f>VLOOKUP(ventas_starbucks_2025[[#This Row],[sucursal]],cambio_sucursal[#All],2,0)</f>
        <v>Sucursal Avda Colón</v>
      </c>
      <c r="K684" t="s">
        <v>89</v>
      </c>
      <c r="L684" t="s">
        <v>90</v>
      </c>
      <c r="M684" t="s">
        <v>4</v>
      </c>
      <c r="N684" t="str">
        <f>IFERROR(VLOOKUP(ventas_starbucks_2025[[#This Row],[tamaño_sucio]],cambio_tamaño[#All],2,0),"Tamaño único")</f>
        <v>Tamaño único</v>
      </c>
      <c r="O684">
        <v>1</v>
      </c>
      <c r="P684">
        <v>1404.56</v>
      </c>
      <c r="Q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4">
        <v>1404.56</v>
      </c>
      <c r="S684" t="s">
        <v>15</v>
      </c>
      <c r="T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4" t="str">
        <f>VLOOKUP(ventas_starbucks_2025[[#This Row],[canal_compra]],cambio_canal_compra[#All],2,0)</f>
        <v>Para llevar</v>
      </c>
      <c r="V684" t="s">
        <v>6</v>
      </c>
      <c r="W684" t="str">
        <f>VLOOKUP(ventas_starbucks_2025[[#This Row],[método_pago]],cambio_metodo_pago[#All],2,0)</f>
        <v>Aplicación móbil</v>
      </c>
      <c r="X684" t="s">
        <v>22</v>
      </c>
      <c r="Y684">
        <v>0</v>
      </c>
      <c r="Z684" t="str">
        <f>VLOOKUP(ventas_starbucks_2025[[#This Row],[promoción_aplicada5]],promocion_cambiar[#All],2,0)</f>
        <v>Ninguna</v>
      </c>
      <c r="AA684" t="s">
        <v>17</v>
      </c>
      <c r="AB684" t="s">
        <v>18</v>
      </c>
      <c r="AC684" t="s">
        <v>24</v>
      </c>
      <c r="AD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84">
        <v>12.4</v>
      </c>
      <c r="AF684">
        <v>1</v>
      </c>
      <c r="AG684">
        <v>24</v>
      </c>
      <c r="AH684">
        <v>23</v>
      </c>
    </row>
    <row r="685" spans="1:34" x14ac:dyDescent="0.25">
      <c r="A685" s="3" t="s">
        <v>760</v>
      </c>
      <c r="B685" s="1">
        <v>45722</v>
      </c>
      <c r="C685" s="23">
        <f t="shared" si="50"/>
        <v>6</v>
      </c>
      <c r="D685" s="23">
        <f t="shared" si="51"/>
        <v>4</v>
      </c>
      <c r="E685" s="1" t="str">
        <f t="shared" si="52"/>
        <v>jueves</v>
      </c>
      <c r="F685" s="23">
        <f t="shared" si="53"/>
        <v>3</v>
      </c>
      <c r="G685" s="1" t="str">
        <f t="shared" si="54"/>
        <v>marzo</v>
      </c>
      <c r="H685" s="2">
        <v>0.75694444444444442</v>
      </c>
      <c r="I685" t="s">
        <v>26</v>
      </c>
      <c r="J685" t="str">
        <f>VLOOKUP(ventas_starbucks_2025[[#This Row],[sucursal]],cambio_sucursal[#All],2,0)</f>
        <v>Sucursal San Lorenzo 47</v>
      </c>
      <c r="K685" t="s">
        <v>173</v>
      </c>
      <c r="L685" t="s">
        <v>35</v>
      </c>
      <c r="M685" t="s">
        <v>4</v>
      </c>
      <c r="N685" t="str">
        <f>IFERROR(VLOOKUP(ventas_starbucks_2025[[#This Row],[tamaño_sucio]],cambio_tamaño[#All],2,0),"Tamaño único")</f>
        <v>Tamaño único</v>
      </c>
      <c r="O685">
        <v>4</v>
      </c>
      <c r="P685">
        <v>1153.6300000000001</v>
      </c>
      <c r="Q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5">
        <v>4614.5200000000004</v>
      </c>
      <c r="S685" t="s">
        <v>15</v>
      </c>
      <c r="T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5" t="str">
        <f>VLOOKUP(ventas_starbucks_2025[[#This Row],[canal_compra]],cambio_canal_compra[#All],2,0)</f>
        <v>Para llevar</v>
      </c>
      <c r="V685" t="s">
        <v>6</v>
      </c>
      <c r="W685" t="str">
        <f>VLOOKUP(ventas_starbucks_2025[[#This Row],[método_pago]],cambio_metodo_pago[#All],2,0)</f>
        <v>Aplicación móbil</v>
      </c>
      <c r="X685" t="s">
        <v>7</v>
      </c>
      <c r="Y685">
        <v>15</v>
      </c>
      <c r="Z685" t="str">
        <f>VLOOKUP(ventas_starbucks_2025[[#This Row],[promoción_aplicada5]],promocion_cambiar[#All],2,0)</f>
        <v>2x1</v>
      </c>
      <c r="AA685" t="s">
        <v>51</v>
      </c>
      <c r="AB685" t="s">
        <v>52</v>
      </c>
      <c r="AC685" t="s">
        <v>24</v>
      </c>
      <c r="AD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85">
        <v>14.8</v>
      </c>
      <c r="AF685">
        <v>1</v>
      </c>
      <c r="AG685">
        <v>41</v>
      </c>
      <c r="AH685">
        <v>37</v>
      </c>
    </row>
    <row r="686" spans="1:34" x14ac:dyDescent="0.25">
      <c r="A686" s="3" t="s">
        <v>761</v>
      </c>
      <c r="B686" s="1">
        <v>45749</v>
      </c>
      <c r="C686" s="23">
        <f t="shared" si="50"/>
        <v>2</v>
      </c>
      <c r="D686" s="23">
        <f t="shared" si="51"/>
        <v>3</v>
      </c>
      <c r="E686" s="1" t="str">
        <f t="shared" si="52"/>
        <v>miércoles</v>
      </c>
      <c r="F686" s="23">
        <f t="shared" si="53"/>
        <v>4</v>
      </c>
      <c r="G686" s="1" t="str">
        <f t="shared" si="54"/>
        <v>abril</v>
      </c>
      <c r="H686" s="2">
        <v>0.33888888888888891</v>
      </c>
      <c r="I686" t="s">
        <v>26</v>
      </c>
      <c r="J686" t="str">
        <f>VLOOKUP(ventas_starbucks_2025[[#This Row],[sucursal]],cambio_sucursal[#All],2,0)</f>
        <v>Sucursal San Lorenzo 47</v>
      </c>
      <c r="K686" t="s">
        <v>27</v>
      </c>
      <c r="L686" t="s">
        <v>28</v>
      </c>
      <c r="M686" t="s">
        <v>4</v>
      </c>
      <c r="N686" t="str">
        <f>IFERROR(VLOOKUP(ventas_starbucks_2025[[#This Row],[tamaño_sucio]],cambio_tamaño[#All],2,0),"Tamaño único")</f>
        <v>Tamaño único</v>
      </c>
      <c r="O686">
        <v>2</v>
      </c>
      <c r="P686">
        <v>2386.17</v>
      </c>
      <c r="Q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86">
        <v>4772.34</v>
      </c>
      <c r="S686" t="s">
        <v>15</v>
      </c>
      <c r="T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6" t="str">
        <f>VLOOKUP(ventas_starbucks_2025[[#This Row],[canal_compra]],cambio_canal_compra[#All],2,0)</f>
        <v>Para llevar</v>
      </c>
      <c r="V686" t="s">
        <v>40</v>
      </c>
      <c r="W686" t="str">
        <f>VLOOKUP(ventas_starbucks_2025[[#This Row],[método_pago]],cambio_metodo_pago[#All],2,0)</f>
        <v>Efectivo</v>
      </c>
      <c r="X686" t="s">
        <v>7</v>
      </c>
      <c r="Y686">
        <v>15</v>
      </c>
      <c r="Z686" t="str">
        <f>VLOOKUP(ventas_starbucks_2025[[#This Row],[promoción_aplicada5]],promocion_cambiar[#All],2,0)</f>
        <v>Ninguna</v>
      </c>
      <c r="AA686" t="s">
        <v>17</v>
      </c>
      <c r="AB686" t="s">
        <v>9</v>
      </c>
      <c r="AC686" t="s">
        <v>24</v>
      </c>
      <c r="AD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86">
        <v>6.7</v>
      </c>
      <c r="AF686">
        <v>4</v>
      </c>
      <c r="AG686">
        <v>24</v>
      </c>
      <c r="AH686">
        <v>22</v>
      </c>
    </row>
    <row r="687" spans="1:34" x14ac:dyDescent="0.25">
      <c r="A687" s="3" t="s">
        <v>762</v>
      </c>
      <c r="B687" s="1">
        <v>45744</v>
      </c>
      <c r="C687" s="23">
        <f t="shared" si="50"/>
        <v>28</v>
      </c>
      <c r="D687" s="23">
        <f t="shared" si="51"/>
        <v>5</v>
      </c>
      <c r="E687" s="23" t="str">
        <f t="shared" si="52"/>
        <v>viernes</v>
      </c>
      <c r="F687" s="23">
        <f t="shared" si="53"/>
        <v>3</v>
      </c>
      <c r="G687" s="23" t="str">
        <f t="shared" si="54"/>
        <v>marzo</v>
      </c>
      <c r="H687" s="2">
        <v>0.84375</v>
      </c>
      <c r="I687" t="s">
        <v>1</v>
      </c>
      <c r="J687" t="str">
        <f>VLOOKUP(ventas_starbucks_2025[[#This Row],[sucursal]],cambio_sucursal[#All],2,0)</f>
        <v>Sucursal Nueva Córdoba</v>
      </c>
      <c r="K687" t="s">
        <v>89</v>
      </c>
      <c r="L687" t="s">
        <v>90</v>
      </c>
      <c r="M687" t="s">
        <v>4</v>
      </c>
      <c r="N687" t="str">
        <f>IFERROR(VLOOKUP(ventas_starbucks_2025[[#This Row],[tamaño_sucio]],cambio_tamaño[#All],2,0),"Tamaño único")</f>
        <v>Tamaño único</v>
      </c>
      <c r="O687">
        <v>4</v>
      </c>
      <c r="P687">
        <v>1184.42</v>
      </c>
      <c r="Q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7">
        <v>4737.68</v>
      </c>
      <c r="S687" t="s">
        <v>5</v>
      </c>
      <c r="T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7" t="str">
        <f>VLOOKUP(ventas_starbucks_2025[[#This Row],[canal_compra]],cambio_canal_compra[#All],2,0)</f>
        <v>En tienda</v>
      </c>
      <c r="V687" t="s">
        <v>40</v>
      </c>
      <c r="W687" t="str">
        <f>VLOOKUP(ventas_starbucks_2025[[#This Row],[método_pago]],cambio_metodo_pago[#All],2,0)</f>
        <v>Efectivo</v>
      </c>
      <c r="X687" t="s">
        <v>7</v>
      </c>
      <c r="Y687">
        <v>0</v>
      </c>
      <c r="Z687" t="str">
        <f>VLOOKUP(ventas_starbucks_2025[[#This Row],[promoción_aplicada5]],promocion_cambiar[#All],2,0)</f>
        <v>2x1</v>
      </c>
      <c r="AA687" t="s">
        <v>51</v>
      </c>
      <c r="AB687" t="s">
        <v>29</v>
      </c>
      <c r="AC687" t="s">
        <v>10</v>
      </c>
      <c r="AD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87">
        <v>4.3</v>
      </c>
      <c r="AF687">
        <v>2</v>
      </c>
      <c r="AG687">
        <v>36</v>
      </c>
      <c r="AH687">
        <v>32</v>
      </c>
    </row>
    <row r="688" spans="1:34" x14ac:dyDescent="0.25">
      <c r="A688" s="3" t="s">
        <v>763</v>
      </c>
      <c r="B688" s="1">
        <v>45717</v>
      </c>
      <c r="C688" s="23">
        <f t="shared" si="50"/>
        <v>1</v>
      </c>
      <c r="D688" s="23">
        <f t="shared" si="51"/>
        <v>6</v>
      </c>
      <c r="E688" s="23" t="str">
        <f t="shared" si="52"/>
        <v>sábado</v>
      </c>
      <c r="F688" s="23">
        <f t="shared" si="53"/>
        <v>3</v>
      </c>
      <c r="G688" s="23" t="str">
        <f t="shared" si="54"/>
        <v>marzo</v>
      </c>
      <c r="H688" s="2">
        <v>0.54236111111111107</v>
      </c>
      <c r="I688" t="s">
        <v>57</v>
      </c>
      <c r="J688" t="str">
        <f>VLOOKUP(ventas_starbucks_2025[[#This Row],[sucursal]],cambio_sucursal[#All],2,0)</f>
        <v>Sucursal Avda Colón</v>
      </c>
      <c r="K688" t="s">
        <v>27</v>
      </c>
      <c r="L688" t="s">
        <v>28</v>
      </c>
      <c r="M688" t="s">
        <v>4</v>
      </c>
      <c r="N688" t="str">
        <f>IFERROR(VLOOKUP(ventas_starbucks_2025[[#This Row],[tamaño_sucio]],cambio_tamaño[#All],2,0),"Tamaño único")</f>
        <v>Tamaño único</v>
      </c>
      <c r="O688">
        <v>1</v>
      </c>
      <c r="P688">
        <v>2682.21</v>
      </c>
      <c r="Q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88">
        <v>2682.21</v>
      </c>
      <c r="S688" t="s">
        <v>5</v>
      </c>
      <c r="T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8" t="str">
        <f>VLOOKUP(ventas_starbucks_2025[[#This Row],[canal_compra]],cambio_canal_compra[#All],2,0)</f>
        <v>En tienda</v>
      </c>
      <c r="V688" t="s">
        <v>16</v>
      </c>
      <c r="W688" t="str">
        <f>VLOOKUP(ventas_starbucks_2025[[#This Row],[método_pago]],cambio_metodo_pago[#All],2,0)</f>
        <v>Tarjeta</v>
      </c>
      <c r="X688" t="s">
        <v>22</v>
      </c>
      <c r="Y688">
        <v>0</v>
      </c>
      <c r="Z688" t="str">
        <f>VLOOKUP(ventas_starbucks_2025[[#This Row],[promoción_aplicada5]],promocion_cambiar[#All],2,0)</f>
        <v>Hora Feliz</v>
      </c>
      <c r="AA688" t="s">
        <v>36</v>
      </c>
      <c r="AB688" t="s">
        <v>23</v>
      </c>
      <c r="AC688" t="s">
        <v>10</v>
      </c>
      <c r="AD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88">
        <v>8.9</v>
      </c>
      <c r="AF688">
        <v>4</v>
      </c>
      <c r="AG688">
        <v>19</v>
      </c>
      <c r="AH688">
        <v>18</v>
      </c>
    </row>
    <row r="689" spans="1:34" x14ac:dyDescent="0.25">
      <c r="A689" s="3" t="s">
        <v>764</v>
      </c>
      <c r="B689" s="1">
        <v>45732</v>
      </c>
      <c r="C689" s="23">
        <f t="shared" si="50"/>
        <v>16</v>
      </c>
      <c r="D689" s="23">
        <f t="shared" si="51"/>
        <v>7</v>
      </c>
      <c r="E689" s="23" t="str">
        <f t="shared" si="52"/>
        <v>domingo</v>
      </c>
      <c r="F689" s="23">
        <f t="shared" si="53"/>
        <v>3</v>
      </c>
      <c r="G689" s="23" t="str">
        <f t="shared" si="54"/>
        <v>marzo</v>
      </c>
      <c r="H689" s="2">
        <v>0.72847222222222219</v>
      </c>
      <c r="I689" t="s">
        <v>1</v>
      </c>
      <c r="J689" t="str">
        <f>VLOOKUP(ventas_starbucks_2025[[#This Row],[sucursal]],cambio_sucursal[#All],2,0)</f>
        <v>Sucursal Nueva Córdoba</v>
      </c>
      <c r="K689" t="s">
        <v>173</v>
      </c>
      <c r="L689" t="s">
        <v>35</v>
      </c>
      <c r="M689" t="s">
        <v>4</v>
      </c>
      <c r="N689" t="str">
        <f>IFERROR(VLOOKUP(ventas_starbucks_2025[[#This Row],[tamaño_sucio]],cambio_tamaño[#All],2,0),"Tamaño único")</f>
        <v>Tamaño único</v>
      </c>
      <c r="O689">
        <v>5</v>
      </c>
      <c r="P689">
        <v>1299.21</v>
      </c>
      <c r="Q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9">
        <v>6496.05</v>
      </c>
      <c r="S689" t="s">
        <v>15</v>
      </c>
      <c r="T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89" t="str">
        <f>VLOOKUP(ventas_starbucks_2025[[#This Row],[canal_compra]],cambio_canal_compra[#All],2,0)</f>
        <v>Para llevar</v>
      </c>
      <c r="V689" t="s">
        <v>16</v>
      </c>
      <c r="W689" t="str">
        <f>VLOOKUP(ventas_starbucks_2025[[#This Row],[método_pago]],cambio_metodo_pago[#All],2,0)</f>
        <v>Tarjeta</v>
      </c>
      <c r="X689" t="s">
        <v>7</v>
      </c>
      <c r="Y689">
        <v>10</v>
      </c>
      <c r="Z689" t="str">
        <f>VLOOKUP(ventas_starbucks_2025[[#This Row],[promoción_aplicada5]],promocion_cambiar[#All],2,0)</f>
        <v>Combo</v>
      </c>
      <c r="AA689" t="s">
        <v>8</v>
      </c>
      <c r="AB689" t="s">
        <v>52</v>
      </c>
      <c r="AC689" t="s">
        <v>10</v>
      </c>
      <c r="AD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89">
        <v>13.4</v>
      </c>
      <c r="AF689">
        <v>3</v>
      </c>
      <c r="AG689">
        <v>17</v>
      </c>
      <c r="AH689">
        <v>12</v>
      </c>
    </row>
    <row r="690" spans="1:34" x14ac:dyDescent="0.25">
      <c r="A690" s="3" t="s">
        <v>765</v>
      </c>
      <c r="B690" s="1">
        <v>45668</v>
      </c>
      <c r="C690" s="23">
        <f t="shared" si="50"/>
        <v>11</v>
      </c>
      <c r="D690" s="23">
        <f t="shared" si="51"/>
        <v>6</v>
      </c>
      <c r="E690" s="23" t="str">
        <f t="shared" si="52"/>
        <v>sábado</v>
      </c>
      <c r="F690" s="23">
        <f t="shared" si="53"/>
        <v>1</v>
      </c>
      <c r="G690" s="23" t="str">
        <f t="shared" si="54"/>
        <v>enero</v>
      </c>
      <c r="H690" s="2">
        <v>0.51736111111111116</v>
      </c>
      <c r="I690" t="s">
        <v>26</v>
      </c>
      <c r="J690" t="str">
        <f>VLOOKUP(ventas_starbucks_2025[[#This Row],[sucursal]],cambio_sucursal[#All],2,0)</f>
        <v>Sucursal San Lorenzo 47</v>
      </c>
      <c r="K690" t="s">
        <v>13</v>
      </c>
      <c r="L690" t="s">
        <v>14</v>
      </c>
      <c r="M690" t="s">
        <v>4</v>
      </c>
      <c r="N690" t="str">
        <f>IFERROR(VLOOKUP(ventas_starbucks_2025[[#This Row],[tamaño_sucio]],cambio_tamaño[#All],2,0),"Tamaño único")</f>
        <v>Tamaño único</v>
      </c>
      <c r="O690">
        <v>5</v>
      </c>
      <c r="P690">
        <v>2084.69</v>
      </c>
      <c r="Q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90">
        <v>10423.450000000001</v>
      </c>
      <c r="S690" t="s">
        <v>15</v>
      </c>
      <c r="T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90" t="str">
        <f>VLOOKUP(ventas_starbucks_2025[[#This Row],[canal_compra]],cambio_canal_compra[#All],2,0)</f>
        <v>Para llevar</v>
      </c>
      <c r="V690" t="s">
        <v>40</v>
      </c>
      <c r="W690" t="str">
        <f>VLOOKUP(ventas_starbucks_2025[[#This Row],[método_pago]],cambio_metodo_pago[#All],2,0)</f>
        <v>Efectivo</v>
      </c>
      <c r="X690" t="s">
        <v>22</v>
      </c>
      <c r="Y690">
        <v>0</v>
      </c>
      <c r="Z690" t="str">
        <f>VLOOKUP(ventas_starbucks_2025[[#This Row],[promoción_aplicada5]],promocion_cambiar[#All],2,0)</f>
        <v>Combo</v>
      </c>
      <c r="AA690" t="s">
        <v>8</v>
      </c>
      <c r="AB690" t="s">
        <v>9</v>
      </c>
      <c r="AC690" t="s">
        <v>24</v>
      </c>
      <c r="AD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90">
        <v>2.2999999999999998</v>
      </c>
      <c r="AF690">
        <v>2</v>
      </c>
      <c r="AG690">
        <v>38</v>
      </c>
      <c r="AH690">
        <v>33</v>
      </c>
    </row>
    <row r="691" spans="1:34" x14ac:dyDescent="0.25">
      <c r="A691" s="3" t="s">
        <v>766</v>
      </c>
      <c r="B691" s="1">
        <v>45659</v>
      </c>
      <c r="C691" s="23">
        <f t="shared" si="50"/>
        <v>2</v>
      </c>
      <c r="D691" s="23">
        <f t="shared" si="51"/>
        <v>4</v>
      </c>
      <c r="E691" s="23" t="str">
        <f t="shared" si="52"/>
        <v>jueves</v>
      </c>
      <c r="F691" s="23">
        <f t="shared" si="53"/>
        <v>1</v>
      </c>
      <c r="G691" s="23" t="str">
        <f t="shared" si="54"/>
        <v>enero</v>
      </c>
      <c r="H691" s="2">
        <v>0.76458333333333328</v>
      </c>
      <c r="I691" t="s">
        <v>57</v>
      </c>
      <c r="J691" t="str">
        <f>VLOOKUP(ventas_starbucks_2025[[#This Row],[sucursal]],cambio_sucursal[#All],2,0)</f>
        <v>Sucursal Avda Colón</v>
      </c>
      <c r="K691" t="s">
        <v>74</v>
      </c>
      <c r="L691" t="s">
        <v>70</v>
      </c>
      <c r="M691" t="s">
        <v>45</v>
      </c>
      <c r="N691" t="str">
        <f>IFERROR(VLOOKUP(ventas_starbucks_2025[[#This Row],[tamaño_sucio]],cambio_tamaño[#All],2,0),"Tamaño único")</f>
        <v>Grande</v>
      </c>
      <c r="O691">
        <v>3</v>
      </c>
      <c r="P691">
        <v>1372.07</v>
      </c>
      <c r="Q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1">
        <v>4116.21</v>
      </c>
      <c r="S691" t="s">
        <v>31</v>
      </c>
      <c r="T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1" t="str">
        <f>VLOOKUP(ventas_starbucks_2025[[#This Row],[canal_compra]],cambio_canal_compra[#All],2,0)</f>
        <v>Entrega domicilio</v>
      </c>
      <c r="V691" t="s">
        <v>16</v>
      </c>
      <c r="W691" t="str">
        <f>VLOOKUP(ventas_starbucks_2025[[#This Row],[método_pago]],cambio_metodo_pago[#All],2,0)</f>
        <v>Tarjeta</v>
      </c>
      <c r="X691" t="s">
        <v>22</v>
      </c>
      <c r="Y691">
        <v>0</v>
      </c>
      <c r="Z691" t="str">
        <f>VLOOKUP(ventas_starbucks_2025[[#This Row],[promoción_aplicada5]],promocion_cambiar[#All],2,0)</f>
        <v>Hora Feliz</v>
      </c>
      <c r="AA691" t="s">
        <v>36</v>
      </c>
      <c r="AB691" t="s">
        <v>18</v>
      </c>
      <c r="AC691" t="s">
        <v>24</v>
      </c>
      <c r="AD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91">
        <v>10.6</v>
      </c>
      <c r="AF691">
        <v>4</v>
      </c>
      <c r="AG691">
        <v>44</v>
      </c>
      <c r="AH691">
        <v>41</v>
      </c>
    </row>
    <row r="692" spans="1:34" x14ac:dyDescent="0.25">
      <c r="A692" s="3" t="s">
        <v>767</v>
      </c>
      <c r="B692" s="1">
        <v>45658</v>
      </c>
      <c r="C692" s="23">
        <f t="shared" si="50"/>
        <v>1</v>
      </c>
      <c r="D692" s="23">
        <f t="shared" si="51"/>
        <v>3</v>
      </c>
      <c r="E692" s="23" t="str">
        <f t="shared" si="52"/>
        <v>miércoles</v>
      </c>
      <c r="F692" s="23">
        <f t="shared" si="53"/>
        <v>1</v>
      </c>
      <c r="G692" s="23" t="str">
        <f t="shared" si="54"/>
        <v>enero</v>
      </c>
      <c r="H692" s="2">
        <v>0.30277777777777776</v>
      </c>
      <c r="I692" t="s">
        <v>12</v>
      </c>
      <c r="J692" t="str">
        <f>VLOOKUP(ventas_starbucks_2025[[#This Row],[sucursal]],cambio_sucursal[#All],2,0)</f>
        <v>Sucursal Córdoba Shopping</v>
      </c>
      <c r="K692" t="s">
        <v>89</v>
      </c>
      <c r="L692" t="s">
        <v>90</v>
      </c>
      <c r="M692" t="s">
        <v>4</v>
      </c>
      <c r="N692" t="str">
        <f>IFERROR(VLOOKUP(ventas_starbucks_2025[[#This Row],[tamaño_sucio]],cambio_tamaño[#All],2,0),"Tamaño único")</f>
        <v>Tamaño único</v>
      </c>
      <c r="O692">
        <v>3</v>
      </c>
      <c r="P692">
        <v>1283.08</v>
      </c>
      <c r="Q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2">
        <v>3849.24</v>
      </c>
      <c r="S692" t="s">
        <v>5</v>
      </c>
      <c r="T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2" t="str">
        <f>VLOOKUP(ventas_starbucks_2025[[#This Row],[canal_compra]],cambio_canal_compra[#All],2,0)</f>
        <v>En tienda</v>
      </c>
      <c r="V692" t="s">
        <v>40</v>
      </c>
      <c r="W692" t="str">
        <f>VLOOKUP(ventas_starbucks_2025[[#This Row],[método_pago]],cambio_metodo_pago[#All],2,0)</f>
        <v>Efectivo</v>
      </c>
      <c r="X692" t="s">
        <v>7</v>
      </c>
      <c r="Y692">
        <v>10</v>
      </c>
      <c r="Z692" t="str">
        <f>VLOOKUP(ventas_starbucks_2025[[#This Row],[promoción_aplicada5]],promocion_cambiar[#All],2,0)</f>
        <v>Hora Feliz</v>
      </c>
      <c r="AA692" t="s">
        <v>36</v>
      </c>
      <c r="AB692" t="s">
        <v>29</v>
      </c>
      <c r="AC692" t="s">
        <v>41</v>
      </c>
      <c r="AD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92">
        <v>5.9</v>
      </c>
      <c r="AF692">
        <v>5</v>
      </c>
      <c r="AG692">
        <v>48</v>
      </c>
      <c r="AH692">
        <v>45</v>
      </c>
    </row>
    <row r="693" spans="1:34" x14ac:dyDescent="0.25">
      <c r="A693" s="3" t="s">
        <v>768</v>
      </c>
      <c r="B693" s="1">
        <v>45765</v>
      </c>
      <c r="C693" s="23">
        <f t="shared" si="50"/>
        <v>18</v>
      </c>
      <c r="D693" s="23">
        <f t="shared" si="51"/>
        <v>5</v>
      </c>
      <c r="E693" s="23" t="str">
        <f t="shared" si="52"/>
        <v>viernes</v>
      </c>
      <c r="F693" s="23">
        <f t="shared" si="53"/>
        <v>4</v>
      </c>
      <c r="G693" s="23" t="str">
        <f t="shared" si="54"/>
        <v>abril</v>
      </c>
      <c r="H693" s="2">
        <v>0.57013888888888886</v>
      </c>
      <c r="I693" t="s">
        <v>1</v>
      </c>
      <c r="J693" t="str">
        <f>VLOOKUP(ventas_starbucks_2025[[#This Row],[sucursal]],cambio_sucursal[#All],2,0)</f>
        <v>Sucursal Nueva Córdoba</v>
      </c>
      <c r="K693" t="s">
        <v>101</v>
      </c>
      <c r="L693" t="s">
        <v>3</v>
      </c>
      <c r="M693" t="s">
        <v>4</v>
      </c>
      <c r="N693" t="str">
        <f>IFERROR(VLOOKUP(ventas_starbucks_2025[[#This Row],[tamaño_sucio]],cambio_tamaño[#All],2,0),"Tamaño único")</f>
        <v>Tamaño único</v>
      </c>
      <c r="O693">
        <v>1</v>
      </c>
      <c r="P693">
        <v>3487.33</v>
      </c>
      <c r="Q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93">
        <v>3487.33</v>
      </c>
      <c r="S693" t="s">
        <v>5</v>
      </c>
      <c r="T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3" t="str">
        <f>VLOOKUP(ventas_starbucks_2025[[#This Row],[canal_compra]],cambio_canal_compra[#All],2,0)</f>
        <v>En tienda</v>
      </c>
      <c r="V693" t="s">
        <v>16</v>
      </c>
      <c r="W693" t="str">
        <f>VLOOKUP(ventas_starbucks_2025[[#This Row],[método_pago]],cambio_metodo_pago[#All],2,0)</f>
        <v>Tarjeta</v>
      </c>
      <c r="X693" t="s">
        <v>22</v>
      </c>
      <c r="Y693">
        <v>0</v>
      </c>
      <c r="Z693" t="str">
        <f>VLOOKUP(ventas_starbucks_2025[[#This Row],[promoción_aplicada5]],promocion_cambiar[#All],2,0)</f>
        <v>Hora Feliz</v>
      </c>
      <c r="AA693" t="s">
        <v>36</v>
      </c>
      <c r="AB693" t="s">
        <v>18</v>
      </c>
      <c r="AC693" t="s">
        <v>10</v>
      </c>
      <c r="AD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93">
        <v>8.1</v>
      </c>
      <c r="AF693">
        <v>3</v>
      </c>
      <c r="AG693">
        <v>35</v>
      </c>
      <c r="AH693">
        <v>34</v>
      </c>
    </row>
    <row r="694" spans="1:34" x14ac:dyDescent="0.25">
      <c r="A694" s="3" t="s">
        <v>769</v>
      </c>
      <c r="B694" s="1">
        <v>45668</v>
      </c>
      <c r="C694" s="23">
        <f t="shared" si="50"/>
        <v>11</v>
      </c>
      <c r="D694" s="23">
        <f t="shared" si="51"/>
        <v>6</v>
      </c>
      <c r="E694" s="1" t="str">
        <f t="shared" si="52"/>
        <v>sábado</v>
      </c>
      <c r="F694" s="23">
        <f t="shared" si="53"/>
        <v>1</v>
      </c>
      <c r="G694" s="1" t="str">
        <f t="shared" si="54"/>
        <v>enero</v>
      </c>
      <c r="H694" s="2">
        <v>0.77638888888888891</v>
      </c>
      <c r="I694" t="s">
        <v>1</v>
      </c>
      <c r="J694" t="str">
        <f>VLOOKUP(ventas_starbucks_2025[[#This Row],[sucursal]],cambio_sucursal[#All],2,0)</f>
        <v>Sucursal Nueva Córdoba</v>
      </c>
      <c r="K694" t="s">
        <v>38</v>
      </c>
      <c r="L694" t="s">
        <v>39</v>
      </c>
      <c r="M694" t="s">
        <v>4</v>
      </c>
      <c r="N694" t="str">
        <f>IFERROR(VLOOKUP(ventas_starbucks_2025[[#This Row],[tamaño_sucio]],cambio_tamaño[#All],2,0),"Tamaño único")</f>
        <v>Tamaño único</v>
      </c>
      <c r="O694">
        <v>1</v>
      </c>
      <c r="P694">
        <v>1543.62</v>
      </c>
      <c r="Q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4">
        <v>1543.62</v>
      </c>
      <c r="S694" t="s">
        <v>15</v>
      </c>
      <c r="T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4" t="str">
        <f>VLOOKUP(ventas_starbucks_2025[[#This Row],[canal_compra]],cambio_canal_compra[#All],2,0)</f>
        <v>Para llevar</v>
      </c>
      <c r="V694" t="s">
        <v>40</v>
      </c>
      <c r="W694" t="str">
        <f>VLOOKUP(ventas_starbucks_2025[[#This Row],[método_pago]],cambio_metodo_pago[#All],2,0)</f>
        <v>Efectivo</v>
      </c>
      <c r="X694" t="s">
        <v>22</v>
      </c>
      <c r="Y694">
        <v>0</v>
      </c>
      <c r="Z694" t="str">
        <f>VLOOKUP(ventas_starbucks_2025[[#This Row],[promoción_aplicada5]],promocion_cambiar[#All],2,0)</f>
        <v>Hora Feliz</v>
      </c>
      <c r="AA694" t="s">
        <v>36</v>
      </c>
      <c r="AB694" t="s">
        <v>32</v>
      </c>
      <c r="AC694" t="s">
        <v>24</v>
      </c>
      <c r="AD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94">
        <v>3.4</v>
      </c>
      <c r="AF694">
        <v>5</v>
      </c>
      <c r="AG694">
        <v>30</v>
      </c>
      <c r="AH694">
        <v>29</v>
      </c>
    </row>
    <row r="695" spans="1:34" x14ac:dyDescent="0.25">
      <c r="A695" s="3" t="s">
        <v>770</v>
      </c>
      <c r="B695" s="1">
        <v>45736</v>
      </c>
      <c r="C695" s="23">
        <f t="shared" si="50"/>
        <v>20</v>
      </c>
      <c r="D695" s="23">
        <f t="shared" si="51"/>
        <v>4</v>
      </c>
      <c r="E695" s="23" t="str">
        <f t="shared" si="52"/>
        <v>jueves</v>
      </c>
      <c r="F695" s="23">
        <f t="shared" si="53"/>
        <v>3</v>
      </c>
      <c r="G695" s="23" t="str">
        <f t="shared" si="54"/>
        <v>marzo</v>
      </c>
      <c r="H695" s="2">
        <v>0.66041666666666665</v>
      </c>
      <c r="I695" t="s">
        <v>57</v>
      </c>
      <c r="J695" t="str">
        <f>VLOOKUP(ventas_starbucks_2025[[#This Row],[sucursal]],cambio_sucursal[#All],2,0)</f>
        <v>Sucursal Avda Colón</v>
      </c>
      <c r="K695" t="s">
        <v>137</v>
      </c>
      <c r="L695" t="s">
        <v>44</v>
      </c>
      <c r="M695" t="s">
        <v>45</v>
      </c>
      <c r="N695" t="str">
        <f>IFERROR(VLOOKUP(ventas_starbucks_2025[[#This Row],[tamaño_sucio]],cambio_tamaño[#All],2,0),"Tamaño único")</f>
        <v>Grande</v>
      </c>
      <c r="O695">
        <v>3</v>
      </c>
      <c r="P695">
        <v>1347.62</v>
      </c>
      <c r="Q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5">
        <v>4042.86</v>
      </c>
      <c r="S695" t="s">
        <v>15</v>
      </c>
      <c r="T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5" t="str">
        <f>VLOOKUP(ventas_starbucks_2025[[#This Row],[canal_compra]],cambio_canal_compra[#All],2,0)</f>
        <v>Para llevar</v>
      </c>
      <c r="V695" t="s">
        <v>16</v>
      </c>
      <c r="W695" t="str">
        <f>VLOOKUP(ventas_starbucks_2025[[#This Row],[método_pago]],cambio_metodo_pago[#All],2,0)</f>
        <v>Tarjeta</v>
      </c>
      <c r="X695" t="s">
        <v>7</v>
      </c>
      <c r="Y695">
        <v>0</v>
      </c>
      <c r="Z695" t="str">
        <f>VLOOKUP(ventas_starbucks_2025[[#This Row],[promoción_aplicada5]],promocion_cambiar[#All],2,0)</f>
        <v>Combo</v>
      </c>
      <c r="AA695" t="s">
        <v>8</v>
      </c>
      <c r="AB695" t="s">
        <v>32</v>
      </c>
      <c r="AC695" t="s">
        <v>10</v>
      </c>
      <c r="AD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95">
        <v>13.1</v>
      </c>
      <c r="AF695">
        <v>2</v>
      </c>
      <c r="AG695">
        <v>14</v>
      </c>
      <c r="AH695">
        <v>11</v>
      </c>
    </row>
    <row r="696" spans="1:34" x14ac:dyDescent="0.25">
      <c r="A696" s="3" t="s">
        <v>771</v>
      </c>
      <c r="B696" s="1">
        <v>45747</v>
      </c>
      <c r="C696" s="23">
        <f t="shared" si="50"/>
        <v>31</v>
      </c>
      <c r="D696" s="23">
        <f t="shared" si="51"/>
        <v>1</v>
      </c>
      <c r="E696" s="23" t="str">
        <f t="shared" si="52"/>
        <v>lunes</v>
      </c>
      <c r="F696" s="23">
        <f t="shared" si="53"/>
        <v>3</v>
      </c>
      <c r="G696" s="23" t="str">
        <f t="shared" si="54"/>
        <v>marzo</v>
      </c>
      <c r="H696" s="2">
        <v>0.39374999999999999</v>
      </c>
      <c r="I696" t="s">
        <v>1</v>
      </c>
      <c r="J696" t="str">
        <f>VLOOKUP(ventas_starbucks_2025[[#This Row],[sucursal]],cambio_sucursal[#All],2,0)</f>
        <v>Sucursal Nueva Córdoba</v>
      </c>
      <c r="K696" t="s">
        <v>69</v>
      </c>
      <c r="L696" t="s">
        <v>70</v>
      </c>
      <c r="M696" t="s">
        <v>62</v>
      </c>
      <c r="N696" t="str">
        <f>IFERROR(VLOOKUP(ventas_starbucks_2025[[#This Row],[tamaño_sucio]],cambio_tamaño[#All],2,0),"Tamaño único")</f>
        <v>Extra-Grande</v>
      </c>
      <c r="O696">
        <v>4</v>
      </c>
      <c r="P696">
        <v>1720.34</v>
      </c>
      <c r="Q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6">
        <v>6881.36</v>
      </c>
      <c r="S696" t="s">
        <v>15</v>
      </c>
      <c r="T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96" t="str">
        <f>VLOOKUP(ventas_starbucks_2025[[#This Row],[canal_compra]],cambio_canal_compra[#All],2,0)</f>
        <v>Para llevar</v>
      </c>
      <c r="V696" t="s">
        <v>40</v>
      </c>
      <c r="W696" t="str">
        <f>VLOOKUP(ventas_starbucks_2025[[#This Row],[método_pago]],cambio_metodo_pago[#All],2,0)</f>
        <v>Efectivo</v>
      </c>
      <c r="X696" t="s">
        <v>22</v>
      </c>
      <c r="Y696">
        <v>0</v>
      </c>
      <c r="Z696" t="str">
        <f>VLOOKUP(ventas_starbucks_2025[[#This Row],[promoción_aplicada5]],promocion_cambiar[#All],2,0)</f>
        <v>Combo</v>
      </c>
      <c r="AA696" t="s">
        <v>8</v>
      </c>
      <c r="AB696" t="s">
        <v>32</v>
      </c>
      <c r="AC696" t="s">
        <v>41</v>
      </c>
      <c r="AD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96">
        <v>3.8</v>
      </c>
      <c r="AF696">
        <v>4</v>
      </c>
      <c r="AG696">
        <v>25</v>
      </c>
      <c r="AH696">
        <v>21</v>
      </c>
    </row>
    <row r="697" spans="1:34" x14ac:dyDescent="0.25">
      <c r="A697" s="3" t="s">
        <v>772</v>
      </c>
      <c r="B697" s="1">
        <v>45706</v>
      </c>
      <c r="C697" s="23">
        <f t="shared" si="50"/>
        <v>18</v>
      </c>
      <c r="D697" s="23">
        <f t="shared" si="51"/>
        <v>2</v>
      </c>
      <c r="E697" s="23" t="str">
        <f t="shared" si="52"/>
        <v>martes</v>
      </c>
      <c r="F697" s="23">
        <f t="shared" si="53"/>
        <v>2</v>
      </c>
      <c r="G697" s="23" t="str">
        <f t="shared" si="54"/>
        <v>febrero</v>
      </c>
      <c r="H697" s="2">
        <v>0.52916666666666667</v>
      </c>
      <c r="I697" t="s">
        <v>1</v>
      </c>
      <c r="J697" t="str">
        <f>VLOOKUP(ventas_starbucks_2025[[#This Row],[sucursal]],cambio_sucursal[#All],2,0)</f>
        <v>Sucursal Nueva Córdoba</v>
      </c>
      <c r="K697" t="s">
        <v>43</v>
      </c>
      <c r="L697" t="s">
        <v>44</v>
      </c>
      <c r="M697" t="s">
        <v>62</v>
      </c>
      <c r="N697" t="str">
        <f>IFERROR(VLOOKUP(ventas_starbucks_2025[[#This Row],[tamaño_sucio]],cambio_tamaño[#All],2,0),"Tamaño único")</f>
        <v>Extra-Grande</v>
      </c>
      <c r="O697">
        <v>1</v>
      </c>
      <c r="P697">
        <v>1705.73</v>
      </c>
      <c r="Q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7">
        <v>1705.73</v>
      </c>
      <c r="S697" t="s">
        <v>15</v>
      </c>
      <c r="T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7" t="str">
        <f>VLOOKUP(ventas_starbucks_2025[[#This Row],[canal_compra]],cambio_canal_compra[#All],2,0)</f>
        <v>Para llevar</v>
      </c>
      <c r="V697" t="s">
        <v>16</v>
      </c>
      <c r="W697" t="str">
        <f>VLOOKUP(ventas_starbucks_2025[[#This Row],[método_pago]],cambio_metodo_pago[#All],2,0)</f>
        <v>Tarjeta</v>
      </c>
      <c r="X697" t="s">
        <v>7</v>
      </c>
      <c r="Y697">
        <v>10</v>
      </c>
      <c r="Z697" t="str">
        <f>VLOOKUP(ventas_starbucks_2025[[#This Row],[promoción_aplicada5]],promocion_cambiar[#All],2,0)</f>
        <v>Hora Feliz</v>
      </c>
      <c r="AA697" t="s">
        <v>36</v>
      </c>
      <c r="AB697" t="s">
        <v>9</v>
      </c>
      <c r="AC697" t="s">
        <v>41</v>
      </c>
      <c r="AD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97">
        <v>9.9</v>
      </c>
      <c r="AF697">
        <v>5</v>
      </c>
      <c r="AG697">
        <v>11</v>
      </c>
      <c r="AH697">
        <v>10</v>
      </c>
    </row>
    <row r="698" spans="1:34" x14ac:dyDescent="0.25">
      <c r="A698" s="3" t="s">
        <v>773</v>
      </c>
      <c r="B698" s="1">
        <v>45730</v>
      </c>
      <c r="C698" s="23">
        <f t="shared" si="50"/>
        <v>14</v>
      </c>
      <c r="D698" s="23">
        <f t="shared" si="51"/>
        <v>5</v>
      </c>
      <c r="E698" s="23" t="str">
        <f t="shared" si="52"/>
        <v>viernes</v>
      </c>
      <c r="F698" s="23">
        <f t="shared" si="53"/>
        <v>3</v>
      </c>
      <c r="G698" s="23" t="str">
        <f t="shared" si="54"/>
        <v>marzo</v>
      </c>
      <c r="H698" s="2">
        <v>0.69236111111111109</v>
      </c>
      <c r="I698" t="s">
        <v>57</v>
      </c>
      <c r="J698" t="str">
        <f>VLOOKUP(ventas_starbucks_2025[[#This Row],[sucursal]],cambio_sucursal[#All],2,0)</f>
        <v>Sucursal Avda Colón</v>
      </c>
      <c r="K698" t="s">
        <v>13</v>
      </c>
      <c r="L698" t="s">
        <v>14</v>
      </c>
      <c r="M698" t="s">
        <v>4</v>
      </c>
      <c r="N698" t="str">
        <f>IFERROR(VLOOKUP(ventas_starbucks_2025[[#This Row],[tamaño_sucio]],cambio_tamaño[#All],2,0),"Tamaño único")</f>
        <v>Tamaño único</v>
      </c>
      <c r="O698">
        <v>3</v>
      </c>
      <c r="P698">
        <v>1619.46</v>
      </c>
      <c r="Q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8">
        <v>4858.38</v>
      </c>
      <c r="S698" t="s">
        <v>31</v>
      </c>
      <c r="T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8" t="str">
        <f>VLOOKUP(ventas_starbucks_2025[[#This Row],[canal_compra]],cambio_canal_compra[#All],2,0)</f>
        <v>Entrega domicilio</v>
      </c>
      <c r="V698" t="s">
        <v>6</v>
      </c>
      <c r="W698" t="str">
        <f>VLOOKUP(ventas_starbucks_2025[[#This Row],[método_pago]],cambio_metodo_pago[#All],2,0)</f>
        <v>Aplicación móbil</v>
      </c>
      <c r="X698" t="s">
        <v>7</v>
      </c>
      <c r="Y698">
        <v>0</v>
      </c>
      <c r="Z698" t="str">
        <f>VLOOKUP(ventas_starbucks_2025[[#This Row],[promoción_aplicada5]],promocion_cambiar[#All],2,0)</f>
        <v>Ninguna</v>
      </c>
      <c r="AA698" t="s">
        <v>17</v>
      </c>
      <c r="AB698" t="s">
        <v>32</v>
      </c>
      <c r="AC698" t="s">
        <v>10</v>
      </c>
      <c r="AD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98">
        <v>3</v>
      </c>
      <c r="AF698">
        <v>3</v>
      </c>
      <c r="AG698">
        <v>26</v>
      </c>
      <c r="AH698">
        <v>23</v>
      </c>
    </row>
    <row r="699" spans="1:34" x14ac:dyDescent="0.25">
      <c r="A699" s="3" t="s">
        <v>774</v>
      </c>
      <c r="B699" s="1">
        <v>45717</v>
      </c>
      <c r="C699" s="23">
        <f t="shared" si="50"/>
        <v>1</v>
      </c>
      <c r="D699" s="23">
        <f t="shared" si="51"/>
        <v>6</v>
      </c>
      <c r="E699" s="1" t="str">
        <f t="shared" si="52"/>
        <v>sábado</v>
      </c>
      <c r="F699" s="23">
        <f t="shared" si="53"/>
        <v>3</v>
      </c>
      <c r="G699" s="1" t="str">
        <f t="shared" si="54"/>
        <v>marzo</v>
      </c>
      <c r="H699" s="2">
        <v>0.41388888888888886</v>
      </c>
      <c r="I699" t="s">
        <v>26</v>
      </c>
      <c r="J699" t="str">
        <f>VLOOKUP(ventas_starbucks_2025[[#This Row],[sucursal]],cambio_sucursal[#All],2,0)</f>
        <v>Sucursal San Lorenzo 47</v>
      </c>
      <c r="K699" t="s">
        <v>34</v>
      </c>
      <c r="L699" t="s">
        <v>35</v>
      </c>
      <c r="M699" t="s">
        <v>4</v>
      </c>
      <c r="N699" t="str">
        <f>IFERROR(VLOOKUP(ventas_starbucks_2025[[#This Row],[tamaño_sucio]],cambio_tamaño[#All],2,0),"Tamaño único")</f>
        <v>Tamaño único</v>
      </c>
      <c r="O699">
        <v>1</v>
      </c>
      <c r="P699">
        <v>1369.95</v>
      </c>
      <c r="Q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9">
        <v>1369.95</v>
      </c>
      <c r="S699" t="s">
        <v>5</v>
      </c>
      <c r="T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9" t="str">
        <f>VLOOKUP(ventas_starbucks_2025[[#This Row],[canal_compra]],cambio_canal_compra[#All],2,0)</f>
        <v>En tienda</v>
      </c>
      <c r="V699" t="s">
        <v>40</v>
      </c>
      <c r="W699" t="str">
        <f>VLOOKUP(ventas_starbucks_2025[[#This Row],[método_pago]],cambio_metodo_pago[#All],2,0)</f>
        <v>Efectivo</v>
      </c>
      <c r="X699" t="s">
        <v>22</v>
      </c>
      <c r="Y699">
        <v>0</v>
      </c>
      <c r="Z699" t="str">
        <f>VLOOKUP(ventas_starbucks_2025[[#This Row],[promoción_aplicada5]],promocion_cambiar[#All],2,0)</f>
        <v>Combo</v>
      </c>
      <c r="AA699" t="s">
        <v>8</v>
      </c>
      <c r="AB699" t="s">
        <v>23</v>
      </c>
      <c r="AC699" t="s">
        <v>41</v>
      </c>
      <c r="AD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99">
        <v>5.6</v>
      </c>
      <c r="AF699">
        <v>2</v>
      </c>
      <c r="AG699">
        <v>38</v>
      </c>
      <c r="AH699">
        <v>37</v>
      </c>
    </row>
    <row r="700" spans="1:34" x14ac:dyDescent="0.25">
      <c r="A700" s="3" t="s">
        <v>775</v>
      </c>
      <c r="B700" s="1">
        <v>45717</v>
      </c>
      <c r="C700" s="23">
        <f t="shared" si="50"/>
        <v>1</v>
      </c>
      <c r="D700" s="23">
        <f t="shared" si="51"/>
        <v>6</v>
      </c>
      <c r="E700" s="1" t="str">
        <f t="shared" si="52"/>
        <v>sábado</v>
      </c>
      <c r="F700" s="23">
        <f t="shared" si="53"/>
        <v>3</v>
      </c>
      <c r="G700" s="1" t="str">
        <f t="shared" si="54"/>
        <v>marzo</v>
      </c>
      <c r="H700" s="2">
        <v>0.5</v>
      </c>
      <c r="I700" t="s">
        <v>1</v>
      </c>
      <c r="J700" t="str">
        <f>VLOOKUP(ventas_starbucks_2025[[#This Row],[sucursal]],cambio_sucursal[#All],2,0)</f>
        <v>Sucursal Nueva Córdoba</v>
      </c>
      <c r="K700" t="s">
        <v>2</v>
      </c>
      <c r="L700" t="s">
        <v>3</v>
      </c>
      <c r="M700" t="s">
        <v>4</v>
      </c>
      <c r="N700" t="str">
        <f>IFERROR(VLOOKUP(ventas_starbucks_2025[[#This Row],[tamaño_sucio]],cambio_tamaño[#All],2,0),"Tamaño único")</f>
        <v>Tamaño único</v>
      </c>
      <c r="O700">
        <v>2</v>
      </c>
      <c r="P700">
        <v>2973.31</v>
      </c>
      <c r="Q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00">
        <v>5946.62</v>
      </c>
      <c r="S700" t="s">
        <v>15</v>
      </c>
      <c r="T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00" t="str">
        <f>VLOOKUP(ventas_starbucks_2025[[#This Row],[canal_compra]],cambio_canal_compra[#All],2,0)</f>
        <v>Para llevar</v>
      </c>
      <c r="V700" t="s">
        <v>6</v>
      </c>
      <c r="W700" t="str">
        <f>VLOOKUP(ventas_starbucks_2025[[#This Row],[método_pago]],cambio_metodo_pago[#All],2,0)</f>
        <v>Aplicación móbil</v>
      </c>
      <c r="X700" t="s">
        <v>7</v>
      </c>
      <c r="Y700">
        <v>15</v>
      </c>
      <c r="Z700" t="str">
        <f>VLOOKUP(ventas_starbucks_2025[[#This Row],[promoción_aplicada5]],promocion_cambiar[#All],2,0)</f>
        <v>2x1</v>
      </c>
      <c r="AA700" t="s">
        <v>51</v>
      </c>
      <c r="AB700" t="s">
        <v>32</v>
      </c>
      <c r="AC700" t="s">
        <v>24</v>
      </c>
      <c r="AD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00">
        <v>9.3000000000000007</v>
      </c>
      <c r="AF700">
        <v>1</v>
      </c>
      <c r="AG700">
        <v>14</v>
      </c>
      <c r="AH700">
        <v>12</v>
      </c>
    </row>
    <row r="701" spans="1:34" x14ac:dyDescent="0.25">
      <c r="A701" s="3" t="s">
        <v>776</v>
      </c>
      <c r="B701" s="1">
        <v>45743</v>
      </c>
      <c r="C701" s="23">
        <f t="shared" si="50"/>
        <v>27</v>
      </c>
      <c r="D701" s="23">
        <f t="shared" si="51"/>
        <v>4</v>
      </c>
      <c r="E701" s="1" t="str">
        <f t="shared" si="52"/>
        <v>jueves</v>
      </c>
      <c r="F701" s="23">
        <f t="shared" si="53"/>
        <v>3</v>
      </c>
      <c r="G701" s="1" t="str">
        <f t="shared" si="54"/>
        <v>marzo</v>
      </c>
      <c r="H701" s="2">
        <v>0.83333333333333337</v>
      </c>
      <c r="I701" t="s">
        <v>12</v>
      </c>
      <c r="J701" t="str">
        <f>VLOOKUP(ventas_starbucks_2025[[#This Row],[sucursal]],cambio_sucursal[#All],2,0)</f>
        <v>Sucursal Córdoba Shopping</v>
      </c>
      <c r="K701" t="s">
        <v>132</v>
      </c>
      <c r="L701" t="s">
        <v>35</v>
      </c>
      <c r="M701" t="s">
        <v>4</v>
      </c>
      <c r="N701" t="str">
        <f>IFERROR(VLOOKUP(ventas_starbucks_2025[[#This Row],[tamaño_sucio]],cambio_tamaño[#All],2,0),"Tamaño único")</f>
        <v>Tamaño único</v>
      </c>
      <c r="O701">
        <v>4</v>
      </c>
      <c r="P701">
        <v>1409.57</v>
      </c>
      <c r="Q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1">
        <v>5638.28</v>
      </c>
      <c r="S701" t="s">
        <v>31</v>
      </c>
      <c r="T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01" t="str">
        <f>VLOOKUP(ventas_starbucks_2025[[#This Row],[canal_compra]],cambio_canal_compra[#All],2,0)</f>
        <v>Entrega domicilio</v>
      </c>
      <c r="V701" t="s">
        <v>40</v>
      </c>
      <c r="W701" t="str">
        <f>VLOOKUP(ventas_starbucks_2025[[#This Row],[método_pago]],cambio_metodo_pago[#All],2,0)</f>
        <v>Efectivo</v>
      </c>
      <c r="X701" t="s">
        <v>22</v>
      </c>
      <c r="Y701">
        <v>0</v>
      </c>
      <c r="Z701" t="str">
        <f>VLOOKUP(ventas_starbucks_2025[[#This Row],[promoción_aplicada5]],promocion_cambiar[#All],2,0)</f>
        <v>Hora Feliz</v>
      </c>
      <c r="AA701" t="s">
        <v>36</v>
      </c>
      <c r="AB701" t="s">
        <v>18</v>
      </c>
      <c r="AC701" t="s">
        <v>24</v>
      </c>
      <c r="AD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01">
        <v>5.6</v>
      </c>
      <c r="AF701">
        <v>2</v>
      </c>
      <c r="AG701">
        <v>37</v>
      </c>
      <c r="AH701">
        <v>33</v>
      </c>
    </row>
    <row r="702" spans="1:34" x14ac:dyDescent="0.25">
      <c r="A702" s="3" t="s">
        <v>777</v>
      </c>
      <c r="B702" s="1">
        <v>45746</v>
      </c>
      <c r="C702" s="23">
        <f t="shared" si="50"/>
        <v>30</v>
      </c>
      <c r="D702" s="23">
        <f t="shared" si="51"/>
        <v>7</v>
      </c>
      <c r="E702" s="23" t="str">
        <f t="shared" si="52"/>
        <v>domingo</v>
      </c>
      <c r="F702" s="23">
        <f t="shared" si="53"/>
        <v>3</v>
      </c>
      <c r="G702" s="23" t="str">
        <f t="shared" si="54"/>
        <v>marzo</v>
      </c>
      <c r="H702" s="2">
        <v>0.39027777777777778</v>
      </c>
      <c r="I702" t="s">
        <v>1</v>
      </c>
      <c r="J702" t="str">
        <f>VLOOKUP(ventas_starbucks_2025[[#This Row],[sucursal]],cambio_sucursal[#All],2,0)</f>
        <v>Sucursal Nueva Córdoba</v>
      </c>
      <c r="K702" t="s">
        <v>13</v>
      </c>
      <c r="L702" t="s">
        <v>14</v>
      </c>
      <c r="M702" t="s">
        <v>4</v>
      </c>
      <c r="N702" t="str">
        <f>IFERROR(VLOOKUP(ventas_starbucks_2025[[#This Row],[tamaño_sucio]],cambio_tamaño[#All],2,0),"Tamaño único")</f>
        <v>Tamaño único</v>
      </c>
      <c r="O702">
        <v>2</v>
      </c>
      <c r="P702">
        <v>2158.58</v>
      </c>
      <c r="Q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02">
        <v>4317.16</v>
      </c>
      <c r="S702" t="s">
        <v>15</v>
      </c>
      <c r="T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2" t="str">
        <f>VLOOKUP(ventas_starbucks_2025[[#This Row],[canal_compra]],cambio_canal_compra[#All],2,0)</f>
        <v>Para llevar</v>
      </c>
      <c r="V702" t="s">
        <v>40</v>
      </c>
      <c r="W702" t="str">
        <f>VLOOKUP(ventas_starbucks_2025[[#This Row],[método_pago]],cambio_metodo_pago[#All],2,0)</f>
        <v>Efectivo</v>
      </c>
      <c r="X702" t="s">
        <v>7</v>
      </c>
      <c r="Y702">
        <v>0</v>
      </c>
      <c r="Z702" t="str">
        <f>VLOOKUP(ventas_starbucks_2025[[#This Row],[promoción_aplicada5]],promocion_cambiar[#All],2,0)</f>
        <v>Combo</v>
      </c>
      <c r="AA702" t="s">
        <v>8</v>
      </c>
      <c r="AB702" t="s">
        <v>9</v>
      </c>
      <c r="AC702" t="s">
        <v>10</v>
      </c>
      <c r="AD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02">
        <v>12.2</v>
      </c>
      <c r="AF702">
        <v>1</v>
      </c>
      <c r="AG702">
        <v>21</v>
      </c>
      <c r="AH702">
        <v>19</v>
      </c>
    </row>
    <row r="703" spans="1:34" x14ac:dyDescent="0.25">
      <c r="A703" s="3" t="s">
        <v>778</v>
      </c>
      <c r="B703" s="1">
        <v>45721</v>
      </c>
      <c r="C703" s="23">
        <f t="shared" si="50"/>
        <v>5</v>
      </c>
      <c r="D703" s="23">
        <f t="shared" si="51"/>
        <v>3</v>
      </c>
      <c r="E703" s="1" t="str">
        <f t="shared" si="52"/>
        <v>miércoles</v>
      </c>
      <c r="F703" s="23">
        <f t="shared" si="53"/>
        <v>3</v>
      </c>
      <c r="G703" s="1" t="str">
        <f t="shared" si="54"/>
        <v>marzo</v>
      </c>
      <c r="H703" s="2">
        <v>0.39305555555555555</v>
      </c>
      <c r="I703" t="s">
        <v>57</v>
      </c>
      <c r="J703" t="str">
        <f>VLOOKUP(ventas_starbucks_2025[[#This Row],[sucursal]],cambio_sucursal[#All],2,0)</f>
        <v>Sucursal Avda Colón</v>
      </c>
      <c r="K703" t="s">
        <v>137</v>
      </c>
      <c r="L703" t="s">
        <v>44</v>
      </c>
      <c r="M703" t="s">
        <v>45</v>
      </c>
      <c r="N703" t="str">
        <f>IFERROR(VLOOKUP(ventas_starbucks_2025[[#This Row],[tamaño_sucio]],cambio_tamaño[#All],2,0),"Tamaño único")</f>
        <v>Grande</v>
      </c>
      <c r="O703">
        <v>4</v>
      </c>
      <c r="P703">
        <v>1680.72</v>
      </c>
      <c r="Q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3">
        <v>6722.88</v>
      </c>
      <c r="S703" t="s">
        <v>15</v>
      </c>
      <c r="T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03" t="str">
        <f>VLOOKUP(ventas_starbucks_2025[[#This Row],[canal_compra]],cambio_canal_compra[#All],2,0)</f>
        <v>Para llevar</v>
      </c>
      <c r="V703" t="s">
        <v>6</v>
      </c>
      <c r="W703" t="str">
        <f>VLOOKUP(ventas_starbucks_2025[[#This Row],[método_pago]],cambio_metodo_pago[#All],2,0)</f>
        <v>Aplicación móbil</v>
      </c>
      <c r="X703" t="s">
        <v>22</v>
      </c>
      <c r="Y703">
        <v>0</v>
      </c>
      <c r="Z703" t="str">
        <f>VLOOKUP(ventas_starbucks_2025[[#This Row],[promoción_aplicada5]],promocion_cambiar[#All],2,0)</f>
        <v>Ninguna</v>
      </c>
      <c r="AA703" t="s">
        <v>17</v>
      </c>
      <c r="AB703" t="s">
        <v>18</v>
      </c>
      <c r="AC703" t="s">
        <v>41</v>
      </c>
      <c r="AD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03">
        <v>12.9</v>
      </c>
      <c r="AF703">
        <v>3</v>
      </c>
      <c r="AG703">
        <v>44</v>
      </c>
      <c r="AH703">
        <v>40</v>
      </c>
    </row>
    <row r="704" spans="1:34" x14ac:dyDescent="0.25">
      <c r="A704" s="3" t="s">
        <v>779</v>
      </c>
      <c r="B704" s="1">
        <v>45702</v>
      </c>
      <c r="C704" s="23">
        <f t="shared" si="50"/>
        <v>14</v>
      </c>
      <c r="D704" s="23">
        <f t="shared" si="51"/>
        <v>5</v>
      </c>
      <c r="E704" s="23" t="str">
        <f t="shared" si="52"/>
        <v>viernes</v>
      </c>
      <c r="F704" s="23">
        <f t="shared" si="53"/>
        <v>2</v>
      </c>
      <c r="G704" s="23" t="str">
        <f t="shared" si="54"/>
        <v>febrero</v>
      </c>
      <c r="H704" s="2">
        <v>0.66805555555555551</v>
      </c>
      <c r="I704" t="s">
        <v>1</v>
      </c>
      <c r="J704" t="str">
        <f>VLOOKUP(ventas_starbucks_2025[[#This Row],[sucursal]],cambio_sucursal[#All],2,0)</f>
        <v>Sucursal Nueva Córdoba</v>
      </c>
      <c r="K704" t="s">
        <v>173</v>
      </c>
      <c r="L704" t="s">
        <v>35</v>
      </c>
      <c r="M704" t="s">
        <v>4</v>
      </c>
      <c r="N704" t="str">
        <f>IFERROR(VLOOKUP(ventas_starbucks_2025[[#This Row],[tamaño_sucio]],cambio_tamaño[#All],2,0),"Tamaño único")</f>
        <v>Tamaño único</v>
      </c>
      <c r="O704">
        <v>1</v>
      </c>
      <c r="P704">
        <v>1346.66</v>
      </c>
      <c r="Q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4">
        <v>1346.66</v>
      </c>
      <c r="S704" t="s">
        <v>15</v>
      </c>
      <c r="T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4" t="str">
        <f>VLOOKUP(ventas_starbucks_2025[[#This Row],[canal_compra]],cambio_canal_compra[#All],2,0)</f>
        <v>Para llevar</v>
      </c>
      <c r="V704" t="s">
        <v>16</v>
      </c>
      <c r="W704" t="str">
        <f>VLOOKUP(ventas_starbucks_2025[[#This Row],[método_pago]],cambio_metodo_pago[#All],2,0)</f>
        <v>Tarjeta</v>
      </c>
      <c r="X704" t="s">
        <v>7</v>
      </c>
      <c r="Y704">
        <v>0</v>
      </c>
      <c r="Z704" t="str">
        <f>VLOOKUP(ventas_starbucks_2025[[#This Row],[promoción_aplicada5]],promocion_cambiar[#All],2,0)</f>
        <v>Ninguna</v>
      </c>
      <c r="AA704" t="s">
        <v>17</v>
      </c>
      <c r="AB704" t="s">
        <v>9</v>
      </c>
      <c r="AC704" t="s">
        <v>10</v>
      </c>
      <c r="AD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04">
        <v>7.4</v>
      </c>
      <c r="AF704">
        <v>5</v>
      </c>
      <c r="AG704">
        <v>15</v>
      </c>
      <c r="AH704">
        <v>14</v>
      </c>
    </row>
    <row r="705" spans="1:34" x14ac:dyDescent="0.25">
      <c r="A705" s="3" t="s">
        <v>780</v>
      </c>
      <c r="B705" s="1">
        <v>45720</v>
      </c>
      <c r="C705" s="23">
        <f t="shared" si="50"/>
        <v>4</v>
      </c>
      <c r="D705" s="23">
        <f t="shared" si="51"/>
        <v>2</v>
      </c>
      <c r="E705" s="1" t="str">
        <f t="shared" si="52"/>
        <v>martes</v>
      </c>
      <c r="F705" s="23">
        <f t="shared" si="53"/>
        <v>3</v>
      </c>
      <c r="G705" s="1" t="str">
        <f t="shared" si="54"/>
        <v>marzo</v>
      </c>
      <c r="H705" s="2">
        <v>0.56805555555555554</v>
      </c>
      <c r="I705" t="s">
        <v>57</v>
      </c>
      <c r="J705" t="str">
        <f>VLOOKUP(ventas_starbucks_2025[[#This Row],[sucursal]],cambio_sucursal[#All],2,0)</f>
        <v>Sucursal Avda Colón</v>
      </c>
      <c r="K705" t="s">
        <v>284</v>
      </c>
      <c r="L705" t="s">
        <v>35</v>
      </c>
      <c r="M705" t="s">
        <v>4</v>
      </c>
      <c r="N705" t="str">
        <f>IFERROR(VLOOKUP(ventas_starbucks_2025[[#This Row],[tamaño_sucio]],cambio_tamaño[#All],2,0),"Tamaño único")</f>
        <v>Tamaño único</v>
      </c>
      <c r="O705">
        <v>3</v>
      </c>
      <c r="P705">
        <v>1184.32</v>
      </c>
      <c r="Q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5">
        <v>3552.96</v>
      </c>
      <c r="S705" t="s">
        <v>5</v>
      </c>
      <c r="T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5" t="str">
        <f>VLOOKUP(ventas_starbucks_2025[[#This Row],[canal_compra]],cambio_canal_compra[#All],2,0)</f>
        <v>En tienda</v>
      </c>
      <c r="V705" t="s">
        <v>6</v>
      </c>
      <c r="W705" t="str">
        <f>VLOOKUP(ventas_starbucks_2025[[#This Row],[método_pago]],cambio_metodo_pago[#All],2,0)</f>
        <v>Aplicación móbil</v>
      </c>
      <c r="X705" t="s">
        <v>22</v>
      </c>
      <c r="Y705">
        <v>0</v>
      </c>
      <c r="Z705" t="str">
        <f>VLOOKUP(ventas_starbucks_2025[[#This Row],[promoción_aplicada5]],promocion_cambiar[#All],2,0)</f>
        <v>Combo</v>
      </c>
      <c r="AA705" t="s">
        <v>8</v>
      </c>
      <c r="AB705" t="s">
        <v>32</v>
      </c>
      <c r="AC705" t="s">
        <v>10</v>
      </c>
      <c r="AD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05">
        <v>2.1</v>
      </c>
      <c r="AF705">
        <v>5</v>
      </c>
      <c r="AG705">
        <v>38</v>
      </c>
      <c r="AH705">
        <v>35</v>
      </c>
    </row>
    <row r="706" spans="1:34" x14ac:dyDescent="0.25">
      <c r="A706" s="3" t="s">
        <v>781</v>
      </c>
      <c r="B706" s="1">
        <v>45750</v>
      </c>
      <c r="C706" s="23">
        <f t="shared" ref="C706:C769" si="55">DAY(B706)</f>
        <v>3</v>
      </c>
      <c r="D706" s="23">
        <f t="shared" ref="D706:D769" si="56">WEEKDAY(B706,2)</f>
        <v>4</v>
      </c>
      <c r="E706" s="1" t="str">
        <f t="shared" ref="E706:E769" si="57">TEXT(B706,"dddd")</f>
        <v>jueves</v>
      </c>
      <c r="F706" s="23">
        <f t="shared" ref="F706:F769" si="58">MONTH(B706)</f>
        <v>4</v>
      </c>
      <c r="G706" s="1" t="str">
        <f t="shared" ref="G706:G769" si="59">TEXT(B706,"mmmm")</f>
        <v>abril</v>
      </c>
      <c r="H706" s="2">
        <v>0.72499999999999998</v>
      </c>
      <c r="I706" t="s">
        <v>1</v>
      </c>
      <c r="J706" t="str">
        <f>VLOOKUP(ventas_starbucks_2025[[#This Row],[sucursal]],cambio_sucursal[#All],2,0)</f>
        <v>Sucursal Nueva Córdoba</v>
      </c>
      <c r="K706" t="s">
        <v>34</v>
      </c>
      <c r="L706" t="s">
        <v>35</v>
      </c>
      <c r="M706" t="s">
        <v>4</v>
      </c>
      <c r="N706" t="str">
        <f>IFERROR(VLOOKUP(ventas_starbucks_2025[[#This Row],[tamaño_sucio]],cambio_tamaño[#All],2,0),"Tamaño único")</f>
        <v>Tamaño único</v>
      </c>
      <c r="O706">
        <v>2</v>
      </c>
      <c r="P706">
        <v>1390.64</v>
      </c>
      <c r="Q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6">
        <v>2781.28</v>
      </c>
      <c r="S706" t="s">
        <v>31</v>
      </c>
      <c r="T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6" t="str">
        <f>VLOOKUP(ventas_starbucks_2025[[#This Row],[canal_compra]],cambio_canal_compra[#All],2,0)</f>
        <v>Entrega domicilio</v>
      </c>
      <c r="V706" t="s">
        <v>40</v>
      </c>
      <c r="W706" t="str">
        <f>VLOOKUP(ventas_starbucks_2025[[#This Row],[método_pago]],cambio_metodo_pago[#All],2,0)</f>
        <v>Efectivo</v>
      </c>
      <c r="X706" t="s">
        <v>7</v>
      </c>
      <c r="Y706">
        <v>10</v>
      </c>
      <c r="Z706" t="str">
        <f>VLOOKUP(ventas_starbucks_2025[[#This Row],[promoción_aplicada5]],promocion_cambiar[#All],2,0)</f>
        <v>2x1</v>
      </c>
      <c r="AA706" t="s">
        <v>51</v>
      </c>
      <c r="AB706" t="s">
        <v>9</v>
      </c>
      <c r="AC706" t="s">
        <v>24</v>
      </c>
      <c r="AD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06">
        <v>4.3</v>
      </c>
      <c r="AF706">
        <v>2</v>
      </c>
      <c r="AG706">
        <v>39</v>
      </c>
      <c r="AH706">
        <v>37</v>
      </c>
    </row>
    <row r="707" spans="1:34" x14ac:dyDescent="0.25">
      <c r="A707" s="3" t="s">
        <v>782</v>
      </c>
      <c r="B707" s="1">
        <v>45710</v>
      </c>
      <c r="C707" s="23">
        <f t="shared" si="55"/>
        <v>22</v>
      </c>
      <c r="D707" s="23">
        <f t="shared" si="56"/>
        <v>6</v>
      </c>
      <c r="E707" s="1" t="str">
        <f t="shared" si="57"/>
        <v>sábado</v>
      </c>
      <c r="F707" s="23">
        <f t="shared" si="58"/>
        <v>2</v>
      </c>
      <c r="G707" s="1" t="str">
        <f t="shared" si="59"/>
        <v>febrero</v>
      </c>
      <c r="H707" s="2">
        <v>0.5708333333333333</v>
      </c>
      <c r="I707" t="s">
        <v>26</v>
      </c>
      <c r="J707" t="str">
        <f>VLOOKUP(ventas_starbucks_2025[[#This Row],[sucursal]],cambio_sucursal[#All],2,0)</f>
        <v>Sucursal San Lorenzo 47</v>
      </c>
      <c r="K707" t="s">
        <v>101</v>
      </c>
      <c r="L707" t="s">
        <v>3</v>
      </c>
      <c r="M707" t="s">
        <v>4</v>
      </c>
      <c r="N707" t="str">
        <f>IFERROR(VLOOKUP(ventas_starbucks_2025[[#This Row],[tamaño_sucio]],cambio_tamaño[#All],2,0),"Tamaño único")</f>
        <v>Tamaño único</v>
      </c>
      <c r="O707">
        <v>1</v>
      </c>
      <c r="P707">
        <v>2888.02</v>
      </c>
      <c r="Q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07">
        <v>2888.02</v>
      </c>
      <c r="S707" t="s">
        <v>15</v>
      </c>
      <c r="T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7" t="str">
        <f>VLOOKUP(ventas_starbucks_2025[[#This Row],[canal_compra]],cambio_canal_compra[#All],2,0)</f>
        <v>Para llevar</v>
      </c>
      <c r="V707" t="s">
        <v>16</v>
      </c>
      <c r="W707" t="str">
        <f>VLOOKUP(ventas_starbucks_2025[[#This Row],[método_pago]],cambio_metodo_pago[#All],2,0)</f>
        <v>Tarjeta</v>
      </c>
      <c r="X707" t="s">
        <v>7</v>
      </c>
      <c r="Y707">
        <v>0</v>
      </c>
      <c r="Z707" t="str">
        <f>VLOOKUP(ventas_starbucks_2025[[#This Row],[promoción_aplicada5]],promocion_cambiar[#All],2,0)</f>
        <v>Ninguna</v>
      </c>
      <c r="AA707" t="s">
        <v>17</v>
      </c>
      <c r="AB707" t="s">
        <v>29</v>
      </c>
      <c r="AC707" t="s">
        <v>24</v>
      </c>
      <c r="AD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07">
        <v>6.7</v>
      </c>
      <c r="AF707">
        <v>3</v>
      </c>
      <c r="AG707">
        <v>26</v>
      </c>
      <c r="AH707">
        <v>25</v>
      </c>
    </row>
    <row r="708" spans="1:34" x14ac:dyDescent="0.25">
      <c r="A708" s="3" t="s">
        <v>783</v>
      </c>
      <c r="B708" s="1">
        <v>45689</v>
      </c>
      <c r="C708" s="23">
        <f t="shared" si="55"/>
        <v>1</v>
      </c>
      <c r="D708" s="23">
        <f t="shared" si="56"/>
        <v>6</v>
      </c>
      <c r="E708" s="23" t="str">
        <f t="shared" si="57"/>
        <v>sábado</v>
      </c>
      <c r="F708" s="23">
        <f t="shared" si="58"/>
        <v>2</v>
      </c>
      <c r="G708" s="23" t="str">
        <f t="shared" si="59"/>
        <v>febrero</v>
      </c>
      <c r="H708" s="2">
        <v>0.64027777777777772</v>
      </c>
      <c r="I708" t="s">
        <v>12</v>
      </c>
      <c r="J708" t="str">
        <f>VLOOKUP(ventas_starbucks_2025[[#This Row],[sucursal]],cambio_sucursal[#All],2,0)</f>
        <v>Sucursal Córdoba Shopping</v>
      </c>
      <c r="K708" t="s">
        <v>115</v>
      </c>
      <c r="L708" t="s">
        <v>21</v>
      </c>
      <c r="M708" t="s">
        <v>4</v>
      </c>
      <c r="N708" t="str">
        <f>IFERROR(VLOOKUP(ventas_starbucks_2025[[#This Row],[tamaño_sucio]],cambio_tamaño[#All],2,0),"Tamaño único")</f>
        <v>Tamaño único</v>
      </c>
      <c r="O708">
        <v>5</v>
      </c>
      <c r="P708">
        <v>1135.3499999999999</v>
      </c>
      <c r="Q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8">
        <v>5676.75</v>
      </c>
      <c r="S708" t="s">
        <v>5</v>
      </c>
      <c r="T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08" t="str">
        <f>VLOOKUP(ventas_starbucks_2025[[#This Row],[canal_compra]],cambio_canal_compra[#All],2,0)</f>
        <v>En tienda</v>
      </c>
      <c r="V708" t="s">
        <v>40</v>
      </c>
      <c r="W708" t="str">
        <f>VLOOKUP(ventas_starbucks_2025[[#This Row],[método_pago]],cambio_metodo_pago[#All],2,0)</f>
        <v>Efectivo</v>
      </c>
      <c r="X708" t="s">
        <v>7</v>
      </c>
      <c r="Y708">
        <v>15</v>
      </c>
      <c r="Z708" t="str">
        <f>VLOOKUP(ventas_starbucks_2025[[#This Row],[promoción_aplicada5]],promocion_cambiar[#All],2,0)</f>
        <v>Hora Feliz</v>
      </c>
      <c r="AA708" t="s">
        <v>36</v>
      </c>
      <c r="AB708" t="s">
        <v>18</v>
      </c>
      <c r="AC708" t="s">
        <v>10</v>
      </c>
      <c r="AD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08">
        <v>9.8000000000000007</v>
      </c>
      <c r="AF708">
        <v>2</v>
      </c>
      <c r="AG708">
        <v>24</v>
      </c>
      <c r="AH708">
        <v>19</v>
      </c>
    </row>
    <row r="709" spans="1:34" x14ac:dyDescent="0.25">
      <c r="A709" s="3" t="s">
        <v>784</v>
      </c>
      <c r="B709" s="1">
        <v>45717</v>
      </c>
      <c r="C709" s="23">
        <f t="shared" si="55"/>
        <v>1</v>
      </c>
      <c r="D709" s="23">
        <f t="shared" si="56"/>
        <v>6</v>
      </c>
      <c r="E709" s="23" t="str">
        <f t="shared" si="57"/>
        <v>sábado</v>
      </c>
      <c r="F709" s="23">
        <f t="shared" si="58"/>
        <v>3</v>
      </c>
      <c r="G709" s="23" t="str">
        <f t="shared" si="59"/>
        <v>marzo</v>
      </c>
      <c r="H709" s="2">
        <v>0.64444444444444449</v>
      </c>
      <c r="I709" t="s">
        <v>26</v>
      </c>
      <c r="J709" t="str">
        <f>VLOOKUP(ventas_starbucks_2025[[#This Row],[sucursal]],cambio_sucursal[#All],2,0)</f>
        <v>Sucursal San Lorenzo 47</v>
      </c>
      <c r="K709" t="s">
        <v>20</v>
      </c>
      <c r="L709" t="s">
        <v>21</v>
      </c>
      <c r="M709" t="s">
        <v>4</v>
      </c>
      <c r="N709" t="str">
        <f>IFERROR(VLOOKUP(ventas_starbucks_2025[[#This Row],[tamaño_sucio]],cambio_tamaño[#All],2,0),"Tamaño único")</f>
        <v>Tamaño único</v>
      </c>
      <c r="O709">
        <v>3</v>
      </c>
      <c r="P709">
        <v>1053.8599999999999</v>
      </c>
      <c r="Q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9">
        <v>3161.58</v>
      </c>
      <c r="S709" t="s">
        <v>31</v>
      </c>
      <c r="T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9" t="str">
        <f>VLOOKUP(ventas_starbucks_2025[[#This Row],[canal_compra]],cambio_canal_compra[#All],2,0)</f>
        <v>Entrega domicilio</v>
      </c>
      <c r="V709" t="s">
        <v>6</v>
      </c>
      <c r="W709" t="str">
        <f>VLOOKUP(ventas_starbucks_2025[[#This Row],[método_pago]],cambio_metodo_pago[#All],2,0)</f>
        <v>Aplicación móbil</v>
      </c>
      <c r="X709" t="s">
        <v>22</v>
      </c>
      <c r="Y709">
        <v>0</v>
      </c>
      <c r="Z709" t="str">
        <f>VLOOKUP(ventas_starbucks_2025[[#This Row],[promoción_aplicada5]],promocion_cambiar[#All],2,0)</f>
        <v>Combo</v>
      </c>
      <c r="AA709" t="s">
        <v>8</v>
      </c>
      <c r="AB709" t="s">
        <v>29</v>
      </c>
      <c r="AC709" t="s">
        <v>24</v>
      </c>
      <c r="AD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09">
        <v>9.5</v>
      </c>
      <c r="AF709">
        <v>4</v>
      </c>
      <c r="AG709">
        <v>48</v>
      </c>
      <c r="AH709">
        <v>45</v>
      </c>
    </row>
    <row r="710" spans="1:34" x14ac:dyDescent="0.25">
      <c r="A710" s="3" t="s">
        <v>785</v>
      </c>
      <c r="B710" s="1">
        <v>45709</v>
      </c>
      <c r="C710" s="23">
        <f t="shared" si="55"/>
        <v>21</v>
      </c>
      <c r="D710" s="23">
        <f t="shared" si="56"/>
        <v>5</v>
      </c>
      <c r="E710" s="23" t="str">
        <f t="shared" si="57"/>
        <v>viernes</v>
      </c>
      <c r="F710" s="23">
        <f t="shared" si="58"/>
        <v>2</v>
      </c>
      <c r="G710" s="23" t="str">
        <f t="shared" si="59"/>
        <v>febrero</v>
      </c>
      <c r="H710" s="2">
        <v>0.32569444444444445</v>
      </c>
      <c r="I710" t="s">
        <v>26</v>
      </c>
      <c r="J710" t="str">
        <f>VLOOKUP(ventas_starbucks_2025[[#This Row],[sucursal]],cambio_sucursal[#All],2,0)</f>
        <v>Sucursal San Lorenzo 47</v>
      </c>
      <c r="K710" t="s">
        <v>101</v>
      </c>
      <c r="L710" t="s">
        <v>3</v>
      </c>
      <c r="M710" t="s">
        <v>4</v>
      </c>
      <c r="N710" t="str">
        <f>IFERROR(VLOOKUP(ventas_starbucks_2025[[#This Row],[tamaño_sucio]],cambio_tamaño[#All],2,0),"Tamaño único")</f>
        <v>Tamaño único</v>
      </c>
      <c r="O710">
        <v>2</v>
      </c>
      <c r="P710">
        <v>2505.8000000000002</v>
      </c>
      <c r="Q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10">
        <v>5011.6000000000004</v>
      </c>
      <c r="S710" t="s">
        <v>31</v>
      </c>
      <c r="T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10" t="str">
        <f>VLOOKUP(ventas_starbucks_2025[[#This Row],[canal_compra]],cambio_canal_compra[#All],2,0)</f>
        <v>Entrega domicilio</v>
      </c>
      <c r="V710" t="s">
        <v>6</v>
      </c>
      <c r="W710" t="str">
        <f>VLOOKUP(ventas_starbucks_2025[[#This Row],[método_pago]],cambio_metodo_pago[#All],2,0)</f>
        <v>Aplicación móbil</v>
      </c>
      <c r="X710" t="s">
        <v>7</v>
      </c>
      <c r="Y710">
        <v>0</v>
      </c>
      <c r="Z710" t="str">
        <f>VLOOKUP(ventas_starbucks_2025[[#This Row],[promoción_aplicada5]],promocion_cambiar[#All],2,0)</f>
        <v>2x1</v>
      </c>
      <c r="AA710" t="s">
        <v>51</v>
      </c>
      <c r="AB710" t="s">
        <v>52</v>
      </c>
      <c r="AC710" t="s">
        <v>10</v>
      </c>
      <c r="AD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10">
        <v>3.1</v>
      </c>
      <c r="AF710">
        <v>3</v>
      </c>
      <c r="AG710">
        <v>23</v>
      </c>
      <c r="AH710">
        <v>21</v>
      </c>
    </row>
    <row r="711" spans="1:34" x14ac:dyDescent="0.25">
      <c r="A711" s="3" t="s">
        <v>786</v>
      </c>
      <c r="B711" s="1">
        <v>45732</v>
      </c>
      <c r="C711" s="23">
        <f t="shared" si="55"/>
        <v>16</v>
      </c>
      <c r="D711" s="23">
        <f t="shared" si="56"/>
        <v>7</v>
      </c>
      <c r="E711" s="1" t="str">
        <f t="shared" si="57"/>
        <v>domingo</v>
      </c>
      <c r="F711" s="23">
        <f t="shared" si="58"/>
        <v>3</v>
      </c>
      <c r="G711" s="1" t="str">
        <f t="shared" si="59"/>
        <v>marzo</v>
      </c>
      <c r="H711" s="2">
        <v>0.66736111111111107</v>
      </c>
      <c r="I711" t="s">
        <v>12</v>
      </c>
      <c r="J711" t="str">
        <f>VLOOKUP(ventas_starbucks_2025[[#This Row],[sucursal]],cambio_sucursal[#All],2,0)</f>
        <v>Sucursal Córdoba Shopping</v>
      </c>
      <c r="K711" t="s">
        <v>69</v>
      </c>
      <c r="L711" t="s">
        <v>70</v>
      </c>
      <c r="M711" t="s">
        <v>55</v>
      </c>
      <c r="N711" t="str">
        <f>IFERROR(VLOOKUP(ventas_starbucks_2025[[#This Row],[tamaño_sucio]],cambio_tamaño[#All],2,0),"Tamaño único")</f>
        <v>Pequeño</v>
      </c>
      <c r="O711">
        <v>3</v>
      </c>
      <c r="P711">
        <v>1741.65</v>
      </c>
      <c r="Q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1">
        <v>5224.95</v>
      </c>
      <c r="S711" t="s">
        <v>31</v>
      </c>
      <c r="T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11" t="str">
        <f>VLOOKUP(ventas_starbucks_2025[[#This Row],[canal_compra]],cambio_canal_compra[#All],2,0)</f>
        <v>Entrega domicilio</v>
      </c>
      <c r="V711" t="s">
        <v>40</v>
      </c>
      <c r="W711" t="str">
        <f>VLOOKUP(ventas_starbucks_2025[[#This Row],[método_pago]],cambio_metodo_pago[#All],2,0)</f>
        <v>Efectivo</v>
      </c>
      <c r="X711" t="s">
        <v>7</v>
      </c>
      <c r="Y711">
        <v>15</v>
      </c>
      <c r="Z711" t="str">
        <f>VLOOKUP(ventas_starbucks_2025[[#This Row],[promoción_aplicada5]],promocion_cambiar[#All],2,0)</f>
        <v>Combo</v>
      </c>
      <c r="AA711" t="s">
        <v>8</v>
      </c>
      <c r="AB711" t="s">
        <v>29</v>
      </c>
      <c r="AC711" t="s">
        <v>24</v>
      </c>
      <c r="AD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11">
        <v>14.7</v>
      </c>
      <c r="AF711">
        <v>1</v>
      </c>
      <c r="AG711">
        <v>48</v>
      </c>
      <c r="AH711">
        <v>45</v>
      </c>
    </row>
    <row r="712" spans="1:34" x14ac:dyDescent="0.25">
      <c r="A712" s="3" t="s">
        <v>787</v>
      </c>
      <c r="B712" s="1">
        <v>45703</v>
      </c>
      <c r="C712" s="23">
        <f t="shared" si="55"/>
        <v>15</v>
      </c>
      <c r="D712" s="23">
        <f t="shared" si="56"/>
        <v>6</v>
      </c>
      <c r="E712" s="23" t="str">
        <f t="shared" si="57"/>
        <v>sábado</v>
      </c>
      <c r="F712" s="23">
        <f t="shared" si="58"/>
        <v>2</v>
      </c>
      <c r="G712" s="23" t="str">
        <f t="shared" si="59"/>
        <v>febrero</v>
      </c>
      <c r="H712" s="2">
        <v>0.62916666666666665</v>
      </c>
      <c r="I712" t="s">
        <v>26</v>
      </c>
      <c r="J712" t="str">
        <f>VLOOKUP(ventas_starbucks_2025[[#This Row],[sucursal]],cambio_sucursal[#All],2,0)</f>
        <v>Sucursal San Lorenzo 47</v>
      </c>
      <c r="K712" t="s">
        <v>82</v>
      </c>
      <c r="L712" t="s">
        <v>28</v>
      </c>
      <c r="M712" t="s">
        <v>4</v>
      </c>
      <c r="N712" t="str">
        <f>IFERROR(VLOOKUP(ventas_starbucks_2025[[#This Row],[tamaño_sucio]],cambio_tamaño[#All],2,0),"Tamaño único")</f>
        <v>Tamaño único</v>
      </c>
      <c r="O712">
        <v>5</v>
      </c>
      <c r="P712">
        <v>2073.83</v>
      </c>
      <c r="Q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12">
        <v>10369.15</v>
      </c>
      <c r="S712" t="s">
        <v>31</v>
      </c>
      <c r="T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12" t="str">
        <f>VLOOKUP(ventas_starbucks_2025[[#This Row],[canal_compra]],cambio_canal_compra[#All],2,0)</f>
        <v>Entrega domicilio</v>
      </c>
      <c r="V712" t="s">
        <v>6</v>
      </c>
      <c r="W712" t="str">
        <f>VLOOKUP(ventas_starbucks_2025[[#This Row],[método_pago]],cambio_metodo_pago[#All],2,0)</f>
        <v>Aplicación móbil</v>
      </c>
      <c r="X712" t="s">
        <v>7</v>
      </c>
      <c r="Y712">
        <v>0</v>
      </c>
      <c r="Z712" t="str">
        <f>VLOOKUP(ventas_starbucks_2025[[#This Row],[promoción_aplicada5]],promocion_cambiar[#All],2,0)</f>
        <v>Hora Feliz</v>
      </c>
      <c r="AA712" t="s">
        <v>36</v>
      </c>
      <c r="AB712" t="s">
        <v>32</v>
      </c>
      <c r="AC712" t="s">
        <v>41</v>
      </c>
      <c r="AD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12">
        <v>6.9</v>
      </c>
      <c r="AF712">
        <v>5</v>
      </c>
      <c r="AG712">
        <v>24</v>
      </c>
      <c r="AH712">
        <v>19</v>
      </c>
    </row>
    <row r="713" spans="1:34" x14ac:dyDescent="0.25">
      <c r="A713" s="3" t="s">
        <v>788</v>
      </c>
      <c r="B713" s="1">
        <v>45660</v>
      </c>
      <c r="C713" s="23">
        <f t="shared" si="55"/>
        <v>3</v>
      </c>
      <c r="D713" s="23">
        <f t="shared" si="56"/>
        <v>5</v>
      </c>
      <c r="E713" s="1" t="str">
        <f t="shared" si="57"/>
        <v>viernes</v>
      </c>
      <c r="F713" s="23">
        <f t="shared" si="58"/>
        <v>1</v>
      </c>
      <c r="G713" s="1" t="str">
        <f t="shared" si="59"/>
        <v>enero</v>
      </c>
      <c r="H713" s="2">
        <v>0.35902777777777778</v>
      </c>
      <c r="I713" t="s">
        <v>12</v>
      </c>
      <c r="J713" t="str">
        <f>VLOOKUP(ventas_starbucks_2025[[#This Row],[sucursal]],cambio_sucursal[#All],2,0)</f>
        <v>Sucursal Córdoba Shopping</v>
      </c>
      <c r="K713" t="s">
        <v>38</v>
      </c>
      <c r="L713" t="s">
        <v>39</v>
      </c>
      <c r="M713" t="s">
        <v>4</v>
      </c>
      <c r="N713" t="str">
        <f>IFERROR(VLOOKUP(ventas_starbucks_2025[[#This Row],[tamaño_sucio]],cambio_tamaño[#All],2,0),"Tamaño único")</f>
        <v>Tamaño único</v>
      </c>
      <c r="O713">
        <v>1</v>
      </c>
      <c r="P713">
        <v>1055.1500000000001</v>
      </c>
      <c r="Q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3">
        <v>1055.1500000000001</v>
      </c>
      <c r="S713" t="s">
        <v>15</v>
      </c>
      <c r="T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3" t="str">
        <f>VLOOKUP(ventas_starbucks_2025[[#This Row],[canal_compra]],cambio_canal_compra[#All],2,0)</f>
        <v>Para llevar</v>
      </c>
      <c r="V713" t="s">
        <v>6</v>
      </c>
      <c r="W713" t="str">
        <f>VLOOKUP(ventas_starbucks_2025[[#This Row],[método_pago]],cambio_metodo_pago[#All],2,0)</f>
        <v>Aplicación móbil</v>
      </c>
      <c r="X713" t="s">
        <v>22</v>
      </c>
      <c r="Y713">
        <v>0</v>
      </c>
      <c r="Z713" t="str">
        <f>VLOOKUP(ventas_starbucks_2025[[#This Row],[promoción_aplicada5]],promocion_cambiar[#All],2,0)</f>
        <v>Hora Feliz</v>
      </c>
      <c r="AA713" t="s">
        <v>36</v>
      </c>
      <c r="AB713" t="s">
        <v>52</v>
      </c>
      <c r="AC713" t="s">
        <v>24</v>
      </c>
      <c r="AD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13">
        <v>11.2</v>
      </c>
      <c r="AF713">
        <v>4</v>
      </c>
      <c r="AG713">
        <v>10</v>
      </c>
      <c r="AH713">
        <v>9</v>
      </c>
    </row>
    <row r="714" spans="1:34" x14ac:dyDescent="0.25">
      <c r="A714" s="3" t="s">
        <v>789</v>
      </c>
      <c r="B714" s="1">
        <v>45727</v>
      </c>
      <c r="C714" s="23">
        <f t="shared" si="55"/>
        <v>11</v>
      </c>
      <c r="D714" s="23">
        <f t="shared" si="56"/>
        <v>2</v>
      </c>
      <c r="E714" s="23" t="str">
        <f t="shared" si="57"/>
        <v>martes</v>
      </c>
      <c r="F714" s="23">
        <f t="shared" si="58"/>
        <v>3</v>
      </c>
      <c r="G714" s="23" t="str">
        <f t="shared" si="59"/>
        <v>marzo</v>
      </c>
      <c r="H714" s="2">
        <v>0.81041666666666667</v>
      </c>
      <c r="I714" t="s">
        <v>1</v>
      </c>
      <c r="J714" t="str">
        <f>VLOOKUP(ventas_starbucks_2025[[#This Row],[sucursal]],cambio_sucursal[#All],2,0)</f>
        <v>Sucursal Nueva Córdoba</v>
      </c>
      <c r="K714" t="s">
        <v>48</v>
      </c>
      <c r="L714" t="s">
        <v>49</v>
      </c>
      <c r="M714" t="s">
        <v>55</v>
      </c>
      <c r="N714" t="str">
        <f>IFERROR(VLOOKUP(ventas_starbucks_2025[[#This Row],[tamaño_sucio]],cambio_tamaño[#All],2,0),"Tamaño único")</f>
        <v>Pequeño</v>
      </c>
      <c r="O714">
        <v>2</v>
      </c>
      <c r="P714">
        <v>1727.67</v>
      </c>
      <c r="Q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4">
        <v>3455.34</v>
      </c>
      <c r="S714" t="s">
        <v>15</v>
      </c>
      <c r="T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4" t="str">
        <f>VLOOKUP(ventas_starbucks_2025[[#This Row],[canal_compra]],cambio_canal_compra[#All],2,0)</f>
        <v>Para llevar</v>
      </c>
      <c r="V714" t="s">
        <v>16</v>
      </c>
      <c r="W714" t="str">
        <f>VLOOKUP(ventas_starbucks_2025[[#This Row],[método_pago]],cambio_metodo_pago[#All],2,0)</f>
        <v>Tarjeta</v>
      </c>
      <c r="X714" t="s">
        <v>22</v>
      </c>
      <c r="Y714">
        <v>0</v>
      </c>
      <c r="Z714" t="str">
        <f>VLOOKUP(ventas_starbucks_2025[[#This Row],[promoción_aplicada5]],promocion_cambiar[#All],2,0)</f>
        <v>Combo</v>
      </c>
      <c r="AA714" t="s">
        <v>8</v>
      </c>
      <c r="AB714" t="s">
        <v>9</v>
      </c>
      <c r="AC714" t="s">
        <v>10</v>
      </c>
      <c r="AD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14">
        <v>6.5</v>
      </c>
      <c r="AF714">
        <v>3</v>
      </c>
      <c r="AG714">
        <v>34</v>
      </c>
      <c r="AH714">
        <v>32</v>
      </c>
    </row>
    <row r="715" spans="1:34" x14ac:dyDescent="0.25">
      <c r="A715" s="3" t="s">
        <v>790</v>
      </c>
      <c r="B715" s="1">
        <v>45711</v>
      </c>
      <c r="C715" s="23">
        <f t="shared" si="55"/>
        <v>23</v>
      </c>
      <c r="D715" s="23">
        <f t="shared" si="56"/>
        <v>7</v>
      </c>
      <c r="E715" s="23" t="str">
        <f t="shared" si="57"/>
        <v>domingo</v>
      </c>
      <c r="F715" s="23">
        <f t="shared" si="58"/>
        <v>2</v>
      </c>
      <c r="G715" s="23" t="str">
        <f t="shared" si="59"/>
        <v>febrero</v>
      </c>
      <c r="H715" s="2">
        <v>0.36041666666666666</v>
      </c>
      <c r="I715" t="s">
        <v>57</v>
      </c>
      <c r="J715" t="str">
        <f>VLOOKUP(ventas_starbucks_2025[[#This Row],[sucursal]],cambio_sucursal[#All],2,0)</f>
        <v>Sucursal Avda Colón</v>
      </c>
      <c r="K715" t="s">
        <v>64</v>
      </c>
      <c r="L715" t="s">
        <v>65</v>
      </c>
      <c r="M715" t="s">
        <v>4</v>
      </c>
      <c r="N715" t="str">
        <f>IFERROR(VLOOKUP(ventas_starbucks_2025[[#This Row],[tamaño_sucio]],cambio_tamaño[#All],2,0),"Tamaño único")</f>
        <v>Tamaño único</v>
      </c>
      <c r="O715">
        <v>3</v>
      </c>
      <c r="P715">
        <v>1700.77</v>
      </c>
      <c r="Q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5">
        <v>5102.3100000000004</v>
      </c>
      <c r="S715" t="s">
        <v>31</v>
      </c>
      <c r="T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15" t="str">
        <f>VLOOKUP(ventas_starbucks_2025[[#This Row],[canal_compra]],cambio_canal_compra[#All],2,0)</f>
        <v>Entrega domicilio</v>
      </c>
      <c r="V715" t="s">
        <v>16</v>
      </c>
      <c r="W715" t="str">
        <f>VLOOKUP(ventas_starbucks_2025[[#This Row],[método_pago]],cambio_metodo_pago[#All],2,0)</f>
        <v>Tarjeta</v>
      </c>
      <c r="X715" t="s">
        <v>22</v>
      </c>
      <c r="Y715">
        <v>0</v>
      </c>
      <c r="Z715" t="str">
        <f>VLOOKUP(ventas_starbucks_2025[[#This Row],[promoción_aplicada5]],promocion_cambiar[#All],2,0)</f>
        <v>Ninguna</v>
      </c>
      <c r="AA715" t="s">
        <v>17</v>
      </c>
      <c r="AB715" t="s">
        <v>32</v>
      </c>
      <c r="AC715" t="s">
        <v>10</v>
      </c>
      <c r="AD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15">
        <v>11.5</v>
      </c>
      <c r="AF715">
        <v>5</v>
      </c>
      <c r="AG715">
        <v>27</v>
      </c>
      <c r="AH715">
        <v>24</v>
      </c>
    </row>
    <row r="716" spans="1:34" x14ac:dyDescent="0.25">
      <c r="A716" s="3" t="s">
        <v>791</v>
      </c>
      <c r="B716" s="1">
        <v>45740</v>
      </c>
      <c r="C716" s="23">
        <f t="shared" si="55"/>
        <v>24</v>
      </c>
      <c r="D716" s="23">
        <f t="shared" si="56"/>
        <v>1</v>
      </c>
      <c r="E716" s="23" t="str">
        <f t="shared" si="57"/>
        <v>lunes</v>
      </c>
      <c r="F716" s="23">
        <f t="shared" si="58"/>
        <v>3</v>
      </c>
      <c r="G716" s="23" t="str">
        <f t="shared" si="59"/>
        <v>marzo</v>
      </c>
      <c r="H716" s="2">
        <v>0.71597222222222223</v>
      </c>
      <c r="I716" t="s">
        <v>57</v>
      </c>
      <c r="J716" t="str">
        <f>VLOOKUP(ventas_starbucks_2025[[#This Row],[sucursal]],cambio_sucursal[#All],2,0)</f>
        <v>Sucursal Avda Colón</v>
      </c>
      <c r="K716" t="s">
        <v>2</v>
      </c>
      <c r="L716" t="s">
        <v>3</v>
      </c>
      <c r="M716" t="s">
        <v>4</v>
      </c>
      <c r="N716" t="str">
        <f>IFERROR(VLOOKUP(ventas_starbucks_2025[[#This Row],[tamaño_sucio]],cambio_tamaño[#All],2,0),"Tamaño único")</f>
        <v>Tamaño único</v>
      </c>
      <c r="O716">
        <v>4</v>
      </c>
      <c r="P716">
        <v>3340.24</v>
      </c>
      <c r="Q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716">
        <v>13360.96</v>
      </c>
      <c r="S716" t="s">
        <v>31</v>
      </c>
      <c r="T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16" t="str">
        <f>VLOOKUP(ventas_starbucks_2025[[#This Row],[canal_compra]],cambio_canal_compra[#All],2,0)</f>
        <v>Entrega domicilio</v>
      </c>
      <c r="V716" t="s">
        <v>6</v>
      </c>
      <c r="W716" t="str">
        <f>VLOOKUP(ventas_starbucks_2025[[#This Row],[método_pago]],cambio_metodo_pago[#All],2,0)</f>
        <v>Aplicación móbil</v>
      </c>
      <c r="X716" t="s">
        <v>7</v>
      </c>
      <c r="Y716">
        <v>10</v>
      </c>
      <c r="Z716" t="str">
        <f>VLOOKUP(ventas_starbucks_2025[[#This Row],[promoción_aplicada5]],promocion_cambiar[#All],2,0)</f>
        <v>Combo</v>
      </c>
      <c r="AA716" t="s">
        <v>8</v>
      </c>
      <c r="AB716" t="s">
        <v>18</v>
      </c>
      <c r="AC716" t="s">
        <v>10</v>
      </c>
      <c r="AD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16">
        <v>2.5</v>
      </c>
      <c r="AF716">
        <v>1</v>
      </c>
      <c r="AG716">
        <v>34</v>
      </c>
      <c r="AH716">
        <v>30</v>
      </c>
    </row>
    <row r="717" spans="1:34" x14ac:dyDescent="0.25">
      <c r="A717" s="3" t="s">
        <v>792</v>
      </c>
      <c r="B717" s="1">
        <v>45717</v>
      </c>
      <c r="C717" s="23">
        <f t="shared" si="55"/>
        <v>1</v>
      </c>
      <c r="D717" s="23">
        <f t="shared" si="56"/>
        <v>6</v>
      </c>
      <c r="E717" s="23" t="str">
        <f t="shared" si="57"/>
        <v>sábado</v>
      </c>
      <c r="F717" s="23">
        <f t="shared" si="58"/>
        <v>3</v>
      </c>
      <c r="G717" s="23" t="str">
        <f t="shared" si="59"/>
        <v>marzo</v>
      </c>
      <c r="H717" s="2">
        <v>0.49722222222222223</v>
      </c>
      <c r="I717" t="s">
        <v>1</v>
      </c>
      <c r="J717" t="str">
        <f>VLOOKUP(ventas_starbucks_2025[[#This Row],[sucursal]],cambio_sucursal[#All],2,0)</f>
        <v>Sucursal Nueva Córdoba</v>
      </c>
      <c r="K717" t="s">
        <v>205</v>
      </c>
      <c r="L717" t="s">
        <v>70</v>
      </c>
      <c r="M717" t="s">
        <v>50</v>
      </c>
      <c r="N717" t="str">
        <f>IFERROR(VLOOKUP(ventas_starbucks_2025[[#This Row],[tamaño_sucio]],cambio_tamaño[#All],2,0),"Tamaño único")</f>
        <v>Mediano</v>
      </c>
      <c r="O717">
        <v>2</v>
      </c>
      <c r="P717">
        <v>1591.33</v>
      </c>
      <c r="Q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7">
        <v>3182.66</v>
      </c>
      <c r="S717" t="s">
        <v>5</v>
      </c>
      <c r="T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7" t="str">
        <f>VLOOKUP(ventas_starbucks_2025[[#This Row],[canal_compra]],cambio_canal_compra[#All],2,0)</f>
        <v>En tienda</v>
      </c>
      <c r="V717" t="s">
        <v>16</v>
      </c>
      <c r="W717" t="str">
        <f>VLOOKUP(ventas_starbucks_2025[[#This Row],[método_pago]],cambio_metodo_pago[#All],2,0)</f>
        <v>Tarjeta</v>
      </c>
      <c r="X717" t="s">
        <v>22</v>
      </c>
      <c r="Y717">
        <v>0</v>
      </c>
      <c r="Z717" t="str">
        <f>VLOOKUP(ventas_starbucks_2025[[#This Row],[promoción_aplicada5]],promocion_cambiar[#All],2,0)</f>
        <v>2x1</v>
      </c>
      <c r="AA717" t="s">
        <v>51</v>
      </c>
      <c r="AB717" t="s">
        <v>18</v>
      </c>
      <c r="AC717" t="s">
        <v>24</v>
      </c>
      <c r="AD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17">
        <v>9.1999999999999993</v>
      </c>
      <c r="AF717">
        <v>4</v>
      </c>
      <c r="AG717">
        <v>48</v>
      </c>
      <c r="AH717">
        <v>46</v>
      </c>
    </row>
    <row r="718" spans="1:34" x14ac:dyDescent="0.25">
      <c r="A718" s="3" t="s">
        <v>793</v>
      </c>
      <c r="B718" s="1">
        <v>45750</v>
      </c>
      <c r="C718" s="23">
        <f t="shared" si="55"/>
        <v>3</v>
      </c>
      <c r="D718" s="23">
        <f t="shared" si="56"/>
        <v>4</v>
      </c>
      <c r="E718" s="23" t="str">
        <f t="shared" si="57"/>
        <v>jueves</v>
      </c>
      <c r="F718" s="23">
        <f t="shared" si="58"/>
        <v>4</v>
      </c>
      <c r="G718" s="23" t="str">
        <f t="shared" si="59"/>
        <v>abril</v>
      </c>
      <c r="H718" s="2">
        <v>0.73402777777777772</v>
      </c>
      <c r="I718" t="s">
        <v>26</v>
      </c>
      <c r="J718" t="str">
        <f>VLOOKUP(ventas_starbucks_2025[[#This Row],[sucursal]],cambio_sucursal[#All],2,0)</f>
        <v>Sucursal San Lorenzo 47</v>
      </c>
      <c r="K718" t="s">
        <v>58</v>
      </c>
      <c r="L718" t="s">
        <v>39</v>
      </c>
      <c r="M718" t="s">
        <v>4</v>
      </c>
      <c r="N718" t="str">
        <f>IFERROR(VLOOKUP(ventas_starbucks_2025[[#This Row],[tamaño_sucio]],cambio_tamaño[#All],2,0),"Tamaño único")</f>
        <v>Tamaño único</v>
      </c>
      <c r="O718">
        <v>4</v>
      </c>
      <c r="P718">
        <v>1512.66</v>
      </c>
      <c r="Q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8">
        <v>6050.64</v>
      </c>
      <c r="S718" t="s">
        <v>5</v>
      </c>
      <c r="T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18" t="str">
        <f>VLOOKUP(ventas_starbucks_2025[[#This Row],[canal_compra]],cambio_canal_compra[#All],2,0)</f>
        <v>En tienda</v>
      </c>
      <c r="V718" t="s">
        <v>6</v>
      </c>
      <c r="W718" t="str">
        <f>VLOOKUP(ventas_starbucks_2025[[#This Row],[método_pago]],cambio_metodo_pago[#All],2,0)</f>
        <v>Aplicación móbil</v>
      </c>
      <c r="X718" t="s">
        <v>7</v>
      </c>
      <c r="Y718">
        <v>10</v>
      </c>
      <c r="Z718" t="str">
        <f>VLOOKUP(ventas_starbucks_2025[[#This Row],[promoción_aplicada5]],promocion_cambiar[#All],2,0)</f>
        <v>Ninguna</v>
      </c>
      <c r="AA718" t="s">
        <v>17</v>
      </c>
      <c r="AB718" t="s">
        <v>52</v>
      </c>
      <c r="AC718" t="s">
        <v>10</v>
      </c>
      <c r="AD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18">
        <v>11.9</v>
      </c>
      <c r="AF718">
        <v>4</v>
      </c>
      <c r="AG718">
        <v>32</v>
      </c>
      <c r="AH718">
        <v>28</v>
      </c>
    </row>
    <row r="719" spans="1:34" x14ac:dyDescent="0.25">
      <c r="A719" s="3" t="s">
        <v>794</v>
      </c>
      <c r="B719" s="1">
        <v>45746</v>
      </c>
      <c r="C719" s="23">
        <f t="shared" si="55"/>
        <v>30</v>
      </c>
      <c r="D719" s="23">
        <f t="shared" si="56"/>
        <v>7</v>
      </c>
      <c r="E719" s="23" t="str">
        <f t="shared" si="57"/>
        <v>domingo</v>
      </c>
      <c r="F719" s="23">
        <f t="shared" si="58"/>
        <v>3</v>
      </c>
      <c r="G719" s="23" t="str">
        <f t="shared" si="59"/>
        <v>marzo</v>
      </c>
      <c r="H719" s="2">
        <v>0.41944444444444445</v>
      </c>
      <c r="I719" t="s">
        <v>26</v>
      </c>
      <c r="J719" t="str">
        <f>VLOOKUP(ventas_starbucks_2025[[#This Row],[sucursal]],cambio_sucursal[#All],2,0)</f>
        <v>Sucursal San Lorenzo 47</v>
      </c>
      <c r="K719" t="s">
        <v>13</v>
      </c>
      <c r="L719" t="s">
        <v>14</v>
      </c>
      <c r="M719" t="s">
        <v>4</v>
      </c>
      <c r="N719" t="str">
        <f>IFERROR(VLOOKUP(ventas_starbucks_2025[[#This Row],[tamaño_sucio]],cambio_tamaño[#All],2,0),"Tamaño único")</f>
        <v>Tamaño único</v>
      </c>
      <c r="O719">
        <v>1</v>
      </c>
      <c r="P719">
        <v>1847.1</v>
      </c>
      <c r="Q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9">
        <v>1847.1</v>
      </c>
      <c r="S719" t="s">
        <v>5</v>
      </c>
      <c r="T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9" t="str">
        <f>VLOOKUP(ventas_starbucks_2025[[#This Row],[canal_compra]],cambio_canal_compra[#All],2,0)</f>
        <v>En tienda</v>
      </c>
      <c r="V719" t="s">
        <v>40</v>
      </c>
      <c r="W719" t="str">
        <f>VLOOKUP(ventas_starbucks_2025[[#This Row],[método_pago]],cambio_metodo_pago[#All],2,0)</f>
        <v>Efectivo</v>
      </c>
      <c r="X719" t="s">
        <v>7</v>
      </c>
      <c r="Y719">
        <v>15</v>
      </c>
      <c r="Z719" t="str">
        <f>VLOOKUP(ventas_starbucks_2025[[#This Row],[promoción_aplicada5]],promocion_cambiar[#All],2,0)</f>
        <v>2x1</v>
      </c>
      <c r="AA719" t="s">
        <v>51</v>
      </c>
      <c r="AB719" t="s">
        <v>23</v>
      </c>
      <c r="AC719" t="s">
        <v>24</v>
      </c>
      <c r="AD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19">
        <v>14.5</v>
      </c>
      <c r="AF719">
        <v>4</v>
      </c>
      <c r="AG719">
        <v>37</v>
      </c>
      <c r="AH719">
        <v>36</v>
      </c>
    </row>
    <row r="720" spans="1:34" x14ac:dyDescent="0.25">
      <c r="A720" s="3" t="s">
        <v>795</v>
      </c>
      <c r="B720" s="1">
        <v>45662</v>
      </c>
      <c r="C720" s="23">
        <f t="shared" si="55"/>
        <v>5</v>
      </c>
      <c r="D720" s="23">
        <f t="shared" si="56"/>
        <v>7</v>
      </c>
      <c r="E720" s="23" t="str">
        <f t="shared" si="57"/>
        <v>domingo</v>
      </c>
      <c r="F720" s="23">
        <f t="shared" si="58"/>
        <v>1</v>
      </c>
      <c r="G720" s="23" t="str">
        <f t="shared" si="59"/>
        <v>enero</v>
      </c>
      <c r="H720" s="2">
        <v>0.3972222222222222</v>
      </c>
      <c r="I720" t="s">
        <v>12</v>
      </c>
      <c r="J720" t="str">
        <f>VLOOKUP(ventas_starbucks_2025[[#This Row],[sucursal]],cambio_sucursal[#All],2,0)</f>
        <v>Sucursal Córdoba Shopping</v>
      </c>
      <c r="K720" t="s">
        <v>67</v>
      </c>
      <c r="L720" t="s">
        <v>35</v>
      </c>
      <c r="M720" t="s">
        <v>4</v>
      </c>
      <c r="N720" t="str">
        <f>IFERROR(VLOOKUP(ventas_starbucks_2025[[#This Row],[tamaño_sucio]],cambio_tamaño[#All],2,0),"Tamaño único")</f>
        <v>Tamaño único</v>
      </c>
      <c r="O720">
        <v>1</v>
      </c>
      <c r="P720">
        <v>1214.57</v>
      </c>
      <c r="Q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0">
        <v>1214.57</v>
      </c>
      <c r="S720" t="s">
        <v>31</v>
      </c>
      <c r="T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0" t="str">
        <f>VLOOKUP(ventas_starbucks_2025[[#This Row],[canal_compra]],cambio_canal_compra[#All],2,0)</f>
        <v>Entrega domicilio</v>
      </c>
      <c r="V720" t="s">
        <v>40</v>
      </c>
      <c r="W720" t="str">
        <f>VLOOKUP(ventas_starbucks_2025[[#This Row],[método_pago]],cambio_metodo_pago[#All],2,0)</f>
        <v>Efectivo</v>
      </c>
      <c r="X720" t="s">
        <v>22</v>
      </c>
      <c r="Y720">
        <v>0</v>
      </c>
      <c r="Z720" t="str">
        <f>VLOOKUP(ventas_starbucks_2025[[#This Row],[promoción_aplicada5]],promocion_cambiar[#All],2,0)</f>
        <v>Hora Feliz</v>
      </c>
      <c r="AA720" t="s">
        <v>36</v>
      </c>
      <c r="AB720" t="s">
        <v>32</v>
      </c>
      <c r="AC720" t="s">
        <v>24</v>
      </c>
      <c r="AD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20">
        <v>6.5</v>
      </c>
      <c r="AF720">
        <v>4</v>
      </c>
      <c r="AG720">
        <v>45</v>
      </c>
      <c r="AH720">
        <v>44</v>
      </c>
    </row>
    <row r="721" spans="1:34" x14ac:dyDescent="0.25">
      <c r="A721" s="3" t="s">
        <v>796</v>
      </c>
      <c r="B721" s="1">
        <v>45676</v>
      </c>
      <c r="C721" s="23">
        <f t="shared" si="55"/>
        <v>19</v>
      </c>
      <c r="D721" s="23">
        <f t="shared" si="56"/>
        <v>7</v>
      </c>
      <c r="E721" s="23" t="str">
        <f t="shared" si="57"/>
        <v>domingo</v>
      </c>
      <c r="F721" s="23">
        <f t="shared" si="58"/>
        <v>1</v>
      </c>
      <c r="G721" s="23" t="str">
        <f t="shared" si="59"/>
        <v>enero</v>
      </c>
      <c r="H721" s="2">
        <v>0.78888888888888886</v>
      </c>
      <c r="I721" t="s">
        <v>57</v>
      </c>
      <c r="J721" t="str">
        <f>VLOOKUP(ventas_starbucks_2025[[#This Row],[sucursal]],cambio_sucursal[#All],2,0)</f>
        <v>Sucursal Avda Colón</v>
      </c>
      <c r="K721" t="s">
        <v>67</v>
      </c>
      <c r="L721" t="s">
        <v>35</v>
      </c>
      <c r="M721" t="s">
        <v>4</v>
      </c>
      <c r="N721" t="str">
        <f>IFERROR(VLOOKUP(ventas_starbucks_2025[[#This Row],[tamaño_sucio]],cambio_tamaño[#All],2,0),"Tamaño único")</f>
        <v>Tamaño único</v>
      </c>
      <c r="O721">
        <v>4</v>
      </c>
      <c r="P721">
        <v>1436.94</v>
      </c>
      <c r="Q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1">
        <v>5747.76</v>
      </c>
      <c r="S721" t="s">
        <v>5</v>
      </c>
      <c r="T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21" t="str">
        <f>VLOOKUP(ventas_starbucks_2025[[#This Row],[canal_compra]],cambio_canal_compra[#All],2,0)</f>
        <v>En tienda</v>
      </c>
      <c r="V721" t="s">
        <v>16</v>
      </c>
      <c r="W721" t="str">
        <f>VLOOKUP(ventas_starbucks_2025[[#This Row],[método_pago]],cambio_metodo_pago[#All],2,0)</f>
        <v>Tarjeta</v>
      </c>
      <c r="X721" t="s">
        <v>7</v>
      </c>
      <c r="Y721">
        <v>15</v>
      </c>
      <c r="Z721" t="str">
        <f>VLOOKUP(ventas_starbucks_2025[[#This Row],[promoción_aplicada5]],promocion_cambiar[#All],2,0)</f>
        <v>Hora Feliz</v>
      </c>
      <c r="AA721" t="s">
        <v>36</v>
      </c>
      <c r="AB721" t="s">
        <v>9</v>
      </c>
      <c r="AC721" t="s">
        <v>10</v>
      </c>
      <c r="AD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21">
        <v>9.6999999999999993</v>
      </c>
      <c r="AF721">
        <v>5</v>
      </c>
      <c r="AG721">
        <v>45</v>
      </c>
      <c r="AH721">
        <v>41</v>
      </c>
    </row>
    <row r="722" spans="1:34" x14ac:dyDescent="0.25">
      <c r="A722" s="3" t="s">
        <v>797</v>
      </c>
      <c r="B722" s="1">
        <v>45692</v>
      </c>
      <c r="C722" s="23">
        <f t="shared" si="55"/>
        <v>4</v>
      </c>
      <c r="D722" s="23">
        <f t="shared" si="56"/>
        <v>2</v>
      </c>
      <c r="E722" s="23" t="str">
        <f t="shared" si="57"/>
        <v>martes</v>
      </c>
      <c r="F722" s="23">
        <f t="shared" si="58"/>
        <v>2</v>
      </c>
      <c r="G722" s="23" t="str">
        <f t="shared" si="59"/>
        <v>febrero</v>
      </c>
      <c r="H722" s="2">
        <v>0.63541666666666663</v>
      </c>
      <c r="I722" t="s">
        <v>26</v>
      </c>
      <c r="J722" t="str">
        <f>VLOOKUP(ventas_starbucks_2025[[#This Row],[sucursal]],cambio_sucursal[#All],2,0)</f>
        <v>Sucursal San Lorenzo 47</v>
      </c>
      <c r="K722" t="s">
        <v>209</v>
      </c>
      <c r="L722" t="s">
        <v>44</v>
      </c>
      <c r="M722" t="s">
        <v>55</v>
      </c>
      <c r="N722" t="str">
        <f>IFERROR(VLOOKUP(ventas_starbucks_2025[[#This Row],[tamaño_sucio]],cambio_tamaño[#All],2,0),"Tamaño único")</f>
        <v>Pequeño</v>
      </c>
      <c r="O722">
        <v>4</v>
      </c>
      <c r="P722">
        <v>1308.77</v>
      </c>
      <c r="Q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2">
        <v>5235.08</v>
      </c>
      <c r="S722" t="s">
        <v>31</v>
      </c>
      <c r="T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22" t="str">
        <f>VLOOKUP(ventas_starbucks_2025[[#This Row],[canal_compra]],cambio_canal_compra[#All],2,0)</f>
        <v>Entrega domicilio</v>
      </c>
      <c r="V722" t="s">
        <v>40</v>
      </c>
      <c r="W722" t="str">
        <f>VLOOKUP(ventas_starbucks_2025[[#This Row],[método_pago]],cambio_metodo_pago[#All],2,0)</f>
        <v>Efectivo</v>
      </c>
      <c r="X722" t="s">
        <v>22</v>
      </c>
      <c r="Y722">
        <v>0</v>
      </c>
      <c r="Z722" t="str">
        <f>VLOOKUP(ventas_starbucks_2025[[#This Row],[promoción_aplicada5]],promocion_cambiar[#All],2,0)</f>
        <v>2x1</v>
      </c>
      <c r="AA722" t="s">
        <v>51</v>
      </c>
      <c r="AB722" t="s">
        <v>23</v>
      </c>
      <c r="AC722" t="s">
        <v>10</v>
      </c>
      <c r="AD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22">
        <v>4.5</v>
      </c>
      <c r="AF722">
        <v>3</v>
      </c>
      <c r="AG722">
        <v>44</v>
      </c>
      <c r="AH722">
        <v>40</v>
      </c>
    </row>
    <row r="723" spans="1:34" x14ac:dyDescent="0.25">
      <c r="A723" s="3" t="s">
        <v>798</v>
      </c>
      <c r="B723" s="1">
        <v>45745</v>
      </c>
      <c r="C723" s="23">
        <f t="shared" si="55"/>
        <v>29</v>
      </c>
      <c r="D723" s="23">
        <f t="shared" si="56"/>
        <v>6</v>
      </c>
      <c r="E723" s="23" t="str">
        <f t="shared" si="57"/>
        <v>sábado</v>
      </c>
      <c r="F723" s="23">
        <f t="shared" si="58"/>
        <v>3</v>
      </c>
      <c r="G723" s="23" t="str">
        <f t="shared" si="59"/>
        <v>marzo</v>
      </c>
      <c r="H723" s="2">
        <v>0.44236111111111109</v>
      </c>
      <c r="I723" t="s">
        <v>1</v>
      </c>
      <c r="J723" t="str">
        <f>VLOOKUP(ventas_starbucks_2025[[#This Row],[sucursal]],cambio_sucursal[#All],2,0)</f>
        <v>Sucursal Nueva Córdoba</v>
      </c>
      <c r="K723" t="s">
        <v>38</v>
      </c>
      <c r="L723" t="s">
        <v>39</v>
      </c>
      <c r="M723" t="s">
        <v>4</v>
      </c>
      <c r="N723" t="str">
        <f>IFERROR(VLOOKUP(ventas_starbucks_2025[[#This Row],[tamaño_sucio]],cambio_tamaño[#All],2,0),"Tamaño único")</f>
        <v>Tamaño único</v>
      </c>
      <c r="O723">
        <v>3</v>
      </c>
      <c r="P723">
        <v>1386.53</v>
      </c>
      <c r="Q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3">
        <v>4159.59</v>
      </c>
      <c r="S723" t="s">
        <v>15</v>
      </c>
      <c r="T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3" t="str">
        <f>VLOOKUP(ventas_starbucks_2025[[#This Row],[canal_compra]],cambio_canal_compra[#All],2,0)</f>
        <v>Para llevar</v>
      </c>
      <c r="V723" t="s">
        <v>40</v>
      </c>
      <c r="W723" t="str">
        <f>VLOOKUP(ventas_starbucks_2025[[#This Row],[método_pago]],cambio_metodo_pago[#All],2,0)</f>
        <v>Efectivo</v>
      </c>
      <c r="X723" t="s">
        <v>7</v>
      </c>
      <c r="Y723">
        <v>0</v>
      </c>
      <c r="Z723" t="str">
        <f>VLOOKUP(ventas_starbucks_2025[[#This Row],[promoción_aplicada5]],promocion_cambiar[#All],2,0)</f>
        <v>Hora Feliz</v>
      </c>
      <c r="AA723" t="s">
        <v>36</v>
      </c>
      <c r="AB723" t="s">
        <v>32</v>
      </c>
      <c r="AC723" t="s">
        <v>41</v>
      </c>
      <c r="AD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23">
        <v>5.4</v>
      </c>
      <c r="AF723">
        <v>5</v>
      </c>
      <c r="AG723">
        <v>42</v>
      </c>
      <c r="AH723">
        <v>39</v>
      </c>
    </row>
    <row r="724" spans="1:34" x14ac:dyDescent="0.25">
      <c r="A724" s="3" t="s">
        <v>799</v>
      </c>
      <c r="B724" s="1">
        <v>45709</v>
      </c>
      <c r="C724" s="23">
        <f t="shared" si="55"/>
        <v>21</v>
      </c>
      <c r="D724" s="23">
        <f t="shared" si="56"/>
        <v>5</v>
      </c>
      <c r="E724" s="23" t="str">
        <f t="shared" si="57"/>
        <v>viernes</v>
      </c>
      <c r="F724" s="23">
        <f t="shared" si="58"/>
        <v>2</v>
      </c>
      <c r="G724" s="23" t="str">
        <f t="shared" si="59"/>
        <v>febrero</v>
      </c>
      <c r="H724" s="2">
        <v>0.82638888888888884</v>
      </c>
      <c r="I724" t="s">
        <v>1</v>
      </c>
      <c r="J724" t="str">
        <f>VLOOKUP(ventas_starbucks_2025[[#This Row],[sucursal]],cambio_sucursal[#All],2,0)</f>
        <v>Sucursal Nueva Córdoba</v>
      </c>
      <c r="K724" t="s">
        <v>48</v>
      </c>
      <c r="L724" t="s">
        <v>49</v>
      </c>
      <c r="M724" t="s">
        <v>62</v>
      </c>
      <c r="N724" t="str">
        <f>IFERROR(VLOOKUP(ventas_starbucks_2025[[#This Row],[tamaño_sucio]],cambio_tamaño[#All],2,0),"Tamaño único")</f>
        <v>Extra-Grande</v>
      </c>
      <c r="O724">
        <v>3</v>
      </c>
      <c r="P724">
        <v>1779.4</v>
      </c>
      <c r="Q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4">
        <v>5338.2</v>
      </c>
      <c r="S724" t="s">
        <v>31</v>
      </c>
      <c r="T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24" t="str">
        <f>VLOOKUP(ventas_starbucks_2025[[#This Row],[canal_compra]],cambio_canal_compra[#All],2,0)</f>
        <v>Entrega domicilio</v>
      </c>
      <c r="V724" t="s">
        <v>16</v>
      </c>
      <c r="W724" t="str">
        <f>VLOOKUP(ventas_starbucks_2025[[#This Row],[método_pago]],cambio_metodo_pago[#All],2,0)</f>
        <v>Tarjeta</v>
      </c>
      <c r="X724" t="s">
        <v>7</v>
      </c>
      <c r="Y724">
        <v>10</v>
      </c>
      <c r="Z724" t="str">
        <f>VLOOKUP(ventas_starbucks_2025[[#This Row],[promoción_aplicada5]],promocion_cambiar[#All],2,0)</f>
        <v>Hora Feliz</v>
      </c>
      <c r="AA724" t="s">
        <v>36</v>
      </c>
      <c r="AB724" t="s">
        <v>52</v>
      </c>
      <c r="AC724" t="s">
        <v>24</v>
      </c>
      <c r="AD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24">
        <v>9</v>
      </c>
      <c r="AF724">
        <v>5</v>
      </c>
      <c r="AG724">
        <v>36</v>
      </c>
      <c r="AH724">
        <v>33</v>
      </c>
    </row>
    <row r="725" spans="1:34" x14ac:dyDescent="0.25">
      <c r="A725" s="3" t="s">
        <v>800</v>
      </c>
      <c r="B725" s="1">
        <v>45749</v>
      </c>
      <c r="C725" s="23">
        <f t="shared" si="55"/>
        <v>2</v>
      </c>
      <c r="D725" s="23">
        <f t="shared" si="56"/>
        <v>3</v>
      </c>
      <c r="E725" s="23" t="str">
        <f t="shared" si="57"/>
        <v>miércoles</v>
      </c>
      <c r="F725" s="23">
        <f t="shared" si="58"/>
        <v>4</v>
      </c>
      <c r="G725" s="23" t="str">
        <f t="shared" si="59"/>
        <v>abril</v>
      </c>
      <c r="H725" s="2">
        <v>0.84305555555555556</v>
      </c>
      <c r="I725" t="s">
        <v>1</v>
      </c>
      <c r="J725" t="str">
        <f>VLOOKUP(ventas_starbucks_2025[[#This Row],[sucursal]],cambio_sucursal[#All],2,0)</f>
        <v>Sucursal Nueva Córdoba</v>
      </c>
      <c r="K725" t="s">
        <v>175</v>
      </c>
      <c r="L725" t="s">
        <v>70</v>
      </c>
      <c r="M725" t="s">
        <v>62</v>
      </c>
      <c r="N725" t="str">
        <f>IFERROR(VLOOKUP(ventas_starbucks_2025[[#This Row],[tamaño_sucio]],cambio_tamaño[#All],2,0),"Tamaño único")</f>
        <v>Extra-Grande</v>
      </c>
      <c r="O725">
        <v>5</v>
      </c>
      <c r="P725">
        <v>1318.07</v>
      </c>
      <c r="Q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5">
        <v>6590.35</v>
      </c>
      <c r="S725" t="s">
        <v>31</v>
      </c>
      <c r="T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25" t="str">
        <f>VLOOKUP(ventas_starbucks_2025[[#This Row],[canal_compra]],cambio_canal_compra[#All],2,0)</f>
        <v>Entrega domicilio</v>
      </c>
      <c r="V725" t="s">
        <v>6</v>
      </c>
      <c r="W725" t="str">
        <f>VLOOKUP(ventas_starbucks_2025[[#This Row],[método_pago]],cambio_metodo_pago[#All],2,0)</f>
        <v>Aplicación móbil</v>
      </c>
      <c r="X725" t="s">
        <v>22</v>
      </c>
      <c r="Y725">
        <v>0</v>
      </c>
      <c r="Z725" t="str">
        <f>VLOOKUP(ventas_starbucks_2025[[#This Row],[promoción_aplicada5]],promocion_cambiar[#All],2,0)</f>
        <v>Hora Feliz</v>
      </c>
      <c r="AA725" t="s">
        <v>36</v>
      </c>
      <c r="AB725" t="s">
        <v>23</v>
      </c>
      <c r="AC725" t="s">
        <v>41</v>
      </c>
      <c r="AD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25">
        <v>4</v>
      </c>
      <c r="AF725">
        <v>1</v>
      </c>
      <c r="AG725">
        <v>40</v>
      </c>
      <c r="AH725">
        <v>35</v>
      </c>
    </row>
    <row r="726" spans="1:34" x14ac:dyDescent="0.25">
      <c r="A726" s="3" t="s">
        <v>801</v>
      </c>
      <c r="B726" s="1">
        <v>45690</v>
      </c>
      <c r="C726" s="23">
        <f t="shared" si="55"/>
        <v>2</v>
      </c>
      <c r="D726" s="23">
        <f t="shared" si="56"/>
        <v>7</v>
      </c>
      <c r="E726" s="1" t="str">
        <f t="shared" si="57"/>
        <v>domingo</v>
      </c>
      <c r="F726" s="23">
        <f t="shared" si="58"/>
        <v>2</v>
      </c>
      <c r="G726" s="1" t="str">
        <f t="shared" si="59"/>
        <v>febrero</v>
      </c>
      <c r="H726" s="2">
        <v>0.71666666666666667</v>
      </c>
      <c r="I726" t="s">
        <v>12</v>
      </c>
      <c r="J726" t="str">
        <f>VLOOKUP(ventas_starbucks_2025[[#This Row],[sucursal]],cambio_sucursal[#All],2,0)</f>
        <v>Sucursal Córdoba Shopping</v>
      </c>
      <c r="K726" t="s">
        <v>27</v>
      </c>
      <c r="L726" t="s">
        <v>28</v>
      </c>
      <c r="M726" t="s">
        <v>4</v>
      </c>
      <c r="N726" t="str">
        <f>IFERROR(VLOOKUP(ventas_starbucks_2025[[#This Row],[tamaño_sucio]],cambio_tamaño[#All],2,0),"Tamaño único")</f>
        <v>Tamaño único</v>
      </c>
      <c r="O726">
        <v>5</v>
      </c>
      <c r="P726">
        <v>2860.69</v>
      </c>
      <c r="Q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26">
        <v>14303.45</v>
      </c>
      <c r="S726" t="s">
        <v>15</v>
      </c>
      <c r="T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26" t="str">
        <f>VLOOKUP(ventas_starbucks_2025[[#This Row],[canal_compra]],cambio_canal_compra[#All],2,0)</f>
        <v>Para llevar</v>
      </c>
      <c r="V726" t="s">
        <v>16</v>
      </c>
      <c r="W726" t="str">
        <f>VLOOKUP(ventas_starbucks_2025[[#This Row],[método_pago]],cambio_metodo_pago[#All],2,0)</f>
        <v>Tarjeta</v>
      </c>
      <c r="X726" t="s">
        <v>22</v>
      </c>
      <c r="Y726">
        <v>0</v>
      </c>
      <c r="Z726" t="str">
        <f>VLOOKUP(ventas_starbucks_2025[[#This Row],[promoción_aplicada5]],promocion_cambiar[#All],2,0)</f>
        <v>Ninguna</v>
      </c>
      <c r="AA726" t="s">
        <v>17</v>
      </c>
      <c r="AB726" t="s">
        <v>52</v>
      </c>
      <c r="AC726" t="s">
        <v>41</v>
      </c>
      <c r="AD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26">
        <v>4.5</v>
      </c>
      <c r="AF726">
        <v>5</v>
      </c>
      <c r="AG726">
        <v>30</v>
      </c>
      <c r="AH726">
        <v>25</v>
      </c>
    </row>
    <row r="727" spans="1:34" x14ac:dyDescent="0.25">
      <c r="A727" s="3" t="s">
        <v>802</v>
      </c>
      <c r="B727" s="1">
        <v>45685</v>
      </c>
      <c r="C727" s="23">
        <f t="shared" si="55"/>
        <v>28</v>
      </c>
      <c r="D727" s="23">
        <f t="shared" si="56"/>
        <v>2</v>
      </c>
      <c r="E727" s="23" t="str">
        <f t="shared" si="57"/>
        <v>martes</v>
      </c>
      <c r="F727" s="23">
        <f t="shared" si="58"/>
        <v>1</v>
      </c>
      <c r="G727" s="23" t="str">
        <f t="shared" si="59"/>
        <v>enero</v>
      </c>
      <c r="H727" s="2">
        <v>0.48958333333333331</v>
      </c>
      <c r="I727" t="s">
        <v>1</v>
      </c>
      <c r="J727" t="str">
        <f>VLOOKUP(ventas_starbucks_2025[[#This Row],[sucursal]],cambio_sucursal[#All],2,0)</f>
        <v>Sucursal Nueva Córdoba</v>
      </c>
      <c r="K727" t="s">
        <v>20</v>
      </c>
      <c r="L727" t="s">
        <v>21</v>
      </c>
      <c r="M727" t="s">
        <v>4</v>
      </c>
      <c r="N727" t="str">
        <f>IFERROR(VLOOKUP(ventas_starbucks_2025[[#This Row],[tamaño_sucio]],cambio_tamaño[#All],2,0),"Tamaño único")</f>
        <v>Tamaño único</v>
      </c>
      <c r="O727">
        <v>1</v>
      </c>
      <c r="P727">
        <v>775.11</v>
      </c>
      <c r="Q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27">
        <v>775.11</v>
      </c>
      <c r="S727" t="s">
        <v>5</v>
      </c>
      <c r="T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7" t="str">
        <f>VLOOKUP(ventas_starbucks_2025[[#This Row],[canal_compra]],cambio_canal_compra[#All],2,0)</f>
        <v>En tienda</v>
      </c>
      <c r="V727" t="s">
        <v>6</v>
      </c>
      <c r="W727" t="str">
        <f>VLOOKUP(ventas_starbucks_2025[[#This Row],[método_pago]],cambio_metodo_pago[#All],2,0)</f>
        <v>Aplicación móbil</v>
      </c>
      <c r="X727" t="s">
        <v>7</v>
      </c>
      <c r="Y727">
        <v>0</v>
      </c>
      <c r="Z727" t="str">
        <f>VLOOKUP(ventas_starbucks_2025[[#This Row],[promoción_aplicada5]],promocion_cambiar[#All],2,0)</f>
        <v>Hora Feliz</v>
      </c>
      <c r="AA727" t="s">
        <v>36</v>
      </c>
      <c r="AB727" t="s">
        <v>23</v>
      </c>
      <c r="AC727" t="s">
        <v>10</v>
      </c>
      <c r="AD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27">
        <v>12.2</v>
      </c>
      <c r="AF727">
        <v>4</v>
      </c>
      <c r="AG727">
        <v>30</v>
      </c>
      <c r="AH727">
        <v>29</v>
      </c>
    </row>
    <row r="728" spans="1:34" x14ac:dyDescent="0.25">
      <c r="A728" s="3" t="s">
        <v>803</v>
      </c>
      <c r="B728" s="1">
        <v>45717</v>
      </c>
      <c r="C728" s="23">
        <f t="shared" si="55"/>
        <v>1</v>
      </c>
      <c r="D728" s="23">
        <f t="shared" si="56"/>
        <v>6</v>
      </c>
      <c r="E728" s="1" t="str">
        <f t="shared" si="57"/>
        <v>sábado</v>
      </c>
      <c r="F728" s="23">
        <f t="shared" si="58"/>
        <v>3</v>
      </c>
      <c r="G728" s="1" t="str">
        <f t="shared" si="59"/>
        <v>marzo</v>
      </c>
      <c r="H728" s="2">
        <v>0.55625000000000002</v>
      </c>
      <c r="I728" t="s">
        <v>12</v>
      </c>
      <c r="J728" t="str">
        <f>VLOOKUP(ventas_starbucks_2025[[#This Row],[sucursal]],cambio_sucursal[#All],2,0)</f>
        <v>Sucursal Córdoba Shopping</v>
      </c>
      <c r="K728" t="s">
        <v>101</v>
      </c>
      <c r="L728" t="s">
        <v>3</v>
      </c>
      <c r="M728" t="s">
        <v>4</v>
      </c>
      <c r="N728" t="str">
        <f>IFERROR(VLOOKUP(ventas_starbucks_2025[[#This Row],[tamaño_sucio]],cambio_tamaño[#All],2,0),"Tamaño único")</f>
        <v>Tamaño único</v>
      </c>
      <c r="O728">
        <v>3</v>
      </c>
      <c r="P728">
        <v>3487.66</v>
      </c>
      <c r="Q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728">
        <v>10462.98</v>
      </c>
      <c r="S728" t="s">
        <v>15</v>
      </c>
      <c r="T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28" t="str">
        <f>VLOOKUP(ventas_starbucks_2025[[#This Row],[canal_compra]],cambio_canal_compra[#All],2,0)</f>
        <v>Para llevar</v>
      </c>
      <c r="V728" t="s">
        <v>6</v>
      </c>
      <c r="W728" t="str">
        <f>VLOOKUP(ventas_starbucks_2025[[#This Row],[método_pago]],cambio_metodo_pago[#All],2,0)</f>
        <v>Aplicación móbil</v>
      </c>
      <c r="X728" t="s">
        <v>22</v>
      </c>
      <c r="Y728">
        <v>0</v>
      </c>
      <c r="Z728" t="str">
        <f>VLOOKUP(ventas_starbucks_2025[[#This Row],[promoción_aplicada5]],promocion_cambiar[#All],2,0)</f>
        <v>Combo</v>
      </c>
      <c r="AA728" t="s">
        <v>8</v>
      </c>
      <c r="AB728" t="s">
        <v>52</v>
      </c>
      <c r="AC728" t="s">
        <v>10</v>
      </c>
      <c r="AD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28">
        <v>11.1</v>
      </c>
      <c r="AF728">
        <v>2</v>
      </c>
      <c r="AG728">
        <v>16</v>
      </c>
      <c r="AH728">
        <v>13</v>
      </c>
    </row>
    <row r="729" spans="1:34" x14ac:dyDescent="0.25">
      <c r="A729" s="3" t="s">
        <v>804</v>
      </c>
      <c r="B729" s="1">
        <v>45729</v>
      </c>
      <c r="C729" s="23">
        <f t="shared" si="55"/>
        <v>13</v>
      </c>
      <c r="D729" s="23">
        <f t="shared" si="56"/>
        <v>4</v>
      </c>
      <c r="E729" s="23" t="str">
        <f t="shared" si="57"/>
        <v>jueves</v>
      </c>
      <c r="F729" s="23">
        <f t="shared" si="58"/>
        <v>3</v>
      </c>
      <c r="G729" s="23" t="str">
        <f t="shared" si="59"/>
        <v>marzo</v>
      </c>
      <c r="H729" s="2">
        <v>0.69444444444444442</v>
      </c>
      <c r="I729" t="s">
        <v>1</v>
      </c>
      <c r="J729" t="str">
        <f>VLOOKUP(ventas_starbucks_2025[[#This Row],[sucursal]],cambio_sucursal[#All],2,0)</f>
        <v>Sucursal Nueva Córdoba</v>
      </c>
      <c r="K729" t="s">
        <v>115</v>
      </c>
      <c r="L729" t="s">
        <v>21</v>
      </c>
      <c r="M729" t="s">
        <v>4</v>
      </c>
      <c r="N729" t="str">
        <f>IFERROR(VLOOKUP(ventas_starbucks_2025[[#This Row],[tamaño_sucio]],cambio_tamaño[#All],2,0),"Tamaño único")</f>
        <v>Tamaño único</v>
      </c>
      <c r="O729">
        <v>1</v>
      </c>
      <c r="P729">
        <v>1238.1500000000001</v>
      </c>
      <c r="Q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9">
        <v>1238.1500000000001</v>
      </c>
      <c r="S729" t="s">
        <v>15</v>
      </c>
      <c r="T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9" t="str">
        <f>VLOOKUP(ventas_starbucks_2025[[#This Row],[canal_compra]],cambio_canal_compra[#All],2,0)</f>
        <v>Para llevar</v>
      </c>
      <c r="V729" t="s">
        <v>40</v>
      </c>
      <c r="W729" t="str">
        <f>VLOOKUP(ventas_starbucks_2025[[#This Row],[método_pago]],cambio_metodo_pago[#All],2,0)</f>
        <v>Efectivo</v>
      </c>
      <c r="X729" t="s">
        <v>22</v>
      </c>
      <c r="Y729">
        <v>0</v>
      </c>
      <c r="Z729" t="str">
        <f>VLOOKUP(ventas_starbucks_2025[[#This Row],[promoción_aplicada5]],promocion_cambiar[#All],2,0)</f>
        <v>Ninguna</v>
      </c>
      <c r="AA729" t="s">
        <v>17</v>
      </c>
      <c r="AB729" t="s">
        <v>18</v>
      </c>
      <c r="AC729" t="s">
        <v>10</v>
      </c>
      <c r="AD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29">
        <v>5.6</v>
      </c>
      <c r="AF729">
        <v>5</v>
      </c>
      <c r="AG729">
        <v>37</v>
      </c>
      <c r="AH729">
        <v>36</v>
      </c>
    </row>
    <row r="730" spans="1:34" x14ac:dyDescent="0.25">
      <c r="A730" s="3" t="s">
        <v>805</v>
      </c>
      <c r="B730" s="1">
        <v>45738</v>
      </c>
      <c r="C730" s="23">
        <f t="shared" si="55"/>
        <v>22</v>
      </c>
      <c r="D730" s="23">
        <f t="shared" si="56"/>
        <v>6</v>
      </c>
      <c r="E730" s="1" t="str">
        <f t="shared" si="57"/>
        <v>sábado</v>
      </c>
      <c r="F730" s="23">
        <f t="shared" si="58"/>
        <v>3</v>
      </c>
      <c r="G730" s="1" t="str">
        <f t="shared" si="59"/>
        <v>marzo</v>
      </c>
      <c r="H730" s="2">
        <v>0.4201388888888889</v>
      </c>
      <c r="I730" t="s">
        <v>57</v>
      </c>
      <c r="J730" t="str">
        <f>VLOOKUP(ventas_starbucks_2025[[#This Row],[sucursal]],cambio_sucursal[#All],2,0)</f>
        <v>Sucursal Avda Colón</v>
      </c>
      <c r="K730" t="s">
        <v>101</v>
      </c>
      <c r="L730" t="s">
        <v>3</v>
      </c>
      <c r="M730" t="s">
        <v>4</v>
      </c>
      <c r="N730" t="str">
        <f>IFERROR(VLOOKUP(ventas_starbucks_2025[[#This Row],[tamaño_sucio]],cambio_tamaño[#All],2,0),"Tamaño único")</f>
        <v>Tamaño único</v>
      </c>
      <c r="O730">
        <v>5</v>
      </c>
      <c r="P730">
        <v>2616.36</v>
      </c>
      <c r="Q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30">
        <v>13081.8</v>
      </c>
      <c r="S730" t="s">
        <v>5</v>
      </c>
      <c r="T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30" t="str">
        <f>VLOOKUP(ventas_starbucks_2025[[#This Row],[canal_compra]],cambio_canal_compra[#All],2,0)</f>
        <v>En tienda</v>
      </c>
      <c r="V730" t="s">
        <v>40</v>
      </c>
      <c r="W730" t="str">
        <f>VLOOKUP(ventas_starbucks_2025[[#This Row],[método_pago]],cambio_metodo_pago[#All],2,0)</f>
        <v>Efectivo</v>
      </c>
      <c r="X730" t="s">
        <v>22</v>
      </c>
      <c r="Y730">
        <v>0</v>
      </c>
      <c r="Z730" t="str">
        <f>VLOOKUP(ventas_starbucks_2025[[#This Row],[promoción_aplicada5]],promocion_cambiar[#All],2,0)</f>
        <v>Ninguna</v>
      </c>
      <c r="AA730" t="s">
        <v>17</v>
      </c>
      <c r="AB730" t="s">
        <v>52</v>
      </c>
      <c r="AC730" t="s">
        <v>41</v>
      </c>
      <c r="AD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30">
        <v>10.3</v>
      </c>
      <c r="AF730">
        <v>3</v>
      </c>
      <c r="AG730">
        <v>39</v>
      </c>
      <c r="AH730">
        <v>34</v>
      </c>
    </row>
    <row r="731" spans="1:34" x14ac:dyDescent="0.25">
      <c r="A731" s="3" t="s">
        <v>806</v>
      </c>
      <c r="B731" s="1">
        <v>45709</v>
      </c>
      <c r="C731" s="23">
        <f t="shared" si="55"/>
        <v>21</v>
      </c>
      <c r="D731" s="23">
        <f t="shared" si="56"/>
        <v>5</v>
      </c>
      <c r="E731" s="23" t="str">
        <f t="shared" si="57"/>
        <v>viernes</v>
      </c>
      <c r="F731" s="23">
        <f t="shared" si="58"/>
        <v>2</v>
      </c>
      <c r="G731" s="23" t="str">
        <f t="shared" si="59"/>
        <v>febrero</v>
      </c>
      <c r="H731" s="2">
        <v>0.7631944444444444</v>
      </c>
      <c r="I731" t="s">
        <v>12</v>
      </c>
      <c r="J731" t="str">
        <f>VLOOKUP(ventas_starbucks_2025[[#This Row],[sucursal]],cambio_sucursal[#All],2,0)</f>
        <v>Sucursal Córdoba Shopping</v>
      </c>
      <c r="K731" t="s">
        <v>173</v>
      </c>
      <c r="L731" t="s">
        <v>35</v>
      </c>
      <c r="M731" t="s">
        <v>4</v>
      </c>
      <c r="N731" t="str">
        <f>IFERROR(VLOOKUP(ventas_starbucks_2025[[#This Row],[tamaño_sucio]],cambio_tamaño[#All],2,0),"Tamaño único")</f>
        <v>Tamaño único</v>
      </c>
      <c r="O731">
        <v>3</v>
      </c>
      <c r="P731">
        <v>1080.3599999999999</v>
      </c>
      <c r="Q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1">
        <v>3241.08</v>
      </c>
      <c r="S731" t="s">
        <v>15</v>
      </c>
      <c r="T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1" t="str">
        <f>VLOOKUP(ventas_starbucks_2025[[#This Row],[canal_compra]],cambio_canal_compra[#All],2,0)</f>
        <v>Para llevar</v>
      </c>
      <c r="V731" t="s">
        <v>6</v>
      </c>
      <c r="W731" t="str">
        <f>VLOOKUP(ventas_starbucks_2025[[#This Row],[método_pago]],cambio_metodo_pago[#All],2,0)</f>
        <v>Aplicación móbil</v>
      </c>
      <c r="X731" t="s">
        <v>7</v>
      </c>
      <c r="Y731">
        <v>10</v>
      </c>
      <c r="Z731" t="str">
        <f>VLOOKUP(ventas_starbucks_2025[[#This Row],[promoción_aplicada5]],promocion_cambiar[#All],2,0)</f>
        <v>Ninguna</v>
      </c>
      <c r="AA731" t="s">
        <v>17</v>
      </c>
      <c r="AB731" t="s">
        <v>18</v>
      </c>
      <c r="AC731" t="s">
        <v>41</v>
      </c>
      <c r="AD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1">
        <v>7.1</v>
      </c>
      <c r="AF731">
        <v>1</v>
      </c>
      <c r="AG731">
        <v>15</v>
      </c>
      <c r="AH731">
        <v>12</v>
      </c>
    </row>
    <row r="732" spans="1:34" x14ac:dyDescent="0.25">
      <c r="A732" s="3" t="s">
        <v>807</v>
      </c>
      <c r="B732" s="1">
        <v>45738</v>
      </c>
      <c r="C732" s="23">
        <f t="shared" si="55"/>
        <v>22</v>
      </c>
      <c r="D732" s="23">
        <f t="shared" si="56"/>
        <v>6</v>
      </c>
      <c r="E732" s="1" t="str">
        <f t="shared" si="57"/>
        <v>sábado</v>
      </c>
      <c r="F732" s="23">
        <f t="shared" si="58"/>
        <v>3</v>
      </c>
      <c r="G732" s="1" t="str">
        <f t="shared" si="59"/>
        <v>marzo</v>
      </c>
      <c r="H732" s="2">
        <v>0.3659722222222222</v>
      </c>
      <c r="I732" t="s">
        <v>26</v>
      </c>
      <c r="J732" t="str">
        <f>VLOOKUP(ventas_starbucks_2025[[#This Row],[sucursal]],cambio_sucursal[#All],2,0)</f>
        <v>Sucursal San Lorenzo 47</v>
      </c>
      <c r="K732" t="s">
        <v>20</v>
      </c>
      <c r="L732" t="s">
        <v>21</v>
      </c>
      <c r="M732" t="s">
        <v>4</v>
      </c>
      <c r="N732" t="str">
        <f>IFERROR(VLOOKUP(ventas_starbucks_2025[[#This Row],[tamaño_sucio]],cambio_tamaño[#All],2,0),"Tamaño único")</f>
        <v>Tamaño único</v>
      </c>
      <c r="O732">
        <v>4</v>
      </c>
      <c r="P732">
        <v>986.79</v>
      </c>
      <c r="Q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32">
        <v>3947.16</v>
      </c>
      <c r="S732" t="s">
        <v>31</v>
      </c>
      <c r="T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2" t="str">
        <f>VLOOKUP(ventas_starbucks_2025[[#This Row],[canal_compra]],cambio_canal_compra[#All],2,0)</f>
        <v>Entrega domicilio</v>
      </c>
      <c r="V732" t="s">
        <v>40</v>
      </c>
      <c r="W732" t="str">
        <f>VLOOKUP(ventas_starbucks_2025[[#This Row],[método_pago]],cambio_metodo_pago[#All],2,0)</f>
        <v>Efectivo</v>
      </c>
      <c r="X732" t="s">
        <v>22</v>
      </c>
      <c r="Y732">
        <v>0</v>
      </c>
      <c r="Z732" t="str">
        <f>VLOOKUP(ventas_starbucks_2025[[#This Row],[promoción_aplicada5]],promocion_cambiar[#All],2,0)</f>
        <v>Hora Feliz</v>
      </c>
      <c r="AA732" t="s">
        <v>36</v>
      </c>
      <c r="AB732" t="s">
        <v>52</v>
      </c>
      <c r="AC732" t="s">
        <v>24</v>
      </c>
      <c r="AD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2">
        <v>5.2</v>
      </c>
      <c r="AF732">
        <v>3</v>
      </c>
      <c r="AG732">
        <v>49</v>
      </c>
      <c r="AH732">
        <v>45</v>
      </c>
    </row>
    <row r="733" spans="1:34" x14ac:dyDescent="0.25">
      <c r="A733" s="3" t="s">
        <v>808</v>
      </c>
      <c r="B733" s="1">
        <v>45719</v>
      </c>
      <c r="C733" s="23">
        <f t="shared" si="55"/>
        <v>3</v>
      </c>
      <c r="D733" s="23">
        <f t="shared" si="56"/>
        <v>1</v>
      </c>
      <c r="E733" s="23" t="str">
        <f t="shared" si="57"/>
        <v>lunes</v>
      </c>
      <c r="F733" s="23">
        <f t="shared" si="58"/>
        <v>3</v>
      </c>
      <c r="G733" s="23" t="str">
        <f t="shared" si="59"/>
        <v>marzo</v>
      </c>
      <c r="H733" s="2">
        <v>0.76458333333333328</v>
      </c>
      <c r="I733" t="s">
        <v>26</v>
      </c>
      <c r="J733" t="str">
        <f>VLOOKUP(ventas_starbucks_2025[[#This Row],[sucursal]],cambio_sucursal[#All],2,0)</f>
        <v>Sucursal San Lorenzo 47</v>
      </c>
      <c r="K733" t="s">
        <v>89</v>
      </c>
      <c r="L733" t="s">
        <v>90</v>
      </c>
      <c r="M733" t="s">
        <v>4</v>
      </c>
      <c r="N733" t="str">
        <f>IFERROR(VLOOKUP(ventas_starbucks_2025[[#This Row],[tamaño_sucio]],cambio_tamaño[#All],2,0),"Tamaño único")</f>
        <v>Tamaño único</v>
      </c>
      <c r="O733">
        <v>3</v>
      </c>
      <c r="P733">
        <v>1126.58</v>
      </c>
      <c r="Q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3">
        <v>3379.74</v>
      </c>
      <c r="S733" t="s">
        <v>15</v>
      </c>
      <c r="T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3" t="str">
        <f>VLOOKUP(ventas_starbucks_2025[[#This Row],[canal_compra]],cambio_canal_compra[#All],2,0)</f>
        <v>Para llevar</v>
      </c>
      <c r="V733" t="s">
        <v>40</v>
      </c>
      <c r="W733" t="str">
        <f>VLOOKUP(ventas_starbucks_2025[[#This Row],[método_pago]],cambio_metodo_pago[#All],2,0)</f>
        <v>Efectivo</v>
      </c>
      <c r="X733" t="s">
        <v>7</v>
      </c>
      <c r="Y733">
        <v>15</v>
      </c>
      <c r="Z733" t="str">
        <f>VLOOKUP(ventas_starbucks_2025[[#This Row],[promoción_aplicada5]],promocion_cambiar[#All],2,0)</f>
        <v>Ninguna</v>
      </c>
      <c r="AA733" t="s">
        <v>17</v>
      </c>
      <c r="AB733" t="s">
        <v>23</v>
      </c>
      <c r="AC733" t="s">
        <v>10</v>
      </c>
      <c r="AD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33">
        <v>13</v>
      </c>
      <c r="AF733">
        <v>3</v>
      </c>
      <c r="AG733">
        <v>18</v>
      </c>
      <c r="AH733">
        <v>15</v>
      </c>
    </row>
    <row r="734" spans="1:34" x14ac:dyDescent="0.25">
      <c r="A734" s="3" t="s">
        <v>809</v>
      </c>
      <c r="B734" s="1">
        <v>45696</v>
      </c>
      <c r="C734" s="23">
        <f t="shared" si="55"/>
        <v>8</v>
      </c>
      <c r="D734" s="23">
        <f t="shared" si="56"/>
        <v>6</v>
      </c>
      <c r="E734" s="23" t="str">
        <f t="shared" si="57"/>
        <v>sábado</v>
      </c>
      <c r="F734" s="23">
        <f t="shared" si="58"/>
        <v>2</v>
      </c>
      <c r="G734" s="23" t="str">
        <f t="shared" si="59"/>
        <v>febrero</v>
      </c>
      <c r="H734" s="2">
        <v>0.65347222222222223</v>
      </c>
      <c r="I734" t="s">
        <v>57</v>
      </c>
      <c r="J734" t="str">
        <f>VLOOKUP(ventas_starbucks_2025[[#This Row],[sucursal]],cambio_sucursal[#All],2,0)</f>
        <v>Sucursal Avda Colón</v>
      </c>
      <c r="K734" t="s">
        <v>89</v>
      </c>
      <c r="L734" t="s">
        <v>90</v>
      </c>
      <c r="M734" t="s">
        <v>4</v>
      </c>
      <c r="N734" t="str">
        <f>IFERROR(VLOOKUP(ventas_starbucks_2025[[#This Row],[tamaño_sucio]],cambio_tamaño[#All],2,0),"Tamaño único")</f>
        <v>Tamaño único</v>
      </c>
      <c r="O734">
        <v>4</v>
      </c>
      <c r="P734">
        <v>1389.38</v>
      </c>
      <c r="Q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4">
        <v>5557.52</v>
      </c>
      <c r="S734" t="s">
        <v>31</v>
      </c>
      <c r="T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34" t="str">
        <f>VLOOKUP(ventas_starbucks_2025[[#This Row],[canal_compra]],cambio_canal_compra[#All],2,0)</f>
        <v>Entrega domicilio</v>
      </c>
      <c r="V734" t="s">
        <v>6</v>
      </c>
      <c r="W734" t="str">
        <f>VLOOKUP(ventas_starbucks_2025[[#This Row],[método_pago]],cambio_metodo_pago[#All],2,0)</f>
        <v>Aplicación móbil</v>
      </c>
      <c r="X734" t="s">
        <v>7</v>
      </c>
      <c r="Y734">
        <v>0</v>
      </c>
      <c r="Z734" t="str">
        <f>VLOOKUP(ventas_starbucks_2025[[#This Row],[promoción_aplicada5]],promocion_cambiar[#All],2,0)</f>
        <v>2x1</v>
      </c>
      <c r="AA734" t="s">
        <v>51</v>
      </c>
      <c r="AB734" t="s">
        <v>23</v>
      </c>
      <c r="AC734" t="s">
        <v>24</v>
      </c>
      <c r="AD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4">
        <v>6</v>
      </c>
      <c r="AF734">
        <v>3</v>
      </c>
      <c r="AG734">
        <v>20</v>
      </c>
      <c r="AH734">
        <v>16</v>
      </c>
    </row>
    <row r="735" spans="1:34" x14ac:dyDescent="0.25">
      <c r="A735" s="3" t="s">
        <v>810</v>
      </c>
      <c r="B735" s="1">
        <v>45731</v>
      </c>
      <c r="C735" s="23">
        <f t="shared" si="55"/>
        <v>15</v>
      </c>
      <c r="D735" s="23">
        <f t="shared" si="56"/>
        <v>6</v>
      </c>
      <c r="E735" s="23" t="str">
        <f t="shared" si="57"/>
        <v>sábado</v>
      </c>
      <c r="F735" s="23">
        <f t="shared" si="58"/>
        <v>3</v>
      </c>
      <c r="G735" s="23" t="str">
        <f t="shared" si="59"/>
        <v>marzo</v>
      </c>
      <c r="H735" s="2">
        <v>0.71250000000000002</v>
      </c>
      <c r="I735" t="s">
        <v>1</v>
      </c>
      <c r="J735" t="str">
        <f>VLOOKUP(ventas_starbucks_2025[[#This Row],[sucursal]],cambio_sucursal[#All],2,0)</f>
        <v>Sucursal Nueva Córdoba</v>
      </c>
      <c r="K735" t="s">
        <v>64</v>
      </c>
      <c r="L735" t="s">
        <v>65</v>
      </c>
      <c r="M735" t="s">
        <v>4</v>
      </c>
      <c r="N735" t="str">
        <f>IFERROR(VLOOKUP(ventas_starbucks_2025[[#This Row],[tamaño_sucio]],cambio_tamaño[#All],2,0),"Tamaño único")</f>
        <v>Tamaño único</v>
      </c>
      <c r="O735">
        <v>5</v>
      </c>
      <c r="P735">
        <v>1848.39</v>
      </c>
      <c r="Q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5">
        <v>9241.9500000000007</v>
      </c>
      <c r="S735" t="s">
        <v>15</v>
      </c>
      <c r="T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35" t="str">
        <f>VLOOKUP(ventas_starbucks_2025[[#This Row],[canal_compra]],cambio_canal_compra[#All],2,0)</f>
        <v>Para llevar</v>
      </c>
      <c r="V735" t="s">
        <v>16</v>
      </c>
      <c r="W735" t="str">
        <f>VLOOKUP(ventas_starbucks_2025[[#This Row],[método_pago]],cambio_metodo_pago[#All],2,0)</f>
        <v>Tarjeta</v>
      </c>
      <c r="X735" t="s">
        <v>7</v>
      </c>
      <c r="Y735">
        <v>15</v>
      </c>
      <c r="Z735" t="str">
        <f>VLOOKUP(ventas_starbucks_2025[[#This Row],[promoción_aplicada5]],promocion_cambiar[#All],2,0)</f>
        <v>Hora Feliz</v>
      </c>
      <c r="AA735" t="s">
        <v>36</v>
      </c>
      <c r="AB735" t="s">
        <v>23</v>
      </c>
      <c r="AC735" t="s">
        <v>24</v>
      </c>
      <c r="AD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5">
        <v>7.7</v>
      </c>
      <c r="AF735">
        <v>5</v>
      </c>
      <c r="AG735">
        <v>39</v>
      </c>
      <c r="AH735">
        <v>34</v>
      </c>
    </row>
    <row r="736" spans="1:34" x14ac:dyDescent="0.25">
      <c r="A736" s="3" t="s">
        <v>811</v>
      </c>
      <c r="B736" s="1">
        <v>45691</v>
      </c>
      <c r="C736" s="23">
        <f t="shared" si="55"/>
        <v>3</v>
      </c>
      <c r="D736" s="23">
        <f t="shared" si="56"/>
        <v>1</v>
      </c>
      <c r="E736" s="1" t="str">
        <f t="shared" si="57"/>
        <v>lunes</v>
      </c>
      <c r="F736" s="23">
        <f t="shared" si="58"/>
        <v>2</v>
      </c>
      <c r="G736" s="1" t="str">
        <f t="shared" si="59"/>
        <v>febrero</v>
      </c>
      <c r="H736" s="2">
        <v>0.86527777777777781</v>
      </c>
      <c r="I736" t="s">
        <v>1</v>
      </c>
      <c r="J736" t="str">
        <f>VLOOKUP(ventas_starbucks_2025[[#This Row],[sucursal]],cambio_sucursal[#All],2,0)</f>
        <v>Sucursal Nueva Córdoba</v>
      </c>
      <c r="K736" t="s">
        <v>89</v>
      </c>
      <c r="L736" t="s">
        <v>90</v>
      </c>
      <c r="M736" t="s">
        <v>4</v>
      </c>
      <c r="N736" t="str">
        <f>IFERROR(VLOOKUP(ventas_starbucks_2025[[#This Row],[tamaño_sucio]],cambio_tamaño[#All],2,0),"Tamaño único")</f>
        <v>Tamaño único</v>
      </c>
      <c r="O736">
        <v>3</v>
      </c>
      <c r="P736">
        <v>1344.74</v>
      </c>
      <c r="Q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6">
        <v>4034.22</v>
      </c>
      <c r="S736" t="s">
        <v>5</v>
      </c>
      <c r="T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6" t="str">
        <f>VLOOKUP(ventas_starbucks_2025[[#This Row],[canal_compra]],cambio_canal_compra[#All],2,0)</f>
        <v>En tienda</v>
      </c>
      <c r="V736" t="s">
        <v>40</v>
      </c>
      <c r="W736" t="str">
        <f>VLOOKUP(ventas_starbucks_2025[[#This Row],[método_pago]],cambio_metodo_pago[#All],2,0)</f>
        <v>Efectivo</v>
      </c>
      <c r="X736" t="s">
        <v>22</v>
      </c>
      <c r="Y736">
        <v>0</v>
      </c>
      <c r="Z736" t="str">
        <f>VLOOKUP(ventas_starbucks_2025[[#This Row],[promoción_aplicada5]],promocion_cambiar[#All],2,0)</f>
        <v>2x1</v>
      </c>
      <c r="AA736" t="s">
        <v>51</v>
      </c>
      <c r="AB736" t="s">
        <v>32</v>
      </c>
      <c r="AC736" t="s">
        <v>41</v>
      </c>
      <c r="AD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36">
        <v>13.6</v>
      </c>
      <c r="AF736">
        <v>2</v>
      </c>
      <c r="AG736">
        <v>12</v>
      </c>
      <c r="AH736">
        <v>9</v>
      </c>
    </row>
    <row r="737" spans="1:34" x14ac:dyDescent="0.25">
      <c r="A737" s="3" t="s">
        <v>812</v>
      </c>
      <c r="B737" s="1">
        <v>45672</v>
      </c>
      <c r="C737" s="23">
        <f t="shared" si="55"/>
        <v>15</v>
      </c>
      <c r="D737" s="23">
        <f t="shared" si="56"/>
        <v>3</v>
      </c>
      <c r="E737" s="23" t="str">
        <f t="shared" si="57"/>
        <v>miércoles</v>
      </c>
      <c r="F737" s="23">
        <f t="shared" si="58"/>
        <v>1</v>
      </c>
      <c r="G737" s="23" t="str">
        <f t="shared" si="59"/>
        <v>enero</v>
      </c>
      <c r="H737" s="2">
        <v>0.35972222222222222</v>
      </c>
      <c r="I737" t="s">
        <v>26</v>
      </c>
      <c r="J737" t="str">
        <f>VLOOKUP(ventas_starbucks_2025[[#This Row],[sucursal]],cambio_sucursal[#All],2,0)</f>
        <v>Sucursal San Lorenzo 47</v>
      </c>
      <c r="K737" t="s">
        <v>13</v>
      </c>
      <c r="L737" t="s">
        <v>14</v>
      </c>
      <c r="M737" t="s">
        <v>4</v>
      </c>
      <c r="N737" t="str">
        <f>IFERROR(VLOOKUP(ventas_starbucks_2025[[#This Row],[tamaño_sucio]],cambio_tamaño[#All],2,0),"Tamaño único")</f>
        <v>Tamaño único</v>
      </c>
      <c r="O737">
        <v>4</v>
      </c>
      <c r="P737">
        <v>2180.44</v>
      </c>
      <c r="Q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37">
        <v>8721.76</v>
      </c>
      <c r="S737" t="s">
        <v>15</v>
      </c>
      <c r="T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37" t="str">
        <f>VLOOKUP(ventas_starbucks_2025[[#This Row],[canal_compra]],cambio_canal_compra[#All],2,0)</f>
        <v>Para llevar</v>
      </c>
      <c r="V737" t="s">
        <v>40</v>
      </c>
      <c r="W737" t="str">
        <f>VLOOKUP(ventas_starbucks_2025[[#This Row],[método_pago]],cambio_metodo_pago[#All],2,0)</f>
        <v>Efectivo</v>
      </c>
      <c r="X737" t="s">
        <v>22</v>
      </c>
      <c r="Y737">
        <v>0</v>
      </c>
      <c r="Z737" t="str">
        <f>VLOOKUP(ventas_starbucks_2025[[#This Row],[promoción_aplicada5]],promocion_cambiar[#All],2,0)</f>
        <v>Hora Feliz</v>
      </c>
      <c r="AA737" t="s">
        <v>36</v>
      </c>
      <c r="AB737" t="s">
        <v>29</v>
      </c>
      <c r="AC737" t="s">
        <v>41</v>
      </c>
      <c r="AD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7">
        <v>5.3</v>
      </c>
      <c r="AF737">
        <v>5</v>
      </c>
      <c r="AG737">
        <v>11</v>
      </c>
      <c r="AH737">
        <v>7</v>
      </c>
    </row>
    <row r="738" spans="1:34" x14ac:dyDescent="0.25">
      <c r="A738" s="3" t="s">
        <v>813</v>
      </c>
      <c r="B738" s="1">
        <v>45723</v>
      </c>
      <c r="C738" s="23">
        <f t="shared" si="55"/>
        <v>7</v>
      </c>
      <c r="D738" s="23">
        <f t="shared" si="56"/>
        <v>5</v>
      </c>
      <c r="E738" s="23" t="str">
        <f t="shared" si="57"/>
        <v>viernes</v>
      </c>
      <c r="F738" s="23">
        <f t="shared" si="58"/>
        <v>3</v>
      </c>
      <c r="G738" s="23" t="str">
        <f t="shared" si="59"/>
        <v>marzo</v>
      </c>
      <c r="H738" s="2">
        <v>0.86041666666666672</v>
      </c>
      <c r="I738" t="s">
        <v>1</v>
      </c>
      <c r="J738" t="str">
        <f>VLOOKUP(ventas_starbucks_2025[[#This Row],[sucursal]],cambio_sucursal[#All],2,0)</f>
        <v>Sucursal Nueva Córdoba</v>
      </c>
      <c r="K738" t="s">
        <v>2</v>
      </c>
      <c r="L738" t="s">
        <v>3</v>
      </c>
      <c r="M738" t="s">
        <v>4</v>
      </c>
      <c r="N738" t="str">
        <f>IFERROR(VLOOKUP(ventas_starbucks_2025[[#This Row],[tamaño_sucio]],cambio_tamaño[#All],2,0),"Tamaño único")</f>
        <v>Tamaño único</v>
      </c>
      <c r="O738">
        <v>2</v>
      </c>
      <c r="P738">
        <v>2774.35</v>
      </c>
      <c r="Q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38">
        <v>5548.7</v>
      </c>
      <c r="S738" t="s">
        <v>15</v>
      </c>
      <c r="T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38" t="str">
        <f>VLOOKUP(ventas_starbucks_2025[[#This Row],[canal_compra]],cambio_canal_compra[#All],2,0)</f>
        <v>Para llevar</v>
      </c>
      <c r="V738" t="s">
        <v>16</v>
      </c>
      <c r="W738" t="str">
        <f>VLOOKUP(ventas_starbucks_2025[[#This Row],[método_pago]],cambio_metodo_pago[#All],2,0)</f>
        <v>Tarjeta</v>
      </c>
      <c r="X738" t="s">
        <v>7</v>
      </c>
      <c r="Y738">
        <v>15</v>
      </c>
      <c r="Z738" t="str">
        <f>VLOOKUP(ventas_starbucks_2025[[#This Row],[promoción_aplicada5]],promocion_cambiar[#All],2,0)</f>
        <v>2x1</v>
      </c>
      <c r="AA738" t="s">
        <v>51</v>
      </c>
      <c r="AB738" t="s">
        <v>52</v>
      </c>
      <c r="AC738" t="s">
        <v>41</v>
      </c>
      <c r="AD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8">
        <v>7.5</v>
      </c>
      <c r="AF738">
        <v>3</v>
      </c>
      <c r="AG738">
        <v>48</v>
      </c>
      <c r="AH738">
        <v>46</v>
      </c>
    </row>
    <row r="739" spans="1:34" x14ac:dyDescent="0.25">
      <c r="A739" s="3" t="s">
        <v>814</v>
      </c>
      <c r="B739" s="1">
        <v>45664</v>
      </c>
      <c r="C739" s="23">
        <f t="shared" si="55"/>
        <v>7</v>
      </c>
      <c r="D739" s="23">
        <f t="shared" si="56"/>
        <v>2</v>
      </c>
      <c r="E739" s="23" t="str">
        <f t="shared" si="57"/>
        <v>martes</v>
      </c>
      <c r="F739" s="23">
        <f t="shared" si="58"/>
        <v>1</v>
      </c>
      <c r="G739" s="23" t="str">
        <f t="shared" si="59"/>
        <v>enero</v>
      </c>
      <c r="H739" s="2">
        <v>0.42222222222222222</v>
      </c>
      <c r="I739" t="s">
        <v>12</v>
      </c>
      <c r="J739" t="str">
        <f>VLOOKUP(ventas_starbucks_2025[[#This Row],[sucursal]],cambio_sucursal[#All],2,0)</f>
        <v>Sucursal Córdoba Shopping</v>
      </c>
      <c r="K739" t="s">
        <v>20</v>
      </c>
      <c r="L739" t="s">
        <v>21</v>
      </c>
      <c r="M739" t="s">
        <v>4</v>
      </c>
      <c r="N739" t="str">
        <f>IFERROR(VLOOKUP(ventas_starbucks_2025[[#This Row],[tamaño_sucio]],cambio_tamaño[#All],2,0),"Tamaño único")</f>
        <v>Tamaño único</v>
      </c>
      <c r="O739">
        <v>2</v>
      </c>
      <c r="P739">
        <v>952.65</v>
      </c>
      <c r="Q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39">
        <v>1905.3</v>
      </c>
      <c r="S739" t="s">
        <v>15</v>
      </c>
      <c r="T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9" t="str">
        <f>VLOOKUP(ventas_starbucks_2025[[#This Row],[canal_compra]],cambio_canal_compra[#All],2,0)</f>
        <v>Para llevar</v>
      </c>
      <c r="V739" t="s">
        <v>16</v>
      </c>
      <c r="W739" t="str">
        <f>VLOOKUP(ventas_starbucks_2025[[#This Row],[método_pago]],cambio_metodo_pago[#All],2,0)</f>
        <v>Tarjeta</v>
      </c>
      <c r="X739" t="s">
        <v>22</v>
      </c>
      <c r="Y739">
        <v>0</v>
      </c>
      <c r="Z739" t="str">
        <f>VLOOKUP(ventas_starbucks_2025[[#This Row],[promoción_aplicada5]],promocion_cambiar[#All],2,0)</f>
        <v>Ninguna</v>
      </c>
      <c r="AA739" t="s">
        <v>17</v>
      </c>
      <c r="AB739" t="s">
        <v>52</v>
      </c>
      <c r="AC739" t="s">
        <v>10</v>
      </c>
      <c r="AD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39">
        <v>12.3</v>
      </c>
      <c r="AF739">
        <v>3</v>
      </c>
      <c r="AG739">
        <v>30</v>
      </c>
      <c r="AH739">
        <v>28</v>
      </c>
    </row>
    <row r="740" spans="1:34" x14ac:dyDescent="0.25">
      <c r="A740" s="3" t="s">
        <v>815</v>
      </c>
      <c r="B740" s="1">
        <v>45730</v>
      </c>
      <c r="C740" s="23">
        <f t="shared" si="55"/>
        <v>14</v>
      </c>
      <c r="D740" s="23">
        <f t="shared" si="56"/>
        <v>5</v>
      </c>
      <c r="E740" s="23" t="str">
        <f t="shared" si="57"/>
        <v>viernes</v>
      </c>
      <c r="F740" s="23">
        <f t="shared" si="58"/>
        <v>3</v>
      </c>
      <c r="G740" s="23" t="str">
        <f t="shared" si="59"/>
        <v>marzo</v>
      </c>
      <c r="H740" s="2">
        <v>0.85624999999999996</v>
      </c>
      <c r="I740" t="s">
        <v>26</v>
      </c>
      <c r="J740" t="str">
        <f>VLOOKUP(ventas_starbucks_2025[[#This Row],[sucursal]],cambio_sucursal[#All],2,0)</f>
        <v>Sucursal San Lorenzo 47</v>
      </c>
      <c r="K740" t="s">
        <v>101</v>
      </c>
      <c r="L740" t="s">
        <v>3</v>
      </c>
      <c r="M740" t="s">
        <v>4</v>
      </c>
      <c r="N740" t="str">
        <f>IFERROR(VLOOKUP(ventas_starbucks_2025[[#This Row],[tamaño_sucio]],cambio_tamaño[#All],2,0),"Tamaño único")</f>
        <v>Tamaño único</v>
      </c>
      <c r="O740">
        <v>2</v>
      </c>
      <c r="P740">
        <v>3459.12</v>
      </c>
      <c r="Q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740">
        <v>6918.24</v>
      </c>
      <c r="S740" t="s">
        <v>31</v>
      </c>
      <c r="T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40" t="str">
        <f>VLOOKUP(ventas_starbucks_2025[[#This Row],[canal_compra]],cambio_canal_compra[#All],2,0)</f>
        <v>Entrega domicilio</v>
      </c>
      <c r="V740" t="s">
        <v>6</v>
      </c>
      <c r="W740" t="str">
        <f>VLOOKUP(ventas_starbucks_2025[[#This Row],[método_pago]],cambio_metodo_pago[#All],2,0)</f>
        <v>Aplicación móbil</v>
      </c>
      <c r="X740" t="s">
        <v>22</v>
      </c>
      <c r="Y740">
        <v>0</v>
      </c>
      <c r="Z740" t="str">
        <f>VLOOKUP(ventas_starbucks_2025[[#This Row],[promoción_aplicada5]],promocion_cambiar[#All],2,0)</f>
        <v>Hora Feliz</v>
      </c>
      <c r="AA740" t="s">
        <v>36</v>
      </c>
      <c r="AB740" t="s">
        <v>23</v>
      </c>
      <c r="AC740" t="s">
        <v>24</v>
      </c>
      <c r="AD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40">
        <v>8.3000000000000007</v>
      </c>
      <c r="AF740">
        <v>2</v>
      </c>
      <c r="AG740">
        <v>26</v>
      </c>
      <c r="AH740">
        <v>24</v>
      </c>
    </row>
    <row r="741" spans="1:34" x14ac:dyDescent="0.25">
      <c r="A741" s="3" t="s">
        <v>816</v>
      </c>
      <c r="B741" s="1">
        <v>45742</v>
      </c>
      <c r="C741" s="23">
        <f t="shared" si="55"/>
        <v>26</v>
      </c>
      <c r="D741" s="23">
        <f t="shared" si="56"/>
        <v>3</v>
      </c>
      <c r="E741" s="23" t="str">
        <f t="shared" si="57"/>
        <v>miércoles</v>
      </c>
      <c r="F741" s="23">
        <f t="shared" si="58"/>
        <v>3</v>
      </c>
      <c r="G741" s="23" t="str">
        <f t="shared" si="59"/>
        <v>marzo</v>
      </c>
      <c r="H741" s="2">
        <v>0.64027777777777772</v>
      </c>
      <c r="I741" t="s">
        <v>1</v>
      </c>
      <c r="J741" t="str">
        <f>VLOOKUP(ventas_starbucks_2025[[#This Row],[sucursal]],cambio_sucursal[#All],2,0)</f>
        <v>Sucursal Nueva Córdoba</v>
      </c>
      <c r="K741" t="s">
        <v>101</v>
      </c>
      <c r="L741" t="s">
        <v>3</v>
      </c>
      <c r="M741" t="s">
        <v>4</v>
      </c>
      <c r="N741" t="str">
        <f>IFERROR(VLOOKUP(ventas_starbucks_2025[[#This Row],[tamaño_sucio]],cambio_tamaño[#All],2,0),"Tamaño único")</f>
        <v>Tamaño único</v>
      </c>
      <c r="O741">
        <v>1</v>
      </c>
      <c r="P741">
        <v>3269.53</v>
      </c>
      <c r="Q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741">
        <v>3269.53</v>
      </c>
      <c r="S741" t="s">
        <v>31</v>
      </c>
      <c r="T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1" t="str">
        <f>VLOOKUP(ventas_starbucks_2025[[#This Row],[canal_compra]],cambio_canal_compra[#All],2,0)</f>
        <v>Entrega domicilio</v>
      </c>
      <c r="V741" t="s">
        <v>6</v>
      </c>
      <c r="W741" t="str">
        <f>VLOOKUP(ventas_starbucks_2025[[#This Row],[método_pago]],cambio_metodo_pago[#All],2,0)</f>
        <v>Aplicación móbil</v>
      </c>
      <c r="X741" t="s">
        <v>22</v>
      </c>
      <c r="Y741">
        <v>0</v>
      </c>
      <c r="Z741" t="str">
        <f>VLOOKUP(ventas_starbucks_2025[[#This Row],[promoción_aplicada5]],promocion_cambiar[#All],2,0)</f>
        <v>2x1</v>
      </c>
      <c r="AA741" t="s">
        <v>51</v>
      </c>
      <c r="AB741" t="s">
        <v>29</v>
      </c>
      <c r="AC741" t="s">
        <v>24</v>
      </c>
      <c r="AD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41">
        <v>4.5</v>
      </c>
      <c r="AF741">
        <v>4</v>
      </c>
      <c r="AG741">
        <v>32</v>
      </c>
      <c r="AH741">
        <v>31</v>
      </c>
    </row>
    <row r="742" spans="1:34" x14ac:dyDescent="0.25">
      <c r="A742" s="3" t="s">
        <v>817</v>
      </c>
      <c r="B742" s="1">
        <v>45760</v>
      </c>
      <c r="C742" s="23">
        <f t="shared" si="55"/>
        <v>13</v>
      </c>
      <c r="D742" s="23">
        <f t="shared" si="56"/>
        <v>7</v>
      </c>
      <c r="E742" s="23" t="str">
        <f t="shared" si="57"/>
        <v>domingo</v>
      </c>
      <c r="F742" s="23">
        <f t="shared" si="58"/>
        <v>4</v>
      </c>
      <c r="G742" s="23" t="str">
        <f t="shared" si="59"/>
        <v>abril</v>
      </c>
      <c r="H742" s="2">
        <v>0.38541666666666669</v>
      </c>
      <c r="I742" t="s">
        <v>1</v>
      </c>
      <c r="J742" t="str">
        <f>VLOOKUP(ventas_starbucks_2025[[#This Row],[sucursal]],cambio_sucursal[#All],2,0)</f>
        <v>Sucursal Nueva Córdoba</v>
      </c>
      <c r="K742" t="s">
        <v>89</v>
      </c>
      <c r="L742" t="s">
        <v>90</v>
      </c>
      <c r="M742" t="s">
        <v>4</v>
      </c>
      <c r="N742" t="str">
        <f>IFERROR(VLOOKUP(ventas_starbucks_2025[[#This Row],[tamaño_sucio]],cambio_tamaño[#All],2,0),"Tamaño único")</f>
        <v>Tamaño único</v>
      </c>
      <c r="O742">
        <v>1</v>
      </c>
      <c r="P742">
        <v>1224.52</v>
      </c>
      <c r="Q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2">
        <v>1224.52</v>
      </c>
      <c r="S742" t="s">
        <v>15</v>
      </c>
      <c r="T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2" t="str">
        <f>VLOOKUP(ventas_starbucks_2025[[#This Row],[canal_compra]],cambio_canal_compra[#All],2,0)</f>
        <v>Para llevar</v>
      </c>
      <c r="V742" t="s">
        <v>6</v>
      </c>
      <c r="W742" t="str">
        <f>VLOOKUP(ventas_starbucks_2025[[#This Row],[método_pago]],cambio_metodo_pago[#All],2,0)</f>
        <v>Aplicación móbil</v>
      </c>
      <c r="X742" t="s">
        <v>7</v>
      </c>
      <c r="Y742">
        <v>0</v>
      </c>
      <c r="Z742" t="str">
        <f>VLOOKUP(ventas_starbucks_2025[[#This Row],[promoción_aplicada5]],promocion_cambiar[#All],2,0)</f>
        <v>Hora Feliz</v>
      </c>
      <c r="AA742" t="s">
        <v>36</v>
      </c>
      <c r="AB742" t="s">
        <v>23</v>
      </c>
      <c r="AC742" t="s">
        <v>24</v>
      </c>
      <c r="AD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42">
        <v>8.6</v>
      </c>
      <c r="AF742">
        <v>4</v>
      </c>
      <c r="AG742">
        <v>34</v>
      </c>
      <c r="AH742">
        <v>33</v>
      </c>
    </row>
    <row r="743" spans="1:34" x14ac:dyDescent="0.25">
      <c r="A743" s="3" t="s">
        <v>818</v>
      </c>
      <c r="B743" s="1">
        <v>45708</v>
      </c>
      <c r="C743" s="23">
        <f t="shared" si="55"/>
        <v>20</v>
      </c>
      <c r="D743" s="23">
        <f t="shared" si="56"/>
        <v>4</v>
      </c>
      <c r="E743" s="23" t="str">
        <f t="shared" si="57"/>
        <v>jueves</v>
      </c>
      <c r="F743" s="23">
        <f t="shared" si="58"/>
        <v>2</v>
      </c>
      <c r="G743" s="23" t="str">
        <f t="shared" si="59"/>
        <v>febrero</v>
      </c>
      <c r="H743" s="2">
        <v>0.33611111111111114</v>
      </c>
      <c r="I743" t="s">
        <v>12</v>
      </c>
      <c r="J743" t="str">
        <f>VLOOKUP(ventas_starbucks_2025[[#This Row],[sucursal]],cambio_sucursal[#All],2,0)</f>
        <v>Sucursal Córdoba Shopping</v>
      </c>
      <c r="K743" t="s">
        <v>20</v>
      </c>
      <c r="L743" t="s">
        <v>21</v>
      </c>
      <c r="M743" t="s">
        <v>4</v>
      </c>
      <c r="N743" t="str">
        <f>IFERROR(VLOOKUP(ventas_starbucks_2025[[#This Row],[tamaño_sucio]],cambio_tamaño[#All],2,0),"Tamaño único")</f>
        <v>Tamaño único</v>
      </c>
      <c r="O743">
        <v>4</v>
      </c>
      <c r="P743">
        <v>857.43</v>
      </c>
      <c r="Q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43">
        <v>3429.72</v>
      </c>
      <c r="S743" t="s">
        <v>31</v>
      </c>
      <c r="T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3" t="str">
        <f>VLOOKUP(ventas_starbucks_2025[[#This Row],[canal_compra]],cambio_canal_compra[#All],2,0)</f>
        <v>Entrega domicilio</v>
      </c>
      <c r="V743" t="s">
        <v>16</v>
      </c>
      <c r="W743" t="str">
        <f>VLOOKUP(ventas_starbucks_2025[[#This Row],[método_pago]],cambio_metodo_pago[#All],2,0)</f>
        <v>Tarjeta</v>
      </c>
      <c r="X743" t="s">
        <v>22</v>
      </c>
      <c r="Y743">
        <v>0</v>
      </c>
      <c r="Z743" t="str">
        <f>VLOOKUP(ventas_starbucks_2025[[#This Row],[promoción_aplicada5]],promocion_cambiar[#All],2,0)</f>
        <v>2x1</v>
      </c>
      <c r="AA743" t="s">
        <v>51</v>
      </c>
      <c r="AB743" t="s">
        <v>18</v>
      </c>
      <c r="AC743" t="s">
        <v>41</v>
      </c>
      <c r="AD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43">
        <v>3.1</v>
      </c>
      <c r="AF743">
        <v>5</v>
      </c>
      <c r="AG743">
        <v>15</v>
      </c>
      <c r="AH743">
        <v>11</v>
      </c>
    </row>
    <row r="744" spans="1:34" x14ac:dyDescent="0.25">
      <c r="A744" s="3" t="s">
        <v>819</v>
      </c>
      <c r="B744" s="1">
        <v>45665</v>
      </c>
      <c r="C744" s="23">
        <f t="shared" si="55"/>
        <v>8</v>
      </c>
      <c r="D744" s="23">
        <f t="shared" si="56"/>
        <v>3</v>
      </c>
      <c r="E744" s="23" t="str">
        <f t="shared" si="57"/>
        <v>miércoles</v>
      </c>
      <c r="F744" s="23">
        <f t="shared" si="58"/>
        <v>1</v>
      </c>
      <c r="G744" s="23" t="str">
        <f t="shared" si="59"/>
        <v>enero</v>
      </c>
      <c r="H744" s="2">
        <v>0.35416666666666669</v>
      </c>
      <c r="I744" t="s">
        <v>57</v>
      </c>
      <c r="J744" t="str">
        <f>VLOOKUP(ventas_starbucks_2025[[#This Row],[sucursal]],cambio_sucursal[#All],2,0)</f>
        <v>Sucursal Avda Colón</v>
      </c>
      <c r="K744" t="s">
        <v>82</v>
      </c>
      <c r="L744" t="s">
        <v>28</v>
      </c>
      <c r="M744" t="s">
        <v>4</v>
      </c>
      <c r="N744" t="str">
        <f>IFERROR(VLOOKUP(ventas_starbucks_2025[[#This Row],[tamaño_sucio]],cambio_tamaño[#All],2,0),"Tamaño único")</f>
        <v>Tamaño único</v>
      </c>
      <c r="O744">
        <v>1</v>
      </c>
      <c r="P744">
        <v>2807.62</v>
      </c>
      <c r="Q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44">
        <v>2807.62</v>
      </c>
      <c r="S744" t="s">
        <v>31</v>
      </c>
      <c r="T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4" t="str">
        <f>VLOOKUP(ventas_starbucks_2025[[#This Row],[canal_compra]],cambio_canal_compra[#All],2,0)</f>
        <v>Entrega domicilio</v>
      </c>
      <c r="V744" t="s">
        <v>6</v>
      </c>
      <c r="W744" t="str">
        <f>VLOOKUP(ventas_starbucks_2025[[#This Row],[método_pago]],cambio_metodo_pago[#All],2,0)</f>
        <v>Aplicación móbil</v>
      </c>
      <c r="X744" t="s">
        <v>22</v>
      </c>
      <c r="Y744">
        <v>0</v>
      </c>
      <c r="Z744" t="str">
        <f>VLOOKUP(ventas_starbucks_2025[[#This Row],[promoción_aplicada5]],promocion_cambiar[#All],2,0)</f>
        <v>Hora Feliz</v>
      </c>
      <c r="AA744" t="s">
        <v>36</v>
      </c>
      <c r="AB744" t="s">
        <v>23</v>
      </c>
      <c r="AC744" t="s">
        <v>41</v>
      </c>
      <c r="AD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44">
        <v>12.1</v>
      </c>
      <c r="AF744">
        <v>1</v>
      </c>
      <c r="AG744">
        <v>14</v>
      </c>
      <c r="AH744">
        <v>13</v>
      </c>
    </row>
    <row r="745" spans="1:34" x14ac:dyDescent="0.25">
      <c r="A745" s="3" t="s">
        <v>820</v>
      </c>
      <c r="B745" s="1">
        <v>45716</v>
      </c>
      <c r="C745" s="23">
        <f t="shared" si="55"/>
        <v>28</v>
      </c>
      <c r="D745" s="23">
        <f t="shared" si="56"/>
        <v>5</v>
      </c>
      <c r="E745" s="23" t="str">
        <f t="shared" si="57"/>
        <v>viernes</v>
      </c>
      <c r="F745" s="23">
        <f t="shared" si="58"/>
        <v>2</v>
      </c>
      <c r="G745" s="23" t="str">
        <f t="shared" si="59"/>
        <v>febrero</v>
      </c>
      <c r="H745" s="2">
        <v>0.50972222222222219</v>
      </c>
      <c r="I745" t="s">
        <v>57</v>
      </c>
      <c r="J745" t="str">
        <f>VLOOKUP(ventas_starbucks_2025[[#This Row],[sucursal]],cambio_sucursal[#All],2,0)</f>
        <v>Sucursal Avda Colón</v>
      </c>
      <c r="K745" t="s">
        <v>34</v>
      </c>
      <c r="L745" t="s">
        <v>35</v>
      </c>
      <c r="M745" t="s">
        <v>4</v>
      </c>
      <c r="N745" t="str">
        <f>IFERROR(VLOOKUP(ventas_starbucks_2025[[#This Row],[tamaño_sucio]],cambio_tamaño[#All],2,0),"Tamaño único")</f>
        <v>Tamaño único</v>
      </c>
      <c r="O745">
        <v>3</v>
      </c>
      <c r="P745">
        <v>1252.0999999999999</v>
      </c>
      <c r="Q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5">
        <v>3756.3</v>
      </c>
      <c r="S745" t="s">
        <v>15</v>
      </c>
      <c r="T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5" t="str">
        <f>VLOOKUP(ventas_starbucks_2025[[#This Row],[canal_compra]],cambio_canal_compra[#All],2,0)</f>
        <v>Para llevar</v>
      </c>
      <c r="V745" t="s">
        <v>40</v>
      </c>
      <c r="W745" t="str">
        <f>VLOOKUP(ventas_starbucks_2025[[#This Row],[método_pago]],cambio_metodo_pago[#All],2,0)</f>
        <v>Efectivo</v>
      </c>
      <c r="X745" t="s">
        <v>7</v>
      </c>
      <c r="Y745">
        <v>10</v>
      </c>
      <c r="Z745" t="str">
        <f>VLOOKUP(ventas_starbucks_2025[[#This Row],[promoción_aplicada5]],promocion_cambiar[#All],2,0)</f>
        <v>Ninguna</v>
      </c>
      <c r="AA745" t="s">
        <v>17</v>
      </c>
      <c r="AB745" t="s">
        <v>32</v>
      </c>
      <c r="AC745" t="s">
        <v>10</v>
      </c>
      <c r="AD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45">
        <v>9</v>
      </c>
      <c r="AF745">
        <v>4</v>
      </c>
      <c r="AG745">
        <v>17</v>
      </c>
      <c r="AH745">
        <v>14</v>
      </c>
    </row>
    <row r="746" spans="1:34" x14ac:dyDescent="0.25">
      <c r="A746" s="3" t="s">
        <v>821</v>
      </c>
      <c r="B746" s="1">
        <v>45728</v>
      </c>
      <c r="C746" s="23">
        <f t="shared" si="55"/>
        <v>12</v>
      </c>
      <c r="D746" s="23">
        <f t="shared" si="56"/>
        <v>3</v>
      </c>
      <c r="E746" s="1" t="str">
        <f t="shared" si="57"/>
        <v>miércoles</v>
      </c>
      <c r="F746" s="23">
        <f t="shared" si="58"/>
        <v>3</v>
      </c>
      <c r="G746" s="1" t="str">
        <f t="shared" si="59"/>
        <v>marzo</v>
      </c>
      <c r="H746" s="2">
        <v>0.69791666666666663</v>
      </c>
      <c r="I746" t="s">
        <v>1</v>
      </c>
      <c r="J746" t="str">
        <f>VLOOKUP(ventas_starbucks_2025[[#This Row],[sucursal]],cambio_sucursal[#All],2,0)</f>
        <v>Sucursal Nueva Córdoba</v>
      </c>
      <c r="K746" t="s">
        <v>48</v>
      </c>
      <c r="L746" t="s">
        <v>49</v>
      </c>
      <c r="M746" t="s">
        <v>55</v>
      </c>
      <c r="N746" t="str">
        <f>IFERROR(VLOOKUP(ventas_starbucks_2025[[#This Row],[tamaño_sucio]],cambio_tamaño[#All],2,0),"Tamaño único")</f>
        <v>Pequeño</v>
      </c>
      <c r="O746">
        <v>1</v>
      </c>
      <c r="P746">
        <v>1832.94</v>
      </c>
      <c r="Q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6">
        <v>1832.94</v>
      </c>
      <c r="S746" t="s">
        <v>31</v>
      </c>
      <c r="T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6" t="str">
        <f>VLOOKUP(ventas_starbucks_2025[[#This Row],[canal_compra]],cambio_canal_compra[#All],2,0)</f>
        <v>Entrega domicilio</v>
      </c>
      <c r="V746" t="s">
        <v>16</v>
      </c>
      <c r="W746" t="str">
        <f>VLOOKUP(ventas_starbucks_2025[[#This Row],[método_pago]],cambio_metodo_pago[#All],2,0)</f>
        <v>Tarjeta</v>
      </c>
      <c r="X746" t="s">
        <v>7</v>
      </c>
      <c r="Y746">
        <v>0</v>
      </c>
      <c r="Z746" t="str">
        <f>VLOOKUP(ventas_starbucks_2025[[#This Row],[promoción_aplicada5]],promocion_cambiar[#All],2,0)</f>
        <v>Combo</v>
      </c>
      <c r="AA746" t="s">
        <v>8</v>
      </c>
      <c r="AB746" t="s">
        <v>23</v>
      </c>
      <c r="AC746" t="s">
        <v>10</v>
      </c>
      <c r="AD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46">
        <v>6.7</v>
      </c>
      <c r="AF746">
        <v>5</v>
      </c>
      <c r="AG746">
        <v>43</v>
      </c>
      <c r="AH746">
        <v>42</v>
      </c>
    </row>
    <row r="747" spans="1:34" x14ac:dyDescent="0.25">
      <c r="A747" s="3" t="s">
        <v>822</v>
      </c>
      <c r="B747" s="1">
        <v>45698</v>
      </c>
      <c r="C747" s="23">
        <f t="shared" si="55"/>
        <v>10</v>
      </c>
      <c r="D747" s="23">
        <f t="shared" si="56"/>
        <v>1</v>
      </c>
      <c r="E747" s="23" t="str">
        <f t="shared" si="57"/>
        <v>lunes</v>
      </c>
      <c r="F747" s="23">
        <f t="shared" si="58"/>
        <v>2</v>
      </c>
      <c r="G747" s="23" t="str">
        <f t="shared" si="59"/>
        <v>febrero</v>
      </c>
      <c r="H747" s="2">
        <v>0.65486111111111112</v>
      </c>
      <c r="I747" t="s">
        <v>12</v>
      </c>
      <c r="J747" t="str">
        <f>VLOOKUP(ventas_starbucks_2025[[#This Row],[sucursal]],cambio_sucursal[#All],2,0)</f>
        <v>Sucursal Córdoba Shopping</v>
      </c>
      <c r="K747" t="s">
        <v>64</v>
      </c>
      <c r="L747" t="s">
        <v>65</v>
      </c>
      <c r="M747" t="s">
        <v>4</v>
      </c>
      <c r="N747" t="str">
        <f>IFERROR(VLOOKUP(ventas_starbucks_2025[[#This Row],[tamaño_sucio]],cambio_tamaño[#All],2,0),"Tamaño único")</f>
        <v>Tamaño único</v>
      </c>
      <c r="O747">
        <v>1</v>
      </c>
      <c r="P747">
        <v>1795.02</v>
      </c>
      <c r="Q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7">
        <v>1795.02</v>
      </c>
      <c r="S747" t="s">
        <v>31</v>
      </c>
      <c r="T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7" t="str">
        <f>VLOOKUP(ventas_starbucks_2025[[#This Row],[canal_compra]],cambio_canal_compra[#All],2,0)</f>
        <v>Entrega domicilio</v>
      </c>
      <c r="V747" t="s">
        <v>16</v>
      </c>
      <c r="W747" t="str">
        <f>VLOOKUP(ventas_starbucks_2025[[#This Row],[método_pago]],cambio_metodo_pago[#All],2,0)</f>
        <v>Tarjeta</v>
      </c>
      <c r="X747" t="s">
        <v>7</v>
      </c>
      <c r="Y747">
        <v>0</v>
      </c>
      <c r="Z747" t="str">
        <f>VLOOKUP(ventas_starbucks_2025[[#This Row],[promoción_aplicada5]],promocion_cambiar[#All],2,0)</f>
        <v>Ninguna</v>
      </c>
      <c r="AA747" t="s">
        <v>17</v>
      </c>
      <c r="AB747" t="s">
        <v>18</v>
      </c>
      <c r="AC747" t="s">
        <v>10</v>
      </c>
      <c r="AD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47">
        <v>14.3</v>
      </c>
      <c r="AF747">
        <v>5</v>
      </c>
      <c r="AG747">
        <v>28</v>
      </c>
      <c r="AH747">
        <v>27</v>
      </c>
    </row>
    <row r="748" spans="1:34" x14ac:dyDescent="0.25">
      <c r="A748" s="3" t="s">
        <v>823</v>
      </c>
      <c r="B748" s="1">
        <v>45711</v>
      </c>
      <c r="C748" s="23">
        <f t="shared" si="55"/>
        <v>23</v>
      </c>
      <c r="D748" s="23">
        <f t="shared" si="56"/>
        <v>7</v>
      </c>
      <c r="E748" s="1" t="str">
        <f t="shared" si="57"/>
        <v>domingo</v>
      </c>
      <c r="F748" s="23">
        <f t="shared" si="58"/>
        <v>2</v>
      </c>
      <c r="G748" s="1" t="str">
        <f t="shared" si="59"/>
        <v>febrero</v>
      </c>
      <c r="H748" s="2">
        <v>0.63611111111111107</v>
      </c>
      <c r="I748" t="s">
        <v>57</v>
      </c>
      <c r="J748" t="str">
        <f>VLOOKUP(ventas_starbucks_2025[[#This Row],[sucursal]],cambio_sucursal[#All],2,0)</f>
        <v>Sucursal Avda Colón</v>
      </c>
      <c r="K748" t="s">
        <v>48</v>
      </c>
      <c r="L748" t="s">
        <v>49</v>
      </c>
      <c r="M748" t="s">
        <v>50</v>
      </c>
      <c r="N748" t="str">
        <f>IFERROR(VLOOKUP(ventas_starbucks_2025[[#This Row],[tamaño_sucio]],cambio_tamaño[#All],2,0),"Tamaño único")</f>
        <v>Mediano</v>
      </c>
      <c r="O748">
        <v>2</v>
      </c>
      <c r="P748">
        <v>1532.3</v>
      </c>
      <c r="Q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8">
        <v>3064.6</v>
      </c>
      <c r="S748" t="s">
        <v>5</v>
      </c>
      <c r="T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8" t="str">
        <f>VLOOKUP(ventas_starbucks_2025[[#This Row],[canal_compra]],cambio_canal_compra[#All],2,0)</f>
        <v>En tienda</v>
      </c>
      <c r="V748" t="s">
        <v>16</v>
      </c>
      <c r="W748" t="str">
        <f>VLOOKUP(ventas_starbucks_2025[[#This Row],[método_pago]],cambio_metodo_pago[#All],2,0)</f>
        <v>Tarjeta</v>
      </c>
      <c r="X748" t="s">
        <v>7</v>
      </c>
      <c r="Y748">
        <v>0</v>
      </c>
      <c r="Z748" t="str">
        <f>VLOOKUP(ventas_starbucks_2025[[#This Row],[promoción_aplicada5]],promocion_cambiar[#All],2,0)</f>
        <v>Combo</v>
      </c>
      <c r="AA748" t="s">
        <v>8</v>
      </c>
      <c r="AB748" t="s">
        <v>9</v>
      </c>
      <c r="AC748" t="s">
        <v>24</v>
      </c>
      <c r="AD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48">
        <v>13.8</v>
      </c>
      <c r="AF748">
        <v>1</v>
      </c>
      <c r="AG748">
        <v>35</v>
      </c>
      <c r="AH748">
        <v>33</v>
      </c>
    </row>
    <row r="749" spans="1:34" x14ac:dyDescent="0.25">
      <c r="A749" s="3" t="s">
        <v>824</v>
      </c>
      <c r="B749" s="1">
        <v>45675</v>
      </c>
      <c r="C749" s="23">
        <f t="shared" si="55"/>
        <v>18</v>
      </c>
      <c r="D749" s="23">
        <f t="shared" si="56"/>
        <v>6</v>
      </c>
      <c r="E749" s="23" t="str">
        <f t="shared" si="57"/>
        <v>sábado</v>
      </c>
      <c r="F749" s="23">
        <f t="shared" si="58"/>
        <v>1</v>
      </c>
      <c r="G749" s="23" t="str">
        <f t="shared" si="59"/>
        <v>enero</v>
      </c>
      <c r="H749" s="2">
        <v>0.62222222222222223</v>
      </c>
      <c r="I749" t="s">
        <v>57</v>
      </c>
      <c r="J749" t="str">
        <f>VLOOKUP(ventas_starbucks_2025[[#This Row],[sucursal]],cambio_sucursal[#All],2,0)</f>
        <v>Sucursal Avda Colón</v>
      </c>
      <c r="K749" t="s">
        <v>64</v>
      </c>
      <c r="L749" t="s">
        <v>65</v>
      </c>
      <c r="M749" t="s">
        <v>4</v>
      </c>
      <c r="N749" t="str">
        <f>IFERROR(VLOOKUP(ventas_starbucks_2025[[#This Row],[tamaño_sucio]],cambio_tamaño[#All],2,0),"Tamaño único")</f>
        <v>Tamaño único</v>
      </c>
      <c r="O749">
        <v>3</v>
      </c>
      <c r="P749">
        <v>1745.04</v>
      </c>
      <c r="Q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9">
        <v>5235.12</v>
      </c>
      <c r="S749" t="s">
        <v>31</v>
      </c>
      <c r="T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49" t="str">
        <f>VLOOKUP(ventas_starbucks_2025[[#This Row],[canal_compra]],cambio_canal_compra[#All],2,0)</f>
        <v>Entrega domicilio</v>
      </c>
      <c r="V749" t="s">
        <v>16</v>
      </c>
      <c r="W749" t="str">
        <f>VLOOKUP(ventas_starbucks_2025[[#This Row],[método_pago]],cambio_metodo_pago[#All],2,0)</f>
        <v>Tarjeta</v>
      </c>
      <c r="X749" t="s">
        <v>22</v>
      </c>
      <c r="Y749">
        <v>0</v>
      </c>
      <c r="Z749" t="str">
        <f>VLOOKUP(ventas_starbucks_2025[[#This Row],[promoción_aplicada5]],promocion_cambiar[#All],2,0)</f>
        <v>2x1</v>
      </c>
      <c r="AA749" t="s">
        <v>51</v>
      </c>
      <c r="AB749" t="s">
        <v>29</v>
      </c>
      <c r="AC749" t="s">
        <v>41</v>
      </c>
      <c r="AD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49">
        <v>11.9</v>
      </c>
      <c r="AF749">
        <v>1</v>
      </c>
      <c r="AG749">
        <v>44</v>
      </c>
      <c r="AH749">
        <v>41</v>
      </c>
    </row>
    <row r="750" spans="1:34" x14ac:dyDescent="0.25">
      <c r="A750" s="3" t="s">
        <v>825</v>
      </c>
      <c r="B750" s="1">
        <v>45755</v>
      </c>
      <c r="C750" s="23">
        <f t="shared" si="55"/>
        <v>8</v>
      </c>
      <c r="D750" s="23">
        <f t="shared" si="56"/>
        <v>2</v>
      </c>
      <c r="E750" s="1" t="str">
        <f t="shared" si="57"/>
        <v>martes</v>
      </c>
      <c r="F750" s="23">
        <f t="shared" si="58"/>
        <v>4</v>
      </c>
      <c r="G750" s="1" t="str">
        <f t="shared" si="59"/>
        <v>abril</v>
      </c>
      <c r="H750" s="2">
        <v>0.37291666666666667</v>
      </c>
      <c r="I750" t="s">
        <v>1</v>
      </c>
      <c r="J750" t="str">
        <f>VLOOKUP(ventas_starbucks_2025[[#This Row],[sucursal]],cambio_sucursal[#All],2,0)</f>
        <v>Sucursal Nueva Córdoba</v>
      </c>
      <c r="K750" t="s">
        <v>13</v>
      </c>
      <c r="L750" t="s">
        <v>14</v>
      </c>
      <c r="M750" t="s">
        <v>4</v>
      </c>
      <c r="N750" t="str">
        <f>IFERROR(VLOOKUP(ventas_starbucks_2025[[#This Row],[tamaño_sucio]],cambio_tamaño[#All],2,0),"Tamaño único")</f>
        <v>Tamaño único</v>
      </c>
      <c r="O750">
        <v>5</v>
      </c>
      <c r="P750">
        <v>2177.06</v>
      </c>
      <c r="Q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50">
        <v>10885.3</v>
      </c>
      <c r="S750" t="s">
        <v>15</v>
      </c>
      <c r="T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50" t="str">
        <f>VLOOKUP(ventas_starbucks_2025[[#This Row],[canal_compra]],cambio_canal_compra[#All],2,0)</f>
        <v>Para llevar</v>
      </c>
      <c r="V750" t="s">
        <v>6</v>
      </c>
      <c r="W750" t="str">
        <f>VLOOKUP(ventas_starbucks_2025[[#This Row],[método_pago]],cambio_metodo_pago[#All],2,0)</f>
        <v>Aplicación móbil</v>
      </c>
      <c r="X750" t="s">
        <v>22</v>
      </c>
      <c r="Y750">
        <v>0</v>
      </c>
      <c r="Z750" t="str">
        <f>VLOOKUP(ventas_starbucks_2025[[#This Row],[promoción_aplicada5]],promocion_cambiar[#All],2,0)</f>
        <v>Combo</v>
      </c>
      <c r="AA750" t="s">
        <v>8</v>
      </c>
      <c r="AB750" t="s">
        <v>23</v>
      </c>
      <c r="AC750" t="s">
        <v>24</v>
      </c>
      <c r="AD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50">
        <v>8.8000000000000007</v>
      </c>
      <c r="AF750">
        <v>1</v>
      </c>
      <c r="AG750">
        <v>14</v>
      </c>
      <c r="AH750">
        <v>9</v>
      </c>
    </row>
    <row r="751" spans="1:34" x14ac:dyDescent="0.25">
      <c r="A751" s="3" t="s">
        <v>826</v>
      </c>
      <c r="B751" s="1">
        <v>45702</v>
      </c>
      <c r="C751" s="23">
        <f t="shared" si="55"/>
        <v>14</v>
      </c>
      <c r="D751" s="23">
        <f t="shared" si="56"/>
        <v>5</v>
      </c>
      <c r="E751" s="23" t="str">
        <f t="shared" si="57"/>
        <v>viernes</v>
      </c>
      <c r="F751" s="23">
        <f t="shared" si="58"/>
        <v>2</v>
      </c>
      <c r="G751" s="23" t="str">
        <f t="shared" si="59"/>
        <v>febrero</v>
      </c>
      <c r="H751" s="2">
        <v>0.65833333333333333</v>
      </c>
      <c r="I751" t="s">
        <v>1</v>
      </c>
      <c r="J751" t="str">
        <f>VLOOKUP(ventas_starbucks_2025[[#This Row],[sucursal]],cambio_sucursal[#All],2,0)</f>
        <v>Sucursal Nueva Córdoba</v>
      </c>
      <c r="K751" t="s">
        <v>13</v>
      </c>
      <c r="L751" t="s">
        <v>14</v>
      </c>
      <c r="M751" t="s">
        <v>4</v>
      </c>
      <c r="N751" t="str">
        <f>IFERROR(VLOOKUP(ventas_starbucks_2025[[#This Row],[tamaño_sucio]],cambio_tamaño[#All],2,0),"Tamaño único")</f>
        <v>Tamaño único</v>
      </c>
      <c r="O751">
        <v>1</v>
      </c>
      <c r="P751">
        <v>1905.83</v>
      </c>
      <c r="Q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1">
        <v>1905.83</v>
      </c>
      <c r="S751" t="s">
        <v>15</v>
      </c>
      <c r="T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51" t="str">
        <f>VLOOKUP(ventas_starbucks_2025[[#This Row],[canal_compra]],cambio_canal_compra[#All],2,0)</f>
        <v>Para llevar</v>
      </c>
      <c r="V751" t="s">
        <v>16</v>
      </c>
      <c r="W751" t="str">
        <f>VLOOKUP(ventas_starbucks_2025[[#This Row],[método_pago]],cambio_metodo_pago[#All],2,0)</f>
        <v>Tarjeta</v>
      </c>
      <c r="X751" t="s">
        <v>22</v>
      </c>
      <c r="Y751">
        <v>0</v>
      </c>
      <c r="Z751" t="str">
        <f>VLOOKUP(ventas_starbucks_2025[[#This Row],[promoción_aplicada5]],promocion_cambiar[#All],2,0)</f>
        <v>Hora Feliz</v>
      </c>
      <c r="AA751" t="s">
        <v>36</v>
      </c>
      <c r="AB751" t="s">
        <v>29</v>
      </c>
      <c r="AC751" t="s">
        <v>10</v>
      </c>
      <c r="AD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51">
        <v>4.4000000000000004</v>
      </c>
      <c r="AF751">
        <v>5</v>
      </c>
      <c r="AG751">
        <v>41</v>
      </c>
      <c r="AH751">
        <v>40</v>
      </c>
    </row>
    <row r="752" spans="1:34" x14ac:dyDescent="0.25">
      <c r="A752" s="3" t="s">
        <v>827</v>
      </c>
      <c r="B752" s="1">
        <v>45686</v>
      </c>
      <c r="C752" s="23">
        <f t="shared" si="55"/>
        <v>29</v>
      </c>
      <c r="D752" s="23">
        <f t="shared" si="56"/>
        <v>3</v>
      </c>
      <c r="E752" s="23" t="str">
        <f t="shared" si="57"/>
        <v>miércoles</v>
      </c>
      <c r="F752" s="23">
        <f t="shared" si="58"/>
        <v>1</v>
      </c>
      <c r="G752" s="23" t="str">
        <f t="shared" si="59"/>
        <v>enero</v>
      </c>
      <c r="H752" s="2">
        <v>0.87291666666666667</v>
      </c>
      <c r="I752" t="s">
        <v>57</v>
      </c>
      <c r="J752" t="str">
        <f>VLOOKUP(ventas_starbucks_2025[[#This Row],[sucursal]],cambio_sucursal[#All],2,0)</f>
        <v>Sucursal Avda Colón</v>
      </c>
      <c r="K752" t="s">
        <v>58</v>
      </c>
      <c r="L752" t="s">
        <v>39</v>
      </c>
      <c r="M752" t="s">
        <v>4</v>
      </c>
      <c r="N752" t="str">
        <f>IFERROR(VLOOKUP(ventas_starbucks_2025[[#This Row],[tamaño_sucio]],cambio_tamaño[#All],2,0),"Tamaño único")</f>
        <v>Tamaño único</v>
      </c>
      <c r="O752">
        <v>2</v>
      </c>
      <c r="P752">
        <v>1102.17</v>
      </c>
      <c r="Q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2">
        <v>2204.34</v>
      </c>
      <c r="S752" t="s">
        <v>31</v>
      </c>
      <c r="T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52" t="str">
        <f>VLOOKUP(ventas_starbucks_2025[[#This Row],[canal_compra]],cambio_canal_compra[#All],2,0)</f>
        <v>Entrega domicilio</v>
      </c>
      <c r="V752" t="s">
        <v>6</v>
      </c>
      <c r="W752" t="str">
        <f>VLOOKUP(ventas_starbucks_2025[[#This Row],[método_pago]],cambio_metodo_pago[#All],2,0)</f>
        <v>Aplicación móbil</v>
      </c>
      <c r="X752" t="s">
        <v>22</v>
      </c>
      <c r="Y752">
        <v>0</v>
      </c>
      <c r="Z752" t="str">
        <f>VLOOKUP(ventas_starbucks_2025[[#This Row],[promoción_aplicada5]],promocion_cambiar[#All],2,0)</f>
        <v>2x1</v>
      </c>
      <c r="AA752" t="s">
        <v>51</v>
      </c>
      <c r="AB752" t="s">
        <v>9</v>
      </c>
      <c r="AC752" t="s">
        <v>24</v>
      </c>
      <c r="AD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52">
        <v>11.7</v>
      </c>
      <c r="AF752">
        <v>3</v>
      </c>
      <c r="AG752">
        <v>17</v>
      </c>
      <c r="AH752">
        <v>15</v>
      </c>
    </row>
    <row r="753" spans="1:34" x14ac:dyDescent="0.25">
      <c r="A753" s="3" t="s">
        <v>828</v>
      </c>
      <c r="B753" s="1">
        <v>45711</v>
      </c>
      <c r="C753" s="23">
        <f t="shared" si="55"/>
        <v>23</v>
      </c>
      <c r="D753" s="23">
        <f t="shared" si="56"/>
        <v>7</v>
      </c>
      <c r="E753" s="1" t="str">
        <f t="shared" si="57"/>
        <v>domingo</v>
      </c>
      <c r="F753" s="23">
        <f t="shared" si="58"/>
        <v>2</v>
      </c>
      <c r="G753" s="1" t="str">
        <f t="shared" si="59"/>
        <v>febrero</v>
      </c>
      <c r="H753" s="2">
        <v>0.85555555555555551</v>
      </c>
      <c r="I753" t="s">
        <v>26</v>
      </c>
      <c r="J753" t="str">
        <f>VLOOKUP(ventas_starbucks_2025[[#This Row],[sucursal]],cambio_sucursal[#All],2,0)</f>
        <v>Sucursal San Lorenzo 47</v>
      </c>
      <c r="K753" t="s">
        <v>132</v>
      </c>
      <c r="L753" t="s">
        <v>35</v>
      </c>
      <c r="M753" t="s">
        <v>4</v>
      </c>
      <c r="N753" t="str">
        <f>IFERROR(VLOOKUP(ventas_starbucks_2025[[#This Row],[tamaño_sucio]],cambio_tamaño[#All],2,0),"Tamaño único")</f>
        <v>Tamaño único</v>
      </c>
      <c r="O753">
        <v>5</v>
      </c>
      <c r="P753">
        <v>1464.39</v>
      </c>
      <c r="Q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3">
        <v>7321.95</v>
      </c>
      <c r="S753" t="s">
        <v>15</v>
      </c>
      <c r="T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53" t="str">
        <f>VLOOKUP(ventas_starbucks_2025[[#This Row],[canal_compra]],cambio_canal_compra[#All],2,0)</f>
        <v>Para llevar</v>
      </c>
      <c r="V753" t="s">
        <v>6</v>
      </c>
      <c r="W753" t="str">
        <f>VLOOKUP(ventas_starbucks_2025[[#This Row],[método_pago]],cambio_metodo_pago[#All],2,0)</f>
        <v>Aplicación móbil</v>
      </c>
      <c r="X753" t="s">
        <v>22</v>
      </c>
      <c r="Y753">
        <v>0</v>
      </c>
      <c r="Z753" t="str">
        <f>VLOOKUP(ventas_starbucks_2025[[#This Row],[promoción_aplicada5]],promocion_cambiar[#All],2,0)</f>
        <v>Combo</v>
      </c>
      <c r="AA753" t="s">
        <v>8</v>
      </c>
      <c r="AB753" t="s">
        <v>29</v>
      </c>
      <c r="AC753" t="s">
        <v>24</v>
      </c>
      <c r="AD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53">
        <v>7.1</v>
      </c>
      <c r="AF753">
        <v>3</v>
      </c>
      <c r="AG753">
        <v>43</v>
      </c>
      <c r="AH753">
        <v>38</v>
      </c>
    </row>
    <row r="754" spans="1:34" x14ac:dyDescent="0.25">
      <c r="A754" s="3" t="s">
        <v>829</v>
      </c>
      <c r="B754" s="1">
        <v>45740</v>
      </c>
      <c r="C754" s="23">
        <f t="shared" si="55"/>
        <v>24</v>
      </c>
      <c r="D754" s="23">
        <f t="shared" si="56"/>
        <v>1</v>
      </c>
      <c r="E754" s="1" t="str">
        <f t="shared" si="57"/>
        <v>lunes</v>
      </c>
      <c r="F754" s="23">
        <f t="shared" si="58"/>
        <v>3</v>
      </c>
      <c r="G754" s="1" t="str">
        <f t="shared" si="59"/>
        <v>marzo</v>
      </c>
      <c r="H754" s="2">
        <v>0.40416666666666667</v>
      </c>
      <c r="I754" t="s">
        <v>1</v>
      </c>
      <c r="J754" t="str">
        <f>VLOOKUP(ventas_starbucks_2025[[#This Row],[sucursal]],cambio_sucursal[#All],2,0)</f>
        <v>Sucursal Nueva Córdoba</v>
      </c>
      <c r="K754" t="s">
        <v>115</v>
      </c>
      <c r="L754" t="s">
        <v>21</v>
      </c>
      <c r="M754" t="s">
        <v>4</v>
      </c>
      <c r="N754" t="str">
        <f>IFERROR(VLOOKUP(ventas_starbucks_2025[[#This Row],[tamaño_sucio]],cambio_tamaño[#All],2,0),"Tamaño único")</f>
        <v>Tamaño único</v>
      </c>
      <c r="O754">
        <v>5</v>
      </c>
      <c r="P754">
        <v>726.24</v>
      </c>
      <c r="Q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54">
        <v>3631.2</v>
      </c>
      <c r="S754" t="s">
        <v>15</v>
      </c>
      <c r="T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54" t="str">
        <f>VLOOKUP(ventas_starbucks_2025[[#This Row],[canal_compra]],cambio_canal_compra[#All],2,0)</f>
        <v>Para llevar</v>
      </c>
      <c r="V754" t="s">
        <v>6</v>
      </c>
      <c r="W754" t="str">
        <f>VLOOKUP(ventas_starbucks_2025[[#This Row],[método_pago]],cambio_metodo_pago[#All],2,0)</f>
        <v>Aplicación móbil</v>
      </c>
      <c r="X754" t="s">
        <v>22</v>
      </c>
      <c r="Y754">
        <v>0</v>
      </c>
      <c r="Z754" t="str">
        <f>VLOOKUP(ventas_starbucks_2025[[#This Row],[promoción_aplicada5]],promocion_cambiar[#All],2,0)</f>
        <v>Combo</v>
      </c>
      <c r="AA754" t="s">
        <v>8</v>
      </c>
      <c r="AB754" t="s">
        <v>18</v>
      </c>
      <c r="AC754" t="s">
        <v>10</v>
      </c>
      <c r="AD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54">
        <v>6.5</v>
      </c>
      <c r="AF754">
        <v>4</v>
      </c>
      <c r="AG754">
        <v>34</v>
      </c>
      <c r="AH754">
        <v>29</v>
      </c>
    </row>
    <row r="755" spans="1:34" x14ac:dyDescent="0.25">
      <c r="A755" s="3" t="s">
        <v>830</v>
      </c>
      <c r="B755" s="1">
        <v>45695</v>
      </c>
      <c r="C755" s="23">
        <f t="shared" si="55"/>
        <v>7</v>
      </c>
      <c r="D755" s="23">
        <f t="shared" si="56"/>
        <v>5</v>
      </c>
      <c r="E755" s="23" t="str">
        <f t="shared" si="57"/>
        <v>viernes</v>
      </c>
      <c r="F755" s="23">
        <f t="shared" si="58"/>
        <v>2</v>
      </c>
      <c r="G755" s="23" t="str">
        <f t="shared" si="59"/>
        <v>febrero</v>
      </c>
      <c r="H755" s="2">
        <v>0.54722222222222228</v>
      </c>
      <c r="I755" t="s">
        <v>26</v>
      </c>
      <c r="J755" t="str">
        <f>VLOOKUP(ventas_starbucks_2025[[#This Row],[sucursal]],cambio_sucursal[#All],2,0)</f>
        <v>Sucursal San Lorenzo 47</v>
      </c>
      <c r="K755" t="s">
        <v>173</v>
      </c>
      <c r="L755" t="s">
        <v>35</v>
      </c>
      <c r="M755" t="s">
        <v>4</v>
      </c>
      <c r="N755" t="str">
        <f>IFERROR(VLOOKUP(ventas_starbucks_2025[[#This Row],[tamaño_sucio]],cambio_tamaño[#All],2,0),"Tamaño único")</f>
        <v>Tamaño único</v>
      </c>
      <c r="O755">
        <v>3</v>
      </c>
      <c r="P755">
        <v>1370.06</v>
      </c>
      <c r="Q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5">
        <v>4110.18</v>
      </c>
      <c r="S755" t="s">
        <v>5</v>
      </c>
      <c r="T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55" t="str">
        <f>VLOOKUP(ventas_starbucks_2025[[#This Row],[canal_compra]],cambio_canal_compra[#All],2,0)</f>
        <v>En tienda</v>
      </c>
      <c r="V755" t="s">
        <v>6</v>
      </c>
      <c r="W755" t="str">
        <f>VLOOKUP(ventas_starbucks_2025[[#This Row],[método_pago]],cambio_metodo_pago[#All],2,0)</f>
        <v>Aplicación móbil</v>
      </c>
      <c r="X755" t="s">
        <v>7</v>
      </c>
      <c r="Y755">
        <v>15</v>
      </c>
      <c r="Z755" t="str">
        <f>VLOOKUP(ventas_starbucks_2025[[#This Row],[promoción_aplicada5]],promocion_cambiar[#All],2,0)</f>
        <v>Hora Feliz</v>
      </c>
      <c r="AA755" t="s">
        <v>36</v>
      </c>
      <c r="AB755" t="s">
        <v>32</v>
      </c>
      <c r="AC755" t="s">
        <v>24</v>
      </c>
      <c r="AD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55">
        <v>13</v>
      </c>
      <c r="AF755">
        <v>1</v>
      </c>
      <c r="AG755">
        <v>10</v>
      </c>
      <c r="AH755">
        <v>7</v>
      </c>
    </row>
    <row r="756" spans="1:34" x14ac:dyDescent="0.25">
      <c r="A756" s="3" t="s">
        <v>831</v>
      </c>
      <c r="B756" s="1">
        <v>45681</v>
      </c>
      <c r="C756" s="23">
        <f t="shared" si="55"/>
        <v>24</v>
      </c>
      <c r="D756" s="23">
        <f t="shared" si="56"/>
        <v>5</v>
      </c>
      <c r="E756" s="1" t="str">
        <f t="shared" si="57"/>
        <v>viernes</v>
      </c>
      <c r="F756" s="23">
        <f t="shared" si="58"/>
        <v>1</v>
      </c>
      <c r="G756" s="1" t="str">
        <f t="shared" si="59"/>
        <v>enero</v>
      </c>
      <c r="H756" s="2">
        <v>0.70902777777777781</v>
      </c>
      <c r="I756" t="s">
        <v>12</v>
      </c>
      <c r="J756" t="str">
        <f>VLOOKUP(ventas_starbucks_2025[[#This Row],[sucursal]],cambio_sucursal[#All],2,0)</f>
        <v>Sucursal Córdoba Shopping</v>
      </c>
      <c r="K756" t="s">
        <v>130</v>
      </c>
      <c r="L756" t="s">
        <v>65</v>
      </c>
      <c r="M756" t="s">
        <v>4</v>
      </c>
      <c r="N756" t="str">
        <f>IFERROR(VLOOKUP(ventas_starbucks_2025[[#This Row],[tamaño_sucio]],cambio_tamaño[#All],2,0),"Tamaño único")</f>
        <v>Tamaño único</v>
      </c>
      <c r="O756">
        <v>3</v>
      </c>
      <c r="P756">
        <v>1927.09</v>
      </c>
      <c r="Q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6">
        <v>5781.27</v>
      </c>
      <c r="S756" t="s">
        <v>15</v>
      </c>
      <c r="T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56" t="str">
        <f>VLOOKUP(ventas_starbucks_2025[[#This Row],[canal_compra]],cambio_canal_compra[#All],2,0)</f>
        <v>Para llevar</v>
      </c>
      <c r="V756" t="s">
        <v>6</v>
      </c>
      <c r="W756" t="str">
        <f>VLOOKUP(ventas_starbucks_2025[[#This Row],[método_pago]],cambio_metodo_pago[#All],2,0)</f>
        <v>Aplicación móbil</v>
      </c>
      <c r="X756" t="s">
        <v>22</v>
      </c>
      <c r="Y756">
        <v>0</v>
      </c>
      <c r="Z756" t="str">
        <f>VLOOKUP(ventas_starbucks_2025[[#This Row],[promoción_aplicada5]],promocion_cambiar[#All],2,0)</f>
        <v>Ninguna</v>
      </c>
      <c r="AA756" t="s">
        <v>17</v>
      </c>
      <c r="AB756" t="s">
        <v>29</v>
      </c>
      <c r="AC756" t="s">
        <v>41</v>
      </c>
      <c r="AD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56">
        <v>3.8</v>
      </c>
      <c r="AF756">
        <v>1</v>
      </c>
      <c r="AG756">
        <v>48</v>
      </c>
      <c r="AH756">
        <v>45</v>
      </c>
    </row>
    <row r="757" spans="1:34" x14ac:dyDescent="0.25">
      <c r="A757" s="3" t="s">
        <v>832</v>
      </c>
      <c r="B757" s="1">
        <v>45690</v>
      </c>
      <c r="C757" s="23">
        <f t="shared" si="55"/>
        <v>2</v>
      </c>
      <c r="D757" s="23">
        <f t="shared" si="56"/>
        <v>7</v>
      </c>
      <c r="E757" s="23" t="str">
        <f t="shared" si="57"/>
        <v>domingo</v>
      </c>
      <c r="F757" s="23">
        <f t="shared" si="58"/>
        <v>2</v>
      </c>
      <c r="G757" s="23" t="str">
        <f t="shared" si="59"/>
        <v>febrero</v>
      </c>
      <c r="H757" s="2">
        <v>0.62291666666666667</v>
      </c>
      <c r="I757" t="s">
        <v>26</v>
      </c>
      <c r="J757" t="str">
        <f>VLOOKUP(ventas_starbucks_2025[[#This Row],[sucursal]],cambio_sucursal[#All],2,0)</f>
        <v>Sucursal San Lorenzo 47</v>
      </c>
      <c r="K757" t="s">
        <v>101</v>
      </c>
      <c r="L757" t="s">
        <v>3</v>
      </c>
      <c r="M757" t="s">
        <v>4</v>
      </c>
      <c r="N757" t="str">
        <f>IFERROR(VLOOKUP(ventas_starbucks_2025[[#This Row],[tamaño_sucio]],cambio_tamaño[#All],2,0),"Tamaño único")</f>
        <v>Tamaño único</v>
      </c>
      <c r="O757">
        <v>3</v>
      </c>
      <c r="P757">
        <v>3067.09</v>
      </c>
      <c r="Q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757">
        <v>9201.27</v>
      </c>
      <c r="S757" t="s">
        <v>5</v>
      </c>
      <c r="T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57" t="str">
        <f>VLOOKUP(ventas_starbucks_2025[[#This Row],[canal_compra]],cambio_canal_compra[#All],2,0)</f>
        <v>En tienda</v>
      </c>
      <c r="V757" t="s">
        <v>6</v>
      </c>
      <c r="W757" t="str">
        <f>VLOOKUP(ventas_starbucks_2025[[#This Row],[método_pago]],cambio_metodo_pago[#All],2,0)</f>
        <v>Aplicación móbil</v>
      </c>
      <c r="X757" t="s">
        <v>7</v>
      </c>
      <c r="Y757">
        <v>10</v>
      </c>
      <c r="Z757" t="str">
        <f>VLOOKUP(ventas_starbucks_2025[[#This Row],[promoción_aplicada5]],promocion_cambiar[#All],2,0)</f>
        <v>Hora Feliz</v>
      </c>
      <c r="AA757" t="s">
        <v>36</v>
      </c>
      <c r="AB757" t="s">
        <v>52</v>
      </c>
      <c r="AC757" t="s">
        <v>10</v>
      </c>
      <c r="AD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57">
        <v>3.6</v>
      </c>
      <c r="AF757">
        <v>2</v>
      </c>
      <c r="AG757">
        <v>18</v>
      </c>
      <c r="AH757">
        <v>15</v>
      </c>
    </row>
    <row r="758" spans="1:34" x14ac:dyDescent="0.25">
      <c r="A758" s="3" t="s">
        <v>833</v>
      </c>
      <c r="B758" s="1">
        <v>45662</v>
      </c>
      <c r="C758" s="23">
        <f t="shared" si="55"/>
        <v>5</v>
      </c>
      <c r="D758" s="23">
        <f t="shared" si="56"/>
        <v>7</v>
      </c>
      <c r="E758" s="1" t="str">
        <f t="shared" si="57"/>
        <v>domingo</v>
      </c>
      <c r="F758" s="23">
        <f t="shared" si="58"/>
        <v>1</v>
      </c>
      <c r="G758" s="1" t="str">
        <f t="shared" si="59"/>
        <v>enero</v>
      </c>
      <c r="H758" s="2">
        <v>0.87222222222222223</v>
      </c>
      <c r="I758" t="s">
        <v>57</v>
      </c>
      <c r="J758" t="str">
        <f>VLOOKUP(ventas_starbucks_2025[[#This Row],[sucursal]],cambio_sucursal[#All],2,0)</f>
        <v>Sucursal Avda Colón</v>
      </c>
      <c r="K758" t="s">
        <v>89</v>
      </c>
      <c r="L758" t="s">
        <v>90</v>
      </c>
      <c r="M758" t="s">
        <v>4</v>
      </c>
      <c r="N758" t="str">
        <f>IFERROR(VLOOKUP(ventas_starbucks_2025[[#This Row],[tamaño_sucio]],cambio_tamaño[#All],2,0),"Tamaño único")</f>
        <v>Tamaño único</v>
      </c>
      <c r="O758">
        <v>1</v>
      </c>
      <c r="P758">
        <v>1594.98</v>
      </c>
      <c r="Q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8">
        <v>1594.98</v>
      </c>
      <c r="S758" t="s">
        <v>15</v>
      </c>
      <c r="T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58" t="str">
        <f>VLOOKUP(ventas_starbucks_2025[[#This Row],[canal_compra]],cambio_canal_compra[#All],2,0)</f>
        <v>Para llevar</v>
      </c>
      <c r="V758" t="s">
        <v>6</v>
      </c>
      <c r="W758" t="str">
        <f>VLOOKUP(ventas_starbucks_2025[[#This Row],[método_pago]],cambio_metodo_pago[#All],2,0)</f>
        <v>Aplicación móbil</v>
      </c>
      <c r="X758" t="s">
        <v>7</v>
      </c>
      <c r="Y758">
        <v>15</v>
      </c>
      <c r="Z758" t="str">
        <f>VLOOKUP(ventas_starbucks_2025[[#This Row],[promoción_aplicada5]],promocion_cambiar[#All],2,0)</f>
        <v>Hora Feliz</v>
      </c>
      <c r="AA758" t="s">
        <v>36</v>
      </c>
      <c r="AB758" t="s">
        <v>52</v>
      </c>
      <c r="AC758" t="s">
        <v>24</v>
      </c>
      <c r="AD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58">
        <v>13.3</v>
      </c>
      <c r="AF758">
        <v>4</v>
      </c>
      <c r="AG758">
        <v>26</v>
      </c>
      <c r="AH758">
        <v>25</v>
      </c>
    </row>
    <row r="759" spans="1:34" x14ac:dyDescent="0.25">
      <c r="A759" s="3" t="s">
        <v>834</v>
      </c>
      <c r="B759" s="1">
        <v>45726</v>
      </c>
      <c r="C759" s="23">
        <f t="shared" si="55"/>
        <v>10</v>
      </c>
      <c r="D759" s="23">
        <f t="shared" si="56"/>
        <v>1</v>
      </c>
      <c r="E759" s="1" t="str">
        <f t="shared" si="57"/>
        <v>lunes</v>
      </c>
      <c r="F759" s="23">
        <f t="shared" si="58"/>
        <v>3</v>
      </c>
      <c r="G759" s="1" t="str">
        <f t="shared" si="59"/>
        <v>marzo</v>
      </c>
      <c r="H759" s="2">
        <v>0.49722222222222223</v>
      </c>
      <c r="I759" t="s">
        <v>1</v>
      </c>
      <c r="J759" t="str">
        <f>VLOOKUP(ventas_starbucks_2025[[#This Row],[sucursal]],cambio_sucursal[#All],2,0)</f>
        <v>Sucursal Nueva Córdoba</v>
      </c>
      <c r="K759" t="s">
        <v>67</v>
      </c>
      <c r="L759" t="s">
        <v>35</v>
      </c>
      <c r="M759" t="s">
        <v>4</v>
      </c>
      <c r="N759" t="str">
        <f>IFERROR(VLOOKUP(ventas_starbucks_2025[[#This Row],[tamaño_sucio]],cambio_tamaño[#All],2,0),"Tamaño único")</f>
        <v>Tamaño único</v>
      </c>
      <c r="O759">
        <v>4</v>
      </c>
      <c r="P759">
        <v>1416.15</v>
      </c>
      <c r="Q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9">
        <v>5664.6</v>
      </c>
      <c r="S759" t="s">
        <v>5</v>
      </c>
      <c r="T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59" t="str">
        <f>VLOOKUP(ventas_starbucks_2025[[#This Row],[canal_compra]],cambio_canal_compra[#All],2,0)</f>
        <v>En tienda</v>
      </c>
      <c r="V759" t="s">
        <v>40</v>
      </c>
      <c r="W759" t="str">
        <f>VLOOKUP(ventas_starbucks_2025[[#This Row],[método_pago]],cambio_metodo_pago[#All],2,0)</f>
        <v>Efectivo</v>
      </c>
      <c r="X759" t="s">
        <v>22</v>
      </c>
      <c r="Y759">
        <v>0</v>
      </c>
      <c r="Z759" t="str">
        <f>VLOOKUP(ventas_starbucks_2025[[#This Row],[promoción_aplicada5]],promocion_cambiar[#All],2,0)</f>
        <v>Hora Feliz</v>
      </c>
      <c r="AA759" t="s">
        <v>36</v>
      </c>
      <c r="AB759" t="s">
        <v>29</v>
      </c>
      <c r="AC759" t="s">
        <v>10</v>
      </c>
      <c r="AD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59">
        <v>13.7</v>
      </c>
      <c r="AF759">
        <v>5</v>
      </c>
      <c r="AG759">
        <v>15</v>
      </c>
      <c r="AH759">
        <v>11</v>
      </c>
    </row>
    <row r="760" spans="1:34" x14ac:dyDescent="0.25">
      <c r="A760" s="3" t="s">
        <v>835</v>
      </c>
      <c r="B760" s="1">
        <v>45719</v>
      </c>
      <c r="C760" s="23">
        <f t="shared" si="55"/>
        <v>3</v>
      </c>
      <c r="D760" s="23">
        <f t="shared" si="56"/>
        <v>1</v>
      </c>
      <c r="E760" s="23" t="str">
        <f t="shared" si="57"/>
        <v>lunes</v>
      </c>
      <c r="F760" s="23">
        <f t="shared" si="58"/>
        <v>3</v>
      </c>
      <c r="G760" s="23" t="str">
        <f t="shared" si="59"/>
        <v>marzo</v>
      </c>
      <c r="H760" s="2">
        <v>0.86041666666666672</v>
      </c>
      <c r="I760" t="s">
        <v>1</v>
      </c>
      <c r="J760" t="str">
        <f>VLOOKUP(ventas_starbucks_2025[[#This Row],[sucursal]],cambio_sucursal[#All],2,0)</f>
        <v>Sucursal Nueva Córdoba</v>
      </c>
      <c r="K760" t="s">
        <v>254</v>
      </c>
      <c r="L760" t="s">
        <v>44</v>
      </c>
      <c r="M760" t="s">
        <v>62</v>
      </c>
      <c r="N760" t="str">
        <f>IFERROR(VLOOKUP(ventas_starbucks_2025[[#This Row],[tamaño_sucio]],cambio_tamaño[#All],2,0),"Tamaño único")</f>
        <v>Extra-Grande</v>
      </c>
      <c r="O760">
        <v>1</v>
      </c>
      <c r="P760">
        <v>1404.3</v>
      </c>
      <c r="Q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0">
        <v>1404.3</v>
      </c>
      <c r="S760" t="s">
        <v>31</v>
      </c>
      <c r="T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0" t="str">
        <f>VLOOKUP(ventas_starbucks_2025[[#This Row],[canal_compra]],cambio_canal_compra[#All],2,0)</f>
        <v>Entrega domicilio</v>
      </c>
      <c r="V760" t="s">
        <v>6</v>
      </c>
      <c r="W760" t="str">
        <f>VLOOKUP(ventas_starbucks_2025[[#This Row],[método_pago]],cambio_metodo_pago[#All],2,0)</f>
        <v>Aplicación móbil</v>
      </c>
      <c r="X760" t="s">
        <v>7</v>
      </c>
      <c r="Y760">
        <v>0</v>
      </c>
      <c r="Z760" t="str">
        <f>VLOOKUP(ventas_starbucks_2025[[#This Row],[promoción_aplicada5]],promocion_cambiar[#All],2,0)</f>
        <v>Hora Feliz</v>
      </c>
      <c r="AA760" t="s">
        <v>36</v>
      </c>
      <c r="AB760" t="s">
        <v>52</v>
      </c>
      <c r="AC760" t="s">
        <v>24</v>
      </c>
      <c r="AD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60">
        <v>3.9</v>
      </c>
      <c r="AF760">
        <v>5</v>
      </c>
      <c r="AG760">
        <v>15</v>
      </c>
      <c r="AH760">
        <v>14</v>
      </c>
    </row>
    <row r="761" spans="1:34" x14ac:dyDescent="0.25">
      <c r="A761" s="3" t="s">
        <v>836</v>
      </c>
      <c r="B761" s="1">
        <v>45705</v>
      </c>
      <c r="C761" s="23">
        <f t="shared" si="55"/>
        <v>17</v>
      </c>
      <c r="D761" s="23">
        <f t="shared" si="56"/>
        <v>1</v>
      </c>
      <c r="E761" s="23" t="str">
        <f t="shared" si="57"/>
        <v>lunes</v>
      </c>
      <c r="F761" s="23">
        <f t="shared" si="58"/>
        <v>2</v>
      </c>
      <c r="G761" s="23" t="str">
        <f t="shared" si="59"/>
        <v>febrero</v>
      </c>
      <c r="H761" s="2">
        <v>0.45624999999999999</v>
      </c>
      <c r="I761" t="s">
        <v>26</v>
      </c>
      <c r="J761" t="str">
        <f>VLOOKUP(ventas_starbucks_2025[[#This Row],[sucursal]],cambio_sucursal[#All],2,0)</f>
        <v>Sucursal San Lorenzo 47</v>
      </c>
      <c r="K761" t="s">
        <v>254</v>
      </c>
      <c r="L761" t="s">
        <v>44</v>
      </c>
      <c r="M761" t="s">
        <v>45</v>
      </c>
      <c r="N761" t="str">
        <f>IFERROR(VLOOKUP(ventas_starbucks_2025[[#This Row],[tamaño_sucio]],cambio_tamaño[#All],2,0),"Tamaño único")</f>
        <v>Grande</v>
      </c>
      <c r="O761">
        <v>2</v>
      </c>
      <c r="P761">
        <v>1777.58</v>
      </c>
      <c r="Q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1">
        <v>3555.16</v>
      </c>
      <c r="S761" t="s">
        <v>15</v>
      </c>
      <c r="T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1" t="str">
        <f>VLOOKUP(ventas_starbucks_2025[[#This Row],[canal_compra]],cambio_canal_compra[#All],2,0)</f>
        <v>Para llevar</v>
      </c>
      <c r="V761" t="s">
        <v>16</v>
      </c>
      <c r="W761" t="str">
        <f>VLOOKUP(ventas_starbucks_2025[[#This Row],[método_pago]],cambio_metodo_pago[#All],2,0)</f>
        <v>Tarjeta</v>
      </c>
      <c r="X761" t="s">
        <v>22</v>
      </c>
      <c r="Y761">
        <v>0</v>
      </c>
      <c r="Z761" t="str">
        <f>VLOOKUP(ventas_starbucks_2025[[#This Row],[promoción_aplicada5]],promocion_cambiar[#All],2,0)</f>
        <v>2x1</v>
      </c>
      <c r="AA761" t="s">
        <v>51</v>
      </c>
      <c r="AB761" t="s">
        <v>52</v>
      </c>
      <c r="AC761" t="s">
        <v>41</v>
      </c>
      <c r="AD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61">
        <v>4.9000000000000004</v>
      </c>
      <c r="AF761">
        <v>3</v>
      </c>
      <c r="AG761">
        <v>41</v>
      </c>
      <c r="AH761">
        <v>39</v>
      </c>
    </row>
    <row r="762" spans="1:34" x14ac:dyDescent="0.25">
      <c r="A762" s="3" t="s">
        <v>837</v>
      </c>
      <c r="B762" s="1">
        <v>45695</v>
      </c>
      <c r="C762" s="23">
        <f t="shared" si="55"/>
        <v>7</v>
      </c>
      <c r="D762" s="23">
        <f t="shared" si="56"/>
        <v>5</v>
      </c>
      <c r="E762" s="23" t="str">
        <f t="shared" si="57"/>
        <v>viernes</v>
      </c>
      <c r="F762" s="23">
        <f t="shared" si="58"/>
        <v>2</v>
      </c>
      <c r="G762" s="23" t="str">
        <f t="shared" si="59"/>
        <v>febrero</v>
      </c>
      <c r="H762" s="2">
        <v>0.35625000000000001</v>
      </c>
      <c r="I762" t="s">
        <v>26</v>
      </c>
      <c r="J762" t="str">
        <f>VLOOKUP(ventas_starbucks_2025[[#This Row],[sucursal]],cambio_sucursal[#All],2,0)</f>
        <v>Sucursal San Lorenzo 47</v>
      </c>
      <c r="K762" t="s">
        <v>34</v>
      </c>
      <c r="L762" t="s">
        <v>35</v>
      </c>
      <c r="M762" t="s">
        <v>4</v>
      </c>
      <c r="N762" t="str">
        <f>IFERROR(VLOOKUP(ventas_starbucks_2025[[#This Row],[tamaño_sucio]],cambio_tamaño[#All],2,0),"Tamaño único")</f>
        <v>Tamaño único</v>
      </c>
      <c r="O762">
        <v>5</v>
      </c>
      <c r="P762">
        <v>1297.3399999999999</v>
      </c>
      <c r="Q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2">
        <v>6486.7</v>
      </c>
      <c r="S762" t="s">
        <v>15</v>
      </c>
      <c r="T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62" t="str">
        <f>VLOOKUP(ventas_starbucks_2025[[#This Row],[canal_compra]],cambio_canal_compra[#All],2,0)</f>
        <v>Para llevar</v>
      </c>
      <c r="V762" t="s">
        <v>16</v>
      </c>
      <c r="W762" t="str">
        <f>VLOOKUP(ventas_starbucks_2025[[#This Row],[método_pago]],cambio_metodo_pago[#All],2,0)</f>
        <v>Tarjeta</v>
      </c>
      <c r="X762" t="s">
        <v>7</v>
      </c>
      <c r="Y762">
        <v>0</v>
      </c>
      <c r="Z762" t="str">
        <f>VLOOKUP(ventas_starbucks_2025[[#This Row],[promoción_aplicada5]],promocion_cambiar[#All],2,0)</f>
        <v>2x1</v>
      </c>
      <c r="AA762" t="s">
        <v>51</v>
      </c>
      <c r="AB762" t="s">
        <v>23</v>
      </c>
      <c r="AC762" t="s">
        <v>24</v>
      </c>
      <c r="AD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62">
        <v>4.2</v>
      </c>
      <c r="AF762">
        <v>5</v>
      </c>
      <c r="AG762">
        <v>48</v>
      </c>
      <c r="AH762">
        <v>43</v>
      </c>
    </row>
    <row r="763" spans="1:34" x14ac:dyDescent="0.25">
      <c r="A763" s="3" t="s">
        <v>838</v>
      </c>
      <c r="B763" s="1">
        <v>45690</v>
      </c>
      <c r="C763" s="23">
        <f t="shared" si="55"/>
        <v>2</v>
      </c>
      <c r="D763" s="23">
        <f t="shared" si="56"/>
        <v>7</v>
      </c>
      <c r="E763" s="1" t="str">
        <f t="shared" si="57"/>
        <v>domingo</v>
      </c>
      <c r="F763" s="23">
        <f t="shared" si="58"/>
        <v>2</v>
      </c>
      <c r="G763" s="1" t="str">
        <f t="shared" si="59"/>
        <v>febrero</v>
      </c>
      <c r="H763" s="2">
        <v>0.32361111111111113</v>
      </c>
      <c r="I763" t="s">
        <v>26</v>
      </c>
      <c r="J763" t="str">
        <f>VLOOKUP(ventas_starbucks_2025[[#This Row],[sucursal]],cambio_sucursal[#All],2,0)</f>
        <v>Sucursal San Lorenzo 47</v>
      </c>
      <c r="K763" t="s">
        <v>43</v>
      </c>
      <c r="L763" t="s">
        <v>44</v>
      </c>
      <c r="M763" t="s">
        <v>50</v>
      </c>
      <c r="N763" t="str">
        <f>IFERROR(VLOOKUP(ventas_starbucks_2025[[#This Row],[tamaño_sucio]],cambio_tamaño[#All],2,0),"Tamaño único")</f>
        <v>Mediano</v>
      </c>
      <c r="O763">
        <v>1</v>
      </c>
      <c r="P763">
        <v>1796.99</v>
      </c>
      <c r="Q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3">
        <v>1796.99</v>
      </c>
      <c r="S763" t="s">
        <v>5</v>
      </c>
      <c r="T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3" t="str">
        <f>VLOOKUP(ventas_starbucks_2025[[#This Row],[canal_compra]],cambio_canal_compra[#All],2,0)</f>
        <v>En tienda</v>
      </c>
      <c r="V763" t="s">
        <v>16</v>
      </c>
      <c r="W763" t="str">
        <f>VLOOKUP(ventas_starbucks_2025[[#This Row],[método_pago]],cambio_metodo_pago[#All],2,0)</f>
        <v>Tarjeta</v>
      </c>
      <c r="X763" t="s">
        <v>7</v>
      </c>
      <c r="Y763">
        <v>15</v>
      </c>
      <c r="Z763" t="str">
        <f>VLOOKUP(ventas_starbucks_2025[[#This Row],[promoción_aplicada5]],promocion_cambiar[#All],2,0)</f>
        <v>Combo</v>
      </c>
      <c r="AA763" t="s">
        <v>8</v>
      </c>
      <c r="AB763" t="s">
        <v>18</v>
      </c>
      <c r="AC763" t="s">
        <v>41</v>
      </c>
      <c r="AD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63">
        <v>6.6</v>
      </c>
      <c r="AF763">
        <v>3</v>
      </c>
      <c r="AG763">
        <v>19</v>
      </c>
      <c r="AH763">
        <v>18</v>
      </c>
    </row>
    <row r="764" spans="1:34" x14ac:dyDescent="0.25">
      <c r="A764" s="3" t="s">
        <v>839</v>
      </c>
      <c r="B764" s="1">
        <v>45686</v>
      </c>
      <c r="C764" s="23">
        <f t="shared" si="55"/>
        <v>29</v>
      </c>
      <c r="D764" s="23">
        <f t="shared" si="56"/>
        <v>3</v>
      </c>
      <c r="E764" s="23" t="str">
        <f t="shared" si="57"/>
        <v>miércoles</v>
      </c>
      <c r="F764" s="23">
        <f t="shared" si="58"/>
        <v>1</v>
      </c>
      <c r="G764" s="23" t="str">
        <f t="shared" si="59"/>
        <v>enero</v>
      </c>
      <c r="H764" s="2">
        <v>0.80347222222222225</v>
      </c>
      <c r="I764" t="s">
        <v>12</v>
      </c>
      <c r="J764" t="str">
        <f>VLOOKUP(ventas_starbucks_2025[[#This Row],[sucursal]],cambio_sucursal[#All],2,0)</f>
        <v>Sucursal Córdoba Shopping</v>
      </c>
      <c r="K764" t="s">
        <v>54</v>
      </c>
      <c r="L764" t="s">
        <v>44</v>
      </c>
      <c r="M764" t="s">
        <v>55</v>
      </c>
      <c r="N764" t="str">
        <f>IFERROR(VLOOKUP(ventas_starbucks_2025[[#This Row],[tamaño_sucio]],cambio_tamaño[#All],2,0),"Tamaño único")</f>
        <v>Pequeño</v>
      </c>
      <c r="O764">
        <v>3</v>
      </c>
      <c r="P764">
        <v>1474.83</v>
      </c>
      <c r="Q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4">
        <v>4424.49</v>
      </c>
      <c r="S764" t="s">
        <v>15</v>
      </c>
      <c r="T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4" t="str">
        <f>VLOOKUP(ventas_starbucks_2025[[#This Row],[canal_compra]],cambio_canal_compra[#All],2,0)</f>
        <v>Para llevar</v>
      </c>
      <c r="V764" t="s">
        <v>16</v>
      </c>
      <c r="W764" t="str">
        <f>VLOOKUP(ventas_starbucks_2025[[#This Row],[método_pago]],cambio_metodo_pago[#All],2,0)</f>
        <v>Tarjeta</v>
      </c>
      <c r="X764" t="s">
        <v>22</v>
      </c>
      <c r="Y764">
        <v>0</v>
      </c>
      <c r="Z764" t="str">
        <f>VLOOKUP(ventas_starbucks_2025[[#This Row],[promoción_aplicada5]],promocion_cambiar[#All],2,0)</f>
        <v>Hora Feliz</v>
      </c>
      <c r="AA764" t="s">
        <v>36</v>
      </c>
      <c r="AB764" t="s">
        <v>23</v>
      </c>
      <c r="AC764" t="s">
        <v>41</v>
      </c>
      <c r="AD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64">
        <v>2.6</v>
      </c>
      <c r="AF764">
        <v>5</v>
      </c>
      <c r="AG764">
        <v>31</v>
      </c>
      <c r="AH764">
        <v>28</v>
      </c>
    </row>
    <row r="765" spans="1:34" x14ac:dyDescent="0.25">
      <c r="A765" s="3" t="s">
        <v>840</v>
      </c>
      <c r="B765" s="1">
        <v>45706</v>
      </c>
      <c r="C765" s="23">
        <f t="shared" si="55"/>
        <v>18</v>
      </c>
      <c r="D765" s="23">
        <f t="shared" si="56"/>
        <v>2</v>
      </c>
      <c r="E765" s="1" t="str">
        <f t="shared" si="57"/>
        <v>martes</v>
      </c>
      <c r="F765" s="23">
        <f t="shared" si="58"/>
        <v>2</v>
      </c>
      <c r="G765" s="1" t="str">
        <f t="shared" si="59"/>
        <v>febrero</v>
      </c>
      <c r="H765" s="2">
        <v>0.75</v>
      </c>
      <c r="I765" t="s">
        <v>57</v>
      </c>
      <c r="J765" t="str">
        <f>VLOOKUP(ventas_starbucks_2025[[#This Row],[sucursal]],cambio_sucursal[#All],2,0)</f>
        <v>Sucursal Avda Colón</v>
      </c>
      <c r="K765" t="s">
        <v>48</v>
      </c>
      <c r="L765" t="s">
        <v>49</v>
      </c>
      <c r="M765" t="s">
        <v>62</v>
      </c>
      <c r="N765" t="str">
        <f>IFERROR(VLOOKUP(ventas_starbucks_2025[[#This Row],[tamaño_sucio]],cambio_tamaño[#All],2,0),"Tamaño único")</f>
        <v>Extra-Grande</v>
      </c>
      <c r="O765">
        <v>1</v>
      </c>
      <c r="P765">
        <v>1812.46</v>
      </c>
      <c r="Q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5">
        <v>1812.46</v>
      </c>
      <c r="S765" t="s">
        <v>5</v>
      </c>
      <c r="T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5" t="str">
        <f>VLOOKUP(ventas_starbucks_2025[[#This Row],[canal_compra]],cambio_canal_compra[#All],2,0)</f>
        <v>En tienda</v>
      </c>
      <c r="V765" t="s">
        <v>40</v>
      </c>
      <c r="W765" t="str">
        <f>VLOOKUP(ventas_starbucks_2025[[#This Row],[método_pago]],cambio_metodo_pago[#All],2,0)</f>
        <v>Efectivo</v>
      </c>
      <c r="X765" t="s">
        <v>22</v>
      </c>
      <c r="Y765">
        <v>0</v>
      </c>
      <c r="Z765" t="str">
        <f>VLOOKUP(ventas_starbucks_2025[[#This Row],[promoción_aplicada5]],promocion_cambiar[#All],2,0)</f>
        <v>Ninguna</v>
      </c>
      <c r="AA765" t="s">
        <v>17</v>
      </c>
      <c r="AB765" t="s">
        <v>23</v>
      </c>
      <c r="AC765" t="s">
        <v>24</v>
      </c>
      <c r="AD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65">
        <v>8.4</v>
      </c>
      <c r="AF765">
        <v>2</v>
      </c>
      <c r="AG765">
        <v>49</v>
      </c>
      <c r="AH765">
        <v>48</v>
      </c>
    </row>
    <row r="766" spans="1:34" x14ac:dyDescent="0.25">
      <c r="A766" s="3" t="s">
        <v>841</v>
      </c>
      <c r="B766" s="1">
        <v>45682</v>
      </c>
      <c r="C766" s="23">
        <f t="shared" si="55"/>
        <v>25</v>
      </c>
      <c r="D766" s="23">
        <f t="shared" si="56"/>
        <v>6</v>
      </c>
      <c r="E766" s="1" t="str">
        <f t="shared" si="57"/>
        <v>sábado</v>
      </c>
      <c r="F766" s="23">
        <f t="shared" si="58"/>
        <v>1</v>
      </c>
      <c r="G766" s="1" t="str">
        <f t="shared" si="59"/>
        <v>enero</v>
      </c>
      <c r="H766" s="2">
        <v>0.38333333333333336</v>
      </c>
      <c r="I766" t="s">
        <v>12</v>
      </c>
      <c r="J766" t="str">
        <f>VLOOKUP(ventas_starbucks_2025[[#This Row],[sucursal]],cambio_sucursal[#All],2,0)</f>
        <v>Sucursal Córdoba Shopping</v>
      </c>
      <c r="K766" t="s">
        <v>327</v>
      </c>
      <c r="L766" t="s">
        <v>44</v>
      </c>
      <c r="M766" t="s">
        <v>55</v>
      </c>
      <c r="N766" t="str">
        <f>IFERROR(VLOOKUP(ventas_starbucks_2025[[#This Row],[tamaño_sucio]],cambio_tamaño[#All],2,0),"Tamaño único")</f>
        <v>Pequeño</v>
      </c>
      <c r="O766">
        <v>3</v>
      </c>
      <c r="P766">
        <v>1471.78</v>
      </c>
      <c r="Q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6">
        <v>4415.34</v>
      </c>
      <c r="S766" t="s">
        <v>15</v>
      </c>
      <c r="T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6" t="str">
        <f>VLOOKUP(ventas_starbucks_2025[[#This Row],[canal_compra]],cambio_canal_compra[#All],2,0)</f>
        <v>Para llevar</v>
      </c>
      <c r="V766" t="s">
        <v>6</v>
      </c>
      <c r="W766" t="str">
        <f>VLOOKUP(ventas_starbucks_2025[[#This Row],[método_pago]],cambio_metodo_pago[#All],2,0)</f>
        <v>Aplicación móbil</v>
      </c>
      <c r="X766" t="s">
        <v>7</v>
      </c>
      <c r="Y766">
        <v>10</v>
      </c>
      <c r="Z766" t="str">
        <f>VLOOKUP(ventas_starbucks_2025[[#This Row],[promoción_aplicada5]],promocion_cambiar[#All],2,0)</f>
        <v>Hora Feliz</v>
      </c>
      <c r="AA766" t="s">
        <v>36</v>
      </c>
      <c r="AB766" t="s">
        <v>32</v>
      </c>
      <c r="AC766" t="s">
        <v>41</v>
      </c>
      <c r="AD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66">
        <v>8.6999999999999993</v>
      </c>
      <c r="AF766">
        <v>1</v>
      </c>
      <c r="AG766">
        <v>33</v>
      </c>
      <c r="AH766">
        <v>30</v>
      </c>
    </row>
    <row r="767" spans="1:34" x14ac:dyDescent="0.25">
      <c r="A767" s="3" t="s">
        <v>842</v>
      </c>
      <c r="B767" s="1">
        <v>45703</v>
      </c>
      <c r="C767" s="23">
        <f t="shared" si="55"/>
        <v>15</v>
      </c>
      <c r="D767" s="23">
        <f t="shared" si="56"/>
        <v>6</v>
      </c>
      <c r="E767" s="1" t="str">
        <f t="shared" si="57"/>
        <v>sábado</v>
      </c>
      <c r="F767" s="23">
        <f t="shared" si="58"/>
        <v>2</v>
      </c>
      <c r="G767" s="1" t="str">
        <f t="shared" si="59"/>
        <v>febrero</v>
      </c>
      <c r="H767" s="2">
        <v>0.68263888888888891</v>
      </c>
      <c r="I767" t="s">
        <v>12</v>
      </c>
      <c r="J767" t="str">
        <f>VLOOKUP(ventas_starbucks_2025[[#This Row],[sucursal]],cambio_sucursal[#All],2,0)</f>
        <v>Sucursal Córdoba Shopping</v>
      </c>
      <c r="K767" t="s">
        <v>101</v>
      </c>
      <c r="L767" t="s">
        <v>3</v>
      </c>
      <c r="M767" t="s">
        <v>4</v>
      </c>
      <c r="N767" t="str">
        <f>IFERROR(VLOOKUP(ventas_starbucks_2025[[#This Row],[tamaño_sucio]],cambio_tamaño[#All],2,0),"Tamaño único")</f>
        <v>Tamaño único</v>
      </c>
      <c r="O767">
        <v>1</v>
      </c>
      <c r="P767">
        <v>3174.78</v>
      </c>
      <c r="Q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767">
        <v>3174.78</v>
      </c>
      <c r="S767" t="s">
        <v>15</v>
      </c>
      <c r="T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7" t="str">
        <f>VLOOKUP(ventas_starbucks_2025[[#This Row],[canal_compra]],cambio_canal_compra[#All],2,0)</f>
        <v>Para llevar</v>
      </c>
      <c r="V767" t="s">
        <v>6</v>
      </c>
      <c r="W767" t="str">
        <f>VLOOKUP(ventas_starbucks_2025[[#This Row],[método_pago]],cambio_metodo_pago[#All],2,0)</f>
        <v>Aplicación móbil</v>
      </c>
      <c r="X767" t="s">
        <v>7</v>
      </c>
      <c r="Y767">
        <v>15</v>
      </c>
      <c r="Z767" t="str">
        <f>VLOOKUP(ventas_starbucks_2025[[#This Row],[promoción_aplicada5]],promocion_cambiar[#All],2,0)</f>
        <v>2x1</v>
      </c>
      <c r="AA767" t="s">
        <v>51</v>
      </c>
      <c r="AB767" t="s">
        <v>32</v>
      </c>
      <c r="AC767" t="s">
        <v>41</v>
      </c>
      <c r="AD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67">
        <v>10.1</v>
      </c>
      <c r="AF767">
        <v>1</v>
      </c>
      <c r="AG767">
        <v>34</v>
      </c>
      <c r="AH767">
        <v>33</v>
      </c>
    </row>
    <row r="768" spans="1:34" x14ac:dyDescent="0.25">
      <c r="A768" s="3" t="s">
        <v>843</v>
      </c>
      <c r="B768" s="1">
        <v>45744</v>
      </c>
      <c r="C768" s="23">
        <f t="shared" si="55"/>
        <v>28</v>
      </c>
      <c r="D768" s="23">
        <f t="shared" si="56"/>
        <v>5</v>
      </c>
      <c r="E768" s="23" t="str">
        <f t="shared" si="57"/>
        <v>viernes</v>
      </c>
      <c r="F768" s="23">
        <f t="shared" si="58"/>
        <v>3</v>
      </c>
      <c r="G768" s="23" t="str">
        <f t="shared" si="59"/>
        <v>marzo</v>
      </c>
      <c r="H768" s="2">
        <v>0.78541666666666665</v>
      </c>
      <c r="I768" t="s">
        <v>57</v>
      </c>
      <c r="J768" t="str">
        <f>VLOOKUP(ventas_starbucks_2025[[#This Row],[sucursal]],cambio_sucursal[#All],2,0)</f>
        <v>Sucursal Avda Colón</v>
      </c>
      <c r="K768" t="s">
        <v>48</v>
      </c>
      <c r="L768" t="s">
        <v>49</v>
      </c>
      <c r="M768" t="s">
        <v>62</v>
      </c>
      <c r="N768" t="str">
        <f>IFERROR(VLOOKUP(ventas_starbucks_2025[[#This Row],[tamaño_sucio]],cambio_tamaño[#All],2,0),"Tamaño único")</f>
        <v>Extra-Grande</v>
      </c>
      <c r="O768">
        <v>5</v>
      </c>
      <c r="P768">
        <v>1879.49</v>
      </c>
      <c r="Q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8">
        <v>9397.4500000000007</v>
      </c>
      <c r="S768" t="s">
        <v>5</v>
      </c>
      <c r="T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68" t="str">
        <f>VLOOKUP(ventas_starbucks_2025[[#This Row],[canal_compra]],cambio_canal_compra[#All],2,0)</f>
        <v>En tienda</v>
      </c>
      <c r="V768" t="s">
        <v>16</v>
      </c>
      <c r="W768" t="str">
        <f>VLOOKUP(ventas_starbucks_2025[[#This Row],[método_pago]],cambio_metodo_pago[#All],2,0)</f>
        <v>Tarjeta</v>
      </c>
      <c r="X768" t="s">
        <v>22</v>
      </c>
      <c r="Y768">
        <v>0</v>
      </c>
      <c r="Z768" t="str">
        <f>VLOOKUP(ventas_starbucks_2025[[#This Row],[promoción_aplicada5]],promocion_cambiar[#All],2,0)</f>
        <v>Combo</v>
      </c>
      <c r="AA768" t="s">
        <v>8</v>
      </c>
      <c r="AB768" t="s">
        <v>52</v>
      </c>
      <c r="AC768" t="s">
        <v>10</v>
      </c>
      <c r="AD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68">
        <v>14.5</v>
      </c>
      <c r="AF768">
        <v>4</v>
      </c>
      <c r="AG768">
        <v>34</v>
      </c>
      <c r="AH768">
        <v>29</v>
      </c>
    </row>
    <row r="769" spans="1:34" x14ac:dyDescent="0.25">
      <c r="A769" s="3" t="s">
        <v>844</v>
      </c>
      <c r="B769" s="1">
        <v>45687</v>
      </c>
      <c r="C769" s="23">
        <f t="shared" si="55"/>
        <v>30</v>
      </c>
      <c r="D769" s="23">
        <f t="shared" si="56"/>
        <v>4</v>
      </c>
      <c r="E769" s="23" t="str">
        <f t="shared" si="57"/>
        <v>jueves</v>
      </c>
      <c r="F769" s="23">
        <f t="shared" si="58"/>
        <v>1</v>
      </c>
      <c r="G769" s="23" t="str">
        <f t="shared" si="59"/>
        <v>enero</v>
      </c>
      <c r="H769" s="2">
        <v>0.54722222222222228</v>
      </c>
      <c r="I769" t="s">
        <v>12</v>
      </c>
      <c r="J769" t="str">
        <f>VLOOKUP(ventas_starbucks_2025[[#This Row],[sucursal]],cambio_sucursal[#All],2,0)</f>
        <v>Sucursal Córdoba Shopping</v>
      </c>
      <c r="K769" t="s">
        <v>89</v>
      </c>
      <c r="L769" t="s">
        <v>90</v>
      </c>
      <c r="M769" t="s">
        <v>4</v>
      </c>
      <c r="N769" t="str">
        <f>IFERROR(VLOOKUP(ventas_starbucks_2025[[#This Row],[tamaño_sucio]],cambio_tamaño[#All],2,0),"Tamaño único")</f>
        <v>Tamaño único</v>
      </c>
      <c r="O769">
        <v>3</v>
      </c>
      <c r="P769">
        <v>1538.81</v>
      </c>
      <c r="Q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9">
        <v>4616.43</v>
      </c>
      <c r="S769" t="s">
        <v>15</v>
      </c>
      <c r="T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9" t="str">
        <f>VLOOKUP(ventas_starbucks_2025[[#This Row],[canal_compra]],cambio_canal_compra[#All],2,0)</f>
        <v>Para llevar</v>
      </c>
      <c r="V769" t="s">
        <v>16</v>
      </c>
      <c r="W769" t="str">
        <f>VLOOKUP(ventas_starbucks_2025[[#This Row],[método_pago]],cambio_metodo_pago[#All],2,0)</f>
        <v>Tarjeta</v>
      </c>
      <c r="X769" t="s">
        <v>22</v>
      </c>
      <c r="Y769">
        <v>0</v>
      </c>
      <c r="Z769" t="str">
        <f>VLOOKUP(ventas_starbucks_2025[[#This Row],[promoción_aplicada5]],promocion_cambiar[#All],2,0)</f>
        <v>Hora Feliz</v>
      </c>
      <c r="AA769" t="s">
        <v>36</v>
      </c>
      <c r="AB769" t="s">
        <v>18</v>
      </c>
      <c r="AC769" t="s">
        <v>41</v>
      </c>
      <c r="AD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69">
        <v>5.8</v>
      </c>
      <c r="AF769">
        <v>5</v>
      </c>
      <c r="AG769">
        <v>44</v>
      </c>
      <c r="AH769">
        <v>41</v>
      </c>
    </row>
    <row r="770" spans="1:34" x14ac:dyDescent="0.25">
      <c r="A770" s="3" t="s">
        <v>845</v>
      </c>
      <c r="B770" s="1">
        <v>45762</v>
      </c>
      <c r="C770" s="23">
        <f t="shared" ref="C770:C833" si="60">DAY(B770)</f>
        <v>15</v>
      </c>
      <c r="D770" s="23">
        <f t="shared" ref="D770:D833" si="61">WEEKDAY(B770,2)</f>
        <v>2</v>
      </c>
      <c r="E770" s="23" t="str">
        <f t="shared" ref="E770:E833" si="62">TEXT(B770,"dddd")</f>
        <v>martes</v>
      </c>
      <c r="F770" s="23">
        <f t="shared" ref="F770:F833" si="63">MONTH(B770)</f>
        <v>4</v>
      </c>
      <c r="G770" s="23" t="str">
        <f t="shared" ref="G770:G833" si="64">TEXT(B770,"mmmm")</f>
        <v>abril</v>
      </c>
      <c r="H770" s="2">
        <v>0.31041666666666667</v>
      </c>
      <c r="I770" t="s">
        <v>57</v>
      </c>
      <c r="J770" t="str">
        <f>VLOOKUP(ventas_starbucks_2025[[#This Row],[sucursal]],cambio_sucursal[#All],2,0)</f>
        <v>Sucursal Avda Colón</v>
      </c>
      <c r="K770" t="s">
        <v>127</v>
      </c>
      <c r="L770" t="s">
        <v>44</v>
      </c>
      <c r="M770" t="s">
        <v>45</v>
      </c>
      <c r="N770" t="str">
        <f>IFERROR(VLOOKUP(ventas_starbucks_2025[[#This Row],[tamaño_sucio]],cambio_tamaño[#All],2,0),"Tamaño único")</f>
        <v>Grande</v>
      </c>
      <c r="O770">
        <v>2</v>
      </c>
      <c r="P770">
        <v>1460.36</v>
      </c>
      <c r="Q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0">
        <v>2920.72</v>
      </c>
      <c r="S770" t="s">
        <v>5</v>
      </c>
      <c r="T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0" t="str">
        <f>VLOOKUP(ventas_starbucks_2025[[#This Row],[canal_compra]],cambio_canal_compra[#All],2,0)</f>
        <v>En tienda</v>
      </c>
      <c r="V770" t="s">
        <v>16</v>
      </c>
      <c r="W770" t="str">
        <f>VLOOKUP(ventas_starbucks_2025[[#This Row],[método_pago]],cambio_metodo_pago[#All],2,0)</f>
        <v>Tarjeta</v>
      </c>
      <c r="X770" t="s">
        <v>7</v>
      </c>
      <c r="Y770">
        <v>0</v>
      </c>
      <c r="Z770" t="str">
        <f>VLOOKUP(ventas_starbucks_2025[[#This Row],[promoción_aplicada5]],promocion_cambiar[#All],2,0)</f>
        <v>2x1</v>
      </c>
      <c r="AA770" t="s">
        <v>51</v>
      </c>
      <c r="AB770" t="s">
        <v>32</v>
      </c>
      <c r="AC770" t="s">
        <v>41</v>
      </c>
      <c r="AD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70">
        <v>4.5999999999999996</v>
      </c>
      <c r="AF770">
        <v>3</v>
      </c>
      <c r="AG770">
        <v>18</v>
      </c>
      <c r="AH770">
        <v>16</v>
      </c>
    </row>
    <row r="771" spans="1:34" x14ac:dyDescent="0.25">
      <c r="A771" s="3" t="s">
        <v>846</v>
      </c>
      <c r="B771" s="1">
        <v>45710</v>
      </c>
      <c r="C771" s="23">
        <f t="shared" si="60"/>
        <v>22</v>
      </c>
      <c r="D771" s="23">
        <f t="shared" si="61"/>
        <v>6</v>
      </c>
      <c r="E771" s="23" t="str">
        <f t="shared" si="62"/>
        <v>sábado</v>
      </c>
      <c r="F771" s="23">
        <f t="shared" si="63"/>
        <v>2</v>
      </c>
      <c r="G771" s="23" t="str">
        <f t="shared" si="64"/>
        <v>febrero</v>
      </c>
      <c r="H771" s="2">
        <v>0.38194444444444442</v>
      </c>
      <c r="I771" t="s">
        <v>1</v>
      </c>
      <c r="J771" t="str">
        <f>VLOOKUP(ventas_starbucks_2025[[#This Row],[sucursal]],cambio_sucursal[#All],2,0)</f>
        <v>Sucursal Nueva Córdoba</v>
      </c>
      <c r="K771" t="s">
        <v>20</v>
      </c>
      <c r="L771" t="s">
        <v>21</v>
      </c>
      <c r="M771" t="s">
        <v>4</v>
      </c>
      <c r="N771" t="str">
        <f>IFERROR(VLOOKUP(ventas_starbucks_2025[[#This Row],[tamaño_sucio]],cambio_tamaño[#All],2,0),"Tamaño único")</f>
        <v>Tamaño único</v>
      </c>
      <c r="O771">
        <v>2</v>
      </c>
      <c r="P771">
        <v>1270.6099999999999</v>
      </c>
      <c r="Q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1">
        <v>2541.2199999999998</v>
      </c>
      <c r="S771" t="s">
        <v>15</v>
      </c>
      <c r="T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1" t="str">
        <f>VLOOKUP(ventas_starbucks_2025[[#This Row],[canal_compra]],cambio_canal_compra[#All],2,0)</f>
        <v>Para llevar</v>
      </c>
      <c r="V771" t="s">
        <v>16</v>
      </c>
      <c r="W771" t="str">
        <f>VLOOKUP(ventas_starbucks_2025[[#This Row],[método_pago]],cambio_metodo_pago[#All],2,0)</f>
        <v>Tarjeta</v>
      </c>
      <c r="X771" t="s">
        <v>7</v>
      </c>
      <c r="Y771">
        <v>15</v>
      </c>
      <c r="Z771" t="str">
        <f>VLOOKUP(ventas_starbucks_2025[[#This Row],[promoción_aplicada5]],promocion_cambiar[#All],2,0)</f>
        <v>Combo</v>
      </c>
      <c r="AA771" t="s">
        <v>8</v>
      </c>
      <c r="AB771" t="s">
        <v>52</v>
      </c>
      <c r="AC771" t="s">
        <v>41</v>
      </c>
      <c r="AD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71">
        <v>9.8000000000000007</v>
      </c>
      <c r="AF771">
        <v>5</v>
      </c>
      <c r="AG771">
        <v>10</v>
      </c>
      <c r="AH771">
        <v>8</v>
      </c>
    </row>
    <row r="772" spans="1:34" x14ac:dyDescent="0.25">
      <c r="A772" s="3" t="s">
        <v>847</v>
      </c>
      <c r="B772" s="1">
        <v>45666</v>
      </c>
      <c r="C772" s="23">
        <f t="shared" si="60"/>
        <v>9</v>
      </c>
      <c r="D772" s="23">
        <f t="shared" si="61"/>
        <v>4</v>
      </c>
      <c r="E772" s="23" t="str">
        <f t="shared" si="62"/>
        <v>jueves</v>
      </c>
      <c r="F772" s="23">
        <f t="shared" si="63"/>
        <v>1</v>
      </c>
      <c r="G772" s="23" t="str">
        <f t="shared" si="64"/>
        <v>enero</v>
      </c>
      <c r="H772" s="2">
        <v>0.46805555555555556</v>
      </c>
      <c r="I772" t="s">
        <v>12</v>
      </c>
      <c r="J772" t="str">
        <f>VLOOKUP(ventas_starbucks_2025[[#This Row],[sucursal]],cambio_sucursal[#All],2,0)</f>
        <v>Sucursal Córdoba Shopping</v>
      </c>
      <c r="K772" t="s">
        <v>13</v>
      </c>
      <c r="L772" t="s">
        <v>14</v>
      </c>
      <c r="M772" t="s">
        <v>4</v>
      </c>
      <c r="N772" t="str">
        <f>IFERROR(VLOOKUP(ventas_starbucks_2025[[#This Row],[tamaño_sucio]],cambio_tamaño[#All],2,0),"Tamaño único")</f>
        <v>Tamaño único</v>
      </c>
      <c r="O772">
        <v>4</v>
      </c>
      <c r="P772">
        <v>1734.77</v>
      </c>
      <c r="Q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2">
        <v>6939.08</v>
      </c>
      <c r="S772" t="s">
        <v>31</v>
      </c>
      <c r="T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72" t="str">
        <f>VLOOKUP(ventas_starbucks_2025[[#This Row],[canal_compra]],cambio_canal_compra[#All],2,0)</f>
        <v>Entrega domicilio</v>
      </c>
      <c r="V772" t="s">
        <v>16</v>
      </c>
      <c r="W772" t="str">
        <f>VLOOKUP(ventas_starbucks_2025[[#This Row],[método_pago]],cambio_metodo_pago[#All],2,0)</f>
        <v>Tarjeta</v>
      </c>
      <c r="X772" t="s">
        <v>22</v>
      </c>
      <c r="Y772">
        <v>0</v>
      </c>
      <c r="Z772" t="str">
        <f>VLOOKUP(ventas_starbucks_2025[[#This Row],[promoción_aplicada5]],promocion_cambiar[#All],2,0)</f>
        <v>2x1</v>
      </c>
      <c r="AA772" t="s">
        <v>51</v>
      </c>
      <c r="AB772" t="s">
        <v>29</v>
      </c>
      <c r="AC772" t="s">
        <v>10</v>
      </c>
      <c r="AD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72">
        <v>5.6</v>
      </c>
      <c r="AF772">
        <v>2</v>
      </c>
      <c r="AG772">
        <v>42</v>
      </c>
      <c r="AH772">
        <v>38</v>
      </c>
    </row>
    <row r="773" spans="1:34" x14ac:dyDescent="0.25">
      <c r="A773" s="3" t="s">
        <v>848</v>
      </c>
      <c r="B773" s="1">
        <v>45683</v>
      </c>
      <c r="C773" s="23">
        <f t="shared" si="60"/>
        <v>26</v>
      </c>
      <c r="D773" s="23">
        <f t="shared" si="61"/>
        <v>7</v>
      </c>
      <c r="E773" s="23" t="str">
        <f t="shared" si="62"/>
        <v>domingo</v>
      </c>
      <c r="F773" s="23">
        <f t="shared" si="63"/>
        <v>1</v>
      </c>
      <c r="G773" s="23" t="str">
        <f t="shared" si="64"/>
        <v>enero</v>
      </c>
      <c r="H773" s="2">
        <v>0.69444444444444442</v>
      </c>
      <c r="I773" t="s">
        <v>1</v>
      </c>
      <c r="J773" t="str">
        <f>VLOOKUP(ventas_starbucks_2025[[#This Row],[sucursal]],cambio_sucursal[#All],2,0)</f>
        <v>Sucursal Nueva Córdoba</v>
      </c>
      <c r="K773" t="s">
        <v>48</v>
      </c>
      <c r="L773" t="s">
        <v>49</v>
      </c>
      <c r="M773" t="s">
        <v>62</v>
      </c>
      <c r="N773" t="str">
        <f>IFERROR(VLOOKUP(ventas_starbucks_2025[[#This Row],[tamaño_sucio]],cambio_tamaño[#All],2,0),"Tamaño único")</f>
        <v>Extra-Grande</v>
      </c>
      <c r="O773">
        <v>4</v>
      </c>
      <c r="P773">
        <v>1505.88</v>
      </c>
      <c r="Q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3">
        <v>6023.52</v>
      </c>
      <c r="S773" t="s">
        <v>15</v>
      </c>
      <c r="T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73" t="str">
        <f>VLOOKUP(ventas_starbucks_2025[[#This Row],[canal_compra]],cambio_canal_compra[#All],2,0)</f>
        <v>Para llevar</v>
      </c>
      <c r="V773" t="s">
        <v>6</v>
      </c>
      <c r="W773" t="str">
        <f>VLOOKUP(ventas_starbucks_2025[[#This Row],[método_pago]],cambio_metodo_pago[#All],2,0)</f>
        <v>Aplicación móbil</v>
      </c>
      <c r="X773" t="s">
        <v>22</v>
      </c>
      <c r="Y773">
        <v>0</v>
      </c>
      <c r="Z773" t="str">
        <f>VLOOKUP(ventas_starbucks_2025[[#This Row],[promoción_aplicada5]],promocion_cambiar[#All],2,0)</f>
        <v>Combo</v>
      </c>
      <c r="AA773" t="s">
        <v>8</v>
      </c>
      <c r="AB773" t="s">
        <v>29</v>
      </c>
      <c r="AC773" t="s">
        <v>10</v>
      </c>
      <c r="AD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73">
        <v>11.7</v>
      </c>
      <c r="AF773">
        <v>5</v>
      </c>
      <c r="AG773">
        <v>41</v>
      </c>
      <c r="AH773">
        <v>37</v>
      </c>
    </row>
    <row r="774" spans="1:34" x14ac:dyDescent="0.25">
      <c r="A774" s="3" t="s">
        <v>849</v>
      </c>
      <c r="B774" s="1">
        <v>45661</v>
      </c>
      <c r="C774" s="23">
        <f t="shared" si="60"/>
        <v>4</v>
      </c>
      <c r="D774" s="23">
        <f t="shared" si="61"/>
        <v>6</v>
      </c>
      <c r="E774" s="1" t="str">
        <f t="shared" si="62"/>
        <v>sábado</v>
      </c>
      <c r="F774" s="23">
        <f t="shared" si="63"/>
        <v>1</v>
      </c>
      <c r="G774" s="1" t="str">
        <f t="shared" si="64"/>
        <v>enero</v>
      </c>
      <c r="H774" s="2">
        <v>0.35625000000000001</v>
      </c>
      <c r="I774" t="s">
        <v>12</v>
      </c>
      <c r="J774" t="str">
        <f>VLOOKUP(ventas_starbucks_2025[[#This Row],[sucursal]],cambio_sucursal[#All],2,0)</f>
        <v>Sucursal Córdoba Shopping</v>
      </c>
      <c r="K774" t="s">
        <v>34</v>
      </c>
      <c r="L774" t="s">
        <v>35</v>
      </c>
      <c r="M774" t="s">
        <v>4</v>
      </c>
      <c r="N774" t="str">
        <f>IFERROR(VLOOKUP(ventas_starbucks_2025[[#This Row],[tamaño_sucio]],cambio_tamaño[#All],2,0),"Tamaño único")</f>
        <v>Tamaño único</v>
      </c>
      <c r="O774">
        <v>3</v>
      </c>
      <c r="P774">
        <v>989.44</v>
      </c>
      <c r="Q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74">
        <v>2968.32</v>
      </c>
      <c r="S774" t="s">
        <v>31</v>
      </c>
      <c r="T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4" t="str">
        <f>VLOOKUP(ventas_starbucks_2025[[#This Row],[canal_compra]],cambio_canal_compra[#All],2,0)</f>
        <v>Entrega domicilio</v>
      </c>
      <c r="V774" t="s">
        <v>40</v>
      </c>
      <c r="W774" t="str">
        <f>VLOOKUP(ventas_starbucks_2025[[#This Row],[método_pago]],cambio_metodo_pago[#All],2,0)</f>
        <v>Efectivo</v>
      </c>
      <c r="X774" t="s">
        <v>22</v>
      </c>
      <c r="Y774">
        <v>0</v>
      </c>
      <c r="Z774" t="str">
        <f>VLOOKUP(ventas_starbucks_2025[[#This Row],[promoción_aplicada5]],promocion_cambiar[#All],2,0)</f>
        <v>2x1</v>
      </c>
      <c r="AA774" t="s">
        <v>51</v>
      </c>
      <c r="AB774" t="s">
        <v>32</v>
      </c>
      <c r="AC774" t="s">
        <v>24</v>
      </c>
      <c r="AD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74">
        <v>2.7</v>
      </c>
      <c r="AF774">
        <v>1</v>
      </c>
      <c r="AG774">
        <v>13</v>
      </c>
      <c r="AH774">
        <v>10</v>
      </c>
    </row>
    <row r="775" spans="1:34" x14ac:dyDescent="0.25">
      <c r="A775" s="3" t="s">
        <v>850</v>
      </c>
      <c r="B775" s="1">
        <v>45697</v>
      </c>
      <c r="C775" s="23">
        <f t="shared" si="60"/>
        <v>9</v>
      </c>
      <c r="D775" s="23">
        <f t="shared" si="61"/>
        <v>7</v>
      </c>
      <c r="E775" s="23" t="str">
        <f t="shared" si="62"/>
        <v>domingo</v>
      </c>
      <c r="F775" s="23">
        <f t="shared" si="63"/>
        <v>2</v>
      </c>
      <c r="G775" s="23" t="str">
        <f t="shared" si="64"/>
        <v>febrero</v>
      </c>
      <c r="H775" s="2">
        <v>0.71944444444444444</v>
      </c>
      <c r="I775" t="s">
        <v>57</v>
      </c>
      <c r="J775" t="str">
        <f>VLOOKUP(ventas_starbucks_2025[[#This Row],[sucursal]],cambio_sucursal[#All],2,0)</f>
        <v>Sucursal Avda Colón</v>
      </c>
      <c r="K775" t="s">
        <v>209</v>
      </c>
      <c r="L775" t="s">
        <v>44</v>
      </c>
      <c r="M775" t="s">
        <v>50</v>
      </c>
      <c r="N775" t="str">
        <f>IFERROR(VLOOKUP(ventas_starbucks_2025[[#This Row],[tamaño_sucio]],cambio_tamaño[#All],2,0),"Tamaño único")</f>
        <v>Mediano</v>
      </c>
      <c r="O775">
        <v>2</v>
      </c>
      <c r="P775">
        <v>1614.97</v>
      </c>
      <c r="Q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5">
        <v>3229.94</v>
      </c>
      <c r="S775" t="s">
        <v>31</v>
      </c>
      <c r="T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5" t="str">
        <f>VLOOKUP(ventas_starbucks_2025[[#This Row],[canal_compra]],cambio_canal_compra[#All],2,0)</f>
        <v>Entrega domicilio</v>
      </c>
      <c r="V775" t="s">
        <v>6</v>
      </c>
      <c r="W775" t="str">
        <f>VLOOKUP(ventas_starbucks_2025[[#This Row],[método_pago]],cambio_metodo_pago[#All],2,0)</f>
        <v>Aplicación móbil</v>
      </c>
      <c r="X775" t="s">
        <v>7</v>
      </c>
      <c r="Y775">
        <v>15</v>
      </c>
      <c r="Z775" t="str">
        <f>VLOOKUP(ventas_starbucks_2025[[#This Row],[promoción_aplicada5]],promocion_cambiar[#All],2,0)</f>
        <v>2x1</v>
      </c>
      <c r="AA775" t="s">
        <v>51</v>
      </c>
      <c r="AB775" t="s">
        <v>18</v>
      </c>
      <c r="AC775" t="s">
        <v>10</v>
      </c>
      <c r="AD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75">
        <v>10.1</v>
      </c>
      <c r="AF775">
        <v>3</v>
      </c>
      <c r="AG775">
        <v>32</v>
      </c>
      <c r="AH775">
        <v>30</v>
      </c>
    </row>
    <row r="776" spans="1:34" x14ac:dyDescent="0.25">
      <c r="A776" s="3" t="s">
        <v>851</v>
      </c>
      <c r="B776" s="1">
        <v>45725</v>
      </c>
      <c r="C776" s="23">
        <f t="shared" si="60"/>
        <v>9</v>
      </c>
      <c r="D776" s="23">
        <f t="shared" si="61"/>
        <v>7</v>
      </c>
      <c r="E776" s="1" t="str">
        <f t="shared" si="62"/>
        <v>domingo</v>
      </c>
      <c r="F776" s="23">
        <f t="shared" si="63"/>
        <v>3</v>
      </c>
      <c r="G776" s="1" t="str">
        <f t="shared" si="64"/>
        <v>marzo</v>
      </c>
      <c r="H776" s="2">
        <v>0.81736111111111109</v>
      </c>
      <c r="I776" t="s">
        <v>1</v>
      </c>
      <c r="J776" t="str">
        <f>VLOOKUP(ventas_starbucks_2025[[#This Row],[sucursal]],cambio_sucursal[#All],2,0)</f>
        <v>Sucursal Nueva Córdoba</v>
      </c>
      <c r="K776" t="s">
        <v>67</v>
      </c>
      <c r="L776" t="s">
        <v>35</v>
      </c>
      <c r="M776" t="s">
        <v>4</v>
      </c>
      <c r="N776" t="str">
        <f>IFERROR(VLOOKUP(ventas_starbucks_2025[[#This Row],[tamaño_sucio]],cambio_tamaño[#All],2,0),"Tamaño único")</f>
        <v>Tamaño único</v>
      </c>
      <c r="O776">
        <v>3</v>
      </c>
      <c r="P776">
        <v>1373.76</v>
      </c>
      <c r="Q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6">
        <v>4121.28</v>
      </c>
      <c r="S776" t="s">
        <v>15</v>
      </c>
      <c r="T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6" t="str">
        <f>VLOOKUP(ventas_starbucks_2025[[#This Row],[canal_compra]],cambio_canal_compra[#All],2,0)</f>
        <v>Para llevar</v>
      </c>
      <c r="V776" t="s">
        <v>16</v>
      </c>
      <c r="W776" t="str">
        <f>VLOOKUP(ventas_starbucks_2025[[#This Row],[método_pago]],cambio_metodo_pago[#All],2,0)</f>
        <v>Tarjeta</v>
      </c>
      <c r="X776" t="s">
        <v>22</v>
      </c>
      <c r="Y776">
        <v>0</v>
      </c>
      <c r="Z776" t="str">
        <f>VLOOKUP(ventas_starbucks_2025[[#This Row],[promoción_aplicada5]],promocion_cambiar[#All],2,0)</f>
        <v>Combo</v>
      </c>
      <c r="AA776" t="s">
        <v>8</v>
      </c>
      <c r="AB776" t="s">
        <v>23</v>
      </c>
      <c r="AC776" t="s">
        <v>41</v>
      </c>
      <c r="AD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76">
        <v>12.5</v>
      </c>
      <c r="AF776">
        <v>1</v>
      </c>
      <c r="AG776">
        <v>40</v>
      </c>
      <c r="AH776">
        <v>37</v>
      </c>
    </row>
    <row r="777" spans="1:34" x14ac:dyDescent="0.25">
      <c r="A777" s="3" t="s">
        <v>852</v>
      </c>
      <c r="B777" s="1">
        <v>45719</v>
      </c>
      <c r="C777" s="23">
        <f t="shared" si="60"/>
        <v>3</v>
      </c>
      <c r="D777" s="23">
        <f t="shared" si="61"/>
        <v>1</v>
      </c>
      <c r="E777" s="1" t="str">
        <f t="shared" si="62"/>
        <v>lunes</v>
      </c>
      <c r="F777" s="23">
        <f t="shared" si="63"/>
        <v>3</v>
      </c>
      <c r="G777" s="1" t="str">
        <f t="shared" si="64"/>
        <v>marzo</v>
      </c>
      <c r="H777" s="2">
        <v>0.50486111111111109</v>
      </c>
      <c r="I777" t="s">
        <v>26</v>
      </c>
      <c r="J777" t="str">
        <f>VLOOKUP(ventas_starbucks_2025[[#This Row],[sucursal]],cambio_sucursal[#All],2,0)</f>
        <v>Sucursal San Lorenzo 47</v>
      </c>
      <c r="K777" t="s">
        <v>27</v>
      </c>
      <c r="L777" t="s">
        <v>28</v>
      </c>
      <c r="M777" t="s">
        <v>4</v>
      </c>
      <c r="N777" t="str">
        <f>IFERROR(VLOOKUP(ventas_starbucks_2025[[#This Row],[tamaño_sucio]],cambio_tamaño[#All],2,0),"Tamaño único")</f>
        <v>Tamaño único</v>
      </c>
      <c r="O777">
        <v>2</v>
      </c>
      <c r="P777">
        <v>2142.6999999999998</v>
      </c>
      <c r="Q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77">
        <v>4285.3999999999996</v>
      </c>
      <c r="S777" t="s">
        <v>15</v>
      </c>
      <c r="T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7" t="str">
        <f>VLOOKUP(ventas_starbucks_2025[[#This Row],[canal_compra]],cambio_canal_compra[#All],2,0)</f>
        <v>Para llevar</v>
      </c>
      <c r="V777" t="s">
        <v>16</v>
      </c>
      <c r="W777" t="str">
        <f>VLOOKUP(ventas_starbucks_2025[[#This Row],[método_pago]],cambio_metodo_pago[#All],2,0)</f>
        <v>Tarjeta</v>
      </c>
      <c r="X777" t="s">
        <v>7</v>
      </c>
      <c r="Y777">
        <v>10</v>
      </c>
      <c r="Z777" t="str">
        <f>VLOOKUP(ventas_starbucks_2025[[#This Row],[promoción_aplicada5]],promocion_cambiar[#All],2,0)</f>
        <v>Hora Feliz</v>
      </c>
      <c r="AA777" t="s">
        <v>36</v>
      </c>
      <c r="AB777" t="s">
        <v>29</v>
      </c>
      <c r="AC777" t="s">
        <v>10</v>
      </c>
      <c r="AD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77">
        <v>9.6</v>
      </c>
      <c r="AF777">
        <v>5</v>
      </c>
      <c r="AG777">
        <v>27</v>
      </c>
      <c r="AH777">
        <v>25</v>
      </c>
    </row>
    <row r="778" spans="1:34" x14ac:dyDescent="0.25">
      <c r="A778" s="3" t="s">
        <v>853</v>
      </c>
      <c r="B778" s="1">
        <v>45726</v>
      </c>
      <c r="C778" s="23">
        <f t="shared" si="60"/>
        <v>10</v>
      </c>
      <c r="D778" s="23">
        <f t="shared" si="61"/>
        <v>1</v>
      </c>
      <c r="E778" s="23" t="str">
        <f t="shared" si="62"/>
        <v>lunes</v>
      </c>
      <c r="F778" s="23">
        <f t="shared" si="63"/>
        <v>3</v>
      </c>
      <c r="G778" s="23" t="str">
        <f t="shared" si="64"/>
        <v>marzo</v>
      </c>
      <c r="H778" s="2">
        <v>0.6791666666666667</v>
      </c>
      <c r="I778" t="s">
        <v>57</v>
      </c>
      <c r="J778" t="str">
        <f>VLOOKUP(ventas_starbucks_2025[[#This Row],[sucursal]],cambio_sucursal[#All],2,0)</f>
        <v>Sucursal Avda Colón</v>
      </c>
      <c r="K778" t="s">
        <v>38</v>
      </c>
      <c r="L778" t="s">
        <v>39</v>
      </c>
      <c r="M778" t="s">
        <v>4</v>
      </c>
      <c r="N778" t="str">
        <f>IFERROR(VLOOKUP(ventas_starbucks_2025[[#This Row],[tamaño_sucio]],cambio_tamaño[#All],2,0),"Tamaño único")</f>
        <v>Tamaño único</v>
      </c>
      <c r="O778">
        <v>1</v>
      </c>
      <c r="P778">
        <v>1346.68</v>
      </c>
      <c r="Q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8">
        <v>1346.68</v>
      </c>
      <c r="S778" t="s">
        <v>31</v>
      </c>
      <c r="T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8" t="str">
        <f>VLOOKUP(ventas_starbucks_2025[[#This Row],[canal_compra]],cambio_canal_compra[#All],2,0)</f>
        <v>Entrega domicilio</v>
      </c>
      <c r="V778" t="s">
        <v>16</v>
      </c>
      <c r="W778" t="str">
        <f>VLOOKUP(ventas_starbucks_2025[[#This Row],[método_pago]],cambio_metodo_pago[#All],2,0)</f>
        <v>Tarjeta</v>
      </c>
      <c r="X778" t="s">
        <v>22</v>
      </c>
      <c r="Y778">
        <v>0</v>
      </c>
      <c r="Z778" t="str">
        <f>VLOOKUP(ventas_starbucks_2025[[#This Row],[promoción_aplicada5]],promocion_cambiar[#All],2,0)</f>
        <v>2x1</v>
      </c>
      <c r="AA778" t="s">
        <v>51</v>
      </c>
      <c r="AB778" t="s">
        <v>23</v>
      </c>
      <c r="AC778" t="s">
        <v>10</v>
      </c>
      <c r="AD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78">
        <v>12.3</v>
      </c>
      <c r="AF778">
        <v>3</v>
      </c>
      <c r="AG778">
        <v>22</v>
      </c>
      <c r="AH778">
        <v>21</v>
      </c>
    </row>
    <row r="779" spans="1:34" x14ac:dyDescent="0.25">
      <c r="A779" s="3" t="s">
        <v>854</v>
      </c>
      <c r="B779" s="1">
        <v>45708</v>
      </c>
      <c r="C779" s="23">
        <f t="shared" si="60"/>
        <v>20</v>
      </c>
      <c r="D779" s="23">
        <f t="shared" si="61"/>
        <v>4</v>
      </c>
      <c r="E779" s="23" t="str">
        <f t="shared" si="62"/>
        <v>jueves</v>
      </c>
      <c r="F779" s="23">
        <f t="shared" si="63"/>
        <v>2</v>
      </c>
      <c r="G779" s="23" t="str">
        <f t="shared" si="64"/>
        <v>febrero</v>
      </c>
      <c r="H779" s="2">
        <v>0.30277777777777776</v>
      </c>
      <c r="I779" t="s">
        <v>57</v>
      </c>
      <c r="J779" t="str">
        <f>VLOOKUP(ventas_starbucks_2025[[#This Row],[sucursal]],cambio_sucursal[#All],2,0)</f>
        <v>Sucursal Avda Colón</v>
      </c>
      <c r="K779" t="s">
        <v>89</v>
      </c>
      <c r="L779" t="s">
        <v>90</v>
      </c>
      <c r="M779" t="s">
        <v>4</v>
      </c>
      <c r="N779" t="str">
        <f>IFERROR(VLOOKUP(ventas_starbucks_2025[[#This Row],[tamaño_sucio]],cambio_tamaño[#All],2,0),"Tamaño único")</f>
        <v>Tamaño único</v>
      </c>
      <c r="O779">
        <v>5</v>
      </c>
      <c r="P779">
        <v>1198.21</v>
      </c>
      <c r="Q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9">
        <v>5991.05</v>
      </c>
      <c r="S779" t="s">
        <v>31</v>
      </c>
      <c r="T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79" t="str">
        <f>VLOOKUP(ventas_starbucks_2025[[#This Row],[canal_compra]],cambio_canal_compra[#All],2,0)</f>
        <v>Entrega domicilio</v>
      </c>
      <c r="V779" t="s">
        <v>6</v>
      </c>
      <c r="W779" t="str">
        <f>VLOOKUP(ventas_starbucks_2025[[#This Row],[método_pago]],cambio_metodo_pago[#All],2,0)</f>
        <v>Aplicación móbil</v>
      </c>
      <c r="X779" t="s">
        <v>7</v>
      </c>
      <c r="Y779">
        <v>10</v>
      </c>
      <c r="Z779" t="str">
        <f>VLOOKUP(ventas_starbucks_2025[[#This Row],[promoción_aplicada5]],promocion_cambiar[#All],2,0)</f>
        <v>Combo</v>
      </c>
      <c r="AA779" t="s">
        <v>8</v>
      </c>
      <c r="AB779" t="s">
        <v>18</v>
      </c>
      <c r="AC779" t="s">
        <v>24</v>
      </c>
      <c r="AD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79">
        <v>8.6999999999999993</v>
      </c>
      <c r="AF779">
        <v>4</v>
      </c>
      <c r="AG779">
        <v>37</v>
      </c>
      <c r="AH779">
        <v>32</v>
      </c>
    </row>
    <row r="780" spans="1:34" x14ac:dyDescent="0.25">
      <c r="A780" s="3" t="s">
        <v>855</v>
      </c>
      <c r="B780" s="1">
        <v>45718</v>
      </c>
      <c r="C780" s="23">
        <f t="shared" si="60"/>
        <v>2</v>
      </c>
      <c r="D780" s="23">
        <f t="shared" si="61"/>
        <v>7</v>
      </c>
      <c r="E780" s="1" t="str">
        <f t="shared" si="62"/>
        <v>domingo</v>
      </c>
      <c r="F780" s="23">
        <f t="shared" si="63"/>
        <v>3</v>
      </c>
      <c r="G780" s="1" t="str">
        <f t="shared" si="64"/>
        <v>marzo</v>
      </c>
      <c r="H780" s="2">
        <v>0.59930555555555554</v>
      </c>
      <c r="I780" t="s">
        <v>57</v>
      </c>
      <c r="J780" t="str">
        <f>VLOOKUP(ventas_starbucks_2025[[#This Row],[sucursal]],cambio_sucursal[#All],2,0)</f>
        <v>Sucursal Avda Colón</v>
      </c>
      <c r="K780" t="s">
        <v>54</v>
      </c>
      <c r="L780" t="s">
        <v>44</v>
      </c>
      <c r="M780" t="s">
        <v>55</v>
      </c>
      <c r="N780" t="str">
        <f>IFERROR(VLOOKUP(ventas_starbucks_2025[[#This Row],[tamaño_sucio]],cambio_tamaño[#All],2,0),"Tamaño único")</f>
        <v>Pequeño</v>
      </c>
      <c r="O780">
        <v>1</v>
      </c>
      <c r="P780">
        <v>1647.2</v>
      </c>
      <c r="Q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0">
        <v>1647.2</v>
      </c>
      <c r="S780" t="s">
        <v>5</v>
      </c>
      <c r="T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0" t="str">
        <f>VLOOKUP(ventas_starbucks_2025[[#This Row],[canal_compra]],cambio_canal_compra[#All],2,0)</f>
        <v>En tienda</v>
      </c>
      <c r="V780" t="s">
        <v>6</v>
      </c>
      <c r="W780" t="str">
        <f>VLOOKUP(ventas_starbucks_2025[[#This Row],[método_pago]],cambio_metodo_pago[#All],2,0)</f>
        <v>Aplicación móbil</v>
      </c>
      <c r="X780" t="s">
        <v>7</v>
      </c>
      <c r="Y780">
        <v>10</v>
      </c>
      <c r="Z780" t="str">
        <f>VLOOKUP(ventas_starbucks_2025[[#This Row],[promoción_aplicada5]],promocion_cambiar[#All],2,0)</f>
        <v>2x1</v>
      </c>
      <c r="AA780" t="s">
        <v>51</v>
      </c>
      <c r="AB780" t="s">
        <v>18</v>
      </c>
      <c r="AC780" t="s">
        <v>41</v>
      </c>
      <c r="AD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80">
        <v>8.1</v>
      </c>
      <c r="AF780">
        <v>2</v>
      </c>
      <c r="AG780">
        <v>42</v>
      </c>
      <c r="AH780">
        <v>41</v>
      </c>
    </row>
    <row r="781" spans="1:34" x14ac:dyDescent="0.25">
      <c r="A781" s="3" t="s">
        <v>856</v>
      </c>
      <c r="B781" s="1">
        <v>45765</v>
      </c>
      <c r="C781" s="23">
        <f t="shared" si="60"/>
        <v>18</v>
      </c>
      <c r="D781" s="23">
        <f t="shared" si="61"/>
        <v>5</v>
      </c>
      <c r="E781" s="1" t="str">
        <f t="shared" si="62"/>
        <v>viernes</v>
      </c>
      <c r="F781" s="23">
        <f t="shared" si="63"/>
        <v>4</v>
      </c>
      <c r="G781" s="1" t="str">
        <f t="shared" si="64"/>
        <v>abril</v>
      </c>
      <c r="H781" s="2">
        <v>0.6</v>
      </c>
      <c r="I781" t="s">
        <v>12</v>
      </c>
      <c r="J781" t="str">
        <f>VLOOKUP(ventas_starbucks_2025[[#This Row],[sucursal]],cambio_sucursal[#All],2,0)</f>
        <v>Sucursal Córdoba Shopping</v>
      </c>
      <c r="K781" t="s">
        <v>48</v>
      </c>
      <c r="L781" t="s">
        <v>49</v>
      </c>
      <c r="M781" t="s">
        <v>55</v>
      </c>
      <c r="N781" t="str">
        <f>IFERROR(VLOOKUP(ventas_starbucks_2025[[#This Row],[tamaño_sucio]],cambio_tamaño[#All],2,0),"Tamaño único")</f>
        <v>Pequeño</v>
      </c>
      <c r="O781">
        <v>2</v>
      </c>
      <c r="P781">
        <v>1591.27</v>
      </c>
      <c r="Q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1">
        <v>3182.54</v>
      </c>
      <c r="S781" t="s">
        <v>5</v>
      </c>
      <c r="T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1" t="str">
        <f>VLOOKUP(ventas_starbucks_2025[[#This Row],[canal_compra]],cambio_canal_compra[#All],2,0)</f>
        <v>En tienda</v>
      </c>
      <c r="V781" t="s">
        <v>40</v>
      </c>
      <c r="W781" t="str">
        <f>VLOOKUP(ventas_starbucks_2025[[#This Row],[método_pago]],cambio_metodo_pago[#All],2,0)</f>
        <v>Efectivo</v>
      </c>
      <c r="X781" t="s">
        <v>7</v>
      </c>
      <c r="Y781">
        <v>10</v>
      </c>
      <c r="Z781" t="str">
        <f>VLOOKUP(ventas_starbucks_2025[[#This Row],[promoción_aplicada5]],promocion_cambiar[#All],2,0)</f>
        <v>Ninguna</v>
      </c>
      <c r="AA781" t="s">
        <v>17</v>
      </c>
      <c r="AB781" t="s">
        <v>29</v>
      </c>
      <c r="AC781" t="s">
        <v>41</v>
      </c>
      <c r="AD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81">
        <v>7.7</v>
      </c>
      <c r="AF781">
        <v>2</v>
      </c>
      <c r="AG781">
        <v>10</v>
      </c>
      <c r="AH781">
        <v>8</v>
      </c>
    </row>
    <row r="782" spans="1:34" x14ac:dyDescent="0.25">
      <c r="A782" s="3" t="s">
        <v>857</v>
      </c>
      <c r="B782" s="1">
        <v>45698</v>
      </c>
      <c r="C782" s="23">
        <f t="shared" si="60"/>
        <v>10</v>
      </c>
      <c r="D782" s="23">
        <f t="shared" si="61"/>
        <v>1</v>
      </c>
      <c r="E782" s="1" t="str">
        <f t="shared" si="62"/>
        <v>lunes</v>
      </c>
      <c r="F782" s="23">
        <f t="shared" si="63"/>
        <v>2</v>
      </c>
      <c r="G782" s="1" t="str">
        <f t="shared" si="64"/>
        <v>febrero</v>
      </c>
      <c r="H782" s="2">
        <v>0.75694444444444442</v>
      </c>
      <c r="I782" t="s">
        <v>57</v>
      </c>
      <c r="J782" t="str">
        <f>VLOOKUP(ventas_starbucks_2025[[#This Row],[sucursal]],cambio_sucursal[#All],2,0)</f>
        <v>Sucursal Avda Colón</v>
      </c>
      <c r="K782" t="s">
        <v>115</v>
      </c>
      <c r="L782" t="s">
        <v>21</v>
      </c>
      <c r="M782" t="s">
        <v>4</v>
      </c>
      <c r="N782" t="str">
        <f>IFERROR(VLOOKUP(ventas_starbucks_2025[[#This Row],[tamaño_sucio]],cambio_tamaño[#All],2,0),"Tamaño único")</f>
        <v>Tamaño único</v>
      </c>
      <c r="O782">
        <v>3</v>
      </c>
      <c r="P782">
        <v>1118.5999999999999</v>
      </c>
      <c r="Q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2">
        <v>3355.8</v>
      </c>
      <c r="S782" t="s">
        <v>15</v>
      </c>
      <c r="T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2" t="str">
        <f>VLOOKUP(ventas_starbucks_2025[[#This Row],[canal_compra]],cambio_canal_compra[#All],2,0)</f>
        <v>Para llevar</v>
      </c>
      <c r="V782" t="s">
        <v>6</v>
      </c>
      <c r="W782" t="str">
        <f>VLOOKUP(ventas_starbucks_2025[[#This Row],[método_pago]],cambio_metodo_pago[#All],2,0)</f>
        <v>Aplicación móbil</v>
      </c>
      <c r="X782" t="s">
        <v>22</v>
      </c>
      <c r="Y782">
        <v>0</v>
      </c>
      <c r="Z782" t="str">
        <f>VLOOKUP(ventas_starbucks_2025[[#This Row],[promoción_aplicada5]],promocion_cambiar[#All],2,0)</f>
        <v>Combo</v>
      </c>
      <c r="AA782" t="s">
        <v>8</v>
      </c>
      <c r="AB782" t="s">
        <v>29</v>
      </c>
      <c r="AC782" t="s">
        <v>10</v>
      </c>
      <c r="AD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82">
        <v>7.9</v>
      </c>
      <c r="AF782">
        <v>3</v>
      </c>
      <c r="AG782">
        <v>41</v>
      </c>
      <c r="AH782">
        <v>38</v>
      </c>
    </row>
    <row r="783" spans="1:34" x14ac:dyDescent="0.25">
      <c r="A783" s="3" t="s">
        <v>858</v>
      </c>
      <c r="B783" s="1">
        <v>45688</v>
      </c>
      <c r="C783" s="23">
        <f t="shared" si="60"/>
        <v>31</v>
      </c>
      <c r="D783" s="23">
        <f t="shared" si="61"/>
        <v>5</v>
      </c>
      <c r="E783" s="23" t="str">
        <f t="shared" si="62"/>
        <v>viernes</v>
      </c>
      <c r="F783" s="23">
        <f t="shared" si="63"/>
        <v>1</v>
      </c>
      <c r="G783" s="23" t="str">
        <f t="shared" si="64"/>
        <v>enero</v>
      </c>
      <c r="H783" s="2">
        <v>0.48888888888888887</v>
      </c>
      <c r="I783" t="s">
        <v>26</v>
      </c>
      <c r="J783" t="str">
        <f>VLOOKUP(ventas_starbucks_2025[[#This Row],[sucursal]],cambio_sucursal[#All],2,0)</f>
        <v>Sucursal San Lorenzo 47</v>
      </c>
      <c r="K783" t="s">
        <v>175</v>
      </c>
      <c r="L783" t="s">
        <v>70</v>
      </c>
      <c r="M783" t="s">
        <v>55</v>
      </c>
      <c r="N783" t="str">
        <f>IFERROR(VLOOKUP(ventas_starbucks_2025[[#This Row],[tamaño_sucio]],cambio_tamaño[#All],2,0),"Tamaño único")</f>
        <v>Pequeño</v>
      </c>
      <c r="O783">
        <v>3</v>
      </c>
      <c r="P783">
        <v>1661.2</v>
      </c>
      <c r="Q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3">
        <v>4983.6000000000004</v>
      </c>
      <c r="S783" t="s">
        <v>5</v>
      </c>
      <c r="T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3" t="str">
        <f>VLOOKUP(ventas_starbucks_2025[[#This Row],[canal_compra]],cambio_canal_compra[#All],2,0)</f>
        <v>En tienda</v>
      </c>
      <c r="V783" t="s">
        <v>40</v>
      </c>
      <c r="W783" t="str">
        <f>VLOOKUP(ventas_starbucks_2025[[#This Row],[método_pago]],cambio_metodo_pago[#All],2,0)</f>
        <v>Efectivo</v>
      </c>
      <c r="X783" t="s">
        <v>7</v>
      </c>
      <c r="Y783">
        <v>10</v>
      </c>
      <c r="Z783" t="str">
        <f>VLOOKUP(ventas_starbucks_2025[[#This Row],[promoción_aplicada5]],promocion_cambiar[#All],2,0)</f>
        <v>Combo</v>
      </c>
      <c r="AA783" t="s">
        <v>8</v>
      </c>
      <c r="AB783" t="s">
        <v>29</v>
      </c>
      <c r="AC783" t="s">
        <v>24</v>
      </c>
      <c r="AD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83">
        <v>8.3000000000000007</v>
      </c>
      <c r="AF783">
        <v>5</v>
      </c>
      <c r="AG783">
        <v>33</v>
      </c>
      <c r="AH783">
        <v>30</v>
      </c>
    </row>
    <row r="784" spans="1:34" x14ac:dyDescent="0.25">
      <c r="A784" s="3" t="s">
        <v>859</v>
      </c>
      <c r="B784" s="1">
        <v>45686</v>
      </c>
      <c r="C784" s="23">
        <f t="shared" si="60"/>
        <v>29</v>
      </c>
      <c r="D784" s="23">
        <f t="shared" si="61"/>
        <v>3</v>
      </c>
      <c r="E784" s="23" t="str">
        <f t="shared" si="62"/>
        <v>miércoles</v>
      </c>
      <c r="F784" s="23">
        <f t="shared" si="63"/>
        <v>1</v>
      </c>
      <c r="G784" s="23" t="str">
        <f t="shared" si="64"/>
        <v>enero</v>
      </c>
      <c r="H784" s="2">
        <v>0.71458333333333335</v>
      </c>
      <c r="I784" t="s">
        <v>26</v>
      </c>
      <c r="J784" t="str">
        <f>VLOOKUP(ventas_starbucks_2025[[#This Row],[sucursal]],cambio_sucursal[#All],2,0)</f>
        <v>Sucursal San Lorenzo 47</v>
      </c>
      <c r="K784" t="s">
        <v>74</v>
      </c>
      <c r="L784" t="s">
        <v>70</v>
      </c>
      <c r="M784" t="s">
        <v>45</v>
      </c>
      <c r="N784" t="str">
        <f>IFERROR(VLOOKUP(ventas_starbucks_2025[[#This Row],[tamaño_sucio]],cambio_tamaño[#All],2,0),"Tamaño único")</f>
        <v>Grande</v>
      </c>
      <c r="O784">
        <v>2</v>
      </c>
      <c r="P784">
        <v>1343.35</v>
      </c>
      <c r="Q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4">
        <v>2686.7</v>
      </c>
      <c r="S784" t="s">
        <v>5</v>
      </c>
      <c r="T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4" t="str">
        <f>VLOOKUP(ventas_starbucks_2025[[#This Row],[canal_compra]],cambio_canal_compra[#All],2,0)</f>
        <v>En tienda</v>
      </c>
      <c r="V784" t="s">
        <v>40</v>
      </c>
      <c r="W784" t="str">
        <f>VLOOKUP(ventas_starbucks_2025[[#This Row],[método_pago]],cambio_metodo_pago[#All],2,0)</f>
        <v>Efectivo</v>
      </c>
      <c r="X784" t="s">
        <v>22</v>
      </c>
      <c r="Y784">
        <v>0</v>
      </c>
      <c r="Z784" t="str">
        <f>VLOOKUP(ventas_starbucks_2025[[#This Row],[promoción_aplicada5]],promocion_cambiar[#All],2,0)</f>
        <v>Hora Feliz</v>
      </c>
      <c r="AA784" t="s">
        <v>36</v>
      </c>
      <c r="AB784" t="s">
        <v>18</v>
      </c>
      <c r="AC784" t="s">
        <v>24</v>
      </c>
      <c r="AD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84">
        <v>14.8</v>
      </c>
      <c r="AF784">
        <v>5</v>
      </c>
      <c r="AG784">
        <v>25</v>
      </c>
      <c r="AH784">
        <v>23</v>
      </c>
    </row>
    <row r="785" spans="1:34" x14ac:dyDescent="0.25">
      <c r="A785" s="3" t="s">
        <v>860</v>
      </c>
      <c r="B785" s="1">
        <v>45662</v>
      </c>
      <c r="C785" s="23">
        <f t="shared" si="60"/>
        <v>5</v>
      </c>
      <c r="D785" s="23">
        <f t="shared" si="61"/>
        <v>7</v>
      </c>
      <c r="E785" s="1" t="str">
        <f t="shared" si="62"/>
        <v>domingo</v>
      </c>
      <c r="F785" s="23">
        <f t="shared" si="63"/>
        <v>1</v>
      </c>
      <c r="G785" s="1" t="str">
        <f t="shared" si="64"/>
        <v>enero</v>
      </c>
      <c r="H785" s="2">
        <v>0.44722222222222224</v>
      </c>
      <c r="I785" t="s">
        <v>1</v>
      </c>
      <c r="J785" t="str">
        <f>VLOOKUP(ventas_starbucks_2025[[#This Row],[sucursal]],cambio_sucursal[#All],2,0)</f>
        <v>Sucursal Nueva Córdoba</v>
      </c>
      <c r="K785" t="s">
        <v>20</v>
      </c>
      <c r="L785" t="s">
        <v>21</v>
      </c>
      <c r="M785" t="s">
        <v>4</v>
      </c>
      <c r="N785" t="str">
        <f>IFERROR(VLOOKUP(ventas_starbucks_2025[[#This Row],[tamaño_sucio]],cambio_tamaño[#All],2,0),"Tamaño único")</f>
        <v>Tamaño único</v>
      </c>
      <c r="O785">
        <v>1</v>
      </c>
      <c r="P785">
        <v>946.59</v>
      </c>
      <c r="Q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85">
        <v>946.59</v>
      </c>
      <c r="S785" t="s">
        <v>31</v>
      </c>
      <c r="T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5" t="str">
        <f>VLOOKUP(ventas_starbucks_2025[[#This Row],[canal_compra]],cambio_canal_compra[#All],2,0)</f>
        <v>Entrega domicilio</v>
      </c>
      <c r="V785" t="s">
        <v>16</v>
      </c>
      <c r="W785" t="str">
        <f>VLOOKUP(ventas_starbucks_2025[[#This Row],[método_pago]],cambio_metodo_pago[#All],2,0)</f>
        <v>Tarjeta</v>
      </c>
      <c r="X785" t="s">
        <v>7</v>
      </c>
      <c r="Y785">
        <v>15</v>
      </c>
      <c r="Z785" t="str">
        <f>VLOOKUP(ventas_starbucks_2025[[#This Row],[promoción_aplicada5]],promocion_cambiar[#All],2,0)</f>
        <v>Combo</v>
      </c>
      <c r="AA785" t="s">
        <v>8</v>
      </c>
      <c r="AB785" t="s">
        <v>52</v>
      </c>
      <c r="AC785" t="s">
        <v>10</v>
      </c>
      <c r="AD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85">
        <v>11.6</v>
      </c>
      <c r="AF785">
        <v>1</v>
      </c>
      <c r="AG785">
        <v>22</v>
      </c>
      <c r="AH785">
        <v>21</v>
      </c>
    </row>
    <row r="786" spans="1:34" x14ac:dyDescent="0.25">
      <c r="A786" s="3" t="s">
        <v>861</v>
      </c>
      <c r="B786" s="1">
        <v>45758</v>
      </c>
      <c r="C786" s="23">
        <f t="shared" si="60"/>
        <v>11</v>
      </c>
      <c r="D786" s="23">
        <f t="shared" si="61"/>
        <v>5</v>
      </c>
      <c r="E786" s="23" t="str">
        <f t="shared" si="62"/>
        <v>viernes</v>
      </c>
      <c r="F786" s="23">
        <f t="shared" si="63"/>
        <v>4</v>
      </c>
      <c r="G786" s="23" t="str">
        <f t="shared" si="64"/>
        <v>abril</v>
      </c>
      <c r="H786" s="2">
        <v>0.84375</v>
      </c>
      <c r="I786" t="s">
        <v>57</v>
      </c>
      <c r="J786" t="str">
        <f>VLOOKUP(ventas_starbucks_2025[[#This Row],[sucursal]],cambio_sucursal[#All],2,0)</f>
        <v>Sucursal Avda Colón</v>
      </c>
      <c r="K786" t="s">
        <v>48</v>
      </c>
      <c r="L786" t="s">
        <v>49</v>
      </c>
      <c r="M786" t="s">
        <v>45</v>
      </c>
      <c r="N786" t="str">
        <f>IFERROR(VLOOKUP(ventas_starbucks_2025[[#This Row],[tamaño_sucio]],cambio_tamaño[#All],2,0),"Tamaño único")</f>
        <v>Grande</v>
      </c>
      <c r="O786">
        <v>4</v>
      </c>
      <c r="P786">
        <v>1679.21</v>
      </c>
      <c r="Q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6">
        <v>6716.84</v>
      </c>
      <c r="S786" t="s">
        <v>15</v>
      </c>
      <c r="T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86" t="str">
        <f>VLOOKUP(ventas_starbucks_2025[[#This Row],[canal_compra]],cambio_canal_compra[#All],2,0)</f>
        <v>Para llevar</v>
      </c>
      <c r="V786" t="s">
        <v>16</v>
      </c>
      <c r="W786" t="str">
        <f>VLOOKUP(ventas_starbucks_2025[[#This Row],[método_pago]],cambio_metodo_pago[#All],2,0)</f>
        <v>Tarjeta</v>
      </c>
      <c r="X786" t="s">
        <v>22</v>
      </c>
      <c r="Y786">
        <v>0</v>
      </c>
      <c r="Z786" t="str">
        <f>VLOOKUP(ventas_starbucks_2025[[#This Row],[promoción_aplicada5]],promocion_cambiar[#All],2,0)</f>
        <v>Combo</v>
      </c>
      <c r="AA786" t="s">
        <v>8</v>
      </c>
      <c r="AB786" t="s">
        <v>18</v>
      </c>
      <c r="AC786" t="s">
        <v>10</v>
      </c>
      <c r="AD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86">
        <v>14.2</v>
      </c>
      <c r="AF786">
        <v>5</v>
      </c>
      <c r="AG786">
        <v>48</v>
      </c>
      <c r="AH786">
        <v>44</v>
      </c>
    </row>
    <row r="787" spans="1:34" x14ac:dyDescent="0.25">
      <c r="A787" s="3" t="s">
        <v>862</v>
      </c>
      <c r="B787" s="1">
        <v>45739</v>
      </c>
      <c r="C787" s="23">
        <f t="shared" si="60"/>
        <v>23</v>
      </c>
      <c r="D787" s="23">
        <f t="shared" si="61"/>
        <v>7</v>
      </c>
      <c r="E787" s="23" t="str">
        <f t="shared" si="62"/>
        <v>domingo</v>
      </c>
      <c r="F787" s="23">
        <f t="shared" si="63"/>
        <v>3</v>
      </c>
      <c r="G787" s="23" t="str">
        <f t="shared" si="64"/>
        <v>marzo</v>
      </c>
      <c r="H787" s="2">
        <v>0.52500000000000002</v>
      </c>
      <c r="I787" t="s">
        <v>1</v>
      </c>
      <c r="J787" t="str">
        <f>VLOOKUP(ventas_starbucks_2025[[#This Row],[sucursal]],cambio_sucursal[#All],2,0)</f>
        <v>Sucursal Nueva Córdoba</v>
      </c>
      <c r="K787" t="s">
        <v>64</v>
      </c>
      <c r="L787" t="s">
        <v>65</v>
      </c>
      <c r="M787" t="s">
        <v>4</v>
      </c>
      <c r="N787" t="str">
        <f>IFERROR(VLOOKUP(ventas_starbucks_2025[[#This Row],[tamaño_sucio]],cambio_tamaño[#All],2,0),"Tamaño único")</f>
        <v>Tamaño único</v>
      </c>
      <c r="O787">
        <v>5</v>
      </c>
      <c r="P787">
        <v>1711.62</v>
      </c>
      <c r="Q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7">
        <v>8558.1</v>
      </c>
      <c r="S787" t="s">
        <v>5</v>
      </c>
      <c r="T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87" t="str">
        <f>VLOOKUP(ventas_starbucks_2025[[#This Row],[canal_compra]],cambio_canal_compra[#All],2,0)</f>
        <v>En tienda</v>
      </c>
      <c r="V787" t="s">
        <v>16</v>
      </c>
      <c r="W787" t="str">
        <f>VLOOKUP(ventas_starbucks_2025[[#This Row],[método_pago]],cambio_metodo_pago[#All],2,0)</f>
        <v>Tarjeta</v>
      </c>
      <c r="X787" t="s">
        <v>7</v>
      </c>
      <c r="Y787">
        <v>10</v>
      </c>
      <c r="Z787" t="str">
        <f>VLOOKUP(ventas_starbucks_2025[[#This Row],[promoción_aplicada5]],promocion_cambiar[#All],2,0)</f>
        <v>Ninguna</v>
      </c>
      <c r="AA787" t="s">
        <v>17</v>
      </c>
      <c r="AB787" t="s">
        <v>52</v>
      </c>
      <c r="AC787" t="s">
        <v>24</v>
      </c>
      <c r="AD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87">
        <v>13.1</v>
      </c>
      <c r="AF787">
        <v>2</v>
      </c>
      <c r="AG787">
        <v>50</v>
      </c>
      <c r="AH787">
        <v>45</v>
      </c>
    </row>
    <row r="788" spans="1:34" x14ac:dyDescent="0.25">
      <c r="A788" s="3" t="s">
        <v>863</v>
      </c>
      <c r="B788" s="1">
        <v>45749</v>
      </c>
      <c r="C788" s="23">
        <f t="shared" si="60"/>
        <v>2</v>
      </c>
      <c r="D788" s="23">
        <f t="shared" si="61"/>
        <v>3</v>
      </c>
      <c r="E788" s="23" t="str">
        <f t="shared" si="62"/>
        <v>miércoles</v>
      </c>
      <c r="F788" s="23">
        <f t="shared" si="63"/>
        <v>4</v>
      </c>
      <c r="G788" s="23" t="str">
        <f t="shared" si="64"/>
        <v>abril</v>
      </c>
      <c r="H788" s="2">
        <v>0.56180555555555556</v>
      </c>
      <c r="I788" t="s">
        <v>26</v>
      </c>
      <c r="J788" t="str">
        <f>VLOOKUP(ventas_starbucks_2025[[#This Row],[sucursal]],cambio_sucursal[#All],2,0)</f>
        <v>Sucursal San Lorenzo 47</v>
      </c>
      <c r="K788" t="s">
        <v>13</v>
      </c>
      <c r="L788" t="s">
        <v>14</v>
      </c>
      <c r="M788" t="s">
        <v>4</v>
      </c>
      <c r="N788" t="str">
        <f>IFERROR(VLOOKUP(ventas_starbucks_2025[[#This Row],[tamaño_sucio]],cambio_tamaño[#All],2,0),"Tamaño único")</f>
        <v>Tamaño único</v>
      </c>
      <c r="O788">
        <v>2</v>
      </c>
      <c r="P788">
        <v>2134.54</v>
      </c>
      <c r="Q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88">
        <v>4269.08</v>
      </c>
      <c r="S788" t="s">
        <v>15</v>
      </c>
      <c r="T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8" t="str">
        <f>VLOOKUP(ventas_starbucks_2025[[#This Row],[canal_compra]],cambio_canal_compra[#All],2,0)</f>
        <v>Para llevar</v>
      </c>
      <c r="V788" t="s">
        <v>16</v>
      </c>
      <c r="W788" t="str">
        <f>VLOOKUP(ventas_starbucks_2025[[#This Row],[método_pago]],cambio_metodo_pago[#All],2,0)</f>
        <v>Tarjeta</v>
      </c>
      <c r="X788" t="s">
        <v>7</v>
      </c>
      <c r="Y788">
        <v>0</v>
      </c>
      <c r="Z788" t="str">
        <f>VLOOKUP(ventas_starbucks_2025[[#This Row],[promoción_aplicada5]],promocion_cambiar[#All],2,0)</f>
        <v>Hora Feliz</v>
      </c>
      <c r="AA788" t="s">
        <v>36</v>
      </c>
      <c r="AB788" t="s">
        <v>32</v>
      </c>
      <c r="AC788" t="s">
        <v>10</v>
      </c>
      <c r="AD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88">
        <v>9.1</v>
      </c>
      <c r="AF788">
        <v>4</v>
      </c>
      <c r="AG788">
        <v>30</v>
      </c>
      <c r="AH788">
        <v>28</v>
      </c>
    </row>
    <row r="789" spans="1:34" x14ac:dyDescent="0.25">
      <c r="A789" s="3" t="s">
        <v>864</v>
      </c>
      <c r="B789" s="1">
        <v>45719</v>
      </c>
      <c r="C789" s="23">
        <f t="shared" si="60"/>
        <v>3</v>
      </c>
      <c r="D789" s="23">
        <f t="shared" si="61"/>
        <v>1</v>
      </c>
      <c r="E789" s="23" t="str">
        <f t="shared" si="62"/>
        <v>lunes</v>
      </c>
      <c r="F789" s="23">
        <f t="shared" si="63"/>
        <v>3</v>
      </c>
      <c r="G789" s="23" t="str">
        <f t="shared" si="64"/>
        <v>marzo</v>
      </c>
      <c r="H789" s="2">
        <v>0.5541666666666667</v>
      </c>
      <c r="I789" t="s">
        <v>1</v>
      </c>
      <c r="J789" t="str">
        <f>VLOOKUP(ventas_starbucks_2025[[#This Row],[sucursal]],cambio_sucursal[#All],2,0)</f>
        <v>Sucursal Nueva Córdoba</v>
      </c>
      <c r="K789" t="s">
        <v>115</v>
      </c>
      <c r="L789" t="s">
        <v>21</v>
      </c>
      <c r="M789" t="s">
        <v>4</v>
      </c>
      <c r="N789" t="str">
        <f>IFERROR(VLOOKUP(ventas_starbucks_2025[[#This Row],[tamaño_sucio]],cambio_tamaño[#All],2,0),"Tamaño único")</f>
        <v>Tamaño único</v>
      </c>
      <c r="O789">
        <v>5</v>
      </c>
      <c r="P789">
        <v>1037.1199999999999</v>
      </c>
      <c r="Q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9">
        <v>5185.6000000000004</v>
      </c>
      <c r="S789" t="s">
        <v>15</v>
      </c>
      <c r="T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89" t="str">
        <f>VLOOKUP(ventas_starbucks_2025[[#This Row],[canal_compra]],cambio_canal_compra[#All],2,0)</f>
        <v>Para llevar</v>
      </c>
      <c r="V789" t="s">
        <v>6</v>
      </c>
      <c r="W789" t="str">
        <f>VLOOKUP(ventas_starbucks_2025[[#This Row],[método_pago]],cambio_metodo_pago[#All],2,0)</f>
        <v>Aplicación móbil</v>
      </c>
      <c r="X789" t="s">
        <v>22</v>
      </c>
      <c r="Y789">
        <v>0</v>
      </c>
      <c r="Z789" t="str">
        <f>VLOOKUP(ventas_starbucks_2025[[#This Row],[promoción_aplicada5]],promocion_cambiar[#All],2,0)</f>
        <v>2x1</v>
      </c>
      <c r="AA789" t="s">
        <v>51</v>
      </c>
      <c r="AB789" t="s">
        <v>52</v>
      </c>
      <c r="AC789" t="s">
        <v>41</v>
      </c>
      <c r="AD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89">
        <v>9.5</v>
      </c>
      <c r="AF789">
        <v>2</v>
      </c>
      <c r="AG789">
        <v>21</v>
      </c>
      <c r="AH789">
        <v>16</v>
      </c>
    </row>
    <row r="790" spans="1:34" x14ac:dyDescent="0.25">
      <c r="A790" s="3" t="s">
        <v>865</v>
      </c>
      <c r="B790" s="1">
        <v>45726</v>
      </c>
      <c r="C790" s="23">
        <f t="shared" si="60"/>
        <v>10</v>
      </c>
      <c r="D790" s="23">
        <f t="shared" si="61"/>
        <v>1</v>
      </c>
      <c r="E790" s="23" t="str">
        <f t="shared" si="62"/>
        <v>lunes</v>
      </c>
      <c r="F790" s="23">
        <f t="shared" si="63"/>
        <v>3</v>
      </c>
      <c r="G790" s="23" t="str">
        <f t="shared" si="64"/>
        <v>marzo</v>
      </c>
      <c r="H790" s="2">
        <v>0.73958333333333337</v>
      </c>
      <c r="I790" t="s">
        <v>12</v>
      </c>
      <c r="J790" t="str">
        <f>VLOOKUP(ventas_starbucks_2025[[#This Row],[sucursal]],cambio_sucursal[#All],2,0)</f>
        <v>Sucursal Córdoba Shopping</v>
      </c>
      <c r="K790" t="s">
        <v>89</v>
      </c>
      <c r="L790" t="s">
        <v>90</v>
      </c>
      <c r="M790" t="s">
        <v>4</v>
      </c>
      <c r="N790" t="str">
        <f>IFERROR(VLOOKUP(ventas_starbucks_2025[[#This Row],[tamaño_sucio]],cambio_tamaño[#All],2,0),"Tamaño único")</f>
        <v>Tamaño único</v>
      </c>
      <c r="O790">
        <v>5</v>
      </c>
      <c r="P790">
        <v>1658.1</v>
      </c>
      <c r="Q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0">
        <v>8290.5</v>
      </c>
      <c r="S790" t="s">
        <v>31</v>
      </c>
      <c r="T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90" t="str">
        <f>VLOOKUP(ventas_starbucks_2025[[#This Row],[canal_compra]],cambio_canal_compra[#All],2,0)</f>
        <v>Entrega domicilio</v>
      </c>
      <c r="V790" t="s">
        <v>16</v>
      </c>
      <c r="W790" t="str">
        <f>VLOOKUP(ventas_starbucks_2025[[#This Row],[método_pago]],cambio_metodo_pago[#All],2,0)</f>
        <v>Tarjeta</v>
      </c>
      <c r="X790" t="s">
        <v>7</v>
      </c>
      <c r="Y790">
        <v>10</v>
      </c>
      <c r="Z790" t="str">
        <f>VLOOKUP(ventas_starbucks_2025[[#This Row],[promoción_aplicada5]],promocion_cambiar[#All],2,0)</f>
        <v>Ninguna</v>
      </c>
      <c r="AA790" t="s">
        <v>17</v>
      </c>
      <c r="AB790" t="s">
        <v>29</v>
      </c>
      <c r="AC790" t="s">
        <v>10</v>
      </c>
      <c r="AD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90">
        <v>14.9</v>
      </c>
      <c r="AF790">
        <v>2</v>
      </c>
      <c r="AG790">
        <v>28</v>
      </c>
      <c r="AH790">
        <v>23</v>
      </c>
    </row>
    <row r="791" spans="1:34" x14ac:dyDescent="0.25">
      <c r="A791" s="3" t="s">
        <v>866</v>
      </c>
      <c r="B791" s="1">
        <v>45669</v>
      </c>
      <c r="C791" s="23">
        <f t="shared" si="60"/>
        <v>12</v>
      </c>
      <c r="D791" s="23">
        <f t="shared" si="61"/>
        <v>7</v>
      </c>
      <c r="E791" s="1" t="str">
        <f t="shared" si="62"/>
        <v>domingo</v>
      </c>
      <c r="F791" s="23">
        <f t="shared" si="63"/>
        <v>1</v>
      </c>
      <c r="G791" s="1" t="str">
        <f t="shared" si="64"/>
        <v>enero</v>
      </c>
      <c r="H791" s="2">
        <v>0.60277777777777775</v>
      </c>
      <c r="I791" t="s">
        <v>26</v>
      </c>
      <c r="J791" t="str">
        <f>VLOOKUP(ventas_starbucks_2025[[#This Row],[sucursal]],cambio_sucursal[#All],2,0)</f>
        <v>Sucursal San Lorenzo 47</v>
      </c>
      <c r="K791" t="s">
        <v>82</v>
      </c>
      <c r="L791" t="s">
        <v>28</v>
      </c>
      <c r="M791" t="s">
        <v>4</v>
      </c>
      <c r="N791" t="str">
        <f>IFERROR(VLOOKUP(ventas_starbucks_2025[[#This Row],[tamaño_sucio]],cambio_tamaño[#All],2,0),"Tamaño único")</f>
        <v>Tamaño único</v>
      </c>
      <c r="O791">
        <v>4</v>
      </c>
      <c r="P791">
        <v>2944.64</v>
      </c>
      <c r="Q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91">
        <v>11778.56</v>
      </c>
      <c r="S791" t="s">
        <v>5</v>
      </c>
      <c r="T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91" t="str">
        <f>VLOOKUP(ventas_starbucks_2025[[#This Row],[canal_compra]],cambio_canal_compra[#All],2,0)</f>
        <v>En tienda</v>
      </c>
      <c r="V791" t="s">
        <v>6</v>
      </c>
      <c r="W791" t="str">
        <f>VLOOKUP(ventas_starbucks_2025[[#This Row],[método_pago]],cambio_metodo_pago[#All],2,0)</f>
        <v>Aplicación móbil</v>
      </c>
      <c r="X791" t="s">
        <v>22</v>
      </c>
      <c r="Y791">
        <v>0</v>
      </c>
      <c r="Z791" t="str">
        <f>VLOOKUP(ventas_starbucks_2025[[#This Row],[promoción_aplicada5]],promocion_cambiar[#All],2,0)</f>
        <v>Combo</v>
      </c>
      <c r="AA791" t="s">
        <v>8</v>
      </c>
      <c r="AB791" t="s">
        <v>32</v>
      </c>
      <c r="AC791" t="s">
        <v>10</v>
      </c>
      <c r="AD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91">
        <v>5.7</v>
      </c>
      <c r="AF791">
        <v>4</v>
      </c>
      <c r="AG791">
        <v>10</v>
      </c>
      <c r="AH791">
        <v>6</v>
      </c>
    </row>
    <row r="792" spans="1:34" x14ac:dyDescent="0.25">
      <c r="A792" s="3" t="s">
        <v>867</v>
      </c>
      <c r="B792" s="1">
        <v>45708</v>
      </c>
      <c r="C792" s="23">
        <f t="shared" si="60"/>
        <v>20</v>
      </c>
      <c r="D792" s="23">
        <f t="shared" si="61"/>
        <v>4</v>
      </c>
      <c r="E792" s="23" t="str">
        <f t="shared" si="62"/>
        <v>jueves</v>
      </c>
      <c r="F792" s="23">
        <f t="shared" si="63"/>
        <v>2</v>
      </c>
      <c r="G792" s="23" t="str">
        <f t="shared" si="64"/>
        <v>febrero</v>
      </c>
      <c r="H792" s="2">
        <v>0.54305555555555551</v>
      </c>
      <c r="I792" t="s">
        <v>57</v>
      </c>
      <c r="J792" t="str">
        <f>VLOOKUP(ventas_starbucks_2025[[#This Row],[sucursal]],cambio_sucursal[#All],2,0)</f>
        <v>Sucursal Avda Colón</v>
      </c>
      <c r="K792" t="s">
        <v>13</v>
      </c>
      <c r="L792" t="s">
        <v>14</v>
      </c>
      <c r="M792" t="s">
        <v>4</v>
      </c>
      <c r="N792" t="str">
        <f>IFERROR(VLOOKUP(ventas_starbucks_2025[[#This Row],[tamaño_sucio]],cambio_tamaño[#All],2,0),"Tamaño único")</f>
        <v>Tamaño único</v>
      </c>
      <c r="O792">
        <v>3</v>
      </c>
      <c r="P792">
        <v>2173.94</v>
      </c>
      <c r="Q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92">
        <v>6521.82</v>
      </c>
      <c r="S792" t="s">
        <v>31</v>
      </c>
      <c r="T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92" t="str">
        <f>VLOOKUP(ventas_starbucks_2025[[#This Row],[canal_compra]],cambio_canal_compra[#All],2,0)</f>
        <v>Entrega domicilio</v>
      </c>
      <c r="V792" t="s">
        <v>16</v>
      </c>
      <c r="W792" t="str">
        <f>VLOOKUP(ventas_starbucks_2025[[#This Row],[método_pago]],cambio_metodo_pago[#All],2,0)</f>
        <v>Tarjeta</v>
      </c>
      <c r="X792" t="s">
        <v>22</v>
      </c>
      <c r="Y792">
        <v>0</v>
      </c>
      <c r="Z792" t="str">
        <f>VLOOKUP(ventas_starbucks_2025[[#This Row],[promoción_aplicada5]],promocion_cambiar[#All],2,0)</f>
        <v>Ninguna</v>
      </c>
      <c r="AA792" t="s">
        <v>17</v>
      </c>
      <c r="AB792" t="s">
        <v>29</v>
      </c>
      <c r="AC792" t="s">
        <v>10</v>
      </c>
      <c r="AD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92">
        <v>12.4</v>
      </c>
      <c r="AF792">
        <v>2</v>
      </c>
      <c r="AG792">
        <v>12</v>
      </c>
      <c r="AH792">
        <v>9</v>
      </c>
    </row>
    <row r="793" spans="1:34" x14ac:dyDescent="0.25">
      <c r="A793" s="3" t="s">
        <v>868</v>
      </c>
      <c r="B793" s="1">
        <v>45764</v>
      </c>
      <c r="C793" s="23">
        <f t="shared" si="60"/>
        <v>17</v>
      </c>
      <c r="D793" s="23">
        <f t="shared" si="61"/>
        <v>4</v>
      </c>
      <c r="E793" s="1" t="str">
        <f t="shared" si="62"/>
        <v>jueves</v>
      </c>
      <c r="F793" s="23">
        <f t="shared" si="63"/>
        <v>4</v>
      </c>
      <c r="G793" s="1" t="str">
        <f t="shared" si="64"/>
        <v>abril</v>
      </c>
      <c r="H793" s="2">
        <v>0.85486111111111107</v>
      </c>
      <c r="I793" t="s">
        <v>12</v>
      </c>
      <c r="J793" t="str">
        <f>VLOOKUP(ventas_starbucks_2025[[#This Row],[sucursal]],cambio_sucursal[#All],2,0)</f>
        <v>Sucursal Córdoba Shopping</v>
      </c>
      <c r="K793" t="s">
        <v>13</v>
      </c>
      <c r="L793" t="s">
        <v>14</v>
      </c>
      <c r="M793" t="s">
        <v>4</v>
      </c>
      <c r="N793" t="str">
        <f>IFERROR(VLOOKUP(ventas_starbucks_2025[[#This Row],[tamaño_sucio]],cambio_tamaño[#All],2,0),"Tamaño único")</f>
        <v>Tamaño único</v>
      </c>
      <c r="O793">
        <v>1</v>
      </c>
      <c r="P793">
        <v>1898.97</v>
      </c>
      <c r="Q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3">
        <v>1898.97</v>
      </c>
      <c r="S793" t="s">
        <v>31</v>
      </c>
      <c r="T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3" t="str">
        <f>VLOOKUP(ventas_starbucks_2025[[#This Row],[canal_compra]],cambio_canal_compra[#All],2,0)</f>
        <v>Entrega domicilio</v>
      </c>
      <c r="V793" t="s">
        <v>16</v>
      </c>
      <c r="W793" t="str">
        <f>VLOOKUP(ventas_starbucks_2025[[#This Row],[método_pago]],cambio_metodo_pago[#All],2,0)</f>
        <v>Tarjeta</v>
      </c>
      <c r="X793" t="s">
        <v>7</v>
      </c>
      <c r="Y793">
        <v>15</v>
      </c>
      <c r="Z793" t="str">
        <f>VLOOKUP(ventas_starbucks_2025[[#This Row],[promoción_aplicada5]],promocion_cambiar[#All],2,0)</f>
        <v>Combo</v>
      </c>
      <c r="AA793" t="s">
        <v>8</v>
      </c>
      <c r="AB793" t="s">
        <v>23</v>
      </c>
      <c r="AC793" t="s">
        <v>10</v>
      </c>
      <c r="AD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93">
        <v>3.4</v>
      </c>
      <c r="AF793">
        <v>2</v>
      </c>
      <c r="AG793">
        <v>28</v>
      </c>
      <c r="AH793">
        <v>27</v>
      </c>
    </row>
    <row r="794" spans="1:34" x14ac:dyDescent="0.25">
      <c r="A794" s="3" t="s">
        <v>869</v>
      </c>
      <c r="B794" s="1">
        <v>45748</v>
      </c>
      <c r="C794" s="23">
        <f t="shared" si="60"/>
        <v>1</v>
      </c>
      <c r="D794" s="23">
        <f t="shared" si="61"/>
        <v>2</v>
      </c>
      <c r="E794" s="23" t="str">
        <f t="shared" si="62"/>
        <v>martes</v>
      </c>
      <c r="F794" s="23">
        <f t="shared" si="63"/>
        <v>4</v>
      </c>
      <c r="G794" s="23" t="str">
        <f t="shared" si="64"/>
        <v>abril</v>
      </c>
      <c r="H794" s="2">
        <v>0.42222222222222222</v>
      </c>
      <c r="I794" t="s">
        <v>12</v>
      </c>
      <c r="J794" t="str">
        <f>VLOOKUP(ventas_starbucks_2025[[#This Row],[sucursal]],cambio_sucursal[#All],2,0)</f>
        <v>Sucursal Córdoba Shopping</v>
      </c>
      <c r="K794" t="s">
        <v>132</v>
      </c>
      <c r="L794" t="s">
        <v>35</v>
      </c>
      <c r="M794" t="s">
        <v>4</v>
      </c>
      <c r="N794" t="str">
        <f>IFERROR(VLOOKUP(ventas_starbucks_2025[[#This Row],[tamaño_sucio]],cambio_tamaño[#All],2,0),"Tamaño único")</f>
        <v>Tamaño único</v>
      </c>
      <c r="O794">
        <v>3</v>
      </c>
      <c r="P794">
        <v>1205.6400000000001</v>
      </c>
      <c r="Q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4">
        <v>3616.92</v>
      </c>
      <c r="S794" t="s">
        <v>31</v>
      </c>
      <c r="T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4" t="str">
        <f>VLOOKUP(ventas_starbucks_2025[[#This Row],[canal_compra]],cambio_canal_compra[#All],2,0)</f>
        <v>Entrega domicilio</v>
      </c>
      <c r="V794" t="s">
        <v>40</v>
      </c>
      <c r="W794" t="str">
        <f>VLOOKUP(ventas_starbucks_2025[[#This Row],[método_pago]],cambio_metodo_pago[#All],2,0)</f>
        <v>Efectivo</v>
      </c>
      <c r="X794" t="s">
        <v>22</v>
      </c>
      <c r="Y794">
        <v>0</v>
      </c>
      <c r="Z794" t="str">
        <f>VLOOKUP(ventas_starbucks_2025[[#This Row],[promoción_aplicada5]],promocion_cambiar[#All],2,0)</f>
        <v>Combo</v>
      </c>
      <c r="AA794" t="s">
        <v>8</v>
      </c>
      <c r="AB794" t="s">
        <v>32</v>
      </c>
      <c r="AC794" t="s">
        <v>24</v>
      </c>
      <c r="AD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94">
        <v>14.7</v>
      </c>
      <c r="AF794">
        <v>1</v>
      </c>
      <c r="AG794">
        <v>16</v>
      </c>
      <c r="AH794">
        <v>13</v>
      </c>
    </row>
    <row r="795" spans="1:34" x14ac:dyDescent="0.25">
      <c r="A795" s="3" t="s">
        <v>870</v>
      </c>
      <c r="B795" s="1">
        <v>45662</v>
      </c>
      <c r="C795" s="23">
        <f t="shared" si="60"/>
        <v>5</v>
      </c>
      <c r="D795" s="23">
        <f t="shared" si="61"/>
        <v>7</v>
      </c>
      <c r="E795" s="23" t="str">
        <f t="shared" si="62"/>
        <v>domingo</v>
      </c>
      <c r="F795" s="23">
        <f t="shared" si="63"/>
        <v>1</v>
      </c>
      <c r="G795" s="23" t="str">
        <f t="shared" si="64"/>
        <v>enero</v>
      </c>
      <c r="H795" s="2">
        <v>0.51527777777777772</v>
      </c>
      <c r="I795" t="s">
        <v>57</v>
      </c>
      <c r="J795" t="str">
        <f>VLOOKUP(ventas_starbucks_2025[[#This Row],[sucursal]],cambio_sucursal[#All],2,0)</f>
        <v>Sucursal Avda Colón</v>
      </c>
      <c r="K795" t="s">
        <v>13</v>
      </c>
      <c r="L795" t="s">
        <v>14</v>
      </c>
      <c r="M795" t="s">
        <v>4</v>
      </c>
      <c r="N795" t="str">
        <f>IFERROR(VLOOKUP(ventas_starbucks_2025[[#This Row],[tamaño_sucio]],cambio_tamaño[#All],2,0),"Tamaño único")</f>
        <v>Tamaño único</v>
      </c>
      <c r="O795">
        <v>3</v>
      </c>
      <c r="P795">
        <v>1677.9</v>
      </c>
      <c r="Q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5">
        <v>5033.7</v>
      </c>
      <c r="S795" t="s">
        <v>31</v>
      </c>
      <c r="T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95" t="str">
        <f>VLOOKUP(ventas_starbucks_2025[[#This Row],[canal_compra]],cambio_canal_compra[#All],2,0)</f>
        <v>Entrega domicilio</v>
      </c>
      <c r="V795" t="s">
        <v>16</v>
      </c>
      <c r="W795" t="str">
        <f>VLOOKUP(ventas_starbucks_2025[[#This Row],[método_pago]],cambio_metodo_pago[#All],2,0)</f>
        <v>Tarjeta</v>
      </c>
      <c r="X795" t="s">
        <v>7</v>
      </c>
      <c r="Y795">
        <v>0</v>
      </c>
      <c r="Z795" t="str">
        <f>VLOOKUP(ventas_starbucks_2025[[#This Row],[promoción_aplicada5]],promocion_cambiar[#All],2,0)</f>
        <v>Combo</v>
      </c>
      <c r="AA795" t="s">
        <v>8</v>
      </c>
      <c r="AB795" t="s">
        <v>18</v>
      </c>
      <c r="AC795" t="s">
        <v>24</v>
      </c>
      <c r="AD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95">
        <v>9.8000000000000007</v>
      </c>
      <c r="AF795">
        <v>3</v>
      </c>
      <c r="AG795">
        <v>12</v>
      </c>
      <c r="AH795">
        <v>9</v>
      </c>
    </row>
    <row r="796" spans="1:34" x14ac:dyDescent="0.25">
      <c r="A796" s="3" t="s">
        <v>871</v>
      </c>
      <c r="B796" s="1">
        <v>45679</v>
      </c>
      <c r="C796" s="23">
        <f t="shared" si="60"/>
        <v>22</v>
      </c>
      <c r="D796" s="23">
        <f t="shared" si="61"/>
        <v>3</v>
      </c>
      <c r="E796" s="23" t="str">
        <f t="shared" si="62"/>
        <v>miércoles</v>
      </c>
      <c r="F796" s="23">
        <f t="shared" si="63"/>
        <v>1</v>
      </c>
      <c r="G796" s="23" t="str">
        <f t="shared" si="64"/>
        <v>enero</v>
      </c>
      <c r="H796" s="2">
        <v>0.63263888888888886</v>
      </c>
      <c r="I796" t="s">
        <v>1</v>
      </c>
      <c r="J796" t="str">
        <f>VLOOKUP(ventas_starbucks_2025[[#This Row],[sucursal]],cambio_sucursal[#All],2,0)</f>
        <v>Sucursal Nueva Córdoba</v>
      </c>
      <c r="K796" t="s">
        <v>137</v>
      </c>
      <c r="L796" t="s">
        <v>44</v>
      </c>
      <c r="M796" t="s">
        <v>45</v>
      </c>
      <c r="N796" t="str">
        <f>IFERROR(VLOOKUP(ventas_starbucks_2025[[#This Row],[tamaño_sucio]],cambio_tamaño[#All],2,0),"Tamaño único")</f>
        <v>Grande</v>
      </c>
      <c r="O796">
        <v>3</v>
      </c>
      <c r="P796">
        <v>1306.77</v>
      </c>
      <c r="Q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6">
        <v>3920.31</v>
      </c>
      <c r="S796" t="s">
        <v>31</v>
      </c>
      <c r="T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6" t="str">
        <f>VLOOKUP(ventas_starbucks_2025[[#This Row],[canal_compra]],cambio_canal_compra[#All],2,0)</f>
        <v>Entrega domicilio</v>
      </c>
      <c r="V796" t="s">
        <v>16</v>
      </c>
      <c r="W796" t="str">
        <f>VLOOKUP(ventas_starbucks_2025[[#This Row],[método_pago]],cambio_metodo_pago[#All],2,0)</f>
        <v>Tarjeta</v>
      </c>
      <c r="X796" t="s">
        <v>22</v>
      </c>
      <c r="Y796">
        <v>0</v>
      </c>
      <c r="Z796" t="str">
        <f>VLOOKUP(ventas_starbucks_2025[[#This Row],[promoción_aplicada5]],promocion_cambiar[#All],2,0)</f>
        <v>2x1</v>
      </c>
      <c r="AA796" t="s">
        <v>51</v>
      </c>
      <c r="AB796" t="s">
        <v>32</v>
      </c>
      <c r="AC796" t="s">
        <v>10</v>
      </c>
      <c r="AD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96">
        <v>12.4</v>
      </c>
      <c r="AF796">
        <v>4</v>
      </c>
      <c r="AG796">
        <v>23</v>
      </c>
      <c r="AH796">
        <v>20</v>
      </c>
    </row>
    <row r="797" spans="1:34" x14ac:dyDescent="0.25">
      <c r="A797" s="3" t="s">
        <v>872</v>
      </c>
      <c r="B797" s="1">
        <v>45751</v>
      </c>
      <c r="C797" s="23">
        <f t="shared" si="60"/>
        <v>4</v>
      </c>
      <c r="D797" s="23">
        <f t="shared" si="61"/>
        <v>5</v>
      </c>
      <c r="E797" s="23" t="str">
        <f t="shared" si="62"/>
        <v>viernes</v>
      </c>
      <c r="F797" s="23">
        <f t="shared" si="63"/>
        <v>4</v>
      </c>
      <c r="G797" s="23" t="str">
        <f t="shared" si="64"/>
        <v>abril</v>
      </c>
      <c r="H797" s="2">
        <v>0.50972222222222219</v>
      </c>
      <c r="I797" t="s">
        <v>1</v>
      </c>
      <c r="J797" t="str">
        <f>VLOOKUP(ventas_starbucks_2025[[#This Row],[sucursal]],cambio_sucursal[#All],2,0)</f>
        <v>Sucursal Nueva Córdoba</v>
      </c>
      <c r="K797" t="s">
        <v>48</v>
      </c>
      <c r="L797" t="s">
        <v>49</v>
      </c>
      <c r="M797" t="s">
        <v>45</v>
      </c>
      <c r="N797" t="str">
        <f>IFERROR(VLOOKUP(ventas_starbucks_2025[[#This Row],[tamaño_sucio]],cambio_tamaño[#All],2,0),"Tamaño único")</f>
        <v>Grande</v>
      </c>
      <c r="O797">
        <v>4</v>
      </c>
      <c r="P797">
        <v>1613.78</v>
      </c>
      <c r="Q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7">
        <v>6455.12</v>
      </c>
      <c r="S797" t="s">
        <v>5</v>
      </c>
      <c r="T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97" t="str">
        <f>VLOOKUP(ventas_starbucks_2025[[#This Row],[canal_compra]],cambio_canal_compra[#All],2,0)</f>
        <v>En tienda</v>
      </c>
      <c r="V797" t="s">
        <v>40</v>
      </c>
      <c r="W797" t="str">
        <f>VLOOKUP(ventas_starbucks_2025[[#This Row],[método_pago]],cambio_metodo_pago[#All],2,0)</f>
        <v>Efectivo</v>
      </c>
      <c r="X797" t="s">
        <v>7</v>
      </c>
      <c r="Y797">
        <v>10</v>
      </c>
      <c r="Z797" t="str">
        <f>VLOOKUP(ventas_starbucks_2025[[#This Row],[promoción_aplicada5]],promocion_cambiar[#All],2,0)</f>
        <v>2x1</v>
      </c>
      <c r="AA797" t="s">
        <v>51</v>
      </c>
      <c r="AB797" t="s">
        <v>29</v>
      </c>
      <c r="AC797" t="s">
        <v>41</v>
      </c>
      <c r="AD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97">
        <v>11.6</v>
      </c>
      <c r="AF797">
        <v>4</v>
      </c>
      <c r="AG797">
        <v>10</v>
      </c>
      <c r="AH797">
        <v>6</v>
      </c>
    </row>
    <row r="798" spans="1:34" x14ac:dyDescent="0.25">
      <c r="A798" s="3" t="s">
        <v>873</v>
      </c>
      <c r="B798" s="1">
        <v>45671</v>
      </c>
      <c r="C798" s="23">
        <f t="shared" si="60"/>
        <v>14</v>
      </c>
      <c r="D798" s="23">
        <f t="shared" si="61"/>
        <v>2</v>
      </c>
      <c r="E798" s="23" t="str">
        <f t="shared" si="62"/>
        <v>martes</v>
      </c>
      <c r="F798" s="23">
        <f t="shared" si="63"/>
        <v>1</v>
      </c>
      <c r="G798" s="23" t="str">
        <f t="shared" si="64"/>
        <v>enero</v>
      </c>
      <c r="H798" s="2">
        <v>0.80972222222222223</v>
      </c>
      <c r="I798" t="s">
        <v>57</v>
      </c>
      <c r="J798" t="str">
        <f>VLOOKUP(ventas_starbucks_2025[[#This Row],[sucursal]],cambio_sucursal[#All],2,0)</f>
        <v>Sucursal Avda Colón</v>
      </c>
      <c r="K798" t="s">
        <v>13</v>
      </c>
      <c r="L798" t="s">
        <v>14</v>
      </c>
      <c r="M798" t="s">
        <v>4</v>
      </c>
      <c r="N798" t="str">
        <f>IFERROR(VLOOKUP(ventas_starbucks_2025[[#This Row],[tamaño_sucio]],cambio_tamaño[#All],2,0),"Tamaño único")</f>
        <v>Tamaño único</v>
      </c>
      <c r="O798">
        <v>4</v>
      </c>
      <c r="P798">
        <v>1609.42</v>
      </c>
      <c r="Q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8">
        <v>6437.68</v>
      </c>
      <c r="S798" t="s">
        <v>31</v>
      </c>
      <c r="T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98" t="str">
        <f>VLOOKUP(ventas_starbucks_2025[[#This Row],[canal_compra]],cambio_canal_compra[#All],2,0)</f>
        <v>Entrega domicilio</v>
      </c>
      <c r="V798" t="s">
        <v>6</v>
      </c>
      <c r="W798" t="str">
        <f>VLOOKUP(ventas_starbucks_2025[[#This Row],[método_pago]],cambio_metodo_pago[#All],2,0)</f>
        <v>Aplicación móbil</v>
      </c>
      <c r="X798" t="s">
        <v>22</v>
      </c>
      <c r="Y798">
        <v>0</v>
      </c>
      <c r="Z798" t="str">
        <f>VLOOKUP(ventas_starbucks_2025[[#This Row],[promoción_aplicada5]],promocion_cambiar[#All],2,0)</f>
        <v>Hora Feliz</v>
      </c>
      <c r="AA798" t="s">
        <v>36</v>
      </c>
      <c r="AB798" t="s">
        <v>32</v>
      </c>
      <c r="AC798" t="s">
        <v>10</v>
      </c>
      <c r="AD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98">
        <v>7.7</v>
      </c>
      <c r="AF798">
        <v>1</v>
      </c>
      <c r="AG798">
        <v>17</v>
      </c>
      <c r="AH798">
        <v>13</v>
      </c>
    </row>
    <row r="799" spans="1:34" x14ac:dyDescent="0.25">
      <c r="A799" s="3" t="s">
        <v>874</v>
      </c>
      <c r="B799" s="1">
        <v>45658</v>
      </c>
      <c r="C799" s="23">
        <f t="shared" si="60"/>
        <v>1</v>
      </c>
      <c r="D799" s="23">
        <f t="shared" si="61"/>
        <v>3</v>
      </c>
      <c r="E799" s="23" t="str">
        <f t="shared" si="62"/>
        <v>miércoles</v>
      </c>
      <c r="F799" s="23">
        <f t="shared" si="63"/>
        <v>1</v>
      </c>
      <c r="G799" s="23" t="str">
        <f t="shared" si="64"/>
        <v>enero</v>
      </c>
      <c r="H799" s="2">
        <v>0.46736111111111112</v>
      </c>
      <c r="I799" t="s">
        <v>1</v>
      </c>
      <c r="J799" t="str">
        <f>VLOOKUP(ventas_starbucks_2025[[#This Row],[sucursal]],cambio_sucursal[#All],2,0)</f>
        <v>Sucursal Nueva Córdoba</v>
      </c>
      <c r="K799" t="s">
        <v>34</v>
      </c>
      <c r="L799" t="s">
        <v>35</v>
      </c>
      <c r="M799" t="s">
        <v>4</v>
      </c>
      <c r="N799" t="str">
        <f>IFERROR(VLOOKUP(ventas_starbucks_2025[[#This Row],[tamaño_sucio]],cambio_tamaño[#All],2,0),"Tamaño único")</f>
        <v>Tamaño único</v>
      </c>
      <c r="O799">
        <v>1</v>
      </c>
      <c r="P799">
        <v>1298.08</v>
      </c>
      <c r="Q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9">
        <v>1298.08</v>
      </c>
      <c r="S799" t="s">
        <v>31</v>
      </c>
      <c r="T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9" t="str">
        <f>VLOOKUP(ventas_starbucks_2025[[#This Row],[canal_compra]],cambio_canal_compra[#All],2,0)</f>
        <v>Entrega domicilio</v>
      </c>
      <c r="V799" t="s">
        <v>6</v>
      </c>
      <c r="W799" t="str">
        <f>VLOOKUP(ventas_starbucks_2025[[#This Row],[método_pago]],cambio_metodo_pago[#All],2,0)</f>
        <v>Aplicación móbil</v>
      </c>
      <c r="X799" t="s">
        <v>22</v>
      </c>
      <c r="Y799">
        <v>0</v>
      </c>
      <c r="Z799" t="str">
        <f>VLOOKUP(ventas_starbucks_2025[[#This Row],[promoción_aplicada5]],promocion_cambiar[#All],2,0)</f>
        <v>2x1</v>
      </c>
      <c r="AA799" t="s">
        <v>51</v>
      </c>
      <c r="AB799" t="s">
        <v>29</v>
      </c>
      <c r="AC799" t="s">
        <v>24</v>
      </c>
      <c r="AD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99">
        <v>11.3</v>
      </c>
      <c r="AF799">
        <v>1</v>
      </c>
      <c r="AG799">
        <v>20</v>
      </c>
      <c r="AH799">
        <v>19</v>
      </c>
    </row>
    <row r="800" spans="1:34" x14ac:dyDescent="0.25">
      <c r="A800" s="3" t="s">
        <v>875</v>
      </c>
      <c r="B800" s="1">
        <v>45699</v>
      </c>
      <c r="C800" s="23">
        <f t="shared" si="60"/>
        <v>11</v>
      </c>
      <c r="D800" s="23">
        <f t="shared" si="61"/>
        <v>2</v>
      </c>
      <c r="E800" s="23" t="str">
        <f t="shared" si="62"/>
        <v>martes</v>
      </c>
      <c r="F800" s="23">
        <f t="shared" si="63"/>
        <v>2</v>
      </c>
      <c r="G800" s="23" t="str">
        <f t="shared" si="64"/>
        <v>febrero</v>
      </c>
      <c r="H800" s="2">
        <v>0.81527777777777777</v>
      </c>
      <c r="I800" t="s">
        <v>1</v>
      </c>
      <c r="J800" t="str">
        <f>VLOOKUP(ventas_starbucks_2025[[#This Row],[sucursal]],cambio_sucursal[#All],2,0)</f>
        <v>Sucursal Nueva Córdoba</v>
      </c>
      <c r="K800" t="s">
        <v>2</v>
      </c>
      <c r="L800" t="s">
        <v>3</v>
      </c>
      <c r="M800" t="s">
        <v>4</v>
      </c>
      <c r="N800" t="str">
        <f>IFERROR(VLOOKUP(ventas_starbucks_2025[[#This Row],[tamaño_sucio]],cambio_tamaño[#All],2,0),"Tamaño único")</f>
        <v>Tamaño único</v>
      </c>
      <c r="O800">
        <v>3</v>
      </c>
      <c r="P800">
        <v>2892.91</v>
      </c>
      <c r="Q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00">
        <v>8678.73</v>
      </c>
      <c r="S800" t="s">
        <v>5</v>
      </c>
      <c r="T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0" t="str">
        <f>VLOOKUP(ventas_starbucks_2025[[#This Row],[canal_compra]],cambio_canal_compra[#All],2,0)</f>
        <v>En tienda</v>
      </c>
      <c r="V800" t="s">
        <v>40</v>
      </c>
      <c r="W800" t="str">
        <f>VLOOKUP(ventas_starbucks_2025[[#This Row],[método_pago]],cambio_metodo_pago[#All],2,0)</f>
        <v>Efectivo</v>
      </c>
      <c r="X800" t="s">
        <v>7</v>
      </c>
      <c r="Y800">
        <v>0</v>
      </c>
      <c r="Z800" t="str">
        <f>VLOOKUP(ventas_starbucks_2025[[#This Row],[promoción_aplicada5]],promocion_cambiar[#All],2,0)</f>
        <v>Hora Feliz</v>
      </c>
      <c r="AA800" t="s">
        <v>36</v>
      </c>
      <c r="AB800" t="s">
        <v>9</v>
      </c>
      <c r="AC800" t="s">
        <v>24</v>
      </c>
      <c r="AD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00">
        <v>11.2</v>
      </c>
      <c r="AF800">
        <v>3</v>
      </c>
      <c r="AG800">
        <v>31</v>
      </c>
      <c r="AH800">
        <v>28</v>
      </c>
    </row>
    <row r="801" spans="1:34" x14ac:dyDescent="0.25">
      <c r="A801" s="3" t="s">
        <v>876</v>
      </c>
      <c r="B801" s="1">
        <v>45663</v>
      </c>
      <c r="C801" s="23">
        <f t="shared" si="60"/>
        <v>6</v>
      </c>
      <c r="D801" s="23">
        <f t="shared" si="61"/>
        <v>1</v>
      </c>
      <c r="E801" s="23" t="str">
        <f t="shared" si="62"/>
        <v>lunes</v>
      </c>
      <c r="F801" s="23">
        <f t="shared" si="63"/>
        <v>1</v>
      </c>
      <c r="G801" s="23" t="str">
        <f t="shared" si="64"/>
        <v>enero</v>
      </c>
      <c r="H801" s="2">
        <v>0.52916666666666667</v>
      </c>
      <c r="I801" t="s">
        <v>12</v>
      </c>
      <c r="J801" t="str">
        <f>VLOOKUP(ventas_starbucks_2025[[#This Row],[sucursal]],cambio_sucursal[#All],2,0)</f>
        <v>Sucursal Córdoba Shopping</v>
      </c>
      <c r="K801" t="s">
        <v>38</v>
      </c>
      <c r="L801" t="s">
        <v>39</v>
      </c>
      <c r="M801" t="s">
        <v>4</v>
      </c>
      <c r="N801" t="str">
        <f>IFERROR(VLOOKUP(ventas_starbucks_2025[[#This Row],[tamaño_sucio]],cambio_tamaño[#All],2,0),"Tamaño único")</f>
        <v>Tamaño único</v>
      </c>
      <c r="O801">
        <v>3</v>
      </c>
      <c r="P801">
        <v>1390.43</v>
      </c>
      <c r="Q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1">
        <v>4171.29</v>
      </c>
      <c r="S801" t="s">
        <v>15</v>
      </c>
      <c r="T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01" t="str">
        <f>VLOOKUP(ventas_starbucks_2025[[#This Row],[canal_compra]],cambio_canal_compra[#All],2,0)</f>
        <v>Para llevar</v>
      </c>
      <c r="V801" t="s">
        <v>40</v>
      </c>
      <c r="W801" t="str">
        <f>VLOOKUP(ventas_starbucks_2025[[#This Row],[método_pago]],cambio_metodo_pago[#All],2,0)</f>
        <v>Efectivo</v>
      </c>
      <c r="X801" t="s">
        <v>7</v>
      </c>
      <c r="Y801">
        <v>15</v>
      </c>
      <c r="Z801" t="str">
        <f>VLOOKUP(ventas_starbucks_2025[[#This Row],[promoción_aplicada5]],promocion_cambiar[#All],2,0)</f>
        <v>2x1</v>
      </c>
      <c r="AA801" t="s">
        <v>51</v>
      </c>
      <c r="AB801" t="s">
        <v>29</v>
      </c>
      <c r="AC801" t="s">
        <v>24</v>
      </c>
      <c r="AD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01">
        <v>12</v>
      </c>
      <c r="AF801">
        <v>5</v>
      </c>
      <c r="AG801">
        <v>13</v>
      </c>
      <c r="AH801">
        <v>10</v>
      </c>
    </row>
    <row r="802" spans="1:34" x14ac:dyDescent="0.25">
      <c r="A802" s="3" t="s">
        <v>877</v>
      </c>
      <c r="B802" s="1">
        <v>45693</v>
      </c>
      <c r="C802" s="23">
        <f t="shared" si="60"/>
        <v>5</v>
      </c>
      <c r="D802" s="23">
        <f t="shared" si="61"/>
        <v>3</v>
      </c>
      <c r="E802" s="23" t="str">
        <f t="shared" si="62"/>
        <v>miércoles</v>
      </c>
      <c r="F802" s="23">
        <f t="shared" si="63"/>
        <v>2</v>
      </c>
      <c r="G802" s="23" t="str">
        <f t="shared" si="64"/>
        <v>febrero</v>
      </c>
      <c r="H802" s="2">
        <v>0.42291666666666666</v>
      </c>
      <c r="I802" t="s">
        <v>26</v>
      </c>
      <c r="J802" t="str">
        <f>VLOOKUP(ventas_starbucks_2025[[#This Row],[sucursal]],cambio_sucursal[#All],2,0)</f>
        <v>Sucursal San Lorenzo 47</v>
      </c>
      <c r="K802" t="s">
        <v>89</v>
      </c>
      <c r="L802" t="s">
        <v>90</v>
      </c>
      <c r="M802" t="s">
        <v>4</v>
      </c>
      <c r="N802" t="str">
        <f>IFERROR(VLOOKUP(ventas_starbucks_2025[[#This Row],[tamaño_sucio]],cambio_tamaño[#All],2,0),"Tamaño único")</f>
        <v>Tamaño único</v>
      </c>
      <c r="O802">
        <v>4</v>
      </c>
      <c r="P802">
        <v>1246.82</v>
      </c>
      <c r="Q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2">
        <v>4987.28</v>
      </c>
      <c r="S802" t="s">
        <v>5</v>
      </c>
      <c r="T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02" t="str">
        <f>VLOOKUP(ventas_starbucks_2025[[#This Row],[canal_compra]],cambio_canal_compra[#All],2,0)</f>
        <v>En tienda</v>
      </c>
      <c r="V802" t="s">
        <v>6</v>
      </c>
      <c r="W802" t="str">
        <f>VLOOKUP(ventas_starbucks_2025[[#This Row],[método_pago]],cambio_metodo_pago[#All],2,0)</f>
        <v>Aplicación móbil</v>
      </c>
      <c r="X802" t="s">
        <v>22</v>
      </c>
      <c r="Y802">
        <v>0</v>
      </c>
      <c r="Z802" t="str">
        <f>VLOOKUP(ventas_starbucks_2025[[#This Row],[promoción_aplicada5]],promocion_cambiar[#All],2,0)</f>
        <v>Combo</v>
      </c>
      <c r="AA802" t="s">
        <v>8</v>
      </c>
      <c r="AB802" t="s">
        <v>18</v>
      </c>
      <c r="AC802" t="s">
        <v>24</v>
      </c>
      <c r="AD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02">
        <v>2.8</v>
      </c>
      <c r="AF802">
        <v>3</v>
      </c>
      <c r="AG802">
        <v>23</v>
      </c>
      <c r="AH802">
        <v>19</v>
      </c>
    </row>
    <row r="803" spans="1:34" x14ac:dyDescent="0.25">
      <c r="A803" s="3" t="s">
        <v>878</v>
      </c>
      <c r="B803" s="1">
        <v>45705</v>
      </c>
      <c r="C803" s="23">
        <f t="shared" si="60"/>
        <v>17</v>
      </c>
      <c r="D803" s="23">
        <f t="shared" si="61"/>
        <v>1</v>
      </c>
      <c r="E803" s="23" t="str">
        <f t="shared" si="62"/>
        <v>lunes</v>
      </c>
      <c r="F803" s="23">
        <f t="shared" si="63"/>
        <v>2</v>
      </c>
      <c r="G803" s="23" t="str">
        <f t="shared" si="64"/>
        <v>febrero</v>
      </c>
      <c r="H803" s="2">
        <v>0.58194444444444449</v>
      </c>
      <c r="I803" t="s">
        <v>26</v>
      </c>
      <c r="J803" t="str">
        <f>VLOOKUP(ventas_starbucks_2025[[#This Row],[sucursal]],cambio_sucursal[#All],2,0)</f>
        <v>Sucursal San Lorenzo 47</v>
      </c>
      <c r="K803" t="s">
        <v>48</v>
      </c>
      <c r="L803" t="s">
        <v>49</v>
      </c>
      <c r="M803" t="s">
        <v>50</v>
      </c>
      <c r="N803" t="str">
        <f>IFERROR(VLOOKUP(ventas_starbucks_2025[[#This Row],[tamaño_sucio]],cambio_tamaño[#All],2,0),"Tamaño único")</f>
        <v>Mediano</v>
      </c>
      <c r="O803">
        <v>1</v>
      </c>
      <c r="P803">
        <v>1662.2</v>
      </c>
      <c r="Q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3">
        <v>1662.2</v>
      </c>
      <c r="S803" t="s">
        <v>5</v>
      </c>
      <c r="T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03" t="str">
        <f>VLOOKUP(ventas_starbucks_2025[[#This Row],[canal_compra]],cambio_canal_compra[#All],2,0)</f>
        <v>En tienda</v>
      </c>
      <c r="V803" t="s">
        <v>16</v>
      </c>
      <c r="W803" t="str">
        <f>VLOOKUP(ventas_starbucks_2025[[#This Row],[método_pago]],cambio_metodo_pago[#All],2,0)</f>
        <v>Tarjeta</v>
      </c>
      <c r="X803" t="s">
        <v>22</v>
      </c>
      <c r="Y803">
        <v>0</v>
      </c>
      <c r="Z803" t="str">
        <f>VLOOKUP(ventas_starbucks_2025[[#This Row],[promoción_aplicada5]],promocion_cambiar[#All],2,0)</f>
        <v>Ninguna</v>
      </c>
      <c r="AA803" t="s">
        <v>17</v>
      </c>
      <c r="AB803" t="s">
        <v>32</v>
      </c>
      <c r="AC803" t="s">
        <v>41</v>
      </c>
      <c r="AD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03">
        <v>6.2</v>
      </c>
      <c r="AF803">
        <v>3</v>
      </c>
      <c r="AG803">
        <v>24</v>
      </c>
      <c r="AH803">
        <v>23</v>
      </c>
    </row>
    <row r="804" spans="1:34" x14ac:dyDescent="0.25">
      <c r="A804" s="3" t="s">
        <v>879</v>
      </c>
      <c r="B804" s="1">
        <v>45684</v>
      </c>
      <c r="C804" s="23">
        <f t="shared" si="60"/>
        <v>27</v>
      </c>
      <c r="D804" s="23">
        <f t="shared" si="61"/>
        <v>1</v>
      </c>
      <c r="E804" s="23" t="str">
        <f t="shared" si="62"/>
        <v>lunes</v>
      </c>
      <c r="F804" s="23">
        <f t="shared" si="63"/>
        <v>1</v>
      </c>
      <c r="G804" s="23" t="str">
        <f t="shared" si="64"/>
        <v>enero</v>
      </c>
      <c r="H804" s="2">
        <v>0.85347222222222219</v>
      </c>
      <c r="I804" t="s">
        <v>26</v>
      </c>
      <c r="J804" t="str">
        <f>VLOOKUP(ventas_starbucks_2025[[#This Row],[sucursal]],cambio_sucursal[#All],2,0)</f>
        <v>Sucursal San Lorenzo 47</v>
      </c>
      <c r="K804" t="s">
        <v>82</v>
      </c>
      <c r="L804" t="s">
        <v>28</v>
      </c>
      <c r="M804" t="s">
        <v>4</v>
      </c>
      <c r="N804" t="str">
        <f>IFERROR(VLOOKUP(ventas_starbucks_2025[[#This Row],[tamaño_sucio]],cambio_tamaño[#All],2,0),"Tamaño único")</f>
        <v>Tamaño único</v>
      </c>
      <c r="O804">
        <v>3</v>
      </c>
      <c r="P804">
        <v>2708.13</v>
      </c>
      <c r="Q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04">
        <v>8124.39</v>
      </c>
      <c r="S804" t="s">
        <v>15</v>
      </c>
      <c r="T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4" t="str">
        <f>VLOOKUP(ventas_starbucks_2025[[#This Row],[canal_compra]],cambio_canal_compra[#All],2,0)</f>
        <v>Para llevar</v>
      </c>
      <c r="V804" t="s">
        <v>6</v>
      </c>
      <c r="W804" t="str">
        <f>VLOOKUP(ventas_starbucks_2025[[#This Row],[método_pago]],cambio_metodo_pago[#All],2,0)</f>
        <v>Aplicación móbil</v>
      </c>
      <c r="X804" t="s">
        <v>22</v>
      </c>
      <c r="Y804">
        <v>0</v>
      </c>
      <c r="Z804" t="str">
        <f>VLOOKUP(ventas_starbucks_2025[[#This Row],[promoción_aplicada5]],promocion_cambiar[#All],2,0)</f>
        <v>Hora Feliz</v>
      </c>
      <c r="AA804" t="s">
        <v>36</v>
      </c>
      <c r="AB804" t="s">
        <v>32</v>
      </c>
      <c r="AC804" t="s">
        <v>41</v>
      </c>
      <c r="AD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04">
        <v>6.7</v>
      </c>
      <c r="AF804">
        <v>3</v>
      </c>
      <c r="AG804">
        <v>24</v>
      </c>
      <c r="AH804">
        <v>21</v>
      </c>
    </row>
    <row r="805" spans="1:34" x14ac:dyDescent="0.25">
      <c r="A805" s="3" t="s">
        <v>880</v>
      </c>
      <c r="B805" s="1">
        <v>45738</v>
      </c>
      <c r="C805" s="23">
        <f t="shared" si="60"/>
        <v>22</v>
      </c>
      <c r="D805" s="23">
        <f t="shared" si="61"/>
        <v>6</v>
      </c>
      <c r="E805" s="1" t="str">
        <f t="shared" si="62"/>
        <v>sábado</v>
      </c>
      <c r="F805" s="23">
        <f t="shared" si="63"/>
        <v>3</v>
      </c>
      <c r="G805" s="1" t="str">
        <f t="shared" si="64"/>
        <v>marzo</v>
      </c>
      <c r="H805" s="2">
        <v>0.80277777777777781</v>
      </c>
      <c r="I805" t="s">
        <v>26</v>
      </c>
      <c r="J805" t="str">
        <f>VLOOKUP(ventas_starbucks_2025[[#This Row],[sucursal]],cambio_sucursal[#All],2,0)</f>
        <v>Sucursal San Lorenzo 47</v>
      </c>
      <c r="K805" t="s">
        <v>358</v>
      </c>
      <c r="L805" t="s">
        <v>44</v>
      </c>
      <c r="M805" t="s">
        <v>45</v>
      </c>
      <c r="N805" t="str">
        <f>IFERROR(VLOOKUP(ventas_starbucks_2025[[#This Row],[tamaño_sucio]],cambio_tamaño[#All],2,0),"Tamaño único")</f>
        <v>Grande</v>
      </c>
      <c r="O805">
        <v>1</v>
      </c>
      <c r="P805">
        <v>1320.48</v>
      </c>
      <c r="Q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5">
        <v>1320.48</v>
      </c>
      <c r="S805" t="s">
        <v>31</v>
      </c>
      <c r="T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05" t="str">
        <f>VLOOKUP(ventas_starbucks_2025[[#This Row],[canal_compra]],cambio_canal_compra[#All],2,0)</f>
        <v>Entrega domicilio</v>
      </c>
      <c r="V805" t="s">
        <v>40</v>
      </c>
      <c r="W805" t="str">
        <f>VLOOKUP(ventas_starbucks_2025[[#This Row],[método_pago]],cambio_metodo_pago[#All],2,0)</f>
        <v>Efectivo</v>
      </c>
      <c r="X805" t="s">
        <v>22</v>
      </c>
      <c r="Y805">
        <v>0</v>
      </c>
      <c r="Z805" t="str">
        <f>VLOOKUP(ventas_starbucks_2025[[#This Row],[promoción_aplicada5]],promocion_cambiar[#All],2,0)</f>
        <v>2x1</v>
      </c>
      <c r="AA805" t="s">
        <v>51</v>
      </c>
      <c r="AB805" t="s">
        <v>18</v>
      </c>
      <c r="AC805" t="s">
        <v>41</v>
      </c>
      <c r="AD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05">
        <v>13.8</v>
      </c>
      <c r="AF805">
        <v>4</v>
      </c>
      <c r="AG805">
        <v>23</v>
      </c>
      <c r="AH805">
        <v>22</v>
      </c>
    </row>
    <row r="806" spans="1:34" x14ac:dyDescent="0.25">
      <c r="A806" s="3" t="s">
        <v>881</v>
      </c>
      <c r="B806" s="1">
        <v>45738</v>
      </c>
      <c r="C806" s="23">
        <f t="shared" si="60"/>
        <v>22</v>
      </c>
      <c r="D806" s="23">
        <f t="shared" si="61"/>
        <v>6</v>
      </c>
      <c r="E806" s="23" t="str">
        <f t="shared" si="62"/>
        <v>sábado</v>
      </c>
      <c r="F806" s="23">
        <f t="shared" si="63"/>
        <v>3</v>
      </c>
      <c r="G806" s="23" t="str">
        <f t="shared" si="64"/>
        <v>marzo</v>
      </c>
      <c r="H806" s="2">
        <v>0.8305555555555556</v>
      </c>
      <c r="I806" t="s">
        <v>26</v>
      </c>
      <c r="J806" t="str">
        <f>VLOOKUP(ventas_starbucks_2025[[#This Row],[sucursal]],cambio_sucursal[#All],2,0)</f>
        <v>Sucursal San Lorenzo 47</v>
      </c>
      <c r="K806" t="s">
        <v>82</v>
      </c>
      <c r="L806" t="s">
        <v>28</v>
      </c>
      <c r="M806" t="s">
        <v>4</v>
      </c>
      <c r="N806" t="str">
        <f>IFERROR(VLOOKUP(ventas_starbucks_2025[[#This Row],[tamaño_sucio]],cambio_tamaño[#All],2,0),"Tamaño único")</f>
        <v>Tamaño único</v>
      </c>
      <c r="O806">
        <v>4</v>
      </c>
      <c r="P806">
        <v>2247.1999999999998</v>
      </c>
      <c r="Q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06">
        <v>8988.7999999999993</v>
      </c>
      <c r="S806" t="s">
        <v>31</v>
      </c>
      <c r="T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6" t="str">
        <f>VLOOKUP(ventas_starbucks_2025[[#This Row],[canal_compra]],cambio_canal_compra[#All],2,0)</f>
        <v>Entrega domicilio</v>
      </c>
      <c r="V806" t="s">
        <v>6</v>
      </c>
      <c r="W806" t="str">
        <f>VLOOKUP(ventas_starbucks_2025[[#This Row],[método_pago]],cambio_metodo_pago[#All],2,0)</f>
        <v>Aplicación móbil</v>
      </c>
      <c r="X806" t="s">
        <v>7</v>
      </c>
      <c r="Y806">
        <v>10</v>
      </c>
      <c r="Z806" t="str">
        <f>VLOOKUP(ventas_starbucks_2025[[#This Row],[promoción_aplicada5]],promocion_cambiar[#All],2,0)</f>
        <v>2x1</v>
      </c>
      <c r="AA806" t="s">
        <v>51</v>
      </c>
      <c r="AB806" t="s">
        <v>29</v>
      </c>
      <c r="AC806" t="s">
        <v>41</v>
      </c>
      <c r="AD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06">
        <v>4.0999999999999996</v>
      </c>
      <c r="AF806">
        <v>5</v>
      </c>
      <c r="AG806">
        <v>46</v>
      </c>
      <c r="AH806">
        <v>42</v>
      </c>
    </row>
    <row r="807" spans="1:34" x14ac:dyDescent="0.25">
      <c r="A807" s="3" t="s">
        <v>882</v>
      </c>
      <c r="B807" s="1">
        <v>45661</v>
      </c>
      <c r="C807" s="23">
        <f t="shared" si="60"/>
        <v>4</v>
      </c>
      <c r="D807" s="23">
        <f t="shared" si="61"/>
        <v>6</v>
      </c>
      <c r="E807" s="23" t="str">
        <f t="shared" si="62"/>
        <v>sábado</v>
      </c>
      <c r="F807" s="23">
        <f t="shared" si="63"/>
        <v>1</v>
      </c>
      <c r="G807" s="23" t="str">
        <f t="shared" si="64"/>
        <v>enero</v>
      </c>
      <c r="H807" s="2">
        <v>0.31805555555555554</v>
      </c>
      <c r="I807" t="s">
        <v>26</v>
      </c>
      <c r="J807" t="str">
        <f>VLOOKUP(ventas_starbucks_2025[[#This Row],[sucursal]],cambio_sucursal[#All],2,0)</f>
        <v>Sucursal San Lorenzo 47</v>
      </c>
      <c r="K807" t="s">
        <v>115</v>
      </c>
      <c r="L807" t="s">
        <v>21</v>
      </c>
      <c r="M807" t="s">
        <v>4</v>
      </c>
      <c r="N807" t="str">
        <f>IFERROR(VLOOKUP(ventas_starbucks_2025[[#This Row],[tamaño_sucio]],cambio_tamaño[#All],2,0),"Tamaño único")</f>
        <v>Tamaño único</v>
      </c>
      <c r="O807">
        <v>3</v>
      </c>
      <c r="P807">
        <v>989.65</v>
      </c>
      <c r="Q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07">
        <v>2968.95</v>
      </c>
      <c r="S807" t="s">
        <v>5</v>
      </c>
      <c r="T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07" t="str">
        <f>VLOOKUP(ventas_starbucks_2025[[#This Row],[canal_compra]],cambio_canal_compra[#All],2,0)</f>
        <v>En tienda</v>
      </c>
      <c r="V807" t="s">
        <v>6</v>
      </c>
      <c r="W807" t="str">
        <f>VLOOKUP(ventas_starbucks_2025[[#This Row],[método_pago]],cambio_metodo_pago[#All],2,0)</f>
        <v>Aplicación móbil</v>
      </c>
      <c r="X807" t="s">
        <v>7</v>
      </c>
      <c r="Y807">
        <v>15</v>
      </c>
      <c r="Z807" t="str">
        <f>VLOOKUP(ventas_starbucks_2025[[#This Row],[promoción_aplicada5]],promocion_cambiar[#All],2,0)</f>
        <v>Ninguna</v>
      </c>
      <c r="AA807" t="s">
        <v>17</v>
      </c>
      <c r="AB807" t="s">
        <v>18</v>
      </c>
      <c r="AC807" t="s">
        <v>41</v>
      </c>
      <c r="AD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07">
        <v>11.6</v>
      </c>
      <c r="AF807">
        <v>5</v>
      </c>
      <c r="AG807">
        <v>50</v>
      </c>
      <c r="AH807">
        <v>47</v>
      </c>
    </row>
    <row r="808" spans="1:34" x14ac:dyDescent="0.25">
      <c r="A808" s="3" t="s">
        <v>883</v>
      </c>
      <c r="B808" s="1">
        <v>45717</v>
      </c>
      <c r="C808" s="23">
        <f t="shared" si="60"/>
        <v>1</v>
      </c>
      <c r="D808" s="23">
        <f t="shared" si="61"/>
        <v>6</v>
      </c>
      <c r="E808" s="1" t="str">
        <f t="shared" si="62"/>
        <v>sábado</v>
      </c>
      <c r="F808" s="23">
        <f t="shared" si="63"/>
        <v>3</v>
      </c>
      <c r="G808" s="1" t="str">
        <f t="shared" si="64"/>
        <v>marzo</v>
      </c>
      <c r="H808" s="2">
        <v>0.79513888888888884</v>
      </c>
      <c r="I808" t="s">
        <v>1</v>
      </c>
      <c r="J808" t="str">
        <f>VLOOKUP(ventas_starbucks_2025[[#This Row],[sucursal]],cambio_sucursal[#All],2,0)</f>
        <v>Sucursal Nueva Córdoba</v>
      </c>
      <c r="K808" t="s">
        <v>13</v>
      </c>
      <c r="L808" t="s">
        <v>14</v>
      </c>
      <c r="M808" t="s">
        <v>4</v>
      </c>
      <c r="N808" t="str">
        <f>IFERROR(VLOOKUP(ventas_starbucks_2025[[#This Row],[tamaño_sucio]],cambio_tamaño[#All],2,0),"Tamaño único")</f>
        <v>Tamaño único</v>
      </c>
      <c r="O808">
        <v>3</v>
      </c>
      <c r="P808">
        <v>1981.83</v>
      </c>
      <c r="Q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8">
        <v>5945.49</v>
      </c>
      <c r="S808" t="s">
        <v>5</v>
      </c>
      <c r="T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8" t="str">
        <f>VLOOKUP(ventas_starbucks_2025[[#This Row],[canal_compra]],cambio_canal_compra[#All],2,0)</f>
        <v>En tienda</v>
      </c>
      <c r="V808" t="s">
        <v>40</v>
      </c>
      <c r="W808" t="str">
        <f>VLOOKUP(ventas_starbucks_2025[[#This Row],[método_pago]],cambio_metodo_pago[#All],2,0)</f>
        <v>Efectivo</v>
      </c>
      <c r="X808" t="s">
        <v>7</v>
      </c>
      <c r="Y808">
        <v>10</v>
      </c>
      <c r="Z808" t="str">
        <f>VLOOKUP(ventas_starbucks_2025[[#This Row],[promoción_aplicada5]],promocion_cambiar[#All],2,0)</f>
        <v>Hora Feliz</v>
      </c>
      <c r="AA808" t="s">
        <v>36</v>
      </c>
      <c r="AB808" t="s">
        <v>23</v>
      </c>
      <c r="AC808" t="s">
        <v>24</v>
      </c>
      <c r="AD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08">
        <v>4.5999999999999996</v>
      </c>
      <c r="AF808">
        <v>2</v>
      </c>
      <c r="AG808">
        <v>39</v>
      </c>
      <c r="AH808">
        <v>36</v>
      </c>
    </row>
    <row r="809" spans="1:34" x14ac:dyDescent="0.25">
      <c r="A809" s="3" t="s">
        <v>884</v>
      </c>
      <c r="B809" s="1">
        <v>45710</v>
      </c>
      <c r="C809" s="23">
        <f t="shared" si="60"/>
        <v>22</v>
      </c>
      <c r="D809" s="23">
        <f t="shared" si="61"/>
        <v>6</v>
      </c>
      <c r="E809" s="23" t="str">
        <f t="shared" si="62"/>
        <v>sábado</v>
      </c>
      <c r="F809" s="23">
        <f t="shared" si="63"/>
        <v>2</v>
      </c>
      <c r="G809" s="23" t="str">
        <f t="shared" si="64"/>
        <v>febrero</v>
      </c>
      <c r="H809" s="2">
        <v>0.42569444444444443</v>
      </c>
      <c r="I809" t="s">
        <v>26</v>
      </c>
      <c r="J809" t="str">
        <f>VLOOKUP(ventas_starbucks_2025[[#This Row],[sucursal]],cambio_sucursal[#All],2,0)</f>
        <v>Sucursal San Lorenzo 47</v>
      </c>
      <c r="K809" t="s">
        <v>89</v>
      </c>
      <c r="L809" t="s">
        <v>90</v>
      </c>
      <c r="M809" t="s">
        <v>4</v>
      </c>
      <c r="N809" t="str">
        <f>IFERROR(VLOOKUP(ventas_starbucks_2025[[#This Row],[tamaño_sucio]],cambio_tamaño[#All],2,0),"Tamaño único")</f>
        <v>Tamaño único</v>
      </c>
      <c r="O809">
        <v>4</v>
      </c>
      <c r="P809">
        <v>1135.99</v>
      </c>
      <c r="Q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9">
        <v>4543.96</v>
      </c>
      <c r="S809" t="s">
        <v>31</v>
      </c>
      <c r="T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09" t="str">
        <f>VLOOKUP(ventas_starbucks_2025[[#This Row],[canal_compra]],cambio_canal_compra[#All],2,0)</f>
        <v>Entrega domicilio</v>
      </c>
      <c r="V809" t="s">
        <v>6</v>
      </c>
      <c r="W809" t="str">
        <f>VLOOKUP(ventas_starbucks_2025[[#This Row],[método_pago]],cambio_metodo_pago[#All],2,0)</f>
        <v>Aplicación móbil</v>
      </c>
      <c r="X809" t="s">
        <v>7</v>
      </c>
      <c r="Y809">
        <v>15</v>
      </c>
      <c r="Z809" t="str">
        <f>VLOOKUP(ventas_starbucks_2025[[#This Row],[promoción_aplicada5]],promocion_cambiar[#All],2,0)</f>
        <v>Combo</v>
      </c>
      <c r="AA809" t="s">
        <v>8</v>
      </c>
      <c r="AB809" t="s">
        <v>18</v>
      </c>
      <c r="AC809" t="s">
        <v>10</v>
      </c>
      <c r="AD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09">
        <v>7.1</v>
      </c>
      <c r="AF809">
        <v>5</v>
      </c>
      <c r="AG809">
        <v>38</v>
      </c>
      <c r="AH809">
        <v>34</v>
      </c>
    </row>
    <row r="810" spans="1:34" x14ac:dyDescent="0.25">
      <c r="A810" s="3" t="s">
        <v>885</v>
      </c>
      <c r="B810" s="1">
        <v>45764</v>
      </c>
      <c r="C810" s="23">
        <f t="shared" si="60"/>
        <v>17</v>
      </c>
      <c r="D810" s="23">
        <f t="shared" si="61"/>
        <v>4</v>
      </c>
      <c r="E810" s="23" t="str">
        <f t="shared" si="62"/>
        <v>jueves</v>
      </c>
      <c r="F810" s="23">
        <f t="shared" si="63"/>
        <v>4</v>
      </c>
      <c r="G810" s="23" t="str">
        <f t="shared" si="64"/>
        <v>abril</v>
      </c>
      <c r="H810" s="2">
        <v>0.71944444444444444</v>
      </c>
      <c r="I810" t="s">
        <v>1</v>
      </c>
      <c r="J810" t="str">
        <f>VLOOKUP(ventas_starbucks_2025[[#This Row],[sucursal]],cambio_sucursal[#All],2,0)</f>
        <v>Sucursal Nueva Córdoba</v>
      </c>
      <c r="K810" t="s">
        <v>82</v>
      </c>
      <c r="L810" t="s">
        <v>28</v>
      </c>
      <c r="M810" t="s">
        <v>4</v>
      </c>
      <c r="N810" t="str">
        <f>IFERROR(VLOOKUP(ventas_starbucks_2025[[#This Row],[tamaño_sucio]],cambio_tamaño[#All],2,0),"Tamaño único")</f>
        <v>Tamaño único</v>
      </c>
      <c r="O810">
        <v>2</v>
      </c>
      <c r="P810">
        <v>2912.53</v>
      </c>
      <c r="Q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10">
        <v>5825.06</v>
      </c>
      <c r="S810" t="s">
        <v>5</v>
      </c>
      <c r="T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0" t="str">
        <f>VLOOKUP(ventas_starbucks_2025[[#This Row],[canal_compra]],cambio_canal_compra[#All],2,0)</f>
        <v>En tienda</v>
      </c>
      <c r="V810" t="s">
        <v>16</v>
      </c>
      <c r="W810" t="str">
        <f>VLOOKUP(ventas_starbucks_2025[[#This Row],[método_pago]],cambio_metodo_pago[#All],2,0)</f>
        <v>Tarjeta</v>
      </c>
      <c r="X810" t="s">
        <v>7</v>
      </c>
      <c r="Y810">
        <v>10</v>
      </c>
      <c r="Z810" t="str">
        <f>VLOOKUP(ventas_starbucks_2025[[#This Row],[promoción_aplicada5]],promocion_cambiar[#All],2,0)</f>
        <v>2x1</v>
      </c>
      <c r="AA810" t="s">
        <v>51</v>
      </c>
      <c r="AB810" t="s">
        <v>23</v>
      </c>
      <c r="AC810" t="s">
        <v>24</v>
      </c>
      <c r="AD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10">
        <v>11.2</v>
      </c>
      <c r="AF810">
        <v>3</v>
      </c>
      <c r="AG810">
        <v>27</v>
      </c>
      <c r="AH810">
        <v>25</v>
      </c>
    </row>
    <row r="811" spans="1:34" x14ac:dyDescent="0.25">
      <c r="A811" s="3" t="s">
        <v>886</v>
      </c>
      <c r="B811" s="1">
        <v>45663</v>
      </c>
      <c r="C811" s="23">
        <f t="shared" si="60"/>
        <v>6</v>
      </c>
      <c r="D811" s="23">
        <f t="shared" si="61"/>
        <v>1</v>
      </c>
      <c r="E811" s="23" t="str">
        <f t="shared" si="62"/>
        <v>lunes</v>
      </c>
      <c r="F811" s="23">
        <f t="shared" si="63"/>
        <v>1</v>
      </c>
      <c r="G811" s="23" t="str">
        <f t="shared" si="64"/>
        <v>enero</v>
      </c>
      <c r="H811" s="2">
        <v>0.80347222222222225</v>
      </c>
      <c r="I811" t="s">
        <v>57</v>
      </c>
      <c r="J811" t="str">
        <f>VLOOKUP(ventas_starbucks_2025[[#This Row],[sucursal]],cambio_sucursal[#All],2,0)</f>
        <v>Sucursal Avda Colón</v>
      </c>
      <c r="K811" t="s">
        <v>58</v>
      </c>
      <c r="L811" t="s">
        <v>39</v>
      </c>
      <c r="M811" t="s">
        <v>4</v>
      </c>
      <c r="N811" t="str">
        <f>IFERROR(VLOOKUP(ventas_starbucks_2025[[#This Row],[tamaño_sucio]],cambio_tamaño[#All],2,0),"Tamaño único")</f>
        <v>Tamaño único</v>
      </c>
      <c r="O811">
        <v>4</v>
      </c>
      <c r="P811">
        <v>1030.3</v>
      </c>
      <c r="Q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1">
        <v>4121.2</v>
      </c>
      <c r="S811" t="s">
        <v>5</v>
      </c>
      <c r="T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1" t="str">
        <f>VLOOKUP(ventas_starbucks_2025[[#This Row],[canal_compra]],cambio_canal_compra[#All],2,0)</f>
        <v>En tienda</v>
      </c>
      <c r="V811" t="s">
        <v>16</v>
      </c>
      <c r="W811" t="str">
        <f>VLOOKUP(ventas_starbucks_2025[[#This Row],[método_pago]],cambio_metodo_pago[#All],2,0)</f>
        <v>Tarjeta</v>
      </c>
      <c r="X811" t="s">
        <v>22</v>
      </c>
      <c r="Y811">
        <v>0</v>
      </c>
      <c r="Z811" t="str">
        <f>VLOOKUP(ventas_starbucks_2025[[#This Row],[promoción_aplicada5]],promocion_cambiar[#All],2,0)</f>
        <v>Combo</v>
      </c>
      <c r="AA811" t="s">
        <v>8</v>
      </c>
      <c r="AB811" t="s">
        <v>29</v>
      </c>
      <c r="AC811" t="s">
        <v>24</v>
      </c>
      <c r="AD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11">
        <v>11.1</v>
      </c>
      <c r="AF811">
        <v>3</v>
      </c>
      <c r="AG811">
        <v>22</v>
      </c>
      <c r="AH811">
        <v>18</v>
      </c>
    </row>
    <row r="812" spans="1:34" x14ac:dyDescent="0.25">
      <c r="A812" s="3" t="s">
        <v>887</v>
      </c>
      <c r="B812" s="1">
        <v>45704</v>
      </c>
      <c r="C812" s="23">
        <f t="shared" si="60"/>
        <v>16</v>
      </c>
      <c r="D812" s="23">
        <f t="shared" si="61"/>
        <v>7</v>
      </c>
      <c r="E812" s="1" t="str">
        <f t="shared" si="62"/>
        <v>domingo</v>
      </c>
      <c r="F812" s="23">
        <f t="shared" si="63"/>
        <v>2</v>
      </c>
      <c r="G812" s="1" t="str">
        <f t="shared" si="64"/>
        <v>febrero</v>
      </c>
      <c r="H812" s="2">
        <v>0.66874999999999996</v>
      </c>
      <c r="I812" t="s">
        <v>57</v>
      </c>
      <c r="J812" t="str">
        <f>VLOOKUP(ventas_starbucks_2025[[#This Row],[sucursal]],cambio_sucursal[#All],2,0)</f>
        <v>Sucursal Avda Colón</v>
      </c>
      <c r="K812" t="s">
        <v>20</v>
      </c>
      <c r="L812" t="s">
        <v>21</v>
      </c>
      <c r="M812" t="s">
        <v>4</v>
      </c>
      <c r="N812" t="str">
        <f>IFERROR(VLOOKUP(ventas_starbucks_2025[[#This Row],[tamaño_sucio]],cambio_tamaño[#All],2,0),"Tamaño único")</f>
        <v>Tamaño único</v>
      </c>
      <c r="O812">
        <v>2</v>
      </c>
      <c r="P812">
        <v>905.46</v>
      </c>
      <c r="Q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12">
        <v>1810.92</v>
      </c>
      <c r="S812" t="s">
        <v>5</v>
      </c>
      <c r="T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2" t="str">
        <f>VLOOKUP(ventas_starbucks_2025[[#This Row],[canal_compra]],cambio_canal_compra[#All],2,0)</f>
        <v>En tienda</v>
      </c>
      <c r="V812" t="s">
        <v>16</v>
      </c>
      <c r="W812" t="str">
        <f>VLOOKUP(ventas_starbucks_2025[[#This Row],[método_pago]],cambio_metodo_pago[#All],2,0)</f>
        <v>Tarjeta</v>
      </c>
      <c r="X812" t="s">
        <v>22</v>
      </c>
      <c r="Y812">
        <v>0</v>
      </c>
      <c r="Z812" t="str">
        <f>VLOOKUP(ventas_starbucks_2025[[#This Row],[promoción_aplicada5]],promocion_cambiar[#All],2,0)</f>
        <v>Hora Feliz</v>
      </c>
      <c r="AA812" t="s">
        <v>36</v>
      </c>
      <c r="AB812" t="s">
        <v>29</v>
      </c>
      <c r="AC812" t="s">
        <v>24</v>
      </c>
      <c r="AD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12">
        <v>11.2</v>
      </c>
      <c r="AF812">
        <v>1</v>
      </c>
      <c r="AG812">
        <v>14</v>
      </c>
      <c r="AH812">
        <v>12</v>
      </c>
    </row>
    <row r="813" spans="1:34" x14ac:dyDescent="0.25">
      <c r="A813" s="3" t="s">
        <v>888</v>
      </c>
      <c r="B813" s="1">
        <v>45658</v>
      </c>
      <c r="C813" s="23">
        <f t="shared" si="60"/>
        <v>1</v>
      </c>
      <c r="D813" s="23">
        <f t="shared" si="61"/>
        <v>3</v>
      </c>
      <c r="E813" s="23" t="str">
        <f t="shared" si="62"/>
        <v>miércoles</v>
      </c>
      <c r="F813" s="23">
        <f t="shared" si="63"/>
        <v>1</v>
      </c>
      <c r="G813" s="23" t="str">
        <f t="shared" si="64"/>
        <v>enero</v>
      </c>
      <c r="H813" s="2">
        <v>0.73055555555555551</v>
      </c>
      <c r="I813" t="s">
        <v>1</v>
      </c>
      <c r="J813" t="str">
        <f>VLOOKUP(ventas_starbucks_2025[[#This Row],[sucursal]],cambio_sucursal[#All],2,0)</f>
        <v>Sucursal Nueva Córdoba</v>
      </c>
      <c r="K813" t="s">
        <v>205</v>
      </c>
      <c r="L813" t="s">
        <v>70</v>
      </c>
      <c r="M813" t="s">
        <v>62</v>
      </c>
      <c r="N813" t="str">
        <f>IFERROR(VLOOKUP(ventas_starbucks_2025[[#This Row],[tamaño_sucio]],cambio_tamaño[#All],2,0),"Tamaño único")</f>
        <v>Extra-Grande</v>
      </c>
      <c r="O813">
        <v>4</v>
      </c>
      <c r="P813">
        <v>1855.42</v>
      </c>
      <c r="Q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3">
        <v>7421.68</v>
      </c>
      <c r="S813" t="s">
        <v>5</v>
      </c>
      <c r="T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3" t="str">
        <f>VLOOKUP(ventas_starbucks_2025[[#This Row],[canal_compra]],cambio_canal_compra[#All],2,0)</f>
        <v>En tienda</v>
      </c>
      <c r="V813" t="s">
        <v>40</v>
      </c>
      <c r="W813" t="str">
        <f>VLOOKUP(ventas_starbucks_2025[[#This Row],[método_pago]],cambio_metodo_pago[#All],2,0)</f>
        <v>Efectivo</v>
      </c>
      <c r="X813" t="s">
        <v>22</v>
      </c>
      <c r="Y813">
        <v>0</v>
      </c>
      <c r="Z813" t="str">
        <f>VLOOKUP(ventas_starbucks_2025[[#This Row],[promoción_aplicada5]],promocion_cambiar[#All],2,0)</f>
        <v>Hora Feliz</v>
      </c>
      <c r="AA813" t="s">
        <v>36</v>
      </c>
      <c r="AB813" t="s">
        <v>23</v>
      </c>
      <c r="AC813" t="s">
        <v>24</v>
      </c>
      <c r="AD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13">
        <v>3</v>
      </c>
      <c r="AF813">
        <v>1</v>
      </c>
      <c r="AG813">
        <v>14</v>
      </c>
      <c r="AH813">
        <v>10</v>
      </c>
    </row>
    <row r="814" spans="1:34" x14ac:dyDescent="0.25">
      <c r="A814" s="3" t="s">
        <v>889</v>
      </c>
      <c r="B814" s="1">
        <v>45726</v>
      </c>
      <c r="C814" s="23">
        <f t="shared" si="60"/>
        <v>10</v>
      </c>
      <c r="D814" s="23">
        <f t="shared" si="61"/>
        <v>1</v>
      </c>
      <c r="E814" s="1" t="str">
        <f t="shared" si="62"/>
        <v>lunes</v>
      </c>
      <c r="F814" s="23">
        <f t="shared" si="63"/>
        <v>3</v>
      </c>
      <c r="G814" s="1" t="str">
        <f t="shared" si="64"/>
        <v>marzo</v>
      </c>
      <c r="H814" s="2">
        <v>0.59166666666666667</v>
      </c>
      <c r="I814" t="s">
        <v>26</v>
      </c>
      <c r="J814" t="str">
        <f>VLOOKUP(ventas_starbucks_2025[[#This Row],[sucursal]],cambio_sucursal[#All],2,0)</f>
        <v>Sucursal San Lorenzo 47</v>
      </c>
      <c r="K814" t="s">
        <v>82</v>
      </c>
      <c r="L814" t="s">
        <v>28</v>
      </c>
      <c r="M814" t="s">
        <v>4</v>
      </c>
      <c r="N814" t="str">
        <f>IFERROR(VLOOKUP(ventas_starbucks_2025[[#This Row],[tamaño_sucio]],cambio_tamaño[#All],2,0),"Tamaño único")</f>
        <v>Tamaño único</v>
      </c>
      <c r="O814">
        <v>2</v>
      </c>
      <c r="P814">
        <v>2862.63</v>
      </c>
      <c r="Q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14">
        <v>5725.26</v>
      </c>
      <c r="S814" t="s">
        <v>31</v>
      </c>
      <c r="T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4" t="str">
        <f>VLOOKUP(ventas_starbucks_2025[[#This Row],[canal_compra]],cambio_canal_compra[#All],2,0)</f>
        <v>Entrega domicilio</v>
      </c>
      <c r="V814" t="s">
        <v>40</v>
      </c>
      <c r="W814" t="str">
        <f>VLOOKUP(ventas_starbucks_2025[[#This Row],[método_pago]],cambio_metodo_pago[#All],2,0)</f>
        <v>Efectivo</v>
      </c>
      <c r="X814" t="s">
        <v>7</v>
      </c>
      <c r="Y814">
        <v>15</v>
      </c>
      <c r="Z814" t="str">
        <f>VLOOKUP(ventas_starbucks_2025[[#This Row],[promoción_aplicada5]],promocion_cambiar[#All],2,0)</f>
        <v>Combo</v>
      </c>
      <c r="AA814" t="s">
        <v>8</v>
      </c>
      <c r="AB814" t="s">
        <v>32</v>
      </c>
      <c r="AC814" t="s">
        <v>41</v>
      </c>
      <c r="AD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14">
        <v>4.9000000000000004</v>
      </c>
      <c r="AF814">
        <v>4</v>
      </c>
      <c r="AG814">
        <v>32</v>
      </c>
      <c r="AH814">
        <v>30</v>
      </c>
    </row>
    <row r="815" spans="1:34" x14ac:dyDescent="0.25">
      <c r="A815" s="3" t="s">
        <v>890</v>
      </c>
      <c r="B815" s="1">
        <v>45724</v>
      </c>
      <c r="C815" s="23">
        <f t="shared" si="60"/>
        <v>8</v>
      </c>
      <c r="D815" s="23">
        <f t="shared" si="61"/>
        <v>6</v>
      </c>
      <c r="E815" s="1" t="str">
        <f t="shared" si="62"/>
        <v>sábado</v>
      </c>
      <c r="F815" s="23">
        <f t="shared" si="63"/>
        <v>3</v>
      </c>
      <c r="G815" s="1" t="str">
        <f t="shared" si="64"/>
        <v>marzo</v>
      </c>
      <c r="H815" s="2">
        <v>0.83333333333333337</v>
      </c>
      <c r="I815" t="s">
        <v>57</v>
      </c>
      <c r="J815" t="str">
        <f>VLOOKUP(ventas_starbucks_2025[[#This Row],[sucursal]],cambio_sucursal[#All],2,0)</f>
        <v>Sucursal Avda Colón</v>
      </c>
      <c r="K815" t="s">
        <v>20</v>
      </c>
      <c r="L815" t="s">
        <v>21</v>
      </c>
      <c r="M815" t="s">
        <v>4</v>
      </c>
      <c r="N815" t="str">
        <f>IFERROR(VLOOKUP(ventas_starbucks_2025[[#This Row],[tamaño_sucio]],cambio_tamaño[#All],2,0),"Tamaño único")</f>
        <v>Tamaño único</v>
      </c>
      <c r="O815">
        <v>2</v>
      </c>
      <c r="P815">
        <v>1265</v>
      </c>
      <c r="Q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5">
        <v>2530</v>
      </c>
      <c r="S815" t="s">
        <v>31</v>
      </c>
      <c r="T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5" t="str">
        <f>VLOOKUP(ventas_starbucks_2025[[#This Row],[canal_compra]],cambio_canal_compra[#All],2,0)</f>
        <v>Entrega domicilio</v>
      </c>
      <c r="V815" t="s">
        <v>6</v>
      </c>
      <c r="W815" t="str">
        <f>VLOOKUP(ventas_starbucks_2025[[#This Row],[método_pago]],cambio_metodo_pago[#All],2,0)</f>
        <v>Aplicación móbil</v>
      </c>
      <c r="X815" t="s">
        <v>22</v>
      </c>
      <c r="Y815">
        <v>0</v>
      </c>
      <c r="Z815" t="str">
        <f>VLOOKUP(ventas_starbucks_2025[[#This Row],[promoción_aplicada5]],promocion_cambiar[#All],2,0)</f>
        <v>Combo</v>
      </c>
      <c r="AA815" t="s">
        <v>8</v>
      </c>
      <c r="AB815" t="s">
        <v>29</v>
      </c>
      <c r="AC815" t="s">
        <v>24</v>
      </c>
      <c r="AD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15">
        <v>6.6</v>
      </c>
      <c r="AF815">
        <v>4</v>
      </c>
      <c r="AG815">
        <v>20</v>
      </c>
      <c r="AH815">
        <v>18</v>
      </c>
    </row>
    <row r="816" spans="1:34" x14ac:dyDescent="0.25">
      <c r="A816" s="3" t="s">
        <v>891</v>
      </c>
      <c r="B816" s="1">
        <v>45667</v>
      </c>
      <c r="C816" s="23">
        <f t="shared" si="60"/>
        <v>10</v>
      </c>
      <c r="D816" s="23">
        <f t="shared" si="61"/>
        <v>5</v>
      </c>
      <c r="E816" s="23" t="str">
        <f t="shared" si="62"/>
        <v>viernes</v>
      </c>
      <c r="F816" s="23">
        <f t="shared" si="63"/>
        <v>1</v>
      </c>
      <c r="G816" s="23" t="str">
        <f t="shared" si="64"/>
        <v>enero</v>
      </c>
      <c r="H816" s="2">
        <v>0.54722222222222228</v>
      </c>
      <c r="I816" t="s">
        <v>1</v>
      </c>
      <c r="J816" t="str">
        <f>VLOOKUP(ventas_starbucks_2025[[#This Row],[sucursal]],cambio_sucursal[#All],2,0)</f>
        <v>Sucursal Nueva Córdoba</v>
      </c>
      <c r="K816" t="s">
        <v>89</v>
      </c>
      <c r="L816" t="s">
        <v>90</v>
      </c>
      <c r="M816" t="s">
        <v>4</v>
      </c>
      <c r="N816" t="str">
        <f>IFERROR(VLOOKUP(ventas_starbucks_2025[[#This Row],[tamaño_sucio]],cambio_tamaño[#All],2,0),"Tamaño único")</f>
        <v>Tamaño único</v>
      </c>
      <c r="O816">
        <v>2</v>
      </c>
      <c r="P816">
        <v>1133.25</v>
      </c>
      <c r="Q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6">
        <v>2266.5</v>
      </c>
      <c r="S816" t="s">
        <v>15</v>
      </c>
      <c r="T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6" t="str">
        <f>VLOOKUP(ventas_starbucks_2025[[#This Row],[canal_compra]],cambio_canal_compra[#All],2,0)</f>
        <v>Para llevar</v>
      </c>
      <c r="V816" t="s">
        <v>6</v>
      </c>
      <c r="W816" t="str">
        <f>VLOOKUP(ventas_starbucks_2025[[#This Row],[método_pago]],cambio_metodo_pago[#All],2,0)</f>
        <v>Aplicación móbil</v>
      </c>
      <c r="X816" t="s">
        <v>7</v>
      </c>
      <c r="Y816">
        <v>15</v>
      </c>
      <c r="Z816" t="str">
        <f>VLOOKUP(ventas_starbucks_2025[[#This Row],[promoción_aplicada5]],promocion_cambiar[#All],2,0)</f>
        <v>Ninguna</v>
      </c>
      <c r="AA816" t="s">
        <v>17</v>
      </c>
      <c r="AB816" t="s">
        <v>9</v>
      </c>
      <c r="AC816" t="s">
        <v>24</v>
      </c>
      <c r="AD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16">
        <v>10.8</v>
      </c>
      <c r="AF816">
        <v>4</v>
      </c>
      <c r="AG816">
        <v>47</v>
      </c>
      <c r="AH816">
        <v>45</v>
      </c>
    </row>
    <row r="817" spans="1:34" x14ac:dyDescent="0.25">
      <c r="A817" s="3" t="s">
        <v>892</v>
      </c>
      <c r="B817" s="1">
        <v>45675</v>
      </c>
      <c r="C817" s="23">
        <f t="shared" si="60"/>
        <v>18</v>
      </c>
      <c r="D817" s="23">
        <f t="shared" si="61"/>
        <v>6</v>
      </c>
      <c r="E817" s="23" t="str">
        <f t="shared" si="62"/>
        <v>sábado</v>
      </c>
      <c r="F817" s="23">
        <f t="shared" si="63"/>
        <v>1</v>
      </c>
      <c r="G817" s="23" t="str">
        <f t="shared" si="64"/>
        <v>enero</v>
      </c>
      <c r="H817" s="2">
        <v>0.77152777777777781</v>
      </c>
      <c r="I817" t="s">
        <v>12</v>
      </c>
      <c r="J817" t="str">
        <f>VLOOKUP(ventas_starbucks_2025[[#This Row],[sucursal]],cambio_sucursal[#All],2,0)</f>
        <v>Sucursal Córdoba Shopping</v>
      </c>
      <c r="K817" t="s">
        <v>13</v>
      </c>
      <c r="L817" t="s">
        <v>14</v>
      </c>
      <c r="M817" t="s">
        <v>4</v>
      </c>
      <c r="N817" t="str">
        <f>IFERROR(VLOOKUP(ventas_starbucks_2025[[#This Row],[tamaño_sucio]],cambio_tamaño[#All],2,0),"Tamaño único")</f>
        <v>Tamaño único</v>
      </c>
      <c r="O817">
        <v>5</v>
      </c>
      <c r="P817">
        <v>1749.89</v>
      </c>
      <c r="Q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7">
        <v>8749.4500000000007</v>
      </c>
      <c r="S817" t="s">
        <v>31</v>
      </c>
      <c r="T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7" t="str">
        <f>VLOOKUP(ventas_starbucks_2025[[#This Row],[canal_compra]],cambio_canal_compra[#All],2,0)</f>
        <v>Entrega domicilio</v>
      </c>
      <c r="V817" t="s">
        <v>16</v>
      </c>
      <c r="W817" t="str">
        <f>VLOOKUP(ventas_starbucks_2025[[#This Row],[método_pago]],cambio_metodo_pago[#All],2,0)</f>
        <v>Tarjeta</v>
      </c>
      <c r="X817" t="s">
        <v>22</v>
      </c>
      <c r="Y817">
        <v>0</v>
      </c>
      <c r="Z817" t="str">
        <f>VLOOKUP(ventas_starbucks_2025[[#This Row],[promoción_aplicada5]],promocion_cambiar[#All],2,0)</f>
        <v>Ninguna</v>
      </c>
      <c r="AA817" t="s">
        <v>17</v>
      </c>
      <c r="AB817" t="s">
        <v>9</v>
      </c>
      <c r="AC817" t="s">
        <v>41</v>
      </c>
      <c r="AD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17">
        <v>13.2</v>
      </c>
      <c r="AF817">
        <v>2</v>
      </c>
      <c r="AG817">
        <v>28</v>
      </c>
      <c r="AH817">
        <v>23</v>
      </c>
    </row>
    <row r="818" spans="1:34" x14ac:dyDescent="0.25">
      <c r="A818" s="3" t="s">
        <v>893</v>
      </c>
      <c r="B818" s="1">
        <v>45761</v>
      </c>
      <c r="C818" s="23">
        <f t="shared" si="60"/>
        <v>14</v>
      </c>
      <c r="D818" s="23">
        <f t="shared" si="61"/>
        <v>1</v>
      </c>
      <c r="E818" s="23" t="str">
        <f t="shared" si="62"/>
        <v>lunes</v>
      </c>
      <c r="F818" s="23">
        <f t="shared" si="63"/>
        <v>4</v>
      </c>
      <c r="G818" s="23" t="str">
        <f t="shared" si="64"/>
        <v>abril</v>
      </c>
      <c r="H818" s="2">
        <v>0.39652777777777776</v>
      </c>
      <c r="I818" t="s">
        <v>12</v>
      </c>
      <c r="J818" t="str">
        <f>VLOOKUP(ventas_starbucks_2025[[#This Row],[sucursal]],cambio_sucursal[#All],2,0)</f>
        <v>Sucursal Córdoba Shopping</v>
      </c>
      <c r="K818" t="s">
        <v>89</v>
      </c>
      <c r="L818" t="s">
        <v>90</v>
      </c>
      <c r="M818" t="s">
        <v>4</v>
      </c>
      <c r="N818" t="str">
        <f>IFERROR(VLOOKUP(ventas_starbucks_2025[[#This Row],[tamaño_sucio]],cambio_tamaño[#All],2,0),"Tamaño único")</f>
        <v>Tamaño único</v>
      </c>
      <c r="O818">
        <v>4</v>
      </c>
      <c r="P818">
        <v>1543.15</v>
      </c>
      <c r="Q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8">
        <v>6172.6</v>
      </c>
      <c r="S818" t="s">
        <v>31</v>
      </c>
      <c r="T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8" t="str">
        <f>VLOOKUP(ventas_starbucks_2025[[#This Row],[canal_compra]],cambio_canal_compra[#All],2,0)</f>
        <v>Entrega domicilio</v>
      </c>
      <c r="V818" t="s">
        <v>40</v>
      </c>
      <c r="W818" t="str">
        <f>VLOOKUP(ventas_starbucks_2025[[#This Row],[método_pago]],cambio_metodo_pago[#All],2,0)</f>
        <v>Efectivo</v>
      </c>
      <c r="X818" t="s">
        <v>7</v>
      </c>
      <c r="Y818">
        <v>10</v>
      </c>
      <c r="Z818" t="str">
        <f>VLOOKUP(ventas_starbucks_2025[[#This Row],[promoción_aplicada5]],promocion_cambiar[#All],2,0)</f>
        <v>2x1</v>
      </c>
      <c r="AA818" t="s">
        <v>51</v>
      </c>
      <c r="AB818" t="s">
        <v>23</v>
      </c>
      <c r="AC818" t="s">
        <v>41</v>
      </c>
      <c r="AD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18">
        <v>11.8</v>
      </c>
      <c r="AF818">
        <v>5</v>
      </c>
      <c r="AG818">
        <v>23</v>
      </c>
      <c r="AH818">
        <v>19</v>
      </c>
    </row>
    <row r="819" spans="1:34" x14ac:dyDescent="0.25">
      <c r="A819" s="3" t="s">
        <v>894</v>
      </c>
      <c r="B819" s="1">
        <v>45735</v>
      </c>
      <c r="C819" s="23">
        <f t="shared" si="60"/>
        <v>19</v>
      </c>
      <c r="D819" s="23">
        <f t="shared" si="61"/>
        <v>3</v>
      </c>
      <c r="E819" s="23" t="str">
        <f t="shared" si="62"/>
        <v>miércoles</v>
      </c>
      <c r="F819" s="23">
        <f t="shared" si="63"/>
        <v>3</v>
      </c>
      <c r="G819" s="23" t="str">
        <f t="shared" si="64"/>
        <v>marzo</v>
      </c>
      <c r="H819" s="2">
        <v>0.53472222222222221</v>
      </c>
      <c r="I819" t="s">
        <v>57</v>
      </c>
      <c r="J819" t="str">
        <f>VLOOKUP(ventas_starbucks_2025[[#This Row],[sucursal]],cambio_sucursal[#All],2,0)</f>
        <v>Sucursal Avda Colón</v>
      </c>
      <c r="K819" t="s">
        <v>173</v>
      </c>
      <c r="L819" t="s">
        <v>35</v>
      </c>
      <c r="M819" t="s">
        <v>4</v>
      </c>
      <c r="N819" t="str">
        <f>IFERROR(VLOOKUP(ventas_starbucks_2025[[#This Row],[tamaño_sucio]],cambio_tamaño[#All],2,0),"Tamaño único")</f>
        <v>Tamaño único</v>
      </c>
      <c r="O819">
        <v>3</v>
      </c>
      <c r="P819">
        <v>1107.48</v>
      </c>
      <c r="Q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9">
        <v>3322.44</v>
      </c>
      <c r="S819" t="s">
        <v>5</v>
      </c>
      <c r="T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9" t="str">
        <f>VLOOKUP(ventas_starbucks_2025[[#This Row],[canal_compra]],cambio_canal_compra[#All],2,0)</f>
        <v>En tienda</v>
      </c>
      <c r="V819" t="s">
        <v>6</v>
      </c>
      <c r="W819" t="str">
        <f>VLOOKUP(ventas_starbucks_2025[[#This Row],[método_pago]],cambio_metodo_pago[#All],2,0)</f>
        <v>Aplicación móbil</v>
      </c>
      <c r="X819" t="s">
        <v>22</v>
      </c>
      <c r="Y819">
        <v>0</v>
      </c>
      <c r="Z819" t="str">
        <f>VLOOKUP(ventas_starbucks_2025[[#This Row],[promoción_aplicada5]],promocion_cambiar[#All],2,0)</f>
        <v>Ninguna</v>
      </c>
      <c r="AA819" t="s">
        <v>17</v>
      </c>
      <c r="AB819" t="s">
        <v>52</v>
      </c>
      <c r="AC819" t="s">
        <v>10</v>
      </c>
      <c r="AD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19">
        <v>9.1</v>
      </c>
      <c r="AF819">
        <v>5</v>
      </c>
      <c r="AG819">
        <v>37</v>
      </c>
      <c r="AH819">
        <v>34</v>
      </c>
    </row>
    <row r="820" spans="1:34" x14ac:dyDescent="0.25">
      <c r="A820" s="3" t="s">
        <v>895</v>
      </c>
      <c r="B820" s="1">
        <v>45731</v>
      </c>
      <c r="C820" s="23">
        <f t="shared" si="60"/>
        <v>15</v>
      </c>
      <c r="D820" s="23">
        <f t="shared" si="61"/>
        <v>6</v>
      </c>
      <c r="E820" s="23" t="str">
        <f t="shared" si="62"/>
        <v>sábado</v>
      </c>
      <c r="F820" s="23">
        <f t="shared" si="63"/>
        <v>3</v>
      </c>
      <c r="G820" s="23" t="str">
        <f t="shared" si="64"/>
        <v>marzo</v>
      </c>
      <c r="H820" s="2">
        <v>0.33958333333333335</v>
      </c>
      <c r="I820" t="s">
        <v>12</v>
      </c>
      <c r="J820" t="str">
        <f>VLOOKUP(ventas_starbucks_2025[[#This Row],[sucursal]],cambio_sucursal[#All],2,0)</f>
        <v>Sucursal Córdoba Shopping</v>
      </c>
      <c r="K820" t="s">
        <v>82</v>
      </c>
      <c r="L820" t="s">
        <v>28</v>
      </c>
      <c r="M820" t="s">
        <v>4</v>
      </c>
      <c r="N820" t="str">
        <f>IFERROR(VLOOKUP(ventas_starbucks_2025[[#This Row],[tamaño_sucio]],cambio_tamaño[#All],2,0),"Tamaño único")</f>
        <v>Tamaño único</v>
      </c>
      <c r="O820">
        <v>4</v>
      </c>
      <c r="P820">
        <v>2089.71</v>
      </c>
      <c r="Q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20">
        <v>8358.84</v>
      </c>
      <c r="S820" t="s">
        <v>31</v>
      </c>
      <c r="T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20" t="str">
        <f>VLOOKUP(ventas_starbucks_2025[[#This Row],[canal_compra]],cambio_canal_compra[#All],2,0)</f>
        <v>Entrega domicilio</v>
      </c>
      <c r="V820" t="s">
        <v>6</v>
      </c>
      <c r="W820" t="str">
        <f>VLOOKUP(ventas_starbucks_2025[[#This Row],[método_pago]],cambio_metodo_pago[#All],2,0)</f>
        <v>Aplicación móbil</v>
      </c>
      <c r="X820" t="s">
        <v>7</v>
      </c>
      <c r="Y820">
        <v>15</v>
      </c>
      <c r="Z820" t="str">
        <f>VLOOKUP(ventas_starbucks_2025[[#This Row],[promoción_aplicada5]],promocion_cambiar[#All],2,0)</f>
        <v>Combo</v>
      </c>
      <c r="AA820" t="s">
        <v>8</v>
      </c>
      <c r="AB820" t="s">
        <v>32</v>
      </c>
      <c r="AC820" t="s">
        <v>41</v>
      </c>
      <c r="AD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20">
        <v>4</v>
      </c>
      <c r="AF820">
        <v>5</v>
      </c>
      <c r="AG820">
        <v>22</v>
      </c>
      <c r="AH820">
        <v>18</v>
      </c>
    </row>
    <row r="821" spans="1:34" x14ac:dyDescent="0.25">
      <c r="A821" s="3" t="s">
        <v>896</v>
      </c>
      <c r="B821" s="1">
        <v>45754</v>
      </c>
      <c r="C821" s="23">
        <f t="shared" si="60"/>
        <v>7</v>
      </c>
      <c r="D821" s="23">
        <f t="shared" si="61"/>
        <v>1</v>
      </c>
      <c r="E821" s="23" t="str">
        <f t="shared" si="62"/>
        <v>lunes</v>
      </c>
      <c r="F821" s="23">
        <f t="shared" si="63"/>
        <v>4</v>
      </c>
      <c r="G821" s="23" t="str">
        <f t="shared" si="64"/>
        <v>abril</v>
      </c>
      <c r="H821" s="2">
        <v>0.75208333333333333</v>
      </c>
      <c r="I821" t="s">
        <v>26</v>
      </c>
      <c r="J821" t="str">
        <f>VLOOKUP(ventas_starbucks_2025[[#This Row],[sucursal]],cambio_sucursal[#All],2,0)</f>
        <v>Sucursal San Lorenzo 47</v>
      </c>
      <c r="K821" t="s">
        <v>20</v>
      </c>
      <c r="L821" t="s">
        <v>21</v>
      </c>
      <c r="M821" t="s">
        <v>4</v>
      </c>
      <c r="N821" t="str">
        <f>IFERROR(VLOOKUP(ventas_starbucks_2025[[#This Row],[tamaño_sucio]],cambio_tamaño[#All],2,0),"Tamaño único")</f>
        <v>Tamaño único</v>
      </c>
      <c r="O821">
        <v>4</v>
      </c>
      <c r="P821">
        <v>1032.6500000000001</v>
      </c>
      <c r="Q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1">
        <v>4130.6000000000004</v>
      </c>
      <c r="S821" t="s">
        <v>5</v>
      </c>
      <c r="T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1" t="str">
        <f>VLOOKUP(ventas_starbucks_2025[[#This Row],[canal_compra]],cambio_canal_compra[#All],2,0)</f>
        <v>En tienda</v>
      </c>
      <c r="V821" t="s">
        <v>6</v>
      </c>
      <c r="W821" t="str">
        <f>VLOOKUP(ventas_starbucks_2025[[#This Row],[método_pago]],cambio_metodo_pago[#All],2,0)</f>
        <v>Aplicación móbil</v>
      </c>
      <c r="X821" t="s">
        <v>22</v>
      </c>
      <c r="Y821">
        <v>0</v>
      </c>
      <c r="Z821" t="str">
        <f>VLOOKUP(ventas_starbucks_2025[[#This Row],[promoción_aplicada5]],promocion_cambiar[#All],2,0)</f>
        <v>Hora Feliz</v>
      </c>
      <c r="AA821" t="s">
        <v>36</v>
      </c>
      <c r="AB821" t="s">
        <v>29</v>
      </c>
      <c r="AC821" t="s">
        <v>41</v>
      </c>
      <c r="AD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21">
        <v>10.7</v>
      </c>
      <c r="AF821">
        <v>3</v>
      </c>
      <c r="AG821">
        <v>19</v>
      </c>
      <c r="AH821">
        <v>15</v>
      </c>
    </row>
    <row r="822" spans="1:34" x14ac:dyDescent="0.25">
      <c r="A822" s="3" t="s">
        <v>897</v>
      </c>
      <c r="B822" s="1">
        <v>45676</v>
      </c>
      <c r="C822" s="23">
        <f t="shared" si="60"/>
        <v>19</v>
      </c>
      <c r="D822" s="23">
        <f t="shared" si="61"/>
        <v>7</v>
      </c>
      <c r="E822" s="1" t="str">
        <f t="shared" si="62"/>
        <v>domingo</v>
      </c>
      <c r="F822" s="23">
        <f t="shared" si="63"/>
        <v>1</v>
      </c>
      <c r="G822" s="1" t="str">
        <f t="shared" si="64"/>
        <v>enero</v>
      </c>
      <c r="H822" s="2">
        <v>0.80833333333333335</v>
      </c>
      <c r="I822" t="s">
        <v>57</v>
      </c>
      <c r="J822" t="str">
        <f>VLOOKUP(ventas_starbucks_2025[[#This Row],[sucursal]],cambio_sucursal[#All],2,0)</f>
        <v>Sucursal Avda Colón</v>
      </c>
      <c r="K822" t="s">
        <v>48</v>
      </c>
      <c r="L822" t="s">
        <v>49</v>
      </c>
      <c r="M822" t="s">
        <v>62</v>
      </c>
      <c r="N822" t="str">
        <f>IFERROR(VLOOKUP(ventas_starbucks_2025[[#This Row],[tamaño_sucio]],cambio_tamaño[#All],2,0),"Tamaño único")</f>
        <v>Extra-Grande</v>
      </c>
      <c r="O822">
        <v>5</v>
      </c>
      <c r="P822">
        <v>1925.27</v>
      </c>
      <c r="Q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2">
        <v>9626.35</v>
      </c>
      <c r="S822" t="s">
        <v>31</v>
      </c>
      <c r="T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22" t="str">
        <f>VLOOKUP(ventas_starbucks_2025[[#This Row],[canal_compra]],cambio_canal_compra[#All],2,0)</f>
        <v>Entrega domicilio</v>
      </c>
      <c r="V822" t="s">
        <v>16</v>
      </c>
      <c r="W822" t="str">
        <f>VLOOKUP(ventas_starbucks_2025[[#This Row],[método_pago]],cambio_metodo_pago[#All],2,0)</f>
        <v>Tarjeta</v>
      </c>
      <c r="X822" t="s">
        <v>7</v>
      </c>
      <c r="Y822">
        <v>0</v>
      </c>
      <c r="Z822" t="str">
        <f>VLOOKUP(ventas_starbucks_2025[[#This Row],[promoción_aplicada5]],promocion_cambiar[#All],2,0)</f>
        <v>Ninguna</v>
      </c>
      <c r="AA822" t="s">
        <v>17</v>
      </c>
      <c r="AB822" t="s">
        <v>29</v>
      </c>
      <c r="AC822" t="s">
        <v>41</v>
      </c>
      <c r="AD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22">
        <v>5.7</v>
      </c>
      <c r="AF822">
        <v>1</v>
      </c>
      <c r="AG822">
        <v>22</v>
      </c>
      <c r="AH822">
        <v>17</v>
      </c>
    </row>
    <row r="823" spans="1:34" x14ac:dyDescent="0.25">
      <c r="A823" s="3" t="s">
        <v>898</v>
      </c>
      <c r="B823" s="1">
        <v>45726</v>
      </c>
      <c r="C823" s="23">
        <f t="shared" si="60"/>
        <v>10</v>
      </c>
      <c r="D823" s="23">
        <f t="shared" si="61"/>
        <v>1</v>
      </c>
      <c r="E823" s="1" t="str">
        <f t="shared" si="62"/>
        <v>lunes</v>
      </c>
      <c r="F823" s="23">
        <f t="shared" si="63"/>
        <v>3</v>
      </c>
      <c r="G823" s="1" t="str">
        <f t="shared" si="64"/>
        <v>marzo</v>
      </c>
      <c r="H823" s="2">
        <v>0.36249999999999999</v>
      </c>
      <c r="I823" t="s">
        <v>1</v>
      </c>
      <c r="J823" t="str">
        <f>VLOOKUP(ventas_starbucks_2025[[#This Row],[sucursal]],cambio_sucursal[#All],2,0)</f>
        <v>Sucursal Nueva Córdoba</v>
      </c>
      <c r="K823" t="s">
        <v>69</v>
      </c>
      <c r="L823" t="s">
        <v>70</v>
      </c>
      <c r="M823" t="s">
        <v>62</v>
      </c>
      <c r="N823" t="str">
        <f>IFERROR(VLOOKUP(ventas_starbucks_2025[[#This Row],[tamaño_sucio]],cambio_tamaño[#All],2,0),"Tamaño único")</f>
        <v>Extra-Grande</v>
      </c>
      <c r="O823">
        <v>5</v>
      </c>
      <c r="P823">
        <v>1719.48</v>
      </c>
      <c r="Q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3">
        <v>8597.4</v>
      </c>
      <c r="S823" t="s">
        <v>5</v>
      </c>
      <c r="T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23" t="str">
        <f>VLOOKUP(ventas_starbucks_2025[[#This Row],[canal_compra]],cambio_canal_compra[#All],2,0)</f>
        <v>En tienda</v>
      </c>
      <c r="V823" t="s">
        <v>16</v>
      </c>
      <c r="W823" t="str">
        <f>VLOOKUP(ventas_starbucks_2025[[#This Row],[método_pago]],cambio_metodo_pago[#All],2,0)</f>
        <v>Tarjeta</v>
      </c>
      <c r="X823" t="s">
        <v>7</v>
      </c>
      <c r="Y823">
        <v>10</v>
      </c>
      <c r="Z823" t="str">
        <f>VLOOKUP(ventas_starbucks_2025[[#This Row],[promoción_aplicada5]],promocion_cambiar[#All],2,0)</f>
        <v>2x1</v>
      </c>
      <c r="AA823" t="s">
        <v>51</v>
      </c>
      <c r="AB823" t="s">
        <v>23</v>
      </c>
      <c r="AC823" t="s">
        <v>10</v>
      </c>
      <c r="AD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23">
        <v>7.8</v>
      </c>
      <c r="AF823">
        <v>4</v>
      </c>
      <c r="AG823">
        <v>23</v>
      </c>
      <c r="AH823">
        <v>18</v>
      </c>
    </row>
    <row r="824" spans="1:34" x14ac:dyDescent="0.25">
      <c r="A824" s="3" t="s">
        <v>899</v>
      </c>
      <c r="B824" s="1">
        <v>45728</v>
      </c>
      <c r="C824" s="23">
        <f t="shared" si="60"/>
        <v>12</v>
      </c>
      <c r="D824" s="23">
        <f t="shared" si="61"/>
        <v>3</v>
      </c>
      <c r="E824" s="23" t="str">
        <f t="shared" si="62"/>
        <v>miércoles</v>
      </c>
      <c r="F824" s="23">
        <f t="shared" si="63"/>
        <v>3</v>
      </c>
      <c r="G824" s="23" t="str">
        <f t="shared" si="64"/>
        <v>marzo</v>
      </c>
      <c r="H824" s="2">
        <v>0.79374999999999996</v>
      </c>
      <c r="I824" t="s">
        <v>12</v>
      </c>
      <c r="J824" t="str">
        <f>VLOOKUP(ventas_starbucks_2025[[#This Row],[sucursal]],cambio_sucursal[#All],2,0)</f>
        <v>Sucursal Córdoba Shopping</v>
      </c>
      <c r="K824" t="s">
        <v>58</v>
      </c>
      <c r="L824" t="s">
        <v>39</v>
      </c>
      <c r="M824" t="s">
        <v>4</v>
      </c>
      <c r="N824" t="str">
        <f>IFERROR(VLOOKUP(ventas_starbucks_2025[[#This Row],[tamaño_sucio]],cambio_tamaño[#All],2,0),"Tamaño único")</f>
        <v>Tamaño único</v>
      </c>
      <c r="O824">
        <v>1</v>
      </c>
      <c r="P824">
        <v>1002.93</v>
      </c>
      <c r="Q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4">
        <v>1002.93</v>
      </c>
      <c r="S824" t="s">
        <v>5</v>
      </c>
      <c r="T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4" t="str">
        <f>VLOOKUP(ventas_starbucks_2025[[#This Row],[canal_compra]],cambio_canal_compra[#All],2,0)</f>
        <v>En tienda</v>
      </c>
      <c r="V824" t="s">
        <v>16</v>
      </c>
      <c r="W824" t="str">
        <f>VLOOKUP(ventas_starbucks_2025[[#This Row],[método_pago]],cambio_metodo_pago[#All],2,0)</f>
        <v>Tarjeta</v>
      </c>
      <c r="X824" t="s">
        <v>7</v>
      </c>
      <c r="Y824">
        <v>10</v>
      </c>
      <c r="Z824" t="str">
        <f>VLOOKUP(ventas_starbucks_2025[[#This Row],[promoción_aplicada5]],promocion_cambiar[#All],2,0)</f>
        <v>Ninguna</v>
      </c>
      <c r="AA824" t="s">
        <v>17</v>
      </c>
      <c r="AB824" t="s">
        <v>52</v>
      </c>
      <c r="AC824" t="s">
        <v>41</v>
      </c>
      <c r="AD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24">
        <v>6</v>
      </c>
      <c r="AF824">
        <v>1</v>
      </c>
      <c r="AG824">
        <v>24</v>
      </c>
      <c r="AH824">
        <v>23</v>
      </c>
    </row>
    <row r="825" spans="1:34" x14ac:dyDescent="0.25">
      <c r="A825" s="3" t="s">
        <v>900</v>
      </c>
      <c r="B825" s="1">
        <v>45718</v>
      </c>
      <c r="C825" s="23">
        <f t="shared" si="60"/>
        <v>2</v>
      </c>
      <c r="D825" s="23">
        <f t="shared" si="61"/>
        <v>7</v>
      </c>
      <c r="E825" s="23" t="str">
        <f t="shared" si="62"/>
        <v>domingo</v>
      </c>
      <c r="F825" s="23">
        <f t="shared" si="63"/>
        <v>3</v>
      </c>
      <c r="G825" s="23" t="str">
        <f t="shared" si="64"/>
        <v>marzo</v>
      </c>
      <c r="H825" s="2">
        <v>0.63888888888888884</v>
      </c>
      <c r="I825" t="s">
        <v>1</v>
      </c>
      <c r="J825" t="str">
        <f>VLOOKUP(ventas_starbucks_2025[[#This Row],[sucursal]],cambio_sucursal[#All],2,0)</f>
        <v>Sucursal Nueva Córdoba</v>
      </c>
      <c r="K825" t="s">
        <v>13</v>
      </c>
      <c r="L825" t="s">
        <v>14</v>
      </c>
      <c r="M825" t="s">
        <v>4</v>
      </c>
      <c r="N825" t="str">
        <f>IFERROR(VLOOKUP(ventas_starbucks_2025[[#This Row],[tamaño_sucio]],cambio_tamaño[#All],2,0),"Tamaño único")</f>
        <v>Tamaño único</v>
      </c>
      <c r="O825">
        <v>1</v>
      </c>
      <c r="P825">
        <v>1801.47</v>
      </c>
      <c r="Q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5">
        <v>1801.47</v>
      </c>
      <c r="S825" t="s">
        <v>15</v>
      </c>
      <c r="T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5" t="str">
        <f>VLOOKUP(ventas_starbucks_2025[[#This Row],[canal_compra]],cambio_canal_compra[#All],2,0)</f>
        <v>Para llevar</v>
      </c>
      <c r="V825" t="s">
        <v>16</v>
      </c>
      <c r="W825" t="str">
        <f>VLOOKUP(ventas_starbucks_2025[[#This Row],[método_pago]],cambio_metodo_pago[#All],2,0)</f>
        <v>Tarjeta</v>
      </c>
      <c r="X825" t="s">
        <v>7</v>
      </c>
      <c r="Y825">
        <v>10</v>
      </c>
      <c r="Z825" t="str">
        <f>VLOOKUP(ventas_starbucks_2025[[#This Row],[promoción_aplicada5]],promocion_cambiar[#All],2,0)</f>
        <v>Ninguna</v>
      </c>
      <c r="AA825" t="s">
        <v>17</v>
      </c>
      <c r="AB825" t="s">
        <v>9</v>
      </c>
      <c r="AC825" t="s">
        <v>41</v>
      </c>
      <c r="AD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25">
        <v>11.3</v>
      </c>
      <c r="AF825">
        <v>3</v>
      </c>
      <c r="AG825">
        <v>34</v>
      </c>
      <c r="AH825">
        <v>33</v>
      </c>
    </row>
    <row r="826" spans="1:34" x14ac:dyDescent="0.25">
      <c r="A826" s="3" t="s">
        <v>901</v>
      </c>
      <c r="B826" s="1">
        <v>45672</v>
      </c>
      <c r="C826" s="23">
        <f t="shared" si="60"/>
        <v>15</v>
      </c>
      <c r="D826" s="23">
        <f t="shared" si="61"/>
        <v>3</v>
      </c>
      <c r="E826" s="23" t="str">
        <f t="shared" si="62"/>
        <v>miércoles</v>
      </c>
      <c r="F826" s="23">
        <f t="shared" si="63"/>
        <v>1</v>
      </c>
      <c r="G826" s="23" t="str">
        <f t="shared" si="64"/>
        <v>enero</v>
      </c>
      <c r="H826" s="2">
        <v>0.85763888888888884</v>
      </c>
      <c r="I826" t="s">
        <v>12</v>
      </c>
      <c r="J826" t="str">
        <f>VLOOKUP(ventas_starbucks_2025[[#This Row],[sucursal]],cambio_sucursal[#All],2,0)</f>
        <v>Sucursal Córdoba Shopping</v>
      </c>
      <c r="K826" t="s">
        <v>82</v>
      </c>
      <c r="L826" t="s">
        <v>28</v>
      </c>
      <c r="M826" t="s">
        <v>4</v>
      </c>
      <c r="N826" t="str">
        <f>IFERROR(VLOOKUP(ventas_starbucks_2025[[#This Row],[tamaño_sucio]],cambio_tamaño[#All],2,0),"Tamaño único")</f>
        <v>Tamaño único</v>
      </c>
      <c r="O826">
        <v>4</v>
      </c>
      <c r="P826">
        <v>2510.69</v>
      </c>
      <c r="Q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26">
        <v>10042.76</v>
      </c>
      <c r="S826" t="s">
        <v>31</v>
      </c>
      <c r="T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26" t="str">
        <f>VLOOKUP(ventas_starbucks_2025[[#This Row],[canal_compra]],cambio_canal_compra[#All],2,0)</f>
        <v>Entrega domicilio</v>
      </c>
      <c r="V826" t="s">
        <v>6</v>
      </c>
      <c r="W826" t="str">
        <f>VLOOKUP(ventas_starbucks_2025[[#This Row],[método_pago]],cambio_metodo_pago[#All],2,0)</f>
        <v>Aplicación móbil</v>
      </c>
      <c r="X826" t="s">
        <v>7</v>
      </c>
      <c r="Y826">
        <v>0</v>
      </c>
      <c r="Z826" t="str">
        <f>VLOOKUP(ventas_starbucks_2025[[#This Row],[promoción_aplicada5]],promocion_cambiar[#All],2,0)</f>
        <v>Ninguna</v>
      </c>
      <c r="AA826" t="s">
        <v>17</v>
      </c>
      <c r="AB826" t="s">
        <v>18</v>
      </c>
      <c r="AC826" t="s">
        <v>24</v>
      </c>
      <c r="AD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26">
        <v>6.7</v>
      </c>
      <c r="AF826">
        <v>3</v>
      </c>
      <c r="AG826">
        <v>45</v>
      </c>
      <c r="AH826">
        <v>41</v>
      </c>
    </row>
    <row r="827" spans="1:34" x14ac:dyDescent="0.25">
      <c r="A827" s="3" t="s">
        <v>902</v>
      </c>
      <c r="B827" s="1">
        <v>45677</v>
      </c>
      <c r="C827" s="23">
        <f t="shared" si="60"/>
        <v>20</v>
      </c>
      <c r="D827" s="23">
        <f t="shared" si="61"/>
        <v>1</v>
      </c>
      <c r="E827" s="23" t="str">
        <f t="shared" si="62"/>
        <v>lunes</v>
      </c>
      <c r="F827" s="23">
        <f t="shared" si="63"/>
        <v>1</v>
      </c>
      <c r="G827" s="23" t="str">
        <f t="shared" si="64"/>
        <v>enero</v>
      </c>
      <c r="H827" s="2">
        <v>0.61041666666666672</v>
      </c>
      <c r="I827" t="s">
        <v>26</v>
      </c>
      <c r="J827" t="str">
        <f>VLOOKUP(ventas_starbucks_2025[[#This Row],[sucursal]],cambio_sucursal[#All],2,0)</f>
        <v>Sucursal San Lorenzo 47</v>
      </c>
      <c r="K827" t="s">
        <v>48</v>
      </c>
      <c r="L827" t="s">
        <v>49</v>
      </c>
      <c r="M827" t="s">
        <v>55</v>
      </c>
      <c r="N827" t="str">
        <f>IFERROR(VLOOKUP(ventas_starbucks_2025[[#This Row],[tamaño_sucio]],cambio_tamaño[#All],2,0),"Tamaño único")</f>
        <v>Pequeño</v>
      </c>
      <c r="O827">
        <v>2</v>
      </c>
      <c r="P827">
        <v>1538.07</v>
      </c>
      <c r="Q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7">
        <v>3076.14</v>
      </c>
      <c r="S827" t="s">
        <v>5</v>
      </c>
      <c r="T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7" t="str">
        <f>VLOOKUP(ventas_starbucks_2025[[#This Row],[canal_compra]],cambio_canal_compra[#All],2,0)</f>
        <v>En tienda</v>
      </c>
      <c r="V827" t="s">
        <v>40</v>
      </c>
      <c r="W827" t="str">
        <f>VLOOKUP(ventas_starbucks_2025[[#This Row],[método_pago]],cambio_metodo_pago[#All],2,0)</f>
        <v>Efectivo</v>
      </c>
      <c r="X827" t="s">
        <v>7</v>
      </c>
      <c r="Y827">
        <v>0</v>
      </c>
      <c r="Z827" t="str">
        <f>VLOOKUP(ventas_starbucks_2025[[#This Row],[promoción_aplicada5]],promocion_cambiar[#All],2,0)</f>
        <v>2x1</v>
      </c>
      <c r="AA827" t="s">
        <v>51</v>
      </c>
      <c r="AB827" t="s">
        <v>23</v>
      </c>
      <c r="AC827" t="s">
        <v>41</v>
      </c>
      <c r="AD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27">
        <v>6</v>
      </c>
      <c r="AF827">
        <v>1</v>
      </c>
      <c r="AG827">
        <v>31</v>
      </c>
      <c r="AH827">
        <v>29</v>
      </c>
    </row>
    <row r="828" spans="1:34" x14ac:dyDescent="0.25">
      <c r="A828" s="3" t="s">
        <v>903</v>
      </c>
      <c r="B828" s="1">
        <v>45661</v>
      </c>
      <c r="C828" s="23">
        <f t="shared" si="60"/>
        <v>4</v>
      </c>
      <c r="D828" s="23">
        <f t="shared" si="61"/>
        <v>6</v>
      </c>
      <c r="E828" s="23" t="str">
        <f t="shared" si="62"/>
        <v>sábado</v>
      </c>
      <c r="F828" s="23">
        <f t="shared" si="63"/>
        <v>1</v>
      </c>
      <c r="G828" s="23" t="str">
        <f t="shared" si="64"/>
        <v>enero</v>
      </c>
      <c r="H828" s="2">
        <v>0.83888888888888891</v>
      </c>
      <c r="I828" t="s">
        <v>26</v>
      </c>
      <c r="J828" t="str">
        <f>VLOOKUP(ventas_starbucks_2025[[#This Row],[sucursal]],cambio_sucursal[#All],2,0)</f>
        <v>Sucursal San Lorenzo 47</v>
      </c>
      <c r="K828" t="s">
        <v>58</v>
      </c>
      <c r="L828" t="s">
        <v>39</v>
      </c>
      <c r="M828" t="s">
        <v>4</v>
      </c>
      <c r="N828" t="str">
        <f>IFERROR(VLOOKUP(ventas_starbucks_2025[[#This Row],[tamaño_sucio]],cambio_tamaño[#All],2,0),"Tamaño único")</f>
        <v>Tamaño único</v>
      </c>
      <c r="O828">
        <v>4</v>
      </c>
      <c r="P828">
        <v>1440.08</v>
      </c>
      <c r="Q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8">
        <v>5760.32</v>
      </c>
      <c r="S828" t="s">
        <v>15</v>
      </c>
      <c r="T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28" t="str">
        <f>VLOOKUP(ventas_starbucks_2025[[#This Row],[canal_compra]],cambio_canal_compra[#All],2,0)</f>
        <v>Para llevar</v>
      </c>
      <c r="V828" t="s">
        <v>16</v>
      </c>
      <c r="W828" t="str">
        <f>VLOOKUP(ventas_starbucks_2025[[#This Row],[método_pago]],cambio_metodo_pago[#All],2,0)</f>
        <v>Tarjeta</v>
      </c>
      <c r="X828" t="s">
        <v>22</v>
      </c>
      <c r="Y828">
        <v>0</v>
      </c>
      <c r="Z828" t="str">
        <f>VLOOKUP(ventas_starbucks_2025[[#This Row],[promoción_aplicada5]],promocion_cambiar[#All],2,0)</f>
        <v>2x1</v>
      </c>
      <c r="AA828" t="s">
        <v>51</v>
      </c>
      <c r="AB828" t="s">
        <v>32</v>
      </c>
      <c r="AC828" t="s">
        <v>10</v>
      </c>
      <c r="AD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28">
        <v>6.6</v>
      </c>
      <c r="AF828">
        <v>3</v>
      </c>
      <c r="AG828">
        <v>46</v>
      </c>
      <c r="AH828">
        <v>42</v>
      </c>
    </row>
    <row r="829" spans="1:34" x14ac:dyDescent="0.25">
      <c r="A829" s="3" t="s">
        <v>904</v>
      </c>
      <c r="B829" s="1">
        <v>45757</v>
      </c>
      <c r="C829" s="23">
        <f t="shared" si="60"/>
        <v>10</v>
      </c>
      <c r="D829" s="23">
        <f t="shared" si="61"/>
        <v>4</v>
      </c>
      <c r="E829" s="1" t="str">
        <f t="shared" si="62"/>
        <v>jueves</v>
      </c>
      <c r="F829" s="23">
        <f t="shared" si="63"/>
        <v>4</v>
      </c>
      <c r="G829" s="1" t="str">
        <f t="shared" si="64"/>
        <v>abril</v>
      </c>
      <c r="H829" s="2">
        <v>0.43055555555555558</v>
      </c>
      <c r="I829" t="s">
        <v>12</v>
      </c>
      <c r="J829" t="str">
        <f>VLOOKUP(ventas_starbucks_2025[[#This Row],[sucursal]],cambio_sucursal[#All],2,0)</f>
        <v>Sucursal Córdoba Shopping</v>
      </c>
      <c r="K829" t="s">
        <v>284</v>
      </c>
      <c r="L829" t="s">
        <v>35</v>
      </c>
      <c r="M829" t="s">
        <v>4</v>
      </c>
      <c r="N829" t="str">
        <f>IFERROR(VLOOKUP(ventas_starbucks_2025[[#This Row],[tamaño_sucio]],cambio_tamaño[#All],2,0),"Tamaño único")</f>
        <v>Tamaño único</v>
      </c>
      <c r="O829">
        <v>4</v>
      </c>
      <c r="P829">
        <v>1077.1400000000001</v>
      </c>
      <c r="Q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9">
        <v>4308.5600000000004</v>
      </c>
      <c r="S829" t="s">
        <v>15</v>
      </c>
      <c r="T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9" t="str">
        <f>VLOOKUP(ventas_starbucks_2025[[#This Row],[canal_compra]],cambio_canal_compra[#All],2,0)</f>
        <v>Para llevar</v>
      </c>
      <c r="V829" t="s">
        <v>6</v>
      </c>
      <c r="W829" t="str">
        <f>VLOOKUP(ventas_starbucks_2025[[#This Row],[método_pago]],cambio_metodo_pago[#All],2,0)</f>
        <v>Aplicación móbil</v>
      </c>
      <c r="X829" t="s">
        <v>22</v>
      </c>
      <c r="Y829">
        <v>0</v>
      </c>
      <c r="Z829" t="str">
        <f>VLOOKUP(ventas_starbucks_2025[[#This Row],[promoción_aplicada5]],promocion_cambiar[#All],2,0)</f>
        <v>Hora Feliz</v>
      </c>
      <c r="AA829" t="s">
        <v>36</v>
      </c>
      <c r="AB829" t="s">
        <v>52</v>
      </c>
      <c r="AC829" t="s">
        <v>24</v>
      </c>
      <c r="AD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29">
        <v>14.1</v>
      </c>
      <c r="AF829">
        <v>1</v>
      </c>
      <c r="AG829">
        <v>21</v>
      </c>
      <c r="AH829">
        <v>17</v>
      </c>
    </row>
    <row r="830" spans="1:34" x14ac:dyDescent="0.25">
      <c r="A830" s="3" t="s">
        <v>905</v>
      </c>
      <c r="B830" s="1">
        <v>45740</v>
      </c>
      <c r="C830" s="23">
        <f t="shared" si="60"/>
        <v>24</v>
      </c>
      <c r="D830" s="23">
        <f t="shared" si="61"/>
        <v>1</v>
      </c>
      <c r="E830" s="1" t="str">
        <f t="shared" si="62"/>
        <v>lunes</v>
      </c>
      <c r="F830" s="23">
        <f t="shared" si="63"/>
        <v>3</v>
      </c>
      <c r="G830" s="1" t="str">
        <f t="shared" si="64"/>
        <v>marzo</v>
      </c>
      <c r="H830" s="2">
        <v>0.70625000000000004</v>
      </c>
      <c r="I830" t="s">
        <v>12</v>
      </c>
      <c r="J830" t="str">
        <f>VLOOKUP(ventas_starbucks_2025[[#This Row],[sucursal]],cambio_sucursal[#All],2,0)</f>
        <v>Sucursal Córdoba Shopping</v>
      </c>
      <c r="K830" t="s">
        <v>48</v>
      </c>
      <c r="L830" t="s">
        <v>49</v>
      </c>
      <c r="M830" t="s">
        <v>45</v>
      </c>
      <c r="N830" t="str">
        <f>IFERROR(VLOOKUP(ventas_starbucks_2025[[#This Row],[tamaño_sucio]],cambio_tamaño[#All],2,0),"Tamaño único")</f>
        <v>Grande</v>
      </c>
      <c r="O830">
        <v>1</v>
      </c>
      <c r="P830">
        <v>1628.25</v>
      </c>
      <c r="Q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0">
        <v>1628.25</v>
      </c>
      <c r="S830" t="s">
        <v>5</v>
      </c>
      <c r="T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30" t="str">
        <f>VLOOKUP(ventas_starbucks_2025[[#This Row],[canal_compra]],cambio_canal_compra[#All],2,0)</f>
        <v>En tienda</v>
      </c>
      <c r="V830" t="s">
        <v>16</v>
      </c>
      <c r="W830" t="str">
        <f>VLOOKUP(ventas_starbucks_2025[[#This Row],[método_pago]],cambio_metodo_pago[#All],2,0)</f>
        <v>Tarjeta</v>
      </c>
      <c r="X830" t="s">
        <v>22</v>
      </c>
      <c r="Y830">
        <v>0</v>
      </c>
      <c r="Z830" t="str">
        <f>VLOOKUP(ventas_starbucks_2025[[#This Row],[promoción_aplicada5]],promocion_cambiar[#All],2,0)</f>
        <v>Hora Feliz</v>
      </c>
      <c r="AA830" t="s">
        <v>36</v>
      </c>
      <c r="AB830" t="s">
        <v>29</v>
      </c>
      <c r="AC830" t="s">
        <v>10</v>
      </c>
      <c r="AD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30">
        <v>4.0999999999999996</v>
      </c>
      <c r="AF830">
        <v>3</v>
      </c>
      <c r="AG830">
        <v>28</v>
      </c>
      <c r="AH830">
        <v>27</v>
      </c>
    </row>
    <row r="831" spans="1:34" x14ac:dyDescent="0.25">
      <c r="A831" s="3" t="s">
        <v>906</v>
      </c>
      <c r="B831" s="1">
        <v>45742</v>
      </c>
      <c r="C831" s="23">
        <f t="shared" si="60"/>
        <v>26</v>
      </c>
      <c r="D831" s="23">
        <f t="shared" si="61"/>
        <v>3</v>
      </c>
      <c r="E831" s="23" t="str">
        <f t="shared" si="62"/>
        <v>miércoles</v>
      </c>
      <c r="F831" s="23">
        <f t="shared" si="63"/>
        <v>3</v>
      </c>
      <c r="G831" s="23" t="str">
        <f t="shared" si="64"/>
        <v>marzo</v>
      </c>
      <c r="H831" s="2">
        <v>0.84236111111111112</v>
      </c>
      <c r="I831" t="s">
        <v>57</v>
      </c>
      <c r="J831" t="str">
        <f>VLOOKUP(ventas_starbucks_2025[[#This Row],[sucursal]],cambio_sucursal[#All],2,0)</f>
        <v>Sucursal Avda Colón</v>
      </c>
      <c r="K831" t="s">
        <v>13</v>
      </c>
      <c r="L831" t="s">
        <v>14</v>
      </c>
      <c r="M831" t="s">
        <v>4</v>
      </c>
      <c r="N831" t="str">
        <f>IFERROR(VLOOKUP(ventas_starbucks_2025[[#This Row],[tamaño_sucio]],cambio_tamaño[#All],2,0),"Tamaño único")</f>
        <v>Tamaño único</v>
      </c>
      <c r="O831">
        <v>3</v>
      </c>
      <c r="P831">
        <v>1625.9</v>
      </c>
      <c r="Q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1">
        <v>4877.7</v>
      </c>
      <c r="S831" t="s">
        <v>15</v>
      </c>
      <c r="T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31" t="str">
        <f>VLOOKUP(ventas_starbucks_2025[[#This Row],[canal_compra]],cambio_canal_compra[#All],2,0)</f>
        <v>Para llevar</v>
      </c>
      <c r="V831" t="s">
        <v>40</v>
      </c>
      <c r="W831" t="str">
        <f>VLOOKUP(ventas_starbucks_2025[[#This Row],[método_pago]],cambio_metodo_pago[#All],2,0)</f>
        <v>Efectivo</v>
      </c>
      <c r="X831" t="s">
        <v>7</v>
      </c>
      <c r="Y831">
        <v>15</v>
      </c>
      <c r="Z831" t="str">
        <f>VLOOKUP(ventas_starbucks_2025[[#This Row],[promoción_aplicada5]],promocion_cambiar[#All],2,0)</f>
        <v>2x1</v>
      </c>
      <c r="AA831" t="s">
        <v>51</v>
      </c>
      <c r="AB831" t="s">
        <v>29</v>
      </c>
      <c r="AC831" t="s">
        <v>24</v>
      </c>
      <c r="AD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31">
        <v>11.4</v>
      </c>
      <c r="AF831">
        <v>2</v>
      </c>
      <c r="AG831">
        <v>38</v>
      </c>
      <c r="AH831">
        <v>35</v>
      </c>
    </row>
    <row r="832" spans="1:34" x14ac:dyDescent="0.25">
      <c r="A832" s="3" t="s">
        <v>907</v>
      </c>
      <c r="B832" s="1">
        <v>45688</v>
      </c>
      <c r="C832" s="23">
        <f t="shared" si="60"/>
        <v>31</v>
      </c>
      <c r="D832" s="23">
        <f t="shared" si="61"/>
        <v>5</v>
      </c>
      <c r="E832" s="23" t="str">
        <f t="shared" si="62"/>
        <v>viernes</v>
      </c>
      <c r="F832" s="23">
        <f t="shared" si="63"/>
        <v>1</v>
      </c>
      <c r="G832" s="23" t="str">
        <f t="shared" si="64"/>
        <v>enero</v>
      </c>
      <c r="H832" s="2">
        <v>0.65208333333333335</v>
      </c>
      <c r="I832" t="s">
        <v>12</v>
      </c>
      <c r="J832" t="str">
        <f>VLOOKUP(ventas_starbucks_2025[[#This Row],[sucursal]],cambio_sucursal[#All],2,0)</f>
        <v>Sucursal Córdoba Shopping</v>
      </c>
      <c r="K832" t="s">
        <v>175</v>
      </c>
      <c r="L832" t="s">
        <v>70</v>
      </c>
      <c r="M832" t="s">
        <v>45</v>
      </c>
      <c r="N832" t="str">
        <f>IFERROR(VLOOKUP(ventas_starbucks_2025[[#This Row],[tamaño_sucio]],cambio_tamaño[#All],2,0),"Tamaño único")</f>
        <v>Grande</v>
      </c>
      <c r="O832">
        <v>3</v>
      </c>
      <c r="P832">
        <v>1871.94</v>
      </c>
      <c r="Q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2">
        <v>5615.82</v>
      </c>
      <c r="S832" t="s">
        <v>15</v>
      </c>
      <c r="T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32" t="str">
        <f>VLOOKUP(ventas_starbucks_2025[[#This Row],[canal_compra]],cambio_canal_compra[#All],2,0)</f>
        <v>Para llevar</v>
      </c>
      <c r="V832" t="s">
        <v>16</v>
      </c>
      <c r="W832" t="str">
        <f>VLOOKUP(ventas_starbucks_2025[[#This Row],[método_pago]],cambio_metodo_pago[#All],2,0)</f>
        <v>Tarjeta</v>
      </c>
      <c r="X832" t="s">
        <v>7</v>
      </c>
      <c r="Y832">
        <v>0</v>
      </c>
      <c r="Z832" t="str">
        <f>VLOOKUP(ventas_starbucks_2025[[#This Row],[promoción_aplicada5]],promocion_cambiar[#All],2,0)</f>
        <v>Ninguna</v>
      </c>
      <c r="AA832" t="s">
        <v>17</v>
      </c>
      <c r="AB832" t="s">
        <v>32</v>
      </c>
      <c r="AC832" t="s">
        <v>41</v>
      </c>
      <c r="AD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32">
        <v>13.3</v>
      </c>
      <c r="AF832">
        <v>1</v>
      </c>
      <c r="AG832">
        <v>15</v>
      </c>
      <c r="AH832">
        <v>12</v>
      </c>
    </row>
    <row r="833" spans="1:34" x14ac:dyDescent="0.25">
      <c r="A833" s="3" t="s">
        <v>908</v>
      </c>
      <c r="B833" s="1">
        <v>45739</v>
      </c>
      <c r="C833" s="23">
        <f t="shared" si="60"/>
        <v>23</v>
      </c>
      <c r="D833" s="23">
        <f t="shared" si="61"/>
        <v>7</v>
      </c>
      <c r="E833" s="23" t="str">
        <f t="shared" si="62"/>
        <v>domingo</v>
      </c>
      <c r="F833" s="23">
        <f t="shared" si="63"/>
        <v>3</v>
      </c>
      <c r="G833" s="23" t="str">
        <f t="shared" si="64"/>
        <v>marzo</v>
      </c>
      <c r="H833" s="2">
        <v>0.57013888888888886</v>
      </c>
      <c r="I833" t="s">
        <v>26</v>
      </c>
      <c r="J833" t="str">
        <f>VLOOKUP(ventas_starbucks_2025[[#This Row],[sucursal]],cambio_sucursal[#All],2,0)</f>
        <v>Sucursal San Lorenzo 47</v>
      </c>
      <c r="K833" t="s">
        <v>64</v>
      </c>
      <c r="L833" t="s">
        <v>65</v>
      </c>
      <c r="M833" t="s">
        <v>4</v>
      </c>
      <c r="N833" t="str">
        <f>IFERROR(VLOOKUP(ventas_starbucks_2025[[#This Row],[tamaño_sucio]],cambio_tamaño[#All],2,0),"Tamaño único")</f>
        <v>Tamaño único</v>
      </c>
      <c r="O833">
        <v>4</v>
      </c>
      <c r="P833">
        <v>1587.31</v>
      </c>
      <c r="Q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3">
        <v>6349.24</v>
      </c>
      <c r="S833" t="s">
        <v>31</v>
      </c>
      <c r="T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33" t="str">
        <f>VLOOKUP(ventas_starbucks_2025[[#This Row],[canal_compra]],cambio_canal_compra[#All],2,0)</f>
        <v>Entrega domicilio</v>
      </c>
      <c r="V833" t="s">
        <v>6</v>
      </c>
      <c r="W833" t="str">
        <f>VLOOKUP(ventas_starbucks_2025[[#This Row],[método_pago]],cambio_metodo_pago[#All],2,0)</f>
        <v>Aplicación móbil</v>
      </c>
      <c r="X833" t="s">
        <v>7</v>
      </c>
      <c r="Y833">
        <v>15</v>
      </c>
      <c r="Z833" t="str">
        <f>VLOOKUP(ventas_starbucks_2025[[#This Row],[promoción_aplicada5]],promocion_cambiar[#All],2,0)</f>
        <v>Hora Feliz</v>
      </c>
      <c r="AA833" t="s">
        <v>36</v>
      </c>
      <c r="AB833" t="s">
        <v>9</v>
      </c>
      <c r="AC833" t="s">
        <v>10</v>
      </c>
      <c r="AD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33">
        <v>6.6</v>
      </c>
      <c r="AF833">
        <v>5</v>
      </c>
      <c r="AG833">
        <v>12</v>
      </c>
      <c r="AH833">
        <v>8</v>
      </c>
    </row>
    <row r="834" spans="1:34" x14ac:dyDescent="0.25">
      <c r="A834" s="3" t="s">
        <v>909</v>
      </c>
      <c r="B834" s="1">
        <v>45745</v>
      </c>
      <c r="C834" s="23">
        <f t="shared" ref="C834:C897" si="65">DAY(B834)</f>
        <v>29</v>
      </c>
      <c r="D834" s="23">
        <f t="shared" ref="D834:D897" si="66">WEEKDAY(B834,2)</f>
        <v>6</v>
      </c>
      <c r="E834" s="23" t="str">
        <f t="shared" ref="E834:E897" si="67">TEXT(B834,"dddd")</f>
        <v>sábado</v>
      </c>
      <c r="F834" s="23">
        <f t="shared" ref="F834:F897" si="68">MONTH(B834)</f>
        <v>3</v>
      </c>
      <c r="G834" s="23" t="str">
        <f t="shared" ref="G834:G897" si="69">TEXT(B834,"mmmm")</f>
        <v>marzo</v>
      </c>
      <c r="H834" s="2">
        <v>0.59375</v>
      </c>
      <c r="I834" t="s">
        <v>26</v>
      </c>
      <c r="J834" t="str">
        <f>VLOOKUP(ventas_starbucks_2025[[#This Row],[sucursal]],cambio_sucursal[#All],2,0)</f>
        <v>Sucursal San Lorenzo 47</v>
      </c>
      <c r="K834" t="s">
        <v>94</v>
      </c>
      <c r="L834" t="s">
        <v>70</v>
      </c>
      <c r="M834" t="s">
        <v>62</v>
      </c>
      <c r="N834" t="str">
        <f>IFERROR(VLOOKUP(ventas_starbucks_2025[[#This Row],[tamaño_sucio]],cambio_tamaño[#All],2,0),"Tamaño único")</f>
        <v>Extra-Grande</v>
      </c>
      <c r="O834">
        <v>4</v>
      </c>
      <c r="P834">
        <v>1578.54</v>
      </c>
      <c r="Q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4">
        <v>6314.16</v>
      </c>
      <c r="S834" t="s">
        <v>15</v>
      </c>
      <c r="T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34" t="str">
        <f>VLOOKUP(ventas_starbucks_2025[[#This Row],[canal_compra]],cambio_canal_compra[#All],2,0)</f>
        <v>Para llevar</v>
      </c>
      <c r="V834" t="s">
        <v>6</v>
      </c>
      <c r="W834" t="str">
        <f>VLOOKUP(ventas_starbucks_2025[[#This Row],[método_pago]],cambio_metodo_pago[#All],2,0)</f>
        <v>Aplicación móbil</v>
      </c>
      <c r="X834" t="s">
        <v>22</v>
      </c>
      <c r="Y834">
        <v>0</v>
      </c>
      <c r="Z834" t="str">
        <f>VLOOKUP(ventas_starbucks_2025[[#This Row],[promoción_aplicada5]],promocion_cambiar[#All],2,0)</f>
        <v>2x1</v>
      </c>
      <c r="AA834" t="s">
        <v>51</v>
      </c>
      <c r="AB834" t="s">
        <v>9</v>
      </c>
      <c r="AC834" t="s">
        <v>24</v>
      </c>
      <c r="AD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34">
        <v>12.4</v>
      </c>
      <c r="AF834">
        <v>4</v>
      </c>
      <c r="AG834">
        <v>38</v>
      </c>
      <c r="AH834">
        <v>34</v>
      </c>
    </row>
    <row r="835" spans="1:34" x14ac:dyDescent="0.25">
      <c r="A835" s="3" t="s">
        <v>910</v>
      </c>
      <c r="B835" s="1">
        <v>45692</v>
      </c>
      <c r="C835" s="23">
        <f t="shared" si="65"/>
        <v>4</v>
      </c>
      <c r="D835" s="23">
        <f t="shared" si="66"/>
        <v>2</v>
      </c>
      <c r="E835" s="23" t="str">
        <f t="shared" si="67"/>
        <v>martes</v>
      </c>
      <c r="F835" s="23">
        <f t="shared" si="68"/>
        <v>2</v>
      </c>
      <c r="G835" s="23" t="str">
        <f t="shared" si="69"/>
        <v>febrero</v>
      </c>
      <c r="H835" s="2">
        <v>0.3125</v>
      </c>
      <c r="I835" t="s">
        <v>12</v>
      </c>
      <c r="J835" t="str">
        <f>VLOOKUP(ventas_starbucks_2025[[#This Row],[sucursal]],cambio_sucursal[#All],2,0)</f>
        <v>Sucursal Córdoba Shopping</v>
      </c>
      <c r="K835" t="s">
        <v>89</v>
      </c>
      <c r="L835" t="s">
        <v>90</v>
      </c>
      <c r="M835" t="s">
        <v>4</v>
      </c>
      <c r="N835" t="str">
        <f>IFERROR(VLOOKUP(ventas_starbucks_2025[[#This Row],[tamaño_sucio]],cambio_tamaño[#All],2,0),"Tamaño único")</f>
        <v>Tamaño único</v>
      </c>
      <c r="O835">
        <v>1</v>
      </c>
      <c r="P835">
        <v>1215.44</v>
      </c>
      <c r="Q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5">
        <v>1215.44</v>
      </c>
      <c r="S835" t="s">
        <v>31</v>
      </c>
      <c r="T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35" t="str">
        <f>VLOOKUP(ventas_starbucks_2025[[#This Row],[canal_compra]],cambio_canal_compra[#All],2,0)</f>
        <v>Entrega domicilio</v>
      </c>
      <c r="V835" t="s">
        <v>6</v>
      </c>
      <c r="W835" t="str">
        <f>VLOOKUP(ventas_starbucks_2025[[#This Row],[método_pago]],cambio_metodo_pago[#All],2,0)</f>
        <v>Aplicación móbil</v>
      </c>
      <c r="X835" t="s">
        <v>22</v>
      </c>
      <c r="Y835">
        <v>0</v>
      </c>
      <c r="Z835" t="str">
        <f>VLOOKUP(ventas_starbucks_2025[[#This Row],[promoción_aplicada5]],promocion_cambiar[#All],2,0)</f>
        <v>Combo</v>
      </c>
      <c r="AA835" t="s">
        <v>8</v>
      </c>
      <c r="AB835" t="s">
        <v>52</v>
      </c>
      <c r="AC835" t="s">
        <v>41</v>
      </c>
      <c r="AD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35">
        <v>7.1</v>
      </c>
      <c r="AF835">
        <v>2</v>
      </c>
      <c r="AG835">
        <v>10</v>
      </c>
      <c r="AH835">
        <v>9</v>
      </c>
    </row>
    <row r="836" spans="1:34" x14ac:dyDescent="0.25">
      <c r="A836" s="3" t="s">
        <v>911</v>
      </c>
      <c r="B836" s="1">
        <v>45755</v>
      </c>
      <c r="C836" s="23">
        <f t="shared" si="65"/>
        <v>8</v>
      </c>
      <c r="D836" s="23">
        <f t="shared" si="66"/>
        <v>2</v>
      </c>
      <c r="E836" s="1" t="str">
        <f t="shared" si="67"/>
        <v>martes</v>
      </c>
      <c r="F836" s="23">
        <f t="shared" si="68"/>
        <v>4</v>
      </c>
      <c r="G836" s="1" t="str">
        <f t="shared" si="69"/>
        <v>abril</v>
      </c>
      <c r="H836" s="2">
        <v>0.55763888888888891</v>
      </c>
      <c r="I836" t="s">
        <v>1</v>
      </c>
      <c r="J836" t="str">
        <f>VLOOKUP(ventas_starbucks_2025[[#This Row],[sucursal]],cambio_sucursal[#All],2,0)</f>
        <v>Sucursal Nueva Córdoba</v>
      </c>
      <c r="K836" t="s">
        <v>82</v>
      </c>
      <c r="L836" t="s">
        <v>28</v>
      </c>
      <c r="M836" t="s">
        <v>4</v>
      </c>
      <c r="N836" t="str">
        <f>IFERROR(VLOOKUP(ventas_starbucks_2025[[#This Row],[tamaño_sucio]],cambio_tamaño[#All],2,0),"Tamaño único")</f>
        <v>Tamaño único</v>
      </c>
      <c r="O836">
        <v>5</v>
      </c>
      <c r="P836">
        <v>2445.7199999999998</v>
      </c>
      <c r="Q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36">
        <v>12228.6</v>
      </c>
      <c r="S836" t="s">
        <v>15</v>
      </c>
      <c r="T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36" t="str">
        <f>VLOOKUP(ventas_starbucks_2025[[#This Row],[canal_compra]],cambio_canal_compra[#All],2,0)</f>
        <v>Para llevar</v>
      </c>
      <c r="V836" t="s">
        <v>40</v>
      </c>
      <c r="W836" t="str">
        <f>VLOOKUP(ventas_starbucks_2025[[#This Row],[método_pago]],cambio_metodo_pago[#All],2,0)</f>
        <v>Efectivo</v>
      </c>
      <c r="X836" t="s">
        <v>22</v>
      </c>
      <c r="Y836">
        <v>0</v>
      </c>
      <c r="Z836" t="str">
        <f>VLOOKUP(ventas_starbucks_2025[[#This Row],[promoción_aplicada5]],promocion_cambiar[#All],2,0)</f>
        <v>Hora Feliz</v>
      </c>
      <c r="AA836" t="s">
        <v>36</v>
      </c>
      <c r="AB836" t="s">
        <v>23</v>
      </c>
      <c r="AC836" t="s">
        <v>41</v>
      </c>
      <c r="AD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36">
        <v>5.7</v>
      </c>
      <c r="AF836">
        <v>2</v>
      </c>
      <c r="AG836">
        <v>28</v>
      </c>
      <c r="AH836">
        <v>23</v>
      </c>
    </row>
    <row r="837" spans="1:34" x14ac:dyDescent="0.25">
      <c r="A837" s="3" t="s">
        <v>912</v>
      </c>
      <c r="B837" s="1">
        <v>45732</v>
      </c>
      <c r="C837" s="23">
        <f t="shared" si="65"/>
        <v>16</v>
      </c>
      <c r="D837" s="23">
        <f t="shared" si="66"/>
        <v>7</v>
      </c>
      <c r="E837" s="23" t="str">
        <f t="shared" si="67"/>
        <v>domingo</v>
      </c>
      <c r="F837" s="23">
        <f t="shared" si="68"/>
        <v>3</v>
      </c>
      <c r="G837" s="23" t="str">
        <f t="shared" si="69"/>
        <v>marzo</v>
      </c>
      <c r="H837" s="2">
        <v>0.52569444444444446</v>
      </c>
      <c r="I837" t="s">
        <v>1</v>
      </c>
      <c r="J837" t="str">
        <f>VLOOKUP(ventas_starbucks_2025[[#This Row],[sucursal]],cambio_sucursal[#All],2,0)</f>
        <v>Sucursal Nueva Córdoba</v>
      </c>
      <c r="K837" t="s">
        <v>48</v>
      </c>
      <c r="L837" t="s">
        <v>49</v>
      </c>
      <c r="M837" t="s">
        <v>45</v>
      </c>
      <c r="N837" t="str">
        <f>IFERROR(VLOOKUP(ventas_starbucks_2025[[#This Row],[tamaño_sucio]],cambio_tamaño[#All],2,0),"Tamaño único")</f>
        <v>Grande</v>
      </c>
      <c r="O837">
        <v>2</v>
      </c>
      <c r="P837">
        <v>1856.63</v>
      </c>
      <c r="Q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7">
        <v>3713.26</v>
      </c>
      <c r="S837" t="s">
        <v>15</v>
      </c>
      <c r="T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37" t="str">
        <f>VLOOKUP(ventas_starbucks_2025[[#This Row],[canal_compra]],cambio_canal_compra[#All],2,0)</f>
        <v>Para llevar</v>
      </c>
      <c r="V837" t="s">
        <v>40</v>
      </c>
      <c r="W837" t="str">
        <f>VLOOKUP(ventas_starbucks_2025[[#This Row],[método_pago]],cambio_metodo_pago[#All],2,0)</f>
        <v>Efectivo</v>
      </c>
      <c r="X837" t="s">
        <v>22</v>
      </c>
      <c r="Y837">
        <v>0</v>
      </c>
      <c r="Z837" t="str">
        <f>VLOOKUP(ventas_starbucks_2025[[#This Row],[promoción_aplicada5]],promocion_cambiar[#All],2,0)</f>
        <v>Combo</v>
      </c>
      <c r="AA837" t="s">
        <v>8</v>
      </c>
      <c r="AB837" t="s">
        <v>32</v>
      </c>
      <c r="AC837" t="s">
        <v>10</v>
      </c>
      <c r="AD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37">
        <v>9.3000000000000007</v>
      </c>
      <c r="AF837">
        <v>5</v>
      </c>
      <c r="AG837">
        <v>10</v>
      </c>
      <c r="AH837">
        <v>8</v>
      </c>
    </row>
    <row r="838" spans="1:34" x14ac:dyDescent="0.25">
      <c r="A838" s="3" t="s">
        <v>913</v>
      </c>
      <c r="B838" s="1">
        <v>45742</v>
      </c>
      <c r="C838" s="23">
        <f t="shared" si="65"/>
        <v>26</v>
      </c>
      <c r="D838" s="23">
        <f t="shared" si="66"/>
        <v>3</v>
      </c>
      <c r="E838" s="23" t="str">
        <f t="shared" si="67"/>
        <v>miércoles</v>
      </c>
      <c r="F838" s="23">
        <f t="shared" si="68"/>
        <v>3</v>
      </c>
      <c r="G838" s="23" t="str">
        <f t="shared" si="69"/>
        <v>marzo</v>
      </c>
      <c r="H838" s="2">
        <v>0.70694444444444449</v>
      </c>
      <c r="I838" t="s">
        <v>57</v>
      </c>
      <c r="J838" t="str">
        <f>VLOOKUP(ventas_starbucks_2025[[#This Row],[sucursal]],cambio_sucursal[#All],2,0)</f>
        <v>Sucursal Avda Colón</v>
      </c>
      <c r="K838" t="s">
        <v>82</v>
      </c>
      <c r="L838" t="s">
        <v>28</v>
      </c>
      <c r="M838" t="s">
        <v>4</v>
      </c>
      <c r="N838" t="str">
        <f>IFERROR(VLOOKUP(ventas_starbucks_2025[[#This Row],[tamaño_sucio]],cambio_tamaño[#All],2,0),"Tamaño único")</f>
        <v>Tamaño único</v>
      </c>
      <c r="O838">
        <v>4</v>
      </c>
      <c r="P838">
        <v>2904.27</v>
      </c>
      <c r="Q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38">
        <v>11617.08</v>
      </c>
      <c r="S838" t="s">
        <v>15</v>
      </c>
      <c r="T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38" t="str">
        <f>VLOOKUP(ventas_starbucks_2025[[#This Row],[canal_compra]],cambio_canal_compra[#All],2,0)</f>
        <v>Para llevar</v>
      </c>
      <c r="V838" t="s">
        <v>16</v>
      </c>
      <c r="W838" t="str">
        <f>VLOOKUP(ventas_starbucks_2025[[#This Row],[método_pago]],cambio_metodo_pago[#All],2,0)</f>
        <v>Tarjeta</v>
      </c>
      <c r="X838" t="s">
        <v>7</v>
      </c>
      <c r="Y838">
        <v>10</v>
      </c>
      <c r="Z838" t="str">
        <f>VLOOKUP(ventas_starbucks_2025[[#This Row],[promoción_aplicada5]],promocion_cambiar[#All],2,0)</f>
        <v>Hora Feliz</v>
      </c>
      <c r="AA838" t="s">
        <v>36</v>
      </c>
      <c r="AB838" t="s">
        <v>23</v>
      </c>
      <c r="AC838" t="s">
        <v>24</v>
      </c>
      <c r="AD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38">
        <v>4.0999999999999996</v>
      </c>
      <c r="AF838">
        <v>1</v>
      </c>
      <c r="AG838">
        <v>29</v>
      </c>
      <c r="AH838">
        <v>25</v>
      </c>
    </row>
    <row r="839" spans="1:34" x14ac:dyDescent="0.25">
      <c r="A839" s="3" t="s">
        <v>914</v>
      </c>
      <c r="B839" s="1">
        <v>45689</v>
      </c>
      <c r="C839" s="23">
        <f t="shared" si="65"/>
        <v>1</v>
      </c>
      <c r="D839" s="23">
        <f t="shared" si="66"/>
        <v>6</v>
      </c>
      <c r="E839" s="23" t="str">
        <f t="shared" si="67"/>
        <v>sábado</v>
      </c>
      <c r="F839" s="23">
        <f t="shared" si="68"/>
        <v>2</v>
      </c>
      <c r="G839" s="23" t="str">
        <f t="shared" si="69"/>
        <v>febrero</v>
      </c>
      <c r="H839" s="2">
        <v>0.5541666666666667</v>
      </c>
      <c r="I839" t="s">
        <v>1</v>
      </c>
      <c r="J839" t="str">
        <f>VLOOKUP(ventas_starbucks_2025[[#This Row],[sucursal]],cambio_sucursal[#All],2,0)</f>
        <v>Sucursal Nueva Córdoba</v>
      </c>
      <c r="K839" t="s">
        <v>69</v>
      </c>
      <c r="L839" t="s">
        <v>70</v>
      </c>
      <c r="M839" t="s">
        <v>55</v>
      </c>
      <c r="N839" t="str">
        <f>IFERROR(VLOOKUP(ventas_starbucks_2025[[#This Row],[tamaño_sucio]],cambio_tamaño[#All],2,0),"Tamaño único")</f>
        <v>Pequeño</v>
      </c>
      <c r="O839">
        <v>5</v>
      </c>
      <c r="P839">
        <v>1879.09</v>
      </c>
      <c r="Q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9">
        <v>9395.4500000000007</v>
      </c>
      <c r="S839" t="s">
        <v>31</v>
      </c>
      <c r="T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39" t="str">
        <f>VLOOKUP(ventas_starbucks_2025[[#This Row],[canal_compra]],cambio_canal_compra[#All],2,0)</f>
        <v>Entrega domicilio</v>
      </c>
      <c r="V839" t="s">
        <v>40</v>
      </c>
      <c r="W839" t="str">
        <f>VLOOKUP(ventas_starbucks_2025[[#This Row],[método_pago]],cambio_metodo_pago[#All],2,0)</f>
        <v>Efectivo</v>
      </c>
      <c r="X839" t="s">
        <v>7</v>
      </c>
      <c r="Y839">
        <v>10</v>
      </c>
      <c r="Z839" t="str">
        <f>VLOOKUP(ventas_starbucks_2025[[#This Row],[promoción_aplicada5]],promocion_cambiar[#All],2,0)</f>
        <v>2x1</v>
      </c>
      <c r="AA839" t="s">
        <v>51</v>
      </c>
      <c r="AB839" t="s">
        <v>23</v>
      </c>
      <c r="AC839" t="s">
        <v>41</v>
      </c>
      <c r="AD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39">
        <v>10.1</v>
      </c>
      <c r="AF839">
        <v>1</v>
      </c>
      <c r="AG839">
        <v>15</v>
      </c>
      <c r="AH839">
        <v>10</v>
      </c>
    </row>
    <row r="840" spans="1:34" x14ac:dyDescent="0.25">
      <c r="A840" s="3" t="s">
        <v>915</v>
      </c>
      <c r="B840" s="1">
        <v>45715</v>
      </c>
      <c r="C840" s="23">
        <f t="shared" si="65"/>
        <v>27</v>
      </c>
      <c r="D840" s="23">
        <f t="shared" si="66"/>
        <v>4</v>
      </c>
      <c r="E840" s="1" t="str">
        <f t="shared" si="67"/>
        <v>jueves</v>
      </c>
      <c r="F840" s="23">
        <f t="shared" si="68"/>
        <v>2</v>
      </c>
      <c r="G840" s="1" t="str">
        <f t="shared" si="69"/>
        <v>febrero</v>
      </c>
      <c r="H840" s="2">
        <v>0.8208333333333333</v>
      </c>
      <c r="I840" t="s">
        <v>12</v>
      </c>
      <c r="J840" t="str">
        <f>VLOOKUP(ventas_starbucks_2025[[#This Row],[sucursal]],cambio_sucursal[#All],2,0)</f>
        <v>Sucursal Córdoba Shopping</v>
      </c>
      <c r="K840" t="s">
        <v>58</v>
      </c>
      <c r="L840" t="s">
        <v>39</v>
      </c>
      <c r="M840" t="s">
        <v>4</v>
      </c>
      <c r="N840" t="str">
        <f>IFERROR(VLOOKUP(ventas_starbucks_2025[[#This Row],[tamaño_sucio]],cambio_tamaño[#All],2,0),"Tamaño único")</f>
        <v>Tamaño único</v>
      </c>
      <c r="O840">
        <v>2</v>
      </c>
      <c r="P840">
        <v>1298.06</v>
      </c>
      <c r="Q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0">
        <v>2596.12</v>
      </c>
      <c r="S840" t="s">
        <v>5</v>
      </c>
      <c r="T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40" t="str">
        <f>VLOOKUP(ventas_starbucks_2025[[#This Row],[canal_compra]],cambio_canal_compra[#All],2,0)</f>
        <v>En tienda</v>
      </c>
      <c r="V840" t="s">
        <v>6</v>
      </c>
      <c r="W840" t="str">
        <f>VLOOKUP(ventas_starbucks_2025[[#This Row],[método_pago]],cambio_metodo_pago[#All],2,0)</f>
        <v>Aplicación móbil</v>
      </c>
      <c r="X840" t="s">
        <v>7</v>
      </c>
      <c r="Y840">
        <v>15</v>
      </c>
      <c r="Z840" t="str">
        <f>VLOOKUP(ventas_starbucks_2025[[#This Row],[promoción_aplicada5]],promocion_cambiar[#All],2,0)</f>
        <v>Hora Feliz</v>
      </c>
      <c r="AA840" t="s">
        <v>36</v>
      </c>
      <c r="AB840" t="s">
        <v>32</v>
      </c>
      <c r="AC840" t="s">
        <v>10</v>
      </c>
      <c r="AD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40">
        <v>8.3000000000000007</v>
      </c>
      <c r="AF840">
        <v>2</v>
      </c>
      <c r="AG840">
        <v>37</v>
      </c>
      <c r="AH840">
        <v>35</v>
      </c>
    </row>
    <row r="841" spans="1:34" x14ac:dyDescent="0.25">
      <c r="A841" s="3" t="s">
        <v>916</v>
      </c>
      <c r="B841" s="1">
        <v>45698</v>
      </c>
      <c r="C841" s="23">
        <f t="shared" si="65"/>
        <v>10</v>
      </c>
      <c r="D841" s="23">
        <f t="shared" si="66"/>
        <v>1</v>
      </c>
      <c r="E841" s="23" t="str">
        <f t="shared" si="67"/>
        <v>lunes</v>
      </c>
      <c r="F841" s="23">
        <f t="shared" si="68"/>
        <v>2</v>
      </c>
      <c r="G841" s="23" t="str">
        <f t="shared" si="69"/>
        <v>febrero</v>
      </c>
      <c r="H841" s="2">
        <v>0.77986111111111112</v>
      </c>
      <c r="I841" t="s">
        <v>12</v>
      </c>
      <c r="J841" t="str">
        <f>VLOOKUP(ventas_starbucks_2025[[#This Row],[sucursal]],cambio_sucursal[#All],2,0)</f>
        <v>Sucursal Córdoba Shopping</v>
      </c>
      <c r="K841" t="s">
        <v>48</v>
      </c>
      <c r="L841" t="s">
        <v>49</v>
      </c>
      <c r="M841" t="s">
        <v>62</v>
      </c>
      <c r="N841" t="str">
        <f>IFERROR(VLOOKUP(ventas_starbucks_2025[[#This Row],[tamaño_sucio]],cambio_tamaño[#All],2,0),"Tamaño único")</f>
        <v>Extra-Grande</v>
      </c>
      <c r="O841">
        <v>3</v>
      </c>
      <c r="P841">
        <v>1821.64</v>
      </c>
      <c r="Q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1">
        <v>5464.92</v>
      </c>
      <c r="S841" t="s">
        <v>5</v>
      </c>
      <c r="T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1" t="str">
        <f>VLOOKUP(ventas_starbucks_2025[[#This Row],[canal_compra]],cambio_canal_compra[#All],2,0)</f>
        <v>En tienda</v>
      </c>
      <c r="V841" t="s">
        <v>6</v>
      </c>
      <c r="W841" t="str">
        <f>VLOOKUP(ventas_starbucks_2025[[#This Row],[método_pago]],cambio_metodo_pago[#All],2,0)</f>
        <v>Aplicación móbil</v>
      </c>
      <c r="X841" t="s">
        <v>22</v>
      </c>
      <c r="Y841">
        <v>0</v>
      </c>
      <c r="Z841" t="str">
        <f>VLOOKUP(ventas_starbucks_2025[[#This Row],[promoción_aplicada5]],promocion_cambiar[#All],2,0)</f>
        <v>Hora Feliz</v>
      </c>
      <c r="AA841" t="s">
        <v>36</v>
      </c>
      <c r="AB841" t="s">
        <v>23</v>
      </c>
      <c r="AC841" t="s">
        <v>10</v>
      </c>
      <c r="AD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41">
        <v>2.2999999999999998</v>
      </c>
      <c r="AF841">
        <v>5</v>
      </c>
      <c r="AG841">
        <v>13</v>
      </c>
      <c r="AH841">
        <v>10</v>
      </c>
    </row>
    <row r="842" spans="1:34" x14ac:dyDescent="0.25">
      <c r="A842" s="3" t="s">
        <v>917</v>
      </c>
      <c r="B842" s="1">
        <v>45761</v>
      </c>
      <c r="C842" s="23">
        <f t="shared" si="65"/>
        <v>14</v>
      </c>
      <c r="D842" s="23">
        <f t="shared" si="66"/>
        <v>1</v>
      </c>
      <c r="E842" s="23" t="str">
        <f t="shared" si="67"/>
        <v>lunes</v>
      </c>
      <c r="F842" s="23">
        <f t="shared" si="68"/>
        <v>4</v>
      </c>
      <c r="G842" s="23" t="str">
        <f t="shared" si="69"/>
        <v>abril</v>
      </c>
      <c r="H842" s="2">
        <v>0.65833333333333333</v>
      </c>
      <c r="I842" t="s">
        <v>1</v>
      </c>
      <c r="J842" t="str">
        <f>VLOOKUP(ventas_starbucks_2025[[#This Row],[sucursal]],cambio_sucursal[#All],2,0)</f>
        <v>Sucursal Nueva Córdoba</v>
      </c>
      <c r="K842" t="s">
        <v>34</v>
      </c>
      <c r="L842" t="s">
        <v>35</v>
      </c>
      <c r="M842" t="s">
        <v>4</v>
      </c>
      <c r="N842" t="str">
        <f>IFERROR(VLOOKUP(ventas_starbucks_2025[[#This Row],[tamaño_sucio]],cambio_tamaño[#All],2,0),"Tamaño único")</f>
        <v>Tamaño único</v>
      </c>
      <c r="O842">
        <v>2</v>
      </c>
      <c r="P842">
        <v>1428.12</v>
      </c>
      <c r="Q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2">
        <v>2856.24</v>
      </c>
      <c r="S842" t="s">
        <v>15</v>
      </c>
      <c r="T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42" t="str">
        <f>VLOOKUP(ventas_starbucks_2025[[#This Row],[canal_compra]],cambio_canal_compra[#All],2,0)</f>
        <v>Para llevar</v>
      </c>
      <c r="V842" t="s">
        <v>40</v>
      </c>
      <c r="W842" t="str">
        <f>VLOOKUP(ventas_starbucks_2025[[#This Row],[método_pago]],cambio_metodo_pago[#All],2,0)</f>
        <v>Efectivo</v>
      </c>
      <c r="X842" t="s">
        <v>7</v>
      </c>
      <c r="Y842">
        <v>0</v>
      </c>
      <c r="Z842" t="str">
        <f>VLOOKUP(ventas_starbucks_2025[[#This Row],[promoción_aplicada5]],promocion_cambiar[#All],2,0)</f>
        <v>Combo</v>
      </c>
      <c r="AA842" t="s">
        <v>8</v>
      </c>
      <c r="AB842" t="s">
        <v>29</v>
      </c>
      <c r="AC842" t="s">
        <v>41</v>
      </c>
      <c r="AD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42">
        <v>5.7</v>
      </c>
      <c r="AF842">
        <v>5</v>
      </c>
      <c r="AG842">
        <v>10</v>
      </c>
      <c r="AH842">
        <v>8</v>
      </c>
    </row>
    <row r="843" spans="1:34" x14ac:dyDescent="0.25">
      <c r="A843" s="3" t="s">
        <v>918</v>
      </c>
      <c r="B843" s="1">
        <v>45691</v>
      </c>
      <c r="C843" s="23">
        <f t="shared" si="65"/>
        <v>3</v>
      </c>
      <c r="D843" s="23">
        <f t="shared" si="66"/>
        <v>1</v>
      </c>
      <c r="E843" s="23" t="str">
        <f t="shared" si="67"/>
        <v>lunes</v>
      </c>
      <c r="F843" s="23">
        <f t="shared" si="68"/>
        <v>2</v>
      </c>
      <c r="G843" s="23" t="str">
        <f t="shared" si="69"/>
        <v>febrero</v>
      </c>
      <c r="H843" s="2">
        <v>0.35347222222222224</v>
      </c>
      <c r="I843" t="s">
        <v>57</v>
      </c>
      <c r="J843" t="str">
        <f>VLOOKUP(ventas_starbucks_2025[[#This Row],[sucursal]],cambio_sucursal[#All],2,0)</f>
        <v>Sucursal Avda Colón</v>
      </c>
      <c r="K843" t="s">
        <v>89</v>
      </c>
      <c r="L843" t="s">
        <v>90</v>
      </c>
      <c r="M843" t="s">
        <v>4</v>
      </c>
      <c r="N843" t="str">
        <f>IFERROR(VLOOKUP(ventas_starbucks_2025[[#This Row],[tamaño_sucio]],cambio_tamaño[#All],2,0),"Tamaño único")</f>
        <v>Tamaño único</v>
      </c>
      <c r="O843">
        <v>1</v>
      </c>
      <c r="P843">
        <v>1524.68</v>
      </c>
      <c r="Q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3">
        <v>1524.68</v>
      </c>
      <c r="S843" t="s">
        <v>15</v>
      </c>
      <c r="T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43" t="str">
        <f>VLOOKUP(ventas_starbucks_2025[[#This Row],[canal_compra]],cambio_canal_compra[#All],2,0)</f>
        <v>Para llevar</v>
      </c>
      <c r="V843" t="s">
        <v>40</v>
      </c>
      <c r="W843" t="str">
        <f>VLOOKUP(ventas_starbucks_2025[[#This Row],[método_pago]],cambio_metodo_pago[#All],2,0)</f>
        <v>Efectivo</v>
      </c>
      <c r="X843" t="s">
        <v>7</v>
      </c>
      <c r="Y843">
        <v>0</v>
      </c>
      <c r="Z843" t="str">
        <f>VLOOKUP(ventas_starbucks_2025[[#This Row],[promoción_aplicada5]],promocion_cambiar[#All],2,0)</f>
        <v>Hora Feliz</v>
      </c>
      <c r="AA843" t="s">
        <v>36</v>
      </c>
      <c r="AB843" t="s">
        <v>32</v>
      </c>
      <c r="AC843" t="s">
        <v>24</v>
      </c>
      <c r="AD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43">
        <v>7.5</v>
      </c>
      <c r="AF843">
        <v>1</v>
      </c>
      <c r="AG843">
        <v>11</v>
      </c>
      <c r="AH843">
        <v>10</v>
      </c>
    </row>
    <row r="844" spans="1:34" x14ac:dyDescent="0.25">
      <c r="A844" s="3" t="s">
        <v>919</v>
      </c>
      <c r="B844" s="1">
        <v>45740</v>
      </c>
      <c r="C844" s="23">
        <f t="shared" si="65"/>
        <v>24</v>
      </c>
      <c r="D844" s="23">
        <f t="shared" si="66"/>
        <v>1</v>
      </c>
      <c r="E844" s="23" t="str">
        <f t="shared" si="67"/>
        <v>lunes</v>
      </c>
      <c r="F844" s="23">
        <f t="shared" si="68"/>
        <v>3</v>
      </c>
      <c r="G844" s="23" t="str">
        <f t="shared" si="69"/>
        <v>marzo</v>
      </c>
      <c r="H844" s="2">
        <v>0.5708333333333333</v>
      </c>
      <c r="I844" t="s">
        <v>26</v>
      </c>
      <c r="J844" t="str">
        <f>VLOOKUP(ventas_starbucks_2025[[#This Row],[sucursal]],cambio_sucursal[#All],2,0)</f>
        <v>Sucursal San Lorenzo 47</v>
      </c>
      <c r="K844" t="s">
        <v>89</v>
      </c>
      <c r="L844" t="s">
        <v>90</v>
      </c>
      <c r="M844" t="s">
        <v>4</v>
      </c>
      <c r="N844" t="str">
        <f>IFERROR(VLOOKUP(ventas_starbucks_2025[[#This Row],[tamaño_sucio]],cambio_tamaño[#All],2,0),"Tamaño único")</f>
        <v>Tamaño único</v>
      </c>
      <c r="O844">
        <v>3</v>
      </c>
      <c r="P844">
        <v>1295.73</v>
      </c>
      <c r="Q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4">
        <v>3887.19</v>
      </c>
      <c r="S844" t="s">
        <v>5</v>
      </c>
      <c r="T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44" t="str">
        <f>VLOOKUP(ventas_starbucks_2025[[#This Row],[canal_compra]],cambio_canal_compra[#All],2,0)</f>
        <v>En tienda</v>
      </c>
      <c r="V844" t="s">
        <v>6</v>
      </c>
      <c r="W844" t="str">
        <f>VLOOKUP(ventas_starbucks_2025[[#This Row],[método_pago]],cambio_metodo_pago[#All],2,0)</f>
        <v>Aplicación móbil</v>
      </c>
      <c r="X844" t="s">
        <v>7</v>
      </c>
      <c r="Y844">
        <v>15</v>
      </c>
      <c r="Z844" t="str">
        <f>VLOOKUP(ventas_starbucks_2025[[#This Row],[promoción_aplicada5]],promocion_cambiar[#All],2,0)</f>
        <v>Combo</v>
      </c>
      <c r="AA844" t="s">
        <v>8</v>
      </c>
      <c r="AB844" t="s">
        <v>52</v>
      </c>
      <c r="AC844" t="s">
        <v>10</v>
      </c>
      <c r="AD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44">
        <v>3.2</v>
      </c>
      <c r="AF844">
        <v>3</v>
      </c>
      <c r="AG844">
        <v>33</v>
      </c>
      <c r="AH844">
        <v>30</v>
      </c>
    </row>
    <row r="845" spans="1:34" x14ac:dyDescent="0.25">
      <c r="A845" s="3" t="s">
        <v>920</v>
      </c>
      <c r="B845" s="1">
        <v>45720</v>
      </c>
      <c r="C845" s="23">
        <f t="shared" si="65"/>
        <v>4</v>
      </c>
      <c r="D845" s="23">
        <f t="shared" si="66"/>
        <v>2</v>
      </c>
      <c r="E845" s="23" t="str">
        <f t="shared" si="67"/>
        <v>martes</v>
      </c>
      <c r="F845" s="23">
        <f t="shared" si="68"/>
        <v>3</v>
      </c>
      <c r="G845" s="23" t="str">
        <f t="shared" si="69"/>
        <v>marzo</v>
      </c>
      <c r="H845" s="2">
        <v>0.56666666666666665</v>
      </c>
      <c r="I845" t="s">
        <v>1</v>
      </c>
      <c r="J845" t="str">
        <f>VLOOKUP(ventas_starbucks_2025[[#This Row],[sucursal]],cambio_sucursal[#All],2,0)</f>
        <v>Sucursal Nueva Córdoba</v>
      </c>
      <c r="K845" t="s">
        <v>101</v>
      </c>
      <c r="L845" t="s">
        <v>3</v>
      </c>
      <c r="M845" t="s">
        <v>4</v>
      </c>
      <c r="N845" t="str">
        <f>IFERROR(VLOOKUP(ventas_starbucks_2025[[#This Row],[tamaño_sucio]],cambio_tamaño[#All],2,0),"Tamaño único")</f>
        <v>Tamaño único</v>
      </c>
      <c r="O845">
        <v>1</v>
      </c>
      <c r="P845">
        <v>2614.5</v>
      </c>
      <c r="Q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45">
        <v>2614.5</v>
      </c>
      <c r="S845" t="s">
        <v>31</v>
      </c>
      <c r="T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45" t="str">
        <f>VLOOKUP(ventas_starbucks_2025[[#This Row],[canal_compra]],cambio_canal_compra[#All],2,0)</f>
        <v>Entrega domicilio</v>
      </c>
      <c r="V845" t="s">
        <v>40</v>
      </c>
      <c r="W845" t="str">
        <f>VLOOKUP(ventas_starbucks_2025[[#This Row],[método_pago]],cambio_metodo_pago[#All],2,0)</f>
        <v>Efectivo</v>
      </c>
      <c r="X845" t="s">
        <v>7</v>
      </c>
      <c r="Y845">
        <v>0</v>
      </c>
      <c r="Z845" t="str">
        <f>VLOOKUP(ventas_starbucks_2025[[#This Row],[promoción_aplicada5]],promocion_cambiar[#All],2,0)</f>
        <v>2x1</v>
      </c>
      <c r="AA845" t="s">
        <v>51</v>
      </c>
      <c r="AB845" t="s">
        <v>32</v>
      </c>
      <c r="AC845" t="s">
        <v>10</v>
      </c>
      <c r="AD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45">
        <v>10.6</v>
      </c>
      <c r="AF845">
        <v>4</v>
      </c>
      <c r="AG845">
        <v>45</v>
      </c>
      <c r="AH845">
        <v>44</v>
      </c>
    </row>
    <row r="846" spans="1:34" x14ac:dyDescent="0.25">
      <c r="A846" s="3" t="s">
        <v>921</v>
      </c>
      <c r="B846" s="1">
        <v>45697</v>
      </c>
      <c r="C846" s="23">
        <f t="shared" si="65"/>
        <v>9</v>
      </c>
      <c r="D846" s="23">
        <f t="shared" si="66"/>
        <v>7</v>
      </c>
      <c r="E846" s="23" t="str">
        <f t="shared" si="67"/>
        <v>domingo</v>
      </c>
      <c r="F846" s="23">
        <f t="shared" si="68"/>
        <v>2</v>
      </c>
      <c r="G846" s="23" t="str">
        <f t="shared" si="69"/>
        <v>febrero</v>
      </c>
      <c r="H846" s="2">
        <v>0.33124999999999999</v>
      </c>
      <c r="I846" t="s">
        <v>12</v>
      </c>
      <c r="J846" t="str">
        <f>VLOOKUP(ventas_starbucks_2025[[#This Row],[sucursal]],cambio_sucursal[#All],2,0)</f>
        <v>Sucursal Córdoba Shopping</v>
      </c>
      <c r="K846" t="s">
        <v>27</v>
      </c>
      <c r="L846" t="s">
        <v>28</v>
      </c>
      <c r="M846" t="s">
        <v>4</v>
      </c>
      <c r="N846" t="str">
        <f>IFERROR(VLOOKUP(ventas_starbucks_2025[[#This Row],[tamaño_sucio]],cambio_tamaño[#All],2,0),"Tamaño único")</f>
        <v>Tamaño único</v>
      </c>
      <c r="O846">
        <v>4</v>
      </c>
      <c r="P846">
        <v>2471.44</v>
      </c>
      <c r="Q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46">
        <v>9885.76</v>
      </c>
      <c r="S846" t="s">
        <v>5</v>
      </c>
      <c r="T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6" t="str">
        <f>VLOOKUP(ventas_starbucks_2025[[#This Row],[canal_compra]],cambio_canal_compra[#All],2,0)</f>
        <v>En tienda</v>
      </c>
      <c r="V846" t="s">
        <v>40</v>
      </c>
      <c r="W846" t="str">
        <f>VLOOKUP(ventas_starbucks_2025[[#This Row],[método_pago]],cambio_metodo_pago[#All],2,0)</f>
        <v>Efectivo</v>
      </c>
      <c r="X846" t="s">
        <v>22</v>
      </c>
      <c r="Y846">
        <v>0</v>
      </c>
      <c r="Z846" t="str">
        <f>VLOOKUP(ventas_starbucks_2025[[#This Row],[promoción_aplicada5]],promocion_cambiar[#All],2,0)</f>
        <v>Combo</v>
      </c>
      <c r="AA846" t="s">
        <v>8</v>
      </c>
      <c r="AB846" t="s">
        <v>32</v>
      </c>
      <c r="AC846" t="s">
        <v>24</v>
      </c>
      <c r="AD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46">
        <v>2.2999999999999998</v>
      </c>
      <c r="AF846">
        <v>3</v>
      </c>
      <c r="AG846">
        <v>44</v>
      </c>
      <c r="AH846">
        <v>40</v>
      </c>
    </row>
    <row r="847" spans="1:34" x14ac:dyDescent="0.25">
      <c r="A847" s="3" t="s">
        <v>922</v>
      </c>
      <c r="B847" s="1">
        <v>45672</v>
      </c>
      <c r="C847" s="23">
        <f t="shared" si="65"/>
        <v>15</v>
      </c>
      <c r="D847" s="23">
        <f t="shared" si="66"/>
        <v>3</v>
      </c>
      <c r="E847" s="23" t="str">
        <f t="shared" si="67"/>
        <v>miércoles</v>
      </c>
      <c r="F847" s="23">
        <f t="shared" si="68"/>
        <v>1</v>
      </c>
      <c r="G847" s="23" t="str">
        <f t="shared" si="69"/>
        <v>enero</v>
      </c>
      <c r="H847" s="2">
        <v>0.71180555555555558</v>
      </c>
      <c r="I847" t="s">
        <v>57</v>
      </c>
      <c r="J847" t="str">
        <f>VLOOKUP(ventas_starbucks_2025[[#This Row],[sucursal]],cambio_sucursal[#All],2,0)</f>
        <v>Sucursal Avda Colón</v>
      </c>
      <c r="K847" t="s">
        <v>175</v>
      </c>
      <c r="L847" t="s">
        <v>70</v>
      </c>
      <c r="M847" t="s">
        <v>62</v>
      </c>
      <c r="N847" t="str">
        <f>IFERROR(VLOOKUP(ventas_starbucks_2025[[#This Row],[tamaño_sucio]],cambio_tamaño[#All],2,0),"Tamaño único")</f>
        <v>Extra-Grande</v>
      </c>
      <c r="O847">
        <v>4</v>
      </c>
      <c r="P847">
        <v>1333.26</v>
      </c>
      <c r="Q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7">
        <v>5333.04</v>
      </c>
      <c r="S847" t="s">
        <v>5</v>
      </c>
      <c r="T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7" t="str">
        <f>VLOOKUP(ventas_starbucks_2025[[#This Row],[canal_compra]],cambio_canal_compra[#All],2,0)</f>
        <v>En tienda</v>
      </c>
      <c r="V847" t="s">
        <v>16</v>
      </c>
      <c r="W847" t="str">
        <f>VLOOKUP(ventas_starbucks_2025[[#This Row],[método_pago]],cambio_metodo_pago[#All],2,0)</f>
        <v>Tarjeta</v>
      </c>
      <c r="X847" t="s">
        <v>7</v>
      </c>
      <c r="Y847">
        <v>0</v>
      </c>
      <c r="Z847" t="str">
        <f>VLOOKUP(ventas_starbucks_2025[[#This Row],[promoción_aplicada5]],promocion_cambiar[#All],2,0)</f>
        <v>Hora Feliz</v>
      </c>
      <c r="AA847" t="s">
        <v>36</v>
      </c>
      <c r="AB847" t="s">
        <v>18</v>
      </c>
      <c r="AC847" t="s">
        <v>10</v>
      </c>
      <c r="AD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47">
        <v>3.7</v>
      </c>
      <c r="AF847">
        <v>1</v>
      </c>
      <c r="AG847">
        <v>30</v>
      </c>
      <c r="AH847">
        <v>26</v>
      </c>
    </row>
    <row r="848" spans="1:34" x14ac:dyDescent="0.25">
      <c r="A848" s="3" t="s">
        <v>923</v>
      </c>
      <c r="B848" s="1">
        <v>45688</v>
      </c>
      <c r="C848" s="23">
        <f t="shared" si="65"/>
        <v>31</v>
      </c>
      <c r="D848" s="23">
        <f t="shared" si="66"/>
        <v>5</v>
      </c>
      <c r="E848" s="23" t="str">
        <f t="shared" si="67"/>
        <v>viernes</v>
      </c>
      <c r="F848" s="23">
        <f t="shared" si="68"/>
        <v>1</v>
      </c>
      <c r="G848" s="23" t="str">
        <f t="shared" si="69"/>
        <v>enero</v>
      </c>
      <c r="H848" s="2">
        <v>0.81458333333333333</v>
      </c>
      <c r="I848" t="s">
        <v>1</v>
      </c>
      <c r="J848" t="str">
        <f>VLOOKUP(ventas_starbucks_2025[[#This Row],[sucursal]],cambio_sucursal[#All],2,0)</f>
        <v>Sucursal Nueva Córdoba</v>
      </c>
      <c r="K848" t="s">
        <v>2</v>
      </c>
      <c r="L848" t="s">
        <v>3</v>
      </c>
      <c r="M848" t="s">
        <v>4</v>
      </c>
      <c r="N848" t="str">
        <f>IFERROR(VLOOKUP(ventas_starbucks_2025[[#This Row],[tamaño_sucio]],cambio_tamaño[#All],2,0),"Tamaño único")</f>
        <v>Tamaño único</v>
      </c>
      <c r="O848">
        <v>5</v>
      </c>
      <c r="P848">
        <v>2996.3</v>
      </c>
      <c r="Q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48">
        <v>14981.5</v>
      </c>
      <c r="S848" t="s">
        <v>31</v>
      </c>
      <c r="T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48" t="str">
        <f>VLOOKUP(ventas_starbucks_2025[[#This Row],[canal_compra]],cambio_canal_compra[#All],2,0)</f>
        <v>Entrega domicilio</v>
      </c>
      <c r="V848" t="s">
        <v>40</v>
      </c>
      <c r="W848" t="str">
        <f>VLOOKUP(ventas_starbucks_2025[[#This Row],[método_pago]],cambio_metodo_pago[#All],2,0)</f>
        <v>Efectivo</v>
      </c>
      <c r="X848" t="s">
        <v>22</v>
      </c>
      <c r="Y848">
        <v>0</v>
      </c>
      <c r="Z848" t="str">
        <f>VLOOKUP(ventas_starbucks_2025[[#This Row],[promoción_aplicada5]],promocion_cambiar[#All],2,0)</f>
        <v>2x1</v>
      </c>
      <c r="AA848" t="s">
        <v>51</v>
      </c>
      <c r="AB848" t="s">
        <v>18</v>
      </c>
      <c r="AC848" t="s">
        <v>24</v>
      </c>
      <c r="AD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48">
        <v>2.4</v>
      </c>
      <c r="AF848">
        <v>4</v>
      </c>
      <c r="AG848">
        <v>48</v>
      </c>
      <c r="AH848">
        <v>43</v>
      </c>
    </row>
    <row r="849" spans="1:34" x14ac:dyDescent="0.25">
      <c r="A849" s="3" t="s">
        <v>924</v>
      </c>
      <c r="B849" s="1">
        <v>45726</v>
      </c>
      <c r="C849" s="23">
        <f t="shared" si="65"/>
        <v>10</v>
      </c>
      <c r="D849" s="23">
        <f t="shared" si="66"/>
        <v>1</v>
      </c>
      <c r="E849" s="23" t="str">
        <f t="shared" si="67"/>
        <v>lunes</v>
      </c>
      <c r="F849" s="23">
        <f t="shared" si="68"/>
        <v>3</v>
      </c>
      <c r="G849" s="23" t="str">
        <f t="shared" si="69"/>
        <v>marzo</v>
      </c>
      <c r="H849" s="2">
        <v>0.31319444444444444</v>
      </c>
      <c r="I849" t="s">
        <v>1</v>
      </c>
      <c r="J849" t="str">
        <f>VLOOKUP(ventas_starbucks_2025[[#This Row],[sucursal]],cambio_sucursal[#All],2,0)</f>
        <v>Sucursal Nueva Córdoba</v>
      </c>
      <c r="K849" t="s">
        <v>58</v>
      </c>
      <c r="L849" t="s">
        <v>39</v>
      </c>
      <c r="M849" t="s">
        <v>4</v>
      </c>
      <c r="N849" t="str">
        <f>IFERROR(VLOOKUP(ventas_starbucks_2025[[#This Row],[tamaño_sucio]],cambio_tamaño[#All],2,0),"Tamaño único")</f>
        <v>Tamaño único</v>
      </c>
      <c r="O849">
        <v>3</v>
      </c>
      <c r="P849">
        <v>1231.08</v>
      </c>
      <c r="Q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9">
        <v>3693.24</v>
      </c>
      <c r="S849" t="s">
        <v>15</v>
      </c>
      <c r="T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49" t="str">
        <f>VLOOKUP(ventas_starbucks_2025[[#This Row],[canal_compra]],cambio_canal_compra[#All],2,0)</f>
        <v>Para llevar</v>
      </c>
      <c r="V849" t="s">
        <v>16</v>
      </c>
      <c r="W849" t="str">
        <f>VLOOKUP(ventas_starbucks_2025[[#This Row],[método_pago]],cambio_metodo_pago[#All],2,0)</f>
        <v>Tarjeta</v>
      </c>
      <c r="X849" t="s">
        <v>22</v>
      </c>
      <c r="Y849">
        <v>0</v>
      </c>
      <c r="Z849" t="str">
        <f>VLOOKUP(ventas_starbucks_2025[[#This Row],[promoción_aplicada5]],promocion_cambiar[#All],2,0)</f>
        <v>Combo</v>
      </c>
      <c r="AA849" t="s">
        <v>8</v>
      </c>
      <c r="AB849" t="s">
        <v>52</v>
      </c>
      <c r="AC849" t="s">
        <v>41</v>
      </c>
      <c r="AD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49">
        <v>9.1</v>
      </c>
      <c r="AF849">
        <v>2</v>
      </c>
      <c r="AG849">
        <v>13</v>
      </c>
      <c r="AH849">
        <v>10</v>
      </c>
    </row>
    <row r="850" spans="1:34" x14ac:dyDescent="0.25">
      <c r="A850" s="3" t="s">
        <v>925</v>
      </c>
      <c r="B850" s="1">
        <v>45686</v>
      </c>
      <c r="C850" s="23">
        <f t="shared" si="65"/>
        <v>29</v>
      </c>
      <c r="D850" s="23">
        <f t="shared" si="66"/>
        <v>3</v>
      </c>
      <c r="E850" s="23" t="str">
        <f t="shared" si="67"/>
        <v>miércoles</v>
      </c>
      <c r="F850" s="23">
        <f t="shared" si="68"/>
        <v>1</v>
      </c>
      <c r="G850" s="23" t="str">
        <f t="shared" si="69"/>
        <v>enero</v>
      </c>
      <c r="H850" s="2">
        <v>0.75416666666666665</v>
      </c>
      <c r="I850" t="s">
        <v>57</v>
      </c>
      <c r="J850" t="str">
        <f>VLOOKUP(ventas_starbucks_2025[[#This Row],[sucursal]],cambio_sucursal[#All],2,0)</f>
        <v>Sucursal Avda Colón</v>
      </c>
      <c r="K850" t="s">
        <v>327</v>
      </c>
      <c r="L850" t="s">
        <v>44</v>
      </c>
      <c r="M850" t="s">
        <v>50</v>
      </c>
      <c r="N850" t="str">
        <f>IFERROR(VLOOKUP(ventas_starbucks_2025[[#This Row],[tamaño_sucio]],cambio_tamaño[#All],2,0),"Tamaño único")</f>
        <v>Mediano</v>
      </c>
      <c r="O850">
        <v>1</v>
      </c>
      <c r="P850">
        <v>1596.82</v>
      </c>
      <c r="Q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0">
        <v>1596.82</v>
      </c>
      <c r="S850" t="s">
        <v>31</v>
      </c>
      <c r="T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0" t="str">
        <f>VLOOKUP(ventas_starbucks_2025[[#This Row],[canal_compra]],cambio_canal_compra[#All],2,0)</f>
        <v>Entrega domicilio</v>
      </c>
      <c r="V850" t="s">
        <v>6</v>
      </c>
      <c r="W850" t="str">
        <f>VLOOKUP(ventas_starbucks_2025[[#This Row],[método_pago]],cambio_metodo_pago[#All],2,0)</f>
        <v>Aplicación móbil</v>
      </c>
      <c r="X850" t="s">
        <v>7</v>
      </c>
      <c r="Y850">
        <v>0</v>
      </c>
      <c r="Z850" t="str">
        <f>VLOOKUP(ventas_starbucks_2025[[#This Row],[promoción_aplicada5]],promocion_cambiar[#All],2,0)</f>
        <v>Combo</v>
      </c>
      <c r="AA850" t="s">
        <v>8</v>
      </c>
      <c r="AB850" t="s">
        <v>29</v>
      </c>
      <c r="AC850" t="s">
        <v>10</v>
      </c>
      <c r="AD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50">
        <v>13.9</v>
      </c>
      <c r="AF850">
        <v>3</v>
      </c>
      <c r="AG850">
        <v>50</v>
      </c>
      <c r="AH850">
        <v>49</v>
      </c>
    </row>
    <row r="851" spans="1:34" x14ac:dyDescent="0.25">
      <c r="A851" s="3" t="s">
        <v>926</v>
      </c>
      <c r="B851" s="1">
        <v>45747</v>
      </c>
      <c r="C851" s="23">
        <f t="shared" si="65"/>
        <v>31</v>
      </c>
      <c r="D851" s="23">
        <f t="shared" si="66"/>
        <v>1</v>
      </c>
      <c r="E851" s="1" t="str">
        <f t="shared" si="67"/>
        <v>lunes</v>
      </c>
      <c r="F851" s="23">
        <f t="shared" si="68"/>
        <v>3</v>
      </c>
      <c r="G851" s="1" t="str">
        <f t="shared" si="69"/>
        <v>marzo</v>
      </c>
      <c r="H851" s="2">
        <v>0.55763888888888891</v>
      </c>
      <c r="I851" t="s">
        <v>57</v>
      </c>
      <c r="J851" t="str">
        <f>VLOOKUP(ventas_starbucks_2025[[#This Row],[sucursal]],cambio_sucursal[#All],2,0)</f>
        <v>Sucursal Avda Colón</v>
      </c>
      <c r="K851" t="s">
        <v>27</v>
      </c>
      <c r="L851" t="s">
        <v>28</v>
      </c>
      <c r="M851" t="s">
        <v>4</v>
      </c>
      <c r="N851" t="str">
        <f>IFERROR(VLOOKUP(ventas_starbucks_2025[[#This Row],[tamaño_sucio]],cambio_tamaño[#All],2,0),"Tamaño único")</f>
        <v>Tamaño único</v>
      </c>
      <c r="O851">
        <v>5</v>
      </c>
      <c r="P851">
        <v>2243</v>
      </c>
      <c r="Q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51">
        <v>11215</v>
      </c>
      <c r="S851" t="s">
        <v>5</v>
      </c>
      <c r="T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51" t="str">
        <f>VLOOKUP(ventas_starbucks_2025[[#This Row],[canal_compra]],cambio_canal_compra[#All],2,0)</f>
        <v>En tienda</v>
      </c>
      <c r="V851" t="s">
        <v>40</v>
      </c>
      <c r="W851" t="str">
        <f>VLOOKUP(ventas_starbucks_2025[[#This Row],[método_pago]],cambio_metodo_pago[#All],2,0)</f>
        <v>Efectivo</v>
      </c>
      <c r="X851" t="s">
        <v>7</v>
      </c>
      <c r="Y851">
        <v>0</v>
      </c>
      <c r="Z851" t="str">
        <f>VLOOKUP(ventas_starbucks_2025[[#This Row],[promoción_aplicada5]],promocion_cambiar[#All],2,0)</f>
        <v>Combo</v>
      </c>
      <c r="AA851" t="s">
        <v>8</v>
      </c>
      <c r="AB851" t="s">
        <v>9</v>
      </c>
      <c r="AC851" t="s">
        <v>24</v>
      </c>
      <c r="AD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51">
        <v>13.7</v>
      </c>
      <c r="AF851">
        <v>5</v>
      </c>
      <c r="AG851">
        <v>30</v>
      </c>
      <c r="AH851">
        <v>25</v>
      </c>
    </row>
    <row r="852" spans="1:34" x14ac:dyDescent="0.25">
      <c r="A852" s="3" t="s">
        <v>927</v>
      </c>
      <c r="B852" s="1">
        <v>45728</v>
      </c>
      <c r="C852" s="23">
        <f t="shared" si="65"/>
        <v>12</v>
      </c>
      <c r="D852" s="23">
        <f t="shared" si="66"/>
        <v>3</v>
      </c>
      <c r="E852" s="1" t="str">
        <f t="shared" si="67"/>
        <v>miércoles</v>
      </c>
      <c r="F852" s="23">
        <f t="shared" si="68"/>
        <v>3</v>
      </c>
      <c r="G852" s="1" t="str">
        <f t="shared" si="69"/>
        <v>marzo</v>
      </c>
      <c r="H852" s="2">
        <v>0.73055555555555551</v>
      </c>
      <c r="I852" t="s">
        <v>57</v>
      </c>
      <c r="J852" t="str">
        <f>VLOOKUP(ventas_starbucks_2025[[#This Row],[sucursal]],cambio_sucursal[#All],2,0)</f>
        <v>Sucursal Avda Colón</v>
      </c>
      <c r="K852" t="s">
        <v>64</v>
      </c>
      <c r="L852" t="s">
        <v>65</v>
      </c>
      <c r="M852" t="s">
        <v>4</v>
      </c>
      <c r="N852" t="str">
        <f>IFERROR(VLOOKUP(ventas_starbucks_2025[[#This Row],[tamaño_sucio]],cambio_tamaño[#All],2,0),"Tamaño único")</f>
        <v>Tamaño único</v>
      </c>
      <c r="O852">
        <v>4</v>
      </c>
      <c r="P852">
        <v>1801.59</v>
      </c>
      <c r="Q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2">
        <v>7206.36</v>
      </c>
      <c r="S852" t="s">
        <v>31</v>
      </c>
      <c r="T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52" t="str">
        <f>VLOOKUP(ventas_starbucks_2025[[#This Row],[canal_compra]],cambio_canal_compra[#All],2,0)</f>
        <v>Entrega domicilio</v>
      </c>
      <c r="V852" t="s">
        <v>16</v>
      </c>
      <c r="W852" t="str">
        <f>VLOOKUP(ventas_starbucks_2025[[#This Row],[método_pago]],cambio_metodo_pago[#All],2,0)</f>
        <v>Tarjeta</v>
      </c>
      <c r="X852" t="s">
        <v>7</v>
      </c>
      <c r="Y852">
        <v>10</v>
      </c>
      <c r="Z852" t="str">
        <f>VLOOKUP(ventas_starbucks_2025[[#This Row],[promoción_aplicada5]],promocion_cambiar[#All],2,0)</f>
        <v>Ninguna</v>
      </c>
      <c r="AA852" t="s">
        <v>17</v>
      </c>
      <c r="AB852" t="s">
        <v>29</v>
      </c>
      <c r="AC852" t="s">
        <v>10</v>
      </c>
      <c r="AD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52">
        <v>10.9</v>
      </c>
      <c r="AF852">
        <v>1</v>
      </c>
      <c r="AG852">
        <v>31</v>
      </c>
      <c r="AH852">
        <v>27</v>
      </c>
    </row>
    <row r="853" spans="1:34" x14ac:dyDescent="0.25">
      <c r="A853" s="3" t="s">
        <v>928</v>
      </c>
      <c r="B853" s="1">
        <v>45705</v>
      </c>
      <c r="C853" s="23">
        <f t="shared" si="65"/>
        <v>17</v>
      </c>
      <c r="D853" s="23">
        <f t="shared" si="66"/>
        <v>1</v>
      </c>
      <c r="E853" s="23" t="str">
        <f t="shared" si="67"/>
        <v>lunes</v>
      </c>
      <c r="F853" s="23">
        <f t="shared" si="68"/>
        <v>2</v>
      </c>
      <c r="G853" s="23" t="str">
        <f t="shared" si="69"/>
        <v>febrero</v>
      </c>
      <c r="H853" s="2">
        <v>0.34513888888888888</v>
      </c>
      <c r="I853" t="s">
        <v>12</v>
      </c>
      <c r="J853" t="str">
        <f>VLOOKUP(ventas_starbucks_2025[[#This Row],[sucursal]],cambio_sucursal[#All],2,0)</f>
        <v>Sucursal Córdoba Shopping</v>
      </c>
      <c r="K853" t="s">
        <v>2</v>
      </c>
      <c r="L853" t="s">
        <v>3</v>
      </c>
      <c r="M853" t="s">
        <v>4</v>
      </c>
      <c r="N853" t="str">
        <f>IFERROR(VLOOKUP(ventas_starbucks_2025[[#This Row],[tamaño_sucio]],cambio_tamaño[#All],2,0),"Tamaño único")</f>
        <v>Tamaño único</v>
      </c>
      <c r="O853">
        <v>1</v>
      </c>
      <c r="P853">
        <v>2960.61</v>
      </c>
      <c r="Q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53">
        <v>2960.61</v>
      </c>
      <c r="S853" t="s">
        <v>15</v>
      </c>
      <c r="T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3" t="str">
        <f>VLOOKUP(ventas_starbucks_2025[[#This Row],[canal_compra]],cambio_canal_compra[#All],2,0)</f>
        <v>Para llevar</v>
      </c>
      <c r="V853" t="s">
        <v>40</v>
      </c>
      <c r="W853" t="str">
        <f>VLOOKUP(ventas_starbucks_2025[[#This Row],[método_pago]],cambio_metodo_pago[#All],2,0)</f>
        <v>Efectivo</v>
      </c>
      <c r="X853" t="s">
        <v>7</v>
      </c>
      <c r="Y853">
        <v>15</v>
      </c>
      <c r="Z853" t="str">
        <f>VLOOKUP(ventas_starbucks_2025[[#This Row],[promoción_aplicada5]],promocion_cambiar[#All],2,0)</f>
        <v>Combo</v>
      </c>
      <c r="AA853" t="s">
        <v>8</v>
      </c>
      <c r="AB853" t="s">
        <v>32</v>
      </c>
      <c r="AC853" t="s">
        <v>24</v>
      </c>
      <c r="AD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53">
        <v>14.2</v>
      </c>
      <c r="AF853">
        <v>5</v>
      </c>
      <c r="AG853">
        <v>37</v>
      </c>
      <c r="AH853">
        <v>36</v>
      </c>
    </row>
    <row r="854" spans="1:34" x14ac:dyDescent="0.25">
      <c r="A854" s="3" t="s">
        <v>929</v>
      </c>
      <c r="B854" s="1">
        <v>45765</v>
      </c>
      <c r="C854" s="23">
        <f t="shared" si="65"/>
        <v>18</v>
      </c>
      <c r="D854" s="23">
        <f t="shared" si="66"/>
        <v>5</v>
      </c>
      <c r="E854" s="23" t="str">
        <f t="shared" si="67"/>
        <v>viernes</v>
      </c>
      <c r="F854" s="23">
        <f t="shared" si="68"/>
        <v>4</v>
      </c>
      <c r="G854" s="23" t="str">
        <f t="shared" si="69"/>
        <v>abril</v>
      </c>
      <c r="H854" s="2">
        <v>0.56041666666666667</v>
      </c>
      <c r="I854" t="s">
        <v>26</v>
      </c>
      <c r="J854" t="str">
        <f>VLOOKUP(ventas_starbucks_2025[[#This Row],[sucursal]],cambio_sucursal[#All],2,0)</f>
        <v>Sucursal San Lorenzo 47</v>
      </c>
      <c r="K854" t="s">
        <v>48</v>
      </c>
      <c r="L854" t="s">
        <v>49</v>
      </c>
      <c r="M854" t="s">
        <v>55</v>
      </c>
      <c r="N854" t="str">
        <f>IFERROR(VLOOKUP(ventas_starbucks_2025[[#This Row],[tamaño_sucio]],cambio_tamaño[#All],2,0),"Tamaño único")</f>
        <v>Pequeño</v>
      </c>
      <c r="O854">
        <v>3</v>
      </c>
      <c r="P854">
        <v>1942.25</v>
      </c>
      <c r="Q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4">
        <v>5826.75</v>
      </c>
      <c r="S854" t="s">
        <v>5</v>
      </c>
      <c r="T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54" t="str">
        <f>VLOOKUP(ventas_starbucks_2025[[#This Row],[canal_compra]],cambio_canal_compra[#All],2,0)</f>
        <v>En tienda</v>
      </c>
      <c r="V854" t="s">
        <v>6</v>
      </c>
      <c r="W854" t="str">
        <f>VLOOKUP(ventas_starbucks_2025[[#This Row],[método_pago]],cambio_metodo_pago[#All],2,0)</f>
        <v>Aplicación móbil</v>
      </c>
      <c r="X854" t="s">
        <v>7</v>
      </c>
      <c r="Y854">
        <v>15</v>
      </c>
      <c r="Z854" t="str">
        <f>VLOOKUP(ventas_starbucks_2025[[#This Row],[promoción_aplicada5]],promocion_cambiar[#All],2,0)</f>
        <v>2x1</v>
      </c>
      <c r="AA854" t="s">
        <v>51</v>
      </c>
      <c r="AB854" t="s">
        <v>18</v>
      </c>
      <c r="AC854" t="s">
        <v>41</v>
      </c>
      <c r="AD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54">
        <v>8.6</v>
      </c>
      <c r="AF854">
        <v>4</v>
      </c>
      <c r="AG854">
        <v>44</v>
      </c>
      <c r="AH854">
        <v>41</v>
      </c>
    </row>
    <row r="855" spans="1:34" x14ac:dyDescent="0.25">
      <c r="A855" s="3" t="s">
        <v>930</v>
      </c>
      <c r="B855" s="1">
        <v>45728</v>
      </c>
      <c r="C855" s="23">
        <f t="shared" si="65"/>
        <v>12</v>
      </c>
      <c r="D855" s="23">
        <f t="shared" si="66"/>
        <v>3</v>
      </c>
      <c r="E855" s="1" t="str">
        <f t="shared" si="67"/>
        <v>miércoles</v>
      </c>
      <c r="F855" s="23">
        <f t="shared" si="68"/>
        <v>3</v>
      </c>
      <c r="G855" s="1" t="str">
        <f t="shared" si="69"/>
        <v>marzo</v>
      </c>
      <c r="H855" s="2">
        <v>0.3576388888888889</v>
      </c>
      <c r="I855" t="s">
        <v>26</v>
      </c>
      <c r="J855" t="str">
        <f>VLOOKUP(ventas_starbucks_2025[[#This Row],[sucursal]],cambio_sucursal[#All],2,0)</f>
        <v>Sucursal San Lorenzo 47</v>
      </c>
      <c r="K855" t="s">
        <v>38</v>
      </c>
      <c r="L855" t="s">
        <v>39</v>
      </c>
      <c r="M855" t="s">
        <v>4</v>
      </c>
      <c r="N855" t="str">
        <f>IFERROR(VLOOKUP(ventas_starbucks_2025[[#This Row],[tamaño_sucio]],cambio_tamaño[#All],2,0),"Tamaño único")</f>
        <v>Tamaño único</v>
      </c>
      <c r="O855">
        <v>3</v>
      </c>
      <c r="P855">
        <v>1152.54</v>
      </c>
      <c r="Q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5">
        <v>3457.62</v>
      </c>
      <c r="S855" t="s">
        <v>31</v>
      </c>
      <c r="T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5" t="str">
        <f>VLOOKUP(ventas_starbucks_2025[[#This Row],[canal_compra]],cambio_canal_compra[#All],2,0)</f>
        <v>Entrega domicilio</v>
      </c>
      <c r="V855" t="s">
        <v>40</v>
      </c>
      <c r="W855" t="str">
        <f>VLOOKUP(ventas_starbucks_2025[[#This Row],[método_pago]],cambio_metodo_pago[#All],2,0)</f>
        <v>Efectivo</v>
      </c>
      <c r="X855" t="s">
        <v>7</v>
      </c>
      <c r="Y855">
        <v>0</v>
      </c>
      <c r="Z855" t="str">
        <f>VLOOKUP(ventas_starbucks_2025[[#This Row],[promoción_aplicada5]],promocion_cambiar[#All],2,0)</f>
        <v>2x1</v>
      </c>
      <c r="AA855" t="s">
        <v>51</v>
      </c>
      <c r="AB855" t="s">
        <v>32</v>
      </c>
      <c r="AC855" t="s">
        <v>24</v>
      </c>
      <c r="AD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55">
        <v>3.2</v>
      </c>
      <c r="AF855">
        <v>2</v>
      </c>
      <c r="AG855">
        <v>25</v>
      </c>
      <c r="AH855">
        <v>22</v>
      </c>
    </row>
    <row r="856" spans="1:34" x14ac:dyDescent="0.25">
      <c r="A856" s="3" t="s">
        <v>931</v>
      </c>
      <c r="B856" s="1">
        <v>45662</v>
      </c>
      <c r="C856" s="23">
        <f t="shared" si="65"/>
        <v>5</v>
      </c>
      <c r="D856" s="23">
        <f t="shared" si="66"/>
        <v>7</v>
      </c>
      <c r="E856" s="23" t="str">
        <f t="shared" si="67"/>
        <v>domingo</v>
      </c>
      <c r="F856" s="23">
        <f t="shared" si="68"/>
        <v>1</v>
      </c>
      <c r="G856" s="23" t="str">
        <f t="shared" si="69"/>
        <v>enero</v>
      </c>
      <c r="H856" s="2">
        <v>0.85138888888888886</v>
      </c>
      <c r="I856" t="s">
        <v>12</v>
      </c>
      <c r="J856" t="str">
        <f>VLOOKUP(ventas_starbucks_2025[[#This Row],[sucursal]],cambio_sucursal[#All],2,0)</f>
        <v>Sucursal Córdoba Shopping</v>
      </c>
      <c r="K856" t="s">
        <v>130</v>
      </c>
      <c r="L856" t="s">
        <v>65</v>
      </c>
      <c r="M856" t="s">
        <v>4</v>
      </c>
      <c r="N856" t="str">
        <f>IFERROR(VLOOKUP(ventas_starbucks_2025[[#This Row],[tamaño_sucio]],cambio_tamaño[#All],2,0),"Tamaño único")</f>
        <v>Tamaño único</v>
      </c>
      <c r="O856">
        <v>5</v>
      </c>
      <c r="P856">
        <v>1690.76</v>
      </c>
      <c r="Q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6">
        <v>8453.7999999999993</v>
      </c>
      <c r="S856" t="s">
        <v>5</v>
      </c>
      <c r="T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56" t="str">
        <f>VLOOKUP(ventas_starbucks_2025[[#This Row],[canal_compra]],cambio_canal_compra[#All],2,0)</f>
        <v>En tienda</v>
      </c>
      <c r="V856" t="s">
        <v>16</v>
      </c>
      <c r="W856" t="str">
        <f>VLOOKUP(ventas_starbucks_2025[[#This Row],[método_pago]],cambio_metodo_pago[#All],2,0)</f>
        <v>Tarjeta</v>
      </c>
      <c r="X856" t="s">
        <v>7</v>
      </c>
      <c r="Y856">
        <v>15</v>
      </c>
      <c r="Z856" t="str">
        <f>VLOOKUP(ventas_starbucks_2025[[#This Row],[promoción_aplicada5]],promocion_cambiar[#All],2,0)</f>
        <v>Ninguna</v>
      </c>
      <c r="AA856" t="s">
        <v>17</v>
      </c>
      <c r="AB856" t="s">
        <v>23</v>
      </c>
      <c r="AC856" t="s">
        <v>41</v>
      </c>
      <c r="AD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56">
        <v>6.5</v>
      </c>
      <c r="AF856">
        <v>2</v>
      </c>
      <c r="AG856">
        <v>17</v>
      </c>
      <c r="AH856">
        <v>12</v>
      </c>
    </row>
    <row r="857" spans="1:34" x14ac:dyDescent="0.25">
      <c r="A857" s="3" t="s">
        <v>932</v>
      </c>
      <c r="B857" s="1">
        <v>45718</v>
      </c>
      <c r="C857" s="23">
        <f t="shared" si="65"/>
        <v>2</v>
      </c>
      <c r="D857" s="23">
        <f t="shared" si="66"/>
        <v>7</v>
      </c>
      <c r="E857" s="1" t="str">
        <f t="shared" si="67"/>
        <v>domingo</v>
      </c>
      <c r="F857" s="23">
        <f t="shared" si="68"/>
        <v>3</v>
      </c>
      <c r="G857" s="1" t="str">
        <f t="shared" si="69"/>
        <v>marzo</v>
      </c>
      <c r="H857" s="2">
        <v>0.54791666666666672</v>
      </c>
      <c r="I857" t="s">
        <v>57</v>
      </c>
      <c r="J857" t="str">
        <f>VLOOKUP(ventas_starbucks_2025[[#This Row],[sucursal]],cambio_sucursal[#All],2,0)</f>
        <v>Sucursal Avda Colón</v>
      </c>
      <c r="K857" t="s">
        <v>115</v>
      </c>
      <c r="L857" t="s">
        <v>21</v>
      </c>
      <c r="M857" t="s">
        <v>4</v>
      </c>
      <c r="N857" t="str">
        <f>IFERROR(VLOOKUP(ventas_starbucks_2025[[#This Row],[tamaño_sucio]],cambio_tamaño[#All],2,0),"Tamaño único")</f>
        <v>Tamaño único</v>
      </c>
      <c r="O857">
        <v>2</v>
      </c>
      <c r="P857">
        <v>724.91</v>
      </c>
      <c r="Q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57">
        <v>1449.82</v>
      </c>
      <c r="S857" t="s">
        <v>5</v>
      </c>
      <c r="T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7" t="str">
        <f>VLOOKUP(ventas_starbucks_2025[[#This Row],[canal_compra]],cambio_canal_compra[#All],2,0)</f>
        <v>En tienda</v>
      </c>
      <c r="V857" t="s">
        <v>16</v>
      </c>
      <c r="W857" t="str">
        <f>VLOOKUP(ventas_starbucks_2025[[#This Row],[método_pago]],cambio_metodo_pago[#All],2,0)</f>
        <v>Tarjeta</v>
      </c>
      <c r="X857" t="s">
        <v>7</v>
      </c>
      <c r="Y857">
        <v>0</v>
      </c>
      <c r="Z857" t="str">
        <f>VLOOKUP(ventas_starbucks_2025[[#This Row],[promoción_aplicada5]],promocion_cambiar[#All],2,0)</f>
        <v>2x1</v>
      </c>
      <c r="AA857" t="s">
        <v>51</v>
      </c>
      <c r="AB857" t="s">
        <v>9</v>
      </c>
      <c r="AC857" t="s">
        <v>41</v>
      </c>
      <c r="AD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57">
        <v>7.9</v>
      </c>
      <c r="AF857">
        <v>1</v>
      </c>
      <c r="AG857">
        <v>13</v>
      </c>
      <c r="AH857">
        <v>11</v>
      </c>
    </row>
    <row r="858" spans="1:34" x14ac:dyDescent="0.25">
      <c r="A858" s="3" t="s">
        <v>933</v>
      </c>
      <c r="B858" s="1">
        <v>45726</v>
      </c>
      <c r="C858" s="23">
        <f t="shared" si="65"/>
        <v>10</v>
      </c>
      <c r="D858" s="23">
        <f t="shared" si="66"/>
        <v>1</v>
      </c>
      <c r="E858" s="1" t="str">
        <f t="shared" si="67"/>
        <v>lunes</v>
      </c>
      <c r="F858" s="23">
        <f t="shared" si="68"/>
        <v>3</v>
      </c>
      <c r="G858" s="1" t="str">
        <f t="shared" si="69"/>
        <v>marzo</v>
      </c>
      <c r="H858" s="2">
        <v>0.39652777777777776</v>
      </c>
      <c r="I858" t="s">
        <v>12</v>
      </c>
      <c r="J858" t="str">
        <f>VLOOKUP(ventas_starbucks_2025[[#This Row],[sucursal]],cambio_sucursal[#All],2,0)</f>
        <v>Sucursal Córdoba Shopping</v>
      </c>
      <c r="K858" t="s">
        <v>38</v>
      </c>
      <c r="L858" t="s">
        <v>39</v>
      </c>
      <c r="M858" t="s">
        <v>4</v>
      </c>
      <c r="N858" t="str">
        <f>IFERROR(VLOOKUP(ventas_starbucks_2025[[#This Row],[tamaño_sucio]],cambio_tamaño[#All],2,0),"Tamaño único")</f>
        <v>Tamaño único</v>
      </c>
      <c r="O858">
        <v>2</v>
      </c>
      <c r="P858">
        <v>1378.01</v>
      </c>
      <c r="Q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8">
        <v>2756.02</v>
      </c>
      <c r="S858" t="s">
        <v>31</v>
      </c>
      <c r="T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8" t="str">
        <f>VLOOKUP(ventas_starbucks_2025[[#This Row],[canal_compra]],cambio_canal_compra[#All],2,0)</f>
        <v>Entrega domicilio</v>
      </c>
      <c r="V858" t="s">
        <v>16</v>
      </c>
      <c r="W858" t="str">
        <f>VLOOKUP(ventas_starbucks_2025[[#This Row],[método_pago]],cambio_metodo_pago[#All],2,0)</f>
        <v>Tarjeta</v>
      </c>
      <c r="X858" t="s">
        <v>7</v>
      </c>
      <c r="Y858">
        <v>15</v>
      </c>
      <c r="Z858" t="str">
        <f>VLOOKUP(ventas_starbucks_2025[[#This Row],[promoción_aplicada5]],promocion_cambiar[#All],2,0)</f>
        <v>Hora Feliz</v>
      </c>
      <c r="AA858" t="s">
        <v>36</v>
      </c>
      <c r="AB858" t="s">
        <v>18</v>
      </c>
      <c r="AC858" t="s">
        <v>24</v>
      </c>
      <c r="AD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58">
        <v>7.3</v>
      </c>
      <c r="AF858">
        <v>4</v>
      </c>
      <c r="AG858">
        <v>19</v>
      </c>
      <c r="AH858">
        <v>17</v>
      </c>
    </row>
    <row r="859" spans="1:34" x14ac:dyDescent="0.25">
      <c r="A859" s="3" t="s">
        <v>934</v>
      </c>
      <c r="B859" s="1">
        <v>45714</v>
      </c>
      <c r="C859" s="23">
        <f t="shared" si="65"/>
        <v>26</v>
      </c>
      <c r="D859" s="23">
        <f t="shared" si="66"/>
        <v>3</v>
      </c>
      <c r="E859" s="23" t="str">
        <f t="shared" si="67"/>
        <v>miércoles</v>
      </c>
      <c r="F859" s="23">
        <f t="shared" si="68"/>
        <v>2</v>
      </c>
      <c r="G859" s="23" t="str">
        <f t="shared" si="69"/>
        <v>febrero</v>
      </c>
      <c r="H859" s="2">
        <v>0.86458333333333337</v>
      </c>
      <c r="I859" t="s">
        <v>12</v>
      </c>
      <c r="J859" t="str">
        <f>VLOOKUP(ventas_starbucks_2025[[#This Row],[sucursal]],cambio_sucursal[#All],2,0)</f>
        <v>Sucursal Córdoba Shopping</v>
      </c>
      <c r="K859" t="s">
        <v>67</v>
      </c>
      <c r="L859" t="s">
        <v>35</v>
      </c>
      <c r="M859" t="s">
        <v>4</v>
      </c>
      <c r="N859" t="str">
        <f>IFERROR(VLOOKUP(ventas_starbucks_2025[[#This Row],[tamaño_sucio]],cambio_tamaño[#All],2,0),"Tamaño único")</f>
        <v>Tamaño único</v>
      </c>
      <c r="O859">
        <v>1</v>
      </c>
      <c r="P859">
        <v>979.6</v>
      </c>
      <c r="Q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59">
        <v>979.6</v>
      </c>
      <c r="S859" t="s">
        <v>31</v>
      </c>
      <c r="T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9" t="str">
        <f>VLOOKUP(ventas_starbucks_2025[[#This Row],[canal_compra]],cambio_canal_compra[#All],2,0)</f>
        <v>Entrega domicilio</v>
      </c>
      <c r="V859" t="s">
        <v>16</v>
      </c>
      <c r="W859" t="str">
        <f>VLOOKUP(ventas_starbucks_2025[[#This Row],[método_pago]],cambio_metodo_pago[#All],2,0)</f>
        <v>Tarjeta</v>
      </c>
      <c r="X859" t="s">
        <v>7</v>
      </c>
      <c r="Y859">
        <v>0</v>
      </c>
      <c r="Z859" t="str">
        <f>VLOOKUP(ventas_starbucks_2025[[#This Row],[promoción_aplicada5]],promocion_cambiar[#All],2,0)</f>
        <v>Ninguna</v>
      </c>
      <c r="AA859" t="s">
        <v>17</v>
      </c>
      <c r="AB859" t="s">
        <v>18</v>
      </c>
      <c r="AC859" t="s">
        <v>41</v>
      </c>
      <c r="AD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59">
        <v>14.2</v>
      </c>
      <c r="AF859">
        <v>1</v>
      </c>
      <c r="AG859">
        <v>11</v>
      </c>
      <c r="AH859">
        <v>10</v>
      </c>
    </row>
    <row r="860" spans="1:34" x14ac:dyDescent="0.25">
      <c r="A860" s="3" t="s">
        <v>935</v>
      </c>
      <c r="B860" s="1">
        <v>45722</v>
      </c>
      <c r="C860" s="23">
        <f t="shared" si="65"/>
        <v>6</v>
      </c>
      <c r="D860" s="23">
        <f t="shared" si="66"/>
        <v>4</v>
      </c>
      <c r="E860" s="23" t="str">
        <f t="shared" si="67"/>
        <v>jueves</v>
      </c>
      <c r="F860" s="23">
        <f t="shared" si="68"/>
        <v>3</v>
      </c>
      <c r="G860" s="23" t="str">
        <f t="shared" si="69"/>
        <v>marzo</v>
      </c>
      <c r="H860" s="2">
        <v>0.44444444444444442</v>
      </c>
      <c r="I860" t="s">
        <v>12</v>
      </c>
      <c r="J860" t="str">
        <f>VLOOKUP(ventas_starbucks_2025[[#This Row],[sucursal]],cambio_sucursal[#All],2,0)</f>
        <v>Sucursal Córdoba Shopping</v>
      </c>
      <c r="K860" t="s">
        <v>64</v>
      </c>
      <c r="L860" t="s">
        <v>65</v>
      </c>
      <c r="M860" t="s">
        <v>4</v>
      </c>
      <c r="N860" t="str">
        <f>IFERROR(VLOOKUP(ventas_starbucks_2025[[#This Row],[tamaño_sucio]],cambio_tamaño[#All],2,0),"Tamaño único")</f>
        <v>Tamaño único</v>
      </c>
      <c r="O860">
        <v>2</v>
      </c>
      <c r="P860">
        <v>1595.91</v>
      </c>
      <c r="Q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0">
        <v>3191.82</v>
      </c>
      <c r="S860" t="s">
        <v>15</v>
      </c>
      <c r="T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0" t="str">
        <f>VLOOKUP(ventas_starbucks_2025[[#This Row],[canal_compra]],cambio_canal_compra[#All],2,0)</f>
        <v>Para llevar</v>
      </c>
      <c r="V860" t="s">
        <v>6</v>
      </c>
      <c r="W860" t="str">
        <f>VLOOKUP(ventas_starbucks_2025[[#This Row],[método_pago]],cambio_metodo_pago[#All],2,0)</f>
        <v>Aplicación móbil</v>
      </c>
      <c r="X860" t="s">
        <v>22</v>
      </c>
      <c r="Y860">
        <v>0</v>
      </c>
      <c r="Z860" t="str">
        <f>VLOOKUP(ventas_starbucks_2025[[#This Row],[promoción_aplicada5]],promocion_cambiar[#All],2,0)</f>
        <v>2x1</v>
      </c>
      <c r="AA860" t="s">
        <v>51</v>
      </c>
      <c r="AB860" t="s">
        <v>23</v>
      </c>
      <c r="AC860" t="s">
        <v>41</v>
      </c>
      <c r="AD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60">
        <v>14.1</v>
      </c>
      <c r="AF860">
        <v>2</v>
      </c>
      <c r="AG860">
        <v>16</v>
      </c>
      <c r="AH860">
        <v>14</v>
      </c>
    </row>
    <row r="861" spans="1:34" x14ac:dyDescent="0.25">
      <c r="A861" s="3" t="s">
        <v>936</v>
      </c>
      <c r="B861" s="1">
        <v>45730</v>
      </c>
      <c r="C861" s="23">
        <f t="shared" si="65"/>
        <v>14</v>
      </c>
      <c r="D861" s="23">
        <f t="shared" si="66"/>
        <v>5</v>
      </c>
      <c r="E861" s="1" t="str">
        <f t="shared" si="67"/>
        <v>viernes</v>
      </c>
      <c r="F861" s="23">
        <f t="shared" si="68"/>
        <v>3</v>
      </c>
      <c r="G861" s="1" t="str">
        <f t="shared" si="69"/>
        <v>marzo</v>
      </c>
      <c r="H861" s="2">
        <v>0.72083333333333333</v>
      </c>
      <c r="I861" t="s">
        <v>12</v>
      </c>
      <c r="J861" t="str">
        <f>VLOOKUP(ventas_starbucks_2025[[#This Row],[sucursal]],cambio_sucursal[#All],2,0)</f>
        <v>Sucursal Córdoba Shopping</v>
      </c>
      <c r="K861" t="s">
        <v>82</v>
      </c>
      <c r="L861" t="s">
        <v>28</v>
      </c>
      <c r="M861" t="s">
        <v>4</v>
      </c>
      <c r="N861" t="str">
        <f>IFERROR(VLOOKUP(ventas_starbucks_2025[[#This Row],[tamaño_sucio]],cambio_tamaño[#All],2,0),"Tamaño único")</f>
        <v>Tamaño único</v>
      </c>
      <c r="O861">
        <v>5</v>
      </c>
      <c r="P861">
        <v>2941.8</v>
      </c>
      <c r="Q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61">
        <v>14709</v>
      </c>
      <c r="S861" t="s">
        <v>31</v>
      </c>
      <c r="T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61" t="str">
        <f>VLOOKUP(ventas_starbucks_2025[[#This Row],[canal_compra]],cambio_canal_compra[#All],2,0)</f>
        <v>Entrega domicilio</v>
      </c>
      <c r="V861" t="s">
        <v>16</v>
      </c>
      <c r="W861" t="str">
        <f>VLOOKUP(ventas_starbucks_2025[[#This Row],[método_pago]],cambio_metodo_pago[#All],2,0)</f>
        <v>Tarjeta</v>
      </c>
      <c r="X861" t="s">
        <v>22</v>
      </c>
      <c r="Y861">
        <v>0</v>
      </c>
      <c r="Z861" t="str">
        <f>VLOOKUP(ventas_starbucks_2025[[#This Row],[promoción_aplicada5]],promocion_cambiar[#All],2,0)</f>
        <v>Combo</v>
      </c>
      <c r="AA861" t="s">
        <v>8</v>
      </c>
      <c r="AB861" t="s">
        <v>18</v>
      </c>
      <c r="AC861" t="s">
        <v>24</v>
      </c>
      <c r="AD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61">
        <v>7.8</v>
      </c>
      <c r="AF861">
        <v>5</v>
      </c>
      <c r="AG861">
        <v>24</v>
      </c>
      <c r="AH861">
        <v>19</v>
      </c>
    </row>
    <row r="862" spans="1:34" x14ac:dyDescent="0.25">
      <c r="A862" s="3" t="s">
        <v>937</v>
      </c>
      <c r="B862" s="1">
        <v>45701</v>
      </c>
      <c r="C862" s="23">
        <f t="shared" si="65"/>
        <v>13</v>
      </c>
      <c r="D862" s="23">
        <f t="shared" si="66"/>
        <v>4</v>
      </c>
      <c r="E862" s="23" t="str">
        <f t="shared" si="67"/>
        <v>jueves</v>
      </c>
      <c r="F862" s="23">
        <f t="shared" si="68"/>
        <v>2</v>
      </c>
      <c r="G862" s="23" t="str">
        <f t="shared" si="69"/>
        <v>febrero</v>
      </c>
      <c r="H862" s="2">
        <v>0.6381944444444444</v>
      </c>
      <c r="I862" t="s">
        <v>57</v>
      </c>
      <c r="J862" t="str">
        <f>VLOOKUP(ventas_starbucks_2025[[#This Row],[sucursal]],cambio_sucursal[#All],2,0)</f>
        <v>Sucursal Avda Colón</v>
      </c>
      <c r="K862" t="s">
        <v>38</v>
      </c>
      <c r="L862" t="s">
        <v>39</v>
      </c>
      <c r="M862" t="s">
        <v>4</v>
      </c>
      <c r="N862" t="str">
        <f>IFERROR(VLOOKUP(ventas_starbucks_2025[[#This Row],[tamaño_sucio]],cambio_tamaño[#All],2,0),"Tamaño único")</f>
        <v>Tamaño único</v>
      </c>
      <c r="O862">
        <v>1</v>
      </c>
      <c r="P862">
        <v>1008.19</v>
      </c>
      <c r="Q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2">
        <v>1008.19</v>
      </c>
      <c r="S862" t="s">
        <v>31</v>
      </c>
      <c r="T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2" t="str">
        <f>VLOOKUP(ventas_starbucks_2025[[#This Row],[canal_compra]],cambio_canal_compra[#All],2,0)</f>
        <v>Entrega domicilio</v>
      </c>
      <c r="V862" t="s">
        <v>16</v>
      </c>
      <c r="W862" t="str">
        <f>VLOOKUP(ventas_starbucks_2025[[#This Row],[método_pago]],cambio_metodo_pago[#All],2,0)</f>
        <v>Tarjeta</v>
      </c>
      <c r="X862" t="s">
        <v>22</v>
      </c>
      <c r="Y862">
        <v>0</v>
      </c>
      <c r="Z862" t="str">
        <f>VLOOKUP(ventas_starbucks_2025[[#This Row],[promoción_aplicada5]],promocion_cambiar[#All],2,0)</f>
        <v>Combo</v>
      </c>
      <c r="AA862" t="s">
        <v>8</v>
      </c>
      <c r="AB862" t="s">
        <v>18</v>
      </c>
      <c r="AC862" t="s">
        <v>10</v>
      </c>
      <c r="AD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62">
        <v>14.4</v>
      </c>
      <c r="AF862">
        <v>2</v>
      </c>
      <c r="AG862">
        <v>28</v>
      </c>
      <c r="AH862">
        <v>27</v>
      </c>
    </row>
    <row r="863" spans="1:34" x14ac:dyDescent="0.25">
      <c r="A863" s="3" t="s">
        <v>938</v>
      </c>
      <c r="B863" s="1">
        <v>45697</v>
      </c>
      <c r="C863" s="23">
        <f t="shared" si="65"/>
        <v>9</v>
      </c>
      <c r="D863" s="23">
        <f t="shared" si="66"/>
        <v>7</v>
      </c>
      <c r="E863" s="23" t="str">
        <f t="shared" si="67"/>
        <v>domingo</v>
      </c>
      <c r="F863" s="23">
        <f t="shared" si="68"/>
        <v>2</v>
      </c>
      <c r="G863" s="23" t="str">
        <f t="shared" si="69"/>
        <v>febrero</v>
      </c>
      <c r="H863" s="2">
        <v>0.86111111111111116</v>
      </c>
      <c r="I863" t="s">
        <v>26</v>
      </c>
      <c r="J863" t="str">
        <f>VLOOKUP(ventas_starbucks_2025[[#This Row],[sucursal]],cambio_sucursal[#All],2,0)</f>
        <v>Sucursal San Lorenzo 47</v>
      </c>
      <c r="K863" t="s">
        <v>13</v>
      </c>
      <c r="L863" t="s">
        <v>14</v>
      </c>
      <c r="M863" t="s">
        <v>4</v>
      </c>
      <c r="N863" t="str">
        <f>IFERROR(VLOOKUP(ventas_starbucks_2025[[#This Row],[tamaño_sucio]],cambio_tamaño[#All],2,0),"Tamaño único")</f>
        <v>Tamaño único</v>
      </c>
      <c r="O863">
        <v>4</v>
      </c>
      <c r="P863">
        <v>2016.23</v>
      </c>
      <c r="Q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63">
        <v>8064.92</v>
      </c>
      <c r="S863" t="s">
        <v>5</v>
      </c>
      <c r="T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63" t="str">
        <f>VLOOKUP(ventas_starbucks_2025[[#This Row],[canal_compra]],cambio_canal_compra[#All],2,0)</f>
        <v>En tienda</v>
      </c>
      <c r="V863" t="s">
        <v>40</v>
      </c>
      <c r="W863" t="str">
        <f>VLOOKUP(ventas_starbucks_2025[[#This Row],[método_pago]],cambio_metodo_pago[#All],2,0)</f>
        <v>Efectivo</v>
      </c>
      <c r="X863" t="s">
        <v>22</v>
      </c>
      <c r="Y863">
        <v>0</v>
      </c>
      <c r="Z863" t="str">
        <f>VLOOKUP(ventas_starbucks_2025[[#This Row],[promoción_aplicada5]],promocion_cambiar[#All],2,0)</f>
        <v>2x1</v>
      </c>
      <c r="AA863" t="s">
        <v>51</v>
      </c>
      <c r="AB863" t="s">
        <v>23</v>
      </c>
      <c r="AC863" t="s">
        <v>24</v>
      </c>
      <c r="AD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63">
        <v>12.8</v>
      </c>
      <c r="AF863">
        <v>1</v>
      </c>
      <c r="AG863">
        <v>34</v>
      </c>
      <c r="AH863">
        <v>30</v>
      </c>
    </row>
    <row r="864" spans="1:34" x14ac:dyDescent="0.25">
      <c r="A864" s="3" t="s">
        <v>939</v>
      </c>
      <c r="B864" s="1">
        <v>45737</v>
      </c>
      <c r="C864" s="23">
        <f t="shared" si="65"/>
        <v>21</v>
      </c>
      <c r="D864" s="23">
        <f t="shared" si="66"/>
        <v>5</v>
      </c>
      <c r="E864" s="1" t="str">
        <f t="shared" si="67"/>
        <v>viernes</v>
      </c>
      <c r="F864" s="23">
        <f t="shared" si="68"/>
        <v>3</v>
      </c>
      <c r="G864" s="1" t="str">
        <f t="shared" si="69"/>
        <v>marzo</v>
      </c>
      <c r="H864" s="2">
        <v>0.4284722222222222</v>
      </c>
      <c r="I864" t="s">
        <v>26</v>
      </c>
      <c r="J864" t="str">
        <f>VLOOKUP(ventas_starbucks_2025[[#This Row],[sucursal]],cambio_sucursal[#All],2,0)</f>
        <v>Sucursal San Lorenzo 47</v>
      </c>
      <c r="K864" t="s">
        <v>89</v>
      </c>
      <c r="L864" t="s">
        <v>90</v>
      </c>
      <c r="M864" t="s">
        <v>4</v>
      </c>
      <c r="N864" t="str">
        <f>IFERROR(VLOOKUP(ventas_starbucks_2025[[#This Row],[tamaño_sucio]],cambio_tamaño[#All],2,0),"Tamaño único")</f>
        <v>Tamaño único</v>
      </c>
      <c r="O864">
        <v>1</v>
      </c>
      <c r="P864">
        <v>1576.63</v>
      </c>
      <c r="Q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4">
        <v>1576.63</v>
      </c>
      <c r="S864" t="s">
        <v>31</v>
      </c>
      <c r="T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4" t="str">
        <f>VLOOKUP(ventas_starbucks_2025[[#This Row],[canal_compra]],cambio_canal_compra[#All],2,0)</f>
        <v>Entrega domicilio</v>
      </c>
      <c r="V864" t="s">
        <v>16</v>
      </c>
      <c r="W864" t="str">
        <f>VLOOKUP(ventas_starbucks_2025[[#This Row],[método_pago]],cambio_metodo_pago[#All],2,0)</f>
        <v>Tarjeta</v>
      </c>
      <c r="X864" t="s">
        <v>7</v>
      </c>
      <c r="Y864">
        <v>0</v>
      </c>
      <c r="Z864" t="str">
        <f>VLOOKUP(ventas_starbucks_2025[[#This Row],[promoción_aplicada5]],promocion_cambiar[#All],2,0)</f>
        <v>2x1</v>
      </c>
      <c r="AA864" t="s">
        <v>51</v>
      </c>
      <c r="AB864" t="s">
        <v>23</v>
      </c>
      <c r="AC864" t="s">
        <v>41</v>
      </c>
      <c r="AD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64">
        <v>13</v>
      </c>
      <c r="AF864">
        <v>5</v>
      </c>
      <c r="AG864">
        <v>34</v>
      </c>
      <c r="AH864">
        <v>33</v>
      </c>
    </row>
    <row r="865" spans="1:34" x14ac:dyDescent="0.25">
      <c r="A865" s="3" t="s">
        <v>940</v>
      </c>
      <c r="B865" s="1">
        <v>45705</v>
      </c>
      <c r="C865" s="23">
        <f t="shared" si="65"/>
        <v>17</v>
      </c>
      <c r="D865" s="23">
        <f t="shared" si="66"/>
        <v>1</v>
      </c>
      <c r="E865" s="23" t="str">
        <f t="shared" si="67"/>
        <v>lunes</v>
      </c>
      <c r="F865" s="23">
        <f t="shared" si="68"/>
        <v>2</v>
      </c>
      <c r="G865" s="23" t="str">
        <f t="shared" si="69"/>
        <v>febrero</v>
      </c>
      <c r="H865" s="2">
        <v>0.44791666666666669</v>
      </c>
      <c r="I865" t="s">
        <v>26</v>
      </c>
      <c r="J865" t="str">
        <f>VLOOKUP(ventas_starbucks_2025[[#This Row],[sucursal]],cambio_sucursal[#All],2,0)</f>
        <v>Sucursal San Lorenzo 47</v>
      </c>
      <c r="K865" t="s">
        <v>27</v>
      </c>
      <c r="L865" t="s">
        <v>28</v>
      </c>
      <c r="M865" t="s">
        <v>4</v>
      </c>
      <c r="N865" t="str">
        <f>IFERROR(VLOOKUP(ventas_starbucks_2025[[#This Row],[tamaño_sucio]],cambio_tamaño[#All],2,0),"Tamaño único")</f>
        <v>Tamaño único</v>
      </c>
      <c r="O865">
        <v>2</v>
      </c>
      <c r="P865">
        <v>2002.25</v>
      </c>
      <c r="Q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65">
        <v>4004.5</v>
      </c>
      <c r="S865" t="s">
        <v>5</v>
      </c>
      <c r="T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5" t="str">
        <f>VLOOKUP(ventas_starbucks_2025[[#This Row],[canal_compra]],cambio_canal_compra[#All],2,0)</f>
        <v>En tienda</v>
      </c>
      <c r="V865" t="s">
        <v>40</v>
      </c>
      <c r="W865" t="str">
        <f>VLOOKUP(ventas_starbucks_2025[[#This Row],[método_pago]],cambio_metodo_pago[#All],2,0)</f>
        <v>Efectivo</v>
      </c>
      <c r="X865" t="s">
        <v>7</v>
      </c>
      <c r="Y865">
        <v>0</v>
      </c>
      <c r="Z865" t="str">
        <f>VLOOKUP(ventas_starbucks_2025[[#This Row],[promoción_aplicada5]],promocion_cambiar[#All],2,0)</f>
        <v>Hora Feliz</v>
      </c>
      <c r="AA865" t="s">
        <v>36</v>
      </c>
      <c r="AB865" t="s">
        <v>32</v>
      </c>
      <c r="AC865" t="s">
        <v>41</v>
      </c>
      <c r="AD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65">
        <v>3.5</v>
      </c>
      <c r="AF865">
        <v>5</v>
      </c>
      <c r="AG865">
        <v>40</v>
      </c>
      <c r="AH865">
        <v>38</v>
      </c>
    </row>
    <row r="866" spans="1:34" x14ac:dyDescent="0.25">
      <c r="A866" s="3" t="s">
        <v>941</v>
      </c>
      <c r="B866" s="1">
        <v>45660</v>
      </c>
      <c r="C866" s="23">
        <f t="shared" si="65"/>
        <v>3</v>
      </c>
      <c r="D866" s="23">
        <f t="shared" si="66"/>
        <v>5</v>
      </c>
      <c r="E866" s="1" t="str">
        <f t="shared" si="67"/>
        <v>viernes</v>
      </c>
      <c r="F866" s="23">
        <f t="shared" si="68"/>
        <v>1</v>
      </c>
      <c r="G866" s="1" t="str">
        <f t="shared" si="69"/>
        <v>enero</v>
      </c>
      <c r="H866" s="2">
        <v>0.38611111111111113</v>
      </c>
      <c r="I866" t="s">
        <v>12</v>
      </c>
      <c r="J866" t="str">
        <f>VLOOKUP(ventas_starbucks_2025[[#This Row],[sucursal]],cambio_sucursal[#All],2,0)</f>
        <v>Sucursal Córdoba Shopping</v>
      </c>
      <c r="K866" t="s">
        <v>64</v>
      </c>
      <c r="L866" t="s">
        <v>65</v>
      </c>
      <c r="M866" t="s">
        <v>4</v>
      </c>
      <c r="N866" t="str">
        <f>IFERROR(VLOOKUP(ventas_starbucks_2025[[#This Row],[tamaño_sucio]],cambio_tamaño[#All],2,0),"Tamaño único")</f>
        <v>Tamaño único</v>
      </c>
      <c r="O866">
        <v>3</v>
      </c>
      <c r="P866">
        <v>1639.17</v>
      </c>
      <c r="Q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6">
        <v>4917.51</v>
      </c>
      <c r="S866" t="s">
        <v>5</v>
      </c>
      <c r="T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6" t="str">
        <f>VLOOKUP(ventas_starbucks_2025[[#This Row],[canal_compra]],cambio_canal_compra[#All],2,0)</f>
        <v>En tienda</v>
      </c>
      <c r="V866" t="s">
        <v>40</v>
      </c>
      <c r="W866" t="str">
        <f>VLOOKUP(ventas_starbucks_2025[[#This Row],[método_pago]],cambio_metodo_pago[#All],2,0)</f>
        <v>Efectivo</v>
      </c>
      <c r="X866" t="s">
        <v>7</v>
      </c>
      <c r="Y866">
        <v>10</v>
      </c>
      <c r="Z866" t="str">
        <f>VLOOKUP(ventas_starbucks_2025[[#This Row],[promoción_aplicada5]],promocion_cambiar[#All],2,0)</f>
        <v>2x1</v>
      </c>
      <c r="AA866" t="s">
        <v>51</v>
      </c>
      <c r="AB866" t="s">
        <v>23</v>
      </c>
      <c r="AC866" t="s">
        <v>24</v>
      </c>
      <c r="AD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66">
        <v>11</v>
      </c>
      <c r="AF866">
        <v>4</v>
      </c>
      <c r="AG866">
        <v>10</v>
      </c>
      <c r="AH866">
        <v>7</v>
      </c>
    </row>
    <row r="867" spans="1:34" x14ac:dyDescent="0.25">
      <c r="A867" s="3" t="s">
        <v>942</v>
      </c>
      <c r="B867" s="1">
        <v>45699</v>
      </c>
      <c r="C867" s="23">
        <f t="shared" si="65"/>
        <v>11</v>
      </c>
      <c r="D867" s="23">
        <f t="shared" si="66"/>
        <v>2</v>
      </c>
      <c r="E867" s="1" t="str">
        <f t="shared" si="67"/>
        <v>martes</v>
      </c>
      <c r="F867" s="23">
        <f t="shared" si="68"/>
        <v>2</v>
      </c>
      <c r="G867" s="1" t="str">
        <f t="shared" si="69"/>
        <v>febrero</v>
      </c>
      <c r="H867" s="2">
        <v>0.76180555555555551</v>
      </c>
      <c r="I867" t="s">
        <v>57</v>
      </c>
      <c r="J867" t="str">
        <f>VLOOKUP(ventas_starbucks_2025[[#This Row],[sucursal]],cambio_sucursal[#All],2,0)</f>
        <v>Sucursal Avda Colón</v>
      </c>
      <c r="K867" t="s">
        <v>60</v>
      </c>
      <c r="L867" t="s">
        <v>44</v>
      </c>
      <c r="M867" t="s">
        <v>45</v>
      </c>
      <c r="N867" t="str">
        <f>IFERROR(VLOOKUP(ventas_starbucks_2025[[#This Row],[tamaño_sucio]],cambio_tamaño[#All],2,0),"Tamaño único")</f>
        <v>Grande</v>
      </c>
      <c r="O867">
        <v>4</v>
      </c>
      <c r="P867">
        <v>1745.83</v>
      </c>
      <c r="Q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7">
        <v>6983.32</v>
      </c>
      <c r="S867" t="s">
        <v>5</v>
      </c>
      <c r="T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67" t="str">
        <f>VLOOKUP(ventas_starbucks_2025[[#This Row],[canal_compra]],cambio_canal_compra[#All],2,0)</f>
        <v>En tienda</v>
      </c>
      <c r="V867" t="s">
        <v>6</v>
      </c>
      <c r="W867" t="str">
        <f>VLOOKUP(ventas_starbucks_2025[[#This Row],[método_pago]],cambio_metodo_pago[#All],2,0)</f>
        <v>Aplicación móbil</v>
      </c>
      <c r="X867" t="s">
        <v>7</v>
      </c>
      <c r="Y867">
        <v>0</v>
      </c>
      <c r="Z867" t="str">
        <f>VLOOKUP(ventas_starbucks_2025[[#This Row],[promoción_aplicada5]],promocion_cambiar[#All],2,0)</f>
        <v>Combo</v>
      </c>
      <c r="AA867" t="s">
        <v>8</v>
      </c>
      <c r="AB867" t="s">
        <v>9</v>
      </c>
      <c r="AC867" t="s">
        <v>41</v>
      </c>
      <c r="AD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67">
        <v>8.6999999999999993</v>
      </c>
      <c r="AF867">
        <v>5</v>
      </c>
      <c r="AG867">
        <v>34</v>
      </c>
      <c r="AH867">
        <v>30</v>
      </c>
    </row>
    <row r="868" spans="1:34" x14ac:dyDescent="0.25">
      <c r="A868" s="3" t="s">
        <v>943</v>
      </c>
      <c r="B868" s="1">
        <v>45704</v>
      </c>
      <c r="C868" s="23">
        <f t="shared" si="65"/>
        <v>16</v>
      </c>
      <c r="D868" s="23">
        <f t="shared" si="66"/>
        <v>7</v>
      </c>
      <c r="E868" s="1" t="str">
        <f t="shared" si="67"/>
        <v>domingo</v>
      </c>
      <c r="F868" s="23">
        <f t="shared" si="68"/>
        <v>2</v>
      </c>
      <c r="G868" s="1" t="str">
        <f t="shared" si="69"/>
        <v>febrero</v>
      </c>
      <c r="H868" s="2">
        <v>0.62569444444444444</v>
      </c>
      <c r="I868" t="s">
        <v>26</v>
      </c>
      <c r="J868" t="str">
        <f>VLOOKUP(ventas_starbucks_2025[[#This Row],[sucursal]],cambio_sucursal[#All],2,0)</f>
        <v>Sucursal San Lorenzo 47</v>
      </c>
      <c r="K868" t="s">
        <v>20</v>
      </c>
      <c r="L868" t="s">
        <v>21</v>
      </c>
      <c r="M868" t="s">
        <v>4</v>
      </c>
      <c r="N868" t="str">
        <f>IFERROR(VLOOKUP(ventas_starbucks_2025[[#This Row],[tamaño_sucio]],cambio_tamaño[#All],2,0),"Tamaño único")</f>
        <v>Tamaño único</v>
      </c>
      <c r="O868">
        <v>5</v>
      </c>
      <c r="P868">
        <v>961.31</v>
      </c>
      <c r="Q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68">
        <v>4806.55</v>
      </c>
      <c r="S868" t="s">
        <v>5</v>
      </c>
      <c r="T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8" t="str">
        <f>VLOOKUP(ventas_starbucks_2025[[#This Row],[canal_compra]],cambio_canal_compra[#All],2,0)</f>
        <v>En tienda</v>
      </c>
      <c r="V868" t="s">
        <v>6</v>
      </c>
      <c r="W868" t="str">
        <f>VLOOKUP(ventas_starbucks_2025[[#This Row],[método_pago]],cambio_metodo_pago[#All],2,0)</f>
        <v>Aplicación móbil</v>
      </c>
      <c r="X868" t="s">
        <v>7</v>
      </c>
      <c r="Y868">
        <v>0</v>
      </c>
      <c r="Z868" t="str">
        <f>VLOOKUP(ventas_starbucks_2025[[#This Row],[promoción_aplicada5]],promocion_cambiar[#All],2,0)</f>
        <v>Combo</v>
      </c>
      <c r="AA868" t="s">
        <v>8</v>
      </c>
      <c r="AB868" t="s">
        <v>9</v>
      </c>
      <c r="AC868" t="s">
        <v>41</v>
      </c>
      <c r="AD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68">
        <v>5.2</v>
      </c>
      <c r="AF868">
        <v>1</v>
      </c>
      <c r="AG868">
        <v>17</v>
      </c>
      <c r="AH868">
        <v>12</v>
      </c>
    </row>
    <row r="869" spans="1:34" x14ac:dyDescent="0.25">
      <c r="A869" s="3" t="s">
        <v>944</v>
      </c>
      <c r="B869" s="1">
        <v>45727</v>
      </c>
      <c r="C869" s="23">
        <f t="shared" si="65"/>
        <v>11</v>
      </c>
      <c r="D869" s="23">
        <f t="shared" si="66"/>
        <v>2</v>
      </c>
      <c r="E869" s="23" t="str">
        <f t="shared" si="67"/>
        <v>martes</v>
      </c>
      <c r="F869" s="23">
        <f t="shared" si="68"/>
        <v>3</v>
      </c>
      <c r="G869" s="23" t="str">
        <f t="shared" si="69"/>
        <v>marzo</v>
      </c>
      <c r="H869" s="2">
        <v>0.86458333333333337</v>
      </c>
      <c r="I869" t="s">
        <v>26</v>
      </c>
      <c r="J869" t="str">
        <f>VLOOKUP(ventas_starbucks_2025[[#This Row],[sucursal]],cambio_sucursal[#All],2,0)</f>
        <v>Sucursal San Lorenzo 47</v>
      </c>
      <c r="K869" t="s">
        <v>82</v>
      </c>
      <c r="L869" t="s">
        <v>28</v>
      </c>
      <c r="M869" t="s">
        <v>4</v>
      </c>
      <c r="N869" t="str">
        <f>IFERROR(VLOOKUP(ventas_starbucks_2025[[#This Row],[tamaño_sucio]],cambio_tamaño[#All],2,0),"Tamaño único")</f>
        <v>Tamaño único</v>
      </c>
      <c r="O869">
        <v>1</v>
      </c>
      <c r="P869">
        <v>2597.83</v>
      </c>
      <c r="Q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69">
        <v>2597.83</v>
      </c>
      <c r="S869" t="s">
        <v>15</v>
      </c>
      <c r="T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9" t="str">
        <f>VLOOKUP(ventas_starbucks_2025[[#This Row],[canal_compra]],cambio_canal_compra[#All],2,0)</f>
        <v>Para llevar</v>
      </c>
      <c r="V869" t="s">
        <v>6</v>
      </c>
      <c r="W869" t="str">
        <f>VLOOKUP(ventas_starbucks_2025[[#This Row],[método_pago]],cambio_metodo_pago[#All],2,0)</f>
        <v>Aplicación móbil</v>
      </c>
      <c r="X869" t="s">
        <v>7</v>
      </c>
      <c r="Y869">
        <v>0</v>
      </c>
      <c r="Z869" t="str">
        <f>VLOOKUP(ventas_starbucks_2025[[#This Row],[promoción_aplicada5]],promocion_cambiar[#All],2,0)</f>
        <v>Ninguna</v>
      </c>
      <c r="AA869" t="s">
        <v>17</v>
      </c>
      <c r="AB869" t="s">
        <v>18</v>
      </c>
      <c r="AC869" t="s">
        <v>41</v>
      </c>
      <c r="AD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69">
        <v>9.8000000000000007</v>
      </c>
      <c r="AF869">
        <v>5</v>
      </c>
      <c r="AG869">
        <v>13</v>
      </c>
      <c r="AH869">
        <v>12</v>
      </c>
    </row>
    <row r="870" spans="1:34" x14ac:dyDescent="0.25">
      <c r="A870" s="3" t="s">
        <v>945</v>
      </c>
      <c r="B870" s="1">
        <v>45658</v>
      </c>
      <c r="C870" s="23">
        <f t="shared" si="65"/>
        <v>1</v>
      </c>
      <c r="D870" s="23">
        <f t="shared" si="66"/>
        <v>3</v>
      </c>
      <c r="E870" s="1" t="str">
        <f t="shared" si="67"/>
        <v>miércoles</v>
      </c>
      <c r="F870" s="23">
        <f t="shared" si="68"/>
        <v>1</v>
      </c>
      <c r="G870" s="1" t="str">
        <f t="shared" si="69"/>
        <v>enero</v>
      </c>
      <c r="H870" s="2">
        <v>0.80902777777777779</v>
      </c>
      <c r="I870" t="s">
        <v>1</v>
      </c>
      <c r="J870" t="str">
        <f>VLOOKUP(ventas_starbucks_2025[[#This Row],[sucursal]],cambio_sucursal[#All],2,0)</f>
        <v>Sucursal Nueva Córdoba</v>
      </c>
      <c r="K870" t="s">
        <v>38</v>
      </c>
      <c r="L870" t="s">
        <v>39</v>
      </c>
      <c r="M870" t="s">
        <v>4</v>
      </c>
      <c r="N870" t="str">
        <f>IFERROR(VLOOKUP(ventas_starbucks_2025[[#This Row],[tamaño_sucio]],cambio_tamaño[#All],2,0),"Tamaño único")</f>
        <v>Tamaño único</v>
      </c>
      <c r="O870">
        <v>3</v>
      </c>
      <c r="P870">
        <v>1295.21</v>
      </c>
      <c r="Q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0">
        <v>3885.63</v>
      </c>
      <c r="S870" t="s">
        <v>31</v>
      </c>
      <c r="T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70" t="str">
        <f>VLOOKUP(ventas_starbucks_2025[[#This Row],[canal_compra]],cambio_canal_compra[#All],2,0)</f>
        <v>Entrega domicilio</v>
      </c>
      <c r="V870" t="s">
        <v>40</v>
      </c>
      <c r="W870" t="str">
        <f>VLOOKUP(ventas_starbucks_2025[[#This Row],[método_pago]],cambio_metodo_pago[#All],2,0)</f>
        <v>Efectivo</v>
      </c>
      <c r="X870" t="s">
        <v>22</v>
      </c>
      <c r="Y870">
        <v>0</v>
      </c>
      <c r="Z870" t="str">
        <f>VLOOKUP(ventas_starbucks_2025[[#This Row],[promoción_aplicada5]],promocion_cambiar[#All],2,0)</f>
        <v>Ninguna</v>
      </c>
      <c r="AA870" t="s">
        <v>17</v>
      </c>
      <c r="AB870" t="s">
        <v>23</v>
      </c>
      <c r="AC870" t="s">
        <v>10</v>
      </c>
      <c r="AD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70">
        <v>2.8</v>
      </c>
      <c r="AF870">
        <v>2</v>
      </c>
      <c r="AG870">
        <v>11</v>
      </c>
      <c r="AH870">
        <v>8</v>
      </c>
    </row>
    <row r="871" spans="1:34" x14ac:dyDescent="0.25">
      <c r="A871" s="3" t="s">
        <v>946</v>
      </c>
      <c r="B871" s="1">
        <v>45673</v>
      </c>
      <c r="C871" s="23">
        <f t="shared" si="65"/>
        <v>16</v>
      </c>
      <c r="D871" s="23">
        <f t="shared" si="66"/>
        <v>4</v>
      </c>
      <c r="E871" s="23" t="str">
        <f t="shared" si="67"/>
        <v>jueves</v>
      </c>
      <c r="F871" s="23">
        <f t="shared" si="68"/>
        <v>1</v>
      </c>
      <c r="G871" s="23" t="str">
        <f t="shared" si="69"/>
        <v>enero</v>
      </c>
      <c r="H871" s="2">
        <v>0.57708333333333328</v>
      </c>
      <c r="I871" t="s">
        <v>12</v>
      </c>
      <c r="J871" t="str">
        <f>VLOOKUP(ventas_starbucks_2025[[#This Row],[sucursal]],cambio_sucursal[#All],2,0)</f>
        <v>Sucursal Córdoba Shopping</v>
      </c>
      <c r="K871" t="s">
        <v>89</v>
      </c>
      <c r="L871" t="s">
        <v>90</v>
      </c>
      <c r="M871" t="s">
        <v>4</v>
      </c>
      <c r="N871" t="str">
        <f>IFERROR(VLOOKUP(ventas_starbucks_2025[[#This Row],[tamaño_sucio]],cambio_tamaño[#All],2,0),"Tamaño único")</f>
        <v>Tamaño único</v>
      </c>
      <c r="O871">
        <v>4</v>
      </c>
      <c r="P871">
        <v>1671.26</v>
      </c>
      <c r="Q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1">
        <v>6685.04</v>
      </c>
      <c r="S871" t="s">
        <v>5</v>
      </c>
      <c r="T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1" t="str">
        <f>VLOOKUP(ventas_starbucks_2025[[#This Row],[canal_compra]],cambio_canal_compra[#All],2,0)</f>
        <v>En tienda</v>
      </c>
      <c r="V871" t="s">
        <v>40</v>
      </c>
      <c r="W871" t="str">
        <f>VLOOKUP(ventas_starbucks_2025[[#This Row],[método_pago]],cambio_metodo_pago[#All],2,0)</f>
        <v>Efectivo</v>
      </c>
      <c r="X871" t="s">
        <v>22</v>
      </c>
      <c r="Y871">
        <v>0</v>
      </c>
      <c r="Z871" t="str">
        <f>VLOOKUP(ventas_starbucks_2025[[#This Row],[promoción_aplicada5]],promocion_cambiar[#All],2,0)</f>
        <v>Combo</v>
      </c>
      <c r="AA871" t="s">
        <v>8</v>
      </c>
      <c r="AB871" t="s">
        <v>18</v>
      </c>
      <c r="AC871" t="s">
        <v>24</v>
      </c>
      <c r="AD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71">
        <v>12.4</v>
      </c>
      <c r="AF871">
        <v>3</v>
      </c>
      <c r="AG871">
        <v>48</v>
      </c>
      <c r="AH871">
        <v>44</v>
      </c>
    </row>
    <row r="872" spans="1:34" x14ac:dyDescent="0.25">
      <c r="A872" s="3" t="s">
        <v>947</v>
      </c>
      <c r="B872" s="1">
        <v>45665</v>
      </c>
      <c r="C872" s="23">
        <f t="shared" si="65"/>
        <v>8</v>
      </c>
      <c r="D872" s="23">
        <f t="shared" si="66"/>
        <v>3</v>
      </c>
      <c r="E872" s="23" t="str">
        <f t="shared" si="67"/>
        <v>miércoles</v>
      </c>
      <c r="F872" s="23">
        <f t="shared" si="68"/>
        <v>1</v>
      </c>
      <c r="G872" s="23" t="str">
        <f t="shared" si="69"/>
        <v>enero</v>
      </c>
      <c r="H872" s="2">
        <v>0.66736111111111107</v>
      </c>
      <c r="I872" t="s">
        <v>12</v>
      </c>
      <c r="J872" t="str">
        <f>VLOOKUP(ventas_starbucks_2025[[#This Row],[sucursal]],cambio_sucursal[#All],2,0)</f>
        <v>Sucursal Córdoba Shopping</v>
      </c>
      <c r="K872" t="s">
        <v>101</v>
      </c>
      <c r="L872" t="s">
        <v>3</v>
      </c>
      <c r="M872" t="s">
        <v>4</v>
      </c>
      <c r="N872" t="str">
        <f>IFERROR(VLOOKUP(ventas_starbucks_2025[[#This Row],[tamaño_sucio]],cambio_tamaño[#All],2,0),"Tamaño único")</f>
        <v>Tamaño único</v>
      </c>
      <c r="O872">
        <v>3</v>
      </c>
      <c r="P872">
        <v>3144.31</v>
      </c>
      <c r="Q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872">
        <v>9432.93</v>
      </c>
      <c r="S872" t="s">
        <v>31</v>
      </c>
      <c r="T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2" t="str">
        <f>VLOOKUP(ventas_starbucks_2025[[#This Row],[canal_compra]],cambio_canal_compra[#All],2,0)</f>
        <v>Entrega domicilio</v>
      </c>
      <c r="V872" t="s">
        <v>40</v>
      </c>
      <c r="W872" t="str">
        <f>VLOOKUP(ventas_starbucks_2025[[#This Row],[método_pago]],cambio_metodo_pago[#All],2,0)</f>
        <v>Efectivo</v>
      </c>
      <c r="X872" t="s">
        <v>7</v>
      </c>
      <c r="Y872">
        <v>15</v>
      </c>
      <c r="Z872" t="str">
        <f>VLOOKUP(ventas_starbucks_2025[[#This Row],[promoción_aplicada5]],promocion_cambiar[#All],2,0)</f>
        <v>Ninguna</v>
      </c>
      <c r="AA872" t="s">
        <v>17</v>
      </c>
      <c r="AB872" t="s">
        <v>23</v>
      </c>
      <c r="AC872" t="s">
        <v>10</v>
      </c>
      <c r="AD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72">
        <v>2.7</v>
      </c>
      <c r="AF872">
        <v>1</v>
      </c>
      <c r="AG872">
        <v>19</v>
      </c>
      <c r="AH872">
        <v>16</v>
      </c>
    </row>
    <row r="873" spans="1:34" x14ac:dyDescent="0.25">
      <c r="A873" s="3" t="s">
        <v>948</v>
      </c>
      <c r="B873" s="1">
        <v>45663</v>
      </c>
      <c r="C873" s="23">
        <f t="shared" si="65"/>
        <v>6</v>
      </c>
      <c r="D873" s="23">
        <f t="shared" si="66"/>
        <v>1</v>
      </c>
      <c r="E873" s="23" t="str">
        <f t="shared" si="67"/>
        <v>lunes</v>
      </c>
      <c r="F873" s="23">
        <f t="shared" si="68"/>
        <v>1</v>
      </c>
      <c r="G873" s="23" t="str">
        <f t="shared" si="69"/>
        <v>enero</v>
      </c>
      <c r="H873" s="2">
        <v>0.49652777777777779</v>
      </c>
      <c r="I873" t="s">
        <v>12</v>
      </c>
      <c r="J873" t="str">
        <f>VLOOKUP(ventas_starbucks_2025[[#This Row],[sucursal]],cambio_sucursal[#All],2,0)</f>
        <v>Sucursal Córdoba Shopping</v>
      </c>
      <c r="K873" t="s">
        <v>101</v>
      </c>
      <c r="L873" t="s">
        <v>3</v>
      </c>
      <c r="M873" t="s">
        <v>4</v>
      </c>
      <c r="N873" t="str">
        <f>IFERROR(VLOOKUP(ventas_starbucks_2025[[#This Row],[tamaño_sucio]],cambio_tamaño[#All],2,0),"Tamaño único")</f>
        <v>Tamaño único</v>
      </c>
      <c r="O873">
        <v>1</v>
      </c>
      <c r="P873">
        <v>3129.85</v>
      </c>
      <c r="Q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873">
        <v>3129.85</v>
      </c>
      <c r="S873" t="s">
        <v>15</v>
      </c>
      <c r="T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73" t="str">
        <f>VLOOKUP(ventas_starbucks_2025[[#This Row],[canal_compra]],cambio_canal_compra[#All],2,0)</f>
        <v>Para llevar</v>
      </c>
      <c r="V873" t="s">
        <v>6</v>
      </c>
      <c r="W873" t="str">
        <f>VLOOKUP(ventas_starbucks_2025[[#This Row],[método_pago]],cambio_metodo_pago[#All],2,0)</f>
        <v>Aplicación móbil</v>
      </c>
      <c r="X873" t="s">
        <v>7</v>
      </c>
      <c r="Y873">
        <v>0</v>
      </c>
      <c r="Z873" t="str">
        <f>VLOOKUP(ventas_starbucks_2025[[#This Row],[promoción_aplicada5]],promocion_cambiar[#All],2,0)</f>
        <v>2x1</v>
      </c>
      <c r="AA873" t="s">
        <v>51</v>
      </c>
      <c r="AB873" t="s">
        <v>23</v>
      </c>
      <c r="AC873" t="s">
        <v>10</v>
      </c>
      <c r="AD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73">
        <v>3.8</v>
      </c>
      <c r="AF873">
        <v>2</v>
      </c>
      <c r="AG873">
        <v>43</v>
      </c>
      <c r="AH873">
        <v>42</v>
      </c>
    </row>
    <row r="874" spans="1:34" x14ac:dyDescent="0.25">
      <c r="A874" s="3" t="s">
        <v>949</v>
      </c>
      <c r="B874" s="1">
        <v>45743</v>
      </c>
      <c r="C874" s="23">
        <f t="shared" si="65"/>
        <v>27</v>
      </c>
      <c r="D874" s="23">
        <f t="shared" si="66"/>
        <v>4</v>
      </c>
      <c r="E874" s="23" t="str">
        <f t="shared" si="67"/>
        <v>jueves</v>
      </c>
      <c r="F874" s="23">
        <f t="shared" si="68"/>
        <v>3</v>
      </c>
      <c r="G874" s="23" t="str">
        <f t="shared" si="69"/>
        <v>marzo</v>
      </c>
      <c r="H874" s="2">
        <v>0.77361111111111114</v>
      </c>
      <c r="I874" t="s">
        <v>12</v>
      </c>
      <c r="J874" t="str">
        <f>VLOOKUP(ventas_starbucks_2025[[#This Row],[sucursal]],cambio_sucursal[#All],2,0)</f>
        <v>Sucursal Córdoba Shopping</v>
      </c>
      <c r="K874" t="s">
        <v>175</v>
      </c>
      <c r="L874" t="s">
        <v>70</v>
      </c>
      <c r="M874" t="s">
        <v>50</v>
      </c>
      <c r="N874" t="str">
        <f>IFERROR(VLOOKUP(ventas_starbucks_2025[[#This Row],[tamaño_sucio]],cambio_tamaño[#All],2,0),"Tamaño único")</f>
        <v>Mediano</v>
      </c>
      <c r="O874">
        <v>3</v>
      </c>
      <c r="P874">
        <v>1870.01</v>
      </c>
      <c r="Q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4">
        <v>5610.03</v>
      </c>
      <c r="S874" t="s">
        <v>15</v>
      </c>
      <c r="T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4" t="str">
        <f>VLOOKUP(ventas_starbucks_2025[[#This Row],[canal_compra]],cambio_canal_compra[#All],2,0)</f>
        <v>Para llevar</v>
      </c>
      <c r="V874" t="s">
        <v>40</v>
      </c>
      <c r="W874" t="str">
        <f>VLOOKUP(ventas_starbucks_2025[[#This Row],[método_pago]],cambio_metodo_pago[#All],2,0)</f>
        <v>Efectivo</v>
      </c>
      <c r="X874" t="s">
        <v>22</v>
      </c>
      <c r="Y874">
        <v>0</v>
      </c>
      <c r="Z874" t="str">
        <f>VLOOKUP(ventas_starbucks_2025[[#This Row],[promoción_aplicada5]],promocion_cambiar[#All],2,0)</f>
        <v>Ninguna</v>
      </c>
      <c r="AA874" t="s">
        <v>17</v>
      </c>
      <c r="AB874" t="s">
        <v>9</v>
      </c>
      <c r="AC874" t="s">
        <v>41</v>
      </c>
      <c r="AD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74">
        <v>11.5</v>
      </c>
      <c r="AF874">
        <v>4</v>
      </c>
      <c r="AG874">
        <v>42</v>
      </c>
      <c r="AH874">
        <v>39</v>
      </c>
    </row>
    <row r="875" spans="1:34" x14ac:dyDescent="0.25">
      <c r="A875" s="3" t="s">
        <v>950</v>
      </c>
      <c r="B875" s="1">
        <v>45738</v>
      </c>
      <c r="C875" s="23">
        <f t="shared" si="65"/>
        <v>22</v>
      </c>
      <c r="D875" s="23">
        <f t="shared" si="66"/>
        <v>6</v>
      </c>
      <c r="E875" s="23" t="str">
        <f t="shared" si="67"/>
        <v>sábado</v>
      </c>
      <c r="F875" s="23">
        <f t="shared" si="68"/>
        <v>3</v>
      </c>
      <c r="G875" s="23" t="str">
        <f t="shared" si="69"/>
        <v>marzo</v>
      </c>
      <c r="H875" s="2">
        <v>0.34583333333333333</v>
      </c>
      <c r="I875" t="s">
        <v>1</v>
      </c>
      <c r="J875" t="str">
        <f>VLOOKUP(ventas_starbucks_2025[[#This Row],[sucursal]],cambio_sucursal[#All],2,0)</f>
        <v>Sucursal Nueva Córdoba</v>
      </c>
      <c r="K875" t="s">
        <v>115</v>
      </c>
      <c r="L875" t="s">
        <v>21</v>
      </c>
      <c r="M875" t="s">
        <v>4</v>
      </c>
      <c r="N875" t="str">
        <f>IFERROR(VLOOKUP(ventas_starbucks_2025[[#This Row],[tamaño_sucio]],cambio_tamaño[#All],2,0),"Tamaño único")</f>
        <v>Tamaño único</v>
      </c>
      <c r="O875">
        <v>4</v>
      </c>
      <c r="P875">
        <v>724.57</v>
      </c>
      <c r="Q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75">
        <v>2898.28</v>
      </c>
      <c r="S875" t="s">
        <v>31</v>
      </c>
      <c r="T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75" t="str">
        <f>VLOOKUP(ventas_starbucks_2025[[#This Row],[canal_compra]],cambio_canal_compra[#All],2,0)</f>
        <v>Entrega domicilio</v>
      </c>
      <c r="V875" t="s">
        <v>16</v>
      </c>
      <c r="W875" t="str">
        <f>VLOOKUP(ventas_starbucks_2025[[#This Row],[método_pago]],cambio_metodo_pago[#All],2,0)</f>
        <v>Tarjeta</v>
      </c>
      <c r="X875" t="s">
        <v>7</v>
      </c>
      <c r="Y875">
        <v>15</v>
      </c>
      <c r="Z875" t="str">
        <f>VLOOKUP(ventas_starbucks_2025[[#This Row],[promoción_aplicada5]],promocion_cambiar[#All],2,0)</f>
        <v>Combo</v>
      </c>
      <c r="AA875" t="s">
        <v>8</v>
      </c>
      <c r="AB875" t="s">
        <v>52</v>
      </c>
      <c r="AC875" t="s">
        <v>41</v>
      </c>
      <c r="AD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75">
        <v>7.9</v>
      </c>
      <c r="AF875">
        <v>4</v>
      </c>
      <c r="AG875">
        <v>14</v>
      </c>
      <c r="AH875">
        <v>10</v>
      </c>
    </row>
    <row r="876" spans="1:34" x14ac:dyDescent="0.25">
      <c r="A876" s="3" t="s">
        <v>951</v>
      </c>
      <c r="B876" s="1">
        <v>45663</v>
      </c>
      <c r="C876" s="23">
        <f t="shared" si="65"/>
        <v>6</v>
      </c>
      <c r="D876" s="23">
        <f t="shared" si="66"/>
        <v>1</v>
      </c>
      <c r="E876" s="23" t="str">
        <f t="shared" si="67"/>
        <v>lunes</v>
      </c>
      <c r="F876" s="23">
        <f t="shared" si="68"/>
        <v>1</v>
      </c>
      <c r="G876" s="23" t="str">
        <f t="shared" si="69"/>
        <v>enero</v>
      </c>
      <c r="H876" s="2">
        <v>0.83125000000000004</v>
      </c>
      <c r="I876" t="s">
        <v>57</v>
      </c>
      <c r="J876" t="str">
        <f>VLOOKUP(ventas_starbucks_2025[[#This Row],[sucursal]],cambio_sucursal[#All],2,0)</f>
        <v>Sucursal Avda Colón</v>
      </c>
      <c r="K876" t="s">
        <v>205</v>
      </c>
      <c r="L876" t="s">
        <v>70</v>
      </c>
      <c r="M876" t="s">
        <v>50</v>
      </c>
      <c r="N876" t="str">
        <f>IFERROR(VLOOKUP(ventas_starbucks_2025[[#This Row],[tamaño_sucio]],cambio_tamaño[#All],2,0),"Tamaño único")</f>
        <v>Mediano</v>
      </c>
      <c r="O876">
        <v>2</v>
      </c>
      <c r="P876">
        <v>1452.79</v>
      </c>
      <c r="Q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6">
        <v>2905.58</v>
      </c>
      <c r="S876" t="s">
        <v>5</v>
      </c>
      <c r="T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76" t="str">
        <f>VLOOKUP(ventas_starbucks_2025[[#This Row],[canal_compra]],cambio_canal_compra[#All],2,0)</f>
        <v>En tienda</v>
      </c>
      <c r="V876" t="s">
        <v>40</v>
      </c>
      <c r="W876" t="str">
        <f>VLOOKUP(ventas_starbucks_2025[[#This Row],[método_pago]],cambio_metodo_pago[#All],2,0)</f>
        <v>Efectivo</v>
      </c>
      <c r="X876" t="s">
        <v>7</v>
      </c>
      <c r="Y876">
        <v>10</v>
      </c>
      <c r="Z876" t="str">
        <f>VLOOKUP(ventas_starbucks_2025[[#This Row],[promoción_aplicada5]],promocion_cambiar[#All],2,0)</f>
        <v>Combo</v>
      </c>
      <c r="AA876" t="s">
        <v>8</v>
      </c>
      <c r="AB876" t="s">
        <v>32</v>
      </c>
      <c r="AC876" t="s">
        <v>10</v>
      </c>
      <c r="AD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76">
        <v>14.1</v>
      </c>
      <c r="AF876">
        <v>2</v>
      </c>
      <c r="AG876">
        <v>32</v>
      </c>
      <c r="AH876">
        <v>30</v>
      </c>
    </row>
    <row r="877" spans="1:34" x14ac:dyDescent="0.25">
      <c r="A877" s="3" t="s">
        <v>952</v>
      </c>
      <c r="B877" s="1">
        <v>45679</v>
      </c>
      <c r="C877" s="23">
        <f t="shared" si="65"/>
        <v>22</v>
      </c>
      <c r="D877" s="23">
        <f t="shared" si="66"/>
        <v>3</v>
      </c>
      <c r="E877" s="1" t="str">
        <f t="shared" si="67"/>
        <v>miércoles</v>
      </c>
      <c r="F877" s="23">
        <f t="shared" si="68"/>
        <v>1</v>
      </c>
      <c r="G877" s="1" t="str">
        <f t="shared" si="69"/>
        <v>enero</v>
      </c>
      <c r="H877" s="2">
        <v>0.73888888888888893</v>
      </c>
      <c r="I877" t="s">
        <v>26</v>
      </c>
      <c r="J877" t="str">
        <f>VLOOKUP(ventas_starbucks_2025[[#This Row],[sucursal]],cambio_sucursal[#All],2,0)</f>
        <v>Sucursal San Lorenzo 47</v>
      </c>
      <c r="K877" t="s">
        <v>58</v>
      </c>
      <c r="L877" t="s">
        <v>39</v>
      </c>
      <c r="M877" t="s">
        <v>4</v>
      </c>
      <c r="N877" t="str">
        <f>IFERROR(VLOOKUP(ventas_starbucks_2025[[#This Row],[tamaño_sucio]],cambio_tamaño[#All],2,0),"Tamaño único")</f>
        <v>Tamaño único</v>
      </c>
      <c r="O877">
        <v>1</v>
      </c>
      <c r="P877">
        <v>1188.56</v>
      </c>
      <c r="Q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7">
        <v>1188.56</v>
      </c>
      <c r="S877" t="s">
        <v>31</v>
      </c>
      <c r="T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77" t="str">
        <f>VLOOKUP(ventas_starbucks_2025[[#This Row],[canal_compra]],cambio_canal_compra[#All],2,0)</f>
        <v>Entrega domicilio</v>
      </c>
      <c r="V877" t="s">
        <v>6</v>
      </c>
      <c r="W877" t="str">
        <f>VLOOKUP(ventas_starbucks_2025[[#This Row],[método_pago]],cambio_metodo_pago[#All],2,0)</f>
        <v>Aplicación móbil</v>
      </c>
      <c r="X877" t="s">
        <v>22</v>
      </c>
      <c r="Y877">
        <v>0</v>
      </c>
      <c r="Z877" t="str">
        <f>VLOOKUP(ventas_starbucks_2025[[#This Row],[promoción_aplicada5]],promocion_cambiar[#All],2,0)</f>
        <v>2x1</v>
      </c>
      <c r="AA877" t="s">
        <v>51</v>
      </c>
      <c r="AB877" t="s">
        <v>29</v>
      </c>
      <c r="AC877" t="s">
        <v>24</v>
      </c>
      <c r="AD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77">
        <v>14.8</v>
      </c>
      <c r="AF877">
        <v>2</v>
      </c>
      <c r="AG877">
        <v>47</v>
      </c>
      <c r="AH877">
        <v>46</v>
      </c>
    </row>
    <row r="878" spans="1:34" x14ac:dyDescent="0.25">
      <c r="A878" s="3" t="s">
        <v>953</v>
      </c>
      <c r="B878" s="1">
        <v>45659</v>
      </c>
      <c r="C878" s="23">
        <f t="shared" si="65"/>
        <v>2</v>
      </c>
      <c r="D878" s="23">
        <f t="shared" si="66"/>
        <v>4</v>
      </c>
      <c r="E878" s="23" t="str">
        <f t="shared" si="67"/>
        <v>jueves</v>
      </c>
      <c r="F878" s="23">
        <f t="shared" si="68"/>
        <v>1</v>
      </c>
      <c r="G878" s="23" t="str">
        <f t="shared" si="69"/>
        <v>enero</v>
      </c>
      <c r="H878" s="2">
        <v>0.79652777777777772</v>
      </c>
      <c r="I878" t="s">
        <v>26</v>
      </c>
      <c r="J878" t="str">
        <f>VLOOKUP(ventas_starbucks_2025[[#This Row],[sucursal]],cambio_sucursal[#All],2,0)</f>
        <v>Sucursal San Lorenzo 47</v>
      </c>
      <c r="K878" t="s">
        <v>173</v>
      </c>
      <c r="L878" t="s">
        <v>35</v>
      </c>
      <c r="M878" t="s">
        <v>4</v>
      </c>
      <c r="N878" t="str">
        <f>IFERROR(VLOOKUP(ventas_starbucks_2025[[#This Row],[tamaño_sucio]],cambio_tamaño[#All],2,0),"Tamaño único")</f>
        <v>Tamaño único</v>
      </c>
      <c r="O878">
        <v>4</v>
      </c>
      <c r="P878">
        <v>968.39</v>
      </c>
      <c r="Q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78">
        <v>3873.56</v>
      </c>
      <c r="S878" t="s">
        <v>15</v>
      </c>
      <c r="T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78" t="str">
        <f>VLOOKUP(ventas_starbucks_2025[[#This Row],[canal_compra]],cambio_canal_compra[#All],2,0)</f>
        <v>Para llevar</v>
      </c>
      <c r="V878" t="s">
        <v>16</v>
      </c>
      <c r="W878" t="str">
        <f>VLOOKUP(ventas_starbucks_2025[[#This Row],[método_pago]],cambio_metodo_pago[#All],2,0)</f>
        <v>Tarjeta</v>
      </c>
      <c r="X878" t="s">
        <v>7</v>
      </c>
      <c r="Y878">
        <v>15</v>
      </c>
      <c r="Z878" t="str">
        <f>VLOOKUP(ventas_starbucks_2025[[#This Row],[promoción_aplicada5]],promocion_cambiar[#All],2,0)</f>
        <v>2x1</v>
      </c>
      <c r="AA878" t="s">
        <v>51</v>
      </c>
      <c r="AB878" t="s">
        <v>23</v>
      </c>
      <c r="AC878" t="s">
        <v>41</v>
      </c>
      <c r="AD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78">
        <v>14.2</v>
      </c>
      <c r="AF878">
        <v>5</v>
      </c>
      <c r="AG878">
        <v>41</v>
      </c>
      <c r="AH878">
        <v>37</v>
      </c>
    </row>
    <row r="879" spans="1:34" x14ac:dyDescent="0.25">
      <c r="A879" s="3" t="s">
        <v>954</v>
      </c>
      <c r="B879" s="1">
        <v>45686</v>
      </c>
      <c r="C879" s="23">
        <f t="shared" si="65"/>
        <v>29</v>
      </c>
      <c r="D879" s="23">
        <f t="shared" si="66"/>
        <v>3</v>
      </c>
      <c r="E879" s="23" t="str">
        <f t="shared" si="67"/>
        <v>miércoles</v>
      </c>
      <c r="F879" s="23">
        <f t="shared" si="68"/>
        <v>1</v>
      </c>
      <c r="G879" s="23" t="str">
        <f t="shared" si="69"/>
        <v>enero</v>
      </c>
      <c r="H879" s="2">
        <v>0.5229166666666667</v>
      </c>
      <c r="I879" t="s">
        <v>1</v>
      </c>
      <c r="J879" t="str">
        <f>VLOOKUP(ventas_starbucks_2025[[#This Row],[sucursal]],cambio_sucursal[#All],2,0)</f>
        <v>Sucursal Nueva Córdoba</v>
      </c>
      <c r="K879" t="s">
        <v>175</v>
      </c>
      <c r="L879" t="s">
        <v>70</v>
      </c>
      <c r="M879" t="s">
        <v>55</v>
      </c>
      <c r="N879" t="str">
        <f>IFERROR(VLOOKUP(ventas_starbucks_2025[[#This Row],[tamaño_sucio]],cambio_tamaño[#All],2,0),"Tamaño único")</f>
        <v>Pequeño</v>
      </c>
      <c r="O879">
        <v>4</v>
      </c>
      <c r="P879">
        <v>1547.8</v>
      </c>
      <c r="Q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9">
        <v>6191.2</v>
      </c>
      <c r="S879" t="s">
        <v>5</v>
      </c>
      <c r="T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9" t="str">
        <f>VLOOKUP(ventas_starbucks_2025[[#This Row],[canal_compra]],cambio_canal_compra[#All],2,0)</f>
        <v>En tienda</v>
      </c>
      <c r="V879" t="s">
        <v>6</v>
      </c>
      <c r="W879" t="str">
        <f>VLOOKUP(ventas_starbucks_2025[[#This Row],[método_pago]],cambio_metodo_pago[#All],2,0)</f>
        <v>Aplicación móbil</v>
      </c>
      <c r="X879" t="s">
        <v>22</v>
      </c>
      <c r="Y879">
        <v>0</v>
      </c>
      <c r="Z879" t="str">
        <f>VLOOKUP(ventas_starbucks_2025[[#This Row],[promoción_aplicada5]],promocion_cambiar[#All],2,0)</f>
        <v>Ninguna</v>
      </c>
      <c r="AA879" t="s">
        <v>17</v>
      </c>
      <c r="AB879" t="s">
        <v>29</v>
      </c>
      <c r="AC879" t="s">
        <v>10</v>
      </c>
      <c r="AD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79">
        <v>5.7</v>
      </c>
      <c r="AF879">
        <v>2</v>
      </c>
      <c r="AG879">
        <v>15</v>
      </c>
      <c r="AH879">
        <v>11</v>
      </c>
    </row>
    <row r="880" spans="1:34" x14ac:dyDescent="0.25">
      <c r="A880" s="3" t="s">
        <v>955</v>
      </c>
      <c r="B880" s="1">
        <v>45685</v>
      </c>
      <c r="C880" s="23">
        <f t="shared" si="65"/>
        <v>28</v>
      </c>
      <c r="D880" s="23">
        <f t="shared" si="66"/>
        <v>2</v>
      </c>
      <c r="E880" s="23" t="str">
        <f t="shared" si="67"/>
        <v>martes</v>
      </c>
      <c r="F880" s="23">
        <f t="shared" si="68"/>
        <v>1</v>
      </c>
      <c r="G880" s="23" t="str">
        <f t="shared" si="69"/>
        <v>enero</v>
      </c>
      <c r="H880" s="2">
        <v>0.40763888888888888</v>
      </c>
      <c r="I880" t="s">
        <v>1</v>
      </c>
      <c r="J880" t="str">
        <f>VLOOKUP(ventas_starbucks_2025[[#This Row],[sucursal]],cambio_sucursal[#All],2,0)</f>
        <v>Sucursal Nueva Córdoba</v>
      </c>
      <c r="K880" t="s">
        <v>48</v>
      </c>
      <c r="L880" t="s">
        <v>49</v>
      </c>
      <c r="M880" t="s">
        <v>50</v>
      </c>
      <c r="N880" t="str">
        <f>IFERROR(VLOOKUP(ventas_starbucks_2025[[#This Row],[tamaño_sucio]],cambio_tamaño[#All],2,0),"Tamaño único")</f>
        <v>Mediano</v>
      </c>
      <c r="O880">
        <v>4</v>
      </c>
      <c r="P880">
        <v>1914.91</v>
      </c>
      <c r="Q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0">
        <v>7659.64</v>
      </c>
      <c r="S880" t="s">
        <v>5</v>
      </c>
      <c r="T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80" t="str">
        <f>VLOOKUP(ventas_starbucks_2025[[#This Row],[canal_compra]],cambio_canal_compra[#All],2,0)</f>
        <v>En tienda</v>
      </c>
      <c r="V880" t="s">
        <v>16</v>
      </c>
      <c r="W880" t="str">
        <f>VLOOKUP(ventas_starbucks_2025[[#This Row],[método_pago]],cambio_metodo_pago[#All],2,0)</f>
        <v>Tarjeta</v>
      </c>
      <c r="X880" t="s">
        <v>7</v>
      </c>
      <c r="Y880">
        <v>0</v>
      </c>
      <c r="Z880" t="str">
        <f>VLOOKUP(ventas_starbucks_2025[[#This Row],[promoción_aplicada5]],promocion_cambiar[#All],2,0)</f>
        <v>Ninguna</v>
      </c>
      <c r="AA880" t="s">
        <v>17</v>
      </c>
      <c r="AB880" t="s">
        <v>29</v>
      </c>
      <c r="AC880" t="s">
        <v>24</v>
      </c>
      <c r="AD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80">
        <v>7.2</v>
      </c>
      <c r="AF880">
        <v>1</v>
      </c>
      <c r="AG880">
        <v>40</v>
      </c>
      <c r="AH880">
        <v>36</v>
      </c>
    </row>
    <row r="881" spans="1:34" x14ac:dyDescent="0.25">
      <c r="A881" s="3" t="s">
        <v>956</v>
      </c>
      <c r="B881" s="1">
        <v>45713</v>
      </c>
      <c r="C881" s="23">
        <f t="shared" si="65"/>
        <v>25</v>
      </c>
      <c r="D881" s="23">
        <f t="shared" si="66"/>
        <v>2</v>
      </c>
      <c r="E881" s="23" t="str">
        <f t="shared" si="67"/>
        <v>martes</v>
      </c>
      <c r="F881" s="23">
        <f t="shared" si="68"/>
        <v>2</v>
      </c>
      <c r="G881" s="23" t="str">
        <f t="shared" si="69"/>
        <v>febrero</v>
      </c>
      <c r="H881" s="2">
        <v>0.83263888888888893</v>
      </c>
      <c r="I881" t="s">
        <v>1</v>
      </c>
      <c r="J881" t="str">
        <f>VLOOKUP(ventas_starbucks_2025[[#This Row],[sucursal]],cambio_sucursal[#All],2,0)</f>
        <v>Sucursal Nueva Córdoba</v>
      </c>
      <c r="K881" t="s">
        <v>173</v>
      </c>
      <c r="L881" t="s">
        <v>35</v>
      </c>
      <c r="M881" t="s">
        <v>4</v>
      </c>
      <c r="N881" t="str">
        <f>IFERROR(VLOOKUP(ventas_starbucks_2025[[#This Row],[tamaño_sucio]],cambio_tamaño[#All],2,0),"Tamaño único")</f>
        <v>Tamaño único</v>
      </c>
      <c r="O881">
        <v>5</v>
      </c>
      <c r="P881">
        <v>931.49</v>
      </c>
      <c r="Q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81">
        <v>4657.45</v>
      </c>
      <c r="S881" t="s">
        <v>5</v>
      </c>
      <c r="T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1" t="str">
        <f>VLOOKUP(ventas_starbucks_2025[[#This Row],[canal_compra]],cambio_canal_compra[#All],2,0)</f>
        <v>En tienda</v>
      </c>
      <c r="V881" t="s">
        <v>16</v>
      </c>
      <c r="W881" t="str">
        <f>VLOOKUP(ventas_starbucks_2025[[#This Row],[método_pago]],cambio_metodo_pago[#All],2,0)</f>
        <v>Tarjeta</v>
      </c>
      <c r="X881" t="s">
        <v>22</v>
      </c>
      <c r="Y881">
        <v>0</v>
      </c>
      <c r="Z881" t="str">
        <f>VLOOKUP(ventas_starbucks_2025[[#This Row],[promoción_aplicada5]],promocion_cambiar[#All],2,0)</f>
        <v>2x1</v>
      </c>
      <c r="AA881" t="s">
        <v>51</v>
      </c>
      <c r="AB881" t="s">
        <v>23</v>
      </c>
      <c r="AC881" t="s">
        <v>24</v>
      </c>
      <c r="AD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81">
        <v>4.2</v>
      </c>
      <c r="AF881">
        <v>2</v>
      </c>
      <c r="AG881">
        <v>39</v>
      </c>
      <c r="AH881">
        <v>34</v>
      </c>
    </row>
    <row r="882" spans="1:34" x14ac:dyDescent="0.25">
      <c r="A882" s="3" t="s">
        <v>957</v>
      </c>
      <c r="B882" s="1">
        <v>45734</v>
      </c>
      <c r="C882" s="23">
        <f t="shared" si="65"/>
        <v>18</v>
      </c>
      <c r="D882" s="23">
        <f t="shared" si="66"/>
        <v>2</v>
      </c>
      <c r="E882" s="1" t="str">
        <f t="shared" si="67"/>
        <v>martes</v>
      </c>
      <c r="F882" s="23">
        <f t="shared" si="68"/>
        <v>3</v>
      </c>
      <c r="G882" s="1" t="str">
        <f t="shared" si="69"/>
        <v>marzo</v>
      </c>
      <c r="H882" s="2">
        <v>0.44305555555555554</v>
      </c>
      <c r="I882" t="s">
        <v>57</v>
      </c>
      <c r="J882" t="str">
        <f>VLOOKUP(ventas_starbucks_2025[[#This Row],[sucursal]],cambio_sucursal[#All],2,0)</f>
        <v>Sucursal Avda Colón</v>
      </c>
      <c r="K882" t="s">
        <v>205</v>
      </c>
      <c r="L882" t="s">
        <v>70</v>
      </c>
      <c r="M882" t="s">
        <v>55</v>
      </c>
      <c r="N882" t="str">
        <f>IFERROR(VLOOKUP(ventas_starbucks_2025[[#This Row],[tamaño_sucio]],cambio_tamaño[#All],2,0),"Tamaño único")</f>
        <v>Pequeño</v>
      </c>
      <c r="O882">
        <v>5</v>
      </c>
      <c r="P882">
        <v>1490.58</v>
      </c>
      <c r="Q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2">
        <v>7452.9</v>
      </c>
      <c r="S882" t="s">
        <v>5</v>
      </c>
      <c r="T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82" t="str">
        <f>VLOOKUP(ventas_starbucks_2025[[#This Row],[canal_compra]],cambio_canal_compra[#All],2,0)</f>
        <v>En tienda</v>
      </c>
      <c r="V882" t="s">
        <v>16</v>
      </c>
      <c r="W882" t="str">
        <f>VLOOKUP(ventas_starbucks_2025[[#This Row],[método_pago]],cambio_metodo_pago[#All],2,0)</f>
        <v>Tarjeta</v>
      </c>
      <c r="X882" t="s">
        <v>22</v>
      </c>
      <c r="Y882">
        <v>0</v>
      </c>
      <c r="Z882" t="str">
        <f>VLOOKUP(ventas_starbucks_2025[[#This Row],[promoción_aplicada5]],promocion_cambiar[#All],2,0)</f>
        <v>Hora Feliz</v>
      </c>
      <c r="AA882" t="s">
        <v>36</v>
      </c>
      <c r="AB882" t="s">
        <v>23</v>
      </c>
      <c r="AC882" t="s">
        <v>41</v>
      </c>
      <c r="AD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82">
        <v>14.5</v>
      </c>
      <c r="AF882">
        <v>2</v>
      </c>
      <c r="AG882">
        <v>36</v>
      </c>
      <c r="AH882">
        <v>31</v>
      </c>
    </row>
    <row r="883" spans="1:34" x14ac:dyDescent="0.25">
      <c r="A883" s="3" t="s">
        <v>958</v>
      </c>
      <c r="B883" s="1">
        <v>45690</v>
      </c>
      <c r="C883" s="23">
        <f t="shared" si="65"/>
        <v>2</v>
      </c>
      <c r="D883" s="23">
        <f t="shared" si="66"/>
        <v>7</v>
      </c>
      <c r="E883" s="23" t="str">
        <f t="shared" si="67"/>
        <v>domingo</v>
      </c>
      <c r="F883" s="23">
        <f t="shared" si="68"/>
        <v>2</v>
      </c>
      <c r="G883" s="23" t="str">
        <f t="shared" si="69"/>
        <v>febrero</v>
      </c>
      <c r="H883" s="2">
        <v>0.53541666666666665</v>
      </c>
      <c r="I883" t="s">
        <v>57</v>
      </c>
      <c r="J883" t="str">
        <f>VLOOKUP(ventas_starbucks_2025[[#This Row],[sucursal]],cambio_sucursal[#All],2,0)</f>
        <v>Sucursal Avda Colón</v>
      </c>
      <c r="K883" t="s">
        <v>48</v>
      </c>
      <c r="L883" t="s">
        <v>49</v>
      </c>
      <c r="M883" t="s">
        <v>55</v>
      </c>
      <c r="N883" t="str">
        <f>IFERROR(VLOOKUP(ventas_starbucks_2025[[#This Row],[tamaño_sucio]],cambio_tamaño[#All],2,0),"Tamaño único")</f>
        <v>Pequeño</v>
      </c>
      <c r="O883">
        <v>3</v>
      </c>
      <c r="P883">
        <v>1870.42</v>
      </c>
      <c r="Q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3">
        <v>5611.26</v>
      </c>
      <c r="S883" t="s">
        <v>15</v>
      </c>
      <c r="T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83" t="str">
        <f>VLOOKUP(ventas_starbucks_2025[[#This Row],[canal_compra]],cambio_canal_compra[#All],2,0)</f>
        <v>Para llevar</v>
      </c>
      <c r="V883" t="s">
        <v>6</v>
      </c>
      <c r="W883" t="str">
        <f>VLOOKUP(ventas_starbucks_2025[[#This Row],[método_pago]],cambio_metodo_pago[#All],2,0)</f>
        <v>Aplicación móbil</v>
      </c>
      <c r="X883" t="s">
        <v>7</v>
      </c>
      <c r="Y883">
        <v>15</v>
      </c>
      <c r="Z883" t="str">
        <f>VLOOKUP(ventas_starbucks_2025[[#This Row],[promoción_aplicada5]],promocion_cambiar[#All],2,0)</f>
        <v>2x1</v>
      </c>
      <c r="AA883" t="s">
        <v>51</v>
      </c>
      <c r="AB883" t="s">
        <v>52</v>
      </c>
      <c r="AC883" t="s">
        <v>24</v>
      </c>
      <c r="AD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83">
        <v>10.8</v>
      </c>
      <c r="AF883">
        <v>4</v>
      </c>
      <c r="AG883">
        <v>36</v>
      </c>
      <c r="AH883">
        <v>33</v>
      </c>
    </row>
    <row r="884" spans="1:34" x14ac:dyDescent="0.25">
      <c r="A884" s="3" t="s">
        <v>959</v>
      </c>
      <c r="B884" s="1">
        <v>45695</v>
      </c>
      <c r="C884" s="23">
        <f t="shared" si="65"/>
        <v>7</v>
      </c>
      <c r="D884" s="23">
        <f t="shared" si="66"/>
        <v>5</v>
      </c>
      <c r="E884" s="1" t="str">
        <f t="shared" si="67"/>
        <v>viernes</v>
      </c>
      <c r="F884" s="23">
        <f t="shared" si="68"/>
        <v>2</v>
      </c>
      <c r="G884" s="1" t="str">
        <f t="shared" si="69"/>
        <v>febrero</v>
      </c>
      <c r="H884" s="2">
        <v>0.58333333333333337</v>
      </c>
      <c r="I884" t="s">
        <v>1</v>
      </c>
      <c r="J884" t="str">
        <f>VLOOKUP(ventas_starbucks_2025[[#This Row],[sucursal]],cambio_sucursal[#All],2,0)</f>
        <v>Sucursal Nueva Córdoba</v>
      </c>
      <c r="K884" t="s">
        <v>27</v>
      </c>
      <c r="L884" t="s">
        <v>28</v>
      </c>
      <c r="M884" t="s">
        <v>4</v>
      </c>
      <c r="N884" t="str">
        <f>IFERROR(VLOOKUP(ventas_starbucks_2025[[#This Row],[tamaño_sucio]],cambio_tamaño[#All],2,0),"Tamaño único")</f>
        <v>Tamaño único</v>
      </c>
      <c r="O884">
        <v>3</v>
      </c>
      <c r="P884">
        <v>2467.84</v>
      </c>
      <c r="Q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84">
        <v>7403.52</v>
      </c>
      <c r="S884" t="s">
        <v>15</v>
      </c>
      <c r="T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84" t="str">
        <f>VLOOKUP(ventas_starbucks_2025[[#This Row],[canal_compra]],cambio_canal_compra[#All],2,0)</f>
        <v>Para llevar</v>
      </c>
      <c r="V884" t="s">
        <v>40</v>
      </c>
      <c r="W884" t="str">
        <f>VLOOKUP(ventas_starbucks_2025[[#This Row],[método_pago]],cambio_metodo_pago[#All],2,0)</f>
        <v>Efectivo</v>
      </c>
      <c r="X884" t="s">
        <v>7</v>
      </c>
      <c r="Y884">
        <v>15</v>
      </c>
      <c r="Z884" t="str">
        <f>VLOOKUP(ventas_starbucks_2025[[#This Row],[promoción_aplicada5]],promocion_cambiar[#All],2,0)</f>
        <v>2x1</v>
      </c>
      <c r="AA884" t="s">
        <v>51</v>
      </c>
      <c r="AB884" t="s">
        <v>29</v>
      </c>
      <c r="AC884" t="s">
        <v>10</v>
      </c>
      <c r="AD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84">
        <v>15</v>
      </c>
      <c r="AF884">
        <v>1</v>
      </c>
      <c r="AG884">
        <v>19</v>
      </c>
      <c r="AH884">
        <v>16</v>
      </c>
    </row>
    <row r="885" spans="1:34" x14ac:dyDescent="0.25">
      <c r="A885" s="3" t="s">
        <v>960</v>
      </c>
      <c r="B885" s="1">
        <v>45680</v>
      </c>
      <c r="C885" s="23">
        <f t="shared" si="65"/>
        <v>23</v>
      </c>
      <c r="D885" s="23">
        <f t="shared" si="66"/>
        <v>4</v>
      </c>
      <c r="E885" s="1" t="str">
        <f t="shared" si="67"/>
        <v>jueves</v>
      </c>
      <c r="F885" s="23">
        <f t="shared" si="68"/>
        <v>1</v>
      </c>
      <c r="G885" s="1" t="str">
        <f t="shared" si="69"/>
        <v>enero</v>
      </c>
      <c r="H885" s="2">
        <v>0.62777777777777777</v>
      </c>
      <c r="I885" t="s">
        <v>26</v>
      </c>
      <c r="J885" t="str">
        <f>VLOOKUP(ventas_starbucks_2025[[#This Row],[sucursal]],cambio_sucursal[#All],2,0)</f>
        <v>Sucursal San Lorenzo 47</v>
      </c>
      <c r="K885" t="s">
        <v>101</v>
      </c>
      <c r="L885" t="s">
        <v>3</v>
      </c>
      <c r="M885" t="s">
        <v>4</v>
      </c>
      <c r="N885" t="str">
        <f>IFERROR(VLOOKUP(ventas_starbucks_2025[[#This Row],[tamaño_sucio]],cambio_tamaño[#All],2,0),"Tamaño único")</f>
        <v>Tamaño único</v>
      </c>
      <c r="O885">
        <v>2</v>
      </c>
      <c r="P885">
        <v>2551.4299999999998</v>
      </c>
      <c r="Q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85">
        <v>5102.8599999999997</v>
      </c>
      <c r="S885" t="s">
        <v>15</v>
      </c>
      <c r="T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85" t="str">
        <f>VLOOKUP(ventas_starbucks_2025[[#This Row],[canal_compra]],cambio_canal_compra[#All],2,0)</f>
        <v>Para llevar</v>
      </c>
      <c r="V885" t="s">
        <v>40</v>
      </c>
      <c r="W885" t="str">
        <f>VLOOKUP(ventas_starbucks_2025[[#This Row],[método_pago]],cambio_metodo_pago[#All],2,0)</f>
        <v>Efectivo</v>
      </c>
      <c r="X885" t="s">
        <v>22</v>
      </c>
      <c r="Y885">
        <v>0</v>
      </c>
      <c r="Z885" t="str">
        <f>VLOOKUP(ventas_starbucks_2025[[#This Row],[promoción_aplicada5]],promocion_cambiar[#All],2,0)</f>
        <v>Combo</v>
      </c>
      <c r="AA885" t="s">
        <v>8</v>
      </c>
      <c r="AB885" t="s">
        <v>32</v>
      </c>
      <c r="AC885" t="s">
        <v>10</v>
      </c>
      <c r="AD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85">
        <v>4.0999999999999996</v>
      </c>
      <c r="AF885">
        <v>2</v>
      </c>
      <c r="AG885">
        <v>18</v>
      </c>
      <c r="AH885">
        <v>16</v>
      </c>
    </row>
    <row r="886" spans="1:34" x14ac:dyDescent="0.25">
      <c r="A886" s="3" t="s">
        <v>961</v>
      </c>
      <c r="B886" s="1">
        <v>45679</v>
      </c>
      <c r="C886" s="23">
        <f t="shared" si="65"/>
        <v>22</v>
      </c>
      <c r="D886" s="23">
        <f t="shared" si="66"/>
        <v>3</v>
      </c>
      <c r="E886" s="1" t="str">
        <f t="shared" si="67"/>
        <v>miércoles</v>
      </c>
      <c r="F886" s="23">
        <f t="shared" si="68"/>
        <v>1</v>
      </c>
      <c r="G886" s="1" t="str">
        <f t="shared" si="69"/>
        <v>enero</v>
      </c>
      <c r="H886" s="2">
        <v>0.54166666666666663</v>
      </c>
      <c r="I886" t="s">
        <v>12</v>
      </c>
      <c r="J886" t="str">
        <f>VLOOKUP(ventas_starbucks_2025[[#This Row],[sucursal]],cambio_sucursal[#All],2,0)</f>
        <v>Sucursal Córdoba Shopping</v>
      </c>
      <c r="K886" t="s">
        <v>48</v>
      </c>
      <c r="L886" t="s">
        <v>49</v>
      </c>
      <c r="M886" t="s">
        <v>55</v>
      </c>
      <c r="N886" t="str">
        <f>IFERROR(VLOOKUP(ventas_starbucks_2025[[#This Row],[tamaño_sucio]],cambio_tamaño[#All],2,0),"Tamaño único")</f>
        <v>Pequeño</v>
      </c>
      <c r="O886">
        <v>2</v>
      </c>
      <c r="P886">
        <v>1633.04</v>
      </c>
      <c r="Q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6">
        <v>3266.08</v>
      </c>
      <c r="S886" t="s">
        <v>15</v>
      </c>
      <c r="T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6" t="str">
        <f>VLOOKUP(ventas_starbucks_2025[[#This Row],[canal_compra]],cambio_canal_compra[#All],2,0)</f>
        <v>Para llevar</v>
      </c>
      <c r="V886" t="s">
        <v>6</v>
      </c>
      <c r="W886" t="str">
        <f>VLOOKUP(ventas_starbucks_2025[[#This Row],[método_pago]],cambio_metodo_pago[#All],2,0)</f>
        <v>Aplicación móbil</v>
      </c>
      <c r="X886" t="s">
        <v>22</v>
      </c>
      <c r="Y886">
        <v>0</v>
      </c>
      <c r="Z886" t="str">
        <f>VLOOKUP(ventas_starbucks_2025[[#This Row],[promoción_aplicada5]],promocion_cambiar[#All],2,0)</f>
        <v>Hora Feliz</v>
      </c>
      <c r="AA886" t="s">
        <v>36</v>
      </c>
      <c r="AB886" t="s">
        <v>23</v>
      </c>
      <c r="AC886" t="s">
        <v>41</v>
      </c>
      <c r="AD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86">
        <v>8</v>
      </c>
      <c r="AF886">
        <v>2</v>
      </c>
      <c r="AG886">
        <v>38</v>
      </c>
      <c r="AH886">
        <v>36</v>
      </c>
    </row>
    <row r="887" spans="1:34" x14ac:dyDescent="0.25">
      <c r="A887" s="3" t="s">
        <v>962</v>
      </c>
      <c r="B887" s="1">
        <v>45699</v>
      </c>
      <c r="C887" s="23">
        <f t="shared" si="65"/>
        <v>11</v>
      </c>
      <c r="D887" s="23">
        <f t="shared" si="66"/>
        <v>2</v>
      </c>
      <c r="E887" s="23" t="str">
        <f t="shared" si="67"/>
        <v>martes</v>
      </c>
      <c r="F887" s="23">
        <f t="shared" si="68"/>
        <v>2</v>
      </c>
      <c r="G887" s="23" t="str">
        <f t="shared" si="69"/>
        <v>febrero</v>
      </c>
      <c r="H887" s="2">
        <v>0.71666666666666667</v>
      </c>
      <c r="I887" t="s">
        <v>12</v>
      </c>
      <c r="J887" t="str">
        <f>VLOOKUP(ventas_starbucks_2025[[#This Row],[sucursal]],cambio_sucursal[#All],2,0)</f>
        <v>Sucursal Córdoba Shopping</v>
      </c>
      <c r="K887" t="s">
        <v>48</v>
      </c>
      <c r="L887" t="s">
        <v>49</v>
      </c>
      <c r="M887" t="s">
        <v>50</v>
      </c>
      <c r="N887" t="str">
        <f>IFERROR(VLOOKUP(ventas_starbucks_2025[[#This Row],[tamaño_sucio]],cambio_tamaño[#All],2,0),"Tamaño único")</f>
        <v>Mediano</v>
      </c>
      <c r="O887">
        <v>4</v>
      </c>
      <c r="P887">
        <v>2006.03</v>
      </c>
      <c r="Q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87">
        <v>8024.12</v>
      </c>
      <c r="S887" t="s">
        <v>5</v>
      </c>
      <c r="T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87" t="str">
        <f>VLOOKUP(ventas_starbucks_2025[[#This Row],[canal_compra]],cambio_canal_compra[#All],2,0)</f>
        <v>En tienda</v>
      </c>
      <c r="V887" t="s">
        <v>6</v>
      </c>
      <c r="W887" t="str">
        <f>VLOOKUP(ventas_starbucks_2025[[#This Row],[método_pago]],cambio_metodo_pago[#All],2,0)</f>
        <v>Aplicación móbil</v>
      </c>
      <c r="X887" t="s">
        <v>7</v>
      </c>
      <c r="Y887">
        <v>0</v>
      </c>
      <c r="Z887" t="str">
        <f>VLOOKUP(ventas_starbucks_2025[[#This Row],[promoción_aplicada5]],promocion_cambiar[#All],2,0)</f>
        <v>Ninguna</v>
      </c>
      <c r="AA887" t="s">
        <v>17</v>
      </c>
      <c r="AB887" t="s">
        <v>52</v>
      </c>
      <c r="AC887" t="s">
        <v>41</v>
      </c>
      <c r="AD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87">
        <v>10.199999999999999</v>
      </c>
      <c r="AF887">
        <v>5</v>
      </c>
      <c r="AG887">
        <v>29</v>
      </c>
      <c r="AH887">
        <v>25</v>
      </c>
    </row>
    <row r="888" spans="1:34" x14ac:dyDescent="0.25">
      <c r="A888" s="3" t="s">
        <v>963</v>
      </c>
      <c r="B888" s="1">
        <v>45698</v>
      </c>
      <c r="C888" s="23">
        <f t="shared" si="65"/>
        <v>10</v>
      </c>
      <c r="D888" s="23">
        <f t="shared" si="66"/>
        <v>1</v>
      </c>
      <c r="E888" s="1" t="str">
        <f t="shared" si="67"/>
        <v>lunes</v>
      </c>
      <c r="F888" s="23">
        <f t="shared" si="68"/>
        <v>2</v>
      </c>
      <c r="G888" s="1" t="str">
        <f t="shared" si="69"/>
        <v>febrero</v>
      </c>
      <c r="H888" s="2">
        <v>0.42916666666666664</v>
      </c>
      <c r="I888" t="s">
        <v>57</v>
      </c>
      <c r="J888" t="str">
        <f>VLOOKUP(ventas_starbucks_2025[[#This Row],[sucursal]],cambio_sucursal[#All],2,0)</f>
        <v>Sucursal Avda Colón</v>
      </c>
      <c r="K888" t="s">
        <v>27</v>
      </c>
      <c r="L888" t="s">
        <v>28</v>
      </c>
      <c r="M888" t="s">
        <v>4</v>
      </c>
      <c r="N888" t="str">
        <f>IFERROR(VLOOKUP(ventas_starbucks_2025[[#This Row],[tamaño_sucio]],cambio_tamaño[#All],2,0),"Tamaño único")</f>
        <v>Tamaño único</v>
      </c>
      <c r="O888">
        <v>5</v>
      </c>
      <c r="P888">
        <v>2789.99</v>
      </c>
      <c r="Q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88">
        <v>13949.95</v>
      </c>
      <c r="S888" t="s">
        <v>5</v>
      </c>
      <c r="T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88" t="str">
        <f>VLOOKUP(ventas_starbucks_2025[[#This Row],[canal_compra]],cambio_canal_compra[#All],2,0)</f>
        <v>En tienda</v>
      </c>
      <c r="V888" t="s">
        <v>40</v>
      </c>
      <c r="W888" t="str">
        <f>VLOOKUP(ventas_starbucks_2025[[#This Row],[método_pago]],cambio_metodo_pago[#All],2,0)</f>
        <v>Efectivo</v>
      </c>
      <c r="X888" t="s">
        <v>7</v>
      </c>
      <c r="Y888">
        <v>0</v>
      </c>
      <c r="Z888" t="str">
        <f>VLOOKUP(ventas_starbucks_2025[[#This Row],[promoción_aplicada5]],promocion_cambiar[#All],2,0)</f>
        <v>Combo</v>
      </c>
      <c r="AA888" t="s">
        <v>8</v>
      </c>
      <c r="AB888" t="s">
        <v>9</v>
      </c>
      <c r="AC888" t="s">
        <v>10</v>
      </c>
      <c r="AD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88">
        <v>8.3000000000000007</v>
      </c>
      <c r="AF888">
        <v>4</v>
      </c>
      <c r="AG888">
        <v>14</v>
      </c>
      <c r="AH888">
        <v>9</v>
      </c>
    </row>
    <row r="889" spans="1:34" x14ac:dyDescent="0.25">
      <c r="A889" s="3" t="s">
        <v>964</v>
      </c>
      <c r="B889" s="1">
        <v>45756</v>
      </c>
      <c r="C889" s="23">
        <f t="shared" si="65"/>
        <v>9</v>
      </c>
      <c r="D889" s="23">
        <f t="shared" si="66"/>
        <v>3</v>
      </c>
      <c r="E889" s="23" t="str">
        <f t="shared" si="67"/>
        <v>miércoles</v>
      </c>
      <c r="F889" s="23">
        <f t="shared" si="68"/>
        <v>4</v>
      </c>
      <c r="G889" s="23" t="str">
        <f t="shared" si="69"/>
        <v>abril</v>
      </c>
      <c r="H889" s="2">
        <v>0.40277777777777779</v>
      </c>
      <c r="I889" t="s">
        <v>1</v>
      </c>
      <c r="J889" t="str">
        <f>VLOOKUP(ventas_starbucks_2025[[#This Row],[sucursal]],cambio_sucursal[#All],2,0)</f>
        <v>Sucursal Nueva Córdoba</v>
      </c>
      <c r="K889" t="s">
        <v>20</v>
      </c>
      <c r="L889" t="s">
        <v>21</v>
      </c>
      <c r="M889" t="s">
        <v>4</v>
      </c>
      <c r="N889" t="str">
        <f>IFERROR(VLOOKUP(ventas_starbucks_2025[[#This Row],[tamaño_sucio]],cambio_tamaño[#All],2,0),"Tamaño único")</f>
        <v>Tamaño único</v>
      </c>
      <c r="O889">
        <v>3</v>
      </c>
      <c r="P889">
        <v>1014.63</v>
      </c>
      <c r="Q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9">
        <v>3043.89</v>
      </c>
      <c r="S889" t="s">
        <v>5</v>
      </c>
      <c r="T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9" t="str">
        <f>VLOOKUP(ventas_starbucks_2025[[#This Row],[canal_compra]],cambio_canal_compra[#All],2,0)</f>
        <v>En tienda</v>
      </c>
      <c r="V889" t="s">
        <v>16</v>
      </c>
      <c r="W889" t="str">
        <f>VLOOKUP(ventas_starbucks_2025[[#This Row],[método_pago]],cambio_metodo_pago[#All],2,0)</f>
        <v>Tarjeta</v>
      </c>
      <c r="X889" t="s">
        <v>7</v>
      </c>
      <c r="Y889">
        <v>15</v>
      </c>
      <c r="Z889" t="str">
        <f>VLOOKUP(ventas_starbucks_2025[[#This Row],[promoción_aplicada5]],promocion_cambiar[#All],2,0)</f>
        <v>Ninguna</v>
      </c>
      <c r="AA889" t="s">
        <v>17</v>
      </c>
      <c r="AB889" t="s">
        <v>18</v>
      </c>
      <c r="AC889" t="s">
        <v>24</v>
      </c>
      <c r="AD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89">
        <v>4.7</v>
      </c>
      <c r="AF889">
        <v>3</v>
      </c>
      <c r="AG889">
        <v>43</v>
      </c>
      <c r="AH889">
        <v>40</v>
      </c>
    </row>
    <row r="890" spans="1:34" x14ac:dyDescent="0.25">
      <c r="A890" s="3" t="s">
        <v>965</v>
      </c>
      <c r="B890" s="1">
        <v>45668</v>
      </c>
      <c r="C890" s="23">
        <f t="shared" si="65"/>
        <v>11</v>
      </c>
      <c r="D890" s="23">
        <f t="shared" si="66"/>
        <v>6</v>
      </c>
      <c r="E890" s="23" t="str">
        <f t="shared" si="67"/>
        <v>sábado</v>
      </c>
      <c r="F890" s="23">
        <f t="shared" si="68"/>
        <v>1</v>
      </c>
      <c r="G890" s="23" t="str">
        <f t="shared" si="69"/>
        <v>enero</v>
      </c>
      <c r="H890" s="2">
        <v>0.32916666666666666</v>
      </c>
      <c r="I890" t="s">
        <v>57</v>
      </c>
      <c r="J890" t="str">
        <f>VLOOKUP(ventas_starbucks_2025[[#This Row],[sucursal]],cambio_sucursal[#All],2,0)</f>
        <v>Sucursal Avda Colón</v>
      </c>
      <c r="K890" t="s">
        <v>115</v>
      </c>
      <c r="L890" t="s">
        <v>21</v>
      </c>
      <c r="M890" t="s">
        <v>4</v>
      </c>
      <c r="N890" t="str">
        <f>IFERROR(VLOOKUP(ventas_starbucks_2025[[#This Row],[tamaño_sucio]],cambio_tamaño[#All],2,0),"Tamaño único")</f>
        <v>Tamaño único</v>
      </c>
      <c r="O890">
        <v>4</v>
      </c>
      <c r="P890">
        <v>700.01</v>
      </c>
      <c r="Q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90">
        <v>2800.04</v>
      </c>
      <c r="S890" t="s">
        <v>15</v>
      </c>
      <c r="T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90" t="str">
        <f>VLOOKUP(ventas_starbucks_2025[[#This Row],[canal_compra]],cambio_canal_compra[#All],2,0)</f>
        <v>Para llevar</v>
      </c>
      <c r="V890" t="s">
        <v>16</v>
      </c>
      <c r="W890" t="str">
        <f>VLOOKUP(ventas_starbucks_2025[[#This Row],[método_pago]],cambio_metodo_pago[#All],2,0)</f>
        <v>Tarjeta</v>
      </c>
      <c r="X890" t="s">
        <v>22</v>
      </c>
      <c r="Y890">
        <v>0</v>
      </c>
      <c r="Z890" t="str">
        <f>VLOOKUP(ventas_starbucks_2025[[#This Row],[promoción_aplicada5]],promocion_cambiar[#All],2,0)</f>
        <v>Combo</v>
      </c>
      <c r="AA890" t="s">
        <v>8</v>
      </c>
      <c r="AB890" t="s">
        <v>9</v>
      </c>
      <c r="AC890" t="s">
        <v>41</v>
      </c>
      <c r="AD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90">
        <v>14.5</v>
      </c>
      <c r="AF890">
        <v>4</v>
      </c>
      <c r="AG890">
        <v>45</v>
      </c>
      <c r="AH890">
        <v>41</v>
      </c>
    </row>
    <row r="891" spans="1:34" x14ac:dyDescent="0.25">
      <c r="A891" s="3" t="s">
        <v>966</v>
      </c>
      <c r="B891" s="1">
        <v>45687</v>
      </c>
      <c r="C891" s="23">
        <f t="shared" si="65"/>
        <v>30</v>
      </c>
      <c r="D891" s="23">
        <f t="shared" si="66"/>
        <v>4</v>
      </c>
      <c r="E891" s="23" t="str">
        <f t="shared" si="67"/>
        <v>jueves</v>
      </c>
      <c r="F891" s="23">
        <f t="shared" si="68"/>
        <v>1</v>
      </c>
      <c r="G891" s="23" t="str">
        <f t="shared" si="69"/>
        <v>enero</v>
      </c>
      <c r="H891" s="2">
        <v>0.74305555555555558</v>
      </c>
      <c r="I891" t="s">
        <v>26</v>
      </c>
      <c r="J891" t="str">
        <f>VLOOKUP(ventas_starbucks_2025[[#This Row],[sucursal]],cambio_sucursal[#All],2,0)</f>
        <v>Sucursal San Lorenzo 47</v>
      </c>
      <c r="K891" t="s">
        <v>130</v>
      </c>
      <c r="L891" t="s">
        <v>65</v>
      </c>
      <c r="M891" t="s">
        <v>4</v>
      </c>
      <c r="N891" t="str">
        <f>IFERROR(VLOOKUP(ventas_starbucks_2025[[#This Row],[tamaño_sucio]],cambio_tamaño[#All],2,0),"Tamaño único")</f>
        <v>Tamaño único</v>
      </c>
      <c r="O891">
        <v>1</v>
      </c>
      <c r="P891">
        <v>1723.01</v>
      </c>
      <c r="Q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1">
        <v>1723.01</v>
      </c>
      <c r="S891" t="s">
        <v>5</v>
      </c>
      <c r="T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91" t="str">
        <f>VLOOKUP(ventas_starbucks_2025[[#This Row],[canal_compra]],cambio_canal_compra[#All],2,0)</f>
        <v>En tienda</v>
      </c>
      <c r="V891" t="s">
        <v>40</v>
      </c>
      <c r="W891" t="str">
        <f>VLOOKUP(ventas_starbucks_2025[[#This Row],[método_pago]],cambio_metodo_pago[#All],2,0)</f>
        <v>Efectivo</v>
      </c>
      <c r="X891" t="s">
        <v>7</v>
      </c>
      <c r="Y891">
        <v>0</v>
      </c>
      <c r="Z891" t="str">
        <f>VLOOKUP(ventas_starbucks_2025[[#This Row],[promoción_aplicada5]],promocion_cambiar[#All],2,0)</f>
        <v>Combo</v>
      </c>
      <c r="AA891" t="s">
        <v>8</v>
      </c>
      <c r="AB891" t="s">
        <v>18</v>
      </c>
      <c r="AC891" t="s">
        <v>10</v>
      </c>
      <c r="AD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1">
        <v>8.5</v>
      </c>
      <c r="AF891">
        <v>3</v>
      </c>
      <c r="AG891">
        <v>37</v>
      </c>
      <c r="AH891">
        <v>36</v>
      </c>
    </row>
    <row r="892" spans="1:34" x14ac:dyDescent="0.25">
      <c r="A892" s="3" t="s">
        <v>967</v>
      </c>
      <c r="B892" s="1">
        <v>45727</v>
      </c>
      <c r="C892" s="23">
        <f t="shared" si="65"/>
        <v>11</v>
      </c>
      <c r="D892" s="23">
        <f t="shared" si="66"/>
        <v>2</v>
      </c>
      <c r="E892" s="23" t="str">
        <f t="shared" si="67"/>
        <v>martes</v>
      </c>
      <c r="F892" s="23">
        <f t="shared" si="68"/>
        <v>3</v>
      </c>
      <c r="G892" s="23" t="str">
        <f t="shared" si="69"/>
        <v>marzo</v>
      </c>
      <c r="H892" s="2">
        <v>0.69444444444444442</v>
      </c>
      <c r="I892" t="s">
        <v>1</v>
      </c>
      <c r="J892" t="str">
        <f>VLOOKUP(ventas_starbucks_2025[[#This Row],[sucursal]],cambio_sucursal[#All],2,0)</f>
        <v>Sucursal Nueva Córdoba</v>
      </c>
      <c r="K892" t="s">
        <v>87</v>
      </c>
      <c r="L892" t="s">
        <v>65</v>
      </c>
      <c r="M892" t="s">
        <v>4</v>
      </c>
      <c r="N892" t="str">
        <f>IFERROR(VLOOKUP(ventas_starbucks_2025[[#This Row],[tamaño_sucio]],cambio_tamaño[#All],2,0),"Tamaño único")</f>
        <v>Tamaño único</v>
      </c>
      <c r="O892">
        <v>5</v>
      </c>
      <c r="P892">
        <v>1788.99</v>
      </c>
      <c r="Q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2">
        <v>8944.9500000000007</v>
      </c>
      <c r="S892" t="s">
        <v>5</v>
      </c>
      <c r="T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92" t="str">
        <f>VLOOKUP(ventas_starbucks_2025[[#This Row],[canal_compra]],cambio_canal_compra[#All],2,0)</f>
        <v>En tienda</v>
      </c>
      <c r="V892" t="s">
        <v>40</v>
      </c>
      <c r="W892" t="str">
        <f>VLOOKUP(ventas_starbucks_2025[[#This Row],[método_pago]],cambio_metodo_pago[#All],2,0)</f>
        <v>Efectivo</v>
      </c>
      <c r="X892" t="s">
        <v>22</v>
      </c>
      <c r="Y892">
        <v>0</v>
      </c>
      <c r="Z892" t="str">
        <f>VLOOKUP(ventas_starbucks_2025[[#This Row],[promoción_aplicada5]],promocion_cambiar[#All],2,0)</f>
        <v>Combo</v>
      </c>
      <c r="AA892" t="s">
        <v>8</v>
      </c>
      <c r="AB892" t="s">
        <v>32</v>
      </c>
      <c r="AC892" t="s">
        <v>24</v>
      </c>
      <c r="AD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2">
        <v>5.6</v>
      </c>
      <c r="AF892">
        <v>2</v>
      </c>
      <c r="AG892">
        <v>50</v>
      </c>
      <c r="AH892">
        <v>45</v>
      </c>
    </row>
    <row r="893" spans="1:34" x14ac:dyDescent="0.25">
      <c r="A893" s="3" t="s">
        <v>968</v>
      </c>
      <c r="B893" s="1">
        <v>45718</v>
      </c>
      <c r="C893" s="23">
        <f t="shared" si="65"/>
        <v>2</v>
      </c>
      <c r="D893" s="23">
        <f t="shared" si="66"/>
        <v>7</v>
      </c>
      <c r="E893" s="23" t="str">
        <f t="shared" si="67"/>
        <v>domingo</v>
      </c>
      <c r="F893" s="23">
        <f t="shared" si="68"/>
        <v>3</v>
      </c>
      <c r="G893" s="23" t="str">
        <f t="shared" si="69"/>
        <v>marzo</v>
      </c>
      <c r="H893" s="2">
        <v>0.40625</v>
      </c>
      <c r="I893" t="s">
        <v>26</v>
      </c>
      <c r="J893" t="str">
        <f>VLOOKUP(ventas_starbucks_2025[[#This Row],[sucursal]],cambio_sucursal[#All],2,0)</f>
        <v>Sucursal San Lorenzo 47</v>
      </c>
      <c r="K893" t="s">
        <v>48</v>
      </c>
      <c r="L893" t="s">
        <v>49</v>
      </c>
      <c r="M893" t="s">
        <v>55</v>
      </c>
      <c r="N893" t="str">
        <f>IFERROR(VLOOKUP(ventas_starbucks_2025[[#This Row],[tamaño_sucio]],cambio_tamaño[#All],2,0),"Tamaño único")</f>
        <v>Pequeño</v>
      </c>
      <c r="O893">
        <v>5</v>
      </c>
      <c r="P893">
        <v>2056.54</v>
      </c>
      <c r="Q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93">
        <v>10282.700000000001</v>
      </c>
      <c r="S893" t="s">
        <v>5</v>
      </c>
      <c r="T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93" t="str">
        <f>VLOOKUP(ventas_starbucks_2025[[#This Row],[canal_compra]],cambio_canal_compra[#All],2,0)</f>
        <v>En tienda</v>
      </c>
      <c r="V893" t="s">
        <v>6</v>
      </c>
      <c r="W893" t="str">
        <f>VLOOKUP(ventas_starbucks_2025[[#This Row],[método_pago]],cambio_metodo_pago[#All],2,0)</f>
        <v>Aplicación móbil</v>
      </c>
      <c r="X893" t="s">
        <v>7</v>
      </c>
      <c r="Y893">
        <v>0</v>
      </c>
      <c r="Z893" t="str">
        <f>VLOOKUP(ventas_starbucks_2025[[#This Row],[promoción_aplicada5]],promocion_cambiar[#All],2,0)</f>
        <v>Combo</v>
      </c>
      <c r="AA893" t="s">
        <v>8</v>
      </c>
      <c r="AB893" t="s">
        <v>23</v>
      </c>
      <c r="AC893" t="s">
        <v>10</v>
      </c>
      <c r="AD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3">
        <v>8.5</v>
      </c>
      <c r="AF893">
        <v>4</v>
      </c>
      <c r="AG893">
        <v>19</v>
      </c>
      <c r="AH893">
        <v>14</v>
      </c>
    </row>
    <row r="894" spans="1:34" x14ac:dyDescent="0.25">
      <c r="A894" s="3" t="s">
        <v>969</v>
      </c>
      <c r="B894" s="1">
        <v>45742</v>
      </c>
      <c r="C894" s="23">
        <f t="shared" si="65"/>
        <v>26</v>
      </c>
      <c r="D894" s="23">
        <f t="shared" si="66"/>
        <v>3</v>
      </c>
      <c r="E894" s="23" t="str">
        <f t="shared" si="67"/>
        <v>miércoles</v>
      </c>
      <c r="F894" s="23">
        <f t="shared" si="68"/>
        <v>3</v>
      </c>
      <c r="G894" s="23" t="str">
        <f t="shared" si="69"/>
        <v>marzo</v>
      </c>
      <c r="H894" s="2">
        <v>0.33194444444444443</v>
      </c>
      <c r="I894" t="s">
        <v>1</v>
      </c>
      <c r="J894" t="str">
        <f>VLOOKUP(ventas_starbucks_2025[[#This Row],[sucursal]],cambio_sucursal[#All],2,0)</f>
        <v>Sucursal Nueva Córdoba</v>
      </c>
      <c r="K894" t="s">
        <v>20</v>
      </c>
      <c r="L894" t="s">
        <v>21</v>
      </c>
      <c r="M894" t="s">
        <v>4</v>
      </c>
      <c r="N894" t="str">
        <f>IFERROR(VLOOKUP(ventas_starbucks_2025[[#This Row],[tamaño_sucio]],cambio_tamaño[#All],2,0),"Tamaño único")</f>
        <v>Tamaño único</v>
      </c>
      <c r="O894">
        <v>5</v>
      </c>
      <c r="P894">
        <v>1165.31</v>
      </c>
      <c r="Q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4">
        <v>5826.55</v>
      </c>
      <c r="S894" t="s">
        <v>15</v>
      </c>
      <c r="T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94" t="str">
        <f>VLOOKUP(ventas_starbucks_2025[[#This Row],[canal_compra]],cambio_canal_compra[#All],2,0)</f>
        <v>Para llevar</v>
      </c>
      <c r="V894" t="s">
        <v>40</v>
      </c>
      <c r="W894" t="str">
        <f>VLOOKUP(ventas_starbucks_2025[[#This Row],[método_pago]],cambio_metodo_pago[#All],2,0)</f>
        <v>Efectivo</v>
      </c>
      <c r="X894" t="s">
        <v>7</v>
      </c>
      <c r="Y894">
        <v>10</v>
      </c>
      <c r="Z894" t="str">
        <f>VLOOKUP(ventas_starbucks_2025[[#This Row],[promoción_aplicada5]],promocion_cambiar[#All],2,0)</f>
        <v>Ninguna</v>
      </c>
      <c r="AA894" t="s">
        <v>17</v>
      </c>
      <c r="AB894" t="s">
        <v>18</v>
      </c>
      <c r="AC894" t="s">
        <v>10</v>
      </c>
      <c r="AD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4">
        <v>6.9</v>
      </c>
      <c r="AF894">
        <v>2</v>
      </c>
      <c r="AG894">
        <v>27</v>
      </c>
      <c r="AH894">
        <v>22</v>
      </c>
    </row>
    <row r="895" spans="1:34" x14ac:dyDescent="0.25">
      <c r="A895" s="3" t="s">
        <v>970</v>
      </c>
      <c r="B895" s="1">
        <v>45704</v>
      </c>
      <c r="C895" s="23">
        <f t="shared" si="65"/>
        <v>16</v>
      </c>
      <c r="D895" s="23">
        <f t="shared" si="66"/>
        <v>7</v>
      </c>
      <c r="E895" s="23" t="str">
        <f t="shared" si="67"/>
        <v>domingo</v>
      </c>
      <c r="F895" s="23">
        <f t="shared" si="68"/>
        <v>2</v>
      </c>
      <c r="G895" s="23" t="str">
        <f t="shared" si="69"/>
        <v>febrero</v>
      </c>
      <c r="H895" s="2">
        <v>0.6333333333333333</v>
      </c>
      <c r="I895" t="s">
        <v>1</v>
      </c>
      <c r="J895" t="str">
        <f>VLOOKUP(ventas_starbucks_2025[[#This Row],[sucursal]],cambio_sucursal[#All],2,0)</f>
        <v>Sucursal Nueva Córdoba</v>
      </c>
      <c r="K895" t="s">
        <v>27</v>
      </c>
      <c r="L895" t="s">
        <v>28</v>
      </c>
      <c r="M895" t="s">
        <v>4</v>
      </c>
      <c r="N895" t="str">
        <f>IFERROR(VLOOKUP(ventas_starbucks_2025[[#This Row],[tamaño_sucio]],cambio_tamaño[#All],2,0),"Tamaño único")</f>
        <v>Tamaño único</v>
      </c>
      <c r="O895">
        <v>5</v>
      </c>
      <c r="P895">
        <v>2421.81</v>
      </c>
      <c r="Q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95">
        <v>12109.05</v>
      </c>
      <c r="S895" t="s">
        <v>15</v>
      </c>
      <c r="T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95" t="str">
        <f>VLOOKUP(ventas_starbucks_2025[[#This Row],[canal_compra]],cambio_canal_compra[#All],2,0)</f>
        <v>Para llevar</v>
      </c>
      <c r="V895" t="s">
        <v>16</v>
      </c>
      <c r="W895" t="str">
        <f>VLOOKUP(ventas_starbucks_2025[[#This Row],[método_pago]],cambio_metodo_pago[#All],2,0)</f>
        <v>Tarjeta</v>
      </c>
      <c r="X895" t="s">
        <v>7</v>
      </c>
      <c r="Y895">
        <v>0</v>
      </c>
      <c r="Z895" t="str">
        <f>VLOOKUP(ventas_starbucks_2025[[#This Row],[promoción_aplicada5]],promocion_cambiar[#All],2,0)</f>
        <v>Combo</v>
      </c>
      <c r="AA895" t="s">
        <v>8</v>
      </c>
      <c r="AB895" t="s">
        <v>23</v>
      </c>
      <c r="AC895" t="s">
        <v>41</v>
      </c>
      <c r="AD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95">
        <v>2.7</v>
      </c>
      <c r="AF895">
        <v>3</v>
      </c>
      <c r="AG895">
        <v>46</v>
      </c>
      <c r="AH895">
        <v>41</v>
      </c>
    </row>
    <row r="896" spans="1:34" x14ac:dyDescent="0.25">
      <c r="A896" s="3" t="s">
        <v>971</v>
      </c>
      <c r="B896" s="1">
        <v>45682</v>
      </c>
      <c r="C896" s="23">
        <f t="shared" si="65"/>
        <v>25</v>
      </c>
      <c r="D896" s="23">
        <f t="shared" si="66"/>
        <v>6</v>
      </c>
      <c r="E896" s="23" t="str">
        <f t="shared" si="67"/>
        <v>sábado</v>
      </c>
      <c r="F896" s="23">
        <f t="shared" si="68"/>
        <v>1</v>
      </c>
      <c r="G896" s="23" t="str">
        <f t="shared" si="69"/>
        <v>enero</v>
      </c>
      <c r="H896" s="2">
        <v>0.42152777777777778</v>
      </c>
      <c r="I896" t="s">
        <v>1</v>
      </c>
      <c r="J896" t="str">
        <f>VLOOKUP(ventas_starbucks_2025[[#This Row],[sucursal]],cambio_sucursal[#All],2,0)</f>
        <v>Sucursal Nueva Córdoba</v>
      </c>
      <c r="K896" t="s">
        <v>20</v>
      </c>
      <c r="L896" t="s">
        <v>21</v>
      </c>
      <c r="M896" t="s">
        <v>4</v>
      </c>
      <c r="N896" t="str">
        <f>IFERROR(VLOOKUP(ventas_starbucks_2025[[#This Row],[tamaño_sucio]],cambio_tamaño[#All],2,0),"Tamaño único")</f>
        <v>Tamaño único</v>
      </c>
      <c r="O896">
        <v>5</v>
      </c>
      <c r="P896">
        <v>1227.94</v>
      </c>
      <c r="Q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6">
        <v>6139.7</v>
      </c>
      <c r="S896" t="s">
        <v>15</v>
      </c>
      <c r="T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96" t="str">
        <f>VLOOKUP(ventas_starbucks_2025[[#This Row],[canal_compra]],cambio_canal_compra[#All],2,0)</f>
        <v>Para llevar</v>
      </c>
      <c r="V896" t="s">
        <v>16</v>
      </c>
      <c r="W896" t="str">
        <f>VLOOKUP(ventas_starbucks_2025[[#This Row],[método_pago]],cambio_metodo_pago[#All],2,0)</f>
        <v>Tarjeta</v>
      </c>
      <c r="X896" t="s">
        <v>22</v>
      </c>
      <c r="Y896">
        <v>0</v>
      </c>
      <c r="Z896" t="str">
        <f>VLOOKUP(ventas_starbucks_2025[[#This Row],[promoción_aplicada5]],promocion_cambiar[#All],2,0)</f>
        <v>2x1</v>
      </c>
      <c r="AA896" t="s">
        <v>51</v>
      </c>
      <c r="AB896" t="s">
        <v>18</v>
      </c>
      <c r="AC896" t="s">
        <v>10</v>
      </c>
      <c r="AD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6">
        <v>5.4</v>
      </c>
      <c r="AF896">
        <v>3</v>
      </c>
      <c r="AG896">
        <v>18</v>
      </c>
      <c r="AH896">
        <v>13</v>
      </c>
    </row>
    <row r="897" spans="1:34" x14ac:dyDescent="0.25">
      <c r="A897" s="3" t="s">
        <v>972</v>
      </c>
      <c r="B897" s="1">
        <v>45723</v>
      </c>
      <c r="C897" s="23">
        <f t="shared" si="65"/>
        <v>7</v>
      </c>
      <c r="D897" s="23">
        <f t="shared" si="66"/>
        <v>5</v>
      </c>
      <c r="E897" s="23" t="str">
        <f t="shared" si="67"/>
        <v>viernes</v>
      </c>
      <c r="F897" s="23">
        <f t="shared" si="68"/>
        <v>3</v>
      </c>
      <c r="G897" s="23" t="str">
        <f t="shared" si="69"/>
        <v>marzo</v>
      </c>
      <c r="H897" s="2">
        <v>0.76249999999999996</v>
      </c>
      <c r="I897" t="s">
        <v>57</v>
      </c>
      <c r="J897" t="str">
        <f>VLOOKUP(ventas_starbucks_2025[[#This Row],[sucursal]],cambio_sucursal[#All],2,0)</f>
        <v>Sucursal Avda Colón</v>
      </c>
      <c r="K897" t="s">
        <v>20</v>
      </c>
      <c r="L897" t="s">
        <v>21</v>
      </c>
      <c r="M897" t="s">
        <v>4</v>
      </c>
      <c r="N897" t="str">
        <f>IFERROR(VLOOKUP(ventas_starbucks_2025[[#This Row],[tamaño_sucio]],cambio_tamaño[#All],2,0),"Tamaño único")</f>
        <v>Tamaño único</v>
      </c>
      <c r="O897">
        <v>2</v>
      </c>
      <c r="P897">
        <v>867.79</v>
      </c>
      <c r="Q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97">
        <v>1735.58</v>
      </c>
      <c r="S897" t="s">
        <v>31</v>
      </c>
      <c r="T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97" t="str">
        <f>VLOOKUP(ventas_starbucks_2025[[#This Row],[canal_compra]],cambio_canal_compra[#All],2,0)</f>
        <v>Entrega domicilio</v>
      </c>
      <c r="V897" t="s">
        <v>40</v>
      </c>
      <c r="W897" t="str">
        <f>VLOOKUP(ventas_starbucks_2025[[#This Row],[método_pago]],cambio_metodo_pago[#All],2,0)</f>
        <v>Efectivo</v>
      </c>
      <c r="X897" t="s">
        <v>22</v>
      </c>
      <c r="Y897">
        <v>0</v>
      </c>
      <c r="Z897" t="str">
        <f>VLOOKUP(ventas_starbucks_2025[[#This Row],[promoción_aplicada5]],promocion_cambiar[#All],2,0)</f>
        <v>2x1</v>
      </c>
      <c r="AA897" t="s">
        <v>51</v>
      </c>
      <c r="AB897" t="s">
        <v>18</v>
      </c>
      <c r="AC897" t="s">
        <v>10</v>
      </c>
      <c r="AD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7">
        <v>6.4</v>
      </c>
      <c r="AF897">
        <v>5</v>
      </c>
      <c r="AG897">
        <v>39</v>
      </c>
      <c r="AH897">
        <v>37</v>
      </c>
    </row>
    <row r="898" spans="1:34" x14ac:dyDescent="0.25">
      <c r="A898" s="3" t="s">
        <v>973</v>
      </c>
      <c r="B898" s="1">
        <v>45712</v>
      </c>
      <c r="C898" s="23">
        <f t="shared" ref="C898:C961" si="70">DAY(B898)</f>
        <v>24</v>
      </c>
      <c r="D898" s="23">
        <f t="shared" ref="D898:D961" si="71">WEEKDAY(B898,2)</f>
        <v>1</v>
      </c>
      <c r="E898" s="23" t="str">
        <f t="shared" ref="E898:E961" si="72">TEXT(B898,"dddd")</f>
        <v>lunes</v>
      </c>
      <c r="F898" s="23">
        <f t="shared" ref="F898:F961" si="73">MONTH(B898)</f>
        <v>2</v>
      </c>
      <c r="G898" s="23" t="str">
        <f t="shared" ref="G898:G961" si="74">TEXT(B898,"mmmm")</f>
        <v>febrero</v>
      </c>
      <c r="H898" s="2">
        <v>0.42083333333333334</v>
      </c>
      <c r="I898" t="s">
        <v>1</v>
      </c>
      <c r="J898" t="str">
        <f>VLOOKUP(ventas_starbucks_2025[[#This Row],[sucursal]],cambio_sucursal[#All],2,0)</f>
        <v>Sucursal Nueva Córdoba</v>
      </c>
      <c r="K898" t="s">
        <v>101</v>
      </c>
      <c r="L898" t="s">
        <v>3</v>
      </c>
      <c r="M898" t="s">
        <v>4</v>
      </c>
      <c r="N898" t="str">
        <f>IFERROR(VLOOKUP(ventas_starbucks_2025[[#This Row],[tamaño_sucio]],cambio_tamaño[#All],2,0),"Tamaño único")</f>
        <v>Tamaño único</v>
      </c>
      <c r="O898">
        <v>1</v>
      </c>
      <c r="P898">
        <v>3147.54</v>
      </c>
      <c r="Q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898">
        <v>3147.54</v>
      </c>
      <c r="S898" t="s">
        <v>5</v>
      </c>
      <c r="T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98" t="str">
        <f>VLOOKUP(ventas_starbucks_2025[[#This Row],[canal_compra]],cambio_canal_compra[#All],2,0)</f>
        <v>En tienda</v>
      </c>
      <c r="V898" t="s">
        <v>16</v>
      </c>
      <c r="W898" t="str">
        <f>VLOOKUP(ventas_starbucks_2025[[#This Row],[método_pago]],cambio_metodo_pago[#All],2,0)</f>
        <v>Tarjeta</v>
      </c>
      <c r="X898" t="s">
        <v>7</v>
      </c>
      <c r="Y898">
        <v>10</v>
      </c>
      <c r="Z898" t="str">
        <f>VLOOKUP(ventas_starbucks_2025[[#This Row],[promoción_aplicada5]],promocion_cambiar[#All],2,0)</f>
        <v>Ninguna</v>
      </c>
      <c r="AA898" t="s">
        <v>17</v>
      </c>
      <c r="AB898" t="s">
        <v>52</v>
      </c>
      <c r="AC898" t="s">
        <v>10</v>
      </c>
      <c r="AD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8">
        <v>5.4</v>
      </c>
      <c r="AF898">
        <v>5</v>
      </c>
      <c r="AG898">
        <v>46</v>
      </c>
      <c r="AH898">
        <v>45</v>
      </c>
    </row>
    <row r="899" spans="1:34" x14ac:dyDescent="0.25">
      <c r="A899" s="3" t="s">
        <v>974</v>
      </c>
      <c r="B899" s="1">
        <v>45692</v>
      </c>
      <c r="C899" s="23">
        <f t="shared" si="70"/>
        <v>4</v>
      </c>
      <c r="D899" s="23">
        <f t="shared" si="71"/>
        <v>2</v>
      </c>
      <c r="E899" s="23" t="str">
        <f t="shared" si="72"/>
        <v>martes</v>
      </c>
      <c r="F899" s="23">
        <f t="shared" si="73"/>
        <v>2</v>
      </c>
      <c r="G899" s="23" t="str">
        <f t="shared" si="74"/>
        <v>febrero</v>
      </c>
      <c r="H899" s="2">
        <v>0.8256944444444444</v>
      </c>
      <c r="I899" t="s">
        <v>1</v>
      </c>
      <c r="J899" t="str">
        <f>VLOOKUP(ventas_starbucks_2025[[#This Row],[sucursal]],cambio_sucursal[#All],2,0)</f>
        <v>Sucursal Nueva Córdoba</v>
      </c>
      <c r="K899" t="s">
        <v>58</v>
      </c>
      <c r="L899" t="s">
        <v>39</v>
      </c>
      <c r="M899" t="s">
        <v>4</v>
      </c>
      <c r="N899" t="str">
        <f>IFERROR(VLOOKUP(ventas_starbucks_2025[[#This Row],[tamaño_sucio]],cambio_tamaño[#All],2,0),"Tamaño único")</f>
        <v>Tamaño único</v>
      </c>
      <c r="O899">
        <v>1</v>
      </c>
      <c r="P899">
        <v>1095.46</v>
      </c>
      <c r="Q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9">
        <v>1095.46</v>
      </c>
      <c r="S899" t="s">
        <v>31</v>
      </c>
      <c r="T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99" t="str">
        <f>VLOOKUP(ventas_starbucks_2025[[#This Row],[canal_compra]],cambio_canal_compra[#All],2,0)</f>
        <v>Entrega domicilio</v>
      </c>
      <c r="V899" t="s">
        <v>6</v>
      </c>
      <c r="W899" t="str">
        <f>VLOOKUP(ventas_starbucks_2025[[#This Row],[método_pago]],cambio_metodo_pago[#All],2,0)</f>
        <v>Aplicación móbil</v>
      </c>
      <c r="X899" t="s">
        <v>22</v>
      </c>
      <c r="Y899">
        <v>0</v>
      </c>
      <c r="Z899" t="str">
        <f>VLOOKUP(ventas_starbucks_2025[[#This Row],[promoción_aplicada5]],promocion_cambiar[#All],2,0)</f>
        <v>Ninguna</v>
      </c>
      <c r="AA899" t="s">
        <v>17</v>
      </c>
      <c r="AB899" t="s">
        <v>23</v>
      </c>
      <c r="AC899" t="s">
        <v>41</v>
      </c>
      <c r="AD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99">
        <v>2.7</v>
      </c>
      <c r="AF899">
        <v>2</v>
      </c>
      <c r="AG899">
        <v>43</v>
      </c>
      <c r="AH899">
        <v>42</v>
      </c>
    </row>
    <row r="900" spans="1:34" x14ac:dyDescent="0.25">
      <c r="A900" s="3" t="s">
        <v>975</v>
      </c>
      <c r="B900" s="1">
        <v>45724</v>
      </c>
      <c r="C900" s="23">
        <f t="shared" si="70"/>
        <v>8</v>
      </c>
      <c r="D900" s="23">
        <f t="shared" si="71"/>
        <v>6</v>
      </c>
      <c r="E900" s="23" t="str">
        <f t="shared" si="72"/>
        <v>sábado</v>
      </c>
      <c r="F900" s="23">
        <f t="shared" si="73"/>
        <v>3</v>
      </c>
      <c r="G900" s="23" t="str">
        <f t="shared" si="74"/>
        <v>marzo</v>
      </c>
      <c r="H900" s="2">
        <v>0.65625</v>
      </c>
      <c r="I900" t="s">
        <v>1</v>
      </c>
      <c r="J900" t="str">
        <f>VLOOKUP(ventas_starbucks_2025[[#This Row],[sucursal]],cambio_sucursal[#All],2,0)</f>
        <v>Sucursal Nueva Córdoba</v>
      </c>
      <c r="K900" t="s">
        <v>130</v>
      </c>
      <c r="L900" t="s">
        <v>65</v>
      </c>
      <c r="M900" t="s">
        <v>4</v>
      </c>
      <c r="N900" t="str">
        <f>IFERROR(VLOOKUP(ventas_starbucks_2025[[#This Row],[tamaño_sucio]],cambio_tamaño[#All],2,0),"Tamaño único")</f>
        <v>Tamaño único</v>
      </c>
      <c r="O900">
        <v>5</v>
      </c>
      <c r="P900">
        <v>1829.87</v>
      </c>
      <c r="Q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0">
        <v>9149.35</v>
      </c>
      <c r="S900" t="s">
        <v>5</v>
      </c>
      <c r="T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00" t="str">
        <f>VLOOKUP(ventas_starbucks_2025[[#This Row],[canal_compra]],cambio_canal_compra[#All],2,0)</f>
        <v>En tienda</v>
      </c>
      <c r="V900" t="s">
        <v>6</v>
      </c>
      <c r="W900" t="str">
        <f>VLOOKUP(ventas_starbucks_2025[[#This Row],[método_pago]],cambio_metodo_pago[#All],2,0)</f>
        <v>Aplicación móbil</v>
      </c>
      <c r="X900" t="s">
        <v>22</v>
      </c>
      <c r="Y900">
        <v>0</v>
      </c>
      <c r="Z900" t="str">
        <f>VLOOKUP(ventas_starbucks_2025[[#This Row],[promoción_aplicada5]],promocion_cambiar[#All],2,0)</f>
        <v>Hora Feliz</v>
      </c>
      <c r="AA900" t="s">
        <v>36</v>
      </c>
      <c r="AB900" t="s">
        <v>23</v>
      </c>
      <c r="AC900" t="s">
        <v>10</v>
      </c>
      <c r="AD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00">
        <v>7.5</v>
      </c>
      <c r="AF900">
        <v>3</v>
      </c>
      <c r="AG900">
        <v>20</v>
      </c>
      <c r="AH900">
        <v>15</v>
      </c>
    </row>
    <row r="901" spans="1:34" x14ac:dyDescent="0.25">
      <c r="A901" s="3" t="s">
        <v>976</v>
      </c>
      <c r="B901" s="1">
        <v>45724</v>
      </c>
      <c r="C901" s="23">
        <f t="shared" si="70"/>
        <v>8</v>
      </c>
      <c r="D901" s="23">
        <f t="shared" si="71"/>
        <v>6</v>
      </c>
      <c r="E901" s="1" t="str">
        <f t="shared" si="72"/>
        <v>sábado</v>
      </c>
      <c r="F901" s="23">
        <f t="shared" si="73"/>
        <v>3</v>
      </c>
      <c r="G901" s="1" t="str">
        <f t="shared" si="74"/>
        <v>marzo</v>
      </c>
      <c r="H901" s="2">
        <v>0.51388888888888884</v>
      </c>
      <c r="I901" t="s">
        <v>57</v>
      </c>
      <c r="J901" t="str">
        <f>VLOOKUP(ventas_starbucks_2025[[#This Row],[sucursal]],cambio_sucursal[#All],2,0)</f>
        <v>Sucursal Avda Colón</v>
      </c>
      <c r="K901" t="s">
        <v>58</v>
      </c>
      <c r="L901" t="s">
        <v>39</v>
      </c>
      <c r="M901" t="s">
        <v>4</v>
      </c>
      <c r="N901" t="str">
        <f>IFERROR(VLOOKUP(ventas_starbucks_2025[[#This Row],[tamaño_sucio]],cambio_tamaño[#All],2,0),"Tamaño único")</f>
        <v>Tamaño único</v>
      </c>
      <c r="O901">
        <v>5</v>
      </c>
      <c r="P901">
        <v>1212.73</v>
      </c>
      <c r="Q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1">
        <v>6063.65</v>
      </c>
      <c r="S901" t="s">
        <v>15</v>
      </c>
      <c r="T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01" t="str">
        <f>VLOOKUP(ventas_starbucks_2025[[#This Row],[canal_compra]],cambio_canal_compra[#All],2,0)</f>
        <v>Para llevar</v>
      </c>
      <c r="V901" t="s">
        <v>6</v>
      </c>
      <c r="W901" t="str">
        <f>VLOOKUP(ventas_starbucks_2025[[#This Row],[método_pago]],cambio_metodo_pago[#All],2,0)</f>
        <v>Aplicación móbil</v>
      </c>
      <c r="X901" t="s">
        <v>22</v>
      </c>
      <c r="Y901">
        <v>0</v>
      </c>
      <c r="Z901" t="str">
        <f>VLOOKUP(ventas_starbucks_2025[[#This Row],[promoción_aplicada5]],promocion_cambiar[#All],2,0)</f>
        <v>Ninguna</v>
      </c>
      <c r="AA901" t="s">
        <v>17</v>
      </c>
      <c r="AB901" t="s">
        <v>9</v>
      </c>
      <c r="AC901" t="s">
        <v>41</v>
      </c>
      <c r="AD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01">
        <v>7.4</v>
      </c>
      <c r="AF901">
        <v>5</v>
      </c>
      <c r="AG901">
        <v>12</v>
      </c>
      <c r="AH901">
        <v>7</v>
      </c>
    </row>
    <row r="902" spans="1:34" x14ac:dyDescent="0.25">
      <c r="A902" s="3" t="s">
        <v>977</v>
      </c>
      <c r="B902" s="1">
        <v>45732</v>
      </c>
      <c r="C902" s="23">
        <f t="shared" si="70"/>
        <v>16</v>
      </c>
      <c r="D902" s="23">
        <f t="shared" si="71"/>
        <v>7</v>
      </c>
      <c r="E902" s="23" t="str">
        <f t="shared" si="72"/>
        <v>domingo</v>
      </c>
      <c r="F902" s="23">
        <f t="shared" si="73"/>
        <v>3</v>
      </c>
      <c r="G902" s="23" t="str">
        <f t="shared" si="74"/>
        <v>marzo</v>
      </c>
      <c r="H902" s="2">
        <v>0.68194444444444446</v>
      </c>
      <c r="I902" t="s">
        <v>57</v>
      </c>
      <c r="J902" t="str">
        <f>VLOOKUP(ventas_starbucks_2025[[#This Row],[sucursal]],cambio_sucursal[#All],2,0)</f>
        <v>Sucursal Avda Colón</v>
      </c>
      <c r="K902" t="s">
        <v>89</v>
      </c>
      <c r="L902" t="s">
        <v>90</v>
      </c>
      <c r="M902" t="s">
        <v>4</v>
      </c>
      <c r="N902" t="str">
        <f>IFERROR(VLOOKUP(ventas_starbucks_2025[[#This Row],[tamaño_sucio]],cambio_tamaño[#All],2,0),"Tamaño único")</f>
        <v>Tamaño único</v>
      </c>
      <c r="O902">
        <v>3</v>
      </c>
      <c r="P902">
        <v>1101.56</v>
      </c>
      <c r="Q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2">
        <v>3304.68</v>
      </c>
      <c r="S902" t="s">
        <v>5</v>
      </c>
      <c r="T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2" t="str">
        <f>VLOOKUP(ventas_starbucks_2025[[#This Row],[canal_compra]],cambio_canal_compra[#All],2,0)</f>
        <v>En tienda</v>
      </c>
      <c r="V902" t="s">
        <v>16</v>
      </c>
      <c r="W902" t="str">
        <f>VLOOKUP(ventas_starbucks_2025[[#This Row],[método_pago]],cambio_metodo_pago[#All],2,0)</f>
        <v>Tarjeta</v>
      </c>
      <c r="X902" t="s">
        <v>7</v>
      </c>
      <c r="Y902">
        <v>0</v>
      </c>
      <c r="Z902" t="str">
        <f>VLOOKUP(ventas_starbucks_2025[[#This Row],[promoción_aplicada5]],promocion_cambiar[#All],2,0)</f>
        <v>2x1</v>
      </c>
      <c r="AA902" t="s">
        <v>51</v>
      </c>
      <c r="AB902" t="s">
        <v>29</v>
      </c>
      <c r="AC902" t="s">
        <v>10</v>
      </c>
      <c r="AD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02">
        <v>3.8</v>
      </c>
      <c r="AF902">
        <v>4</v>
      </c>
      <c r="AG902">
        <v>49</v>
      </c>
      <c r="AH902">
        <v>46</v>
      </c>
    </row>
    <row r="903" spans="1:34" x14ac:dyDescent="0.25">
      <c r="A903" s="3" t="s">
        <v>978</v>
      </c>
      <c r="B903" s="1">
        <v>45682</v>
      </c>
      <c r="C903" s="23">
        <f t="shared" si="70"/>
        <v>25</v>
      </c>
      <c r="D903" s="23">
        <f t="shared" si="71"/>
        <v>6</v>
      </c>
      <c r="E903" s="23" t="str">
        <f t="shared" si="72"/>
        <v>sábado</v>
      </c>
      <c r="F903" s="23">
        <f t="shared" si="73"/>
        <v>1</v>
      </c>
      <c r="G903" s="23" t="str">
        <f t="shared" si="74"/>
        <v>enero</v>
      </c>
      <c r="H903" s="2">
        <v>0.48819444444444443</v>
      </c>
      <c r="I903" t="s">
        <v>26</v>
      </c>
      <c r="J903" t="str">
        <f>VLOOKUP(ventas_starbucks_2025[[#This Row],[sucursal]],cambio_sucursal[#All],2,0)</f>
        <v>Sucursal San Lorenzo 47</v>
      </c>
      <c r="K903" t="s">
        <v>48</v>
      </c>
      <c r="L903" t="s">
        <v>49</v>
      </c>
      <c r="M903" t="s">
        <v>45</v>
      </c>
      <c r="N903" t="str">
        <f>IFERROR(VLOOKUP(ventas_starbucks_2025[[#This Row],[tamaño_sucio]],cambio_tamaño[#All],2,0),"Tamaño único")</f>
        <v>Grande</v>
      </c>
      <c r="O903">
        <v>5</v>
      </c>
      <c r="P903">
        <v>1946.29</v>
      </c>
      <c r="Q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3">
        <v>9731.4500000000007</v>
      </c>
      <c r="S903" t="s">
        <v>5</v>
      </c>
      <c r="T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03" t="str">
        <f>VLOOKUP(ventas_starbucks_2025[[#This Row],[canal_compra]],cambio_canal_compra[#All],2,0)</f>
        <v>En tienda</v>
      </c>
      <c r="V903" t="s">
        <v>40</v>
      </c>
      <c r="W903" t="str">
        <f>VLOOKUP(ventas_starbucks_2025[[#This Row],[método_pago]],cambio_metodo_pago[#All],2,0)</f>
        <v>Efectivo</v>
      </c>
      <c r="X903" t="s">
        <v>22</v>
      </c>
      <c r="Y903">
        <v>0</v>
      </c>
      <c r="Z903" t="str">
        <f>VLOOKUP(ventas_starbucks_2025[[#This Row],[promoción_aplicada5]],promocion_cambiar[#All],2,0)</f>
        <v>Ninguna</v>
      </c>
      <c r="AA903" t="s">
        <v>17</v>
      </c>
      <c r="AB903" t="s">
        <v>18</v>
      </c>
      <c r="AC903" t="s">
        <v>41</v>
      </c>
      <c r="AD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03">
        <v>12</v>
      </c>
      <c r="AF903">
        <v>4</v>
      </c>
      <c r="AG903">
        <v>26</v>
      </c>
      <c r="AH903">
        <v>21</v>
      </c>
    </row>
    <row r="904" spans="1:34" x14ac:dyDescent="0.25">
      <c r="A904" s="3" t="s">
        <v>979</v>
      </c>
      <c r="B904" s="1">
        <v>45664</v>
      </c>
      <c r="C904" s="23">
        <f t="shared" si="70"/>
        <v>7</v>
      </c>
      <c r="D904" s="23">
        <f t="shared" si="71"/>
        <v>2</v>
      </c>
      <c r="E904" s="23" t="str">
        <f t="shared" si="72"/>
        <v>martes</v>
      </c>
      <c r="F904" s="23">
        <f t="shared" si="73"/>
        <v>1</v>
      </c>
      <c r="G904" s="23" t="str">
        <f t="shared" si="74"/>
        <v>enero</v>
      </c>
      <c r="H904" s="2">
        <v>0.78263888888888888</v>
      </c>
      <c r="I904" t="s">
        <v>12</v>
      </c>
      <c r="J904" t="str">
        <f>VLOOKUP(ventas_starbucks_2025[[#This Row],[sucursal]],cambio_sucursal[#All],2,0)</f>
        <v>Sucursal Córdoba Shopping</v>
      </c>
      <c r="K904" t="s">
        <v>82</v>
      </c>
      <c r="L904" t="s">
        <v>28</v>
      </c>
      <c r="M904" t="s">
        <v>4</v>
      </c>
      <c r="N904" t="str">
        <f>IFERROR(VLOOKUP(ventas_starbucks_2025[[#This Row],[tamaño_sucio]],cambio_tamaño[#All],2,0),"Tamaño único")</f>
        <v>Tamaño único</v>
      </c>
      <c r="O904">
        <v>1</v>
      </c>
      <c r="P904">
        <v>2241.92</v>
      </c>
      <c r="Q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04">
        <v>2241.92</v>
      </c>
      <c r="S904" t="s">
        <v>31</v>
      </c>
      <c r="T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4" t="str">
        <f>VLOOKUP(ventas_starbucks_2025[[#This Row],[canal_compra]],cambio_canal_compra[#All],2,0)</f>
        <v>Entrega domicilio</v>
      </c>
      <c r="V904" t="s">
        <v>6</v>
      </c>
      <c r="W904" t="str">
        <f>VLOOKUP(ventas_starbucks_2025[[#This Row],[método_pago]],cambio_metodo_pago[#All],2,0)</f>
        <v>Aplicación móbil</v>
      </c>
      <c r="X904" t="s">
        <v>22</v>
      </c>
      <c r="Y904">
        <v>0</v>
      </c>
      <c r="Z904" t="str">
        <f>VLOOKUP(ventas_starbucks_2025[[#This Row],[promoción_aplicada5]],promocion_cambiar[#All],2,0)</f>
        <v>Combo</v>
      </c>
      <c r="AA904" t="s">
        <v>8</v>
      </c>
      <c r="AB904" t="s">
        <v>23</v>
      </c>
      <c r="AC904" t="s">
        <v>24</v>
      </c>
      <c r="AD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04">
        <v>2.5</v>
      </c>
      <c r="AF904">
        <v>1</v>
      </c>
      <c r="AG904">
        <v>47</v>
      </c>
      <c r="AH904">
        <v>46</v>
      </c>
    </row>
    <row r="905" spans="1:34" x14ac:dyDescent="0.25">
      <c r="A905" s="3" t="s">
        <v>980</v>
      </c>
      <c r="B905" s="1">
        <v>45710</v>
      </c>
      <c r="C905" s="23">
        <f t="shared" si="70"/>
        <v>22</v>
      </c>
      <c r="D905" s="23">
        <f t="shared" si="71"/>
        <v>6</v>
      </c>
      <c r="E905" s="23" t="str">
        <f t="shared" si="72"/>
        <v>sábado</v>
      </c>
      <c r="F905" s="23">
        <f t="shared" si="73"/>
        <v>2</v>
      </c>
      <c r="G905" s="23" t="str">
        <f t="shared" si="74"/>
        <v>febrero</v>
      </c>
      <c r="H905" s="2">
        <v>0.71666666666666667</v>
      </c>
      <c r="I905" t="s">
        <v>57</v>
      </c>
      <c r="J905" t="str">
        <f>VLOOKUP(ventas_starbucks_2025[[#This Row],[sucursal]],cambio_sucursal[#All],2,0)</f>
        <v>Sucursal Avda Colón</v>
      </c>
      <c r="K905" t="s">
        <v>130</v>
      </c>
      <c r="L905" t="s">
        <v>65</v>
      </c>
      <c r="M905" t="s">
        <v>4</v>
      </c>
      <c r="N905" t="str">
        <f>IFERROR(VLOOKUP(ventas_starbucks_2025[[#This Row],[tamaño_sucio]],cambio_tamaño[#All],2,0),"Tamaño único")</f>
        <v>Tamaño único</v>
      </c>
      <c r="O905">
        <v>1</v>
      </c>
      <c r="P905">
        <v>1862.34</v>
      </c>
      <c r="Q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5">
        <v>1862.34</v>
      </c>
      <c r="S905" t="s">
        <v>31</v>
      </c>
      <c r="T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5" t="str">
        <f>VLOOKUP(ventas_starbucks_2025[[#This Row],[canal_compra]],cambio_canal_compra[#All],2,0)</f>
        <v>Entrega domicilio</v>
      </c>
      <c r="V905" t="s">
        <v>40</v>
      </c>
      <c r="W905" t="str">
        <f>VLOOKUP(ventas_starbucks_2025[[#This Row],[método_pago]],cambio_metodo_pago[#All],2,0)</f>
        <v>Efectivo</v>
      </c>
      <c r="X905" t="s">
        <v>7</v>
      </c>
      <c r="Y905">
        <v>10</v>
      </c>
      <c r="Z905" t="str">
        <f>VLOOKUP(ventas_starbucks_2025[[#This Row],[promoción_aplicada5]],promocion_cambiar[#All],2,0)</f>
        <v>Hora Feliz</v>
      </c>
      <c r="AA905" t="s">
        <v>36</v>
      </c>
      <c r="AB905" t="s">
        <v>9</v>
      </c>
      <c r="AC905" t="s">
        <v>24</v>
      </c>
      <c r="AD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05">
        <v>10.8</v>
      </c>
      <c r="AF905">
        <v>2</v>
      </c>
      <c r="AG905">
        <v>16</v>
      </c>
      <c r="AH905">
        <v>15</v>
      </c>
    </row>
    <row r="906" spans="1:34" x14ac:dyDescent="0.25">
      <c r="A906" s="3" t="s">
        <v>981</v>
      </c>
      <c r="B906" s="1">
        <v>45689</v>
      </c>
      <c r="C906" s="23">
        <f t="shared" si="70"/>
        <v>1</v>
      </c>
      <c r="D906" s="23">
        <f t="shared" si="71"/>
        <v>6</v>
      </c>
      <c r="E906" s="23" t="str">
        <f t="shared" si="72"/>
        <v>sábado</v>
      </c>
      <c r="F906" s="23">
        <f t="shared" si="73"/>
        <v>2</v>
      </c>
      <c r="G906" s="23" t="str">
        <f t="shared" si="74"/>
        <v>febrero</v>
      </c>
      <c r="H906" s="2">
        <v>0.51736111111111116</v>
      </c>
      <c r="I906" t="s">
        <v>1</v>
      </c>
      <c r="J906" t="str">
        <f>VLOOKUP(ventas_starbucks_2025[[#This Row],[sucursal]],cambio_sucursal[#All],2,0)</f>
        <v>Sucursal Nueva Córdoba</v>
      </c>
      <c r="K906" t="s">
        <v>13</v>
      </c>
      <c r="L906" t="s">
        <v>14</v>
      </c>
      <c r="M906" t="s">
        <v>4</v>
      </c>
      <c r="N906" t="str">
        <f>IFERROR(VLOOKUP(ventas_starbucks_2025[[#This Row],[tamaño_sucio]],cambio_tamaño[#All],2,0),"Tamaño único")</f>
        <v>Tamaño único</v>
      </c>
      <c r="O906">
        <v>4</v>
      </c>
      <c r="P906">
        <v>1939.09</v>
      </c>
      <c r="Q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6">
        <v>7756.36</v>
      </c>
      <c r="S906" t="s">
        <v>15</v>
      </c>
      <c r="T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06" t="str">
        <f>VLOOKUP(ventas_starbucks_2025[[#This Row],[canal_compra]],cambio_canal_compra[#All],2,0)</f>
        <v>Para llevar</v>
      </c>
      <c r="V906" t="s">
        <v>16</v>
      </c>
      <c r="W906" t="str">
        <f>VLOOKUP(ventas_starbucks_2025[[#This Row],[método_pago]],cambio_metodo_pago[#All],2,0)</f>
        <v>Tarjeta</v>
      </c>
      <c r="X906" t="s">
        <v>22</v>
      </c>
      <c r="Y906">
        <v>0</v>
      </c>
      <c r="Z906" t="str">
        <f>VLOOKUP(ventas_starbucks_2025[[#This Row],[promoción_aplicada5]],promocion_cambiar[#All],2,0)</f>
        <v>Hora Feliz</v>
      </c>
      <c r="AA906" t="s">
        <v>36</v>
      </c>
      <c r="AB906" t="s">
        <v>23</v>
      </c>
      <c r="AC906" t="s">
        <v>10</v>
      </c>
      <c r="AD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06">
        <v>14.7</v>
      </c>
      <c r="AF906">
        <v>2</v>
      </c>
      <c r="AG906">
        <v>36</v>
      </c>
      <c r="AH906">
        <v>32</v>
      </c>
    </row>
    <row r="907" spans="1:34" x14ac:dyDescent="0.25">
      <c r="A907" s="3" t="s">
        <v>982</v>
      </c>
      <c r="B907" s="1">
        <v>45666</v>
      </c>
      <c r="C907" s="23">
        <f t="shared" si="70"/>
        <v>9</v>
      </c>
      <c r="D907" s="23">
        <f t="shared" si="71"/>
        <v>4</v>
      </c>
      <c r="E907" s="1" t="str">
        <f t="shared" si="72"/>
        <v>jueves</v>
      </c>
      <c r="F907" s="23">
        <f t="shared" si="73"/>
        <v>1</v>
      </c>
      <c r="G907" s="1" t="str">
        <f t="shared" si="74"/>
        <v>enero</v>
      </c>
      <c r="H907" s="2">
        <v>0.58333333333333337</v>
      </c>
      <c r="I907" t="s">
        <v>26</v>
      </c>
      <c r="J907" t="str">
        <f>VLOOKUP(ventas_starbucks_2025[[#This Row],[sucursal]],cambio_sucursal[#All],2,0)</f>
        <v>Sucursal San Lorenzo 47</v>
      </c>
      <c r="K907" t="s">
        <v>13</v>
      </c>
      <c r="L907" t="s">
        <v>14</v>
      </c>
      <c r="M907" t="s">
        <v>4</v>
      </c>
      <c r="N907" t="str">
        <f>IFERROR(VLOOKUP(ventas_starbucks_2025[[#This Row],[tamaño_sucio]],cambio_tamaño[#All],2,0),"Tamaño único")</f>
        <v>Tamaño único</v>
      </c>
      <c r="O907">
        <v>3</v>
      </c>
      <c r="P907">
        <v>1658.29</v>
      </c>
      <c r="Q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7">
        <v>4974.87</v>
      </c>
      <c r="S907" t="s">
        <v>31</v>
      </c>
      <c r="T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7" t="str">
        <f>VLOOKUP(ventas_starbucks_2025[[#This Row],[canal_compra]],cambio_canal_compra[#All],2,0)</f>
        <v>Entrega domicilio</v>
      </c>
      <c r="V907" t="s">
        <v>6</v>
      </c>
      <c r="W907" t="str">
        <f>VLOOKUP(ventas_starbucks_2025[[#This Row],[método_pago]],cambio_metodo_pago[#All],2,0)</f>
        <v>Aplicación móbil</v>
      </c>
      <c r="X907" t="s">
        <v>22</v>
      </c>
      <c r="Y907">
        <v>0</v>
      </c>
      <c r="Z907" t="str">
        <f>VLOOKUP(ventas_starbucks_2025[[#This Row],[promoción_aplicada5]],promocion_cambiar[#All],2,0)</f>
        <v>2x1</v>
      </c>
      <c r="AA907" t="s">
        <v>51</v>
      </c>
      <c r="AB907" t="s">
        <v>52</v>
      </c>
      <c r="AC907" t="s">
        <v>24</v>
      </c>
      <c r="AD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07">
        <v>10.1</v>
      </c>
      <c r="AF907">
        <v>5</v>
      </c>
      <c r="AG907">
        <v>39</v>
      </c>
      <c r="AH907">
        <v>36</v>
      </c>
    </row>
    <row r="908" spans="1:34" x14ac:dyDescent="0.25">
      <c r="A908" s="3" t="s">
        <v>983</v>
      </c>
      <c r="B908" s="1">
        <v>45716</v>
      </c>
      <c r="C908" s="23">
        <f t="shared" si="70"/>
        <v>28</v>
      </c>
      <c r="D908" s="23">
        <f t="shared" si="71"/>
        <v>5</v>
      </c>
      <c r="E908" s="1" t="str">
        <f t="shared" si="72"/>
        <v>viernes</v>
      </c>
      <c r="F908" s="23">
        <f t="shared" si="73"/>
        <v>2</v>
      </c>
      <c r="G908" s="1" t="str">
        <f t="shared" si="74"/>
        <v>febrero</v>
      </c>
      <c r="H908" s="2">
        <v>0.7270833333333333</v>
      </c>
      <c r="I908" t="s">
        <v>26</v>
      </c>
      <c r="J908" t="str">
        <f>VLOOKUP(ventas_starbucks_2025[[#This Row],[sucursal]],cambio_sucursal[#All],2,0)</f>
        <v>Sucursal San Lorenzo 47</v>
      </c>
      <c r="K908" t="s">
        <v>101</v>
      </c>
      <c r="L908" t="s">
        <v>3</v>
      </c>
      <c r="M908" t="s">
        <v>4</v>
      </c>
      <c r="N908" t="str">
        <f>IFERROR(VLOOKUP(ventas_starbucks_2025[[#This Row],[tamaño_sucio]],cambio_tamaño[#All],2,0),"Tamaño único")</f>
        <v>Tamaño único</v>
      </c>
      <c r="O908">
        <v>4</v>
      </c>
      <c r="P908">
        <v>3076.77</v>
      </c>
      <c r="Q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908">
        <v>12307.08</v>
      </c>
      <c r="S908" t="s">
        <v>15</v>
      </c>
      <c r="T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08" t="str">
        <f>VLOOKUP(ventas_starbucks_2025[[#This Row],[canal_compra]],cambio_canal_compra[#All],2,0)</f>
        <v>Para llevar</v>
      </c>
      <c r="V908" t="s">
        <v>40</v>
      </c>
      <c r="W908" t="str">
        <f>VLOOKUP(ventas_starbucks_2025[[#This Row],[método_pago]],cambio_metodo_pago[#All],2,0)</f>
        <v>Efectivo</v>
      </c>
      <c r="X908" t="s">
        <v>7</v>
      </c>
      <c r="Y908">
        <v>10</v>
      </c>
      <c r="Z908" t="str">
        <f>VLOOKUP(ventas_starbucks_2025[[#This Row],[promoción_aplicada5]],promocion_cambiar[#All],2,0)</f>
        <v>Combo</v>
      </c>
      <c r="AA908" t="s">
        <v>8</v>
      </c>
      <c r="AB908" t="s">
        <v>9</v>
      </c>
      <c r="AC908" t="s">
        <v>24</v>
      </c>
      <c r="AD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08">
        <v>7.4</v>
      </c>
      <c r="AF908">
        <v>3</v>
      </c>
      <c r="AG908">
        <v>13</v>
      </c>
      <c r="AH908">
        <v>9</v>
      </c>
    </row>
    <row r="909" spans="1:34" x14ac:dyDescent="0.25">
      <c r="A909" s="3" t="s">
        <v>984</v>
      </c>
      <c r="B909" s="1">
        <v>45711</v>
      </c>
      <c r="C909" s="23">
        <f t="shared" si="70"/>
        <v>23</v>
      </c>
      <c r="D909" s="23">
        <f t="shared" si="71"/>
        <v>7</v>
      </c>
      <c r="E909" s="1" t="str">
        <f t="shared" si="72"/>
        <v>domingo</v>
      </c>
      <c r="F909" s="23">
        <f t="shared" si="73"/>
        <v>2</v>
      </c>
      <c r="G909" s="1" t="str">
        <f t="shared" si="74"/>
        <v>febrero</v>
      </c>
      <c r="H909" s="2">
        <v>0.41180555555555554</v>
      </c>
      <c r="I909" t="s">
        <v>26</v>
      </c>
      <c r="J909" t="str">
        <f>VLOOKUP(ventas_starbucks_2025[[#This Row],[sucursal]],cambio_sucursal[#All],2,0)</f>
        <v>Sucursal San Lorenzo 47</v>
      </c>
      <c r="K909" t="s">
        <v>82</v>
      </c>
      <c r="L909" t="s">
        <v>28</v>
      </c>
      <c r="M909" t="s">
        <v>4</v>
      </c>
      <c r="N909" t="str">
        <f>IFERROR(VLOOKUP(ventas_starbucks_2025[[#This Row],[tamaño_sucio]],cambio_tamaño[#All],2,0),"Tamaño único")</f>
        <v>Tamaño único</v>
      </c>
      <c r="O909">
        <v>5</v>
      </c>
      <c r="P909">
        <v>2852.54</v>
      </c>
      <c r="Q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09">
        <v>14262.7</v>
      </c>
      <c r="S909" t="s">
        <v>31</v>
      </c>
      <c r="T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09" t="str">
        <f>VLOOKUP(ventas_starbucks_2025[[#This Row],[canal_compra]],cambio_canal_compra[#All],2,0)</f>
        <v>Entrega domicilio</v>
      </c>
      <c r="V909" t="s">
        <v>6</v>
      </c>
      <c r="W909" t="str">
        <f>VLOOKUP(ventas_starbucks_2025[[#This Row],[método_pago]],cambio_metodo_pago[#All],2,0)</f>
        <v>Aplicación móbil</v>
      </c>
      <c r="X909" t="s">
        <v>22</v>
      </c>
      <c r="Y909">
        <v>0</v>
      </c>
      <c r="Z909" t="str">
        <f>VLOOKUP(ventas_starbucks_2025[[#This Row],[promoción_aplicada5]],promocion_cambiar[#All],2,0)</f>
        <v>Combo</v>
      </c>
      <c r="AA909" t="s">
        <v>8</v>
      </c>
      <c r="AB909" t="s">
        <v>18</v>
      </c>
      <c r="AC909" t="s">
        <v>41</v>
      </c>
      <c r="AD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09">
        <v>9.9</v>
      </c>
      <c r="AF909">
        <v>4</v>
      </c>
      <c r="AG909">
        <v>29</v>
      </c>
      <c r="AH909">
        <v>24</v>
      </c>
    </row>
    <row r="910" spans="1:34" x14ac:dyDescent="0.25">
      <c r="A910" s="3" t="s">
        <v>985</v>
      </c>
      <c r="B910" s="1">
        <v>45753</v>
      </c>
      <c r="C910" s="23">
        <f t="shared" si="70"/>
        <v>6</v>
      </c>
      <c r="D910" s="23">
        <f t="shared" si="71"/>
        <v>7</v>
      </c>
      <c r="E910" s="1" t="str">
        <f t="shared" si="72"/>
        <v>domingo</v>
      </c>
      <c r="F910" s="23">
        <f t="shared" si="73"/>
        <v>4</v>
      </c>
      <c r="G910" s="1" t="str">
        <f t="shared" si="74"/>
        <v>abril</v>
      </c>
      <c r="H910" s="2">
        <v>0.47638888888888886</v>
      </c>
      <c r="I910" t="s">
        <v>1</v>
      </c>
      <c r="J910" t="str">
        <f>VLOOKUP(ventas_starbucks_2025[[#This Row],[sucursal]],cambio_sucursal[#All],2,0)</f>
        <v>Sucursal Nueva Córdoba</v>
      </c>
      <c r="K910" t="s">
        <v>358</v>
      </c>
      <c r="L910" t="s">
        <v>44</v>
      </c>
      <c r="M910" t="s">
        <v>45</v>
      </c>
      <c r="N910" t="str">
        <f>IFERROR(VLOOKUP(ventas_starbucks_2025[[#This Row],[tamaño_sucio]],cambio_tamaño[#All],2,0),"Tamaño único")</f>
        <v>Grande</v>
      </c>
      <c r="O910">
        <v>4</v>
      </c>
      <c r="P910">
        <v>1270.08</v>
      </c>
      <c r="Q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0">
        <v>5080.32</v>
      </c>
      <c r="S910" t="s">
        <v>31</v>
      </c>
      <c r="T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10" t="str">
        <f>VLOOKUP(ventas_starbucks_2025[[#This Row],[canal_compra]],cambio_canal_compra[#All],2,0)</f>
        <v>Entrega domicilio</v>
      </c>
      <c r="V910" t="s">
        <v>40</v>
      </c>
      <c r="W910" t="str">
        <f>VLOOKUP(ventas_starbucks_2025[[#This Row],[método_pago]],cambio_metodo_pago[#All],2,0)</f>
        <v>Efectivo</v>
      </c>
      <c r="X910" t="s">
        <v>7</v>
      </c>
      <c r="Y910">
        <v>0</v>
      </c>
      <c r="Z910" t="str">
        <f>VLOOKUP(ventas_starbucks_2025[[#This Row],[promoción_aplicada5]],promocion_cambiar[#All],2,0)</f>
        <v>Ninguna</v>
      </c>
      <c r="AA910" t="s">
        <v>17</v>
      </c>
      <c r="AB910" t="s">
        <v>32</v>
      </c>
      <c r="AC910" t="s">
        <v>24</v>
      </c>
      <c r="AD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10">
        <v>9.1999999999999993</v>
      </c>
      <c r="AF910">
        <v>3</v>
      </c>
      <c r="AG910">
        <v>13</v>
      </c>
      <c r="AH910">
        <v>9</v>
      </c>
    </row>
    <row r="911" spans="1:34" x14ac:dyDescent="0.25">
      <c r="A911" s="3" t="s">
        <v>986</v>
      </c>
      <c r="B911" s="1">
        <v>45659</v>
      </c>
      <c r="C911" s="23">
        <f t="shared" si="70"/>
        <v>2</v>
      </c>
      <c r="D911" s="23">
        <f t="shared" si="71"/>
        <v>4</v>
      </c>
      <c r="E911" s="1" t="str">
        <f t="shared" si="72"/>
        <v>jueves</v>
      </c>
      <c r="F911" s="23">
        <f t="shared" si="73"/>
        <v>1</v>
      </c>
      <c r="G911" s="1" t="str">
        <f t="shared" si="74"/>
        <v>enero</v>
      </c>
      <c r="H911" s="2">
        <v>0.85555555555555551</v>
      </c>
      <c r="I911" t="s">
        <v>12</v>
      </c>
      <c r="J911" t="str">
        <f>VLOOKUP(ventas_starbucks_2025[[#This Row],[sucursal]],cambio_sucursal[#All],2,0)</f>
        <v>Sucursal Córdoba Shopping</v>
      </c>
      <c r="K911" t="s">
        <v>82</v>
      </c>
      <c r="L911" t="s">
        <v>28</v>
      </c>
      <c r="M911" t="s">
        <v>4</v>
      </c>
      <c r="N911" t="str">
        <f>IFERROR(VLOOKUP(ventas_starbucks_2025[[#This Row],[tamaño_sucio]],cambio_tamaño[#All],2,0),"Tamaño único")</f>
        <v>Tamaño único</v>
      </c>
      <c r="O911">
        <v>1</v>
      </c>
      <c r="P911">
        <v>2579.4</v>
      </c>
      <c r="Q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11">
        <v>2579.4</v>
      </c>
      <c r="S911" t="s">
        <v>5</v>
      </c>
      <c r="T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1" t="str">
        <f>VLOOKUP(ventas_starbucks_2025[[#This Row],[canal_compra]],cambio_canal_compra[#All],2,0)</f>
        <v>En tienda</v>
      </c>
      <c r="V911" t="s">
        <v>16</v>
      </c>
      <c r="W911" t="str">
        <f>VLOOKUP(ventas_starbucks_2025[[#This Row],[método_pago]],cambio_metodo_pago[#All],2,0)</f>
        <v>Tarjeta</v>
      </c>
      <c r="X911" t="s">
        <v>7</v>
      </c>
      <c r="Y911">
        <v>0</v>
      </c>
      <c r="Z911" t="str">
        <f>VLOOKUP(ventas_starbucks_2025[[#This Row],[promoción_aplicada5]],promocion_cambiar[#All],2,0)</f>
        <v>2x1</v>
      </c>
      <c r="AA911" t="s">
        <v>51</v>
      </c>
      <c r="AB911" t="s">
        <v>23</v>
      </c>
      <c r="AC911" t="s">
        <v>10</v>
      </c>
      <c r="AD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11">
        <v>3</v>
      </c>
      <c r="AF911">
        <v>2</v>
      </c>
      <c r="AG911">
        <v>28</v>
      </c>
      <c r="AH911">
        <v>27</v>
      </c>
    </row>
    <row r="912" spans="1:34" x14ac:dyDescent="0.25">
      <c r="A912" s="3" t="s">
        <v>987</v>
      </c>
      <c r="B912" s="1">
        <v>45699</v>
      </c>
      <c r="C912" s="23">
        <f t="shared" si="70"/>
        <v>11</v>
      </c>
      <c r="D912" s="23">
        <f t="shared" si="71"/>
        <v>2</v>
      </c>
      <c r="E912" s="23" t="str">
        <f t="shared" si="72"/>
        <v>martes</v>
      </c>
      <c r="F912" s="23">
        <f t="shared" si="73"/>
        <v>2</v>
      </c>
      <c r="G912" s="23" t="str">
        <f t="shared" si="74"/>
        <v>febrero</v>
      </c>
      <c r="H912" s="2">
        <v>0.43888888888888888</v>
      </c>
      <c r="I912" t="s">
        <v>12</v>
      </c>
      <c r="J912" t="str">
        <f>VLOOKUP(ventas_starbucks_2025[[#This Row],[sucursal]],cambio_sucursal[#All],2,0)</f>
        <v>Sucursal Córdoba Shopping</v>
      </c>
      <c r="K912" t="s">
        <v>20</v>
      </c>
      <c r="L912" t="s">
        <v>21</v>
      </c>
      <c r="M912" t="s">
        <v>4</v>
      </c>
      <c r="N912" t="str">
        <f>IFERROR(VLOOKUP(ventas_starbucks_2025[[#This Row],[tamaño_sucio]],cambio_tamaño[#All],2,0),"Tamaño único")</f>
        <v>Tamaño único</v>
      </c>
      <c r="O912">
        <v>4</v>
      </c>
      <c r="P912">
        <v>873.29</v>
      </c>
      <c r="Q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12">
        <v>3493.16</v>
      </c>
      <c r="S912" t="s">
        <v>5</v>
      </c>
      <c r="T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2" t="str">
        <f>VLOOKUP(ventas_starbucks_2025[[#This Row],[canal_compra]],cambio_canal_compra[#All],2,0)</f>
        <v>En tienda</v>
      </c>
      <c r="V912" t="s">
        <v>40</v>
      </c>
      <c r="W912" t="str">
        <f>VLOOKUP(ventas_starbucks_2025[[#This Row],[método_pago]],cambio_metodo_pago[#All],2,0)</f>
        <v>Efectivo</v>
      </c>
      <c r="X912" t="s">
        <v>22</v>
      </c>
      <c r="Y912">
        <v>0</v>
      </c>
      <c r="Z912" t="str">
        <f>VLOOKUP(ventas_starbucks_2025[[#This Row],[promoción_aplicada5]],promocion_cambiar[#All],2,0)</f>
        <v>2x1</v>
      </c>
      <c r="AA912" t="s">
        <v>51</v>
      </c>
      <c r="AB912" t="s">
        <v>52</v>
      </c>
      <c r="AC912" t="s">
        <v>24</v>
      </c>
      <c r="AD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12">
        <v>12.9</v>
      </c>
      <c r="AF912">
        <v>1</v>
      </c>
      <c r="AG912">
        <v>13</v>
      </c>
      <c r="AH912">
        <v>9</v>
      </c>
    </row>
    <row r="913" spans="1:34" x14ac:dyDescent="0.25">
      <c r="A913" s="3" t="s">
        <v>988</v>
      </c>
      <c r="B913" s="1">
        <v>45748</v>
      </c>
      <c r="C913" s="23">
        <f t="shared" si="70"/>
        <v>1</v>
      </c>
      <c r="D913" s="23">
        <f t="shared" si="71"/>
        <v>2</v>
      </c>
      <c r="E913" s="23" t="str">
        <f t="shared" si="72"/>
        <v>martes</v>
      </c>
      <c r="F913" s="23">
        <f t="shared" si="73"/>
        <v>4</v>
      </c>
      <c r="G913" s="23" t="str">
        <f t="shared" si="74"/>
        <v>abril</v>
      </c>
      <c r="H913" s="2">
        <v>0.33055555555555555</v>
      </c>
      <c r="I913" t="s">
        <v>12</v>
      </c>
      <c r="J913" t="str">
        <f>VLOOKUP(ventas_starbucks_2025[[#This Row],[sucursal]],cambio_sucursal[#All],2,0)</f>
        <v>Sucursal Córdoba Shopping</v>
      </c>
      <c r="K913" t="s">
        <v>13</v>
      </c>
      <c r="L913" t="s">
        <v>14</v>
      </c>
      <c r="M913" t="s">
        <v>4</v>
      </c>
      <c r="N913" t="str">
        <f>IFERROR(VLOOKUP(ventas_starbucks_2025[[#This Row],[tamaño_sucio]],cambio_tamaño[#All],2,0),"Tamaño único")</f>
        <v>Tamaño único</v>
      </c>
      <c r="O913">
        <v>3</v>
      </c>
      <c r="P913">
        <v>1971.79</v>
      </c>
      <c r="Q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3">
        <v>5915.37</v>
      </c>
      <c r="S913" t="s">
        <v>31</v>
      </c>
      <c r="T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13" t="str">
        <f>VLOOKUP(ventas_starbucks_2025[[#This Row],[canal_compra]],cambio_canal_compra[#All],2,0)</f>
        <v>Entrega domicilio</v>
      </c>
      <c r="V913" t="s">
        <v>40</v>
      </c>
      <c r="W913" t="str">
        <f>VLOOKUP(ventas_starbucks_2025[[#This Row],[método_pago]],cambio_metodo_pago[#All],2,0)</f>
        <v>Efectivo</v>
      </c>
      <c r="X913" t="s">
        <v>7</v>
      </c>
      <c r="Y913">
        <v>0</v>
      </c>
      <c r="Z913" t="str">
        <f>VLOOKUP(ventas_starbucks_2025[[#This Row],[promoción_aplicada5]],promocion_cambiar[#All],2,0)</f>
        <v>Hora Feliz</v>
      </c>
      <c r="AA913" t="s">
        <v>36</v>
      </c>
      <c r="AB913" t="s">
        <v>32</v>
      </c>
      <c r="AC913" t="s">
        <v>41</v>
      </c>
      <c r="AD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13">
        <v>8</v>
      </c>
      <c r="AF913">
        <v>2</v>
      </c>
      <c r="AG913">
        <v>39</v>
      </c>
      <c r="AH913">
        <v>36</v>
      </c>
    </row>
    <row r="914" spans="1:34" x14ac:dyDescent="0.25">
      <c r="A914" s="3" t="s">
        <v>989</v>
      </c>
      <c r="B914" s="1">
        <v>45739</v>
      </c>
      <c r="C914" s="23">
        <f t="shared" si="70"/>
        <v>23</v>
      </c>
      <c r="D914" s="23">
        <f t="shared" si="71"/>
        <v>7</v>
      </c>
      <c r="E914" s="23" t="str">
        <f t="shared" si="72"/>
        <v>domingo</v>
      </c>
      <c r="F914" s="23">
        <f t="shared" si="73"/>
        <v>3</v>
      </c>
      <c r="G914" s="23" t="str">
        <f t="shared" si="74"/>
        <v>marzo</v>
      </c>
      <c r="H914" s="2">
        <v>0.3347222222222222</v>
      </c>
      <c r="I914" t="s">
        <v>12</v>
      </c>
      <c r="J914" t="str">
        <f>VLOOKUP(ventas_starbucks_2025[[#This Row],[sucursal]],cambio_sucursal[#All],2,0)</f>
        <v>Sucursal Córdoba Shopping</v>
      </c>
      <c r="K914" t="s">
        <v>27</v>
      </c>
      <c r="L914" t="s">
        <v>28</v>
      </c>
      <c r="M914" t="s">
        <v>4</v>
      </c>
      <c r="N914" t="str">
        <f>IFERROR(VLOOKUP(ventas_starbucks_2025[[#This Row],[tamaño_sucio]],cambio_tamaño[#All],2,0),"Tamaño único")</f>
        <v>Tamaño único</v>
      </c>
      <c r="O914">
        <v>4</v>
      </c>
      <c r="P914">
        <v>2845.69</v>
      </c>
      <c r="Q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14">
        <v>11382.76</v>
      </c>
      <c r="S914" t="s">
        <v>5</v>
      </c>
      <c r="T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14" t="str">
        <f>VLOOKUP(ventas_starbucks_2025[[#This Row],[canal_compra]],cambio_canal_compra[#All],2,0)</f>
        <v>En tienda</v>
      </c>
      <c r="V914" t="s">
        <v>16</v>
      </c>
      <c r="W914" t="str">
        <f>VLOOKUP(ventas_starbucks_2025[[#This Row],[método_pago]],cambio_metodo_pago[#All],2,0)</f>
        <v>Tarjeta</v>
      </c>
      <c r="X914" t="s">
        <v>7</v>
      </c>
      <c r="Y914">
        <v>0</v>
      </c>
      <c r="Z914" t="str">
        <f>VLOOKUP(ventas_starbucks_2025[[#This Row],[promoción_aplicada5]],promocion_cambiar[#All],2,0)</f>
        <v>2x1</v>
      </c>
      <c r="AA914" t="s">
        <v>51</v>
      </c>
      <c r="AB914" t="s">
        <v>23</v>
      </c>
      <c r="AC914" t="s">
        <v>41</v>
      </c>
      <c r="AD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14">
        <v>10.4</v>
      </c>
      <c r="AF914">
        <v>5</v>
      </c>
      <c r="AG914">
        <v>15</v>
      </c>
      <c r="AH914">
        <v>11</v>
      </c>
    </row>
    <row r="915" spans="1:34" x14ac:dyDescent="0.25">
      <c r="A915" s="3" t="s">
        <v>990</v>
      </c>
      <c r="B915" s="1">
        <v>45725</v>
      </c>
      <c r="C915" s="23">
        <f t="shared" si="70"/>
        <v>9</v>
      </c>
      <c r="D915" s="23">
        <f t="shared" si="71"/>
        <v>7</v>
      </c>
      <c r="E915" s="1" t="str">
        <f t="shared" si="72"/>
        <v>domingo</v>
      </c>
      <c r="F915" s="23">
        <f t="shared" si="73"/>
        <v>3</v>
      </c>
      <c r="G915" s="1" t="str">
        <f t="shared" si="74"/>
        <v>marzo</v>
      </c>
      <c r="H915" s="2">
        <v>0.82499999999999996</v>
      </c>
      <c r="I915" t="s">
        <v>57</v>
      </c>
      <c r="J915" t="str">
        <f>VLOOKUP(ventas_starbucks_2025[[#This Row],[sucursal]],cambio_sucursal[#All],2,0)</f>
        <v>Sucursal Avda Colón</v>
      </c>
      <c r="K915" t="s">
        <v>115</v>
      </c>
      <c r="L915" t="s">
        <v>21</v>
      </c>
      <c r="M915" t="s">
        <v>4</v>
      </c>
      <c r="N915" t="str">
        <f>IFERROR(VLOOKUP(ventas_starbucks_2025[[#This Row],[tamaño_sucio]],cambio_tamaño[#All],2,0),"Tamaño único")</f>
        <v>Tamaño único</v>
      </c>
      <c r="O915">
        <v>4</v>
      </c>
      <c r="P915">
        <v>902.34</v>
      </c>
      <c r="Q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15">
        <v>3609.36</v>
      </c>
      <c r="S915" t="s">
        <v>31</v>
      </c>
      <c r="T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5" t="str">
        <f>VLOOKUP(ventas_starbucks_2025[[#This Row],[canal_compra]],cambio_canal_compra[#All],2,0)</f>
        <v>Entrega domicilio</v>
      </c>
      <c r="V915" t="s">
        <v>16</v>
      </c>
      <c r="W915" t="str">
        <f>VLOOKUP(ventas_starbucks_2025[[#This Row],[método_pago]],cambio_metodo_pago[#All],2,0)</f>
        <v>Tarjeta</v>
      </c>
      <c r="X915" t="s">
        <v>22</v>
      </c>
      <c r="Y915">
        <v>0</v>
      </c>
      <c r="Z915" t="str">
        <f>VLOOKUP(ventas_starbucks_2025[[#This Row],[promoción_aplicada5]],promocion_cambiar[#All],2,0)</f>
        <v>Combo</v>
      </c>
      <c r="AA915" t="s">
        <v>8</v>
      </c>
      <c r="AB915" t="s">
        <v>18</v>
      </c>
      <c r="AC915" t="s">
        <v>24</v>
      </c>
      <c r="AD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15">
        <v>3.1</v>
      </c>
      <c r="AF915">
        <v>5</v>
      </c>
      <c r="AG915">
        <v>34</v>
      </c>
      <c r="AH915">
        <v>30</v>
      </c>
    </row>
    <row r="916" spans="1:34" x14ac:dyDescent="0.25">
      <c r="A916" s="3" t="s">
        <v>991</v>
      </c>
      <c r="B916" s="1">
        <v>45683</v>
      </c>
      <c r="C916" s="23">
        <f t="shared" si="70"/>
        <v>26</v>
      </c>
      <c r="D916" s="23">
        <f t="shared" si="71"/>
        <v>7</v>
      </c>
      <c r="E916" s="23" t="str">
        <f t="shared" si="72"/>
        <v>domingo</v>
      </c>
      <c r="F916" s="23">
        <f t="shared" si="73"/>
        <v>1</v>
      </c>
      <c r="G916" s="23" t="str">
        <f t="shared" si="74"/>
        <v>enero</v>
      </c>
      <c r="H916" s="2">
        <v>0.62986111111111109</v>
      </c>
      <c r="I916" t="s">
        <v>57</v>
      </c>
      <c r="J916" t="str">
        <f>VLOOKUP(ventas_starbucks_2025[[#This Row],[sucursal]],cambio_sucursal[#All],2,0)</f>
        <v>Sucursal Avda Colón</v>
      </c>
      <c r="K916" t="s">
        <v>20</v>
      </c>
      <c r="L916" t="s">
        <v>21</v>
      </c>
      <c r="M916" t="s">
        <v>4</v>
      </c>
      <c r="N916" t="str">
        <f>IFERROR(VLOOKUP(ventas_starbucks_2025[[#This Row],[tamaño_sucio]],cambio_tamaño[#All],2,0),"Tamaño único")</f>
        <v>Tamaño único</v>
      </c>
      <c r="O916">
        <v>3</v>
      </c>
      <c r="P916">
        <v>1051.3900000000001</v>
      </c>
      <c r="Q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6">
        <v>3154.17</v>
      </c>
      <c r="S916" t="s">
        <v>5</v>
      </c>
      <c r="T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6" t="str">
        <f>VLOOKUP(ventas_starbucks_2025[[#This Row],[canal_compra]],cambio_canal_compra[#All],2,0)</f>
        <v>En tienda</v>
      </c>
      <c r="V916" t="s">
        <v>6</v>
      </c>
      <c r="W916" t="str">
        <f>VLOOKUP(ventas_starbucks_2025[[#This Row],[método_pago]],cambio_metodo_pago[#All],2,0)</f>
        <v>Aplicación móbil</v>
      </c>
      <c r="X916" t="s">
        <v>22</v>
      </c>
      <c r="Y916">
        <v>0</v>
      </c>
      <c r="Z916" t="str">
        <f>VLOOKUP(ventas_starbucks_2025[[#This Row],[promoción_aplicada5]],promocion_cambiar[#All],2,0)</f>
        <v>Combo</v>
      </c>
      <c r="AA916" t="s">
        <v>8</v>
      </c>
      <c r="AB916" t="s">
        <v>9</v>
      </c>
      <c r="AC916" t="s">
        <v>24</v>
      </c>
      <c r="AD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16">
        <v>2.1</v>
      </c>
      <c r="AF916">
        <v>2</v>
      </c>
      <c r="AG916">
        <v>23</v>
      </c>
      <c r="AH916">
        <v>20</v>
      </c>
    </row>
    <row r="917" spans="1:34" x14ac:dyDescent="0.25">
      <c r="A917" s="3" t="s">
        <v>992</v>
      </c>
      <c r="B917" s="1">
        <v>45712</v>
      </c>
      <c r="C917" s="23">
        <f t="shared" si="70"/>
        <v>24</v>
      </c>
      <c r="D917" s="23">
        <f t="shared" si="71"/>
        <v>1</v>
      </c>
      <c r="E917" s="23" t="str">
        <f t="shared" si="72"/>
        <v>lunes</v>
      </c>
      <c r="F917" s="23">
        <f t="shared" si="73"/>
        <v>2</v>
      </c>
      <c r="G917" s="23" t="str">
        <f t="shared" si="74"/>
        <v>febrero</v>
      </c>
      <c r="H917" s="2">
        <v>0.77222222222222225</v>
      </c>
      <c r="I917" t="s">
        <v>12</v>
      </c>
      <c r="J917" t="str">
        <f>VLOOKUP(ventas_starbucks_2025[[#This Row],[sucursal]],cambio_sucursal[#All],2,0)</f>
        <v>Sucursal Córdoba Shopping</v>
      </c>
      <c r="K917" t="s">
        <v>48</v>
      </c>
      <c r="L917" t="s">
        <v>49</v>
      </c>
      <c r="M917" t="s">
        <v>50</v>
      </c>
      <c r="N917" t="str">
        <f>IFERROR(VLOOKUP(ventas_starbucks_2025[[#This Row],[tamaño_sucio]],cambio_tamaño[#All],2,0),"Tamaño único")</f>
        <v>Mediano</v>
      </c>
      <c r="O917">
        <v>5</v>
      </c>
      <c r="P917">
        <v>1978.31</v>
      </c>
      <c r="Q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7">
        <v>9891.5499999999993</v>
      </c>
      <c r="S917" t="s">
        <v>15</v>
      </c>
      <c r="T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17" t="str">
        <f>VLOOKUP(ventas_starbucks_2025[[#This Row],[canal_compra]],cambio_canal_compra[#All],2,0)</f>
        <v>Para llevar</v>
      </c>
      <c r="V917" t="s">
        <v>40</v>
      </c>
      <c r="W917" t="str">
        <f>VLOOKUP(ventas_starbucks_2025[[#This Row],[método_pago]],cambio_metodo_pago[#All],2,0)</f>
        <v>Efectivo</v>
      </c>
      <c r="X917" t="s">
        <v>22</v>
      </c>
      <c r="Y917">
        <v>0</v>
      </c>
      <c r="Z917" t="str">
        <f>VLOOKUP(ventas_starbucks_2025[[#This Row],[promoción_aplicada5]],promocion_cambiar[#All],2,0)</f>
        <v>Combo</v>
      </c>
      <c r="AA917" t="s">
        <v>8</v>
      </c>
      <c r="AB917" t="s">
        <v>32</v>
      </c>
      <c r="AC917" t="s">
        <v>10</v>
      </c>
      <c r="AD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17">
        <v>13.9</v>
      </c>
      <c r="AF917">
        <v>5</v>
      </c>
      <c r="AG917">
        <v>44</v>
      </c>
      <c r="AH917">
        <v>39</v>
      </c>
    </row>
    <row r="918" spans="1:34" x14ac:dyDescent="0.25">
      <c r="A918" s="3" t="s">
        <v>993</v>
      </c>
      <c r="B918" s="1">
        <v>45737</v>
      </c>
      <c r="C918" s="23">
        <f t="shared" si="70"/>
        <v>21</v>
      </c>
      <c r="D918" s="23">
        <f t="shared" si="71"/>
        <v>5</v>
      </c>
      <c r="E918" s="23" t="str">
        <f t="shared" si="72"/>
        <v>viernes</v>
      </c>
      <c r="F918" s="23">
        <f t="shared" si="73"/>
        <v>3</v>
      </c>
      <c r="G918" s="23" t="str">
        <f t="shared" si="74"/>
        <v>marzo</v>
      </c>
      <c r="H918" s="2">
        <v>0.3840277777777778</v>
      </c>
      <c r="I918" t="s">
        <v>57</v>
      </c>
      <c r="J918" t="str">
        <f>VLOOKUP(ventas_starbucks_2025[[#This Row],[sucursal]],cambio_sucursal[#All],2,0)</f>
        <v>Sucursal Avda Colón</v>
      </c>
      <c r="K918" t="s">
        <v>48</v>
      </c>
      <c r="L918" t="s">
        <v>49</v>
      </c>
      <c r="M918" t="s">
        <v>45</v>
      </c>
      <c r="N918" t="str">
        <f>IFERROR(VLOOKUP(ventas_starbucks_2025[[#This Row],[tamaño_sucio]],cambio_tamaño[#All],2,0),"Tamaño único")</f>
        <v>Grande</v>
      </c>
      <c r="O918">
        <v>1</v>
      </c>
      <c r="P918">
        <v>1550.33</v>
      </c>
      <c r="Q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8">
        <v>1550.33</v>
      </c>
      <c r="S918" t="s">
        <v>15</v>
      </c>
      <c r="T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8" t="str">
        <f>VLOOKUP(ventas_starbucks_2025[[#This Row],[canal_compra]],cambio_canal_compra[#All],2,0)</f>
        <v>Para llevar</v>
      </c>
      <c r="V918" t="s">
        <v>16</v>
      </c>
      <c r="W918" t="str">
        <f>VLOOKUP(ventas_starbucks_2025[[#This Row],[método_pago]],cambio_metodo_pago[#All],2,0)</f>
        <v>Tarjeta</v>
      </c>
      <c r="X918" t="s">
        <v>22</v>
      </c>
      <c r="Y918">
        <v>0</v>
      </c>
      <c r="Z918" t="str">
        <f>VLOOKUP(ventas_starbucks_2025[[#This Row],[promoción_aplicada5]],promocion_cambiar[#All],2,0)</f>
        <v>Combo</v>
      </c>
      <c r="AA918" t="s">
        <v>8</v>
      </c>
      <c r="AB918" t="s">
        <v>52</v>
      </c>
      <c r="AC918" t="s">
        <v>24</v>
      </c>
      <c r="AD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18">
        <v>3.1</v>
      </c>
      <c r="AF918">
        <v>5</v>
      </c>
      <c r="AG918">
        <v>17</v>
      </c>
      <c r="AH918">
        <v>16</v>
      </c>
    </row>
    <row r="919" spans="1:34" x14ac:dyDescent="0.25">
      <c r="A919" s="3" t="s">
        <v>994</v>
      </c>
      <c r="B919" s="1">
        <v>45664</v>
      </c>
      <c r="C919" s="23">
        <f t="shared" si="70"/>
        <v>7</v>
      </c>
      <c r="D919" s="23">
        <f t="shared" si="71"/>
        <v>2</v>
      </c>
      <c r="E919" s="23" t="str">
        <f t="shared" si="72"/>
        <v>martes</v>
      </c>
      <c r="F919" s="23">
        <f t="shared" si="73"/>
        <v>1</v>
      </c>
      <c r="G919" s="23" t="str">
        <f t="shared" si="74"/>
        <v>enero</v>
      </c>
      <c r="H919" s="2">
        <v>0.80555555555555558</v>
      </c>
      <c r="I919" t="s">
        <v>26</v>
      </c>
      <c r="J919" t="str">
        <f>VLOOKUP(ventas_starbucks_2025[[#This Row],[sucursal]],cambio_sucursal[#All],2,0)</f>
        <v>Sucursal San Lorenzo 47</v>
      </c>
      <c r="K919" t="s">
        <v>20</v>
      </c>
      <c r="L919" t="s">
        <v>21</v>
      </c>
      <c r="M919" t="s">
        <v>4</v>
      </c>
      <c r="N919" t="str">
        <f>IFERROR(VLOOKUP(ventas_starbucks_2025[[#This Row],[tamaño_sucio]],cambio_tamaño[#All],2,0),"Tamaño único")</f>
        <v>Tamaño único</v>
      </c>
      <c r="O919">
        <v>3</v>
      </c>
      <c r="P919">
        <v>726.46</v>
      </c>
      <c r="Q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19">
        <v>2179.38</v>
      </c>
      <c r="S919" t="s">
        <v>5</v>
      </c>
      <c r="T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9" t="str">
        <f>VLOOKUP(ventas_starbucks_2025[[#This Row],[canal_compra]],cambio_canal_compra[#All],2,0)</f>
        <v>En tienda</v>
      </c>
      <c r="V919" t="s">
        <v>40</v>
      </c>
      <c r="W919" t="str">
        <f>VLOOKUP(ventas_starbucks_2025[[#This Row],[método_pago]],cambio_metodo_pago[#All],2,0)</f>
        <v>Efectivo</v>
      </c>
      <c r="X919" t="s">
        <v>22</v>
      </c>
      <c r="Y919">
        <v>0</v>
      </c>
      <c r="Z919" t="str">
        <f>VLOOKUP(ventas_starbucks_2025[[#This Row],[promoción_aplicada5]],promocion_cambiar[#All],2,0)</f>
        <v>Hora Feliz</v>
      </c>
      <c r="AA919" t="s">
        <v>36</v>
      </c>
      <c r="AB919" t="s">
        <v>9</v>
      </c>
      <c r="AC919" t="s">
        <v>10</v>
      </c>
      <c r="AD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19">
        <v>12.3</v>
      </c>
      <c r="AF919">
        <v>1</v>
      </c>
      <c r="AG919">
        <v>17</v>
      </c>
      <c r="AH919">
        <v>14</v>
      </c>
    </row>
    <row r="920" spans="1:34" x14ac:dyDescent="0.25">
      <c r="A920" s="3" t="s">
        <v>995</v>
      </c>
      <c r="B920" s="1">
        <v>45716</v>
      </c>
      <c r="C920" s="23">
        <f t="shared" si="70"/>
        <v>28</v>
      </c>
      <c r="D920" s="23">
        <f t="shared" si="71"/>
        <v>5</v>
      </c>
      <c r="E920" s="23" t="str">
        <f t="shared" si="72"/>
        <v>viernes</v>
      </c>
      <c r="F920" s="23">
        <f t="shared" si="73"/>
        <v>2</v>
      </c>
      <c r="G920" s="23" t="str">
        <f t="shared" si="74"/>
        <v>febrero</v>
      </c>
      <c r="H920" s="2">
        <v>0.35</v>
      </c>
      <c r="I920" t="s">
        <v>26</v>
      </c>
      <c r="J920" t="str">
        <f>VLOOKUP(ventas_starbucks_2025[[#This Row],[sucursal]],cambio_sucursal[#All],2,0)</f>
        <v>Sucursal San Lorenzo 47</v>
      </c>
      <c r="K920" t="s">
        <v>58</v>
      </c>
      <c r="L920" t="s">
        <v>39</v>
      </c>
      <c r="M920" t="s">
        <v>4</v>
      </c>
      <c r="N920" t="str">
        <f>IFERROR(VLOOKUP(ventas_starbucks_2025[[#This Row],[tamaño_sucio]],cambio_tamaño[#All],2,0),"Tamaño único")</f>
        <v>Tamaño único</v>
      </c>
      <c r="O920">
        <v>5</v>
      </c>
      <c r="P920">
        <v>1371.67</v>
      </c>
      <c r="Q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0">
        <v>6858.35</v>
      </c>
      <c r="S920" t="s">
        <v>31</v>
      </c>
      <c r="T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20" t="str">
        <f>VLOOKUP(ventas_starbucks_2025[[#This Row],[canal_compra]],cambio_canal_compra[#All],2,0)</f>
        <v>Entrega domicilio</v>
      </c>
      <c r="V920" t="s">
        <v>16</v>
      </c>
      <c r="W920" t="str">
        <f>VLOOKUP(ventas_starbucks_2025[[#This Row],[método_pago]],cambio_metodo_pago[#All],2,0)</f>
        <v>Tarjeta</v>
      </c>
      <c r="X920" t="s">
        <v>7</v>
      </c>
      <c r="Y920">
        <v>0</v>
      </c>
      <c r="Z920" t="str">
        <f>VLOOKUP(ventas_starbucks_2025[[#This Row],[promoción_aplicada5]],promocion_cambiar[#All],2,0)</f>
        <v>Hora Feliz</v>
      </c>
      <c r="AA920" t="s">
        <v>36</v>
      </c>
      <c r="AB920" t="s">
        <v>52</v>
      </c>
      <c r="AC920" t="s">
        <v>24</v>
      </c>
      <c r="AD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20">
        <v>7.6</v>
      </c>
      <c r="AF920">
        <v>2</v>
      </c>
      <c r="AG920">
        <v>43</v>
      </c>
      <c r="AH920">
        <v>38</v>
      </c>
    </row>
    <row r="921" spans="1:34" x14ac:dyDescent="0.25">
      <c r="A921" s="3" t="s">
        <v>996</v>
      </c>
      <c r="B921" s="1">
        <v>45751</v>
      </c>
      <c r="C921" s="23">
        <f t="shared" si="70"/>
        <v>4</v>
      </c>
      <c r="D921" s="23">
        <f t="shared" si="71"/>
        <v>5</v>
      </c>
      <c r="E921" s="23" t="str">
        <f t="shared" si="72"/>
        <v>viernes</v>
      </c>
      <c r="F921" s="23">
        <f t="shared" si="73"/>
        <v>4</v>
      </c>
      <c r="G921" s="23" t="str">
        <f t="shared" si="74"/>
        <v>abril</v>
      </c>
      <c r="H921" s="2">
        <v>0.44236111111111109</v>
      </c>
      <c r="I921" t="s">
        <v>1</v>
      </c>
      <c r="J921" t="str">
        <f>VLOOKUP(ventas_starbucks_2025[[#This Row],[sucursal]],cambio_sucursal[#All],2,0)</f>
        <v>Sucursal Nueva Córdoba</v>
      </c>
      <c r="K921" t="s">
        <v>284</v>
      </c>
      <c r="L921" t="s">
        <v>35</v>
      </c>
      <c r="M921" t="s">
        <v>4</v>
      </c>
      <c r="N921" t="str">
        <f>IFERROR(VLOOKUP(ventas_starbucks_2025[[#This Row],[tamaño_sucio]],cambio_tamaño[#All],2,0),"Tamaño único")</f>
        <v>Tamaño único</v>
      </c>
      <c r="O921">
        <v>2</v>
      </c>
      <c r="P921">
        <v>1244.96</v>
      </c>
      <c r="Q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1">
        <v>2489.92</v>
      </c>
      <c r="S921" t="s">
        <v>31</v>
      </c>
      <c r="T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1" t="str">
        <f>VLOOKUP(ventas_starbucks_2025[[#This Row],[canal_compra]],cambio_canal_compra[#All],2,0)</f>
        <v>Entrega domicilio</v>
      </c>
      <c r="V921" t="s">
        <v>16</v>
      </c>
      <c r="W921" t="str">
        <f>VLOOKUP(ventas_starbucks_2025[[#This Row],[método_pago]],cambio_metodo_pago[#All],2,0)</f>
        <v>Tarjeta</v>
      </c>
      <c r="X921" t="s">
        <v>22</v>
      </c>
      <c r="Y921">
        <v>0</v>
      </c>
      <c r="Z921" t="str">
        <f>VLOOKUP(ventas_starbucks_2025[[#This Row],[promoción_aplicada5]],promocion_cambiar[#All],2,0)</f>
        <v>Ninguna</v>
      </c>
      <c r="AA921" t="s">
        <v>17</v>
      </c>
      <c r="AB921" t="s">
        <v>9</v>
      </c>
      <c r="AC921" t="s">
        <v>10</v>
      </c>
      <c r="AD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21">
        <v>5.4</v>
      </c>
      <c r="AF921">
        <v>2</v>
      </c>
      <c r="AG921">
        <v>16</v>
      </c>
      <c r="AH921">
        <v>14</v>
      </c>
    </row>
    <row r="922" spans="1:34" x14ac:dyDescent="0.25">
      <c r="A922" s="3" t="s">
        <v>997</v>
      </c>
      <c r="B922" s="1">
        <v>45676</v>
      </c>
      <c r="C922" s="23">
        <f t="shared" si="70"/>
        <v>19</v>
      </c>
      <c r="D922" s="23">
        <f t="shared" si="71"/>
        <v>7</v>
      </c>
      <c r="E922" s="23" t="str">
        <f t="shared" si="72"/>
        <v>domingo</v>
      </c>
      <c r="F922" s="23">
        <f t="shared" si="73"/>
        <v>1</v>
      </c>
      <c r="G922" s="23" t="str">
        <f t="shared" si="74"/>
        <v>enero</v>
      </c>
      <c r="H922" s="2">
        <v>0.37152777777777779</v>
      </c>
      <c r="I922" t="s">
        <v>57</v>
      </c>
      <c r="J922" t="str">
        <f>VLOOKUP(ventas_starbucks_2025[[#This Row],[sucursal]],cambio_sucursal[#All],2,0)</f>
        <v>Sucursal Avda Colón</v>
      </c>
      <c r="K922" t="s">
        <v>58</v>
      </c>
      <c r="L922" t="s">
        <v>39</v>
      </c>
      <c r="M922" t="s">
        <v>4</v>
      </c>
      <c r="N922" t="str">
        <f>IFERROR(VLOOKUP(ventas_starbucks_2025[[#This Row],[tamaño_sucio]],cambio_tamaño[#All],2,0),"Tamaño único")</f>
        <v>Tamaño único</v>
      </c>
      <c r="O922">
        <v>3</v>
      </c>
      <c r="P922">
        <v>1032.51</v>
      </c>
      <c r="Q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2">
        <v>3097.53</v>
      </c>
      <c r="S922" t="s">
        <v>31</v>
      </c>
      <c r="T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2" t="str">
        <f>VLOOKUP(ventas_starbucks_2025[[#This Row],[canal_compra]],cambio_canal_compra[#All],2,0)</f>
        <v>Entrega domicilio</v>
      </c>
      <c r="V922" t="s">
        <v>40</v>
      </c>
      <c r="W922" t="str">
        <f>VLOOKUP(ventas_starbucks_2025[[#This Row],[método_pago]],cambio_metodo_pago[#All],2,0)</f>
        <v>Efectivo</v>
      </c>
      <c r="X922" t="s">
        <v>22</v>
      </c>
      <c r="Y922">
        <v>0</v>
      </c>
      <c r="Z922" t="str">
        <f>VLOOKUP(ventas_starbucks_2025[[#This Row],[promoción_aplicada5]],promocion_cambiar[#All],2,0)</f>
        <v>Hora Feliz</v>
      </c>
      <c r="AA922" t="s">
        <v>36</v>
      </c>
      <c r="AB922" t="s">
        <v>18</v>
      </c>
      <c r="AC922" t="s">
        <v>10</v>
      </c>
      <c r="AD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22">
        <v>2.9</v>
      </c>
      <c r="AF922">
        <v>3</v>
      </c>
      <c r="AG922">
        <v>42</v>
      </c>
      <c r="AH922">
        <v>39</v>
      </c>
    </row>
    <row r="923" spans="1:34" x14ac:dyDescent="0.25">
      <c r="A923" s="3" t="s">
        <v>998</v>
      </c>
      <c r="B923" s="1">
        <v>45757</v>
      </c>
      <c r="C923" s="23">
        <f t="shared" si="70"/>
        <v>10</v>
      </c>
      <c r="D923" s="23">
        <f t="shared" si="71"/>
        <v>4</v>
      </c>
      <c r="E923" s="23" t="str">
        <f t="shared" si="72"/>
        <v>jueves</v>
      </c>
      <c r="F923" s="23">
        <f t="shared" si="73"/>
        <v>4</v>
      </c>
      <c r="G923" s="23" t="str">
        <f t="shared" si="74"/>
        <v>abril</v>
      </c>
      <c r="H923" s="2">
        <v>0.41666666666666669</v>
      </c>
      <c r="I923" t="s">
        <v>1</v>
      </c>
      <c r="J923" t="str">
        <f>VLOOKUP(ventas_starbucks_2025[[#This Row],[sucursal]],cambio_sucursal[#All],2,0)</f>
        <v>Sucursal Nueva Córdoba</v>
      </c>
      <c r="K923" t="s">
        <v>82</v>
      </c>
      <c r="L923" t="s">
        <v>28</v>
      </c>
      <c r="M923" t="s">
        <v>4</v>
      </c>
      <c r="N923" t="str">
        <f>IFERROR(VLOOKUP(ventas_starbucks_2025[[#This Row],[tamaño_sucio]],cambio_tamaño[#All],2,0),"Tamaño único")</f>
        <v>Tamaño único</v>
      </c>
      <c r="O923">
        <v>2</v>
      </c>
      <c r="P923">
        <v>2358.64</v>
      </c>
      <c r="Q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23">
        <v>4717.28</v>
      </c>
      <c r="S923" t="s">
        <v>5</v>
      </c>
      <c r="T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3" t="str">
        <f>VLOOKUP(ventas_starbucks_2025[[#This Row],[canal_compra]],cambio_canal_compra[#All],2,0)</f>
        <v>En tienda</v>
      </c>
      <c r="V923" t="s">
        <v>6</v>
      </c>
      <c r="W923" t="str">
        <f>VLOOKUP(ventas_starbucks_2025[[#This Row],[método_pago]],cambio_metodo_pago[#All],2,0)</f>
        <v>Aplicación móbil</v>
      </c>
      <c r="X923" t="s">
        <v>7</v>
      </c>
      <c r="Y923">
        <v>10</v>
      </c>
      <c r="Z923" t="str">
        <f>VLOOKUP(ventas_starbucks_2025[[#This Row],[promoción_aplicada5]],promocion_cambiar[#All],2,0)</f>
        <v>Combo</v>
      </c>
      <c r="AA923" t="s">
        <v>8</v>
      </c>
      <c r="AB923" t="s">
        <v>32</v>
      </c>
      <c r="AC923" t="s">
        <v>24</v>
      </c>
      <c r="AD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23">
        <v>3.7</v>
      </c>
      <c r="AF923">
        <v>2</v>
      </c>
      <c r="AG923">
        <v>28</v>
      </c>
      <c r="AH923">
        <v>26</v>
      </c>
    </row>
    <row r="924" spans="1:34" x14ac:dyDescent="0.25">
      <c r="A924" s="3" t="s">
        <v>999</v>
      </c>
      <c r="B924" s="1">
        <v>45726</v>
      </c>
      <c r="C924" s="23">
        <f t="shared" si="70"/>
        <v>10</v>
      </c>
      <c r="D924" s="23">
        <f t="shared" si="71"/>
        <v>1</v>
      </c>
      <c r="E924" s="1" t="str">
        <f t="shared" si="72"/>
        <v>lunes</v>
      </c>
      <c r="F924" s="23">
        <f t="shared" si="73"/>
        <v>3</v>
      </c>
      <c r="G924" s="1" t="str">
        <f t="shared" si="74"/>
        <v>marzo</v>
      </c>
      <c r="H924" s="2">
        <v>0.51666666666666672</v>
      </c>
      <c r="I924" t="s">
        <v>26</v>
      </c>
      <c r="J924" t="str">
        <f>VLOOKUP(ventas_starbucks_2025[[#This Row],[sucursal]],cambio_sucursal[#All],2,0)</f>
        <v>Sucursal San Lorenzo 47</v>
      </c>
      <c r="K924" t="s">
        <v>48</v>
      </c>
      <c r="L924" t="s">
        <v>49</v>
      </c>
      <c r="M924" t="s">
        <v>45</v>
      </c>
      <c r="N924" t="str">
        <f>IFERROR(VLOOKUP(ventas_starbucks_2025[[#This Row],[tamaño_sucio]],cambio_tamaño[#All],2,0),"Tamaño único")</f>
        <v>Grande</v>
      </c>
      <c r="O924">
        <v>3</v>
      </c>
      <c r="P924">
        <v>1651.16</v>
      </c>
      <c r="Q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4">
        <v>4953.4799999999996</v>
      </c>
      <c r="S924" t="s">
        <v>15</v>
      </c>
      <c r="T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4" t="str">
        <f>VLOOKUP(ventas_starbucks_2025[[#This Row],[canal_compra]],cambio_canal_compra[#All],2,0)</f>
        <v>Para llevar</v>
      </c>
      <c r="V924" t="s">
        <v>40</v>
      </c>
      <c r="W924" t="str">
        <f>VLOOKUP(ventas_starbucks_2025[[#This Row],[método_pago]],cambio_metodo_pago[#All],2,0)</f>
        <v>Efectivo</v>
      </c>
      <c r="X924" t="s">
        <v>22</v>
      </c>
      <c r="Y924">
        <v>0</v>
      </c>
      <c r="Z924" t="str">
        <f>VLOOKUP(ventas_starbucks_2025[[#This Row],[promoción_aplicada5]],promocion_cambiar[#All],2,0)</f>
        <v>Combo</v>
      </c>
      <c r="AA924" t="s">
        <v>8</v>
      </c>
      <c r="AB924" t="s">
        <v>18</v>
      </c>
      <c r="AC924" t="s">
        <v>24</v>
      </c>
      <c r="AD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24">
        <v>8.1</v>
      </c>
      <c r="AF924">
        <v>5</v>
      </c>
      <c r="AG924">
        <v>23</v>
      </c>
      <c r="AH924">
        <v>20</v>
      </c>
    </row>
    <row r="925" spans="1:34" x14ac:dyDescent="0.25">
      <c r="A925" s="3" t="s">
        <v>1000</v>
      </c>
      <c r="B925" s="1">
        <v>45724</v>
      </c>
      <c r="C925" s="23">
        <f t="shared" si="70"/>
        <v>8</v>
      </c>
      <c r="D925" s="23">
        <f t="shared" si="71"/>
        <v>6</v>
      </c>
      <c r="E925" s="23" t="str">
        <f t="shared" si="72"/>
        <v>sábado</v>
      </c>
      <c r="F925" s="23">
        <f t="shared" si="73"/>
        <v>3</v>
      </c>
      <c r="G925" s="23" t="str">
        <f t="shared" si="74"/>
        <v>marzo</v>
      </c>
      <c r="H925" s="2">
        <v>0.71944444444444444</v>
      </c>
      <c r="I925" t="s">
        <v>26</v>
      </c>
      <c r="J925" t="str">
        <f>VLOOKUP(ventas_starbucks_2025[[#This Row],[sucursal]],cambio_sucursal[#All],2,0)</f>
        <v>Sucursal San Lorenzo 47</v>
      </c>
      <c r="K925" t="s">
        <v>48</v>
      </c>
      <c r="L925" t="s">
        <v>49</v>
      </c>
      <c r="M925" t="s">
        <v>55</v>
      </c>
      <c r="N925" t="str">
        <f>IFERROR(VLOOKUP(ventas_starbucks_2025[[#This Row],[tamaño_sucio]],cambio_tamaño[#All],2,0),"Tamaño único")</f>
        <v>Pequeño</v>
      </c>
      <c r="O925">
        <v>2</v>
      </c>
      <c r="P925">
        <v>2045.04</v>
      </c>
      <c r="Q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25">
        <v>4090.08</v>
      </c>
      <c r="S925" t="s">
        <v>5</v>
      </c>
      <c r="T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5" t="str">
        <f>VLOOKUP(ventas_starbucks_2025[[#This Row],[canal_compra]],cambio_canal_compra[#All],2,0)</f>
        <v>En tienda</v>
      </c>
      <c r="V925" t="s">
        <v>16</v>
      </c>
      <c r="W925" t="str">
        <f>VLOOKUP(ventas_starbucks_2025[[#This Row],[método_pago]],cambio_metodo_pago[#All],2,0)</f>
        <v>Tarjeta</v>
      </c>
      <c r="X925" t="s">
        <v>22</v>
      </c>
      <c r="Y925">
        <v>0</v>
      </c>
      <c r="Z925" t="str">
        <f>VLOOKUP(ventas_starbucks_2025[[#This Row],[promoción_aplicada5]],promocion_cambiar[#All],2,0)</f>
        <v>Hora Feliz</v>
      </c>
      <c r="AA925" t="s">
        <v>36</v>
      </c>
      <c r="AB925" t="s">
        <v>52</v>
      </c>
      <c r="AC925" t="s">
        <v>41</v>
      </c>
      <c r="AD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25">
        <v>14.4</v>
      </c>
      <c r="AF925">
        <v>4</v>
      </c>
      <c r="AG925">
        <v>28</v>
      </c>
      <c r="AH925">
        <v>26</v>
      </c>
    </row>
    <row r="926" spans="1:34" x14ac:dyDescent="0.25">
      <c r="A926" s="3" t="s">
        <v>1001</v>
      </c>
      <c r="B926" s="1">
        <v>45765</v>
      </c>
      <c r="C926" s="23">
        <f t="shared" si="70"/>
        <v>18</v>
      </c>
      <c r="D926" s="23">
        <f t="shared" si="71"/>
        <v>5</v>
      </c>
      <c r="E926" s="23" t="str">
        <f t="shared" si="72"/>
        <v>viernes</v>
      </c>
      <c r="F926" s="23">
        <f t="shared" si="73"/>
        <v>4</v>
      </c>
      <c r="G926" s="23" t="str">
        <f t="shared" si="74"/>
        <v>abril</v>
      </c>
      <c r="H926" s="2">
        <v>0.36527777777777776</v>
      </c>
      <c r="I926" t="s">
        <v>12</v>
      </c>
      <c r="J926" t="str">
        <f>VLOOKUP(ventas_starbucks_2025[[#This Row],[sucursal]],cambio_sucursal[#All],2,0)</f>
        <v>Sucursal Córdoba Shopping</v>
      </c>
      <c r="K926" t="s">
        <v>101</v>
      </c>
      <c r="L926" t="s">
        <v>3</v>
      </c>
      <c r="M926" t="s">
        <v>4</v>
      </c>
      <c r="N926" t="str">
        <f>IFERROR(VLOOKUP(ventas_starbucks_2025[[#This Row],[tamaño_sucio]],cambio_tamaño[#All],2,0),"Tamaño único")</f>
        <v>Tamaño único</v>
      </c>
      <c r="O926">
        <v>2</v>
      </c>
      <c r="P926">
        <v>2575.15</v>
      </c>
      <c r="Q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26">
        <v>5150.3</v>
      </c>
      <c r="S926" t="s">
        <v>15</v>
      </c>
      <c r="T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26" t="str">
        <f>VLOOKUP(ventas_starbucks_2025[[#This Row],[canal_compra]],cambio_canal_compra[#All],2,0)</f>
        <v>Para llevar</v>
      </c>
      <c r="V926" t="s">
        <v>16</v>
      </c>
      <c r="W926" t="str">
        <f>VLOOKUP(ventas_starbucks_2025[[#This Row],[método_pago]],cambio_metodo_pago[#All],2,0)</f>
        <v>Tarjeta</v>
      </c>
      <c r="X926" t="s">
        <v>22</v>
      </c>
      <c r="Y926">
        <v>0</v>
      </c>
      <c r="Z926" t="str">
        <f>VLOOKUP(ventas_starbucks_2025[[#This Row],[promoción_aplicada5]],promocion_cambiar[#All],2,0)</f>
        <v>Ninguna</v>
      </c>
      <c r="AA926" t="s">
        <v>17</v>
      </c>
      <c r="AB926" t="s">
        <v>9</v>
      </c>
      <c r="AC926" t="s">
        <v>41</v>
      </c>
      <c r="AD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26">
        <v>11</v>
      </c>
      <c r="AF926">
        <v>3</v>
      </c>
      <c r="AG926">
        <v>18</v>
      </c>
      <c r="AH926">
        <v>16</v>
      </c>
    </row>
    <row r="927" spans="1:34" x14ac:dyDescent="0.25">
      <c r="A927" s="3" t="s">
        <v>1002</v>
      </c>
      <c r="B927" s="1">
        <v>45670</v>
      </c>
      <c r="C927" s="23">
        <f t="shared" si="70"/>
        <v>13</v>
      </c>
      <c r="D927" s="23">
        <f t="shared" si="71"/>
        <v>1</v>
      </c>
      <c r="E927" s="23" t="str">
        <f t="shared" si="72"/>
        <v>lunes</v>
      </c>
      <c r="F927" s="23">
        <f t="shared" si="73"/>
        <v>1</v>
      </c>
      <c r="G927" s="23" t="str">
        <f t="shared" si="74"/>
        <v>enero</v>
      </c>
      <c r="H927" s="2">
        <v>0.34722222222222221</v>
      </c>
      <c r="I927" t="s">
        <v>12</v>
      </c>
      <c r="J927" t="str">
        <f>VLOOKUP(ventas_starbucks_2025[[#This Row],[sucursal]],cambio_sucursal[#All],2,0)</f>
        <v>Sucursal Córdoba Shopping</v>
      </c>
      <c r="K927" t="s">
        <v>115</v>
      </c>
      <c r="L927" t="s">
        <v>21</v>
      </c>
      <c r="M927" t="s">
        <v>4</v>
      </c>
      <c r="N927" t="str">
        <f>IFERROR(VLOOKUP(ventas_starbucks_2025[[#This Row],[tamaño_sucio]],cambio_tamaño[#All],2,0),"Tamaño único")</f>
        <v>Tamaño único</v>
      </c>
      <c r="O927">
        <v>3</v>
      </c>
      <c r="P927">
        <v>884.46</v>
      </c>
      <c r="Q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27">
        <v>2653.38</v>
      </c>
      <c r="S927" t="s">
        <v>15</v>
      </c>
      <c r="T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7" t="str">
        <f>VLOOKUP(ventas_starbucks_2025[[#This Row],[canal_compra]],cambio_canal_compra[#All],2,0)</f>
        <v>Para llevar</v>
      </c>
      <c r="V927" t="s">
        <v>6</v>
      </c>
      <c r="W927" t="str">
        <f>VLOOKUP(ventas_starbucks_2025[[#This Row],[método_pago]],cambio_metodo_pago[#All],2,0)</f>
        <v>Aplicación móbil</v>
      </c>
      <c r="X927" t="s">
        <v>22</v>
      </c>
      <c r="Y927">
        <v>0</v>
      </c>
      <c r="Z927" t="str">
        <f>VLOOKUP(ventas_starbucks_2025[[#This Row],[promoción_aplicada5]],promocion_cambiar[#All],2,0)</f>
        <v>2x1</v>
      </c>
      <c r="AA927" t="s">
        <v>51</v>
      </c>
      <c r="AB927" t="s">
        <v>29</v>
      </c>
      <c r="AC927" t="s">
        <v>10</v>
      </c>
      <c r="AD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27">
        <v>11.4</v>
      </c>
      <c r="AF927">
        <v>5</v>
      </c>
      <c r="AG927">
        <v>50</v>
      </c>
      <c r="AH927">
        <v>47</v>
      </c>
    </row>
    <row r="928" spans="1:34" x14ac:dyDescent="0.25">
      <c r="A928" s="3" t="s">
        <v>1003</v>
      </c>
      <c r="B928" s="1">
        <v>45741</v>
      </c>
      <c r="C928" s="23">
        <f t="shared" si="70"/>
        <v>25</v>
      </c>
      <c r="D928" s="23">
        <f t="shared" si="71"/>
        <v>2</v>
      </c>
      <c r="E928" s="23" t="str">
        <f t="shared" si="72"/>
        <v>martes</v>
      </c>
      <c r="F928" s="23">
        <f t="shared" si="73"/>
        <v>3</v>
      </c>
      <c r="G928" s="23" t="str">
        <f t="shared" si="74"/>
        <v>marzo</v>
      </c>
      <c r="H928" s="2">
        <v>0.83194444444444449</v>
      </c>
      <c r="I928" t="s">
        <v>57</v>
      </c>
      <c r="J928" t="str">
        <f>VLOOKUP(ventas_starbucks_2025[[#This Row],[sucursal]],cambio_sucursal[#All],2,0)</f>
        <v>Sucursal Avda Colón</v>
      </c>
      <c r="K928" t="s">
        <v>13</v>
      </c>
      <c r="L928" t="s">
        <v>14</v>
      </c>
      <c r="M928" t="s">
        <v>4</v>
      </c>
      <c r="N928" t="str">
        <f>IFERROR(VLOOKUP(ventas_starbucks_2025[[#This Row],[tamaño_sucio]],cambio_tamaño[#All],2,0),"Tamaño único")</f>
        <v>Tamaño único</v>
      </c>
      <c r="O928">
        <v>2</v>
      </c>
      <c r="P928">
        <v>2057.1</v>
      </c>
      <c r="Q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28">
        <v>4114.2</v>
      </c>
      <c r="S928" t="s">
        <v>5</v>
      </c>
      <c r="T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8" t="str">
        <f>VLOOKUP(ventas_starbucks_2025[[#This Row],[canal_compra]],cambio_canal_compra[#All],2,0)</f>
        <v>En tienda</v>
      </c>
      <c r="V928" t="s">
        <v>6</v>
      </c>
      <c r="W928" t="str">
        <f>VLOOKUP(ventas_starbucks_2025[[#This Row],[método_pago]],cambio_metodo_pago[#All],2,0)</f>
        <v>Aplicación móbil</v>
      </c>
      <c r="X928" t="s">
        <v>7</v>
      </c>
      <c r="Y928">
        <v>0</v>
      </c>
      <c r="Z928" t="str">
        <f>VLOOKUP(ventas_starbucks_2025[[#This Row],[promoción_aplicada5]],promocion_cambiar[#All],2,0)</f>
        <v>2x1</v>
      </c>
      <c r="AA928" t="s">
        <v>51</v>
      </c>
      <c r="AB928" t="s">
        <v>52</v>
      </c>
      <c r="AC928" t="s">
        <v>24</v>
      </c>
      <c r="AD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28">
        <v>8.6</v>
      </c>
      <c r="AF928">
        <v>5</v>
      </c>
      <c r="AG928">
        <v>32</v>
      </c>
      <c r="AH928">
        <v>30</v>
      </c>
    </row>
    <row r="929" spans="1:34" x14ac:dyDescent="0.25">
      <c r="A929" s="3" t="s">
        <v>1004</v>
      </c>
      <c r="B929" s="1">
        <v>45719</v>
      </c>
      <c r="C929" s="23">
        <f t="shared" si="70"/>
        <v>3</v>
      </c>
      <c r="D929" s="23">
        <f t="shared" si="71"/>
        <v>1</v>
      </c>
      <c r="E929" s="23" t="str">
        <f t="shared" si="72"/>
        <v>lunes</v>
      </c>
      <c r="F929" s="23">
        <f t="shared" si="73"/>
        <v>3</v>
      </c>
      <c r="G929" s="23" t="str">
        <f t="shared" si="74"/>
        <v>marzo</v>
      </c>
      <c r="H929" s="2">
        <v>0.3298611111111111</v>
      </c>
      <c r="I929" t="s">
        <v>12</v>
      </c>
      <c r="J929" t="str">
        <f>VLOOKUP(ventas_starbucks_2025[[#This Row],[sucursal]],cambio_sucursal[#All],2,0)</f>
        <v>Sucursal Córdoba Shopping</v>
      </c>
      <c r="K929" t="s">
        <v>69</v>
      </c>
      <c r="L929" t="s">
        <v>70</v>
      </c>
      <c r="M929" t="s">
        <v>62</v>
      </c>
      <c r="N929" t="str">
        <f>IFERROR(VLOOKUP(ventas_starbucks_2025[[#This Row],[tamaño_sucio]],cambio_tamaño[#All],2,0),"Tamaño único")</f>
        <v>Extra-Grande</v>
      </c>
      <c r="O929">
        <v>1</v>
      </c>
      <c r="P929">
        <v>1352.13</v>
      </c>
      <c r="Q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9">
        <v>1352.13</v>
      </c>
      <c r="S929" t="s">
        <v>31</v>
      </c>
      <c r="T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9" t="str">
        <f>VLOOKUP(ventas_starbucks_2025[[#This Row],[canal_compra]],cambio_canal_compra[#All],2,0)</f>
        <v>Entrega domicilio</v>
      </c>
      <c r="V929" t="s">
        <v>40</v>
      </c>
      <c r="W929" t="str">
        <f>VLOOKUP(ventas_starbucks_2025[[#This Row],[método_pago]],cambio_metodo_pago[#All],2,0)</f>
        <v>Efectivo</v>
      </c>
      <c r="X929" t="s">
        <v>7</v>
      </c>
      <c r="Y929">
        <v>15</v>
      </c>
      <c r="Z929" t="str">
        <f>VLOOKUP(ventas_starbucks_2025[[#This Row],[promoción_aplicada5]],promocion_cambiar[#All],2,0)</f>
        <v>Ninguna</v>
      </c>
      <c r="AA929" t="s">
        <v>17</v>
      </c>
      <c r="AB929" t="s">
        <v>23</v>
      </c>
      <c r="AC929" t="s">
        <v>41</v>
      </c>
      <c r="AD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29">
        <v>11.5</v>
      </c>
      <c r="AF929">
        <v>4</v>
      </c>
      <c r="AG929">
        <v>20</v>
      </c>
      <c r="AH929">
        <v>19</v>
      </c>
    </row>
    <row r="930" spans="1:34" x14ac:dyDescent="0.25">
      <c r="A930" s="3" t="s">
        <v>1005</v>
      </c>
      <c r="B930" s="1">
        <v>45665</v>
      </c>
      <c r="C930" s="23">
        <f t="shared" si="70"/>
        <v>8</v>
      </c>
      <c r="D930" s="23">
        <f t="shared" si="71"/>
        <v>3</v>
      </c>
      <c r="E930" s="1" t="str">
        <f t="shared" si="72"/>
        <v>miércoles</v>
      </c>
      <c r="F930" s="23">
        <f t="shared" si="73"/>
        <v>1</v>
      </c>
      <c r="G930" s="1" t="str">
        <f t="shared" si="74"/>
        <v>enero</v>
      </c>
      <c r="H930" s="2">
        <v>0.80902777777777779</v>
      </c>
      <c r="I930" t="s">
        <v>12</v>
      </c>
      <c r="J930" t="str">
        <f>VLOOKUP(ventas_starbucks_2025[[#This Row],[sucursal]],cambio_sucursal[#All],2,0)</f>
        <v>Sucursal Córdoba Shopping</v>
      </c>
      <c r="K930" t="s">
        <v>38</v>
      </c>
      <c r="L930" t="s">
        <v>39</v>
      </c>
      <c r="M930" t="s">
        <v>4</v>
      </c>
      <c r="N930" t="str">
        <f>IFERROR(VLOOKUP(ventas_starbucks_2025[[#This Row],[tamaño_sucio]],cambio_tamaño[#All],2,0),"Tamaño único")</f>
        <v>Tamaño único</v>
      </c>
      <c r="O930">
        <v>5</v>
      </c>
      <c r="P930">
        <v>1141.71</v>
      </c>
      <c r="Q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0">
        <v>5708.55</v>
      </c>
      <c r="S930" t="s">
        <v>31</v>
      </c>
      <c r="T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0" t="str">
        <f>VLOOKUP(ventas_starbucks_2025[[#This Row],[canal_compra]],cambio_canal_compra[#All],2,0)</f>
        <v>Entrega domicilio</v>
      </c>
      <c r="V930" t="s">
        <v>16</v>
      </c>
      <c r="W930" t="str">
        <f>VLOOKUP(ventas_starbucks_2025[[#This Row],[método_pago]],cambio_metodo_pago[#All],2,0)</f>
        <v>Tarjeta</v>
      </c>
      <c r="X930" t="s">
        <v>22</v>
      </c>
      <c r="Y930">
        <v>0</v>
      </c>
      <c r="Z930" t="str">
        <f>VLOOKUP(ventas_starbucks_2025[[#This Row],[promoción_aplicada5]],promocion_cambiar[#All],2,0)</f>
        <v>Hora Feliz</v>
      </c>
      <c r="AA930" t="s">
        <v>36</v>
      </c>
      <c r="AB930" t="s">
        <v>32</v>
      </c>
      <c r="AC930" t="s">
        <v>41</v>
      </c>
      <c r="AD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30">
        <v>11.4</v>
      </c>
      <c r="AF930">
        <v>4</v>
      </c>
      <c r="AG930">
        <v>25</v>
      </c>
      <c r="AH930">
        <v>20</v>
      </c>
    </row>
    <row r="931" spans="1:34" x14ac:dyDescent="0.25">
      <c r="A931" s="3" t="s">
        <v>1006</v>
      </c>
      <c r="B931" s="1">
        <v>45664</v>
      </c>
      <c r="C931" s="23">
        <f t="shared" si="70"/>
        <v>7</v>
      </c>
      <c r="D931" s="23">
        <f t="shared" si="71"/>
        <v>2</v>
      </c>
      <c r="E931" s="23" t="str">
        <f t="shared" si="72"/>
        <v>martes</v>
      </c>
      <c r="F931" s="23">
        <f t="shared" si="73"/>
        <v>1</v>
      </c>
      <c r="G931" s="23" t="str">
        <f t="shared" si="74"/>
        <v>enero</v>
      </c>
      <c r="H931" s="2">
        <v>0.75486111111111109</v>
      </c>
      <c r="I931" t="s">
        <v>1</v>
      </c>
      <c r="J931" t="str">
        <f>VLOOKUP(ventas_starbucks_2025[[#This Row],[sucursal]],cambio_sucursal[#All],2,0)</f>
        <v>Sucursal Nueva Córdoba</v>
      </c>
      <c r="K931" t="s">
        <v>115</v>
      </c>
      <c r="L931" t="s">
        <v>21</v>
      </c>
      <c r="M931" t="s">
        <v>4</v>
      </c>
      <c r="N931" t="str">
        <f>IFERROR(VLOOKUP(ventas_starbucks_2025[[#This Row],[tamaño_sucio]],cambio_tamaño[#All],2,0),"Tamaño único")</f>
        <v>Tamaño único</v>
      </c>
      <c r="O931">
        <v>1</v>
      </c>
      <c r="P931">
        <v>1278.3</v>
      </c>
      <c r="Q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1">
        <v>1278.3</v>
      </c>
      <c r="S931" t="s">
        <v>31</v>
      </c>
      <c r="T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31" t="str">
        <f>VLOOKUP(ventas_starbucks_2025[[#This Row],[canal_compra]],cambio_canal_compra[#All],2,0)</f>
        <v>Entrega domicilio</v>
      </c>
      <c r="V931" t="s">
        <v>16</v>
      </c>
      <c r="W931" t="str">
        <f>VLOOKUP(ventas_starbucks_2025[[#This Row],[método_pago]],cambio_metodo_pago[#All],2,0)</f>
        <v>Tarjeta</v>
      </c>
      <c r="X931" t="s">
        <v>7</v>
      </c>
      <c r="Y931">
        <v>10</v>
      </c>
      <c r="Z931" t="str">
        <f>VLOOKUP(ventas_starbucks_2025[[#This Row],[promoción_aplicada5]],promocion_cambiar[#All],2,0)</f>
        <v>Ninguna</v>
      </c>
      <c r="AA931" t="s">
        <v>17</v>
      </c>
      <c r="AB931" t="s">
        <v>18</v>
      </c>
      <c r="AC931" t="s">
        <v>10</v>
      </c>
      <c r="AD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31">
        <v>14.7</v>
      </c>
      <c r="AF931">
        <v>3</v>
      </c>
      <c r="AG931">
        <v>48</v>
      </c>
      <c r="AH931">
        <v>47</v>
      </c>
    </row>
    <row r="932" spans="1:34" x14ac:dyDescent="0.25">
      <c r="A932" s="3" t="s">
        <v>1007</v>
      </c>
      <c r="B932" s="1">
        <v>45691</v>
      </c>
      <c r="C932" s="23">
        <f t="shared" si="70"/>
        <v>3</v>
      </c>
      <c r="D932" s="23">
        <f t="shared" si="71"/>
        <v>1</v>
      </c>
      <c r="E932" s="23" t="str">
        <f t="shared" si="72"/>
        <v>lunes</v>
      </c>
      <c r="F932" s="23">
        <f t="shared" si="73"/>
        <v>2</v>
      </c>
      <c r="G932" s="23" t="str">
        <f t="shared" si="74"/>
        <v>febrero</v>
      </c>
      <c r="H932" s="2">
        <v>0.46944444444444444</v>
      </c>
      <c r="I932" t="s">
        <v>12</v>
      </c>
      <c r="J932" t="str">
        <f>VLOOKUP(ventas_starbucks_2025[[#This Row],[sucursal]],cambio_sucursal[#All],2,0)</f>
        <v>Sucursal Córdoba Shopping</v>
      </c>
      <c r="K932" t="s">
        <v>48</v>
      </c>
      <c r="L932" t="s">
        <v>49</v>
      </c>
      <c r="M932" t="s">
        <v>62</v>
      </c>
      <c r="N932" t="str">
        <f>IFERROR(VLOOKUP(ventas_starbucks_2025[[#This Row],[tamaño_sucio]],cambio_tamaño[#All],2,0),"Tamaño único")</f>
        <v>Extra-Grande</v>
      </c>
      <c r="O932">
        <v>4</v>
      </c>
      <c r="P932">
        <v>2002.12</v>
      </c>
      <c r="Q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32">
        <v>8008.48</v>
      </c>
      <c r="S932" t="s">
        <v>15</v>
      </c>
      <c r="T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2" t="str">
        <f>VLOOKUP(ventas_starbucks_2025[[#This Row],[canal_compra]],cambio_canal_compra[#All],2,0)</f>
        <v>Para llevar</v>
      </c>
      <c r="V932" t="s">
        <v>6</v>
      </c>
      <c r="W932" t="str">
        <f>VLOOKUP(ventas_starbucks_2025[[#This Row],[método_pago]],cambio_metodo_pago[#All],2,0)</f>
        <v>Aplicación móbil</v>
      </c>
      <c r="X932" t="s">
        <v>7</v>
      </c>
      <c r="Y932">
        <v>10</v>
      </c>
      <c r="Z932" t="str">
        <f>VLOOKUP(ventas_starbucks_2025[[#This Row],[promoción_aplicada5]],promocion_cambiar[#All],2,0)</f>
        <v>Ninguna</v>
      </c>
      <c r="AA932" t="s">
        <v>17</v>
      </c>
      <c r="AB932" t="s">
        <v>29</v>
      </c>
      <c r="AC932" t="s">
        <v>10</v>
      </c>
      <c r="AD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32">
        <v>12.4</v>
      </c>
      <c r="AF932">
        <v>2</v>
      </c>
      <c r="AG932">
        <v>30</v>
      </c>
      <c r="AH932">
        <v>26</v>
      </c>
    </row>
    <row r="933" spans="1:34" x14ac:dyDescent="0.25">
      <c r="A933" s="3" t="s">
        <v>1008</v>
      </c>
      <c r="B933" s="1">
        <v>45664</v>
      </c>
      <c r="C933" s="23">
        <f t="shared" si="70"/>
        <v>7</v>
      </c>
      <c r="D933" s="23">
        <f t="shared" si="71"/>
        <v>2</v>
      </c>
      <c r="E933" s="1" t="str">
        <f t="shared" si="72"/>
        <v>martes</v>
      </c>
      <c r="F933" s="23">
        <f t="shared" si="73"/>
        <v>1</v>
      </c>
      <c r="G933" s="1" t="str">
        <f t="shared" si="74"/>
        <v>enero</v>
      </c>
      <c r="H933" s="2">
        <v>0.68055555555555558</v>
      </c>
      <c r="I933" t="s">
        <v>12</v>
      </c>
      <c r="J933" t="str">
        <f>VLOOKUP(ventas_starbucks_2025[[#This Row],[sucursal]],cambio_sucursal[#All],2,0)</f>
        <v>Sucursal Córdoba Shopping</v>
      </c>
      <c r="K933" t="s">
        <v>89</v>
      </c>
      <c r="L933" t="s">
        <v>90</v>
      </c>
      <c r="M933" t="s">
        <v>4</v>
      </c>
      <c r="N933" t="str">
        <f>IFERROR(VLOOKUP(ventas_starbucks_2025[[#This Row],[tamaño_sucio]],cambio_tamaño[#All],2,0),"Tamaño único")</f>
        <v>Tamaño único</v>
      </c>
      <c r="O933">
        <v>1</v>
      </c>
      <c r="P933">
        <v>1467.07</v>
      </c>
      <c r="Q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3">
        <v>1467.07</v>
      </c>
      <c r="S933" t="s">
        <v>15</v>
      </c>
      <c r="T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33" t="str">
        <f>VLOOKUP(ventas_starbucks_2025[[#This Row],[canal_compra]],cambio_canal_compra[#All],2,0)</f>
        <v>Para llevar</v>
      </c>
      <c r="V933" t="s">
        <v>16</v>
      </c>
      <c r="W933" t="str">
        <f>VLOOKUP(ventas_starbucks_2025[[#This Row],[método_pago]],cambio_metodo_pago[#All],2,0)</f>
        <v>Tarjeta</v>
      </c>
      <c r="X933" t="s">
        <v>7</v>
      </c>
      <c r="Y933">
        <v>0</v>
      </c>
      <c r="Z933" t="str">
        <f>VLOOKUP(ventas_starbucks_2025[[#This Row],[promoción_aplicada5]],promocion_cambiar[#All],2,0)</f>
        <v>Hora Feliz</v>
      </c>
      <c r="AA933" t="s">
        <v>36</v>
      </c>
      <c r="AB933" t="s">
        <v>18</v>
      </c>
      <c r="AC933" t="s">
        <v>41</v>
      </c>
      <c r="AD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33">
        <v>5.0999999999999996</v>
      </c>
      <c r="AF933">
        <v>4</v>
      </c>
      <c r="AG933">
        <v>45</v>
      </c>
      <c r="AH933">
        <v>44</v>
      </c>
    </row>
    <row r="934" spans="1:34" x14ac:dyDescent="0.25">
      <c r="A934" s="3" t="s">
        <v>1009</v>
      </c>
      <c r="B934" s="1">
        <v>45761</v>
      </c>
      <c r="C934" s="23">
        <f t="shared" si="70"/>
        <v>14</v>
      </c>
      <c r="D934" s="23">
        <f t="shared" si="71"/>
        <v>1</v>
      </c>
      <c r="E934" s="1" t="str">
        <f t="shared" si="72"/>
        <v>lunes</v>
      </c>
      <c r="F934" s="23">
        <f t="shared" si="73"/>
        <v>4</v>
      </c>
      <c r="G934" s="1" t="str">
        <f t="shared" si="74"/>
        <v>abril</v>
      </c>
      <c r="H934" s="2">
        <v>0.61041666666666672</v>
      </c>
      <c r="I934" t="s">
        <v>12</v>
      </c>
      <c r="J934" t="str">
        <f>VLOOKUP(ventas_starbucks_2025[[#This Row],[sucursal]],cambio_sucursal[#All],2,0)</f>
        <v>Sucursal Córdoba Shopping</v>
      </c>
      <c r="K934" t="s">
        <v>101</v>
      </c>
      <c r="L934" t="s">
        <v>3</v>
      </c>
      <c r="M934" t="s">
        <v>4</v>
      </c>
      <c r="N934" t="str">
        <f>IFERROR(VLOOKUP(ventas_starbucks_2025[[#This Row],[tamaño_sucio]],cambio_tamaño[#All],2,0),"Tamaño único")</f>
        <v>Tamaño único</v>
      </c>
      <c r="O934">
        <v>2</v>
      </c>
      <c r="P934">
        <v>3005.91</v>
      </c>
      <c r="Q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934">
        <v>6011.82</v>
      </c>
      <c r="S934" t="s">
        <v>15</v>
      </c>
      <c r="T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4" t="str">
        <f>VLOOKUP(ventas_starbucks_2025[[#This Row],[canal_compra]],cambio_canal_compra[#All],2,0)</f>
        <v>Para llevar</v>
      </c>
      <c r="V934" t="s">
        <v>6</v>
      </c>
      <c r="W934" t="str">
        <f>VLOOKUP(ventas_starbucks_2025[[#This Row],[método_pago]],cambio_metodo_pago[#All],2,0)</f>
        <v>Aplicación móbil</v>
      </c>
      <c r="X934" t="s">
        <v>7</v>
      </c>
      <c r="Y934">
        <v>15</v>
      </c>
      <c r="Z934" t="str">
        <f>VLOOKUP(ventas_starbucks_2025[[#This Row],[promoción_aplicada5]],promocion_cambiar[#All],2,0)</f>
        <v>Hora Feliz</v>
      </c>
      <c r="AA934" t="s">
        <v>36</v>
      </c>
      <c r="AB934" t="s">
        <v>23</v>
      </c>
      <c r="AC934" t="s">
        <v>41</v>
      </c>
      <c r="AD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34">
        <v>11.3</v>
      </c>
      <c r="AF934">
        <v>2</v>
      </c>
      <c r="AG934">
        <v>23</v>
      </c>
      <c r="AH934">
        <v>21</v>
      </c>
    </row>
    <row r="935" spans="1:34" x14ac:dyDescent="0.25">
      <c r="A935" s="3" t="s">
        <v>1010</v>
      </c>
      <c r="B935" s="1">
        <v>45666</v>
      </c>
      <c r="C935" s="23">
        <f t="shared" si="70"/>
        <v>9</v>
      </c>
      <c r="D935" s="23">
        <f t="shared" si="71"/>
        <v>4</v>
      </c>
      <c r="E935" s="23" t="str">
        <f t="shared" si="72"/>
        <v>jueves</v>
      </c>
      <c r="F935" s="23">
        <f t="shared" si="73"/>
        <v>1</v>
      </c>
      <c r="G935" s="23" t="str">
        <f t="shared" si="74"/>
        <v>enero</v>
      </c>
      <c r="H935" s="2">
        <v>0.75347222222222221</v>
      </c>
      <c r="I935" t="s">
        <v>12</v>
      </c>
      <c r="J935" t="str">
        <f>VLOOKUP(ventas_starbucks_2025[[#This Row],[sucursal]],cambio_sucursal[#All],2,0)</f>
        <v>Sucursal Córdoba Shopping</v>
      </c>
      <c r="K935" t="s">
        <v>64</v>
      </c>
      <c r="L935" t="s">
        <v>65</v>
      </c>
      <c r="M935" t="s">
        <v>4</v>
      </c>
      <c r="N935" t="str">
        <f>IFERROR(VLOOKUP(ventas_starbucks_2025[[#This Row],[tamaño_sucio]],cambio_tamaño[#All],2,0),"Tamaño único")</f>
        <v>Tamaño único</v>
      </c>
      <c r="O935">
        <v>1</v>
      </c>
      <c r="P935">
        <v>1404.62</v>
      </c>
      <c r="Q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5">
        <v>1404.62</v>
      </c>
      <c r="S935" t="s">
        <v>5</v>
      </c>
      <c r="T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35" t="str">
        <f>VLOOKUP(ventas_starbucks_2025[[#This Row],[canal_compra]],cambio_canal_compra[#All],2,0)</f>
        <v>En tienda</v>
      </c>
      <c r="V935" t="s">
        <v>6</v>
      </c>
      <c r="W935" t="str">
        <f>VLOOKUP(ventas_starbucks_2025[[#This Row],[método_pago]],cambio_metodo_pago[#All],2,0)</f>
        <v>Aplicación móbil</v>
      </c>
      <c r="X935" t="s">
        <v>22</v>
      </c>
      <c r="Y935">
        <v>0</v>
      </c>
      <c r="Z935" t="str">
        <f>VLOOKUP(ventas_starbucks_2025[[#This Row],[promoción_aplicada5]],promocion_cambiar[#All],2,0)</f>
        <v>Combo</v>
      </c>
      <c r="AA935" t="s">
        <v>8</v>
      </c>
      <c r="AB935" t="s">
        <v>29</v>
      </c>
      <c r="AC935" t="s">
        <v>41</v>
      </c>
      <c r="AD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35">
        <v>8.3000000000000007</v>
      </c>
      <c r="AF935">
        <v>3</v>
      </c>
      <c r="AG935">
        <v>15</v>
      </c>
      <c r="AH935">
        <v>14</v>
      </c>
    </row>
    <row r="936" spans="1:34" x14ac:dyDescent="0.25">
      <c r="A936" s="3" t="s">
        <v>1011</v>
      </c>
      <c r="B936" s="1">
        <v>45757</v>
      </c>
      <c r="C936" s="23">
        <f t="shared" si="70"/>
        <v>10</v>
      </c>
      <c r="D936" s="23">
        <f t="shared" si="71"/>
        <v>4</v>
      </c>
      <c r="E936" s="1" t="str">
        <f t="shared" si="72"/>
        <v>jueves</v>
      </c>
      <c r="F936" s="23">
        <f t="shared" si="73"/>
        <v>4</v>
      </c>
      <c r="G936" s="1" t="str">
        <f t="shared" si="74"/>
        <v>abril</v>
      </c>
      <c r="H936" s="2">
        <v>0.60833333333333328</v>
      </c>
      <c r="I936" t="s">
        <v>12</v>
      </c>
      <c r="J936" t="str">
        <f>VLOOKUP(ventas_starbucks_2025[[#This Row],[sucursal]],cambio_sucursal[#All],2,0)</f>
        <v>Sucursal Córdoba Shopping</v>
      </c>
      <c r="K936" t="s">
        <v>200</v>
      </c>
      <c r="L936" t="s">
        <v>44</v>
      </c>
      <c r="M936" t="s">
        <v>62</v>
      </c>
      <c r="N936" t="str">
        <f>IFERROR(VLOOKUP(ventas_starbucks_2025[[#This Row],[tamaño_sucio]],cambio_tamaño[#All],2,0),"Tamaño único")</f>
        <v>Extra-Grande</v>
      </c>
      <c r="O936">
        <v>2</v>
      </c>
      <c r="P936">
        <v>1275.6099999999999</v>
      </c>
      <c r="Q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6">
        <v>2551.2199999999998</v>
      </c>
      <c r="S936" t="s">
        <v>31</v>
      </c>
      <c r="T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36" t="str">
        <f>VLOOKUP(ventas_starbucks_2025[[#This Row],[canal_compra]],cambio_canal_compra[#All],2,0)</f>
        <v>Entrega domicilio</v>
      </c>
      <c r="V936" t="s">
        <v>40</v>
      </c>
      <c r="W936" t="str">
        <f>VLOOKUP(ventas_starbucks_2025[[#This Row],[método_pago]],cambio_metodo_pago[#All],2,0)</f>
        <v>Efectivo</v>
      </c>
      <c r="X936" t="s">
        <v>22</v>
      </c>
      <c r="Y936">
        <v>0</v>
      </c>
      <c r="Z936" t="str">
        <f>VLOOKUP(ventas_starbucks_2025[[#This Row],[promoción_aplicada5]],promocion_cambiar[#All],2,0)</f>
        <v>2x1</v>
      </c>
      <c r="AA936" t="s">
        <v>51</v>
      </c>
      <c r="AB936" t="s">
        <v>9</v>
      </c>
      <c r="AC936" t="s">
        <v>24</v>
      </c>
      <c r="AD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36">
        <v>13.3</v>
      </c>
      <c r="AF936">
        <v>3</v>
      </c>
      <c r="AG936">
        <v>48</v>
      </c>
      <c r="AH936">
        <v>46</v>
      </c>
    </row>
    <row r="937" spans="1:34" x14ac:dyDescent="0.25">
      <c r="A937" s="3" t="s">
        <v>1012</v>
      </c>
      <c r="B937" s="1">
        <v>45685</v>
      </c>
      <c r="C937" s="23">
        <f t="shared" si="70"/>
        <v>28</v>
      </c>
      <c r="D937" s="23">
        <f t="shared" si="71"/>
        <v>2</v>
      </c>
      <c r="E937" s="23" t="str">
        <f t="shared" si="72"/>
        <v>martes</v>
      </c>
      <c r="F937" s="23">
        <f t="shared" si="73"/>
        <v>1</v>
      </c>
      <c r="G937" s="23" t="str">
        <f t="shared" si="74"/>
        <v>enero</v>
      </c>
      <c r="H937" s="2">
        <v>0.39305555555555555</v>
      </c>
      <c r="I937" t="s">
        <v>26</v>
      </c>
      <c r="J937" t="str">
        <f>VLOOKUP(ventas_starbucks_2025[[#This Row],[sucursal]],cambio_sucursal[#All],2,0)</f>
        <v>Sucursal San Lorenzo 47</v>
      </c>
      <c r="K937" t="s">
        <v>82</v>
      </c>
      <c r="L937" t="s">
        <v>28</v>
      </c>
      <c r="M937" t="s">
        <v>4</v>
      </c>
      <c r="N937" t="str">
        <f>IFERROR(VLOOKUP(ventas_starbucks_2025[[#This Row],[tamaño_sucio]],cambio_tamaño[#All],2,0),"Tamaño único")</f>
        <v>Tamaño único</v>
      </c>
      <c r="O937">
        <v>2</v>
      </c>
      <c r="P937">
        <v>2645.45</v>
      </c>
      <c r="Q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37">
        <v>5290.9</v>
      </c>
      <c r="S937" t="s">
        <v>15</v>
      </c>
      <c r="T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7" t="str">
        <f>VLOOKUP(ventas_starbucks_2025[[#This Row],[canal_compra]],cambio_canal_compra[#All],2,0)</f>
        <v>Para llevar</v>
      </c>
      <c r="V937" t="s">
        <v>16</v>
      </c>
      <c r="W937" t="str">
        <f>VLOOKUP(ventas_starbucks_2025[[#This Row],[método_pago]],cambio_metodo_pago[#All],2,0)</f>
        <v>Tarjeta</v>
      </c>
      <c r="X937" t="s">
        <v>7</v>
      </c>
      <c r="Y937">
        <v>10</v>
      </c>
      <c r="Z937" t="str">
        <f>VLOOKUP(ventas_starbucks_2025[[#This Row],[promoción_aplicada5]],promocion_cambiar[#All],2,0)</f>
        <v>Hora Feliz</v>
      </c>
      <c r="AA937" t="s">
        <v>36</v>
      </c>
      <c r="AB937" t="s">
        <v>29</v>
      </c>
      <c r="AC937" t="s">
        <v>41</v>
      </c>
      <c r="AD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37">
        <v>3.5</v>
      </c>
      <c r="AF937">
        <v>4</v>
      </c>
      <c r="AG937">
        <v>49</v>
      </c>
      <c r="AH937">
        <v>47</v>
      </c>
    </row>
    <row r="938" spans="1:34" x14ac:dyDescent="0.25">
      <c r="A938" s="3" t="s">
        <v>1013</v>
      </c>
      <c r="B938" s="1">
        <v>45763</v>
      </c>
      <c r="C938" s="23">
        <f t="shared" si="70"/>
        <v>16</v>
      </c>
      <c r="D938" s="23">
        <f t="shared" si="71"/>
        <v>3</v>
      </c>
      <c r="E938" s="23" t="str">
        <f t="shared" si="72"/>
        <v>miércoles</v>
      </c>
      <c r="F938" s="23">
        <f t="shared" si="73"/>
        <v>4</v>
      </c>
      <c r="G938" s="23" t="str">
        <f t="shared" si="74"/>
        <v>abril</v>
      </c>
      <c r="H938" s="2">
        <v>0.56805555555555554</v>
      </c>
      <c r="I938" t="s">
        <v>26</v>
      </c>
      <c r="J938" t="str">
        <f>VLOOKUP(ventas_starbucks_2025[[#This Row],[sucursal]],cambio_sucursal[#All],2,0)</f>
        <v>Sucursal San Lorenzo 47</v>
      </c>
      <c r="K938" t="s">
        <v>64</v>
      </c>
      <c r="L938" t="s">
        <v>65</v>
      </c>
      <c r="M938" t="s">
        <v>4</v>
      </c>
      <c r="N938" t="str">
        <f>IFERROR(VLOOKUP(ventas_starbucks_2025[[#This Row],[tamaño_sucio]],cambio_tamaño[#All],2,0),"Tamaño único")</f>
        <v>Tamaño único</v>
      </c>
      <c r="O938">
        <v>5</v>
      </c>
      <c r="P938">
        <v>1601.55</v>
      </c>
      <c r="Q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8">
        <v>8007.75</v>
      </c>
      <c r="S938" t="s">
        <v>5</v>
      </c>
      <c r="T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8" t="str">
        <f>VLOOKUP(ventas_starbucks_2025[[#This Row],[canal_compra]],cambio_canal_compra[#All],2,0)</f>
        <v>En tienda</v>
      </c>
      <c r="V938" t="s">
        <v>16</v>
      </c>
      <c r="W938" t="str">
        <f>VLOOKUP(ventas_starbucks_2025[[#This Row],[método_pago]],cambio_metodo_pago[#All],2,0)</f>
        <v>Tarjeta</v>
      </c>
      <c r="X938" t="s">
        <v>7</v>
      </c>
      <c r="Y938">
        <v>15</v>
      </c>
      <c r="Z938" t="str">
        <f>VLOOKUP(ventas_starbucks_2025[[#This Row],[promoción_aplicada5]],promocion_cambiar[#All],2,0)</f>
        <v>Combo</v>
      </c>
      <c r="AA938" t="s">
        <v>8</v>
      </c>
      <c r="AB938" t="s">
        <v>29</v>
      </c>
      <c r="AC938" t="s">
        <v>10</v>
      </c>
      <c r="AD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38">
        <v>3.9</v>
      </c>
      <c r="AF938">
        <v>3</v>
      </c>
      <c r="AG938">
        <v>50</v>
      </c>
      <c r="AH938">
        <v>45</v>
      </c>
    </row>
    <row r="939" spans="1:34" x14ac:dyDescent="0.25">
      <c r="A939" s="3" t="s">
        <v>1014</v>
      </c>
      <c r="B939" s="1">
        <v>45660</v>
      </c>
      <c r="C939" s="23">
        <f t="shared" si="70"/>
        <v>3</v>
      </c>
      <c r="D939" s="23">
        <f t="shared" si="71"/>
        <v>5</v>
      </c>
      <c r="E939" s="23" t="str">
        <f t="shared" si="72"/>
        <v>viernes</v>
      </c>
      <c r="F939" s="23">
        <f t="shared" si="73"/>
        <v>1</v>
      </c>
      <c r="G939" s="23" t="str">
        <f t="shared" si="74"/>
        <v>enero</v>
      </c>
      <c r="H939" s="2">
        <v>0.45694444444444443</v>
      </c>
      <c r="I939" t="s">
        <v>12</v>
      </c>
      <c r="J939" t="str">
        <f>VLOOKUP(ventas_starbucks_2025[[#This Row],[sucursal]],cambio_sucursal[#All],2,0)</f>
        <v>Sucursal Córdoba Shopping</v>
      </c>
      <c r="K939" t="s">
        <v>38</v>
      </c>
      <c r="L939" t="s">
        <v>39</v>
      </c>
      <c r="M939" t="s">
        <v>4</v>
      </c>
      <c r="N939" t="str">
        <f>IFERROR(VLOOKUP(ventas_starbucks_2025[[#This Row],[tamaño_sucio]],cambio_tamaño[#All],2,0),"Tamaño único")</f>
        <v>Tamaño único</v>
      </c>
      <c r="O939">
        <v>5</v>
      </c>
      <c r="P939">
        <v>1457.14</v>
      </c>
      <c r="Q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9">
        <v>7285.7</v>
      </c>
      <c r="S939" t="s">
        <v>31</v>
      </c>
      <c r="T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9" t="str">
        <f>VLOOKUP(ventas_starbucks_2025[[#This Row],[canal_compra]],cambio_canal_compra[#All],2,0)</f>
        <v>Entrega domicilio</v>
      </c>
      <c r="V939" t="s">
        <v>16</v>
      </c>
      <c r="W939" t="str">
        <f>VLOOKUP(ventas_starbucks_2025[[#This Row],[método_pago]],cambio_metodo_pago[#All],2,0)</f>
        <v>Tarjeta</v>
      </c>
      <c r="X939" t="s">
        <v>22</v>
      </c>
      <c r="Y939">
        <v>0</v>
      </c>
      <c r="Z939" t="str">
        <f>VLOOKUP(ventas_starbucks_2025[[#This Row],[promoción_aplicada5]],promocion_cambiar[#All],2,0)</f>
        <v>Combo</v>
      </c>
      <c r="AA939" t="s">
        <v>8</v>
      </c>
      <c r="AB939" t="s">
        <v>23</v>
      </c>
      <c r="AC939" t="s">
        <v>24</v>
      </c>
      <c r="AD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39">
        <v>8.1999999999999993</v>
      </c>
      <c r="AF939">
        <v>5</v>
      </c>
      <c r="AG939">
        <v>23</v>
      </c>
      <c r="AH939">
        <v>18</v>
      </c>
    </row>
    <row r="940" spans="1:34" x14ac:dyDescent="0.25">
      <c r="A940" s="3" t="s">
        <v>1015</v>
      </c>
      <c r="B940" s="1">
        <v>45726</v>
      </c>
      <c r="C940" s="23">
        <f t="shared" si="70"/>
        <v>10</v>
      </c>
      <c r="D940" s="23">
        <f t="shared" si="71"/>
        <v>1</v>
      </c>
      <c r="E940" s="1" t="str">
        <f t="shared" si="72"/>
        <v>lunes</v>
      </c>
      <c r="F940" s="23">
        <f t="shared" si="73"/>
        <v>3</v>
      </c>
      <c r="G940" s="1" t="str">
        <f t="shared" si="74"/>
        <v>marzo</v>
      </c>
      <c r="H940" s="2">
        <v>0.60555555555555551</v>
      </c>
      <c r="I940" t="s">
        <v>12</v>
      </c>
      <c r="J940" t="str">
        <f>VLOOKUP(ventas_starbucks_2025[[#This Row],[sucursal]],cambio_sucursal[#All],2,0)</f>
        <v>Sucursal Córdoba Shopping</v>
      </c>
      <c r="K940" t="s">
        <v>27</v>
      </c>
      <c r="L940" t="s">
        <v>28</v>
      </c>
      <c r="M940" t="s">
        <v>4</v>
      </c>
      <c r="N940" t="str">
        <f>IFERROR(VLOOKUP(ventas_starbucks_2025[[#This Row],[tamaño_sucio]],cambio_tamaño[#All],2,0),"Tamaño único")</f>
        <v>Tamaño único</v>
      </c>
      <c r="O940">
        <v>5</v>
      </c>
      <c r="P940">
        <v>2867.55</v>
      </c>
      <c r="Q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40">
        <v>14337.75</v>
      </c>
      <c r="S940" t="s">
        <v>31</v>
      </c>
      <c r="T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40" t="str">
        <f>VLOOKUP(ventas_starbucks_2025[[#This Row],[canal_compra]],cambio_canal_compra[#All],2,0)</f>
        <v>Entrega domicilio</v>
      </c>
      <c r="V940" t="s">
        <v>6</v>
      </c>
      <c r="W940" t="str">
        <f>VLOOKUP(ventas_starbucks_2025[[#This Row],[método_pago]],cambio_metodo_pago[#All],2,0)</f>
        <v>Aplicación móbil</v>
      </c>
      <c r="X940" t="s">
        <v>22</v>
      </c>
      <c r="Y940">
        <v>0</v>
      </c>
      <c r="Z940" t="str">
        <f>VLOOKUP(ventas_starbucks_2025[[#This Row],[promoción_aplicada5]],promocion_cambiar[#All],2,0)</f>
        <v>2x1</v>
      </c>
      <c r="AA940" t="s">
        <v>51</v>
      </c>
      <c r="AB940" t="s">
        <v>29</v>
      </c>
      <c r="AC940" t="s">
        <v>41</v>
      </c>
      <c r="AD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40">
        <v>12.8</v>
      </c>
      <c r="AF940">
        <v>1</v>
      </c>
      <c r="AG940">
        <v>29</v>
      </c>
      <c r="AH940">
        <v>24</v>
      </c>
    </row>
    <row r="941" spans="1:34" x14ac:dyDescent="0.25">
      <c r="A941" s="3" t="s">
        <v>1016</v>
      </c>
      <c r="B941" s="1">
        <v>45758</v>
      </c>
      <c r="C941" s="23">
        <f t="shared" si="70"/>
        <v>11</v>
      </c>
      <c r="D941" s="23">
        <f t="shared" si="71"/>
        <v>5</v>
      </c>
      <c r="E941" s="23" t="str">
        <f t="shared" si="72"/>
        <v>viernes</v>
      </c>
      <c r="F941" s="23">
        <f t="shared" si="73"/>
        <v>4</v>
      </c>
      <c r="G941" s="23" t="str">
        <f t="shared" si="74"/>
        <v>abril</v>
      </c>
      <c r="H941" s="2">
        <v>0.5805555555555556</v>
      </c>
      <c r="I941" t="s">
        <v>1</v>
      </c>
      <c r="J941" t="str">
        <f>VLOOKUP(ventas_starbucks_2025[[#This Row],[sucursal]],cambio_sucursal[#All],2,0)</f>
        <v>Sucursal Nueva Córdoba</v>
      </c>
      <c r="K941" t="s">
        <v>205</v>
      </c>
      <c r="L941" t="s">
        <v>70</v>
      </c>
      <c r="M941" t="s">
        <v>45</v>
      </c>
      <c r="N941" t="str">
        <f>IFERROR(VLOOKUP(ventas_starbucks_2025[[#This Row],[tamaño_sucio]],cambio_tamaño[#All],2,0),"Tamaño único")</f>
        <v>Grande</v>
      </c>
      <c r="O941">
        <v>5</v>
      </c>
      <c r="P941">
        <v>1882.07</v>
      </c>
      <c r="Q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1">
        <v>9410.35</v>
      </c>
      <c r="S941" t="s">
        <v>5</v>
      </c>
      <c r="T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41" t="str">
        <f>VLOOKUP(ventas_starbucks_2025[[#This Row],[canal_compra]],cambio_canal_compra[#All],2,0)</f>
        <v>En tienda</v>
      </c>
      <c r="V941" t="s">
        <v>40</v>
      </c>
      <c r="W941" t="str">
        <f>VLOOKUP(ventas_starbucks_2025[[#This Row],[método_pago]],cambio_metodo_pago[#All],2,0)</f>
        <v>Efectivo</v>
      </c>
      <c r="X941" t="s">
        <v>22</v>
      </c>
      <c r="Y941">
        <v>0</v>
      </c>
      <c r="Z941" t="str">
        <f>VLOOKUP(ventas_starbucks_2025[[#This Row],[promoción_aplicada5]],promocion_cambiar[#All],2,0)</f>
        <v>Hora Feliz</v>
      </c>
      <c r="AA941" t="s">
        <v>36</v>
      </c>
      <c r="AB941" t="s">
        <v>29</v>
      </c>
      <c r="AC941" t="s">
        <v>10</v>
      </c>
      <c r="AD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41">
        <v>8.9</v>
      </c>
      <c r="AF941">
        <v>5</v>
      </c>
      <c r="AG941">
        <v>10</v>
      </c>
      <c r="AH941">
        <v>5</v>
      </c>
    </row>
    <row r="942" spans="1:34" x14ac:dyDescent="0.25">
      <c r="A942" s="3" t="s">
        <v>1017</v>
      </c>
      <c r="B942" s="1">
        <v>45658</v>
      </c>
      <c r="C942" s="23">
        <f t="shared" si="70"/>
        <v>1</v>
      </c>
      <c r="D942" s="23">
        <f t="shared" si="71"/>
        <v>3</v>
      </c>
      <c r="E942" s="23" t="str">
        <f t="shared" si="72"/>
        <v>miércoles</v>
      </c>
      <c r="F942" s="23">
        <f t="shared" si="73"/>
        <v>1</v>
      </c>
      <c r="G942" s="23" t="str">
        <f t="shared" si="74"/>
        <v>enero</v>
      </c>
      <c r="H942" s="2">
        <v>0.85624999999999996</v>
      </c>
      <c r="I942" t="s">
        <v>1</v>
      </c>
      <c r="J942" t="str">
        <f>VLOOKUP(ventas_starbucks_2025[[#This Row],[sucursal]],cambio_sucursal[#All],2,0)</f>
        <v>Sucursal Nueva Córdoba</v>
      </c>
      <c r="K942" t="s">
        <v>13</v>
      </c>
      <c r="L942" t="s">
        <v>14</v>
      </c>
      <c r="M942" t="s">
        <v>4</v>
      </c>
      <c r="N942" t="str">
        <f>IFERROR(VLOOKUP(ventas_starbucks_2025[[#This Row],[tamaño_sucio]],cambio_tamaño[#All],2,0),"Tamaño único")</f>
        <v>Tamaño único</v>
      </c>
      <c r="O942">
        <v>3</v>
      </c>
      <c r="P942">
        <v>1946.61</v>
      </c>
      <c r="Q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2">
        <v>5839.83</v>
      </c>
      <c r="S942" t="s">
        <v>31</v>
      </c>
      <c r="T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42" t="str">
        <f>VLOOKUP(ventas_starbucks_2025[[#This Row],[canal_compra]],cambio_canal_compra[#All],2,0)</f>
        <v>Entrega domicilio</v>
      </c>
      <c r="V942" t="s">
        <v>6</v>
      </c>
      <c r="W942" t="str">
        <f>VLOOKUP(ventas_starbucks_2025[[#This Row],[método_pago]],cambio_metodo_pago[#All],2,0)</f>
        <v>Aplicación móbil</v>
      </c>
      <c r="X942" t="s">
        <v>22</v>
      </c>
      <c r="Y942">
        <v>0</v>
      </c>
      <c r="Z942" t="str">
        <f>VLOOKUP(ventas_starbucks_2025[[#This Row],[promoción_aplicada5]],promocion_cambiar[#All],2,0)</f>
        <v>Combo</v>
      </c>
      <c r="AA942" t="s">
        <v>8</v>
      </c>
      <c r="AB942" t="s">
        <v>52</v>
      </c>
      <c r="AC942" t="s">
        <v>41</v>
      </c>
      <c r="AD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42">
        <v>4.4000000000000004</v>
      </c>
      <c r="AF942">
        <v>3</v>
      </c>
      <c r="AG942">
        <v>29</v>
      </c>
      <c r="AH942">
        <v>26</v>
      </c>
    </row>
    <row r="943" spans="1:34" x14ac:dyDescent="0.25">
      <c r="A943" s="3" t="s">
        <v>1018</v>
      </c>
      <c r="B943" s="1">
        <v>45727</v>
      </c>
      <c r="C943" s="23">
        <f t="shared" si="70"/>
        <v>11</v>
      </c>
      <c r="D943" s="23">
        <f t="shared" si="71"/>
        <v>2</v>
      </c>
      <c r="E943" s="23" t="str">
        <f t="shared" si="72"/>
        <v>martes</v>
      </c>
      <c r="F943" s="23">
        <f t="shared" si="73"/>
        <v>3</v>
      </c>
      <c r="G943" s="23" t="str">
        <f t="shared" si="74"/>
        <v>marzo</v>
      </c>
      <c r="H943" s="2">
        <v>0.57430555555555551</v>
      </c>
      <c r="I943" t="s">
        <v>57</v>
      </c>
      <c r="J943" t="str">
        <f>VLOOKUP(ventas_starbucks_2025[[#This Row],[sucursal]],cambio_sucursal[#All],2,0)</f>
        <v>Sucursal Avda Colón</v>
      </c>
      <c r="K943" t="s">
        <v>115</v>
      </c>
      <c r="L943" t="s">
        <v>21</v>
      </c>
      <c r="M943" t="s">
        <v>4</v>
      </c>
      <c r="N943" t="str">
        <f>IFERROR(VLOOKUP(ventas_starbucks_2025[[#This Row],[tamaño_sucio]],cambio_tamaño[#All],2,0),"Tamaño único")</f>
        <v>Tamaño único</v>
      </c>
      <c r="O943">
        <v>1</v>
      </c>
      <c r="P943">
        <v>829.24</v>
      </c>
      <c r="Q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43">
        <v>829.24</v>
      </c>
      <c r="S943" t="s">
        <v>15</v>
      </c>
      <c r="T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43" t="str">
        <f>VLOOKUP(ventas_starbucks_2025[[#This Row],[canal_compra]],cambio_canal_compra[#All],2,0)</f>
        <v>Para llevar</v>
      </c>
      <c r="V943" t="s">
        <v>16</v>
      </c>
      <c r="W943" t="str">
        <f>VLOOKUP(ventas_starbucks_2025[[#This Row],[método_pago]],cambio_metodo_pago[#All],2,0)</f>
        <v>Tarjeta</v>
      </c>
      <c r="X943" t="s">
        <v>7</v>
      </c>
      <c r="Y943">
        <v>10</v>
      </c>
      <c r="Z943" t="str">
        <f>VLOOKUP(ventas_starbucks_2025[[#This Row],[promoción_aplicada5]],promocion_cambiar[#All],2,0)</f>
        <v>Ninguna</v>
      </c>
      <c r="AA943" t="s">
        <v>17</v>
      </c>
      <c r="AB943" t="s">
        <v>29</v>
      </c>
      <c r="AC943" t="s">
        <v>24</v>
      </c>
      <c r="AD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43">
        <v>5.4</v>
      </c>
      <c r="AF943">
        <v>3</v>
      </c>
      <c r="AG943">
        <v>43</v>
      </c>
      <c r="AH943">
        <v>42</v>
      </c>
    </row>
    <row r="944" spans="1:34" x14ac:dyDescent="0.25">
      <c r="A944" s="3" t="s">
        <v>1019</v>
      </c>
      <c r="B944" s="1">
        <v>45717</v>
      </c>
      <c r="C944" s="23">
        <f t="shared" si="70"/>
        <v>1</v>
      </c>
      <c r="D944" s="23">
        <f t="shared" si="71"/>
        <v>6</v>
      </c>
      <c r="E944" s="23" t="str">
        <f t="shared" si="72"/>
        <v>sábado</v>
      </c>
      <c r="F944" s="23">
        <f t="shared" si="73"/>
        <v>3</v>
      </c>
      <c r="G944" s="23" t="str">
        <f t="shared" si="74"/>
        <v>marzo</v>
      </c>
      <c r="H944" s="2">
        <v>0.38541666666666669</v>
      </c>
      <c r="I944" t="s">
        <v>12</v>
      </c>
      <c r="J944" t="str">
        <f>VLOOKUP(ventas_starbucks_2025[[#This Row],[sucursal]],cambio_sucursal[#All],2,0)</f>
        <v>Sucursal Córdoba Shopping</v>
      </c>
      <c r="K944" t="s">
        <v>115</v>
      </c>
      <c r="L944" t="s">
        <v>21</v>
      </c>
      <c r="M944" t="s">
        <v>4</v>
      </c>
      <c r="N944" t="str">
        <f>IFERROR(VLOOKUP(ventas_starbucks_2025[[#This Row],[tamaño_sucio]],cambio_tamaño[#All],2,0),"Tamaño único")</f>
        <v>Tamaño único</v>
      </c>
      <c r="O944">
        <v>1</v>
      </c>
      <c r="P944">
        <v>808.3</v>
      </c>
      <c r="Q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44">
        <v>808.3</v>
      </c>
      <c r="S944" t="s">
        <v>31</v>
      </c>
      <c r="T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44" t="str">
        <f>VLOOKUP(ventas_starbucks_2025[[#This Row],[canal_compra]],cambio_canal_compra[#All],2,0)</f>
        <v>Entrega domicilio</v>
      </c>
      <c r="V944" t="s">
        <v>16</v>
      </c>
      <c r="W944" t="str">
        <f>VLOOKUP(ventas_starbucks_2025[[#This Row],[método_pago]],cambio_metodo_pago[#All],2,0)</f>
        <v>Tarjeta</v>
      </c>
      <c r="X944" t="s">
        <v>7</v>
      </c>
      <c r="Y944">
        <v>15</v>
      </c>
      <c r="Z944" t="str">
        <f>VLOOKUP(ventas_starbucks_2025[[#This Row],[promoción_aplicada5]],promocion_cambiar[#All],2,0)</f>
        <v>Hora Feliz</v>
      </c>
      <c r="AA944" t="s">
        <v>36</v>
      </c>
      <c r="AB944" t="s">
        <v>52</v>
      </c>
      <c r="AC944" t="s">
        <v>24</v>
      </c>
      <c r="AD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44">
        <v>2.2999999999999998</v>
      </c>
      <c r="AF944">
        <v>5</v>
      </c>
      <c r="AG944">
        <v>32</v>
      </c>
      <c r="AH944">
        <v>31</v>
      </c>
    </row>
    <row r="945" spans="1:34" x14ac:dyDescent="0.25">
      <c r="A945" s="3" t="s">
        <v>1020</v>
      </c>
      <c r="B945" s="1">
        <v>45737</v>
      </c>
      <c r="C945" s="23">
        <f t="shared" si="70"/>
        <v>21</v>
      </c>
      <c r="D945" s="23">
        <f t="shared" si="71"/>
        <v>5</v>
      </c>
      <c r="E945" s="23" t="str">
        <f t="shared" si="72"/>
        <v>viernes</v>
      </c>
      <c r="F945" s="23">
        <f t="shared" si="73"/>
        <v>3</v>
      </c>
      <c r="G945" s="23" t="str">
        <f t="shared" si="74"/>
        <v>marzo</v>
      </c>
      <c r="H945" s="2">
        <v>0.48749999999999999</v>
      </c>
      <c r="I945" t="s">
        <v>26</v>
      </c>
      <c r="J945" t="str">
        <f>VLOOKUP(ventas_starbucks_2025[[#This Row],[sucursal]],cambio_sucursal[#All],2,0)</f>
        <v>Sucursal San Lorenzo 47</v>
      </c>
      <c r="K945" t="s">
        <v>20</v>
      </c>
      <c r="L945" t="s">
        <v>21</v>
      </c>
      <c r="M945" t="s">
        <v>4</v>
      </c>
      <c r="N945" t="str">
        <f>IFERROR(VLOOKUP(ventas_starbucks_2025[[#This Row],[tamaño_sucio]],cambio_tamaño[#All],2,0),"Tamaño único")</f>
        <v>Tamaño único</v>
      </c>
      <c r="O945">
        <v>5</v>
      </c>
      <c r="P945">
        <v>1031.29</v>
      </c>
      <c r="Q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5">
        <v>5156.45</v>
      </c>
      <c r="S945" t="s">
        <v>15</v>
      </c>
      <c r="T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45" t="str">
        <f>VLOOKUP(ventas_starbucks_2025[[#This Row],[canal_compra]],cambio_canal_compra[#All],2,0)</f>
        <v>Para llevar</v>
      </c>
      <c r="V945" t="s">
        <v>40</v>
      </c>
      <c r="W945" t="str">
        <f>VLOOKUP(ventas_starbucks_2025[[#This Row],[método_pago]],cambio_metodo_pago[#All],2,0)</f>
        <v>Efectivo</v>
      </c>
      <c r="X945" t="s">
        <v>22</v>
      </c>
      <c r="Y945">
        <v>0</v>
      </c>
      <c r="Z945" t="str">
        <f>VLOOKUP(ventas_starbucks_2025[[#This Row],[promoción_aplicada5]],promocion_cambiar[#All],2,0)</f>
        <v>Combo</v>
      </c>
      <c r="AA945" t="s">
        <v>8</v>
      </c>
      <c r="AB945" t="s">
        <v>32</v>
      </c>
      <c r="AC945" t="s">
        <v>41</v>
      </c>
      <c r="AD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45">
        <v>4.7</v>
      </c>
      <c r="AF945">
        <v>3</v>
      </c>
      <c r="AG945">
        <v>21</v>
      </c>
      <c r="AH945">
        <v>16</v>
      </c>
    </row>
    <row r="946" spans="1:34" x14ac:dyDescent="0.25">
      <c r="A946" s="3" t="s">
        <v>1021</v>
      </c>
      <c r="B946" s="1">
        <v>45665</v>
      </c>
      <c r="C946" s="23">
        <f t="shared" si="70"/>
        <v>8</v>
      </c>
      <c r="D946" s="23">
        <f t="shared" si="71"/>
        <v>3</v>
      </c>
      <c r="E946" s="1" t="str">
        <f t="shared" si="72"/>
        <v>miércoles</v>
      </c>
      <c r="F946" s="23">
        <f t="shared" si="73"/>
        <v>1</v>
      </c>
      <c r="G946" s="1" t="str">
        <f t="shared" si="74"/>
        <v>enero</v>
      </c>
      <c r="H946" s="2">
        <v>0.77500000000000002</v>
      </c>
      <c r="I946" t="s">
        <v>26</v>
      </c>
      <c r="J946" t="str">
        <f>VLOOKUP(ventas_starbucks_2025[[#This Row],[sucursal]],cambio_sucursal[#All],2,0)</f>
        <v>Sucursal San Lorenzo 47</v>
      </c>
      <c r="K946" t="s">
        <v>13</v>
      </c>
      <c r="L946" t="s">
        <v>14</v>
      </c>
      <c r="M946" t="s">
        <v>4</v>
      </c>
      <c r="N946" t="str">
        <f>IFERROR(VLOOKUP(ventas_starbucks_2025[[#This Row],[tamaño_sucio]],cambio_tamaño[#All],2,0),"Tamaño único")</f>
        <v>Tamaño único</v>
      </c>
      <c r="O946">
        <v>3</v>
      </c>
      <c r="P946">
        <v>1996.78</v>
      </c>
      <c r="Q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6">
        <v>5990.34</v>
      </c>
      <c r="S946" t="s">
        <v>31</v>
      </c>
      <c r="T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46" t="str">
        <f>VLOOKUP(ventas_starbucks_2025[[#This Row],[canal_compra]],cambio_canal_compra[#All],2,0)</f>
        <v>Entrega domicilio</v>
      </c>
      <c r="V946" t="s">
        <v>16</v>
      </c>
      <c r="W946" t="str">
        <f>VLOOKUP(ventas_starbucks_2025[[#This Row],[método_pago]],cambio_metodo_pago[#All],2,0)</f>
        <v>Tarjeta</v>
      </c>
      <c r="X946" t="s">
        <v>7</v>
      </c>
      <c r="Y946">
        <v>0</v>
      </c>
      <c r="Z946" t="str">
        <f>VLOOKUP(ventas_starbucks_2025[[#This Row],[promoción_aplicada5]],promocion_cambiar[#All],2,0)</f>
        <v>Combo</v>
      </c>
      <c r="AA946" t="s">
        <v>8</v>
      </c>
      <c r="AB946" t="s">
        <v>23</v>
      </c>
      <c r="AC946" t="s">
        <v>41</v>
      </c>
      <c r="AD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46">
        <v>5.6</v>
      </c>
      <c r="AF946">
        <v>3</v>
      </c>
      <c r="AG946">
        <v>30</v>
      </c>
      <c r="AH946">
        <v>27</v>
      </c>
    </row>
    <row r="947" spans="1:34" x14ac:dyDescent="0.25">
      <c r="A947" s="3" t="s">
        <v>1022</v>
      </c>
      <c r="B947" s="1">
        <v>45711</v>
      </c>
      <c r="C947" s="23">
        <f t="shared" si="70"/>
        <v>23</v>
      </c>
      <c r="D947" s="23">
        <f t="shared" si="71"/>
        <v>7</v>
      </c>
      <c r="E947" s="1" t="str">
        <f t="shared" si="72"/>
        <v>domingo</v>
      </c>
      <c r="F947" s="23">
        <f t="shared" si="73"/>
        <v>2</v>
      </c>
      <c r="G947" s="1" t="str">
        <f t="shared" si="74"/>
        <v>febrero</v>
      </c>
      <c r="H947" s="2">
        <v>0.60624999999999996</v>
      </c>
      <c r="I947" t="s">
        <v>26</v>
      </c>
      <c r="J947" t="str">
        <f>VLOOKUP(ventas_starbucks_2025[[#This Row],[sucursal]],cambio_sucursal[#All],2,0)</f>
        <v>Sucursal San Lorenzo 47</v>
      </c>
      <c r="K947" t="s">
        <v>48</v>
      </c>
      <c r="L947" t="s">
        <v>49</v>
      </c>
      <c r="M947" t="s">
        <v>62</v>
      </c>
      <c r="N947" t="str">
        <f>IFERROR(VLOOKUP(ventas_starbucks_2025[[#This Row],[tamaño_sucio]],cambio_tamaño[#All],2,0),"Tamaño único")</f>
        <v>Extra-Grande</v>
      </c>
      <c r="O947">
        <v>3</v>
      </c>
      <c r="P947">
        <v>2084.84</v>
      </c>
      <c r="Q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47">
        <v>6254.52</v>
      </c>
      <c r="S947" t="s">
        <v>31</v>
      </c>
      <c r="T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47" t="str">
        <f>VLOOKUP(ventas_starbucks_2025[[#This Row],[canal_compra]],cambio_canal_compra[#All],2,0)</f>
        <v>Entrega domicilio</v>
      </c>
      <c r="V947" t="s">
        <v>40</v>
      </c>
      <c r="W947" t="str">
        <f>VLOOKUP(ventas_starbucks_2025[[#This Row],[método_pago]],cambio_metodo_pago[#All],2,0)</f>
        <v>Efectivo</v>
      </c>
      <c r="X947" t="s">
        <v>22</v>
      </c>
      <c r="Y947">
        <v>0</v>
      </c>
      <c r="Z947" t="str">
        <f>VLOOKUP(ventas_starbucks_2025[[#This Row],[promoción_aplicada5]],promocion_cambiar[#All],2,0)</f>
        <v>2x1</v>
      </c>
      <c r="AA947" t="s">
        <v>51</v>
      </c>
      <c r="AB947" t="s">
        <v>52</v>
      </c>
      <c r="AC947" t="s">
        <v>41</v>
      </c>
      <c r="AD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47">
        <v>12.6</v>
      </c>
      <c r="AF947">
        <v>5</v>
      </c>
      <c r="AG947">
        <v>38</v>
      </c>
      <c r="AH947">
        <v>35</v>
      </c>
    </row>
    <row r="948" spans="1:34" x14ac:dyDescent="0.25">
      <c r="A948" s="3" t="s">
        <v>1023</v>
      </c>
      <c r="B948" s="1">
        <v>45687</v>
      </c>
      <c r="C948" s="23">
        <f t="shared" si="70"/>
        <v>30</v>
      </c>
      <c r="D948" s="23">
        <f t="shared" si="71"/>
        <v>4</v>
      </c>
      <c r="E948" s="23" t="str">
        <f t="shared" si="72"/>
        <v>jueves</v>
      </c>
      <c r="F948" s="23">
        <f t="shared" si="73"/>
        <v>1</v>
      </c>
      <c r="G948" s="23" t="str">
        <f t="shared" si="74"/>
        <v>enero</v>
      </c>
      <c r="H948" s="2">
        <v>0.37152777777777779</v>
      </c>
      <c r="I948" t="s">
        <v>1</v>
      </c>
      <c r="J948" t="str">
        <f>VLOOKUP(ventas_starbucks_2025[[#This Row],[sucursal]],cambio_sucursal[#All],2,0)</f>
        <v>Sucursal Nueva Córdoba</v>
      </c>
      <c r="K948" t="s">
        <v>48</v>
      </c>
      <c r="L948" t="s">
        <v>49</v>
      </c>
      <c r="M948" t="s">
        <v>45</v>
      </c>
      <c r="N948" t="str">
        <f>IFERROR(VLOOKUP(ventas_starbucks_2025[[#This Row],[tamaño_sucio]],cambio_tamaño[#All],2,0),"Tamaño único")</f>
        <v>Grande</v>
      </c>
      <c r="O948">
        <v>1</v>
      </c>
      <c r="P948">
        <v>1634.29</v>
      </c>
      <c r="Q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8">
        <v>1634.29</v>
      </c>
      <c r="S948" t="s">
        <v>15</v>
      </c>
      <c r="T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48" t="str">
        <f>VLOOKUP(ventas_starbucks_2025[[#This Row],[canal_compra]],cambio_canal_compra[#All],2,0)</f>
        <v>Para llevar</v>
      </c>
      <c r="V948" t="s">
        <v>6</v>
      </c>
      <c r="W948" t="str">
        <f>VLOOKUP(ventas_starbucks_2025[[#This Row],[método_pago]],cambio_metodo_pago[#All],2,0)</f>
        <v>Aplicación móbil</v>
      </c>
      <c r="X948" t="s">
        <v>22</v>
      </c>
      <c r="Y948">
        <v>0</v>
      </c>
      <c r="Z948" t="str">
        <f>VLOOKUP(ventas_starbucks_2025[[#This Row],[promoción_aplicada5]],promocion_cambiar[#All],2,0)</f>
        <v>Ninguna</v>
      </c>
      <c r="AA948" t="s">
        <v>17</v>
      </c>
      <c r="AB948" t="s">
        <v>23</v>
      </c>
      <c r="AC948" t="s">
        <v>24</v>
      </c>
      <c r="AD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48">
        <v>4.5</v>
      </c>
      <c r="AF948">
        <v>2</v>
      </c>
      <c r="AG948">
        <v>23</v>
      </c>
      <c r="AH948">
        <v>22</v>
      </c>
    </row>
    <row r="949" spans="1:34" x14ac:dyDescent="0.25">
      <c r="A949" s="3" t="s">
        <v>1024</v>
      </c>
      <c r="B949" s="1">
        <v>45689</v>
      </c>
      <c r="C949" s="23">
        <f t="shared" si="70"/>
        <v>1</v>
      </c>
      <c r="D949" s="23">
        <f t="shared" si="71"/>
        <v>6</v>
      </c>
      <c r="E949" s="1" t="str">
        <f t="shared" si="72"/>
        <v>sábado</v>
      </c>
      <c r="F949" s="23">
        <f t="shared" si="73"/>
        <v>2</v>
      </c>
      <c r="G949" s="1" t="str">
        <f t="shared" si="74"/>
        <v>febrero</v>
      </c>
      <c r="H949" s="2">
        <v>0.40625</v>
      </c>
      <c r="I949" t="s">
        <v>1</v>
      </c>
      <c r="J949" t="str">
        <f>VLOOKUP(ventas_starbucks_2025[[#This Row],[sucursal]],cambio_sucursal[#All],2,0)</f>
        <v>Sucursal Nueva Córdoba</v>
      </c>
      <c r="K949" t="s">
        <v>38</v>
      </c>
      <c r="L949" t="s">
        <v>39</v>
      </c>
      <c r="M949" t="s">
        <v>4</v>
      </c>
      <c r="N949" t="str">
        <f>IFERROR(VLOOKUP(ventas_starbucks_2025[[#This Row],[tamaño_sucio]],cambio_tamaño[#All],2,0),"Tamaño único")</f>
        <v>Tamaño único</v>
      </c>
      <c r="O949">
        <v>1</v>
      </c>
      <c r="P949">
        <v>1167.28</v>
      </c>
      <c r="Q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9">
        <v>1167.28</v>
      </c>
      <c r="S949" t="s">
        <v>31</v>
      </c>
      <c r="T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49" t="str">
        <f>VLOOKUP(ventas_starbucks_2025[[#This Row],[canal_compra]],cambio_canal_compra[#All],2,0)</f>
        <v>Entrega domicilio</v>
      </c>
      <c r="V949" t="s">
        <v>40</v>
      </c>
      <c r="W949" t="str">
        <f>VLOOKUP(ventas_starbucks_2025[[#This Row],[método_pago]],cambio_metodo_pago[#All],2,0)</f>
        <v>Efectivo</v>
      </c>
      <c r="X949" t="s">
        <v>22</v>
      </c>
      <c r="Y949">
        <v>0</v>
      </c>
      <c r="Z949" t="str">
        <f>VLOOKUP(ventas_starbucks_2025[[#This Row],[promoción_aplicada5]],promocion_cambiar[#All],2,0)</f>
        <v>Ninguna</v>
      </c>
      <c r="AA949" t="s">
        <v>17</v>
      </c>
      <c r="AB949" t="s">
        <v>52</v>
      </c>
      <c r="AC949" t="s">
        <v>24</v>
      </c>
      <c r="AD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49">
        <v>12.1</v>
      </c>
      <c r="AF949">
        <v>1</v>
      </c>
      <c r="AG949">
        <v>11</v>
      </c>
      <c r="AH949">
        <v>10</v>
      </c>
    </row>
    <row r="950" spans="1:34" x14ac:dyDescent="0.25">
      <c r="A950" s="3" t="s">
        <v>1025</v>
      </c>
      <c r="B950" s="1">
        <v>45665</v>
      </c>
      <c r="C950" s="23">
        <f t="shared" si="70"/>
        <v>8</v>
      </c>
      <c r="D950" s="23">
        <f t="shared" si="71"/>
        <v>3</v>
      </c>
      <c r="E950" s="23" t="str">
        <f t="shared" si="72"/>
        <v>miércoles</v>
      </c>
      <c r="F950" s="23">
        <f t="shared" si="73"/>
        <v>1</v>
      </c>
      <c r="G950" s="23" t="str">
        <f t="shared" si="74"/>
        <v>enero</v>
      </c>
      <c r="H950" s="2">
        <v>0.50347222222222221</v>
      </c>
      <c r="I950" t="s">
        <v>57</v>
      </c>
      <c r="J950" t="str">
        <f>VLOOKUP(ventas_starbucks_2025[[#This Row],[sucursal]],cambio_sucursal[#All],2,0)</f>
        <v>Sucursal Avda Colón</v>
      </c>
      <c r="K950" t="s">
        <v>20</v>
      </c>
      <c r="L950" t="s">
        <v>21</v>
      </c>
      <c r="M950" t="s">
        <v>4</v>
      </c>
      <c r="N950" t="str">
        <f>IFERROR(VLOOKUP(ventas_starbucks_2025[[#This Row],[tamaño_sucio]],cambio_tamaño[#All],2,0),"Tamaño único")</f>
        <v>Tamaño único</v>
      </c>
      <c r="O950">
        <v>3</v>
      </c>
      <c r="P950">
        <v>714.84</v>
      </c>
      <c r="Q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50">
        <v>2144.52</v>
      </c>
      <c r="S950" t="s">
        <v>15</v>
      </c>
      <c r="T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0" t="str">
        <f>VLOOKUP(ventas_starbucks_2025[[#This Row],[canal_compra]],cambio_canal_compra[#All],2,0)</f>
        <v>Para llevar</v>
      </c>
      <c r="V950" t="s">
        <v>6</v>
      </c>
      <c r="W950" t="str">
        <f>VLOOKUP(ventas_starbucks_2025[[#This Row],[método_pago]],cambio_metodo_pago[#All],2,0)</f>
        <v>Aplicación móbil</v>
      </c>
      <c r="X950" t="s">
        <v>7</v>
      </c>
      <c r="Y950">
        <v>10</v>
      </c>
      <c r="Z950" t="str">
        <f>VLOOKUP(ventas_starbucks_2025[[#This Row],[promoción_aplicada5]],promocion_cambiar[#All],2,0)</f>
        <v>Combo</v>
      </c>
      <c r="AA950" t="s">
        <v>8</v>
      </c>
      <c r="AB950" t="s">
        <v>52</v>
      </c>
      <c r="AC950" t="s">
        <v>24</v>
      </c>
      <c r="AD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50">
        <v>9.6</v>
      </c>
      <c r="AF950">
        <v>5</v>
      </c>
      <c r="AG950">
        <v>32</v>
      </c>
      <c r="AH950">
        <v>29</v>
      </c>
    </row>
    <row r="951" spans="1:34" x14ac:dyDescent="0.25">
      <c r="A951" s="3" t="s">
        <v>1026</v>
      </c>
      <c r="B951" s="1">
        <v>45704</v>
      </c>
      <c r="C951" s="23">
        <f t="shared" si="70"/>
        <v>16</v>
      </c>
      <c r="D951" s="23">
        <f t="shared" si="71"/>
        <v>7</v>
      </c>
      <c r="E951" s="23" t="str">
        <f t="shared" si="72"/>
        <v>domingo</v>
      </c>
      <c r="F951" s="23">
        <f t="shared" si="73"/>
        <v>2</v>
      </c>
      <c r="G951" s="23" t="str">
        <f t="shared" si="74"/>
        <v>febrero</v>
      </c>
      <c r="H951" s="2">
        <v>0.51875000000000004</v>
      </c>
      <c r="I951" t="s">
        <v>26</v>
      </c>
      <c r="J951" t="str">
        <f>VLOOKUP(ventas_starbucks_2025[[#This Row],[sucursal]],cambio_sucursal[#All],2,0)</f>
        <v>Sucursal San Lorenzo 47</v>
      </c>
      <c r="K951" t="s">
        <v>64</v>
      </c>
      <c r="L951" t="s">
        <v>65</v>
      </c>
      <c r="M951" t="s">
        <v>4</v>
      </c>
      <c r="N951" t="str">
        <f>IFERROR(VLOOKUP(ventas_starbucks_2025[[#This Row],[tamaño_sucio]],cambio_tamaño[#All],2,0),"Tamaño único")</f>
        <v>Tamaño único</v>
      </c>
      <c r="O951">
        <v>2</v>
      </c>
      <c r="P951">
        <v>1646</v>
      </c>
      <c r="Q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1">
        <v>3292</v>
      </c>
      <c r="S951" t="s">
        <v>31</v>
      </c>
      <c r="T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1" t="str">
        <f>VLOOKUP(ventas_starbucks_2025[[#This Row],[canal_compra]],cambio_canal_compra[#All],2,0)</f>
        <v>Entrega domicilio</v>
      </c>
      <c r="V951" t="s">
        <v>6</v>
      </c>
      <c r="W951" t="str">
        <f>VLOOKUP(ventas_starbucks_2025[[#This Row],[método_pago]],cambio_metodo_pago[#All],2,0)</f>
        <v>Aplicación móbil</v>
      </c>
      <c r="X951" t="s">
        <v>22</v>
      </c>
      <c r="Y951">
        <v>0</v>
      </c>
      <c r="Z951" t="str">
        <f>VLOOKUP(ventas_starbucks_2025[[#This Row],[promoción_aplicada5]],promocion_cambiar[#All],2,0)</f>
        <v>2x1</v>
      </c>
      <c r="AA951" t="s">
        <v>51</v>
      </c>
      <c r="AB951" t="s">
        <v>9</v>
      </c>
      <c r="AC951" t="s">
        <v>24</v>
      </c>
      <c r="AD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51">
        <v>11.5</v>
      </c>
      <c r="AF951">
        <v>2</v>
      </c>
      <c r="AG951">
        <v>11</v>
      </c>
      <c r="AH951">
        <v>9</v>
      </c>
    </row>
    <row r="952" spans="1:34" x14ac:dyDescent="0.25">
      <c r="A952" s="3" t="s">
        <v>1027</v>
      </c>
      <c r="B952" s="1">
        <v>45758</v>
      </c>
      <c r="C952" s="23">
        <f t="shared" si="70"/>
        <v>11</v>
      </c>
      <c r="D952" s="23">
        <f t="shared" si="71"/>
        <v>5</v>
      </c>
      <c r="E952" s="23" t="str">
        <f t="shared" si="72"/>
        <v>viernes</v>
      </c>
      <c r="F952" s="23">
        <f t="shared" si="73"/>
        <v>4</v>
      </c>
      <c r="G952" s="23" t="str">
        <f t="shared" si="74"/>
        <v>abril</v>
      </c>
      <c r="H952" s="2">
        <v>0.40972222222222221</v>
      </c>
      <c r="I952" t="s">
        <v>57</v>
      </c>
      <c r="J952" t="str">
        <f>VLOOKUP(ventas_starbucks_2025[[#This Row],[sucursal]],cambio_sucursal[#All],2,0)</f>
        <v>Sucursal Avda Colón</v>
      </c>
      <c r="K952" t="s">
        <v>173</v>
      </c>
      <c r="L952" t="s">
        <v>35</v>
      </c>
      <c r="M952" t="s">
        <v>4</v>
      </c>
      <c r="N952" t="str">
        <f>IFERROR(VLOOKUP(ventas_starbucks_2025[[#This Row],[tamaño_sucio]],cambio_tamaño[#All],2,0),"Tamaño único")</f>
        <v>Tamaño único</v>
      </c>
      <c r="O952">
        <v>1</v>
      </c>
      <c r="P952">
        <v>1035.79</v>
      </c>
      <c r="Q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2">
        <v>1035.79</v>
      </c>
      <c r="S952" t="s">
        <v>31</v>
      </c>
      <c r="T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2" t="str">
        <f>VLOOKUP(ventas_starbucks_2025[[#This Row],[canal_compra]],cambio_canal_compra[#All],2,0)</f>
        <v>Entrega domicilio</v>
      </c>
      <c r="V952" t="s">
        <v>40</v>
      </c>
      <c r="W952" t="str">
        <f>VLOOKUP(ventas_starbucks_2025[[#This Row],[método_pago]],cambio_metodo_pago[#All],2,0)</f>
        <v>Efectivo</v>
      </c>
      <c r="X952" t="s">
        <v>7</v>
      </c>
      <c r="Y952">
        <v>0</v>
      </c>
      <c r="Z952" t="str">
        <f>VLOOKUP(ventas_starbucks_2025[[#This Row],[promoción_aplicada5]],promocion_cambiar[#All],2,0)</f>
        <v>2x1</v>
      </c>
      <c r="AA952" t="s">
        <v>51</v>
      </c>
      <c r="AB952" t="s">
        <v>18</v>
      </c>
      <c r="AC952" t="s">
        <v>41</v>
      </c>
      <c r="AD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52">
        <v>11.6</v>
      </c>
      <c r="AF952">
        <v>4</v>
      </c>
      <c r="AG952">
        <v>28</v>
      </c>
      <c r="AH952">
        <v>27</v>
      </c>
    </row>
    <row r="953" spans="1:34" x14ac:dyDescent="0.25">
      <c r="A953" s="3" t="s">
        <v>1028</v>
      </c>
      <c r="B953" s="1">
        <v>45725</v>
      </c>
      <c r="C953" s="23">
        <f t="shared" si="70"/>
        <v>9</v>
      </c>
      <c r="D953" s="23">
        <f t="shared" si="71"/>
        <v>7</v>
      </c>
      <c r="E953" s="23" t="str">
        <f t="shared" si="72"/>
        <v>domingo</v>
      </c>
      <c r="F953" s="23">
        <f t="shared" si="73"/>
        <v>3</v>
      </c>
      <c r="G953" s="23" t="str">
        <f t="shared" si="74"/>
        <v>marzo</v>
      </c>
      <c r="H953" s="2">
        <v>0.41944444444444445</v>
      </c>
      <c r="I953" t="s">
        <v>26</v>
      </c>
      <c r="J953" t="str">
        <f>VLOOKUP(ventas_starbucks_2025[[#This Row],[sucursal]],cambio_sucursal[#All],2,0)</f>
        <v>Sucursal San Lorenzo 47</v>
      </c>
      <c r="K953" t="s">
        <v>89</v>
      </c>
      <c r="L953" t="s">
        <v>90</v>
      </c>
      <c r="M953" t="s">
        <v>4</v>
      </c>
      <c r="N953" t="str">
        <f>IFERROR(VLOOKUP(ventas_starbucks_2025[[#This Row],[tamaño_sucio]],cambio_tamaño[#All],2,0),"Tamaño único")</f>
        <v>Tamaño único</v>
      </c>
      <c r="O953">
        <v>3</v>
      </c>
      <c r="P953">
        <v>1145.01</v>
      </c>
      <c r="Q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3">
        <v>3435.03</v>
      </c>
      <c r="S953" t="s">
        <v>31</v>
      </c>
      <c r="T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3" t="str">
        <f>VLOOKUP(ventas_starbucks_2025[[#This Row],[canal_compra]],cambio_canal_compra[#All],2,0)</f>
        <v>Entrega domicilio</v>
      </c>
      <c r="V953" t="s">
        <v>40</v>
      </c>
      <c r="W953" t="str">
        <f>VLOOKUP(ventas_starbucks_2025[[#This Row],[método_pago]],cambio_metodo_pago[#All],2,0)</f>
        <v>Efectivo</v>
      </c>
      <c r="X953" t="s">
        <v>7</v>
      </c>
      <c r="Y953">
        <v>0</v>
      </c>
      <c r="Z953" t="str">
        <f>VLOOKUP(ventas_starbucks_2025[[#This Row],[promoción_aplicada5]],promocion_cambiar[#All],2,0)</f>
        <v>2x1</v>
      </c>
      <c r="AA953" t="s">
        <v>51</v>
      </c>
      <c r="AB953" t="s">
        <v>23</v>
      </c>
      <c r="AC953" t="s">
        <v>41</v>
      </c>
      <c r="AD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53">
        <v>8.6999999999999993</v>
      </c>
      <c r="AF953">
        <v>4</v>
      </c>
      <c r="AG953">
        <v>12</v>
      </c>
      <c r="AH953">
        <v>9</v>
      </c>
    </row>
    <row r="954" spans="1:34" x14ac:dyDescent="0.25">
      <c r="A954" s="3" t="s">
        <v>1029</v>
      </c>
      <c r="B954" s="1">
        <v>45666</v>
      </c>
      <c r="C954" s="23">
        <f t="shared" si="70"/>
        <v>9</v>
      </c>
      <c r="D954" s="23">
        <f t="shared" si="71"/>
        <v>4</v>
      </c>
      <c r="E954" s="23" t="str">
        <f t="shared" si="72"/>
        <v>jueves</v>
      </c>
      <c r="F954" s="23">
        <f t="shared" si="73"/>
        <v>1</v>
      </c>
      <c r="G954" s="23" t="str">
        <f t="shared" si="74"/>
        <v>enero</v>
      </c>
      <c r="H954" s="2">
        <v>0.71458333333333335</v>
      </c>
      <c r="I954" t="s">
        <v>1</v>
      </c>
      <c r="J954" t="str">
        <f>VLOOKUP(ventas_starbucks_2025[[#This Row],[sucursal]],cambio_sucursal[#All],2,0)</f>
        <v>Sucursal Nueva Córdoba</v>
      </c>
      <c r="K954" t="s">
        <v>89</v>
      </c>
      <c r="L954" t="s">
        <v>90</v>
      </c>
      <c r="M954" t="s">
        <v>4</v>
      </c>
      <c r="N954" t="str">
        <f>IFERROR(VLOOKUP(ventas_starbucks_2025[[#This Row],[tamaño_sucio]],cambio_tamaño[#All],2,0),"Tamaño único")</f>
        <v>Tamaño único</v>
      </c>
      <c r="O954">
        <v>3</v>
      </c>
      <c r="P954">
        <v>1649.4</v>
      </c>
      <c r="Q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4">
        <v>4948.2</v>
      </c>
      <c r="S954" t="s">
        <v>5</v>
      </c>
      <c r="T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4" t="str">
        <f>VLOOKUP(ventas_starbucks_2025[[#This Row],[canal_compra]],cambio_canal_compra[#All],2,0)</f>
        <v>En tienda</v>
      </c>
      <c r="V954" t="s">
        <v>16</v>
      </c>
      <c r="W954" t="str">
        <f>VLOOKUP(ventas_starbucks_2025[[#This Row],[método_pago]],cambio_metodo_pago[#All],2,0)</f>
        <v>Tarjeta</v>
      </c>
      <c r="X954" t="s">
        <v>7</v>
      </c>
      <c r="Y954">
        <v>0</v>
      </c>
      <c r="Z954" t="str">
        <f>VLOOKUP(ventas_starbucks_2025[[#This Row],[promoción_aplicada5]],promocion_cambiar[#All],2,0)</f>
        <v>Hora Feliz</v>
      </c>
      <c r="AA954" t="s">
        <v>36</v>
      </c>
      <c r="AB954" t="s">
        <v>32</v>
      </c>
      <c r="AC954" t="s">
        <v>24</v>
      </c>
      <c r="AD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54">
        <v>9.9</v>
      </c>
      <c r="AF954">
        <v>2</v>
      </c>
      <c r="AG954">
        <v>23</v>
      </c>
      <c r="AH954">
        <v>20</v>
      </c>
    </row>
    <row r="955" spans="1:34" x14ac:dyDescent="0.25">
      <c r="A955" s="3" t="s">
        <v>1030</v>
      </c>
      <c r="B955" s="1">
        <v>45755</v>
      </c>
      <c r="C955" s="23">
        <f t="shared" si="70"/>
        <v>8</v>
      </c>
      <c r="D955" s="23">
        <f t="shared" si="71"/>
        <v>2</v>
      </c>
      <c r="E955" s="23" t="str">
        <f t="shared" si="72"/>
        <v>martes</v>
      </c>
      <c r="F955" s="23">
        <f t="shared" si="73"/>
        <v>4</v>
      </c>
      <c r="G955" s="23" t="str">
        <f t="shared" si="74"/>
        <v>abril</v>
      </c>
      <c r="H955" s="2">
        <v>0.78402777777777777</v>
      </c>
      <c r="I955" t="s">
        <v>1</v>
      </c>
      <c r="J955" t="str">
        <f>VLOOKUP(ventas_starbucks_2025[[#This Row],[sucursal]],cambio_sucursal[#All],2,0)</f>
        <v>Sucursal Nueva Córdoba</v>
      </c>
      <c r="K955" t="s">
        <v>2</v>
      </c>
      <c r="L955" t="s">
        <v>3</v>
      </c>
      <c r="M955" t="s">
        <v>4</v>
      </c>
      <c r="N955" t="str">
        <f>IFERROR(VLOOKUP(ventas_starbucks_2025[[#This Row],[tamaño_sucio]],cambio_tamaño[#All],2,0),"Tamaño único")</f>
        <v>Tamaño único</v>
      </c>
      <c r="O955">
        <v>1</v>
      </c>
      <c r="P955">
        <v>3197.1</v>
      </c>
      <c r="Q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955">
        <v>3197.1</v>
      </c>
      <c r="S955" t="s">
        <v>31</v>
      </c>
      <c r="T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5" t="str">
        <f>VLOOKUP(ventas_starbucks_2025[[#This Row],[canal_compra]],cambio_canal_compra[#All],2,0)</f>
        <v>Entrega domicilio</v>
      </c>
      <c r="V955" t="s">
        <v>40</v>
      </c>
      <c r="W955" t="str">
        <f>VLOOKUP(ventas_starbucks_2025[[#This Row],[método_pago]],cambio_metodo_pago[#All],2,0)</f>
        <v>Efectivo</v>
      </c>
      <c r="X955" t="s">
        <v>22</v>
      </c>
      <c r="Y955">
        <v>0</v>
      </c>
      <c r="Z955" t="str">
        <f>VLOOKUP(ventas_starbucks_2025[[#This Row],[promoción_aplicada5]],promocion_cambiar[#All],2,0)</f>
        <v>Hora Feliz</v>
      </c>
      <c r="AA955" t="s">
        <v>36</v>
      </c>
      <c r="AB955" t="s">
        <v>29</v>
      </c>
      <c r="AC955" t="s">
        <v>41</v>
      </c>
      <c r="AD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55">
        <v>2.6</v>
      </c>
      <c r="AF955">
        <v>4</v>
      </c>
      <c r="AG955">
        <v>18</v>
      </c>
      <c r="AH955">
        <v>17</v>
      </c>
    </row>
    <row r="956" spans="1:34" x14ac:dyDescent="0.25">
      <c r="A956" s="3" t="s">
        <v>1031</v>
      </c>
      <c r="B956" s="1">
        <v>45747</v>
      </c>
      <c r="C956" s="23">
        <f t="shared" si="70"/>
        <v>31</v>
      </c>
      <c r="D956" s="23">
        <f t="shared" si="71"/>
        <v>1</v>
      </c>
      <c r="E956" s="23" t="str">
        <f t="shared" si="72"/>
        <v>lunes</v>
      </c>
      <c r="F956" s="23">
        <f t="shared" si="73"/>
        <v>3</v>
      </c>
      <c r="G956" s="23" t="str">
        <f t="shared" si="74"/>
        <v>marzo</v>
      </c>
      <c r="H956" s="2">
        <v>0.59236111111111112</v>
      </c>
      <c r="I956" t="s">
        <v>57</v>
      </c>
      <c r="J956" t="str">
        <f>VLOOKUP(ventas_starbucks_2025[[#This Row],[sucursal]],cambio_sucursal[#All],2,0)</f>
        <v>Sucursal Avda Colón</v>
      </c>
      <c r="K956" t="s">
        <v>48</v>
      </c>
      <c r="L956" t="s">
        <v>49</v>
      </c>
      <c r="M956" t="s">
        <v>55</v>
      </c>
      <c r="N956" t="str">
        <f>IFERROR(VLOOKUP(ventas_starbucks_2025[[#This Row],[tamaño_sucio]],cambio_tamaño[#All],2,0),"Tamaño único")</f>
        <v>Pequeño</v>
      </c>
      <c r="O956">
        <v>2</v>
      </c>
      <c r="P956">
        <v>1821.47</v>
      </c>
      <c r="Q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6">
        <v>3642.94</v>
      </c>
      <c r="S956" t="s">
        <v>31</v>
      </c>
      <c r="T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6" t="str">
        <f>VLOOKUP(ventas_starbucks_2025[[#This Row],[canal_compra]],cambio_canal_compra[#All],2,0)</f>
        <v>Entrega domicilio</v>
      </c>
      <c r="V956" t="s">
        <v>16</v>
      </c>
      <c r="W956" t="str">
        <f>VLOOKUP(ventas_starbucks_2025[[#This Row],[método_pago]],cambio_metodo_pago[#All],2,0)</f>
        <v>Tarjeta</v>
      </c>
      <c r="X956" t="s">
        <v>7</v>
      </c>
      <c r="Y956">
        <v>0</v>
      </c>
      <c r="Z956" t="str">
        <f>VLOOKUP(ventas_starbucks_2025[[#This Row],[promoción_aplicada5]],promocion_cambiar[#All],2,0)</f>
        <v>Ninguna</v>
      </c>
      <c r="AA956" t="s">
        <v>17</v>
      </c>
      <c r="AB956" t="s">
        <v>32</v>
      </c>
      <c r="AC956" t="s">
        <v>10</v>
      </c>
      <c r="AD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56">
        <v>8.6</v>
      </c>
      <c r="AF956">
        <v>1</v>
      </c>
      <c r="AG956">
        <v>17</v>
      </c>
      <c r="AH956">
        <v>15</v>
      </c>
    </row>
    <row r="957" spans="1:34" x14ac:dyDescent="0.25">
      <c r="A957" s="3" t="s">
        <v>1032</v>
      </c>
      <c r="B957" s="1">
        <v>45723</v>
      </c>
      <c r="C957" s="23">
        <f t="shared" si="70"/>
        <v>7</v>
      </c>
      <c r="D957" s="23">
        <f t="shared" si="71"/>
        <v>5</v>
      </c>
      <c r="E957" s="23" t="str">
        <f t="shared" si="72"/>
        <v>viernes</v>
      </c>
      <c r="F957" s="23">
        <f t="shared" si="73"/>
        <v>3</v>
      </c>
      <c r="G957" s="23" t="str">
        <f t="shared" si="74"/>
        <v>marzo</v>
      </c>
      <c r="H957" s="2">
        <v>0.82847222222222228</v>
      </c>
      <c r="I957" t="s">
        <v>12</v>
      </c>
      <c r="J957" t="str">
        <f>VLOOKUP(ventas_starbucks_2025[[#This Row],[sucursal]],cambio_sucursal[#All],2,0)</f>
        <v>Sucursal Córdoba Shopping</v>
      </c>
      <c r="K957" t="s">
        <v>38</v>
      </c>
      <c r="L957" t="s">
        <v>39</v>
      </c>
      <c r="M957" t="s">
        <v>4</v>
      </c>
      <c r="N957" t="str">
        <f>IFERROR(VLOOKUP(ventas_starbucks_2025[[#This Row],[tamaño_sucio]],cambio_tamaño[#All],2,0),"Tamaño único")</f>
        <v>Tamaño único</v>
      </c>
      <c r="O957">
        <v>4</v>
      </c>
      <c r="P957">
        <v>1261.1600000000001</v>
      </c>
      <c r="Q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7">
        <v>5044.6400000000003</v>
      </c>
      <c r="S957" t="s">
        <v>5</v>
      </c>
      <c r="T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57" t="str">
        <f>VLOOKUP(ventas_starbucks_2025[[#This Row],[canal_compra]],cambio_canal_compra[#All],2,0)</f>
        <v>En tienda</v>
      </c>
      <c r="V957" t="s">
        <v>40</v>
      </c>
      <c r="W957" t="str">
        <f>VLOOKUP(ventas_starbucks_2025[[#This Row],[método_pago]],cambio_metodo_pago[#All],2,0)</f>
        <v>Efectivo</v>
      </c>
      <c r="X957" t="s">
        <v>22</v>
      </c>
      <c r="Y957">
        <v>0</v>
      </c>
      <c r="Z957" t="str">
        <f>VLOOKUP(ventas_starbucks_2025[[#This Row],[promoción_aplicada5]],promocion_cambiar[#All],2,0)</f>
        <v>2x1</v>
      </c>
      <c r="AA957" t="s">
        <v>51</v>
      </c>
      <c r="AB957" t="s">
        <v>23</v>
      </c>
      <c r="AC957" t="s">
        <v>10</v>
      </c>
      <c r="AD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57">
        <v>8.1999999999999993</v>
      </c>
      <c r="AF957">
        <v>2</v>
      </c>
      <c r="AG957">
        <v>26</v>
      </c>
      <c r="AH957">
        <v>22</v>
      </c>
    </row>
    <row r="958" spans="1:34" x14ac:dyDescent="0.25">
      <c r="A958" s="3" t="s">
        <v>1033</v>
      </c>
      <c r="B958" s="1">
        <v>45762</v>
      </c>
      <c r="C958" s="23">
        <f t="shared" si="70"/>
        <v>15</v>
      </c>
      <c r="D958" s="23">
        <f t="shared" si="71"/>
        <v>2</v>
      </c>
      <c r="E958" s="23" t="str">
        <f t="shared" si="72"/>
        <v>martes</v>
      </c>
      <c r="F958" s="23">
        <f t="shared" si="73"/>
        <v>4</v>
      </c>
      <c r="G958" s="23" t="str">
        <f t="shared" si="74"/>
        <v>abril</v>
      </c>
      <c r="H958" s="2">
        <v>0.30694444444444446</v>
      </c>
      <c r="I958" t="s">
        <v>1</v>
      </c>
      <c r="J958" t="str">
        <f>VLOOKUP(ventas_starbucks_2025[[#This Row],[sucursal]],cambio_sucursal[#All],2,0)</f>
        <v>Sucursal Nueva Córdoba</v>
      </c>
      <c r="K958" t="s">
        <v>200</v>
      </c>
      <c r="L958" t="s">
        <v>44</v>
      </c>
      <c r="M958" t="s">
        <v>62</v>
      </c>
      <c r="N958" t="str">
        <f>IFERROR(VLOOKUP(ventas_starbucks_2025[[#This Row],[tamaño_sucio]],cambio_tamaño[#All],2,0),"Tamaño único")</f>
        <v>Extra-Grande</v>
      </c>
      <c r="O958">
        <v>2</v>
      </c>
      <c r="P958">
        <v>1358.53</v>
      </c>
      <c r="Q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8">
        <v>2717.06</v>
      </c>
      <c r="S958" t="s">
        <v>15</v>
      </c>
      <c r="T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8" t="str">
        <f>VLOOKUP(ventas_starbucks_2025[[#This Row],[canal_compra]],cambio_canal_compra[#All],2,0)</f>
        <v>Para llevar</v>
      </c>
      <c r="V958" t="s">
        <v>40</v>
      </c>
      <c r="W958" t="str">
        <f>VLOOKUP(ventas_starbucks_2025[[#This Row],[método_pago]],cambio_metodo_pago[#All],2,0)</f>
        <v>Efectivo</v>
      </c>
      <c r="X958" t="s">
        <v>22</v>
      </c>
      <c r="Y958">
        <v>0</v>
      </c>
      <c r="Z958" t="str">
        <f>VLOOKUP(ventas_starbucks_2025[[#This Row],[promoción_aplicada5]],promocion_cambiar[#All],2,0)</f>
        <v>2x1</v>
      </c>
      <c r="AA958" t="s">
        <v>51</v>
      </c>
      <c r="AB958" t="s">
        <v>23</v>
      </c>
      <c r="AC958" t="s">
        <v>24</v>
      </c>
      <c r="AD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58">
        <v>2.8</v>
      </c>
      <c r="AF958">
        <v>3</v>
      </c>
      <c r="AG958">
        <v>28</v>
      </c>
      <c r="AH958">
        <v>26</v>
      </c>
    </row>
    <row r="959" spans="1:34" x14ac:dyDescent="0.25">
      <c r="A959" s="3" t="s">
        <v>1034</v>
      </c>
      <c r="B959" s="1">
        <v>45667</v>
      </c>
      <c r="C959" s="23">
        <f t="shared" si="70"/>
        <v>10</v>
      </c>
      <c r="D959" s="23">
        <f t="shared" si="71"/>
        <v>5</v>
      </c>
      <c r="E959" s="23" t="str">
        <f t="shared" si="72"/>
        <v>viernes</v>
      </c>
      <c r="F959" s="23">
        <f t="shared" si="73"/>
        <v>1</v>
      </c>
      <c r="G959" s="23" t="str">
        <f t="shared" si="74"/>
        <v>enero</v>
      </c>
      <c r="H959" s="2">
        <v>0.86458333333333337</v>
      </c>
      <c r="I959" t="s">
        <v>12</v>
      </c>
      <c r="J959" t="str">
        <f>VLOOKUP(ventas_starbucks_2025[[#This Row],[sucursal]],cambio_sucursal[#All],2,0)</f>
        <v>Sucursal Córdoba Shopping</v>
      </c>
      <c r="K959" t="s">
        <v>87</v>
      </c>
      <c r="L959" t="s">
        <v>65</v>
      </c>
      <c r="M959" t="s">
        <v>4</v>
      </c>
      <c r="N959" t="str">
        <f>IFERROR(VLOOKUP(ventas_starbucks_2025[[#This Row],[tamaño_sucio]],cambio_tamaño[#All],2,0),"Tamaño único")</f>
        <v>Tamaño único</v>
      </c>
      <c r="O959">
        <v>5</v>
      </c>
      <c r="P959">
        <v>1597.02</v>
      </c>
      <c r="Q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9">
        <v>7985.1</v>
      </c>
      <c r="S959" t="s">
        <v>15</v>
      </c>
      <c r="T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59" t="str">
        <f>VLOOKUP(ventas_starbucks_2025[[#This Row],[canal_compra]],cambio_canal_compra[#All],2,0)</f>
        <v>Para llevar</v>
      </c>
      <c r="V959" t="s">
        <v>40</v>
      </c>
      <c r="W959" t="str">
        <f>VLOOKUP(ventas_starbucks_2025[[#This Row],[método_pago]],cambio_metodo_pago[#All],2,0)</f>
        <v>Efectivo</v>
      </c>
      <c r="X959" t="s">
        <v>22</v>
      </c>
      <c r="Y959">
        <v>0</v>
      </c>
      <c r="Z959" t="str">
        <f>VLOOKUP(ventas_starbucks_2025[[#This Row],[promoción_aplicada5]],promocion_cambiar[#All],2,0)</f>
        <v>Hora Feliz</v>
      </c>
      <c r="AA959" t="s">
        <v>36</v>
      </c>
      <c r="AB959" t="s">
        <v>18</v>
      </c>
      <c r="AC959" t="s">
        <v>10</v>
      </c>
      <c r="AD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59">
        <v>12.5</v>
      </c>
      <c r="AF959">
        <v>3</v>
      </c>
      <c r="AG959">
        <v>31</v>
      </c>
      <c r="AH959">
        <v>26</v>
      </c>
    </row>
    <row r="960" spans="1:34" x14ac:dyDescent="0.25">
      <c r="A960" s="3" t="s">
        <v>1035</v>
      </c>
      <c r="B960" s="1">
        <v>45671</v>
      </c>
      <c r="C960" s="23">
        <f t="shared" si="70"/>
        <v>14</v>
      </c>
      <c r="D960" s="23">
        <f t="shared" si="71"/>
        <v>2</v>
      </c>
      <c r="E960" s="23" t="str">
        <f t="shared" si="72"/>
        <v>martes</v>
      </c>
      <c r="F960" s="23">
        <f t="shared" si="73"/>
        <v>1</v>
      </c>
      <c r="G960" s="23" t="str">
        <f t="shared" si="74"/>
        <v>enero</v>
      </c>
      <c r="H960" s="2">
        <v>0.62847222222222221</v>
      </c>
      <c r="I960" t="s">
        <v>12</v>
      </c>
      <c r="J960" t="str">
        <f>VLOOKUP(ventas_starbucks_2025[[#This Row],[sucursal]],cambio_sucursal[#All],2,0)</f>
        <v>Sucursal Córdoba Shopping</v>
      </c>
      <c r="K960" t="s">
        <v>58</v>
      </c>
      <c r="L960" t="s">
        <v>39</v>
      </c>
      <c r="M960" t="s">
        <v>4</v>
      </c>
      <c r="N960" t="str">
        <f>IFERROR(VLOOKUP(ventas_starbucks_2025[[#This Row],[tamaño_sucio]],cambio_tamaño[#All],2,0),"Tamaño único")</f>
        <v>Tamaño único</v>
      </c>
      <c r="O960">
        <v>2</v>
      </c>
      <c r="P960">
        <v>1471.79</v>
      </c>
      <c r="Q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0">
        <v>2943.58</v>
      </c>
      <c r="S960" t="s">
        <v>31</v>
      </c>
      <c r="T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0" t="str">
        <f>VLOOKUP(ventas_starbucks_2025[[#This Row],[canal_compra]],cambio_canal_compra[#All],2,0)</f>
        <v>Entrega domicilio</v>
      </c>
      <c r="V960" t="s">
        <v>40</v>
      </c>
      <c r="W960" t="str">
        <f>VLOOKUP(ventas_starbucks_2025[[#This Row],[método_pago]],cambio_metodo_pago[#All],2,0)</f>
        <v>Efectivo</v>
      </c>
      <c r="X960" t="s">
        <v>7</v>
      </c>
      <c r="Y960">
        <v>15</v>
      </c>
      <c r="Z960" t="str">
        <f>VLOOKUP(ventas_starbucks_2025[[#This Row],[promoción_aplicada5]],promocion_cambiar[#All],2,0)</f>
        <v>Ninguna</v>
      </c>
      <c r="AA960" t="s">
        <v>17</v>
      </c>
      <c r="AB960" t="s">
        <v>18</v>
      </c>
      <c r="AC960" t="s">
        <v>41</v>
      </c>
      <c r="AD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60">
        <v>9.5</v>
      </c>
      <c r="AF960">
        <v>3</v>
      </c>
      <c r="AG960">
        <v>32</v>
      </c>
      <c r="AH960">
        <v>30</v>
      </c>
    </row>
    <row r="961" spans="1:34" x14ac:dyDescent="0.25">
      <c r="A961" s="3" t="s">
        <v>1036</v>
      </c>
      <c r="B961" s="1">
        <v>45687</v>
      </c>
      <c r="C961" s="23">
        <f t="shared" si="70"/>
        <v>30</v>
      </c>
      <c r="D961" s="23">
        <f t="shared" si="71"/>
        <v>4</v>
      </c>
      <c r="E961" s="23" t="str">
        <f t="shared" si="72"/>
        <v>jueves</v>
      </c>
      <c r="F961" s="23">
        <f t="shared" si="73"/>
        <v>1</v>
      </c>
      <c r="G961" s="23" t="str">
        <f t="shared" si="74"/>
        <v>enero</v>
      </c>
      <c r="H961" s="2">
        <v>0.81736111111111109</v>
      </c>
      <c r="I961" t="s">
        <v>26</v>
      </c>
      <c r="J961" t="str">
        <f>VLOOKUP(ventas_starbucks_2025[[#This Row],[sucursal]],cambio_sucursal[#All],2,0)</f>
        <v>Sucursal San Lorenzo 47</v>
      </c>
      <c r="K961" t="s">
        <v>175</v>
      </c>
      <c r="L961" t="s">
        <v>70</v>
      </c>
      <c r="M961" t="s">
        <v>55</v>
      </c>
      <c r="N961" t="str">
        <f>IFERROR(VLOOKUP(ventas_starbucks_2025[[#This Row],[tamaño_sucio]],cambio_tamaño[#All],2,0),"Tamaño único")</f>
        <v>Pequeño</v>
      </c>
      <c r="O961">
        <v>1</v>
      </c>
      <c r="P961">
        <v>1613.81</v>
      </c>
      <c r="Q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1">
        <v>1613.81</v>
      </c>
      <c r="S961" t="s">
        <v>15</v>
      </c>
      <c r="T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1" t="str">
        <f>VLOOKUP(ventas_starbucks_2025[[#This Row],[canal_compra]],cambio_canal_compra[#All],2,0)</f>
        <v>Para llevar</v>
      </c>
      <c r="V961" t="s">
        <v>6</v>
      </c>
      <c r="W961" t="str">
        <f>VLOOKUP(ventas_starbucks_2025[[#This Row],[método_pago]],cambio_metodo_pago[#All],2,0)</f>
        <v>Aplicación móbil</v>
      </c>
      <c r="X961" t="s">
        <v>22</v>
      </c>
      <c r="Y961">
        <v>0</v>
      </c>
      <c r="Z961" t="str">
        <f>VLOOKUP(ventas_starbucks_2025[[#This Row],[promoción_aplicada5]],promocion_cambiar[#All],2,0)</f>
        <v>Hora Feliz</v>
      </c>
      <c r="AA961" t="s">
        <v>36</v>
      </c>
      <c r="AB961" t="s">
        <v>29</v>
      </c>
      <c r="AC961" t="s">
        <v>41</v>
      </c>
      <c r="AD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61">
        <v>14.7</v>
      </c>
      <c r="AF961">
        <v>2</v>
      </c>
      <c r="AG961">
        <v>43</v>
      </c>
      <c r="AH961">
        <v>42</v>
      </c>
    </row>
    <row r="962" spans="1:34" x14ac:dyDescent="0.25">
      <c r="A962" s="3" t="s">
        <v>1037</v>
      </c>
      <c r="B962" s="1">
        <v>45658</v>
      </c>
      <c r="C962" s="23">
        <f t="shared" ref="C962:C1025" si="75">DAY(B962)</f>
        <v>1</v>
      </c>
      <c r="D962" s="23">
        <f t="shared" ref="D962:D1025" si="76">WEEKDAY(B962,2)</f>
        <v>3</v>
      </c>
      <c r="E962" s="1" t="str">
        <f t="shared" ref="E962:E1025" si="77">TEXT(B962,"dddd")</f>
        <v>miércoles</v>
      </c>
      <c r="F962" s="23">
        <f t="shared" ref="F962:F1025" si="78">MONTH(B962)</f>
        <v>1</v>
      </c>
      <c r="G962" s="1" t="str">
        <f t="shared" ref="G962:G1025" si="79">TEXT(B962,"mmmm")</f>
        <v>enero</v>
      </c>
      <c r="H962" s="2">
        <v>0.49027777777777776</v>
      </c>
      <c r="I962" t="s">
        <v>26</v>
      </c>
      <c r="J962" t="str">
        <f>VLOOKUP(ventas_starbucks_2025[[#This Row],[sucursal]],cambio_sucursal[#All],2,0)</f>
        <v>Sucursal San Lorenzo 47</v>
      </c>
      <c r="K962" t="s">
        <v>101</v>
      </c>
      <c r="L962" t="s">
        <v>3</v>
      </c>
      <c r="M962" t="s">
        <v>4</v>
      </c>
      <c r="N962" t="str">
        <f>IFERROR(VLOOKUP(ventas_starbucks_2025[[#This Row],[tamaño_sucio]],cambio_tamaño[#All],2,0),"Tamaño único")</f>
        <v>Tamaño único</v>
      </c>
      <c r="O962">
        <v>5</v>
      </c>
      <c r="P962">
        <v>2668.06</v>
      </c>
      <c r="Q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62">
        <v>13340.3</v>
      </c>
      <c r="S962" t="s">
        <v>31</v>
      </c>
      <c r="T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62" t="str">
        <f>VLOOKUP(ventas_starbucks_2025[[#This Row],[canal_compra]],cambio_canal_compra[#All],2,0)</f>
        <v>Entrega domicilio</v>
      </c>
      <c r="V962" t="s">
        <v>6</v>
      </c>
      <c r="W962" t="str">
        <f>VLOOKUP(ventas_starbucks_2025[[#This Row],[método_pago]],cambio_metodo_pago[#All],2,0)</f>
        <v>Aplicación móbil</v>
      </c>
      <c r="X962" t="s">
        <v>7</v>
      </c>
      <c r="Y962">
        <v>10</v>
      </c>
      <c r="Z962" t="str">
        <f>VLOOKUP(ventas_starbucks_2025[[#This Row],[promoción_aplicada5]],promocion_cambiar[#All],2,0)</f>
        <v>2x1</v>
      </c>
      <c r="AA962" t="s">
        <v>51</v>
      </c>
      <c r="AB962" t="s">
        <v>23</v>
      </c>
      <c r="AC962" t="s">
        <v>41</v>
      </c>
      <c r="AD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62">
        <v>6.9</v>
      </c>
      <c r="AF962">
        <v>5</v>
      </c>
      <c r="AG962">
        <v>14</v>
      </c>
      <c r="AH962">
        <v>9</v>
      </c>
    </row>
    <row r="963" spans="1:34" x14ac:dyDescent="0.25">
      <c r="A963" s="3" t="s">
        <v>1038</v>
      </c>
      <c r="B963" s="1">
        <v>45662</v>
      </c>
      <c r="C963" s="23">
        <f t="shared" si="75"/>
        <v>5</v>
      </c>
      <c r="D963" s="23">
        <f t="shared" si="76"/>
        <v>7</v>
      </c>
      <c r="E963" s="23" t="str">
        <f t="shared" si="77"/>
        <v>domingo</v>
      </c>
      <c r="F963" s="23">
        <f t="shared" si="78"/>
        <v>1</v>
      </c>
      <c r="G963" s="23" t="str">
        <f t="shared" si="79"/>
        <v>enero</v>
      </c>
      <c r="H963" s="2">
        <v>0.48055555555555557</v>
      </c>
      <c r="I963" t="s">
        <v>26</v>
      </c>
      <c r="J963" t="str">
        <f>VLOOKUP(ventas_starbucks_2025[[#This Row],[sucursal]],cambio_sucursal[#All],2,0)</f>
        <v>Sucursal San Lorenzo 47</v>
      </c>
      <c r="K963" t="s">
        <v>34</v>
      </c>
      <c r="L963" t="s">
        <v>35</v>
      </c>
      <c r="M963" t="s">
        <v>4</v>
      </c>
      <c r="N963" t="str">
        <f>IFERROR(VLOOKUP(ventas_starbucks_2025[[#This Row],[tamaño_sucio]],cambio_tamaño[#All],2,0),"Tamaño único")</f>
        <v>Tamaño único</v>
      </c>
      <c r="O963">
        <v>5</v>
      </c>
      <c r="P963">
        <v>937.9</v>
      </c>
      <c r="Q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63">
        <v>4689.5</v>
      </c>
      <c r="S963" t="s">
        <v>5</v>
      </c>
      <c r="T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3" t="str">
        <f>VLOOKUP(ventas_starbucks_2025[[#This Row],[canal_compra]],cambio_canal_compra[#All],2,0)</f>
        <v>En tienda</v>
      </c>
      <c r="V963" t="s">
        <v>16</v>
      </c>
      <c r="W963" t="str">
        <f>VLOOKUP(ventas_starbucks_2025[[#This Row],[método_pago]],cambio_metodo_pago[#All],2,0)</f>
        <v>Tarjeta</v>
      </c>
      <c r="X963" t="s">
        <v>22</v>
      </c>
      <c r="Y963">
        <v>0</v>
      </c>
      <c r="Z963" t="str">
        <f>VLOOKUP(ventas_starbucks_2025[[#This Row],[promoción_aplicada5]],promocion_cambiar[#All],2,0)</f>
        <v>2x1</v>
      </c>
      <c r="AA963" t="s">
        <v>51</v>
      </c>
      <c r="AB963" t="s">
        <v>23</v>
      </c>
      <c r="AC963" t="s">
        <v>41</v>
      </c>
      <c r="AD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63">
        <v>4.9000000000000004</v>
      </c>
      <c r="AF963">
        <v>1</v>
      </c>
      <c r="AG963">
        <v>13</v>
      </c>
      <c r="AH963">
        <v>8</v>
      </c>
    </row>
    <row r="964" spans="1:34" x14ac:dyDescent="0.25">
      <c r="A964" s="3" t="s">
        <v>1039</v>
      </c>
      <c r="B964" s="1">
        <v>45762</v>
      </c>
      <c r="C964" s="23">
        <f t="shared" si="75"/>
        <v>15</v>
      </c>
      <c r="D964" s="23">
        <f t="shared" si="76"/>
        <v>2</v>
      </c>
      <c r="E964" s="23" t="str">
        <f t="shared" si="77"/>
        <v>martes</v>
      </c>
      <c r="F964" s="23">
        <f t="shared" si="78"/>
        <v>4</v>
      </c>
      <c r="G964" s="23" t="str">
        <f t="shared" si="79"/>
        <v>abril</v>
      </c>
      <c r="H964" s="2">
        <v>0.56319444444444444</v>
      </c>
      <c r="I964" t="s">
        <v>1</v>
      </c>
      <c r="J964" t="str">
        <f>VLOOKUP(ventas_starbucks_2025[[#This Row],[sucursal]],cambio_sucursal[#All],2,0)</f>
        <v>Sucursal Nueva Córdoba</v>
      </c>
      <c r="K964" t="s">
        <v>175</v>
      </c>
      <c r="L964" t="s">
        <v>70</v>
      </c>
      <c r="M964" t="s">
        <v>55</v>
      </c>
      <c r="N964" t="str">
        <f>IFERROR(VLOOKUP(ventas_starbucks_2025[[#This Row],[tamaño_sucio]],cambio_tamaño[#All],2,0),"Tamaño único")</f>
        <v>Pequeño</v>
      </c>
      <c r="O964">
        <v>1</v>
      </c>
      <c r="P964">
        <v>1506.95</v>
      </c>
      <c r="Q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4">
        <v>1506.95</v>
      </c>
      <c r="S964" t="s">
        <v>31</v>
      </c>
      <c r="T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4" t="str">
        <f>VLOOKUP(ventas_starbucks_2025[[#This Row],[canal_compra]],cambio_canal_compra[#All],2,0)</f>
        <v>Entrega domicilio</v>
      </c>
      <c r="V964" t="s">
        <v>40</v>
      </c>
      <c r="W964" t="str">
        <f>VLOOKUP(ventas_starbucks_2025[[#This Row],[método_pago]],cambio_metodo_pago[#All],2,0)</f>
        <v>Efectivo</v>
      </c>
      <c r="X964" t="s">
        <v>22</v>
      </c>
      <c r="Y964">
        <v>0</v>
      </c>
      <c r="Z964" t="str">
        <f>VLOOKUP(ventas_starbucks_2025[[#This Row],[promoción_aplicada5]],promocion_cambiar[#All],2,0)</f>
        <v>Ninguna</v>
      </c>
      <c r="AA964" t="s">
        <v>17</v>
      </c>
      <c r="AB964" t="s">
        <v>23</v>
      </c>
      <c r="AC964" t="s">
        <v>24</v>
      </c>
      <c r="AD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64">
        <v>6.4</v>
      </c>
      <c r="AF964">
        <v>2</v>
      </c>
      <c r="AG964">
        <v>32</v>
      </c>
      <c r="AH964">
        <v>31</v>
      </c>
    </row>
    <row r="965" spans="1:34" x14ac:dyDescent="0.25">
      <c r="A965" s="3" t="s">
        <v>1040</v>
      </c>
      <c r="B965" s="1">
        <v>45672</v>
      </c>
      <c r="C965" s="23">
        <f t="shared" si="75"/>
        <v>15</v>
      </c>
      <c r="D965" s="23">
        <f t="shared" si="76"/>
        <v>3</v>
      </c>
      <c r="E965" s="23" t="str">
        <f t="shared" si="77"/>
        <v>miércoles</v>
      </c>
      <c r="F965" s="23">
        <f t="shared" si="78"/>
        <v>1</v>
      </c>
      <c r="G965" s="23" t="str">
        <f t="shared" si="79"/>
        <v>enero</v>
      </c>
      <c r="H965" s="2">
        <v>0.31388888888888888</v>
      </c>
      <c r="I965" t="s">
        <v>12</v>
      </c>
      <c r="J965" t="str">
        <f>VLOOKUP(ventas_starbucks_2025[[#This Row],[sucursal]],cambio_sucursal[#All],2,0)</f>
        <v>Sucursal Córdoba Shopping</v>
      </c>
      <c r="K965" t="s">
        <v>130</v>
      </c>
      <c r="L965" t="s">
        <v>65</v>
      </c>
      <c r="M965" t="s">
        <v>4</v>
      </c>
      <c r="N965" t="str">
        <f>IFERROR(VLOOKUP(ventas_starbucks_2025[[#This Row],[tamaño_sucio]],cambio_tamaño[#All],2,0),"Tamaño único")</f>
        <v>Tamaño único</v>
      </c>
      <c r="O965">
        <v>2</v>
      </c>
      <c r="P965">
        <v>1712.22</v>
      </c>
      <c r="Q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5">
        <v>3424.44</v>
      </c>
      <c r="S965" t="s">
        <v>31</v>
      </c>
      <c r="T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5" t="str">
        <f>VLOOKUP(ventas_starbucks_2025[[#This Row],[canal_compra]],cambio_canal_compra[#All],2,0)</f>
        <v>Entrega domicilio</v>
      </c>
      <c r="V965" t="s">
        <v>16</v>
      </c>
      <c r="W965" t="str">
        <f>VLOOKUP(ventas_starbucks_2025[[#This Row],[método_pago]],cambio_metodo_pago[#All],2,0)</f>
        <v>Tarjeta</v>
      </c>
      <c r="X965" t="s">
        <v>22</v>
      </c>
      <c r="Y965">
        <v>0</v>
      </c>
      <c r="Z965" t="str">
        <f>VLOOKUP(ventas_starbucks_2025[[#This Row],[promoción_aplicada5]],promocion_cambiar[#All],2,0)</f>
        <v>Hora Feliz</v>
      </c>
      <c r="AA965" t="s">
        <v>36</v>
      </c>
      <c r="AB965" t="s">
        <v>29</v>
      </c>
      <c r="AC965" t="s">
        <v>41</v>
      </c>
      <c r="AD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65">
        <v>12.5</v>
      </c>
      <c r="AF965">
        <v>3</v>
      </c>
      <c r="AG965">
        <v>26</v>
      </c>
      <c r="AH965">
        <v>24</v>
      </c>
    </row>
    <row r="966" spans="1:34" x14ac:dyDescent="0.25">
      <c r="A966" s="3" t="s">
        <v>1041</v>
      </c>
      <c r="B966" s="1">
        <v>45733</v>
      </c>
      <c r="C966" s="23">
        <f t="shared" si="75"/>
        <v>17</v>
      </c>
      <c r="D966" s="23">
        <f t="shared" si="76"/>
        <v>1</v>
      </c>
      <c r="E966" s="23" t="str">
        <f t="shared" si="77"/>
        <v>lunes</v>
      </c>
      <c r="F966" s="23">
        <f t="shared" si="78"/>
        <v>3</v>
      </c>
      <c r="G966" s="23" t="str">
        <f t="shared" si="79"/>
        <v>marzo</v>
      </c>
      <c r="H966" s="2">
        <v>0.46458333333333335</v>
      </c>
      <c r="I966" t="s">
        <v>26</v>
      </c>
      <c r="J966" t="str">
        <f>VLOOKUP(ventas_starbucks_2025[[#This Row],[sucursal]],cambio_sucursal[#All],2,0)</f>
        <v>Sucursal San Lorenzo 47</v>
      </c>
      <c r="K966" t="s">
        <v>89</v>
      </c>
      <c r="L966" t="s">
        <v>90</v>
      </c>
      <c r="M966" t="s">
        <v>4</v>
      </c>
      <c r="N966" t="str">
        <f>IFERROR(VLOOKUP(ventas_starbucks_2025[[#This Row],[tamaño_sucio]],cambio_tamaño[#All],2,0),"Tamaño único")</f>
        <v>Tamaño único</v>
      </c>
      <c r="O966">
        <v>3</v>
      </c>
      <c r="P966">
        <v>1172.3</v>
      </c>
      <c r="Q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6">
        <v>3516.9</v>
      </c>
      <c r="S966" t="s">
        <v>15</v>
      </c>
      <c r="T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6" t="str">
        <f>VLOOKUP(ventas_starbucks_2025[[#This Row],[canal_compra]],cambio_canal_compra[#All],2,0)</f>
        <v>Para llevar</v>
      </c>
      <c r="V966" t="s">
        <v>16</v>
      </c>
      <c r="W966" t="str">
        <f>VLOOKUP(ventas_starbucks_2025[[#This Row],[método_pago]],cambio_metodo_pago[#All],2,0)</f>
        <v>Tarjeta</v>
      </c>
      <c r="X966" t="s">
        <v>22</v>
      </c>
      <c r="Y966">
        <v>0</v>
      </c>
      <c r="Z966" t="str">
        <f>VLOOKUP(ventas_starbucks_2025[[#This Row],[promoción_aplicada5]],promocion_cambiar[#All],2,0)</f>
        <v>Hora Feliz</v>
      </c>
      <c r="AA966" t="s">
        <v>36</v>
      </c>
      <c r="AB966" t="s">
        <v>23</v>
      </c>
      <c r="AC966" t="s">
        <v>41</v>
      </c>
      <c r="AD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66">
        <v>5.6</v>
      </c>
      <c r="AF966">
        <v>2</v>
      </c>
      <c r="AG966">
        <v>14</v>
      </c>
      <c r="AH966">
        <v>11</v>
      </c>
    </row>
    <row r="967" spans="1:34" x14ac:dyDescent="0.25">
      <c r="A967" s="3" t="s">
        <v>1042</v>
      </c>
      <c r="B967" s="1">
        <v>45746</v>
      </c>
      <c r="C967" s="23">
        <f t="shared" si="75"/>
        <v>30</v>
      </c>
      <c r="D967" s="23">
        <f t="shared" si="76"/>
        <v>7</v>
      </c>
      <c r="E967" s="1" t="str">
        <f t="shared" si="77"/>
        <v>domingo</v>
      </c>
      <c r="F967" s="23">
        <f t="shared" si="78"/>
        <v>3</v>
      </c>
      <c r="G967" s="1" t="str">
        <f t="shared" si="79"/>
        <v>marzo</v>
      </c>
      <c r="H967" s="2">
        <v>0.32777777777777778</v>
      </c>
      <c r="I967" t="s">
        <v>12</v>
      </c>
      <c r="J967" t="str">
        <f>VLOOKUP(ventas_starbucks_2025[[#This Row],[sucursal]],cambio_sucursal[#All],2,0)</f>
        <v>Sucursal Córdoba Shopping</v>
      </c>
      <c r="K967" t="s">
        <v>13</v>
      </c>
      <c r="L967" t="s">
        <v>14</v>
      </c>
      <c r="M967" t="s">
        <v>4</v>
      </c>
      <c r="N967" t="str">
        <f>IFERROR(VLOOKUP(ventas_starbucks_2025[[#This Row],[tamaño_sucio]],cambio_tamaño[#All],2,0),"Tamaño único")</f>
        <v>Tamaño único</v>
      </c>
      <c r="O967">
        <v>1</v>
      </c>
      <c r="P967">
        <v>1826.02</v>
      </c>
      <c r="Q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7">
        <v>1826.02</v>
      </c>
      <c r="S967" t="s">
        <v>5</v>
      </c>
      <c r="T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7" t="str">
        <f>VLOOKUP(ventas_starbucks_2025[[#This Row],[canal_compra]],cambio_canal_compra[#All],2,0)</f>
        <v>En tienda</v>
      </c>
      <c r="V967" t="s">
        <v>16</v>
      </c>
      <c r="W967" t="str">
        <f>VLOOKUP(ventas_starbucks_2025[[#This Row],[método_pago]],cambio_metodo_pago[#All],2,0)</f>
        <v>Tarjeta</v>
      </c>
      <c r="X967" t="s">
        <v>22</v>
      </c>
      <c r="Y967">
        <v>0</v>
      </c>
      <c r="Z967" t="str">
        <f>VLOOKUP(ventas_starbucks_2025[[#This Row],[promoción_aplicada5]],promocion_cambiar[#All],2,0)</f>
        <v>2x1</v>
      </c>
      <c r="AA967" t="s">
        <v>51</v>
      </c>
      <c r="AB967" t="s">
        <v>23</v>
      </c>
      <c r="AC967" t="s">
        <v>10</v>
      </c>
      <c r="AD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67">
        <v>9.6999999999999993</v>
      </c>
      <c r="AF967">
        <v>3</v>
      </c>
      <c r="AG967">
        <v>44</v>
      </c>
      <c r="AH967">
        <v>43</v>
      </c>
    </row>
    <row r="968" spans="1:34" x14ac:dyDescent="0.25">
      <c r="A968" s="3" t="s">
        <v>1043</v>
      </c>
      <c r="B968" s="1">
        <v>45658</v>
      </c>
      <c r="C968" s="23">
        <f t="shared" si="75"/>
        <v>1</v>
      </c>
      <c r="D968" s="23">
        <f t="shared" si="76"/>
        <v>3</v>
      </c>
      <c r="E968" s="1" t="str">
        <f t="shared" si="77"/>
        <v>miércoles</v>
      </c>
      <c r="F968" s="23">
        <f t="shared" si="78"/>
        <v>1</v>
      </c>
      <c r="G968" s="1" t="str">
        <f t="shared" si="79"/>
        <v>enero</v>
      </c>
      <c r="H968" s="2">
        <v>0.41249999999999998</v>
      </c>
      <c r="I968" t="s">
        <v>12</v>
      </c>
      <c r="J968" t="str">
        <f>VLOOKUP(ventas_starbucks_2025[[#This Row],[sucursal]],cambio_sucursal[#All],2,0)</f>
        <v>Sucursal Córdoba Shopping</v>
      </c>
      <c r="K968" t="s">
        <v>38</v>
      </c>
      <c r="L968" t="s">
        <v>39</v>
      </c>
      <c r="M968" t="s">
        <v>4</v>
      </c>
      <c r="N968" t="str">
        <f>IFERROR(VLOOKUP(ventas_starbucks_2025[[#This Row],[tamaño_sucio]],cambio_tamaño[#All],2,0),"Tamaño único")</f>
        <v>Tamaño único</v>
      </c>
      <c r="O968">
        <v>5</v>
      </c>
      <c r="P968">
        <v>1261.8800000000001</v>
      </c>
      <c r="Q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8">
        <v>6309.4</v>
      </c>
      <c r="S968" t="s">
        <v>31</v>
      </c>
      <c r="T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68" t="str">
        <f>VLOOKUP(ventas_starbucks_2025[[#This Row],[canal_compra]],cambio_canal_compra[#All],2,0)</f>
        <v>Entrega domicilio</v>
      </c>
      <c r="V968" t="s">
        <v>16</v>
      </c>
      <c r="W968" t="str">
        <f>VLOOKUP(ventas_starbucks_2025[[#This Row],[método_pago]],cambio_metodo_pago[#All],2,0)</f>
        <v>Tarjeta</v>
      </c>
      <c r="X968" t="s">
        <v>7</v>
      </c>
      <c r="Y968">
        <v>0</v>
      </c>
      <c r="Z968" t="str">
        <f>VLOOKUP(ventas_starbucks_2025[[#This Row],[promoción_aplicada5]],promocion_cambiar[#All],2,0)</f>
        <v>Hora Feliz</v>
      </c>
      <c r="AA968" t="s">
        <v>36</v>
      </c>
      <c r="AB968" t="s">
        <v>29</v>
      </c>
      <c r="AC968" t="s">
        <v>24</v>
      </c>
      <c r="AD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68">
        <v>13.9</v>
      </c>
      <c r="AF968">
        <v>3</v>
      </c>
      <c r="AG968">
        <v>44</v>
      </c>
      <c r="AH968">
        <v>39</v>
      </c>
    </row>
    <row r="969" spans="1:34" x14ac:dyDescent="0.25">
      <c r="A969" s="3" t="s">
        <v>1044</v>
      </c>
      <c r="B969" s="1">
        <v>45764</v>
      </c>
      <c r="C969" s="23">
        <f t="shared" si="75"/>
        <v>17</v>
      </c>
      <c r="D969" s="23">
        <f t="shared" si="76"/>
        <v>4</v>
      </c>
      <c r="E969" s="1" t="str">
        <f t="shared" si="77"/>
        <v>jueves</v>
      </c>
      <c r="F969" s="23">
        <f t="shared" si="78"/>
        <v>4</v>
      </c>
      <c r="G969" s="1" t="str">
        <f t="shared" si="79"/>
        <v>abril</v>
      </c>
      <c r="H969" s="2">
        <v>0.57291666666666663</v>
      </c>
      <c r="I969" t="s">
        <v>12</v>
      </c>
      <c r="J969" t="str">
        <f>VLOOKUP(ventas_starbucks_2025[[#This Row],[sucursal]],cambio_sucursal[#All],2,0)</f>
        <v>Sucursal Córdoba Shopping</v>
      </c>
      <c r="K969" t="s">
        <v>87</v>
      </c>
      <c r="L969" t="s">
        <v>65</v>
      </c>
      <c r="M969" t="s">
        <v>4</v>
      </c>
      <c r="N969" t="str">
        <f>IFERROR(VLOOKUP(ventas_starbucks_2025[[#This Row],[tamaño_sucio]],cambio_tamaño[#All],2,0),"Tamaño único")</f>
        <v>Tamaño único</v>
      </c>
      <c r="O969">
        <v>1</v>
      </c>
      <c r="P969">
        <v>1442.16</v>
      </c>
      <c r="Q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9">
        <v>1442.16</v>
      </c>
      <c r="S969" t="s">
        <v>15</v>
      </c>
      <c r="T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9" t="str">
        <f>VLOOKUP(ventas_starbucks_2025[[#This Row],[canal_compra]],cambio_canal_compra[#All],2,0)</f>
        <v>Para llevar</v>
      </c>
      <c r="V969" t="s">
        <v>16</v>
      </c>
      <c r="W969" t="str">
        <f>VLOOKUP(ventas_starbucks_2025[[#This Row],[método_pago]],cambio_metodo_pago[#All],2,0)</f>
        <v>Tarjeta</v>
      </c>
      <c r="X969" t="s">
        <v>22</v>
      </c>
      <c r="Y969">
        <v>0</v>
      </c>
      <c r="Z969" t="str">
        <f>VLOOKUP(ventas_starbucks_2025[[#This Row],[promoción_aplicada5]],promocion_cambiar[#All],2,0)</f>
        <v>Combo</v>
      </c>
      <c r="AA969" t="s">
        <v>8</v>
      </c>
      <c r="AB969" t="s">
        <v>52</v>
      </c>
      <c r="AC969" t="s">
        <v>41</v>
      </c>
      <c r="AD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69">
        <v>13.6</v>
      </c>
      <c r="AF969">
        <v>1</v>
      </c>
      <c r="AG969">
        <v>40</v>
      </c>
      <c r="AH969">
        <v>39</v>
      </c>
    </row>
    <row r="970" spans="1:34" x14ac:dyDescent="0.25">
      <c r="A970" s="3" t="s">
        <v>1045</v>
      </c>
      <c r="B970" s="1">
        <v>45661</v>
      </c>
      <c r="C970" s="23">
        <f t="shared" si="75"/>
        <v>4</v>
      </c>
      <c r="D970" s="23">
        <f t="shared" si="76"/>
        <v>6</v>
      </c>
      <c r="E970" s="1" t="str">
        <f t="shared" si="77"/>
        <v>sábado</v>
      </c>
      <c r="F970" s="23">
        <f t="shared" si="78"/>
        <v>1</v>
      </c>
      <c r="G970" s="1" t="str">
        <f t="shared" si="79"/>
        <v>enero</v>
      </c>
      <c r="H970" s="2">
        <v>0.58958333333333335</v>
      </c>
      <c r="I970" t="s">
        <v>1</v>
      </c>
      <c r="J970" t="str">
        <f>VLOOKUP(ventas_starbucks_2025[[#This Row],[sucursal]],cambio_sucursal[#All],2,0)</f>
        <v>Sucursal Nueva Córdoba</v>
      </c>
      <c r="K970" t="s">
        <v>82</v>
      </c>
      <c r="L970" t="s">
        <v>28</v>
      </c>
      <c r="M970" t="s">
        <v>4</v>
      </c>
      <c r="N970" t="str">
        <f>IFERROR(VLOOKUP(ventas_starbucks_2025[[#This Row],[tamaño_sucio]],cambio_tamaño[#All],2,0),"Tamaño único")</f>
        <v>Tamaño único</v>
      </c>
      <c r="O970">
        <v>3</v>
      </c>
      <c r="P970">
        <v>2414.75</v>
      </c>
      <c r="Q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70">
        <v>7244.25</v>
      </c>
      <c r="S970" t="s">
        <v>5</v>
      </c>
      <c r="T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70" t="str">
        <f>VLOOKUP(ventas_starbucks_2025[[#This Row],[canal_compra]],cambio_canal_compra[#All],2,0)</f>
        <v>En tienda</v>
      </c>
      <c r="V970" t="s">
        <v>16</v>
      </c>
      <c r="W970" t="str">
        <f>VLOOKUP(ventas_starbucks_2025[[#This Row],[método_pago]],cambio_metodo_pago[#All],2,0)</f>
        <v>Tarjeta</v>
      </c>
      <c r="X970" t="s">
        <v>7</v>
      </c>
      <c r="Y970">
        <v>15</v>
      </c>
      <c r="Z970" t="str">
        <f>VLOOKUP(ventas_starbucks_2025[[#This Row],[promoción_aplicada5]],promocion_cambiar[#All],2,0)</f>
        <v>Hora Feliz</v>
      </c>
      <c r="AA970" t="s">
        <v>36</v>
      </c>
      <c r="AB970" t="s">
        <v>9</v>
      </c>
      <c r="AC970" t="s">
        <v>24</v>
      </c>
      <c r="AD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70">
        <v>5.4</v>
      </c>
      <c r="AF970">
        <v>5</v>
      </c>
      <c r="AG970">
        <v>11</v>
      </c>
      <c r="AH970">
        <v>8</v>
      </c>
    </row>
    <row r="971" spans="1:34" x14ac:dyDescent="0.25">
      <c r="A971" s="3" t="s">
        <v>1046</v>
      </c>
      <c r="B971" s="1">
        <v>45764</v>
      </c>
      <c r="C971" s="23">
        <f t="shared" si="75"/>
        <v>17</v>
      </c>
      <c r="D971" s="23">
        <f t="shared" si="76"/>
        <v>4</v>
      </c>
      <c r="E971" s="23" t="str">
        <f t="shared" si="77"/>
        <v>jueves</v>
      </c>
      <c r="F971" s="23">
        <f t="shared" si="78"/>
        <v>4</v>
      </c>
      <c r="G971" s="23" t="str">
        <f t="shared" si="79"/>
        <v>abril</v>
      </c>
      <c r="H971" s="2">
        <v>0.42569444444444443</v>
      </c>
      <c r="I971" t="s">
        <v>12</v>
      </c>
      <c r="J971" t="str">
        <f>VLOOKUP(ventas_starbucks_2025[[#This Row],[sucursal]],cambio_sucursal[#All],2,0)</f>
        <v>Sucursal Córdoba Shopping</v>
      </c>
      <c r="K971" t="s">
        <v>48</v>
      </c>
      <c r="L971" t="s">
        <v>49</v>
      </c>
      <c r="M971" t="s">
        <v>50</v>
      </c>
      <c r="N971" t="str">
        <f>IFERROR(VLOOKUP(ventas_starbucks_2025[[#This Row],[tamaño_sucio]],cambio_tamaño[#All],2,0),"Tamaño único")</f>
        <v>Mediano</v>
      </c>
      <c r="O971">
        <v>2</v>
      </c>
      <c r="P971">
        <v>1669.4</v>
      </c>
      <c r="Q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1">
        <v>3338.8</v>
      </c>
      <c r="S971" t="s">
        <v>31</v>
      </c>
      <c r="T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1" t="str">
        <f>VLOOKUP(ventas_starbucks_2025[[#This Row],[canal_compra]],cambio_canal_compra[#All],2,0)</f>
        <v>Entrega domicilio</v>
      </c>
      <c r="V971" t="s">
        <v>40</v>
      </c>
      <c r="W971" t="str">
        <f>VLOOKUP(ventas_starbucks_2025[[#This Row],[método_pago]],cambio_metodo_pago[#All],2,0)</f>
        <v>Efectivo</v>
      </c>
      <c r="X971" t="s">
        <v>7</v>
      </c>
      <c r="Y971">
        <v>15</v>
      </c>
      <c r="Z971" t="str">
        <f>VLOOKUP(ventas_starbucks_2025[[#This Row],[promoción_aplicada5]],promocion_cambiar[#All],2,0)</f>
        <v>2x1</v>
      </c>
      <c r="AA971" t="s">
        <v>51</v>
      </c>
      <c r="AB971" t="s">
        <v>52</v>
      </c>
      <c r="AC971" t="s">
        <v>41</v>
      </c>
      <c r="AD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71">
        <v>13.4</v>
      </c>
      <c r="AF971">
        <v>1</v>
      </c>
      <c r="AG971">
        <v>49</v>
      </c>
      <c r="AH971">
        <v>47</v>
      </c>
    </row>
    <row r="972" spans="1:34" x14ac:dyDescent="0.25">
      <c r="A972" s="3" t="s">
        <v>1047</v>
      </c>
      <c r="B972" s="1">
        <v>45726</v>
      </c>
      <c r="C972" s="23">
        <f t="shared" si="75"/>
        <v>10</v>
      </c>
      <c r="D972" s="23">
        <f t="shared" si="76"/>
        <v>1</v>
      </c>
      <c r="E972" s="23" t="str">
        <f t="shared" si="77"/>
        <v>lunes</v>
      </c>
      <c r="F972" s="23">
        <f t="shared" si="78"/>
        <v>3</v>
      </c>
      <c r="G972" s="23" t="str">
        <f t="shared" si="79"/>
        <v>marzo</v>
      </c>
      <c r="H972" s="2">
        <v>0.67222222222222228</v>
      </c>
      <c r="I972" t="s">
        <v>57</v>
      </c>
      <c r="J972" t="str">
        <f>VLOOKUP(ventas_starbucks_2025[[#This Row],[sucursal]],cambio_sucursal[#All],2,0)</f>
        <v>Sucursal Avda Colón</v>
      </c>
      <c r="K972" t="s">
        <v>89</v>
      </c>
      <c r="L972" t="s">
        <v>90</v>
      </c>
      <c r="M972" t="s">
        <v>4</v>
      </c>
      <c r="N972" t="str">
        <f>IFERROR(VLOOKUP(ventas_starbucks_2025[[#This Row],[tamaño_sucio]],cambio_tamaño[#All],2,0),"Tamaño único")</f>
        <v>Tamaño único</v>
      </c>
      <c r="O972">
        <v>2</v>
      </c>
      <c r="P972">
        <v>1493.57</v>
      </c>
      <c r="Q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2">
        <v>2987.14</v>
      </c>
      <c r="S972" t="s">
        <v>15</v>
      </c>
      <c r="T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2" t="str">
        <f>VLOOKUP(ventas_starbucks_2025[[#This Row],[canal_compra]],cambio_canal_compra[#All],2,0)</f>
        <v>Para llevar</v>
      </c>
      <c r="V972" t="s">
        <v>6</v>
      </c>
      <c r="W972" t="str">
        <f>VLOOKUP(ventas_starbucks_2025[[#This Row],[método_pago]],cambio_metodo_pago[#All],2,0)</f>
        <v>Aplicación móbil</v>
      </c>
      <c r="X972" t="s">
        <v>22</v>
      </c>
      <c r="Y972">
        <v>0</v>
      </c>
      <c r="Z972" t="str">
        <f>VLOOKUP(ventas_starbucks_2025[[#This Row],[promoción_aplicada5]],promocion_cambiar[#All],2,0)</f>
        <v>Ninguna</v>
      </c>
      <c r="AA972" t="s">
        <v>17</v>
      </c>
      <c r="AB972" t="s">
        <v>9</v>
      </c>
      <c r="AC972" t="s">
        <v>41</v>
      </c>
      <c r="AD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72">
        <v>14.1</v>
      </c>
      <c r="AF972">
        <v>1</v>
      </c>
      <c r="AG972">
        <v>49</v>
      </c>
      <c r="AH972">
        <v>47</v>
      </c>
    </row>
    <row r="973" spans="1:34" x14ac:dyDescent="0.25">
      <c r="A973" s="3" t="s">
        <v>1048</v>
      </c>
      <c r="B973" s="1">
        <v>45705</v>
      </c>
      <c r="C973" s="23">
        <f t="shared" si="75"/>
        <v>17</v>
      </c>
      <c r="D973" s="23">
        <f t="shared" si="76"/>
        <v>1</v>
      </c>
      <c r="E973" s="23" t="str">
        <f t="shared" si="77"/>
        <v>lunes</v>
      </c>
      <c r="F973" s="23">
        <f t="shared" si="78"/>
        <v>2</v>
      </c>
      <c r="G973" s="23" t="str">
        <f t="shared" si="79"/>
        <v>febrero</v>
      </c>
      <c r="H973" s="2">
        <v>0.33263888888888887</v>
      </c>
      <c r="I973" t="s">
        <v>26</v>
      </c>
      <c r="J973" t="str">
        <f>VLOOKUP(ventas_starbucks_2025[[#This Row],[sucursal]],cambio_sucursal[#All],2,0)</f>
        <v>Sucursal San Lorenzo 47</v>
      </c>
      <c r="K973" t="s">
        <v>173</v>
      </c>
      <c r="L973" t="s">
        <v>35</v>
      </c>
      <c r="M973" t="s">
        <v>4</v>
      </c>
      <c r="N973" t="str">
        <f>IFERROR(VLOOKUP(ventas_starbucks_2025[[#This Row],[tamaño_sucio]],cambio_tamaño[#All],2,0),"Tamaño único")</f>
        <v>Tamaño único</v>
      </c>
      <c r="O973">
        <v>3</v>
      </c>
      <c r="P973">
        <v>1442.42</v>
      </c>
      <c r="Q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3">
        <v>4327.26</v>
      </c>
      <c r="S973" t="s">
        <v>15</v>
      </c>
      <c r="T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3" t="str">
        <f>VLOOKUP(ventas_starbucks_2025[[#This Row],[canal_compra]],cambio_canal_compra[#All],2,0)</f>
        <v>Para llevar</v>
      </c>
      <c r="V973" t="s">
        <v>16</v>
      </c>
      <c r="W973" t="str">
        <f>VLOOKUP(ventas_starbucks_2025[[#This Row],[método_pago]],cambio_metodo_pago[#All],2,0)</f>
        <v>Tarjeta</v>
      </c>
      <c r="X973" t="s">
        <v>7</v>
      </c>
      <c r="Y973">
        <v>10</v>
      </c>
      <c r="Z973" t="str">
        <f>VLOOKUP(ventas_starbucks_2025[[#This Row],[promoción_aplicada5]],promocion_cambiar[#All],2,0)</f>
        <v>2x1</v>
      </c>
      <c r="AA973" t="s">
        <v>51</v>
      </c>
      <c r="AB973" t="s">
        <v>18</v>
      </c>
      <c r="AC973" t="s">
        <v>10</v>
      </c>
      <c r="AD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73">
        <v>13.2</v>
      </c>
      <c r="AF973">
        <v>1</v>
      </c>
      <c r="AG973">
        <v>36</v>
      </c>
      <c r="AH973">
        <v>33</v>
      </c>
    </row>
    <row r="974" spans="1:34" x14ac:dyDescent="0.25">
      <c r="A974" s="3" t="s">
        <v>1049</v>
      </c>
      <c r="B974" s="1">
        <v>45760</v>
      </c>
      <c r="C974" s="23">
        <f t="shared" si="75"/>
        <v>13</v>
      </c>
      <c r="D974" s="23">
        <f t="shared" si="76"/>
        <v>7</v>
      </c>
      <c r="E974" s="23" t="str">
        <f t="shared" si="77"/>
        <v>domingo</v>
      </c>
      <c r="F974" s="23">
        <f t="shared" si="78"/>
        <v>4</v>
      </c>
      <c r="G974" s="23" t="str">
        <f t="shared" si="79"/>
        <v>abril</v>
      </c>
      <c r="H974" s="2">
        <v>0.51458333333333328</v>
      </c>
      <c r="I974" t="s">
        <v>57</v>
      </c>
      <c r="J974" t="str">
        <f>VLOOKUP(ventas_starbucks_2025[[#This Row],[sucursal]],cambio_sucursal[#All],2,0)</f>
        <v>Sucursal Avda Colón</v>
      </c>
      <c r="K974" t="s">
        <v>13</v>
      </c>
      <c r="L974" t="s">
        <v>14</v>
      </c>
      <c r="M974" t="s">
        <v>4</v>
      </c>
      <c r="N974" t="str">
        <f>IFERROR(VLOOKUP(ventas_starbucks_2025[[#This Row],[tamaño_sucio]],cambio_tamaño[#All],2,0),"Tamaño único")</f>
        <v>Tamaño único</v>
      </c>
      <c r="O974">
        <v>3</v>
      </c>
      <c r="P974">
        <v>2135.4299999999998</v>
      </c>
      <c r="Q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74">
        <v>6406.29</v>
      </c>
      <c r="S974" t="s">
        <v>5</v>
      </c>
      <c r="T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74" t="str">
        <f>VLOOKUP(ventas_starbucks_2025[[#This Row],[canal_compra]],cambio_canal_compra[#All],2,0)</f>
        <v>En tienda</v>
      </c>
      <c r="V974" t="s">
        <v>16</v>
      </c>
      <c r="W974" t="str">
        <f>VLOOKUP(ventas_starbucks_2025[[#This Row],[método_pago]],cambio_metodo_pago[#All],2,0)</f>
        <v>Tarjeta</v>
      </c>
      <c r="X974" t="s">
        <v>22</v>
      </c>
      <c r="Y974">
        <v>0</v>
      </c>
      <c r="Z974" t="str">
        <f>VLOOKUP(ventas_starbucks_2025[[#This Row],[promoción_aplicada5]],promocion_cambiar[#All],2,0)</f>
        <v>Hora Feliz</v>
      </c>
      <c r="AA974" t="s">
        <v>36</v>
      </c>
      <c r="AB974" t="s">
        <v>32</v>
      </c>
      <c r="AC974" t="s">
        <v>41</v>
      </c>
      <c r="AD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74">
        <v>14.7</v>
      </c>
      <c r="AF974">
        <v>3</v>
      </c>
      <c r="AG974">
        <v>17</v>
      </c>
      <c r="AH974">
        <v>14</v>
      </c>
    </row>
    <row r="975" spans="1:34" x14ac:dyDescent="0.25">
      <c r="A975" s="3" t="s">
        <v>1050</v>
      </c>
      <c r="B975" s="1">
        <v>45758</v>
      </c>
      <c r="C975" s="23">
        <f t="shared" si="75"/>
        <v>11</v>
      </c>
      <c r="D975" s="23">
        <f t="shared" si="76"/>
        <v>5</v>
      </c>
      <c r="E975" s="23" t="str">
        <f t="shared" si="77"/>
        <v>viernes</v>
      </c>
      <c r="F975" s="23">
        <f t="shared" si="78"/>
        <v>4</v>
      </c>
      <c r="G975" s="23" t="str">
        <f t="shared" si="79"/>
        <v>abril</v>
      </c>
      <c r="H975" s="2">
        <v>0.46597222222222223</v>
      </c>
      <c r="I975" t="s">
        <v>1</v>
      </c>
      <c r="J975" t="str">
        <f>VLOOKUP(ventas_starbucks_2025[[#This Row],[sucursal]],cambio_sucursal[#All],2,0)</f>
        <v>Sucursal Nueva Córdoba</v>
      </c>
      <c r="K975" t="s">
        <v>67</v>
      </c>
      <c r="L975" t="s">
        <v>35</v>
      </c>
      <c r="M975" t="s">
        <v>4</v>
      </c>
      <c r="N975" t="str">
        <f>IFERROR(VLOOKUP(ventas_starbucks_2025[[#This Row],[tamaño_sucio]],cambio_tamaño[#All],2,0),"Tamaño único")</f>
        <v>Tamaño único</v>
      </c>
      <c r="O975">
        <v>2</v>
      </c>
      <c r="P975">
        <v>1196.28</v>
      </c>
      <c r="Q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5">
        <v>2392.56</v>
      </c>
      <c r="S975" t="s">
        <v>15</v>
      </c>
      <c r="T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5" t="str">
        <f>VLOOKUP(ventas_starbucks_2025[[#This Row],[canal_compra]],cambio_canal_compra[#All],2,0)</f>
        <v>Para llevar</v>
      </c>
      <c r="V975" t="s">
        <v>6</v>
      </c>
      <c r="W975" t="str">
        <f>VLOOKUP(ventas_starbucks_2025[[#This Row],[método_pago]],cambio_metodo_pago[#All],2,0)</f>
        <v>Aplicación móbil</v>
      </c>
      <c r="X975" t="s">
        <v>22</v>
      </c>
      <c r="Y975">
        <v>0</v>
      </c>
      <c r="Z975" t="str">
        <f>VLOOKUP(ventas_starbucks_2025[[#This Row],[promoción_aplicada5]],promocion_cambiar[#All],2,0)</f>
        <v>2x1</v>
      </c>
      <c r="AA975" t="s">
        <v>51</v>
      </c>
      <c r="AB975" t="s">
        <v>18</v>
      </c>
      <c r="AC975" t="s">
        <v>24</v>
      </c>
      <c r="AD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75">
        <v>4.3</v>
      </c>
      <c r="AF975">
        <v>5</v>
      </c>
      <c r="AG975">
        <v>22</v>
      </c>
      <c r="AH975">
        <v>20</v>
      </c>
    </row>
    <row r="976" spans="1:34" x14ac:dyDescent="0.25">
      <c r="A976" s="3" t="s">
        <v>1051</v>
      </c>
      <c r="B976" s="1">
        <v>45684</v>
      </c>
      <c r="C976" s="23">
        <f t="shared" si="75"/>
        <v>27</v>
      </c>
      <c r="D976" s="23">
        <f t="shared" si="76"/>
        <v>1</v>
      </c>
      <c r="E976" s="1" t="str">
        <f t="shared" si="77"/>
        <v>lunes</v>
      </c>
      <c r="F976" s="23">
        <f t="shared" si="78"/>
        <v>1</v>
      </c>
      <c r="G976" s="1" t="str">
        <f t="shared" si="79"/>
        <v>enero</v>
      </c>
      <c r="H976" s="2">
        <v>0.8666666666666667</v>
      </c>
      <c r="I976" t="s">
        <v>1</v>
      </c>
      <c r="J976" t="str">
        <f>VLOOKUP(ventas_starbucks_2025[[#This Row],[sucursal]],cambio_sucursal[#All],2,0)</f>
        <v>Sucursal Nueva Córdoba</v>
      </c>
      <c r="K976" t="s">
        <v>13</v>
      </c>
      <c r="L976" t="s">
        <v>14</v>
      </c>
      <c r="M976" t="s">
        <v>4</v>
      </c>
      <c r="N976" t="str">
        <f>IFERROR(VLOOKUP(ventas_starbucks_2025[[#This Row],[tamaño_sucio]],cambio_tamaño[#All],2,0),"Tamaño único")</f>
        <v>Tamaño único</v>
      </c>
      <c r="O976">
        <v>5</v>
      </c>
      <c r="P976">
        <v>1714.92</v>
      </c>
      <c r="Q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6">
        <v>8574.6</v>
      </c>
      <c r="S976" t="s">
        <v>31</v>
      </c>
      <c r="T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76" t="str">
        <f>VLOOKUP(ventas_starbucks_2025[[#This Row],[canal_compra]],cambio_canal_compra[#All],2,0)</f>
        <v>Entrega domicilio</v>
      </c>
      <c r="V976" t="s">
        <v>40</v>
      </c>
      <c r="W976" t="str">
        <f>VLOOKUP(ventas_starbucks_2025[[#This Row],[método_pago]],cambio_metodo_pago[#All],2,0)</f>
        <v>Efectivo</v>
      </c>
      <c r="X976" t="s">
        <v>22</v>
      </c>
      <c r="Y976">
        <v>0</v>
      </c>
      <c r="Z976" t="str">
        <f>VLOOKUP(ventas_starbucks_2025[[#This Row],[promoción_aplicada5]],promocion_cambiar[#All],2,0)</f>
        <v>Hora Feliz</v>
      </c>
      <c r="AA976" t="s">
        <v>36</v>
      </c>
      <c r="AB976" t="s">
        <v>29</v>
      </c>
      <c r="AC976" t="s">
        <v>24</v>
      </c>
      <c r="AD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76">
        <v>10.1</v>
      </c>
      <c r="AF976">
        <v>2</v>
      </c>
      <c r="AG976">
        <v>22</v>
      </c>
      <c r="AH976">
        <v>17</v>
      </c>
    </row>
    <row r="977" spans="1:34" x14ac:dyDescent="0.25">
      <c r="A977" s="3" t="s">
        <v>1052</v>
      </c>
      <c r="B977" s="1">
        <v>45730</v>
      </c>
      <c r="C977" s="23">
        <f t="shared" si="75"/>
        <v>14</v>
      </c>
      <c r="D977" s="23">
        <f t="shared" si="76"/>
        <v>5</v>
      </c>
      <c r="E977" s="23" t="str">
        <f t="shared" si="77"/>
        <v>viernes</v>
      </c>
      <c r="F977" s="23">
        <f t="shared" si="78"/>
        <v>3</v>
      </c>
      <c r="G977" s="23" t="str">
        <f t="shared" si="79"/>
        <v>marzo</v>
      </c>
      <c r="H977" s="2">
        <v>0.29722222222222222</v>
      </c>
      <c r="I977" t="s">
        <v>12</v>
      </c>
      <c r="J977" t="str">
        <f>VLOOKUP(ventas_starbucks_2025[[#This Row],[sucursal]],cambio_sucursal[#All],2,0)</f>
        <v>Sucursal Córdoba Shopping</v>
      </c>
      <c r="K977" t="s">
        <v>2</v>
      </c>
      <c r="L977" t="s">
        <v>3</v>
      </c>
      <c r="M977" t="s">
        <v>4</v>
      </c>
      <c r="N977" t="str">
        <f>IFERROR(VLOOKUP(ventas_starbucks_2025[[#This Row],[tamaño_sucio]],cambio_tamaño[#All],2,0),"Tamaño único")</f>
        <v>Tamaño único</v>
      </c>
      <c r="O977">
        <v>3</v>
      </c>
      <c r="P977">
        <v>3436.16</v>
      </c>
      <c r="Q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977">
        <v>10308.48</v>
      </c>
      <c r="S977" t="s">
        <v>5</v>
      </c>
      <c r="T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77" t="str">
        <f>VLOOKUP(ventas_starbucks_2025[[#This Row],[canal_compra]],cambio_canal_compra[#All],2,0)</f>
        <v>En tienda</v>
      </c>
      <c r="V977" t="s">
        <v>6</v>
      </c>
      <c r="W977" t="str">
        <f>VLOOKUP(ventas_starbucks_2025[[#This Row],[método_pago]],cambio_metodo_pago[#All],2,0)</f>
        <v>Aplicación móbil</v>
      </c>
      <c r="X977" t="s">
        <v>7</v>
      </c>
      <c r="Y977">
        <v>10</v>
      </c>
      <c r="Z977" t="str">
        <f>VLOOKUP(ventas_starbucks_2025[[#This Row],[promoción_aplicada5]],promocion_cambiar[#All],2,0)</f>
        <v>2x1</v>
      </c>
      <c r="AA977" t="s">
        <v>51</v>
      </c>
      <c r="AB977" t="s">
        <v>32</v>
      </c>
      <c r="AC977" t="s">
        <v>24</v>
      </c>
      <c r="AD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77">
        <v>4.8</v>
      </c>
      <c r="AF977">
        <v>2</v>
      </c>
      <c r="AG977">
        <v>36</v>
      </c>
      <c r="AH977">
        <v>33</v>
      </c>
    </row>
    <row r="978" spans="1:34" x14ac:dyDescent="0.25">
      <c r="A978" s="3" t="s">
        <v>1053</v>
      </c>
      <c r="B978" s="1">
        <v>45683</v>
      </c>
      <c r="C978" s="23">
        <f t="shared" si="75"/>
        <v>26</v>
      </c>
      <c r="D978" s="23">
        <f t="shared" si="76"/>
        <v>7</v>
      </c>
      <c r="E978" s="23" t="str">
        <f t="shared" si="77"/>
        <v>domingo</v>
      </c>
      <c r="F978" s="23">
        <f t="shared" si="78"/>
        <v>1</v>
      </c>
      <c r="G978" s="23" t="str">
        <f t="shared" si="79"/>
        <v>enero</v>
      </c>
      <c r="H978" s="2">
        <v>0.64652777777777781</v>
      </c>
      <c r="I978" t="s">
        <v>12</v>
      </c>
      <c r="J978" t="str">
        <f>VLOOKUP(ventas_starbucks_2025[[#This Row],[sucursal]],cambio_sucursal[#All],2,0)</f>
        <v>Sucursal Córdoba Shopping</v>
      </c>
      <c r="K978" t="s">
        <v>94</v>
      </c>
      <c r="L978" t="s">
        <v>70</v>
      </c>
      <c r="M978" t="s">
        <v>62</v>
      </c>
      <c r="N978" t="str">
        <f>IFERROR(VLOOKUP(ventas_starbucks_2025[[#This Row],[tamaño_sucio]],cambio_tamaño[#All],2,0),"Tamaño único")</f>
        <v>Extra-Grande</v>
      </c>
      <c r="O978">
        <v>4</v>
      </c>
      <c r="P978">
        <v>1395.92</v>
      </c>
      <c r="Q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8">
        <v>5583.68</v>
      </c>
      <c r="S978" t="s">
        <v>15</v>
      </c>
      <c r="T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78" t="str">
        <f>VLOOKUP(ventas_starbucks_2025[[#This Row],[canal_compra]],cambio_canal_compra[#All],2,0)</f>
        <v>Para llevar</v>
      </c>
      <c r="V978" t="s">
        <v>40</v>
      </c>
      <c r="W978" t="str">
        <f>VLOOKUP(ventas_starbucks_2025[[#This Row],[método_pago]],cambio_metodo_pago[#All],2,0)</f>
        <v>Efectivo</v>
      </c>
      <c r="X978" t="s">
        <v>22</v>
      </c>
      <c r="Y978">
        <v>0</v>
      </c>
      <c r="Z978" t="str">
        <f>VLOOKUP(ventas_starbucks_2025[[#This Row],[promoción_aplicada5]],promocion_cambiar[#All],2,0)</f>
        <v>Combo</v>
      </c>
      <c r="AA978" t="s">
        <v>8</v>
      </c>
      <c r="AB978" t="s">
        <v>18</v>
      </c>
      <c r="AC978" t="s">
        <v>24</v>
      </c>
      <c r="AD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78">
        <v>3.8</v>
      </c>
      <c r="AF978">
        <v>3</v>
      </c>
      <c r="AG978">
        <v>29</v>
      </c>
      <c r="AH978">
        <v>25</v>
      </c>
    </row>
    <row r="979" spans="1:34" x14ac:dyDescent="0.25">
      <c r="A979" s="3" t="s">
        <v>1054</v>
      </c>
      <c r="B979" s="1">
        <v>45674</v>
      </c>
      <c r="C979" s="23">
        <f t="shared" si="75"/>
        <v>17</v>
      </c>
      <c r="D979" s="23">
        <f t="shared" si="76"/>
        <v>5</v>
      </c>
      <c r="E979" s="1" t="str">
        <f t="shared" si="77"/>
        <v>viernes</v>
      </c>
      <c r="F979" s="23">
        <f t="shared" si="78"/>
        <v>1</v>
      </c>
      <c r="G979" s="1" t="str">
        <f t="shared" si="79"/>
        <v>enero</v>
      </c>
      <c r="H979" s="2">
        <v>0.36527777777777776</v>
      </c>
      <c r="I979" t="s">
        <v>1</v>
      </c>
      <c r="J979" t="str">
        <f>VLOOKUP(ventas_starbucks_2025[[#This Row],[sucursal]],cambio_sucursal[#All],2,0)</f>
        <v>Sucursal Nueva Córdoba</v>
      </c>
      <c r="K979" t="s">
        <v>54</v>
      </c>
      <c r="L979" t="s">
        <v>44</v>
      </c>
      <c r="M979" t="s">
        <v>62</v>
      </c>
      <c r="N979" t="str">
        <f>IFERROR(VLOOKUP(ventas_starbucks_2025[[#This Row],[tamaño_sucio]],cambio_tamaño[#All],2,0),"Tamaño único")</f>
        <v>Extra-Grande</v>
      </c>
      <c r="O979">
        <v>5</v>
      </c>
      <c r="P979">
        <v>1565.24</v>
      </c>
      <c r="Q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9">
        <v>7826.2</v>
      </c>
      <c r="S979" t="s">
        <v>5</v>
      </c>
      <c r="T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79" t="str">
        <f>VLOOKUP(ventas_starbucks_2025[[#This Row],[canal_compra]],cambio_canal_compra[#All],2,0)</f>
        <v>En tienda</v>
      </c>
      <c r="V979" t="s">
        <v>6</v>
      </c>
      <c r="W979" t="str">
        <f>VLOOKUP(ventas_starbucks_2025[[#This Row],[método_pago]],cambio_metodo_pago[#All],2,0)</f>
        <v>Aplicación móbil</v>
      </c>
      <c r="X979" t="s">
        <v>22</v>
      </c>
      <c r="Y979">
        <v>0</v>
      </c>
      <c r="Z979" t="str">
        <f>VLOOKUP(ventas_starbucks_2025[[#This Row],[promoción_aplicada5]],promocion_cambiar[#All],2,0)</f>
        <v>Combo</v>
      </c>
      <c r="AA979" t="s">
        <v>8</v>
      </c>
      <c r="AB979" t="s">
        <v>18</v>
      </c>
      <c r="AC979" t="s">
        <v>41</v>
      </c>
      <c r="AD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79">
        <v>14.3</v>
      </c>
      <c r="AF979">
        <v>2</v>
      </c>
      <c r="AG979">
        <v>40</v>
      </c>
      <c r="AH979">
        <v>35</v>
      </c>
    </row>
    <row r="980" spans="1:34" x14ac:dyDescent="0.25">
      <c r="A980" s="3" t="s">
        <v>1055</v>
      </c>
      <c r="B980" s="1">
        <v>45686</v>
      </c>
      <c r="C980" s="23">
        <f t="shared" si="75"/>
        <v>29</v>
      </c>
      <c r="D980" s="23">
        <f t="shared" si="76"/>
        <v>3</v>
      </c>
      <c r="E980" s="1" t="str">
        <f t="shared" si="77"/>
        <v>miércoles</v>
      </c>
      <c r="F980" s="23">
        <f t="shared" si="78"/>
        <v>1</v>
      </c>
      <c r="G980" s="1" t="str">
        <f t="shared" si="79"/>
        <v>enero</v>
      </c>
      <c r="H980" s="2">
        <v>0.39583333333333331</v>
      </c>
      <c r="I980" t="s">
        <v>57</v>
      </c>
      <c r="J980" t="str">
        <f>VLOOKUP(ventas_starbucks_2025[[#This Row],[sucursal]],cambio_sucursal[#All],2,0)</f>
        <v>Sucursal Avda Colón</v>
      </c>
      <c r="K980" t="s">
        <v>284</v>
      </c>
      <c r="L980" t="s">
        <v>35</v>
      </c>
      <c r="M980" t="s">
        <v>4</v>
      </c>
      <c r="N980" t="str">
        <f>IFERROR(VLOOKUP(ventas_starbucks_2025[[#This Row],[tamaño_sucio]],cambio_tamaño[#All],2,0),"Tamaño único")</f>
        <v>Tamaño único</v>
      </c>
      <c r="O980">
        <v>1</v>
      </c>
      <c r="P980">
        <v>1064.8699999999999</v>
      </c>
      <c r="Q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0">
        <v>1064.8699999999999</v>
      </c>
      <c r="S980" t="s">
        <v>5</v>
      </c>
      <c r="T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0" t="str">
        <f>VLOOKUP(ventas_starbucks_2025[[#This Row],[canal_compra]],cambio_canal_compra[#All],2,0)</f>
        <v>En tienda</v>
      </c>
      <c r="V980" t="s">
        <v>40</v>
      </c>
      <c r="W980" t="str">
        <f>VLOOKUP(ventas_starbucks_2025[[#This Row],[método_pago]],cambio_metodo_pago[#All],2,0)</f>
        <v>Efectivo</v>
      </c>
      <c r="X980" t="s">
        <v>7</v>
      </c>
      <c r="Y980">
        <v>0</v>
      </c>
      <c r="Z980" t="str">
        <f>VLOOKUP(ventas_starbucks_2025[[#This Row],[promoción_aplicada5]],promocion_cambiar[#All],2,0)</f>
        <v>2x1</v>
      </c>
      <c r="AA980" t="s">
        <v>51</v>
      </c>
      <c r="AB980" t="s">
        <v>29</v>
      </c>
      <c r="AC980" t="s">
        <v>10</v>
      </c>
      <c r="AD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80">
        <v>2.9</v>
      </c>
      <c r="AF980">
        <v>5</v>
      </c>
      <c r="AG980">
        <v>43</v>
      </c>
      <c r="AH980">
        <v>42</v>
      </c>
    </row>
    <row r="981" spans="1:34" x14ac:dyDescent="0.25">
      <c r="A981" s="3" t="s">
        <v>1056</v>
      </c>
      <c r="B981" s="1">
        <v>45700</v>
      </c>
      <c r="C981" s="23">
        <f t="shared" si="75"/>
        <v>12</v>
      </c>
      <c r="D981" s="23">
        <f t="shared" si="76"/>
        <v>3</v>
      </c>
      <c r="E981" s="23" t="str">
        <f t="shared" si="77"/>
        <v>miércoles</v>
      </c>
      <c r="F981" s="23">
        <f t="shared" si="78"/>
        <v>2</v>
      </c>
      <c r="G981" s="23" t="str">
        <f t="shared" si="79"/>
        <v>febrero</v>
      </c>
      <c r="H981" s="2">
        <v>0.66388888888888886</v>
      </c>
      <c r="I981" t="s">
        <v>26</v>
      </c>
      <c r="J981" t="str">
        <f>VLOOKUP(ventas_starbucks_2025[[#This Row],[sucursal]],cambio_sucursal[#All],2,0)</f>
        <v>Sucursal San Lorenzo 47</v>
      </c>
      <c r="K981" t="s">
        <v>58</v>
      </c>
      <c r="L981" t="s">
        <v>39</v>
      </c>
      <c r="M981" t="s">
        <v>4</v>
      </c>
      <c r="N981" t="str">
        <f>IFERROR(VLOOKUP(ventas_starbucks_2025[[#This Row],[tamaño_sucio]],cambio_tamaño[#All],2,0),"Tamaño único")</f>
        <v>Tamaño único</v>
      </c>
      <c r="O981">
        <v>4</v>
      </c>
      <c r="P981">
        <v>1036.67</v>
      </c>
      <c r="Q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1">
        <v>4146.68</v>
      </c>
      <c r="S981" t="s">
        <v>15</v>
      </c>
      <c r="T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1" t="str">
        <f>VLOOKUP(ventas_starbucks_2025[[#This Row],[canal_compra]],cambio_canal_compra[#All],2,0)</f>
        <v>Para llevar</v>
      </c>
      <c r="V981" t="s">
        <v>6</v>
      </c>
      <c r="W981" t="str">
        <f>VLOOKUP(ventas_starbucks_2025[[#This Row],[método_pago]],cambio_metodo_pago[#All],2,0)</f>
        <v>Aplicación móbil</v>
      </c>
      <c r="X981" t="s">
        <v>7</v>
      </c>
      <c r="Y981">
        <v>0</v>
      </c>
      <c r="Z981" t="str">
        <f>VLOOKUP(ventas_starbucks_2025[[#This Row],[promoción_aplicada5]],promocion_cambiar[#All],2,0)</f>
        <v>Ninguna</v>
      </c>
      <c r="AA981" t="s">
        <v>17</v>
      </c>
      <c r="AB981" t="s">
        <v>23</v>
      </c>
      <c r="AC981" t="s">
        <v>24</v>
      </c>
      <c r="AD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81">
        <v>5.4</v>
      </c>
      <c r="AF981">
        <v>5</v>
      </c>
      <c r="AG981">
        <v>43</v>
      </c>
      <c r="AH981">
        <v>39</v>
      </c>
    </row>
    <row r="982" spans="1:34" x14ac:dyDescent="0.25">
      <c r="A982" s="3" t="s">
        <v>1057</v>
      </c>
      <c r="B982" s="1">
        <v>45763</v>
      </c>
      <c r="C982" s="23">
        <f t="shared" si="75"/>
        <v>16</v>
      </c>
      <c r="D982" s="23">
        <f t="shared" si="76"/>
        <v>3</v>
      </c>
      <c r="E982" s="23" t="str">
        <f t="shared" si="77"/>
        <v>miércoles</v>
      </c>
      <c r="F982" s="23">
        <f t="shared" si="78"/>
        <v>4</v>
      </c>
      <c r="G982" s="23" t="str">
        <f t="shared" si="79"/>
        <v>abril</v>
      </c>
      <c r="H982" s="2">
        <v>0.73819444444444449</v>
      </c>
      <c r="I982" t="s">
        <v>1</v>
      </c>
      <c r="J982" t="str">
        <f>VLOOKUP(ventas_starbucks_2025[[#This Row],[sucursal]],cambio_sucursal[#All],2,0)</f>
        <v>Sucursal Nueva Córdoba</v>
      </c>
      <c r="K982" t="s">
        <v>89</v>
      </c>
      <c r="L982" t="s">
        <v>90</v>
      </c>
      <c r="M982" t="s">
        <v>4</v>
      </c>
      <c r="N982" t="str">
        <f>IFERROR(VLOOKUP(ventas_starbucks_2025[[#This Row],[tamaño_sucio]],cambio_tamaño[#All],2,0),"Tamaño único")</f>
        <v>Tamaño único</v>
      </c>
      <c r="O982">
        <v>2</v>
      </c>
      <c r="P982">
        <v>1688.98</v>
      </c>
      <c r="Q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2">
        <v>3377.96</v>
      </c>
      <c r="S982" t="s">
        <v>15</v>
      </c>
      <c r="T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2" t="str">
        <f>VLOOKUP(ventas_starbucks_2025[[#This Row],[canal_compra]],cambio_canal_compra[#All],2,0)</f>
        <v>Para llevar</v>
      </c>
      <c r="V982" t="s">
        <v>6</v>
      </c>
      <c r="W982" t="str">
        <f>VLOOKUP(ventas_starbucks_2025[[#This Row],[método_pago]],cambio_metodo_pago[#All],2,0)</f>
        <v>Aplicación móbil</v>
      </c>
      <c r="X982" t="s">
        <v>22</v>
      </c>
      <c r="Y982">
        <v>0</v>
      </c>
      <c r="Z982" t="str">
        <f>VLOOKUP(ventas_starbucks_2025[[#This Row],[promoción_aplicada5]],promocion_cambiar[#All],2,0)</f>
        <v>Combo</v>
      </c>
      <c r="AA982" t="s">
        <v>8</v>
      </c>
      <c r="AB982" t="s">
        <v>52</v>
      </c>
      <c r="AC982" t="s">
        <v>24</v>
      </c>
      <c r="AD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82">
        <v>7.3</v>
      </c>
      <c r="AF982">
        <v>4</v>
      </c>
      <c r="AG982">
        <v>39</v>
      </c>
      <c r="AH982">
        <v>37</v>
      </c>
    </row>
    <row r="983" spans="1:34" x14ac:dyDescent="0.25">
      <c r="A983" s="3" t="s">
        <v>1058</v>
      </c>
      <c r="B983" s="1">
        <v>45718</v>
      </c>
      <c r="C983" s="23">
        <f t="shared" si="75"/>
        <v>2</v>
      </c>
      <c r="D983" s="23">
        <f t="shared" si="76"/>
        <v>7</v>
      </c>
      <c r="E983" s="23" t="str">
        <f t="shared" si="77"/>
        <v>domingo</v>
      </c>
      <c r="F983" s="23">
        <f t="shared" si="78"/>
        <v>3</v>
      </c>
      <c r="G983" s="23" t="str">
        <f t="shared" si="79"/>
        <v>marzo</v>
      </c>
      <c r="H983" s="2">
        <v>0.85972222222222228</v>
      </c>
      <c r="I983" t="s">
        <v>12</v>
      </c>
      <c r="J983" t="str">
        <f>VLOOKUP(ventas_starbucks_2025[[#This Row],[sucursal]],cambio_sucursal[#All],2,0)</f>
        <v>Sucursal Córdoba Shopping</v>
      </c>
      <c r="K983" t="s">
        <v>82</v>
      </c>
      <c r="L983" t="s">
        <v>28</v>
      </c>
      <c r="M983" t="s">
        <v>4</v>
      </c>
      <c r="N983" t="str">
        <f>IFERROR(VLOOKUP(ventas_starbucks_2025[[#This Row],[tamaño_sucio]],cambio_tamaño[#All],2,0),"Tamaño único")</f>
        <v>Tamaño único</v>
      </c>
      <c r="O983">
        <v>4</v>
      </c>
      <c r="P983">
        <v>2034.29</v>
      </c>
      <c r="Q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83">
        <v>8137.16</v>
      </c>
      <c r="S983" t="s">
        <v>15</v>
      </c>
      <c r="T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83" t="str">
        <f>VLOOKUP(ventas_starbucks_2025[[#This Row],[canal_compra]],cambio_canal_compra[#All],2,0)</f>
        <v>Para llevar</v>
      </c>
      <c r="V983" t="s">
        <v>6</v>
      </c>
      <c r="W983" t="str">
        <f>VLOOKUP(ventas_starbucks_2025[[#This Row],[método_pago]],cambio_metodo_pago[#All],2,0)</f>
        <v>Aplicación móbil</v>
      </c>
      <c r="X983" t="s">
        <v>22</v>
      </c>
      <c r="Y983">
        <v>0</v>
      </c>
      <c r="Z983" t="str">
        <f>VLOOKUP(ventas_starbucks_2025[[#This Row],[promoción_aplicada5]],promocion_cambiar[#All],2,0)</f>
        <v>2x1</v>
      </c>
      <c r="AA983" t="s">
        <v>51</v>
      </c>
      <c r="AB983" t="s">
        <v>18</v>
      </c>
      <c r="AC983" t="s">
        <v>24</v>
      </c>
      <c r="AD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83">
        <v>10.7</v>
      </c>
      <c r="AF983">
        <v>3</v>
      </c>
      <c r="AG983">
        <v>38</v>
      </c>
      <c r="AH983">
        <v>34</v>
      </c>
    </row>
    <row r="984" spans="1:34" x14ac:dyDescent="0.25">
      <c r="A984" s="3" t="s">
        <v>1059</v>
      </c>
      <c r="B984" s="1">
        <v>45733</v>
      </c>
      <c r="C984" s="23">
        <f t="shared" si="75"/>
        <v>17</v>
      </c>
      <c r="D984" s="23">
        <f t="shared" si="76"/>
        <v>1</v>
      </c>
      <c r="E984" s="23" t="str">
        <f t="shared" si="77"/>
        <v>lunes</v>
      </c>
      <c r="F984" s="23">
        <f t="shared" si="78"/>
        <v>3</v>
      </c>
      <c r="G984" s="23" t="str">
        <f t="shared" si="79"/>
        <v>marzo</v>
      </c>
      <c r="H984" s="2">
        <v>0.81041666666666667</v>
      </c>
      <c r="I984" t="s">
        <v>26</v>
      </c>
      <c r="J984" t="str">
        <f>VLOOKUP(ventas_starbucks_2025[[#This Row],[sucursal]],cambio_sucursal[#All],2,0)</f>
        <v>Sucursal San Lorenzo 47</v>
      </c>
      <c r="K984" t="s">
        <v>89</v>
      </c>
      <c r="L984" t="s">
        <v>90</v>
      </c>
      <c r="M984" t="s">
        <v>4</v>
      </c>
      <c r="N984" t="str">
        <f>IFERROR(VLOOKUP(ventas_starbucks_2025[[#This Row],[tamaño_sucio]],cambio_tamaño[#All],2,0),"Tamaño único")</f>
        <v>Tamaño único</v>
      </c>
      <c r="O984">
        <v>4</v>
      </c>
      <c r="P984">
        <v>1641.19</v>
      </c>
      <c r="Q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4">
        <v>6564.76</v>
      </c>
      <c r="S984" t="s">
        <v>31</v>
      </c>
      <c r="T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84" t="str">
        <f>VLOOKUP(ventas_starbucks_2025[[#This Row],[canal_compra]],cambio_canal_compra[#All],2,0)</f>
        <v>Entrega domicilio</v>
      </c>
      <c r="V984" t="s">
        <v>6</v>
      </c>
      <c r="W984" t="str">
        <f>VLOOKUP(ventas_starbucks_2025[[#This Row],[método_pago]],cambio_metodo_pago[#All],2,0)</f>
        <v>Aplicación móbil</v>
      </c>
      <c r="X984" t="s">
        <v>22</v>
      </c>
      <c r="Y984">
        <v>0</v>
      </c>
      <c r="Z984" t="str">
        <f>VLOOKUP(ventas_starbucks_2025[[#This Row],[promoción_aplicada5]],promocion_cambiar[#All],2,0)</f>
        <v>2x1</v>
      </c>
      <c r="AA984" t="s">
        <v>51</v>
      </c>
      <c r="AB984" t="s">
        <v>32</v>
      </c>
      <c r="AC984" t="s">
        <v>24</v>
      </c>
      <c r="AD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84">
        <v>8.1</v>
      </c>
      <c r="AF984">
        <v>5</v>
      </c>
      <c r="AG984">
        <v>33</v>
      </c>
      <c r="AH984">
        <v>29</v>
      </c>
    </row>
    <row r="985" spans="1:34" x14ac:dyDescent="0.25">
      <c r="A985" s="3" t="s">
        <v>1060</v>
      </c>
      <c r="B985" s="1">
        <v>45743</v>
      </c>
      <c r="C985" s="23">
        <f t="shared" si="75"/>
        <v>27</v>
      </c>
      <c r="D985" s="23">
        <f t="shared" si="76"/>
        <v>4</v>
      </c>
      <c r="E985" s="23" t="str">
        <f t="shared" si="77"/>
        <v>jueves</v>
      </c>
      <c r="F985" s="23">
        <f t="shared" si="78"/>
        <v>3</v>
      </c>
      <c r="G985" s="23" t="str">
        <f t="shared" si="79"/>
        <v>marzo</v>
      </c>
      <c r="H985" s="2">
        <v>0.46388888888888891</v>
      </c>
      <c r="I985" t="s">
        <v>26</v>
      </c>
      <c r="J985" t="str">
        <f>VLOOKUP(ventas_starbucks_2025[[#This Row],[sucursal]],cambio_sucursal[#All],2,0)</f>
        <v>Sucursal San Lorenzo 47</v>
      </c>
      <c r="K985" t="s">
        <v>69</v>
      </c>
      <c r="L985" t="s">
        <v>70</v>
      </c>
      <c r="M985" t="s">
        <v>62</v>
      </c>
      <c r="N985" t="str">
        <f>IFERROR(VLOOKUP(ventas_starbucks_2025[[#This Row],[tamaño_sucio]],cambio_tamaño[#All],2,0),"Tamaño único")</f>
        <v>Extra-Grande</v>
      </c>
      <c r="O985">
        <v>3</v>
      </c>
      <c r="P985">
        <v>1437.96</v>
      </c>
      <c r="Q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5">
        <v>4313.88</v>
      </c>
      <c r="S985" t="s">
        <v>5</v>
      </c>
      <c r="T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5" t="str">
        <f>VLOOKUP(ventas_starbucks_2025[[#This Row],[canal_compra]],cambio_canal_compra[#All],2,0)</f>
        <v>En tienda</v>
      </c>
      <c r="V985" t="s">
        <v>6</v>
      </c>
      <c r="W985" t="str">
        <f>VLOOKUP(ventas_starbucks_2025[[#This Row],[método_pago]],cambio_metodo_pago[#All],2,0)</f>
        <v>Aplicación móbil</v>
      </c>
      <c r="X985" t="s">
        <v>7</v>
      </c>
      <c r="Y985">
        <v>15</v>
      </c>
      <c r="Z985" t="str">
        <f>VLOOKUP(ventas_starbucks_2025[[#This Row],[promoción_aplicada5]],promocion_cambiar[#All],2,0)</f>
        <v>2x1</v>
      </c>
      <c r="AA985" t="s">
        <v>51</v>
      </c>
      <c r="AB985" t="s">
        <v>32</v>
      </c>
      <c r="AC985" t="s">
        <v>41</v>
      </c>
      <c r="AD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85">
        <v>14.4</v>
      </c>
      <c r="AF985">
        <v>4</v>
      </c>
      <c r="AG985">
        <v>22</v>
      </c>
      <c r="AH985">
        <v>19</v>
      </c>
    </row>
    <row r="986" spans="1:34" x14ac:dyDescent="0.25">
      <c r="A986" s="3" t="s">
        <v>1061</v>
      </c>
      <c r="B986" s="1">
        <v>45716</v>
      </c>
      <c r="C986" s="23">
        <f t="shared" si="75"/>
        <v>28</v>
      </c>
      <c r="D986" s="23">
        <f t="shared" si="76"/>
        <v>5</v>
      </c>
      <c r="E986" s="23" t="str">
        <f t="shared" si="77"/>
        <v>viernes</v>
      </c>
      <c r="F986" s="23">
        <f t="shared" si="78"/>
        <v>2</v>
      </c>
      <c r="G986" s="23" t="str">
        <f t="shared" si="79"/>
        <v>febrero</v>
      </c>
      <c r="H986" s="2">
        <v>0.62083333333333335</v>
      </c>
      <c r="I986" t="s">
        <v>12</v>
      </c>
      <c r="J986" t="str">
        <f>VLOOKUP(ventas_starbucks_2025[[#This Row],[sucursal]],cambio_sucursal[#All],2,0)</f>
        <v>Sucursal Córdoba Shopping</v>
      </c>
      <c r="K986" t="s">
        <v>89</v>
      </c>
      <c r="L986" t="s">
        <v>90</v>
      </c>
      <c r="M986" t="s">
        <v>4</v>
      </c>
      <c r="N986" t="str">
        <f>IFERROR(VLOOKUP(ventas_starbucks_2025[[#This Row],[tamaño_sucio]],cambio_tamaño[#All],2,0),"Tamaño único")</f>
        <v>Tamaño único</v>
      </c>
      <c r="O986">
        <v>5</v>
      </c>
      <c r="P986">
        <v>1294.92</v>
      </c>
      <c r="Q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6">
        <v>6474.6</v>
      </c>
      <c r="S986" t="s">
        <v>15</v>
      </c>
      <c r="T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86" t="str">
        <f>VLOOKUP(ventas_starbucks_2025[[#This Row],[canal_compra]],cambio_canal_compra[#All],2,0)</f>
        <v>Para llevar</v>
      </c>
      <c r="V986" t="s">
        <v>40</v>
      </c>
      <c r="W986" t="str">
        <f>VLOOKUP(ventas_starbucks_2025[[#This Row],[método_pago]],cambio_metodo_pago[#All],2,0)</f>
        <v>Efectivo</v>
      </c>
      <c r="X986" t="s">
        <v>22</v>
      </c>
      <c r="Y986">
        <v>0</v>
      </c>
      <c r="Z986" t="str">
        <f>VLOOKUP(ventas_starbucks_2025[[#This Row],[promoción_aplicada5]],promocion_cambiar[#All],2,0)</f>
        <v>Combo</v>
      </c>
      <c r="AA986" t="s">
        <v>8</v>
      </c>
      <c r="AB986" t="s">
        <v>9</v>
      </c>
      <c r="AC986" t="s">
        <v>10</v>
      </c>
      <c r="AD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86">
        <v>8.8000000000000007</v>
      </c>
      <c r="AF986">
        <v>4</v>
      </c>
      <c r="AG986">
        <v>23</v>
      </c>
      <c r="AH986">
        <v>18</v>
      </c>
    </row>
    <row r="987" spans="1:34" x14ac:dyDescent="0.25">
      <c r="A987" s="3" t="s">
        <v>1062</v>
      </c>
      <c r="B987" s="1">
        <v>45742</v>
      </c>
      <c r="C987" s="23">
        <f t="shared" si="75"/>
        <v>26</v>
      </c>
      <c r="D987" s="23">
        <f t="shared" si="76"/>
        <v>3</v>
      </c>
      <c r="E987" s="23" t="str">
        <f t="shared" si="77"/>
        <v>miércoles</v>
      </c>
      <c r="F987" s="23">
        <f t="shared" si="78"/>
        <v>3</v>
      </c>
      <c r="G987" s="23" t="str">
        <f t="shared" si="79"/>
        <v>marzo</v>
      </c>
      <c r="H987" s="2">
        <v>0.55138888888888893</v>
      </c>
      <c r="I987" t="s">
        <v>12</v>
      </c>
      <c r="J987" t="str">
        <f>VLOOKUP(ventas_starbucks_2025[[#This Row],[sucursal]],cambio_sucursal[#All],2,0)</f>
        <v>Sucursal Córdoba Shopping</v>
      </c>
      <c r="K987" t="s">
        <v>67</v>
      </c>
      <c r="L987" t="s">
        <v>35</v>
      </c>
      <c r="M987" t="s">
        <v>4</v>
      </c>
      <c r="N987" t="str">
        <f>IFERROR(VLOOKUP(ventas_starbucks_2025[[#This Row],[tamaño_sucio]],cambio_tamaño[#All],2,0),"Tamaño único")</f>
        <v>Tamaño único</v>
      </c>
      <c r="O987">
        <v>2</v>
      </c>
      <c r="P987">
        <v>1358.32</v>
      </c>
      <c r="Q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7">
        <v>2716.64</v>
      </c>
      <c r="S987" t="s">
        <v>5</v>
      </c>
      <c r="T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7" t="str">
        <f>VLOOKUP(ventas_starbucks_2025[[#This Row],[canal_compra]],cambio_canal_compra[#All],2,0)</f>
        <v>En tienda</v>
      </c>
      <c r="V987" t="s">
        <v>40</v>
      </c>
      <c r="W987" t="str">
        <f>VLOOKUP(ventas_starbucks_2025[[#This Row],[método_pago]],cambio_metodo_pago[#All],2,0)</f>
        <v>Efectivo</v>
      </c>
      <c r="X987" t="s">
        <v>22</v>
      </c>
      <c r="Y987">
        <v>0</v>
      </c>
      <c r="Z987" t="str">
        <f>VLOOKUP(ventas_starbucks_2025[[#This Row],[promoción_aplicada5]],promocion_cambiar[#All],2,0)</f>
        <v>Combo</v>
      </c>
      <c r="AA987" t="s">
        <v>8</v>
      </c>
      <c r="AB987" t="s">
        <v>23</v>
      </c>
      <c r="AC987" t="s">
        <v>41</v>
      </c>
      <c r="AD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87">
        <v>12.4</v>
      </c>
      <c r="AF987">
        <v>4</v>
      </c>
      <c r="AG987">
        <v>16</v>
      </c>
      <c r="AH987">
        <v>14</v>
      </c>
    </row>
    <row r="988" spans="1:34" x14ac:dyDescent="0.25">
      <c r="A988" s="3" t="s">
        <v>1063</v>
      </c>
      <c r="B988" s="1">
        <v>45741</v>
      </c>
      <c r="C988" s="23">
        <f t="shared" si="75"/>
        <v>25</v>
      </c>
      <c r="D988" s="23">
        <f t="shared" si="76"/>
        <v>2</v>
      </c>
      <c r="E988" s="1" t="str">
        <f t="shared" si="77"/>
        <v>martes</v>
      </c>
      <c r="F988" s="23">
        <f t="shared" si="78"/>
        <v>3</v>
      </c>
      <c r="G988" s="1" t="str">
        <f t="shared" si="79"/>
        <v>marzo</v>
      </c>
      <c r="H988" s="2">
        <v>0.70902777777777781</v>
      </c>
      <c r="I988" t="s">
        <v>1</v>
      </c>
      <c r="J988" t="str">
        <f>VLOOKUP(ventas_starbucks_2025[[#This Row],[sucursal]],cambio_sucursal[#All],2,0)</f>
        <v>Sucursal Nueva Córdoba</v>
      </c>
      <c r="K988" t="s">
        <v>175</v>
      </c>
      <c r="L988" t="s">
        <v>70</v>
      </c>
      <c r="M988" t="s">
        <v>50</v>
      </c>
      <c r="N988" t="str">
        <f>IFERROR(VLOOKUP(ventas_starbucks_2025[[#This Row],[tamaño_sucio]],cambio_tamaño[#All],2,0),"Tamaño único")</f>
        <v>Mediano</v>
      </c>
      <c r="O988">
        <v>5</v>
      </c>
      <c r="P988">
        <v>1870.32</v>
      </c>
      <c r="Q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8">
        <v>9351.6</v>
      </c>
      <c r="S988" t="s">
        <v>5</v>
      </c>
      <c r="T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88" t="str">
        <f>VLOOKUP(ventas_starbucks_2025[[#This Row],[canal_compra]],cambio_canal_compra[#All],2,0)</f>
        <v>En tienda</v>
      </c>
      <c r="V988" t="s">
        <v>6</v>
      </c>
      <c r="W988" t="str">
        <f>VLOOKUP(ventas_starbucks_2025[[#This Row],[método_pago]],cambio_metodo_pago[#All],2,0)</f>
        <v>Aplicación móbil</v>
      </c>
      <c r="X988" t="s">
        <v>7</v>
      </c>
      <c r="Y988">
        <v>10</v>
      </c>
      <c r="Z988" t="str">
        <f>VLOOKUP(ventas_starbucks_2025[[#This Row],[promoción_aplicada5]],promocion_cambiar[#All],2,0)</f>
        <v>2x1</v>
      </c>
      <c r="AA988" t="s">
        <v>51</v>
      </c>
      <c r="AB988" t="s">
        <v>52</v>
      </c>
      <c r="AC988" t="s">
        <v>41</v>
      </c>
      <c r="AD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88">
        <v>15</v>
      </c>
      <c r="AF988">
        <v>3</v>
      </c>
      <c r="AG988">
        <v>49</v>
      </c>
      <c r="AH988">
        <v>44</v>
      </c>
    </row>
    <row r="989" spans="1:34" x14ac:dyDescent="0.25">
      <c r="A989" s="3" t="s">
        <v>1064</v>
      </c>
      <c r="B989" s="1">
        <v>45722</v>
      </c>
      <c r="C989" s="23">
        <f t="shared" si="75"/>
        <v>6</v>
      </c>
      <c r="D989" s="23">
        <f t="shared" si="76"/>
        <v>4</v>
      </c>
      <c r="E989" s="23" t="str">
        <f t="shared" si="77"/>
        <v>jueves</v>
      </c>
      <c r="F989" s="23">
        <f t="shared" si="78"/>
        <v>3</v>
      </c>
      <c r="G989" s="23" t="str">
        <f t="shared" si="79"/>
        <v>marzo</v>
      </c>
      <c r="H989" s="2">
        <v>0.72222222222222221</v>
      </c>
      <c r="I989" t="s">
        <v>12</v>
      </c>
      <c r="J989" t="str">
        <f>VLOOKUP(ventas_starbucks_2025[[#This Row],[sucursal]],cambio_sucursal[#All],2,0)</f>
        <v>Sucursal Córdoba Shopping</v>
      </c>
      <c r="K989" t="s">
        <v>89</v>
      </c>
      <c r="L989" t="s">
        <v>90</v>
      </c>
      <c r="M989" t="s">
        <v>4</v>
      </c>
      <c r="N989" t="str">
        <f>IFERROR(VLOOKUP(ventas_starbucks_2025[[#This Row],[tamaño_sucio]],cambio_tamaño[#All],2,0),"Tamaño único")</f>
        <v>Tamaño único</v>
      </c>
      <c r="O989">
        <v>3</v>
      </c>
      <c r="P989">
        <v>1370.16</v>
      </c>
      <c r="Q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9">
        <v>4110.4799999999996</v>
      </c>
      <c r="S989" t="s">
        <v>5</v>
      </c>
      <c r="T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9" t="str">
        <f>VLOOKUP(ventas_starbucks_2025[[#This Row],[canal_compra]],cambio_canal_compra[#All],2,0)</f>
        <v>En tienda</v>
      </c>
      <c r="V989" t="s">
        <v>16</v>
      </c>
      <c r="W989" t="str">
        <f>VLOOKUP(ventas_starbucks_2025[[#This Row],[método_pago]],cambio_metodo_pago[#All],2,0)</f>
        <v>Tarjeta</v>
      </c>
      <c r="X989" t="s">
        <v>7</v>
      </c>
      <c r="Y989">
        <v>10</v>
      </c>
      <c r="Z989" t="str">
        <f>VLOOKUP(ventas_starbucks_2025[[#This Row],[promoción_aplicada5]],promocion_cambiar[#All],2,0)</f>
        <v>Hora Feliz</v>
      </c>
      <c r="AA989" t="s">
        <v>36</v>
      </c>
      <c r="AB989" t="s">
        <v>9</v>
      </c>
      <c r="AC989" t="s">
        <v>24</v>
      </c>
      <c r="AD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89">
        <v>2.6</v>
      </c>
      <c r="AF989">
        <v>4</v>
      </c>
      <c r="AG989">
        <v>34</v>
      </c>
      <c r="AH989">
        <v>31</v>
      </c>
    </row>
    <row r="990" spans="1:34" x14ac:dyDescent="0.25">
      <c r="A990" s="3" t="s">
        <v>1065</v>
      </c>
      <c r="B990" s="1">
        <v>45761</v>
      </c>
      <c r="C990" s="23">
        <f t="shared" si="75"/>
        <v>14</v>
      </c>
      <c r="D990" s="23">
        <f t="shared" si="76"/>
        <v>1</v>
      </c>
      <c r="E990" s="23" t="str">
        <f t="shared" si="77"/>
        <v>lunes</v>
      </c>
      <c r="F990" s="23">
        <f t="shared" si="78"/>
        <v>4</v>
      </c>
      <c r="G990" s="23" t="str">
        <f t="shared" si="79"/>
        <v>abril</v>
      </c>
      <c r="H990" s="2">
        <v>0.81458333333333333</v>
      </c>
      <c r="I990" t="s">
        <v>1</v>
      </c>
      <c r="J990" t="str">
        <f>VLOOKUP(ventas_starbucks_2025[[#This Row],[sucursal]],cambio_sucursal[#All],2,0)</f>
        <v>Sucursal Nueva Córdoba</v>
      </c>
      <c r="K990" t="s">
        <v>20</v>
      </c>
      <c r="L990" t="s">
        <v>21</v>
      </c>
      <c r="M990" t="s">
        <v>4</v>
      </c>
      <c r="N990" t="str">
        <f>IFERROR(VLOOKUP(ventas_starbucks_2025[[#This Row],[tamaño_sucio]],cambio_tamaño[#All],2,0),"Tamaño único")</f>
        <v>Tamaño único</v>
      </c>
      <c r="O990">
        <v>1</v>
      </c>
      <c r="P990">
        <v>1088.2</v>
      </c>
      <c r="Q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0">
        <v>1088.2</v>
      </c>
      <c r="S990" t="s">
        <v>5</v>
      </c>
      <c r="T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0" t="str">
        <f>VLOOKUP(ventas_starbucks_2025[[#This Row],[canal_compra]],cambio_canal_compra[#All],2,0)</f>
        <v>En tienda</v>
      </c>
      <c r="V990" t="s">
        <v>6</v>
      </c>
      <c r="W990" t="str">
        <f>VLOOKUP(ventas_starbucks_2025[[#This Row],[método_pago]],cambio_metodo_pago[#All],2,0)</f>
        <v>Aplicación móbil</v>
      </c>
      <c r="X990" t="s">
        <v>7</v>
      </c>
      <c r="Y990">
        <v>10</v>
      </c>
      <c r="Z990" t="str">
        <f>VLOOKUP(ventas_starbucks_2025[[#This Row],[promoción_aplicada5]],promocion_cambiar[#All],2,0)</f>
        <v>2x1</v>
      </c>
      <c r="AA990" t="s">
        <v>51</v>
      </c>
      <c r="AB990" t="s">
        <v>52</v>
      </c>
      <c r="AC990" t="s">
        <v>10</v>
      </c>
      <c r="AD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90">
        <v>13.8</v>
      </c>
      <c r="AF990">
        <v>3</v>
      </c>
      <c r="AG990">
        <v>28</v>
      </c>
      <c r="AH990">
        <v>27</v>
      </c>
    </row>
    <row r="991" spans="1:34" x14ac:dyDescent="0.25">
      <c r="A991" s="3" t="s">
        <v>1066</v>
      </c>
      <c r="B991" s="1">
        <v>45720</v>
      </c>
      <c r="C991" s="23">
        <f t="shared" si="75"/>
        <v>4</v>
      </c>
      <c r="D991" s="23">
        <f t="shared" si="76"/>
        <v>2</v>
      </c>
      <c r="E991" s="23" t="str">
        <f t="shared" si="77"/>
        <v>martes</v>
      </c>
      <c r="F991" s="23">
        <f t="shared" si="78"/>
        <v>3</v>
      </c>
      <c r="G991" s="23" t="str">
        <f t="shared" si="79"/>
        <v>marzo</v>
      </c>
      <c r="H991" s="2">
        <v>0.50277777777777777</v>
      </c>
      <c r="I991" t="s">
        <v>12</v>
      </c>
      <c r="J991" t="str">
        <f>VLOOKUP(ventas_starbucks_2025[[#This Row],[sucursal]],cambio_sucursal[#All],2,0)</f>
        <v>Sucursal Córdoba Shopping</v>
      </c>
      <c r="K991" t="s">
        <v>175</v>
      </c>
      <c r="L991" t="s">
        <v>70</v>
      </c>
      <c r="M991" t="s">
        <v>62</v>
      </c>
      <c r="N991" t="str">
        <f>IFERROR(VLOOKUP(ventas_starbucks_2025[[#This Row],[tamaño_sucio]],cambio_tamaño[#All],2,0),"Tamaño único")</f>
        <v>Extra-Grande</v>
      </c>
      <c r="O991">
        <v>1</v>
      </c>
      <c r="P991">
        <v>1685.23</v>
      </c>
      <c r="Q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1">
        <v>1685.23</v>
      </c>
      <c r="S991" t="s">
        <v>31</v>
      </c>
      <c r="T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1" t="str">
        <f>VLOOKUP(ventas_starbucks_2025[[#This Row],[canal_compra]],cambio_canal_compra[#All],2,0)</f>
        <v>Entrega domicilio</v>
      </c>
      <c r="V991" t="s">
        <v>6</v>
      </c>
      <c r="W991" t="str">
        <f>VLOOKUP(ventas_starbucks_2025[[#This Row],[método_pago]],cambio_metodo_pago[#All],2,0)</f>
        <v>Aplicación móbil</v>
      </c>
      <c r="X991" t="s">
        <v>22</v>
      </c>
      <c r="Y991">
        <v>0</v>
      </c>
      <c r="Z991" t="str">
        <f>VLOOKUP(ventas_starbucks_2025[[#This Row],[promoción_aplicada5]],promocion_cambiar[#All],2,0)</f>
        <v>Hora Feliz</v>
      </c>
      <c r="AA991" t="s">
        <v>36</v>
      </c>
      <c r="AB991" t="s">
        <v>23</v>
      </c>
      <c r="AC991" t="s">
        <v>24</v>
      </c>
      <c r="AD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91">
        <v>5.7</v>
      </c>
      <c r="AF991">
        <v>3</v>
      </c>
      <c r="AG991">
        <v>36</v>
      </c>
      <c r="AH991">
        <v>35</v>
      </c>
    </row>
    <row r="992" spans="1:34" x14ac:dyDescent="0.25">
      <c r="A992" s="3" t="s">
        <v>1067</v>
      </c>
      <c r="B992" s="1">
        <v>45687</v>
      </c>
      <c r="C992" s="23">
        <f t="shared" si="75"/>
        <v>30</v>
      </c>
      <c r="D992" s="23">
        <f t="shared" si="76"/>
        <v>4</v>
      </c>
      <c r="E992" s="23" t="str">
        <f t="shared" si="77"/>
        <v>jueves</v>
      </c>
      <c r="F992" s="23">
        <f t="shared" si="78"/>
        <v>1</v>
      </c>
      <c r="G992" s="23" t="str">
        <f t="shared" si="79"/>
        <v>enero</v>
      </c>
      <c r="H992" s="2">
        <v>0.80972222222222223</v>
      </c>
      <c r="I992" t="s">
        <v>26</v>
      </c>
      <c r="J992" t="str">
        <f>VLOOKUP(ventas_starbucks_2025[[#This Row],[sucursal]],cambio_sucursal[#All],2,0)</f>
        <v>Sucursal San Lorenzo 47</v>
      </c>
      <c r="K992" t="s">
        <v>48</v>
      </c>
      <c r="L992" t="s">
        <v>49</v>
      </c>
      <c r="M992" t="s">
        <v>62</v>
      </c>
      <c r="N992" t="str">
        <f>IFERROR(VLOOKUP(ventas_starbucks_2025[[#This Row],[tamaño_sucio]],cambio_tamaño[#All],2,0),"Tamaño único")</f>
        <v>Extra-Grande</v>
      </c>
      <c r="O992">
        <v>2</v>
      </c>
      <c r="P992">
        <v>1561.12</v>
      </c>
      <c r="Q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2">
        <v>3122.24</v>
      </c>
      <c r="S992" t="s">
        <v>5</v>
      </c>
      <c r="T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2" t="str">
        <f>VLOOKUP(ventas_starbucks_2025[[#This Row],[canal_compra]],cambio_canal_compra[#All],2,0)</f>
        <v>En tienda</v>
      </c>
      <c r="V992" t="s">
        <v>6</v>
      </c>
      <c r="W992" t="str">
        <f>VLOOKUP(ventas_starbucks_2025[[#This Row],[método_pago]],cambio_metodo_pago[#All],2,0)</f>
        <v>Aplicación móbil</v>
      </c>
      <c r="X992" t="s">
        <v>22</v>
      </c>
      <c r="Y992">
        <v>0</v>
      </c>
      <c r="Z992" t="str">
        <f>VLOOKUP(ventas_starbucks_2025[[#This Row],[promoción_aplicada5]],promocion_cambiar[#All],2,0)</f>
        <v>Hora Feliz</v>
      </c>
      <c r="AA992" t="s">
        <v>36</v>
      </c>
      <c r="AB992" t="s">
        <v>23</v>
      </c>
      <c r="AC992" t="s">
        <v>41</v>
      </c>
      <c r="AD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92">
        <v>14.9</v>
      </c>
      <c r="AF992">
        <v>5</v>
      </c>
      <c r="AG992">
        <v>21</v>
      </c>
      <c r="AH992">
        <v>19</v>
      </c>
    </row>
    <row r="993" spans="1:34" x14ac:dyDescent="0.25">
      <c r="A993" s="3" t="s">
        <v>1068</v>
      </c>
      <c r="B993" s="1">
        <v>45686</v>
      </c>
      <c r="C993" s="23">
        <f t="shared" si="75"/>
        <v>29</v>
      </c>
      <c r="D993" s="23">
        <f t="shared" si="76"/>
        <v>3</v>
      </c>
      <c r="E993" s="23" t="str">
        <f t="shared" si="77"/>
        <v>miércoles</v>
      </c>
      <c r="F993" s="23">
        <f t="shared" si="78"/>
        <v>1</v>
      </c>
      <c r="G993" s="23" t="str">
        <f t="shared" si="79"/>
        <v>enero</v>
      </c>
      <c r="H993" s="2">
        <v>0.43055555555555558</v>
      </c>
      <c r="I993" t="s">
        <v>12</v>
      </c>
      <c r="J993" t="str">
        <f>VLOOKUP(ventas_starbucks_2025[[#This Row],[sucursal]],cambio_sucursal[#All],2,0)</f>
        <v>Sucursal Córdoba Shopping</v>
      </c>
      <c r="K993" t="s">
        <v>82</v>
      </c>
      <c r="L993" t="s">
        <v>28</v>
      </c>
      <c r="M993" t="s">
        <v>4</v>
      </c>
      <c r="N993" t="str">
        <f>IFERROR(VLOOKUP(ventas_starbucks_2025[[#This Row],[tamaño_sucio]],cambio_tamaño[#All],2,0),"Tamaño único")</f>
        <v>Tamaño único</v>
      </c>
      <c r="O993">
        <v>4</v>
      </c>
      <c r="P993">
        <v>2019.28</v>
      </c>
      <c r="Q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93">
        <v>8077.12</v>
      </c>
      <c r="S993" t="s">
        <v>5</v>
      </c>
      <c r="T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93" t="str">
        <f>VLOOKUP(ventas_starbucks_2025[[#This Row],[canal_compra]],cambio_canal_compra[#All],2,0)</f>
        <v>En tienda</v>
      </c>
      <c r="V993" t="s">
        <v>6</v>
      </c>
      <c r="W993" t="str">
        <f>VLOOKUP(ventas_starbucks_2025[[#This Row],[método_pago]],cambio_metodo_pago[#All],2,0)</f>
        <v>Aplicación móbil</v>
      </c>
      <c r="X993" t="s">
        <v>7</v>
      </c>
      <c r="Y993">
        <v>10</v>
      </c>
      <c r="Z993" t="str">
        <f>VLOOKUP(ventas_starbucks_2025[[#This Row],[promoción_aplicada5]],promocion_cambiar[#All],2,0)</f>
        <v>Combo</v>
      </c>
      <c r="AA993" t="s">
        <v>8</v>
      </c>
      <c r="AB993" t="s">
        <v>52</v>
      </c>
      <c r="AC993" t="s">
        <v>10</v>
      </c>
      <c r="AD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93">
        <v>3.2</v>
      </c>
      <c r="AF993">
        <v>2</v>
      </c>
      <c r="AG993">
        <v>38</v>
      </c>
      <c r="AH993">
        <v>34</v>
      </c>
    </row>
    <row r="994" spans="1:34" x14ac:dyDescent="0.25">
      <c r="A994" s="3" t="s">
        <v>1069</v>
      </c>
      <c r="B994" s="1">
        <v>45727</v>
      </c>
      <c r="C994" s="23">
        <f t="shared" si="75"/>
        <v>11</v>
      </c>
      <c r="D994" s="23">
        <f t="shared" si="76"/>
        <v>2</v>
      </c>
      <c r="E994" s="1" t="str">
        <f t="shared" si="77"/>
        <v>martes</v>
      </c>
      <c r="F994" s="23">
        <f t="shared" si="78"/>
        <v>3</v>
      </c>
      <c r="G994" s="1" t="str">
        <f t="shared" si="79"/>
        <v>marzo</v>
      </c>
      <c r="H994" s="2">
        <v>0.75694444444444442</v>
      </c>
      <c r="I994" t="s">
        <v>12</v>
      </c>
      <c r="J994" t="str">
        <f>VLOOKUP(ventas_starbucks_2025[[#This Row],[sucursal]],cambio_sucursal[#All],2,0)</f>
        <v>Sucursal Córdoba Shopping</v>
      </c>
      <c r="K994" t="s">
        <v>48</v>
      </c>
      <c r="L994" t="s">
        <v>49</v>
      </c>
      <c r="M994" t="s">
        <v>50</v>
      </c>
      <c r="N994" t="str">
        <f>IFERROR(VLOOKUP(ventas_starbucks_2025[[#This Row],[tamaño_sucio]],cambio_tamaño[#All],2,0),"Tamaño único")</f>
        <v>Mediano</v>
      </c>
      <c r="O994">
        <v>1</v>
      </c>
      <c r="P994">
        <v>2046.25</v>
      </c>
      <c r="Q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94">
        <v>2046.25</v>
      </c>
      <c r="S994" t="s">
        <v>5</v>
      </c>
      <c r="T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4" t="str">
        <f>VLOOKUP(ventas_starbucks_2025[[#This Row],[canal_compra]],cambio_canal_compra[#All],2,0)</f>
        <v>En tienda</v>
      </c>
      <c r="V994" t="s">
        <v>40</v>
      </c>
      <c r="W994" t="str">
        <f>VLOOKUP(ventas_starbucks_2025[[#This Row],[método_pago]],cambio_metodo_pago[#All],2,0)</f>
        <v>Efectivo</v>
      </c>
      <c r="X994" t="s">
        <v>7</v>
      </c>
      <c r="Y994">
        <v>10</v>
      </c>
      <c r="Z994" t="str">
        <f>VLOOKUP(ventas_starbucks_2025[[#This Row],[promoción_aplicada5]],promocion_cambiar[#All],2,0)</f>
        <v>Hora Feliz</v>
      </c>
      <c r="AA994" t="s">
        <v>36</v>
      </c>
      <c r="AB994" t="s">
        <v>52</v>
      </c>
      <c r="AC994" t="s">
        <v>24</v>
      </c>
      <c r="AD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94">
        <v>5.3</v>
      </c>
      <c r="AF994">
        <v>1</v>
      </c>
      <c r="AG994">
        <v>35</v>
      </c>
      <c r="AH994">
        <v>34</v>
      </c>
    </row>
    <row r="995" spans="1:34" x14ac:dyDescent="0.25">
      <c r="A995" s="3" t="s">
        <v>1070</v>
      </c>
      <c r="B995" s="1">
        <v>45666</v>
      </c>
      <c r="C995" s="23">
        <f t="shared" si="75"/>
        <v>9</v>
      </c>
      <c r="D995" s="23">
        <f t="shared" si="76"/>
        <v>4</v>
      </c>
      <c r="E995" s="23" t="str">
        <f t="shared" si="77"/>
        <v>jueves</v>
      </c>
      <c r="F995" s="23">
        <f t="shared" si="78"/>
        <v>1</v>
      </c>
      <c r="G995" s="23" t="str">
        <f t="shared" si="79"/>
        <v>enero</v>
      </c>
      <c r="H995" s="2">
        <v>0.46111111111111114</v>
      </c>
      <c r="I995" t="s">
        <v>12</v>
      </c>
      <c r="J995" t="str">
        <f>VLOOKUP(ventas_starbucks_2025[[#This Row],[sucursal]],cambio_sucursal[#All],2,0)</f>
        <v>Sucursal Córdoba Shopping</v>
      </c>
      <c r="K995" t="s">
        <v>60</v>
      </c>
      <c r="L995" t="s">
        <v>44</v>
      </c>
      <c r="M995" t="s">
        <v>55</v>
      </c>
      <c r="N995" t="str">
        <f>IFERROR(VLOOKUP(ventas_starbucks_2025[[#This Row],[tamaño_sucio]],cambio_tamaño[#All],2,0),"Tamaño único")</f>
        <v>Pequeño</v>
      </c>
      <c r="O995">
        <v>2</v>
      </c>
      <c r="P995">
        <v>1517.94</v>
      </c>
      <c r="Q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5">
        <v>3035.88</v>
      </c>
      <c r="S995" t="s">
        <v>15</v>
      </c>
      <c r="T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5" t="str">
        <f>VLOOKUP(ventas_starbucks_2025[[#This Row],[canal_compra]],cambio_canal_compra[#All],2,0)</f>
        <v>Para llevar</v>
      </c>
      <c r="V995" t="s">
        <v>40</v>
      </c>
      <c r="W995" t="str">
        <f>VLOOKUP(ventas_starbucks_2025[[#This Row],[método_pago]],cambio_metodo_pago[#All],2,0)</f>
        <v>Efectivo</v>
      </c>
      <c r="X995" t="s">
        <v>22</v>
      </c>
      <c r="Y995">
        <v>0</v>
      </c>
      <c r="Z995" t="str">
        <f>VLOOKUP(ventas_starbucks_2025[[#This Row],[promoción_aplicada5]],promocion_cambiar[#All],2,0)</f>
        <v>Combo</v>
      </c>
      <c r="AA995" t="s">
        <v>8</v>
      </c>
      <c r="AB995" t="s">
        <v>32</v>
      </c>
      <c r="AC995" t="s">
        <v>24</v>
      </c>
      <c r="AD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95">
        <v>2.7</v>
      </c>
      <c r="AF995">
        <v>3</v>
      </c>
      <c r="AG995">
        <v>40</v>
      </c>
      <c r="AH995">
        <v>38</v>
      </c>
    </row>
    <row r="996" spans="1:34" x14ac:dyDescent="0.25">
      <c r="A996" s="3" t="s">
        <v>1071</v>
      </c>
      <c r="B996" s="1">
        <v>45685</v>
      </c>
      <c r="C996" s="23">
        <f t="shared" si="75"/>
        <v>28</v>
      </c>
      <c r="D996" s="23">
        <f t="shared" si="76"/>
        <v>2</v>
      </c>
      <c r="E996" s="23" t="str">
        <f t="shared" si="77"/>
        <v>martes</v>
      </c>
      <c r="F996" s="23">
        <f t="shared" si="78"/>
        <v>1</v>
      </c>
      <c r="G996" s="23" t="str">
        <f t="shared" si="79"/>
        <v>enero</v>
      </c>
      <c r="H996" s="2">
        <v>0.50902777777777775</v>
      </c>
      <c r="I996" t="s">
        <v>1</v>
      </c>
      <c r="J996" t="str">
        <f>VLOOKUP(ventas_starbucks_2025[[#This Row],[sucursal]],cambio_sucursal[#All],2,0)</f>
        <v>Sucursal Nueva Córdoba</v>
      </c>
      <c r="K996" t="s">
        <v>130</v>
      </c>
      <c r="L996" t="s">
        <v>65</v>
      </c>
      <c r="M996" t="s">
        <v>4</v>
      </c>
      <c r="N996" t="str">
        <f>IFERROR(VLOOKUP(ventas_starbucks_2025[[#This Row],[tamaño_sucio]],cambio_tamaño[#All],2,0),"Tamaño único")</f>
        <v>Tamaño único</v>
      </c>
      <c r="O996">
        <v>5</v>
      </c>
      <c r="P996">
        <v>1825.12</v>
      </c>
      <c r="Q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6">
        <v>9125.6</v>
      </c>
      <c r="S996" t="s">
        <v>5</v>
      </c>
      <c r="T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96" t="str">
        <f>VLOOKUP(ventas_starbucks_2025[[#This Row],[canal_compra]],cambio_canal_compra[#All],2,0)</f>
        <v>En tienda</v>
      </c>
      <c r="V996" t="s">
        <v>16</v>
      </c>
      <c r="W996" t="str">
        <f>VLOOKUP(ventas_starbucks_2025[[#This Row],[método_pago]],cambio_metodo_pago[#All],2,0)</f>
        <v>Tarjeta</v>
      </c>
      <c r="X996" t="s">
        <v>22</v>
      </c>
      <c r="Y996">
        <v>0</v>
      </c>
      <c r="Z996" t="str">
        <f>VLOOKUP(ventas_starbucks_2025[[#This Row],[promoción_aplicada5]],promocion_cambiar[#All],2,0)</f>
        <v>2x1</v>
      </c>
      <c r="AA996" t="s">
        <v>51</v>
      </c>
      <c r="AB996" t="s">
        <v>18</v>
      </c>
      <c r="AC996" t="s">
        <v>41</v>
      </c>
      <c r="AD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96">
        <v>14.7</v>
      </c>
      <c r="AF996">
        <v>3</v>
      </c>
      <c r="AG996">
        <v>22</v>
      </c>
      <c r="AH996">
        <v>17</v>
      </c>
    </row>
    <row r="997" spans="1:34" x14ac:dyDescent="0.25">
      <c r="A997" s="3" t="s">
        <v>1072</v>
      </c>
      <c r="B997" s="1">
        <v>45663</v>
      </c>
      <c r="C997" s="23">
        <f t="shared" si="75"/>
        <v>6</v>
      </c>
      <c r="D997" s="23">
        <f t="shared" si="76"/>
        <v>1</v>
      </c>
      <c r="E997" s="23" t="str">
        <f t="shared" si="77"/>
        <v>lunes</v>
      </c>
      <c r="F997" s="23">
        <f t="shared" si="78"/>
        <v>1</v>
      </c>
      <c r="G997" s="23" t="str">
        <f t="shared" si="79"/>
        <v>enero</v>
      </c>
      <c r="H997" s="2">
        <v>0.30763888888888891</v>
      </c>
      <c r="I997" t="s">
        <v>57</v>
      </c>
      <c r="J997" t="str">
        <f>VLOOKUP(ventas_starbucks_2025[[#This Row],[sucursal]],cambio_sucursal[#All],2,0)</f>
        <v>Sucursal Avda Colón</v>
      </c>
      <c r="K997" t="s">
        <v>20</v>
      </c>
      <c r="L997" t="s">
        <v>21</v>
      </c>
      <c r="M997" t="s">
        <v>4</v>
      </c>
      <c r="N997" t="str">
        <f>IFERROR(VLOOKUP(ventas_starbucks_2025[[#This Row],[tamaño_sucio]],cambio_tamaño[#All],2,0),"Tamaño único")</f>
        <v>Tamaño único</v>
      </c>
      <c r="O997">
        <v>4</v>
      </c>
      <c r="P997">
        <v>1112.81</v>
      </c>
      <c r="Q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7">
        <v>4451.24</v>
      </c>
      <c r="S997" t="s">
        <v>15</v>
      </c>
      <c r="T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7" t="str">
        <f>VLOOKUP(ventas_starbucks_2025[[#This Row],[canal_compra]],cambio_canal_compra[#All],2,0)</f>
        <v>Para llevar</v>
      </c>
      <c r="V997" t="s">
        <v>16</v>
      </c>
      <c r="W997" t="str">
        <f>VLOOKUP(ventas_starbucks_2025[[#This Row],[método_pago]],cambio_metodo_pago[#All],2,0)</f>
        <v>Tarjeta</v>
      </c>
      <c r="X997" t="s">
        <v>7</v>
      </c>
      <c r="Y997">
        <v>0</v>
      </c>
      <c r="Z997" t="str">
        <f>VLOOKUP(ventas_starbucks_2025[[#This Row],[promoción_aplicada5]],promocion_cambiar[#All],2,0)</f>
        <v>Combo</v>
      </c>
      <c r="AA997" t="s">
        <v>8</v>
      </c>
      <c r="AB997" t="s">
        <v>52</v>
      </c>
      <c r="AC997" t="s">
        <v>10</v>
      </c>
      <c r="AD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97">
        <v>7.2</v>
      </c>
      <c r="AF997">
        <v>3</v>
      </c>
      <c r="AG997">
        <v>24</v>
      </c>
      <c r="AH997">
        <v>20</v>
      </c>
    </row>
    <row r="998" spans="1:34" x14ac:dyDescent="0.25">
      <c r="A998" s="3" t="s">
        <v>1073</v>
      </c>
      <c r="B998" s="1">
        <v>45711</v>
      </c>
      <c r="C998" s="23">
        <f t="shared" si="75"/>
        <v>23</v>
      </c>
      <c r="D998" s="23">
        <f t="shared" si="76"/>
        <v>7</v>
      </c>
      <c r="E998" s="23" t="str">
        <f t="shared" si="77"/>
        <v>domingo</v>
      </c>
      <c r="F998" s="23">
        <f t="shared" si="78"/>
        <v>2</v>
      </c>
      <c r="G998" s="23" t="str">
        <f t="shared" si="79"/>
        <v>febrero</v>
      </c>
      <c r="H998" s="2">
        <v>0.85138888888888886</v>
      </c>
      <c r="I998" t="s">
        <v>1</v>
      </c>
      <c r="J998" t="str">
        <f>VLOOKUP(ventas_starbucks_2025[[#This Row],[sucursal]],cambio_sucursal[#All],2,0)</f>
        <v>Sucursal Nueva Córdoba</v>
      </c>
      <c r="K998" t="s">
        <v>13</v>
      </c>
      <c r="L998" t="s">
        <v>14</v>
      </c>
      <c r="M998" t="s">
        <v>4</v>
      </c>
      <c r="N998" t="str">
        <f>IFERROR(VLOOKUP(ventas_starbucks_2025[[#This Row],[tamaño_sucio]],cambio_tamaño[#All],2,0),"Tamaño único")</f>
        <v>Tamaño único</v>
      </c>
      <c r="O998">
        <v>4</v>
      </c>
      <c r="P998">
        <v>1733.44</v>
      </c>
      <c r="Q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8">
        <v>6933.76</v>
      </c>
      <c r="S998" t="s">
        <v>31</v>
      </c>
      <c r="T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98" t="str">
        <f>VLOOKUP(ventas_starbucks_2025[[#This Row],[canal_compra]],cambio_canal_compra[#All],2,0)</f>
        <v>Entrega domicilio</v>
      </c>
      <c r="V998" t="s">
        <v>6</v>
      </c>
      <c r="W998" t="str">
        <f>VLOOKUP(ventas_starbucks_2025[[#This Row],[método_pago]],cambio_metodo_pago[#All],2,0)</f>
        <v>Aplicación móbil</v>
      </c>
      <c r="X998" t="s">
        <v>7</v>
      </c>
      <c r="Y998">
        <v>0</v>
      </c>
      <c r="Z998" t="str">
        <f>VLOOKUP(ventas_starbucks_2025[[#This Row],[promoción_aplicada5]],promocion_cambiar[#All],2,0)</f>
        <v>Combo</v>
      </c>
      <c r="AA998" t="s">
        <v>8</v>
      </c>
      <c r="AB998" t="s">
        <v>32</v>
      </c>
      <c r="AC998" t="s">
        <v>10</v>
      </c>
      <c r="AD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98">
        <v>3.7</v>
      </c>
      <c r="AF998">
        <v>1</v>
      </c>
      <c r="AG998">
        <v>17</v>
      </c>
      <c r="AH998">
        <v>13</v>
      </c>
    </row>
    <row r="999" spans="1:34" x14ac:dyDescent="0.25">
      <c r="A999" s="3" t="s">
        <v>1074</v>
      </c>
      <c r="B999" s="1">
        <v>45659</v>
      </c>
      <c r="C999" s="23">
        <f t="shared" si="75"/>
        <v>2</v>
      </c>
      <c r="D999" s="23">
        <f t="shared" si="76"/>
        <v>4</v>
      </c>
      <c r="E999" s="1" t="str">
        <f t="shared" si="77"/>
        <v>jueves</v>
      </c>
      <c r="F999" s="23">
        <f t="shared" si="78"/>
        <v>1</v>
      </c>
      <c r="G999" s="1" t="str">
        <f t="shared" si="79"/>
        <v>enero</v>
      </c>
      <c r="H999" s="2">
        <v>0.58958333333333335</v>
      </c>
      <c r="I999" t="s">
        <v>26</v>
      </c>
      <c r="J999" t="str">
        <f>VLOOKUP(ventas_starbucks_2025[[#This Row],[sucursal]],cambio_sucursal[#All],2,0)</f>
        <v>Sucursal San Lorenzo 47</v>
      </c>
      <c r="K999" t="s">
        <v>38</v>
      </c>
      <c r="L999" t="s">
        <v>39</v>
      </c>
      <c r="M999" t="s">
        <v>4</v>
      </c>
      <c r="N999" t="str">
        <f>IFERROR(VLOOKUP(ventas_starbucks_2025[[#This Row],[tamaño_sucio]],cambio_tamaño[#All],2,0),"Tamaño único")</f>
        <v>Tamaño único</v>
      </c>
      <c r="O999">
        <v>3</v>
      </c>
      <c r="P999">
        <v>1414.48</v>
      </c>
      <c r="Q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9">
        <v>4243.4399999999996</v>
      </c>
      <c r="S999" t="s">
        <v>15</v>
      </c>
      <c r="T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9" t="str">
        <f>VLOOKUP(ventas_starbucks_2025[[#This Row],[canal_compra]],cambio_canal_compra[#All],2,0)</f>
        <v>Para llevar</v>
      </c>
      <c r="V999" t="s">
        <v>6</v>
      </c>
      <c r="W999" t="str">
        <f>VLOOKUP(ventas_starbucks_2025[[#This Row],[método_pago]],cambio_metodo_pago[#All],2,0)</f>
        <v>Aplicación móbil</v>
      </c>
      <c r="X999" t="s">
        <v>7</v>
      </c>
      <c r="Y999">
        <v>15</v>
      </c>
      <c r="Z999" t="str">
        <f>VLOOKUP(ventas_starbucks_2025[[#This Row],[promoción_aplicada5]],promocion_cambiar[#All],2,0)</f>
        <v>Combo</v>
      </c>
      <c r="AA999" t="s">
        <v>8</v>
      </c>
      <c r="AB999" t="s">
        <v>23</v>
      </c>
      <c r="AC999" t="s">
        <v>24</v>
      </c>
      <c r="AD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99">
        <v>5.8</v>
      </c>
      <c r="AF999">
        <v>3</v>
      </c>
      <c r="AG999">
        <v>27</v>
      </c>
      <c r="AH999">
        <v>24</v>
      </c>
    </row>
    <row r="1000" spans="1:34" x14ac:dyDescent="0.25">
      <c r="A1000" s="3" t="s">
        <v>1075</v>
      </c>
      <c r="B1000" s="1">
        <v>45764</v>
      </c>
      <c r="C1000" s="23">
        <f t="shared" si="75"/>
        <v>17</v>
      </c>
      <c r="D1000" s="23">
        <f t="shared" si="76"/>
        <v>4</v>
      </c>
      <c r="E1000" s="23" t="str">
        <f t="shared" si="77"/>
        <v>jueves</v>
      </c>
      <c r="F1000" s="23">
        <f t="shared" si="78"/>
        <v>4</v>
      </c>
      <c r="G1000" s="23" t="str">
        <f t="shared" si="79"/>
        <v>abril</v>
      </c>
      <c r="H1000" s="2">
        <v>0.34027777777777779</v>
      </c>
      <c r="I1000" t="s">
        <v>57</v>
      </c>
      <c r="J1000" t="str">
        <f>VLOOKUP(ventas_starbucks_2025[[#This Row],[sucursal]],cambio_sucursal[#All],2,0)</f>
        <v>Sucursal Avda Colón</v>
      </c>
      <c r="K1000" t="s">
        <v>82</v>
      </c>
      <c r="L1000" t="s">
        <v>28</v>
      </c>
      <c r="M1000" t="s">
        <v>4</v>
      </c>
      <c r="N1000" t="str">
        <f>IFERROR(VLOOKUP(ventas_starbucks_2025[[#This Row],[tamaño_sucio]],cambio_tamaño[#All],2,0),"Tamaño único")</f>
        <v>Tamaño único</v>
      </c>
      <c r="O1000">
        <v>1</v>
      </c>
      <c r="P1000">
        <v>2986.93</v>
      </c>
      <c r="Q1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00">
        <v>2986.93</v>
      </c>
      <c r="S1000" t="s">
        <v>5</v>
      </c>
      <c r="T1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0" t="str">
        <f>VLOOKUP(ventas_starbucks_2025[[#This Row],[canal_compra]],cambio_canal_compra[#All],2,0)</f>
        <v>En tienda</v>
      </c>
      <c r="V1000" t="s">
        <v>40</v>
      </c>
      <c r="W1000" t="str">
        <f>VLOOKUP(ventas_starbucks_2025[[#This Row],[método_pago]],cambio_metodo_pago[#All],2,0)</f>
        <v>Efectivo</v>
      </c>
      <c r="X1000" t="s">
        <v>7</v>
      </c>
      <c r="Y1000">
        <v>15</v>
      </c>
      <c r="Z1000" t="str">
        <f>VLOOKUP(ventas_starbucks_2025[[#This Row],[promoción_aplicada5]],promocion_cambiar[#All],2,0)</f>
        <v>Ninguna</v>
      </c>
      <c r="AA1000" t="s">
        <v>17</v>
      </c>
      <c r="AB1000" t="s">
        <v>23</v>
      </c>
      <c r="AC1000" t="s">
        <v>10</v>
      </c>
      <c r="AD1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00">
        <v>14.9</v>
      </c>
      <c r="AF1000">
        <v>3</v>
      </c>
      <c r="AG1000">
        <v>12</v>
      </c>
      <c r="AH1000">
        <v>11</v>
      </c>
    </row>
    <row r="1001" spans="1:34" x14ac:dyDescent="0.25">
      <c r="A1001" s="3" t="s">
        <v>1076</v>
      </c>
      <c r="B1001" s="1">
        <v>45711</v>
      </c>
      <c r="C1001" s="23">
        <f t="shared" si="75"/>
        <v>23</v>
      </c>
      <c r="D1001" s="23">
        <f t="shared" si="76"/>
        <v>7</v>
      </c>
      <c r="E1001" s="23" t="str">
        <f t="shared" si="77"/>
        <v>domingo</v>
      </c>
      <c r="F1001" s="23">
        <f t="shared" si="78"/>
        <v>2</v>
      </c>
      <c r="G1001" s="23" t="str">
        <f t="shared" si="79"/>
        <v>febrero</v>
      </c>
      <c r="H1001" s="2">
        <v>0.46041666666666664</v>
      </c>
      <c r="I1001" t="s">
        <v>57</v>
      </c>
      <c r="J1001" t="str">
        <f>VLOOKUP(ventas_starbucks_2025[[#This Row],[sucursal]],cambio_sucursal[#All],2,0)</f>
        <v>Sucursal Avda Colón</v>
      </c>
      <c r="K1001" t="s">
        <v>89</v>
      </c>
      <c r="L1001" t="s">
        <v>90</v>
      </c>
      <c r="M1001" t="s">
        <v>4</v>
      </c>
      <c r="N1001" t="str">
        <f>IFERROR(VLOOKUP(ventas_starbucks_2025[[#This Row],[tamaño_sucio]],cambio_tamaño[#All],2,0),"Tamaño único")</f>
        <v>Tamaño único</v>
      </c>
      <c r="O1001">
        <v>1</v>
      </c>
      <c r="P1001">
        <v>1290.58</v>
      </c>
      <c r="Q1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1">
        <v>1290.58</v>
      </c>
      <c r="S1001" t="s">
        <v>5</v>
      </c>
      <c r="T1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1" t="str">
        <f>VLOOKUP(ventas_starbucks_2025[[#This Row],[canal_compra]],cambio_canal_compra[#All],2,0)</f>
        <v>En tienda</v>
      </c>
      <c r="V1001" t="s">
        <v>6</v>
      </c>
      <c r="W1001" t="str">
        <f>VLOOKUP(ventas_starbucks_2025[[#This Row],[método_pago]],cambio_metodo_pago[#All],2,0)</f>
        <v>Aplicación móbil</v>
      </c>
      <c r="X1001" t="s">
        <v>7</v>
      </c>
      <c r="Y1001">
        <v>10</v>
      </c>
      <c r="Z1001" t="str">
        <f>VLOOKUP(ventas_starbucks_2025[[#This Row],[promoción_aplicada5]],promocion_cambiar[#All],2,0)</f>
        <v>2x1</v>
      </c>
      <c r="AA1001" t="s">
        <v>51</v>
      </c>
      <c r="AB1001" t="s">
        <v>52</v>
      </c>
      <c r="AC1001" t="s">
        <v>41</v>
      </c>
      <c r="AD1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1">
        <v>5.5</v>
      </c>
      <c r="AF1001">
        <v>5</v>
      </c>
      <c r="AG1001">
        <v>25</v>
      </c>
      <c r="AH1001">
        <v>24</v>
      </c>
    </row>
    <row r="1002" spans="1:34" x14ac:dyDescent="0.25">
      <c r="A1002" s="3" t="s">
        <v>1077</v>
      </c>
      <c r="B1002" s="1">
        <v>45687</v>
      </c>
      <c r="C1002" s="23">
        <f t="shared" si="75"/>
        <v>30</v>
      </c>
      <c r="D1002" s="23">
        <f t="shared" si="76"/>
        <v>4</v>
      </c>
      <c r="E1002" s="1" t="str">
        <f t="shared" si="77"/>
        <v>jueves</v>
      </c>
      <c r="F1002" s="23">
        <f t="shared" si="78"/>
        <v>1</v>
      </c>
      <c r="G1002" s="1" t="str">
        <f t="shared" si="79"/>
        <v>enero</v>
      </c>
      <c r="H1002" s="2">
        <v>0.59305555555555556</v>
      </c>
      <c r="I1002" t="s">
        <v>26</v>
      </c>
      <c r="J1002" t="str">
        <f>VLOOKUP(ventas_starbucks_2025[[#This Row],[sucursal]],cambio_sucursal[#All],2,0)</f>
        <v>Sucursal San Lorenzo 47</v>
      </c>
      <c r="K1002" t="s">
        <v>64</v>
      </c>
      <c r="L1002" t="s">
        <v>65</v>
      </c>
      <c r="M1002" t="s">
        <v>4</v>
      </c>
      <c r="N1002" t="str">
        <f>IFERROR(VLOOKUP(ventas_starbucks_2025[[#This Row],[tamaño_sucio]],cambio_tamaño[#All],2,0),"Tamaño único")</f>
        <v>Tamaño único</v>
      </c>
      <c r="O1002">
        <v>1</v>
      </c>
      <c r="P1002">
        <v>1699.92</v>
      </c>
      <c r="Q1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2">
        <v>1699.92</v>
      </c>
      <c r="S1002" t="s">
        <v>31</v>
      </c>
      <c r="T1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2" t="str">
        <f>VLOOKUP(ventas_starbucks_2025[[#This Row],[canal_compra]],cambio_canal_compra[#All],2,0)</f>
        <v>Entrega domicilio</v>
      </c>
      <c r="V1002" t="s">
        <v>6</v>
      </c>
      <c r="W1002" t="str">
        <f>VLOOKUP(ventas_starbucks_2025[[#This Row],[método_pago]],cambio_metodo_pago[#All],2,0)</f>
        <v>Aplicación móbil</v>
      </c>
      <c r="X1002" t="s">
        <v>22</v>
      </c>
      <c r="Y1002">
        <v>0</v>
      </c>
      <c r="Z1002" t="str">
        <f>VLOOKUP(ventas_starbucks_2025[[#This Row],[promoción_aplicada5]],promocion_cambiar[#All],2,0)</f>
        <v>Combo</v>
      </c>
      <c r="AA1002" t="s">
        <v>8</v>
      </c>
      <c r="AB1002" t="s">
        <v>18</v>
      </c>
      <c r="AC1002" t="s">
        <v>10</v>
      </c>
      <c r="AD1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02">
        <v>14</v>
      </c>
      <c r="AF1002">
        <v>2</v>
      </c>
      <c r="AG1002">
        <v>47</v>
      </c>
      <c r="AH1002">
        <v>46</v>
      </c>
    </row>
    <row r="1003" spans="1:34" x14ac:dyDescent="0.25">
      <c r="A1003" s="3" t="s">
        <v>1078</v>
      </c>
      <c r="B1003" s="1">
        <v>45712</v>
      </c>
      <c r="C1003" s="23">
        <f t="shared" si="75"/>
        <v>24</v>
      </c>
      <c r="D1003" s="23">
        <f t="shared" si="76"/>
        <v>1</v>
      </c>
      <c r="E1003" s="23" t="str">
        <f t="shared" si="77"/>
        <v>lunes</v>
      </c>
      <c r="F1003" s="23">
        <f t="shared" si="78"/>
        <v>2</v>
      </c>
      <c r="G1003" s="23" t="str">
        <f t="shared" si="79"/>
        <v>febrero</v>
      </c>
      <c r="H1003" s="2">
        <v>0.42916666666666664</v>
      </c>
      <c r="I1003" t="s">
        <v>12</v>
      </c>
      <c r="J1003" t="str">
        <f>VLOOKUP(ventas_starbucks_2025[[#This Row],[sucursal]],cambio_sucursal[#All],2,0)</f>
        <v>Sucursal Córdoba Shopping</v>
      </c>
      <c r="K1003" t="s">
        <v>173</v>
      </c>
      <c r="L1003" t="s">
        <v>35</v>
      </c>
      <c r="M1003" t="s">
        <v>4</v>
      </c>
      <c r="N1003" t="str">
        <f>IFERROR(VLOOKUP(ventas_starbucks_2025[[#This Row],[tamaño_sucio]],cambio_tamaño[#All],2,0),"Tamaño único")</f>
        <v>Tamaño único</v>
      </c>
      <c r="O1003">
        <v>4</v>
      </c>
      <c r="P1003">
        <v>1474.96</v>
      </c>
      <c r="Q1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3">
        <v>5899.84</v>
      </c>
      <c r="S1003" t="s">
        <v>5</v>
      </c>
      <c r="T1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03" t="str">
        <f>VLOOKUP(ventas_starbucks_2025[[#This Row],[canal_compra]],cambio_canal_compra[#All],2,0)</f>
        <v>En tienda</v>
      </c>
      <c r="V1003" t="s">
        <v>16</v>
      </c>
      <c r="W1003" t="str">
        <f>VLOOKUP(ventas_starbucks_2025[[#This Row],[método_pago]],cambio_metodo_pago[#All],2,0)</f>
        <v>Tarjeta</v>
      </c>
      <c r="X1003" t="s">
        <v>22</v>
      </c>
      <c r="Y1003">
        <v>0</v>
      </c>
      <c r="Z1003" t="str">
        <f>VLOOKUP(ventas_starbucks_2025[[#This Row],[promoción_aplicada5]],promocion_cambiar[#All],2,0)</f>
        <v>Hora Feliz</v>
      </c>
      <c r="AA1003" t="s">
        <v>36</v>
      </c>
      <c r="AB1003" t="s">
        <v>32</v>
      </c>
      <c r="AC1003" t="s">
        <v>41</v>
      </c>
      <c r="AD1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3">
        <v>7.4</v>
      </c>
      <c r="AF1003">
        <v>2</v>
      </c>
      <c r="AG1003">
        <v>17</v>
      </c>
      <c r="AH1003">
        <v>13</v>
      </c>
    </row>
    <row r="1004" spans="1:34" x14ac:dyDescent="0.25">
      <c r="A1004" s="3" t="s">
        <v>1079</v>
      </c>
      <c r="B1004" s="1">
        <v>45684</v>
      </c>
      <c r="C1004" s="23">
        <f t="shared" si="75"/>
        <v>27</v>
      </c>
      <c r="D1004" s="23">
        <f t="shared" si="76"/>
        <v>1</v>
      </c>
      <c r="E1004" s="23" t="str">
        <f t="shared" si="77"/>
        <v>lunes</v>
      </c>
      <c r="F1004" s="23">
        <f t="shared" si="78"/>
        <v>1</v>
      </c>
      <c r="G1004" s="23" t="str">
        <f t="shared" si="79"/>
        <v>enero</v>
      </c>
      <c r="H1004" s="2">
        <v>0.66874999999999996</v>
      </c>
      <c r="I1004" t="s">
        <v>12</v>
      </c>
      <c r="J1004" t="str">
        <f>VLOOKUP(ventas_starbucks_2025[[#This Row],[sucursal]],cambio_sucursal[#All],2,0)</f>
        <v>Sucursal Córdoba Shopping</v>
      </c>
      <c r="K1004" t="s">
        <v>58</v>
      </c>
      <c r="L1004" t="s">
        <v>39</v>
      </c>
      <c r="M1004" t="s">
        <v>4</v>
      </c>
      <c r="N1004" t="str">
        <f>IFERROR(VLOOKUP(ventas_starbucks_2025[[#This Row],[tamaño_sucio]],cambio_tamaño[#All],2,0),"Tamaño único")</f>
        <v>Tamaño único</v>
      </c>
      <c r="O1004">
        <v>5</v>
      </c>
      <c r="P1004">
        <v>1107.69</v>
      </c>
      <c r="Q1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4">
        <v>5538.45</v>
      </c>
      <c r="S1004" t="s">
        <v>15</v>
      </c>
      <c r="T1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04" t="str">
        <f>VLOOKUP(ventas_starbucks_2025[[#This Row],[canal_compra]],cambio_canal_compra[#All],2,0)</f>
        <v>Para llevar</v>
      </c>
      <c r="V1004" t="s">
        <v>16</v>
      </c>
      <c r="W1004" t="str">
        <f>VLOOKUP(ventas_starbucks_2025[[#This Row],[método_pago]],cambio_metodo_pago[#All],2,0)</f>
        <v>Tarjeta</v>
      </c>
      <c r="X1004" t="s">
        <v>22</v>
      </c>
      <c r="Y1004">
        <v>0</v>
      </c>
      <c r="Z1004" t="str">
        <f>VLOOKUP(ventas_starbucks_2025[[#This Row],[promoción_aplicada5]],promocion_cambiar[#All],2,0)</f>
        <v>Combo</v>
      </c>
      <c r="AA1004" t="s">
        <v>8</v>
      </c>
      <c r="AB1004" t="s">
        <v>52</v>
      </c>
      <c r="AC1004" t="s">
        <v>10</v>
      </c>
      <c r="AD1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04">
        <v>12</v>
      </c>
      <c r="AF1004">
        <v>1</v>
      </c>
      <c r="AG1004">
        <v>44</v>
      </c>
      <c r="AH1004">
        <v>39</v>
      </c>
    </row>
    <row r="1005" spans="1:34" x14ac:dyDescent="0.25">
      <c r="A1005" s="3" t="s">
        <v>1080</v>
      </c>
      <c r="B1005" s="1">
        <v>45732</v>
      </c>
      <c r="C1005" s="23">
        <f t="shared" si="75"/>
        <v>16</v>
      </c>
      <c r="D1005" s="23">
        <f t="shared" si="76"/>
        <v>7</v>
      </c>
      <c r="E1005" s="23" t="str">
        <f t="shared" si="77"/>
        <v>domingo</v>
      </c>
      <c r="F1005" s="23">
        <f t="shared" si="78"/>
        <v>3</v>
      </c>
      <c r="G1005" s="23" t="str">
        <f t="shared" si="79"/>
        <v>marzo</v>
      </c>
      <c r="H1005" s="2">
        <v>0.72361111111111109</v>
      </c>
      <c r="I1005" t="s">
        <v>1</v>
      </c>
      <c r="J1005" t="str">
        <f>VLOOKUP(ventas_starbucks_2025[[#This Row],[sucursal]],cambio_sucursal[#All],2,0)</f>
        <v>Sucursal Nueva Córdoba</v>
      </c>
      <c r="K1005" t="s">
        <v>284</v>
      </c>
      <c r="L1005" t="s">
        <v>35</v>
      </c>
      <c r="M1005" t="s">
        <v>4</v>
      </c>
      <c r="N1005" t="str">
        <f>IFERROR(VLOOKUP(ventas_starbucks_2025[[#This Row],[tamaño_sucio]],cambio_tamaño[#All],2,0),"Tamaño único")</f>
        <v>Tamaño único</v>
      </c>
      <c r="O1005">
        <v>1</v>
      </c>
      <c r="P1005">
        <v>1051.5999999999999</v>
      </c>
      <c r="Q1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5">
        <v>1051.5999999999999</v>
      </c>
      <c r="S1005" t="s">
        <v>31</v>
      </c>
      <c r="T1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5" t="str">
        <f>VLOOKUP(ventas_starbucks_2025[[#This Row],[canal_compra]],cambio_canal_compra[#All],2,0)</f>
        <v>Entrega domicilio</v>
      </c>
      <c r="V1005" t="s">
        <v>16</v>
      </c>
      <c r="W1005" t="str">
        <f>VLOOKUP(ventas_starbucks_2025[[#This Row],[método_pago]],cambio_metodo_pago[#All],2,0)</f>
        <v>Tarjeta</v>
      </c>
      <c r="X1005" t="s">
        <v>7</v>
      </c>
      <c r="Y1005">
        <v>15</v>
      </c>
      <c r="Z1005" t="str">
        <f>VLOOKUP(ventas_starbucks_2025[[#This Row],[promoción_aplicada5]],promocion_cambiar[#All],2,0)</f>
        <v>2x1</v>
      </c>
      <c r="AA1005" t="s">
        <v>51</v>
      </c>
      <c r="AB1005" t="s">
        <v>23</v>
      </c>
      <c r="AC1005" t="s">
        <v>41</v>
      </c>
      <c r="AD1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05">
        <v>10.3</v>
      </c>
      <c r="AF1005">
        <v>5</v>
      </c>
      <c r="AG1005">
        <v>41</v>
      </c>
      <c r="AH1005">
        <v>40</v>
      </c>
    </row>
    <row r="1006" spans="1:34" x14ac:dyDescent="0.25">
      <c r="A1006" s="3" t="s">
        <v>1081</v>
      </c>
      <c r="B1006" s="1">
        <v>45753</v>
      </c>
      <c r="C1006" s="23">
        <f t="shared" si="75"/>
        <v>6</v>
      </c>
      <c r="D1006" s="23">
        <f t="shared" si="76"/>
        <v>7</v>
      </c>
      <c r="E1006" s="23" t="str">
        <f t="shared" si="77"/>
        <v>domingo</v>
      </c>
      <c r="F1006" s="23">
        <f t="shared" si="78"/>
        <v>4</v>
      </c>
      <c r="G1006" s="23" t="str">
        <f t="shared" si="79"/>
        <v>abril</v>
      </c>
      <c r="H1006" s="2">
        <v>0.50347222222222221</v>
      </c>
      <c r="I1006" t="s">
        <v>12</v>
      </c>
      <c r="J1006" t="str">
        <f>VLOOKUP(ventas_starbucks_2025[[#This Row],[sucursal]],cambio_sucursal[#All],2,0)</f>
        <v>Sucursal Córdoba Shopping</v>
      </c>
      <c r="K1006" t="s">
        <v>130</v>
      </c>
      <c r="L1006" t="s">
        <v>65</v>
      </c>
      <c r="M1006" t="s">
        <v>4</v>
      </c>
      <c r="N1006" t="str">
        <f>IFERROR(VLOOKUP(ventas_starbucks_2025[[#This Row],[tamaño_sucio]],cambio_tamaño[#All],2,0),"Tamaño único")</f>
        <v>Tamaño único</v>
      </c>
      <c r="O1006">
        <v>4</v>
      </c>
      <c r="P1006">
        <v>1751.59</v>
      </c>
      <c r="Q1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6">
        <v>7006.36</v>
      </c>
      <c r="S1006" t="s">
        <v>5</v>
      </c>
      <c r="T1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06" t="str">
        <f>VLOOKUP(ventas_starbucks_2025[[#This Row],[canal_compra]],cambio_canal_compra[#All],2,0)</f>
        <v>En tienda</v>
      </c>
      <c r="V1006" t="s">
        <v>16</v>
      </c>
      <c r="W1006" t="str">
        <f>VLOOKUP(ventas_starbucks_2025[[#This Row],[método_pago]],cambio_metodo_pago[#All],2,0)</f>
        <v>Tarjeta</v>
      </c>
      <c r="X1006" t="s">
        <v>22</v>
      </c>
      <c r="Y1006">
        <v>0</v>
      </c>
      <c r="Z1006" t="str">
        <f>VLOOKUP(ventas_starbucks_2025[[#This Row],[promoción_aplicada5]],promocion_cambiar[#All],2,0)</f>
        <v>2x1</v>
      </c>
      <c r="AA1006" t="s">
        <v>51</v>
      </c>
      <c r="AB1006" t="s">
        <v>32</v>
      </c>
      <c r="AC1006" t="s">
        <v>10</v>
      </c>
      <c r="AD1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6">
        <v>9.9</v>
      </c>
      <c r="AF1006">
        <v>3</v>
      </c>
      <c r="AG1006">
        <v>50</v>
      </c>
      <c r="AH1006">
        <v>46</v>
      </c>
    </row>
    <row r="1007" spans="1:34" x14ac:dyDescent="0.25">
      <c r="A1007" s="3" t="s">
        <v>1082</v>
      </c>
      <c r="B1007" s="1">
        <v>45731</v>
      </c>
      <c r="C1007" s="23">
        <f t="shared" si="75"/>
        <v>15</v>
      </c>
      <c r="D1007" s="23">
        <f t="shared" si="76"/>
        <v>6</v>
      </c>
      <c r="E1007" s="23" t="str">
        <f t="shared" si="77"/>
        <v>sábado</v>
      </c>
      <c r="F1007" s="23">
        <f t="shared" si="78"/>
        <v>3</v>
      </c>
      <c r="G1007" s="23" t="str">
        <f t="shared" si="79"/>
        <v>marzo</v>
      </c>
      <c r="H1007" s="2">
        <v>0.55555555555555558</v>
      </c>
      <c r="I1007" t="s">
        <v>26</v>
      </c>
      <c r="J1007" t="str">
        <f>VLOOKUP(ventas_starbucks_2025[[#This Row],[sucursal]],cambio_sucursal[#All],2,0)</f>
        <v>Sucursal San Lorenzo 47</v>
      </c>
      <c r="K1007" t="s">
        <v>27</v>
      </c>
      <c r="L1007" t="s">
        <v>28</v>
      </c>
      <c r="M1007" t="s">
        <v>4</v>
      </c>
      <c r="N1007" t="str">
        <f>IFERROR(VLOOKUP(ventas_starbucks_2025[[#This Row],[tamaño_sucio]],cambio_tamaño[#All],2,0),"Tamaño único")</f>
        <v>Tamaño único</v>
      </c>
      <c r="O1007">
        <v>4</v>
      </c>
      <c r="P1007">
        <v>2939.76</v>
      </c>
      <c r="Q1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07">
        <v>11759.04</v>
      </c>
      <c r="S1007" t="s">
        <v>31</v>
      </c>
      <c r="T1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07" t="str">
        <f>VLOOKUP(ventas_starbucks_2025[[#This Row],[canal_compra]],cambio_canal_compra[#All],2,0)</f>
        <v>Entrega domicilio</v>
      </c>
      <c r="V1007" t="s">
        <v>16</v>
      </c>
      <c r="W1007" t="str">
        <f>VLOOKUP(ventas_starbucks_2025[[#This Row],[método_pago]],cambio_metodo_pago[#All],2,0)</f>
        <v>Tarjeta</v>
      </c>
      <c r="X1007" t="s">
        <v>7</v>
      </c>
      <c r="Y1007">
        <v>0</v>
      </c>
      <c r="Z1007" t="str">
        <f>VLOOKUP(ventas_starbucks_2025[[#This Row],[promoción_aplicada5]],promocion_cambiar[#All],2,0)</f>
        <v>2x1</v>
      </c>
      <c r="AA1007" t="s">
        <v>51</v>
      </c>
      <c r="AB1007" t="s">
        <v>52</v>
      </c>
      <c r="AC1007" t="s">
        <v>41</v>
      </c>
      <c r="AD1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7">
        <v>9.3000000000000007</v>
      </c>
      <c r="AF1007">
        <v>3</v>
      </c>
      <c r="AG1007">
        <v>15</v>
      </c>
      <c r="AH1007">
        <v>11</v>
      </c>
    </row>
    <row r="1008" spans="1:34" x14ac:dyDescent="0.25">
      <c r="A1008" s="3" t="s">
        <v>1083</v>
      </c>
      <c r="B1008" s="1">
        <v>45759</v>
      </c>
      <c r="C1008" s="23">
        <f t="shared" si="75"/>
        <v>12</v>
      </c>
      <c r="D1008" s="23">
        <f t="shared" si="76"/>
        <v>6</v>
      </c>
      <c r="E1008" s="23" t="str">
        <f t="shared" si="77"/>
        <v>sábado</v>
      </c>
      <c r="F1008" s="23">
        <f t="shared" si="78"/>
        <v>4</v>
      </c>
      <c r="G1008" s="23" t="str">
        <f t="shared" si="79"/>
        <v>abril</v>
      </c>
      <c r="H1008" s="2">
        <v>0.3215277777777778</v>
      </c>
      <c r="I1008" t="s">
        <v>12</v>
      </c>
      <c r="J1008" t="str">
        <f>VLOOKUP(ventas_starbucks_2025[[#This Row],[sucursal]],cambio_sucursal[#All],2,0)</f>
        <v>Sucursal Córdoba Shopping</v>
      </c>
      <c r="K1008" t="s">
        <v>27</v>
      </c>
      <c r="L1008" t="s">
        <v>28</v>
      </c>
      <c r="M1008" t="s">
        <v>4</v>
      </c>
      <c r="N1008" t="str">
        <f>IFERROR(VLOOKUP(ventas_starbucks_2025[[#This Row],[tamaño_sucio]],cambio_tamaño[#All],2,0),"Tamaño único")</f>
        <v>Tamaño único</v>
      </c>
      <c r="O1008">
        <v>5</v>
      </c>
      <c r="P1008">
        <v>2817.85</v>
      </c>
      <c r="Q1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08">
        <v>14089.25</v>
      </c>
      <c r="S1008" t="s">
        <v>15</v>
      </c>
      <c r="T1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08" t="str">
        <f>VLOOKUP(ventas_starbucks_2025[[#This Row],[canal_compra]],cambio_canal_compra[#All],2,0)</f>
        <v>Para llevar</v>
      </c>
      <c r="V1008" t="s">
        <v>40</v>
      </c>
      <c r="W1008" t="str">
        <f>VLOOKUP(ventas_starbucks_2025[[#This Row],[método_pago]],cambio_metodo_pago[#All],2,0)</f>
        <v>Efectivo</v>
      </c>
      <c r="X1008" t="s">
        <v>22</v>
      </c>
      <c r="Y1008">
        <v>0</v>
      </c>
      <c r="Z1008" t="str">
        <f>VLOOKUP(ventas_starbucks_2025[[#This Row],[promoción_aplicada5]],promocion_cambiar[#All],2,0)</f>
        <v>2x1</v>
      </c>
      <c r="AA1008" t="s">
        <v>51</v>
      </c>
      <c r="AB1008" t="s">
        <v>18</v>
      </c>
      <c r="AC1008" t="s">
        <v>24</v>
      </c>
      <c r="AD1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08">
        <v>11.6</v>
      </c>
      <c r="AF1008">
        <v>2</v>
      </c>
      <c r="AG1008">
        <v>50</v>
      </c>
      <c r="AH1008">
        <v>45</v>
      </c>
    </row>
    <row r="1009" spans="1:34" x14ac:dyDescent="0.25">
      <c r="A1009" s="3" t="s">
        <v>1084</v>
      </c>
      <c r="B1009" s="1">
        <v>45688</v>
      </c>
      <c r="C1009" s="23">
        <f t="shared" si="75"/>
        <v>31</v>
      </c>
      <c r="D1009" s="23">
        <f t="shared" si="76"/>
        <v>5</v>
      </c>
      <c r="E1009" s="23" t="str">
        <f t="shared" si="77"/>
        <v>viernes</v>
      </c>
      <c r="F1009" s="23">
        <f t="shared" si="78"/>
        <v>1</v>
      </c>
      <c r="G1009" s="23" t="str">
        <f t="shared" si="79"/>
        <v>enero</v>
      </c>
      <c r="H1009" s="2">
        <v>0.42499999999999999</v>
      </c>
      <c r="I1009" t="s">
        <v>57</v>
      </c>
      <c r="J1009" t="str">
        <f>VLOOKUP(ventas_starbucks_2025[[#This Row],[sucursal]],cambio_sucursal[#All],2,0)</f>
        <v>Sucursal Avda Colón</v>
      </c>
      <c r="K1009" t="s">
        <v>113</v>
      </c>
      <c r="L1009" t="s">
        <v>44</v>
      </c>
      <c r="M1009" t="s">
        <v>50</v>
      </c>
      <c r="N1009" t="str">
        <f>IFERROR(VLOOKUP(ventas_starbucks_2025[[#This Row],[tamaño_sucio]],cambio_tamaño[#All],2,0),"Tamaño único")</f>
        <v>Mediano</v>
      </c>
      <c r="O1009">
        <v>2</v>
      </c>
      <c r="P1009">
        <v>1717.63</v>
      </c>
      <c r="Q1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9">
        <v>3435.26</v>
      </c>
      <c r="S1009" t="s">
        <v>5</v>
      </c>
      <c r="T1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9" t="str">
        <f>VLOOKUP(ventas_starbucks_2025[[#This Row],[canal_compra]],cambio_canal_compra[#All],2,0)</f>
        <v>En tienda</v>
      </c>
      <c r="V1009" t="s">
        <v>16</v>
      </c>
      <c r="W1009" t="str">
        <f>VLOOKUP(ventas_starbucks_2025[[#This Row],[método_pago]],cambio_metodo_pago[#All],2,0)</f>
        <v>Tarjeta</v>
      </c>
      <c r="X1009" t="s">
        <v>22</v>
      </c>
      <c r="Y1009">
        <v>0</v>
      </c>
      <c r="Z1009" t="str">
        <f>VLOOKUP(ventas_starbucks_2025[[#This Row],[promoción_aplicada5]],promocion_cambiar[#All],2,0)</f>
        <v>Hora Feliz</v>
      </c>
      <c r="AA1009" t="s">
        <v>36</v>
      </c>
      <c r="AB1009" t="s">
        <v>23</v>
      </c>
      <c r="AC1009" t="s">
        <v>10</v>
      </c>
      <c r="AD1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09">
        <v>10.7</v>
      </c>
      <c r="AF1009">
        <v>5</v>
      </c>
      <c r="AG1009">
        <v>17</v>
      </c>
      <c r="AH1009">
        <v>15</v>
      </c>
    </row>
    <row r="1010" spans="1:34" x14ac:dyDescent="0.25">
      <c r="A1010" s="3" t="s">
        <v>1085</v>
      </c>
      <c r="B1010" s="1">
        <v>45692</v>
      </c>
      <c r="C1010" s="23">
        <f t="shared" si="75"/>
        <v>4</v>
      </c>
      <c r="D1010" s="23">
        <f t="shared" si="76"/>
        <v>2</v>
      </c>
      <c r="E1010" s="23" t="str">
        <f t="shared" si="77"/>
        <v>martes</v>
      </c>
      <c r="F1010" s="23">
        <f t="shared" si="78"/>
        <v>2</v>
      </c>
      <c r="G1010" s="23" t="str">
        <f t="shared" si="79"/>
        <v>febrero</v>
      </c>
      <c r="H1010" s="2">
        <v>0.29722222222222222</v>
      </c>
      <c r="I1010" t="s">
        <v>12</v>
      </c>
      <c r="J1010" t="str">
        <f>VLOOKUP(ventas_starbucks_2025[[#This Row],[sucursal]],cambio_sucursal[#All],2,0)</f>
        <v>Sucursal Córdoba Shopping</v>
      </c>
      <c r="K1010" t="s">
        <v>89</v>
      </c>
      <c r="L1010" t="s">
        <v>90</v>
      </c>
      <c r="M1010" t="s">
        <v>4</v>
      </c>
      <c r="N1010" t="str">
        <f>IFERROR(VLOOKUP(ventas_starbucks_2025[[#This Row],[tamaño_sucio]],cambio_tamaño[#All],2,0),"Tamaño único")</f>
        <v>Tamaño único</v>
      </c>
      <c r="O1010">
        <v>1</v>
      </c>
      <c r="P1010">
        <v>1425.98</v>
      </c>
      <c r="Q1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0">
        <v>1425.98</v>
      </c>
      <c r="S1010" t="s">
        <v>5</v>
      </c>
      <c r="T1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0" t="str">
        <f>VLOOKUP(ventas_starbucks_2025[[#This Row],[canal_compra]],cambio_canal_compra[#All],2,0)</f>
        <v>En tienda</v>
      </c>
      <c r="V1010" t="s">
        <v>6</v>
      </c>
      <c r="W1010" t="str">
        <f>VLOOKUP(ventas_starbucks_2025[[#This Row],[método_pago]],cambio_metodo_pago[#All],2,0)</f>
        <v>Aplicación móbil</v>
      </c>
      <c r="X1010" t="s">
        <v>7</v>
      </c>
      <c r="Y1010">
        <v>15</v>
      </c>
      <c r="Z1010" t="str">
        <f>VLOOKUP(ventas_starbucks_2025[[#This Row],[promoción_aplicada5]],promocion_cambiar[#All],2,0)</f>
        <v>Combo</v>
      </c>
      <c r="AA1010" t="s">
        <v>8</v>
      </c>
      <c r="AB1010" t="s">
        <v>52</v>
      </c>
      <c r="AC1010" t="s">
        <v>10</v>
      </c>
      <c r="AD1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10">
        <v>3</v>
      </c>
      <c r="AF1010">
        <v>2</v>
      </c>
      <c r="AG1010">
        <v>16</v>
      </c>
      <c r="AH1010">
        <v>15</v>
      </c>
    </row>
    <row r="1011" spans="1:34" x14ac:dyDescent="0.25">
      <c r="A1011" s="3" t="s">
        <v>1086</v>
      </c>
      <c r="B1011" s="1">
        <v>45658</v>
      </c>
      <c r="C1011" s="23">
        <f t="shared" si="75"/>
        <v>1</v>
      </c>
      <c r="D1011" s="23">
        <f t="shared" si="76"/>
        <v>3</v>
      </c>
      <c r="E1011" s="23" t="str">
        <f t="shared" si="77"/>
        <v>miércoles</v>
      </c>
      <c r="F1011" s="23">
        <f t="shared" si="78"/>
        <v>1</v>
      </c>
      <c r="G1011" s="23" t="str">
        <f t="shared" si="79"/>
        <v>enero</v>
      </c>
      <c r="H1011" s="2">
        <v>0.66041666666666665</v>
      </c>
      <c r="I1011" t="s">
        <v>26</v>
      </c>
      <c r="J1011" t="str">
        <f>VLOOKUP(ventas_starbucks_2025[[#This Row],[sucursal]],cambio_sucursal[#All],2,0)</f>
        <v>Sucursal San Lorenzo 47</v>
      </c>
      <c r="K1011" t="s">
        <v>20</v>
      </c>
      <c r="L1011" t="s">
        <v>21</v>
      </c>
      <c r="M1011" t="s">
        <v>4</v>
      </c>
      <c r="N1011" t="str">
        <f>IFERROR(VLOOKUP(ventas_starbucks_2025[[#This Row],[tamaño_sucio]],cambio_tamaño[#All],2,0),"Tamaño único")</f>
        <v>Tamaño único</v>
      </c>
      <c r="O1011">
        <v>5</v>
      </c>
      <c r="P1011">
        <v>1007.71</v>
      </c>
      <c r="Q1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1">
        <v>5038.55</v>
      </c>
      <c r="S1011" t="s">
        <v>15</v>
      </c>
      <c r="T1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11" t="str">
        <f>VLOOKUP(ventas_starbucks_2025[[#This Row],[canal_compra]],cambio_canal_compra[#All],2,0)</f>
        <v>Para llevar</v>
      </c>
      <c r="V1011" t="s">
        <v>6</v>
      </c>
      <c r="W1011" t="str">
        <f>VLOOKUP(ventas_starbucks_2025[[#This Row],[método_pago]],cambio_metodo_pago[#All],2,0)</f>
        <v>Aplicación móbil</v>
      </c>
      <c r="X1011" t="s">
        <v>22</v>
      </c>
      <c r="Y1011">
        <v>0</v>
      </c>
      <c r="Z1011" t="str">
        <f>VLOOKUP(ventas_starbucks_2025[[#This Row],[promoción_aplicada5]],promocion_cambiar[#All],2,0)</f>
        <v>Hora Feliz</v>
      </c>
      <c r="AA1011" t="s">
        <v>36</v>
      </c>
      <c r="AB1011" t="s">
        <v>32</v>
      </c>
      <c r="AC1011" t="s">
        <v>41</v>
      </c>
      <c r="AD1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1">
        <v>5.6</v>
      </c>
      <c r="AF1011">
        <v>4</v>
      </c>
      <c r="AG1011">
        <v>50</v>
      </c>
      <c r="AH1011">
        <v>45</v>
      </c>
    </row>
    <row r="1012" spans="1:34" x14ac:dyDescent="0.25">
      <c r="A1012" s="3" t="s">
        <v>1087</v>
      </c>
      <c r="B1012" s="1">
        <v>45692</v>
      </c>
      <c r="C1012" s="23">
        <f t="shared" si="75"/>
        <v>4</v>
      </c>
      <c r="D1012" s="23">
        <f t="shared" si="76"/>
        <v>2</v>
      </c>
      <c r="E1012" s="23" t="str">
        <f t="shared" si="77"/>
        <v>martes</v>
      </c>
      <c r="F1012" s="23">
        <f t="shared" si="78"/>
        <v>2</v>
      </c>
      <c r="G1012" s="23" t="str">
        <f t="shared" si="79"/>
        <v>febrero</v>
      </c>
      <c r="H1012" s="2">
        <v>0.86597222222222225</v>
      </c>
      <c r="I1012" t="s">
        <v>1</v>
      </c>
      <c r="J1012" t="str">
        <f>VLOOKUP(ventas_starbucks_2025[[#This Row],[sucursal]],cambio_sucursal[#All],2,0)</f>
        <v>Sucursal Nueva Córdoba</v>
      </c>
      <c r="K1012" t="s">
        <v>82</v>
      </c>
      <c r="L1012" t="s">
        <v>28</v>
      </c>
      <c r="M1012" t="s">
        <v>4</v>
      </c>
      <c r="N1012" t="str">
        <f>IFERROR(VLOOKUP(ventas_starbucks_2025[[#This Row],[tamaño_sucio]],cambio_tamaño[#All],2,0),"Tamaño único")</f>
        <v>Tamaño único</v>
      </c>
      <c r="O1012">
        <v>1</v>
      </c>
      <c r="P1012">
        <v>2584.87</v>
      </c>
      <c r="Q1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12">
        <v>2584.87</v>
      </c>
      <c r="S1012" t="s">
        <v>15</v>
      </c>
      <c r="T1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2" t="str">
        <f>VLOOKUP(ventas_starbucks_2025[[#This Row],[canal_compra]],cambio_canal_compra[#All],2,0)</f>
        <v>Para llevar</v>
      </c>
      <c r="V1012" t="s">
        <v>40</v>
      </c>
      <c r="W1012" t="str">
        <f>VLOOKUP(ventas_starbucks_2025[[#This Row],[método_pago]],cambio_metodo_pago[#All],2,0)</f>
        <v>Efectivo</v>
      </c>
      <c r="X1012" t="s">
        <v>22</v>
      </c>
      <c r="Y1012">
        <v>0</v>
      </c>
      <c r="Z1012" t="str">
        <f>VLOOKUP(ventas_starbucks_2025[[#This Row],[promoción_aplicada5]],promocion_cambiar[#All],2,0)</f>
        <v>Ninguna</v>
      </c>
      <c r="AA1012" t="s">
        <v>17</v>
      </c>
      <c r="AB1012" t="s">
        <v>32</v>
      </c>
      <c r="AC1012" t="s">
        <v>24</v>
      </c>
      <c r="AD1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2">
        <v>5</v>
      </c>
      <c r="AF1012">
        <v>4</v>
      </c>
      <c r="AG1012">
        <v>48</v>
      </c>
      <c r="AH1012">
        <v>47</v>
      </c>
    </row>
    <row r="1013" spans="1:34" x14ac:dyDescent="0.25">
      <c r="A1013" s="3" t="s">
        <v>1088</v>
      </c>
      <c r="B1013" s="1">
        <v>45676</v>
      </c>
      <c r="C1013" s="23">
        <f t="shared" si="75"/>
        <v>19</v>
      </c>
      <c r="D1013" s="23">
        <f t="shared" si="76"/>
        <v>7</v>
      </c>
      <c r="E1013" s="23" t="str">
        <f t="shared" si="77"/>
        <v>domingo</v>
      </c>
      <c r="F1013" s="23">
        <f t="shared" si="78"/>
        <v>1</v>
      </c>
      <c r="G1013" s="23" t="str">
        <f t="shared" si="79"/>
        <v>enero</v>
      </c>
      <c r="H1013" s="2">
        <v>0.64652777777777781</v>
      </c>
      <c r="I1013" t="s">
        <v>57</v>
      </c>
      <c r="J1013" t="str">
        <f>VLOOKUP(ventas_starbucks_2025[[#This Row],[sucursal]],cambio_sucursal[#All],2,0)</f>
        <v>Sucursal Avda Colón</v>
      </c>
      <c r="K1013" t="s">
        <v>27</v>
      </c>
      <c r="L1013" t="s">
        <v>28</v>
      </c>
      <c r="M1013" t="s">
        <v>4</v>
      </c>
      <c r="N1013" t="str">
        <f>IFERROR(VLOOKUP(ventas_starbucks_2025[[#This Row],[tamaño_sucio]],cambio_tamaño[#All],2,0),"Tamaño único")</f>
        <v>Tamaño único</v>
      </c>
      <c r="O1013">
        <v>2</v>
      </c>
      <c r="P1013">
        <v>2133.85</v>
      </c>
      <c r="Q1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13">
        <v>4267.7</v>
      </c>
      <c r="S1013" t="s">
        <v>31</v>
      </c>
      <c r="T1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3" t="str">
        <f>VLOOKUP(ventas_starbucks_2025[[#This Row],[canal_compra]],cambio_canal_compra[#All],2,0)</f>
        <v>Entrega domicilio</v>
      </c>
      <c r="V1013" t="s">
        <v>40</v>
      </c>
      <c r="W1013" t="str">
        <f>VLOOKUP(ventas_starbucks_2025[[#This Row],[método_pago]],cambio_metodo_pago[#All],2,0)</f>
        <v>Efectivo</v>
      </c>
      <c r="X1013" t="s">
        <v>7</v>
      </c>
      <c r="Y1013">
        <v>15</v>
      </c>
      <c r="Z1013" t="str">
        <f>VLOOKUP(ventas_starbucks_2025[[#This Row],[promoción_aplicada5]],promocion_cambiar[#All],2,0)</f>
        <v>Ninguna</v>
      </c>
      <c r="AA1013" t="s">
        <v>17</v>
      </c>
      <c r="AB1013" t="s">
        <v>29</v>
      </c>
      <c r="AC1013" t="s">
        <v>10</v>
      </c>
      <c r="AD1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3">
        <v>6.9</v>
      </c>
      <c r="AF1013">
        <v>1</v>
      </c>
      <c r="AG1013">
        <v>14</v>
      </c>
      <c r="AH1013">
        <v>12</v>
      </c>
    </row>
    <row r="1014" spans="1:34" x14ac:dyDescent="0.25">
      <c r="A1014" s="3" t="s">
        <v>1089</v>
      </c>
      <c r="B1014" s="1">
        <v>45760</v>
      </c>
      <c r="C1014" s="23">
        <f t="shared" si="75"/>
        <v>13</v>
      </c>
      <c r="D1014" s="23">
        <f t="shared" si="76"/>
        <v>7</v>
      </c>
      <c r="E1014" s="23" t="str">
        <f t="shared" si="77"/>
        <v>domingo</v>
      </c>
      <c r="F1014" s="23">
        <f t="shared" si="78"/>
        <v>4</v>
      </c>
      <c r="G1014" s="23" t="str">
        <f t="shared" si="79"/>
        <v>abril</v>
      </c>
      <c r="H1014" s="2">
        <v>0.67638888888888893</v>
      </c>
      <c r="I1014" t="s">
        <v>26</v>
      </c>
      <c r="J1014" t="str">
        <f>VLOOKUP(ventas_starbucks_2025[[#This Row],[sucursal]],cambio_sucursal[#All],2,0)</f>
        <v>Sucursal San Lorenzo 47</v>
      </c>
      <c r="K1014" t="s">
        <v>82</v>
      </c>
      <c r="L1014" t="s">
        <v>28</v>
      </c>
      <c r="M1014" t="s">
        <v>4</v>
      </c>
      <c r="N1014" t="str">
        <f>IFERROR(VLOOKUP(ventas_starbucks_2025[[#This Row],[tamaño_sucio]],cambio_tamaño[#All],2,0),"Tamaño único")</f>
        <v>Tamaño único</v>
      </c>
      <c r="O1014">
        <v>4</v>
      </c>
      <c r="P1014">
        <v>2320.16</v>
      </c>
      <c r="Q1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14">
        <v>9280.64</v>
      </c>
      <c r="S1014" t="s">
        <v>31</v>
      </c>
      <c r="T1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14" t="str">
        <f>VLOOKUP(ventas_starbucks_2025[[#This Row],[canal_compra]],cambio_canal_compra[#All],2,0)</f>
        <v>Entrega domicilio</v>
      </c>
      <c r="V1014" t="s">
        <v>16</v>
      </c>
      <c r="W1014" t="str">
        <f>VLOOKUP(ventas_starbucks_2025[[#This Row],[método_pago]],cambio_metodo_pago[#All],2,0)</f>
        <v>Tarjeta</v>
      </c>
      <c r="X1014" t="s">
        <v>22</v>
      </c>
      <c r="Y1014">
        <v>0</v>
      </c>
      <c r="Z1014" t="str">
        <f>VLOOKUP(ventas_starbucks_2025[[#This Row],[promoción_aplicada5]],promocion_cambiar[#All],2,0)</f>
        <v>Ninguna</v>
      </c>
      <c r="AA1014" t="s">
        <v>17</v>
      </c>
      <c r="AB1014" t="s">
        <v>23</v>
      </c>
      <c r="AC1014" t="s">
        <v>10</v>
      </c>
      <c r="AD1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4">
        <v>7.7</v>
      </c>
      <c r="AF1014">
        <v>4</v>
      </c>
      <c r="AG1014">
        <v>41</v>
      </c>
      <c r="AH1014">
        <v>37</v>
      </c>
    </row>
    <row r="1015" spans="1:34" x14ac:dyDescent="0.25">
      <c r="A1015" s="3" t="s">
        <v>1090</v>
      </c>
      <c r="B1015" s="1">
        <v>45696</v>
      </c>
      <c r="C1015" s="23">
        <f t="shared" si="75"/>
        <v>8</v>
      </c>
      <c r="D1015" s="23">
        <f t="shared" si="76"/>
        <v>6</v>
      </c>
      <c r="E1015" s="1" t="str">
        <f t="shared" si="77"/>
        <v>sábado</v>
      </c>
      <c r="F1015" s="23">
        <f t="shared" si="78"/>
        <v>2</v>
      </c>
      <c r="G1015" s="1" t="str">
        <f t="shared" si="79"/>
        <v>febrero</v>
      </c>
      <c r="H1015" s="2">
        <v>0.74930555555555556</v>
      </c>
      <c r="I1015" t="s">
        <v>12</v>
      </c>
      <c r="J1015" t="str">
        <f>VLOOKUP(ventas_starbucks_2025[[#This Row],[sucursal]],cambio_sucursal[#All],2,0)</f>
        <v>Sucursal Córdoba Shopping</v>
      </c>
      <c r="K1015" t="s">
        <v>115</v>
      </c>
      <c r="L1015" t="s">
        <v>21</v>
      </c>
      <c r="M1015" t="s">
        <v>4</v>
      </c>
      <c r="N1015" t="str">
        <f>IFERROR(VLOOKUP(ventas_starbucks_2025[[#This Row],[tamaño_sucio]],cambio_tamaño[#All],2,0),"Tamaño único")</f>
        <v>Tamaño único</v>
      </c>
      <c r="O1015">
        <v>2</v>
      </c>
      <c r="P1015">
        <v>922.14</v>
      </c>
      <c r="Q1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015">
        <v>1844.28</v>
      </c>
      <c r="S1015" t="s">
        <v>5</v>
      </c>
      <c r="T1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5" t="str">
        <f>VLOOKUP(ventas_starbucks_2025[[#This Row],[canal_compra]],cambio_canal_compra[#All],2,0)</f>
        <v>En tienda</v>
      </c>
      <c r="V1015" t="s">
        <v>6</v>
      </c>
      <c r="W1015" t="str">
        <f>VLOOKUP(ventas_starbucks_2025[[#This Row],[método_pago]],cambio_metodo_pago[#All],2,0)</f>
        <v>Aplicación móbil</v>
      </c>
      <c r="X1015" t="s">
        <v>7</v>
      </c>
      <c r="Y1015">
        <v>10</v>
      </c>
      <c r="Z1015" t="str">
        <f>VLOOKUP(ventas_starbucks_2025[[#This Row],[promoción_aplicada5]],promocion_cambiar[#All],2,0)</f>
        <v>Hora Feliz</v>
      </c>
      <c r="AA1015" t="s">
        <v>36</v>
      </c>
      <c r="AB1015" t="s">
        <v>23</v>
      </c>
      <c r="AC1015" t="s">
        <v>41</v>
      </c>
      <c r="AD1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15">
        <v>11.6</v>
      </c>
      <c r="AF1015">
        <v>1</v>
      </c>
      <c r="AG1015">
        <v>41</v>
      </c>
      <c r="AH1015">
        <v>39</v>
      </c>
    </row>
    <row r="1016" spans="1:34" x14ac:dyDescent="0.25">
      <c r="A1016" s="3" t="s">
        <v>1091</v>
      </c>
      <c r="B1016" s="1">
        <v>45736</v>
      </c>
      <c r="C1016" s="23">
        <f t="shared" si="75"/>
        <v>20</v>
      </c>
      <c r="D1016" s="23">
        <f t="shared" si="76"/>
        <v>4</v>
      </c>
      <c r="E1016" s="23" t="str">
        <f t="shared" si="77"/>
        <v>jueves</v>
      </c>
      <c r="F1016" s="23">
        <f t="shared" si="78"/>
        <v>3</v>
      </c>
      <c r="G1016" s="23" t="str">
        <f t="shared" si="79"/>
        <v>marzo</v>
      </c>
      <c r="H1016" s="2">
        <v>0.32708333333333334</v>
      </c>
      <c r="I1016" t="s">
        <v>57</v>
      </c>
      <c r="J1016" t="str">
        <f>VLOOKUP(ventas_starbucks_2025[[#This Row],[sucursal]],cambio_sucursal[#All],2,0)</f>
        <v>Sucursal Avda Colón</v>
      </c>
      <c r="K1016" t="s">
        <v>173</v>
      </c>
      <c r="L1016" t="s">
        <v>35</v>
      </c>
      <c r="M1016" t="s">
        <v>4</v>
      </c>
      <c r="N1016" t="str">
        <f>IFERROR(VLOOKUP(ventas_starbucks_2025[[#This Row],[tamaño_sucio]],cambio_tamaño[#All],2,0),"Tamaño único")</f>
        <v>Tamaño único</v>
      </c>
      <c r="O1016">
        <v>4</v>
      </c>
      <c r="P1016">
        <v>1178.44</v>
      </c>
      <c r="Q1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6">
        <v>4713.76</v>
      </c>
      <c r="S1016" t="s">
        <v>31</v>
      </c>
      <c r="T1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6" t="str">
        <f>VLOOKUP(ventas_starbucks_2025[[#This Row],[canal_compra]],cambio_canal_compra[#All],2,0)</f>
        <v>Entrega domicilio</v>
      </c>
      <c r="V1016" t="s">
        <v>6</v>
      </c>
      <c r="W1016" t="str">
        <f>VLOOKUP(ventas_starbucks_2025[[#This Row],[método_pago]],cambio_metodo_pago[#All],2,0)</f>
        <v>Aplicación móbil</v>
      </c>
      <c r="X1016" t="s">
        <v>7</v>
      </c>
      <c r="Y1016">
        <v>0</v>
      </c>
      <c r="Z1016" t="str">
        <f>VLOOKUP(ventas_starbucks_2025[[#This Row],[promoción_aplicada5]],promocion_cambiar[#All],2,0)</f>
        <v>Combo</v>
      </c>
      <c r="AA1016" t="s">
        <v>8</v>
      </c>
      <c r="AB1016" t="s">
        <v>18</v>
      </c>
      <c r="AC1016" t="s">
        <v>24</v>
      </c>
      <c r="AD1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16">
        <v>2.2000000000000002</v>
      </c>
      <c r="AF1016">
        <v>3</v>
      </c>
      <c r="AG1016">
        <v>40</v>
      </c>
      <c r="AH1016">
        <v>36</v>
      </c>
    </row>
    <row r="1017" spans="1:34" x14ac:dyDescent="0.25">
      <c r="A1017" s="3" t="s">
        <v>1092</v>
      </c>
      <c r="B1017" s="1">
        <v>45705</v>
      </c>
      <c r="C1017" s="23">
        <f t="shared" si="75"/>
        <v>17</v>
      </c>
      <c r="D1017" s="23">
        <f t="shared" si="76"/>
        <v>1</v>
      </c>
      <c r="E1017" s="23" t="str">
        <f t="shared" si="77"/>
        <v>lunes</v>
      </c>
      <c r="F1017" s="23">
        <f t="shared" si="78"/>
        <v>2</v>
      </c>
      <c r="G1017" s="23" t="str">
        <f t="shared" si="79"/>
        <v>febrero</v>
      </c>
      <c r="H1017" s="2">
        <v>0.52847222222222223</v>
      </c>
      <c r="I1017" t="s">
        <v>26</v>
      </c>
      <c r="J1017" t="str">
        <f>VLOOKUP(ventas_starbucks_2025[[#This Row],[sucursal]],cambio_sucursal[#All],2,0)</f>
        <v>Sucursal San Lorenzo 47</v>
      </c>
      <c r="K1017" t="s">
        <v>27</v>
      </c>
      <c r="L1017" t="s">
        <v>28</v>
      </c>
      <c r="M1017" t="s">
        <v>4</v>
      </c>
      <c r="N1017" t="str">
        <f>IFERROR(VLOOKUP(ventas_starbucks_2025[[#This Row],[tamaño_sucio]],cambio_tamaño[#All],2,0),"Tamaño único")</f>
        <v>Tamaño único</v>
      </c>
      <c r="O1017">
        <v>2</v>
      </c>
      <c r="P1017">
        <v>2362.4699999999998</v>
      </c>
      <c r="Q1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17">
        <v>4724.9399999999996</v>
      </c>
      <c r="S1017" t="s">
        <v>5</v>
      </c>
      <c r="T1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7" t="str">
        <f>VLOOKUP(ventas_starbucks_2025[[#This Row],[canal_compra]],cambio_canal_compra[#All],2,0)</f>
        <v>En tienda</v>
      </c>
      <c r="V1017" t="s">
        <v>40</v>
      </c>
      <c r="W1017" t="str">
        <f>VLOOKUP(ventas_starbucks_2025[[#This Row],[método_pago]],cambio_metodo_pago[#All],2,0)</f>
        <v>Efectivo</v>
      </c>
      <c r="X1017" t="s">
        <v>22</v>
      </c>
      <c r="Y1017">
        <v>0</v>
      </c>
      <c r="Z1017" t="str">
        <f>VLOOKUP(ventas_starbucks_2025[[#This Row],[promoción_aplicada5]],promocion_cambiar[#All],2,0)</f>
        <v>Hora Feliz</v>
      </c>
      <c r="AA1017" t="s">
        <v>36</v>
      </c>
      <c r="AB1017" t="s">
        <v>18</v>
      </c>
      <c r="AC1017" t="s">
        <v>10</v>
      </c>
      <c r="AD1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7">
        <v>8.1</v>
      </c>
      <c r="AF1017">
        <v>3</v>
      </c>
      <c r="AG1017">
        <v>37</v>
      </c>
      <c r="AH1017">
        <v>35</v>
      </c>
    </row>
    <row r="1018" spans="1:34" x14ac:dyDescent="0.25">
      <c r="A1018" s="3" t="s">
        <v>1093</v>
      </c>
      <c r="B1018" s="1">
        <v>45672</v>
      </c>
      <c r="C1018" s="23">
        <f t="shared" si="75"/>
        <v>15</v>
      </c>
      <c r="D1018" s="23">
        <f t="shared" si="76"/>
        <v>3</v>
      </c>
      <c r="E1018" s="23" t="str">
        <f t="shared" si="77"/>
        <v>miércoles</v>
      </c>
      <c r="F1018" s="23">
        <f t="shared" si="78"/>
        <v>1</v>
      </c>
      <c r="G1018" s="23" t="str">
        <f t="shared" si="79"/>
        <v>enero</v>
      </c>
      <c r="H1018" s="2">
        <v>0.70208333333333328</v>
      </c>
      <c r="I1018" t="s">
        <v>1</v>
      </c>
      <c r="J1018" t="str">
        <f>VLOOKUP(ventas_starbucks_2025[[#This Row],[sucursal]],cambio_sucursal[#All],2,0)</f>
        <v>Sucursal Nueva Córdoba</v>
      </c>
      <c r="K1018" t="s">
        <v>175</v>
      </c>
      <c r="L1018" t="s">
        <v>70</v>
      </c>
      <c r="M1018" t="s">
        <v>50</v>
      </c>
      <c r="N1018" t="str">
        <f>IFERROR(VLOOKUP(ventas_starbucks_2025[[#This Row],[tamaño_sucio]],cambio_tamaño[#All],2,0),"Tamaño único")</f>
        <v>Mediano</v>
      </c>
      <c r="O1018">
        <v>4</v>
      </c>
      <c r="P1018">
        <v>1630.9</v>
      </c>
      <c r="Q1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8">
        <v>6523.6</v>
      </c>
      <c r="S1018" t="s">
        <v>31</v>
      </c>
      <c r="T1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18" t="str">
        <f>VLOOKUP(ventas_starbucks_2025[[#This Row],[canal_compra]],cambio_canal_compra[#All],2,0)</f>
        <v>Entrega domicilio</v>
      </c>
      <c r="V1018" t="s">
        <v>40</v>
      </c>
      <c r="W1018" t="str">
        <f>VLOOKUP(ventas_starbucks_2025[[#This Row],[método_pago]],cambio_metodo_pago[#All],2,0)</f>
        <v>Efectivo</v>
      </c>
      <c r="X1018" t="s">
        <v>22</v>
      </c>
      <c r="Y1018">
        <v>0</v>
      </c>
      <c r="Z1018" t="str">
        <f>VLOOKUP(ventas_starbucks_2025[[#This Row],[promoción_aplicada5]],promocion_cambiar[#All],2,0)</f>
        <v>2x1</v>
      </c>
      <c r="AA1018" t="s">
        <v>51</v>
      </c>
      <c r="AB1018" t="s">
        <v>18</v>
      </c>
      <c r="AC1018" t="s">
        <v>10</v>
      </c>
      <c r="AD1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8">
        <v>5.3</v>
      </c>
      <c r="AF1018">
        <v>5</v>
      </c>
      <c r="AG1018">
        <v>39</v>
      </c>
      <c r="AH1018">
        <v>35</v>
      </c>
    </row>
    <row r="1019" spans="1:34" x14ac:dyDescent="0.25">
      <c r="A1019" s="3" t="s">
        <v>1094</v>
      </c>
      <c r="B1019" s="1">
        <v>45682</v>
      </c>
      <c r="C1019" s="23">
        <f t="shared" si="75"/>
        <v>25</v>
      </c>
      <c r="D1019" s="23">
        <f t="shared" si="76"/>
        <v>6</v>
      </c>
      <c r="E1019" s="1" t="str">
        <f t="shared" si="77"/>
        <v>sábado</v>
      </c>
      <c r="F1019" s="23">
        <f t="shared" si="78"/>
        <v>1</v>
      </c>
      <c r="G1019" s="1" t="str">
        <f t="shared" si="79"/>
        <v>enero</v>
      </c>
      <c r="H1019" s="2">
        <v>0.77083333333333337</v>
      </c>
      <c r="I1019" t="s">
        <v>57</v>
      </c>
      <c r="J1019" t="str">
        <f>VLOOKUP(ventas_starbucks_2025[[#This Row],[sucursal]],cambio_sucursal[#All],2,0)</f>
        <v>Sucursal Avda Colón</v>
      </c>
      <c r="K1019" t="s">
        <v>87</v>
      </c>
      <c r="L1019" t="s">
        <v>65</v>
      </c>
      <c r="M1019" t="s">
        <v>4</v>
      </c>
      <c r="N1019" t="str">
        <f>IFERROR(VLOOKUP(ventas_starbucks_2025[[#This Row],[tamaño_sucio]],cambio_tamaño[#All],2,0),"Tamaño único")</f>
        <v>Tamaño único</v>
      </c>
      <c r="O1019">
        <v>2</v>
      </c>
      <c r="P1019">
        <v>1492.78</v>
      </c>
      <c r="Q1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9">
        <v>2985.56</v>
      </c>
      <c r="S1019" t="s">
        <v>5</v>
      </c>
      <c r="T1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9" t="str">
        <f>VLOOKUP(ventas_starbucks_2025[[#This Row],[canal_compra]],cambio_canal_compra[#All],2,0)</f>
        <v>En tienda</v>
      </c>
      <c r="V1019" t="s">
        <v>40</v>
      </c>
      <c r="W1019" t="str">
        <f>VLOOKUP(ventas_starbucks_2025[[#This Row],[método_pago]],cambio_metodo_pago[#All],2,0)</f>
        <v>Efectivo</v>
      </c>
      <c r="X1019" t="s">
        <v>7</v>
      </c>
      <c r="Y1019">
        <v>0</v>
      </c>
      <c r="Z1019" t="str">
        <f>VLOOKUP(ventas_starbucks_2025[[#This Row],[promoción_aplicada5]],promocion_cambiar[#All],2,0)</f>
        <v>Ninguna</v>
      </c>
      <c r="AA1019" t="s">
        <v>17</v>
      </c>
      <c r="AB1019" t="s">
        <v>29</v>
      </c>
      <c r="AC1019" t="s">
        <v>10</v>
      </c>
      <c r="AD1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19">
        <v>12.1</v>
      </c>
      <c r="AF1019">
        <v>4</v>
      </c>
      <c r="AG1019">
        <v>12</v>
      </c>
      <c r="AH1019">
        <v>10</v>
      </c>
    </row>
    <row r="1020" spans="1:34" x14ac:dyDescent="0.25">
      <c r="A1020" s="3" t="s">
        <v>1095</v>
      </c>
      <c r="B1020" s="1">
        <v>45693</v>
      </c>
      <c r="C1020" s="23">
        <f t="shared" si="75"/>
        <v>5</v>
      </c>
      <c r="D1020" s="23">
        <f t="shared" si="76"/>
        <v>3</v>
      </c>
      <c r="E1020" s="23" t="str">
        <f t="shared" si="77"/>
        <v>miércoles</v>
      </c>
      <c r="F1020" s="23">
        <f t="shared" si="78"/>
        <v>2</v>
      </c>
      <c r="G1020" s="23" t="str">
        <f t="shared" si="79"/>
        <v>febrero</v>
      </c>
      <c r="H1020" s="2">
        <v>0.32430555555555557</v>
      </c>
      <c r="I1020" t="s">
        <v>1</v>
      </c>
      <c r="J1020" t="str">
        <f>VLOOKUP(ventas_starbucks_2025[[#This Row],[sucursal]],cambio_sucursal[#All],2,0)</f>
        <v>Sucursal Nueva Córdoba</v>
      </c>
      <c r="K1020" t="s">
        <v>48</v>
      </c>
      <c r="L1020" t="s">
        <v>49</v>
      </c>
      <c r="M1020" t="s">
        <v>55</v>
      </c>
      <c r="N1020" t="str">
        <f>IFERROR(VLOOKUP(ventas_starbucks_2025[[#This Row],[tamaño_sucio]],cambio_tamaño[#All],2,0),"Tamaño único")</f>
        <v>Pequeño</v>
      </c>
      <c r="O1020">
        <v>3</v>
      </c>
      <c r="P1020">
        <v>1874.26</v>
      </c>
      <c r="Q1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0">
        <v>5622.78</v>
      </c>
      <c r="S1020" t="s">
        <v>31</v>
      </c>
      <c r="T1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20" t="str">
        <f>VLOOKUP(ventas_starbucks_2025[[#This Row],[canal_compra]],cambio_canal_compra[#All],2,0)</f>
        <v>Entrega domicilio</v>
      </c>
      <c r="V1020" t="s">
        <v>6</v>
      </c>
      <c r="W1020" t="str">
        <f>VLOOKUP(ventas_starbucks_2025[[#This Row],[método_pago]],cambio_metodo_pago[#All],2,0)</f>
        <v>Aplicación móbil</v>
      </c>
      <c r="X1020" t="s">
        <v>22</v>
      </c>
      <c r="Y1020">
        <v>0</v>
      </c>
      <c r="Z1020" t="str">
        <f>VLOOKUP(ventas_starbucks_2025[[#This Row],[promoción_aplicada5]],promocion_cambiar[#All],2,0)</f>
        <v>Hora Feliz</v>
      </c>
      <c r="AA1020" t="s">
        <v>36</v>
      </c>
      <c r="AB1020" t="s">
        <v>18</v>
      </c>
      <c r="AC1020" t="s">
        <v>24</v>
      </c>
      <c r="AD1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20">
        <v>2.2000000000000002</v>
      </c>
      <c r="AF1020">
        <v>2</v>
      </c>
      <c r="AG1020">
        <v>45</v>
      </c>
      <c r="AH1020">
        <v>42</v>
      </c>
    </row>
    <row r="1021" spans="1:34" x14ac:dyDescent="0.25">
      <c r="A1021" s="3" t="s">
        <v>1096</v>
      </c>
      <c r="B1021" s="1">
        <v>45762</v>
      </c>
      <c r="C1021" s="23">
        <f t="shared" si="75"/>
        <v>15</v>
      </c>
      <c r="D1021" s="23">
        <f t="shared" si="76"/>
        <v>2</v>
      </c>
      <c r="E1021" s="23" t="str">
        <f t="shared" si="77"/>
        <v>martes</v>
      </c>
      <c r="F1021" s="23">
        <f t="shared" si="78"/>
        <v>4</v>
      </c>
      <c r="G1021" s="23" t="str">
        <f t="shared" si="79"/>
        <v>abril</v>
      </c>
      <c r="H1021" s="2">
        <v>0.3611111111111111</v>
      </c>
      <c r="I1021" t="s">
        <v>26</v>
      </c>
      <c r="J1021" t="str">
        <f>VLOOKUP(ventas_starbucks_2025[[#This Row],[sucursal]],cambio_sucursal[#All],2,0)</f>
        <v>Sucursal San Lorenzo 47</v>
      </c>
      <c r="K1021" t="s">
        <v>82</v>
      </c>
      <c r="L1021" t="s">
        <v>28</v>
      </c>
      <c r="M1021" t="s">
        <v>4</v>
      </c>
      <c r="N1021" t="str">
        <f>IFERROR(VLOOKUP(ventas_starbucks_2025[[#This Row],[tamaño_sucio]],cambio_tamaño[#All],2,0),"Tamaño único")</f>
        <v>Tamaño único</v>
      </c>
      <c r="O1021">
        <v>5</v>
      </c>
      <c r="P1021">
        <v>2564.42</v>
      </c>
      <c r="Q1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21">
        <v>12822.1</v>
      </c>
      <c r="S1021" t="s">
        <v>31</v>
      </c>
      <c r="T1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21" t="str">
        <f>VLOOKUP(ventas_starbucks_2025[[#This Row],[canal_compra]],cambio_canal_compra[#All],2,0)</f>
        <v>Entrega domicilio</v>
      </c>
      <c r="V1021" t="s">
        <v>16</v>
      </c>
      <c r="W1021" t="str">
        <f>VLOOKUP(ventas_starbucks_2025[[#This Row],[método_pago]],cambio_metodo_pago[#All],2,0)</f>
        <v>Tarjeta</v>
      </c>
      <c r="X1021" t="s">
        <v>7</v>
      </c>
      <c r="Y1021">
        <v>10</v>
      </c>
      <c r="Z1021" t="str">
        <f>VLOOKUP(ventas_starbucks_2025[[#This Row],[promoción_aplicada5]],promocion_cambiar[#All],2,0)</f>
        <v>Hora Feliz</v>
      </c>
      <c r="AA1021" t="s">
        <v>36</v>
      </c>
      <c r="AB1021" t="s">
        <v>9</v>
      </c>
      <c r="AC1021" t="s">
        <v>41</v>
      </c>
      <c r="AD1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21">
        <v>9.1</v>
      </c>
      <c r="AF1021">
        <v>2</v>
      </c>
      <c r="AG1021">
        <v>37</v>
      </c>
      <c r="AH1021">
        <v>32</v>
      </c>
    </row>
    <row r="1022" spans="1:34" x14ac:dyDescent="0.25">
      <c r="A1022" s="3" t="s">
        <v>1097</v>
      </c>
      <c r="B1022" s="1">
        <v>45699</v>
      </c>
      <c r="C1022" s="23">
        <f t="shared" si="75"/>
        <v>11</v>
      </c>
      <c r="D1022" s="23">
        <f t="shared" si="76"/>
        <v>2</v>
      </c>
      <c r="E1022" s="23" t="str">
        <f t="shared" si="77"/>
        <v>martes</v>
      </c>
      <c r="F1022" s="23">
        <f t="shared" si="78"/>
        <v>2</v>
      </c>
      <c r="G1022" s="23" t="str">
        <f t="shared" si="79"/>
        <v>febrero</v>
      </c>
      <c r="H1022" s="2">
        <v>0.61388888888888893</v>
      </c>
      <c r="I1022" t="s">
        <v>26</v>
      </c>
      <c r="J1022" t="str">
        <f>VLOOKUP(ventas_starbucks_2025[[#This Row],[sucursal]],cambio_sucursal[#All],2,0)</f>
        <v>Sucursal San Lorenzo 47</v>
      </c>
      <c r="K1022" t="s">
        <v>38</v>
      </c>
      <c r="L1022" t="s">
        <v>39</v>
      </c>
      <c r="M1022" t="s">
        <v>4</v>
      </c>
      <c r="N1022" t="str">
        <f>IFERROR(VLOOKUP(ventas_starbucks_2025[[#This Row],[tamaño_sucio]],cambio_tamaño[#All],2,0),"Tamaño único")</f>
        <v>Tamaño único</v>
      </c>
      <c r="O1022">
        <v>5</v>
      </c>
      <c r="P1022">
        <v>1107.99</v>
      </c>
      <c r="Q1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2">
        <v>5539.95</v>
      </c>
      <c r="S1022" t="s">
        <v>15</v>
      </c>
      <c r="T1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22" t="str">
        <f>VLOOKUP(ventas_starbucks_2025[[#This Row],[canal_compra]],cambio_canal_compra[#All],2,0)</f>
        <v>Para llevar</v>
      </c>
      <c r="V1022" t="s">
        <v>16</v>
      </c>
      <c r="W1022" t="str">
        <f>VLOOKUP(ventas_starbucks_2025[[#This Row],[método_pago]],cambio_metodo_pago[#All],2,0)</f>
        <v>Tarjeta</v>
      </c>
      <c r="X1022" t="s">
        <v>7</v>
      </c>
      <c r="Y1022">
        <v>10</v>
      </c>
      <c r="Z1022" t="str">
        <f>VLOOKUP(ventas_starbucks_2025[[#This Row],[promoción_aplicada5]],promocion_cambiar[#All],2,0)</f>
        <v>Ninguna</v>
      </c>
      <c r="AA1022" t="s">
        <v>17</v>
      </c>
      <c r="AB1022" t="s">
        <v>52</v>
      </c>
      <c r="AC1022" t="s">
        <v>24</v>
      </c>
      <c r="AD1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22">
        <v>5.8</v>
      </c>
      <c r="AF1022">
        <v>3</v>
      </c>
      <c r="AG1022">
        <v>47</v>
      </c>
      <c r="AH1022">
        <v>42</v>
      </c>
    </row>
    <row r="1023" spans="1:34" x14ac:dyDescent="0.25">
      <c r="A1023" s="3" t="s">
        <v>1098</v>
      </c>
      <c r="B1023" s="1">
        <v>45690</v>
      </c>
      <c r="C1023" s="23">
        <f t="shared" si="75"/>
        <v>2</v>
      </c>
      <c r="D1023" s="23">
        <f t="shared" si="76"/>
        <v>7</v>
      </c>
      <c r="E1023" s="23" t="str">
        <f t="shared" si="77"/>
        <v>domingo</v>
      </c>
      <c r="F1023" s="23">
        <f t="shared" si="78"/>
        <v>2</v>
      </c>
      <c r="G1023" s="23" t="str">
        <f t="shared" si="79"/>
        <v>febrero</v>
      </c>
      <c r="H1023" s="2">
        <v>0.58125000000000004</v>
      </c>
      <c r="I1023" t="s">
        <v>12</v>
      </c>
      <c r="J1023" t="str">
        <f>VLOOKUP(ventas_starbucks_2025[[#This Row],[sucursal]],cambio_sucursal[#All],2,0)</f>
        <v>Sucursal Córdoba Shopping</v>
      </c>
      <c r="K1023" t="s">
        <v>101</v>
      </c>
      <c r="L1023" t="s">
        <v>3</v>
      </c>
      <c r="M1023" t="s">
        <v>4</v>
      </c>
      <c r="N1023" t="str">
        <f>IFERROR(VLOOKUP(ventas_starbucks_2025[[#This Row],[tamaño_sucio]],cambio_tamaño[#All],2,0),"Tamaño único")</f>
        <v>Tamaño único</v>
      </c>
      <c r="O1023">
        <v>4</v>
      </c>
      <c r="P1023">
        <v>3241.75</v>
      </c>
      <c r="Q1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023">
        <v>12967</v>
      </c>
      <c r="S1023" t="s">
        <v>15</v>
      </c>
      <c r="T1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23" t="str">
        <f>VLOOKUP(ventas_starbucks_2025[[#This Row],[canal_compra]],cambio_canal_compra[#All],2,0)</f>
        <v>Para llevar</v>
      </c>
      <c r="V1023" t="s">
        <v>16</v>
      </c>
      <c r="W1023" t="str">
        <f>VLOOKUP(ventas_starbucks_2025[[#This Row],[método_pago]],cambio_metodo_pago[#All],2,0)</f>
        <v>Tarjeta</v>
      </c>
      <c r="X1023" t="s">
        <v>7</v>
      </c>
      <c r="Y1023">
        <v>15</v>
      </c>
      <c r="Z1023" t="str">
        <f>VLOOKUP(ventas_starbucks_2025[[#This Row],[promoción_aplicada5]],promocion_cambiar[#All],2,0)</f>
        <v>Ninguna</v>
      </c>
      <c r="AA1023" t="s">
        <v>17</v>
      </c>
      <c r="AB1023" t="s">
        <v>29</v>
      </c>
      <c r="AC1023" t="s">
        <v>10</v>
      </c>
      <c r="AD1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23">
        <v>11.5</v>
      </c>
      <c r="AF1023">
        <v>4</v>
      </c>
      <c r="AG1023">
        <v>43</v>
      </c>
      <c r="AH1023">
        <v>39</v>
      </c>
    </row>
    <row r="1024" spans="1:34" x14ac:dyDescent="0.25">
      <c r="A1024" s="3" t="s">
        <v>1099</v>
      </c>
      <c r="B1024" s="1">
        <v>45697</v>
      </c>
      <c r="C1024" s="23">
        <f t="shared" si="75"/>
        <v>9</v>
      </c>
      <c r="D1024" s="23">
        <f t="shared" si="76"/>
        <v>7</v>
      </c>
      <c r="E1024" s="23" t="str">
        <f t="shared" si="77"/>
        <v>domingo</v>
      </c>
      <c r="F1024" s="23">
        <f t="shared" si="78"/>
        <v>2</v>
      </c>
      <c r="G1024" s="23" t="str">
        <f t="shared" si="79"/>
        <v>febrero</v>
      </c>
      <c r="H1024" s="2">
        <v>0.75902777777777775</v>
      </c>
      <c r="I1024" t="s">
        <v>12</v>
      </c>
      <c r="J1024" t="str">
        <f>VLOOKUP(ventas_starbucks_2025[[#This Row],[sucursal]],cambio_sucursal[#All],2,0)</f>
        <v>Sucursal Córdoba Shopping</v>
      </c>
      <c r="K1024" t="s">
        <v>87</v>
      </c>
      <c r="L1024" t="s">
        <v>65</v>
      </c>
      <c r="M1024" t="s">
        <v>4</v>
      </c>
      <c r="N1024" t="str">
        <f>IFERROR(VLOOKUP(ventas_starbucks_2025[[#This Row],[tamaño_sucio]],cambio_tamaño[#All],2,0),"Tamaño único")</f>
        <v>Tamaño único</v>
      </c>
      <c r="O1024">
        <v>3</v>
      </c>
      <c r="P1024">
        <v>1984.09</v>
      </c>
      <c r="Q1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4">
        <v>5952.27</v>
      </c>
      <c r="S1024" t="s">
        <v>5</v>
      </c>
      <c r="T1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24" t="str">
        <f>VLOOKUP(ventas_starbucks_2025[[#This Row],[canal_compra]],cambio_canal_compra[#All],2,0)</f>
        <v>En tienda</v>
      </c>
      <c r="V1024" t="s">
        <v>6</v>
      </c>
      <c r="W1024" t="str">
        <f>VLOOKUP(ventas_starbucks_2025[[#This Row],[método_pago]],cambio_metodo_pago[#All],2,0)</f>
        <v>Aplicación móbil</v>
      </c>
      <c r="X1024" t="s">
        <v>7</v>
      </c>
      <c r="Y1024">
        <v>10</v>
      </c>
      <c r="Z1024" t="str">
        <f>VLOOKUP(ventas_starbucks_2025[[#This Row],[promoción_aplicada5]],promocion_cambiar[#All],2,0)</f>
        <v>Combo</v>
      </c>
      <c r="AA1024" t="s">
        <v>8</v>
      </c>
      <c r="AB1024" t="s">
        <v>29</v>
      </c>
      <c r="AC1024" t="s">
        <v>10</v>
      </c>
      <c r="AD1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24">
        <v>11.7</v>
      </c>
      <c r="AF1024">
        <v>4</v>
      </c>
      <c r="AG1024">
        <v>47</v>
      </c>
      <c r="AH1024">
        <v>44</v>
      </c>
    </row>
    <row r="1025" spans="1:34" x14ac:dyDescent="0.25">
      <c r="A1025" s="3" t="s">
        <v>1100</v>
      </c>
      <c r="B1025" s="1">
        <v>45704</v>
      </c>
      <c r="C1025" s="23">
        <f t="shared" si="75"/>
        <v>16</v>
      </c>
      <c r="D1025" s="23">
        <f t="shared" si="76"/>
        <v>7</v>
      </c>
      <c r="E1025" s="23" t="str">
        <f t="shared" si="77"/>
        <v>domingo</v>
      </c>
      <c r="F1025" s="23">
        <f t="shared" si="78"/>
        <v>2</v>
      </c>
      <c r="G1025" s="23" t="str">
        <f t="shared" si="79"/>
        <v>febrero</v>
      </c>
      <c r="H1025" s="2">
        <v>0.46805555555555556</v>
      </c>
      <c r="I1025" t="s">
        <v>12</v>
      </c>
      <c r="J1025" t="str">
        <f>VLOOKUP(ventas_starbucks_2025[[#This Row],[sucursal]],cambio_sucursal[#All],2,0)</f>
        <v>Sucursal Córdoba Shopping</v>
      </c>
      <c r="K1025" t="s">
        <v>89</v>
      </c>
      <c r="L1025" t="s">
        <v>90</v>
      </c>
      <c r="M1025" t="s">
        <v>4</v>
      </c>
      <c r="N1025" t="str">
        <f>IFERROR(VLOOKUP(ventas_starbucks_2025[[#This Row],[tamaño_sucio]],cambio_tamaño[#All],2,0),"Tamaño único")</f>
        <v>Tamaño único</v>
      </c>
      <c r="O1025">
        <v>5</v>
      </c>
      <c r="P1025">
        <v>1587.85</v>
      </c>
      <c r="Q1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5">
        <v>7939.25</v>
      </c>
      <c r="S1025" t="s">
        <v>31</v>
      </c>
      <c r="T1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25" t="str">
        <f>VLOOKUP(ventas_starbucks_2025[[#This Row],[canal_compra]],cambio_canal_compra[#All],2,0)</f>
        <v>Entrega domicilio</v>
      </c>
      <c r="V1025" t="s">
        <v>6</v>
      </c>
      <c r="W1025" t="str">
        <f>VLOOKUP(ventas_starbucks_2025[[#This Row],[método_pago]],cambio_metodo_pago[#All],2,0)</f>
        <v>Aplicación móbil</v>
      </c>
      <c r="X1025" t="s">
        <v>22</v>
      </c>
      <c r="Y1025">
        <v>0</v>
      </c>
      <c r="Z1025" t="str">
        <f>VLOOKUP(ventas_starbucks_2025[[#This Row],[promoción_aplicada5]],promocion_cambiar[#All],2,0)</f>
        <v>Ninguna</v>
      </c>
      <c r="AA1025" t="s">
        <v>17</v>
      </c>
      <c r="AB1025" t="s">
        <v>29</v>
      </c>
      <c r="AC1025" t="s">
        <v>10</v>
      </c>
      <c r="AD1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25">
        <v>12.7</v>
      </c>
      <c r="AF1025">
        <v>5</v>
      </c>
      <c r="AG1025">
        <v>37</v>
      </c>
      <c r="AH1025">
        <v>32</v>
      </c>
    </row>
    <row r="1026" spans="1:34" x14ac:dyDescent="0.25">
      <c r="A1026" s="3" t="s">
        <v>1101</v>
      </c>
      <c r="B1026" s="1">
        <v>45682</v>
      </c>
      <c r="C1026" s="23">
        <f t="shared" ref="C1026:C1089" si="80">DAY(B1026)</f>
        <v>25</v>
      </c>
      <c r="D1026" s="23">
        <f t="shared" ref="D1026:D1089" si="81">WEEKDAY(B1026,2)</f>
        <v>6</v>
      </c>
      <c r="E1026" s="23" t="str">
        <f t="shared" ref="E1026:E1089" si="82">TEXT(B1026,"dddd")</f>
        <v>sábado</v>
      </c>
      <c r="F1026" s="23">
        <f t="shared" ref="F1026:F1089" si="83">MONTH(B1026)</f>
        <v>1</v>
      </c>
      <c r="G1026" s="23" t="str">
        <f t="shared" ref="G1026:G1089" si="84">TEXT(B1026,"mmmm")</f>
        <v>enero</v>
      </c>
      <c r="H1026" s="2">
        <v>0.47222222222222221</v>
      </c>
      <c r="I1026" t="s">
        <v>57</v>
      </c>
      <c r="J1026" t="str">
        <f>VLOOKUP(ventas_starbucks_2025[[#This Row],[sucursal]],cambio_sucursal[#All],2,0)</f>
        <v>Sucursal Avda Colón</v>
      </c>
      <c r="K1026" t="s">
        <v>89</v>
      </c>
      <c r="L1026" t="s">
        <v>90</v>
      </c>
      <c r="M1026" t="s">
        <v>4</v>
      </c>
      <c r="N1026" t="str">
        <f>IFERROR(VLOOKUP(ventas_starbucks_2025[[#This Row],[tamaño_sucio]],cambio_tamaño[#All],2,0),"Tamaño único")</f>
        <v>Tamaño único</v>
      </c>
      <c r="O1026">
        <v>5</v>
      </c>
      <c r="P1026">
        <v>1302.46</v>
      </c>
      <c r="Q1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6">
        <v>6512.3</v>
      </c>
      <c r="S1026" t="s">
        <v>31</v>
      </c>
      <c r="T1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26" t="str">
        <f>VLOOKUP(ventas_starbucks_2025[[#This Row],[canal_compra]],cambio_canal_compra[#All],2,0)</f>
        <v>Entrega domicilio</v>
      </c>
      <c r="V1026" t="s">
        <v>16</v>
      </c>
      <c r="W1026" t="str">
        <f>VLOOKUP(ventas_starbucks_2025[[#This Row],[método_pago]],cambio_metodo_pago[#All],2,0)</f>
        <v>Tarjeta</v>
      </c>
      <c r="X1026" t="s">
        <v>22</v>
      </c>
      <c r="Y1026">
        <v>0</v>
      </c>
      <c r="Z1026" t="str">
        <f>VLOOKUP(ventas_starbucks_2025[[#This Row],[promoción_aplicada5]],promocion_cambiar[#All],2,0)</f>
        <v>Ninguna</v>
      </c>
      <c r="AA1026" t="s">
        <v>17</v>
      </c>
      <c r="AB1026" t="s">
        <v>52</v>
      </c>
      <c r="AC1026" t="s">
        <v>41</v>
      </c>
      <c r="AD1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26">
        <v>2.9</v>
      </c>
      <c r="AF1026">
        <v>4</v>
      </c>
      <c r="AG1026">
        <v>32</v>
      </c>
      <c r="AH1026">
        <v>27</v>
      </c>
    </row>
    <row r="1027" spans="1:34" x14ac:dyDescent="0.25">
      <c r="A1027" s="3" t="s">
        <v>1102</v>
      </c>
      <c r="B1027" s="1">
        <v>45735</v>
      </c>
      <c r="C1027" s="23">
        <f t="shared" si="80"/>
        <v>19</v>
      </c>
      <c r="D1027" s="23">
        <f t="shared" si="81"/>
        <v>3</v>
      </c>
      <c r="E1027" s="1" t="str">
        <f t="shared" si="82"/>
        <v>miércoles</v>
      </c>
      <c r="F1027" s="23">
        <f t="shared" si="83"/>
        <v>3</v>
      </c>
      <c r="G1027" s="1" t="str">
        <f t="shared" si="84"/>
        <v>marzo</v>
      </c>
      <c r="H1027" s="2">
        <v>0.59583333333333333</v>
      </c>
      <c r="I1027" t="s">
        <v>26</v>
      </c>
      <c r="J1027" t="str">
        <f>VLOOKUP(ventas_starbucks_2025[[#This Row],[sucursal]],cambio_sucursal[#All],2,0)</f>
        <v>Sucursal San Lorenzo 47</v>
      </c>
      <c r="K1027" t="s">
        <v>284</v>
      </c>
      <c r="L1027" t="s">
        <v>35</v>
      </c>
      <c r="M1027" t="s">
        <v>4</v>
      </c>
      <c r="N1027" t="str">
        <f>IFERROR(VLOOKUP(ventas_starbucks_2025[[#This Row],[tamaño_sucio]],cambio_tamaño[#All],2,0),"Tamaño único")</f>
        <v>Tamaño único</v>
      </c>
      <c r="O1027">
        <v>5</v>
      </c>
      <c r="P1027">
        <v>974.73</v>
      </c>
      <c r="Q1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027">
        <v>4873.6499999999996</v>
      </c>
      <c r="S1027" t="s">
        <v>31</v>
      </c>
      <c r="T1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27" t="str">
        <f>VLOOKUP(ventas_starbucks_2025[[#This Row],[canal_compra]],cambio_canal_compra[#All],2,0)</f>
        <v>Entrega domicilio</v>
      </c>
      <c r="V1027" t="s">
        <v>16</v>
      </c>
      <c r="W1027" t="str">
        <f>VLOOKUP(ventas_starbucks_2025[[#This Row],[método_pago]],cambio_metodo_pago[#All],2,0)</f>
        <v>Tarjeta</v>
      </c>
      <c r="X1027" t="s">
        <v>7</v>
      </c>
      <c r="Y1027">
        <v>10</v>
      </c>
      <c r="Z1027" t="str">
        <f>VLOOKUP(ventas_starbucks_2025[[#This Row],[promoción_aplicada5]],promocion_cambiar[#All],2,0)</f>
        <v>Hora Feliz</v>
      </c>
      <c r="AA1027" t="s">
        <v>36</v>
      </c>
      <c r="AB1027" t="s">
        <v>32</v>
      </c>
      <c r="AC1027" t="s">
        <v>41</v>
      </c>
      <c r="AD1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27">
        <v>8.6999999999999993</v>
      </c>
      <c r="AF1027">
        <v>5</v>
      </c>
      <c r="AG1027">
        <v>24</v>
      </c>
      <c r="AH1027">
        <v>19</v>
      </c>
    </row>
    <row r="1028" spans="1:34" x14ac:dyDescent="0.25">
      <c r="A1028" s="3" t="s">
        <v>1103</v>
      </c>
      <c r="B1028" s="1">
        <v>45716</v>
      </c>
      <c r="C1028" s="23">
        <f t="shared" si="80"/>
        <v>28</v>
      </c>
      <c r="D1028" s="23">
        <f t="shared" si="81"/>
        <v>5</v>
      </c>
      <c r="E1028" s="1" t="str">
        <f t="shared" si="82"/>
        <v>viernes</v>
      </c>
      <c r="F1028" s="23">
        <f t="shared" si="83"/>
        <v>2</v>
      </c>
      <c r="G1028" s="1" t="str">
        <f t="shared" si="84"/>
        <v>febrero</v>
      </c>
      <c r="H1028" s="2">
        <v>0.48541666666666666</v>
      </c>
      <c r="I1028" t="s">
        <v>57</v>
      </c>
      <c r="J1028" t="str">
        <f>VLOOKUP(ventas_starbucks_2025[[#This Row],[sucursal]],cambio_sucursal[#All],2,0)</f>
        <v>Sucursal Avda Colón</v>
      </c>
      <c r="K1028" t="s">
        <v>69</v>
      </c>
      <c r="L1028" t="s">
        <v>70</v>
      </c>
      <c r="M1028" t="s">
        <v>55</v>
      </c>
      <c r="N1028" t="str">
        <f>IFERROR(VLOOKUP(ventas_starbucks_2025[[#This Row],[tamaño_sucio]],cambio_tamaño[#All],2,0),"Tamaño único")</f>
        <v>Pequeño</v>
      </c>
      <c r="O1028">
        <v>1</v>
      </c>
      <c r="P1028">
        <v>1574.78</v>
      </c>
      <c r="Q1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8">
        <v>1574.78</v>
      </c>
      <c r="S1028" t="s">
        <v>31</v>
      </c>
      <c r="T1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28" t="str">
        <f>VLOOKUP(ventas_starbucks_2025[[#This Row],[canal_compra]],cambio_canal_compra[#All],2,0)</f>
        <v>Entrega domicilio</v>
      </c>
      <c r="V1028" t="s">
        <v>40</v>
      </c>
      <c r="W1028" t="str">
        <f>VLOOKUP(ventas_starbucks_2025[[#This Row],[método_pago]],cambio_metodo_pago[#All],2,0)</f>
        <v>Efectivo</v>
      </c>
      <c r="X1028" t="s">
        <v>7</v>
      </c>
      <c r="Y1028">
        <v>15</v>
      </c>
      <c r="Z1028" t="str">
        <f>VLOOKUP(ventas_starbucks_2025[[#This Row],[promoción_aplicada5]],promocion_cambiar[#All],2,0)</f>
        <v>2x1</v>
      </c>
      <c r="AA1028" t="s">
        <v>51</v>
      </c>
      <c r="AB1028" t="s">
        <v>23</v>
      </c>
      <c r="AC1028" t="s">
        <v>10</v>
      </c>
      <c r="AD1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28">
        <v>2.7</v>
      </c>
      <c r="AF1028">
        <v>1</v>
      </c>
      <c r="AG1028">
        <v>40</v>
      </c>
      <c r="AH1028">
        <v>39</v>
      </c>
    </row>
    <row r="1029" spans="1:34" x14ac:dyDescent="0.25">
      <c r="A1029" s="3" t="s">
        <v>1104</v>
      </c>
      <c r="B1029" s="1">
        <v>45727</v>
      </c>
      <c r="C1029" s="23">
        <f t="shared" si="80"/>
        <v>11</v>
      </c>
      <c r="D1029" s="23">
        <f t="shared" si="81"/>
        <v>2</v>
      </c>
      <c r="E1029" s="23" t="str">
        <f t="shared" si="82"/>
        <v>martes</v>
      </c>
      <c r="F1029" s="23">
        <f t="shared" si="83"/>
        <v>3</v>
      </c>
      <c r="G1029" s="23" t="str">
        <f t="shared" si="84"/>
        <v>marzo</v>
      </c>
      <c r="H1029" s="2">
        <v>0.64722222222222225</v>
      </c>
      <c r="I1029" t="s">
        <v>1</v>
      </c>
      <c r="J1029" t="str">
        <f>VLOOKUP(ventas_starbucks_2025[[#This Row],[sucursal]],cambio_sucursal[#All],2,0)</f>
        <v>Sucursal Nueva Córdoba</v>
      </c>
      <c r="K1029" t="s">
        <v>27</v>
      </c>
      <c r="L1029" t="s">
        <v>28</v>
      </c>
      <c r="M1029" t="s">
        <v>4</v>
      </c>
      <c r="N1029" t="str">
        <f>IFERROR(VLOOKUP(ventas_starbucks_2025[[#This Row],[tamaño_sucio]],cambio_tamaño[#All],2,0),"Tamaño único")</f>
        <v>Tamaño único</v>
      </c>
      <c r="O1029">
        <v>5</v>
      </c>
      <c r="P1029">
        <v>2979.83</v>
      </c>
      <c r="Q1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29">
        <v>14899.15</v>
      </c>
      <c r="S1029" t="s">
        <v>31</v>
      </c>
      <c r="T1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29" t="str">
        <f>VLOOKUP(ventas_starbucks_2025[[#This Row],[canal_compra]],cambio_canal_compra[#All],2,0)</f>
        <v>Entrega domicilio</v>
      </c>
      <c r="V1029" t="s">
        <v>6</v>
      </c>
      <c r="W1029" t="str">
        <f>VLOOKUP(ventas_starbucks_2025[[#This Row],[método_pago]],cambio_metodo_pago[#All],2,0)</f>
        <v>Aplicación móbil</v>
      </c>
      <c r="X1029" t="s">
        <v>7</v>
      </c>
      <c r="Y1029">
        <v>0</v>
      </c>
      <c r="Z1029" t="str">
        <f>VLOOKUP(ventas_starbucks_2025[[#This Row],[promoción_aplicada5]],promocion_cambiar[#All],2,0)</f>
        <v>2x1</v>
      </c>
      <c r="AA1029" t="s">
        <v>51</v>
      </c>
      <c r="AB1029" t="s">
        <v>52</v>
      </c>
      <c r="AC1029" t="s">
        <v>10</v>
      </c>
      <c r="AD1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29">
        <v>2.4</v>
      </c>
      <c r="AF1029">
        <v>1</v>
      </c>
      <c r="AG1029">
        <v>23</v>
      </c>
      <c r="AH1029">
        <v>18</v>
      </c>
    </row>
    <row r="1030" spans="1:34" x14ac:dyDescent="0.25">
      <c r="A1030" s="3" t="s">
        <v>1105</v>
      </c>
      <c r="B1030" s="1">
        <v>45691</v>
      </c>
      <c r="C1030" s="23">
        <f t="shared" si="80"/>
        <v>3</v>
      </c>
      <c r="D1030" s="23">
        <f t="shared" si="81"/>
        <v>1</v>
      </c>
      <c r="E1030" s="1" t="str">
        <f t="shared" si="82"/>
        <v>lunes</v>
      </c>
      <c r="F1030" s="23">
        <f t="shared" si="83"/>
        <v>2</v>
      </c>
      <c r="G1030" s="1" t="str">
        <f t="shared" si="84"/>
        <v>febrero</v>
      </c>
      <c r="H1030" s="2">
        <v>0.81944444444444442</v>
      </c>
      <c r="I1030" t="s">
        <v>1</v>
      </c>
      <c r="J1030" t="str">
        <f>VLOOKUP(ventas_starbucks_2025[[#This Row],[sucursal]],cambio_sucursal[#All],2,0)</f>
        <v>Sucursal Nueva Córdoba</v>
      </c>
      <c r="K1030" t="s">
        <v>132</v>
      </c>
      <c r="L1030" t="s">
        <v>35</v>
      </c>
      <c r="M1030" t="s">
        <v>4</v>
      </c>
      <c r="N1030" t="str">
        <f>IFERROR(VLOOKUP(ventas_starbucks_2025[[#This Row],[tamaño_sucio]],cambio_tamaño[#All],2,0),"Tamaño único")</f>
        <v>Tamaño único</v>
      </c>
      <c r="O1030">
        <v>3</v>
      </c>
      <c r="P1030">
        <v>1067.3</v>
      </c>
      <c r="Q1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0">
        <v>3201.9</v>
      </c>
      <c r="S1030" t="s">
        <v>15</v>
      </c>
      <c r="T1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0" t="str">
        <f>VLOOKUP(ventas_starbucks_2025[[#This Row],[canal_compra]],cambio_canal_compra[#All],2,0)</f>
        <v>Para llevar</v>
      </c>
      <c r="V1030" t="s">
        <v>40</v>
      </c>
      <c r="W1030" t="str">
        <f>VLOOKUP(ventas_starbucks_2025[[#This Row],[método_pago]],cambio_metodo_pago[#All],2,0)</f>
        <v>Efectivo</v>
      </c>
      <c r="X1030" t="s">
        <v>22</v>
      </c>
      <c r="Y1030">
        <v>0</v>
      </c>
      <c r="Z1030" t="str">
        <f>VLOOKUP(ventas_starbucks_2025[[#This Row],[promoción_aplicada5]],promocion_cambiar[#All],2,0)</f>
        <v>Hora Feliz</v>
      </c>
      <c r="AA1030" t="s">
        <v>36</v>
      </c>
      <c r="AB1030" t="s">
        <v>29</v>
      </c>
      <c r="AC1030" t="s">
        <v>10</v>
      </c>
      <c r="AD1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30">
        <v>13.7</v>
      </c>
      <c r="AF1030">
        <v>3</v>
      </c>
      <c r="AG1030">
        <v>35</v>
      </c>
      <c r="AH1030">
        <v>32</v>
      </c>
    </row>
    <row r="1031" spans="1:34" x14ac:dyDescent="0.25">
      <c r="A1031" s="3" t="s">
        <v>1106</v>
      </c>
      <c r="B1031" s="1">
        <v>45677</v>
      </c>
      <c r="C1031" s="23">
        <f t="shared" si="80"/>
        <v>20</v>
      </c>
      <c r="D1031" s="23">
        <f t="shared" si="81"/>
        <v>1</v>
      </c>
      <c r="E1031" s="23" t="str">
        <f t="shared" si="82"/>
        <v>lunes</v>
      </c>
      <c r="F1031" s="23">
        <f t="shared" si="83"/>
        <v>1</v>
      </c>
      <c r="G1031" s="23" t="str">
        <f t="shared" si="84"/>
        <v>enero</v>
      </c>
      <c r="H1031" s="2">
        <v>0.61250000000000004</v>
      </c>
      <c r="I1031" t="s">
        <v>1</v>
      </c>
      <c r="J1031" t="str">
        <f>VLOOKUP(ventas_starbucks_2025[[#This Row],[sucursal]],cambio_sucursal[#All],2,0)</f>
        <v>Sucursal Nueva Córdoba</v>
      </c>
      <c r="K1031" t="s">
        <v>89</v>
      </c>
      <c r="L1031" t="s">
        <v>90</v>
      </c>
      <c r="M1031" t="s">
        <v>4</v>
      </c>
      <c r="N1031" t="str">
        <f>IFERROR(VLOOKUP(ventas_starbucks_2025[[#This Row],[tamaño_sucio]],cambio_tamaño[#All],2,0),"Tamaño único")</f>
        <v>Tamaño único</v>
      </c>
      <c r="O1031">
        <v>1</v>
      </c>
      <c r="P1031">
        <v>1121.0899999999999</v>
      </c>
      <c r="Q1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1">
        <v>1121.0899999999999</v>
      </c>
      <c r="S1031" t="s">
        <v>5</v>
      </c>
      <c r="T1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1" t="str">
        <f>VLOOKUP(ventas_starbucks_2025[[#This Row],[canal_compra]],cambio_canal_compra[#All],2,0)</f>
        <v>En tienda</v>
      </c>
      <c r="V1031" t="s">
        <v>16</v>
      </c>
      <c r="W1031" t="str">
        <f>VLOOKUP(ventas_starbucks_2025[[#This Row],[método_pago]],cambio_metodo_pago[#All],2,0)</f>
        <v>Tarjeta</v>
      </c>
      <c r="X1031" t="s">
        <v>22</v>
      </c>
      <c r="Y1031">
        <v>0</v>
      </c>
      <c r="Z1031" t="str">
        <f>VLOOKUP(ventas_starbucks_2025[[#This Row],[promoción_aplicada5]],promocion_cambiar[#All],2,0)</f>
        <v>Combo</v>
      </c>
      <c r="AA1031" t="s">
        <v>8</v>
      </c>
      <c r="AB1031" t="s">
        <v>32</v>
      </c>
      <c r="AC1031" t="s">
        <v>24</v>
      </c>
      <c r="AD1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31">
        <v>10</v>
      </c>
      <c r="AF1031">
        <v>3</v>
      </c>
      <c r="AG1031">
        <v>10</v>
      </c>
      <c r="AH1031">
        <v>9</v>
      </c>
    </row>
    <row r="1032" spans="1:34" x14ac:dyDescent="0.25">
      <c r="A1032" s="3" t="s">
        <v>1107</v>
      </c>
      <c r="B1032" s="1">
        <v>45740</v>
      </c>
      <c r="C1032" s="23">
        <f t="shared" si="80"/>
        <v>24</v>
      </c>
      <c r="D1032" s="23">
        <f t="shared" si="81"/>
        <v>1</v>
      </c>
      <c r="E1032" s="1" t="str">
        <f t="shared" si="82"/>
        <v>lunes</v>
      </c>
      <c r="F1032" s="23">
        <f t="shared" si="83"/>
        <v>3</v>
      </c>
      <c r="G1032" s="1" t="str">
        <f t="shared" si="84"/>
        <v>marzo</v>
      </c>
      <c r="H1032" s="2">
        <v>0.47152777777777777</v>
      </c>
      <c r="I1032" t="s">
        <v>12</v>
      </c>
      <c r="J1032" t="str">
        <f>VLOOKUP(ventas_starbucks_2025[[#This Row],[sucursal]],cambio_sucursal[#All],2,0)</f>
        <v>Sucursal Córdoba Shopping</v>
      </c>
      <c r="K1032" t="s">
        <v>38</v>
      </c>
      <c r="L1032" t="s">
        <v>39</v>
      </c>
      <c r="M1032" t="s">
        <v>4</v>
      </c>
      <c r="N1032" t="str">
        <f>IFERROR(VLOOKUP(ventas_starbucks_2025[[#This Row],[tamaño_sucio]],cambio_tamaño[#All],2,0),"Tamaño único")</f>
        <v>Tamaño único</v>
      </c>
      <c r="O1032">
        <v>3</v>
      </c>
      <c r="P1032">
        <v>1110.8900000000001</v>
      </c>
      <c r="Q1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2">
        <v>3332.67</v>
      </c>
      <c r="S1032" t="s">
        <v>5</v>
      </c>
      <c r="T1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2" t="str">
        <f>VLOOKUP(ventas_starbucks_2025[[#This Row],[canal_compra]],cambio_canal_compra[#All],2,0)</f>
        <v>En tienda</v>
      </c>
      <c r="V1032" t="s">
        <v>6</v>
      </c>
      <c r="W1032" t="str">
        <f>VLOOKUP(ventas_starbucks_2025[[#This Row],[método_pago]],cambio_metodo_pago[#All],2,0)</f>
        <v>Aplicación móbil</v>
      </c>
      <c r="X1032" t="s">
        <v>7</v>
      </c>
      <c r="Y1032">
        <v>15</v>
      </c>
      <c r="Z1032" t="str">
        <f>VLOOKUP(ventas_starbucks_2025[[#This Row],[promoción_aplicada5]],promocion_cambiar[#All],2,0)</f>
        <v>Combo</v>
      </c>
      <c r="AA1032" t="s">
        <v>8</v>
      </c>
      <c r="AB1032" t="s">
        <v>9</v>
      </c>
      <c r="AC1032" t="s">
        <v>10</v>
      </c>
      <c r="AD1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32">
        <v>6.9</v>
      </c>
      <c r="AF1032">
        <v>3</v>
      </c>
      <c r="AG1032">
        <v>31</v>
      </c>
      <c r="AH1032">
        <v>28</v>
      </c>
    </row>
    <row r="1033" spans="1:34" x14ac:dyDescent="0.25">
      <c r="A1033" s="3" t="s">
        <v>1108</v>
      </c>
      <c r="B1033" s="1">
        <v>45661</v>
      </c>
      <c r="C1033" s="23">
        <f t="shared" si="80"/>
        <v>4</v>
      </c>
      <c r="D1033" s="23">
        <f t="shared" si="81"/>
        <v>6</v>
      </c>
      <c r="E1033" s="23" t="str">
        <f t="shared" si="82"/>
        <v>sábado</v>
      </c>
      <c r="F1033" s="23">
        <f t="shared" si="83"/>
        <v>1</v>
      </c>
      <c r="G1033" s="23" t="str">
        <f t="shared" si="84"/>
        <v>enero</v>
      </c>
      <c r="H1033" s="2">
        <v>0.36249999999999999</v>
      </c>
      <c r="I1033" t="s">
        <v>1</v>
      </c>
      <c r="J1033" t="str">
        <f>VLOOKUP(ventas_starbucks_2025[[#This Row],[sucursal]],cambio_sucursal[#All],2,0)</f>
        <v>Sucursal Nueva Córdoba</v>
      </c>
      <c r="K1033" t="s">
        <v>2</v>
      </c>
      <c r="L1033" t="s">
        <v>3</v>
      </c>
      <c r="M1033" t="s">
        <v>4</v>
      </c>
      <c r="N1033" t="str">
        <f>IFERROR(VLOOKUP(ventas_starbucks_2025[[#This Row],[tamaño_sucio]],cambio_tamaño[#All],2,0),"Tamaño único")</f>
        <v>Tamaño único</v>
      </c>
      <c r="O1033">
        <v>2</v>
      </c>
      <c r="P1033">
        <v>3086.95</v>
      </c>
      <c r="Q1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033">
        <v>6173.9</v>
      </c>
      <c r="S1033" t="s">
        <v>31</v>
      </c>
      <c r="T1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33" t="str">
        <f>VLOOKUP(ventas_starbucks_2025[[#This Row],[canal_compra]],cambio_canal_compra[#All],2,0)</f>
        <v>Entrega domicilio</v>
      </c>
      <c r="V1033" t="s">
        <v>16</v>
      </c>
      <c r="W1033" t="str">
        <f>VLOOKUP(ventas_starbucks_2025[[#This Row],[método_pago]],cambio_metodo_pago[#All],2,0)</f>
        <v>Tarjeta</v>
      </c>
      <c r="X1033" t="s">
        <v>7</v>
      </c>
      <c r="Y1033">
        <v>15</v>
      </c>
      <c r="Z1033" t="str">
        <f>VLOOKUP(ventas_starbucks_2025[[#This Row],[promoción_aplicada5]],promocion_cambiar[#All],2,0)</f>
        <v>2x1</v>
      </c>
      <c r="AA1033" t="s">
        <v>51</v>
      </c>
      <c r="AB1033" t="s">
        <v>9</v>
      </c>
      <c r="AC1033" t="s">
        <v>41</v>
      </c>
      <c r="AD1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33">
        <v>8.4</v>
      </c>
      <c r="AF1033">
        <v>3</v>
      </c>
      <c r="AG1033">
        <v>39</v>
      </c>
      <c r="AH1033">
        <v>37</v>
      </c>
    </row>
    <row r="1034" spans="1:34" x14ac:dyDescent="0.25">
      <c r="A1034" s="3" t="s">
        <v>1109</v>
      </c>
      <c r="B1034" s="1">
        <v>45720</v>
      </c>
      <c r="C1034" s="23">
        <f t="shared" si="80"/>
        <v>4</v>
      </c>
      <c r="D1034" s="23">
        <f t="shared" si="81"/>
        <v>2</v>
      </c>
      <c r="E1034" s="1" t="str">
        <f t="shared" si="82"/>
        <v>martes</v>
      </c>
      <c r="F1034" s="23">
        <f t="shared" si="83"/>
        <v>3</v>
      </c>
      <c r="G1034" s="1" t="str">
        <f t="shared" si="84"/>
        <v>marzo</v>
      </c>
      <c r="H1034" s="2">
        <v>0.70833333333333337</v>
      </c>
      <c r="I1034" t="s">
        <v>26</v>
      </c>
      <c r="J1034" t="str">
        <f>VLOOKUP(ventas_starbucks_2025[[#This Row],[sucursal]],cambio_sucursal[#All],2,0)</f>
        <v>Sucursal San Lorenzo 47</v>
      </c>
      <c r="K1034" t="s">
        <v>13</v>
      </c>
      <c r="L1034" t="s">
        <v>14</v>
      </c>
      <c r="M1034" t="s">
        <v>4</v>
      </c>
      <c r="N1034" t="str">
        <f>IFERROR(VLOOKUP(ventas_starbucks_2025[[#This Row],[tamaño_sucio]],cambio_tamaño[#All],2,0),"Tamaño único")</f>
        <v>Tamaño único</v>
      </c>
      <c r="O1034">
        <v>2</v>
      </c>
      <c r="P1034">
        <v>2120.38</v>
      </c>
      <c r="Q1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34">
        <v>4240.76</v>
      </c>
      <c r="S1034" t="s">
        <v>15</v>
      </c>
      <c r="T1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4" t="str">
        <f>VLOOKUP(ventas_starbucks_2025[[#This Row],[canal_compra]],cambio_canal_compra[#All],2,0)</f>
        <v>Para llevar</v>
      </c>
      <c r="V1034" t="s">
        <v>16</v>
      </c>
      <c r="W1034" t="str">
        <f>VLOOKUP(ventas_starbucks_2025[[#This Row],[método_pago]],cambio_metodo_pago[#All],2,0)</f>
        <v>Tarjeta</v>
      </c>
      <c r="X1034" t="s">
        <v>22</v>
      </c>
      <c r="Y1034">
        <v>0</v>
      </c>
      <c r="Z1034" t="str">
        <f>VLOOKUP(ventas_starbucks_2025[[#This Row],[promoción_aplicada5]],promocion_cambiar[#All],2,0)</f>
        <v>Ninguna</v>
      </c>
      <c r="AA1034" t="s">
        <v>17</v>
      </c>
      <c r="AB1034" t="s">
        <v>29</v>
      </c>
      <c r="AC1034" t="s">
        <v>24</v>
      </c>
      <c r="AD1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34">
        <v>5.4</v>
      </c>
      <c r="AF1034">
        <v>5</v>
      </c>
      <c r="AG1034">
        <v>26</v>
      </c>
      <c r="AH1034">
        <v>24</v>
      </c>
    </row>
    <row r="1035" spans="1:34" x14ac:dyDescent="0.25">
      <c r="A1035" s="3" t="s">
        <v>1110</v>
      </c>
      <c r="B1035" s="1">
        <v>45693</v>
      </c>
      <c r="C1035" s="23">
        <f t="shared" si="80"/>
        <v>5</v>
      </c>
      <c r="D1035" s="23">
        <f t="shared" si="81"/>
        <v>3</v>
      </c>
      <c r="E1035" s="23" t="str">
        <f t="shared" si="82"/>
        <v>miércoles</v>
      </c>
      <c r="F1035" s="23">
        <f t="shared" si="83"/>
        <v>2</v>
      </c>
      <c r="G1035" s="23" t="str">
        <f t="shared" si="84"/>
        <v>febrero</v>
      </c>
      <c r="H1035" s="2">
        <v>0.43333333333333335</v>
      </c>
      <c r="I1035" t="s">
        <v>12</v>
      </c>
      <c r="J1035" t="str">
        <f>VLOOKUP(ventas_starbucks_2025[[#This Row],[sucursal]],cambio_sucursal[#All],2,0)</f>
        <v>Sucursal Córdoba Shopping</v>
      </c>
      <c r="K1035" t="s">
        <v>48</v>
      </c>
      <c r="L1035" t="s">
        <v>49</v>
      </c>
      <c r="M1035" t="s">
        <v>45</v>
      </c>
      <c r="N1035" t="str">
        <f>IFERROR(VLOOKUP(ventas_starbucks_2025[[#This Row],[tamaño_sucio]],cambio_tamaño[#All],2,0),"Tamaño único")</f>
        <v>Grande</v>
      </c>
      <c r="O1035">
        <v>3</v>
      </c>
      <c r="P1035">
        <v>1987.44</v>
      </c>
      <c r="Q1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5">
        <v>5962.32</v>
      </c>
      <c r="S1035" t="s">
        <v>31</v>
      </c>
      <c r="T1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35" t="str">
        <f>VLOOKUP(ventas_starbucks_2025[[#This Row],[canal_compra]],cambio_canal_compra[#All],2,0)</f>
        <v>Entrega domicilio</v>
      </c>
      <c r="V1035" t="s">
        <v>40</v>
      </c>
      <c r="W1035" t="str">
        <f>VLOOKUP(ventas_starbucks_2025[[#This Row],[método_pago]],cambio_metodo_pago[#All],2,0)</f>
        <v>Efectivo</v>
      </c>
      <c r="X1035" t="s">
        <v>7</v>
      </c>
      <c r="Y1035">
        <v>0</v>
      </c>
      <c r="Z1035" t="str">
        <f>VLOOKUP(ventas_starbucks_2025[[#This Row],[promoción_aplicada5]],promocion_cambiar[#All],2,0)</f>
        <v>Combo</v>
      </c>
      <c r="AA1035" t="s">
        <v>8</v>
      </c>
      <c r="AB1035" t="s">
        <v>52</v>
      </c>
      <c r="AC1035" t="s">
        <v>10</v>
      </c>
      <c r="AD1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35">
        <v>4.3</v>
      </c>
      <c r="AF1035">
        <v>3</v>
      </c>
      <c r="AG1035">
        <v>29</v>
      </c>
      <c r="AH1035">
        <v>26</v>
      </c>
    </row>
    <row r="1036" spans="1:34" x14ac:dyDescent="0.25">
      <c r="A1036" s="3" t="s">
        <v>1111</v>
      </c>
      <c r="B1036" s="1">
        <v>45762</v>
      </c>
      <c r="C1036" s="23">
        <f t="shared" si="80"/>
        <v>15</v>
      </c>
      <c r="D1036" s="23">
        <f t="shared" si="81"/>
        <v>2</v>
      </c>
      <c r="E1036" s="23" t="str">
        <f t="shared" si="82"/>
        <v>martes</v>
      </c>
      <c r="F1036" s="23">
        <f t="shared" si="83"/>
        <v>4</v>
      </c>
      <c r="G1036" s="23" t="str">
        <f t="shared" si="84"/>
        <v>abril</v>
      </c>
      <c r="H1036" s="2">
        <v>0.35694444444444445</v>
      </c>
      <c r="I1036" t="s">
        <v>1</v>
      </c>
      <c r="J1036" t="str">
        <f>VLOOKUP(ventas_starbucks_2025[[#This Row],[sucursal]],cambio_sucursal[#All],2,0)</f>
        <v>Sucursal Nueva Córdoba</v>
      </c>
      <c r="K1036" t="s">
        <v>94</v>
      </c>
      <c r="L1036" t="s">
        <v>70</v>
      </c>
      <c r="M1036" t="s">
        <v>62</v>
      </c>
      <c r="N1036" t="str">
        <f>IFERROR(VLOOKUP(ventas_starbucks_2025[[#This Row],[tamaño_sucio]],cambio_tamaño[#All],2,0),"Tamaño único")</f>
        <v>Extra-Grande</v>
      </c>
      <c r="O1036">
        <v>5</v>
      </c>
      <c r="P1036">
        <v>1748</v>
      </c>
      <c r="Q1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6">
        <v>8740</v>
      </c>
      <c r="S1036" t="s">
        <v>15</v>
      </c>
      <c r="T1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36" t="str">
        <f>VLOOKUP(ventas_starbucks_2025[[#This Row],[canal_compra]],cambio_canal_compra[#All],2,0)</f>
        <v>Para llevar</v>
      </c>
      <c r="V1036" t="s">
        <v>16</v>
      </c>
      <c r="W1036" t="str">
        <f>VLOOKUP(ventas_starbucks_2025[[#This Row],[método_pago]],cambio_metodo_pago[#All],2,0)</f>
        <v>Tarjeta</v>
      </c>
      <c r="X1036" t="s">
        <v>22</v>
      </c>
      <c r="Y1036">
        <v>0</v>
      </c>
      <c r="Z1036" t="str">
        <f>VLOOKUP(ventas_starbucks_2025[[#This Row],[promoción_aplicada5]],promocion_cambiar[#All],2,0)</f>
        <v>Hora Feliz</v>
      </c>
      <c r="AA1036" t="s">
        <v>36</v>
      </c>
      <c r="AB1036" t="s">
        <v>18</v>
      </c>
      <c r="AC1036" t="s">
        <v>24</v>
      </c>
      <c r="AD1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36">
        <v>2.2000000000000002</v>
      </c>
      <c r="AF1036">
        <v>5</v>
      </c>
      <c r="AG1036">
        <v>32</v>
      </c>
      <c r="AH1036">
        <v>27</v>
      </c>
    </row>
    <row r="1037" spans="1:34" x14ac:dyDescent="0.25">
      <c r="A1037" s="3" t="s">
        <v>1112</v>
      </c>
      <c r="B1037" s="1">
        <v>45663</v>
      </c>
      <c r="C1037" s="23">
        <f t="shared" si="80"/>
        <v>6</v>
      </c>
      <c r="D1037" s="23">
        <f t="shared" si="81"/>
        <v>1</v>
      </c>
      <c r="E1037" s="23" t="str">
        <f t="shared" si="82"/>
        <v>lunes</v>
      </c>
      <c r="F1037" s="23">
        <f t="shared" si="83"/>
        <v>1</v>
      </c>
      <c r="G1037" s="23" t="str">
        <f t="shared" si="84"/>
        <v>enero</v>
      </c>
      <c r="H1037" s="2">
        <v>0.80972222222222223</v>
      </c>
      <c r="I1037" t="s">
        <v>12</v>
      </c>
      <c r="J1037" t="str">
        <f>VLOOKUP(ventas_starbucks_2025[[#This Row],[sucursal]],cambio_sucursal[#All],2,0)</f>
        <v>Sucursal Córdoba Shopping</v>
      </c>
      <c r="K1037" t="s">
        <v>205</v>
      </c>
      <c r="L1037" t="s">
        <v>70</v>
      </c>
      <c r="M1037" t="s">
        <v>50</v>
      </c>
      <c r="N1037" t="str">
        <f>IFERROR(VLOOKUP(ventas_starbucks_2025[[#This Row],[tamaño_sucio]],cambio_tamaño[#All],2,0),"Tamaño único")</f>
        <v>Mediano</v>
      </c>
      <c r="O1037">
        <v>5</v>
      </c>
      <c r="P1037">
        <v>1557.44</v>
      </c>
      <c r="Q1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7">
        <v>7787.2</v>
      </c>
      <c r="S1037" t="s">
        <v>5</v>
      </c>
      <c r="T1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37" t="str">
        <f>VLOOKUP(ventas_starbucks_2025[[#This Row],[canal_compra]],cambio_canal_compra[#All],2,0)</f>
        <v>En tienda</v>
      </c>
      <c r="V1037" t="s">
        <v>6</v>
      </c>
      <c r="W1037" t="str">
        <f>VLOOKUP(ventas_starbucks_2025[[#This Row],[método_pago]],cambio_metodo_pago[#All],2,0)</f>
        <v>Aplicación móbil</v>
      </c>
      <c r="X1037" t="s">
        <v>22</v>
      </c>
      <c r="Y1037">
        <v>0</v>
      </c>
      <c r="Z1037" t="str">
        <f>VLOOKUP(ventas_starbucks_2025[[#This Row],[promoción_aplicada5]],promocion_cambiar[#All],2,0)</f>
        <v>2x1</v>
      </c>
      <c r="AA1037" t="s">
        <v>51</v>
      </c>
      <c r="AB1037" t="s">
        <v>32</v>
      </c>
      <c r="AC1037" t="s">
        <v>10</v>
      </c>
      <c r="AD1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37">
        <v>8.3000000000000007</v>
      </c>
      <c r="AF1037">
        <v>4</v>
      </c>
      <c r="AG1037">
        <v>21</v>
      </c>
      <c r="AH1037">
        <v>16</v>
      </c>
    </row>
    <row r="1038" spans="1:34" x14ac:dyDescent="0.25">
      <c r="A1038" s="3" t="s">
        <v>1113</v>
      </c>
      <c r="B1038" s="1">
        <v>45669</v>
      </c>
      <c r="C1038" s="23">
        <f t="shared" si="80"/>
        <v>12</v>
      </c>
      <c r="D1038" s="23">
        <f t="shared" si="81"/>
        <v>7</v>
      </c>
      <c r="E1038" s="1" t="str">
        <f t="shared" si="82"/>
        <v>domingo</v>
      </c>
      <c r="F1038" s="23">
        <f t="shared" si="83"/>
        <v>1</v>
      </c>
      <c r="G1038" s="1" t="str">
        <f t="shared" si="84"/>
        <v>enero</v>
      </c>
      <c r="H1038" s="2">
        <v>0.7680555555555556</v>
      </c>
      <c r="I1038" t="s">
        <v>26</v>
      </c>
      <c r="J1038" t="str">
        <f>VLOOKUP(ventas_starbucks_2025[[#This Row],[sucursal]],cambio_sucursal[#All],2,0)</f>
        <v>Sucursal San Lorenzo 47</v>
      </c>
      <c r="K1038" t="s">
        <v>87</v>
      </c>
      <c r="L1038" t="s">
        <v>65</v>
      </c>
      <c r="M1038" t="s">
        <v>4</v>
      </c>
      <c r="N1038" t="str">
        <f>IFERROR(VLOOKUP(ventas_starbucks_2025[[#This Row],[tamaño_sucio]],cambio_tamaño[#All],2,0),"Tamaño único")</f>
        <v>Tamaño único</v>
      </c>
      <c r="O1038">
        <v>5</v>
      </c>
      <c r="P1038">
        <v>1781.95</v>
      </c>
      <c r="Q1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8">
        <v>8909.75</v>
      </c>
      <c r="S1038" t="s">
        <v>31</v>
      </c>
      <c r="T1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38" t="str">
        <f>VLOOKUP(ventas_starbucks_2025[[#This Row],[canal_compra]],cambio_canal_compra[#All],2,0)</f>
        <v>Entrega domicilio</v>
      </c>
      <c r="V1038" t="s">
        <v>16</v>
      </c>
      <c r="W1038" t="str">
        <f>VLOOKUP(ventas_starbucks_2025[[#This Row],[método_pago]],cambio_metodo_pago[#All],2,0)</f>
        <v>Tarjeta</v>
      </c>
      <c r="X1038" t="s">
        <v>22</v>
      </c>
      <c r="Y1038">
        <v>0</v>
      </c>
      <c r="Z1038" t="str">
        <f>VLOOKUP(ventas_starbucks_2025[[#This Row],[promoción_aplicada5]],promocion_cambiar[#All],2,0)</f>
        <v>Combo</v>
      </c>
      <c r="AA1038" t="s">
        <v>8</v>
      </c>
      <c r="AB1038" t="s">
        <v>18</v>
      </c>
      <c r="AC1038" t="s">
        <v>41</v>
      </c>
      <c r="AD1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38">
        <v>10.3</v>
      </c>
      <c r="AF1038">
        <v>3</v>
      </c>
      <c r="AG1038">
        <v>28</v>
      </c>
      <c r="AH1038">
        <v>23</v>
      </c>
    </row>
    <row r="1039" spans="1:34" x14ac:dyDescent="0.25">
      <c r="A1039" s="3" t="s">
        <v>1114</v>
      </c>
      <c r="B1039" s="1">
        <v>45685</v>
      </c>
      <c r="C1039" s="23">
        <f t="shared" si="80"/>
        <v>28</v>
      </c>
      <c r="D1039" s="23">
        <f t="shared" si="81"/>
        <v>2</v>
      </c>
      <c r="E1039" s="23" t="str">
        <f t="shared" si="82"/>
        <v>martes</v>
      </c>
      <c r="F1039" s="23">
        <f t="shared" si="83"/>
        <v>1</v>
      </c>
      <c r="G1039" s="23" t="str">
        <f t="shared" si="84"/>
        <v>enero</v>
      </c>
      <c r="H1039" s="2">
        <v>0.67291666666666672</v>
      </c>
      <c r="I1039" t="s">
        <v>26</v>
      </c>
      <c r="J1039" t="str">
        <f>VLOOKUP(ventas_starbucks_2025[[#This Row],[sucursal]],cambio_sucursal[#All],2,0)</f>
        <v>Sucursal San Lorenzo 47</v>
      </c>
      <c r="K1039" t="s">
        <v>205</v>
      </c>
      <c r="L1039" t="s">
        <v>70</v>
      </c>
      <c r="M1039" t="s">
        <v>62</v>
      </c>
      <c r="N1039" t="str">
        <f>IFERROR(VLOOKUP(ventas_starbucks_2025[[#This Row],[tamaño_sucio]],cambio_tamaño[#All],2,0),"Tamaño único")</f>
        <v>Extra-Grande</v>
      </c>
      <c r="O1039">
        <v>3</v>
      </c>
      <c r="P1039">
        <v>1579.99</v>
      </c>
      <c r="Q1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9">
        <v>4739.97</v>
      </c>
      <c r="S1039" t="s">
        <v>15</v>
      </c>
      <c r="T1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9" t="str">
        <f>VLOOKUP(ventas_starbucks_2025[[#This Row],[canal_compra]],cambio_canal_compra[#All],2,0)</f>
        <v>Para llevar</v>
      </c>
      <c r="V1039" t="s">
        <v>16</v>
      </c>
      <c r="W1039" t="str">
        <f>VLOOKUP(ventas_starbucks_2025[[#This Row],[método_pago]],cambio_metodo_pago[#All],2,0)</f>
        <v>Tarjeta</v>
      </c>
      <c r="X1039" t="s">
        <v>22</v>
      </c>
      <c r="Y1039">
        <v>0</v>
      </c>
      <c r="Z1039" t="str">
        <f>VLOOKUP(ventas_starbucks_2025[[#This Row],[promoción_aplicada5]],promocion_cambiar[#All],2,0)</f>
        <v>2x1</v>
      </c>
      <c r="AA1039" t="s">
        <v>51</v>
      </c>
      <c r="AB1039" t="s">
        <v>23</v>
      </c>
      <c r="AC1039" t="s">
        <v>10</v>
      </c>
      <c r="AD1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39">
        <v>3.7</v>
      </c>
      <c r="AF1039">
        <v>4</v>
      </c>
      <c r="AG1039">
        <v>48</v>
      </c>
      <c r="AH1039">
        <v>45</v>
      </c>
    </row>
    <row r="1040" spans="1:34" x14ac:dyDescent="0.25">
      <c r="A1040" s="3" t="s">
        <v>1115</v>
      </c>
      <c r="B1040" s="1">
        <v>45678</v>
      </c>
      <c r="C1040" s="23">
        <f t="shared" si="80"/>
        <v>21</v>
      </c>
      <c r="D1040" s="23">
        <f t="shared" si="81"/>
        <v>2</v>
      </c>
      <c r="E1040" s="23" t="str">
        <f t="shared" si="82"/>
        <v>martes</v>
      </c>
      <c r="F1040" s="23">
        <f t="shared" si="83"/>
        <v>1</v>
      </c>
      <c r="G1040" s="23" t="str">
        <f t="shared" si="84"/>
        <v>enero</v>
      </c>
      <c r="H1040" s="2">
        <v>0.86805555555555558</v>
      </c>
      <c r="I1040" t="s">
        <v>26</v>
      </c>
      <c r="J1040" t="str">
        <f>VLOOKUP(ventas_starbucks_2025[[#This Row],[sucursal]],cambio_sucursal[#All],2,0)</f>
        <v>Sucursal San Lorenzo 47</v>
      </c>
      <c r="K1040" t="s">
        <v>27</v>
      </c>
      <c r="L1040" t="s">
        <v>28</v>
      </c>
      <c r="M1040" t="s">
        <v>4</v>
      </c>
      <c r="N1040" t="str">
        <f>IFERROR(VLOOKUP(ventas_starbucks_2025[[#This Row],[tamaño_sucio]],cambio_tamaño[#All],2,0),"Tamaño único")</f>
        <v>Tamaño único</v>
      </c>
      <c r="O1040">
        <v>2</v>
      </c>
      <c r="P1040">
        <v>2588.9499999999998</v>
      </c>
      <c r="Q1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40">
        <v>5177.8999999999996</v>
      </c>
      <c r="S1040" t="s">
        <v>5</v>
      </c>
      <c r="T1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40" t="str">
        <f>VLOOKUP(ventas_starbucks_2025[[#This Row],[canal_compra]],cambio_canal_compra[#All],2,0)</f>
        <v>En tienda</v>
      </c>
      <c r="V1040" t="s">
        <v>6</v>
      </c>
      <c r="W1040" t="str">
        <f>VLOOKUP(ventas_starbucks_2025[[#This Row],[método_pago]],cambio_metodo_pago[#All],2,0)</f>
        <v>Aplicación móbil</v>
      </c>
      <c r="X1040" t="s">
        <v>7</v>
      </c>
      <c r="Y1040">
        <v>15</v>
      </c>
      <c r="Z1040" t="str">
        <f>VLOOKUP(ventas_starbucks_2025[[#This Row],[promoción_aplicada5]],promocion_cambiar[#All],2,0)</f>
        <v>Hora Feliz</v>
      </c>
      <c r="AA1040" t="s">
        <v>36</v>
      </c>
      <c r="AB1040" t="s">
        <v>29</v>
      </c>
      <c r="AC1040" t="s">
        <v>10</v>
      </c>
      <c r="AD1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40">
        <v>7.9</v>
      </c>
      <c r="AF1040">
        <v>5</v>
      </c>
      <c r="AG1040">
        <v>39</v>
      </c>
      <c r="AH1040">
        <v>37</v>
      </c>
    </row>
    <row r="1041" spans="1:34" x14ac:dyDescent="0.25">
      <c r="A1041" s="3" t="s">
        <v>1116</v>
      </c>
      <c r="B1041" s="1">
        <v>45736</v>
      </c>
      <c r="C1041" s="23">
        <f t="shared" si="80"/>
        <v>20</v>
      </c>
      <c r="D1041" s="23">
        <f t="shared" si="81"/>
        <v>4</v>
      </c>
      <c r="E1041" s="23" t="str">
        <f t="shared" si="82"/>
        <v>jueves</v>
      </c>
      <c r="F1041" s="23">
        <f t="shared" si="83"/>
        <v>3</v>
      </c>
      <c r="G1041" s="23" t="str">
        <f t="shared" si="84"/>
        <v>marzo</v>
      </c>
      <c r="H1041" s="2">
        <v>0.51944444444444449</v>
      </c>
      <c r="I1041" t="s">
        <v>1</v>
      </c>
      <c r="J1041" t="str">
        <f>VLOOKUP(ventas_starbucks_2025[[#This Row],[sucursal]],cambio_sucursal[#All],2,0)</f>
        <v>Sucursal Nueva Córdoba</v>
      </c>
      <c r="K1041" t="s">
        <v>89</v>
      </c>
      <c r="L1041" t="s">
        <v>90</v>
      </c>
      <c r="M1041" t="s">
        <v>4</v>
      </c>
      <c r="N1041" t="str">
        <f>IFERROR(VLOOKUP(ventas_starbucks_2025[[#This Row],[tamaño_sucio]],cambio_tamaño[#All],2,0),"Tamaño único")</f>
        <v>Tamaño único</v>
      </c>
      <c r="O1041">
        <v>3</v>
      </c>
      <c r="P1041">
        <v>1478.2</v>
      </c>
      <c r="Q1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1">
        <v>4434.6000000000004</v>
      </c>
      <c r="S1041" t="s">
        <v>5</v>
      </c>
      <c r="T1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1" t="str">
        <f>VLOOKUP(ventas_starbucks_2025[[#This Row],[canal_compra]],cambio_canal_compra[#All],2,0)</f>
        <v>En tienda</v>
      </c>
      <c r="V1041" t="s">
        <v>16</v>
      </c>
      <c r="W1041" t="str">
        <f>VLOOKUP(ventas_starbucks_2025[[#This Row],[método_pago]],cambio_metodo_pago[#All],2,0)</f>
        <v>Tarjeta</v>
      </c>
      <c r="X1041" t="s">
        <v>7</v>
      </c>
      <c r="Y1041">
        <v>0</v>
      </c>
      <c r="Z1041" t="str">
        <f>VLOOKUP(ventas_starbucks_2025[[#This Row],[promoción_aplicada5]],promocion_cambiar[#All],2,0)</f>
        <v>Ninguna</v>
      </c>
      <c r="AA1041" t="s">
        <v>17</v>
      </c>
      <c r="AB1041" t="s">
        <v>18</v>
      </c>
      <c r="AC1041" t="s">
        <v>41</v>
      </c>
      <c r="AD1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41">
        <v>8.1</v>
      </c>
      <c r="AF1041">
        <v>3</v>
      </c>
      <c r="AG1041">
        <v>20</v>
      </c>
      <c r="AH1041">
        <v>17</v>
      </c>
    </row>
    <row r="1042" spans="1:34" x14ac:dyDescent="0.25">
      <c r="A1042" s="3" t="s">
        <v>1117</v>
      </c>
      <c r="B1042" s="1">
        <v>45763</v>
      </c>
      <c r="C1042" s="23">
        <f t="shared" si="80"/>
        <v>16</v>
      </c>
      <c r="D1042" s="23">
        <f t="shared" si="81"/>
        <v>3</v>
      </c>
      <c r="E1042" s="23" t="str">
        <f t="shared" si="82"/>
        <v>miércoles</v>
      </c>
      <c r="F1042" s="23">
        <f t="shared" si="83"/>
        <v>4</v>
      </c>
      <c r="G1042" s="23" t="str">
        <f t="shared" si="84"/>
        <v>abril</v>
      </c>
      <c r="H1042" s="2">
        <v>0.30833333333333335</v>
      </c>
      <c r="I1042" t="s">
        <v>12</v>
      </c>
      <c r="J1042" t="str">
        <f>VLOOKUP(ventas_starbucks_2025[[#This Row],[sucursal]],cambio_sucursal[#All],2,0)</f>
        <v>Sucursal Córdoba Shopping</v>
      </c>
      <c r="K1042" t="s">
        <v>89</v>
      </c>
      <c r="L1042" t="s">
        <v>90</v>
      </c>
      <c r="M1042" t="s">
        <v>4</v>
      </c>
      <c r="N1042" t="str">
        <f>IFERROR(VLOOKUP(ventas_starbucks_2025[[#This Row],[tamaño_sucio]],cambio_tamaño[#All],2,0),"Tamaño único")</f>
        <v>Tamaño único</v>
      </c>
      <c r="O1042">
        <v>2</v>
      </c>
      <c r="P1042">
        <v>1382.8</v>
      </c>
      <c r="Q1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2">
        <v>2765.6</v>
      </c>
      <c r="S1042" t="s">
        <v>15</v>
      </c>
      <c r="T1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2" t="str">
        <f>VLOOKUP(ventas_starbucks_2025[[#This Row],[canal_compra]],cambio_canal_compra[#All],2,0)</f>
        <v>Para llevar</v>
      </c>
      <c r="V1042" t="s">
        <v>6</v>
      </c>
      <c r="W1042" t="str">
        <f>VLOOKUP(ventas_starbucks_2025[[#This Row],[método_pago]],cambio_metodo_pago[#All],2,0)</f>
        <v>Aplicación móbil</v>
      </c>
      <c r="X1042" t="s">
        <v>22</v>
      </c>
      <c r="Y1042">
        <v>0</v>
      </c>
      <c r="Z1042" t="str">
        <f>VLOOKUP(ventas_starbucks_2025[[#This Row],[promoción_aplicada5]],promocion_cambiar[#All],2,0)</f>
        <v>2x1</v>
      </c>
      <c r="AA1042" t="s">
        <v>51</v>
      </c>
      <c r="AB1042" t="s">
        <v>52</v>
      </c>
      <c r="AC1042" t="s">
        <v>10</v>
      </c>
      <c r="AD1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42">
        <v>7.3</v>
      </c>
      <c r="AF1042">
        <v>1</v>
      </c>
      <c r="AG1042">
        <v>13</v>
      </c>
      <c r="AH1042">
        <v>11</v>
      </c>
    </row>
    <row r="1043" spans="1:34" x14ac:dyDescent="0.25">
      <c r="A1043" s="3" t="s">
        <v>1118</v>
      </c>
      <c r="B1043" s="1">
        <v>45668</v>
      </c>
      <c r="C1043" s="23">
        <f t="shared" si="80"/>
        <v>11</v>
      </c>
      <c r="D1043" s="23">
        <f t="shared" si="81"/>
        <v>6</v>
      </c>
      <c r="E1043" s="23" t="str">
        <f t="shared" si="82"/>
        <v>sábado</v>
      </c>
      <c r="F1043" s="23">
        <f t="shared" si="83"/>
        <v>1</v>
      </c>
      <c r="G1043" s="23" t="str">
        <f t="shared" si="84"/>
        <v>enero</v>
      </c>
      <c r="H1043" s="2">
        <v>0.33888888888888891</v>
      </c>
      <c r="I1043" t="s">
        <v>57</v>
      </c>
      <c r="J1043" t="str">
        <f>VLOOKUP(ventas_starbucks_2025[[#This Row],[sucursal]],cambio_sucursal[#All],2,0)</f>
        <v>Sucursal Avda Colón</v>
      </c>
      <c r="K1043" t="s">
        <v>48</v>
      </c>
      <c r="L1043" t="s">
        <v>49</v>
      </c>
      <c r="M1043" t="s">
        <v>50</v>
      </c>
      <c r="N1043" t="str">
        <f>IFERROR(VLOOKUP(ventas_starbucks_2025[[#This Row],[tamaño_sucio]],cambio_tamaño[#All],2,0),"Tamaño único")</f>
        <v>Mediano</v>
      </c>
      <c r="O1043">
        <v>4</v>
      </c>
      <c r="P1043">
        <v>1615.83</v>
      </c>
      <c r="Q1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3">
        <v>6463.32</v>
      </c>
      <c r="S1043" t="s">
        <v>5</v>
      </c>
      <c r="T1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43" t="str">
        <f>VLOOKUP(ventas_starbucks_2025[[#This Row],[canal_compra]],cambio_canal_compra[#All],2,0)</f>
        <v>En tienda</v>
      </c>
      <c r="V1043" t="s">
        <v>16</v>
      </c>
      <c r="W1043" t="str">
        <f>VLOOKUP(ventas_starbucks_2025[[#This Row],[método_pago]],cambio_metodo_pago[#All],2,0)</f>
        <v>Tarjeta</v>
      </c>
      <c r="X1043" t="s">
        <v>7</v>
      </c>
      <c r="Y1043">
        <v>15</v>
      </c>
      <c r="Z1043" t="str">
        <f>VLOOKUP(ventas_starbucks_2025[[#This Row],[promoción_aplicada5]],promocion_cambiar[#All],2,0)</f>
        <v>Ninguna</v>
      </c>
      <c r="AA1043" t="s">
        <v>17</v>
      </c>
      <c r="AB1043" t="s">
        <v>18</v>
      </c>
      <c r="AC1043" t="s">
        <v>24</v>
      </c>
      <c r="AD1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43">
        <v>3.8</v>
      </c>
      <c r="AF1043">
        <v>3</v>
      </c>
      <c r="AG1043">
        <v>11</v>
      </c>
      <c r="AH1043">
        <v>7</v>
      </c>
    </row>
    <row r="1044" spans="1:34" x14ac:dyDescent="0.25">
      <c r="A1044" s="3" t="s">
        <v>1119</v>
      </c>
      <c r="B1044" s="1">
        <v>45722</v>
      </c>
      <c r="C1044" s="23">
        <f t="shared" si="80"/>
        <v>6</v>
      </c>
      <c r="D1044" s="23">
        <f t="shared" si="81"/>
        <v>4</v>
      </c>
      <c r="E1044" s="23" t="str">
        <f t="shared" si="82"/>
        <v>jueves</v>
      </c>
      <c r="F1044" s="23">
        <f t="shared" si="83"/>
        <v>3</v>
      </c>
      <c r="G1044" s="23" t="str">
        <f t="shared" si="84"/>
        <v>marzo</v>
      </c>
      <c r="H1044" s="2">
        <v>0.39097222222222222</v>
      </c>
      <c r="I1044" t="s">
        <v>12</v>
      </c>
      <c r="J1044" t="str">
        <f>VLOOKUP(ventas_starbucks_2025[[#This Row],[sucursal]],cambio_sucursal[#All],2,0)</f>
        <v>Sucursal Córdoba Shopping</v>
      </c>
      <c r="K1044" t="s">
        <v>132</v>
      </c>
      <c r="L1044" t="s">
        <v>35</v>
      </c>
      <c r="M1044" t="s">
        <v>4</v>
      </c>
      <c r="N1044" t="str">
        <f>IFERROR(VLOOKUP(ventas_starbucks_2025[[#This Row],[tamaño_sucio]],cambio_tamaño[#All],2,0),"Tamaño único")</f>
        <v>Tamaño único</v>
      </c>
      <c r="O1044">
        <v>1</v>
      </c>
      <c r="P1044">
        <v>1047.26</v>
      </c>
      <c r="Q1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4">
        <v>1047.26</v>
      </c>
      <c r="S1044" t="s">
        <v>15</v>
      </c>
      <c r="T1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4" t="str">
        <f>VLOOKUP(ventas_starbucks_2025[[#This Row],[canal_compra]],cambio_canal_compra[#All],2,0)</f>
        <v>Para llevar</v>
      </c>
      <c r="V1044" t="s">
        <v>6</v>
      </c>
      <c r="W1044" t="str">
        <f>VLOOKUP(ventas_starbucks_2025[[#This Row],[método_pago]],cambio_metodo_pago[#All],2,0)</f>
        <v>Aplicación móbil</v>
      </c>
      <c r="X1044" t="s">
        <v>7</v>
      </c>
      <c r="Y1044">
        <v>10</v>
      </c>
      <c r="Z1044" t="str">
        <f>VLOOKUP(ventas_starbucks_2025[[#This Row],[promoción_aplicada5]],promocion_cambiar[#All],2,0)</f>
        <v>2x1</v>
      </c>
      <c r="AA1044" t="s">
        <v>51</v>
      </c>
      <c r="AB1044" t="s">
        <v>29</v>
      </c>
      <c r="AC1044" t="s">
        <v>10</v>
      </c>
      <c r="AD1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44">
        <v>3.6</v>
      </c>
      <c r="AF1044">
        <v>2</v>
      </c>
      <c r="AG1044">
        <v>34</v>
      </c>
      <c r="AH1044">
        <v>33</v>
      </c>
    </row>
    <row r="1045" spans="1:34" x14ac:dyDescent="0.25">
      <c r="A1045" s="3" t="s">
        <v>1120</v>
      </c>
      <c r="B1045" s="1">
        <v>45703</v>
      </c>
      <c r="C1045" s="23">
        <f t="shared" si="80"/>
        <v>15</v>
      </c>
      <c r="D1045" s="23">
        <f t="shared" si="81"/>
        <v>6</v>
      </c>
      <c r="E1045" s="23" t="str">
        <f t="shared" si="82"/>
        <v>sábado</v>
      </c>
      <c r="F1045" s="23">
        <f t="shared" si="83"/>
        <v>2</v>
      </c>
      <c r="G1045" s="23" t="str">
        <f t="shared" si="84"/>
        <v>febrero</v>
      </c>
      <c r="H1045" s="2">
        <v>0.62083333333333335</v>
      </c>
      <c r="I1045" t="s">
        <v>1</v>
      </c>
      <c r="J1045" t="str">
        <f>VLOOKUP(ventas_starbucks_2025[[#This Row],[sucursal]],cambio_sucursal[#All],2,0)</f>
        <v>Sucursal Nueva Córdoba</v>
      </c>
      <c r="K1045" t="s">
        <v>13</v>
      </c>
      <c r="L1045" t="s">
        <v>14</v>
      </c>
      <c r="M1045" t="s">
        <v>4</v>
      </c>
      <c r="N1045" t="str">
        <f>IFERROR(VLOOKUP(ventas_starbucks_2025[[#This Row],[tamaño_sucio]],cambio_tamaño[#All],2,0),"Tamaño único")</f>
        <v>Tamaño único</v>
      </c>
      <c r="O1045">
        <v>4</v>
      </c>
      <c r="P1045">
        <v>1959.04</v>
      </c>
      <c r="Q1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5">
        <v>7836.16</v>
      </c>
      <c r="S1045" t="s">
        <v>31</v>
      </c>
      <c r="T1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45" t="str">
        <f>VLOOKUP(ventas_starbucks_2025[[#This Row],[canal_compra]],cambio_canal_compra[#All],2,0)</f>
        <v>Entrega domicilio</v>
      </c>
      <c r="V1045" t="s">
        <v>16</v>
      </c>
      <c r="W1045" t="str">
        <f>VLOOKUP(ventas_starbucks_2025[[#This Row],[método_pago]],cambio_metodo_pago[#All],2,0)</f>
        <v>Tarjeta</v>
      </c>
      <c r="X1045" t="s">
        <v>7</v>
      </c>
      <c r="Y1045">
        <v>15</v>
      </c>
      <c r="Z1045" t="str">
        <f>VLOOKUP(ventas_starbucks_2025[[#This Row],[promoción_aplicada5]],promocion_cambiar[#All],2,0)</f>
        <v>Ninguna</v>
      </c>
      <c r="AA1045" t="s">
        <v>17</v>
      </c>
      <c r="AB1045" t="s">
        <v>32</v>
      </c>
      <c r="AC1045" t="s">
        <v>41</v>
      </c>
      <c r="AD1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45">
        <v>6.6</v>
      </c>
      <c r="AF1045">
        <v>2</v>
      </c>
      <c r="AG1045">
        <v>16</v>
      </c>
      <c r="AH1045">
        <v>12</v>
      </c>
    </row>
    <row r="1046" spans="1:34" x14ac:dyDescent="0.25">
      <c r="A1046" s="3" t="s">
        <v>1121</v>
      </c>
      <c r="B1046" s="1">
        <v>45666</v>
      </c>
      <c r="C1046" s="23">
        <f t="shared" si="80"/>
        <v>9</v>
      </c>
      <c r="D1046" s="23">
        <f t="shared" si="81"/>
        <v>4</v>
      </c>
      <c r="E1046" s="23" t="str">
        <f t="shared" si="82"/>
        <v>jueves</v>
      </c>
      <c r="F1046" s="23">
        <f t="shared" si="83"/>
        <v>1</v>
      </c>
      <c r="G1046" s="23" t="str">
        <f t="shared" si="84"/>
        <v>enero</v>
      </c>
      <c r="H1046" s="2">
        <v>0.40069444444444446</v>
      </c>
      <c r="I1046" t="s">
        <v>26</v>
      </c>
      <c r="J1046" t="str">
        <f>VLOOKUP(ventas_starbucks_2025[[#This Row],[sucursal]],cambio_sucursal[#All],2,0)</f>
        <v>Sucursal San Lorenzo 47</v>
      </c>
      <c r="K1046" t="s">
        <v>2</v>
      </c>
      <c r="L1046" t="s">
        <v>3</v>
      </c>
      <c r="M1046" t="s">
        <v>4</v>
      </c>
      <c r="N1046" t="str">
        <f>IFERROR(VLOOKUP(ventas_starbucks_2025[[#This Row],[tamaño_sucio]],cambio_tamaño[#All],2,0),"Tamaño único")</f>
        <v>Tamaño único</v>
      </c>
      <c r="O1046">
        <v>3</v>
      </c>
      <c r="P1046">
        <v>3391.96</v>
      </c>
      <c r="Q1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046">
        <v>10175.879999999999</v>
      </c>
      <c r="S1046" t="s">
        <v>5</v>
      </c>
      <c r="T1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46" t="str">
        <f>VLOOKUP(ventas_starbucks_2025[[#This Row],[canal_compra]],cambio_canal_compra[#All],2,0)</f>
        <v>En tienda</v>
      </c>
      <c r="V1046" t="s">
        <v>6</v>
      </c>
      <c r="W1046" t="str">
        <f>VLOOKUP(ventas_starbucks_2025[[#This Row],[método_pago]],cambio_metodo_pago[#All],2,0)</f>
        <v>Aplicación móbil</v>
      </c>
      <c r="X1046" t="s">
        <v>22</v>
      </c>
      <c r="Y1046">
        <v>0</v>
      </c>
      <c r="Z1046" t="str">
        <f>VLOOKUP(ventas_starbucks_2025[[#This Row],[promoción_aplicada5]],promocion_cambiar[#All],2,0)</f>
        <v>Combo</v>
      </c>
      <c r="AA1046" t="s">
        <v>8</v>
      </c>
      <c r="AB1046" t="s">
        <v>32</v>
      </c>
      <c r="AC1046" t="s">
        <v>24</v>
      </c>
      <c r="AD1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46">
        <v>5.2</v>
      </c>
      <c r="AF1046">
        <v>2</v>
      </c>
      <c r="AG1046">
        <v>33</v>
      </c>
      <c r="AH1046">
        <v>30</v>
      </c>
    </row>
    <row r="1047" spans="1:34" x14ac:dyDescent="0.25">
      <c r="A1047" s="3" t="s">
        <v>1122</v>
      </c>
      <c r="B1047" s="1">
        <v>45672</v>
      </c>
      <c r="C1047" s="23">
        <f t="shared" si="80"/>
        <v>15</v>
      </c>
      <c r="D1047" s="23">
        <f t="shared" si="81"/>
        <v>3</v>
      </c>
      <c r="E1047" s="23" t="str">
        <f t="shared" si="82"/>
        <v>miércoles</v>
      </c>
      <c r="F1047" s="23">
        <f t="shared" si="83"/>
        <v>1</v>
      </c>
      <c r="G1047" s="23" t="str">
        <f t="shared" si="84"/>
        <v>enero</v>
      </c>
      <c r="H1047" s="2">
        <v>0.54236111111111107</v>
      </c>
      <c r="I1047" t="s">
        <v>12</v>
      </c>
      <c r="J1047" t="str">
        <f>VLOOKUP(ventas_starbucks_2025[[#This Row],[sucursal]],cambio_sucursal[#All],2,0)</f>
        <v>Sucursal Córdoba Shopping</v>
      </c>
      <c r="K1047" t="s">
        <v>34</v>
      </c>
      <c r="L1047" t="s">
        <v>35</v>
      </c>
      <c r="M1047" t="s">
        <v>4</v>
      </c>
      <c r="N1047" t="str">
        <f>IFERROR(VLOOKUP(ventas_starbucks_2025[[#This Row],[tamaño_sucio]],cambio_tamaño[#All],2,0),"Tamaño único")</f>
        <v>Tamaño único</v>
      </c>
      <c r="O1047">
        <v>2</v>
      </c>
      <c r="P1047">
        <v>1221.43</v>
      </c>
      <c r="Q1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7">
        <v>2442.86</v>
      </c>
      <c r="S1047" t="s">
        <v>15</v>
      </c>
      <c r="T1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7" t="str">
        <f>VLOOKUP(ventas_starbucks_2025[[#This Row],[canal_compra]],cambio_canal_compra[#All],2,0)</f>
        <v>Para llevar</v>
      </c>
      <c r="V1047" t="s">
        <v>6</v>
      </c>
      <c r="W1047" t="str">
        <f>VLOOKUP(ventas_starbucks_2025[[#This Row],[método_pago]],cambio_metodo_pago[#All],2,0)</f>
        <v>Aplicación móbil</v>
      </c>
      <c r="X1047" t="s">
        <v>22</v>
      </c>
      <c r="Y1047">
        <v>0</v>
      </c>
      <c r="Z1047" t="str">
        <f>VLOOKUP(ventas_starbucks_2025[[#This Row],[promoción_aplicada5]],promocion_cambiar[#All],2,0)</f>
        <v>Hora Feliz</v>
      </c>
      <c r="AA1047" t="s">
        <v>36</v>
      </c>
      <c r="AB1047" t="s">
        <v>18</v>
      </c>
      <c r="AC1047" t="s">
        <v>24</v>
      </c>
      <c r="AD1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47">
        <v>13.6</v>
      </c>
      <c r="AF1047">
        <v>3</v>
      </c>
      <c r="AG1047">
        <v>39</v>
      </c>
      <c r="AH1047">
        <v>37</v>
      </c>
    </row>
    <row r="1048" spans="1:34" x14ac:dyDescent="0.25">
      <c r="A1048" s="3" t="s">
        <v>1123</v>
      </c>
      <c r="B1048" s="1">
        <v>45752</v>
      </c>
      <c r="C1048" s="23">
        <f t="shared" si="80"/>
        <v>5</v>
      </c>
      <c r="D1048" s="23">
        <f t="shared" si="81"/>
        <v>6</v>
      </c>
      <c r="E1048" s="23" t="str">
        <f t="shared" si="82"/>
        <v>sábado</v>
      </c>
      <c r="F1048" s="23">
        <f t="shared" si="83"/>
        <v>4</v>
      </c>
      <c r="G1048" s="23" t="str">
        <f t="shared" si="84"/>
        <v>abril</v>
      </c>
      <c r="H1048" s="2">
        <v>0.43194444444444446</v>
      </c>
      <c r="I1048" t="s">
        <v>26</v>
      </c>
      <c r="J1048" t="str">
        <f>VLOOKUP(ventas_starbucks_2025[[#This Row],[sucursal]],cambio_sucursal[#All],2,0)</f>
        <v>Sucursal San Lorenzo 47</v>
      </c>
      <c r="K1048" t="s">
        <v>89</v>
      </c>
      <c r="L1048" t="s">
        <v>90</v>
      </c>
      <c r="M1048" t="s">
        <v>4</v>
      </c>
      <c r="N1048" t="str">
        <f>IFERROR(VLOOKUP(ventas_starbucks_2025[[#This Row],[tamaño_sucio]],cambio_tamaño[#All],2,0),"Tamaño único")</f>
        <v>Tamaño único</v>
      </c>
      <c r="O1048">
        <v>3</v>
      </c>
      <c r="P1048">
        <v>1137.21</v>
      </c>
      <c r="Q1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8">
        <v>3411.63</v>
      </c>
      <c r="S1048" t="s">
        <v>5</v>
      </c>
      <c r="T1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8" t="str">
        <f>VLOOKUP(ventas_starbucks_2025[[#This Row],[canal_compra]],cambio_canal_compra[#All],2,0)</f>
        <v>En tienda</v>
      </c>
      <c r="V1048" t="s">
        <v>40</v>
      </c>
      <c r="W1048" t="str">
        <f>VLOOKUP(ventas_starbucks_2025[[#This Row],[método_pago]],cambio_metodo_pago[#All],2,0)</f>
        <v>Efectivo</v>
      </c>
      <c r="X1048" t="s">
        <v>22</v>
      </c>
      <c r="Y1048">
        <v>0</v>
      </c>
      <c r="Z1048" t="str">
        <f>VLOOKUP(ventas_starbucks_2025[[#This Row],[promoción_aplicada5]],promocion_cambiar[#All],2,0)</f>
        <v>Combo</v>
      </c>
      <c r="AA1048" t="s">
        <v>8</v>
      </c>
      <c r="AB1048" t="s">
        <v>9</v>
      </c>
      <c r="AC1048" t="s">
        <v>41</v>
      </c>
      <c r="AD1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48">
        <v>10.9</v>
      </c>
      <c r="AF1048">
        <v>2</v>
      </c>
      <c r="AG1048">
        <v>28</v>
      </c>
      <c r="AH1048">
        <v>25</v>
      </c>
    </row>
    <row r="1049" spans="1:34" x14ac:dyDescent="0.25">
      <c r="A1049" s="3" t="s">
        <v>1124</v>
      </c>
      <c r="B1049" s="1">
        <v>45712</v>
      </c>
      <c r="C1049" s="23">
        <f t="shared" si="80"/>
        <v>24</v>
      </c>
      <c r="D1049" s="23">
        <f t="shared" si="81"/>
        <v>1</v>
      </c>
      <c r="E1049" s="23" t="str">
        <f t="shared" si="82"/>
        <v>lunes</v>
      </c>
      <c r="F1049" s="23">
        <f t="shared" si="83"/>
        <v>2</v>
      </c>
      <c r="G1049" s="23" t="str">
        <f t="shared" si="84"/>
        <v>febrero</v>
      </c>
      <c r="H1049" s="2">
        <v>0.71597222222222223</v>
      </c>
      <c r="I1049" t="s">
        <v>26</v>
      </c>
      <c r="J1049" t="str">
        <f>VLOOKUP(ventas_starbucks_2025[[#This Row],[sucursal]],cambio_sucursal[#All],2,0)</f>
        <v>Sucursal San Lorenzo 47</v>
      </c>
      <c r="K1049" t="s">
        <v>60</v>
      </c>
      <c r="L1049" t="s">
        <v>44</v>
      </c>
      <c r="M1049" t="s">
        <v>50</v>
      </c>
      <c r="N1049" t="str">
        <f>IFERROR(VLOOKUP(ventas_starbucks_2025[[#This Row],[tamaño_sucio]],cambio_tamaño[#All],2,0),"Tamaño único")</f>
        <v>Mediano</v>
      </c>
      <c r="O1049">
        <v>2</v>
      </c>
      <c r="P1049">
        <v>1612.72</v>
      </c>
      <c r="Q1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9">
        <v>3225.44</v>
      </c>
      <c r="S1049" t="s">
        <v>31</v>
      </c>
      <c r="T1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9" t="str">
        <f>VLOOKUP(ventas_starbucks_2025[[#This Row],[canal_compra]],cambio_canal_compra[#All],2,0)</f>
        <v>Entrega domicilio</v>
      </c>
      <c r="V1049" t="s">
        <v>6</v>
      </c>
      <c r="W1049" t="str">
        <f>VLOOKUP(ventas_starbucks_2025[[#This Row],[método_pago]],cambio_metodo_pago[#All],2,0)</f>
        <v>Aplicación móbil</v>
      </c>
      <c r="X1049" t="s">
        <v>7</v>
      </c>
      <c r="Y1049">
        <v>10</v>
      </c>
      <c r="Z1049" t="str">
        <f>VLOOKUP(ventas_starbucks_2025[[#This Row],[promoción_aplicada5]],promocion_cambiar[#All],2,0)</f>
        <v>2x1</v>
      </c>
      <c r="AA1049" t="s">
        <v>51</v>
      </c>
      <c r="AB1049" t="s">
        <v>9</v>
      </c>
      <c r="AC1049" t="s">
        <v>10</v>
      </c>
      <c r="AD1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49">
        <v>9.3000000000000007</v>
      </c>
      <c r="AF1049">
        <v>5</v>
      </c>
      <c r="AG1049">
        <v>38</v>
      </c>
      <c r="AH1049">
        <v>36</v>
      </c>
    </row>
    <row r="1050" spans="1:34" x14ac:dyDescent="0.25">
      <c r="A1050" s="3" t="s">
        <v>1125</v>
      </c>
      <c r="B1050" s="1">
        <v>45676</v>
      </c>
      <c r="C1050" s="23">
        <f t="shared" si="80"/>
        <v>19</v>
      </c>
      <c r="D1050" s="23">
        <f t="shared" si="81"/>
        <v>7</v>
      </c>
      <c r="E1050" s="23" t="str">
        <f t="shared" si="82"/>
        <v>domingo</v>
      </c>
      <c r="F1050" s="23">
        <f t="shared" si="83"/>
        <v>1</v>
      </c>
      <c r="G1050" s="23" t="str">
        <f t="shared" si="84"/>
        <v>enero</v>
      </c>
      <c r="H1050" s="2">
        <v>0.34583333333333333</v>
      </c>
      <c r="I1050" t="s">
        <v>26</v>
      </c>
      <c r="J1050" t="str">
        <f>VLOOKUP(ventas_starbucks_2025[[#This Row],[sucursal]],cambio_sucursal[#All],2,0)</f>
        <v>Sucursal San Lorenzo 47</v>
      </c>
      <c r="K1050" t="s">
        <v>101</v>
      </c>
      <c r="L1050" t="s">
        <v>3</v>
      </c>
      <c r="M1050" t="s">
        <v>4</v>
      </c>
      <c r="N1050" t="str">
        <f>IFERROR(VLOOKUP(ventas_starbucks_2025[[#This Row],[tamaño_sucio]],cambio_tamaño[#All],2,0),"Tamaño único")</f>
        <v>Tamaño único</v>
      </c>
      <c r="O1050">
        <v>3</v>
      </c>
      <c r="P1050">
        <v>2750</v>
      </c>
      <c r="Q1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50">
        <v>8250</v>
      </c>
      <c r="S1050" t="s">
        <v>15</v>
      </c>
      <c r="T1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50" t="str">
        <f>VLOOKUP(ventas_starbucks_2025[[#This Row],[canal_compra]],cambio_canal_compra[#All],2,0)</f>
        <v>Para llevar</v>
      </c>
      <c r="V1050" t="s">
        <v>6</v>
      </c>
      <c r="W1050" t="str">
        <f>VLOOKUP(ventas_starbucks_2025[[#This Row],[método_pago]],cambio_metodo_pago[#All],2,0)</f>
        <v>Aplicación móbil</v>
      </c>
      <c r="X1050" t="s">
        <v>22</v>
      </c>
      <c r="Y1050">
        <v>0</v>
      </c>
      <c r="Z1050" t="str">
        <f>VLOOKUP(ventas_starbucks_2025[[#This Row],[promoción_aplicada5]],promocion_cambiar[#All],2,0)</f>
        <v>Hora Feliz</v>
      </c>
      <c r="AA1050" t="s">
        <v>36</v>
      </c>
      <c r="AB1050" t="s">
        <v>29</v>
      </c>
      <c r="AC1050" t="s">
        <v>24</v>
      </c>
      <c r="AD1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50">
        <v>14.7</v>
      </c>
      <c r="AF1050">
        <v>1</v>
      </c>
      <c r="AG1050">
        <v>38</v>
      </c>
      <c r="AH1050">
        <v>35</v>
      </c>
    </row>
    <row r="1051" spans="1:34" x14ac:dyDescent="0.25">
      <c r="A1051" s="3" t="s">
        <v>1126</v>
      </c>
      <c r="B1051" s="1">
        <v>45672</v>
      </c>
      <c r="C1051" s="23">
        <f t="shared" si="80"/>
        <v>15</v>
      </c>
      <c r="D1051" s="23">
        <f t="shared" si="81"/>
        <v>3</v>
      </c>
      <c r="E1051" s="23" t="str">
        <f t="shared" si="82"/>
        <v>miércoles</v>
      </c>
      <c r="F1051" s="23">
        <f t="shared" si="83"/>
        <v>1</v>
      </c>
      <c r="G1051" s="23" t="str">
        <f t="shared" si="84"/>
        <v>enero</v>
      </c>
      <c r="H1051" s="2">
        <v>0.6118055555555556</v>
      </c>
      <c r="I1051" t="s">
        <v>1</v>
      </c>
      <c r="J1051" t="str">
        <f>VLOOKUP(ventas_starbucks_2025[[#This Row],[sucursal]],cambio_sucursal[#All],2,0)</f>
        <v>Sucursal Nueva Córdoba</v>
      </c>
      <c r="K1051" t="s">
        <v>27</v>
      </c>
      <c r="L1051" t="s">
        <v>28</v>
      </c>
      <c r="M1051" t="s">
        <v>4</v>
      </c>
      <c r="N1051" t="str">
        <f>IFERROR(VLOOKUP(ventas_starbucks_2025[[#This Row],[tamaño_sucio]],cambio_tamaño[#All],2,0),"Tamaño único")</f>
        <v>Tamaño único</v>
      </c>
      <c r="O1051">
        <v>1</v>
      </c>
      <c r="P1051">
        <v>2021.11</v>
      </c>
      <c r="Q1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51">
        <v>2021.11</v>
      </c>
      <c r="S1051" t="s">
        <v>15</v>
      </c>
      <c r="T1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1" t="str">
        <f>VLOOKUP(ventas_starbucks_2025[[#This Row],[canal_compra]],cambio_canal_compra[#All],2,0)</f>
        <v>Para llevar</v>
      </c>
      <c r="V1051" t="s">
        <v>6</v>
      </c>
      <c r="W1051" t="str">
        <f>VLOOKUP(ventas_starbucks_2025[[#This Row],[método_pago]],cambio_metodo_pago[#All],2,0)</f>
        <v>Aplicación móbil</v>
      </c>
      <c r="X1051" t="s">
        <v>7</v>
      </c>
      <c r="Y1051">
        <v>15</v>
      </c>
      <c r="Z1051" t="str">
        <f>VLOOKUP(ventas_starbucks_2025[[#This Row],[promoción_aplicada5]],promocion_cambiar[#All],2,0)</f>
        <v>Hora Feliz</v>
      </c>
      <c r="AA1051" t="s">
        <v>36</v>
      </c>
      <c r="AB1051" t="s">
        <v>32</v>
      </c>
      <c r="AC1051" t="s">
        <v>10</v>
      </c>
      <c r="AD1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51">
        <v>6.8</v>
      </c>
      <c r="AF1051">
        <v>1</v>
      </c>
      <c r="AG1051">
        <v>15</v>
      </c>
      <c r="AH1051">
        <v>14</v>
      </c>
    </row>
    <row r="1052" spans="1:34" x14ac:dyDescent="0.25">
      <c r="A1052" s="3" t="s">
        <v>1127</v>
      </c>
      <c r="B1052" s="1">
        <v>45664</v>
      </c>
      <c r="C1052" s="23">
        <f t="shared" si="80"/>
        <v>7</v>
      </c>
      <c r="D1052" s="23">
        <f t="shared" si="81"/>
        <v>2</v>
      </c>
      <c r="E1052" s="23" t="str">
        <f t="shared" si="82"/>
        <v>martes</v>
      </c>
      <c r="F1052" s="23">
        <f t="shared" si="83"/>
        <v>1</v>
      </c>
      <c r="G1052" s="23" t="str">
        <f t="shared" si="84"/>
        <v>enero</v>
      </c>
      <c r="H1052" s="2">
        <v>0.60624999999999996</v>
      </c>
      <c r="I1052" t="s">
        <v>26</v>
      </c>
      <c r="J1052" t="str">
        <f>VLOOKUP(ventas_starbucks_2025[[#This Row],[sucursal]],cambio_sucursal[#All],2,0)</f>
        <v>Sucursal San Lorenzo 47</v>
      </c>
      <c r="K1052" t="s">
        <v>284</v>
      </c>
      <c r="L1052" t="s">
        <v>35</v>
      </c>
      <c r="M1052" t="s">
        <v>4</v>
      </c>
      <c r="N1052" t="str">
        <f>IFERROR(VLOOKUP(ventas_starbucks_2025[[#This Row],[tamaño_sucio]],cambio_tamaño[#All],2,0),"Tamaño único")</f>
        <v>Tamaño único</v>
      </c>
      <c r="O1052">
        <v>1</v>
      </c>
      <c r="P1052">
        <v>1246.24</v>
      </c>
      <c r="Q1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2">
        <v>1246.24</v>
      </c>
      <c r="S1052" t="s">
        <v>31</v>
      </c>
      <c r="T1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2" t="str">
        <f>VLOOKUP(ventas_starbucks_2025[[#This Row],[canal_compra]],cambio_canal_compra[#All],2,0)</f>
        <v>Entrega domicilio</v>
      </c>
      <c r="V1052" t="s">
        <v>40</v>
      </c>
      <c r="W1052" t="str">
        <f>VLOOKUP(ventas_starbucks_2025[[#This Row],[método_pago]],cambio_metodo_pago[#All],2,0)</f>
        <v>Efectivo</v>
      </c>
      <c r="X1052" t="s">
        <v>7</v>
      </c>
      <c r="Y1052">
        <v>0</v>
      </c>
      <c r="Z1052" t="str">
        <f>VLOOKUP(ventas_starbucks_2025[[#This Row],[promoción_aplicada5]],promocion_cambiar[#All],2,0)</f>
        <v>Hora Feliz</v>
      </c>
      <c r="AA1052" t="s">
        <v>36</v>
      </c>
      <c r="AB1052" t="s">
        <v>29</v>
      </c>
      <c r="AC1052" t="s">
        <v>41</v>
      </c>
      <c r="AD1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52">
        <v>12.8</v>
      </c>
      <c r="AF1052">
        <v>1</v>
      </c>
      <c r="AG1052">
        <v>33</v>
      </c>
      <c r="AH1052">
        <v>32</v>
      </c>
    </row>
    <row r="1053" spans="1:34" x14ac:dyDescent="0.25">
      <c r="A1053" s="3" t="s">
        <v>1128</v>
      </c>
      <c r="B1053" s="1">
        <v>45709</v>
      </c>
      <c r="C1053" s="23">
        <f t="shared" si="80"/>
        <v>21</v>
      </c>
      <c r="D1053" s="23">
        <f t="shared" si="81"/>
        <v>5</v>
      </c>
      <c r="E1053" s="23" t="str">
        <f t="shared" si="82"/>
        <v>viernes</v>
      </c>
      <c r="F1053" s="23">
        <f t="shared" si="83"/>
        <v>2</v>
      </c>
      <c r="G1053" s="23" t="str">
        <f t="shared" si="84"/>
        <v>febrero</v>
      </c>
      <c r="H1053" s="2">
        <v>0.46458333333333335</v>
      </c>
      <c r="I1053" t="s">
        <v>1</v>
      </c>
      <c r="J1053" t="str">
        <f>VLOOKUP(ventas_starbucks_2025[[#This Row],[sucursal]],cambio_sucursal[#All],2,0)</f>
        <v>Sucursal Nueva Córdoba</v>
      </c>
      <c r="K1053" t="s">
        <v>48</v>
      </c>
      <c r="L1053" t="s">
        <v>49</v>
      </c>
      <c r="M1053" t="s">
        <v>50</v>
      </c>
      <c r="N1053" t="str">
        <f>IFERROR(VLOOKUP(ventas_starbucks_2025[[#This Row],[tamaño_sucio]],cambio_tamaño[#All],2,0),"Tamaño único")</f>
        <v>Mediano</v>
      </c>
      <c r="O1053">
        <v>4</v>
      </c>
      <c r="P1053">
        <v>1956.03</v>
      </c>
      <c r="Q1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3">
        <v>7824.12</v>
      </c>
      <c r="S1053" t="s">
        <v>5</v>
      </c>
      <c r="T1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53" t="str">
        <f>VLOOKUP(ventas_starbucks_2025[[#This Row],[canal_compra]],cambio_canal_compra[#All],2,0)</f>
        <v>En tienda</v>
      </c>
      <c r="V1053" t="s">
        <v>40</v>
      </c>
      <c r="W1053" t="str">
        <f>VLOOKUP(ventas_starbucks_2025[[#This Row],[método_pago]],cambio_metodo_pago[#All],2,0)</f>
        <v>Efectivo</v>
      </c>
      <c r="X1053" t="s">
        <v>7</v>
      </c>
      <c r="Y1053">
        <v>0</v>
      </c>
      <c r="Z1053" t="str">
        <f>VLOOKUP(ventas_starbucks_2025[[#This Row],[promoción_aplicada5]],promocion_cambiar[#All],2,0)</f>
        <v>2x1</v>
      </c>
      <c r="AA1053" t="s">
        <v>51</v>
      </c>
      <c r="AB1053" t="s">
        <v>9</v>
      </c>
      <c r="AC1053" t="s">
        <v>24</v>
      </c>
      <c r="AD1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53">
        <v>12.6</v>
      </c>
      <c r="AF1053">
        <v>5</v>
      </c>
      <c r="AG1053">
        <v>41</v>
      </c>
      <c r="AH1053">
        <v>37</v>
      </c>
    </row>
    <row r="1054" spans="1:34" x14ac:dyDescent="0.25">
      <c r="A1054" s="3" t="s">
        <v>1129</v>
      </c>
      <c r="B1054" s="1">
        <v>45710</v>
      </c>
      <c r="C1054" s="23">
        <f t="shared" si="80"/>
        <v>22</v>
      </c>
      <c r="D1054" s="23">
        <f t="shared" si="81"/>
        <v>6</v>
      </c>
      <c r="E1054" s="23" t="str">
        <f t="shared" si="82"/>
        <v>sábado</v>
      </c>
      <c r="F1054" s="23">
        <f t="shared" si="83"/>
        <v>2</v>
      </c>
      <c r="G1054" s="23" t="str">
        <f t="shared" si="84"/>
        <v>febrero</v>
      </c>
      <c r="H1054" s="2">
        <v>0.38472222222222224</v>
      </c>
      <c r="I1054" t="s">
        <v>26</v>
      </c>
      <c r="J1054" t="str">
        <f>VLOOKUP(ventas_starbucks_2025[[#This Row],[sucursal]],cambio_sucursal[#All],2,0)</f>
        <v>Sucursal San Lorenzo 47</v>
      </c>
      <c r="K1054" t="s">
        <v>13</v>
      </c>
      <c r="L1054" t="s">
        <v>14</v>
      </c>
      <c r="M1054" t="s">
        <v>4</v>
      </c>
      <c r="N1054" t="str">
        <f>IFERROR(VLOOKUP(ventas_starbucks_2025[[#This Row],[tamaño_sucio]],cambio_tamaño[#All],2,0),"Tamaño único")</f>
        <v>Tamaño único</v>
      </c>
      <c r="O1054">
        <v>3</v>
      </c>
      <c r="P1054">
        <v>2025.18</v>
      </c>
      <c r="Q1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54">
        <v>6075.54</v>
      </c>
      <c r="S1054" t="s">
        <v>5</v>
      </c>
      <c r="T1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54" t="str">
        <f>VLOOKUP(ventas_starbucks_2025[[#This Row],[canal_compra]],cambio_canal_compra[#All],2,0)</f>
        <v>En tienda</v>
      </c>
      <c r="V1054" t="s">
        <v>16</v>
      </c>
      <c r="W1054" t="str">
        <f>VLOOKUP(ventas_starbucks_2025[[#This Row],[método_pago]],cambio_metodo_pago[#All],2,0)</f>
        <v>Tarjeta</v>
      </c>
      <c r="X1054" t="s">
        <v>22</v>
      </c>
      <c r="Y1054">
        <v>0</v>
      </c>
      <c r="Z1054" t="str">
        <f>VLOOKUP(ventas_starbucks_2025[[#This Row],[promoción_aplicada5]],promocion_cambiar[#All],2,0)</f>
        <v>Hora Feliz</v>
      </c>
      <c r="AA1054" t="s">
        <v>36</v>
      </c>
      <c r="AB1054" t="s">
        <v>32</v>
      </c>
      <c r="AC1054" t="s">
        <v>41</v>
      </c>
      <c r="AD1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54">
        <v>2.5</v>
      </c>
      <c r="AF1054">
        <v>3</v>
      </c>
      <c r="AG1054">
        <v>11</v>
      </c>
      <c r="AH1054">
        <v>8</v>
      </c>
    </row>
    <row r="1055" spans="1:34" x14ac:dyDescent="0.25">
      <c r="A1055" s="3" t="s">
        <v>1130</v>
      </c>
      <c r="B1055" s="1">
        <v>45746</v>
      </c>
      <c r="C1055" s="23">
        <f t="shared" si="80"/>
        <v>30</v>
      </c>
      <c r="D1055" s="23">
        <f t="shared" si="81"/>
        <v>7</v>
      </c>
      <c r="E1055" s="1" t="str">
        <f t="shared" si="82"/>
        <v>domingo</v>
      </c>
      <c r="F1055" s="23">
        <f t="shared" si="83"/>
        <v>3</v>
      </c>
      <c r="G1055" s="1" t="str">
        <f t="shared" si="84"/>
        <v>marzo</v>
      </c>
      <c r="H1055" s="2">
        <v>0.80069444444444449</v>
      </c>
      <c r="I1055" t="s">
        <v>12</v>
      </c>
      <c r="J1055" t="str">
        <f>VLOOKUP(ventas_starbucks_2025[[#This Row],[sucursal]],cambio_sucursal[#All],2,0)</f>
        <v>Sucursal Córdoba Shopping</v>
      </c>
      <c r="K1055" t="s">
        <v>38</v>
      </c>
      <c r="L1055" t="s">
        <v>39</v>
      </c>
      <c r="M1055" t="s">
        <v>4</v>
      </c>
      <c r="N1055" t="str">
        <f>IFERROR(VLOOKUP(ventas_starbucks_2025[[#This Row],[tamaño_sucio]],cambio_tamaño[#All],2,0),"Tamaño único")</f>
        <v>Tamaño único</v>
      </c>
      <c r="O1055">
        <v>1</v>
      </c>
      <c r="P1055">
        <v>1075.26</v>
      </c>
      <c r="Q1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5">
        <v>1075.26</v>
      </c>
      <c r="S1055" t="s">
        <v>15</v>
      </c>
      <c r="T1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5" t="str">
        <f>VLOOKUP(ventas_starbucks_2025[[#This Row],[canal_compra]],cambio_canal_compra[#All],2,0)</f>
        <v>Para llevar</v>
      </c>
      <c r="V1055" t="s">
        <v>6</v>
      </c>
      <c r="W1055" t="str">
        <f>VLOOKUP(ventas_starbucks_2025[[#This Row],[método_pago]],cambio_metodo_pago[#All],2,0)</f>
        <v>Aplicación móbil</v>
      </c>
      <c r="X1055" t="s">
        <v>22</v>
      </c>
      <c r="Y1055">
        <v>0</v>
      </c>
      <c r="Z1055" t="str">
        <f>VLOOKUP(ventas_starbucks_2025[[#This Row],[promoción_aplicada5]],promocion_cambiar[#All],2,0)</f>
        <v>2x1</v>
      </c>
      <c r="AA1055" t="s">
        <v>51</v>
      </c>
      <c r="AB1055" t="s">
        <v>52</v>
      </c>
      <c r="AC1055" t="s">
        <v>24</v>
      </c>
      <c r="AD1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55">
        <v>9.8000000000000007</v>
      </c>
      <c r="AF1055">
        <v>4</v>
      </c>
      <c r="AG1055">
        <v>12</v>
      </c>
      <c r="AH1055">
        <v>11</v>
      </c>
    </row>
    <row r="1056" spans="1:34" x14ac:dyDescent="0.25">
      <c r="A1056" s="3" t="s">
        <v>1131</v>
      </c>
      <c r="B1056" s="1">
        <v>45738</v>
      </c>
      <c r="C1056" s="23">
        <f t="shared" si="80"/>
        <v>22</v>
      </c>
      <c r="D1056" s="23">
        <f t="shared" si="81"/>
        <v>6</v>
      </c>
      <c r="E1056" s="23" t="str">
        <f t="shared" si="82"/>
        <v>sábado</v>
      </c>
      <c r="F1056" s="23">
        <f t="shared" si="83"/>
        <v>3</v>
      </c>
      <c r="G1056" s="23" t="str">
        <f t="shared" si="84"/>
        <v>marzo</v>
      </c>
      <c r="H1056" s="2">
        <v>0.70694444444444449</v>
      </c>
      <c r="I1056" t="s">
        <v>26</v>
      </c>
      <c r="J1056" t="str">
        <f>VLOOKUP(ventas_starbucks_2025[[#This Row],[sucursal]],cambio_sucursal[#All],2,0)</f>
        <v>Sucursal San Lorenzo 47</v>
      </c>
      <c r="K1056" t="s">
        <v>132</v>
      </c>
      <c r="L1056" t="s">
        <v>35</v>
      </c>
      <c r="M1056" t="s">
        <v>4</v>
      </c>
      <c r="N1056" t="str">
        <f>IFERROR(VLOOKUP(ventas_starbucks_2025[[#This Row],[tamaño_sucio]],cambio_tamaño[#All],2,0),"Tamaño único")</f>
        <v>Tamaño único</v>
      </c>
      <c r="O1056">
        <v>2</v>
      </c>
      <c r="P1056">
        <v>1008.32</v>
      </c>
      <c r="Q1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6">
        <v>2016.64</v>
      </c>
      <c r="S1056" t="s">
        <v>5</v>
      </c>
      <c r="T1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6" t="str">
        <f>VLOOKUP(ventas_starbucks_2025[[#This Row],[canal_compra]],cambio_canal_compra[#All],2,0)</f>
        <v>En tienda</v>
      </c>
      <c r="V1056" t="s">
        <v>40</v>
      </c>
      <c r="W1056" t="str">
        <f>VLOOKUP(ventas_starbucks_2025[[#This Row],[método_pago]],cambio_metodo_pago[#All],2,0)</f>
        <v>Efectivo</v>
      </c>
      <c r="X1056" t="s">
        <v>22</v>
      </c>
      <c r="Y1056">
        <v>0</v>
      </c>
      <c r="Z1056" t="str">
        <f>VLOOKUP(ventas_starbucks_2025[[#This Row],[promoción_aplicada5]],promocion_cambiar[#All],2,0)</f>
        <v>2x1</v>
      </c>
      <c r="AA1056" t="s">
        <v>51</v>
      </c>
      <c r="AB1056" t="s">
        <v>9</v>
      </c>
      <c r="AC1056" t="s">
        <v>10</v>
      </c>
      <c r="AD1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56">
        <v>11.1</v>
      </c>
      <c r="AF1056">
        <v>2</v>
      </c>
      <c r="AG1056">
        <v>31</v>
      </c>
      <c r="AH1056">
        <v>29</v>
      </c>
    </row>
    <row r="1057" spans="1:34" x14ac:dyDescent="0.25">
      <c r="A1057" s="3" t="s">
        <v>1132</v>
      </c>
      <c r="B1057" s="1">
        <v>45725</v>
      </c>
      <c r="C1057" s="23">
        <f t="shared" si="80"/>
        <v>9</v>
      </c>
      <c r="D1057" s="23">
        <f t="shared" si="81"/>
        <v>7</v>
      </c>
      <c r="E1057" s="23" t="str">
        <f t="shared" si="82"/>
        <v>domingo</v>
      </c>
      <c r="F1057" s="23">
        <f t="shared" si="83"/>
        <v>3</v>
      </c>
      <c r="G1057" s="23" t="str">
        <f t="shared" si="84"/>
        <v>marzo</v>
      </c>
      <c r="H1057" s="2">
        <v>0.75138888888888888</v>
      </c>
      <c r="I1057" t="s">
        <v>12</v>
      </c>
      <c r="J1057" t="str">
        <f>VLOOKUP(ventas_starbucks_2025[[#This Row],[sucursal]],cambio_sucursal[#All],2,0)</f>
        <v>Sucursal Córdoba Shopping</v>
      </c>
      <c r="K1057" t="s">
        <v>20</v>
      </c>
      <c r="L1057" t="s">
        <v>21</v>
      </c>
      <c r="M1057" t="s">
        <v>4</v>
      </c>
      <c r="N1057" t="str">
        <f>IFERROR(VLOOKUP(ventas_starbucks_2025[[#This Row],[tamaño_sucio]],cambio_tamaño[#All],2,0),"Tamaño único")</f>
        <v>Tamaño único</v>
      </c>
      <c r="O1057">
        <v>4</v>
      </c>
      <c r="P1057">
        <v>1102.76</v>
      </c>
      <c r="Q1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7">
        <v>4411.04</v>
      </c>
      <c r="S1057" t="s">
        <v>5</v>
      </c>
      <c r="T1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7" t="str">
        <f>VLOOKUP(ventas_starbucks_2025[[#This Row],[canal_compra]],cambio_canal_compra[#All],2,0)</f>
        <v>En tienda</v>
      </c>
      <c r="V1057" t="s">
        <v>6</v>
      </c>
      <c r="W1057" t="str">
        <f>VLOOKUP(ventas_starbucks_2025[[#This Row],[método_pago]],cambio_metodo_pago[#All],2,0)</f>
        <v>Aplicación móbil</v>
      </c>
      <c r="X1057" t="s">
        <v>7</v>
      </c>
      <c r="Y1057">
        <v>0</v>
      </c>
      <c r="Z1057" t="str">
        <f>VLOOKUP(ventas_starbucks_2025[[#This Row],[promoción_aplicada5]],promocion_cambiar[#All],2,0)</f>
        <v>Hora Feliz</v>
      </c>
      <c r="AA1057" t="s">
        <v>36</v>
      </c>
      <c r="AB1057" t="s">
        <v>18</v>
      </c>
      <c r="AC1057" t="s">
        <v>41</v>
      </c>
      <c r="AD1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57">
        <v>14</v>
      </c>
      <c r="AF1057">
        <v>4</v>
      </c>
      <c r="AG1057">
        <v>41</v>
      </c>
      <c r="AH1057">
        <v>37</v>
      </c>
    </row>
    <row r="1058" spans="1:34" x14ac:dyDescent="0.25">
      <c r="A1058" s="3" t="s">
        <v>1133</v>
      </c>
      <c r="B1058" s="1">
        <v>45680</v>
      </c>
      <c r="C1058" s="23">
        <f t="shared" si="80"/>
        <v>23</v>
      </c>
      <c r="D1058" s="23">
        <f t="shared" si="81"/>
        <v>4</v>
      </c>
      <c r="E1058" s="23" t="str">
        <f t="shared" si="82"/>
        <v>jueves</v>
      </c>
      <c r="F1058" s="23">
        <f t="shared" si="83"/>
        <v>1</v>
      </c>
      <c r="G1058" s="23" t="str">
        <f t="shared" si="84"/>
        <v>enero</v>
      </c>
      <c r="H1058" s="2">
        <v>0.71736111111111112</v>
      </c>
      <c r="I1058" t="s">
        <v>12</v>
      </c>
      <c r="J1058" t="str">
        <f>VLOOKUP(ventas_starbucks_2025[[#This Row],[sucursal]],cambio_sucursal[#All],2,0)</f>
        <v>Sucursal Córdoba Shopping</v>
      </c>
      <c r="K1058" t="s">
        <v>130</v>
      </c>
      <c r="L1058" t="s">
        <v>65</v>
      </c>
      <c r="M1058" t="s">
        <v>4</v>
      </c>
      <c r="N1058" t="str">
        <f>IFERROR(VLOOKUP(ventas_starbucks_2025[[#This Row],[tamaño_sucio]],cambio_tamaño[#All],2,0),"Tamaño único")</f>
        <v>Tamaño único</v>
      </c>
      <c r="O1058">
        <v>5</v>
      </c>
      <c r="P1058">
        <v>1404.95</v>
      </c>
      <c r="Q1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8">
        <v>7024.75</v>
      </c>
      <c r="S1058" t="s">
        <v>15</v>
      </c>
      <c r="T1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58" t="str">
        <f>VLOOKUP(ventas_starbucks_2025[[#This Row],[canal_compra]],cambio_canal_compra[#All],2,0)</f>
        <v>Para llevar</v>
      </c>
      <c r="V1058" t="s">
        <v>40</v>
      </c>
      <c r="W1058" t="str">
        <f>VLOOKUP(ventas_starbucks_2025[[#This Row],[método_pago]],cambio_metodo_pago[#All],2,0)</f>
        <v>Efectivo</v>
      </c>
      <c r="X1058" t="s">
        <v>22</v>
      </c>
      <c r="Y1058">
        <v>0</v>
      </c>
      <c r="Z1058" t="str">
        <f>VLOOKUP(ventas_starbucks_2025[[#This Row],[promoción_aplicada5]],promocion_cambiar[#All],2,0)</f>
        <v>Hora Feliz</v>
      </c>
      <c r="AA1058" t="s">
        <v>36</v>
      </c>
      <c r="AB1058" t="s">
        <v>29</v>
      </c>
      <c r="AC1058" t="s">
        <v>41</v>
      </c>
      <c r="AD1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58">
        <v>5.3</v>
      </c>
      <c r="AF1058">
        <v>1</v>
      </c>
      <c r="AG1058">
        <v>24</v>
      </c>
      <c r="AH1058">
        <v>19</v>
      </c>
    </row>
    <row r="1059" spans="1:34" x14ac:dyDescent="0.25">
      <c r="A1059" s="3" t="s">
        <v>1134</v>
      </c>
      <c r="B1059" s="1">
        <v>45681</v>
      </c>
      <c r="C1059" s="23">
        <f t="shared" si="80"/>
        <v>24</v>
      </c>
      <c r="D1059" s="23">
        <f t="shared" si="81"/>
        <v>5</v>
      </c>
      <c r="E1059" s="23" t="str">
        <f t="shared" si="82"/>
        <v>viernes</v>
      </c>
      <c r="F1059" s="23">
        <f t="shared" si="83"/>
        <v>1</v>
      </c>
      <c r="G1059" s="23" t="str">
        <f t="shared" si="84"/>
        <v>enero</v>
      </c>
      <c r="H1059" s="2">
        <v>0.58958333333333335</v>
      </c>
      <c r="I1059" t="s">
        <v>26</v>
      </c>
      <c r="J1059" t="str">
        <f>VLOOKUP(ventas_starbucks_2025[[#This Row],[sucursal]],cambio_sucursal[#All],2,0)</f>
        <v>Sucursal San Lorenzo 47</v>
      </c>
      <c r="K1059" t="s">
        <v>38</v>
      </c>
      <c r="L1059" t="s">
        <v>39</v>
      </c>
      <c r="M1059" t="s">
        <v>4</v>
      </c>
      <c r="N1059" t="str">
        <f>IFERROR(VLOOKUP(ventas_starbucks_2025[[#This Row],[tamaño_sucio]],cambio_tamaño[#All],2,0),"Tamaño único")</f>
        <v>Tamaño único</v>
      </c>
      <c r="O1059">
        <v>1</v>
      </c>
      <c r="P1059">
        <v>1305.67</v>
      </c>
      <c r="Q1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9">
        <v>1305.67</v>
      </c>
      <c r="S1059" t="s">
        <v>5</v>
      </c>
      <c r="T1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9" t="str">
        <f>VLOOKUP(ventas_starbucks_2025[[#This Row],[canal_compra]],cambio_canal_compra[#All],2,0)</f>
        <v>En tienda</v>
      </c>
      <c r="V1059" t="s">
        <v>6</v>
      </c>
      <c r="W1059" t="str">
        <f>VLOOKUP(ventas_starbucks_2025[[#This Row],[método_pago]],cambio_metodo_pago[#All],2,0)</f>
        <v>Aplicación móbil</v>
      </c>
      <c r="X1059" t="s">
        <v>22</v>
      </c>
      <c r="Y1059">
        <v>0</v>
      </c>
      <c r="Z1059" t="str">
        <f>VLOOKUP(ventas_starbucks_2025[[#This Row],[promoción_aplicada5]],promocion_cambiar[#All],2,0)</f>
        <v>2x1</v>
      </c>
      <c r="AA1059" t="s">
        <v>51</v>
      </c>
      <c r="AB1059" t="s">
        <v>18</v>
      </c>
      <c r="AC1059" t="s">
        <v>41</v>
      </c>
      <c r="AD1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59">
        <v>2.6</v>
      </c>
      <c r="AF1059">
        <v>4</v>
      </c>
      <c r="AG1059">
        <v>27</v>
      </c>
      <c r="AH1059">
        <v>26</v>
      </c>
    </row>
    <row r="1060" spans="1:34" x14ac:dyDescent="0.25">
      <c r="A1060" s="3" t="s">
        <v>1135</v>
      </c>
      <c r="B1060" s="1">
        <v>45686</v>
      </c>
      <c r="C1060" s="23">
        <f t="shared" si="80"/>
        <v>29</v>
      </c>
      <c r="D1060" s="23">
        <f t="shared" si="81"/>
        <v>3</v>
      </c>
      <c r="E1060" s="23" t="str">
        <f t="shared" si="82"/>
        <v>miércoles</v>
      </c>
      <c r="F1060" s="23">
        <f t="shared" si="83"/>
        <v>1</v>
      </c>
      <c r="G1060" s="23" t="str">
        <f t="shared" si="84"/>
        <v>enero</v>
      </c>
      <c r="H1060" s="2">
        <v>0.48819444444444443</v>
      </c>
      <c r="I1060" t="s">
        <v>12</v>
      </c>
      <c r="J1060" t="str">
        <f>VLOOKUP(ventas_starbucks_2025[[#This Row],[sucursal]],cambio_sucursal[#All],2,0)</f>
        <v>Sucursal Córdoba Shopping</v>
      </c>
      <c r="K1060" t="s">
        <v>132</v>
      </c>
      <c r="L1060" t="s">
        <v>35</v>
      </c>
      <c r="M1060" t="s">
        <v>4</v>
      </c>
      <c r="N1060" t="str">
        <f>IFERROR(VLOOKUP(ventas_starbucks_2025[[#This Row],[tamaño_sucio]],cambio_tamaño[#All],2,0),"Tamaño único")</f>
        <v>Tamaño único</v>
      </c>
      <c r="O1060">
        <v>1</v>
      </c>
      <c r="P1060">
        <v>1198.8699999999999</v>
      </c>
      <c r="Q1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0">
        <v>1198.8699999999999</v>
      </c>
      <c r="S1060" t="s">
        <v>31</v>
      </c>
      <c r="T1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0" t="str">
        <f>VLOOKUP(ventas_starbucks_2025[[#This Row],[canal_compra]],cambio_canal_compra[#All],2,0)</f>
        <v>Entrega domicilio</v>
      </c>
      <c r="V1060" t="s">
        <v>16</v>
      </c>
      <c r="W1060" t="str">
        <f>VLOOKUP(ventas_starbucks_2025[[#This Row],[método_pago]],cambio_metodo_pago[#All],2,0)</f>
        <v>Tarjeta</v>
      </c>
      <c r="X1060" t="s">
        <v>7</v>
      </c>
      <c r="Y1060">
        <v>10</v>
      </c>
      <c r="Z1060" t="str">
        <f>VLOOKUP(ventas_starbucks_2025[[#This Row],[promoción_aplicada5]],promocion_cambiar[#All],2,0)</f>
        <v>Ninguna</v>
      </c>
      <c r="AA1060" t="s">
        <v>17</v>
      </c>
      <c r="AB1060" t="s">
        <v>29</v>
      </c>
      <c r="AC1060" t="s">
        <v>10</v>
      </c>
      <c r="AD1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60">
        <v>11.4</v>
      </c>
      <c r="AF1060">
        <v>5</v>
      </c>
      <c r="AG1060">
        <v>28</v>
      </c>
      <c r="AH1060">
        <v>27</v>
      </c>
    </row>
    <row r="1061" spans="1:34" x14ac:dyDescent="0.25">
      <c r="A1061" s="3" t="s">
        <v>1136</v>
      </c>
      <c r="B1061" s="1">
        <v>45700</v>
      </c>
      <c r="C1061" s="23">
        <f t="shared" si="80"/>
        <v>12</v>
      </c>
      <c r="D1061" s="23">
        <f t="shared" si="81"/>
        <v>3</v>
      </c>
      <c r="E1061" s="23" t="str">
        <f t="shared" si="82"/>
        <v>miércoles</v>
      </c>
      <c r="F1061" s="23">
        <f t="shared" si="83"/>
        <v>2</v>
      </c>
      <c r="G1061" s="23" t="str">
        <f t="shared" si="84"/>
        <v>febrero</v>
      </c>
      <c r="H1061" s="2">
        <v>0.47986111111111113</v>
      </c>
      <c r="I1061" t="s">
        <v>26</v>
      </c>
      <c r="J1061" t="str">
        <f>VLOOKUP(ventas_starbucks_2025[[#This Row],[sucursal]],cambio_sucursal[#All],2,0)</f>
        <v>Sucursal San Lorenzo 47</v>
      </c>
      <c r="K1061" t="s">
        <v>175</v>
      </c>
      <c r="L1061" t="s">
        <v>70</v>
      </c>
      <c r="M1061" t="s">
        <v>62</v>
      </c>
      <c r="N1061" t="str">
        <f>IFERROR(VLOOKUP(ventas_starbucks_2025[[#This Row],[tamaño_sucio]],cambio_tamaño[#All],2,0),"Tamaño único")</f>
        <v>Extra-Grande</v>
      </c>
      <c r="O1061">
        <v>4</v>
      </c>
      <c r="P1061">
        <v>1680.45</v>
      </c>
      <c r="Q1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1">
        <v>6721.8</v>
      </c>
      <c r="S1061" t="s">
        <v>5</v>
      </c>
      <c r="T1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61" t="str">
        <f>VLOOKUP(ventas_starbucks_2025[[#This Row],[canal_compra]],cambio_canal_compra[#All],2,0)</f>
        <v>En tienda</v>
      </c>
      <c r="V1061" t="s">
        <v>6</v>
      </c>
      <c r="W1061" t="str">
        <f>VLOOKUP(ventas_starbucks_2025[[#This Row],[método_pago]],cambio_metodo_pago[#All],2,0)</f>
        <v>Aplicación móbil</v>
      </c>
      <c r="X1061" t="s">
        <v>22</v>
      </c>
      <c r="Y1061">
        <v>0</v>
      </c>
      <c r="Z1061" t="str">
        <f>VLOOKUP(ventas_starbucks_2025[[#This Row],[promoción_aplicada5]],promocion_cambiar[#All],2,0)</f>
        <v>Ninguna</v>
      </c>
      <c r="AA1061" t="s">
        <v>17</v>
      </c>
      <c r="AB1061" t="s">
        <v>52</v>
      </c>
      <c r="AC1061" t="s">
        <v>10</v>
      </c>
      <c r="AD1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1">
        <v>6.5</v>
      </c>
      <c r="AF1061">
        <v>3</v>
      </c>
      <c r="AG1061">
        <v>40</v>
      </c>
      <c r="AH1061">
        <v>36</v>
      </c>
    </row>
    <row r="1062" spans="1:34" x14ac:dyDescent="0.25">
      <c r="A1062" s="3" t="s">
        <v>1137</v>
      </c>
      <c r="B1062" s="1">
        <v>45763</v>
      </c>
      <c r="C1062" s="23">
        <f t="shared" si="80"/>
        <v>16</v>
      </c>
      <c r="D1062" s="23">
        <f t="shared" si="81"/>
        <v>3</v>
      </c>
      <c r="E1062" s="1" t="str">
        <f t="shared" si="82"/>
        <v>miércoles</v>
      </c>
      <c r="F1062" s="23">
        <f t="shared" si="83"/>
        <v>4</v>
      </c>
      <c r="G1062" s="1" t="str">
        <f t="shared" si="84"/>
        <v>abril</v>
      </c>
      <c r="H1062" s="2">
        <v>0.51736111111111116</v>
      </c>
      <c r="I1062" t="s">
        <v>12</v>
      </c>
      <c r="J1062" t="str">
        <f>VLOOKUP(ventas_starbucks_2025[[#This Row],[sucursal]],cambio_sucursal[#All],2,0)</f>
        <v>Sucursal Córdoba Shopping</v>
      </c>
      <c r="K1062" t="s">
        <v>58</v>
      </c>
      <c r="L1062" t="s">
        <v>39</v>
      </c>
      <c r="M1062" t="s">
        <v>4</v>
      </c>
      <c r="N1062" t="str">
        <f>IFERROR(VLOOKUP(ventas_starbucks_2025[[#This Row],[tamaño_sucio]],cambio_tamaño[#All],2,0),"Tamaño único")</f>
        <v>Tamaño único</v>
      </c>
      <c r="O1062">
        <v>1</v>
      </c>
      <c r="P1062">
        <v>1309.31</v>
      </c>
      <c r="Q1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2">
        <v>1309.31</v>
      </c>
      <c r="S1062" t="s">
        <v>31</v>
      </c>
      <c r="T1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2" t="str">
        <f>VLOOKUP(ventas_starbucks_2025[[#This Row],[canal_compra]],cambio_canal_compra[#All],2,0)</f>
        <v>Entrega domicilio</v>
      </c>
      <c r="V1062" t="s">
        <v>16</v>
      </c>
      <c r="W1062" t="str">
        <f>VLOOKUP(ventas_starbucks_2025[[#This Row],[método_pago]],cambio_metodo_pago[#All],2,0)</f>
        <v>Tarjeta</v>
      </c>
      <c r="X1062" t="s">
        <v>7</v>
      </c>
      <c r="Y1062">
        <v>15</v>
      </c>
      <c r="Z1062" t="str">
        <f>VLOOKUP(ventas_starbucks_2025[[#This Row],[promoción_aplicada5]],promocion_cambiar[#All],2,0)</f>
        <v>Hora Feliz</v>
      </c>
      <c r="AA1062" t="s">
        <v>36</v>
      </c>
      <c r="AB1062" t="s">
        <v>29</v>
      </c>
      <c r="AC1062" t="s">
        <v>41</v>
      </c>
      <c r="AD1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2">
        <v>5.2</v>
      </c>
      <c r="AF1062">
        <v>5</v>
      </c>
      <c r="AG1062">
        <v>18</v>
      </c>
      <c r="AH1062">
        <v>17</v>
      </c>
    </row>
    <row r="1063" spans="1:34" x14ac:dyDescent="0.25">
      <c r="A1063" s="3" t="s">
        <v>1138</v>
      </c>
      <c r="B1063" s="1">
        <v>45741</v>
      </c>
      <c r="C1063" s="23">
        <f t="shared" si="80"/>
        <v>25</v>
      </c>
      <c r="D1063" s="23">
        <f t="shared" si="81"/>
        <v>2</v>
      </c>
      <c r="E1063" s="23" t="str">
        <f t="shared" si="82"/>
        <v>martes</v>
      </c>
      <c r="F1063" s="23">
        <f t="shared" si="83"/>
        <v>3</v>
      </c>
      <c r="G1063" s="23" t="str">
        <f t="shared" si="84"/>
        <v>marzo</v>
      </c>
      <c r="H1063" s="2">
        <v>0.42569444444444443</v>
      </c>
      <c r="I1063" t="s">
        <v>26</v>
      </c>
      <c r="J1063" t="str">
        <f>VLOOKUP(ventas_starbucks_2025[[#This Row],[sucursal]],cambio_sucursal[#All],2,0)</f>
        <v>Sucursal San Lorenzo 47</v>
      </c>
      <c r="K1063" t="s">
        <v>48</v>
      </c>
      <c r="L1063" t="s">
        <v>49</v>
      </c>
      <c r="M1063" t="s">
        <v>50</v>
      </c>
      <c r="N1063" t="str">
        <f>IFERROR(VLOOKUP(ventas_starbucks_2025[[#This Row],[tamaño_sucio]],cambio_tamaño[#All],2,0),"Tamaño único")</f>
        <v>Mediano</v>
      </c>
      <c r="O1063">
        <v>3</v>
      </c>
      <c r="P1063">
        <v>2007.92</v>
      </c>
      <c r="Q1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63">
        <v>6023.76</v>
      </c>
      <c r="S1063" t="s">
        <v>5</v>
      </c>
      <c r="T1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63" t="str">
        <f>VLOOKUP(ventas_starbucks_2025[[#This Row],[canal_compra]],cambio_canal_compra[#All],2,0)</f>
        <v>En tienda</v>
      </c>
      <c r="V1063" t="s">
        <v>6</v>
      </c>
      <c r="W1063" t="str">
        <f>VLOOKUP(ventas_starbucks_2025[[#This Row],[método_pago]],cambio_metodo_pago[#All],2,0)</f>
        <v>Aplicación móbil</v>
      </c>
      <c r="X1063" t="s">
        <v>7</v>
      </c>
      <c r="Y1063">
        <v>15</v>
      </c>
      <c r="Z1063" t="str">
        <f>VLOOKUP(ventas_starbucks_2025[[#This Row],[promoción_aplicada5]],promocion_cambiar[#All],2,0)</f>
        <v>Ninguna</v>
      </c>
      <c r="AA1063" t="s">
        <v>17</v>
      </c>
      <c r="AB1063" t="s">
        <v>23</v>
      </c>
      <c r="AC1063" t="s">
        <v>10</v>
      </c>
      <c r="AD1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3">
        <v>8.6</v>
      </c>
      <c r="AF1063">
        <v>4</v>
      </c>
      <c r="AG1063">
        <v>42</v>
      </c>
      <c r="AH1063">
        <v>39</v>
      </c>
    </row>
    <row r="1064" spans="1:34" x14ac:dyDescent="0.25">
      <c r="A1064" s="3" t="s">
        <v>1139</v>
      </c>
      <c r="B1064" s="1">
        <v>45709</v>
      </c>
      <c r="C1064" s="23">
        <f t="shared" si="80"/>
        <v>21</v>
      </c>
      <c r="D1064" s="23">
        <f t="shared" si="81"/>
        <v>5</v>
      </c>
      <c r="E1064" s="23" t="str">
        <f t="shared" si="82"/>
        <v>viernes</v>
      </c>
      <c r="F1064" s="23">
        <f t="shared" si="83"/>
        <v>2</v>
      </c>
      <c r="G1064" s="23" t="str">
        <f t="shared" si="84"/>
        <v>febrero</v>
      </c>
      <c r="H1064" s="2">
        <v>0.51666666666666672</v>
      </c>
      <c r="I1064" t="s">
        <v>57</v>
      </c>
      <c r="J1064" t="str">
        <f>VLOOKUP(ventas_starbucks_2025[[#This Row],[sucursal]],cambio_sucursal[#All],2,0)</f>
        <v>Sucursal Avda Colón</v>
      </c>
      <c r="K1064" t="s">
        <v>38</v>
      </c>
      <c r="L1064" t="s">
        <v>39</v>
      </c>
      <c r="M1064" t="s">
        <v>4</v>
      </c>
      <c r="N1064" t="str">
        <f>IFERROR(VLOOKUP(ventas_starbucks_2025[[#This Row],[tamaño_sucio]],cambio_tamaño[#All],2,0),"Tamaño único")</f>
        <v>Tamaño único</v>
      </c>
      <c r="O1064">
        <v>1</v>
      </c>
      <c r="P1064">
        <v>1138.06</v>
      </c>
      <c r="Q1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4">
        <v>1138.06</v>
      </c>
      <c r="S1064" t="s">
        <v>31</v>
      </c>
      <c r="T1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4" t="str">
        <f>VLOOKUP(ventas_starbucks_2025[[#This Row],[canal_compra]],cambio_canal_compra[#All],2,0)</f>
        <v>Entrega domicilio</v>
      </c>
      <c r="V1064" t="s">
        <v>16</v>
      </c>
      <c r="W1064" t="str">
        <f>VLOOKUP(ventas_starbucks_2025[[#This Row],[método_pago]],cambio_metodo_pago[#All],2,0)</f>
        <v>Tarjeta</v>
      </c>
      <c r="X1064" t="s">
        <v>22</v>
      </c>
      <c r="Y1064">
        <v>0</v>
      </c>
      <c r="Z1064" t="str">
        <f>VLOOKUP(ventas_starbucks_2025[[#This Row],[promoción_aplicada5]],promocion_cambiar[#All],2,0)</f>
        <v>Ninguna</v>
      </c>
      <c r="AA1064" t="s">
        <v>17</v>
      </c>
      <c r="AB1064" t="s">
        <v>23</v>
      </c>
      <c r="AC1064" t="s">
        <v>10</v>
      </c>
      <c r="AD1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64">
        <v>14</v>
      </c>
      <c r="AF1064">
        <v>3</v>
      </c>
      <c r="AG1064">
        <v>14</v>
      </c>
      <c r="AH1064">
        <v>13</v>
      </c>
    </row>
    <row r="1065" spans="1:34" x14ac:dyDescent="0.25">
      <c r="A1065" s="3" t="s">
        <v>1140</v>
      </c>
      <c r="B1065" s="1">
        <v>45741</v>
      </c>
      <c r="C1065" s="23">
        <f t="shared" si="80"/>
        <v>25</v>
      </c>
      <c r="D1065" s="23">
        <f t="shared" si="81"/>
        <v>2</v>
      </c>
      <c r="E1065" s="1" t="str">
        <f t="shared" si="82"/>
        <v>martes</v>
      </c>
      <c r="F1065" s="23">
        <f t="shared" si="83"/>
        <v>3</v>
      </c>
      <c r="G1065" s="1" t="str">
        <f t="shared" si="84"/>
        <v>marzo</v>
      </c>
      <c r="H1065" s="2">
        <v>0.31180555555555556</v>
      </c>
      <c r="I1065" t="s">
        <v>26</v>
      </c>
      <c r="J1065" t="str">
        <f>VLOOKUP(ventas_starbucks_2025[[#This Row],[sucursal]],cambio_sucursal[#All],2,0)</f>
        <v>Sucursal San Lorenzo 47</v>
      </c>
      <c r="K1065" t="s">
        <v>48</v>
      </c>
      <c r="L1065" t="s">
        <v>49</v>
      </c>
      <c r="M1065" t="s">
        <v>45</v>
      </c>
      <c r="N1065" t="str">
        <f>IFERROR(VLOOKUP(ventas_starbucks_2025[[#This Row],[tamaño_sucio]],cambio_tamaño[#All],2,0),"Tamaño único")</f>
        <v>Grande</v>
      </c>
      <c r="O1065">
        <v>1</v>
      </c>
      <c r="P1065">
        <v>1821.87</v>
      </c>
      <c r="Q1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5">
        <v>1821.87</v>
      </c>
      <c r="S1065" t="s">
        <v>5</v>
      </c>
      <c r="T1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5" t="str">
        <f>VLOOKUP(ventas_starbucks_2025[[#This Row],[canal_compra]],cambio_canal_compra[#All],2,0)</f>
        <v>En tienda</v>
      </c>
      <c r="V1065" t="s">
        <v>6</v>
      </c>
      <c r="W1065" t="str">
        <f>VLOOKUP(ventas_starbucks_2025[[#This Row],[método_pago]],cambio_metodo_pago[#All],2,0)</f>
        <v>Aplicación móbil</v>
      </c>
      <c r="X1065" t="s">
        <v>22</v>
      </c>
      <c r="Y1065">
        <v>0</v>
      </c>
      <c r="Z1065" t="str">
        <f>VLOOKUP(ventas_starbucks_2025[[#This Row],[promoción_aplicada5]],promocion_cambiar[#All],2,0)</f>
        <v>Combo</v>
      </c>
      <c r="AA1065" t="s">
        <v>8</v>
      </c>
      <c r="AB1065" t="s">
        <v>29</v>
      </c>
      <c r="AC1065" t="s">
        <v>10</v>
      </c>
      <c r="AD1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65">
        <v>11.8</v>
      </c>
      <c r="AF1065">
        <v>1</v>
      </c>
      <c r="AG1065">
        <v>10</v>
      </c>
      <c r="AH1065">
        <v>9</v>
      </c>
    </row>
    <row r="1066" spans="1:34" x14ac:dyDescent="0.25">
      <c r="A1066" s="3" t="s">
        <v>1141</v>
      </c>
      <c r="B1066" s="1">
        <v>45691</v>
      </c>
      <c r="C1066" s="23">
        <f t="shared" si="80"/>
        <v>3</v>
      </c>
      <c r="D1066" s="23">
        <f t="shared" si="81"/>
        <v>1</v>
      </c>
      <c r="E1066" s="1" t="str">
        <f t="shared" si="82"/>
        <v>lunes</v>
      </c>
      <c r="F1066" s="23">
        <f t="shared" si="83"/>
        <v>2</v>
      </c>
      <c r="G1066" s="1" t="str">
        <f t="shared" si="84"/>
        <v>febrero</v>
      </c>
      <c r="H1066" s="2">
        <v>0.53749999999999998</v>
      </c>
      <c r="I1066" t="s">
        <v>57</v>
      </c>
      <c r="J1066" t="str">
        <f>VLOOKUP(ventas_starbucks_2025[[#This Row],[sucursal]],cambio_sucursal[#All],2,0)</f>
        <v>Sucursal Avda Colón</v>
      </c>
      <c r="K1066" t="s">
        <v>13</v>
      </c>
      <c r="L1066" t="s">
        <v>14</v>
      </c>
      <c r="M1066" t="s">
        <v>4</v>
      </c>
      <c r="N1066" t="str">
        <f>IFERROR(VLOOKUP(ventas_starbucks_2025[[#This Row],[tamaño_sucio]],cambio_tamaño[#All],2,0),"Tamaño único")</f>
        <v>Tamaño único</v>
      </c>
      <c r="O1066">
        <v>3</v>
      </c>
      <c r="P1066">
        <v>1765.2</v>
      </c>
      <c r="Q1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6">
        <v>5295.6</v>
      </c>
      <c r="S1066" t="s">
        <v>15</v>
      </c>
      <c r="T1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66" t="str">
        <f>VLOOKUP(ventas_starbucks_2025[[#This Row],[canal_compra]],cambio_canal_compra[#All],2,0)</f>
        <v>Para llevar</v>
      </c>
      <c r="V1066" t="s">
        <v>16</v>
      </c>
      <c r="W1066" t="str">
        <f>VLOOKUP(ventas_starbucks_2025[[#This Row],[método_pago]],cambio_metodo_pago[#All],2,0)</f>
        <v>Tarjeta</v>
      </c>
      <c r="X1066" t="s">
        <v>22</v>
      </c>
      <c r="Y1066">
        <v>0</v>
      </c>
      <c r="Z1066" t="str">
        <f>VLOOKUP(ventas_starbucks_2025[[#This Row],[promoción_aplicada5]],promocion_cambiar[#All],2,0)</f>
        <v>Combo</v>
      </c>
      <c r="AA1066" t="s">
        <v>8</v>
      </c>
      <c r="AB1066" t="s">
        <v>32</v>
      </c>
      <c r="AC1066" t="s">
        <v>10</v>
      </c>
      <c r="AD1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6">
        <v>8.1</v>
      </c>
      <c r="AF1066">
        <v>3</v>
      </c>
      <c r="AG1066">
        <v>48</v>
      </c>
      <c r="AH1066">
        <v>45</v>
      </c>
    </row>
    <row r="1067" spans="1:34" x14ac:dyDescent="0.25">
      <c r="A1067" s="3" t="s">
        <v>1142</v>
      </c>
      <c r="B1067" s="1">
        <v>45676</v>
      </c>
      <c r="C1067" s="23">
        <f t="shared" si="80"/>
        <v>19</v>
      </c>
      <c r="D1067" s="23">
        <f t="shared" si="81"/>
        <v>7</v>
      </c>
      <c r="E1067" s="1" t="str">
        <f t="shared" si="82"/>
        <v>domingo</v>
      </c>
      <c r="F1067" s="23">
        <f t="shared" si="83"/>
        <v>1</v>
      </c>
      <c r="G1067" s="1" t="str">
        <f t="shared" si="84"/>
        <v>enero</v>
      </c>
      <c r="H1067" s="2">
        <v>0.4201388888888889</v>
      </c>
      <c r="I1067" t="s">
        <v>1</v>
      </c>
      <c r="J1067" t="str">
        <f>VLOOKUP(ventas_starbucks_2025[[#This Row],[sucursal]],cambio_sucursal[#All],2,0)</f>
        <v>Sucursal Nueva Córdoba</v>
      </c>
      <c r="K1067" t="s">
        <v>38</v>
      </c>
      <c r="L1067" t="s">
        <v>39</v>
      </c>
      <c r="M1067" t="s">
        <v>4</v>
      </c>
      <c r="N1067" t="str">
        <f>IFERROR(VLOOKUP(ventas_starbucks_2025[[#This Row],[tamaño_sucio]],cambio_tamaño[#All],2,0),"Tamaño único")</f>
        <v>Tamaño único</v>
      </c>
      <c r="O1067">
        <v>3</v>
      </c>
      <c r="P1067">
        <v>1298.26</v>
      </c>
      <c r="Q1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7">
        <v>3894.78</v>
      </c>
      <c r="S1067" t="s">
        <v>5</v>
      </c>
      <c r="T1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7" t="str">
        <f>VLOOKUP(ventas_starbucks_2025[[#This Row],[canal_compra]],cambio_canal_compra[#All],2,0)</f>
        <v>En tienda</v>
      </c>
      <c r="V1067" t="s">
        <v>6</v>
      </c>
      <c r="W1067" t="str">
        <f>VLOOKUP(ventas_starbucks_2025[[#This Row],[método_pago]],cambio_metodo_pago[#All],2,0)</f>
        <v>Aplicación móbil</v>
      </c>
      <c r="X1067" t="s">
        <v>7</v>
      </c>
      <c r="Y1067">
        <v>15</v>
      </c>
      <c r="Z1067" t="str">
        <f>VLOOKUP(ventas_starbucks_2025[[#This Row],[promoción_aplicada5]],promocion_cambiar[#All],2,0)</f>
        <v>2x1</v>
      </c>
      <c r="AA1067" t="s">
        <v>51</v>
      </c>
      <c r="AB1067" t="s">
        <v>9</v>
      </c>
      <c r="AC1067" t="s">
        <v>10</v>
      </c>
      <c r="AD1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7">
        <v>9</v>
      </c>
      <c r="AF1067">
        <v>3</v>
      </c>
      <c r="AG1067">
        <v>12</v>
      </c>
      <c r="AH1067">
        <v>9</v>
      </c>
    </row>
    <row r="1068" spans="1:34" x14ac:dyDescent="0.25">
      <c r="A1068" s="3" t="s">
        <v>1143</v>
      </c>
      <c r="B1068" s="1">
        <v>45673</v>
      </c>
      <c r="C1068" s="23">
        <f t="shared" si="80"/>
        <v>16</v>
      </c>
      <c r="D1068" s="23">
        <f t="shared" si="81"/>
        <v>4</v>
      </c>
      <c r="E1068" s="23" t="str">
        <f t="shared" si="82"/>
        <v>jueves</v>
      </c>
      <c r="F1068" s="23">
        <f t="shared" si="83"/>
        <v>1</v>
      </c>
      <c r="G1068" s="23" t="str">
        <f t="shared" si="84"/>
        <v>enero</v>
      </c>
      <c r="H1068" s="2">
        <v>0.33611111111111114</v>
      </c>
      <c r="I1068" t="s">
        <v>57</v>
      </c>
      <c r="J1068" t="str">
        <f>VLOOKUP(ventas_starbucks_2025[[#This Row],[sucursal]],cambio_sucursal[#All],2,0)</f>
        <v>Sucursal Avda Colón</v>
      </c>
      <c r="K1068" t="s">
        <v>127</v>
      </c>
      <c r="L1068" t="s">
        <v>44</v>
      </c>
      <c r="M1068" t="s">
        <v>62</v>
      </c>
      <c r="N1068" t="str">
        <f>IFERROR(VLOOKUP(ventas_starbucks_2025[[#This Row],[tamaño_sucio]],cambio_tamaño[#All],2,0),"Tamaño único")</f>
        <v>Extra-Grande</v>
      </c>
      <c r="O1068">
        <v>3</v>
      </c>
      <c r="P1068">
        <v>1490.54</v>
      </c>
      <c r="Q1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8">
        <v>4471.62</v>
      </c>
      <c r="S1068" t="s">
        <v>15</v>
      </c>
      <c r="T1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8" t="str">
        <f>VLOOKUP(ventas_starbucks_2025[[#This Row],[canal_compra]],cambio_canal_compra[#All],2,0)</f>
        <v>Para llevar</v>
      </c>
      <c r="V1068" t="s">
        <v>16</v>
      </c>
      <c r="W1068" t="str">
        <f>VLOOKUP(ventas_starbucks_2025[[#This Row],[método_pago]],cambio_metodo_pago[#All],2,0)</f>
        <v>Tarjeta</v>
      </c>
      <c r="X1068" t="s">
        <v>7</v>
      </c>
      <c r="Y1068">
        <v>0</v>
      </c>
      <c r="Z1068" t="str">
        <f>VLOOKUP(ventas_starbucks_2025[[#This Row],[promoción_aplicada5]],promocion_cambiar[#All],2,0)</f>
        <v>2x1</v>
      </c>
      <c r="AA1068" t="s">
        <v>51</v>
      </c>
      <c r="AB1068" t="s">
        <v>29</v>
      </c>
      <c r="AC1068" t="s">
        <v>10</v>
      </c>
      <c r="AD1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8">
        <v>6.8</v>
      </c>
      <c r="AF1068">
        <v>2</v>
      </c>
      <c r="AG1068">
        <v>22</v>
      </c>
      <c r="AH1068">
        <v>19</v>
      </c>
    </row>
    <row r="1069" spans="1:34" x14ac:dyDescent="0.25">
      <c r="A1069" s="3" t="s">
        <v>1144</v>
      </c>
      <c r="B1069" s="1">
        <v>45670</v>
      </c>
      <c r="C1069" s="23">
        <f t="shared" si="80"/>
        <v>13</v>
      </c>
      <c r="D1069" s="23">
        <f t="shared" si="81"/>
        <v>1</v>
      </c>
      <c r="E1069" s="23" t="str">
        <f t="shared" si="82"/>
        <v>lunes</v>
      </c>
      <c r="F1069" s="23">
        <f t="shared" si="83"/>
        <v>1</v>
      </c>
      <c r="G1069" s="23" t="str">
        <f t="shared" si="84"/>
        <v>enero</v>
      </c>
      <c r="H1069" s="2">
        <v>0.82708333333333328</v>
      </c>
      <c r="I1069" t="s">
        <v>57</v>
      </c>
      <c r="J1069" t="str">
        <f>VLOOKUP(ventas_starbucks_2025[[#This Row],[sucursal]],cambio_sucursal[#All],2,0)</f>
        <v>Sucursal Avda Colón</v>
      </c>
      <c r="K1069" t="s">
        <v>113</v>
      </c>
      <c r="L1069" t="s">
        <v>44</v>
      </c>
      <c r="M1069" t="s">
        <v>62</v>
      </c>
      <c r="N1069" t="str">
        <f>IFERROR(VLOOKUP(ventas_starbucks_2025[[#This Row],[tamaño_sucio]],cambio_tamaño[#All],2,0),"Tamaño único")</f>
        <v>Extra-Grande</v>
      </c>
      <c r="O1069">
        <v>3</v>
      </c>
      <c r="P1069">
        <v>1390.25</v>
      </c>
      <c r="Q1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9">
        <v>4170.75</v>
      </c>
      <c r="S1069" t="s">
        <v>15</v>
      </c>
      <c r="T1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9" t="str">
        <f>VLOOKUP(ventas_starbucks_2025[[#This Row],[canal_compra]],cambio_canal_compra[#All],2,0)</f>
        <v>Para llevar</v>
      </c>
      <c r="V1069" t="s">
        <v>40</v>
      </c>
      <c r="W1069" t="str">
        <f>VLOOKUP(ventas_starbucks_2025[[#This Row],[método_pago]],cambio_metodo_pago[#All],2,0)</f>
        <v>Efectivo</v>
      </c>
      <c r="X1069" t="s">
        <v>7</v>
      </c>
      <c r="Y1069">
        <v>15</v>
      </c>
      <c r="Z1069" t="str">
        <f>VLOOKUP(ventas_starbucks_2025[[#This Row],[promoción_aplicada5]],promocion_cambiar[#All],2,0)</f>
        <v>Hora Feliz</v>
      </c>
      <c r="AA1069" t="s">
        <v>36</v>
      </c>
      <c r="AB1069" t="s">
        <v>18</v>
      </c>
      <c r="AC1069" t="s">
        <v>41</v>
      </c>
      <c r="AD1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69">
        <v>14.4</v>
      </c>
      <c r="AF1069">
        <v>5</v>
      </c>
      <c r="AG1069">
        <v>46</v>
      </c>
      <c r="AH1069">
        <v>43</v>
      </c>
    </row>
    <row r="1070" spans="1:34" x14ac:dyDescent="0.25">
      <c r="A1070" s="3" t="s">
        <v>1145</v>
      </c>
      <c r="B1070" s="1">
        <v>45673</v>
      </c>
      <c r="C1070" s="23">
        <f t="shared" si="80"/>
        <v>16</v>
      </c>
      <c r="D1070" s="23">
        <f t="shared" si="81"/>
        <v>4</v>
      </c>
      <c r="E1070" s="23" t="str">
        <f t="shared" si="82"/>
        <v>jueves</v>
      </c>
      <c r="F1070" s="23">
        <f t="shared" si="83"/>
        <v>1</v>
      </c>
      <c r="G1070" s="23" t="str">
        <f t="shared" si="84"/>
        <v>enero</v>
      </c>
      <c r="H1070" s="2">
        <v>0.35416666666666669</v>
      </c>
      <c r="I1070" t="s">
        <v>12</v>
      </c>
      <c r="J1070" t="str">
        <f>VLOOKUP(ventas_starbucks_2025[[#This Row],[sucursal]],cambio_sucursal[#All],2,0)</f>
        <v>Sucursal Córdoba Shopping</v>
      </c>
      <c r="K1070" t="s">
        <v>38</v>
      </c>
      <c r="L1070" t="s">
        <v>39</v>
      </c>
      <c r="M1070" t="s">
        <v>4</v>
      </c>
      <c r="N1070" t="str">
        <f>IFERROR(VLOOKUP(ventas_starbucks_2025[[#This Row],[tamaño_sucio]],cambio_tamaño[#All],2,0),"Tamaño único")</f>
        <v>Tamaño único</v>
      </c>
      <c r="O1070">
        <v>2</v>
      </c>
      <c r="P1070">
        <v>1509.95</v>
      </c>
      <c r="Q1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0">
        <v>3019.9</v>
      </c>
      <c r="S1070" t="s">
        <v>15</v>
      </c>
      <c r="T1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70" t="str">
        <f>VLOOKUP(ventas_starbucks_2025[[#This Row],[canal_compra]],cambio_canal_compra[#All],2,0)</f>
        <v>Para llevar</v>
      </c>
      <c r="V1070" t="s">
        <v>6</v>
      </c>
      <c r="W1070" t="str">
        <f>VLOOKUP(ventas_starbucks_2025[[#This Row],[método_pago]],cambio_metodo_pago[#All],2,0)</f>
        <v>Aplicación móbil</v>
      </c>
      <c r="X1070" t="s">
        <v>7</v>
      </c>
      <c r="Y1070">
        <v>0</v>
      </c>
      <c r="Z1070" t="str">
        <f>VLOOKUP(ventas_starbucks_2025[[#This Row],[promoción_aplicada5]],promocion_cambiar[#All],2,0)</f>
        <v>Ninguna</v>
      </c>
      <c r="AA1070" t="s">
        <v>17</v>
      </c>
      <c r="AB1070" t="s">
        <v>29</v>
      </c>
      <c r="AC1070" t="s">
        <v>10</v>
      </c>
      <c r="AD1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70">
        <v>11.8</v>
      </c>
      <c r="AF1070">
        <v>5</v>
      </c>
      <c r="AG1070">
        <v>31</v>
      </c>
      <c r="AH1070">
        <v>29</v>
      </c>
    </row>
    <row r="1071" spans="1:34" x14ac:dyDescent="0.25">
      <c r="A1071" s="3" t="s">
        <v>1146</v>
      </c>
      <c r="B1071" s="1">
        <v>45720</v>
      </c>
      <c r="C1071" s="23">
        <f t="shared" si="80"/>
        <v>4</v>
      </c>
      <c r="D1071" s="23">
        <f t="shared" si="81"/>
        <v>2</v>
      </c>
      <c r="E1071" s="23" t="str">
        <f t="shared" si="82"/>
        <v>martes</v>
      </c>
      <c r="F1071" s="23">
        <f t="shared" si="83"/>
        <v>3</v>
      </c>
      <c r="G1071" s="23" t="str">
        <f t="shared" si="84"/>
        <v>marzo</v>
      </c>
      <c r="H1071" s="2">
        <v>0.86527777777777781</v>
      </c>
      <c r="I1071" t="s">
        <v>26</v>
      </c>
      <c r="J1071" t="str">
        <f>VLOOKUP(ventas_starbucks_2025[[#This Row],[sucursal]],cambio_sucursal[#All],2,0)</f>
        <v>Sucursal San Lorenzo 47</v>
      </c>
      <c r="K1071" t="s">
        <v>13</v>
      </c>
      <c r="L1071" t="s">
        <v>14</v>
      </c>
      <c r="M1071" t="s">
        <v>4</v>
      </c>
      <c r="N1071" t="str">
        <f>IFERROR(VLOOKUP(ventas_starbucks_2025[[#This Row],[tamaño_sucio]],cambio_tamaño[#All],2,0),"Tamaño único")</f>
        <v>Tamaño único</v>
      </c>
      <c r="O1071">
        <v>2</v>
      </c>
      <c r="P1071">
        <v>1701.37</v>
      </c>
      <c r="Q1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1">
        <v>3402.74</v>
      </c>
      <c r="S1071" t="s">
        <v>5</v>
      </c>
      <c r="T1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71" t="str">
        <f>VLOOKUP(ventas_starbucks_2025[[#This Row],[canal_compra]],cambio_canal_compra[#All],2,0)</f>
        <v>En tienda</v>
      </c>
      <c r="V1071" t="s">
        <v>40</v>
      </c>
      <c r="W1071" t="str">
        <f>VLOOKUP(ventas_starbucks_2025[[#This Row],[método_pago]],cambio_metodo_pago[#All],2,0)</f>
        <v>Efectivo</v>
      </c>
      <c r="X1071" t="s">
        <v>22</v>
      </c>
      <c r="Y1071">
        <v>0</v>
      </c>
      <c r="Z1071" t="str">
        <f>VLOOKUP(ventas_starbucks_2025[[#This Row],[promoción_aplicada5]],promocion_cambiar[#All],2,0)</f>
        <v>Hora Feliz</v>
      </c>
      <c r="AA1071" t="s">
        <v>36</v>
      </c>
      <c r="AB1071" t="s">
        <v>52</v>
      </c>
      <c r="AC1071" t="s">
        <v>24</v>
      </c>
      <c r="AD1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71">
        <v>10.8</v>
      </c>
      <c r="AF1071">
        <v>4</v>
      </c>
      <c r="AG1071">
        <v>45</v>
      </c>
      <c r="AH1071">
        <v>43</v>
      </c>
    </row>
    <row r="1072" spans="1:34" x14ac:dyDescent="0.25">
      <c r="A1072" s="3" t="s">
        <v>1147</v>
      </c>
      <c r="B1072" s="1">
        <v>45666</v>
      </c>
      <c r="C1072" s="23">
        <f t="shared" si="80"/>
        <v>9</v>
      </c>
      <c r="D1072" s="23">
        <f t="shared" si="81"/>
        <v>4</v>
      </c>
      <c r="E1072" s="23" t="str">
        <f t="shared" si="82"/>
        <v>jueves</v>
      </c>
      <c r="F1072" s="23">
        <f t="shared" si="83"/>
        <v>1</v>
      </c>
      <c r="G1072" s="23" t="str">
        <f t="shared" si="84"/>
        <v>enero</v>
      </c>
      <c r="H1072" s="2">
        <v>0.71597222222222223</v>
      </c>
      <c r="I1072" t="s">
        <v>12</v>
      </c>
      <c r="J1072" t="str">
        <f>VLOOKUP(ventas_starbucks_2025[[#This Row],[sucursal]],cambio_sucursal[#All],2,0)</f>
        <v>Sucursal Córdoba Shopping</v>
      </c>
      <c r="K1072" t="s">
        <v>13</v>
      </c>
      <c r="L1072" t="s">
        <v>14</v>
      </c>
      <c r="M1072" t="s">
        <v>4</v>
      </c>
      <c r="N1072" t="str">
        <f>IFERROR(VLOOKUP(ventas_starbucks_2025[[#This Row],[tamaño_sucio]],cambio_tamaño[#All],2,0),"Tamaño único")</f>
        <v>Tamaño único</v>
      </c>
      <c r="O1072">
        <v>3</v>
      </c>
      <c r="P1072">
        <v>2008.21</v>
      </c>
      <c r="Q1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72">
        <v>6024.63</v>
      </c>
      <c r="S1072" t="s">
        <v>15</v>
      </c>
      <c r="T1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72" t="str">
        <f>VLOOKUP(ventas_starbucks_2025[[#This Row],[canal_compra]],cambio_canal_compra[#All],2,0)</f>
        <v>Para llevar</v>
      </c>
      <c r="V1072" t="s">
        <v>6</v>
      </c>
      <c r="W1072" t="str">
        <f>VLOOKUP(ventas_starbucks_2025[[#This Row],[método_pago]],cambio_metodo_pago[#All],2,0)</f>
        <v>Aplicación móbil</v>
      </c>
      <c r="X1072" t="s">
        <v>22</v>
      </c>
      <c r="Y1072">
        <v>0</v>
      </c>
      <c r="Z1072" t="str">
        <f>VLOOKUP(ventas_starbucks_2025[[#This Row],[promoción_aplicada5]],promocion_cambiar[#All],2,0)</f>
        <v>Combo</v>
      </c>
      <c r="AA1072" t="s">
        <v>8</v>
      </c>
      <c r="AB1072" t="s">
        <v>23</v>
      </c>
      <c r="AC1072" t="s">
        <v>41</v>
      </c>
      <c r="AD1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72">
        <v>10.5</v>
      </c>
      <c r="AF1072">
        <v>4</v>
      </c>
      <c r="AG1072">
        <v>44</v>
      </c>
      <c r="AH1072">
        <v>41</v>
      </c>
    </row>
    <row r="1073" spans="1:34" x14ac:dyDescent="0.25">
      <c r="A1073" s="3" t="s">
        <v>1148</v>
      </c>
      <c r="B1073" s="1">
        <v>45672</v>
      </c>
      <c r="C1073" s="23">
        <f t="shared" si="80"/>
        <v>15</v>
      </c>
      <c r="D1073" s="23">
        <f t="shared" si="81"/>
        <v>3</v>
      </c>
      <c r="E1073" s="23" t="str">
        <f t="shared" si="82"/>
        <v>miércoles</v>
      </c>
      <c r="F1073" s="23">
        <f t="shared" si="83"/>
        <v>1</v>
      </c>
      <c r="G1073" s="23" t="str">
        <f t="shared" si="84"/>
        <v>enero</v>
      </c>
      <c r="H1073" s="2">
        <v>0.64236111111111116</v>
      </c>
      <c r="I1073" t="s">
        <v>26</v>
      </c>
      <c r="J1073" t="str">
        <f>VLOOKUP(ventas_starbucks_2025[[#This Row],[sucursal]],cambio_sucursal[#All],2,0)</f>
        <v>Sucursal San Lorenzo 47</v>
      </c>
      <c r="K1073" t="s">
        <v>2</v>
      </c>
      <c r="L1073" t="s">
        <v>3</v>
      </c>
      <c r="M1073" t="s">
        <v>4</v>
      </c>
      <c r="N1073" t="str">
        <f>IFERROR(VLOOKUP(ventas_starbucks_2025[[#This Row],[tamaño_sucio]],cambio_tamaño[#All],2,0),"Tamaño único")</f>
        <v>Tamaño único</v>
      </c>
      <c r="O1073">
        <v>5</v>
      </c>
      <c r="P1073">
        <v>3260.78</v>
      </c>
      <c r="Q1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073">
        <v>16303.9</v>
      </c>
      <c r="S1073" t="s">
        <v>5</v>
      </c>
      <c r="T1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073" t="str">
        <f>VLOOKUP(ventas_starbucks_2025[[#This Row],[canal_compra]],cambio_canal_compra[#All],2,0)</f>
        <v>En tienda</v>
      </c>
      <c r="V1073" t="s">
        <v>40</v>
      </c>
      <c r="W1073" t="str">
        <f>VLOOKUP(ventas_starbucks_2025[[#This Row],[método_pago]],cambio_metodo_pago[#All],2,0)</f>
        <v>Efectivo</v>
      </c>
      <c r="X1073" t="s">
        <v>22</v>
      </c>
      <c r="Y1073">
        <v>0</v>
      </c>
      <c r="Z1073" t="str">
        <f>VLOOKUP(ventas_starbucks_2025[[#This Row],[promoción_aplicada5]],promocion_cambiar[#All],2,0)</f>
        <v>Ninguna</v>
      </c>
      <c r="AA1073" t="s">
        <v>17</v>
      </c>
      <c r="AB1073" t="s">
        <v>18</v>
      </c>
      <c r="AC1073" t="s">
        <v>41</v>
      </c>
      <c r="AD1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73">
        <v>6.4</v>
      </c>
      <c r="AF1073">
        <v>4</v>
      </c>
      <c r="AG1073">
        <v>16</v>
      </c>
      <c r="AH1073">
        <v>11</v>
      </c>
    </row>
    <row r="1074" spans="1:34" x14ac:dyDescent="0.25">
      <c r="A1074" s="3" t="s">
        <v>1149</v>
      </c>
      <c r="B1074" s="1">
        <v>45716</v>
      </c>
      <c r="C1074" s="23">
        <f t="shared" si="80"/>
        <v>28</v>
      </c>
      <c r="D1074" s="23">
        <f t="shared" si="81"/>
        <v>5</v>
      </c>
      <c r="E1074" s="1" t="str">
        <f t="shared" si="82"/>
        <v>viernes</v>
      </c>
      <c r="F1074" s="23">
        <f t="shared" si="83"/>
        <v>2</v>
      </c>
      <c r="G1074" s="1" t="str">
        <f t="shared" si="84"/>
        <v>febrero</v>
      </c>
      <c r="H1074" s="2">
        <v>0.59236111111111112</v>
      </c>
      <c r="I1074" t="s">
        <v>12</v>
      </c>
      <c r="J1074" t="str">
        <f>VLOOKUP(ventas_starbucks_2025[[#This Row],[sucursal]],cambio_sucursal[#All],2,0)</f>
        <v>Sucursal Córdoba Shopping</v>
      </c>
      <c r="K1074" t="s">
        <v>101</v>
      </c>
      <c r="L1074" t="s">
        <v>3</v>
      </c>
      <c r="M1074" t="s">
        <v>4</v>
      </c>
      <c r="N1074" t="str">
        <f>IFERROR(VLOOKUP(ventas_starbucks_2025[[#This Row],[tamaño_sucio]],cambio_tamaño[#All],2,0),"Tamaño único")</f>
        <v>Tamaño único</v>
      </c>
      <c r="O1074">
        <v>3</v>
      </c>
      <c r="P1074">
        <v>2773.59</v>
      </c>
      <c r="Q1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74">
        <v>8320.77</v>
      </c>
      <c r="S1074" t="s">
        <v>5</v>
      </c>
      <c r="T1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74" t="str">
        <f>VLOOKUP(ventas_starbucks_2025[[#This Row],[canal_compra]],cambio_canal_compra[#All],2,0)</f>
        <v>En tienda</v>
      </c>
      <c r="V1074" t="s">
        <v>16</v>
      </c>
      <c r="W1074" t="str">
        <f>VLOOKUP(ventas_starbucks_2025[[#This Row],[método_pago]],cambio_metodo_pago[#All],2,0)</f>
        <v>Tarjeta</v>
      </c>
      <c r="X1074" t="s">
        <v>7</v>
      </c>
      <c r="Y1074">
        <v>0</v>
      </c>
      <c r="Z1074" t="str">
        <f>VLOOKUP(ventas_starbucks_2025[[#This Row],[promoción_aplicada5]],promocion_cambiar[#All],2,0)</f>
        <v>Combo</v>
      </c>
      <c r="AA1074" t="s">
        <v>8</v>
      </c>
      <c r="AB1074" t="s">
        <v>23</v>
      </c>
      <c r="AC1074" t="s">
        <v>41</v>
      </c>
      <c r="AD1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74">
        <v>4.5999999999999996</v>
      </c>
      <c r="AF1074">
        <v>4</v>
      </c>
      <c r="AG1074">
        <v>23</v>
      </c>
      <c r="AH1074">
        <v>20</v>
      </c>
    </row>
    <row r="1075" spans="1:34" x14ac:dyDescent="0.25">
      <c r="A1075" s="3" t="s">
        <v>1150</v>
      </c>
      <c r="B1075" s="1">
        <v>45699</v>
      </c>
      <c r="C1075" s="23">
        <f t="shared" si="80"/>
        <v>11</v>
      </c>
      <c r="D1075" s="23">
        <f t="shared" si="81"/>
        <v>2</v>
      </c>
      <c r="E1075" s="23" t="str">
        <f t="shared" si="82"/>
        <v>martes</v>
      </c>
      <c r="F1075" s="23">
        <f t="shared" si="83"/>
        <v>2</v>
      </c>
      <c r="G1075" s="23" t="str">
        <f t="shared" si="84"/>
        <v>febrero</v>
      </c>
      <c r="H1075" s="2">
        <v>0.84652777777777777</v>
      </c>
      <c r="I1075" t="s">
        <v>26</v>
      </c>
      <c r="J1075" t="str">
        <f>VLOOKUP(ventas_starbucks_2025[[#This Row],[sucursal]],cambio_sucursal[#All],2,0)</f>
        <v>Sucursal San Lorenzo 47</v>
      </c>
      <c r="K1075" t="s">
        <v>115</v>
      </c>
      <c r="L1075" t="s">
        <v>21</v>
      </c>
      <c r="M1075" t="s">
        <v>4</v>
      </c>
      <c r="N1075" t="str">
        <f>IFERROR(VLOOKUP(ventas_starbucks_2025[[#This Row],[tamaño_sucio]],cambio_tamaño[#All],2,0),"Tamaño único")</f>
        <v>Tamaño único</v>
      </c>
      <c r="O1075">
        <v>2</v>
      </c>
      <c r="P1075">
        <v>796.1</v>
      </c>
      <c r="Q1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075">
        <v>1592.2</v>
      </c>
      <c r="S1075" t="s">
        <v>15</v>
      </c>
      <c r="T1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75" t="str">
        <f>VLOOKUP(ventas_starbucks_2025[[#This Row],[canal_compra]],cambio_canal_compra[#All],2,0)</f>
        <v>Para llevar</v>
      </c>
      <c r="V1075" t="s">
        <v>16</v>
      </c>
      <c r="W1075" t="str">
        <f>VLOOKUP(ventas_starbucks_2025[[#This Row],[método_pago]],cambio_metodo_pago[#All],2,0)</f>
        <v>Tarjeta</v>
      </c>
      <c r="X1075" t="s">
        <v>22</v>
      </c>
      <c r="Y1075">
        <v>0</v>
      </c>
      <c r="Z1075" t="str">
        <f>VLOOKUP(ventas_starbucks_2025[[#This Row],[promoción_aplicada5]],promocion_cambiar[#All],2,0)</f>
        <v>2x1</v>
      </c>
      <c r="AA1075" t="s">
        <v>51</v>
      </c>
      <c r="AB1075" t="s">
        <v>32</v>
      </c>
      <c r="AC1075" t="s">
        <v>24</v>
      </c>
      <c r="AD1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75">
        <v>6.6</v>
      </c>
      <c r="AF1075">
        <v>2</v>
      </c>
      <c r="AG1075">
        <v>13</v>
      </c>
      <c r="AH1075">
        <v>11</v>
      </c>
    </row>
    <row r="1076" spans="1:34" x14ac:dyDescent="0.25">
      <c r="A1076" s="3" t="s">
        <v>1151</v>
      </c>
      <c r="B1076" s="1">
        <v>45680</v>
      </c>
      <c r="C1076" s="23">
        <f t="shared" si="80"/>
        <v>23</v>
      </c>
      <c r="D1076" s="23">
        <f t="shared" si="81"/>
        <v>4</v>
      </c>
      <c r="E1076" s="23" t="str">
        <f t="shared" si="82"/>
        <v>jueves</v>
      </c>
      <c r="F1076" s="23">
        <f t="shared" si="83"/>
        <v>1</v>
      </c>
      <c r="G1076" s="23" t="str">
        <f t="shared" si="84"/>
        <v>enero</v>
      </c>
      <c r="H1076" s="2">
        <v>0.7006944444444444</v>
      </c>
      <c r="I1076" t="s">
        <v>12</v>
      </c>
      <c r="J1076" t="str">
        <f>VLOOKUP(ventas_starbucks_2025[[#This Row],[sucursal]],cambio_sucursal[#All],2,0)</f>
        <v>Sucursal Córdoba Shopping</v>
      </c>
      <c r="K1076" t="s">
        <v>115</v>
      </c>
      <c r="L1076" t="s">
        <v>21</v>
      </c>
      <c r="M1076" t="s">
        <v>4</v>
      </c>
      <c r="N1076" t="str">
        <f>IFERROR(VLOOKUP(ventas_starbucks_2025[[#This Row],[tamaño_sucio]],cambio_tamaño[#All],2,0),"Tamaño único")</f>
        <v>Tamaño único</v>
      </c>
      <c r="O1076">
        <v>1</v>
      </c>
      <c r="P1076">
        <v>1080.45</v>
      </c>
      <c r="Q1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6">
        <v>1080.45</v>
      </c>
      <c r="S1076" t="s">
        <v>31</v>
      </c>
      <c r="T1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76" t="str">
        <f>VLOOKUP(ventas_starbucks_2025[[#This Row],[canal_compra]],cambio_canal_compra[#All],2,0)</f>
        <v>Entrega domicilio</v>
      </c>
      <c r="V1076" t="s">
        <v>40</v>
      </c>
      <c r="W1076" t="str">
        <f>VLOOKUP(ventas_starbucks_2025[[#This Row],[método_pago]],cambio_metodo_pago[#All],2,0)</f>
        <v>Efectivo</v>
      </c>
      <c r="X1076" t="s">
        <v>7</v>
      </c>
      <c r="Y1076">
        <v>15</v>
      </c>
      <c r="Z1076" t="str">
        <f>VLOOKUP(ventas_starbucks_2025[[#This Row],[promoción_aplicada5]],promocion_cambiar[#All],2,0)</f>
        <v>Combo</v>
      </c>
      <c r="AA1076" t="s">
        <v>8</v>
      </c>
      <c r="AB1076" t="s">
        <v>9</v>
      </c>
      <c r="AC1076" t="s">
        <v>10</v>
      </c>
      <c r="AD1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76">
        <v>2.2000000000000002</v>
      </c>
      <c r="AF1076">
        <v>3</v>
      </c>
      <c r="AG1076">
        <v>19</v>
      </c>
      <c r="AH1076">
        <v>18</v>
      </c>
    </row>
    <row r="1077" spans="1:34" x14ac:dyDescent="0.25">
      <c r="A1077" s="3" t="s">
        <v>1152</v>
      </c>
      <c r="B1077" s="1">
        <v>45720</v>
      </c>
      <c r="C1077" s="23">
        <f t="shared" si="80"/>
        <v>4</v>
      </c>
      <c r="D1077" s="23">
        <f t="shared" si="81"/>
        <v>2</v>
      </c>
      <c r="E1077" s="23" t="str">
        <f t="shared" si="82"/>
        <v>martes</v>
      </c>
      <c r="F1077" s="23">
        <f t="shared" si="83"/>
        <v>3</v>
      </c>
      <c r="G1077" s="23" t="str">
        <f t="shared" si="84"/>
        <v>marzo</v>
      </c>
      <c r="H1077" s="2">
        <v>0.5625</v>
      </c>
      <c r="I1077" t="s">
        <v>57</v>
      </c>
      <c r="J1077" t="str">
        <f>VLOOKUP(ventas_starbucks_2025[[#This Row],[sucursal]],cambio_sucursal[#All],2,0)</f>
        <v>Sucursal Avda Colón</v>
      </c>
      <c r="K1077" t="s">
        <v>87</v>
      </c>
      <c r="L1077" t="s">
        <v>65</v>
      </c>
      <c r="M1077" t="s">
        <v>4</v>
      </c>
      <c r="N1077" t="str">
        <f>IFERROR(VLOOKUP(ventas_starbucks_2025[[#This Row],[tamaño_sucio]],cambio_tamaño[#All],2,0),"Tamaño único")</f>
        <v>Tamaño único</v>
      </c>
      <c r="O1077">
        <v>3</v>
      </c>
      <c r="P1077">
        <v>1904.77</v>
      </c>
      <c r="Q1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7">
        <v>5714.31</v>
      </c>
      <c r="S1077" t="s">
        <v>5</v>
      </c>
      <c r="T1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77" t="str">
        <f>VLOOKUP(ventas_starbucks_2025[[#This Row],[canal_compra]],cambio_canal_compra[#All],2,0)</f>
        <v>En tienda</v>
      </c>
      <c r="V1077" t="s">
        <v>40</v>
      </c>
      <c r="W1077" t="str">
        <f>VLOOKUP(ventas_starbucks_2025[[#This Row],[método_pago]],cambio_metodo_pago[#All],2,0)</f>
        <v>Efectivo</v>
      </c>
      <c r="X1077" t="s">
        <v>7</v>
      </c>
      <c r="Y1077">
        <v>10</v>
      </c>
      <c r="Z1077" t="str">
        <f>VLOOKUP(ventas_starbucks_2025[[#This Row],[promoción_aplicada5]],promocion_cambiar[#All],2,0)</f>
        <v>Ninguna</v>
      </c>
      <c r="AA1077" t="s">
        <v>17</v>
      </c>
      <c r="AB1077" t="s">
        <v>18</v>
      </c>
      <c r="AC1077" t="s">
        <v>10</v>
      </c>
      <c r="AD1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77">
        <v>7.9</v>
      </c>
      <c r="AF1077">
        <v>1</v>
      </c>
      <c r="AG1077">
        <v>13</v>
      </c>
      <c r="AH1077">
        <v>10</v>
      </c>
    </row>
    <row r="1078" spans="1:34" x14ac:dyDescent="0.25">
      <c r="A1078" s="3" t="s">
        <v>1153</v>
      </c>
      <c r="B1078" s="1">
        <v>45728</v>
      </c>
      <c r="C1078" s="23">
        <f t="shared" si="80"/>
        <v>12</v>
      </c>
      <c r="D1078" s="23">
        <f t="shared" si="81"/>
        <v>3</v>
      </c>
      <c r="E1078" s="1" t="str">
        <f t="shared" si="82"/>
        <v>miércoles</v>
      </c>
      <c r="F1078" s="23">
        <f t="shared" si="83"/>
        <v>3</v>
      </c>
      <c r="G1078" s="1" t="str">
        <f t="shared" si="84"/>
        <v>marzo</v>
      </c>
      <c r="H1078" s="2">
        <v>0.30694444444444446</v>
      </c>
      <c r="I1078" t="s">
        <v>12</v>
      </c>
      <c r="J1078" t="str">
        <f>VLOOKUP(ventas_starbucks_2025[[#This Row],[sucursal]],cambio_sucursal[#All],2,0)</f>
        <v>Sucursal Córdoba Shopping</v>
      </c>
      <c r="K1078" t="s">
        <v>89</v>
      </c>
      <c r="L1078" t="s">
        <v>90</v>
      </c>
      <c r="M1078" t="s">
        <v>4</v>
      </c>
      <c r="N1078" t="str">
        <f>IFERROR(VLOOKUP(ventas_starbucks_2025[[#This Row],[tamaño_sucio]],cambio_tamaño[#All],2,0),"Tamaño único")</f>
        <v>Tamaño único</v>
      </c>
      <c r="O1078">
        <v>2</v>
      </c>
      <c r="P1078">
        <v>1492.84</v>
      </c>
      <c r="Q1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8">
        <v>2985.68</v>
      </c>
      <c r="S1078" t="s">
        <v>31</v>
      </c>
      <c r="T1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78" t="str">
        <f>VLOOKUP(ventas_starbucks_2025[[#This Row],[canal_compra]],cambio_canal_compra[#All],2,0)</f>
        <v>Entrega domicilio</v>
      </c>
      <c r="V1078" t="s">
        <v>40</v>
      </c>
      <c r="W1078" t="str">
        <f>VLOOKUP(ventas_starbucks_2025[[#This Row],[método_pago]],cambio_metodo_pago[#All],2,0)</f>
        <v>Efectivo</v>
      </c>
      <c r="X1078" t="s">
        <v>7</v>
      </c>
      <c r="Y1078">
        <v>15</v>
      </c>
      <c r="Z1078" t="str">
        <f>VLOOKUP(ventas_starbucks_2025[[#This Row],[promoción_aplicada5]],promocion_cambiar[#All],2,0)</f>
        <v>Hora Feliz</v>
      </c>
      <c r="AA1078" t="s">
        <v>36</v>
      </c>
      <c r="AB1078" t="s">
        <v>32</v>
      </c>
      <c r="AC1078" t="s">
        <v>10</v>
      </c>
      <c r="AD1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78">
        <v>13</v>
      </c>
      <c r="AF1078">
        <v>4</v>
      </c>
      <c r="AG1078">
        <v>11</v>
      </c>
      <c r="AH1078">
        <v>9</v>
      </c>
    </row>
    <row r="1079" spans="1:34" x14ac:dyDescent="0.25">
      <c r="A1079" s="3" t="s">
        <v>1154</v>
      </c>
      <c r="B1079" s="1">
        <v>45701</v>
      </c>
      <c r="C1079" s="23">
        <f t="shared" si="80"/>
        <v>13</v>
      </c>
      <c r="D1079" s="23">
        <f t="shared" si="81"/>
        <v>4</v>
      </c>
      <c r="E1079" s="23" t="str">
        <f t="shared" si="82"/>
        <v>jueves</v>
      </c>
      <c r="F1079" s="23">
        <f t="shared" si="83"/>
        <v>2</v>
      </c>
      <c r="G1079" s="23" t="str">
        <f t="shared" si="84"/>
        <v>febrero</v>
      </c>
      <c r="H1079" s="2">
        <v>0.42916666666666664</v>
      </c>
      <c r="I1079" t="s">
        <v>12</v>
      </c>
      <c r="J1079" t="str">
        <f>VLOOKUP(ventas_starbucks_2025[[#This Row],[sucursal]],cambio_sucursal[#All],2,0)</f>
        <v>Sucursal Córdoba Shopping</v>
      </c>
      <c r="K1079" t="s">
        <v>284</v>
      </c>
      <c r="L1079" t="s">
        <v>35</v>
      </c>
      <c r="M1079" t="s">
        <v>4</v>
      </c>
      <c r="N1079" t="str">
        <f>IFERROR(VLOOKUP(ventas_starbucks_2025[[#This Row],[tamaño_sucio]],cambio_tamaño[#All],2,0),"Tamaño único")</f>
        <v>Tamaño único</v>
      </c>
      <c r="O1079">
        <v>2</v>
      </c>
      <c r="P1079">
        <v>1142.58</v>
      </c>
      <c r="Q1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9">
        <v>2285.16</v>
      </c>
      <c r="S1079" t="s">
        <v>5</v>
      </c>
      <c r="T1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79" t="str">
        <f>VLOOKUP(ventas_starbucks_2025[[#This Row],[canal_compra]],cambio_canal_compra[#All],2,0)</f>
        <v>En tienda</v>
      </c>
      <c r="V1079" t="s">
        <v>16</v>
      </c>
      <c r="W1079" t="str">
        <f>VLOOKUP(ventas_starbucks_2025[[#This Row],[método_pago]],cambio_metodo_pago[#All],2,0)</f>
        <v>Tarjeta</v>
      </c>
      <c r="X1079" t="s">
        <v>22</v>
      </c>
      <c r="Y1079">
        <v>0</v>
      </c>
      <c r="Z1079" t="str">
        <f>VLOOKUP(ventas_starbucks_2025[[#This Row],[promoción_aplicada5]],promocion_cambiar[#All],2,0)</f>
        <v>2x1</v>
      </c>
      <c r="AA1079" t="s">
        <v>51</v>
      </c>
      <c r="AB1079" t="s">
        <v>32</v>
      </c>
      <c r="AC1079" t="s">
        <v>10</v>
      </c>
      <c r="AD1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79">
        <v>10.6</v>
      </c>
      <c r="AF1079">
        <v>3</v>
      </c>
      <c r="AG1079">
        <v>44</v>
      </c>
      <c r="AH1079">
        <v>42</v>
      </c>
    </row>
    <row r="1080" spans="1:34" x14ac:dyDescent="0.25">
      <c r="A1080" s="3" t="s">
        <v>1155</v>
      </c>
      <c r="B1080" s="1">
        <v>45678</v>
      </c>
      <c r="C1080" s="23">
        <f t="shared" si="80"/>
        <v>21</v>
      </c>
      <c r="D1080" s="23">
        <f t="shared" si="81"/>
        <v>2</v>
      </c>
      <c r="E1080" s="23" t="str">
        <f t="shared" si="82"/>
        <v>martes</v>
      </c>
      <c r="F1080" s="23">
        <f t="shared" si="83"/>
        <v>1</v>
      </c>
      <c r="G1080" s="23" t="str">
        <f t="shared" si="84"/>
        <v>enero</v>
      </c>
      <c r="H1080" s="2">
        <v>0.64513888888888893</v>
      </c>
      <c r="I1080" t="s">
        <v>12</v>
      </c>
      <c r="J1080" t="str">
        <f>VLOOKUP(ventas_starbucks_2025[[#This Row],[sucursal]],cambio_sucursal[#All],2,0)</f>
        <v>Sucursal Córdoba Shopping</v>
      </c>
      <c r="K1080" t="s">
        <v>74</v>
      </c>
      <c r="L1080" t="s">
        <v>70</v>
      </c>
      <c r="M1080" t="s">
        <v>62</v>
      </c>
      <c r="N1080" t="str">
        <f>IFERROR(VLOOKUP(ventas_starbucks_2025[[#This Row],[tamaño_sucio]],cambio_tamaño[#All],2,0),"Tamaño único")</f>
        <v>Extra-Grande</v>
      </c>
      <c r="O1080">
        <v>1</v>
      </c>
      <c r="P1080">
        <v>1569.77</v>
      </c>
      <c r="Q1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0">
        <v>1569.77</v>
      </c>
      <c r="S1080" t="s">
        <v>31</v>
      </c>
      <c r="T1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0" t="str">
        <f>VLOOKUP(ventas_starbucks_2025[[#This Row],[canal_compra]],cambio_canal_compra[#All],2,0)</f>
        <v>Entrega domicilio</v>
      </c>
      <c r="V1080" t="s">
        <v>16</v>
      </c>
      <c r="W1080" t="str">
        <f>VLOOKUP(ventas_starbucks_2025[[#This Row],[método_pago]],cambio_metodo_pago[#All],2,0)</f>
        <v>Tarjeta</v>
      </c>
      <c r="X1080" t="s">
        <v>22</v>
      </c>
      <c r="Y1080">
        <v>0</v>
      </c>
      <c r="Z1080" t="str">
        <f>VLOOKUP(ventas_starbucks_2025[[#This Row],[promoción_aplicada5]],promocion_cambiar[#All],2,0)</f>
        <v>2x1</v>
      </c>
      <c r="AA1080" t="s">
        <v>51</v>
      </c>
      <c r="AB1080" t="s">
        <v>23</v>
      </c>
      <c r="AC1080" t="s">
        <v>24</v>
      </c>
      <c r="AD1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80">
        <v>8.9</v>
      </c>
      <c r="AF1080">
        <v>2</v>
      </c>
      <c r="AG1080">
        <v>49</v>
      </c>
      <c r="AH1080">
        <v>48</v>
      </c>
    </row>
    <row r="1081" spans="1:34" x14ac:dyDescent="0.25">
      <c r="A1081" s="3" t="s">
        <v>1156</v>
      </c>
      <c r="B1081" s="1">
        <v>45726</v>
      </c>
      <c r="C1081" s="23">
        <f t="shared" si="80"/>
        <v>10</v>
      </c>
      <c r="D1081" s="23">
        <f t="shared" si="81"/>
        <v>1</v>
      </c>
      <c r="E1081" s="23" t="str">
        <f t="shared" si="82"/>
        <v>lunes</v>
      </c>
      <c r="F1081" s="23">
        <f t="shared" si="83"/>
        <v>3</v>
      </c>
      <c r="G1081" s="23" t="str">
        <f t="shared" si="84"/>
        <v>marzo</v>
      </c>
      <c r="H1081" s="2">
        <v>0.75555555555555554</v>
      </c>
      <c r="I1081" t="s">
        <v>1</v>
      </c>
      <c r="J1081" t="str">
        <f>VLOOKUP(ventas_starbucks_2025[[#This Row],[sucursal]],cambio_sucursal[#All],2,0)</f>
        <v>Sucursal Nueva Córdoba</v>
      </c>
      <c r="K1081" t="s">
        <v>38</v>
      </c>
      <c r="L1081" t="s">
        <v>39</v>
      </c>
      <c r="M1081" t="s">
        <v>4</v>
      </c>
      <c r="N1081" t="str">
        <f>IFERROR(VLOOKUP(ventas_starbucks_2025[[#This Row],[tamaño_sucio]],cambio_tamaño[#All],2,0),"Tamaño único")</f>
        <v>Tamaño único</v>
      </c>
      <c r="O1081">
        <v>3</v>
      </c>
      <c r="P1081">
        <v>1371.79</v>
      </c>
      <c r="Q1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1">
        <v>4115.37</v>
      </c>
      <c r="S1081" t="s">
        <v>31</v>
      </c>
      <c r="T1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1" t="str">
        <f>VLOOKUP(ventas_starbucks_2025[[#This Row],[canal_compra]],cambio_canal_compra[#All],2,0)</f>
        <v>Entrega domicilio</v>
      </c>
      <c r="V1081" t="s">
        <v>40</v>
      </c>
      <c r="W1081" t="str">
        <f>VLOOKUP(ventas_starbucks_2025[[#This Row],[método_pago]],cambio_metodo_pago[#All],2,0)</f>
        <v>Efectivo</v>
      </c>
      <c r="X1081" t="s">
        <v>7</v>
      </c>
      <c r="Y1081">
        <v>15</v>
      </c>
      <c r="Z1081" t="str">
        <f>VLOOKUP(ventas_starbucks_2025[[#This Row],[promoción_aplicada5]],promocion_cambiar[#All],2,0)</f>
        <v>Combo</v>
      </c>
      <c r="AA1081" t="s">
        <v>8</v>
      </c>
      <c r="AB1081" t="s">
        <v>23</v>
      </c>
      <c r="AC1081" t="s">
        <v>24</v>
      </c>
      <c r="AD1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81">
        <v>8.6</v>
      </c>
      <c r="AF1081">
        <v>2</v>
      </c>
      <c r="AG1081">
        <v>32</v>
      </c>
      <c r="AH1081">
        <v>29</v>
      </c>
    </row>
    <row r="1082" spans="1:34" x14ac:dyDescent="0.25">
      <c r="A1082" s="3" t="s">
        <v>1157</v>
      </c>
      <c r="B1082" s="1">
        <v>45744</v>
      </c>
      <c r="C1082" s="23">
        <f t="shared" si="80"/>
        <v>28</v>
      </c>
      <c r="D1082" s="23">
        <f t="shared" si="81"/>
        <v>5</v>
      </c>
      <c r="E1082" s="1" t="str">
        <f t="shared" si="82"/>
        <v>viernes</v>
      </c>
      <c r="F1082" s="23">
        <f t="shared" si="83"/>
        <v>3</v>
      </c>
      <c r="G1082" s="1" t="str">
        <f t="shared" si="84"/>
        <v>marzo</v>
      </c>
      <c r="H1082" s="2">
        <v>0.3034722222222222</v>
      </c>
      <c r="I1082" t="s">
        <v>1</v>
      </c>
      <c r="J1082" t="str">
        <f>VLOOKUP(ventas_starbucks_2025[[#This Row],[sucursal]],cambio_sucursal[#All],2,0)</f>
        <v>Sucursal Nueva Córdoba</v>
      </c>
      <c r="K1082" t="s">
        <v>38</v>
      </c>
      <c r="L1082" t="s">
        <v>39</v>
      </c>
      <c r="M1082" t="s">
        <v>4</v>
      </c>
      <c r="N1082" t="str">
        <f>IFERROR(VLOOKUP(ventas_starbucks_2025[[#This Row],[tamaño_sucio]],cambio_tamaño[#All],2,0),"Tamaño único")</f>
        <v>Tamaño único</v>
      </c>
      <c r="O1082">
        <v>2</v>
      </c>
      <c r="P1082">
        <v>1040.44</v>
      </c>
      <c r="Q1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2">
        <v>2080.88</v>
      </c>
      <c r="S1082" t="s">
        <v>31</v>
      </c>
      <c r="T1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2" t="str">
        <f>VLOOKUP(ventas_starbucks_2025[[#This Row],[canal_compra]],cambio_canal_compra[#All],2,0)</f>
        <v>Entrega domicilio</v>
      </c>
      <c r="V1082" t="s">
        <v>40</v>
      </c>
      <c r="W1082" t="str">
        <f>VLOOKUP(ventas_starbucks_2025[[#This Row],[método_pago]],cambio_metodo_pago[#All],2,0)</f>
        <v>Efectivo</v>
      </c>
      <c r="X1082" t="s">
        <v>22</v>
      </c>
      <c r="Y1082">
        <v>0</v>
      </c>
      <c r="Z1082" t="str">
        <f>VLOOKUP(ventas_starbucks_2025[[#This Row],[promoción_aplicada5]],promocion_cambiar[#All],2,0)</f>
        <v>2x1</v>
      </c>
      <c r="AA1082" t="s">
        <v>51</v>
      </c>
      <c r="AB1082" t="s">
        <v>23</v>
      </c>
      <c r="AC1082" t="s">
        <v>24</v>
      </c>
      <c r="AD1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82">
        <v>11.5</v>
      </c>
      <c r="AF1082">
        <v>3</v>
      </c>
      <c r="AG1082">
        <v>19</v>
      </c>
      <c r="AH1082">
        <v>17</v>
      </c>
    </row>
    <row r="1083" spans="1:34" x14ac:dyDescent="0.25">
      <c r="A1083" s="3" t="s">
        <v>1158</v>
      </c>
      <c r="B1083" s="1">
        <v>45684</v>
      </c>
      <c r="C1083" s="23">
        <f t="shared" si="80"/>
        <v>27</v>
      </c>
      <c r="D1083" s="23">
        <f t="shared" si="81"/>
        <v>1</v>
      </c>
      <c r="E1083" s="23" t="str">
        <f t="shared" si="82"/>
        <v>lunes</v>
      </c>
      <c r="F1083" s="23">
        <f t="shared" si="83"/>
        <v>1</v>
      </c>
      <c r="G1083" s="23" t="str">
        <f t="shared" si="84"/>
        <v>enero</v>
      </c>
      <c r="H1083" s="2">
        <v>0.44305555555555554</v>
      </c>
      <c r="I1083" t="s">
        <v>57</v>
      </c>
      <c r="J1083" t="str">
        <f>VLOOKUP(ventas_starbucks_2025[[#This Row],[sucursal]],cambio_sucursal[#All],2,0)</f>
        <v>Sucursal Avda Colón</v>
      </c>
      <c r="K1083" t="s">
        <v>54</v>
      </c>
      <c r="L1083" t="s">
        <v>44</v>
      </c>
      <c r="M1083" t="s">
        <v>45</v>
      </c>
      <c r="N1083" t="str">
        <f>IFERROR(VLOOKUP(ventas_starbucks_2025[[#This Row],[tamaño_sucio]],cambio_tamaño[#All],2,0),"Tamaño único")</f>
        <v>Grande</v>
      </c>
      <c r="O1083">
        <v>1</v>
      </c>
      <c r="P1083">
        <v>1366.69</v>
      </c>
      <c r="Q1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3">
        <v>1366.69</v>
      </c>
      <c r="S1083" t="s">
        <v>5</v>
      </c>
      <c r="T1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3" t="str">
        <f>VLOOKUP(ventas_starbucks_2025[[#This Row],[canal_compra]],cambio_canal_compra[#All],2,0)</f>
        <v>En tienda</v>
      </c>
      <c r="V1083" t="s">
        <v>6</v>
      </c>
      <c r="W1083" t="str">
        <f>VLOOKUP(ventas_starbucks_2025[[#This Row],[método_pago]],cambio_metodo_pago[#All],2,0)</f>
        <v>Aplicación móbil</v>
      </c>
      <c r="X1083" t="s">
        <v>7</v>
      </c>
      <c r="Y1083">
        <v>10</v>
      </c>
      <c r="Z1083" t="str">
        <f>VLOOKUP(ventas_starbucks_2025[[#This Row],[promoción_aplicada5]],promocion_cambiar[#All],2,0)</f>
        <v>Hora Feliz</v>
      </c>
      <c r="AA1083" t="s">
        <v>36</v>
      </c>
      <c r="AB1083" t="s">
        <v>29</v>
      </c>
      <c r="AC1083" t="s">
        <v>10</v>
      </c>
      <c r="AD1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83">
        <v>8.8000000000000007</v>
      </c>
      <c r="AF1083">
        <v>2</v>
      </c>
      <c r="AG1083">
        <v>13</v>
      </c>
      <c r="AH1083">
        <v>12</v>
      </c>
    </row>
    <row r="1084" spans="1:34" x14ac:dyDescent="0.25">
      <c r="A1084" s="3" t="s">
        <v>1159</v>
      </c>
      <c r="B1084" s="1">
        <v>45708</v>
      </c>
      <c r="C1084" s="23">
        <f t="shared" si="80"/>
        <v>20</v>
      </c>
      <c r="D1084" s="23">
        <f t="shared" si="81"/>
        <v>4</v>
      </c>
      <c r="E1084" s="23" t="str">
        <f t="shared" si="82"/>
        <v>jueves</v>
      </c>
      <c r="F1084" s="23">
        <f t="shared" si="83"/>
        <v>2</v>
      </c>
      <c r="G1084" s="23" t="str">
        <f t="shared" si="84"/>
        <v>febrero</v>
      </c>
      <c r="H1084" s="2">
        <v>0.35138888888888886</v>
      </c>
      <c r="I1084" t="s">
        <v>1</v>
      </c>
      <c r="J1084" t="str">
        <f>VLOOKUP(ventas_starbucks_2025[[#This Row],[sucursal]],cambio_sucursal[#All],2,0)</f>
        <v>Sucursal Nueva Córdoba</v>
      </c>
      <c r="K1084" t="s">
        <v>82</v>
      </c>
      <c r="L1084" t="s">
        <v>28</v>
      </c>
      <c r="M1084" t="s">
        <v>4</v>
      </c>
      <c r="N1084" t="str">
        <f>IFERROR(VLOOKUP(ventas_starbucks_2025[[#This Row],[tamaño_sucio]],cambio_tamaño[#All],2,0),"Tamaño único")</f>
        <v>Tamaño único</v>
      </c>
      <c r="O1084">
        <v>1</v>
      </c>
      <c r="P1084">
        <v>2046.64</v>
      </c>
      <c r="Q1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84">
        <v>2046.64</v>
      </c>
      <c r="S1084" t="s">
        <v>31</v>
      </c>
      <c r="T1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4" t="str">
        <f>VLOOKUP(ventas_starbucks_2025[[#This Row],[canal_compra]],cambio_canal_compra[#All],2,0)</f>
        <v>Entrega domicilio</v>
      </c>
      <c r="V1084" t="s">
        <v>6</v>
      </c>
      <c r="W1084" t="str">
        <f>VLOOKUP(ventas_starbucks_2025[[#This Row],[método_pago]],cambio_metodo_pago[#All],2,0)</f>
        <v>Aplicación móbil</v>
      </c>
      <c r="X1084" t="s">
        <v>7</v>
      </c>
      <c r="Y1084">
        <v>10</v>
      </c>
      <c r="Z1084" t="str">
        <f>VLOOKUP(ventas_starbucks_2025[[#This Row],[promoción_aplicada5]],promocion_cambiar[#All],2,0)</f>
        <v>Ninguna</v>
      </c>
      <c r="AA1084" t="s">
        <v>17</v>
      </c>
      <c r="AB1084" t="s">
        <v>23</v>
      </c>
      <c r="AC1084" t="s">
        <v>24</v>
      </c>
      <c r="AD1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84">
        <v>8.6</v>
      </c>
      <c r="AF1084">
        <v>3</v>
      </c>
      <c r="AG1084">
        <v>12</v>
      </c>
      <c r="AH1084">
        <v>11</v>
      </c>
    </row>
    <row r="1085" spans="1:34" x14ac:dyDescent="0.25">
      <c r="A1085" s="3" t="s">
        <v>1160</v>
      </c>
      <c r="B1085" s="1">
        <v>45668</v>
      </c>
      <c r="C1085" s="23">
        <f t="shared" si="80"/>
        <v>11</v>
      </c>
      <c r="D1085" s="23">
        <f t="shared" si="81"/>
        <v>6</v>
      </c>
      <c r="E1085" s="23" t="str">
        <f t="shared" si="82"/>
        <v>sábado</v>
      </c>
      <c r="F1085" s="23">
        <f t="shared" si="83"/>
        <v>1</v>
      </c>
      <c r="G1085" s="23" t="str">
        <f t="shared" si="84"/>
        <v>enero</v>
      </c>
      <c r="H1085" s="2">
        <v>0.64513888888888893</v>
      </c>
      <c r="I1085" t="s">
        <v>1</v>
      </c>
      <c r="J1085" t="str">
        <f>VLOOKUP(ventas_starbucks_2025[[#This Row],[sucursal]],cambio_sucursal[#All],2,0)</f>
        <v>Sucursal Nueva Córdoba</v>
      </c>
      <c r="K1085" t="s">
        <v>48</v>
      </c>
      <c r="L1085" t="s">
        <v>49</v>
      </c>
      <c r="M1085" t="s">
        <v>55</v>
      </c>
      <c r="N1085" t="str">
        <f>IFERROR(VLOOKUP(ventas_starbucks_2025[[#This Row],[tamaño_sucio]],cambio_tamaño[#All],2,0),"Tamaño único")</f>
        <v>Pequeño</v>
      </c>
      <c r="O1085">
        <v>5</v>
      </c>
      <c r="P1085">
        <v>1565.25</v>
      </c>
      <c r="Q1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5">
        <v>7826.25</v>
      </c>
      <c r="S1085" t="s">
        <v>31</v>
      </c>
      <c r="T1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85" t="str">
        <f>VLOOKUP(ventas_starbucks_2025[[#This Row],[canal_compra]],cambio_canal_compra[#All],2,0)</f>
        <v>Entrega domicilio</v>
      </c>
      <c r="V1085" t="s">
        <v>16</v>
      </c>
      <c r="W1085" t="str">
        <f>VLOOKUP(ventas_starbucks_2025[[#This Row],[método_pago]],cambio_metodo_pago[#All],2,0)</f>
        <v>Tarjeta</v>
      </c>
      <c r="X1085" t="s">
        <v>22</v>
      </c>
      <c r="Y1085">
        <v>0</v>
      </c>
      <c r="Z1085" t="str">
        <f>VLOOKUP(ventas_starbucks_2025[[#This Row],[promoción_aplicada5]],promocion_cambiar[#All],2,0)</f>
        <v>Combo</v>
      </c>
      <c r="AA1085" t="s">
        <v>8</v>
      </c>
      <c r="AB1085" t="s">
        <v>52</v>
      </c>
      <c r="AC1085" t="s">
        <v>10</v>
      </c>
      <c r="AD1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85">
        <v>14.8</v>
      </c>
      <c r="AF1085">
        <v>1</v>
      </c>
      <c r="AG1085">
        <v>36</v>
      </c>
      <c r="AH1085">
        <v>31</v>
      </c>
    </row>
    <row r="1086" spans="1:34" x14ac:dyDescent="0.25">
      <c r="A1086" s="3" t="s">
        <v>1161</v>
      </c>
      <c r="B1086" s="1">
        <v>45709</v>
      </c>
      <c r="C1086" s="23">
        <f t="shared" si="80"/>
        <v>21</v>
      </c>
      <c r="D1086" s="23">
        <f t="shared" si="81"/>
        <v>5</v>
      </c>
      <c r="E1086" s="23" t="str">
        <f t="shared" si="82"/>
        <v>viernes</v>
      </c>
      <c r="F1086" s="23">
        <f t="shared" si="83"/>
        <v>2</v>
      </c>
      <c r="G1086" s="23" t="str">
        <f t="shared" si="84"/>
        <v>febrero</v>
      </c>
      <c r="H1086" s="2">
        <v>0.60138888888888886</v>
      </c>
      <c r="I1086" t="s">
        <v>57</v>
      </c>
      <c r="J1086" t="str">
        <f>VLOOKUP(ventas_starbucks_2025[[#This Row],[sucursal]],cambio_sucursal[#All],2,0)</f>
        <v>Sucursal Avda Colón</v>
      </c>
      <c r="K1086" t="s">
        <v>20</v>
      </c>
      <c r="L1086" t="s">
        <v>21</v>
      </c>
      <c r="M1086" t="s">
        <v>4</v>
      </c>
      <c r="N1086" t="str">
        <f>IFERROR(VLOOKUP(ventas_starbucks_2025[[#This Row],[tamaño_sucio]],cambio_tamaño[#All],2,0),"Tamaño único")</f>
        <v>Tamaño único</v>
      </c>
      <c r="O1086">
        <v>3</v>
      </c>
      <c r="P1086">
        <v>906.33</v>
      </c>
      <c r="Q1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086">
        <v>2718.99</v>
      </c>
      <c r="S1086" t="s">
        <v>15</v>
      </c>
      <c r="T1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6" t="str">
        <f>VLOOKUP(ventas_starbucks_2025[[#This Row],[canal_compra]],cambio_canal_compra[#All],2,0)</f>
        <v>Para llevar</v>
      </c>
      <c r="V1086" t="s">
        <v>16</v>
      </c>
      <c r="W1086" t="str">
        <f>VLOOKUP(ventas_starbucks_2025[[#This Row],[método_pago]],cambio_metodo_pago[#All],2,0)</f>
        <v>Tarjeta</v>
      </c>
      <c r="X1086" t="s">
        <v>7</v>
      </c>
      <c r="Y1086">
        <v>0</v>
      </c>
      <c r="Z1086" t="str">
        <f>VLOOKUP(ventas_starbucks_2025[[#This Row],[promoción_aplicada5]],promocion_cambiar[#All],2,0)</f>
        <v>2x1</v>
      </c>
      <c r="AA1086" t="s">
        <v>51</v>
      </c>
      <c r="AB1086" t="s">
        <v>9</v>
      </c>
      <c r="AC1086" t="s">
        <v>10</v>
      </c>
      <c r="AD1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86">
        <v>13.6</v>
      </c>
      <c r="AF1086">
        <v>4</v>
      </c>
      <c r="AG1086">
        <v>39</v>
      </c>
      <c r="AH1086">
        <v>36</v>
      </c>
    </row>
    <row r="1087" spans="1:34" x14ac:dyDescent="0.25">
      <c r="A1087" s="3" t="s">
        <v>1162</v>
      </c>
      <c r="B1087" s="1">
        <v>45671</v>
      </c>
      <c r="C1087" s="23">
        <f t="shared" si="80"/>
        <v>14</v>
      </c>
      <c r="D1087" s="23">
        <f t="shared" si="81"/>
        <v>2</v>
      </c>
      <c r="E1087" s="23" t="str">
        <f t="shared" si="82"/>
        <v>martes</v>
      </c>
      <c r="F1087" s="23">
        <f t="shared" si="83"/>
        <v>1</v>
      </c>
      <c r="G1087" s="23" t="str">
        <f t="shared" si="84"/>
        <v>enero</v>
      </c>
      <c r="H1087" s="2">
        <v>0.72361111111111109</v>
      </c>
      <c r="I1087" t="s">
        <v>57</v>
      </c>
      <c r="J1087" t="str">
        <f>VLOOKUP(ventas_starbucks_2025[[#This Row],[sucursal]],cambio_sucursal[#All],2,0)</f>
        <v>Sucursal Avda Colón</v>
      </c>
      <c r="K1087" t="s">
        <v>209</v>
      </c>
      <c r="L1087" t="s">
        <v>44</v>
      </c>
      <c r="M1087" t="s">
        <v>55</v>
      </c>
      <c r="N1087" t="str">
        <f>IFERROR(VLOOKUP(ventas_starbucks_2025[[#This Row],[tamaño_sucio]],cambio_tamaño[#All],2,0),"Tamaño único")</f>
        <v>Pequeño</v>
      </c>
      <c r="O1087">
        <v>4</v>
      </c>
      <c r="P1087">
        <v>1529.8</v>
      </c>
      <c r="Q1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7">
        <v>6119.2</v>
      </c>
      <c r="S1087" t="s">
        <v>5</v>
      </c>
      <c r="T1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87" t="str">
        <f>VLOOKUP(ventas_starbucks_2025[[#This Row],[canal_compra]],cambio_canal_compra[#All],2,0)</f>
        <v>En tienda</v>
      </c>
      <c r="V1087" t="s">
        <v>16</v>
      </c>
      <c r="W1087" t="str">
        <f>VLOOKUP(ventas_starbucks_2025[[#This Row],[método_pago]],cambio_metodo_pago[#All],2,0)</f>
        <v>Tarjeta</v>
      </c>
      <c r="X1087" t="s">
        <v>22</v>
      </c>
      <c r="Y1087">
        <v>0</v>
      </c>
      <c r="Z1087" t="str">
        <f>VLOOKUP(ventas_starbucks_2025[[#This Row],[promoción_aplicada5]],promocion_cambiar[#All],2,0)</f>
        <v>Combo</v>
      </c>
      <c r="AA1087" t="s">
        <v>8</v>
      </c>
      <c r="AB1087" t="s">
        <v>32</v>
      </c>
      <c r="AC1087" t="s">
        <v>10</v>
      </c>
      <c r="AD1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87">
        <v>6</v>
      </c>
      <c r="AF1087">
        <v>3</v>
      </c>
      <c r="AG1087">
        <v>31</v>
      </c>
      <c r="AH1087">
        <v>27</v>
      </c>
    </row>
    <row r="1088" spans="1:34" x14ac:dyDescent="0.25">
      <c r="A1088" s="3" t="s">
        <v>1163</v>
      </c>
      <c r="B1088" s="1">
        <v>45760</v>
      </c>
      <c r="C1088" s="23">
        <f t="shared" si="80"/>
        <v>13</v>
      </c>
      <c r="D1088" s="23">
        <f t="shared" si="81"/>
        <v>7</v>
      </c>
      <c r="E1088" s="23" t="str">
        <f t="shared" si="82"/>
        <v>domingo</v>
      </c>
      <c r="F1088" s="23">
        <f t="shared" si="83"/>
        <v>4</v>
      </c>
      <c r="G1088" s="23" t="str">
        <f t="shared" si="84"/>
        <v>abril</v>
      </c>
      <c r="H1088" s="2">
        <v>0.5541666666666667</v>
      </c>
      <c r="I1088" t="s">
        <v>26</v>
      </c>
      <c r="J1088" t="str">
        <f>VLOOKUP(ventas_starbucks_2025[[#This Row],[sucursal]],cambio_sucursal[#All],2,0)</f>
        <v>Sucursal San Lorenzo 47</v>
      </c>
      <c r="K1088" t="s">
        <v>13</v>
      </c>
      <c r="L1088" t="s">
        <v>14</v>
      </c>
      <c r="M1088" t="s">
        <v>4</v>
      </c>
      <c r="N1088" t="str">
        <f>IFERROR(VLOOKUP(ventas_starbucks_2025[[#This Row],[tamaño_sucio]],cambio_tamaño[#All],2,0),"Tamaño único")</f>
        <v>Tamaño único</v>
      </c>
      <c r="O1088">
        <v>3</v>
      </c>
      <c r="P1088">
        <v>1832.83</v>
      </c>
      <c r="Q1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8">
        <v>5498.49</v>
      </c>
      <c r="S1088" t="s">
        <v>15</v>
      </c>
      <c r="T1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88" t="str">
        <f>VLOOKUP(ventas_starbucks_2025[[#This Row],[canal_compra]],cambio_canal_compra[#All],2,0)</f>
        <v>Para llevar</v>
      </c>
      <c r="V1088" t="s">
        <v>16</v>
      </c>
      <c r="W1088" t="str">
        <f>VLOOKUP(ventas_starbucks_2025[[#This Row],[método_pago]],cambio_metodo_pago[#All],2,0)</f>
        <v>Tarjeta</v>
      </c>
      <c r="X1088" t="s">
        <v>22</v>
      </c>
      <c r="Y1088">
        <v>0</v>
      </c>
      <c r="Z1088" t="str">
        <f>VLOOKUP(ventas_starbucks_2025[[#This Row],[promoción_aplicada5]],promocion_cambiar[#All],2,0)</f>
        <v>2x1</v>
      </c>
      <c r="AA1088" t="s">
        <v>51</v>
      </c>
      <c r="AB1088" t="s">
        <v>29</v>
      </c>
      <c r="AC1088" t="s">
        <v>24</v>
      </c>
      <c r="AD1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88">
        <v>12.1</v>
      </c>
      <c r="AF1088">
        <v>1</v>
      </c>
      <c r="AG1088">
        <v>14</v>
      </c>
      <c r="AH1088">
        <v>11</v>
      </c>
    </row>
    <row r="1089" spans="1:34" x14ac:dyDescent="0.25">
      <c r="A1089" s="3" t="s">
        <v>1164</v>
      </c>
      <c r="B1089" s="1">
        <v>45691</v>
      </c>
      <c r="C1089" s="23">
        <f t="shared" si="80"/>
        <v>3</v>
      </c>
      <c r="D1089" s="23">
        <f t="shared" si="81"/>
        <v>1</v>
      </c>
      <c r="E1089" s="23" t="str">
        <f t="shared" si="82"/>
        <v>lunes</v>
      </c>
      <c r="F1089" s="23">
        <f t="shared" si="83"/>
        <v>2</v>
      </c>
      <c r="G1089" s="23" t="str">
        <f t="shared" si="84"/>
        <v>febrero</v>
      </c>
      <c r="H1089" s="2">
        <v>0.32500000000000001</v>
      </c>
      <c r="I1089" t="s">
        <v>1</v>
      </c>
      <c r="J1089" t="str">
        <f>VLOOKUP(ventas_starbucks_2025[[#This Row],[sucursal]],cambio_sucursal[#All],2,0)</f>
        <v>Sucursal Nueva Córdoba</v>
      </c>
      <c r="K1089" t="s">
        <v>327</v>
      </c>
      <c r="L1089" t="s">
        <v>44</v>
      </c>
      <c r="M1089" t="s">
        <v>55</v>
      </c>
      <c r="N1089" t="str">
        <f>IFERROR(VLOOKUP(ventas_starbucks_2025[[#This Row],[tamaño_sucio]],cambio_tamaño[#All],2,0),"Tamaño único")</f>
        <v>Pequeño</v>
      </c>
      <c r="O1089">
        <v>5</v>
      </c>
      <c r="P1089">
        <v>1619.51</v>
      </c>
      <c r="Q1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9">
        <v>8097.55</v>
      </c>
      <c r="S1089" t="s">
        <v>5</v>
      </c>
      <c r="T1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89" t="str">
        <f>VLOOKUP(ventas_starbucks_2025[[#This Row],[canal_compra]],cambio_canal_compra[#All],2,0)</f>
        <v>En tienda</v>
      </c>
      <c r="V1089" t="s">
        <v>6</v>
      </c>
      <c r="W1089" t="str">
        <f>VLOOKUP(ventas_starbucks_2025[[#This Row],[método_pago]],cambio_metodo_pago[#All],2,0)</f>
        <v>Aplicación móbil</v>
      </c>
      <c r="X1089" t="s">
        <v>22</v>
      </c>
      <c r="Y1089">
        <v>0</v>
      </c>
      <c r="Z1089" t="str">
        <f>VLOOKUP(ventas_starbucks_2025[[#This Row],[promoción_aplicada5]],promocion_cambiar[#All],2,0)</f>
        <v>Ninguna</v>
      </c>
      <c r="AA1089" t="s">
        <v>17</v>
      </c>
      <c r="AB1089" t="s">
        <v>32</v>
      </c>
      <c r="AC1089" t="s">
        <v>10</v>
      </c>
      <c r="AD1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89">
        <v>2.7</v>
      </c>
      <c r="AF1089">
        <v>3</v>
      </c>
      <c r="AG1089">
        <v>39</v>
      </c>
      <c r="AH1089">
        <v>34</v>
      </c>
    </row>
    <row r="1090" spans="1:34" x14ac:dyDescent="0.25">
      <c r="A1090" s="3" t="s">
        <v>1165</v>
      </c>
      <c r="B1090" s="1">
        <v>45696</v>
      </c>
      <c r="C1090" s="23">
        <f t="shared" ref="C1090:C1153" si="85">DAY(B1090)</f>
        <v>8</v>
      </c>
      <c r="D1090" s="23">
        <f t="shared" ref="D1090:D1153" si="86">WEEKDAY(B1090,2)</f>
        <v>6</v>
      </c>
      <c r="E1090" s="23" t="str">
        <f t="shared" ref="E1090:E1153" si="87">TEXT(B1090,"dddd")</f>
        <v>sábado</v>
      </c>
      <c r="F1090" s="23">
        <f t="shared" ref="F1090:F1153" si="88">MONTH(B1090)</f>
        <v>2</v>
      </c>
      <c r="G1090" s="23" t="str">
        <f t="shared" ref="G1090:G1153" si="89">TEXT(B1090,"mmmm")</f>
        <v>febrero</v>
      </c>
      <c r="H1090" s="2">
        <v>0.36875000000000002</v>
      </c>
      <c r="I1090" t="s">
        <v>57</v>
      </c>
      <c r="J1090" t="str">
        <f>VLOOKUP(ventas_starbucks_2025[[#This Row],[sucursal]],cambio_sucursal[#All],2,0)</f>
        <v>Sucursal Avda Colón</v>
      </c>
      <c r="K1090" t="s">
        <v>2</v>
      </c>
      <c r="L1090" t="s">
        <v>3</v>
      </c>
      <c r="M1090" t="s">
        <v>4</v>
      </c>
      <c r="N1090" t="str">
        <f>IFERROR(VLOOKUP(ventas_starbucks_2025[[#This Row],[tamaño_sucio]],cambio_tamaño[#All],2,0),"Tamaño único")</f>
        <v>Tamaño único</v>
      </c>
      <c r="O1090">
        <v>5</v>
      </c>
      <c r="P1090">
        <v>3422.04</v>
      </c>
      <c r="Q1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090">
        <v>17110.2</v>
      </c>
      <c r="S1090" t="s">
        <v>31</v>
      </c>
      <c r="T1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090" t="str">
        <f>VLOOKUP(ventas_starbucks_2025[[#This Row],[canal_compra]],cambio_canal_compra[#All],2,0)</f>
        <v>Entrega domicilio</v>
      </c>
      <c r="V1090" t="s">
        <v>16</v>
      </c>
      <c r="W1090" t="str">
        <f>VLOOKUP(ventas_starbucks_2025[[#This Row],[método_pago]],cambio_metodo_pago[#All],2,0)</f>
        <v>Tarjeta</v>
      </c>
      <c r="X1090" t="s">
        <v>7</v>
      </c>
      <c r="Y1090">
        <v>0</v>
      </c>
      <c r="Z1090" t="str">
        <f>VLOOKUP(ventas_starbucks_2025[[#This Row],[promoción_aplicada5]],promocion_cambiar[#All],2,0)</f>
        <v>Ninguna</v>
      </c>
      <c r="AA1090" t="s">
        <v>17</v>
      </c>
      <c r="AB1090" t="s">
        <v>23</v>
      </c>
      <c r="AC1090" t="s">
        <v>24</v>
      </c>
      <c r="AD1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90">
        <v>2.7</v>
      </c>
      <c r="AF1090">
        <v>3</v>
      </c>
      <c r="AG1090">
        <v>48</v>
      </c>
      <c r="AH1090">
        <v>43</v>
      </c>
    </row>
    <row r="1091" spans="1:34" x14ac:dyDescent="0.25">
      <c r="A1091" s="3" t="s">
        <v>1166</v>
      </c>
      <c r="B1091" s="1">
        <v>45730</v>
      </c>
      <c r="C1091" s="23">
        <f t="shared" si="85"/>
        <v>14</v>
      </c>
      <c r="D1091" s="23">
        <f t="shared" si="86"/>
        <v>5</v>
      </c>
      <c r="E1091" s="23" t="str">
        <f t="shared" si="87"/>
        <v>viernes</v>
      </c>
      <c r="F1091" s="23">
        <f t="shared" si="88"/>
        <v>3</v>
      </c>
      <c r="G1091" s="23" t="str">
        <f t="shared" si="89"/>
        <v>marzo</v>
      </c>
      <c r="H1091" s="2">
        <v>0.54791666666666672</v>
      </c>
      <c r="I1091" t="s">
        <v>26</v>
      </c>
      <c r="J1091" t="str">
        <f>VLOOKUP(ventas_starbucks_2025[[#This Row],[sucursal]],cambio_sucursal[#All],2,0)</f>
        <v>Sucursal San Lorenzo 47</v>
      </c>
      <c r="K1091" t="s">
        <v>38</v>
      </c>
      <c r="L1091" t="s">
        <v>39</v>
      </c>
      <c r="M1091" t="s">
        <v>4</v>
      </c>
      <c r="N1091" t="str">
        <f>IFERROR(VLOOKUP(ventas_starbucks_2025[[#This Row],[tamaño_sucio]],cambio_tamaño[#All],2,0),"Tamaño único")</f>
        <v>Tamaño único</v>
      </c>
      <c r="O1091">
        <v>3</v>
      </c>
      <c r="P1091">
        <v>1359.08</v>
      </c>
      <c r="Q1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1">
        <v>4077.24</v>
      </c>
      <c r="S1091" t="s">
        <v>31</v>
      </c>
      <c r="T1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91" t="str">
        <f>VLOOKUP(ventas_starbucks_2025[[#This Row],[canal_compra]],cambio_canal_compra[#All],2,0)</f>
        <v>Entrega domicilio</v>
      </c>
      <c r="V1091" t="s">
        <v>6</v>
      </c>
      <c r="W1091" t="str">
        <f>VLOOKUP(ventas_starbucks_2025[[#This Row],[método_pago]],cambio_metodo_pago[#All],2,0)</f>
        <v>Aplicación móbil</v>
      </c>
      <c r="X1091" t="s">
        <v>22</v>
      </c>
      <c r="Y1091">
        <v>0</v>
      </c>
      <c r="Z1091" t="str">
        <f>VLOOKUP(ventas_starbucks_2025[[#This Row],[promoción_aplicada5]],promocion_cambiar[#All],2,0)</f>
        <v>Hora Feliz</v>
      </c>
      <c r="AA1091" t="s">
        <v>36</v>
      </c>
      <c r="AB1091" t="s">
        <v>23</v>
      </c>
      <c r="AC1091" t="s">
        <v>24</v>
      </c>
      <c r="AD1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1">
        <v>9.9</v>
      </c>
      <c r="AF1091">
        <v>5</v>
      </c>
      <c r="AG1091">
        <v>36</v>
      </c>
      <c r="AH1091">
        <v>33</v>
      </c>
    </row>
    <row r="1092" spans="1:34" x14ac:dyDescent="0.25">
      <c r="A1092" s="3" t="s">
        <v>1167</v>
      </c>
      <c r="B1092" s="1">
        <v>45759</v>
      </c>
      <c r="C1092" s="23">
        <f t="shared" si="85"/>
        <v>12</v>
      </c>
      <c r="D1092" s="23">
        <f t="shared" si="86"/>
        <v>6</v>
      </c>
      <c r="E1092" s="23" t="str">
        <f t="shared" si="87"/>
        <v>sábado</v>
      </c>
      <c r="F1092" s="23">
        <f t="shared" si="88"/>
        <v>4</v>
      </c>
      <c r="G1092" s="23" t="str">
        <f t="shared" si="89"/>
        <v>abril</v>
      </c>
      <c r="H1092" s="2">
        <v>0.49305555555555558</v>
      </c>
      <c r="I1092" t="s">
        <v>12</v>
      </c>
      <c r="J1092" t="str">
        <f>VLOOKUP(ventas_starbucks_2025[[#This Row],[sucursal]],cambio_sucursal[#All],2,0)</f>
        <v>Sucursal Córdoba Shopping</v>
      </c>
      <c r="K1092" t="s">
        <v>89</v>
      </c>
      <c r="L1092" t="s">
        <v>90</v>
      </c>
      <c r="M1092" t="s">
        <v>4</v>
      </c>
      <c r="N1092" t="str">
        <f>IFERROR(VLOOKUP(ventas_starbucks_2025[[#This Row],[tamaño_sucio]],cambio_tamaño[#All],2,0),"Tamaño único")</f>
        <v>Tamaño único</v>
      </c>
      <c r="O1092">
        <v>5</v>
      </c>
      <c r="P1092">
        <v>1405.84</v>
      </c>
      <c r="Q1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2">
        <v>7029.2</v>
      </c>
      <c r="S1092" t="s">
        <v>5</v>
      </c>
      <c r="T1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92" t="str">
        <f>VLOOKUP(ventas_starbucks_2025[[#This Row],[canal_compra]],cambio_canal_compra[#All],2,0)</f>
        <v>En tienda</v>
      </c>
      <c r="V1092" t="s">
        <v>40</v>
      </c>
      <c r="W1092" t="str">
        <f>VLOOKUP(ventas_starbucks_2025[[#This Row],[método_pago]],cambio_metodo_pago[#All],2,0)</f>
        <v>Efectivo</v>
      </c>
      <c r="X1092" t="s">
        <v>22</v>
      </c>
      <c r="Y1092">
        <v>0</v>
      </c>
      <c r="Z1092" t="str">
        <f>VLOOKUP(ventas_starbucks_2025[[#This Row],[promoción_aplicada5]],promocion_cambiar[#All],2,0)</f>
        <v>Ninguna</v>
      </c>
      <c r="AA1092" t="s">
        <v>17</v>
      </c>
      <c r="AB1092" t="s">
        <v>52</v>
      </c>
      <c r="AC1092" t="s">
        <v>24</v>
      </c>
      <c r="AD1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92">
        <v>11.1</v>
      </c>
      <c r="AF1092">
        <v>3</v>
      </c>
      <c r="AG1092">
        <v>49</v>
      </c>
      <c r="AH1092">
        <v>44</v>
      </c>
    </row>
    <row r="1093" spans="1:34" x14ac:dyDescent="0.25">
      <c r="A1093" s="3" t="s">
        <v>1168</v>
      </c>
      <c r="B1093" s="1">
        <v>45759</v>
      </c>
      <c r="C1093" s="23">
        <f t="shared" si="85"/>
        <v>12</v>
      </c>
      <c r="D1093" s="23">
        <f t="shared" si="86"/>
        <v>6</v>
      </c>
      <c r="E1093" s="23" t="str">
        <f t="shared" si="87"/>
        <v>sábado</v>
      </c>
      <c r="F1093" s="23">
        <f t="shared" si="88"/>
        <v>4</v>
      </c>
      <c r="G1093" s="23" t="str">
        <f t="shared" si="89"/>
        <v>abril</v>
      </c>
      <c r="H1093" s="2">
        <v>0.34861111111111109</v>
      </c>
      <c r="I1093" t="s">
        <v>1</v>
      </c>
      <c r="J1093" t="str">
        <f>VLOOKUP(ventas_starbucks_2025[[#This Row],[sucursal]],cambio_sucursal[#All],2,0)</f>
        <v>Sucursal Nueva Córdoba</v>
      </c>
      <c r="K1093" t="s">
        <v>20</v>
      </c>
      <c r="L1093" t="s">
        <v>21</v>
      </c>
      <c r="M1093" t="s">
        <v>4</v>
      </c>
      <c r="N1093" t="str">
        <f>IFERROR(VLOOKUP(ventas_starbucks_2025[[#This Row],[tamaño_sucio]],cambio_tamaño[#All],2,0),"Tamaño único")</f>
        <v>Tamaño único</v>
      </c>
      <c r="O1093">
        <v>1</v>
      </c>
      <c r="P1093">
        <v>749.42</v>
      </c>
      <c r="Q1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093">
        <v>749.42</v>
      </c>
      <c r="S1093" t="s">
        <v>15</v>
      </c>
      <c r="T1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93" t="str">
        <f>VLOOKUP(ventas_starbucks_2025[[#This Row],[canal_compra]],cambio_canal_compra[#All],2,0)</f>
        <v>Para llevar</v>
      </c>
      <c r="V1093" t="s">
        <v>16</v>
      </c>
      <c r="W1093" t="str">
        <f>VLOOKUP(ventas_starbucks_2025[[#This Row],[método_pago]],cambio_metodo_pago[#All],2,0)</f>
        <v>Tarjeta</v>
      </c>
      <c r="X1093" t="s">
        <v>22</v>
      </c>
      <c r="Y1093">
        <v>0</v>
      </c>
      <c r="Z1093" t="str">
        <f>VLOOKUP(ventas_starbucks_2025[[#This Row],[promoción_aplicada5]],promocion_cambiar[#All],2,0)</f>
        <v>Combo</v>
      </c>
      <c r="AA1093" t="s">
        <v>8</v>
      </c>
      <c r="AB1093" t="s">
        <v>32</v>
      </c>
      <c r="AC1093" t="s">
        <v>41</v>
      </c>
      <c r="AD1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3">
        <v>8.4</v>
      </c>
      <c r="AF1093">
        <v>5</v>
      </c>
      <c r="AG1093">
        <v>10</v>
      </c>
      <c r="AH1093">
        <v>9</v>
      </c>
    </row>
    <row r="1094" spans="1:34" x14ac:dyDescent="0.25">
      <c r="A1094" s="3" t="s">
        <v>1169</v>
      </c>
      <c r="B1094" s="1">
        <v>45716</v>
      </c>
      <c r="C1094" s="23">
        <f t="shared" si="85"/>
        <v>28</v>
      </c>
      <c r="D1094" s="23">
        <f t="shared" si="86"/>
        <v>5</v>
      </c>
      <c r="E1094" s="1" t="str">
        <f t="shared" si="87"/>
        <v>viernes</v>
      </c>
      <c r="F1094" s="23">
        <f t="shared" si="88"/>
        <v>2</v>
      </c>
      <c r="G1094" s="1" t="str">
        <f t="shared" si="89"/>
        <v>febrero</v>
      </c>
      <c r="H1094" s="2">
        <v>0.51527777777777772</v>
      </c>
      <c r="I1094" t="s">
        <v>57</v>
      </c>
      <c r="J1094" t="str">
        <f>VLOOKUP(ventas_starbucks_2025[[#This Row],[sucursal]],cambio_sucursal[#All],2,0)</f>
        <v>Sucursal Avda Colón</v>
      </c>
      <c r="K1094" t="s">
        <v>89</v>
      </c>
      <c r="L1094" t="s">
        <v>90</v>
      </c>
      <c r="M1094" t="s">
        <v>4</v>
      </c>
      <c r="N1094" t="str">
        <f>IFERROR(VLOOKUP(ventas_starbucks_2025[[#This Row],[tamaño_sucio]],cambio_tamaño[#All],2,0),"Tamaño único")</f>
        <v>Tamaño único</v>
      </c>
      <c r="O1094">
        <v>4</v>
      </c>
      <c r="P1094">
        <v>1311.21</v>
      </c>
      <c r="Q1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4">
        <v>5244.84</v>
      </c>
      <c r="S1094" t="s">
        <v>5</v>
      </c>
      <c r="T1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94" t="str">
        <f>VLOOKUP(ventas_starbucks_2025[[#This Row],[canal_compra]],cambio_canal_compra[#All],2,0)</f>
        <v>En tienda</v>
      </c>
      <c r="V1094" t="s">
        <v>6</v>
      </c>
      <c r="W1094" t="str">
        <f>VLOOKUP(ventas_starbucks_2025[[#This Row],[método_pago]],cambio_metodo_pago[#All],2,0)</f>
        <v>Aplicación móbil</v>
      </c>
      <c r="X1094" t="s">
        <v>7</v>
      </c>
      <c r="Y1094">
        <v>0</v>
      </c>
      <c r="Z1094" t="str">
        <f>VLOOKUP(ventas_starbucks_2025[[#This Row],[promoción_aplicada5]],promocion_cambiar[#All],2,0)</f>
        <v>Combo</v>
      </c>
      <c r="AA1094" t="s">
        <v>8</v>
      </c>
      <c r="AB1094" t="s">
        <v>23</v>
      </c>
      <c r="AC1094" t="s">
        <v>24</v>
      </c>
      <c r="AD1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94">
        <v>13</v>
      </c>
      <c r="AF1094">
        <v>4</v>
      </c>
      <c r="AG1094">
        <v>39</v>
      </c>
      <c r="AH1094">
        <v>35</v>
      </c>
    </row>
    <row r="1095" spans="1:34" x14ac:dyDescent="0.25">
      <c r="A1095" s="3" t="s">
        <v>1170</v>
      </c>
      <c r="B1095" s="1">
        <v>45699</v>
      </c>
      <c r="C1095" s="23">
        <f t="shared" si="85"/>
        <v>11</v>
      </c>
      <c r="D1095" s="23">
        <f t="shared" si="86"/>
        <v>2</v>
      </c>
      <c r="E1095" s="23" t="str">
        <f t="shared" si="87"/>
        <v>martes</v>
      </c>
      <c r="F1095" s="23">
        <f t="shared" si="88"/>
        <v>2</v>
      </c>
      <c r="G1095" s="23" t="str">
        <f t="shared" si="89"/>
        <v>febrero</v>
      </c>
      <c r="H1095" s="2">
        <v>0.47499999999999998</v>
      </c>
      <c r="I1095" t="s">
        <v>1</v>
      </c>
      <c r="J1095" t="str">
        <f>VLOOKUP(ventas_starbucks_2025[[#This Row],[sucursal]],cambio_sucursal[#All],2,0)</f>
        <v>Sucursal Nueva Córdoba</v>
      </c>
      <c r="K1095" t="s">
        <v>132</v>
      </c>
      <c r="L1095" t="s">
        <v>35</v>
      </c>
      <c r="M1095" t="s">
        <v>4</v>
      </c>
      <c r="N1095" t="str">
        <f>IFERROR(VLOOKUP(ventas_starbucks_2025[[#This Row],[tamaño_sucio]],cambio_tamaño[#All],2,0),"Tamaño único")</f>
        <v>Tamaño único</v>
      </c>
      <c r="O1095">
        <v>5</v>
      </c>
      <c r="P1095">
        <v>1119.81</v>
      </c>
      <c r="Q1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5">
        <v>5599.05</v>
      </c>
      <c r="S1095" t="s">
        <v>31</v>
      </c>
      <c r="T1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95" t="str">
        <f>VLOOKUP(ventas_starbucks_2025[[#This Row],[canal_compra]],cambio_canal_compra[#All],2,0)</f>
        <v>Entrega domicilio</v>
      </c>
      <c r="V1095" t="s">
        <v>40</v>
      </c>
      <c r="W1095" t="str">
        <f>VLOOKUP(ventas_starbucks_2025[[#This Row],[método_pago]],cambio_metodo_pago[#All],2,0)</f>
        <v>Efectivo</v>
      </c>
      <c r="X1095" t="s">
        <v>7</v>
      </c>
      <c r="Y1095">
        <v>0</v>
      </c>
      <c r="Z1095" t="str">
        <f>VLOOKUP(ventas_starbucks_2025[[#This Row],[promoción_aplicada5]],promocion_cambiar[#All],2,0)</f>
        <v>Hora Feliz</v>
      </c>
      <c r="AA1095" t="s">
        <v>36</v>
      </c>
      <c r="AB1095" t="s">
        <v>18</v>
      </c>
      <c r="AC1095" t="s">
        <v>24</v>
      </c>
      <c r="AD1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5">
        <v>5.9</v>
      </c>
      <c r="AF1095">
        <v>3</v>
      </c>
      <c r="AG1095">
        <v>13</v>
      </c>
      <c r="AH1095">
        <v>8</v>
      </c>
    </row>
    <row r="1096" spans="1:34" x14ac:dyDescent="0.25">
      <c r="A1096" s="3" t="s">
        <v>1171</v>
      </c>
      <c r="B1096" s="1">
        <v>45745</v>
      </c>
      <c r="C1096" s="23">
        <f t="shared" si="85"/>
        <v>29</v>
      </c>
      <c r="D1096" s="23">
        <f t="shared" si="86"/>
        <v>6</v>
      </c>
      <c r="E1096" s="23" t="str">
        <f t="shared" si="87"/>
        <v>sábado</v>
      </c>
      <c r="F1096" s="23">
        <f t="shared" si="88"/>
        <v>3</v>
      </c>
      <c r="G1096" s="23" t="str">
        <f t="shared" si="89"/>
        <v>marzo</v>
      </c>
      <c r="H1096" s="2">
        <v>0.62013888888888891</v>
      </c>
      <c r="I1096" t="s">
        <v>12</v>
      </c>
      <c r="J1096" t="str">
        <f>VLOOKUP(ventas_starbucks_2025[[#This Row],[sucursal]],cambio_sucursal[#All],2,0)</f>
        <v>Sucursal Córdoba Shopping</v>
      </c>
      <c r="K1096" t="s">
        <v>2</v>
      </c>
      <c r="L1096" t="s">
        <v>3</v>
      </c>
      <c r="M1096" t="s">
        <v>4</v>
      </c>
      <c r="N1096" t="str">
        <f>IFERROR(VLOOKUP(ventas_starbucks_2025[[#This Row],[tamaño_sucio]],cambio_tamaño[#All],2,0),"Tamaño único")</f>
        <v>Tamaño único</v>
      </c>
      <c r="O1096">
        <v>5</v>
      </c>
      <c r="P1096">
        <v>3399.96</v>
      </c>
      <c r="Q1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096">
        <v>16999.8</v>
      </c>
      <c r="S1096" t="s">
        <v>5</v>
      </c>
      <c r="T1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096" t="str">
        <f>VLOOKUP(ventas_starbucks_2025[[#This Row],[canal_compra]],cambio_canal_compra[#All],2,0)</f>
        <v>En tienda</v>
      </c>
      <c r="V1096" t="s">
        <v>6</v>
      </c>
      <c r="W1096" t="str">
        <f>VLOOKUP(ventas_starbucks_2025[[#This Row],[método_pago]],cambio_metodo_pago[#All],2,0)</f>
        <v>Aplicación móbil</v>
      </c>
      <c r="X1096" t="s">
        <v>22</v>
      </c>
      <c r="Y1096">
        <v>0</v>
      </c>
      <c r="Z1096" t="str">
        <f>VLOOKUP(ventas_starbucks_2025[[#This Row],[promoción_aplicada5]],promocion_cambiar[#All],2,0)</f>
        <v>Combo</v>
      </c>
      <c r="AA1096" t="s">
        <v>8</v>
      </c>
      <c r="AB1096" t="s">
        <v>52</v>
      </c>
      <c r="AC1096" t="s">
        <v>24</v>
      </c>
      <c r="AD1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96">
        <v>12</v>
      </c>
      <c r="AF1096">
        <v>4</v>
      </c>
      <c r="AG1096">
        <v>35</v>
      </c>
      <c r="AH1096">
        <v>30</v>
      </c>
    </row>
    <row r="1097" spans="1:34" x14ac:dyDescent="0.25">
      <c r="A1097" s="3" t="s">
        <v>1172</v>
      </c>
      <c r="B1097" s="1">
        <v>45698</v>
      </c>
      <c r="C1097" s="23">
        <f t="shared" si="85"/>
        <v>10</v>
      </c>
      <c r="D1097" s="23">
        <f t="shared" si="86"/>
        <v>1</v>
      </c>
      <c r="E1097" s="23" t="str">
        <f t="shared" si="87"/>
        <v>lunes</v>
      </c>
      <c r="F1097" s="23">
        <f t="shared" si="88"/>
        <v>2</v>
      </c>
      <c r="G1097" s="23" t="str">
        <f t="shared" si="89"/>
        <v>febrero</v>
      </c>
      <c r="H1097" s="2">
        <v>0.65486111111111112</v>
      </c>
      <c r="I1097" t="s">
        <v>1</v>
      </c>
      <c r="J1097" t="str">
        <f>VLOOKUP(ventas_starbucks_2025[[#This Row],[sucursal]],cambio_sucursal[#All],2,0)</f>
        <v>Sucursal Nueva Córdoba</v>
      </c>
      <c r="K1097" t="s">
        <v>13</v>
      </c>
      <c r="L1097" t="s">
        <v>14</v>
      </c>
      <c r="M1097" t="s">
        <v>4</v>
      </c>
      <c r="N1097" t="str">
        <f>IFERROR(VLOOKUP(ventas_starbucks_2025[[#This Row],[tamaño_sucio]],cambio_tamaño[#All],2,0),"Tamaño único")</f>
        <v>Tamaño único</v>
      </c>
      <c r="O1097">
        <v>3</v>
      </c>
      <c r="P1097">
        <v>1948.94</v>
      </c>
      <c r="Q1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7">
        <v>5846.82</v>
      </c>
      <c r="S1097" t="s">
        <v>15</v>
      </c>
      <c r="T1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97" t="str">
        <f>VLOOKUP(ventas_starbucks_2025[[#This Row],[canal_compra]],cambio_canal_compra[#All],2,0)</f>
        <v>Para llevar</v>
      </c>
      <c r="V1097" t="s">
        <v>6</v>
      </c>
      <c r="W1097" t="str">
        <f>VLOOKUP(ventas_starbucks_2025[[#This Row],[método_pago]],cambio_metodo_pago[#All],2,0)</f>
        <v>Aplicación móbil</v>
      </c>
      <c r="X1097" t="s">
        <v>22</v>
      </c>
      <c r="Y1097">
        <v>0</v>
      </c>
      <c r="Z1097" t="str">
        <f>VLOOKUP(ventas_starbucks_2025[[#This Row],[promoción_aplicada5]],promocion_cambiar[#All],2,0)</f>
        <v>2x1</v>
      </c>
      <c r="AA1097" t="s">
        <v>51</v>
      </c>
      <c r="AB1097" t="s">
        <v>32</v>
      </c>
      <c r="AC1097" t="s">
        <v>10</v>
      </c>
      <c r="AD1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7">
        <v>6.9</v>
      </c>
      <c r="AF1097">
        <v>5</v>
      </c>
      <c r="AG1097">
        <v>44</v>
      </c>
      <c r="AH1097">
        <v>41</v>
      </c>
    </row>
    <row r="1098" spans="1:34" x14ac:dyDescent="0.25">
      <c r="A1098" s="3" t="s">
        <v>1173</v>
      </c>
      <c r="B1098" s="1">
        <v>45690</v>
      </c>
      <c r="C1098" s="23">
        <f t="shared" si="85"/>
        <v>2</v>
      </c>
      <c r="D1098" s="23">
        <f t="shared" si="86"/>
        <v>7</v>
      </c>
      <c r="E1098" s="23" t="str">
        <f t="shared" si="87"/>
        <v>domingo</v>
      </c>
      <c r="F1098" s="23">
        <f t="shared" si="88"/>
        <v>2</v>
      </c>
      <c r="G1098" s="23" t="str">
        <f t="shared" si="89"/>
        <v>febrero</v>
      </c>
      <c r="H1098" s="2">
        <v>0.59375</v>
      </c>
      <c r="I1098" t="s">
        <v>12</v>
      </c>
      <c r="J1098" t="str">
        <f>VLOOKUP(ventas_starbucks_2025[[#This Row],[sucursal]],cambio_sucursal[#All],2,0)</f>
        <v>Sucursal Córdoba Shopping</v>
      </c>
      <c r="K1098" t="s">
        <v>2</v>
      </c>
      <c r="L1098" t="s">
        <v>3</v>
      </c>
      <c r="M1098" t="s">
        <v>4</v>
      </c>
      <c r="N1098" t="str">
        <f>IFERROR(VLOOKUP(ventas_starbucks_2025[[#This Row],[tamaño_sucio]],cambio_tamaño[#All],2,0),"Tamaño único")</f>
        <v>Tamaño único</v>
      </c>
      <c r="O1098">
        <v>2</v>
      </c>
      <c r="P1098">
        <v>2925.5</v>
      </c>
      <c r="Q1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98">
        <v>5851</v>
      </c>
      <c r="S1098" t="s">
        <v>31</v>
      </c>
      <c r="T1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98" t="str">
        <f>VLOOKUP(ventas_starbucks_2025[[#This Row],[canal_compra]],cambio_canal_compra[#All],2,0)</f>
        <v>Entrega domicilio</v>
      </c>
      <c r="V1098" t="s">
        <v>6</v>
      </c>
      <c r="W1098" t="str">
        <f>VLOOKUP(ventas_starbucks_2025[[#This Row],[método_pago]],cambio_metodo_pago[#All],2,0)</f>
        <v>Aplicación móbil</v>
      </c>
      <c r="X1098" t="s">
        <v>22</v>
      </c>
      <c r="Y1098">
        <v>0</v>
      </c>
      <c r="Z1098" t="str">
        <f>VLOOKUP(ventas_starbucks_2025[[#This Row],[promoción_aplicada5]],promocion_cambiar[#All],2,0)</f>
        <v>Hora Feliz</v>
      </c>
      <c r="AA1098" t="s">
        <v>36</v>
      </c>
      <c r="AB1098" t="s">
        <v>23</v>
      </c>
      <c r="AC1098" t="s">
        <v>41</v>
      </c>
      <c r="AD1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8">
        <v>6.8</v>
      </c>
      <c r="AF1098">
        <v>4</v>
      </c>
      <c r="AG1098">
        <v>14</v>
      </c>
      <c r="AH1098">
        <v>12</v>
      </c>
    </row>
    <row r="1099" spans="1:34" x14ac:dyDescent="0.25">
      <c r="A1099" s="3" t="s">
        <v>1174</v>
      </c>
      <c r="B1099" s="1">
        <v>45661</v>
      </c>
      <c r="C1099" s="23">
        <f t="shared" si="85"/>
        <v>4</v>
      </c>
      <c r="D1099" s="23">
        <f t="shared" si="86"/>
        <v>6</v>
      </c>
      <c r="E1099" s="23" t="str">
        <f t="shared" si="87"/>
        <v>sábado</v>
      </c>
      <c r="F1099" s="23">
        <f t="shared" si="88"/>
        <v>1</v>
      </c>
      <c r="G1099" s="23" t="str">
        <f t="shared" si="89"/>
        <v>enero</v>
      </c>
      <c r="H1099" s="2">
        <v>0.80694444444444446</v>
      </c>
      <c r="I1099" t="s">
        <v>26</v>
      </c>
      <c r="J1099" t="str">
        <f>VLOOKUP(ventas_starbucks_2025[[#This Row],[sucursal]],cambio_sucursal[#All],2,0)</f>
        <v>Sucursal San Lorenzo 47</v>
      </c>
      <c r="K1099" t="s">
        <v>58</v>
      </c>
      <c r="L1099" t="s">
        <v>39</v>
      </c>
      <c r="M1099" t="s">
        <v>4</v>
      </c>
      <c r="N1099" t="str">
        <f>IFERROR(VLOOKUP(ventas_starbucks_2025[[#This Row],[tamaño_sucio]],cambio_tamaño[#All],2,0),"Tamaño único")</f>
        <v>Tamaño único</v>
      </c>
      <c r="O1099">
        <v>2</v>
      </c>
      <c r="P1099">
        <v>1350.82</v>
      </c>
      <c r="Q1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9">
        <v>2701.64</v>
      </c>
      <c r="S1099" t="s">
        <v>31</v>
      </c>
      <c r="T1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99" t="str">
        <f>VLOOKUP(ventas_starbucks_2025[[#This Row],[canal_compra]],cambio_canal_compra[#All],2,0)</f>
        <v>Entrega domicilio</v>
      </c>
      <c r="V1099" t="s">
        <v>16</v>
      </c>
      <c r="W1099" t="str">
        <f>VLOOKUP(ventas_starbucks_2025[[#This Row],[método_pago]],cambio_metodo_pago[#All],2,0)</f>
        <v>Tarjeta</v>
      </c>
      <c r="X1099" t="s">
        <v>7</v>
      </c>
      <c r="Y1099">
        <v>0</v>
      </c>
      <c r="Z1099" t="str">
        <f>VLOOKUP(ventas_starbucks_2025[[#This Row],[promoción_aplicada5]],promocion_cambiar[#All],2,0)</f>
        <v>2x1</v>
      </c>
      <c r="AA1099" t="s">
        <v>51</v>
      </c>
      <c r="AB1099" t="s">
        <v>9</v>
      </c>
      <c r="AC1099" t="s">
        <v>10</v>
      </c>
      <c r="AD1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99">
        <v>11.2</v>
      </c>
      <c r="AF1099">
        <v>4</v>
      </c>
      <c r="AG1099">
        <v>47</v>
      </c>
      <c r="AH1099">
        <v>45</v>
      </c>
    </row>
    <row r="1100" spans="1:34" x14ac:dyDescent="0.25">
      <c r="A1100" s="3" t="s">
        <v>1175</v>
      </c>
      <c r="B1100" s="1">
        <v>45709</v>
      </c>
      <c r="C1100" s="23">
        <f t="shared" si="85"/>
        <v>21</v>
      </c>
      <c r="D1100" s="23">
        <f t="shared" si="86"/>
        <v>5</v>
      </c>
      <c r="E1100" s="23" t="str">
        <f t="shared" si="87"/>
        <v>viernes</v>
      </c>
      <c r="F1100" s="23">
        <f t="shared" si="88"/>
        <v>2</v>
      </c>
      <c r="G1100" s="23" t="str">
        <f t="shared" si="89"/>
        <v>febrero</v>
      </c>
      <c r="H1100" s="2">
        <v>0.69236111111111109</v>
      </c>
      <c r="I1100" t="s">
        <v>1</v>
      </c>
      <c r="J1100" t="str">
        <f>VLOOKUP(ventas_starbucks_2025[[#This Row],[sucursal]],cambio_sucursal[#All],2,0)</f>
        <v>Sucursal Nueva Córdoba</v>
      </c>
      <c r="K1100" t="s">
        <v>284</v>
      </c>
      <c r="L1100" t="s">
        <v>35</v>
      </c>
      <c r="M1100" t="s">
        <v>4</v>
      </c>
      <c r="N1100" t="str">
        <f>IFERROR(VLOOKUP(ventas_starbucks_2025[[#This Row],[tamaño_sucio]],cambio_tamaño[#All],2,0),"Tamaño único")</f>
        <v>Tamaño único</v>
      </c>
      <c r="O1100">
        <v>1</v>
      </c>
      <c r="P1100">
        <v>1207.1600000000001</v>
      </c>
      <c r="Q1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0">
        <v>1207.1600000000001</v>
      </c>
      <c r="S1100" t="s">
        <v>15</v>
      </c>
      <c r="T1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0" t="str">
        <f>VLOOKUP(ventas_starbucks_2025[[#This Row],[canal_compra]],cambio_canal_compra[#All],2,0)</f>
        <v>Para llevar</v>
      </c>
      <c r="V1100" t="s">
        <v>6</v>
      </c>
      <c r="W1100" t="str">
        <f>VLOOKUP(ventas_starbucks_2025[[#This Row],[método_pago]],cambio_metodo_pago[#All],2,0)</f>
        <v>Aplicación móbil</v>
      </c>
      <c r="X1100" t="s">
        <v>22</v>
      </c>
      <c r="Y1100">
        <v>0</v>
      </c>
      <c r="Z1100" t="str">
        <f>VLOOKUP(ventas_starbucks_2025[[#This Row],[promoción_aplicada5]],promocion_cambiar[#All],2,0)</f>
        <v>Combo</v>
      </c>
      <c r="AA1100" t="s">
        <v>8</v>
      </c>
      <c r="AB1100" t="s">
        <v>29</v>
      </c>
      <c r="AC1100" t="s">
        <v>24</v>
      </c>
      <c r="AD1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00">
        <v>12.4</v>
      </c>
      <c r="AF1100">
        <v>3</v>
      </c>
      <c r="AG1100">
        <v>38</v>
      </c>
      <c r="AH1100">
        <v>37</v>
      </c>
    </row>
    <row r="1101" spans="1:34" x14ac:dyDescent="0.25">
      <c r="A1101" s="3" t="s">
        <v>1176</v>
      </c>
      <c r="B1101" s="1">
        <v>45695</v>
      </c>
      <c r="C1101" s="23">
        <f t="shared" si="85"/>
        <v>7</v>
      </c>
      <c r="D1101" s="23">
        <f t="shared" si="86"/>
        <v>5</v>
      </c>
      <c r="E1101" s="23" t="str">
        <f t="shared" si="87"/>
        <v>viernes</v>
      </c>
      <c r="F1101" s="23">
        <f t="shared" si="88"/>
        <v>2</v>
      </c>
      <c r="G1101" s="23" t="str">
        <f t="shared" si="89"/>
        <v>febrero</v>
      </c>
      <c r="H1101" s="2">
        <v>0.3923611111111111</v>
      </c>
      <c r="I1101" t="s">
        <v>26</v>
      </c>
      <c r="J1101" t="str">
        <f>VLOOKUP(ventas_starbucks_2025[[#This Row],[sucursal]],cambio_sucursal[#All],2,0)</f>
        <v>Sucursal San Lorenzo 47</v>
      </c>
      <c r="K1101" t="s">
        <v>82</v>
      </c>
      <c r="L1101" t="s">
        <v>28</v>
      </c>
      <c r="M1101" t="s">
        <v>4</v>
      </c>
      <c r="N1101" t="str">
        <f>IFERROR(VLOOKUP(ventas_starbucks_2025[[#This Row],[tamaño_sucio]],cambio_tamaño[#All],2,0),"Tamaño único")</f>
        <v>Tamaño único</v>
      </c>
      <c r="O1101">
        <v>5</v>
      </c>
      <c r="P1101">
        <v>2710.23</v>
      </c>
      <c r="Q1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01">
        <v>13551.15</v>
      </c>
      <c r="S1101" t="s">
        <v>5</v>
      </c>
      <c r="T1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01" t="str">
        <f>VLOOKUP(ventas_starbucks_2025[[#This Row],[canal_compra]],cambio_canal_compra[#All],2,0)</f>
        <v>En tienda</v>
      </c>
      <c r="V1101" t="s">
        <v>40</v>
      </c>
      <c r="W1101" t="str">
        <f>VLOOKUP(ventas_starbucks_2025[[#This Row],[método_pago]],cambio_metodo_pago[#All],2,0)</f>
        <v>Efectivo</v>
      </c>
      <c r="X1101" t="s">
        <v>22</v>
      </c>
      <c r="Y1101">
        <v>0</v>
      </c>
      <c r="Z1101" t="str">
        <f>VLOOKUP(ventas_starbucks_2025[[#This Row],[promoción_aplicada5]],promocion_cambiar[#All],2,0)</f>
        <v>2x1</v>
      </c>
      <c r="AA1101" t="s">
        <v>51</v>
      </c>
      <c r="AB1101" t="s">
        <v>52</v>
      </c>
      <c r="AC1101" t="s">
        <v>24</v>
      </c>
      <c r="AD1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01">
        <v>14.2</v>
      </c>
      <c r="AF1101">
        <v>1</v>
      </c>
      <c r="AG1101">
        <v>14</v>
      </c>
      <c r="AH1101">
        <v>9</v>
      </c>
    </row>
    <row r="1102" spans="1:34" x14ac:dyDescent="0.25">
      <c r="A1102" s="3" t="s">
        <v>1177</v>
      </c>
      <c r="B1102" s="1">
        <v>45718</v>
      </c>
      <c r="C1102" s="23">
        <f t="shared" si="85"/>
        <v>2</v>
      </c>
      <c r="D1102" s="23">
        <f t="shared" si="86"/>
        <v>7</v>
      </c>
      <c r="E1102" s="23" t="str">
        <f t="shared" si="87"/>
        <v>domingo</v>
      </c>
      <c r="F1102" s="23">
        <f t="shared" si="88"/>
        <v>3</v>
      </c>
      <c r="G1102" s="23" t="str">
        <f t="shared" si="89"/>
        <v>marzo</v>
      </c>
      <c r="H1102" s="2">
        <v>0.80347222222222225</v>
      </c>
      <c r="I1102" t="s">
        <v>12</v>
      </c>
      <c r="J1102" t="str">
        <f>VLOOKUP(ventas_starbucks_2025[[#This Row],[sucursal]],cambio_sucursal[#All],2,0)</f>
        <v>Sucursal Córdoba Shopping</v>
      </c>
      <c r="K1102" t="s">
        <v>67</v>
      </c>
      <c r="L1102" t="s">
        <v>35</v>
      </c>
      <c r="M1102" t="s">
        <v>4</v>
      </c>
      <c r="N1102" t="str">
        <f>IFERROR(VLOOKUP(ventas_starbucks_2025[[#This Row],[tamaño_sucio]],cambio_tamaño[#All],2,0),"Tamaño único")</f>
        <v>Tamaño único</v>
      </c>
      <c r="O1102">
        <v>3</v>
      </c>
      <c r="P1102">
        <v>1298.21</v>
      </c>
      <c r="Q1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2">
        <v>3894.63</v>
      </c>
      <c r="S1102" t="s">
        <v>15</v>
      </c>
      <c r="T1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2" t="str">
        <f>VLOOKUP(ventas_starbucks_2025[[#This Row],[canal_compra]],cambio_canal_compra[#All],2,0)</f>
        <v>Para llevar</v>
      </c>
      <c r="V1102" t="s">
        <v>16</v>
      </c>
      <c r="W1102" t="str">
        <f>VLOOKUP(ventas_starbucks_2025[[#This Row],[método_pago]],cambio_metodo_pago[#All],2,0)</f>
        <v>Tarjeta</v>
      </c>
      <c r="X1102" t="s">
        <v>7</v>
      </c>
      <c r="Y1102">
        <v>15</v>
      </c>
      <c r="Z1102" t="str">
        <f>VLOOKUP(ventas_starbucks_2025[[#This Row],[promoción_aplicada5]],promocion_cambiar[#All],2,0)</f>
        <v>Hora Feliz</v>
      </c>
      <c r="AA1102" t="s">
        <v>36</v>
      </c>
      <c r="AB1102" t="s">
        <v>32</v>
      </c>
      <c r="AC1102" t="s">
        <v>10</v>
      </c>
      <c r="AD1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02">
        <v>7.1</v>
      </c>
      <c r="AF1102">
        <v>4</v>
      </c>
      <c r="AG1102">
        <v>47</v>
      </c>
      <c r="AH1102">
        <v>44</v>
      </c>
    </row>
    <row r="1103" spans="1:34" x14ac:dyDescent="0.25">
      <c r="A1103" s="3" t="s">
        <v>1178</v>
      </c>
      <c r="B1103" s="1">
        <v>45720</v>
      </c>
      <c r="C1103" s="23">
        <f t="shared" si="85"/>
        <v>4</v>
      </c>
      <c r="D1103" s="23">
        <f t="shared" si="86"/>
        <v>2</v>
      </c>
      <c r="E1103" s="23" t="str">
        <f t="shared" si="87"/>
        <v>martes</v>
      </c>
      <c r="F1103" s="23">
        <f t="shared" si="88"/>
        <v>3</v>
      </c>
      <c r="G1103" s="23" t="str">
        <f t="shared" si="89"/>
        <v>marzo</v>
      </c>
      <c r="H1103" s="2">
        <v>0.32361111111111113</v>
      </c>
      <c r="I1103" t="s">
        <v>12</v>
      </c>
      <c r="J1103" t="str">
        <f>VLOOKUP(ventas_starbucks_2025[[#This Row],[sucursal]],cambio_sucursal[#All],2,0)</f>
        <v>Sucursal Córdoba Shopping</v>
      </c>
      <c r="K1103" t="s">
        <v>327</v>
      </c>
      <c r="L1103" t="s">
        <v>44</v>
      </c>
      <c r="M1103" t="s">
        <v>55</v>
      </c>
      <c r="N1103" t="str">
        <f>IFERROR(VLOOKUP(ventas_starbucks_2025[[#This Row],[tamaño_sucio]],cambio_tamaño[#All],2,0),"Tamaño único")</f>
        <v>Pequeño</v>
      </c>
      <c r="O1103">
        <v>2</v>
      </c>
      <c r="P1103">
        <v>1773.08</v>
      </c>
      <c r="Q1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3">
        <v>3546.16</v>
      </c>
      <c r="S1103" t="s">
        <v>15</v>
      </c>
      <c r="T1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3" t="str">
        <f>VLOOKUP(ventas_starbucks_2025[[#This Row],[canal_compra]],cambio_canal_compra[#All],2,0)</f>
        <v>Para llevar</v>
      </c>
      <c r="V1103" t="s">
        <v>6</v>
      </c>
      <c r="W1103" t="str">
        <f>VLOOKUP(ventas_starbucks_2025[[#This Row],[método_pago]],cambio_metodo_pago[#All],2,0)</f>
        <v>Aplicación móbil</v>
      </c>
      <c r="X1103" t="s">
        <v>22</v>
      </c>
      <c r="Y1103">
        <v>0</v>
      </c>
      <c r="Z1103" t="str">
        <f>VLOOKUP(ventas_starbucks_2025[[#This Row],[promoción_aplicada5]],promocion_cambiar[#All],2,0)</f>
        <v>Hora Feliz</v>
      </c>
      <c r="AA1103" t="s">
        <v>36</v>
      </c>
      <c r="AB1103" t="s">
        <v>23</v>
      </c>
      <c r="AC1103" t="s">
        <v>24</v>
      </c>
      <c r="AD1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03">
        <v>14.3</v>
      </c>
      <c r="AF1103">
        <v>5</v>
      </c>
      <c r="AG1103">
        <v>22</v>
      </c>
      <c r="AH1103">
        <v>20</v>
      </c>
    </row>
    <row r="1104" spans="1:34" x14ac:dyDescent="0.25">
      <c r="A1104" s="3" t="s">
        <v>1179</v>
      </c>
      <c r="B1104" s="1">
        <v>45697</v>
      </c>
      <c r="C1104" s="23">
        <f t="shared" si="85"/>
        <v>9</v>
      </c>
      <c r="D1104" s="23">
        <f t="shared" si="86"/>
        <v>7</v>
      </c>
      <c r="E1104" s="23" t="str">
        <f t="shared" si="87"/>
        <v>domingo</v>
      </c>
      <c r="F1104" s="23">
        <f t="shared" si="88"/>
        <v>2</v>
      </c>
      <c r="G1104" s="23" t="str">
        <f t="shared" si="89"/>
        <v>febrero</v>
      </c>
      <c r="H1104" s="2">
        <v>0.71527777777777779</v>
      </c>
      <c r="I1104" t="s">
        <v>12</v>
      </c>
      <c r="J1104" t="str">
        <f>VLOOKUP(ventas_starbucks_2025[[#This Row],[sucursal]],cambio_sucursal[#All],2,0)</f>
        <v>Sucursal Córdoba Shopping</v>
      </c>
      <c r="K1104" t="s">
        <v>2</v>
      </c>
      <c r="L1104" t="s">
        <v>3</v>
      </c>
      <c r="M1104" t="s">
        <v>4</v>
      </c>
      <c r="N1104" t="str">
        <f>IFERROR(VLOOKUP(ventas_starbucks_2025[[#This Row],[tamaño_sucio]],cambio_tamaño[#All],2,0),"Tamaño único")</f>
        <v>Tamaño único</v>
      </c>
      <c r="O1104">
        <v>2</v>
      </c>
      <c r="P1104">
        <v>2682.64</v>
      </c>
      <c r="Q1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04">
        <v>5365.28</v>
      </c>
      <c r="S1104" t="s">
        <v>5</v>
      </c>
      <c r="T1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04" t="str">
        <f>VLOOKUP(ventas_starbucks_2025[[#This Row],[canal_compra]],cambio_canal_compra[#All],2,0)</f>
        <v>En tienda</v>
      </c>
      <c r="V1104" t="s">
        <v>16</v>
      </c>
      <c r="W1104" t="str">
        <f>VLOOKUP(ventas_starbucks_2025[[#This Row],[método_pago]],cambio_metodo_pago[#All],2,0)</f>
        <v>Tarjeta</v>
      </c>
      <c r="X1104" t="s">
        <v>7</v>
      </c>
      <c r="Y1104">
        <v>10</v>
      </c>
      <c r="Z1104" t="str">
        <f>VLOOKUP(ventas_starbucks_2025[[#This Row],[promoción_aplicada5]],promocion_cambiar[#All],2,0)</f>
        <v>Hora Feliz</v>
      </c>
      <c r="AA1104" t="s">
        <v>36</v>
      </c>
      <c r="AB1104" t="s">
        <v>18</v>
      </c>
      <c r="AC1104" t="s">
        <v>41</v>
      </c>
      <c r="AD1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04">
        <v>2.1</v>
      </c>
      <c r="AF1104">
        <v>5</v>
      </c>
      <c r="AG1104">
        <v>35</v>
      </c>
      <c r="AH1104">
        <v>33</v>
      </c>
    </row>
    <row r="1105" spans="1:34" x14ac:dyDescent="0.25">
      <c r="A1105" s="3" t="s">
        <v>1180</v>
      </c>
      <c r="B1105" s="1">
        <v>45667</v>
      </c>
      <c r="C1105" s="23">
        <f t="shared" si="85"/>
        <v>10</v>
      </c>
      <c r="D1105" s="23">
        <f t="shared" si="86"/>
        <v>5</v>
      </c>
      <c r="E1105" s="1" t="str">
        <f t="shared" si="87"/>
        <v>viernes</v>
      </c>
      <c r="F1105" s="23">
        <f t="shared" si="88"/>
        <v>1</v>
      </c>
      <c r="G1105" s="1" t="str">
        <f t="shared" si="89"/>
        <v>enero</v>
      </c>
      <c r="H1105" s="2">
        <v>0.35486111111111113</v>
      </c>
      <c r="I1105" t="s">
        <v>57</v>
      </c>
      <c r="J1105" t="str">
        <f>VLOOKUP(ventas_starbucks_2025[[#This Row],[sucursal]],cambio_sucursal[#All],2,0)</f>
        <v>Sucursal Avda Colón</v>
      </c>
      <c r="K1105" t="s">
        <v>27</v>
      </c>
      <c r="L1105" t="s">
        <v>28</v>
      </c>
      <c r="M1105" t="s">
        <v>4</v>
      </c>
      <c r="N1105" t="str">
        <f>IFERROR(VLOOKUP(ventas_starbucks_2025[[#This Row],[tamaño_sucio]],cambio_tamaño[#All],2,0),"Tamaño único")</f>
        <v>Tamaño único</v>
      </c>
      <c r="O1105">
        <v>2</v>
      </c>
      <c r="P1105">
        <v>2092.4699999999998</v>
      </c>
      <c r="Q1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05">
        <v>4184.9399999999996</v>
      </c>
      <c r="S1105" t="s">
        <v>31</v>
      </c>
      <c r="T1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5" t="str">
        <f>VLOOKUP(ventas_starbucks_2025[[#This Row],[canal_compra]],cambio_canal_compra[#All],2,0)</f>
        <v>Entrega domicilio</v>
      </c>
      <c r="V1105" t="s">
        <v>6</v>
      </c>
      <c r="W1105" t="str">
        <f>VLOOKUP(ventas_starbucks_2025[[#This Row],[método_pago]],cambio_metodo_pago[#All],2,0)</f>
        <v>Aplicación móbil</v>
      </c>
      <c r="X1105" t="s">
        <v>7</v>
      </c>
      <c r="Y1105">
        <v>10</v>
      </c>
      <c r="Z1105" t="str">
        <f>VLOOKUP(ventas_starbucks_2025[[#This Row],[promoción_aplicada5]],promocion_cambiar[#All],2,0)</f>
        <v>2x1</v>
      </c>
      <c r="AA1105" t="s">
        <v>51</v>
      </c>
      <c r="AB1105" t="s">
        <v>52</v>
      </c>
      <c r="AC1105" t="s">
        <v>24</v>
      </c>
      <c r="AD1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05">
        <v>5.3</v>
      </c>
      <c r="AF1105">
        <v>2</v>
      </c>
      <c r="AG1105">
        <v>35</v>
      </c>
      <c r="AH1105">
        <v>33</v>
      </c>
    </row>
    <row r="1106" spans="1:34" x14ac:dyDescent="0.25">
      <c r="A1106" s="3" t="s">
        <v>1181</v>
      </c>
      <c r="B1106" s="1">
        <v>45699</v>
      </c>
      <c r="C1106" s="23">
        <f t="shared" si="85"/>
        <v>11</v>
      </c>
      <c r="D1106" s="23">
        <f t="shared" si="86"/>
        <v>2</v>
      </c>
      <c r="E1106" s="23" t="str">
        <f t="shared" si="87"/>
        <v>martes</v>
      </c>
      <c r="F1106" s="23">
        <f t="shared" si="88"/>
        <v>2</v>
      </c>
      <c r="G1106" s="23" t="str">
        <f t="shared" si="89"/>
        <v>febrero</v>
      </c>
      <c r="H1106" s="2">
        <v>0.65486111111111112</v>
      </c>
      <c r="I1106" t="s">
        <v>57</v>
      </c>
      <c r="J1106" t="str">
        <f>VLOOKUP(ventas_starbucks_2025[[#This Row],[sucursal]],cambio_sucursal[#All],2,0)</f>
        <v>Sucursal Avda Colón</v>
      </c>
      <c r="K1106" t="s">
        <v>94</v>
      </c>
      <c r="L1106" t="s">
        <v>70</v>
      </c>
      <c r="M1106" t="s">
        <v>55</v>
      </c>
      <c r="N1106" t="str">
        <f>IFERROR(VLOOKUP(ventas_starbucks_2025[[#This Row],[tamaño_sucio]],cambio_tamaño[#All],2,0),"Tamaño único")</f>
        <v>Pequeño</v>
      </c>
      <c r="O1106">
        <v>4</v>
      </c>
      <c r="P1106">
        <v>1738.59</v>
      </c>
      <c r="Q1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6">
        <v>6954.36</v>
      </c>
      <c r="S1106" t="s">
        <v>31</v>
      </c>
      <c r="T1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06" t="str">
        <f>VLOOKUP(ventas_starbucks_2025[[#This Row],[canal_compra]],cambio_canal_compra[#All],2,0)</f>
        <v>Entrega domicilio</v>
      </c>
      <c r="V1106" t="s">
        <v>16</v>
      </c>
      <c r="W1106" t="str">
        <f>VLOOKUP(ventas_starbucks_2025[[#This Row],[método_pago]],cambio_metodo_pago[#All],2,0)</f>
        <v>Tarjeta</v>
      </c>
      <c r="X1106" t="s">
        <v>7</v>
      </c>
      <c r="Y1106">
        <v>15</v>
      </c>
      <c r="Z1106" t="str">
        <f>VLOOKUP(ventas_starbucks_2025[[#This Row],[promoción_aplicada5]],promocion_cambiar[#All],2,0)</f>
        <v>Hora Feliz</v>
      </c>
      <c r="AA1106" t="s">
        <v>36</v>
      </c>
      <c r="AB1106" t="s">
        <v>23</v>
      </c>
      <c r="AC1106" t="s">
        <v>24</v>
      </c>
      <c r="AD1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06">
        <v>3</v>
      </c>
      <c r="AF1106">
        <v>5</v>
      </c>
      <c r="AG1106">
        <v>16</v>
      </c>
      <c r="AH1106">
        <v>12</v>
      </c>
    </row>
    <row r="1107" spans="1:34" x14ac:dyDescent="0.25">
      <c r="A1107" s="3" t="s">
        <v>1182</v>
      </c>
      <c r="B1107" s="1">
        <v>45712</v>
      </c>
      <c r="C1107" s="23">
        <f t="shared" si="85"/>
        <v>24</v>
      </c>
      <c r="D1107" s="23">
        <f t="shared" si="86"/>
        <v>1</v>
      </c>
      <c r="E1107" s="23" t="str">
        <f t="shared" si="87"/>
        <v>lunes</v>
      </c>
      <c r="F1107" s="23">
        <f t="shared" si="88"/>
        <v>2</v>
      </c>
      <c r="G1107" s="23" t="str">
        <f t="shared" si="89"/>
        <v>febrero</v>
      </c>
      <c r="H1107" s="2">
        <v>0.40416666666666667</v>
      </c>
      <c r="I1107" t="s">
        <v>12</v>
      </c>
      <c r="J1107" t="str">
        <f>VLOOKUP(ventas_starbucks_2025[[#This Row],[sucursal]],cambio_sucursal[#All],2,0)</f>
        <v>Sucursal Córdoba Shopping</v>
      </c>
      <c r="K1107" t="s">
        <v>101</v>
      </c>
      <c r="L1107" t="s">
        <v>3</v>
      </c>
      <c r="M1107" t="s">
        <v>4</v>
      </c>
      <c r="N1107" t="str">
        <f>IFERROR(VLOOKUP(ventas_starbucks_2025[[#This Row],[tamaño_sucio]],cambio_tamaño[#All],2,0),"Tamaño único")</f>
        <v>Tamaño único</v>
      </c>
      <c r="O1107">
        <v>2</v>
      </c>
      <c r="P1107">
        <v>2536.0500000000002</v>
      </c>
      <c r="Q1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07">
        <v>5072.1000000000004</v>
      </c>
      <c r="S1107" t="s">
        <v>5</v>
      </c>
      <c r="T1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07" t="str">
        <f>VLOOKUP(ventas_starbucks_2025[[#This Row],[canal_compra]],cambio_canal_compra[#All],2,0)</f>
        <v>En tienda</v>
      </c>
      <c r="V1107" t="s">
        <v>16</v>
      </c>
      <c r="W1107" t="str">
        <f>VLOOKUP(ventas_starbucks_2025[[#This Row],[método_pago]],cambio_metodo_pago[#All],2,0)</f>
        <v>Tarjeta</v>
      </c>
      <c r="X1107" t="s">
        <v>7</v>
      </c>
      <c r="Y1107">
        <v>0</v>
      </c>
      <c r="Z1107" t="str">
        <f>VLOOKUP(ventas_starbucks_2025[[#This Row],[promoción_aplicada5]],promocion_cambiar[#All],2,0)</f>
        <v>Combo</v>
      </c>
      <c r="AA1107" t="s">
        <v>8</v>
      </c>
      <c r="AB1107" t="s">
        <v>29</v>
      </c>
      <c r="AC1107" t="s">
        <v>10</v>
      </c>
      <c r="AD1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07">
        <v>11.6</v>
      </c>
      <c r="AF1107">
        <v>1</v>
      </c>
      <c r="AG1107">
        <v>13</v>
      </c>
      <c r="AH1107">
        <v>11</v>
      </c>
    </row>
    <row r="1108" spans="1:34" x14ac:dyDescent="0.25">
      <c r="A1108" s="3" t="s">
        <v>1183</v>
      </c>
      <c r="B1108" s="1">
        <v>45720</v>
      </c>
      <c r="C1108" s="23">
        <f t="shared" si="85"/>
        <v>4</v>
      </c>
      <c r="D1108" s="23">
        <f t="shared" si="86"/>
        <v>2</v>
      </c>
      <c r="E1108" s="23" t="str">
        <f t="shared" si="87"/>
        <v>martes</v>
      </c>
      <c r="F1108" s="23">
        <f t="shared" si="88"/>
        <v>3</v>
      </c>
      <c r="G1108" s="23" t="str">
        <f t="shared" si="89"/>
        <v>marzo</v>
      </c>
      <c r="H1108" s="2">
        <v>0.55000000000000004</v>
      </c>
      <c r="I1108" t="s">
        <v>12</v>
      </c>
      <c r="J1108" t="str">
        <f>VLOOKUP(ventas_starbucks_2025[[#This Row],[sucursal]],cambio_sucursal[#All],2,0)</f>
        <v>Sucursal Córdoba Shopping</v>
      </c>
      <c r="K1108" t="s">
        <v>58</v>
      </c>
      <c r="L1108" t="s">
        <v>39</v>
      </c>
      <c r="M1108" t="s">
        <v>4</v>
      </c>
      <c r="N1108" t="str">
        <f>IFERROR(VLOOKUP(ventas_starbucks_2025[[#This Row],[tamaño_sucio]],cambio_tamaño[#All],2,0),"Tamaño único")</f>
        <v>Tamaño único</v>
      </c>
      <c r="O1108">
        <v>3</v>
      </c>
      <c r="P1108">
        <v>1529.12</v>
      </c>
      <c r="Q1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8">
        <v>4587.3599999999997</v>
      </c>
      <c r="S1108" t="s">
        <v>31</v>
      </c>
      <c r="T1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8" t="str">
        <f>VLOOKUP(ventas_starbucks_2025[[#This Row],[canal_compra]],cambio_canal_compra[#All],2,0)</f>
        <v>Entrega domicilio</v>
      </c>
      <c r="V1108" t="s">
        <v>16</v>
      </c>
      <c r="W1108" t="str">
        <f>VLOOKUP(ventas_starbucks_2025[[#This Row],[método_pago]],cambio_metodo_pago[#All],2,0)</f>
        <v>Tarjeta</v>
      </c>
      <c r="X1108" t="s">
        <v>7</v>
      </c>
      <c r="Y1108">
        <v>15</v>
      </c>
      <c r="Z1108" t="str">
        <f>VLOOKUP(ventas_starbucks_2025[[#This Row],[promoción_aplicada5]],promocion_cambiar[#All],2,0)</f>
        <v>Hora Feliz</v>
      </c>
      <c r="AA1108" t="s">
        <v>36</v>
      </c>
      <c r="AB1108" t="s">
        <v>9</v>
      </c>
      <c r="AC1108" t="s">
        <v>24</v>
      </c>
      <c r="AD1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08">
        <v>4.8</v>
      </c>
      <c r="AF1108">
        <v>1</v>
      </c>
      <c r="AG1108">
        <v>31</v>
      </c>
      <c r="AH1108">
        <v>28</v>
      </c>
    </row>
    <row r="1109" spans="1:34" x14ac:dyDescent="0.25">
      <c r="A1109" s="3" t="s">
        <v>1184</v>
      </c>
      <c r="B1109" s="1">
        <v>45717</v>
      </c>
      <c r="C1109" s="23">
        <f t="shared" si="85"/>
        <v>1</v>
      </c>
      <c r="D1109" s="23">
        <f t="shared" si="86"/>
        <v>6</v>
      </c>
      <c r="E1109" s="23" t="str">
        <f t="shared" si="87"/>
        <v>sábado</v>
      </c>
      <c r="F1109" s="23">
        <f t="shared" si="88"/>
        <v>3</v>
      </c>
      <c r="G1109" s="23" t="str">
        <f t="shared" si="89"/>
        <v>marzo</v>
      </c>
      <c r="H1109" s="2">
        <v>0.8569444444444444</v>
      </c>
      <c r="I1109" t="s">
        <v>1</v>
      </c>
      <c r="J1109" t="str">
        <f>VLOOKUP(ventas_starbucks_2025[[#This Row],[sucursal]],cambio_sucursal[#All],2,0)</f>
        <v>Sucursal Nueva Córdoba</v>
      </c>
      <c r="K1109" t="s">
        <v>74</v>
      </c>
      <c r="L1109" t="s">
        <v>70</v>
      </c>
      <c r="M1109" t="s">
        <v>62</v>
      </c>
      <c r="N1109" t="str">
        <f>IFERROR(VLOOKUP(ventas_starbucks_2025[[#This Row],[tamaño_sucio]],cambio_tamaño[#All],2,0),"Tamaño único")</f>
        <v>Extra-Grande</v>
      </c>
      <c r="O1109">
        <v>5</v>
      </c>
      <c r="P1109">
        <v>1533.92</v>
      </c>
      <c r="Q1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9">
        <v>7669.6</v>
      </c>
      <c r="S1109" t="s">
        <v>15</v>
      </c>
      <c r="T1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09" t="str">
        <f>VLOOKUP(ventas_starbucks_2025[[#This Row],[canal_compra]],cambio_canal_compra[#All],2,0)</f>
        <v>Para llevar</v>
      </c>
      <c r="V1109" t="s">
        <v>16</v>
      </c>
      <c r="W1109" t="str">
        <f>VLOOKUP(ventas_starbucks_2025[[#This Row],[método_pago]],cambio_metodo_pago[#All],2,0)</f>
        <v>Tarjeta</v>
      </c>
      <c r="X1109" t="s">
        <v>7</v>
      </c>
      <c r="Y1109">
        <v>0</v>
      </c>
      <c r="Z1109" t="str">
        <f>VLOOKUP(ventas_starbucks_2025[[#This Row],[promoción_aplicada5]],promocion_cambiar[#All],2,0)</f>
        <v>Hora Feliz</v>
      </c>
      <c r="AA1109" t="s">
        <v>36</v>
      </c>
      <c r="AB1109" t="s">
        <v>52</v>
      </c>
      <c r="AC1109" t="s">
        <v>10</v>
      </c>
      <c r="AD1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09">
        <v>9</v>
      </c>
      <c r="AF1109">
        <v>3</v>
      </c>
      <c r="AG1109">
        <v>49</v>
      </c>
      <c r="AH1109">
        <v>44</v>
      </c>
    </row>
    <row r="1110" spans="1:34" x14ac:dyDescent="0.25">
      <c r="A1110" s="3" t="s">
        <v>1185</v>
      </c>
      <c r="B1110" s="1">
        <v>45682</v>
      </c>
      <c r="C1110" s="23">
        <f t="shared" si="85"/>
        <v>25</v>
      </c>
      <c r="D1110" s="23">
        <f t="shared" si="86"/>
        <v>6</v>
      </c>
      <c r="E1110" s="1" t="str">
        <f t="shared" si="87"/>
        <v>sábado</v>
      </c>
      <c r="F1110" s="23">
        <f t="shared" si="88"/>
        <v>1</v>
      </c>
      <c r="G1110" s="1" t="str">
        <f t="shared" si="89"/>
        <v>enero</v>
      </c>
      <c r="H1110" s="2">
        <v>0.84027777777777779</v>
      </c>
      <c r="I1110" t="s">
        <v>12</v>
      </c>
      <c r="J1110" t="str">
        <f>VLOOKUP(ventas_starbucks_2025[[#This Row],[sucursal]],cambio_sucursal[#All],2,0)</f>
        <v>Sucursal Córdoba Shopping</v>
      </c>
      <c r="K1110" t="s">
        <v>82</v>
      </c>
      <c r="L1110" t="s">
        <v>28</v>
      </c>
      <c r="M1110" t="s">
        <v>4</v>
      </c>
      <c r="N1110" t="str">
        <f>IFERROR(VLOOKUP(ventas_starbucks_2025[[#This Row],[tamaño_sucio]],cambio_tamaño[#All],2,0),"Tamaño único")</f>
        <v>Tamaño único</v>
      </c>
      <c r="O1110">
        <v>5</v>
      </c>
      <c r="P1110">
        <v>2151.6799999999998</v>
      </c>
      <c r="Q1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10">
        <v>10758.4</v>
      </c>
      <c r="S1110" t="s">
        <v>5</v>
      </c>
      <c r="T1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10" t="str">
        <f>VLOOKUP(ventas_starbucks_2025[[#This Row],[canal_compra]],cambio_canal_compra[#All],2,0)</f>
        <v>En tienda</v>
      </c>
      <c r="V1110" t="s">
        <v>6</v>
      </c>
      <c r="W1110" t="str">
        <f>VLOOKUP(ventas_starbucks_2025[[#This Row],[método_pago]],cambio_metodo_pago[#All],2,0)</f>
        <v>Aplicación móbil</v>
      </c>
      <c r="X1110" t="s">
        <v>7</v>
      </c>
      <c r="Y1110">
        <v>10</v>
      </c>
      <c r="Z1110" t="str">
        <f>VLOOKUP(ventas_starbucks_2025[[#This Row],[promoción_aplicada5]],promocion_cambiar[#All],2,0)</f>
        <v>Ninguna</v>
      </c>
      <c r="AA1110" t="s">
        <v>17</v>
      </c>
      <c r="AB1110" t="s">
        <v>23</v>
      </c>
      <c r="AC1110" t="s">
        <v>10</v>
      </c>
      <c r="AD1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10">
        <v>6.1</v>
      </c>
      <c r="AF1110">
        <v>2</v>
      </c>
      <c r="AG1110">
        <v>47</v>
      </c>
      <c r="AH1110">
        <v>42</v>
      </c>
    </row>
    <row r="1111" spans="1:34" x14ac:dyDescent="0.25">
      <c r="A1111" s="3" t="s">
        <v>1186</v>
      </c>
      <c r="B1111" s="1">
        <v>45723</v>
      </c>
      <c r="C1111" s="23">
        <f t="shared" si="85"/>
        <v>7</v>
      </c>
      <c r="D1111" s="23">
        <f t="shared" si="86"/>
        <v>5</v>
      </c>
      <c r="E1111" s="23" t="str">
        <f t="shared" si="87"/>
        <v>viernes</v>
      </c>
      <c r="F1111" s="23">
        <f t="shared" si="88"/>
        <v>3</v>
      </c>
      <c r="G1111" s="23" t="str">
        <f t="shared" si="89"/>
        <v>marzo</v>
      </c>
      <c r="H1111" s="2">
        <v>0.60833333333333328</v>
      </c>
      <c r="I1111" t="s">
        <v>12</v>
      </c>
      <c r="J1111" t="str">
        <f>VLOOKUP(ventas_starbucks_2025[[#This Row],[sucursal]],cambio_sucursal[#All],2,0)</f>
        <v>Sucursal Córdoba Shopping</v>
      </c>
      <c r="K1111" t="s">
        <v>48</v>
      </c>
      <c r="L1111" t="s">
        <v>49</v>
      </c>
      <c r="M1111" t="s">
        <v>55</v>
      </c>
      <c r="N1111" t="str">
        <f>IFERROR(VLOOKUP(ventas_starbucks_2025[[#This Row],[tamaño_sucio]],cambio_tamaño[#All],2,0),"Tamaño único")</f>
        <v>Pequeño</v>
      </c>
      <c r="O1111">
        <v>2</v>
      </c>
      <c r="P1111">
        <v>1936.61</v>
      </c>
      <c r="Q1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1">
        <v>3873.22</v>
      </c>
      <c r="S1111" t="s">
        <v>15</v>
      </c>
      <c r="T1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1" t="str">
        <f>VLOOKUP(ventas_starbucks_2025[[#This Row],[canal_compra]],cambio_canal_compra[#All],2,0)</f>
        <v>Para llevar</v>
      </c>
      <c r="V1111" t="s">
        <v>40</v>
      </c>
      <c r="W1111" t="str">
        <f>VLOOKUP(ventas_starbucks_2025[[#This Row],[método_pago]],cambio_metodo_pago[#All],2,0)</f>
        <v>Efectivo</v>
      </c>
      <c r="X1111" t="s">
        <v>7</v>
      </c>
      <c r="Y1111">
        <v>0</v>
      </c>
      <c r="Z1111" t="str">
        <f>VLOOKUP(ventas_starbucks_2025[[#This Row],[promoción_aplicada5]],promocion_cambiar[#All],2,0)</f>
        <v>Ninguna</v>
      </c>
      <c r="AA1111" t="s">
        <v>17</v>
      </c>
      <c r="AB1111" t="s">
        <v>29</v>
      </c>
      <c r="AC1111" t="s">
        <v>24</v>
      </c>
      <c r="AD1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11">
        <v>9.3000000000000007</v>
      </c>
      <c r="AF1111">
        <v>3</v>
      </c>
      <c r="AG1111">
        <v>26</v>
      </c>
      <c r="AH1111">
        <v>24</v>
      </c>
    </row>
    <row r="1112" spans="1:34" x14ac:dyDescent="0.25">
      <c r="A1112" s="3" t="s">
        <v>1187</v>
      </c>
      <c r="B1112" s="1">
        <v>45663</v>
      </c>
      <c r="C1112" s="23">
        <f t="shared" si="85"/>
        <v>6</v>
      </c>
      <c r="D1112" s="23">
        <f t="shared" si="86"/>
        <v>1</v>
      </c>
      <c r="E1112" s="1" t="str">
        <f t="shared" si="87"/>
        <v>lunes</v>
      </c>
      <c r="F1112" s="23">
        <f t="shared" si="88"/>
        <v>1</v>
      </c>
      <c r="G1112" s="1" t="str">
        <f t="shared" si="89"/>
        <v>enero</v>
      </c>
      <c r="H1112" s="2">
        <v>0.75416666666666665</v>
      </c>
      <c r="I1112" t="s">
        <v>26</v>
      </c>
      <c r="J1112" t="str">
        <f>VLOOKUP(ventas_starbucks_2025[[#This Row],[sucursal]],cambio_sucursal[#All],2,0)</f>
        <v>Sucursal San Lorenzo 47</v>
      </c>
      <c r="K1112" t="s">
        <v>48</v>
      </c>
      <c r="L1112" t="s">
        <v>49</v>
      </c>
      <c r="M1112" t="s">
        <v>45</v>
      </c>
      <c r="N1112" t="str">
        <f>IFERROR(VLOOKUP(ventas_starbucks_2025[[#This Row],[tamaño_sucio]],cambio_tamaño[#All],2,0),"Tamaño único")</f>
        <v>Grande</v>
      </c>
      <c r="O1112">
        <v>5</v>
      </c>
      <c r="P1112">
        <v>1740.71</v>
      </c>
      <c r="Q1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2">
        <v>8703.5499999999993</v>
      </c>
      <c r="S1112" t="s">
        <v>31</v>
      </c>
      <c r="T1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12" t="str">
        <f>VLOOKUP(ventas_starbucks_2025[[#This Row],[canal_compra]],cambio_canal_compra[#All],2,0)</f>
        <v>Entrega domicilio</v>
      </c>
      <c r="V1112" t="s">
        <v>6</v>
      </c>
      <c r="W1112" t="str">
        <f>VLOOKUP(ventas_starbucks_2025[[#This Row],[método_pago]],cambio_metodo_pago[#All],2,0)</f>
        <v>Aplicación móbil</v>
      </c>
      <c r="X1112" t="s">
        <v>22</v>
      </c>
      <c r="Y1112">
        <v>0</v>
      </c>
      <c r="Z1112" t="str">
        <f>VLOOKUP(ventas_starbucks_2025[[#This Row],[promoción_aplicada5]],promocion_cambiar[#All],2,0)</f>
        <v>2x1</v>
      </c>
      <c r="AA1112" t="s">
        <v>51</v>
      </c>
      <c r="AB1112" t="s">
        <v>9</v>
      </c>
      <c r="AC1112" t="s">
        <v>10</v>
      </c>
      <c r="AD1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12">
        <v>2.2999999999999998</v>
      </c>
      <c r="AF1112">
        <v>5</v>
      </c>
      <c r="AG1112">
        <v>31</v>
      </c>
      <c r="AH1112">
        <v>26</v>
      </c>
    </row>
    <row r="1113" spans="1:34" x14ac:dyDescent="0.25">
      <c r="A1113" s="3" t="s">
        <v>1188</v>
      </c>
      <c r="B1113" s="1">
        <v>45731</v>
      </c>
      <c r="C1113" s="23">
        <f t="shared" si="85"/>
        <v>15</v>
      </c>
      <c r="D1113" s="23">
        <f t="shared" si="86"/>
        <v>6</v>
      </c>
      <c r="E1113" s="23" t="str">
        <f t="shared" si="87"/>
        <v>sábado</v>
      </c>
      <c r="F1113" s="23">
        <f t="shared" si="88"/>
        <v>3</v>
      </c>
      <c r="G1113" s="23" t="str">
        <f t="shared" si="89"/>
        <v>marzo</v>
      </c>
      <c r="H1113" s="2">
        <v>0.5854166666666667</v>
      </c>
      <c r="I1113" t="s">
        <v>12</v>
      </c>
      <c r="J1113" t="str">
        <f>VLOOKUP(ventas_starbucks_2025[[#This Row],[sucursal]],cambio_sucursal[#All],2,0)</f>
        <v>Sucursal Córdoba Shopping</v>
      </c>
      <c r="K1113" t="s">
        <v>54</v>
      </c>
      <c r="L1113" t="s">
        <v>44</v>
      </c>
      <c r="M1113" t="s">
        <v>62</v>
      </c>
      <c r="N1113" t="str">
        <f>IFERROR(VLOOKUP(ventas_starbucks_2025[[#This Row],[tamaño_sucio]],cambio_tamaño[#All],2,0),"Tamaño único")</f>
        <v>Extra-Grande</v>
      </c>
      <c r="O1113">
        <v>1</v>
      </c>
      <c r="P1113">
        <v>1508.61</v>
      </c>
      <c r="Q1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3">
        <v>1508.61</v>
      </c>
      <c r="S1113" t="s">
        <v>15</v>
      </c>
      <c r="T1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3" t="str">
        <f>VLOOKUP(ventas_starbucks_2025[[#This Row],[canal_compra]],cambio_canal_compra[#All],2,0)</f>
        <v>Para llevar</v>
      </c>
      <c r="V1113" t="s">
        <v>6</v>
      </c>
      <c r="W1113" t="str">
        <f>VLOOKUP(ventas_starbucks_2025[[#This Row],[método_pago]],cambio_metodo_pago[#All],2,0)</f>
        <v>Aplicación móbil</v>
      </c>
      <c r="X1113" t="s">
        <v>7</v>
      </c>
      <c r="Y1113">
        <v>10</v>
      </c>
      <c r="Z1113" t="str">
        <f>VLOOKUP(ventas_starbucks_2025[[#This Row],[promoción_aplicada5]],promocion_cambiar[#All],2,0)</f>
        <v>2x1</v>
      </c>
      <c r="AA1113" t="s">
        <v>51</v>
      </c>
      <c r="AB1113" t="s">
        <v>29</v>
      </c>
      <c r="AC1113" t="s">
        <v>41</v>
      </c>
      <c r="AD1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13">
        <v>12.4</v>
      </c>
      <c r="AF1113">
        <v>5</v>
      </c>
      <c r="AG1113">
        <v>13</v>
      </c>
      <c r="AH1113">
        <v>12</v>
      </c>
    </row>
    <row r="1114" spans="1:34" x14ac:dyDescent="0.25">
      <c r="A1114" s="3" t="s">
        <v>1189</v>
      </c>
      <c r="B1114" s="1">
        <v>45679</v>
      </c>
      <c r="C1114" s="23">
        <f t="shared" si="85"/>
        <v>22</v>
      </c>
      <c r="D1114" s="23">
        <f t="shared" si="86"/>
        <v>3</v>
      </c>
      <c r="E1114" s="23" t="str">
        <f t="shared" si="87"/>
        <v>miércoles</v>
      </c>
      <c r="F1114" s="23">
        <f t="shared" si="88"/>
        <v>1</v>
      </c>
      <c r="G1114" s="23" t="str">
        <f t="shared" si="89"/>
        <v>enero</v>
      </c>
      <c r="H1114" s="2">
        <v>0.42222222222222222</v>
      </c>
      <c r="I1114" t="s">
        <v>26</v>
      </c>
      <c r="J1114" t="str">
        <f>VLOOKUP(ventas_starbucks_2025[[#This Row],[sucursal]],cambio_sucursal[#All],2,0)</f>
        <v>Sucursal San Lorenzo 47</v>
      </c>
      <c r="K1114" t="s">
        <v>20</v>
      </c>
      <c r="L1114" t="s">
        <v>21</v>
      </c>
      <c r="M1114" t="s">
        <v>4</v>
      </c>
      <c r="N1114" t="str">
        <f>IFERROR(VLOOKUP(ventas_starbucks_2025[[#This Row],[tamaño_sucio]],cambio_tamaño[#All],2,0),"Tamaño único")</f>
        <v>Tamaño único</v>
      </c>
      <c r="O1114">
        <v>1</v>
      </c>
      <c r="P1114">
        <v>1053.42</v>
      </c>
      <c r="Q1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4">
        <v>1053.42</v>
      </c>
      <c r="S1114" t="s">
        <v>15</v>
      </c>
      <c r="T1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4" t="str">
        <f>VLOOKUP(ventas_starbucks_2025[[#This Row],[canal_compra]],cambio_canal_compra[#All],2,0)</f>
        <v>Para llevar</v>
      </c>
      <c r="V1114" t="s">
        <v>40</v>
      </c>
      <c r="W1114" t="str">
        <f>VLOOKUP(ventas_starbucks_2025[[#This Row],[método_pago]],cambio_metodo_pago[#All],2,0)</f>
        <v>Efectivo</v>
      </c>
      <c r="X1114" t="s">
        <v>7</v>
      </c>
      <c r="Y1114">
        <v>15</v>
      </c>
      <c r="Z1114" t="str">
        <f>VLOOKUP(ventas_starbucks_2025[[#This Row],[promoción_aplicada5]],promocion_cambiar[#All],2,0)</f>
        <v>Combo</v>
      </c>
      <c r="AA1114" t="s">
        <v>8</v>
      </c>
      <c r="AB1114" t="s">
        <v>23</v>
      </c>
      <c r="AC1114" t="s">
        <v>41</v>
      </c>
      <c r="AD1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14">
        <v>6.7</v>
      </c>
      <c r="AF1114">
        <v>1</v>
      </c>
      <c r="AG1114">
        <v>29</v>
      </c>
      <c r="AH1114">
        <v>28</v>
      </c>
    </row>
    <row r="1115" spans="1:34" x14ac:dyDescent="0.25">
      <c r="A1115" s="3" t="s">
        <v>1190</v>
      </c>
      <c r="B1115" s="1">
        <v>45689</v>
      </c>
      <c r="C1115" s="23">
        <f t="shared" si="85"/>
        <v>1</v>
      </c>
      <c r="D1115" s="23">
        <f t="shared" si="86"/>
        <v>6</v>
      </c>
      <c r="E1115" s="1" t="str">
        <f t="shared" si="87"/>
        <v>sábado</v>
      </c>
      <c r="F1115" s="23">
        <f t="shared" si="88"/>
        <v>2</v>
      </c>
      <c r="G1115" s="1" t="str">
        <f t="shared" si="89"/>
        <v>febrero</v>
      </c>
      <c r="H1115" s="2">
        <v>0.52361111111111114</v>
      </c>
      <c r="I1115" t="s">
        <v>26</v>
      </c>
      <c r="J1115" t="str">
        <f>VLOOKUP(ventas_starbucks_2025[[#This Row],[sucursal]],cambio_sucursal[#All],2,0)</f>
        <v>Sucursal San Lorenzo 47</v>
      </c>
      <c r="K1115" t="s">
        <v>89</v>
      </c>
      <c r="L1115" t="s">
        <v>90</v>
      </c>
      <c r="M1115" t="s">
        <v>4</v>
      </c>
      <c r="N1115" t="str">
        <f>IFERROR(VLOOKUP(ventas_starbucks_2025[[#This Row],[tamaño_sucio]],cambio_tamaño[#All],2,0),"Tamaño único")</f>
        <v>Tamaño único</v>
      </c>
      <c r="O1115">
        <v>5</v>
      </c>
      <c r="P1115">
        <v>1440.87</v>
      </c>
      <c r="Q1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5">
        <v>7204.35</v>
      </c>
      <c r="S1115" t="s">
        <v>31</v>
      </c>
      <c r="T1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15" t="str">
        <f>VLOOKUP(ventas_starbucks_2025[[#This Row],[canal_compra]],cambio_canal_compra[#All],2,0)</f>
        <v>Entrega domicilio</v>
      </c>
      <c r="V1115" t="s">
        <v>16</v>
      </c>
      <c r="W1115" t="str">
        <f>VLOOKUP(ventas_starbucks_2025[[#This Row],[método_pago]],cambio_metodo_pago[#All],2,0)</f>
        <v>Tarjeta</v>
      </c>
      <c r="X1115" t="s">
        <v>7</v>
      </c>
      <c r="Y1115">
        <v>0</v>
      </c>
      <c r="Z1115" t="str">
        <f>VLOOKUP(ventas_starbucks_2025[[#This Row],[promoción_aplicada5]],promocion_cambiar[#All],2,0)</f>
        <v>Ninguna</v>
      </c>
      <c r="AA1115" t="s">
        <v>17</v>
      </c>
      <c r="AB1115" t="s">
        <v>9</v>
      </c>
      <c r="AC1115" t="s">
        <v>10</v>
      </c>
      <c r="AD1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15">
        <v>6.4</v>
      </c>
      <c r="AF1115">
        <v>1</v>
      </c>
      <c r="AG1115">
        <v>27</v>
      </c>
      <c r="AH1115">
        <v>22</v>
      </c>
    </row>
    <row r="1116" spans="1:34" x14ac:dyDescent="0.25">
      <c r="A1116" s="3" t="s">
        <v>1191</v>
      </c>
      <c r="B1116" s="1">
        <v>45716</v>
      </c>
      <c r="C1116" s="23">
        <f t="shared" si="85"/>
        <v>28</v>
      </c>
      <c r="D1116" s="23">
        <f t="shared" si="86"/>
        <v>5</v>
      </c>
      <c r="E1116" s="23" t="str">
        <f t="shared" si="87"/>
        <v>viernes</v>
      </c>
      <c r="F1116" s="23">
        <f t="shared" si="88"/>
        <v>2</v>
      </c>
      <c r="G1116" s="23" t="str">
        <f t="shared" si="89"/>
        <v>febrero</v>
      </c>
      <c r="H1116" s="2">
        <v>0.40833333333333333</v>
      </c>
      <c r="I1116" t="s">
        <v>1</v>
      </c>
      <c r="J1116" t="str">
        <f>VLOOKUP(ventas_starbucks_2025[[#This Row],[sucursal]],cambio_sucursal[#All],2,0)</f>
        <v>Sucursal Nueva Córdoba</v>
      </c>
      <c r="K1116" t="s">
        <v>48</v>
      </c>
      <c r="L1116" t="s">
        <v>49</v>
      </c>
      <c r="M1116" t="s">
        <v>45</v>
      </c>
      <c r="N1116" t="str">
        <f>IFERROR(VLOOKUP(ventas_starbucks_2025[[#This Row],[tamaño_sucio]],cambio_tamaño[#All],2,0),"Tamaño único")</f>
        <v>Grande</v>
      </c>
      <c r="O1116">
        <v>2</v>
      </c>
      <c r="P1116">
        <v>1686.2</v>
      </c>
      <c r="Q1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6">
        <v>3372.4</v>
      </c>
      <c r="S1116" t="s">
        <v>15</v>
      </c>
      <c r="T1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6" t="str">
        <f>VLOOKUP(ventas_starbucks_2025[[#This Row],[canal_compra]],cambio_canal_compra[#All],2,0)</f>
        <v>Para llevar</v>
      </c>
      <c r="V1116" t="s">
        <v>40</v>
      </c>
      <c r="W1116" t="str">
        <f>VLOOKUP(ventas_starbucks_2025[[#This Row],[método_pago]],cambio_metodo_pago[#All],2,0)</f>
        <v>Efectivo</v>
      </c>
      <c r="X1116" t="s">
        <v>7</v>
      </c>
      <c r="Y1116">
        <v>0</v>
      </c>
      <c r="Z1116" t="str">
        <f>VLOOKUP(ventas_starbucks_2025[[#This Row],[promoción_aplicada5]],promocion_cambiar[#All],2,0)</f>
        <v>Combo</v>
      </c>
      <c r="AA1116" t="s">
        <v>8</v>
      </c>
      <c r="AB1116" t="s">
        <v>29</v>
      </c>
      <c r="AC1116" t="s">
        <v>10</v>
      </c>
      <c r="AD1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16">
        <v>2.9</v>
      </c>
      <c r="AF1116">
        <v>5</v>
      </c>
      <c r="AG1116">
        <v>28</v>
      </c>
      <c r="AH1116">
        <v>26</v>
      </c>
    </row>
    <row r="1117" spans="1:34" x14ac:dyDescent="0.25">
      <c r="A1117" s="3" t="s">
        <v>1192</v>
      </c>
      <c r="B1117" s="1">
        <v>45693</v>
      </c>
      <c r="C1117" s="23">
        <f t="shared" si="85"/>
        <v>5</v>
      </c>
      <c r="D1117" s="23">
        <f t="shared" si="86"/>
        <v>3</v>
      </c>
      <c r="E1117" s="23" t="str">
        <f t="shared" si="87"/>
        <v>miércoles</v>
      </c>
      <c r="F1117" s="23">
        <f t="shared" si="88"/>
        <v>2</v>
      </c>
      <c r="G1117" s="23" t="str">
        <f t="shared" si="89"/>
        <v>febrero</v>
      </c>
      <c r="H1117" s="2">
        <v>0.4597222222222222</v>
      </c>
      <c r="I1117" t="s">
        <v>12</v>
      </c>
      <c r="J1117" t="str">
        <f>VLOOKUP(ventas_starbucks_2025[[#This Row],[sucursal]],cambio_sucursal[#All],2,0)</f>
        <v>Sucursal Córdoba Shopping</v>
      </c>
      <c r="K1117" t="s">
        <v>284</v>
      </c>
      <c r="L1117" t="s">
        <v>35</v>
      </c>
      <c r="M1117" t="s">
        <v>4</v>
      </c>
      <c r="N1117" t="str">
        <f>IFERROR(VLOOKUP(ventas_starbucks_2025[[#This Row],[tamaño_sucio]],cambio_tamaño[#All],2,0),"Tamaño único")</f>
        <v>Tamaño único</v>
      </c>
      <c r="O1117">
        <v>2</v>
      </c>
      <c r="P1117">
        <v>988.35</v>
      </c>
      <c r="Q1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17">
        <v>1976.7</v>
      </c>
      <c r="S1117" t="s">
        <v>31</v>
      </c>
      <c r="T1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7" t="str">
        <f>VLOOKUP(ventas_starbucks_2025[[#This Row],[canal_compra]],cambio_canal_compra[#All],2,0)</f>
        <v>Entrega domicilio</v>
      </c>
      <c r="V1117" t="s">
        <v>6</v>
      </c>
      <c r="W1117" t="str">
        <f>VLOOKUP(ventas_starbucks_2025[[#This Row],[método_pago]],cambio_metodo_pago[#All],2,0)</f>
        <v>Aplicación móbil</v>
      </c>
      <c r="X1117" t="s">
        <v>7</v>
      </c>
      <c r="Y1117">
        <v>0</v>
      </c>
      <c r="Z1117" t="str">
        <f>VLOOKUP(ventas_starbucks_2025[[#This Row],[promoción_aplicada5]],promocion_cambiar[#All],2,0)</f>
        <v>Ninguna</v>
      </c>
      <c r="AA1117" t="s">
        <v>17</v>
      </c>
      <c r="AB1117" t="s">
        <v>9</v>
      </c>
      <c r="AC1117" t="s">
        <v>24</v>
      </c>
      <c r="AD1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17">
        <v>3.2</v>
      </c>
      <c r="AF1117">
        <v>3</v>
      </c>
      <c r="AG1117">
        <v>36</v>
      </c>
      <c r="AH1117">
        <v>34</v>
      </c>
    </row>
    <row r="1118" spans="1:34" x14ac:dyDescent="0.25">
      <c r="A1118" s="3" t="s">
        <v>1193</v>
      </c>
      <c r="B1118" s="1">
        <v>45749</v>
      </c>
      <c r="C1118" s="23">
        <f t="shared" si="85"/>
        <v>2</v>
      </c>
      <c r="D1118" s="23">
        <f t="shared" si="86"/>
        <v>3</v>
      </c>
      <c r="E1118" s="23" t="str">
        <f t="shared" si="87"/>
        <v>miércoles</v>
      </c>
      <c r="F1118" s="23">
        <f t="shared" si="88"/>
        <v>4</v>
      </c>
      <c r="G1118" s="23" t="str">
        <f t="shared" si="89"/>
        <v>abril</v>
      </c>
      <c r="H1118" s="2">
        <v>0.75277777777777777</v>
      </c>
      <c r="I1118" t="s">
        <v>26</v>
      </c>
      <c r="J1118" t="str">
        <f>VLOOKUP(ventas_starbucks_2025[[#This Row],[sucursal]],cambio_sucursal[#All],2,0)</f>
        <v>Sucursal San Lorenzo 47</v>
      </c>
      <c r="K1118" t="s">
        <v>94</v>
      </c>
      <c r="L1118" t="s">
        <v>70</v>
      </c>
      <c r="M1118" t="s">
        <v>55</v>
      </c>
      <c r="N1118" t="str">
        <f>IFERROR(VLOOKUP(ventas_starbucks_2025[[#This Row],[tamaño_sucio]],cambio_tamaño[#All],2,0),"Tamaño único")</f>
        <v>Pequeño</v>
      </c>
      <c r="O1118">
        <v>5</v>
      </c>
      <c r="P1118">
        <v>1735.02</v>
      </c>
      <c r="Q1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8">
        <v>8675.1</v>
      </c>
      <c r="S1118" t="s">
        <v>5</v>
      </c>
      <c r="T1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18" t="str">
        <f>VLOOKUP(ventas_starbucks_2025[[#This Row],[canal_compra]],cambio_canal_compra[#All],2,0)</f>
        <v>En tienda</v>
      </c>
      <c r="V1118" t="s">
        <v>40</v>
      </c>
      <c r="W1118" t="str">
        <f>VLOOKUP(ventas_starbucks_2025[[#This Row],[método_pago]],cambio_metodo_pago[#All],2,0)</f>
        <v>Efectivo</v>
      </c>
      <c r="X1118" t="s">
        <v>7</v>
      </c>
      <c r="Y1118">
        <v>15</v>
      </c>
      <c r="Z1118" t="str">
        <f>VLOOKUP(ventas_starbucks_2025[[#This Row],[promoción_aplicada5]],promocion_cambiar[#All],2,0)</f>
        <v>Combo</v>
      </c>
      <c r="AA1118" t="s">
        <v>8</v>
      </c>
      <c r="AB1118" t="s">
        <v>29</v>
      </c>
      <c r="AC1118" t="s">
        <v>24</v>
      </c>
      <c r="AD1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18">
        <v>13.4</v>
      </c>
      <c r="AF1118">
        <v>4</v>
      </c>
      <c r="AG1118">
        <v>43</v>
      </c>
      <c r="AH1118">
        <v>38</v>
      </c>
    </row>
    <row r="1119" spans="1:34" x14ac:dyDescent="0.25">
      <c r="A1119" s="3" t="s">
        <v>1194</v>
      </c>
      <c r="B1119" s="1">
        <v>45704</v>
      </c>
      <c r="C1119" s="23">
        <f t="shared" si="85"/>
        <v>16</v>
      </c>
      <c r="D1119" s="23">
        <f t="shared" si="86"/>
        <v>7</v>
      </c>
      <c r="E1119" s="23" t="str">
        <f t="shared" si="87"/>
        <v>domingo</v>
      </c>
      <c r="F1119" s="23">
        <f t="shared" si="88"/>
        <v>2</v>
      </c>
      <c r="G1119" s="23" t="str">
        <f t="shared" si="89"/>
        <v>febrero</v>
      </c>
      <c r="H1119" s="2">
        <v>0.75555555555555554</v>
      </c>
      <c r="I1119" t="s">
        <v>1</v>
      </c>
      <c r="J1119" t="str">
        <f>VLOOKUP(ventas_starbucks_2025[[#This Row],[sucursal]],cambio_sucursal[#All],2,0)</f>
        <v>Sucursal Nueva Córdoba</v>
      </c>
      <c r="K1119" t="s">
        <v>13</v>
      </c>
      <c r="L1119" t="s">
        <v>14</v>
      </c>
      <c r="M1119" t="s">
        <v>4</v>
      </c>
      <c r="N1119" t="str">
        <f>IFERROR(VLOOKUP(ventas_starbucks_2025[[#This Row],[tamaño_sucio]],cambio_tamaño[#All],2,0),"Tamaño único")</f>
        <v>Tamaño único</v>
      </c>
      <c r="O1119">
        <v>3</v>
      </c>
      <c r="P1119">
        <v>2057.0500000000002</v>
      </c>
      <c r="Q1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19">
        <v>6171.15</v>
      </c>
      <c r="S1119" t="s">
        <v>5</v>
      </c>
      <c r="T1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19" t="str">
        <f>VLOOKUP(ventas_starbucks_2025[[#This Row],[canal_compra]],cambio_canal_compra[#All],2,0)</f>
        <v>En tienda</v>
      </c>
      <c r="V1119" t="s">
        <v>6</v>
      </c>
      <c r="W1119" t="str">
        <f>VLOOKUP(ventas_starbucks_2025[[#This Row],[método_pago]],cambio_metodo_pago[#All],2,0)</f>
        <v>Aplicación móbil</v>
      </c>
      <c r="X1119" t="s">
        <v>22</v>
      </c>
      <c r="Y1119">
        <v>0</v>
      </c>
      <c r="Z1119" t="str">
        <f>VLOOKUP(ventas_starbucks_2025[[#This Row],[promoción_aplicada5]],promocion_cambiar[#All],2,0)</f>
        <v>2x1</v>
      </c>
      <c r="AA1119" t="s">
        <v>51</v>
      </c>
      <c r="AB1119" t="s">
        <v>9</v>
      </c>
      <c r="AC1119" t="s">
        <v>24</v>
      </c>
      <c r="AD1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19">
        <v>4.4000000000000004</v>
      </c>
      <c r="AF1119">
        <v>3</v>
      </c>
      <c r="AG1119">
        <v>35</v>
      </c>
      <c r="AH1119">
        <v>32</v>
      </c>
    </row>
    <row r="1120" spans="1:34" x14ac:dyDescent="0.25">
      <c r="A1120" s="3" t="s">
        <v>1195</v>
      </c>
      <c r="B1120" s="1">
        <v>45726</v>
      </c>
      <c r="C1120" s="23">
        <f t="shared" si="85"/>
        <v>10</v>
      </c>
      <c r="D1120" s="23">
        <f t="shared" si="86"/>
        <v>1</v>
      </c>
      <c r="E1120" s="1" t="str">
        <f t="shared" si="87"/>
        <v>lunes</v>
      </c>
      <c r="F1120" s="23">
        <f t="shared" si="88"/>
        <v>3</v>
      </c>
      <c r="G1120" s="1" t="str">
        <f t="shared" si="89"/>
        <v>marzo</v>
      </c>
      <c r="H1120" s="2">
        <v>0.62708333333333333</v>
      </c>
      <c r="I1120" t="s">
        <v>26</v>
      </c>
      <c r="J1120" t="str">
        <f>VLOOKUP(ventas_starbucks_2025[[#This Row],[sucursal]],cambio_sucursal[#All],2,0)</f>
        <v>Sucursal San Lorenzo 47</v>
      </c>
      <c r="K1120" t="s">
        <v>13</v>
      </c>
      <c r="L1120" t="s">
        <v>14</v>
      </c>
      <c r="M1120" t="s">
        <v>4</v>
      </c>
      <c r="N1120" t="str">
        <f>IFERROR(VLOOKUP(ventas_starbucks_2025[[#This Row],[tamaño_sucio]],cambio_tamaño[#All],2,0),"Tamaño único")</f>
        <v>Tamaño único</v>
      </c>
      <c r="O1120">
        <v>3</v>
      </c>
      <c r="P1120">
        <v>1634.18</v>
      </c>
      <c r="Q1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0">
        <v>4902.54</v>
      </c>
      <c r="S1120" t="s">
        <v>5</v>
      </c>
      <c r="T1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20" t="str">
        <f>VLOOKUP(ventas_starbucks_2025[[#This Row],[canal_compra]],cambio_canal_compra[#All],2,0)</f>
        <v>En tienda</v>
      </c>
      <c r="V1120" t="s">
        <v>16</v>
      </c>
      <c r="W1120" t="str">
        <f>VLOOKUP(ventas_starbucks_2025[[#This Row],[método_pago]],cambio_metodo_pago[#All],2,0)</f>
        <v>Tarjeta</v>
      </c>
      <c r="X1120" t="s">
        <v>7</v>
      </c>
      <c r="Y1120">
        <v>10</v>
      </c>
      <c r="Z1120" t="str">
        <f>VLOOKUP(ventas_starbucks_2025[[#This Row],[promoción_aplicada5]],promocion_cambiar[#All],2,0)</f>
        <v>Hora Feliz</v>
      </c>
      <c r="AA1120" t="s">
        <v>36</v>
      </c>
      <c r="AB1120" t="s">
        <v>9</v>
      </c>
      <c r="AC1120" t="s">
        <v>24</v>
      </c>
      <c r="AD1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20">
        <v>7.5</v>
      </c>
      <c r="AF1120">
        <v>4</v>
      </c>
      <c r="AG1120">
        <v>34</v>
      </c>
      <c r="AH1120">
        <v>31</v>
      </c>
    </row>
    <row r="1121" spans="1:34" x14ac:dyDescent="0.25">
      <c r="A1121" s="3" t="s">
        <v>1196</v>
      </c>
      <c r="B1121" s="1">
        <v>45748</v>
      </c>
      <c r="C1121" s="23">
        <f t="shared" si="85"/>
        <v>1</v>
      </c>
      <c r="D1121" s="23">
        <f t="shared" si="86"/>
        <v>2</v>
      </c>
      <c r="E1121" s="23" t="str">
        <f t="shared" si="87"/>
        <v>martes</v>
      </c>
      <c r="F1121" s="23">
        <f t="shared" si="88"/>
        <v>4</v>
      </c>
      <c r="G1121" s="23" t="str">
        <f t="shared" si="89"/>
        <v>abril</v>
      </c>
      <c r="H1121" s="2">
        <v>0.76944444444444449</v>
      </c>
      <c r="I1121" t="s">
        <v>26</v>
      </c>
      <c r="J1121" t="str">
        <f>VLOOKUP(ventas_starbucks_2025[[#This Row],[sucursal]],cambio_sucursal[#All],2,0)</f>
        <v>Sucursal San Lorenzo 47</v>
      </c>
      <c r="K1121" t="s">
        <v>101</v>
      </c>
      <c r="L1121" t="s">
        <v>3</v>
      </c>
      <c r="M1121" t="s">
        <v>4</v>
      </c>
      <c r="N1121" t="str">
        <f>IFERROR(VLOOKUP(ventas_starbucks_2025[[#This Row],[tamaño_sucio]],cambio_tamaño[#All],2,0),"Tamaño único")</f>
        <v>Tamaño único</v>
      </c>
      <c r="O1121">
        <v>1</v>
      </c>
      <c r="P1121">
        <v>3322.46</v>
      </c>
      <c r="Q1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121">
        <v>3322.46</v>
      </c>
      <c r="S1121" t="s">
        <v>15</v>
      </c>
      <c r="T1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21" t="str">
        <f>VLOOKUP(ventas_starbucks_2025[[#This Row],[canal_compra]],cambio_canal_compra[#All],2,0)</f>
        <v>Para llevar</v>
      </c>
      <c r="V1121" t="s">
        <v>6</v>
      </c>
      <c r="W1121" t="str">
        <f>VLOOKUP(ventas_starbucks_2025[[#This Row],[método_pago]],cambio_metodo_pago[#All],2,0)</f>
        <v>Aplicación móbil</v>
      </c>
      <c r="X1121" t="s">
        <v>22</v>
      </c>
      <c r="Y1121">
        <v>0</v>
      </c>
      <c r="Z1121" t="str">
        <f>VLOOKUP(ventas_starbucks_2025[[#This Row],[promoción_aplicada5]],promocion_cambiar[#All],2,0)</f>
        <v>2x1</v>
      </c>
      <c r="AA1121" t="s">
        <v>51</v>
      </c>
      <c r="AB1121" t="s">
        <v>23</v>
      </c>
      <c r="AC1121" t="s">
        <v>41</v>
      </c>
      <c r="AD1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21">
        <v>7.7</v>
      </c>
      <c r="AF1121">
        <v>4</v>
      </c>
      <c r="AG1121">
        <v>47</v>
      </c>
      <c r="AH1121">
        <v>46</v>
      </c>
    </row>
    <row r="1122" spans="1:34" x14ac:dyDescent="0.25">
      <c r="A1122" s="3" t="s">
        <v>1197</v>
      </c>
      <c r="B1122" s="1">
        <v>45703</v>
      </c>
      <c r="C1122" s="23">
        <f t="shared" si="85"/>
        <v>15</v>
      </c>
      <c r="D1122" s="23">
        <f t="shared" si="86"/>
        <v>6</v>
      </c>
      <c r="E1122" s="23" t="str">
        <f t="shared" si="87"/>
        <v>sábado</v>
      </c>
      <c r="F1122" s="23">
        <f t="shared" si="88"/>
        <v>2</v>
      </c>
      <c r="G1122" s="23" t="str">
        <f t="shared" si="89"/>
        <v>febrero</v>
      </c>
      <c r="H1122" s="2">
        <v>0.55138888888888893</v>
      </c>
      <c r="I1122" t="s">
        <v>12</v>
      </c>
      <c r="J1122" t="str">
        <f>VLOOKUP(ventas_starbucks_2025[[#This Row],[sucursal]],cambio_sucursal[#All],2,0)</f>
        <v>Sucursal Córdoba Shopping</v>
      </c>
      <c r="K1122" t="s">
        <v>48</v>
      </c>
      <c r="L1122" t="s">
        <v>49</v>
      </c>
      <c r="M1122" t="s">
        <v>55</v>
      </c>
      <c r="N1122" t="str">
        <f>IFERROR(VLOOKUP(ventas_starbucks_2025[[#This Row],[tamaño_sucio]],cambio_tamaño[#All],2,0),"Tamaño único")</f>
        <v>Pequeño</v>
      </c>
      <c r="O1122">
        <v>5</v>
      </c>
      <c r="P1122">
        <v>1968.98</v>
      </c>
      <c r="Q1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2">
        <v>9844.9</v>
      </c>
      <c r="S1122" t="s">
        <v>15</v>
      </c>
      <c r="T1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2" t="str">
        <f>VLOOKUP(ventas_starbucks_2025[[#This Row],[canal_compra]],cambio_canal_compra[#All],2,0)</f>
        <v>Para llevar</v>
      </c>
      <c r="V1122" t="s">
        <v>16</v>
      </c>
      <c r="W1122" t="str">
        <f>VLOOKUP(ventas_starbucks_2025[[#This Row],[método_pago]],cambio_metodo_pago[#All],2,0)</f>
        <v>Tarjeta</v>
      </c>
      <c r="X1122" t="s">
        <v>22</v>
      </c>
      <c r="Y1122">
        <v>0</v>
      </c>
      <c r="Z1122" t="str">
        <f>VLOOKUP(ventas_starbucks_2025[[#This Row],[promoción_aplicada5]],promocion_cambiar[#All],2,0)</f>
        <v>Ninguna</v>
      </c>
      <c r="AA1122" t="s">
        <v>17</v>
      </c>
      <c r="AB1122" t="s">
        <v>23</v>
      </c>
      <c r="AC1122" t="s">
        <v>24</v>
      </c>
      <c r="AD1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22">
        <v>9.8000000000000007</v>
      </c>
      <c r="AF1122">
        <v>5</v>
      </c>
      <c r="AG1122">
        <v>30</v>
      </c>
      <c r="AH1122">
        <v>25</v>
      </c>
    </row>
    <row r="1123" spans="1:34" x14ac:dyDescent="0.25">
      <c r="A1123" s="3" t="s">
        <v>1198</v>
      </c>
      <c r="B1123" s="1">
        <v>45739</v>
      </c>
      <c r="C1123" s="23">
        <f t="shared" si="85"/>
        <v>23</v>
      </c>
      <c r="D1123" s="23">
        <f t="shared" si="86"/>
        <v>7</v>
      </c>
      <c r="E1123" s="23" t="str">
        <f t="shared" si="87"/>
        <v>domingo</v>
      </c>
      <c r="F1123" s="23">
        <f t="shared" si="88"/>
        <v>3</v>
      </c>
      <c r="G1123" s="23" t="str">
        <f t="shared" si="89"/>
        <v>marzo</v>
      </c>
      <c r="H1123" s="2">
        <v>0.50972222222222219</v>
      </c>
      <c r="I1123" t="s">
        <v>12</v>
      </c>
      <c r="J1123" t="str">
        <f>VLOOKUP(ventas_starbucks_2025[[#This Row],[sucursal]],cambio_sucursal[#All],2,0)</f>
        <v>Sucursal Córdoba Shopping</v>
      </c>
      <c r="K1123" t="s">
        <v>82</v>
      </c>
      <c r="L1123" t="s">
        <v>28</v>
      </c>
      <c r="M1123" t="s">
        <v>4</v>
      </c>
      <c r="N1123" t="str">
        <f>IFERROR(VLOOKUP(ventas_starbucks_2025[[#This Row],[tamaño_sucio]],cambio_tamaño[#All],2,0),"Tamaño único")</f>
        <v>Tamaño único</v>
      </c>
      <c r="O1123">
        <v>1</v>
      </c>
      <c r="P1123">
        <v>2195.88</v>
      </c>
      <c r="Q1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23">
        <v>2195.88</v>
      </c>
      <c r="S1123" t="s">
        <v>5</v>
      </c>
      <c r="T1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23" t="str">
        <f>VLOOKUP(ventas_starbucks_2025[[#This Row],[canal_compra]],cambio_canal_compra[#All],2,0)</f>
        <v>En tienda</v>
      </c>
      <c r="V1123" t="s">
        <v>40</v>
      </c>
      <c r="W1123" t="str">
        <f>VLOOKUP(ventas_starbucks_2025[[#This Row],[método_pago]],cambio_metodo_pago[#All],2,0)</f>
        <v>Efectivo</v>
      </c>
      <c r="X1123" t="s">
        <v>7</v>
      </c>
      <c r="Y1123">
        <v>15</v>
      </c>
      <c r="Z1123" t="str">
        <f>VLOOKUP(ventas_starbucks_2025[[#This Row],[promoción_aplicada5]],promocion_cambiar[#All],2,0)</f>
        <v>Combo</v>
      </c>
      <c r="AA1123" t="s">
        <v>8</v>
      </c>
      <c r="AB1123" t="s">
        <v>52</v>
      </c>
      <c r="AC1123" t="s">
        <v>41</v>
      </c>
      <c r="AD1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23">
        <v>2.2999999999999998</v>
      </c>
      <c r="AF1123">
        <v>3</v>
      </c>
      <c r="AG1123">
        <v>22</v>
      </c>
      <c r="AH1123">
        <v>21</v>
      </c>
    </row>
    <row r="1124" spans="1:34" x14ac:dyDescent="0.25">
      <c r="A1124" s="3" t="s">
        <v>1199</v>
      </c>
      <c r="B1124" s="1">
        <v>45742</v>
      </c>
      <c r="C1124" s="23">
        <f t="shared" si="85"/>
        <v>26</v>
      </c>
      <c r="D1124" s="23">
        <f t="shared" si="86"/>
        <v>3</v>
      </c>
      <c r="E1124" s="23" t="str">
        <f t="shared" si="87"/>
        <v>miércoles</v>
      </c>
      <c r="F1124" s="23">
        <f t="shared" si="88"/>
        <v>3</v>
      </c>
      <c r="G1124" s="23" t="str">
        <f t="shared" si="89"/>
        <v>marzo</v>
      </c>
      <c r="H1124" s="2">
        <v>0.5131944444444444</v>
      </c>
      <c r="I1124" t="s">
        <v>1</v>
      </c>
      <c r="J1124" t="str">
        <f>VLOOKUP(ventas_starbucks_2025[[#This Row],[sucursal]],cambio_sucursal[#All],2,0)</f>
        <v>Sucursal Nueva Córdoba</v>
      </c>
      <c r="K1124" t="s">
        <v>205</v>
      </c>
      <c r="L1124" t="s">
        <v>70</v>
      </c>
      <c r="M1124" t="s">
        <v>50</v>
      </c>
      <c r="N1124" t="str">
        <f>IFERROR(VLOOKUP(ventas_starbucks_2025[[#This Row],[tamaño_sucio]],cambio_tamaño[#All],2,0),"Tamaño único")</f>
        <v>Mediano</v>
      </c>
      <c r="O1124">
        <v>3</v>
      </c>
      <c r="P1124">
        <v>1833.66</v>
      </c>
      <c r="Q1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4">
        <v>5500.98</v>
      </c>
      <c r="S1124" t="s">
        <v>31</v>
      </c>
      <c r="T1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4" t="str">
        <f>VLOOKUP(ventas_starbucks_2025[[#This Row],[canal_compra]],cambio_canal_compra[#All],2,0)</f>
        <v>Entrega domicilio</v>
      </c>
      <c r="V1124" t="s">
        <v>40</v>
      </c>
      <c r="W1124" t="str">
        <f>VLOOKUP(ventas_starbucks_2025[[#This Row],[método_pago]],cambio_metodo_pago[#All],2,0)</f>
        <v>Efectivo</v>
      </c>
      <c r="X1124" t="s">
        <v>7</v>
      </c>
      <c r="Y1124">
        <v>15</v>
      </c>
      <c r="Z1124" t="str">
        <f>VLOOKUP(ventas_starbucks_2025[[#This Row],[promoción_aplicada5]],promocion_cambiar[#All],2,0)</f>
        <v>Combo</v>
      </c>
      <c r="AA1124" t="s">
        <v>8</v>
      </c>
      <c r="AB1124" t="s">
        <v>32</v>
      </c>
      <c r="AC1124" t="s">
        <v>10</v>
      </c>
      <c r="AD1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24">
        <v>11.1</v>
      </c>
      <c r="AF1124">
        <v>1</v>
      </c>
      <c r="AG1124">
        <v>37</v>
      </c>
      <c r="AH1124">
        <v>34</v>
      </c>
    </row>
    <row r="1125" spans="1:34" x14ac:dyDescent="0.25">
      <c r="A1125" s="3" t="s">
        <v>1200</v>
      </c>
      <c r="B1125" s="1">
        <v>45715</v>
      </c>
      <c r="C1125" s="23">
        <f t="shared" si="85"/>
        <v>27</v>
      </c>
      <c r="D1125" s="23">
        <f t="shared" si="86"/>
        <v>4</v>
      </c>
      <c r="E1125" s="1" t="str">
        <f t="shared" si="87"/>
        <v>jueves</v>
      </c>
      <c r="F1125" s="23">
        <f t="shared" si="88"/>
        <v>2</v>
      </c>
      <c r="G1125" s="1" t="str">
        <f t="shared" si="89"/>
        <v>febrero</v>
      </c>
      <c r="H1125" s="2">
        <v>0.58888888888888891</v>
      </c>
      <c r="I1125" t="s">
        <v>12</v>
      </c>
      <c r="J1125" t="str">
        <f>VLOOKUP(ventas_starbucks_2025[[#This Row],[sucursal]],cambio_sucursal[#All],2,0)</f>
        <v>Sucursal Córdoba Shopping</v>
      </c>
      <c r="K1125" t="s">
        <v>82</v>
      </c>
      <c r="L1125" t="s">
        <v>28</v>
      </c>
      <c r="M1125" t="s">
        <v>4</v>
      </c>
      <c r="N1125" t="str">
        <f>IFERROR(VLOOKUP(ventas_starbucks_2025[[#This Row],[tamaño_sucio]],cambio_tamaño[#All],2,0),"Tamaño único")</f>
        <v>Tamaño único</v>
      </c>
      <c r="O1125">
        <v>3</v>
      </c>
      <c r="P1125">
        <v>2031.85</v>
      </c>
      <c r="Q1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25">
        <v>6095.55</v>
      </c>
      <c r="S1125" t="s">
        <v>5</v>
      </c>
      <c r="T1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5" t="str">
        <f>VLOOKUP(ventas_starbucks_2025[[#This Row],[canal_compra]],cambio_canal_compra[#All],2,0)</f>
        <v>En tienda</v>
      </c>
      <c r="V1125" t="s">
        <v>6</v>
      </c>
      <c r="W1125" t="str">
        <f>VLOOKUP(ventas_starbucks_2025[[#This Row],[método_pago]],cambio_metodo_pago[#All],2,0)</f>
        <v>Aplicación móbil</v>
      </c>
      <c r="X1125" t="s">
        <v>22</v>
      </c>
      <c r="Y1125">
        <v>0</v>
      </c>
      <c r="Z1125" t="str">
        <f>VLOOKUP(ventas_starbucks_2025[[#This Row],[promoción_aplicada5]],promocion_cambiar[#All],2,0)</f>
        <v>Hora Feliz</v>
      </c>
      <c r="AA1125" t="s">
        <v>36</v>
      </c>
      <c r="AB1125" t="s">
        <v>18</v>
      </c>
      <c r="AC1125" t="s">
        <v>24</v>
      </c>
      <c r="AD1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25">
        <v>10.3</v>
      </c>
      <c r="AF1125">
        <v>3</v>
      </c>
      <c r="AG1125">
        <v>31</v>
      </c>
      <c r="AH1125">
        <v>28</v>
      </c>
    </row>
    <row r="1126" spans="1:34" x14ac:dyDescent="0.25">
      <c r="A1126" s="3" t="s">
        <v>1201</v>
      </c>
      <c r="B1126" s="1">
        <v>45682</v>
      </c>
      <c r="C1126" s="23">
        <f t="shared" si="85"/>
        <v>25</v>
      </c>
      <c r="D1126" s="23">
        <f t="shared" si="86"/>
        <v>6</v>
      </c>
      <c r="E1126" s="1" t="str">
        <f t="shared" si="87"/>
        <v>sábado</v>
      </c>
      <c r="F1126" s="23">
        <f t="shared" si="88"/>
        <v>1</v>
      </c>
      <c r="G1126" s="1" t="str">
        <f t="shared" si="89"/>
        <v>enero</v>
      </c>
      <c r="H1126" s="2">
        <v>0.45069444444444445</v>
      </c>
      <c r="I1126" t="s">
        <v>1</v>
      </c>
      <c r="J1126" t="str">
        <f>VLOOKUP(ventas_starbucks_2025[[#This Row],[sucursal]],cambio_sucursal[#All],2,0)</f>
        <v>Sucursal Nueva Córdoba</v>
      </c>
      <c r="K1126" t="s">
        <v>27</v>
      </c>
      <c r="L1126" t="s">
        <v>28</v>
      </c>
      <c r="M1126" t="s">
        <v>4</v>
      </c>
      <c r="N1126" t="str">
        <f>IFERROR(VLOOKUP(ventas_starbucks_2025[[#This Row],[tamaño_sucio]],cambio_tamaño[#All],2,0),"Tamaño único")</f>
        <v>Tamaño único</v>
      </c>
      <c r="O1126">
        <v>5</v>
      </c>
      <c r="P1126">
        <v>2197.13</v>
      </c>
      <c r="Q1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26">
        <v>10985.65</v>
      </c>
      <c r="S1126" t="s">
        <v>5</v>
      </c>
      <c r="T1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26" t="str">
        <f>VLOOKUP(ventas_starbucks_2025[[#This Row],[canal_compra]],cambio_canal_compra[#All],2,0)</f>
        <v>En tienda</v>
      </c>
      <c r="V1126" t="s">
        <v>40</v>
      </c>
      <c r="W1126" t="str">
        <f>VLOOKUP(ventas_starbucks_2025[[#This Row],[método_pago]],cambio_metodo_pago[#All],2,0)</f>
        <v>Efectivo</v>
      </c>
      <c r="X1126" t="s">
        <v>7</v>
      </c>
      <c r="Y1126">
        <v>15</v>
      </c>
      <c r="Z1126" t="str">
        <f>VLOOKUP(ventas_starbucks_2025[[#This Row],[promoción_aplicada5]],promocion_cambiar[#All],2,0)</f>
        <v>Combo</v>
      </c>
      <c r="AA1126" t="s">
        <v>8</v>
      </c>
      <c r="AB1126" t="s">
        <v>23</v>
      </c>
      <c r="AC1126" t="s">
        <v>41</v>
      </c>
      <c r="AD1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26">
        <v>9.3000000000000007</v>
      </c>
      <c r="AF1126">
        <v>4</v>
      </c>
      <c r="AG1126">
        <v>19</v>
      </c>
      <c r="AH1126">
        <v>14</v>
      </c>
    </row>
    <row r="1127" spans="1:34" x14ac:dyDescent="0.25">
      <c r="A1127" s="3" t="s">
        <v>1202</v>
      </c>
      <c r="B1127" s="1">
        <v>45711</v>
      </c>
      <c r="C1127" s="23">
        <f t="shared" si="85"/>
        <v>23</v>
      </c>
      <c r="D1127" s="23">
        <f t="shared" si="86"/>
        <v>7</v>
      </c>
      <c r="E1127" s="1" t="str">
        <f t="shared" si="87"/>
        <v>domingo</v>
      </c>
      <c r="F1127" s="23">
        <f t="shared" si="88"/>
        <v>2</v>
      </c>
      <c r="G1127" s="1" t="str">
        <f t="shared" si="89"/>
        <v>febrero</v>
      </c>
      <c r="H1127" s="2">
        <v>0.71666666666666667</v>
      </c>
      <c r="I1127" t="s">
        <v>1</v>
      </c>
      <c r="J1127" t="str">
        <f>VLOOKUP(ventas_starbucks_2025[[#This Row],[sucursal]],cambio_sucursal[#All],2,0)</f>
        <v>Sucursal Nueva Córdoba</v>
      </c>
      <c r="K1127" t="s">
        <v>94</v>
      </c>
      <c r="L1127" t="s">
        <v>70</v>
      </c>
      <c r="M1127" t="s">
        <v>62</v>
      </c>
      <c r="N1127" t="str">
        <f>IFERROR(VLOOKUP(ventas_starbucks_2025[[#This Row],[tamaño_sucio]],cambio_tamaño[#All],2,0),"Tamaño único")</f>
        <v>Extra-Grande</v>
      </c>
      <c r="O1127">
        <v>5</v>
      </c>
      <c r="P1127">
        <v>1522.58</v>
      </c>
      <c r="Q1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7">
        <v>7612.9</v>
      </c>
      <c r="S1127" t="s">
        <v>31</v>
      </c>
      <c r="T1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7" t="str">
        <f>VLOOKUP(ventas_starbucks_2025[[#This Row],[canal_compra]],cambio_canal_compra[#All],2,0)</f>
        <v>Entrega domicilio</v>
      </c>
      <c r="V1127" t="s">
        <v>16</v>
      </c>
      <c r="W1127" t="str">
        <f>VLOOKUP(ventas_starbucks_2025[[#This Row],[método_pago]],cambio_metodo_pago[#All],2,0)</f>
        <v>Tarjeta</v>
      </c>
      <c r="X1127" t="s">
        <v>22</v>
      </c>
      <c r="Y1127">
        <v>0</v>
      </c>
      <c r="Z1127" t="str">
        <f>VLOOKUP(ventas_starbucks_2025[[#This Row],[promoción_aplicada5]],promocion_cambiar[#All],2,0)</f>
        <v>2x1</v>
      </c>
      <c r="AA1127" t="s">
        <v>51</v>
      </c>
      <c r="AB1127" t="s">
        <v>9</v>
      </c>
      <c r="AC1127" t="s">
        <v>10</v>
      </c>
      <c r="AD1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27">
        <v>9.9</v>
      </c>
      <c r="AF1127">
        <v>4</v>
      </c>
      <c r="AG1127">
        <v>46</v>
      </c>
      <c r="AH1127">
        <v>41</v>
      </c>
    </row>
    <row r="1128" spans="1:34" x14ac:dyDescent="0.25">
      <c r="A1128" s="3" t="s">
        <v>1203</v>
      </c>
      <c r="B1128" s="1">
        <v>45741</v>
      </c>
      <c r="C1128" s="23">
        <f t="shared" si="85"/>
        <v>25</v>
      </c>
      <c r="D1128" s="23">
        <f t="shared" si="86"/>
        <v>2</v>
      </c>
      <c r="E1128" s="23" t="str">
        <f t="shared" si="87"/>
        <v>martes</v>
      </c>
      <c r="F1128" s="23">
        <f t="shared" si="88"/>
        <v>3</v>
      </c>
      <c r="G1128" s="23" t="str">
        <f t="shared" si="89"/>
        <v>marzo</v>
      </c>
      <c r="H1128" s="2">
        <v>0.47083333333333333</v>
      </c>
      <c r="I1128" t="s">
        <v>26</v>
      </c>
      <c r="J1128" t="str">
        <f>VLOOKUP(ventas_starbucks_2025[[#This Row],[sucursal]],cambio_sucursal[#All],2,0)</f>
        <v>Sucursal San Lorenzo 47</v>
      </c>
      <c r="K1128" t="s">
        <v>58</v>
      </c>
      <c r="L1128" t="s">
        <v>39</v>
      </c>
      <c r="M1128" t="s">
        <v>4</v>
      </c>
      <c r="N1128" t="str">
        <f>IFERROR(VLOOKUP(ventas_starbucks_2025[[#This Row],[tamaño_sucio]],cambio_tamaño[#All],2,0),"Tamaño único")</f>
        <v>Tamaño único</v>
      </c>
      <c r="O1128">
        <v>4</v>
      </c>
      <c r="P1128">
        <v>1097.28</v>
      </c>
      <c r="Q1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8">
        <v>4389.12</v>
      </c>
      <c r="S1128" t="s">
        <v>5</v>
      </c>
      <c r="T1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28" t="str">
        <f>VLOOKUP(ventas_starbucks_2025[[#This Row],[canal_compra]],cambio_canal_compra[#All],2,0)</f>
        <v>En tienda</v>
      </c>
      <c r="V1128" t="s">
        <v>6</v>
      </c>
      <c r="W1128" t="str">
        <f>VLOOKUP(ventas_starbucks_2025[[#This Row],[método_pago]],cambio_metodo_pago[#All],2,0)</f>
        <v>Aplicación móbil</v>
      </c>
      <c r="X1128" t="s">
        <v>22</v>
      </c>
      <c r="Y1128">
        <v>0</v>
      </c>
      <c r="Z1128" t="str">
        <f>VLOOKUP(ventas_starbucks_2025[[#This Row],[promoción_aplicada5]],promocion_cambiar[#All],2,0)</f>
        <v>2x1</v>
      </c>
      <c r="AA1128" t="s">
        <v>51</v>
      </c>
      <c r="AB1128" t="s">
        <v>52</v>
      </c>
      <c r="AC1128" t="s">
        <v>41</v>
      </c>
      <c r="AD1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28">
        <v>14.7</v>
      </c>
      <c r="AF1128">
        <v>4</v>
      </c>
      <c r="AG1128">
        <v>40</v>
      </c>
      <c r="AH1128">
        <v>36</v>
      </c>
    </row>
    <row r="1129" spans="1:34" x14ac:dyDescent="0.25">
      <c r="A1129" s="3" t="s">
        <v>1204</v>
      </c>
      <c r="B1129" s="1">
        <v>45704</v>
      </c>
      <c r="C1129" s="23">
        <f t="shared" si="85"/>
        <v>16</v>
      </c>
      <c r="D1129" s="23">
        <f t="shared" si="86"/>
        <v>7</v>
      </c>
      <c r="E1129" s="1" t="str">
        <f t="shared" si="87"/>
        <v>domingo</v>
      </c>
      <c r="F1129" s="23">
        <f t="shared" si="88"/>
        <v>2</v>
      </c>
      <c r="G1129" s="1" t="str">
        <f t="shared" si="89"/>
        <v>febrero</v>
      </c>
      <c r="H1129" s="2">
        <v>0.87083333333333335</v>
      </c>
      <c r="I1129" t="s">
        <v>26</v>
      </c>
      <c r="J1129" t="str">
        <f>VLOOKUP(ventas_starbucks_2025[[#This Row],[sucursal]],cambio_sucursal[#All],2,0)</f>
        <v>Sucursal San Lorenzo 47</v>
      </c>
      <c r="K1129" t="s">
        <v>101</v>
      </c>
      <c r="L1129" t="s">
        <v>3</v>
      </c>
      <c r="M1129" t="s">
        <v>4</v>
      </c>
      <c r="N1129" t="str">
        <f>IFERROR(VLOOKUP(ventas_starbucks_2025[[#This Row],[tamaño_sucio]],cambio_tamaño[#All],2,0),"Tamaño único")</f>
        <v>Tamaño único</v>
      </c>
      <c r="O1129">
        <v>2</v>
      </c>
      <c r="P1129">
        <v>2604.2800000000002</v>
      </c>
      <c r="Q1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29">
        <v>5208.5600000000004</v>
      </c>
      <c r="S1129" t="s">
        <v>5</v>
      </c>
      <c r="T1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9" t="str">
        <f>VLOOKUP(ventas_starbucks_2025[[#This Row],[canal_compra]],cambio_canal_compra[#All],2,0)</f>
        <v>En tienda</v>
      </c>
      <c r="V1129" t="s">
        <v>40</v>
      </c>
      <c r="W1129" t="str">
        <f>VLOOKUP(ventas_starbucks_2025[[#This Row],[método_pago]],cambio_metodo_pago[#All],2,0)</f>
        <v>Efectivo</v>
      </c>
      <c r="X1129" t="s">
        <v>22</v>
      </c>
      <c r="Y1129">
        <v>0</v>
      </c>
      <c r="Z1129" t="str">
        <f>VLOOKUP(ventas_starbucks_2025[[#This Row],[promoción_aplicada5]],promocion_cambiar[#All],2,0)</f>
        <v>Ninguna</v>
      </c>
      <c r="AA1129" t="s">
        <v>17</v>
      </c>
      <c r="AB1129" t="s">
        <v>32</v>
      </c>
      <c r="AC1129" t="s">
        <v>10</v>
      </c>
      <c r="AD1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29">
        <v>15</v>
      </c>
      <c r="AF1129">
        <v>5</v>
      </c>
      <c r="AG1129">
        <v>45</v>
      </c>
      <c r="AH1129">
        <v>43</v>
      </c>
    </row>
    <row r="1130" spans="1:34" x14ac:dyDescent="0.25">
      <c r="A1130" s="3" t="s">
        <v>1205</v>
      </c>
      <c r="B1130" s="1">
        <v>45703</v>
      </c>
      <c r="C1130" s="23">
        <f t="shared" si="85"/>
        <v>15</v>
      </c>
      <c r="D1130" s="23">
        <f t="shared" si="86"/>
        <v>6</v>
      </c>
      <c r="E1130" s="1" t="str">
        <f t="shared" si="87"/>
        <v>sábado</v>
      </c>
      <c r="F1130" s="23">
        <f t="shared" si="88"/>
        <v>2</v>
      </c>
      <c r="G1130" s="1" t="str">
        <f t="shared" si="89"/>
        <v>febrero</v>
      </c>
      <c r="H1130" s="2">
        <v>0.40555555555555556</v>
      </c>
      <c r="I1130" t="s">
        <v>26</v>
      </c>
      <c r="J1130" t="str">
        <f>VLOOKUP(ventas_starbucks_2025[[#This Row],[sucursal]],cambio_sucursal[#All],2,0)</f>
        <v>Sucursal San Lorenzo 47</v>
      </c>
      <c r="K1130" t="s">
        <v>69</v>
      </c>
      <c r="L1130" t="s">
        <v>70</v>
      </c>
      <c r="M1130" t="s">
        <v>62</v>
      </c>
      <c r="N1130" t="str">
        <f>IFERROR(VLOOKUP(ventas_starbucks_2025[[#This Row],[tamaño_sucio]],cambio_tamaño[#All],2,0),"Tamaño único")</f>
        <v>Extra-Grande</v>
      </c>
      <c r="O1130">
        <v>2</v>
      </c>
      <c r="P1130">
        <v>1403.85</v>
      </c>
      <c r="Q1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0">
        <v>2807.7</v>
      </c>
      <c r="S1130" t="s">
        <v>5</v>
      </c>
      <c r="T1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0" t="str">
        <f>VLOOKUP(ventas_starbucks_2025[[#This Row],[canal_compra]],cambio_canal_compra[#All],2,0)</f>
        <v>En tienda</v>
      </c>
      <c r="V1130" t="s">
        <v>40</v>
      </c>
      <c r="W1130" t="str">
        <f>VLOOKUP(ventas_starbucks_2025[[#This Row],[método_pago]],cambio_metodo_pago[#All],2,0)</f>
        <v>Efectivo</v>
      </c>
      <c r="X1130" t="s">
        <v>7</v>
      </c>
      <c r="Y1130">
        <v>10</v>
      </c>
      <c r="Z1130" t="str">
        <f>VLOOKUP(ventas_starbucks_2025[[#This Row],[promoción_aplicada5]],promocion_cambiar[#All],2,0)</f>
        <v>Combo</v>
      </c>
      <c r="AA1130" t="s">
        <v>8</v>
      </c>
      <c r="AB1130" t="s">
        <v>18</v>
      </c>
      <c r="AC1130" t="s">
        <v>41</v>
      </c>
      <c r="AD1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30">
        <v>14.7</v>
      </c>
      <c r="AF1130">
        <v>4</v>
      </c>
      <c r="AG1130">
        <v>34</v>
      </c>
      <c r="AH1130">
        <v>32</v>
      </c>
    </row>
    <row r="1131" spans="1:34" x14ac:dyDescent="0.25">
      <c r="A1131" s="3" t="s">
        <v>1206</v>
      </c>
      <c r="B1131" s="1">
        <v>45680</v>
      </c>
      <c r="C1131" s="23">
        <f t="shared" si="85"/>
        <v>23</v>
      </c>
      <c r="D1131" s="23">
        <f t="shared" si="86"/>
        <v>4</v>
      </c>
      <c r="E1131" s="23" t="str">
        <f t="shared" si="87"/>
        <v>jueves</v>
      </c>
      <c r="F1131" s="23">
        <f t="shared" si="88"/>
        <v>1</v>
      </c>
      <c r="G1131" s="23" t="str">
        <f t="shared" si="89"/>
        <v>enero</v>
      </c>
      <c r="H1131" s="2">
        <v>0.49375000000000002</v>
      </c>
      <c r="I1131" t="s">
        <v>26</v>
      </c>
      <c r="J1131" t="str">
        <f>VLOOKUP(ventas_starbucks_2025[[#This Row],[sucursal]],cambio_sucursal[#All],2,0)</f>
        <v>Sucursal San Lorenzo 47</v>
      </c>
      <c r="K1131" t="s">
        <v>48</v>
      </c>
      <c r="L1131" t="s">
        <v>49</v>
      </c>
      <c r="M1131" t="s">
        <v>62</v>
      </c>
      <c r="N1131" t="str">
        <f>IFERROR(VLOOKUP(ventas_starbucks_2025[[#This Row],[tamaño_sucio]],cambio_tamaño[#All],2,0),"Tamaño único")</f>
        <v>Extra-Grande</v>
      </c>
      <c r="O1131">
        <v>2</v>
      </c>
      <c r="P1131">
        <v>1639.06</v>
      </c>
      <c r="Q1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1">
        <v>3278.12</v>
      </c>
      <c r="S1131" t="s">
        <v>15</v>
      </c>
      <c r="T1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1" t="str">
        <f>VLOOKUP(ventas_starbucks_2025[[#This Row],[canal_compra]],cambio_canal_compra[#All],2,0)</f>
        <v>Para llevar</v>
      </c>
      <c r="V1131" t="s">
        <v>6</v>
      </c>
      <c r="W1131" t="str">
        <f>VLOOKUP(ventas_starbucks_2025[[#This Row],[método_pago]],cambio_metodo_pago[#All],2,0)</f>
        <v>Aplicación móbil</v>
      </c>
      <c r="X1131" t="s">
        <v>22</v>
      </c>
      <c r="Y1131">
        <v>0</v>
      </c>
      <c r="Z1131" t="str">
        <f>VLOOKUP(ventas_starbucks_2025[[#This Row],[promoción_aplicada5]],promocion_cambiar[#All],2,0)</f>
        <v>Hora Feliz</v>
      </c>
      <c r="AA1131" t="s">
        <v>36</v>
      </c>
      <c r="AB1131" t="s">
        <v>9</v>
      </c>
      <c r="AC1131" t="s">
        <v>41</v>
      </c>
      <c r="AD1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31">
        <v>8.6</v>
      </c>
      <c r="AF1131">
        <v>1</v>
      </c>
      <c r="AG1131">
        <v>33</v>
      </c>
      <c r="AH1131">
        <v>31</v>
      </c>
    </row>
    <row r="1132" spans="1:34" x14ac:dyDescent="0.25">
      <c r="A1132" s="3" t="s">
        <v>1207</v>
      </c>
      <c r="B1132" s="1">
        <v>45686</v>
      </c>
      <c r="C1132" s="23">
        <f t="shared" si="85"/>
        <v>29</v>
      </c>
      <c r="D1132" s="23">
        <f t="shared" si="86"/>
        <v>3</v>
      </c>
      <c r="E1132" s="1" t="str">
        <f t="shared" si="87"/>
        <v>miércoles</v>
      </c>
      <c r="F1132" s="23">
        <f t="shared" si="88"/>
        <v>1</v>
      </c>
      <c r="G1132" s="1" t="str">
        <f t="shared" si="89"/>
        <v>enero</v>
      </c>
      <c r="H1132" s="2">
        <v>0.85416666666666663</v>
      </c>
      <c r="I1132" t="s">
        <v>12</v>
      </c>
      <c r="J1132" t="str">
        <f>VLOOKUP(ventas_starbucks_2025[[#This Row],[sucursal]],cambio_sucursal[#All],2,0)</f>
        <v>Sucursal Córdoba Shopping</v>
      </c>
      <c r="K1132" t="s">
        <v>34</v>
      </c>
      <c r="L1132" t="s">
        <v>35</v>
      </c>
      <c r="M1132" t="s">
        <v>4</v>
      </c>
      <c r="N1132" t="str">
        <f>IFERROR(VLOOKUP(ventas_starbucks_2025[[#This Row],[tamaño_sucio]],cambio_tamaño[#All],2,0),"Tamaño único")</f>
        <v>Tamaño único</v>
      </c>
      <c r="O1132">
        <v>1</v>
      </c>
      <c r="P1132">
        <v>1055.42</v>
      </c>
      <c r="Q1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2">
        <v>1055.42</v>
      </c>
      <c r="S1132" t="s">
        <v>5</v>
      </c>
      <c r="T1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2" t="str">
        <f>VLOOKUP(ventas_starbucks_2025[[#This Row],[canal_compra]],cambio_canal_compra[#All],2,0)</f>
        <v>En tienda</v>
      </c>
      <c r="V1132" t="s">
        <v>40</v>
      </c>
      <c r="W1132" t="str">
        <f>VLOOKUP(ventas_starbucks_2025[[#This Row],[método_pago]],cambio_metodo_pago[#All],2,0)</f>
        <v>Efectivo</v>
      </c>
      <c r="X1132" t="s">
        <v>22</v>
      </c>
      <c r="Y1132">
        <v>0</v>
      </c>
      <c r="Z1132" t="str">
        <f>VLOOKUP(ventas_starbucks_2025[[#This Row],[promoción_aplicada5]],promocion_cambiar[#All],2,0)</f>
        <v>2x1</v>
      </c>
      <c r="AA1132" t="s">
        <v>51</v>
      </c>
      <c r="AB1132" t="s">
        <v>18</v>
      </c>
      <c r="AC1132" t="s">
        <v>10</v>
      </c>
      <c r="AD1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32">
        <v>11.5</v>
      </c>
      <c r="AF1132">
        <v>4</v>
      </c>
      <c r="AG1132">
        <v>31</v>
      </c>
      <c r="AH1132">
        <v>30</v>
      </c>
    </row>
    <row r="1133" spans="1:34" x14ac:dyDescent="0.25">
      <c r="A1133" s="3" t="s">
        <v>1208</v>
      </c>
      <c r="B1133" s="1">
        <v>45716</v>
      </c>
      <c r="C1133" s="23">
        <f t="shared" si="85"/>
        <v>28</v>
      </c>
      <c r="D1133" s="23">
        <f t="shared" si="86"/>
        <v>5</v>
      </c>
      <c r="E1133" s="1" t="str">
        <f t="shared" si="87"/>
        <v>viernes</v>
      </c>
      <c r="F1133" s="23">
        <f t="shared" si="88"/>
        <v>2</v>
      </c>
      <c r="G1133" s="1" t="str">
        <f t="shared" si="89"/>
        <v>febrero</v>
      </c>
      <c r="H1133" s="2">
        <v>0.67291666666666672</v>
      </c>
      <c r="I1133" t="s">
        <v>57</v>
      </c>
      <c r="J1133" t="str">
        <f>VLOOKUP(ventas_starbucks_2025[[#This Row],[sucursal]],cambio_sucursal[#All],2,0)</f>
        <v>Sucursal Avda Colón</v>
      </c>
      <c r="K1133" t="s">
        <v>58</v>
      </c>
      <c r="L1133" t="s">
        <v>39</v>
      </c>
      <c r="M1133" t="s">
        <v>4</v>
      </c>
      <c r="N1133" t="str">
        <f>IFERROR(VLOOKUP(ventas_starbucks_2025[[#This Row],[tamaño_sucio]],cambio_tamaño[#All],2,0),"Tamaño único")</f>
        <v>Tamaño único</v>
      </c>
      <c r="O1133">
        <v>1</v>
      </c>
      <c r="P1133">
        <v>1163.44</v>
      </c>
      <c r="Q1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3">
        <v>1163.44</v>
      </c>
      <c r="S1133" t="s">
        <v>31</v>
      </c>
      <c r="T1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3" t="str">
        <f>VLOOKUP(ventas_starbucks_2025[[#This Row],[canal_compra]],cambio_canal_compra[#All],2,0)</f>
        <v>Entrega domicilio</v>
      </c>
      <c r="V1133" t="s">
        <v>40</v>
      </c>
      <c r="W1133" t="str">
        <f>VLOOKUP(ventas_starbucks_2025[[#This Row],[método_pago]],cambio_metodo_pago[#All],2,0)</f>
        <v>Efectivo</v>
      </c>
      <c r="X1133" t="s">
        <v>22</v>
      </c>
      <c r="Y1133">
        <v>0</v>
      </c>
      <c r="Z1133" t="str">
        <f>VLOOKUP(ventas_starbucks_2025[[#This Row],[promoción_aplicada5]],promocion_cambiar[#All],2,0)</f>
        <v>Ninguna</v>
      </c>
      <c r="AA1133" t="s">
        <v>17</v>
      </c>
      <c r="AB1133" t="s">
        <v>9</v>
      </c>
      <c r="AC1133" t="s">
        <v>41</v>
      </c>
      <c r="AD1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33">
        <v>7.9</v>
      </c>
      <c r="AF1133">
        <v>2</v>
      </c>
      <c r="AG1133">
        <v>40</v>
      </c>
      <c r="AH1133">
        <v>39</v>
      </c>
    </row>
    <row r="1134" spans="1:34" x14ac:dyDescent="0.25">
      <c r="A1134" s="3" t="s">
        <v>1209</v>
      </c>
      <c r="B1134" s="1">
        <v>45669</v>
      </c>
      <c r="C1134" s="23">
        <f t="shared" si="85"/>
        <v>12</v>
      </c>
      <c r="D1134" s="23">
        <f t="shared" si="86"/>
        <v>7</v>
      </c>
      <c r="E1134" s="23" t="str">
        <f t="shared" si="87"/>
        <v>domingo</v>
      </c>
      <c r="F1134" s="23">
        <f t="shared" si="88"/>
        <v>1</v>
      </c>
      <c r="G1134" s="23" t="str">
        <f t="shared" si="89"/>
        <v>enero</v>
      </c>
      <c r="H1134" s="2">
        <v>0.82638888888888884</v>
      </c>
      <c r="I1134" t="s">
        <v>57</v>
      </c>
      <c r="J1134" t="str">
        <f>VLOOKUP(ventas_starbucks_2025[[#This Row],[sucursal]],cambio_sucursal[#All],2,0)</f>
        <v>Sucursal Avda Colón</v>
      </c>
      <c r="K1134" t="s">
        <v>115</v>
      </c>
      <c r="L1134" t="s">
        <v>21</v>
      </c>
      <c r="M1134" t="s">
        <v>4</v>
      </c>
      <c r="N1134" t="str">
        <f>IFERROR(VLOOKUP(ventas_starbucks_2025[[#This Row],[tamaño_sucio]],cambio_tamaño[#All],2,0),"Tamaño único")</f>
        <v>Tamaño único</v>
      </c>
      <c r="O1134">
        <v>2</v>
      </c>
      <c r="P1134">
        <v>1114.98</v>
      </c>
      <c r="Q1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4">
        <v>2229.96</v>
      </c>
      <c r="S1134" t="s">
        <v>5</v>
      </c>
      <c r="T1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4" t="str">
        <f>VLOOKUP(ventas_starbucks_2025[[#This Row],[canal_compra]],cambio_canal_compra[#All],2,0)</f>
        <v>En tienda</v>
      </c>
      <c r="V1134" t="s">
        <v>40</v>
      </c>
      <c r="W1134" t="str">
        <f>VLOOKUP(ventas_starbucks_2025[[#This Row],[método_pago]],cambio_metodo_pago[#All],2,0)</f>
        <v>Efectivo</v>
      </c>
      <c r="X1134" t="s">
        <v>7</v>
      </c>
      <c r="Y1134">
        <v>15</v>
      </c>
      <c r="Z1134" t="str">
        <f>VLOOKUP(ventas_starbucks_2025[[#This Row],[promoción_aplicada5]],promocion_cambiar[#All],2,0)</f>
        <v>2x1</v>
      </c>
      <c r="AA1134" t="s">
        <v>51</v>
      </c>
      <c r="AB1134" t="s">
        <v>29</v>
      </c>
      <c r="AC1134" t="s">
        <v>10</v>
      </c>
      <c r="AD1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34">
        <v>14.5</v>
      </c>
      <c r="AF1134">
        <v>2</v>
      </c>
      <c r="AG1134">
        <v>30</v>
      </c>
      <c r="AH1134">
        <v>28</v>
      </c>
    </row>
    <row r="1135" spans="1:34" x14ac:dyDescent="0.25">
      <c r="A1135" s="3" t="s">
        <v>1210</v>
      </c>
      <c r="B1135" s="1">
        <v>45674</v>
      </c>
      <c r="C1135" s="23">
        <f t="shared" si="85"/>
        <v>17</v>
      </c>
      <c r="D1135" s="23">
        <f t="shared" si="86"/>
        <v>5</v>
      </c>
      <c r="E1135" s="1" t="str">
        <f t="shared" si="87"/>
        <v>viernes</v>
      </c>
      <c r="F1135" s="23">
        <f t="shared" si="88"/>
        <v>1</v>
      </c>
      <c r="G1135" s="1" t="str">
        <f t="shared" si="89"/>
        <v>enero</v>
      </c>
      <c r="H1135" s="2">
        <v>0.87152777777777779</v>
      </c>
      <c r="I1135" t="s">
        <v>12</v>
      </c>
      <c r="J1135" t="str">
        <f>VLOOKUP(ventas_starbucks_2025[[#This Row],[sucursal]],cambio_sucursal[#All],2,0)</f>
        <v>Sucursal Córdoba Shopping</v>
      </c>
      <c r="K1135" t="s">
        <v>101</v>
      </c>
      <c r="L1135" t="s">
        <v>3</v>
      </c>
      <c r="M1135" t="s">
        <v>4</v>
      </c>
      <c r="N1135" t="str">
        <f>IFERROR(VLOOKUP(ventas_starbucks_2025[[#This Row],[tamaño_sucio]],cambio_tamaño[#All],2,0),"Tamaño único")</f>
        <v>Tamaño único</v>
      </c>
      <c r="O1135">
        <v>2</v>
      </c>
      <c r="P1135">
        <v>2872.68</v>
      </c>
      <c r="Q1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35">
        <v>5745.36</v>
      </c>
      <c r="S1135" t="s">
        <v>5</v>
      </c>
      <c r="T1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35" t="str">
        <f>VLOOKUP(ventas_starbucks_2025[[#This Row],[canal_compra]],cambio_canal_compra[#All],2,0)</f>
        <v>En tienda</v>
      </c>
      <c r="V1135" t="s">
        <v>40</v>
      </c>
      <c r="W1135" t="str">
        <f>VLOOKUP(ventas_starbucks_2025[[#This Row],[método_pago]],cambio_metodo_pago[#All],2,0)</f>
        <v>Efectivo</v>
      </c>
      <c r="X1135" t="s">
        <v>7</v>
      </c>
      <c r="Y1135">
        <v>10</v>
      </c>
      <c r="Z1135" t="str">
        <f>VLOOKUP(ventas_starbucks_2025[[#This Row],[promoción_aplicada5]],promocion_cambiar[#All],2,0)</f>
        <v>Combo</v>
      </c>
      <c r="AA1135" t="s">
        <v>8</v>
      </c>
      <c r="AB1135" t="s">
        <v>32</v>
      </c>
      <c r="AC1135" t="s">
        <v>10</v>
      </c>
      <c r="AD1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35">
        <v>9.3000000000000007</v>
      </c>
      <c r="AF1135">
        <v>3</v>
      </c>
      <c r="AG1135">
        <v>33</v>
      </c>
      <c r="AH1135">
        <v>31</v>
      </c>
    </row>
    <row r="1136" spans="1:34" x14ac:dyDescent="0.25">
      <c r="A1136" s="3" t="s">
        <v>1211</v>
      </c>
      <c r="B1136" s="1">
        <v>45737</v>
      </c>
      <c r="C1136" s="23">
        <f t="shared" si="85"/>
        <v>21</v>
      </c>
      <c r="D1136" s="23">
        <f t="shared" si="86"/>
        <v>5</v>
      </c>
      <c r="E1136" s="23" t="str">
        <f t="shared" si="87"/>
        <v>viernes</v>
      </c>
      <c r="F1136" s="23">
        <f t="shared" si="88"/>
        <v>3</v>
      </c>
      <c r="G1136" s="23" t="str">
        <f t="shared" si="89"/>
        <v>marzo</v>
      </c>
      <c r="H1136" s="2">
        <v>0.7104166666666667</v>
      </c>
      <c r="I1136" t="s">
        <v>12</v>
      </c>
      <c r="J1136" t="str">
        <f>VLOOKUP(ventas_starbucks_2025[[#This Row],[sucursal]],cambio_sucursal[#All],2,0)</f>
        <v>Sucursal Córdoba Shopping</v>
      </c>
      <c r="K1136" t="s">
        <v>20</v>
      </c>
      <c r="L1136" t="s">
        <v>21</v>
      </c>
      <c r="M1136" t="s">
        <v>4</v>
      </c>
      <c r="N1136" t="str">
        <f>IFERROR(VLOOKUP(ventas_starbucks_2025[[#This Row],[tamaño_sucio]],cambio_tamaño[#All],2,0),"Tamaño único")</f>
        <v>Tamaño único</v>
      </c>
      <c r="O1136">
        <v>3</v>
      </c>
      <c r="P1136">
        <v>1124.73</v>
      </c>
      <c r="Q1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6">
        <v>3374.19</v>
      </c>
      <c r="S1136" t="s">
        <v>31</v>
      </c>
      <c r="T1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6" t="str">
        <f>VLOOKUP(ventas_starbucks_2025[[#This Row],[canal_compra]],cambio_canal_compra[#All],2,0)</f>
        <v>Entrega domicilio</v>
      </c>
      <c r="V1136" t="s">
        <v>40</v>
      </c>
      <c r="W1136" t="str">
        <f>VLOOKUP(ventas_starbucks_2025[[#This Row],[método_pago]],cambio_metodo_pago[#All],2,0)</f>
        <v>Efectivo</v>
      </c>
      <c r="X1136" t="s">
        <v>22</v>
      </c>
      <c r="Y1136">
        <v>0</v>
      </c>
      <c r="Z1136" t="str">
        <f>VLOOKUP(ventas_starbucks_2025[[#This Row],[promoción_aplicada5]],promocion_cambiar[#All],2,0)</f>
        <v>2x1</v>
      </c>
      <c r="AA1136" t="s">
        <v>51</v>
      </c>
      <c r="AB1136" t="s">
        <v>32</v>
      </c>
      <c r="AC1136" t="s">
        <v>41</v>
      </c>
      <c r="AD1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36">
        <v>4.7</v>
      </c>
      <c r="AF1136">
        <v>3</v>
      </c>
      <c r="AG1136">
        <v>15</v>
      </c>
      <c r="AH1136">
        <v>12</v>
      </c>
    </row>
    <row r="1137" spans="1:34" x14ac:dyDescent="0.25">
      <c r="A1137" s="3" t="s">
        <v>1212</v>
      </c>
      <c r="B1137" s="1">
        <v>45750</v>
      </c>
      <c r="C1137" s="23">
        <f t="shared" si="85"/>
        <v>3</v>
      </c>
      <c r="D1137" s="23">
        <f t="shared" si="86"/>
        <v>4</v>
      </c>
      <c r="E1137" s="23" t="str">
        <f t="shared" si="87"/>
        <v>jueves</v>
      </c>
      <c r="F1137" s="23">
        <f t="shared" si="88"/>
        <v>4</v>
      </c>
      <c r="G1137" s="23" t="str">
        <f t="shared" si="89"/>
        <v>abril</v>
      </c>
      <c r="H1137" s="2">
        <v>0.32847222222222222</v>
      </c>
      <c r="I1137" t="s">
        <v>12</v>
      </c>
      <c r="J1137" t="str">
        <f>VLOOKUP(ventas_starbucks_2025[[#This Row],[sucursal]],cambio_sucursal[#All],2,0)</f>
        <v>Sucursal Córdoba Shopping</v>
      </c>
      <c r="K1137" t="s">
        <v>58</v>
      </c>
      <c r="L1137" t="s">
        <v>39</v>
      </c>
      <c r="M1137" t="s">
        <v>4</v>
      </c>
      <c r="N1137" t="str">
        <f>IFERROR(VLOOKUP(ventas_starbucks_2025[[#This Row],[tamaño_sucio]],cambio_tamaño[#All],2,0),"Tamaño único")</f>
        <v>Tamaño único</v>
      </c>
      <c r="O1137">
        <v>1</v>
      </c>
      <c r="P1137">
        <v>1233.43</v>
      </c>
      <c r="Q1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7">
        <v>1233.43</v>
      </c>
      <c r="S1137" t="s">
        <v>15</v>
      </c>
      <c r="T1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7" t="str">
        <f>VLOOKUP(ventas_starbucks_2025[[#This Row],[canal_compra]],cambio_canal_compra[#All],2,0)</f>
        <v>Para llevar</v>
      </c>
      <c r="V1137" t="s">
        <v>40</v>
      </c>
      <c r="W1137" t="str">
        <f>VLOOKUP(ventas_starbucks_2025[[#This Row],[método_pago]],cambio_metodo_pago[#All],2,0)</f>
        <v>Efectivo</v>
      </c>
      <c r="X1137" t="s">
        <v>22</v>
      </c>
      <c r="Y1137">
        <v>0</v>
      </c>
      <c r="Z1137" t="str">
        <f>VLOOKUP(ventas_starbucks_2025[[#This Row],[promoción_aplicada5]],promocion_cambiar[#All],2,0)</f>
        <v>Combo</v>
      </c>
      <c r="AA1137" t="s">
        <v>8</v>
      </c>
      <c r="AB1137" t="s">
        <v>18</v>
      </c>
      <c r="AC1137" t="s">
        <v>41</v>
      </c>
      <c r="AD1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37">
        <v>3.1</v>
      </c>
      <c r="AF1137">
        <v>4</v>
      </c>
      <c r="AG1137">
        <v>25</v>
      </c>
      <c r="AH1137">
        <v>24</v>
      </c>
    </row>
    <row r="1138" spans="1:34" x14ac:dyDescent="0.25">
      <c r="A1138" s="3" t="s">
        <v>1213</v>
      </c>
      <c r="B1138" s="1">
        <v>45746</v>
      </c>
      <c r="C1138" s="23">
        <f t="shared" si="85"/>
        <v>30</v>
      </c>
      <c r="D1138" s="23">
        <f t="shared" si="86"/>
        <v>7</v>
      </c>
      <c r="E1138" s="1" t="str">
        <f t="shared" si="87"/>
        <v>domingo</v>
      </c>
      <c r="F1138" s="23">
        <f t="shared" si="88"/>
        <v>3</v>
      </c>
      <c r="G1138" s="1" t="str">
        <f t="shared" si="89"/>
        <v>marzo</v>
      </c>
      <c r="H1138" s="2">
        <v>0.30208333333333331</v>
      </c>
      <c r="I1138" t="s">
        <v>57</v>
      </c>
      <c r="J1138" t="str">
        <f>VLOOKUP(ventas_starbucks_2025[[#This Row],[sucursal]],cambio_sucursal[#All],2,0)</f>
        <v>Sucursal Avda Colón</v>
      </c>
      <c r="K1138" t="s">
        <v>48</v>
      </c>
      <c r="L1138" t="s">
        <v>49</v>
      </c>
      <c r="M1138" t="s">
        <v>62</v>
      </c>
      <c r="N1138" t="str">
        <f>IFERROR(VLOOKUP(ventas_starbucks_2025[[#This Row],[tamaño_sucio]],cambio_tamaño[#All],2,0),"Tamaño único")</f>
        <v>Extra-Grande</v>
      </c>
      <c r="O1138">
        <v>2</v>
      </c>
      <c r="P1138">
        <v>1675.52</v>
      </c>
      <c r="Q1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8">
        <v>3351.04</v>
      </c>
      <c r="S1138" t="s">
        <v>31</v>
      </c>
      <c r="T1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8" t="str">
        <f>VLOOKUP(ventas_starbucks_2025[[#This Row],[canal_compra]],cambio_canal_compra[#All],2,0)</f>
        <v>Entrega domicilio</v>
      </c>
      <c r="V1138" t="s">
        <v>6</v>
      </c>
      <c r="W1138" t="str">
        <f>VLOOKUP(ventas_starbucks_2025[[#This Row],[método_pago]],cambio_metodo_pago[#All],2,0)</f>
        <v>Aplicación móbil</v>
      </c>
      <c r="X1138" t="s">
        <v>22</v>
      </c>
      <c r="Y1138">
        <v>0</v>
      </c>
      <c r="Z1138" t="str">
        <f>VLOOKUP(ventas_starbucks_2025[[#This Row],[promoción_aplicada5]],promocion_cambiar[#All],2,0)</f>
        <v>Ninguna</v>
      </c>
      <c r="AA1138" t="s">
        <v>17</v>
      </c>
      <c r="AB1138" t="s">
        <v>18</v>
      </c>
      <c r="AC1138" t="s">
        <v>24</v>
      </c>
      <c r="AD1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38">
        <v>10.9</v>
      </c>
      <c r="AF1138">
        <v>5</v>
      </c>
      <c r="AG1138">
        <v>34</v>
      </c>
      <c r="AH1138">
        <v>32</v>
      </c>
    </row>
    <row r="1139" spans="1:34" x14ac:dyDescent="0.25">
      <c r="A1139" s="3" t="s">
        <v>1214</v>
      </c>
      <c r="B1139" s="1">
        <v>45749</v>
      </c>
      <c r="C1139" s="23">
        <f t="shared" si="85"/>
        <v>2</v>
      </c>
      <c r="D1139" s="23">
        <f t="shared" si="86"/>
        <v>3</v>
      </c>
      <c r="E1139" s="23" t="str">
        <f t="shared" si="87"/>
        <v>miércoles</v>
      </c>
      <c r="F1139" s="23">
        <f t="shared" si="88"/>
        <v>4</v>
      </c>
      <c r="G1139" s="23" t="str">
        <f t="shared" si="89"/>
        <v>abril</v>
      </c>
      <c r="H1139" s="2">
        <v>0.5229166666666667</v>
      </c>
      <c r="I1139" t="s">
        <v>26</v>
      </c>
      <c r="J1139" t="str">
        <f>VLOOKUP(ventas_starbucks_2025[[#This Row],[sucursal]],cambio_sucursal[#All],2,0)</f>
        <v>Sucursal San Lorenzo 47</v>
      </c>
      <c r="K1139" t="s">
        <v>2</v>
      </c>
      <c r="L1139" t="s">
        <v>3</v>
      </c>
      <c r="M1139" t="s">
        <v>4</v>
      </c>
      <c r="N1139" t="str">
        <f>IFERROR(VLOOKUP(ventas_starbucks_2025[[#This Row],[tamaño_sucio]],cambio_tamaño[#All],2,0),"Tamaño único")</f>
        <v>Tamaño único</v>
      </c>
      <c r="O1139">
        <v>5</v>
      </c>
      <c r="P1139">
        <v>3073.92</v>
      </c>
      <c r="Q1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139">
        <v>15369.6</v>
      </c>
      <c r="S1139" t="s">
        <v>15</v>
      </c>
      <c r="T1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139" t="str">
        <f>VLOOKUP(ventas_starbucks_2025[[#This Row],[canal_compra]],cambio_canal_compra[#All],2,0)</f>
        <v>Para llevar</v>
      </c>
      <c r="V1139" t="s">
        <v>16</v>
      </c>
      <c r="W1139" t="str">
        <f>VLOOKUP(ventas_starbucks_2025[[#This Row],[método_pago]],cambio_metodo_pago[#All],2,0)</f>
        <v>Tarjeta</v>
      </c>
      <c r="X1139" t="s">
        <v>7</v>
      </c>
      <c r="Y1139">
        <v>10</v>
      </c>
      <c r="Z1139" t="str">
        <f>VLOOKUP(ventas_starbucks_2025[[#This Row],[promoción_aplicada5]],promocion_cambiar[#All],2,0)</f>
        <v>Ninguna</v>
      </c>
      <c r="AA1139" t="s">
        <v>17</v>
      </c>
      <c r="AB1139" t="s">
        <v>29</v>
      </c>
      <c r="AC1139" t="s">
        <v>41</v>
      </c>
      <c r="AD1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39">
        <v>11.9</v>
      </c>
      <c r="AF1139">
        <v>3</v>
      </c>
      <c r="AG1139">
        <v>21</v>
      </c>
      <c r="AH1139">
        <v>16</v>
      </c>
    </row>
    <row r="1140" spans="1:34" x14ac:dyDescent="0.25">
      <c r="A1140" s="3" t="s">
        <v>1215</v>
      </c>
      <c r="B1140" s="1">
        <v>45761</v>
      </c>
      <c r="C1140" s="23">
        <f t="shared" si="85"/>
        <v>14</v>
      </c>
      <c r="D1140" s="23">
        <f t="shared" si="86"/>
        <v>1</v>
      </c>
      <c r="E1140" s="1" t="str">
        <f t="shared" si="87"/>
        <v>lunes</v>
      </c>
      <c r="F1140" s="23">
        <f t="shared" si="88"/>
        <v>4</v>
      </c>
      <c r="G1140" s="1" t="str">
        <f t="shared" si="89"/>
        <v>abril</v>
      </c>
      <c r="H1140" s="2">
        <v>0.78055555555555556</v>
      </c>
      <c r="I1140" t="s">
        <v>57</v>
      </c>
      <c r="J1140" t="str">
        <f>VLOOKUP(ventas_starbucks_2025[[#This Row],[sucursal]],cambio_sucursal[#All],2,0)</f>
        <v>Sucursal Avda Colón</v>
      </c>
      <c r="K1140" t="s">
        <v>173</v>
      </c>
      <c r="L1140" t="s">
        <v>35</v>
      </c>
      <c r="M1140" t="s">
        <v>4</v>
      </c>
      <c r="N1140" t="str">
        <f>IFERROR(VLOOKUP(ventas_starbucks_2025[[#This Row],[tamaño_sucio]],cambio_tamaño[#All],2,0),"Tamaño único")</f>
        <v>Tamaño único</v>
      </c>
      <c r="O1140">
        <v>5</v>
      </c>
      <c r="P1140">
        <v>1421.28</v>
      </c>
      <c r="Q1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0">
        <v>7106.4</v>
      </c>
      <c r="S1140" t="s">
        <v>15</v>
      </c>
      <c r="T1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40" t="str">
        <f>VLOOKUP(ventas_starbucks_2025[[#This Row],[canal_compra]],cambio_canal_compra[#All],2,0)</f>
        <v>Para llevar</v>
      </c>
      <c r="V1140" t="s">
        <v>6</v>
      </c>
      <c r="W1140" t="str">
        <f>VLOOKUP(ventas_starbucks_2025[[#This Row],[método_pago]],cambio_metodo_pago[#All],2,0)</f>
        <v>Aplicación móbil</v>
      </c>
      <c r="X1140" t="s">
        <v>7</v>
      </c>
      <c r="Y1140">
        <v>15</v>
      </c>
      <c r="Z1140" t="str">
        <f>VLOOKUP(ventas_starbucks_2025[[#This Row],[promoción_aplicada5]],promocion_cambiar[#All],2,0)</f>
        <v>Hora Feliz</v>
      </c>
      <c r="AA1140" t="s">
        <v>36</v>
      </c>
      <c r="AB1140" t="s">
        <v>29</v>
      </c>
      <c r="AC1140" t="s">
        <v>24</v>
      </c>
      <c r="AD1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40">
        <v>8</v>
      </c>
      <c r="AF1140">
        <v>3</v>
      </c>
      <c r="AG1140">
        <v>29</v>
      </c>
      <c r="AH1140">
        <v>24</v>
      </c>
    </row>
    <row r="1141" spans="1:34" x14ac:dyDescent="0.25">
      <c r="A1141" s="3" t="s">
        <v>1216</v>
      </c>
      <c r="B1141" s="1">
        <v>45757</v>
      </c>
      <c r="C1141" s="23">
        <f t="shared" si="85"/>
        <v>10</v>
      </c>
      <c r="D1141" s="23">
        <f t="shared" si="86"/>
        <v>4</v>
      </c>
      <c r="E1141" s="23" t="str">
        <f t="shared" si="87"/>
        <v>jueves</v>
      </c>
      <c r="F1141" s="23">
        <f t="shared" si="88"/>
        <v>4</v>
      </c>
      <c r="G1141" s="23" t="str">
        <f t="shared" si="89"/>
        <v>abril</v>
      </c>
      <c r="H1141" s="2">
        <v>0.47222222222222221</v>
      </c>
      <c r="I1141" t="s">
        <v>57</v>
      </c>
      <c r="J1141" t="str">
        <f>VLOOKUP(ventas_starbucks_2025[[#This Row],[sucursal]],cambio_sucursal[#All],2,0)</f>
        <v>Sucursal Avda Colón</v>
      </c>
      <c r="K1141" t="s">
        <v>38</v>
      </c>
      <c r="L1141" t="s">
        <v>39</v>
      </c>
      <c r="M1141" t="s">
        <v>4</v>
      </c>
      <c r="N1141" t="str">
        <f>IFERROR(VLOOKUP(ventas_starbucks_2025[[#This Row],[tamaño_sucio]],cambio_tamaño[#All],2,0),"Tamaño único")</f>
        <v>Tamaño único</v>
      </c>
      <c r="O1141">
        <v>1</v>
      </c>
      <c r="P1141">
        <v>1365.86</v>
      </c>
      <c r="Q1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1">
        <v>1365.86</v>
      </c>
      <c r="S1141" t="s">
        <v>5</v>
      </c>
      <c r="T1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1" t="str">
        <f>VLOOKUP(ventas_starbucks_2025[[#This Row],[canal_compra]],cambio_canal_compra[#All],2,0)</f>
        <v>En tienda</v>
      </c>
      <c r="V1141" t="s">
        <v>6</v>
      </c>
      <c r="W1141" t="str">
        <f>VLOOKUP(ventas_starbucks_2025[[#This Row],[método_pago]],cambio_metodo_pago[#All],2,0)</f>
        <v>Aplicación móbil</v>
      </c>
      <c r="X1141" t="s">
        <v>7</v>
      </c>
      <c r="Y1141">
        <v>15</v>
      </c>
      <c r="Z1141" t="str">
        <f>VLOOKUP(ventas_starbucks_2025[[#This Row],[promoción_aplicada5]],promocion_cambiar[#All],2,0)</f>
        <v>Combo</v>
      </c>
      <c r="AA1141" t="s">
        <v>8</v>
      </c>
      <c r="AB1141" t="s">
        <v>32</v>
      </c>
      <c r="AC1141" t="s">
        <v>41</v>
      </c>
      <c r="AD1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41">
        <v>4</v>
      </c>
      <c r="AF1141">
        <v>2</v>
      </c>
      <c r="AG1141">
        <v>27</v>
      </c>
      <c r="AH1141">
        <v>26</v>
      </c>
    </row>
    <row r="1142" spans="1:34" x14ac:dyDescent="0.25">
      <c r="A1142" s="3" t="s">
        <v>1217</v>
      </c>
      <c r="B1142" s="1">
        <v>45747</v>
      </c>
      <c r="C1142" s="23">
        <f t="shared" si="85"/>
        <v>31</v>
      </c>
      <c r="D1142" s="23">
        <f t="shared" si="86"/>
        <v>1</v>
      </c>
      <c r="E1142" s="1" t="str">
        <f t="shared" si="87"/>
        <v>lunes</v>
      </c>
      <c r="F1142" s="23">
        <f t="shared" si="88"/>
        <v>3</v>
      </c>
      <c r="G1142" s="1" t="str">
        <f t="shared" si="89"/>
        <v>marzo</v>
      </c>
      <c r="H1142" s="2">
        <v>0.76180555555555551</v>
      </c>
      <c r="I1142" t="s">
        <v>26</v>
      </c>
      <c r="J1142" t="str">
        <f>VLOOKUP(ventas_starbucks_2025[[#This Row],[sucursal]],cambio_sucursal[#All],2,0)</f>
        <v>Sucursal San Lorenzo 47</v>
      </c>
      <c r="K1142" t="s">
        <v>115</v>
      </c>
      <c r="L1142" t="s">
        <v>21</v>
      </c>
      <c r="M1142" t="s">
        <v>4</v>
      </c>
      <c r="N1142" t="str">
        <f>IFERROR(VLOOKUP(ventas_starbucks_2025[[#This Row],[tamaño_sucio]],cambio_tamaño[#All],2,0),"Tamaño único")</f>
        <v>Tamaño único</v>
      </c>
      <c r="O1142">
        <v>1</v>
      </c>
      <c r="P1142">
        <v>1132.3900000000001</v>
      </c>
      <c r="Q1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2">
        <v>1132.3900000000001</v>
      </c>
      <c r="S1142" t="s">
        <v>5</v>
      </c>
      <c r="T1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2" t="str">
        <f>VLOOKUP(ventas_starbucks_2025[[#This Row],[canal_compra]],cambio_canal_compra[#All],2,0)</f>
        <v>En tienda</v>
      </c>
      <c r="V1142" t="s">
        <v>40</v>
      </c>
      <c r="W1142" t="str">
        <f>VLOOKUP(ventas_starbucks_2025[[#This Row],[método_pago]],cambio_metodo_pago[#All],2,0)</f>
        <v>Efectivo</v>
      </c>
      <c r="X1142" t="s">
        <v>22</v>
      </c>
      <c r="Y1142">
        <v>0</v>
      </c>
      <c r="Z1142" t="str">
        <f>VLOOKUP(ventas_starbucks_2025[[#This Row],[promoción_aplicada5]],promocion_cambiar[#All],2,0)</f>
        <v>Combo</v>
      </c>
      <c r="AA1142" t="s">
        <v>8</v>
      </c>
      <c r="AB1142" t="s">
        <v>23</v>
      </c>
      <c r="AC1142" t="s">
        <v>10</v>
      </c>
      <c r="AD1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42">
        <v>5.5</v>
      </c>
      <c r="AF1142">
        <v>3</v>
      </c>
      <c r="AG1142">
        <v>18</v>
      </c>
      <c r="AH1142">
        <v>17</v>
      </c>
    </row>
    <row r="1143" spans="1:34" x14ac:dyDescent="0.25">
      <c r="A1143" s="3" t="s">
        <v>1218</v>
      </c>
      <c r="B1143" s="1">
        <v>45670</v>
      </c>
      <c r="C1143" s="23">
        <f t="shared" si="85"/>
        <v>13</v>
      </c>
      <c r="D1143" s="23">
        <f t="shared" si="86"/>
        <v>1</v>
      </c>
      <c r="E1143" s="23" t="str">
        <f t="shared" si="87"/>
        <v>lunes</v>
      </c>
      <c r="F1143" s="23">
        <f t="shared" si="88"/>
        <v>1</v>
      </c>
      <c r="G1143" s="23" t="str">
        <f t="shared" si="89"/>
        <v>enero</v>
      </c>
      <c r="H1143" s="2">
        <v>0.70486111111111116</v>
      </c>
      <c r="I1143" t="s">
        <v>26</v>
      </c>
      <c r="J1143" t="str">
        <f>VLOOKUP(ventas_starbucks_2025[[#This Row],[sucursal]],cambio_sucursal[#All],2,0)</f>
        <v>Sucursal San Lorenzo 47</v>
      </c>
      <c r="K1143" t="s">
        <v>67</v>
      </c>
      <c r="L1143" t="s">
        <v>35</v>
      </c>
      <c r="M1143" t="s">
        <v>4</v>
      </c>
      <c r="N1143" t="str">
        <f>IFERROR(VLOOKUP(ventas_starbucks_2025[[#This Row],[tamaño_sucio]],cambio_tamaño[#All],2,0),"Tamaño único")</f>
        <v>Tamaño único</v>
      </c>
      <c r="O1143">
        <v>3</v>
      </c>
      <c r="P1143">
        <v>1232.57</v>
      </c>
      <c r="Q1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3">
        <v>3697.71</v>
      </c>
      <c r="S1143" t="s">
        <v>31</v>
      </c>
      <c r="T1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3" t="str">
        <f>VLOOKUP(ventas_starbucks_2025[[#This Row],[canal_compra]],cambio_canal_compra[#All],2,0)</f>
        <v>Entrega domicilio</v>
      </c>
      <c r="V1143" t="s">
        <v>16</v>
      </c>
      <c r="W1143" t="str">
        <f>VLOOKUP(ventas_starbucks_2025[[#This Row],[método_pago]],cambio_metodo_pago[#All],2,0)</f>
        <v>Tarjeta</v>
      </c>
      <c r="X1143" t="s">
        <v>22</v>
      </c>
      <c r="Y1143">
        <v>0</v>
      </c>
      <c r="Z1143" t="str">
        <f>VLOOKUP(ventas_starbucks_2025[[#This Row],[promoción_aplicada5]],promocion_cambiar[#All],2,0)</f>
        <v>2x1</v>
      </c>
      <c r="AA1143" t="s">
        <v>51</v>
      </c>
      <c r="AB1143" t="s">
        <v>29</v>
      </c>
      <c r="AC1143" t="s">
        <v>41</v>
      </c>
      <c r="AD1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43">
        <v>8.3000000000000007</v>
      </c>
      <c r="AF1143">
        <v>5</v>
      </c>
      <c r="AG1143">
        <v>43</v>
      </c>
      <c r="AH1143">
        <v>40</v>
      </c>
    </row>
    <row r="1144" spans="1:34" x14ac:dyDescent="0.25">
      <c r="A1144" s="3" t="s">
        <v>1219</v>
      </c>
      <c r="B1144" s="1">
        <v>45705</v>
      </c>
      <c r="C1144" s="23">
        <f t="shared" si="85"/>
        <v>17</v>
      </c>
      <c r="D1144" s="23">
        <f t="shared" si="86"/>
        <v>1</v>
      </c>
      <c r="E1144" s="23" t="str">
        <f t="shared" si="87"/>
        <v>lunes</v>
      </c>
      <c r="F1144" s="23">
        <f t="shared" si="88"/>
        <v>2</v>
      </c>
      <c r="G1144" s="23" t="str">
        <f t="shared" si="89"/>
        <v>febrero</v>
      </c>
      <c r="H1144" s="2">
        <v>0.48680555555555555</v>
      </c>
      <c r="I1144" t="s">
        <v>12</v>
      </c>
      <c r="J1144" t="str">
        <f>VLOOKUP(ventas_starbucks_2025[[#This Row],[sucursal]],cambio_sucursal[#All],2,0)</f>
        <v>Sucursal Córdoba Shopping</v>
      </c>
      <c r="K1144" t="s">
        <v>2</v>
      </c>
      <c r="L1144" t="s">
        <v>3</v>
      </c>
      <c r="M1144" t="s">
        <v>4</v>
      </c>
      <c r="N1144" t="str">
        <f>IFERROR(VLOOKUP(ventas_starbucks_2025[[#This Row],[tamaño_sucio]],cambio_tamaño[#All],2,0),"Tamaño único")</f>
        <v>Tamaño único</v>
      </c>
      <c r="O1144">
        <v>4</v>
      </c>
      <c r="P1144">
        <v>3336.09</v>
      </c>
      <c r="Q1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144">
        <v>13344.36</v>
      </c>
      <c r="S1144" t="s">
        <v>5</v>
      </c>
      <c r="T1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44" t="str">
        <f>VLOOKUP(ventas_starbucks_2025[[#This Row],[canal_compra]],cambio_canal_compra[#All],2,0)</f>
        <v>En tienda</v>
      </c>
      <c r="V1144" t="s">
        <v>6</v>
      </c>
      <c r="W1144" t="str">
        <f>VLOOKUP(ventas_starbucks_2025[[#This Row],[método_pago]],cambio_metodo_pago[#All],2,0)</f>
        <v>Aplicación móbil</v>
      </c>
      <c r="X1144" t="s">
        <v>22</v>
      </c>
      <c r="Y1144">
        <v>0</v>
      </c>
      <c r="Z1144" t="str">
        <f>VLOOKUP(ventas_starbucks_2025[[#This Row],[promoción_aplicada5]],promocion_cambiar[#All],2,0)</f>
        <v>Ninguna</v>
      </c>
      <c r="AA1144" t="s">
        <v>17</v>
      </c>
      <c r="AB1144" t="s">
        <v>29</v>
      </c>
      <c r="AC1144" t="s">
        <v>41</v>
      </c>
      <c r="AD1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44">
        <v>5.3</v>
      </c>
      <c r="AF1144">
        <v>5</v>
      </c>
      <c r="AG1144">
        <v>30</v>
      </c>
      <c r="AH1144">
        <v>26</v>
      </c>
    </row>
    <row r="1145" spans="1:34" x14ac:dyDescent="0.25">
      <c r="A1145" s="3" t="s">
        <v>1220</v>
      </c>
      <c r="B1145" s="1">
        <v>45762</v>
      </c>
      <c r="C1145" s="23">
        <f t="shared" si="85"/>
        <v>15</v>
      </c>
      <c r="D1145" s="23">
        <f t="shared" si="86"/>
        <v>2</v>
      </c>
      <c r="E1145" s="23" t="str">
        <f t="shared" si="87"/>
        <v>martes</v>
      </c>
      <c r="F1145" s="23">
        <f t="shared" si="88"/>
        <v>4</v>
      </c>
      <c r="G1145" s="23" t="str">
        <f t="shared" si="89"/>
        <v>abril</v>
      </c>
      <c r="H1145" s="2">
        <v>0.33541666666666664</v>
      </c>
      <c r="I1145" t="s">
        <v>26</v>
      </c>
      <c r="J1145" t="str">
        <f>VLOOKUP(ventas_starbucks_2025[[#This Row],[sucursal]],cambio_sucursal[#All],2,0)</f>
        <v>Sucursal San Lorenzo 47</v>
      </c>
      <c r="K1145" t="s">
        <v>89</v>
      </c>
      <c r="L1145" t="s">
        <v>90</v>
      </c>
      <c r="M1145" t="s">
        <v>4</v>
      </c>
      <c r="N1145" t="str">
        <f>IFERROR(VLOOKUP(ventas_starbucks_2025[[#This Row],[tamaño_sucio]],cambio_tamaño[#All],2,0),"Tamaño único")</f>
        <v>Tamaño único</v>
      </c>
      <c r="O1145">
        <v>3</v>
      </c>
      <c r="P1145">
        <v>1256.9100000000001</v>
      </c>
      <c r="Q1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5">
        <v>3770.73</v>
      </c>
      <c r="S1145" t="s">
        <v>31</v>
      </c>
      <c r="T1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5" t="str">
        <f>VLOOKUP(ventas_starbucks_2025[[#This Row],[canal_compra]],cambio_canal_compra[#All],2,0)</f>
        <v>Entrega domicilio</v>
      </c>
      <c r="V1145" t="s">
        <v>16</v>
      </c>
      <c r="W1145" t="str">
        <f>VLOOKUP(ventas_starbucks_2025[[#This Row],[método_pago]],cambio_metodo_pago[#All],2,0)</f>
        <v>Tarjeta</v>
      </c>
      <c r="X1145" t="s">
        <v>7</v>
      </c>
      <c r="Y1145">
        <v>10</v>
      </c>
      <c r="Z1145" t="str">
        <f>VLOOKUP(ventas_starbucks_2025[[#This Row],[promoción_aplicada5]],promocion_cambiar[#All],2,0)</f>
        <v>Combo</v>
      </c>
      <c r="AA1145" t="s">
        <v>8</v>
      </c>
      <c r="AB1145" t="s">
        <v>23</v>
      </c>
      <c r="AC1145" t="s">
        <v>10</v>
      </c>
      <c r="AD1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45">
        <v>7.5</v>
      </c>
      <c r="AF1145">
        <v>1</v>
      </c>
      <c r="AG1145">
        <v>40</v>
      </c>
      <c r="AH1145">
        <v>37</v>
      </c>
    </row>
    <row r="1146" spans="1:34" x14ac:dyDescent="0.25">
      <c r="A1146" s="3" t="s">
        <v>1221</v>
      </c>
      <c r="B1146" s="1">
        <v>45757</v>
      </c>
      <c r="C1146" s="23">
        <f t="shared" si="85"/>
        <v>10</v>
      </c>
      <c r="D1146" s="23">
        <f t="shared" si="86"/>
        <v>4</v>
      </c>
      <c r="E1146" s="1" t="str">
        <f t="shared" si="87"/>
        <v>jueves</v>
      </c>
      <c r="F1146" s="23">
        <f t="shared" si="88"/>
        <v>4</v>
      </c>
      <c r="G1146" s="1" t="str">
        <f t="shared" si="89"/>
        <v>abril</v>
      </c>
      <c r="H1146" s="2">
        <v>0.35</v>
      </c>
      <c r="I1146" t="s">
        <v>26</v>
      </c>
      <c r="J1146" t="str">
        <f>VLOOKUP(ventas_starbucks_2025[[#This Row],[sucursal]],cambio_sucursal[#All],2,0)</f>
        <v>Sucursal San Lorenzo 47</v>
      </c>
      <c r="K1146" t="s">
        <v>115</v>
      </c>
      <c r="L1146" t="s">
        <v>21</v>
      </c>
      <c r="M1146" t="s">
        <v>4</v>
      </c>
      <c r="N1146" t="str">
        <f>IFERROR(VLOOKUP(ventas_starbucks_2025[[#This Row],[tamaño_sucio]],cambio_tamaño[#All],2,0),"Tamaño único")</f>
        <v>Tamaño único</v>
      </c>
      <c r="O1146">
        <v>1</v>
      </c>
      <c r="P1146">
        <v>1177.95</v>
      </c>
      <c r="Q1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6">
        <v>1177.95</v>
      </c>
      <c r="S1146" t="s">
        <v>31</v>
      </c>
      <c r="T1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6" t="str">
        <f>VLOOKUP(ventas_starbucks_2025[[#This Row],[canal_compra]],cambio_canal_compra[#All],2,0)</f>
        <v>Entrega domicilio</v>
      </c>
      <c r="V1146" t="s">
        <v>40</v>
      </c>
      <c r="W1146" t="str">
        <f>VLOOKUP(ventas_starbucks_2025[[#This Row],[método_pago]],cambio_metodo_pago[#All],2,0)</f>
        <v>Efectivo</v>
      </c>
      <c r="X1146" t="s">
        <v>7</v>
      </c>
      <c r="Y1146">
        <v>0</v>
      </c>
      <c r="Z1146" t="str">
        <f>VLOOKUP(ventas_starbucks_2025[[#This Row],[promoción_aplicada5]],promocion_cambiar[#All],2,0)</f>
        <v>Hora Feliz</v>
      </c>
      <c r="AA1146" t="s">
        <v>36</v>
      </c>
      <c r="AB1146" t="s">
        <v>18</v>
      </c>
      <c r="AC1146" t="s">
        <v>10</v>
      </c>
      <c r="AD1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46">
        <v>12.9</v>
      </c>
      <c r="AF1146">
        <v>4</v>
      </c>
      <c r="AG1146">
        <v>29</v>
      </c>
      <c r="AH1146">
        <v>28</v>
      </c>
    </row>
    <row r="1147" spans="1:34" x14ac:dyDescent="0.25">
      <c r="A1147" s="3" t="s">
        <v>1222</v>
      </c>
      <c r="B1147" s="1">
        <v>45713</v>
      </c>
      <c r="C1147" s="23">
        <f t="shared" si="85"/>
        <v>25</v>
      </c>
      <c r="D1147" s="23">
        <f t="shared" si="86"/>
        <v>2</v>
      </c>
      <c r="E1147" s="1" t="str">
        <f t="shared" si="87"/>
        <v>martes</v>
      </c>
      <c r="F1147" s="23">
        <f t="shared" si="88"/>
        <v>2</v>
      </c>
      <c r="G1147" s="1" t="str">
        <f t="shared" si="89"/>
        <v>febrero</v>
      </c>
      <c r="H1147" s="2">
        <v>0.5805555555555556</v>
      </c>
      <c r="I1147" t="s">
        <v>57</v>
      </c>
      <c r="J1147" t="str">
        <f>VLOOKUP(ventas_starbucks_2025[[#This Row],[sucursal]],cambio_sucursal[#All],2,0)</f>
        <v>Sucursal Avda Colón</v>
      </c>
      <c r="K1147" t="s">
        <v>2</v>
      </c>
      <c r="L1147" t="s">
        <v>3</v>
      </c>
      <c r="M1147" t="s">
        <v>4</v>
      </c>
      <c r="N1147" t="str">
        <f>IFERROR(VLOOKUP(ventas_starbucks_2025[[#This Row],[tamaño_sucio]],cambio_tamaño[#All],2,0),"Tamaño único")</f>
        <v>Tamaño único</v>
      </c>
      <c r="O1147">
        <v>3</v>
      </c>
      <c r="P1147">
        <v>2560.06</v>
      </c>
      <c r="Q1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47">
        <v>7680.18</v>
      </c>
      <c r="S1147" t="s">
        <v>5</v>
      </c>
      <c r="T1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47" t="str">
        <f>VLOOKUP(ventas_starbucks_2025[[#This Row],[canal_compra]],cambio_canal_compra[#All],2,0)</f>
        <v>En tienda</v>
      </c>
      <c r="V1147" t="s">
        <v>40</v>
      </c>
      <c r="W1147" t="str">
        <f>VLOOKUP(ventas_starbucks_2025[[#This Row],[método_pago]],cambio_metodo_pago[#All],2,0)</f>
        <v>Efectivo</v>
      </c>
      <c r="X1147" t="s">
        <v>22</v>
      </c>
      <c r="Y1147">
        <v>0</v>
      </c>
      <c r="Z1147" t="str">
        <f>VLOOKUP(ventas_starbucks_2025[[#This Row],[promoción_aplicada5]],promocion_cambiar[#All],2,0)</f>
        <v>Combo</v>
      </c>
      <c r="AA1147" t="s">
        <v>8</v>
      </c>
      <c r="AB1147" t="s">
        <v>18</v>
      </c>
      <c r="AC1147" t="s">
        <v>41</v>
      </c>
      <c r="AD1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47">
        <v>4.9000000000000004</v>
      </c>
      <c r="AF1147">
        <v>1</v>
      </c>
      <c r="AG1147">
        <v>27</v>
      </c>
      <c r="AH1147">
        <v>24</v>
      </c>
    </row>
    <row r="1148" spans="1:34" x14ac:dyDescent="0.25">
      <c r="A1148" s="3" t="s">
        <v>1223</v>
      </c>
      <c r="B1148" s="1">
        <v>45757</v>
      </c>
      <c r="C1148" s="23">
        <f t="shared" si="85"/>
        <v>10</v>
      </c>
      <c r="D1148" s="23">
        <f t="shared" si="86"/>
        <v>4</v>
      </c>
      <c r="E1148" s="23" t="str">
        <f t="shared" si="87"/>
        <v>jueves</v>
      </c>
      <c r="F1148" s="23">
        <f t="shared" si="88"/>
        <v>4</v>
      </c>
      <c r="G1148" s="23" t="str">
        <f t="shared" si="89"/>
        <v>abril</v>
      </c>
      <c r="H1148" s="2">
        <v>0.80902777777777779</v>
      </c>
      <c r="I1148" t="s">
        <v>26</v>
      </c>
      <c r="J1148" t="str">
        <f>VLOOKUP(ventas_starbucks_2025[[#This Row],[sucursal]],cambio_sucursal[#All],2,0)</f>
        <v>Sucursal San Lorenzo 47</v>
      </c>
      <c r="K1148" t="s">
        <v>132</v>
      </c>
      <c r="L1148" t="s">
        <v>35</v>
      </c>
      <c r="M1148" t="s">
        <v>4</v>
      </c>
      <c r="N1148" t="str">
        <f>IFERROR(VLOOKUP(ventas_starbucks_2025[[#This Row],[tamaño_sucio]],cambio_tamaño[#All],2,0),"Tamaño único")</f>
        <v>Tamaño único</v>
      </c>
      <c r="O1148">
        <v>1</v>
      </c>
      <c r="P1148">
        <v>994.57</v>
      </c>
      <c r="Q1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48">
        <v>994.57</v>
      </c>
      <c r="S1148" t="s">
        <v>15</v>
      </c>
      <c r="T1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8" t="str">
        <f>VLOOKUP(ventas_starbucks_2025[[#This Row],[canal_compra]],cambio_canal_compra[#All],2,0)</f>
        <v>Para llevar</v>
      </c>
      <c r="V1148" t="s">
        <v>16</v>
      </c>
      <c r="W1148" t="str">
        <f>VLOOKUP(ventas_starbucks_2025[[#This Row],[método_pago]],cambio_metodo_pago[#All],2,0)</f>
        <v>Tarjeta</v>
      </c>
      <c r="X1148" t="s">
        <v>22</v>
      </c>
      <c r="Y1148">
        <v>0</v>
      </c>
      <c r="Z1148" t="str">
        <f>VLOOKUP(ventas_starbucks_2025[[#This Row],[promoción_aplicada5]],promocion_cambiar[#All],2,0)</f>
        <v>Hora Feliz</v>
      </c>
      <c r="AA1148" t="s">
        <v>36</v>
      </c>
      <c r="AB1148" t="s">
        <v>23</v>
      </c>
      <c r="AC1148" t="s">
        <v>24</v>
      </c>
      <c r="AD1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48">
        <v>5.5</v>
      </c>
      <c r="AF1148">
        <v>4</v>
      </c>
      <c r="AG1148">
        <v>20</v>
      </c>
      <c r="AH1148">
        <v>19</v>
      </c>
    </row>
    <row r="1149" spans="1:34" x14ac:dyDescent="0.25">
      <c r="A1149" s="3" t="s">
        <v>1224</v>
      </c>
      <c r="B1149" s="1">
        <v>45675</v>
      </c>
      <c r="C1149" s="23">
        <f t="shared" si="85"/>
        <v>18</v>
      </c>
      <c r="D1149" s="23">
        <f t="shared" si="86"/>
        <v>6</v>
      </c>
      <c r="E1149" s="23" t="str">
        <f t="shared" si="87"/>
        <v>sábado</v>
      </c>
      <c r="F1149" s="23">
        <f t="shared" si="88"/>
        <v>1</v>
      </c>
      <c r="G1149" s="23" t="str">
        <f t="shared" si="89"/>
        <v>enero</v>
      </c>
      <c r="H1149" s="2">
        <v>0.56666666666666665</v>
      </c>
      <c r="I1149" t="s">
        <v>57</v>
      </c>
      <c r="J1149" t="str">
        <f>VLOOKUP(ventas_starbucks_2025[[#This Row],[sucursal]],cambio_sucursal[#All],2,0)</f>
        <v>Sucursal Avda Colón</v>
      </c>
      <c r="K1149" t="s">
        <v>58</v>
      </c>
      <c r="L1149" t="s">
        <v>39</v>
      </c>
      <c r="M1149" t="s">
        <v>4</v>
      </c>
      <c r="N1149" t="str">
        <f>IFERROR(VLOOKUP(ventas_starbucks_2025[[#This Row],[tamaño_sucio]],cambio_tamaño[#All],2,0),"Tamaño único")</f>
        <v>Tamaño único</v>
      </c>
      <c r="O1149">
        <v>4</v>
      </c>
      <c r="P1149">
        <v>1472.45</v>
      </c>
      <c r="Q1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9">
        <v>5889.8</v>
      </c>
      <c r="S1149" t="s">
        <v>15</v>
      </c>
      <c r="T1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49" t="str">
        <f>VLOOKUP(ventas_starbucks_2025[[#This Row],[canal_compra]],cambio_canal_compra[#All],2,0)</f>
        <v>Para llevar</v>
      </c>
      <c r="V1149" t="s">
        <v>40</v>
      </c>
      <c r="W1149" t="str">
        <f>VLOOKUP(ventas_starbucks_2025[[#This Row],[método_pago]],cambio_metodo_pago[#All],2,0)</f>
        <v>Efectivo</v>
      </c>
      <c r="X1149" t="s">
        <v>22</v>
      </c>
      <c r="Y1149">
        <v>0</v>
      </c>
      <c r="Z1149" t="str">
        <f>VLOOKUP(ventas_starbucks_2025[[#This Row],[promoción_aplicada5]],promocion_cambiar[#All],2,0)</f>
        <v>Hora Feliz</v>
      </c>
      <c r="AA1149" t="s">
        <v>36</v>
      </c>
      <c r="AB1149" t="s">
        <v>32</v>
      </c>
      <c r="AC1149" t="s">
        <v>41</v>
      </c>
      <c r="AD1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49">
        <v>10.9</v>
      </c>
      <c r="AF1149">
        <v>5</v>
      </c>
      <c r="AG1149">
        <v>27</v>
      </c>
      <c r="AH1149">
        <v>23</v>
      </c>
    </row>
    <row r="1150" spans="1:34" x14ac:dyDescent="0.25">
      <c r="A1150" s="3" t="s">
        <v>1225</v>
      </c>
      <c r="B1150" s="1">
        <v>45745</v>
      </c>
      <c r="C1150" s="23">
        <f t="shared" si="85"/>
        <v>29</v>
      </c>
      <c r="D1150" s="23">
        <f t="shared" si="86"/>
        <v>6</v>
      </c>
      <c r="E1150" s="23" t="str">
        <f t="shared" si="87"/>
        <v>sábado</v>
      </c>
      <c r="F1150" s="23">
        <f t="shared" si="88"/>
        <v>3</v>
      </c>
      <c r="G1150" s="23" t="str">
        <f t="shared" si="89"/>
        <v>marzo</v>
      </c>
      <c r="H1150" s="2">
        <v>0.76875000000000004</v>
      </c>
      <c r="I1150" t="s">
        <v>1</v>
      </c>
      <c r="J1150" t="str">
        <f>VLOOKUP(ventas_starbucks_2025[[#This Row],[sucursal]],cambio_sucursal[#All],2,0)</f>
        <v>Sucursal Nueva Córdoba</v>
      </c>
      <c r="K1150" t="s">
        <v>48</v>
      </c>
      <c r="L1150" t="s">
        <v>49</v>
      </c>
      <c r="M1150" t="s">
        <v>50</v>
      </c>
      <c r="N1150" t="str">
        <f>IFERROR(VLOOKUP(ventas_starbucks_2025[[#This Row],[tamaño_sucio]],cambio_tamaño[#All],2,0),"Tamaño único")</f>
        <v>Mediano</v>
      </c>
      <c r="O1150">
        <v>4</v>
      </c>
      <c r="P1150">
        <v>1834.24</v>
      </c>
      <c r="Q1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0">
        <v>7336.96</v>
      </c>
      <c r="S1150" t="s">
        <v>15</v>
      </c>
      <c r="T1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50" t="str">
        <f>VLOOKUP(ventas_starbucks_2025[[#This Row],[canal_compra]],cambio_canal_compra[#All],2,0)</f>
        <v>Para llevar</v>
      </c>
      <c r="V1150" t="s">
        <v>16</v>
      </c>
      <c r="W1150" t="str">
        <f>VLOOKUP(ventas_starbucks_2025[[#This Row],[método_pago]],cambio_metodo_pago[#All],2,0)</f>
        <v>Tarjeta</v>
      </c>
      <c r="X1150" t="s">
        <v>22</v>
      </c>
      <c r="Y1150">
        <v>0</v>
      </c>
      <c r="Z1150" t="str">
        <f>VLOOKUP(ventas_starbucks_2025[[#This Row],[promoción_aplicada5]],promocion_cambiar[#All],2,0)</f>
        <v>Hora Feliz</v>
      </c>
      <c r="AA1150" t="s">
        <v>36</v>
      </c>
      <c r="AB1150" t="s">
        <v>32</v>
      </c>
      <c r="AC1150" t="s">
        <v>24</v>
      </c>
      <c r="AD1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50">
        <v>5.9</v>
      </c>
      <c r="AF1150">
        <v>4</v>
      </c>
      <c r="AG1150">
        <v>38</v>
      </c>
      <c r="AH1150">
        <v>34</v>
      </c>
    </row>
    <row r="1151" spans="1:34" x14ac:dyDescent="0.25">
      <c r="A1151" s="3" t="s">
        <v>1226</v>
      </c>
      <c r="B1151" s="1">
        <v>45744</v>
      </c>
      <c r="C1151" s="23">
        <f t="shared" si="85"/>
        <v>28</v>
      </c>
      <c r="D1151" s="23">
        <f t="shared" si="86"/>
        <v>5</v>
      </c>
      <c r="E1151" s="1" t="str">
        <f t="shared" si="87"/>
        <v>viernes</v>
      </c>
      <c r="F1151" s="23">
        <f t="shared" si="88"/>
        <v>3</v>
      </c>
      <c r="G1151" s="1" t="str">
        <f t="shared" si="89"/>
        <v>marzo</v>
      </c>
      <c r="H1151" s="2">
        <v>0.78819444444444442</v>
      </c>
      <c r="I1151" t="s">
        <v>1</v>
      </c>
      <c r="J1151" t="str">
        <f>VLOOKUP(ventas_starbucks_2025[[#This Row],[sucursal]],cambio_sucursal[#All],2,0)</f>
        <v>Sucursal Nueva Córdoba</v>
      </c>
      <c r="K1151" t="s">
        <v>43</v>
      </c>
      <c r="L1151" t="s">
        <v>44</v>
      </c>
      <c r="M1151" t="s">
        <v>45</v>
      </c>
      <c r="N1151" t="str">
        <f>IFERROR(VLOOKUP(ventas_starbucks_2025[[#This Row],[tamaño_sucio]],cambio_tamaño[#All],2,0),"Tamaño único")</f>
        <v>Grande</v>
      </c>
      <c r="O1151">
        <v>2</v>
      </c>
      <c r="P1151">
        <v>1479.75</v>
      </c>
      <c r="Q1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1">
        <v>2959.5</v>
      </c>
      <c r="S1151" t="s">
        <v>5</v>
      </c>
      <c r="T1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1" t="str">
        <f>VLOOKUP(ventas_starbucks_2025[[#This Row],[canal_compra]],cambio_canal_compra[#All],2,0)</f>
        <v>En tienda</v>
      </c>
      <c r="V1151" t="s">
        <v>6</v>
      </c>
      <c r="W1151" t="str">
        <f>VLOOKUP(ventas_starbucks_2025[[#This Row],[método_pago]],cambio_metodo_pago[#All],2,0)</f>
        <v>Aplicación móbil</v>
      </c>
      <c r="X1151" t="s">
        <v>7</v>
      </c>
      <c r="Y1151">
        <v>15</v>
      </c>
      <c r="Z1151" t="str">
        <f>VLOOKUP(ventas_starbucks_2025[[#This Row],[promoción_aplicada5]],promocion_cambiar[#All],2,0)</f>
        <v>2x1</v>
      </c>
      <c r="AA1151" t="s">
        <v>51</v>
      </c>
      <c r="AB1151" t="s">
        <v>52</v>
      </c>
      <c r="AC1151" t="s">
        <v>24</v>
      </c>
      <c r="AD1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51">
        <v>7.2</v>
      </c>
      <c r="AF1151">
        <v>4</v>
      </c>
      <c r="AG1151">
        <v>27</v>
      </c>
      <c r="AH1151">
        <v>25</v>
      </c>
    </row>
    <row r="1152" spans="1:34" x14ac:dyDescent="0.25">
      <c r="A1152" s="3" t="s">
        <v>1227</v>
      </c>
      <c r="B1152" s="1">
        <v>45753</v>
      </c>
      <c r="C1152" s="23">
        <f t="shared" si="85"/>
        <v>6</v>
      </c>
      <c r="D1152" s="23">
        <f t="shared" si="86"/>
        <v>7</v>
      </c>
      <c r="E1152" s="1" t="str">
        <f t="shared" si="87"/>
        <v>domingo</v>
      </c>
      <c r="F1152" s="23">
        <f t="shared" si="88"/>
        <v>4</v>
      </c>
      <c r="G1152" s="1" t="str">
        <f t="shared" si="89"/>
        <v>abril</v>
      </c>
      <c r="H1152" s="2">
        <v>0.46319444444444446</v>
      </c>
      <c r="I1152" t="s">
        <v>12</v>
      </c>
      <c r="J1152" t="str">
        <f>VLOOKUP(ventas_starbucks_2025[[#This Row],[sucursal]],cambio_sucursal[#All],2,0)</f>
        <v>Sucursal Córdoba Shopping</v>
      </c>
      <c r="K1152" t="s">
        <v>48</v>
      </c>
      <c r="L1152" t="s">
        <v>49</v>
      </c>
      <c r="M1152" t="s">
        <v>55</v>
      </c>
      <c r="N1152" t="str">
        <f>IFERROR(VLOOKUP(ventas_starbucks_2025[[#This Row],[tamaño_sucio]],cambio_tamaño[#All],2,0),"Tamaño único")</f>
        <v>Pequeño</v>
      </c>
      <c r="O1152">
        <v>3</v>
      </c>
      <c r="P1152">
        <v>2095.96</v>
      </c>
      <c r="Q1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52">
        <v>6287.88</v>
      </c>
      <c r="S1152" t="s">
        <v>15</v>
      </c>
      <c r="T1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52" t="str">
        <f>VLOOKUP(ventas_starbucks_2025[[#This Row],[canal_compra]],cambio_canal_compra[#All],2,0)</f>
        <v>Para llevar</v>
      </c>
      <c r="V1152" t="s">
        <v>16</v>
      </c>
      <c r="W1152" t="str">
        <f>VLOOKUP(ventas_starbucks_2025[[#This Row],[método_pago]],cambio_metodo_pago[#All],2,0)</f>
        <v>Tarjeta</v>
      </c>
      <c r="X1152" t="s">
        <v>7</v>
      </c>
      <c r="Y1152">
        <v>0</v>
      </c>
      <c r="Z1152" t="str">
        <f>VLOOKUP(ventas_starbucks_2025[[#This Row],[promoción_aplicada5]],promocion_cambiar[#All],2,0)</f>
        <v>Ninguna</v>
      </c>
      <c r="AA1152" t="s">
        <v>17</v>
      </c>
      <c r="AB1152" t="s">
        <v>52</v>
      </c>
      <c r="AC1152" t="s">
        <v>24</v>
      </c>
      <c r="AD1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52">
        <v>8</v>
      </c>
      <c r="AF1152">
        <v>4</v>
      </c>
      <c r="AG1152">
        <v>15</v>
      </c>
      <c r="AH1152">
        <v>12</v>
      </c>
    </row>
    <row r="1153" spans="1:34" x14ac:dyDescent="0.25">
      <c r="A1153" s="3" t="s">
        <v>1228</v>
      </c>
      <c r="B1153" s="1">
        <v>45693</v>
      </c>
      <c r="C1153" s="23">
        <f t="shared" si="85"/>
        <v>5</v>
      </c>
      <c r="D1153" s="23">
        <f t="shared" si="86"/>
        <v>3</v>
      </c>
      <c r="E1153" s="23" t="str">
        <f t="shared" si="87"/>
        <v>miércoles</v>
      </c>
      <c r="F1153" s="23">
        <f t="shared" si="88"/>
        <v>2</v>
      </c>
      <c r="G1153" s="23" t="str">
        <f t="shared" si="89"/>
        <v>febrero</v>
      </c>
      <c r="H1153" s="2">
        <v>0.44027777777777777</v>
      </c>
      <c r="I1153" t="s">
        <v>12</v>
      </c>
      <c r="J1153" t="str">
        <f>VLOOKUP(ventas_starbucks_2025[[#This Row],[sucursal]],cambio_sucursal[#All],2,0)</f>
        <v>Sucursal Córdoba Shopping</v>
      </c>
      <c r="K1153" t="s">
        <v>115</v>
      </c>
      <c r="L1153" t="s">
        <v>21</v>
      </c>
      <c r="M1153" t="s">
        <v>4</v>
      </c>
      <c r="N1153" t="str">
        <f>IFERROR(VLOOKUP(ventas_starbucks_2025[[#This Row],[tamaño_sucio]],cambio_tamaño[#All],2,0),"Tamaño único")</f>
        <v>Tamaño único</v>
      </c>
      <c r="O1153">
        <v>5</v>
      </c>
      <c r="P1153">
        <v>909.19</v>
      </c>
      <c r="Q1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53">
        <v>4545.95</v>
      </c>
      <c r="S1153" t="s">
        <v>5</v>
      </c>
      <c r="T1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3" t="str">
        <f>VLOOKUP(ventas_starbucks_2025[[#This Row],[canal_compra]],cambio_canal_compra[#All],2,0)</f>
        <v>En tienda</v>
      </c>
      <c r="V1153" t="s">
        <v>6</v>
      </c>
      <c r="W1153" t="str">
        <f>VLOOKUP(ventas_starbucks_2025[[#This Row],[método_pago]],cambio_metodo_pago[#All],2,0)</f>
        <v>Aplicación móbil</v>
      </c>
      <c r="X1153" t="s">
        <v>22</v>
      </c>
      <c r="Y1153">
        <v>0</v>
      </c>
      <c r="Z1153" t="str">
        <f>VLOOKUP(ventas_starbucks_2025[[#This Row],[promoción_aplicada5]],promocion_cambiar[#All],2,0)</f>
        <v>Combo</v>
      </c>
      <c r="AA1153" t="s">
        <v>8</v>
      </c>
      <c r="AB1153" t="s">
        <v>9</v>
      </c>
      <c r="AC1153" t="s">
        <v>24</v>
      </c>
      <c r="AD1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53">
        <v>11.6</v>
      </c>
      <c r="AF1153">
        <v>5</v>
      </c>
      <c r="AG1153">
        <v>13</v>
      </c>
      <c r="AH1153">
        <v>8</v>
      </c>
    </row>
    <row r="1154" spans="1:34" x14ac:dyDescent="0.25">
      <c r="A1154" s="3" t="s">
        <v>1229</v>
      </c>
      <c r="B1154" s="1">
        <v>45726</v>
      </c>
      <c r="C1154" s="23">
        <f t="shared" ref="C1154:C1217" si="90">DAY(B1154)</f>
        <v>10</v>
      </c>
      <c r="D1154" s="23">
        <f t="shared" ref="D1154:D1217" si="91">WEEKDAY(B1154,2)</f>
        <v>1</v>
      </c>
      <c r="E1154" s="23" t="str">
        <f t="shared" ref="E1154:E1217" si="92">TEXT(B1154,"dddd")</f>
        <v>lunes</v>
      </c>
      <c r="F1154" s="23">
        <f t="shared" ref="F1154:F1217" si="93">MONTH(B1154)</f>
        <v>3</v>
      </c>
      <c r="G1154" s="23" t="str">
        <f t="shared" ref="G1154:G1217" si="94">TEXT(B1154,"mmmm")</f>
        <v>marzo</v>
      </c>
      <c r="H1154" s="2">
        <v>0.52638888888888891</v>
      </c>
      <c r="I1154" t="s">
        <v>12</v>
      </c>
      <c r="J1154" t="str">
        <f>VLOOKUP(ventas_starbucks_2025[[#This Row],[sucursal]],cambio_sucursal[#All],2,0)</f>
        <v>Sucursal Córdoba Shopping</v>
      </c>
      <c r="K1154" t="s">
        <v>13</v>
      </c>
      <c r="L1154" t="s">
        <v>14</v>
      </c>
      <c r="M1154" t="s">
        <v>4</v>
      </c>
      <c r="N1154" t="str">
        <f>IFERROR(VLOOKUP(ventas_starbucks_2025[[#This Row],[tamaño_sucio]],cambio_tamaño[#All],2,0),"Tamaño único")</f>
        <v>Tamaño único</v>
      </c>
      <c r="O1154">
        <v>1</v>
      </c>
      <c r="P1154">
        <v>1696.97</v>
      </c>
      <c r="Q1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4">
        <v>1696.97</v>
      </c>
      <c r="S1154" t="s">
        <v>15</v>
      </c>
      <c r="T1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4" t="str">
        <f>VLOOKUP(ventas_starbucks_2025[[#This Row],[canal_compra]],cambio_canal_compra[#All],2,0)</f>
        <v>Para llevar</v>
      </c>
      <c r="V1154" t="s">
        <v>6</v>
      </c>
      <c r="W1154" t="str">
        <f>VLOOKUP(ventas_starbucks_2025[[#This Row],[método_pago]],cambio_metodo_pago[#All],2,0)</f>
        <v>Aplicación móbil</v>
      </c>
      <c r="X1154" t="s">
        <v>22</v>
      </c>
      <c r="Y1154">
        <v>0</v>
      </c>
      <c r="Z1154" t="str">
        <f>VLOOKUP(ventas_starbucks_2025[[#This Row],[promoción_aplicada5]],promocion_cambiar[#All],2,0)</f>
        <v>Combo</v>
      </c>
      <c r="AA1154" t="s">
        <v>8</v>
      </c>
      <c r="AB1154" t="s">
        <v>18</v>
      </c>
      <c r="AC1154" t="s">
        <v>24</v>
      </c>
      <c r="AD1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54">
        <v>8.3000000000000007</v>
      </c>
      <c r="AF1154">
        <v>3</v>
      </c>
      <c r="AG1154">
        <v>32</v>
      </c>
      <c r="AH1154">
        <v>31</v>
      </c>
    </row>
    <row r="1155" spans="1:34" x14ac:dyDescent="0.25">
      <c r="A1155" s="3" t="s">
        <v>1230</v>
      </c>
      <c r="B1155" s="1">
        <v>45744</v>
      </c>
      <c r="C1155" s="23">
        <f t="shared" si="90"/>
        <v>28</v>
      </c>
      <c r="D1155" s="23">
        <f t="shared" si="91"/>
        <v>5</v>
      </c>
      <c r="E1155" s="1" t="str">
        <f t="shared" si="92"/>
        <v>viernes</v>
      </c>
      <c r="F1155" s="23">
        <f t="shared" si="93"/>
        <v>3</v>
      </c>
      <c r="G1155" s="1" t="str">
        <f t="shared" si="94"/>
        <v>marzo</v>
      </c>
      <c r="H1155" s="2">
        <v>0.83680555555555558</v>
      </c>
      <c r="I1155" t="s">
        <v>1</v>
      </c>
      <c r="J1155" t="str">
        <f>VLOOKUP(ventas_starbucks_2025[[#This Row],[sucursal]],cambio_sucursal[#All],2,0)</f>
        <v>Sucursal Nueva Córdoba</v>
      </c>
      <c r="K1155" t="s">
        <v>132</v>
      </c>
      <c r="L1155" t="s">
        <v>35</v>
      </c>
      <c r="M1155" t="s">
        <v>4</v>
      </c>
      <c r="N1155" t="str">
        <f>IFERROR(VLOOKUP(ventas_starbucks_2025[[#This Row],[tamaño_sucio]],cambio_tamaño[#All],2,0),"Tamaño único")</f>
        <v>Tamaño único</v>
      </c>
      <c r="O1155">
        <v>3</v>
      </c>
      <c r="P1155">
        <v>1209.3499999999999</v>
      </c>
      <c r="Q1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5">
        <v>3628.05</v>
      </c>
      <c r="S1155" t="s">
        <v>5</v>
      </c>
      <c r="T1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5" t="str">
        <f>VLOOKUP(ventas_starbucks_2025[[#This Row],[canal_compra]],cambio_canal_compra[#All],2,0)</f>
        <v>En tienda</v>
      </c>
      <c r="V1155" t="s">
        <v>16</v>
      </c>
      <c r="W1155" t="str">
        <f>VLOOKUP(ventas_starbucks_2025[[#This Row],[método_pago]],cambio_metodo_pago[#All],2,0)</f>
        <v>Tarjeta</v>
      </c>
      <c r="X1155" t="s">
        <v>7</v>
      </c>
      <c r="Y1155">
        <v>15</v>
      </c>
      <c r="Z1155" t="str">
        <f>VLOOKUP(ventas_starbucks_2025[[#This Row],[promoción_aplicada5]],promocion_cambiar[#All],2,0)</f>
        <v>Hora Feliz</v>
      </c>
      <c r="AA1155" t="s">
        <v>36</v>
      </c>
      <c r="AB1155" t="s">
        <v>29</v>
      </c>
      <c r="AC1155" t="s">
        <v>41</v>
      </c>
      <c r="AD1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55">
        <v>7</v>
      </c>
      <c r="AF1155">
        <v>1</v>
      </c>
      <c r="AG1155">
        <v>30</v>
      </c>
      <c r="AH1155">
        <v>27</v>
      </c>
    </row>
    <row r="1156" spans="1:34" x14ac:dyDescent="0.25">
      <c r="A1156" s="3" t="s">
        <v>1231</v>
      </c>
      <c r="B1156" s="1">
        <v>45756</v>
      </c>
      <c r="C1156" s="23">
        <f t="shared" si="90"/>
        <v>9</v>
      </c>
      <c r="D1156" s="23">
        <f t="shared" si="91"/>
        <v>3</v>
      </c>
      <c r="E1156" s="23" t="str">
        <f t="shared" si="92"/>
        <v>miércoles</v>
      </c>
      <c r="F1156" s="23">
        <f t="shared" si="93"/>
        <v>4</v>
      </c>
      <c r="G1156" s="23" t="str">
        <f t="shared" si="94"/>
        <v>abril</v>
      </c>
      <c r="H1156" s="2">
        <v>0.6430555555555556</v>
      </c>
      <c r="I1156" t="s">
        <v>12</v>
      </c>
      <c r="J1156" t="str">
        <f>VLOOKUP(ventas_starbucks_2025[[#This Row],[sucursal]],cambio_sucursal[#All],2,0)</f>
        <v>Sucursal Córdoba Shopping</v>
      </c>
      <c r="K1156" t="s">
        <v>13</v>
      </c>
      <c r="L1156" t="s">
        <v>14</v>
      </c>
      <c r="M1156" t="s">
        <v>4</v>
      </c>
      <c r="N1156" t="str">
        <f>IFERROR(VLOOKUP(ventas_starbucks_2025[[#This Row],[tamaño_sucio]],cambio_tamaño[#All],2,0),"Tamaño único")</f>
        <v>Tamaño único</v>
      </c>
      <c r="O1156">
        <v>4</v>
      </c>
      <c r="P1156">
        <v>2049.0500000000002</v>
      </c>
      <c r="Q1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56">
        <v>8196.2000000000007</v>
      </c>
      <c r="S1156" t="s">
        <v>5</v>
      </c>
      <c r="T1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56" t="str">
        <f>VLOOKUP(ventas_starbucks_2025[[#This Row],[canal_compra]],cambio_canal_compra[#All],2,0)</f>
        <v>En tienda</v>
      </c>
      <c r="V1156" t="s">
        <v>40</v>
      </c>
      <c r="W1156" t="str">
        <f>VLOOKUP(ventas_starbucks_2025[[#This Row],[método_pago]],cambio_metodo_pago[#All],2,0)</f>
        <v>Efectivo</v>
      </c>
      <c r="X1156" t="s">
        <v>7</v>
      </c>
      <c r="Y1156">
        <v>0</v>
      </c>
      <c r="Z1156" t="str">
        <f>VLOOKUP(ventas_starbucks_2025[[#This Row],[promoción_aplicada5]],promocion_cambiar[#All],2,0)</f>
        <v>Hora Feliz</v>
      </c>
      <c r="AA1156" t="s">
        <v>36</v>
      </c>
      <c r="AB1156" t="s">
        <v>32</v>
      </c>
      <c r="AC1156" t="s">
        <v>10</v>
      </c>
      <c r="AD1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56">
        <v>2.4</v>
      </c>
      <c r="AF1156">
        <v>1</v>
      </c>
      <c r="AG1156">
        <v>22</v>
      </c>
      <c r="AH1156">
        <v>18</v>
      </c>
    </row>
    <row r="1157" spans="1:34" x14ac:dyDescent="0.25">
      <c r="A1157" s="3" t="s">
        <v>1232</v>
      </c>
      <c r="B1157" s="1">
        <v>45711</v>
      </c>
      <c r="C1157" s="23">
        <f t="shared" si="90"/>
        <v>23</v>
      </c>
      <c r="D1157" s="23">
        <f t="shared" si="91"/>
        <v>7</v>
      </c>
      <c r="E1157" s="23" t="str">
        <f t="shared" si="92"/>
        <v>domingo</v>
      </c>
      <c r="F1157" s="23">
        <f t="shared" si="93"/>
        <v>2</v>
      </c>
      <c r="G1157" s="23" t="str">
        <f t="shared" si="94"/>
        <v>febrero</v>
      </c>
      <c r="H1157" s="2">
        <v>0.29305555555555557</v>
      </c>
      <c r="I1157" t="s">
        <v>12</v>
      </c>
      <c r="J1157" t="str">
        <f>VLOOKUP(ventas_starbucks_2025[[#This Row],[sucursal]],cambio_sucursal[#All],2,0)</f>
        <v>Sucursal Córdoba Shopping</v>
      </c>
      <c r="K1157" t="s">
        <v>89</v>
      </c>
      <c r="L1157" t="s">
        <v>90</v>
      </c>
      <c r="M1157" t="s">
        <v>4</v>
      </c>
      <c r="N1157" t="str">
        <f>IFERROR(VLOOKUP(ventas_starbucks_2025[[#This Row],[tamaño_sucio]],cambio_tamaño[#All],2,0),"Tamaño único")</f>
        <v>Tamaño único</v>
      </c>
      <c r="O1157">
        <v>2</v>
      </c>
      <c r="P1157">
        <v>1278.93</v>
      </c>
      <c r="Q1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7">
        <v>2557.86</v>
      </c>
      <c r="S1157" t="s">
        <v>31</v>
      </c>
      <c r="T1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7" t="str">
        <f>VLOOKUP(ventas_starbucks_2025[[#This Row],[canal_compra]],cambio_canal_compra[#All],2,0)</f>
        <v>Entrega domicilio</v>
      </c>
      <c r="V1157" t="s">
        <v>6</v>
      </c>
      <c r="W1157" t="str">
        <f>VLOOKUP(ventas_starbucks_2025[[#This Row],[método_pago]],cambio_metodo_pago[#All],2,0)</f>
        <v>Aplicación móbil</v>
      </c>
      <c r="X1157" t="s">
        <v>7</v>
      </c>
      <c r="Y1157">
        <v>0</v>
      </c>
      <c r="Z1157" t="str">
        <f>VLOOKUP(ventas_starbucks_2025[[#This Row],[promoción_aplicada5]],promocion_cambiar[#All],2,0)</f>
        <v>Combo</v>
      </c>
      <c r="AA1157" t="s">
        <v>8</v>
      </c>
      <c r="AB1157" t="s">
        <v>9</v>
      </c>
      <c r="AC1157" t="s">
        <v>24</v>
      </c>
      <c r="AD1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57">
        <v>10</v>
      </c>
      <c r="AF1157">
        <v>4</v>
      </c>
      <c r="AG1157">
        <v>36</v>
      </c>
      <c r="AH1157">
        <v>34</v>
      </c>
    </row>
    <row r="1158" spans="1:34" x14ac:dyDescent="0.25">
      <c r="A1158" s="3" t="s">
        <v>1233</v>
      </c>
      <c r="B1158" s="1">
        <v>45710</v>
      </c>
      <c r="C1158" s="23">
        <f t="shared" si="90"/>
        <v>22</v>
      </c>
      <c r="D1158" s="23">
        <f t="shared" si="91"/>
        <v>6</v>
      </c>
      <c r="E1158" s="23" t="str">
        <f t="shared" si="92"/>
        <v>sábado</v>
      </c>
      <c r="F1158" s="23">
        <f t="shared" si="93"/>
        <v>2</v>
      </c>
      <c r="G1158" s="23" t="str">
        <f t="shared" si="94"/>
        <v>febrero</v>
      </c>
      <c r="H1158" s="2">
        <v>0.70972222222222225</v>
      </c>
      <c r="I1158" t="s">
        <v>12</v>
      </c>
      <c r="J1158" t="str">
        <f>VLOOKUP(ventas_starbucks_2025[[#This Row],[sucursal]],cambio_sucursal[#All],2,0)</f>
        <v>Sucursal Córdoba Shopping</v>
      </c>
      <c r="K1158" t="s">
        <v>13</v>
      </c>
      <c r="L1158" t="s">
        <v>14</v>
      </c>
      <c r="M1158" t="s">
        <v>4</v>
      </c>
      <c r="N1158" t="str">
        <f>IFERROR(VLOOKUP(ventas_starbucks_2025[[#This Row],[tamaño_sucio]],cambio_tamaño[#All],2,0),"Tamaño único")</f>
        <v>Tamaño único</v>
      </c>
      <c r="O1158">
        <v>4</v>
      </c>
      <c r="P1158">
        <v>1927.86</v>
      </c>
      <c r="Q1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8">
        <v>7711.44</v>
      </c>
      <c r="S1158" t="s">
        <v>31</v>
      </c>
      <c r="T1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58" t="str">
        <f>VLOOKUP(ventas_starbucks_2025[[#This Row],[canal_compra]],cambio_canal_compra[#All],2,0)</f>
        <v>Entrega domicilio</v>
      </c>
      <c r="V1158" t="s">
        <v>16</v>
      </c>
      <c r="W1158" t="str">
        <f>VLOOKUP(ventas_starbucks_2025[[#This Row],[método_pago]],cambio_metodo_pago[#All],2,0)</f>
        <v>Tarjeta</v>
      </c>
      <c r="X1158" t="s">
        <v>7</v>
      </c>
      <c r="Y1158">
        <v>10</v>
      </c>
      <c r="Z1158" t="str">
        <f>VLOOKUP(ventas_starbucks_2025[[#This Row],[promoción_aplicada5]],promocion_cambiar[#All],2,0)</f>
        <v>2x1</v>
      </c>
      <c r="AA1158" t="s">
        <v>51</v>
      </c>
      <c r="AB1158" t="s">
        <v>9</v>
      </c>
      <c r="AC1158" t="s">
        <v>24</v>
      </c>
      <c r="AD1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58">
        <v>9.4</v>
      </c>
      <c r="AF1158">
        <v>5</v>
      </c>
      <c r="AG1158">
        <v>42</v>
      </c>
      <c r="AH1158">
        <v>38</v>
      </c>
    </row>
    <row r="1159" spans="1:34" x14ac:dyDescent="0.25">
      <c r="A1159" s="3" t="s">
        <v>1234</v>
      </c>
      <c r="B1159" s="1">
        <v>45670</v>
      </c>
      <c r="C1159" s="23">
        <f t="shared" si="90"/>
        <v>13</v>
      </c>
      <c r="D1159" s="23">
        <f t="shared" si="91"/>
        <v>1</v>
      </c>
      <c r="E1159" s="23" t="str">
        <f t="shared" si="92"/>
        <v>lunes</v>
      </c>
      <c r="F1159" s="23">
        <f t="shared" si="93"/>
        <v>1</v>
      </c>
      <c r="G1159" s="23" t="str">
        <f t="shared" si="94"/>
        <v>enero</v>
      </c>
      <c r="H1159" s="2">
        <v>0.82986111111111116</v>
      </c>
      <c r="I1159" t="s">
        <v>57</v>
      </c>
      <c r="J1159" t="str">
        <f>VLOOKUP(ventas_starbucks_2025[[#This Row],[sucursal]],cambio_sucursal[#All],2,0)</f>
        <v>Sucursal Avda Colón</v>
      </c>
      <c r="K1159" t="s">
        <v>300</v>
      </c>
      <c r="L1159" t="s">
        <v>44</v>
      </c>
      <c r="M1159" t="s">
        <v>55</v>
      </c>
      <c r="N1159" t="str">
        <f>IFERROR(VLOOKUP(ventas_starbucks_2025[[#This Row],[tamaño_sucio]],cambio_tamaño[#All],2,0),"Tamaño único")</f>
        <v>Pequeño</v>
      </c>
      <c r="O1159">
        <v>2</v>
      </c>
      <c r="P1159">
        <v>1254.4100000000001</v>
      </c>
      <c r="Q1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9">
        <v>2508.8200000000002</v>
      </c>
      <c r="S1159" t="s">
        <v>31</v>
      </c>
      <c r="T1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9" t="str">
        <f>VLOOKUP(ventas_starbucks_2025[[#This Row],[canal_compra]],cambio_canal_compra[#All],2,0)</f>
        <v>Entrega domicilio</v>
      </c>
      <c r="V1159" t="s">
        <v>40</v>
      </c>
      <c r="W1159" t="str">
        <f>VLOOKUP(ventas_starbucks_2025[[#This Row],[método_pago]],cambio_metodo_pago[#All],2,0)</f>
        <v>Efectivo</v>
      </c>
      <c r="X1159" t="s">
        <v>22</v>
      </c>
      <c r="Y1159">
        <v>0</v>
      </c>
      <c r="Z1159" t="str">
        <f>VLOOKUP(ventas_starbucks_2025[[#This Row],[promoción_aplicada5]],promocion_cambiar[#All],2,0)</f>
        <v>2x1</v>
      </c>
      <c r="AA1159" t="s">
        <v>51</v>
      </c>
      <c r="AB1159" t="s">
        <v>18</v>
      </c>
      <c r="AC1159" t="s">
        <v>41</v>
      </c>
      <c r="AD1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59">
        <v>14.8</v>
      </c>
      <c r="AF1159">
        <v>5</v>
      </c>
      <c r="AG1159">
        <v>42</v>
      </c>
      <c r="AH1159">
        <v>40</v>
      </c>
    </row>
    <row r="1160" spans="1:34" x14ac:dyDescent="0.25">
      <c r="A1160" s="3" t="s">
        <v>1235</v>
      </c>
      <c r="B1160" s="1">
        <v>45710</v>
      </c>
      <c r="C1160" s="23">
        <f t="shared" si="90"/>
        <v>22</v>
      </c>
      <c r="D1160" s="23">
        <f t="shared" si="91"/>
        <v>6</v>
      </c>
      <c r="E1160" s="23" t="str">
        <f t="shared" si="92"/>
        <v>sábado</v>
      </c>
      <c r="F1160" s="23">
        <f t="shared" si="93"/>
        <v>2</v>
      </c>
      <c r="G1160" s="23" t="str">
        <f t="shared" si="94"/>
        <v>febrero</v>
      </c>
      <c r="H1160" s="2">
        <v>0.56388888888888888</v>
      </c>
      <c r="I1160" t="s">
        <v>57</v>
      </c>
      <c r="J1160" t="str">
        <f>VLOOKUP(ventas_starbucks_2025[[#This Row],[sucursal]],cambio_sucursal[#All],2,0)</f>
        <v>Sucursal Avda Colón</v>
      </c>
      <c r="K1160" t="s">
        <v>13</v>
      </c>
      <c r="L1160" t="s">
        <v>14</v>
      </c>
      <c r="M1160" t="s">
        <v>4</v>
      </c>
      <c r="N1160" t="str">
        <f>IFERROR(VLOOKUP(ventas_starbucks_2025[[#This Row],[tamaño_sucio]],cambio_tamaño[#All],2,0),"Tamaño único")</f>
        <v>Tamaño único</v>
      </c>
      <c r="O1160">
        <v>4</v>
      </c>
      <c r="P1160">
        <v>1994.07</v>
      </c>
      <c r="Q1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0">
        <v>7976.28</v>
      </c>
      <c r="S1160" t="s">
        <v>15</v>
      </c>
      <c r="T1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60" t="str">
        <f>VLOOKUP(ventas_starbucks_2025[[#This Row],[canal_compra]],cambio_canal_compra[#All],2,0)</f>
        <v>Para llevar</v>
      </c>
      <c r="V1160" t="s">
        <v>40</v>
      </c>
      <c r="W1160" t="str">
        <f>VLOOKUP(ventas_starbucks_2025[[#This Row],[método_pago]],cambio_metodo_pago[#All],2,0)</f>
        <v>Efectivo</v>
      </c>
      <c r="X1160" t="s">
        <v>22</v>
      </c>
      <c r="Y1160">
        <v>0</v>
      </c>
      <c r="Z1160" t="str">
        <f>VLOOKUP(ventas_starbucks_2025[[#This Row],[promoción_aplicada5]],promocion_cambiar[#All],2,0)</f>
        <v>Ninguna</v>
      </c>
      <c r="AA1160" t="s">
        <v>17</v>
      </c>
      <c r="AB1160" t="s">
        <v>32</v>
      </c>
      <c r="AC1160" t="s">
        <v>41</v>
      </c>
      <c r="AD1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60">
        <v>13.8</v>
      </c>
      <c r="AF1160">
        <v>5</v>
      </c>
      <c r="AG1160">
        <v>46</v>
      </c>
      <c r="AH1160">
        <v>42</v>
      </c>
    </row>
    <row r="1161" spans="1:34" x14ac:dyDescent="0.25">
      <c r="A1161" s="3" t="s">
        <v>1236</v>
      </c>
      <c r="B1161" s="1">
        <v>45677</v>
      </c>
      <c r="C1161" s="23">
        <f t="shared" si="90"/>
        <v>20</v>
      </c>
      <c r="D1161" s="23">
        <f t="shared" si="91"/>
        <v>1</v>
      </c>
      <c r="E1161" s="1" t="str">
        <f t="shared" si="92"/>
        <v>lunes</v>
      </c>
      <c r="F1161" s="23">
        <f t="shared" si="93"/>
        <v>1</v>
      </c>
      <c r="G1161" s="1" t="str">
        <f t="shared" si="94"/>
        <v>enero</v>
      </c>
      <c r="H1161" s="2">
        <v>0.80763888888888891</v>
      </c>
      <c r="I1161" t="s">
        <v>26</v>
      </c>
      <c r="J1161" t="str">
        <f>VLOOKUP(ventas_starbucks_2025[[#This Row],[sucursal]],cambio_sucursal[#All],2,0)</f>
        <v>Sucursal San Lorenzo 47</v>
      </c>
      <c r="K1161" t="s">
        <v>20</v>
      </c>
      <c r="L1161" t="s">
        <v>21</v>
      </c>
      <c r="M1161" t="s">
        <v>4</v>
      </c>
      <c r="N1161" t="str">
        <f>IFERROR(VLOOKUP(ventas_starbucks_2025[[#This Row],[tamaño_sucio]],cambio_tamaño[#All],2,0),"Tamaño único")</f>
        <v>Tamaño único</v>
      </c>
      <c r="O1161">
        <v>4</v>
      </c>
      <c r="P1161">
        <v>903.11</v>
      </c>
      <c r="Q1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61">
        <v>3612.44</v>
      </c>
      <c r="S1161" t="s">
        <v>15</v>
      </c>
      <c r="T1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1" t="str">
        <f>VLOOKUP(ventas_starbucks_2025[[#This Row],[canal_compra]],cambio_canal_compra[#All],2,0)</f>
        <v>Para llevar</v>
      </c>
      <c r="V1161" t="s">
        <v>6</v>
      </c>
      <c r="W1161" t="str">
        <f>VLOOKUP(ventas_starbucks_2025[[#This Row],[método_pago]],cambio_metodo_pago[#All],2,0)</f>
        <v>Aplicación móbil</v>
      </c>
      <c r="X1161" t="s">
        <v>7</v>
      </c>
      <c r="Y1161">
        <v>0</v>
      </c>
      <c r="Z1161" t="str">
        <f>VLOOKUP(ventas_starbucks_2025[[#This Row],[promoción_aplicada5]],promocion_cambiar[#All],2,0)</f>
        <v>Hora Feliz</v>
      </c>
      <c r="AA1161" t="s">
        <v>36</v>
      </c>
      <c r="AB1161" t="s">
        <v>9</v>
      </c>
      <c r="AC1161" t="s">
        <v>24</v>
      </c>
      <c r="AD1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61">
        <v>13.5</v>
      </c>
      <c r="AF1161">
        <v>2</v>
      </c>
      <c r="AG1161">
        <v>40</v>
      </c>
      <c r="AH1161">
        <v>36</v>
      </c>
    </row>
    <row r="1162" spans="1:34" x14ac:dyDescent="0.25">
      <c r="A1162" s="3" t="s">
        <v>1237</v>
      </c>
      <c r="B1162" s="1">
        <v>45712</v>
      </c>
      <c r="C1162" s="23">
        <f t="shared" si="90"/>
        <v>24</v>
      </c>
      <c r="D1162" s="23">
        <f t="shared" si="91"/>
        <v>1</v>
      </c>
      <c r="E1162" s="1" t="str">
        <f t="shared" si="92"/>
        <v>lunes</v>
      </c>
      <c r="F1162" s="23">
        <f t="shared" si="93"/>
        <v>2</v>
      </c>
      <c r="G1162" s="1" t="str">
        <f t="shared" si="94"/>
        <v>febrero</v>
      </c>
      <c r="H1162" s="2">
        <v>0.42986111111111114</v>
      </c>
      <c r="I1162" t="s">
        <v>26</v>
      </c>
      <c r="J1162" t="str">
        <f>VLOOKUP(ventas_starbucks_2025[[#This Row],[sucursal]],cambio_sucursal[#All],2,0)</f>
        <v>Sucursal San Lorenzo 47</v>
      </c>
      <c r="K1162" t="s">
        <v>101</v>
      </c>
      <c r="L1162" t="s">
        <v>3</v>
      </c>
      <c r="M1162" t="s">
        <v>4</v>
      </c>
      <c r="N1162" t="str">
        <f>IFERROR(VLOOKUP(ventas_starbucks_2025[[#This Row],[tamaño_sucio]],cambio_tamaño[#All],2,0),"Tamaño único")</f>
        <v>Tamaño único</v>
      </c>
      <c r="O1162">
        <v>2</v>
      </c>
      <c r="P1162">
        <v>2522.13</v>
      </c>
      <c r="Q1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62">
        <v>5044.26</v>
      </c>
      <c r="S1162" t="s">
        <v>5</v>
      </c>
      <c r="T1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62" t="str">
        <f>VLOOKUP(ventas_starbucks_2025[[#This Row],[canal_compra]],cambio_canal_compra[#All],2,0)</f>
        <v>En tienda</v>
      </c>
      <c r="V1162" t="s">
        <v>16</v>
      </c>
      <c r="W1162" t="str">
        <f>VLOOKUP(ventas_starbucks_2025[[#This Row],[método_pago]],cambio_metodo_pago[#All],2,0)</f>
        <v>Tarjeta</v>
      </c>
      <c r="X1162" t="s">
        <v>22</v>
      </c>
      <c r="Y1162">
        <v>0</v>
      </c>
      <c r="Z1162" t="str">
        <f>VLOOKUP(ventas_starbucks_2025[[#This Row],[promoción_aplicada5]],promocion_cambiar[#All],2,0)</f>
        <v>Hora Feliz</v>
      </c>
      <c r="AA1162" t="s">
        <v>36</v>
      </c>
      <c r="AB1162" t="s">
        <v>52</v>
      </c>
      <c r="AC1162" t="s">
        <v>24</v>
      </c>
      <c r="AD1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62">
        <v>11.5</v>
      </c>
      <c r="AF1162">
        <v>2</v>
      </c>
      <c r="AG1162">
        <v>10</v>
      </c>
      <c r="AH1162">
        <v>8</v>
      </c>
    </row>
    <row r="1163" spans="1:34" x14ac:dyDescent="0.25">
      <c r="A1163" s="3" t="s">
        <v>1238</v>
      </c>
      <c r="B1163" s="1">
        <v>45721</v>
      </c>
      <c r="C1163" s="23">
        <f t="shared" si="90"/>
        <v>5</v>
      </c>
      <c r="D1163" s="23">
        <f t="shared" si="91"/>
        <v>3</v>
      </c>
      <c r="E1163" s="1" t="str">
        <f t="shared" si="92"/>
        <v>miércoles</v>
      </c>
      <c r="F1163" s="23">
        <f t="shared" si="93"/>
        <v>3</v>
      </c>
      <c r="G1163" s="1" t="str">
        <f t="shared" si="94"/>
        <v>marzo</v>
      </c>
      <c r="H1163" s="2">
        <v>0.34791666666666665</v>
      </c>
      <c r="I1163" t="s">
        <v>12</v>
      </c>
      <c r="J1163" t="str">
        <f>VLOOKUP(ventas_starbucks_2025[[#This Row],[sucursal]],cambio_sucursal[#All],2,0)</f>
        <v>Sucursal Córdoba Shopping</v>
      </c>
      <c r="K1163" t="s">
        <v>64</v>
      </c>
      <c r="L1163" t="s">
        <v>65</v>
      </c>
      <c r="M1163" t="s">
        <v>4</v>
      </c>
      <c r="N1163" t="str">
        <f>IFERROR(VLOOKUP(ventas_starbucks_2025[[#This Row],[tamaño_sucio]],cambio_tamaño[#All],2,0),"Tamaño único")</f>
        <v>Tamaño único</v>
      </c>
      <c r="O1163">
        <v>2</v>
      </c>
      <c r="P1163">
        <v>1829.82</v>
      </c>
      <c r="Q1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3">
        <v>3659.64</v>
      </c>
      <c r="S1163" t="s">
        <v>5</v>
      </c>
      <c r="T1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3" t="str">
        <f>VLOOKUP(ventas_starbucks_2025[[#This Row],[canal_compra]],cambio_canal_compra[#All],2,0)</f>
        <v>En tienda</v>
      </c>
      <c r="V1163" t="s">
        <v>6</v>
      </c>
      <c r="W1163" t="str">
        <f>VLOOKUP(ventas_starbucks_2025[[#This Row],[método_pago]],cambio_metodo_pago[#All],2,0)</f>
        <v>Aplicación móbil</v>
      </c>
      <c r="X1163" t="s">
        <v>7</v>
      </c>
      <c r="Y1163">
        <v>0</v>
      </c>
      <c r="Z1163" t="str">
        <f>VLOOKUP(ventas_starbucks_2025[[#This Row],[promoción_aplicada5]],promocion_cambiar[#All],2,0)</f>
        <v>Hora Feliz</v>
      </c>
      <c r="AA1163" t="s">
        <v>36</v>
      </c>
      <c r="AB1163" t="s">
        <v>9</v>
      </c>
      <c r="AC1163" t="s">
        <v>41</v>
      </c>
      <c r="AD1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63">
        <v>7.7</v>
      </c>
      <c r="AF1163">
        <v>4</v>
      </c>
      <c r="AG1163">
        <v>23</v>
      </c>
      <c r="AH1163">
        <v>21</v>
      </c>
    </row>
    <row r="1164" spans="1:34" x14ac:dyDescent="0.25">
      <c r="A1164" s="3" t="s">
        <v>1239</v>
      </c>
      <c r="B1164" s="1">
        <v>45732</v>
      </c>
      <c r="C1164" s="23">
        <f t="shared" si="90"/>
        <v>16</v>
      </c>
      <c r="D1164" s="23">
        <f t="shared" si="91"/>
        <v>7</v>
      </c>
      <c r="E1164" s="23" t="str">
        <f t="shared" si="92"/>
        <v>domingo</v>
      </c>
      <c r="F1164" s="23">
        <f t="shared" si="93"/>
        <v>3</v>
      </c>
      <c r="G1164" s="23" t="str">
        <f t="shared" si="94"/>
        <v>marzo</v>
      </c>
      <c r="H1164" s="2">
        <v>0.40625</v>
      </c>
      <c r="I1164" t="s">
        <v>57</v>
      </c>
      <c r="J1164" t="str">
        <f>VLOOKUP(ventas_starbucks_2025[[#This Row],[sucursal]],cambio_sucursal[#All],2,0)</f>
        <v>Sucursal Avda Colón</v>
      </c>
      <c r="K1164" t="s">
        <v>27</v>
      </c>
      <c r="L1164" t="s">
        <v>28</v>
      </c>
      <c r="M1164" t="s">
        <v>4</v>
      </c>
      <c r="N1164" t="str">
        <f>IFERROR(VLOOKUP(ventas_starbucks_2025[[#This Row],[tamaño_sucio]],cambio_tamaño[#All],2,0),"Tamaño único")</f>
        <v>Tamaño único</v>
      </c>
      <c r="O1164">
        <v>3</v>
      </c>
      <c r="P1164">
        <v>2898.41</v>
      </c>
      <c r="Q1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64">
        <v>8695.23</v>
      </c>
      <c r="S1164" t="s">
        <v>15</v>
      </c>
      <c r="T1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64" t="str">
        <f>VLOOKUP(ventas_starbucks_2025[[#This Row],[canal_compra]],cambio_canal_compra[#All],2,0)</f>
        <v>Para llevar</v>
      </c>
      <c r="V1164" t="s">
        <v>6</v>
      </c>
      <c r="W1164" t="str">
        <f>VLOOKUP(ventas_starbucks_2025[[#This Row],[método_pago]],cambio_metodo_pago[#All],2,0)</f>
        <v>Aplicación móbil</v>
      </c>
      <c r="X1164" t="s">
        <v>22</v>
      </c>
      <c r="Y1164">
        <v>0</v>
      </c>
      <c r="Z1164" t="str">
        <f>VLOOKUP(ventas_starbucks_2025[[#This Row],[promoción_aplicada5]],promocion_cambiar[#All],2,0)</f>
        <v>Combo</v>
      </c>
      <c r="AA1164" t="s">
        <v>8</v>
      </c>
      <c r="AB1164" t="s">
        <v>9</v>
      </c>
      <c r="AC1164" t="s">
        <v>41</v>
      </c>
      <c r="AD1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64">
        <v>8.8000000000000007</v>
      </c>
      <c r="AF1164">
        <v>3</v>
      </c>
      <c r="AG1164">
        <v>27</v>
      </c>
      <c r="AH1164">
        <v>24</v>
      </c>
    </row>
    <row r="1165" spans="1:34" x14ac:dyDescent="0.25">
      <c r="A1165" s="3" t="s">
        <v>1240</v>
      </c>
      <c r="B1165" s="1">
        <v>45669</v>
      </c>
      <c r="C1165" s="23">
        <f t="shared" si="90"/>
        <v>12</v>
      </c>
      <c r="D1165" s="23">
        <f t="shared" si="91"/>
        <v>7</v>
      </c>
      <c r="E1165" s="23" t="str">
        <f t="shared" si="92"/>
        <v>domingo</v>
      </c>
      <c r="F1165" s="23">
        <f t="shared" si="93"/>
        <v>1</v>
      </c>
      <c r="G1165" s="23" t="str">
        <f t="shared" si="94"/>
        <v>enero</v>
      </c>
      <c r="H1165" s="2">
        <v>0.6118055555555556</v>
      </c>
      <c r="I1165" t="s">
        <v>57</v>
      </c>
      <c r="J1165" t="str">
        <f>VLOOKUP(ventas_starbucks_2025[[#This Row],[sucursal]],cambio_sucursal[#All],2,0)</f>
        <v>Sucursal Avda Colón</v>
      </c>
      <c r="K1165" t="s">
        <v>13</v>
      </c>
      <c r="L1165" t="s">
        <v>14</v>
      </c>
      <c r="M1165" t="s">
        <v>4</v>
      </c>
      <c r="N1165" t="str">
        <f>IFERROR(VLOOKUP(ventas_starbucks_2025[[#This Row],[tamaño_sucio]],cambio_tamaño[#All],2,0),"Tamaño único")</f>
        <v>Tamaño único</v>
      </c>
      <c r="O1165">
        <v>1</v>
      </c>
      <c r="P1165">
        <v>1668.17</v>
      </c>
      <c r="Q1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5">
        <v>1668.17</v>
      </c>
      <c r="S1165" t="s">
        <v>5</v>
      </c>
      <c r="T1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5" t="str">
        <f>VLOOKUP(ventas_starbucks_2025[[#This Row],[canal_compra]],cambio_canal_compra[#All],2,0)</f>
        <v>En tienda</v>
      </c>
      <c r="V1165" t="s">
        <v>16</v>
      </c>
      <c r="W1165" t="str">
        <f>VLOOKUP(ventas_starbucks_2025[[#This Row],[método_pago]],cambio_metodo_pago[#All],2,0)</f>
        <v>Tarjeta</v>
      </c>
      <c r="X1165" t="s">
        <v>22</v>
      </c>
      <c r="Y1165">
        <v>0</v>
      </c>
      <c r="Z1165" t="str">
        <f>VLOOKUP(ventas_starbucks_2025[[#This Row],[promoción_aplicada5]],promocion_cambiar[#All],2,0)</f>
        <v>Hora Feliz</v>
      </c>
      <c r="AA1165" t="s">
        <v>36</v>
      </c>
      <c r="AB1165" t="s">
        <v>52</v>
      </c>
      <c r="AC1165" t="s">
        <v>41</v>
      </c>
      <c r="AD1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65">
        <v>9.6999999999999993</v>
      </c>
      <c r="AF1165">
        <v>1</v>
      </c>
      <c r="AG1165">
        <v>44</v>
      </c>
      <c r="AH1165">
        <v>43</v>
      </c>
    </row>
    <row r="1166" spans="1:34" x14ac:dyDescent="0.25">
      <c r="A1166" s="3" t="s">
        <v>1241</v>
      </c>
      <c r="B1166" s="1">
        <v>45755</v>
      </c>
      <c r="C1166" s="23">
        <f t="shared" si="90"/>
        <v>8</v>
      </c>
      <c r="D1166" s="23">
        <f t="shared" si="91"/>
        <v>2</v>
      </c>
      <c r="E1166" s="23" t="str">
        <f t="shared" si="92"/>
        <v>martes</v>
      </c>
      <c r="F1166" s="23">
        <f t="shared" si="93"/>
        <v>4</v>
      </c>
      <c r="G1166" s="23" t="str">
        <f t="shared" si="94"/>
        <v>abril</v>
      </c>
      <c r="H1166" s="2">
        <v>0.70763888888888893</v>
      </c>
      <c r="I1166" t="s">
        <v>1</v>
      </c>
      <c r="J1166" t="str">
        <f>VLOOKUP(ventas_starbucks_2025[[#This Row],[sucursal]],cambio_sucursal[#All],2,0)</f>
        <v>Sucursal Nueva Córdoba</v>
      </c>
      <c r="K1166" t="s">
        <v>94</v>
      </c>
      <c r="L1166" t="s">
        <v>70</v>
      </c>
      <c r="M1166" t="s">
        <v>45</v>
      </c>
      <c r="N1166" t="str">
        <f>IFERROR(VLOOKUP(ventas_starbucks_2025[[#This Row],[tamaño_sucio]],cambio_tamaño[#All],2,0),"Tamaño único")</f>
        <v>Grande</v>
      </c>
      <c r="O1166">
        <v>1</v>
      </c>
      <c r="P1166">
        <v>1477.72</v>
      </c>
      <c r="Q1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6">
        <v>1477.72</v>
      </c>
      <c r="S1166" t="s">
        <v>31</v>
      </c>
      <c r="T1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6" t="str">
        <f>VLOOKUP(ventas_starbucks_2025[[#This Row],[canal_compra]],cambio_canal_compra[#All],2,0)</f>
        <v>Entrega domicilio</v>
      </c>
      <c r="V1166" t="s">
        <v>16</v>
      </c>
      <c r="W1166" t="str">
        <f>VLOOKUP(ventas_starbucks_2025[[#This Row],[método_pago]],cambio_metodo_pago[#All],2,0)</f>
        <v>Tarjeta</v>
      </c>
      <c r="X1166" t="s">
        <v>22</v>
      </c>
      <c r="Y1166">
        <v>0</v>
      </c>
      <c r="Z1166" t="str">
        <f>VLOOKUP(ventas_starbucks_2025[[#This Row],[promoción_aplicada5]],promocion_cambiar[#All],2,0)</f>
        <v>Hora Feliz</v>
      </c>
      <c r="AA1166" t="s">
        <v>36</v>
      </c>
      <c r="AB1166" t="s">
        <v>23</v>
      </c>
      <c r="AC1166" t="s">
        <v>24</v>
      </c>
      <c r="AD1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66">
        <v>10.5</v>
      </c>
      <c r="AF1166">
        <v>1</v>
      </c>
      <c r="AG1166">
        <v>24</v>
      </c>
      <c r="AH1166">
        <v>23</v>
      </c>
    </row>
    <row r="1167" spans="1:34" x14ac:dyDescent="0.25">
      <c r="A1167" s="3" t="s">
        <v>1242</v>
      </c>
      <c r="B1167" s="1">
        <v>45719</v>
      </c>
      <c r="C1167" s="23">
        <f t="shared" si="90"/>
        <v>3</v>
      </c>
      <c r="D1167" s="23">
        <f t="shared" si="91"/>
        <v>1</v>
      </c>
      <c r="E1167" s="23" t="str">
        <f t="shared" si="92"/>
        <v>lunes</v>
      </c>
      <c r="F1167" s="23">
        <f t="shared" si="93"/>
        <v>3</v>
      </c>
      <c r="G1167" s="23" t="str">
        <f t="shared" si="94"/>
        <v>marzo</v>
      </c>
      <c r="H1167" s="2">
        <v>0.47013888888888888</v>
      </c>
      <c r="I1167" t="s">
        <v>57</v>
      </c>
      <c r="J1167" t="str">
        <f>VLOOKUP(ventas_starbucks_2025[[#This Row],[sucursal]],cambio_sucursal[#All],2,0)</f>
        <v>Sucursal Avda Colón</v>
      </c>
      <c r="K1167" t="s">
        <v>115</v>
      </c>
      <c r="L1167" t="s">
        <v>21</v>
      </c>
      <c r="M1167" t="s">
        <v>4</v>
      </c>
      <c r="N1167" t="str">
        <f>IFERROR(VLOOKUP(ventas_starbucks_2025[[#This Row],[tamaño_sucio]],cambio_tamaño[#All],2,0),"Tamaño único")</f>
        <v>Tamaño único</v>
      </c>
      <c r="O1167">
        <v>4</v>
      </c>
      <c r="P1167">
        <v>864.97</v>
      </c>
      <c r="Q1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67">
        <v>3459.88</v>
      </c>
      <c r="S1167" t="s">
        <v>5</v>
      </c>
      <c r="T1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7" t="str">
        <f>VLOOKUP(ventas_starbucks_2025[[#This Row],[canal_compra]],cambio_canal_compra[#All],2,0)</f>
        <v>En tienda</v>
      </c>
      <c r="V1167" t="s">
        <v>6</v>
      </c>
      <c r="W1167" t="str">
        <f>VLOOKUP(ventas_starbucks_2025[[#This Row],[método_pago]],cambio_metodo_pago[#All],2,0)</f>
        <v>Aplicación móbil</v>
      </c>
      <c r="X1167" t="s">
        <v>22</v>
      </c>
      <c r="Y1167">
        <v>0</v>
      </c>
      <c r="Z1167" t="str">
        <f>VLOOKUP(ventas_starbucks_2025[[#This Row],[promoción_aplicada5]],promocion_cambiar[#All],2,0)</f>
        <v>Ninguna</v>
      </c>
      <c r="AA1167" t="s">
        <v>17</v>
      </c>
      <c r="AB1167" t="s">
        <v>52</v>
      </c>
      <c r="AC1167" t="s">
        <v>24</v>
      </c>
      <c r="AD1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67">
        <v>2.9</v>
      </c>
      <c r="AF1167">
        <v>2</v>
      </c>
      <c r="AG1167">
        <v>33</v>
      </c>
      <c r="AH1167">
        <v>29</v>
      </c>
    </row>
    <row r="1168" spans="1:34" x14ac:dyDescent="0.25">
      <c r="A1168" s="3" t="s">
        <v>1243</v>
      </c>
      <c r="B1168" s="1">
        <v>45749</v>
      </c>
      <c r="C1168" s="23">
        <f t="shared" si="90"/>
        <v>2</v>
      </c>
      <c r="D1168" s="23">
        <f t="shared" si="91"/>
        <v>3</v>
      </c>
      <c r="E1168" s="1" t="str">
        <f t="shared" si="92"/>
        <v>miércoles</v>
      </c>
      <c r="F1168" s="23">
        <f t="shared" si="93"/>
        <v>4</v>
      </c>
      <c r="G1168" s="1" t="str">
        <f t="shared" si="94"/>
        <v>abril</v>
      </c>
      <c r="H1168" s="2">
        <v>0.56458333333333333</v>
      </c>
      <c r="I1168" t="s">
        <v>26</v>
      </c>
      <c r="J1168" t="str">
        <f>VLOOKUP(ventas_starbucks_2025[[#This Row],[sucursal]],cambio_sucursal[#All],2,0)</f>
        <v>Sucursal San Lorenzo 47</v>
      </c>
      <c r="K1168" t="s">
        <v>69</v>
      </c>
      <c r="L1168" t="s">
        <v>70</v>
      </c>
      <c r="M1168" t="s">
        <v>62</v>
      </c>
      <c r="N1168" t="str">
        <f>IFERROR(VLOOKUP(ventas_starbucks_2025[[#This Row],[tamaño_sucio]],cambio_tamaño[#All],2,0),"Tamaño único")</f>
        <v>Extra-Grande</v>
      </c>
      <c r="O1168">
        <v>2</v>
      </c>
      <c r="P1168">
        <v>1401.28</v>
      </c>
      <c r="Q1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8">
        <v>2802.56</v>
      </c>
      <c r="S1168" t="s">
        <v>15</v>
      </c>
      <c r="T1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8" t="str">
        <f>VLOOKUP(ventas_starbucks_2025[[#This Row],[canal_compra]],cambio_canal_compra[#All],2,0)</f>
        <v>Para llevar</v>
      </c>
      <c r="V1168" t="s">
        <v>40</v>
      </c>
      <c r="W1168" t="str">
        <f>VLOOKUP(ventas_starbucks_2025[[#This Row],[método_pago]],cambio_metodo_pago[#All],2,0)</f>
        <v>Efectivo</v>
      </c>
      <c r="X1168" t="s">
        <v>22</v>
      </c>
      <c r="Y1168">
        <v>0</v>
      </c>
      <c r="Z1168" t="str">
        <f>VLOOKUP(ventas_starbucks_2025[[#This Row],[promoción_aplicada5]],promocion_cambiar[#All],2,0)</f>
        <v>Combo</v>
      </c>
      <c r="AA1168" t="s">
        <v>8</v>
      </c>
      <c r="AB1168" t="s">
        <v>23</v>
      </c>
      <c r="AC1168" t="s">
        <v>10</v>
      </c>
      <c r="AD1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68">
        <v>3.8</v>
      </c>
      <c r="AF1168">
        <v>4</v>
      </c>
      <c r="AG1168">
        <v>36</v>
      </c>
      <c r="AH1168">
        <v>34</v>
      </c>
    </row>
    <row r="1169" spans="1:34" x14ac:dyDescent="0.25">
      <c r="A1169" s="3" t="s">
        <v>1244</v>
      </c>
      <c r="B1169" s="1">
        <v>45660</v>
      </c>
      <c r="C1169" s="23">
        <f t="shared" si="90"/>
        <v>3</v>
      </c>
      <c r="D1169" s="23">
        <f t="shared" si="91"/>
        <v>5</v>
      </c>
      <c r="E1169" s="23" t="str">
        <f t="shared" si="92"/>
        <v>viernes</v>
      </c>
      <c r="F1169" s="23">
        <f t="shared" si="93"/>
        <v>1</v>
      </c>
      <c r="G1169" s="23" t="str">
        <f t="shared" si="94"/>
        <v>enero</v>
      </c>
      <c r="H1169" s="2">
        <v>0.59166666666666667</v>
      </c>
      <c r="I1169" t="s">
        <v>57</v>
      </c>
      <c r="J1169" t="str">
        <f>VLOOKUP(ventas_starbucks_2025[[#This Row],[sucursal]],cambio_sucursal[#All],2,0)</f>
        <v>Sucursal Avda Colón</v>
      </c>
      <c r="K1169" t="s">
        <v>130</v>
      </c>
      <c r="L1169" t="s">
        <v>65</v>
      </c>
      <c r="M1169" t="s">
        <v>4</v>
      </c>
      <c r="N1169" t="str">
        <f>IFERROR(VLOOKUP(ventas_starbucks_2025[[#This Row],[tamaño_sucio]],cambio_tamaño[#All],2,0),"Tamaño único")</f>
        <v>Tamaño único</v>
      </c>
      <c r="O1169">
        <v>2</v>
      </c>
      <c r="P1169">
        <v>1441.34</v>
      </c>
      <c r="Q1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9">
        <v>2882.68</v>
      </c>
      <c r="S1169" t="s">
        <v>15</v>
      </c>
      <c r="T1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9" t="str">
        <f>VLOOKUP(ventas_starbucks_2025[[#This Row],[canal_compra]],cambio_canal_compra[#All],2,0)</f>
        <v>Para llevar</v>
      </c>
      <c r="V1169" t="s">
        <v>40</v>
      </c>
      <c r="W1169" t="str">
        <f>VLOOKUP(ventas_starbucks_2025[[#This Row],[método_pago]],cambio_metodo_pago[#All],2,0)</f>
        <v>Efectivo</v>
      </c>
      <c r="X1169" t="s">
        <v>22</v>
      </c>
      <c r="Y1169">
        <v>0</v>
      </c>
      <c r="Z1169" t="str">
        <f>VLOOKUP(ventas_starbucks_2025[[#This Row],[promoción_aplicada5]],promocion_cambiar[#All],2,0)</f>
        <v>Ninguna</v>
      </c>
      <c r="AA1169" t="s">
        <v>17</v>
      </c>
      <c r="AB1169" t="s">
        <v>18</v>
      </c>
      <c r="AC1169" t="s">
        <v>41</v>
      </c>
      <c r="AD1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69">
        <v>4.0999999999999996</v>
      </c>
      <c r="AF1169">
        <v>4</v>
      </c>
      <c r="AG1169">
        <v>48</v>
      </c>
      <c r="AH1169">
        <v>46</v>
      </c>
    </row>
    <row r="1170" spans="1:34" x14ac:dyDescent="0.25">
      <c r="A1170" s="3" t="s">
        <v>1245</v>
      </c>
      <c r="B1170" s="1">
        <v>45735</v>
      </c>
      <c r="C1170" s="23">
        <f t="shared" si="90"/>
        <v>19</v>
      </c>
      <c r="D1170" s="23">
        <f t="shared" si="91"/>
        <v>3</v>
      </c>
      <c r="E1170" s="23" t="str">
        <f t="shared" si="92"/>
        <v>miércoles</v>
      </c>
      <c r="F1170" s="23">
        <f t="shared" si="93"/>
        <v>3</v>
      </c>
      <c r="G1170" s="23" t="str">
        <f t="shared" si="94"/>
        <v>marzo</v>
      </c>
      <c r="H1170" s="2">
        <v>0.64930555555555558</v>
      </c>
      <c r="I1170" t="s">
        <v>26</v>
      </c>
      <c r="J1170" t="str">
        <f>VLOOKUP(ventas_starbucks_2025[[#This Row],[sucursal]],cambio_sucursal[#All],2,0)</f>
        <v>Sucursal San Lorenzo 47</v>
      </c>
      <c r="K1170" t="s">
        <v>132</v>
      </c>
      <c r="L1170" t="s">
        <v>35</v>
      </c>
      <c r="M1170" t="s">
        <v>4</v>
      </c>
      <c r="N1170" t="str">
        <f>IFERROR(VLOOKUP(ventas_starbucks_2025[[#This Row],[tamaño_sucio]],cambio_tamaño[#All],2,0),"Tamaño único")</f>
        <v>Tamaño único</v>
      </c>
      <c r="O1170">
        <v>4</v>
      </c>
      <c r="P1170">
        <v>1262.67</v>
      </c>
      <c r="Q1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0">
        <v>5050.68</v>
      </c>
      <c r="S1170" t="s">
        <v>15</v>
      </c>
      <c r="T1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70" t="str">
        <f>VLOOKUP(ventas_starbucks_2025[[#This Row],[canal_compra]],cambio_canal_compra[#All],2,0)</f>
        <v>Para llevar</v>
      </c>
      <c r="V1170" t="s">
        <v>16</v>
      </c>
      <c r="W1170" t="str">
        <f>VLOOKUP(ventas_starbucks_2025[[#This Row],[método_pago]],cambio_metodo_pago[#All],2,0)</f>
        <v>Tarjeta</v>
      </c>
      <c r="X1170" t="s">
        <v>22</v>
      </c>
      <c r="Y1170">
        <v>0</v>
      </c>
      <c r="Z1170" t="str">
        <f>VLOOKUP(ventas_starbucks_2025[[#This Row],[promoción_aplicada5]],promocion_cambiar[#All],2,0)</f>
        <v>Hora Feliz</v>
      </c>
      <c r="AA1170" t="s">
        <v>36</v>
      </c>
      <c r="AB1170" t="s">
        <v>29</v>
      </c>
      <c r="AC1170" t="s">
        <v>24</v>
      </c>
      <c r="AD1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70">
        <v>7.9</v>
      </c>
      <c r="AF1170">
        <v>2</v>
      </c>
      <c r="AG1170">
        <v>38</v>
      </c>
      <c r="AH1170">
        <v>34</v>
      </c>
    </row>
    <row r="1171" spans="1:34" x14ac:dyDescent="0.25">
      <c r="A1171" s="3" t="s">
        <v>1246</v>
      </c>
      <c r="B1171" s="1">
        <v>45712</v>
      </c>
      <c r="C1171" s="23">
        <f t="shared" si="90"/>
        <v>24</v>
      </c>
      <c r="D1171" s="23">
        <f t="shared" si="91"/>
        <v>1</v>
      </c>
      <c r="E1171" s="23" t="str">
        <f t="shared" si="92"/>
        <v>lunes</v>
      </c>
      <c r="F1171" s="23">
        <f t="shared" si="93"/>
        <v>2</v>
      </c>
      <c r="G1171" s="23" t="str">
        <f t="shared" si="94"/>
        <v>febrero</v>
      </c>
      <c r="H1171" s="2">
        <v>0.51875000000000004</v>
      </c>
      <c r="I1171" t="s">
        <v>57</v>
      </c>
      <c r="J1171" t="str">
        <f>VLOOKUP(ventas_starbucks_2025[[#This Row],[sucursal]],cambio_sucursal[#All],2,0)</f>
        <v>Sucursal Avda Colón</v>
      </c>
      <c r="K1171" t="s">
        <v>13</v>
      </c>
      <c r="L1171" t="s">
        <v>14</v>
      </c>
      <c r="M1171" t="s">
        <v>4</v>
      </c>
      <c r="N1171" t="str">
        <f>IFERROR(VLOOKUP(ventas_starbucks_2025[[#This Row],[tamaño_sucio]],cambio_tamaño[#All],2,0),"Tamaño único")</f>
        <v>Tamaño único</v>
      </c>
      <c r="O1171">
        <v>4</v>
      </c>
      <c r="P1171">
        <v>1873.11</v>
      </c>
      <c r="Q1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1">
        <v>7492.44</v>
      </c>
      <c r="S1171" t="s">
        <v>15</v>
      </c>
      <c r="T1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71" t="str">
        <f>VLOOKUP(ventas_starbucks_2025[[#This Row],[canal_compra]],cambio_canal_compra[#All],2,0)</f>
        <v>Para llevar</v>
      </c>
      <c r="V1171" t="s">
        <v>16</v>
      </c>
      <c r="W1171" t="str">
        <f>VLOOKUP(ventas_starbucks_2025[[#This Row],[método_pago]],cambio_metodo_pago[#All],2,0)</f>
        <v>Tarjeta</v>
      </c>
      <c r="X1171" t="s">
        <v>7</v>
      </c>
      <c r="Y1171">
        <v>15</v>
      </c>
      <c r="Z1171" t="str">
        <f>VLOOKUP(ventas_starbucks_2025[[#This Row],[promoción_aplicada5]],promocion_cambiar[#All],2,0)</f>
        <v>Hora Feliz</v>
      </c>
      <c r="AA1171" t="s">
        <v>36</v>
      </c>
      <c r="AB1171" t="s">
        <v>9</v>
      </c>
      <c r="AC1171" t="s">
        <v>24</v>
      </c>
      <c r="AD1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71">
        <v>7.8</v>
      </c>
      <c r="AF1171">
        <v>4</v>
      </c>
      <c r="AG1171">
        <v>26</v>
      </c>
      <c r="AH1171">
        <v>22</v>
      </c>
    </row>
    <row r="1172" spans="1:34" x14ac:dyDescent="0.25">
      <c r="A1172" s="3" t="s">
        <v>1247</v>
      </c>
      <c r="B1172" s="1">
        <v>45744</v>
      </c>
      <c r="C1172" s="23">
        <f t="shared" si="90"/>
        <v>28</v>
      </c>
      <c r="D1172" s="23">
        <f t="shared" si="91"/>
        <v>5</v>
      </c>
      <c r="E1172" s="23" t="str">
        <f t="shared" si="92"/>
        <v>viernes</v>
      </c>
      <c r="F1172" s="23">
        <f t="shared" si="93"/>
        <v>3</v>
      </c>
      <c r="G1172" s="23" t="str">
        <f t="shared" si="94"/>
        <v>marzo</v>
      </c>
      <c r="H1172" s="2">
        <v>0.48749999999999999</v>
      </c>
      <c r="I1172" t="s">
        <v>12</v>
      </c>
      <c r="J1172" t="str">
        <f>VLOOKUP(ventas_starbucks_2025[[#This Row],[sucursal]],cambio_sucursal[#All],2,0)</f>
        <v>Sucursal Córdoba Shopping</v>
      </c>
      <c r="K1172" t="s">
        <v>82</v>
      </c>
      <c r="L1172" t="s">
        <v>28</v>
      </c>
      <c r="M1172" t="s">
        <v>4</v>
      </c>
      <c r="N1172" t="str">
        <f>IFERROR(VLOOKUP(ventas_starbucks_2025[[#This Row],[tamaño_sucio]],cambio_tamaño[#All],2,0),"Tamaño único")</f>
        <v>Tamaño único</v>
      </c>
      <c r="O1172">
        <v>2</v>
      </c>
      <c r="P1172">
        <v>2127.21</v>
      </c>
      <c r="Q1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72">
        <v>4254.42</v>
      </c>
      <c r="S1172" t="s">
        <v>31</v>
      </c>
      <c r="T1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2" t="str">
        <f>VLOOKUP(ventas_starbucks_2025[[#This Row],[canal_compra]],cambio_canal_compra[#All],2,0)</f>
        <v>Entrega domicilio</v>
      </c>
      <c r="V1172" t="s">
        <v>40</v>
      </c>
      <c r="W1172" t="str">
        <f>VLOOKUP(ventas_starbucks_2025[[#This Row],[método_pago]],cambio_metodo_pago[#All],2,0)</f>
        <v>Efectivo</v>
      </c>
      <c r="X1172" t="s">
        <v>7</v>
      </c>
      <c r="Y1172">
        <v>15</v>
      </c>
      <c r="Z1172" t="str">
        <f>VLOOKUP(ventas_starbucks_2025[[#This Row],[promoción_aplicada5]],promocion_cambiar[#All],2,0)</f>
        <v>Hora Feliz</v>
      </c>
      <c r="AA1172" t="s">
        <v>36</v>
      </c>
      <c r="AB1172" t="s">
        <v>29</v>
      </c>
      <c r="AC1172" t="s">
        <v>10</v>
      </c>
      <c r="AD1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72">
        <v>3.6</v>
      </c>
      <c r="AF1172">
        <v>4</v>
      </c>
      <c r="AG1172">
        <v>14</v>
      </c>
      <c r="AH1172">
        <v>12</v>
      </c>
    </row>
    <row r="1173" spans="1:34" x14ac:dyDescent="0.25">
      <c r="A1173" s="3" t="s">
        <v>1248</v>
      </c>
      <c r="B1173" s="1">
        <v>45669</v>
      </c>
      <c r="C1173" s="23">
        <f t="shared" si="90"/>
        <v>12</v>
      </c>
      <c r="D1173" s="23">
        <f t="shared" si="91"/>
        <v>7</v>
      </c>
      <c r="E1173" s="1" t="str">
        <f t="shared" si="92"/>
        <v>domingo</v>
      </c>
      <c r="F1173" s="23">
        <f t="shared" si="93"/>
        <v>1</v>
      </c>
      <c r="G1173" s="1" t="str">
        <f t="shared" si="94"/>
        <v>enero</v>
      </c>
      <c r="H1173" s="2">
        <v>0.29652777777777778</v>
      </c>
      <c r="I1173" t="s">
        <v>26</v>
      </c>
      <c r="J1173" t="str">
        <f>VLOOKUP(ventas_starbucks_2025[[#This Row],[sucursal]],cambio_sucursal[#All],2,0)</f>
        <v>Sucursal San Lorenzo 47</v>
      </c>
      <c r="K1173" t="s">
        <v>87</v>
      </c>
      <c r="L1173" t="s">
        <v>65</v>
      </c>
      <c r="M1173" t="s">
        <v>4</v>
      </c>
      <c r="N1173" t="str">
        <f>IFERROR(VLOOKUP(ventas_starbucks_2025[[#This Row],[tamaño_sucio]],cambio_tamaño[#All],2,0),"Tamaño único")</f>
        <v>Tamaño único</v>
      </c>
      <c r="O1173">
        <v>3</v>
      </c>
      <c r="P1173">
        <v>1908.73</v>
      </c>
      <c r="Q1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3">
        <v>5726.19</v>
      </c>
      <c r="S1173" t="s">
        <v>31</v>
      </c>
      <c r="T1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73" t="str">
        <f>VLOOKUP(ventas_starbucks_2025[[#This Row],[canal_compra]],cambio_canal_compra[#All],2,0)</f>
        <v>Entrega domicilio</v>
      </c>
      <c r="V1173" t="s">
        <v>16</v>
      </c>
      <c r="W1173" t="str">
        <f>VLOOKUP(ventas_starbucks_2025[[#This Row],[método_pago]],cambio_metodo_pago[#All],2,0)</f>
        <v>Tarjeta</v>
      </c>
      <c r="X1173" t="s">
        <v>22</v>
      </c>
      <c r="Y1173">
        <v>0</v>
      </c>
      <c r="Z1173" t="str">
        <f>VLOOKUP(ventas_starbucks_2025[[#This Row],[promoción_aplicada5]],promocion_cambiar[#All],2,0)</f>
        <v>Combo</v>
      </c>
      <c r="AA1173" t="s">
        <v>8</v>
      </c>
      <c r="AB1173" t="s">
        <v>23</v>
      </c>
      <c r="AC1173" t="s">
        <v>10</v>
      </c>
      <c r="AD1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73">
        <v>10.6</v>
      </c>
      <c r="AF1173">
        <v>5</v>
      </c>
      <c r="AG1173">
        <v>28</v>
      </c>
      <c r="AH1173">
        <v>25</v>
      </c>
    </row>
    <row r="1174" spans="1:34" x14ac:dyDescent="0.25">
      <c r="A1174" s="3" t="s">
        <v>1249</v>
      </c>
      <c r="B1174" s="1">
        <v>45702</v>
      </c>
      <c r="C1174" s="23">
        <f t="shared" si="90"/>
        <v>14</v>
      </c>
      <c r="D1174" s="23">
        <f t="shared" si="91"/>
        <v>5</v>
      </c>
      <c r="E1174" s="1" t="str">
        <f t="shared" si="92"/>
        <v>viernes</v>
      </c>
      <c r="F1174" s="23">
        <f t="shared" si="93"/>
        <v>2</v>
      </c>
      <c r="G1174" s="1" t="str">
        <f t="shared" si="94"/>
        <v>febrero</v>
      </c>
      <c r="H1174" s="2">
        <v>0.43611111111111112</v>
      </c>
      <c r="I1174" t="s">
        <v>26</v>
      </c>
      <c r="J1174" t="str">
        <f>VLOOKUP(ventas_starbucks_2025[[#This Row],[sucursal]],cambio_sucursal[#All],2,0)</f>
        <v>Sucursal San Lorenzo 47</v>
      </c>
      <c r="K1174" t="s">
        <v>13</v>
      </c>
      <c r="L1174" t="s">
        <v>14</v>
      </c>
      <c r="M1174" t="s">
        <v>4</v>
      </c>
      <c r="N1174" t="str">
        <f>IFERROR(VLOOKUP(ventas_starbucks_2025[[#This Row],[tamaño_sucio]],cambio_tamaño[#All],2,0),"Tamaño único")</f>
        <v>Tamaño único</v>
      </c>
      <c r="O1174">
        <v>5</v>
      </c>
      <c r="P1174">
        <v>2160.3200000000002</v>
      </c>
      <c r="Q1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74">
        <v>10801.6</v>
      </c>
      <c r="S1174" t="s">
        <v>31</v>
      </c>
      <c r="T1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74" t="str">
        <f>VLOOKUP(ventas_starbucks_2025[[#This Row],[canal_compra]],cambio_canal_compra[#All],2,0)</f>
        <v>Entrega domicilio</v>
      </c>
      <c r="V1174" t="s">
        <v>40</v>
      </c>
      <c r="W1174" t="str">
        <f>VLOOKUP(ventas_starbucks_2025[[#This Row],[método_pago]],cambio_metodo_pago[#All],2,0)</f>
        <v>Efectivo</v>
      </c>
      <c r="X1174" t="s">
        <v>22</v>
      </c>
      <c r="Y1174">
        <v>0</v>
      </c>
      <c r="Z1174" t="str">
        <f>VLOOKUP(ventas_starbucks_2025[[#This Row],[promoción_aplicada5]],promocion_cambiar[#All],2,0)</f>
        <v>2x1</v>
      </c>
      <c r="AA1174" t="s">
        <v>51</v>
      </c>
      <c r="AB1174" t="s">
        <v>23</v>
      </c>
      <c r="AC1174" t="s">
        <v>24</v>
      </c>
      <c r="AD1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74">
        <v>2.2999999999999998</v>
      </c>
      <c r="AF1174">
        <v>5</v>
      </c>
      <c r="AG1174">
        <v>49</v>
      </c>
      <c r="AH1174">
        <v>44</v>
      </c>
    </row>
    <row r="1175" spans="1:34" x14ac:dyDescent="0.25">
      <c r="A1175" s="3" t="s">
        <v>1250</v>
      </c>
      <c r="B1175" s="1">
        <v>45706</v>
      </c>
      <c r="C1175" s="23">
        <f t="shared" si="90"/>
        <v>18</v>
      </c>
      <c r="D1175" s="23">
        <f t="shared" si="91"/>
        <v>2</v>
      </c>
      <c r="E1175" s="23" t="str">
        <f t="shared" si="92"/>
        <v>martes</v>
      </c>
      <c r="F1175" s="23">
        <f t="shared" si="93"/>
        <v>2</v>
      </c>
      <c r="G1175" s="23" t="str">
        <f t="shared" si="94"/>
        <v>febrero</v>
      </c>
      <c r="H1175" s="2">
        <v>0.87013888888888891</v>
      </c>
      <c r="I1175" t="s">
        <v>1</v>
      </c>
      <c r="J1175" t="str">
        <f>VLOOKUP(ventas_starbucks_2025[[#This Row],[sucursal]],cambio_sucursal[#All],2,0)</f>
        <v>Sucursal Nueva Córdoba</v>
      </c>
      <c r="K1175" t="s">
        <v>13</v>
      </c>
      <c r="L1175" t="s">
        <v>14</v>
      </c>
      <c r="M1175" t="s">
        <v>4</v>
      </c>
      <c r="N1175" t="str">
        <f>IFERROR(VLOOKUP(ventas_starbucks_2025[[#This Row],[tamaño_sucio]],cambio_tamaño[#All],2,0),"Tamaño único")</f>
        <v>Tamaño único</v>
      </c>
      <c r="O1175">
        <v>1</v>
      </c>
      <c r="P1175">
        <v>2040.77</v>
      </c>
      <c r="Q1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75">
        <v>2040.77</v>
      </c>
      <c r="S1175" t="s">
        <v>5</v>
      </c>
      <c r="T1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5" t="str">
        <f>VLOOKUP(ventas_starbucks_2025[[#This Row],[canal_compra]],cambio_canal_compra[#All],2,0)</f>
        <v>En tienda</v>
      </c>
      <c r="V1175" t="s">
        <v>40</v>
      </c>
      <c r="W1175" t="str">
        <f>VLOOKUP(ventas_starbucks_2025[[#This Row],[método_pago]],cambio_metodo_pago[#All],2,0)</f>
        <v>Efectivo</v>
      </c>
      <c r="X1175" t="s">
        <v>22</v>
      </c>
      <c r="Y1175">
        <v>0</v>
      </c>
      <c r="Z1175" t="str">
        <f>VLOOKUP(ventas_starbucks_2025[[#This Row],[promoción_aplicada5]],promocion_cambiar[#All],2,0)</f>
        <v>2x1</v>
      </c>
      <c r="AA1175" t="s">
        <v>51</v>
      </c>
      <c r="AB1175" t="s">
        <v>29</v>
      </c>
      <c r="AC1175" t="s">
        <v>41</v>
      </c>
      <c r="AD1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75">
        <v>5.2</v>
      </c>
      <c r="AF1175">
        <v>5</v>
      </c>
      <c r="AG1175">
        <v>24</v>
      </c>
      <c r="AH1175">
        <v>23</v>
      </c>
    </row>
    <row r="1176" spans="1:34" x14ac:dyDescent="0.25">
      <c r="A1176" s="3" t="s">
        <v>1251</v>
      </c>
      <c r="B1176" s="1">
        <v>45759</v>
      </c>
      <c r="C1176" s="23">
        <f t="shared" si="90"/>
        <v>12</v>
      </c>
      <c r="D1176" s="23">
        <f t="shared" si="91"/>
        <v>6</v>
      </c>
      <c r="E1176" s="23" t="str">
        <f t="shared" si="92"/>
        <v>sábado</v>
      </c>
      <c r="F1176" s="23">
        <f t="shared" si="93"/>
        <v>4</v>
      </c>
      <c r="G1176" s="23" t="str">
        <f t="shared" si="94"/>
        <v>abril</v>
      </c>
      <c r="H1176" s="2">
        <v>0.76736111111111116</v>
      </c>
      <c r="I1176" t="s">
        <v>12</v>
      </c>
      <c r="J1176" t="str">
        <f>VLOOKUP(ventas_starbucks_2025[[#This Row],[sucursal]],cambio_sucursal[#All],2,0)</f>
        <v>Sucursal Córdoba Shopping</v>
      </c>
      <c r="K1176" t="s">
        <v>94</v>
      </c>
      <c r="L1176" t="s">
        <v>70</v>
      </c>
      <c r="M1176" t="s">
        <v>55</v>
      </c>
      <c r="N1176" t="str">
        <f>IFERROR(VLOOKUP(ventas_starbucks_2025[[#This Row],[tamaño_sucio]],cambio_tamaño[#All],2,0),"Tamaño único")</f>
        <v>Pequeño</v>
      </c>
      <c r="O1176">
        <v>3</v>
      </c>
      <c r="P1176">
        <v>1607.65</v>
      </c>
      <c r="Q1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6">
        <v>4822.95</v>
      </c>
      <c r="S1176" t="s">
        <v>15</v>
      </c>
      <c r="T1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6" t="str">
        <f>VLOOKUP(ventas_starbucks_2025[[#This Row],[canal_compra]],cambio_canal_compra[#All],2,0)</f>
        <v>Para llevar</v>
      </c>
      <c r="V1176" t="s">
        <v>16</v>
      </c>
      <c r="W1176" t="str">
        <f>VLOOKUP(ventas_starbucks_2025[[#This Row],[método_pago]],cambio_metodo_pago[#All],2,0)</f>
        <v>Tarjeta</v>
      </c>
      <c r="X1176" t="s">
        <v>22</v>
      </c>
      <c r="Y1176">
        <v>0</v>
      </c>
      <c r="Z1176" t="str">
        <f>VLOOKUP(ventas_starbucks_2025[[#This Row],[promoción_aplicada5]],promocion_cambiar[#All],2,0)</f>
        <v>2x1</v>
      </c>
      <c r="AA1176" t="s">
        <v>51</v>
      </c>
      <c r="AB1176" t="s">
        <v>29</v>
      </c>
      <c r="AC1176" t="s">
        <v>10</v>
      </c>
      <c r="AD1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76">
        <v>12.3</v>
      </c>
      <c r="AF1176">
        <v>5</v>
      </c>
      <c r="AG1176">
        <v>48</v>
      </c>
      <c r="AH1176">
        <v>45</v>
      </c>
    </row>
    <row r="1177" spans="1:34" x14ac:dyDescent="0.25">
      <c r="A1177" s="3" t="s">
        <v>1252</v>
      </c>
      <c r="B1177" s="1">
        <v>45719</v>
      </c>
      <c r="C1177" s="23">
        <f t="shared" si="90"/>
        <v>3</v>
      </c>
      <c r="D1177" s="23">
        <f t="shared" si="91"/>
        <v>1</v>
      </c>
      <c r="E1177" s="23" t="str">
        <f t="shared" si="92"/>
        <v>lunes</v>
      </c>
      <c r="F1177" s="23">
        <f t="shared" si="93"/>
        <v>3</v>
      </c>
      <c r="G1177" s="23" t="str">
        <f t="shared" si="94"/>
        <v>marzo</v>
      </c>
      <c r="H1177" s="2">
        <v>0.68263888888888891</v>
      </c>
      <c r="I1177" t="s">
        <v>12</v>
      </c>
      <c r="J1177" t="str">
        <f>VLOOKUP(ventas_starbucks_2025[[#This Row],[sucursal]],cambio_sucursal[#All],2,0)</f>
        <v>Sucursal Córdoba Shopping</v>
      </c>
      <c r="K1177" t="s">
        <v>115</v>
      </c>
      <c r="L1177" t="s">
        <v>21</v>
      </c>
      <c r="M1177" t="s">
        <v>4</v>
      </c>
      <c r="N1177" t="str">
        <f>IFERROR(VLOOKUP(ventas_starbucks_2025[[#This Row],[tamaño_sucio]],cambio_tamaño[#All],2,0),"Tamaño único")</f>
        <v>Tamaño único</v>
      </c>
      <c r="O1177">
        <v>2</v>
      </c>
      <c r="P1177">
        <v>1206.1600000000001</v>
      </c>
      <c r="Q1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7">
        <v>2412.3200000000002</v>
      </c>
      <c r="S1177" t="s">
        <v>15</v>
      </c>
      <c r="T1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7" t="str">
        <f>VLOOKUP(ventas_starbucks_2025[[#This Row],[canal_compra]],cambio_canal_compra[#All],2,0)</f>
        <v>Para llevar</v>
      </c>
      <c r="V1177" t="s">
        <v>16</v>
      </c>
      <c r="W1177" t="str">
        <f>VLOOKUP(ventas_starbucks_2025[[#This Row],[método_pago]],cambio_metodo_pago[#All],2,0)</f>
        <v>Tarjeta</v>
      </c>
      <c r="X1177" t="s">
        <v>7</v>
      </c>
      <c r="Y1177">
        <v>10</v>
      </c>
      <c r="Z1177" t="str">
        <f>VLOOKUP(ventas_starbucks_2025[[#This Row],[promoción_aplicada5]],promocion_cambiar[#All],2,0)</f>
        <v>Ninguna</v>
      </c>
      <c r="AA1177" t="s">
        <v>17</v>
      </c>
      <c r="AB1177" t="s">
        <v>32</v>
      </c>
      <c r="AC1177" t="s">
        <v>10</v>
      </c>
      <c r="AD1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77">
        <v>10.199999999999999</v>
      </c>
      <c r="AF1177">
        <v>4</v>
      </c>
      <c r="AG1177">
        <v>44</v>
      </c>
      <c r="AH1177">
        <v>42</v>
      </c>
    </row>
    <row r="1178" spans="1:34" x14ac:dyDescent="0.25">
      <c r="A1178" s="3" t="s">
        <v>1253</v>
      </c>
      <c r="B1178" s="1">
        <v>45764</v>
      </c>
      <c r="C1178" s="23">
        <f t="shared" si="90"/>
        <v>17</v>
      </c>
      <c r="D1178" s="23">
        <f t="shared" si="91"/>
        <v>4</v>
      </c>
      <c r="E1178" s="23" t="str">
        <f t="shared" si="92"/>
        <v>jueves</v>
      </c>
      <c r="F1178" s="23">
        <f t="shared" si="93"/>
        <v>4</v>
      </c>
      <c r="G1178" s="23" t="str">
        <f t="shared" si="94"/>
        <v>abril</v>
      </c>
      <c r="H1178" s="2">
        <v>0.45833333333333331</v>
      </c>
      <c r="I1178" t="s">
        <v>12</v>
      </c>
      <c r="J1178" t="str">
        <f>VLOOKUP(ventas_starbucks_2025[[#This Row],[sucursal]],cambio_sucursal[#All],2,0)</f>
        <v>Sucursal Córdoba Shopping</v>
      </c>
      <c r="K1178" t="s">
        <v>67</v>
      </c>
      <c r="L1178" t="s">
        <v>35</v>
      </c>
      <c r="M1178" t="s">
        <v>4</v>
      </c>
      <c r="N1178" t="str">
        <f>IFERROR(VLOOKUP(ventas_starbucks_2025[[#This Row],[tamaño_sucio]],cambio_tamaño[#All],2,0),"Tamaño único")</f>
        <v>Tamaño único</v>
      </c>
      <c r="O1178">
        <v>2</v>
      </c>
      <c r="P1178">
        <v>905.53</v>
      </c>
      <c r="Q1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78">
        <v>1811.06</v>
      </c>
      <c r="S1178" t="s">
        <v>5</v>
      </c>
      <c r="T1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8" t="str">
        <f>VLOOKUP(ventas_starbucks_2025[[#This Row],[canal_compra]],cambio_canal_compra[#All],2,0)</f>
        <v>En tienda</v>
      </c>
      <c r="V1178" t="s">
        <v>6</v>
      </c>
      <c r="W1178" t="str">
        <f>VLOOKUP(ventas_starbucks_2025[[#This Row],[método_pago]],cambio_metodo_pago[#All],2,0)</f>
        <v>Aplicación móbil</v>
      </c>
      <c r="X1178" t="s">
        <v>7</v>
      </c>
      <c r="Y1178">
        <v>0</v>
      </c>
      <c r="Z1178" t="str">
        <f>VLOOKUP(ventas_starbucks_2025[[#This Row],[promoción_aplicada5]],promocion_cambiar[#All],2,0)</f>
        <v>2x1</v>
      </c>
      <c r="AA1178" t="s">
        <v>51</v>
      </c>
      <c r="AB1178" t="s">
        <v>32</v>
      </c>
      <c r="AC1178" t="s">
        <v>24</v>
      </c>
      <c r="AD1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78">
        <v>8.4</v>
      </c>
      <c r="AF1178">
        <v>2</v>
      </c>
      <c r="AG1178">
        <v>25</v>
      </c>
      <c r="AH1178">
        <v>23</v>
      </c>
    </row>
    <row r="1179" spans="1:34" x14ac:dyDescent="0.25">
      <c r="A1179" s="3" t="s">
        <v>1254</v>
      </c>
      <c r="B1179" s="1">
        <v>45750</v>
      </c>
      <c r="C1179" s="23">
        <f t="shared" si="90"/>
        <v>3</v>
      </c>
      <c r="D1179" s="23">
        <f t="shared" si="91"/>
        <v>4</v>
      </c>
      <c r="E1179" s="23" t="str">
        <f t="shared" si="92"/>
        <v>jueves</v>
      </c>
      <c r="F1179" s="23">
        <f t="shared" si="93"/>
        <v>4</v>
      </c>
      <c r="G1179" s="23" t="str">
        <f t="shared" si="94"/>
        <v>abril</v>
      </c>
      <c r="H1179" s="2">
        <v>0.78611111111111109</v>
      </c>
      <c r="I1179" t="s">
        <v>1</v>
      </c>
      <c r="J1179" t="str">
        <f>VLOOKUP(ventas_starbucks_2025[[#This Row],[sucursal]],cambio_sucursal[#All],2,0)</f>
        <v>Sucursal Nueva Córdoba</v>
      </c>
      <c r="K1179" t="s">
        <v>69</v>
      </c>
      <c r="L1179" t="s">
        <v>70</v>
      </c>
      <c r="M1179" t="s">
        <v>50</v>
      </c>
      <c r="N1179" t="str">
        <f>IFERROR(VLOOKUP(ventas_starbucks_2025[[#This Row],[tamaño_sucio]],cambio_tamaño[#All],2,0),"Tamaño único")</f>
        <v>Mediano</v>
      </c>
      <c r="O1179">
        <v>3</v>
      </c>
      <c r="P1179">
        <v>1680.64</v>
      </c>
      <c r="Q1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9">
        <v>5041.92</v>
      </c>
      <c r="S1179" t="s">
        <v>5</v>
      </c>
      <c r="T1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79" t="str">
        <f>VLOOKUP(ventas_starbucks_2025[[#This Row],[canal_compra]],cambio_canal_compra[#All],2,0)</f>
        <v>En tienda</v>
      </c>
      <c r="V1179" t="s">
        <v>16</v>
      </c>
      <c r="W1179" t="str">
        <f>VLOOKUP(ventas_starbucks_2025[[#This Row],[método_pago]],cambio_metodo_pago[#All],2,0)</f>
        <v>Tarjeta</v>
      </c>
      <c r="X1179" t="s">
        <v>22</v>
      </c>
      <c r="Y1179">
        <v>0</v>
      </c>
      <c r="Z1179" t="str">
        <f>VLOOKUP(ventas_starbucks_2025[[#This Row],[promoción_aplicada5]],promocion_cambiar[#All],2,0)</f>
        <v>2x1</v>
      </c>
      <c r="AA1179" t="s">
        <v>51</v>
      </c>
      <c r="AB1179" t="s">
        <v>52</v>
      </c>
      <c r="AC1179" t="s">
        <v>24</v>
      </c>
      <c r="AD1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79">
        <v>15</v>
      </c>
      <c r="AF1179">
        <v>2</v>
      </c>
      <c r="AG1179">
        <v>28</v>
      </c>
      <c r="AH1179">
        <v>25</v>
      </c>
    </row>
    <row r="1180" spans="1:34" x14ac:dyDescent="0.25">
      <c r="A1180" s="3" t="s">
        <v>1255</v>
      </c>
      <c r="B1180" s="1">
        <v>45711</v>
      </c>
      <c r="C1180" s="23">
        <f t="shared" si="90"/>
        <v>23</v>
      </c>
      <c r="D1180" s="23">
        <f t="shared" si="91"/>
        <v>7</v>
      </c>
      <c r="E1180" s="23" t="str">
        <f t="shared" si="92"/>
        <v>domingo</v>
      </c>
      <c r="F1180" s="23">
        <f t="shared" si="93"/>
        <v>2</v>
      </c>
      <c r="G1180" s="23" t="str">
        <f t="shared" si="94"/>
        <v>febrero</v>
      </c>
      <c r="H1180" s="2">
        <v>0.67708333333333337</v>
      </c>
      <c r="I1180" t="s">
        <v>26</v>
      </c>
      <c r="J1180" t="str">
        <f>VLOOKUP(ventas_starbucks_2025[[#This Row],[sucursal]],cambio_sucursal[#All],2,0)</f>
        <v>Sucursal San Lorenzo 47</v>
      </c>
      <c r="K1180" t="s">
        <v>2</v>
      </c>
      <c r="L1180" t="s">
        <v>3</v>
      </c>
      <c r="M1180" t="s">
        <v>4</v>
      </c>
      <c r="N1180" t="str">
        <f>IFERROR(VLOOKUP(ventas_starbucks_2025[[#This Row],[tamaño_sucio]],cambio_tamaño[#All],2,0),"Tamaño único")</f>
        <v>Tamaño único</v>
      </c>
      <c r="O1180">
        <v>5</v>
      </c>
      <c r="P1180">
        <v>2862</v>
      </c>
      <c r="Q1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80">
        <v>14310</v>
      </c>
      <c r="S1180" t="s">
        <v>5</v>
      </c>
      <c r="T1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80" t="str">
        <f>VLOOKUP(ventas_starbucks_2025[[#This Row],[canal_compra]],cambio_canal_compra[#All],2,0)</f>
        <v>En tienda</v>
      </c>
      <c r="V1180" t="s">
        <v>6</v>
      </c>
      <c r="W1180" t="str">
        <f>VLOOKUP(ventas_starbucks_2025[[#This Row],[método_pago]],cambio_metodo_pago[#All],2,0)</f>
        <v>Aplicación móbil</v>
      </c>
      <c r="X1180" t="s">
        <v>22</v>
      </c>
      <c r="Y1180">
        <v>0</v>
      </c>
      <c r="Z1180" t="str">
        <f>VLOOKUP(ventas_starbucks_2025[[#This Row],[promoción_aplicada5]],promocion_cambiar[#All],2,0)</f>
        <v>Ninguna</v>
      </c>
      <c r="AA1180" t="s">
        <v>17</v>
      </c>
      <c r="AB1180" t="s">
        <v>9</v>
      </c>
      <c r="AC1180" t="s">
        <v>41</v>
      </c>
      <c r="AD1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80">
        <v>7.5</v>
      </c>
      <c r="AF1180">
        <v>1</v>
      </c>
      <c r="AG1180">
        <v>15</v>
      </c>
      <c r="AH1180">
        <v>10</v>
      </c>
    </row>
    <row r="1181" spans="1:34" x14ac:dyDescent="0.25">
      <c r="A1181" s="3" t="s">
        <v>1256</v>
      </c>
      <c r="B1181" s="1">
        <v>45756</v>
      </c>
      <c r="C1181" s="23">
        <f t="shared" si="90"/>
        <v>9</v>
      </c>
      <c r="D1181" s="23">
        <f t="shared" si="91"/>
        <v>3</v>
      </c>
      <c r="E1181" s="1" t="str">
        <f t="shared" si="92"/>
        <v>miércoles</v>
      </c>
      <c r="F1181" s="23">
        <f t="shared" si="93"/>
        <v>4</v>
      </c>
      <c r="G1181" s="1" t="str">
        <f t="shared" si="94"/>
        <v>abril</v>
      </c>
      <c r="H1181" s="2">
        <v>0.38541666666666669</v>
      </c>
      <c r="I1181" t="s">
        <v>26</v>
      </c>
      <c r="J1181" t="str">
        <f>VLOOKUP(ventas_starbucks_2025[[#This Row],[sucursal]],cambio_sucursal[#All],2,0)</f>
        <v>Sucursal San Lorenzo 47</v>
      </c>
      <c r="K1181" t="s">
        <v>27</v>
      </c>
      <c r="L1181" t="s">
        <v>28</v>
      </c>
      <c r="M1181" t="s">
        <v>4</v>
      </c>
      <c r="N1181" t="str">
        <f>IFERROR(VLOOKUP(ventas_starbucks_2025[[#This Row],[tamaño_sucio]],cambio_tamaño[#All],2,0),"Tamaño único")</f>
        <v>Tamaño único</v>
      </c>
      <c r="O1181">
        <v>5</v>
      </c>
      <c r="P1181">
        <v>2276.2800000000002</v>
      </c>
      <c r="Q1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81">
        <v>11381.4</v>
      </c>
      <c r="S1181" t="s">
        <v>31</v>
      </c>
      <c r="T1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81" t="str">
        <f>VLOOKUP(ventas_starbucks_2025[[#This Row],[canal_compra]],cambio_canal_compra[#All],2,0)</f>
        <v>Entrega domicilio</v>
      </c>
      <c r="V1181" t="s">
        <v>16</v>
      </c>
      <c r="W1181" t="str">
        <f>VLOOKUP(ventas_starbucks_2025[[#This Row],[método_pago]],cambio_metodo_pago[#All],2,0)</f>
        <v>Tarjeta</v>
      </c>
      <c r="X1181" t="s">
        <v>7</v>
      </c>
      <c r="Y1181">
        <v>0</v>
      </c>
      <c r="Z1181" t="str">
        <f>VLOOKUP(ventas_starbucks_2025[[#This Row],[promoción_aplicada5]],promocion_cambiar[#All],2,0)</f>
        <v>Ninguna</v>
      </c>
      <c r="AA1181" t="s">
        <v>17</v>
      </c>
      <c r="AB1181" t="s">
        <v>29</v>
      </c>
      <c r="AC1181" t="s">
        <v>24</v>
      </c>
      <c r="AD1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81">
        <v>4.7</v>
      </c>
      <c r="AF1181">
        <v>5</v>
      </c>
      <c r="AG1181">
        <v>29</v>
      </c>
      <c r="AH1181">
        <v>24</v>
      </c>
    </row>
    <row r="1182" spans="1:34" x14ac:dyDescent="0.25">
      <c r="A1182" s="3" t="s">
        <v>1257</v>
      </c>
      <c r="B1182" s="1">
        <v>45721</v>
      </c>
      <c r="C1182" s="23">
        <f t="shared" si="90"/>
        <v>5</v>
      </c>
      <c r="D1182" s="23">
        <f t="shared" si="91"/>
        <v>3</v>
      </c>
      <c r="E1182" s="23" t="str">
        <f t="shared" si="92"/>
        <v>miércoles</v>
      </c>
      <c r="F1182" s="23">
        <f t="shared" si="93"/>
        <v>3</v>
      </c>
      <c r="G1182" s="23" t="str">
        <f t="shared" si="94"/>
        <v>marzo</v>
      </c>
      <c r="H1182" s="2">
        <v>0.61041666666666672</v>
      </c>
      <c r="I1182" t="s">
        <v>26</v>
      </c>
      <c r="J1182" t="str">
        <f>VLOOKUP(ventas_starbucks_2025[[#This Row],[sucursal]],cambio_sucursal[#All],2,0)</f>
        <v>Sucursal San Lorenzo 47</v>
      </c>
      <c r="K1182" t="s">
        <v>67</v>
      </c>
      <c r="L1182" t="s">
        <v>35</v>
      </c>
      <c r="M1182" t="s">
        <v>4</v>
      </c>
      <c r="N1182" t="str">
        <f>IFERROR(VLOOKUP(ventas_starbucks_2025[[#This Row],[tamaño_sucio]],cambio_tamaño[#All],2,0),"Tamaño único")</f>
        <v>Tamaño único</v>
      </c>
      <c r="O1182">
        <v>1</v>
      </c>
      <c r="P1182">
        <v>1024.31</v>
      </c>
      <c r="Q1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2">
        <v>1024.31</v>
      </c>
      <c r="S1182" t="s">
        <v>31</v>
      </c>
      <c r="T1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2" t="str">
        <f>VLOOKUP(ventas_starbucks_2025[[#This Row],[canal_compra]],cambio_canal_compra[#All],2,0)</f>
        <v>Entrega domicilio</v>
      </c>
      <c r="V1182" t="s">
        <v>16</v>
      </c>
      <c r="W1182" t="str">
        <f>VLOOKUP(ventas_starbucks_2025[[#This Row],[método_pago]],cambio_metodo_pago[#All],2,0)</f>
        <v>Tarjeta</v>
      </c>
      <c r="X1182" t="s">
        <v>7</v>
      </c>
      <c r="Y1182">
        <v>0</v>
      </c>
      <c r="Z1182" t="str">
        <f>VLOOKUP(ventas_starbucks_2025[[#This Row],[promoción_aplicada5]],promocion_cambiar[#All],2,0)</f>
        <v>Hora Feliz</v>
      </c>
      <c r="AA1182" t="s">
        <v>36</v>
      </c>
      <c r="AB1182" t="s">
        <v>52</v>
      </c>
      <c r="AC1182" t="s">
        <v>10</v>
      </c>
      <c r="AD1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82">
        <v>9.3000000000000007</v>
      </c>
      <c r="AF1182">
        <v>1</v>
      </c>
      <c r="AG1182">
        <v>37</v>
      </c>
      <c r="AH1182">
        <v>36</v>
      </c>
    </row>
    <row r="1183" spans="1:34" x14ac:dyDescent="0.25">
      <c r="A1183" s="3" t="s">
        <v>1258</v>
      </c>
      <c r="B1183" s="1">
        <v>45727</v>
      </c>
      <c r="C1183" s="23">
        <f t="shared" si="90"/>
        <v>11</v>
      </c>
      <c r="D1183" s="23">
        <f t="shared" si="91"/>
        <v>2</v>
      </c>
      <c r="E1183" s="23" t="str">
        <f t="shared" si="92"/>
        <v>martes</v>
      </c>
      <c r="F1183" s="23">
        <f t="shared" si="93"/>
        <v>3</v>
      </c>
      <c r="G1183" s="23" t="str">
        <f t="shared" si="94"/>
        <v>marzo</v>
      </c>
      <c r="H1183" s="2">
        <v>0.60833333333333328</v>
      </c>
      <c r="I1183" t="s">
        <v>1</v>
      </c>
      <c r="J1183" t="str">
        <f>VLOOKUP(ventas_starbucks_2025[[#This Row],[sucursal]],cambio_sucursal[#All],2,0)</f>
        <v>Sucursal Nueva Córdoba</v>
      </c>
      <c r="K1183" t="s">
        <v>254</v>
      </c>
      <c r="L1183" t="s">
        <v>44</v>
      </c>
      <c r="M1183" t="s">
        <v>45</v>
      </c>
      <c r="N1183" t="str">
        <f>IFERROR(VLOOKUP(ventas_starbucks_2025[[#This Row],[tamaño_sucio]],cambio_tamaño[#All],2,0),"Tamaño único")</f>
        <v>Grande</v>
      </c>
      <c r="O1183">
        <v>5</v>
      </c>
      <c r="P1183">
        <v>1271.81</v>
      </c>
      <c r="Q1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3">
        <v>6359.05</v>
      </c>
      <c r="S1183" t="s">
        <v>5</v>
      </c>
      <c r="T1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83" t="str">
        <f>VLOOKUP(ventas_starbucks_2025[[#This Row],[canal_compra]],cambio_canal_compra[#All],2,0)</f>
        <v>En tienda</v>
      </c>
      <c r="V1183" t="s">
        <v>16</v>
      </c>
      <c r="W1183" t="str">
        <f>VLOOKUP(ventas_starbucks_2025[[#This Row],[método_pago]],cambio_metodo_pago[#All],2,0)</f>
        <v>Tarjeta</v>
      </c>
      <c r="X1183" t="s">
        <v>7</v>
      </c>
      <c r="Y1183">
        <v>10</v>
      </c>
      <c r="Z1183" t="str">
        <f>VLOOKUP(ventas_starbucks_2025[[#This Row],[promoción_aplicada5]],promocion_cambiar[#All],2,0)</f>
        <v>Ninguna</v>
      </c>
      <c r="AA1183" t="s">
        <v>17</v>
      </c>
      <c r="AB1183" t="s">
        <v>32</v>
      </c>
      <c r="AC1183" t="s">
        <v>10</v>
      </c>
      <c r="AD1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83">
        <v>13</v>
      </c>
      <c r="AF1183">
        <v>2</v>
      </c>
      <c r="AG1183">
        <v>36</v>
      </c>
      <c r="AH1183">
        <v>31</v>
      </c>
    </row>
    <row r="1184" spans="1:34" x14ac:dyDescent="0.25">
      <c r="A1184" s="3" t="s">
        <v>1259</v>
      </c>
      <c r="B1184" s="1">
        <v>45712</v>
      </c>
      <c r="C1184" s="23">
        <f t="shared" si="90"/>
        <v>24</v>
      </c>
      <c r="D1184" s="23">
        <f t="shared" si="91"/>
        <v>1</v>
      </c>
      <c r="E1184" s="23" t="str">
        <f t="shared" si="92"/>
        <v>lunes</v>
      </c>
      <c r="F1184" s="23">
        <f t="shared" si="93"/>
        <v>2</v>
      </c>
      <c r="G1184" s="23" t="str">
        <f t="shared" si="94"/>
        <v>febrero</v>
      </c>
      <c r="H1184" s="2">
        <v>0.83125000000000004</v>
      </c>
      <c r="I1184" t="s">
        <v>12</v>
      </c>
      <c r="J1184" t="str">
        <f>VLOOKUP(ventas_starbucks_2025[[#This Row],[sucursal]],cambio_sucursal[#All],2,0)</f>
        <v>Sucursal Córdoba Shopping</v>
      </c>
      <c r="K1184" t="s">
        <v>58</v>
      </c>
      <c r="L1184" t="s">
        <v>39</v>
      </c>
      <c r="M1184" t="s">
        <v>4</v>
      </c>
      <c r="N1184" t="str">
        <f>IFERROR(VLOOKUP(ventas_starbucks_2025[[#This Row],[tamaño_sucio]],cambio_tamaño[#All],2,0),"Tamaño único")</f>
        <v>Tamaño único</v>
      </c>
      <c r="O1184">
        <v>5</v>
      </c>
      <c r="P1184">
        <v>1056.82</v>
      </c>
      <c r="Q1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4">
        <v>5284.1</v>
      </c>
      <c r="S1184" t="s">
        <v>5</v>
      </c>
      <c r="T1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84" t="str">
        <f>VLOOKUP(ventas_starbucks_2025[[#This Row],[canal_compra]],cambio_canal_compra[#All],2,0)</f>
        <v>En tienda</v>
      </c>
      <c r="V1184" t="s">
        <v>40</v>
      </c>
      <c r="W1184" t="str">
        <f>VLOOKUP(ventas_starbucks_2025[[#This Row],[método_pago]],cambio_metodo_pago[#All],2,0)</f>
        <v>Efectivo</v>
      </c>
      <c r="X1184" t="s">
        <v>7</v>
      </c>
      <c r="Y1184">
        <v>10</v>
      </c>
      <c r="Z1184" t="str">
        <f>VLOOKUP(ventas_starbucks_2025[[#This Row],[promoción_aplicada5]],promocion_cambiar[#All],2,0)</f>
        <v>Hora Feliz</v>
      </c>
      <c r="AA1184" t="s">
        <v>36</v>
      </c>
      <c r="AB1184" t="s">
        <v>29</v>
      </c>
      <c r="AC1184" t="s">
        <v>24</v>
      </c>
      <c r="AD1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84">
        <v>10.1</v>
      </c>
      <c r="AF1184">
        <v>4</v>
      </c>
      <c r="AG1184">
        <v>36</v>
      </c>
      <c r="AH1184">
        <v>31</v>
      </c>
    </row>
    <row r="1185" spans="1:34" x14ac:dyDescent="0.25">
      <c r="A1185" s="3" t="s">
        <v>1260</v>
      </c>
      <c r="B1185" s="1">
        <v>45703</v>
      </c>
      <c r="C1185" s="23">
        <f t="shared" si="90"/>
        <v>15</v>
      </c>
      <c r="D1185" s="23">
        <f t="shared" si="91"/>
        <v>6</v>
      </c>
      <c r="E1185" s="23" t="str">
        <f t="shared" si="92"/>
        <v>sábado</v>
      </c>
      <c r="F1185" s="23">
        <f t="shared" si="93"/>
        <v>2</v>
      </c>
      <c r="G1185" s="23" t="str">
        <f t="shared" si="94"/>
        <v>febrero</v>
      </c>
      <c r="H1185" s="2">
        <v>0.32013888888888886</v>
      </c>
      <c r="I1185" t="s">
        <v>1</v>
      </c>
      <c r="J1185" t="str">
        <f>VLOOKUP(ventas_starbucks_2025[[#This Row],[sucursal]],cambio_sucursal[#All],2,0)</f>
        <v>Sucursal Nueva Córdoba</v>
      </c>
      <c r="K1185" t="s">
        <v>13</v>
      </c>
      <c r="L1185" t="s">
        <v>14</v>
      </c>
      <c r="M1185" t="s">
        <v>4</v>
      </c>
      <c r="N1185" t="str">
        <f>IFERROR(VLOOKUP(ventas_starbucks_2025[[#This Row],[tamaño_sucio]],cambio_tamaño[#All],2,0),"Tamaño único")</f>
        <v>Tamaño único</v>
      </c>
      <c r="O1185">
        <v>5</v>
      </c>
      <c r="P1185">
        <v>2182.2600000000002</v>
      </c>
      <c r="Q1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85">
        <v>10911.3</v>
      </c>
      <c r="S1185" t="s">
        <v>31</v>
      </c>
      <c r="T1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85" t="str">
        <f>VLOOKUP(ventas_starbucks_2025[[#This Row],[canal_compra]],cambio_canal_compra[#All],2,0)</f>
        <v>Entrega domicilio</v>
      </c>
      <c r="V1185" t="s">
        <v>16</v>
      </c>
      <c r="W1185" t="str">
        <f>VLOOKUP(ventas_starbucks_2025[[#This Row],[método_pago]],cambio_metodo_pago[#All],2,0)</f>
        <v>Tarjeta</v>
      </c>
      <c r="X1185" t="s">
        <v>7</v>
      </c>
      <c r="Y1185">
        <v>10</v>
      </c>
      <c r="Z1185" t="str">
        <f>VLOOKUP(ventas_starbucks_2025[[#This Row],[promoción_aplicada5]],promocion_cambiar[#All],2,0)</f>
        <v>Hora Feliz</v>
      </c>
      <c r="AA1185" t="s">
        <v>36</v>
      </c>
      <c r="AB1185" t="s">
        <v>32</v>
      </c>
      <c r="AC1185" t="s">
        <v>10</v>
      </c>
      <c r="AD1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85">
        <v>6.9</v>
      </c>
      <c r="AF1185">
        <v>2</v>
      </c>
      <c r="AG1185">
        <v>39</v>
      </c>
      <c r="AH1185">
        <v>34</v>
      </c>
    </row>
    <row r="1186" spans="1:34" x14ac:dyDescent="0.25">
      <c r="A1186" s="3" t="s">
        <v>1261</v>
      </c>
      <c r="B1186" s="1">
        <v>45713</v>
      </c>
      <c r="C1186" s="23">
        <f t="shared" si="90"/>
        <v>25</v>
      </c>
      <c r="D1186" s="23">
        <f t="shared" si="91"/>
        <v>2</v>
      </c>
      <c r="E1186" s="23" t="str">
        <f t="shared" si="92"/>
        <v>martes</v>
      </c>
      <c r="F1186" s="23">
        <f t="shared" si="93"/>
        <v>2</v>
      </c>
      <c r="G1186" s="23" t="str">
        <f t="shared" si="94"/>
        <v>febrero</v>
      </c>
      <c r="H1186" s="2">
        <v>0.37083333333333335</v>
      </c>
      <c r="I1186" t="s">
        <v>57</v>
      </c>
      <c r="J1186" t="str">
        <f>VLOOKUP(ventas_starbucks_2025[[#This Row],[sucursal]],cambio_sucursal[#All],2,0)</f>
        <v>Sucursal Avda Colón</v>
      </c>
      <c r="K1186" t="s">
        <v>82</v>
      </c>
      <c r="L1186" t="s">
        <v>28</v>
      </c>
      <c r="M1186" t="s">
        <v>4</v>
      </c>
      <c r="N1186" t="str">
        <f>IFERROR(VLOOKUP(ventas_starbucks_2025[[#This Row],[tamaño_sucio]],cambio_tamaño[#All],2,0),"Tamaño único")</f>
        <v>Tamaño único</v>
      </c>
      <c r="O1186">
        <v>3</v>
      </c>
      <c r="P1186">
        <v>2742.01</v>
      </c>
      <c r="Q1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86">
        <v>8226.0300000000007</v>
      </c>
      <c r="S1186" t="s">
        <v>15</v>
      </c>
      <c r="T1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86" t="str">
        <f>VLOOKUP(ventas_starbucks_2025[[#This Row],[canal_compra]],cambio_canal_compra[#All],2,0)</f>
        <v>Para llevar</v>
      </c>
      <c r="V1186" t="s">
        <v>6</v>
      </c>
      <c r="W1186" t="str">
        <f>VLOOKUP(ventas_starbucks_2025[[#This Row],[método_pago]],cambio_metodo_pago[#All],2,0)</f>
        <v>Aplicación móbil</v>
      </c>
      <c r="X1186" t="s">
        <v>22</v>
      </c>
      <c r="Y1186">
        <v>0</v>
      </c>
      <c r="Z1186" t="str">
        <f>VLOOKUP(ventas_starbucks_2025[[#This Row],[promoción_aplicada5]],promocion_cambiar[#All],2,0)</f>
        <v>Combo</v>
      </c>
      <c r="AA1186" t="s">
        <v>8</v>
      </c>
      <c r="AB1186" t="s">
        <v>23</v>
      </c>
      <c r="AC1186" t="s">
        <v>41</v>
      </c>
      <c r="AD1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86">
        <v>2.2000000000000002</v>
      </c>
      <c r="AF1186">
        <v>3</v>
      </c>
      <c r="AG1186">
        <v>13</v>
      </c>
      <c r="AH1186">
        <v>10</v>
      </c>
    </row>
    <row r="1187" spans="1:34" x14ac:dyDescent="0.25">
      <c r="A1187" s="3" t="s">
        <v>1262</v>
      </c>
      <c r="B1187" s="1">
        <v>45744</v>
      </c>
      <c r="C1187" s="23">
        <f t="shared" si="90"/>
        <v>28</v>
      </c>
      <c r="D1187" s="23">
        <f t="shared" si="91"/>
        <v>5</v>
      </c>
      <c r="E1187" s="23" t="str">
        <f t="shared" si="92"/>
        <v>viernes</v>
      </c>
      <c r="F1187" s="23">
        <f t="shared" si="93"/>
        <v>3</v>
      </c>
      <c r="G1187" s="23" t="str">
        <f t="shared" si="94"/>
        <v>marzo</v>
      </c>
      <c r="H1187" s="2">
        <v>0.40694444444444444</v>
      </c>
      <c r="I1187" t="s">
        <v>12</v>
      </c>
      <c r="J1187" t="str">
        <f>VLOOKUP(ventas_starbucks_2025[[#This Row],[sucursal]],cambio_sucursal[#All],2,0)</f>
        <v>Sucursal Córdoba Shopping</v>
      </c>
      <c r="K1187" t="s">
        <v>48</v>
      </c>
      <c r="L1187" t="s">
        <v>49</v>
      </c>
      <c r="M1187" t="s">
        <v>55</v>
      </c>
      <c r="N1187" t="str">
        <f>IFERROR(VLOOKUP(ventas_starbucks_2025[[#This Row],[tamaño_sucio]],cambio_tamaño[#All],2,0),"Tamaño único")</f>
        <v>Pequeño</v>
      </c>
      <c r="O1187">
        <v>3</v>
      </c>
      <c r="P1187">
        <v>1647.86</v>
      </c>
      <c r="Q1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7">
        <v>4943.58</v>
      </c>
      <c r="S1187" t="s">
        <v>15</v>
      </c>
      <c r="T1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7" t="str">
        <f>VLOOKUP(ventas_starbucks_2025[[#This Row],[canal_compra]],cambio_canal_compra[#All],2,0)</f>
        <v>Para llevar</v>
      </c>
      <c r="V1187" t="s">
        <v>40</v>
      </c>
      <c r="W1187" t="str">
        <f>VLOOKUP(ventas_starbucks_2025[[#This Row],[método_pago]],cambio_metodo_pago[#All],2,0)</f>
        <v>Efectivo</v>
      </c>
      <c r="X1187" t="s">
        <v>7</v>
      </c>
      <c r="Y1187">
        <v>10</v>
      </c>
      <c r="Z1187" t="str">
        <f>VLOOKUP(ventas_starbucks_2025[[#This Row],[promoción_aplicada5]],promocion_cambiar[#All],2,0)</f>
        <v>Combo</v>
      </c>
      <c r="AA1187" t="s">
        <v>8</v>
      </c>
      <c r="AB1187" t="s">
        <v>23</v>
      </c>
      <c r="AC1187" t="s">
        <v>24</v>
      </c>
      <c r="AD1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87">
        <v>4</v>
      </c>
      <c r="AF1187">
        <v>2</v>
      </c>
      <c r="AG1187">
        <v>22</v>
      </c>
      <c r="AH1187">
        <v>19</v>
      </c>
    </row>
    <row r="1188" spans="1:34" x14ac:dyDescent="0.25">
      <c r="A1188" s="3" t="s">
        <v>1263</v>
      </c>
      <c r="B1188" s="1">
        <v>45682</v>
      </c>
      <c r="C1188" s="23">
        <f t="shared" si="90"/>
        <v>25</v>
      </c>
      <c r="D1188" s="23">
        <f t="shared" si="91"/>
        <v>6</v>
      </c>
      <c r="E1188" s="1" t="str">
        <f t="shared" si="92"/>
        <v>sábado</v>
      </c>
      <c r="F1188" s="23">
        <f t="shared" si="93"/>
        <v>1</v>
      </c>
      <c r="G1188" s="1" t="str">
        <f t="shared" si="94"/>
        <v>enero</v>
      </c>
      <c r="H1188" s="2">
        <v>0.42777777777777776</v>
      </c>
      <c r="I1188" t="s">
        <v>12</v>
      </c>
      <c r="J1188" t="str">
        <f>VLOOKUP(ventas_starbucks_2025[[#This Row],[sucursal]],cambio_sucursal[#All],2,0)</f>
        <v>Sucursal Córdoba Shopping</v>
      </c>
      <c r="K1188" t="s">
        <v>13</v>
      </c>
      <c r="L1188" t="s">
        <v>14</v>
      </c>
      <c r="M1188" t="s">
        <v>4</v>
      </c>
      <c r="N1188" t="str">
        <f>IFERROR(VLOOKUP(ventas_starbucks_2025[[#This Row],[tamaño_sucio]],cambio_tamaño[#All],2,0),"Tamaño único")</f>
        <v>Tamaño único</v>
      </c>
      <c r="O1188">
        <v>2</v>
      </c>
      <c r="P1188">
        <v>1727.14</v>
      </c>
      <c r="Q1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8">
        <v>3454.28</v>
      </c>
      <c r="S1188" t="s">
        <v>31</v>
      </c>
      <c r="T1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8" t="str">
        <f>VLOOKUP(ventas_starbucks_2025[[#This Row],[canal_compra]],cambio_canal_compra[#All],2,0)</f>
        <v>Entrega domicilio</v>
      </c>
      <c r="V1188" t="s">
        <v>6</v>
      </c>
      <c r="W1188" t="str">
        <f>VLOOKUP(ventas_starbucks_2025[[#This Row],[método_pago]],cambio_metodo_pago[#All],2,0)</f>
        <v>Aplicación móbil</v>
      </c>
      <c r="X1188" t="s">
        <v>7</v>
      </c>
      <c r="Y1188">
        <v>0</v>
      </c>
      <c r="Z1188" t="str">
        <f>VLOOKUP(ventas_starbucks_2025[[#This Row],[promoción_aplicada5]],promocion_cambiar[#All],2,0)</f>
        <v>2x1</v>
      </c>
      <c r="AA1188" t="s">
        <v>51</v>
      </c>
      <c r="AB1188" t="s">
        <v>29</v>
      </c>
      <c r="AC1188" t="s">
        <v>41</v>
      </c>
      <c r="AD1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88">
        <v>3.6</v>
      </c>
      <c r="AF1188">
        <v>2</v>
      </c>
      <c r="AG1188">
        <v>46</v>
      </c>
      <c r="AH1188">
        <v>44</v>
      </c>
    </row>
    <row r="1189" spans="1:34" x14ac:dyDescent="0.25">
      <c r="A1189" s="3" t="s">
        <v>1264</v>
      </c>
      <c r="B1189" s="1">
        <v>45765</v>
      </c>
      <c r="C1189" s="23">
        <f t="shared" si="90"/>
        <v>18</v>
      </c>
      <c r="D1189" s="23">
        <f t="shared" si="91"/>
        <v>5</v>
      </c>
      <c r="E1189" s="23" t="str">
        <f t="shared" si="92"/>
        <v>viernes</v>
      </c>
      <c r="F1189" s="23">
        <f t="shared" si="93"/>
        <v>4</v>
      </c>
      <c r="G1189" s="23" t="str">
        <f t="shared" si="94"/>
        <v>abril</v>
      </c>
      <c r="H1189" s="2">
        <v>0.35</v>
      </c>
      <c r="I1189" t="s">
        <v>12</v>
      </c>
      <c r="J1189" t="str">
        <f>VLOOKUP(ventas_starbucks_2025[[#This Row],[sucursal]],cambio_sucursal[#All],2,0)</f>
        <v>Sucursal Córdoba Shopping</v>
      </c>
      <c r="K1189" t="s">
        <v>87</v>
      </c>
      <c r="L1189" t="s">
        <v>65</v>
      </c>
      <c r="M1189" t="s">
        <v>4</v>
      </c>
      <c r="N1189" t="str">
        <f>IFERROR(VLOOKUP(ventas_starbucks_2025[[#This Row],[tamaño_sucio]],cambio_tamaño[#All],2,0),"Tamaño único")</f>
        <v>Tamaño único</v>
      </c>
      <c r="O1189">
        <v>1</v>
      </c>
      <c r="P1189">
        <v>1918.08</v>
      </c>
      <c r="Q1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9">
        <v>1918.08</v>
      </c>
      <c r="S1189" t="s">
        <v>15</v>
      </c>
      <c r="T1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9" t="str">
        <f>VLOOKUP(ventas_starbucks_2025[[#This Row],[canal_compra]],cambio_canal_compra[#All],2,0)</f>
        <v>Para llevar</v>
      </c>
      <c r="V1189" t="s">
        <v>16</v>
      </c>
      <c r="W1189" t="str">
        <f>VLOOKUP(ventas_starbucks_2025[[#This Row],[método_pago]],cambio_metodo_pago[#All],2,0)</f>
        <v>Tarjeta</v>
      </c>
      <c r="X1189" t="s">
        <v>22</v>
      </c>
      <c r="Y1189">
        <v>0</v>
      </c>
      <c r="Z1189" t="str">
        <f>VLOOKUP(ventas_starbucks_2025[[#This Row],[promoción_aplicada5]],promocion_cambiar[#All],2,0)</f>
        <v>Combo</v>
      </c>
      <c r="AA1189" t="s">
        <v>8</v>
      </c>
      <c r="AB1189" t="s">
        <v>9</v>
      </c>
      <c r="AC1189" t="s">
        <v>10</v>
      </c>
      <c r="AD1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89">
        <v>2.9</v>
      </c>
      <c r="AF1189">
        <v>5</v>
      </c>
      <c r="AG1189">
        <v>23</v>
      </c>
      <c r="AH1189">
        <v>22</v>
      </c>
    </row>
    <row r="1190" spans="1:34" x14ac:dyDescent="0.25">
      <c r="A1190" s="3" t="s">
        <v>1265</v>
      </c>
      <c r="B1190" s="1">
        <v>45736</v>
      </c>
      <c r="C1190" s="23">
        <f t="shared" si="90"/>
        <v>20</v>
      </c>
      <c r="D1190" s="23">
        <f t="shared" si="91"/>
        <v>4</v>
      </c>
      <c r="E1190" s="23" t="str">
        <f t="shared" si="92"/>
        <v>jueves</v>
      </c>
      <c r="F1190" s="23">
        <f t="shared" si="93"/>
        <v>3</v>
      </c>
      <c r="G1190" s="23" t="str">
        <f t="shared" si="94"/>
        <v>marzo</v>
      </c>
      <c r="H1190" s="2">
        <v>0.30208333333333331</v>
      </c>
      <c r="I1190" t="s">
        <v>1</v>
      </c>
      <c r="J1190" t="str">
        <f>VLOOKUP(ventas_starbucks_2025[[#This Row],[sucursal]],cambio_sucursal[#All],2,0)</f>
        <v>Sucursal Nueva Córdoba</v>
      </c>
      <c r="K1190" t="s">
        <v>54</v>
      </c>
      <c r="L1190" t="s">
        <v>44</v>
      </c>
      <c r="M1190" t="s">
        <v>62</v>
      </c>
      <c r="N1190" t="str">
        <f>IFERROR(VLOOKUP(ventas_starbucks_2025[[#This Row],[tamaño_sucio]],cambio_tamaño[#All],2,0),"Tamaño único")</f>
        <v>Extra-Grande</v>
      </c>
      <c r="O1190">
        <v>2</v>
      </c>
      <c r="P1190">
        <v>1206.31</v>
      </c>
      <c r="Q1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0">
        <v>2412.62</v>
      </c>
      <c r="S1190" t="s">
        <v>5</v>
      </c>
      <c r="T1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90" t="str">
        <f>VLOOKUP(ventas_starbucks_2025[[#This Row],[canal_compra]],cambio_canal_compra[#All],2,0)</f>
        <v>En tienda</v>
      </c>
      <c r="V1190" t="s">
        <v>6</v>
      </c>
      <c r="W1190" t="str">
        <f>VLOOKUP(ventas_starbucks_2025[[#This Row],[método_pago]],cambio_metodo_pago[#All],2,0)</f>
        <v>Aplicación móbil</v>
      </c>
      <c r="X1190" t="s">
        <v>7</v>
      </c>
      <c r="Y1190">
        <v>15</v>
      </c>
      <c r="Z1190" t="str">
        <f>VLOOKUP(ventas_starbucks_2025[[#This Row],[promoción_aplicada5]],promocion_cambiar[#All],2,0)</f>
        <v>Combo</v>
      </c>
      <c r="AA1190" t="s">
        <v>8</v>
      </c>
      <c r="AB1190" t="s">
        <v>32</v>
      </c>
      <c r="AC1190" t="s">
        <v>24</v>
      </c>
      <c r="AD1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90">
        <v>2.2999999999999998</v>
      </c>
      <c r="AF1190">
        <v>4</v>
      </c>
      <c r="AG1190">
        <v>45</v>
      </c>
      <c r="AH1190">
        <v>43</v>
      </c>
    </row>
    <row r="1191" spans="1:34" x14ac:dyDescent="0.25">
      <c r="A1191" s="3" t="s">
        <v>1266</v>
      </c>
      <c r="B1191" s="1">
        <v>45742</v>
      </c>
      <c r="C1191" s="23">
        <f t="shared" si="90"/>
        <v>26</v>
      </c>
      <c r="D1191" s="23">
        <f t="shared" si="91"/>
        <v>3</v>
      </c>
      <c r="E1191" s="23" t="str">
        <f t="shared" si="92"/>
        <v>miércoles</v>
      </c>
      <c r="F1191" s="23">
        <f t="shared" si="93"/>
        <v>3</v>
      </c>
      <c r="G1191" s="23" t="str">
        <f t="shared" si="94"/>
        <v>marzo</v>
      </c>
      <c r="H1191" s="2">
        <v>0.74027777777777781</v>
      </c>
      <c r="I1191" t="s">
        <v>26</v>
      </c>
      <c r="J1191" t="str">
        <f>VLOOKUP(ventas_starbucks_2025[[#This Row],[sucursal]],cambio_sucursal[#All],2,0)</f>
        <v>Sucursal San Lorenzo 47</v>
      </c>
      <c r="K1191" t="s">
        <v>89</v>
      </c>
      <c r="L1191" t="s">
        <v>90</v>
      </c>
      <c r="M1191" t="s">
        <v>4</v>
      </c>
      <c r="N1191" t="str">
        <f>IFERROR(VLOOKUP(ventas_starbucks_2025[[#This Row],[tamaño_sucio]],cambio_tamaño[#All],2,0),"Tamaño único")</f>
        <v>Tamaño único</v>
      </c>
      <c r="O1191">
        <v>5</v>
      </c>
      <c r="P1191">
        <v>1565.01</v>
      </c>
      <c r="Q1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1">
        <v>7825.05</v>
      </c>
      <c r="S1191" t="s">
        <v>31</v>
      </c>
      <c r="T1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91" t="str">
        <f>VLOOKUP(ventas_starbucks_2025[[#This Row],[canal_compra]],cambio_canal_compra[#All],2,0)</f>
        <v>Entrega domicilio</v>
      </c>
      <c r="V1191" t="s">
        <v>16</v>
      </c>
      <c r="W1191" t="str">
        <f>VLOOKUP(ventas_starbucks_2025[[#This Row],[método_pago]],cambio_metodo_pago[#All],2,0)</f>
        <v>Tarjeta</v>
      </c>
      <c r="X1191" t="s">
        <v>22</v>
      </c>
      <c r="Y1191">
        <v>0</v>
      </c>
      <c r="Z1191" t="str">
        <f>VLOOKUP(ventas_starbucks_2025[[#This Row],[promoción_aplicada5]],promocion_cambiar[#All],2,0)</f>
        <v>Ninguna</v>
      </c>
      <c r="AA1191" t="s">
        <v>17</v>
      </c>
      <c r="AB1191" t="s">
        <v>9</v>
      </c>
      <c r="AC1191" t="s">
        <v>10</v>
      </c>
      <c r="AD1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91">
        <v>9.5</v>
      </c>
      <c r="AF1191">
        <v>3</v>
      </c>
      <c r="AG1191">
        <v>13</v>
      </c>
      <c r="AH1191">
        <v>8</v>
      </c>
    </row>
    <row r="1192" spans="1:34" x14ac:dyDescent="0.25">
      <c r="A1192" s="3" t="s">
        <v>1267</v>
      </c>
      <c r="B1192" s="1">
        <v>45673</v>
      </c>
      <c r="C1192" s="23">
        <f t="shared" si="90"/>
        <v>16</v>
      </c>
      <c r="D1192" s="23">
        <f t="shared" si="91"/>
        <v>4</v>
      </c>
      <c r="E1192" s="1" t="str">
        <f t="shared" si="92"/>
        <v>jueves</v>
      </c>
      <c r="F1192" s="23">
        <f t="shared" si="93"/>
        <v>1</v>
      </c>
      <c r="G1192" s="1" t="str">
        <f t="shared" si="94"/>
        <v>enero</v>
      </c>
      <c r="H1192" s="2">
        <v>0.61805555555555558</v>
      </c>
      <c r="I1192" t="s">
        <v>26</v>
      </c>
      <c r="J1192" t="str">
        <f>VLOOKUP(ventas_starbucks_2025[[#This Row],[sucursal]],cambio_sucursal[#All],2,0)</f>
        <v>Sucursal San Lorenzo 47</v>
      </c>
      <c r="K1192" t="s">
        <v>284</v>
      </c>
      <c r="L1192" t="s">
        <v>35</v>
      </c>
      <c r="M1192" t="s">
        <v>4</v>
      </c>
      <c r="N1192" t="str">
        <f>IFERROR(VLOOKUP(ventas_starbucks_2025[[#This Row],[tamaño_sucio]],cambio_tamaño[#All],2,0),"Tamaño único")</f>
        <v>Tamaño único</v>
      </c>
      <c r="O1192">
        <v>5</v>
      </c>
      <c r="P1192">
        <v>1191.53</v>
      </c>
      <c r="Q1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2">
        <v>5957.65</v>
      </c>
      <c r="S1192" t="s">
        <v>31</v>
      </c>
      <c r="T1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92" t="str">
        <f>VLOOKUP(ventas_starbucks_2025[[#This Row],[canal_compra]],cambio_canal_compra[#All],2,0)</f>
        <v>Entrega domicilio</v>
      </c>
      <c r="V1192" t="s">
        <v>40</v>
      </c>
      <c r="W1192" t="str">
        <f>VLOOKUP(ventas_starbucks_2025[[#This Row],[método_pago]],cambio_metodo_pago[#All],2,0)</f>
        <v>Efectivo</v>
      </c>
      <c r="X1192" t="s">
        <v>22</v>
      </c>
      <c r="Y1192">
        <v>0</v>
      </c>
      <c r="Z1192" t="str">
        <f>VLOOKUP(ventas_starbucks_2025[[#This Row],[promoción_aplicada5]],promocion_cambiar[#All],2,0)</f>
        <v>Ninguna</v>
      </c>
      <c r="AA1192" t="s">
        <v>17</v>
      </c>
      <c r="AB1192" t="s">
        <v>52</v>
      </c>
      <c r="AC1192" t="s">
        <v>41</v>
      </c>
      <c r="AD1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92">
        <v>4.4000000000000004</v>
      </c>
      <c r="AF1192">
        <v>5</v>
      </c>
      <c r="AG1192">
        <v>24</v>
      </c>
      <c r="AH1192">
        <v>19</v>
      </c>
    </row>
    <row r="1193" spans="1:34" x14ac:dyDescent="0.25">
      <c r="A1193" s="3" t="s">
        <v>1268</v>
      </c>
      <c r="B1193" s="1">
        <v>45705</v>
      </c>
      <c r="C1193" s="23">
        <f t="shared" si="90"/>
        <v>17</v>
      </c>
      <c r="D1193" s="23">
        <f t="shared" si="91"/>
        <v>1</v>
      </c>
      <c r="E1193" s="23" t="str">
        <f t="shared" si="92"/>
        <v>lunes</v>
      </c>
      <c r="F1193" s="23">
        <f t="shared" si="93"/>
        <v>2</v>
      </c>
      <c r="G1193" s="23" t="str">
        <f t="shared" si="94"/>
        <v>febrero</v>
      </c>
      <c r="H1193" s="2">
        <v>0.29444444444444445</v>
      </c>
      <c r="I1193" t="s">
        <v>12</v>
      </c>
      <c r="J1193" t="str">
        <f>VLOOKUP(ventas_starbucks_2025[[#This Row],[sucursal]],cambio_sucursal[#All],2,0)</f>
        <v>Sucursal Córdoba Shopping</v>
      </c>
      <c r="K1193" t="s">
        <v>69</v>
      </c>
      <c r="L1193" t="s">
        <v>70</v>
      </c>
      <c r="M1193" t="s">
        <v>62</v>
      </c>
      <c r="N1193" t="str">
        <f>IFERROR(VLOOKUP(ventas_starbucks_2025[[#This Row],[tamaño_sucio]],cambio_tamaño[#All],2,0),"Tamaño único")</f>
        <v>Extra-Grande</v>
      </c>
      <c r="O1193">
        <v>1</v>
      </c>
      <c r="P1193">
        <v>1888.19</v>
      </c>
      <c r="Q1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3">
        <v>1888.19</v>
      </c>
      <c r="S1193" t="s">
        <v>15</v>
      </c>
      <c r="T1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93" t="str">
        <f>VLOOKUP(ventas_starbucks_2025[[#This Row],[canal_compra]],cambio_canal_compra[#All],2,0)</f>
        <v>Para llevar</v>
      </c>
      <c r="V1193" t="s">
        <v>40</v>
      </c>
      <c r="W1193" t="str">
        <f>VLOOKUP(ventas_starbucks_2025[[#This Row],[método_pago]],cambio_metodo_pago[#All],2,0)</f>
        <v>Efectivo</v>
      </c>
      <c r="X1193" t="s">
        <v>22</v>
      </c>
      <c r="Y1193">
        <v>0</v>
      </c>
      <c r="Z1193" t="str">
        <f>VLOOKUP(ventas_starbucks_2025[[#This Row],[promoción_aplicada5]],promocion_cambiar[#All],2,0)</f>
        <v>Hora Feliz</v>
      </c>
      <c r="AA1193" t="s">
        <v>36</v>
      </c>
      <c r="AB1193" t="s">
        <v>18</v>
      </c>
      <c r="AC1193" t="s">
        <v>10</v>
      </c>
      <c r="AD1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93">
        <v>9.1</v>
      </c>
      <c r="AF1193">
        <v>4</v>
      </c>
      <c r="AG1193">
        <v>17</v>
      </c>
      <c r="AH1193">
        <v>16</v>
      </c>
    </row>
    <row r="1194" spans="1:34" x14ac:dyDescent="0.25">
      <c r="A1194" s="3" t="s">
        <v>1269</v>
      </c>
      <c r="B1194" s="1">
        <v>45717</v>
      </c>
      <c r="C1194" s="23">
        <f t="shared" si="90"/>
        <v>1</v>
      </c>
      <c r="D1194" s="23">
        <f t="shared" si="91"/>
        <v>6</v>
      </c>
      <c r="E1194" s="23" t="str">
        <f t="shared" si="92"/>
        <v>sábado</v>
      </c>
      <c r="F1194" s="23">
        <f t="shared" si="93"/>
        <v>3</v>
      </c>
      <c r="G1194" s="23" t="str">
        <f t="shared" si="94"/>
        <v>marzo</v>
      </c>
      <c r="H1194" s="2">
        <v>0.74097222222222225</v>
      </c>
      <c r="I1194" t="s">
        <v>1</v>
      </c>
      <c r="J1194" t="str">
        <f>VLOOKUP(ventas_starbucks_2025[[#This Row],[sucursal]],cambio_sucursal[#All],2,0)</f>
        <v>Sucursal Nueva Córdoba</v>
      </c>
      <c r="K1194" t="s">
        <v>82</v>
      </c>
      <c r="L1194" t="s">
        <v>28</v>
      </c>
      <c r="M1194" t="s">
        <v>4</v>
      </c>
      <c r="N1194" t="str">
        <f>IFERROR(VLOOKUP(ventas_starbucks_2025[[#This Row],[tamaño_sucio]],cambio_tamaño[#All],2,0),"Tamaño único")</f>
        <v>Tamaño único</v>
      </c>
      <c r="O1194">
        <v>5</v>
      </c>
      <c r="P1194">
        <v>2725.88</v>
      </c>
      <c r="Q1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94">
        <v>13629.4</v>
      </c>
      <c r="S1194" t="s">
        <v>5</v>
      </c>
      <c r="T1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94" t="str">
        <f>VLOOKUP(ventas_starbucks_2025[[#This Row],[canal_compra]],cambio_canal_compra[#All],2,0)</f>
        <v>En tienda</v>
      </c>
      <c r="V1194" t="s">
        <v>6</v>
      </c>
      <c r="W1194" t="str">
        <f>VLOOKUP(ventas_starbucks_2025[[#This Row],[método_pago]],cambio_metodo_pago[#All],2,0)</f>
        <v>Aplicación móbil</v>
      </c>
      <c r="X1194" t="s">
        <v>7</v>
      </c>
      <c r="Y1194">
        <v>10</v>
      </c>
      <c r="Z1194" t="str">
        <f>VLOOKUP(ventas_starbucks_2025[[#This Row],[promoción_aplicada5]],promocion_cambiar[#All],2,0)</f>
        <v>2x1</v>
      </c>
      <c r="AA1194" t="s">
        <v>51</v>
      </c>
      <c r="AB1194" t="s">
        <v>23</v>
      </c>
      <c r="AC1194" t="s">
        <v>41</v>
      </c>
      <c r="AD1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94">
        <v>2.2000000000000002</v>
      </c>
      <c r="AF1194">
        <v>1</v>
      </c>
      <c r="AG1194">
        <v>41</v>
      </c>
      <c r="AH1194">
        <v>36</v>
      </c>
    </row>
    <row r="1195" spans="1:34" x14ac:dyDescent="0.25">
      <c r="A1195" s="3" t="s">
        <v>1270</v>
      </c>
      <c r="B1195" s="1">
        <v>45695</v>
      </c>
      <c r="C1195" s="23">
        <f t="shared" si="90"/>
        <v>7</v>
      </c>
      <c r="D1195" s="23">
        <f t="shared" si="91"/>
        <v>5</v>
      </c>
      <c r="E1195" s="1" t="str">
        <f t="shared" si="92"/>
        <v>viernes</v>
      </c>
      <c r="F1195" s="23">
        <f t="shared" si="93"/>
        <v>2</v>
      </c>
      <c r="G1195" s="1" t="str">
        <f t="shared" si="94"/>
        <v>febrero</v>
      </c>
      <c r="H1195" s="2">
        <v>0.69513888888888886</v>
      </c>
      <c r="I1195" t="s">
        <v>26</v>
      </c>
      <c r="J1195" t="str">
        <f>VLOOKUP(ventas_starbucks_2025[[#This Row],[sucursal]],cambio_sucursal[#All],2,0)</f>
        <v>Sucursal San Lorenzo 47</v>
      </c>
      <c r="K1195" t="s">
        <v>113</v>
      </c>
      <c r="L1195" t="s">
        <v>44</v>
      </c>
      <c r="M1195" t="s">
        <v>45</v>
      </c>
      <c r="N1195" t="str">
        <f>IFERROR(VLOOKUP(ventas_starbucks_2025[[#This Row],[tamaño_sucio]],cambio_tamaño[#All],2,0),"Tamaño único")</f>
        <v>Grande</v>
      </c>
      <c r="O1195">
        <v>4</v>
      </c>
      <c r="P1195">
        <v>1576.53</v>
      </c>
      <c r="Q1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5">
        <v>6306.12</v>
      </c>
      <c r="S1195" t="s">
        <v>15</v>
      </c>
      <c r="T1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95" t="str">
        <f>VLOOKUP(ventas_starbucks_2025[[#This Row],[canal_compra]],cambio_canal_compra[#All],2,0)</f>
        <v>Para llevar</v>
      </c>
      <c r="V1195" t="s">
        <v>40</v>
      </c>
      <c r="W1195" t="str">
        <f>VLOOKUP(ventas_starbucks_2025[[#This Row],[método_pago]],cambio_metodo_pago[#All],2,0)</f>
        <v>Efectivo</v>
      </c>
      <c r="X1195" t="s">
        <v>7</v>
      </c>
      <c r="Y1195">
        <v>15</v>
      </c>
      <c r="Z1195" t="str">
        <f>VLOOKUP(ventas_starbucks_2025[[#This Row],[promoción_aplicada5]],promocion_cambiar[#All],2,0)</f>
        <v>Ninguna</v>
      </c>
      <c r="AA1195" t="s">
        <v>17</v>
      </c>
      <c r="AB1195" t="s">
        <v>9</v>
      </c>
      <c r="AC1195" t="s">
        <v>41</v>
      </c>
      <c r="AD1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95">
        <v>6.1</v>
      </c>
      <c r="AF1195">
        <v>4</v>
      </c>
      <c r="AG1195">
        <v>45</v>
      </c>
      <c r="AH1195">
        <v>41</v>
      </c>
    </row>
    <row r="1196" spans="1:34" x14ac:dyDescent="0.25">
      <c r="A1196" s="3" t="s">
        <v>1271</v>
      </c>
      <c r="B1196" s="1">
        <v>45761</v>
      </c>
      <c r="C1196" s="23">
        <f t="shared" si="90"/>
        <v>14</v>
      </c>
      <c r="D1196" s="23">
        <f t="shared" si="91"/>
        <v>1</v>
      </c>
      <c r="E1196" s="23" t="str">
        <f t="shared" si="92"/>
        <v>lunes</v>
      </c>
      <c r="F1196" s="23">
        <f t="shared" si="93"/>
        <v>4</v>
      </c>
      <c r="G1196" s="23" t="str">
        <f t="shared" si="94"/>
        <v>abril</v>
      </c>
      <c r="H1196" s="2">
        <v>0.80833333333333335</v>
      </c>
      <c r="I1196" t="s">
        <v>26</v>
      </c>
      <c r="J1196" t="str">
        <f>VLOOKUP(ventas_starbucks_2025[[#This Row],[sucursal]],cambio_sucursal[#All],2,0)</f>
        <v>Sucursal San Lorenzo 47</v>
      </c>
      <c r="K1196" t="s">
        <v>89</v>
      </c>
      <c r="L1196" t="s">
        <v>90</v>
      </c>
      <c r="M1196" t="s">
        <v>4</v>
      </c>
      <c r="N1196" t="str">
        <f>IFERROR(VLOOKUP(ventas_starbucks_2025[[#This Row],[tamaño_sucio]],cambio_tamaño[#All],2,0),"Tamaño único")</f>
        <v>Tamaño único</v>
      </c>
      <c r="O1196">
        <v>2</v>
      </c>
      <c r="P1196">
        <v>1121.0899999999999</v>
      </c>
      <c r="Q1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6">
        <v>2242.1799999999998</v>
      </c>
      <c r="S1196" t="s">
        <v>31</v>
      </c>
      <c r="T1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96" t="str">
        <f>VLOOKUP(ventas_starbucks_2025[[#This Row],[canal_compra]],cambio_canal_compra[#All],2,0)</f>
        <v>Entrega domicilio</v>
      </c>
      <c r="V1196" t="s">
        <v>40</v>
      </c>
      <c r="W1196" t="str">
        <f>VLOOKUP(ventas_starbucks_2025[[#This Row],[método_pago]],cambio_metodo_pago[#All],2,0)</f>
        <v>Efectivo</v>
      </c>
      <c r="X1196" t="s">
        <v>22</v>
      </c>
      <c r="Y1196">
        <v>0</v>
      </c>
      <c r="Z1196" t="str">
        <f>VLOOKUP(ventas_starbucks_2025[[#This Row],[promoción_aplicada5]],promocion_cambiar[#All],2,0)</f>
        <v>2x1</v>
      </c>
      <c r="AA1196" t="s">
        <v>51</v>
      </c>
      <c r="AB1196" t="s">
        <v>23</v>
      </c>
      <c r="AC1196" t="s">
        <v>41</v>
      </c>
      <c r="AD1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96">
        <v>4.4000000000000004</v>
      </c>
      <c r="AF1196">
        <v>3</v>
      </c>
      <c r="AG1196">
        <v>15</v>
      </c>
      <c r="AH1196">
        <v>13</v>
      </c>
    </row>
    <row r="1197" spans="1:34" x14ac:dyDescent="0.25">
      <c r="A1197" s="3" t="s">
        <v>1272</v>
      </c>
      <c r="B1197" s="1">
        <v>45722</v>
      </c>
      <c r="C1197" s="23">
        <f t="shared" si="90"/>
        <v>6</v>
      </c>
      <c r="D1197" s="23">
        <f t="shared" si="91"/>
        <v>4</v>
      </c>
      <c r="E1197" s="23" t="str">
        <f t="shared" si="92"/>
        <v>jueves</v>
      </c>
      <c r="F1197" s="23">
        <f t="shared" si="93"/>
        <v>3</v>
      </c>
      <c r="G1197" s="23" t="str">
        <f t="shared" si="94"/>
        <v>marzo</v>
      </c>
      <c r="H1197" s="2">
        <v>0.75555555555555554</v>
      </c>
      <c r="I1197" t="s">
        <v>1</v>
      </c>
      <c r="J1197" t="str">
        <f>VLOOKUP(ventas_starbucks_2025[[#This Row],[sucursal]],cambio_sucursal[#All],2,0)</f>
        <v>Sucursal Nueva Córdoba</v>
      </c>
      <c r="K1197" t="s">
        <v>67</v>
      </c>
      <c r="L1197" t="s">
        <v>35</v>
      </c>
      <c r="M1197" t="s">
        <v>4</v>
      </c>
      <c r="N1197" t="str">
        <f>IFERROR(VLOOKUP(ventas_starbucks_2025[[#This Row],[tamaño_sucio]],cambio_tamaño[#All],2,0),"Tamaño único")</f>
        <v>Tamaño único</v>
      </c>
      <c r="O1197">
        <v>2</v>
      </c>
      <c r="P1197">
        <v>1367.71</v>
      </c>
      <c r="Q1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7">
        <v>2735.42</v>
      </c>
      <c r="S1197" t="s">
        <v>5</v>
      </c>
      <c r="T1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97" t="str">
        <f>VLOOKUP(ventas_starbucks_2025[[#This Row],[canal_compra]],cambio_canal_compra[#All],2,0)</f>
        <v>En tienda</v>
      </c>
      <c r="V1197" t="s">
        <v>6</v>
      </c>
      <c r="W1197" t="str">
        <f>VLOOKUP(ventas_starbucks_2025[[#This Row],[método_pago]],cambio_metodo_pago[#All],2,0)</f>
        <v>Aplicación móbil</v>
      </c>
      <c r="X1197" t="s">
        <v>22</v>
      </c>
      <c r="Y1197">
        <v>0</v>
      </c>
      <c r="Z1197" t="str">
        <f>VLOOKUP(ventas_starbucks_2025[[#This Row],[promoción_aplicada5]],promocion_cambiar[#All],2,0)</f>
        <v>Hora Feliz</v>
      </c>
      <c r="AA1197" t="s">
        <v>36</v>
      </c>
      <c r="AB1197" t="s">
        <v>32</v>
      </c>
      <c r="AC1197" t="s">
        <v>41</v>
      </c>
      <c r="AD1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97">
        <v>9.6</v>
      </c>
      <c r="AF1197">
        <v>3</v>
      </c>
      <c r="AG1197">
        <v>22</v>
      </c>
      <c r="AH1197">
        <v>20</v>
      </c>
    </row>
    <row r="1198" spans="1:34" x14ac:dyDescent="0.25">
      <c r="A1198" s="3" t="s">
        <v>1273</v>
      </c>
      <c r="B1198" s="1">
        <v>45753</v>
      </c>
      <c r="C1198" s="23">
        <f t="shared" si="90"/>
        <v>6</v>
      </c>
      <c r="D1198" s="23">
        <f t="shared" si="91"/>
        <v>7</v>
      </c>
      <c r="E1198" s="23" t="str">
        <f t="shared" si="92"/>
        <v>domingo</v>
      </c>
      <c r="F1198" s="23">
        <f t="shared" si="93"/>
        <v>4</v>
      </c>
      <c r="G1198" s="23" t="str">
        <f t="shared" si="94"/>
        <v>abril</v>
      </c>
      <c r="H1198" s="2">
        <v>0.54791666666666672</v>
      </c>
      <c r="I1198" t="s">
        <v>1</v>
      </c>
      <c r="J1198" t="str">
        <f>VLOOKUP(ventas_starbucks_2025[[#This Row],[sucursal]],cambio_sucursal[#All],2,0)</f>
        <v>Sucursal Nueva Córdoba</v>
      </c>
      <c r="K1198" t="s">
        <v>137</v>
      </c>
      <c r="L1198" t="s">
        <v>44</v>
      </c>
      <c r="M1198" t="s">
        <v>62</v>
      </c>
      <c r="N1198" t="str">
        <f>IFERROR(VLOOKUP(ventas_starbucks_2025[[#This Row],[tamaño_sucio]],cambio_tamaño[#All],2,0),"Tamaño único")</f>
        <v>Extra-Grande</v>
      </c>
      <c r="O1198">
        <v>3</v>
      </c>
      <c r="P1198">
        <v>1650.13</v>
      </c>
      <c r="Q1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8">
        <v>4950.3900000000003</v>
      </c>
      <c r="S1198" t="s">
        <v>15</v>
      </c>
      <c r="T1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98" t="str">
        <f>VLOOKUP(ventas_starbucks_2025[[#This Row],[canal_compra]],cambio_canal_compra[#All],2,0)</f>
        <v>Para llevar</v>
      </c>
      <c r="V1198" t="s">
        <v>16</v>
      </c>
      <c r="W1198" t="str">
        <f>VLOOKUP(ventas_starbucks_2025[[#This Row],[método_pago]],cambio_metodo_pago[#All],2,0)</f>
        <v>Tarjeta</v>
      </c>
      <c r="X1198" t="s">
        <v>7</v>
      </c>
      <c r="Y1198">
        <v>10</v>
      </c>
      <c r="Z1198" t="str">
        <f>VLOOKUP(ventas_starbucks_2025[[#This Row],[promoción_aplicada5]],promocion_cambiar[#All],2,0)</f>
        <v>2x1</v>
      </c>
      <c r="AA1198" t="s">
        <v>51</v>
      </c>
      <c r="AB1198" t="s">
        <v>52</v>
      </c>
      <c r="AC1198" t="s">
        <v>24</v>
      </c>
      <c r="AD1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98">
        <v>2</v>
      </c>
      <c r="AF1198">
        <v>4</v>
      </c>
      <c r="AG1198">
        <v>33</v>
      </c>
      <c r="AH1198">
        <v>30</v>
      </c>
    </row>
    <row r="1199" spans="1:34" x14ac:dyDescent="0.25">
      <c r="A1199" s="3" t="s">
        <v>1274</v>
      </c>
      <c r="B1199" s="1">
        <v>45764</v>
      </c>
      <c r="C1199" s="23">
        <f t="shared" si="90"/>
        <v>17</v>
      </c>
      <c r="D1199" s="23">
        <f t="shared" si="91"/>
        <v>4</v>
      </c>
      <c r="E1199" s="23" t="str">
        <f t="shared" si="92"/>
        <v>jueves</v>
      </c>
      <c r="F1199" s="23">
        <f t="shared" si="93"/>
        <v>4</v>
      </c>
      <c r="G1199" s="23" t="str">
        <f t="shared" si="94"/>
        <v>abril</v>
      </c>
      <c r="H1199" s="2">
        <v>0.46666666666666667</v>
      </c>
      <c r="I1199" t="s">
        <v>1</v>
      </c>
      <c r="J1199" t="str">
        <f>VLOOKUP(ventas_starbucks_2025[[#This Row],[sucursal]],cambio_sucursal[#All],2,0)</f>
        <v>Sucursal Nueva Córdoba</v>
      </c>
      <c r="K1199" t="s">
        <v>27</v>
      </c>
      <c r="L1199" t="s">
        <v>28</v>
      </c>
      <c r="M1199" t="s">
        <v>4</v>
      </c>
      <c r="N1199" t="str">
        <f>IFERROR(VLOOKUP(ventas_starbucks_2025[[#This Row],[tamaño_sucio]],cambio_tamaño[#All],2,0),"Tamaño único")</f>
        <v>Tamaño único</v>
      </c>
      <c r="O1199">
        <v>4</v>
      </c>
      <c r="P1199">
        <v>2893.08</v>
      </c>
      <c r="Q1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99">
        <v>11572.32</v>
      </c>
      <c r="S1199" t="s">
        <v>31</v>
      </c>
      <c r="T1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99" t="str">
        <f>VLOOKUP(ventas_starbucks_2025[[#This Row],[canal_compra]],cambio_canal_compra[#All],2,0)</f>
        <v>Entrega domicilio</v>
      </c>
      <c r="V1199" t="s">
        <v>6</v>
      </c>
      <c r="W1199" t="str">
        <f>VLOOKUP(ventas_starbucks_2025[[#This Row],[método_pago]],cambio_metodo_pago[#All],2,0)</f>
        <v>Aplicación móbil</v>
      </c>
      <c r="X1199" t="s">
        <v>22</v>
      </c>
      <c r="Y1199">
        <v>0</v>
      </c>
      <c r="Z1199" t="str">
        <f>VLOOKUP(ventas_starbucks_2025[[#This Row],[promoción_aplicada5]],promocion_cambiar[#All],2,0)</f>
        <v>Combo</v>
      </c>
      <c r="AA1199" t="s">
        <v>8</v>
      </c>
      <c r="AB1199" t="s">
        <v>23</v>
      </c>
      <c r="AC1199" t="s">
        <v>41</v>
      </c>
      <c r="AD1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99">
        <v>10.6</v>
      </c>
      <c r="AF1199">
        <v>4</v>
      </c>
      <c r="AG1199">
        <v>39</v>
      </c>
      <c r="AH1199">
        <v>35</v>
      </c>
    </row>
    <row r="1200" spans="1:34" x14ac:dyDescent="0.25">
      <c r="A1200" s="3" t="s">
        <v>1275</v>
      </c>
      <c r="B1200" s="1">
        <v>45669</v>
      </c>
      <c r="C1200" s="23">
        <f t="shared" si="90"/>
        <v>12</v>
      </c>
      <c r="D1200" s="23">
        <f t="shared" si="91"/>
        <v>7</v>
      </c>
      <c r="E1200" s="23" t="str">
        <f t="shared" si="92"/>
        <v>domingo</v>
      </c>
      <c r="F1200" s="23">
        <f t="shared" si="93"/>
        <v>1</v>
      </c>
      <c r="G1200" s="23" t="str">
        <f t="shared" si="94"/>
        <v>enero</v>
      </c>
      <c r="H1200" s="2">
        <v>0.70208333333333328</v>
      </c>
      <c r="I1200" t="s">
        <v>1</v>
      </c>
      <c r="J1200" t="str">
        <f>VLOOKUP(ventas_starbucks_2025[[#This Row],[sucursal]],cambio_sucursal[#All],2,0)</f>
        <v>Sucursal Nueva Córdoba</v>
      </c>
      <c r="K1200" t="s">
        <v>38</v>
      </c>
      <c r="L1200" t="s">
        <v>39</v>
      </c>
      <c r="M1200" t="s">
        <v>4</v>
      </c>
      <c r="N1200" t="str">
        <f>IFERROR(VLOOKUP(ventas_starbucks_2025[[#This Row],[tamaño_sucio]],cambio_tamaño[#All],2,0),"Tamaño único")</f>
        <v>Tamaño único</v>
      </c>
      <c r="O1200">
        <v>2</v>
      </c>
      <c r="P1200">
        <v>1395.77</v>
      </c>
      <c r="Q1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0">
        <v>2791.54</v>
      </c>
      <c r="S1200" t="s">
        <v>5</v>
      </c>
      <c r="T1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0" t="str">
        <f>VLOOKUP(ventas_starbucks_2025[[#This Row],[canal_compra]],cambio_canal_compra[#All],2,0)</f>
        <v>En tienda</v>
      </c>
      <c r="V1200" t="s">
        <v>16</v>
      </c>
      <c r="W1200" t="str">
        <f>VLOOKUP(ventas_starbucks_2025[[#This Row],[método_pago]],cambio_metodo_pago[#All],2,0)</f>
        <v>Tarjeta</v>
      </c>
      <c r="X1200" t="s">
        <v>7</v>
      </c>
      <c r="Y1200">
        <v>0</v>
      </c>
      <c r="Z1200" t="str">
        <f>VLOOKUP(ventas_starbucks_2025[[#This Row],[promoción_aplicada5]],promocion_cambiar[#All],2,0)</f>
        <v>Ninguna</v>
      </c>
      <c r="AA1200" t="s">
        <v>17</v>
      </c>
      <c r="AB1200" t="s">
        <v>23</v>
      </c>
      <c r="AC1200" t="s">
        <v>10</v>
      </c>
      <c r="AD1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00">
        <v>4</v>
      </c>
      <c r="AF1200">
        <v>2</v>
      </c>
      <c r="AG1200">
        <v>19</v>
      </c>
      <c r="AH1200">
        <v>17</v>
      </c>
    </row>
    <row r="1201" spans="1:34" x14ac:dyDescent="0.25">
      <c r="A1201" s="3" t="s">
        <v>1276</v>
      </c>
      <c r="B1201" s="1">
        <v>45726</v>
      </c>
      <c r="C1201" s="23">
        <f t="shared" si="90"/>
        <v>10</v>
      </c>
      <c r="D1201" s="23">
        <f t="shared" si="91"/>
        <v>1</v>
      </c>
      <c r="E1201" s="23" t="str">
        <f t="shared" si="92"/>
        <v>lunes</v>
      </c>
      <c r="F1201" s="23">
        <f t="shared" si="93"/>
        <v>3</v>
      </c>
      <c r="G1201" s="23" t="str">
        <f t="shared" si="94"/>
        <v>marzo</v>
      </c>
      <c r="H1201" s="2">
        <v>0.56111111111111112</v>
      </c>
      <c r="I1201" t="s">
        <v>26</v>
      </c>
      <c r="J1201" t="str">
        <f>VLOOKUP(ventas_starbucks_2025[[#This Row],[sucursal]],cambio_sucursal[#All],2,0)</f>
        <v>Sucursal San Lorenzo 47</v>
      </c>
      <c r="K1201" t="s">
        <v>115</v>
      </c>
      <c r="L1201" t="s">
        <v>21</v>
      </c>
      <c r="M1201" t="s">
        <v>4</v>
      </c>
      <c r="N1201" t="str">
        <f>IFERROR(VLOOKUP(ventas_starbucks_2025[[#This Row],[tamaño_sucio]],cambio_tamaño[#All],2,0),"Tamaño único")</f>
        <v>Tamaño único</v>
      </c>
      <c r="O1201">
        <v>4</v>
      </c>
      <c r="P1201">
        <v>711.34</v>
      </c>
      <c r="Q1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01">
        <v>2845.36</v>
      </c>
      <c r="S1201" t="s">
        <v>31</v>
      </c>
      <c r="T1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1" t="str">
        <f>VLOOKUP(ventas_starbucks_2025[[#This Row],[canal_compra]],cambio_canal_compra[#All],2,0)</f>
        <v>Entrega domicilio</v>
      </c>
      <c r="V1201" t="s">
        <v>6</v>
      </c>
      <c r="W1201" t="str">
        <f>VLOOKUP(ventas_starbucks_2025[[#This Row],[método_pago]],cambio_metodo_pago[#All],2,0)</f>
        <v>Aplicación móbil</v>
      </c>
      <c r="X1201" t="s">
        <v>22</v>
      </c>
      <c r="Y1201">
        <v>0</v>
      </c>
      <c r="Z1201" t="str">
        <f>VLOOKUP(ventas_starbucks_2025[[#This Row],[promoción_aplicada5]],promocion_cambiar[#All],2,0)</f>
        <v>Hora Feliz</v>
      </c>
      <c r="AA1201" t="s">
        <v>36</v>
      </c>
      <c r="AB1201" t="s">
        <v>18</v>
      </c>
      <c r="AC1201" t="s">
        <v>10</v>
      </c>
      <c r="AD1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01">
        <v>2.6</v>
      </c>
      <c r="AF1201">
        <v>3</v>
      </c>
      <c r="AG1201">
        <v>40</v>
      </c>
      <c r="AH1201">
        <v>36</v>
      </c>
    </row>
    <row r="1202" spans="1:34" x14ac:dyDescent="0.25">
      <c r="A1202" s="3" t="s">
        <v>1277</v>
      </c>
      <c r="B1202" s="1">
        <v>45758</v>
      </c>
      <c r="C1202" s="23">
        <f t="shared" si="90"/>
        <v>11</v>
      </c>
      <c r="D1202" s="23">
        <f t="shared" si="91"/>
        <v>5</v>
      </c>
      <c r="E1202" s="23" t="str">
        <f t="shared" si="92"/>
        <v>viernes</v>
      </c>
      <c r="F1202" s="23">
        <f t="shared" si="93"/>
        <v>4</v>
      </c>
      <c r="G1202" s="23" t="str">
        <f t="shared" si="94"/>
        <v>abril</v>
      </c>
      <c r="H1202" s="2">
        <v>0.61319444444444449</v>
      </c>
      <c r="I1202" t="s">
        <v>1</v>
      </c>
      <c r="J1202" t="str">
        <f>VLOOKUP(ventas_starbucks_2025[[#This Row],[sucursal]],cambio_sucursal[#All],2,0)</f>
        <v>Sucursal Nueva Córdoba</v>
      </c>
      <c r="K1202" t="s">
        <v>101</v>
      </c>
      <c r="L1202" t="s">
        <v>3</v>
      </c>
      <c r="M1202" t="s">
        <v>4</v>
      </c>
      <c r="N1202" t="str">
        <f>IFERROR(VLOOKUP(ventas_starbucks_2025[[#This Row],[tamaño_sucio]],cambio_tamaño[#All],2,0),"Tamaño único")</f>
        <v>Tamaño único</v>
      </c>
      <c r="O1202">
        <v>2</v>
      </c>
      <c r="P1202">
        <v>3404.37</v>
      </c>
      <c r="Q1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202">
        <v>6808.74</v>
      </c>
      <c r="S1202" t="s">
        <v>31</v>
      </c>
      <c r="T1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02" t="str">
        <f>VLOOKUP(ventas_starbucks_2025[[#This Row],[canal_compra]],cambio_canal_compra[#All],2,0)</f>
        <v>Entrega domicilio</v>
      </c>
      <c r="V1202" t="s">
        <v>40</v>
      </c>
      <c r="W1202" t="str">
        <f>VLOOKUP(ventas_starbucks_2025[[#This Row],[método_pago]],cambio_metodo_pago[#All],2,0)</f>
        <v>Efectivo</v>
      </c>
      <c r="X1202" t="s">
        <v>7</v>
      </c>
      <c r="Y1202">
        <v>15</v>
      </c>
      <c r="Z1202" t="str">
        <f>VLOOKUP(ventas_starbucks_2025[[#This Row],[promoción_aplicada5]],promocion_cambiar[#All],2,0)</f>
        <v>Combo</v>
      </c>
      <c r="AA1202" t="s">
        <v>8</v>
      </c>
      <c r="AB1202" t="s">
        <v>23</v>
      </c>
      <c r="AC1202" t="s">
        <v>24</v>
      </c>
      <c r="AD1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02">
        <v>13.5</v>
      </c>
      <c r="AF1202">
        <v>3</v>
      </c>
      <c r="AG1202">
        <v>35</v>
      </c>
      <c r="AH1202">
        <v>33</v>
      </c>
    </row>
    <row r="1203" spans="1:34" x14ac:dyDescent="0.25">
      <c r="A1203" s="3" t="s">
        <v>1278</v>
      </c>
      <c r="B1203" s="1">
        <v>45718</v>
      </c>
      <c r="C1203" s="23">
        <f t="shared" si="90"/>
        <v>2</v>
      </c>
      <c r="D1203" s="23">
        <f t="shared" si="91"/>
        <v>7</v>
      </c>
      <c r="E1203" s="23" t="str">
        <f t="shared" si="92"/>
        <v>domingo</v>
      </c>
      <c r="F1203" s="23">
        <f t="shared" si="93"/>
        <v>3</v>
      </c>
      <c r="G1203" s="23" t="str">
        <f t="shared" si="94"/>
        <v>marzo</v>
      </c>
      <c r="H1203" s="2">
        <v>0.53888888888888886</v>
      </c>
      <c r="I1203" t="s">
        <v>26</v>
      </c>
      <c r="J1203" t="str">
        <f>VLOOKUP(ventas_starbucks_2025[[#This Row],[sucursal]],cambio_sucursal[#All],2,0)</f>
        <v>Sucursal San Lorenzo 47</v>
      </c>
      <c r="K1203" t="s">
        <v>38</v>
      </c>
      <c r="L1203" t="s">
        <v>39</v>
      </c>
      <c r="M1203" t="s">
        <v>4</v>
      </c>
      <c r="N1203" t="str">
        <f>IFERROR(VLOOKUP(ventas_starbucks_2025[[#This Row],[tamaño_sucio]],cambio_tamaño[#All],2,0),"Tamaño único")</f>
        <v>Tamaño único</v>
      </c>
      <c r="O1203">
        <v>4</v>
      </c>
      <c r="P1203">
        <v>1367.86</v>
      </c>
      <c r="Q1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3">
        <v>5471.44</v>
      </c>
      <c r="S1203" t="s">
        <v>15</v>
      </c>
      <c r="T1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03" t="str">
        <f>VLOOKUP(ventas_starbucks_2025[[#This Row],[canal_compra]],cambio_canal_compra[#All],2,0)</f>
        <v>Para llevar</v>
      </c>
      <c r="V1203" t="s">
        <v>40</v>
      </c>
      <c r="W1203" t="str">
        <f>VLOOKUP(ventas_starbucks_2025[[#This Row],[método_pago]],cambio_metodo_pago[#All],2,0)</f>
        <v>Efectivo</v>
      </c>
      <c r="X1203" t="s">
        <v>22</v>
      </c>
      <c r="Y1203">
        <v>0</v>
      </c>
      <c r="Z1203" t="str">
        <f>VLOOKUP(ventas_starbucks_2025[[#This Row],[promoción_aplicada5]],promocion_cambiar[#All],2,0)</f>
        <v>2x1</v>
      </c>
      <c r="AA1203" t="s">
        <v>51</v>
      </c>
      <c r="AB1203" t="s">
        <v>18</v>
      </c>
      <c r="AC1203" t="s">
        <v>24</v>
      </c>
      <c r="AD1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03">
        <v>11.9</v>
      </c>
      <c r="AF1203">
        <v>2</v>
      </c>
      <c r="AG1203">
        <v>35</v>
      </c>
      <c r="AH1203">
        <v>31</v>
      </c>
    </row>
    <row r="1204" spans="1:34" x14ac:dyDescent="0.25">
      <c r="A1204" s="3" t="s">
        <v>1279</v>
      </c>
      <c r="B1204" s="1">
        <v>45741</v>
      </c>
      <c r="C1204" s="23">
        <f t="shared" si="90"/>
        <v>25</v>
      </c>
      <c r="D1204" s="23">
        <f t="shared" si="91"/>
        <v>2</v>
      </c>
      <c r="E1204" s="23" t="str">
        <f t="shared" si="92"/>
        <v>martes</v>
      </c>
      <c r="F1204" s="23">
        <f t="shared" si="93"/>
        <v>3</v>
      </c>
      <c r="G1204" s="23" t="str">
        <f t="shared" si="94"/>
        <v>marzo</v>
      </c>
      <c r="H1204" s="2">
        <v>0.67847222222222225</v>
      </c>
      <c r="I1204" t="s">
        <v>26</v>
      </c>
      <c r="J1204" t="str">
        <f>VLOOKUP(ventas_starbucks_2025[[#This Row],[sucursal]],cambio_sucursal[#All],2,0)</f>
        <v>Sucursal San Lorenzo 47</v>
      </c>
      <c r="K1204" t="s">
        <v>38</v>
      </c>
      <c r="L1204" t="s">
        <v>39</v>
      </c>
      <c r="M1204" t="s">
        <v>4</v>
      </c>
      <c r="N1204" t="str">
        <f>IFERROR(VLOOKUP(ventas_starbucks_2025[[#This Row],[tamaño_sucio]],cambio_tamaño[#All],2,0),"Tamaño único")</f>
        <v>Tamaño único</v>
      </c>
      <c r="O1204">
        <v>4</v>
      </c>
      <c r="P1204">
        <v>1253.46</v>
      </c>
      <c r="Q1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4">
        <v>5013.84</v>
      </c>
      <c r="S1204" t="s">
        <v>31</v>
      </c>
      <c r="T1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04" t="str">
        <f>VLOOKUP(ventas_starbucks_2025[[#This Row],[canal_compra]],cambio_canal_compra[#All],2,0)</f>
        <v>Entrega domicilio</v>
      </c>
      <c r="V1204" t="s">
        <v>6</v>
      </c>
      <c r="W1204" t="str">
        <f>VLOOKUP(ventas_starbucks_2025[[#This Row],[método_pago]],cambio_metodo_pago[#All],2,0)</f>
        <v>Aplicación móbil</v>
      </c>
      <c r="X1204" t="s">
        <v>22</v>
      </c>
      <c r="Y1204">
        <v>0</v>
      </c>
      <c r="Z1204" t="str">
        <f>VLOOKUP(ventas_starbucks_2025[[#This Row],[promoción_aplicada5]],promocion_cambiar[#All],2,0)</f>
        <v>Hora Feliz</v>
      </c>
      <c r="AA1204" t="s">
        <v>36</v>
      </c>
      <c r="AB1204" t="s">
        <v>23</v>
      </c>
      <c r="AC1204" t="s">
        <v>24</v>
      </c>
      <c r="AD1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04">
        <v>11.6</v>
      </c>
      <c r="AF1204">
        <v>3</v>
      </c>
      <c r="AG1204">
        <v>15</v>
      </c>
      <c r="AH1204">
        <v>11</v>
      </c>
    </row>
    <row r="1205" spans="1:34" x14ac:dyDescent="0.25">
      <c r="A1205" s="3" t="s">
        <v>1280</v>
      </c>
      <c r="B1205" s="1">
        <v>45715</v>
      </c>
      <c r="C1205" s="23">
        <f t="shared" si="90"/>
        <v>27</v>
      </c>
      <c r="D1205" s="23">
        <f t="shared" si="91"/>
        <v>4</v>
      </c>
      <c r="E1205" s="23" t="str">
        <f t="shared" si="92"/>
        <v>jueves</v>
      </c>
      <c r="F1205" s="23">
        <f t="shared" si="93"/>
        <v>2</v>
      </c>
      <c r="G1205" s="23" t="str">
        <f t="shared" si="94"/>
        <v>febrero</v>
      </c>
      <c r="H1205" s="2">
        <v>0.41041666666666665</v>
      </c>
      <c r="I1205" t="s">
        <v>57</v>
      </c>
      <c r="J1205" t="str">
        <f>VLOOKUP(ventas_starbucks_2025[[#This Row],[sucursal]],cambio_sucursal[#All],2,0)</f>
        <v>Sucursal Avda Colón</v>
      </c>
      <c r="K1205" t="s">
        <v>2</v>
      </c>
      <c r="L1205" t="s">
        <v>3</v>
      </c>
      <c r="M1205" t="s">
        <v>4</v>
      </c>
      <c r="N1205" t="str">
        <f>IFERROR(VLOOKUP(ventas_starbucks_2025[[#This Row],[tamaño_sucio]],cambio_tamaño[#All],2,0),"Tamaño único")</f>
        <v>Tamaño único</v>
      </c>
      <c r="O1205">
        <v>5</v>
      </c>
      <c r="P1205">
        <v>2872.74</v>
      </c>
      <c r="Q1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05">
        <v>14363.7</v>
      </c>
      <c r="S1205" t="s">
        <v>31</v>
      </c>
      <c r="T1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05" t="str">
        <f>VLOOKUP(ventas_starbucks_2025[[#This Row],[canal_compra]],cambio_canal_compra[#All],2,0)</f>
        <v>Entrega domicilio</v>
      </c>
      <c r="V1205" t="s">
        <v>16</v>
      </c>
      <c r="W1205" t="str">
        <f>VLOOKUP(ventas_starbucks_2025[[#This Row],[método_pago]],cambio_metodo_pago[#All],2,0)</f>
        <v>Tarjeta</v>
      </c>
      <c r="X1205" t="s">
        <v>22</v>
      </c>
      <c r="Y1205">
        <v>0</v>
      </c>
      <c r="Z1205" t="str">
        <f>VLOOKUP(ventas_starbucks_2025[[#This Row],[promoción_aplicada5]],promocion_cambiar[#All],2,0)</f>
        <v>Combo</v>
      </c>
      <c r="AA1205" t="s">
        <v>8</v>
      </c>
      <c r="AB1205" t="s">
        <v>52</v>
      </c>
      <c r="AC1205" t="s">
        <v>41</v>
      </c>
      <c r="AD1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05">
        <v>4.7</v>
      </c>
      <c r="AF1205">
        <v>2</v>
      </c>
      <c r="AG1205">
        <v>37</v>
      </c>
      <c r="AH1205">
        <v>32</v>
      </c>
    </row>
    <row r="1206" spans="1:34" x14ac:dyDescent="0.25">
      <c r="A1206" s="3" t="s">
        <v>1281</v>
      </c>
      <c r="B1206" s="1">
        <v>45669</v>
      </c>
      <c r="C1206" s="23">
        <f t="shared" si="90"/>
        <v>12</v>
      </c>
      <c r="D1206" s="23">
        <f t="shared" si="91"/>
        <v>7</v>
      </c>
      <c r="E1206" s="1" t="str">
        <f t="shared" si="92"/>
        <v>domingo</v>
      </c>
      <c r="F1206" s="23">
        <f t="shared" si="93"/>
        <v>1</v>
      </c>
      <c r="G1206" s="1" t="str">
        <f t="shared" si="94"/>
        <v>enero</v>
      </c>
      <c r="H1206" s="2">
        <v>0.37222222222222223</v>
      </c>
      <c r="I1206" t="s">
        <v>1</v>
      </c>
      <c r="J1206" t="str">
        <f>VLOOKUP(ventas_starbucks_2025[[#This Row],[sucursal]],cambio_sucursal[#All],2,0)</f>
        <v>Sucursal Nueva Córdoba</v>
      </c>
      <c r="K1206" t="s">
        <v>284</v>
      </c>
      <c r="L1206" t="s">
        <v>35</v>
      </c>
      <c r="M1206" t="s">
        <v>4</v>
      </c>
      <c r="N1206" t="str">
        <f>IFERROR(VLOOKUP(ventas_starbucks_2025[[#This Row],[tamaño_sucio]],cambio_tamaño[#All],2,0),"Tamaño único")</f>
        <v>Tamaño único</v>
      </c>
      <c r="O1206">
        <v>2</v>
      </c>
      <c r="P1206">
        <v>1206.5899999999999</v>
      </c>
      <c r="Q1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6">
        <v>2413.1799999999998</v>
      </c>
      <c r="S1206" t="s">
        <v>5</v>
      </c>
      <c r="T1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6" t="str">
        <f>VLOOKUP(ventas_starbucks_2025[[#This Row],[canal_compra]],cambio_canal_compra[#All],2,0)</f>
        <v>En tienda</v>
      </c>
      <c r="V1206" t="s">
        <v>40</v>
      </c>
      <c r="W1206" t="str">
        <f>VLOOKUP(ventas_starbucks_2025[[#This Row],[método_pago]],cambio_metodo_pago[#All],2,0)</f>
        <v>Efectivo</v>
      </c>
      <c r="X1206" t="s">
        <v>22</v>
      </c>
      <c r="Y1206">
        <v>0</v>
      </c>
      <c r="Z1206" t="str">
        <f>VLOOKUP(ventas_starbucks_2025[[#This Row],[promoción_aplicada5]],promocion_cambiar[#All],2,0)</f>
        <v>Ninguna</v>
      </c>
      <c r="AA1206" t="s">
        <v>17</v>
      </c>
      <c r="AB1206" t="s">
        <v>9</v>
      </c>
      <c r="AC1206" t="s">
        <v>41</v>
      </c>
      <c r="AD1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06">
        <v>2.5</v>
      </c>
      <c r="AF1206">
        <v>2</v>
      </c>
      <c r="AG1206">
        <v>15</v>
      </c>
      <c r="AH1206">
        <v>13</v>
      </c>
    </row>
    <row r="1207" spans="1:34" x14ac:dyDescent="0.25">
      <c r="A1207" s="3" t="s">
        <v>1282</v>
      </c>
      <c r="B1207" s="1">
        <v>45749</v>
      </c>
      <c r="C1207" s="23">
        <f t="shared" si="90"/>
        <v>2</v>
      </c>
      <c r="D1207" s="23">
        <f t="shared" si="91"/>
        <v>3</v>
      </c>
      <c r="E1207" s="23" t="str">
        <f t="shared" si="92"/>
        <v>miércoles</v>
      </c>
      <c r="F1207" s="23">
        <f t="shared" si="93"/>
        <v>4</v>
      </c>
      <c r="G1207" s="23" t="str">
        <f t="shared" si="94"/>
        <v>abril</v>
      </c>
      <c r="H1207" s="2">
        <v>0.5625</v>
      </c>
      <c r="I1207" t="s">
        <v>1</v>
      </c>
      <c r="J1207" t="str">
        <f>VLOOKUP(ventas_starbucks_2025[[#This Row],[sucursal]],cambio_sucursal[#All],2,0)</f>
        <v>Sucursal Nueva Córdoba</v>
      </c>
      <c r="K1207" t="s">
        <v>20</v>
      </c>
      <c r="L1207" t="s">
        <v>21</v>
      </c>
      <c r="M1207" t="s">
        <v>4</v>
      </c>
      <c r="N1207" t="str">
        <f>IFERROR(VLOOKUP(ventas_starbucks_2025[[#This Row],[tamaño_sucio]],cambio_tamaño[#All],2,0),"Tamaño único")</f>
        <v>Tamaño único</v>
      </c>
      <c r="O1207">
        <v>3</v>
      </c>
      <c r="P1207">
        <v>949.32</v>
      </c>
      <c r="Q1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07">
        <v>2847.96</v>
      </c>
      <c r="S1207" t="s">
        <v>31</v>
      </c>
      <c r="T1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7" t="str">
        <f>VLOOKUP(ventas_starbucks_2025[[#This Row],[canal_compra]],cambio_canal_compra[#All],2,0)</f>
        <v>Entrega domicilio</v>
      </c>
      <c r="V1207" t="s">
        <v>16</v>
      </c>
      <c r="W1207" t="str">
        <f>VLOOKUP(ventas_starbucks_2025[[#This Row],[método_pago]],cambio_metodo_pago[#All],2,0)</f>
        <v>Tarjeta</v>
      </c>
      <c r="X1207" t="s">
        <v>7</v>
      </c>
      <c r="Y1207">
        <v>0</v>
      </c>
      <c r="Z1207" t="str">
        <f>VLOOKUP(ventas_starbucks_2025[[#This Row],[promoción_aplicada5]],promocion_cambiar[#All],2,0)</f>
        <v>2x1</v>
      </c>
      <c r="AA1207" t="s">
        <v>51</v>
      </c>
      <c r="AB1207" t="s">
        <v>52</v>
      </c>
      <c r="AC1207" t="s">
        <v>41</v>
      </c>
      <c r="AD1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07">
        <v>6.7</v>
      </c>
      <c r="AF1207">
        <v>2</v>
      </c>
      <c r="AG1207">
        <v>37</v>
      </c>
      <c r="AH1207">
        <v>34</v>
      </c>
    </row>
    <row r="1208" spans="1:34" x14ac:dyDescent="0.25">
      <c r="A1208" s="3" t="s">
        <v>1283</v>
      </c>
      <c r="B1208" s="1">
        <v>45724</v>
      </c>
      <c r="C1208" s="23">
        <f t="shared" si="90"/>
        <v>8</v>
      </c>
      <c r="D1208" s="23">
        <f t="shared" si="91"/>
        <v>6</v>
      </c>
      <c r="E1208" s="23" t="str">
        <f t="shared" si="92"/>
        <v>sábado</v>
      </c>
      <c r="F1208" s="23">
        <f t="shared" si="93"/>
        <v>3</v>
      </c>
      <c r="G1208" s="23" t="str">
        <f t="shared" si="94"/>
        <v>marzo</v>
      </c>
      <c r="H1208" s="2">
        <v>0.3923611111111111</v>
      </c>
      <c r="I1208" t="s">
        <v>57</v>
      </c>
      <c r="J1208" t="str">
        <f>VLOOKUP(ventas_starbucks_2025[[#This Row],[sucursal]],cambio_sucursal[#All],2,0)</f>
        <v>Sucursal Avda Colón</v>
      </c>
      <c r="K1208" t="s">
        <v>74</v>
      </c>
      <c r="L1208" t="s">
        <v>70</v>
      </c>
      <c r="M1208" t="s">
        <v>45</v>
      </c>
      <c r="N1208" t="str">
        <f>IFERROR(VLOOKUP(ventas_starbucks_2025[[#This Row],[tamaño_sucio]],cambio_tamaño[#All],2,0),"Tamaño único")</f>
        <v>Grande</v>
      </c>
      <c r="O1208">
        <v>1</v>
      </c>
      <c r="P1208">
        <v>1839.7</v>
      </c>
      <c r="Q1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8">
        <v>1839.7</v>
      </c>
      <c r="S1208" t="s">
        <v>31</v>
      </c>
      <c r="T1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8" t="str">
        <f>VLOOKUP(ventas_starbucks_2025[[#This Row],[canal_compra]],cambio_canal_compra[#All],2,0)</f>
        <v>Entrega domicilio</v>
      </c>
      <c r="V1208" t="s">
        <v>6</v>
      </c>
      <c r="W1208" t="str">
        <f>VLOOKUP(ventas_starbucks_2025[[#This Row],[método_pago]],cambio_metodo_pago[#All],2,0)</f>
        <v>Aplicación móbil</v>
      </c>
      <c r="X1208" t="s">
        <v>7</v>
      </c>
      <c r="Y1208">
        <v>0</v>
      </c>
      <c r="Z1208" t="str">
        <f>VLOOKUP(ventas_starbucks_2025[[#This Row],[promoción_aplicada5]],promocion_cambiar[#All],2,0)</f>
        <v>Combo</v>
      </c>
      <c r="AA1208" t="s">
        <v>8</v>
      </c>
      <c r="AB1208" t="s">
        <v>32</v>
      </c>
      <c r="AC1208" t="s">
        <v>24</v>
      </c>
      <c r="AD1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08">
        <v>10.6</v>
      </c>
      <c r="AF1208">
        <v>4</v>
      </c>
      <c r="AG1208">
        <v>40</v>
      </c>
      <c r="AH1208">
        <v>39</v>
      </c>
    </row>
    <row r="1209" spans="1:34" x14ac:dyDescent="0.25">
      <c r="A1209" s="3" t="s">
        <v>1284</v>
      </c>
      <c r="B1209" s="1">
        <v>45665</v>
      </c>
      <c r="C1209" s="23">
        <f t="shared" si="90"/>
        <v>8</v>
      </c>
      <c r="D1209" s="23">
        <f t="shared" si="91"/>
        <v>3</v>
      </c>
      <c r="E1209" s="23" t="str">
        <f t="shared" si="92"/>
        <v>miércoles</v>
      </c>
      <c r="F1209" s="23">
        <f t="shared" si="93"/>
        <v>1</v>
      </c>
      <c r="G1209" s="23" t="str">
        <f t="shared" si="94"/>
        <v>enero</v>
      </c>
      <c r="H1209" s="2">
        <v>0.44583333333333336</v>
      </c>
      <c r="I1209" t="s">
        <v>12</v>
      </c>
      <c r="J1209" t="str">
        <f>VLOOKUP(ventas_starbucks_2025[[#This Row],[sucursal]],cambio_sucursal[#All],2,0)</f>
        <v>Sucursal Córdoba Shopping</v>
      </c>
      <c r="K1209" t="s">
        <v>101</v>
      </c>
      <c r="L1209" t="s">
        <v>3</v>
      </c>
      <c r="M1209" t="s">
        <v>4</v>
      </c>
      <c r="N1209" t="str">
        <f>IFERROR(VLOOKUP(ventas_starbucks_2025[[#This Row],[tamaño_sucio]],cambio_tamaño[#All],2,0),"Tamaño único")</f>
        <v>Tamaño único</v>
      </c>
      <c r="O1209">
        <v>4</v>
      </c>
      <c r="P1209">
        <v>3444.03</v>
      </c>
      <c r="Q1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209">
        <v>13776.12</v>
      </c>
      <c r="S1209" t="s">
        <v>31</v>
      </c>
      <c r="T1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09" t="str">
        <f>VLOOKUP(ventas_starbucks_2025[[#This Row],[canal_compra]],cambio_canal_compra[#All],2,0)</f>
        <v>Entrega domicilio</v>
      </c>
      <c r="V1209" t="s">
        <v>40</v>
      </c>
      <c r="W1209" t="str">
        <f>VLOOKUP(ventas_starbucks_2025[[#This Row],[método_pago]],cambio_metodo_pago[#All],2,0)</f>
        <v>Efectivo</v>
      </c>
      <c r="X1209" t="s">
        <v>7</v>
      </c>
      <c r="Y1209">
        <v>0</v>
      </c>
      <c r="Z1209" t="str">
        <f>VLOOKUP(ventas_starbucks_2025[[#This Row],[promoción_aplicada5]],promocion_cambiar[#All],2,0)</f>
        <v>Ninguna</v>
      </c>
      <c r="AA1209" t="s">
        <v>17</v>
      </c>
      <c r="AB1209" t="s">
        <v>18</v>
      </c>
      <c r="AC1209" t="s">
        <v>10</v>
      </c>
      <c r="AD1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09">
        <v>12.5</v>
      </c>
      <c r="AF1209">
        <v>5</v>
      </c>
      <c r="AG1209">
        <v>10</v>
      </c>
      <c r="AH1209">
        <v>6</v>
      </c>
    </row>
    <row r="1210" spans="1:34" x14ac:dyDescent="0.25">
      <c r="A1210" s="3" t="s">
        <v>1285</v>
      </c>
      <c r="B1210" s="1">
        <v>45689</v>
      </c>
      <c r="C1210" s="23">
        <f t="shared" si="90"/>
        <v>1</v>
      </c>
      <c r="D1210" s="23">
        <f t="shared" si="91"/>
        <v>6</v>
      </c>
      <c r="E1210" s="1" t="str">
        <f t="shared" si="92"/>
        <v>sábado</v>
      </c>
      <c r="F1210" s="23">
        <f t="shared" si="93"/>
        <v>2</v>
      </c>
      <c r="G1210" s="1" t="str">
        <f t="shared" si="94"/>
        <v>febrero</v>
      </c>
      <c r="H1210" s="2">
        <v>0.56805555555555554</v>
      </c>
      <c r="I1210" t="s">
        <v>57</v>
      </c>
      <c r="J1210" t="str">
        <f>VLOOKUP(ventas_starbucks_2025[[#This Row],[sucursal]],cambio_sucursal[#All],2,0)</f>
        <v>Sucursal Avda Colón</v>
      </c>
      <c r="K1210" t="s">
        <v>327</v>
      </c>
      <c r="L1210" t="s">
        <v>44</v>
      </c>
      <c r="M1210" t="s">
        <v>62</v>
      </c>
      <c r="N1210" t="str">
        <f>IFERROR(VLOOKUP(ventas_starbucks_2025[[#This Row],[tamaño_sucio]],cambio_tamaño[#All],2,0),"Tamaño único")</f>
        <v>Extra-Grande</v>
      </c>
      <c r="O1210">
        <v>5</v>
      </c>
      <c r="P1210">
        <v>1664.92</v>
      </c>
      <c r="Q1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0">
        <v>8324.6</v>
      </c>
      <c r="S1210" t="s">
        <v>15</v>
      </c>
      <c r="T1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10" t="str">
        <f>VLOOKUP(ventas_starbucks_2025[[#This Row],[canal_compra]],cambio_canal_compra[#All],2,0)</f>
        <v>Para llevar</v>
      </c>
      <c r="V1210" t="s">
        <v>16</v>
      </c>
      <c r="W1210" t="str">
        <f>VLOOKUP(ventas_starbucks_2025[[#This Row],[método_pago]],cambio_metodo_pago[#All],2,0)</f>
        <v>Tarjeta</v>
      </c>
      <c r="X1210" t="s">
        <v>22</v>
      </c>
      <c r="Y1210">
        <v>0</v>
      </c>
      <c r="Z1210" t="str">
        <f>VLOOKUP(ventas_starbucks_2025[[#This Row],[promoción_aplicada5]],promocion_cambiar[#All],2,0)</f>
        <v>Hora Feliz</v>
      </c>
      <c r="AA1210" t="s">
        <v>36</v>
      </c>
      <c r="AB1210" t="s">
        <v>18</v>
      </c>
      <c r="AC1210" t="s">
        <v>24</v>
      </c>
      <c r="AD1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10">
        <v>6.6</v>
      </c>
      <c r="AF1210">
        <v>2</v>
      </c>
      <c r="AG1210">
        <v>28</v>
      </c>
      <c r="AH1210">
        <v>23</v>
      </c>
    </row>
    <row r="1211" spans="1:34" x14ac:dyDescent="0.25">
      <c r="A1211" s="3" t="s">
        <v>1286</v>
      </c>
      <c r="B1211" s="1">
        <v>45747</v>
      </c>
      <c r="C1211" s="23">
        <f t="shared" si="90"/>
        <v>31</v>
      </c>
      <c r="D1211" s="23">
        <f t="shared" si="91"/>
        <v>1</v>
      </c>
      <c r="E1211" s="23" t="str">
        <f t="shared" si="92"/>
        <v>lunes</v>
      </c>
      <c r="F1211" s="23">
        <f t="shared" si="93"/>
        <v>3</v>
      </c>
      <c r="G1211" s="23" t="str">
        <f t="shared" si="94"/>
        <v>marzo</v>
      </c>
      <c r="H1211" s="2">
        <v>0.6069444444444444</v>
      </c>
      <c r="I1211" t="s">
        <v>26</v>
      </c>
      <c r="J1211" t="str">
        <f>VLOOKUP(ventas_starbucks_2025[[#This Row],[sucursal]],cambio_sucursal[#All],2,0)</f>
        <v>Sucursal San Lorenzo 47</v>
      </c>
      <c r="K1211" t="s">
        <v>101</v>
      </c>
      <c r="L1211" t="s">
        <v>3</v>
      </c>
      <c r="M1211" t="s">
        <v>4</v>
      </c>
      <c r="N1211" t="str">
        <f>IFERROR(VLOOKUP(ventas_starbucks_2025[[#This Row],[tamaño_sucio]],cambio_tamaño[#All],2,0),"Tamaño único")</f>
        <v>Tamaño único</v>
      </c>
      <c r="O1211">
        <v>1</v>
      </c>
      <c r="P1211">
        <v>2856.13</v>
      </c>
      <c r="Q1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11">
        <v>2856.13</v>
      </c>
      <c r="S1211" t="s">
        <v>5</v>
      </c>
      <c r="T1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1" t="str">
        <f>VLOOKUP(ventas_starbucks_2025[[#This Row],[canal_compra]],cambio_canal_compra[#All],2,0)</f>
        <v>En tienda</v>
      </c>
      <c r="V1211" t="s">
        <v>16</v>
      </c>
      <c r="W1211" t="str">
        <f>VLOOKUP(ventas_starbucks_2025[[#This Row],[método_pago]],cambio_metodo_pago[#All],2,0)</f>
        <v>Tarjeta</v>
      </c>
      <c r="X1211" t="s">
        <v>22</v>
      </c>
      <c r="Y1211">
        <v>0</v>
      </c>
      <c r="Z1211" t="str">
        <f>VLOOKUP(ventas_starbucks_2025[[#This Row],[promoción_aplicada5]],promocion_cambiar[#All],2,0)</f>
        <v>Hora Feliz</v>
      </c>
      <c r="AA1211" t="s">
        <v>36</v>
      </c>
      <c r="AB1211" t="s">
        <v>29</v>
      </c>
      <c r="AC1211" t="s">
        <v>10</v>
      </c>
      <c r="AD1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11">
        <v>12.2</v>
      </c>
      <c r="AF1211">
        <v>1</v>
      </c>
      <c r="AG1211">
        <v>36</v>
      </c>
      <c r="AH1211">
        <v>35</v>
      </c>
    </row>
    <row r="1212" spans="1:34" x14ac:dyDescent="0.25">
      <c r="A1212" s="3" t="s">
        <v>1287</v>
      </c>
      <c r="B1212" s="1">
        <v>45731</v>
      </c>
      <c r="C1212" s="23">
        <f t="shared" si="90"/>
        <v>15</v>
      </c>
      <c r="D1212" s="23">
        <f t="shared" si="91"/>
        <v>6</v>
      </c>
      <c r="E1212" s="23" t="str">
        <f t="shared" si="92"/>
        <v>sábado</v>
      </c>
      <c r="F1212" s="23">
        <f t="shared" si="93"/>
        <v>3</v>
      </c>
      <c r="G1212" s="23" t="str">
        <f t="shared" si="94"/>
        <v>marzo</v>
      </c>
      <c r="H1212" s="2">
        <v>0.46597222222222223</v>
      </c>
      <c r="I1212" t="s">
        <v>1</v>
      </c>
      <c r="J1212" t="str">
        <f>VLOOKUP(ventas_starbucks_2025[[#This Row],[sucursal]],cambio_sucursal[#All],2,0)</f>
        <v>Sucursal Nueva Córdoba</v>
      </c>
      <c r="K1212" t="s">
        <v>34</v>
      </c>
      <c r="L1212" t="s">
        <v>35</v>
      </c>
      <c r="M1212" t="s">
        <v>4</v>
      </c>
      <c r="N1212" t="str">
        <f>IFERROR(VLOOKUP(ventas_starbucks_2025[[#This Row],[tamaño_sucio]],cambio_tamaño[#All],2,0),"Tamaño único")</f>
        <v>Tamaño único</v>
      </c>
      <c r="O1212">
        <v>5</v>
      </c>
      <c r="P1212">
        <v>912.67</v>
      </c>
      <c r="Q1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12">
        <v>4563.3500000000004</v>
      </c>
      <c r="S1212" t="s">
        <v>5</v>
      </c>
      <c r="T1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2" t="str">
        <f>VLOOKUP(ventas_starbucks_2025[[#This Row],[canal_compra]],cambio_canal_compra[#All],2,0)</f>
        <v>En tienda</v>
      </c>
      <c r="V1212" t="s">
        <v>40</v>
      </c>
      <c r="W1212" t="str">
        <f>VLOOKUP(ventas_starbucks_2025[[#This Row],[método_pago]],cambio_metodo_pago[#All],2,0)</f>
        <v>Efectivo</v>
      </c>
      <c r="X1212" t="s">
        <v>22</v>
      </c>
      <c r="Y1212">
        <v>0</v>
      </c>
      <c r="Z1212" t="str">
        <f>VLOOKUP(ventas_starbucks_2025[[#This Row],[promoción_aplicada5]],promocion_cambiar[#All],2,0)</f>
        <v>Hora Feliz</v>
      </c>
      <c r="AA1212" t="s">
        <v>36</v>
      </c>
      <c r="AB1212" t="s">
        <v>9</v>
      </c>
      <c r="AC1212" t="s">
        <v>10</v>
      </c>
      <c r="AD1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12">
        <v>2</v>
      </c>
      <c r="AF1212">
        <v>4</v>
      </c>
      <c r="AG1212">
        <v>42</v>
      </c>
      <c r="AH1212">
        <v>37</v>
      </c>
    </row>
    <row r="1213" spans="1:34" x14ac:dyDescent="0.25">
      <c r="A1213" s="3" t="s">
        <v>1288</v>
      </c>
      <c r="B1213" s="1">
        <v>45749</v>
      </c>
      <c r="C1213" s="23">
        <f t="shared" si="90"/>
        <v>2</v>
      </c>
      <c r="D1213" s="23">
        <f t="shared" si="91"/>
        <v>3</v>
      </c>
      <c r="E1213" s="23" t="str">
        <f t="shared" si="92"/>
        <v>miércoles</v>
      </c>
      <c r="F1213" s="23">
        <f t="shared" si="93"/>
        <v>4</v>
      </c>
      <c r="G1213" s="23" t="str">
        <f t="shared" si="94"/>
        <v>abril</v>
      </c>
      <c r="H1213" s="2">
        <v>0.46527777777777779</v>
      </c>
      <c r="I1213" t="s">
        <v>57</v>
      </c>
      <c r="J1213" t="str">
        <f>VLOOKUP(ventas_starbucks_2025[[#This Row],[sucursal]],cambio_sucursal[#All],2,0)</f>
        <v>Sucursal Avda Colón</v>
      </c>
      <c r="K1213" t="s">
        <v>115</v>
      </c>
      <c r="L1213" t="s">
        <v>21</v>
      </c>
      <c r="M1213" t="s">
        <v>4</v>
      </c>
      <c r="N1213" t="str">
        <f>IFERROR(VLOOKUP(ventas_starbucks_2025[[#This Row],[tamaño_sucio]],cambio_tamaño[#All],2,0),"Tamaño único")</f>
        <v>Tamaño único</v>
      </c>
      <c r="O1213">
        <v>2</v>
      </c>
      <c r="P1213">
        <v>983.36</v>
      </c>
      <c r="Q1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13">
        <v>1966.72</v>
      </c>
      <c r="S1213" t="s">
        <v>5</v>
      </c>
      <c r="T1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3" t="str">
        <f>VLOOKUP(ventas_starbucks_2025[[#This Row],[canal_compra]],cambio_canal_compra[#All],2,0)</f>
        <v>En tienda</v>
      </c>
      <c r="V1213" t="s">
        <v>40</v>
      </c>
      <c r="W1213" t="str">
        <f>VLOOKUP(ventas_starbucks_2025[[#This Row],[método_pago]],cambio_metodo_pago[#All],2,0)</f>
        <v>Efectivo</v>
      </c>
      <c r="X1213" t="s">
        <v>7</v>
      </c>
      <c r="Y1213">
        <v>10</v>
      </c>
      <c r="Z1213" t="str">
        <f>VLOOKUP(ventas_starbucks_2025[[#This Row],[promoción_aplicada5]],promocion_cambiar[#All],2,0)</f>
        <v>Hora Feliz</v>
      </c>
      <c r="AA1213" t="s">
        <v>36</v>
      </c>
      <c r="AB1213" t="s">
        <v>52</v>
      </c>
      <c r="AC1213" t="s">
        <v>24</v>
      </c>
      <c r="AD1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13">
        <v>6.5</v>
      </c>
      <c r="AF1213">
        <v>2</v>
      </c>
      <c r="AG1213">
        <v>49</v>
      </c>
      <c r="AH1213">
        <v>47</v>
      </c>
    </row>
    <row r="1214" spans="1:34" x14ac:dyDescent="0.25">
      <c r="A1214" s="3" t="s">
        <v>1289</v>
      </c>
      <c r="B1214" s="1">
        <v>45687</v>
      </c>
      <c r="C1214" s="23">
        <f t="shared" si="90"/>
        <v>30</v>
      </c>
      <c r="D1214" s="23">
        <f t="shared" si="91"/>
        <v>4</v>
      </c>
      <c r="E1214" s="23" t="str">
        <f t="shared" si="92"/>
        <v>jueves</v>
      </c>
      <c r="F1214" s="23">
        <f t="shared" si="93"/>
        <v>1</v>
      </c>
      <c r="G1214" s="23" t="str">
        <f t="shared" si="94"/>
        <v>enero</v>
      </c>
      <c r="H1214" s="2">
        <v>0.82638888888888884</v>
      </c>
      <c r="I1214" t="s">
        <v>12</v>
      </c>
      <c r="J1214" t="str">
        <f>VLOOKUP(ventas_starbucks_2025[[#This Row],[sucursal]],cambio_sucursal[#All],2,0)</f>
        <v>Sucursal Córdoba Shopping</v>
      </c>
      <c r="K1214" t="s">
        <v>27</v>
      </c>
      <c r="L1214" t="s">
        <v>28</v>
      </c>
      <c r="M1214" t="s">
        <v>4</v>
      </c>
      <c r="N1214" t="str">
        <f>IFERROR(VLOOKUP(ventas_starbucks_2025[[#This Row],[tamaño_sucio]],cambio_tamaño[#All],2,0),"Tamaño único")</f>
        <v>Tamaño único</v>
      </c>
      <c r="O1214">
        <v>2</v>
      </c>
      <c r="P1214">
        <v>2616.29</v>
      </c>
      <c r="Q1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14">
        <v>5232.58</v>
      </c>
      <c r="S1214" t="s">
        <v>15</v>
      </c>
      <c r="T1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14" t="str">
        <f>VLOOKUP(ventas_starbucks_2025[[#This Row],[canal_compra]],cambio_canal_compra[#All],2,0)</f>
        <v>Para llevar</v>
      </c>
      <c r="V1214" t="s">
        <v>16</v>
      </c>
      <c r="W1214" t="str">
        <f>VLOOKUP(ventas_starbucks_2025[[#This Row],[método_pago]],cambio_metodo_pago[#All],2,0)</f>
        <v>Tarjeta</v>
      </c>
      <c r="X1214" t="s">
        <v>22</v>
      </c>
      <c r="Y1214">
        <v>0</v>
      </c>
      <c r="Z1214" t="str">
        <f>VLOOKUP(ventas_starbucks_2025[[#This Row],[promoción_aplicada5]],promocion_cambiar[#All],2,0)</f>
        <v>Hora Feliz</v>
      </c>
      <c r="AA1214" t="s">
        <v>36</v>
      </c>
      <c r="AB1214" t="s">
        <v>23</v>
      </c>
      <c r="AC1214" t="s">
        <v>10</v>
      </c>
      <c r="AD1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14">
        <v>7.8</v>
      </c>
      <c r="AF1214">
        <v>4</v>
      </c>
      <c r="AG1214">
        <v>28</v>
      </c>
      <c r="AH1214">
        <v>26</v>
      </c>
    </row>
    <row r="1215" spans="1:34" x14ac:dyDescent="0.25">
      <c r="A1215" s="3" t="s">
        <v>1290</v>
      </c>
      <c r="B1215" s="1">
        <v>45694</v>
      </c>
      <c r="C1215" s="23">
        <f t="shared" si="90"/>
        <v>6</v>
      </c>
      <c r="D1215" s="23">
        <f t="shared" si="91"/>
        <v>4</v>
      </c>
      <c r="E1215" s="1" t="str">
        <f t="shared" si="92"/>
        <v>jueves</v>
      </c>
      <c r="F1215" s="23">
        <f t="shared" si="93"/>
        <v>2</v>
      </c>
      <c r="G1215" s="1" t="str">
        <f t="shared" si="94"/>
        <v>febrero</v>
      </c>
      <c r="H1215" s="2">
        <v>0.43611111111111112</v>
      </c>
      <c r="I1215" t="s">
        <v>57</v>
      </c>
      <c r="J1215" t="str">
        <f>VLOOKUP(ventas_starbucks_2025[[#This Row],[sucursal]],cambio_sucursal[#All],2,0)</f>
        <v>Sucursal Avda Colón</v>
      </c>
      <c r="K1215" t="s">
        <v>64</v>
      </c>
      <c r="L1215" t="s">
        <v>65</v>
      </c>
      <c r="M1215" t="s">
        <v>4</v>
      </c>
      <c r="N1215" t="str">
        <f>IFERROR(VLOOKUP(ventas_starbucks_2025[[#This Row],[tamaño_sucio]],cambio_tamaño[#All],2,0),"Tamaño único")</f>
        <v>Tamaño único</v>
      </c>
      <c r="O1215">
        <v>3</v>
      </c>
      <c r="P1215">
        <v>1958.93</v>
      </c>
      <c r="Q1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5">
        <v>5876.79</v>
      </c>
      <c r="S1215" t="s">
        <v>5</v>
      </c>
      <c r="T1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15" t="str">
        <f>VLOOKUP(ventas_starbucks_2025[[#This Row],[canal_compra]],cambio_canal_compra[#All],2,0)</f>
        <v>En tienda</v>
      </c>
      <c r="V1215" t="s">
        <v>40</v>
      </c>
      <c r="W1215" t="str">
        <f>VLOOKUP(ventas_starbucks_2025[[#This Row],[método_pago]],cambio_metodo_pago[#All],2,0)</f>
        <v>Efectivo</v>
      </c>
      <c r="X1215" t="s">
        <v>22</v>
      </c>
      <c r="Y1215">
        <v>0</v>
      </c>
      <c r="Z1215" t="str">
        <f>VLOOKUP(ventas_starbucks_2025[[#This Row],[promoción_aplicada5]],promocion_cambiar[#All],2,0)</f>
        <v>Hora Feliz</v>
      </c>
      <c r="AA1215" t="s">
        <v>36</v>
      </c>
      <c r="AB1215" t="s">
        <v>23</v>
      </c>
      <c r="AC1215" t="s">
        <v>10</v>
      </c>
      <c r="AD1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15">
        <v>8.9</v>
      </c>
      <c r="AF1215">
        <v>3</v>
      </c>
      <c r="AG1215">
        <v>31</v>
      </c>
      <c r="AH1215">
        <v>28</v>
      </c>
    </row>
    <row r="1216" spans="1:34" x14ac:dyDescent="0.25">
      <c r="A1216" s="3" t="s">
        <v>1291</v>
      </c>
      <c r="B1216" s="1">
        <v>45762</v>
      </c>
      <c r="C1216" s="23">
        <f t="shared" si="90"/>
        <v>15</v>
      </c>
      <c r="D1216" s="23">
        <f t="shared" si="91"/>
        <v>2</v>
      </c>
      <c r="E1216" s="23" t="str">
        <f t="shared" si="92"/>
        <v>martes</v>
      </c>
      <c r="F1216" s="23">
        <f t="shared" si="93"/>
        <v>4</v>
      </c>
      <c r="G1216" s="23" t="str">
        <f t="shared" si="94"/>
        <v>abril</v>
      </c>
      <c r="H1216" s="2">
        <v>0.42916666666666664</v>
      </c>
      <c r="I1216" t="s">
        <v>1</v>
      </c>
      <c r="J1216" t="str">
        <f>VLOOKUP(ventas_starbucks_2025[[#This Row],[sucursal]],cambio_sucursal[#All],2,0)</f>
        <v>Sucursal Nueva Córdoba</v>
      </c>
      <c r="K1216" t="s">
        <v>13</v>
      </c>
      <c r="L1216" t="s">
        <v>14</v>
      </c>
      <c r="M1216" t="s">
        <v>4</v>
      </c>
      <c r="N1216" t="str">
        <f>IFERROR(VLOOKUP(ventas_starbucks_2025[[#This Row],[tamaño_sucio]],cambio_tamaño[#All],2,0),"Tamaño único")</f>
        <v>Tamaño único</v>
      </c>
      <c r="O1216">
        <v>2</v>
      </c>
      <c r="P1216">
        <v>2034.25</v>
      </c>
      <c r="Q1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16">
        <v>4068.5</v>
      </c>
      <c r="S1216" t="s">
        <v>5</v>
      </c>
      <c r="T1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6" t="str">
        <f>VLOOKUP(ventas_starbucks_2025[[#This Row],[canal_compra]],cambio_canal_compra[#All],2,0)</f>
        <v>En tienda</v>
      </c>
      <c r="V1216" t="s">
        <v>16</v>
      </c>
      <c r="W1216" t="str">
        <f>VLOOKUP(ventas_starbucks_2025[[#This Row],[método_pago]],cambio_metodo_pago[#All],2,0)</f>
        <v>Tarjeta</v>
      </c>
      <c r="X1216" t="s">
        <v>22</v>
      </c>
      <c r="Y1216">
        <v>0</v>
      </c>
      <c r="Z1216" t="str">
        <f>VLOOKUP(ventas_starbucks_2025[[#This Row],[promoción_aplicada5]],promocion_cambiar[#All],2,0)</f>
        <v>Combo</v>
      </c>
      <c r="AA1216" t="s">
        <v>8</v>
      </c>
      <c r="AB1216" t="s">
        <v>9</v>
      </c>
      <c r="AC1216" t="s">
        <v>24</v>
      </c>
      <c r="AD1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16">
        <v>2.7</v>
      </c>
      <c r="AF1216">
        <v>2</v>
      </c>
      <c r="AG1216">
        <v>11</v>
      </c>
      <c r="AH1216">
        <v>9</v>
      </c>
    </row>
    <row r="1217" spans="1:34" x14ac:dyDescent="0.25">
      <c r="A1217" s="3" t="s">
        <v>1292</v>
      </c>
      <c r="B1217" s="1">
        <v>45729</v>
      </c>
      <c r="C1217" s="23">
        <f t="shared" si="90"/>
        <v>13</v>
      </c>
      <c r="D1217" s="23">
        <f t="shared" si="91"/>
        <v>4</v>
      </c>
      <c r="E1217" s="23" t="str">
        <f t="shared" si="92"/>
        <v>jueves</v>
      </c>
      <c r="F1217" s="23">
        <f t="shared" si="93"/>
        <v>3</v>
      </c>
      <c r="G1217" s="23" t="str">
        <f t="shared" si="94"/>
        <v>marzo</v>
      </c>
      <c r="H1217" s="2">
        <v>0.78472222222222221</v>
      </c>
      <c r="I1217" t="s">
        <v>12</v>
      </c>
      <c r="J1217" t="str">
        <f>VLOOKUP(ventas_starbucks_2025[[#This Row],[sucursal]],cambio_sucursal[#All],2,0)</f>
        <v>Sucursal Córdoba Shopping</v>
      </c>
      <c r="K1217" t="s">
        <v>69</v>
      </c>
      <c r="L1217" t="s">
        <v>70</v>
      </c>
      <c r="M1217" t="s">
        <v>50</v>
      </c>
      <c r="N1217" t="str">
        <f>IFERROR(VLOOKUP(ventas_starbucks_2025[[#This Row],[tamaño_sucio]],cambio_tamaño[#All],2,0),"Tamaño único")</f>
        <v>Mediano</v>
      </c>
      <c r="O1217">
        <v>3</v>
      </c>
      <c r="P1217">
        <v>1333.14</v>
      </c>
      <c r="Q1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7">
        <v>3999.42</v>
      </c>
      <c r="S1217" t="s">
        <v>15</v>
      </c>
      <c r="T1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7" t="str">
        <f>VLOOKUP(ventas_starbucks_2025[[#This Row],[canal_compra]],cambio_canal_compra[#All],2,0)</f>
        <v>Para llevar</v>
      </c>
      <c r="V1217" t="s">
        <v>6</v>
      </c>
      <c r="W1217" t="str">
        <f>VLOOKUP(ventas_starbucks_2025[[#This Row],[método_pago]],cambio_metodo_pago[#All],2,0)</f>
        <v>Aplicación móbil</v>
      </c>
      <c r="X1217" t="s">
        <v>7</v>
      </c>
      <c r="Y1217">
        <v>15</v>
      </c>
      <c r="Z1217" t="str">
        <f>VLOOKUP(ventas_starbucks_2025[[#This Row],[promoción_aplicada5]],promocion_cambiar[#All],2,0)</f>
        <v>Hora Feliz</v>
      </c>
      <c r="AA1217" t="s">
        <v>36</v>
      </c>
      <c r="AB1217" t="s">
        <v>32</v>
      </c>
      <c r="AC1217" t="s">
        <v>24</v>
      </c>
      <c r="AD1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17">
        <v>8</v>
      </c>
      <c r="AF1217">
        <v>2</v>
      </c>
      <c r="AG1217">
        <v>24</v>
      </c>
      <c r="AH1217">
        <v>21</v>
      </c>
    </row>
    <row r="1218" spans="1:34" x14ac:dyDescent="0.25">
      <c r="A1218" s="3" t="s">
        <v>1293</v>
      </c>
      <c r="B1218" s="1">
        <v>45701</v>
      </c>
      <c r="C1218" s="23">
        <f t="shared" ref="C1218:C1281" si="95">DAY(B1218)</f>
        <v>13</v>
      </c>
      <c r="D1218" s="23">
        <f t="shared" ref="D1218:D1281" si="96">WEEKDAY(B1218,2)</f>
        <v>4</v>
      </c>
      <c r="E1218" s="23" t="str">
        <f t="shared" ref="E1218:E1281" si="97">TEXT(B1218,"dddd")</f>
        <v>jueves</v>
      </c>
      <c r="F1218" s="23">
        <f t="shared" ref="F1218:F1281" si="98">MONTH(B1218)</f>
        <v>2</v>
      </c>
      <c r="G1218" s="23" t="str">
        <f t="shared" ref="G1218:G1281" si="99">TEXT(B1218,"mmmm")</f>
        <v>febrero</v>
      </c>
      <c r="H1218" s="2">
        <v>0.69513888888888886</v>
      </c>
      <c r="I1218" t="s">
        <v>1</v>
      </c>
      <c r="J1218" t="str">
        <f>VLOOKUP(ventas_starbucks_2025[[#This Row],[sucursal]],cambio_sucursal[#All],2,0)</f>
        <v>Sucursal Nueva Córdoba</v>
      </c>
      <c r="K1218" t="s">
        <v>13</v>
      </c>
      <c r="L1218" t="s">
        <v>14</v>
      </c>
      <c r="M1218" t="s">
        <v>4</v>
      </c>
      <c r="N1218" t="str">
        <f>IFERROR(VLOOKUP(ventas_starbucks_2025[[#This Row],[tamaño_sucio]],cambio_tamaño[#All],2,0),"Tamaño único")</f>
        <v>Tamaño único</v>
      </c>
      <c r="O1218">
        <v>2</v>
      </c>
      <c r="P1218">
        <v>1961.8</v>
      </c>
      <c r="Q1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8">
        <v>3923.6</v>
      </c>
      <c r="S1218" t="s">
        <v>15</v>
      </c>
      <c r="T1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8" t="str">
        <f>VLOOKUP(ventas_starbucks_2025[[#This Row],[canal_compra]],cambio_canal_compra[#All],2,0)</f>
        <v>Para llevar</v>
      </c>
      <c r="V1218" t="s">
        <v>40</v>
      </c>
      <c r="W1218" t="str">
        <f>VLOOKUP(ventas_starbucks_2025[[#This Row],[método_pago]],cambio_metodo_pago[#All],2,0)</f>
        <v>Efectivo</v>
      </c>
      <c r="X1218" t="s">
        <v>22</v>
      </c>
      <c r="Y1218">
        <v>0</v>
      </c>
      <c r="Z1218" t="str">
        <f>VLOOKUP(ventas_starbucks_2025[[#This Row],[promoción_aplicada5]],promocion_cambiar[#All],2,0)</f>
        <v>Combo</v>
      </c>
      <c r="AA1218" t="s">
        <v>8</v>
      </c>
      <c r="AB1218" t="s">
        <v>23</v>
      </c>
      <c r="AC1218" t="s">
        <v>10</v>
      </c>
      <c r="AD1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18">
        <v>3.4</v>
      </c>
      <c r="AF1218">
        <v>4</v>
      </c>
      <c r="AG1218">
        <v>24</v>
      </c>
      <c r="AH1218">
        <v>22</v>
      </c>
    </row>
    <row r="1219" spans="1:34" x14ac:dyDescent="0.25">
      <c r="A1219" s="3" t="s">
        <v>1294</v>
      </c>
      <c r="B1219" s="1">
        <v>45739</v>
      </c>
      <c r="C1219" s="23">
        <f t="shared" si="95"/>
        <v>23</v>
      </c>
      <c r="D1219" s="23">
        <f t="shared" si="96"/>
        <v>7</v>
      </c>
      <c r="E1219" s="23" t="str">
        <f t="shared" si="97"/>
        <v>domingo</v>
      </c>
      <c r="F1219" s="23">
        <f t="shared" si="98"/>
        <v>3</v>
      </c>
      <c r="G1219" s="23" t="str">
        <f t="shared" si="99"/>
        <v>marzo</v>
      </c>
      <c r="H1219" s="2">
        <v>0.33402777777777776</v>
      </c>
      <c r="I1219" t="s">
        <v>26</v>
      </c>
      <c r="J1219" t="str">
        <f>VLOOKUP(ventas_starbucks_2025[[#This Row],[sucursal]],cambio_sucursal[#All],2,0)</f>
        <v>Sucursal San Lorenzo 47</v>
      </c>
      <c r="K1219" t="s">
        <v>89</v>
      </c>
      <c r="L1219" t="s">
        <v>90</v>
      </c>
      <c r="M1219" t="s">
        <v>4</v>
      </c>
      <c r="N1219" t="str">
        <f>IFERROR(VLOOKUP(ventas_starbucks_2025[[#This Row],[tamaño_sucio]],cambio_tamaño[#All],2,0),"Tamaño único")</f>
        <v>Tamaño único</v>
      </c>
      <c r="O1219">
        <v>1</v>
      </c>
      <c r="P1219">
        <v>1443.8</v>
      </c>
      <c r="Q1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9">
        <v>1443.8</v>
      </c>
      <c r="S1219" t="s">
        <v>31</v>
      </c>
      <c r="T1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9" t="str">
        <f>VLOOKUP(ventas_starbucks_2025[[#This Row],[canal_compra]],cambio_canal_compra[#All],2,0)</f>
        <v>Entrega domicilio</v>
      </c>
      <c r="V1219" t="s">
        <v>16</v>
      </c>
      <c r="W1219" t="str">
        <f>VLOOKUP(ventas_starbucks_2025[[#This Row],[método_pago]],cambio_metodo_pago[#All],2,0)</f>
        <v>Tarjeta</v>
      </c>
      <c r="X1219" t="s">
        <v>7</v>
      </c>
      <c r="Y1219">
        <v>15</v>
      </c>
      <c r="Z1219" t="str">
        <f>VLOOKUP(ventas_starbucks_2025[[#This Row],[promoción_aplicada5]],promocion_cambiar[#All],2,0)</f>
        <v>Combo</v>
      </c>
      <c r="AA1219" t="s">
        <v>8</v>
      </c>
      <c r="AB1219" t="s">
        <v>32</v>
      </c>
      <c r="AC1219" t="s">
        <v>10</v>
      </c>
      <c r="AD1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19">
        <v>14.7</v>
      </c>
      <c r="AF1219">
        <v>5</v>
      </c>
      <c r="AG1219">
        <v>48</v>
      </c>
      <c r="AH1219">
        <v>47</v>
      </c>
    </row>
    <row r="1220" spans="1:34" x14ac:dyDescent="0.25">
      <c r="A1220" s="3" t="s">
        <v>1295</v>
      </c>
      <c r="B1220" s="1">
        <v>45732</v>
      </c>
      <c r="C1220" s="23">
        <f t="shared" si="95"/>
        <v>16</v>
      </c>
      <c r="D1220" s="23">
        <f t="shared" si="96"/>
        <v>7</v>
      </c>
      <c r="E1220" s="23" t="str">
        <f t="shared" si="97"/>
        <v>domingo</v>
      </c>
      <c r="F1220" s="23">
        <f t="shared" si="98"/>
        <v>3</v>
      </c>
      <c r="G1220" s="23" t="str">
        <f t="shared" si="99"/>
        <v>marzo</v>
      </c>
      <c r="H1220" s="2">
        <v>0.43263888888888891</v>
      </c>
      <c r="I1220" t="s">
        <v>26</v>
      </c>
      <c r="J1220" t="str">
        <f>VLOOKUP(ventas_starbucks_2025[[#This Row],[sucursal]],cambio_sucursal[#All],2,0)</f>
        <v>Sucursal San Lorenzo 47</v>
      </c>
      <c r="K1220" t="s">
        <v>20</v>
      </c>
      <c r="L1220" t="s">
        <v>21</v>
      </c>
      <c r="M1220" t="s">
        <v>4</v>
      </c>
      <c r="N1220" t="str">
        <f>IFERROR(VLOOKUP(ventas_starbucks_2025[[#This Row],[tamaño_sucio]],cambio_tamaño[#All],2,0),"Tamaño único")</f>
        <v>Tamaño único</v>
      </c>
      <c r="O1220">
        <v>4</v>
      </c>
      <c r="P1220">
        <v>769.02</v>
      </c>
      <c r="Q1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20">
        <v>3076.08</v>
      </c>
      <c r="S1220" t="s">
        <v>15</v>
      </c>
      <c r="T1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0" t="str">
        <f>VLOOKUP(ventas_starbucks_2025[[#This Row],[canal_compra]],cambio_canal_compra[#All],2,0)</f>
        <v>Para llevar</v>
      </c>
      <c r="V1220" t="s">
        <v>40</v>
      </c>
      <c r="W1220" t="str">
        <f>VLOOKUP(ventas_starbucks_2025[[#This Row],[método_pago]],cambio_metodo_pago[#All],2,0)</f>
        <v>Efectivo</v>
      </c>
      <c r="X1220" t="s">
        <v>22</v>
      </c>
      <c r="Y1220">
        <v>0</v>
      </c>
      <c r="Z1220" t="str">
        <f>VLOOKUP(ventas_starbucks_2025[[#This Row],[promoción_aplicada5]],promocion_cambiar[#All],2,0)</f>
        <v>Combo</v>
      </c>
      <c r="AA1220" t="s">
        <v>8</v>
      </c>
      <c r="AB1220" t="s">
        <v>18</v>
      </c>
      <c r="AC1220" t="s">
        <v>24</v>
      </c>
      <c r="AD1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20">
        <v>2.5</v>
      </c>
      <c r="AF1220">
        <v>1</v>
      </c>
      <c r="AG1220">
        <v>46</v>
      </c>
      <c r="AH1220">
        <v>42</v>
      </c>
    </row>
    <row r="1221" spans="1:34" x14ac:dyDescent="0.25">
      <c r="A1221" s="3" t="s">
        <v>1296</v>
      </c>
      <c r="B1221" s="1">
        <v>45717</v>
      </c>
      <c r="C1221" s="23">
        <f t="shared" si="95"/>
        <v>1</v>
      </c>
      <c r="D1221" s="23">
        <f t="shared" si="96"/>
        <v>6</v>
      </c>
      <c r="E1221" s="23" t="str">
        <f t="shared" si="97"/>
        <v>sábado</v>
      </c>
      <c r="F1221" s="23">
        <f t="shared" si="98"/>
        <v>3</v>
      </c>
      <c r="G1221" s="23" t="str">
        <f t="shared" si="99"/>
        <v>marzo</v>
      </c>
      <c r="H1221" s="2">
        <v>0.31041666666666667</v>
      </c>
      <c r="I1221" t="s">
        <v>12</v>
      </c>
      <c r="J1221" t="str">
        <f>VLOOKUP(ventas_starbucks_2025[[#This Row],[sucursal]],cambio_sucursal[#All],2,0)</f>
        <v>Sucursal Córdoba Shopping</v>
      </c>
      <c r="K1221" t="s">
        <v>115</v>
      </c>
      <c r="L1221" t="s">
        <v>21</v>
      </c>
      <c r="M1221" t="s">
        <v>4</v>
      </c>
      <c r="N1221" t="str">
        <f>IFERROR(VLOOKUP(ventas_starbucks_2025[[#This Row],[tamaño_sucio]],cambio_tamaño[#All],2,0),"Tamaño único")</f>
        <v>Tamaño único</v>
      </c>
      <c r="O1221">
        <v>4</v>
      </c>
      <c r="P1221">
        <v>972.94</v>
      </c>
      <c r="Q1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21">
        <v>3891.76</v>
      </c>
      <c r="S1221" t="s">
        <v>31</v>
      </c>
      <c r="T1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1" t="str">
        <f>VLOOKUP(ventas_starbucks_2025[[#This Row],[canal_compra]],cambio_canal_compra[#All],2,0)</f>
        <v>Entrega domicilio</v>
      </c>
      <c r="V1221" t="s">
        <v>40</v>
      </c>
      <c r="W1221" t="str">
        <f>VLOOKUP(ventas_starbucks_2025[[#This Row],[método_pago]],cambio_metodo_pago[#All],2,0)</f>
        <v>Efectivo</v>
      </c>
      <c r="X1221" t="s">
        <v>7</v>
      </c>
      <c r="Y1221">
        <v>0</v>
      </c>
      <c r="Z1221" t="str">
        <f>VLOOKUP(ventas_starbucks_2025[[#This Row],[promoción_aplicada5]],promocion_cambiar[#All],2,0)</f>
        <v>Ninguna</v>
      </c>
      <c r="AA1221" t="s">
        <v>17</v>
      </c>
      <c r="AB1221" t="s">
        <v>9</v>
      </c>
      <c r="AC1221" t="s">
        <v>10</v>
      </c>
      <c r="AD1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21">
        <v>3.6</v>
      </c>
      <c r="AF1221">
        <v>4</v>
      </c>
      <c r="AG1221">
        <v>19</v>
      </c>
      <c r="AH1221">
        <v>15</v>
      </c>
    </row>
    <row r="1222" spans="1:34" x14ac:dyDescent="0.25">
      <c r="A1222" s="3" t="s">
        <v>1297</v>
      </c>
      <c r="B1222" s="1">
        <v>45689</v>
      </c>
      <c r="C1222" s="23">
        <f t="shared" si="95"/>
        <v>1</v>
      </c>
      <c r="D1222" s="23">
        <f t="shared" si="96"/>
        <v>6</v>
      </c>
      <c r="E1222" s="23" t="str">
        <f t="shared" si="97"/>
        <v>sábado</v>
      </c>
      <c r="F1222" s="23">
        <f t="shared" si="98"/>
        <v>2</v>
      </c>
      <c r="G1222" s="23" t="str">
        <f t="shared" si="99"/>
        <v>febrero</v>
      </c>
      <c r="H1222" s="2">
        <v>0.76180555555555551</v>
      </c>
      <c r="I1222" t="s">
        <v>57</v>
      </c>
      <c r="J1222" t="str">
        <f>VLOOKUP(ventas_starbucks_2025[[#This Row],[sucursal]],cambio_sucursal[#All],2,0)</f>
        <v>Sucursal Avda Colón</v>
      </c>
      <c r="K1222" t="s">
        <v>13</v>
      </c>
      <c r="L1222" t="s">
        <v>14</v>
      </c>
      <c r="M1222" t="s">
        <v>4</v>
      </c>
      <c r="N1222" t="str">
        <f>IFERROR(VLOOKUP(ventas_starbucks_2025[[#This Row],[tamaño_sucio]],cambio_tamaño[#All],2,0),"Tamaño único")</f>
        <v>Tamaño único</v>
      </c>
      <c r="O1222">
        <v>3</v>
      </c>
      <c r="P1222">
        <v>1857.51</v>
      </c>
      <c r="Q1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2">
        <v>5572.53</v>
      </c>
      <c r="S1222" t="s">
        <v>5</v>
      </c>
      <c r="T1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22" t="str">
        <f>VLOOKUP(ventas_starbucks_2025[[#This Row],[canal_compra]],cambio_canal_compra[#All],2,0)</f>
        <v>En tienda</v>
      </c>
      <c r="V1222" t="s">
        <v>6</v>
      </c>
      <c r="W1222" t="str">
        <f>VLOOKUP(ventas_starbucks_2025[[#This Row],[método_pago]],cambio_metodo_pago[#All],2,0)</f>
        <v>Aplicación móbil</v>
      </c>
      <c r="X1222" t="s">
        <v>7</v>
      </c>
      <c r="Y1222">
        <v>0</v>
      </c>
      <c r="Z1222" t="str">
        <f>VLOOKUP(ventas_starbucks_2025[[#This Row],[promoción_aplicada5]],promocion_cambiar[#All],2,0)</f>
        <v>Ninguna</v>
      </c>
      <c r="AA1222" t="s">
        <v>17</v>
      </c>
      <c r="AB1222" t="s">
        <v>18</v>
      </c>
      <c r="AC1222" t="s">
        <v>10</v>
      </c>
      <c r="AD1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22">
        <v>4</v>
      </c>
      <c r="AF1222">
        <v>2</v>
      </c>
      <c r="AG1222">
        <v>18</v>
      </c>
      <c r="AH1222">
        <v>15</v>
      </c>
    </row>
    <row r="1223" spans="1:34" x14ac:dyDescent="0.25">
      <c r="A1223" s="3" t="s">
        <v>1298</v>
      </c>
      <c r="B1223" s="1">
        <v>45666</v>
      </c>
      <c r="C1223" s="23">
        <f t="shared" si="95"/>
        <v>9</v>
      </c>
      <c r="D1223" s="23">
        <f t="shared" si="96"/>
        <v>4</v>
      </c>
      <c r="E1223" s="23" t="str">
        <f t="shared" si="97"/>
        <v>jueves</v>
      </c>
      <c r="F1223" s="23">
        <f t="shared" si="98"/>
        <v>1</v>
      </c>
      <c r="G1223" s="23" t="str">
        <f t="shared" si="99"/>
        <v>enero</v>
      </c>
      <c r="H1223" s="2">
        <v>0.2986111111111111</v>
      </c>
      <c r="I1223" t="s">
        <v>57</v>
      </c>
      <c r="J1223" t="str">
        <f>VLOOKUP(ventas_starbucks_2025[[#This Row],[sucursal]],cambio_sucursal[#All],2,0)</f>
        <v>Sucursal Avda Colón</v>
      </c>
      <c r="K1223" t="s">
        <v>48</v>
      </c>
      <c r="L1223" t="s">
        <v>49</v>
      </c>
      <c r="M1223" t="s">
        <v>55</v>
      </c>
      <c r="N1223" t="str">
        <f>IFERROR(VLOOKUP(ventas_starbucks_2025[[#This Row],[tamaño_sucio]],cambio_tamaño[#All],2,0),"Tamaño único")</f>
        <v>Pequeño</v>
      </c>
      <c r="O1223">
        <v>1</v>
      </c>
      <c r="P1223">
        <v>2019.86</v>
      </c>
      <c r="Q1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23">
        <v>2019.86</v>
      </c>
      <c r="S1223" t="s">
        <v>5</v>
      </c>
      <c r="T1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3" t="str">
        <f>VLOOKUP(ventas_starbucks_2025[[#This Row],[canal_compra]],cambio_canal_compra[#All],2,0)</f>
        <v>En tienda</v>
      </c>
      <c r="V1223" t="s">
        <v>40</v>
      </c>
      <c r="W1223" t="str">
        <f>VLOOKUP(ventas_starbucks_2025[[#This Row],[método_pago]],cambio_metodo_pago[#All],2,0)</f>
        <v>Efectivo</v>
      </c>
      <c r="X1223" t="s">
        <v>7</v>
      </c>
      <c r="Y1223">
        <v>10</v>
      </c>
      <c r="Z1223" t="str">
        <f>VLOOKUP(ventas_starbucks_2025[[#This Row],[promoción_aplicada5]],promocion_cambiar[#All],2,0)</f>
        <v>Hora Feliz</v>
      </c>
      <c r="AA1223" t="s">
        <v>36</v>
      </c>
      <c r="AB1223" t="s">
        <v>9</v>
      </c>
      <c r="AC1223" t="s">
        <v>24</v>
      </c>
      <c r="AD1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23">
        <v>4.4000000000000004</v>
      </c>
      <c r="AF1223">
        <v>2</v>
      </c>
      <c r="AG1223">
        <v>20</v>
      </c>
      <c r="AH1223">
        <v>19</v>
      </c>
    </row>
    <row r="1224" spans="1:34" x14ac:dyDescent="0.25">
      <c r="A1224" s="3" t="s">
        <v>1299</v>
      </c>
      <c r="B1224" s="1">
        <v>45709</v>
      </c>
      <c r="C1224" s="23">
        <f t="shared" si="95"/>
        <v>21</v>
      </c>
      <c r="D1224" s="23">
        <f t="shared" si="96"/>
        <v>5</v>
      </c>
      <c r="E1224" s="23" t="str">
        <f t="shared" si="97"/>
        <v>viernes</v>
      </c>
      <c r="F1224" s="23">
        <f t="shared" si="98"/>
        <v>2</v>
      </c>
      <c r="G1224" s="23" t="str">
        <f t="shared" si="99"/>
        <v>febrero</v>
      </c>
      <c r="H1224" s="2">
        <v>0.62986111111111109</v>
      </c>
      <c r="I1224" t="s">
        <v>1</v>
      </c>
      <c r="J1224" t="str">
        <f>VLOOKUP(ventas_starbucks_2025[[#This Row],[sucursal]],cambio_sucursal[#All],2,0)</f>
        <v>Sucursal Nueva Córdoba</v>
      </c>
      <c r="K1224" t="s">
        <v>38</v>
      </c>
      <c r="L1224" t="s">
        <v>39</v>
      </c>
      <c r="M1224" t="s">
        <v>4</v>
      </c>
      <c r="N1224" t="str">
        <f>IFERROR(VLOOKUP(ventas_starbucks_2025[[#This Row],[tamaño_sucio]],cambio_tamaño[#All],2,0),"Tamaño único")</f>
        <v>Tamaño único</v>
      </c>
      <c r="O1224">
        <v>3</v>
      </c>
      <c r="P1224">
        <v>1357.14</v>
      </c>
      <c r="Q1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4">
        <v>4071.42</v>
      </c>
      <c r="S1224" t="s">
        <v>31</v>
      </c>
      <c r="T1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4" t="str">
        <f>VLOOKUP(ventas_starbucks_2025[[#This Row],[canal_compra]],cambio_canal_compra[#All],2,0)</f>
        <v>Entrega domicilio</v>
      </c>
      <c r="V1224" t="s">
        <v>16</v>
      </c>
      <c r="W1224" t="str">
        <f>VLOOKUP(ventas_starbucks_2025[[#This Row],[método_pago]],cambio_metodo_pago[#All],2,0)</f>
        <v>Tarjeta</v>
      </c>
      <c r="X1224" t="s">
        <v>7</v>
      </c>
      <c r="Y1224">
        <v>10</v>
      </c>
      <c r="Z1224" t="str">
        <f>VLOOKUP(ventas_starbucks_2025[[#This Row],[promoción_aplicada5]],promocion_cambiar[#All],2,0)</f>
        <v>Combo</v>
      </c>
      <c r="AA1224" t="s">
        <v>8</v>
      </c>
      <c r="AB1224" t="s">
        <v>23</v>
      </c>
      <c r="AC1224" t="s">
        <v>41</v>
      </c>
      <c r="AD1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24">
        <v>11.2</v>
      </c>
      <c r="AF1224">
        <v>2</v>
      </c>
      <c r="AG1224">
        <v>34</v>
      </c>
      <c r="AH1224">
        <v>31</v>
      </c>
    </row>
    <row r="1225" spans="1:34" x14ac:dyDescent="0.25">
      <c r="A1225" s="3" t="s">
        <v>1300</v>
      </c>
      <c r="B1225" s="1">
        <v>45683</v>
      </c>
      <c r="C1225" s="23">
        <f t="shared" si="95"/>
        <v>26</v>
      </c>
      <c r="D1225" s="23">
        <f t="shared" si="96"/>
        <v>7</v>
      </c>
      <c r="E1225" s="23" t="str">
        <f t="shared" si="97"/>
        <v>domingo</v>
      </c>
      <c r="F1225" s="23">
        <f t="shared" si="98"/>
        <v>1</v>
      </c>
      <c r="G1225" s="23" t="str">
        <f t="shared" si="99"/>
        <v>enero</v>
      </c>
      <c r="H1225" s="2">
        <v>0.33819444444444446</v>
      </c>
      <c r="I1225" t="s">
        <v>12</v>
      </c>
      <c r="J1225" t="str">
        <f>VLOOKUP(ventas_starbucks_2025[[#This Row],[sucursal]],cambio_sucursal[#All],2,0)</f>
        <v>Sucursal Córdoba Shopping</v>
      </c>
      <c r="K1225" t="s">
        <v>48</v>
      </c>
      <c r="L1225" t="s">
        <v>49</v>
      </c>
      <c r="M1225" t="s">
        <v>50</v>
      </c>
      <c r="N1225" t="str">
        <f>IFERROR(VLOOKUP(ventas_starbucks_2025[[#This Row],[tamaño_sucio]],cambio_tamaño[#All],2,0),"Tamaño único")</f>
        <v>Mediano</v>
      </c>
      <c r="O1225">
        <v>2</v>
      </c>
      <c r="P1225">
        <v>1723.42</v>
      </c>
      <c r="Q1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5">
        <v>3446.84</v>
      </c>
      <c r="S1225" t="s">
        <v>15</v>
      </c>
      <c r="T1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5" t="str">
        <f>VLOOKUP(ventas_starbucks_2025[[#This Row],[canal_compra]],cambio_canal_compra[#All],2,0)</f>
        <v>Para llevar</v>
      </c>
      <c r="V1225" t="s">
        <v>40</v>
      </c>
      <c r="W1225" t="str">
        <f>VLOOKUP(ventas_starbucks_2025[[#This Row],[método_pago]],cambio_metodo_pago[#All],2,0)</f>
        <v>Efectivo</v>
      </c>
      <c r="X1225" t="s">
        <v>7</v>
      </c>
      <c r="Y1225">
        <v>15</v>
      </c>
      <c r="Z1225" t="str">
        <f>VLOOKUP(ventas_starbucks_2025[[#This Row],[promoción_aplicada5]],promocion_cambiar[#All],2,0)</f>
        <v>2x1</v>
      </c>
      <c r="AA1225" t="s">
        <v>51</v>
      </c>
      <c r="AB1225" t="s">
        <v>23</v>
      </c>
      <c r="AC1225" t="s">
        <v>10</v>
      </c>
      <c r="AD1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25">
        <v>3.2</v>
      </c>
      <c r="AF1225">
        <v>2</v>
      </c>
      <c r="AG1225">
        <v>36</v>
      </c>
      <c r="AH1225">
        <v>34</v>
      </c>
    </row>
    <row r="1226" spans="1:34" x14ac:dyDescent="0.25">
      <c r="A1226" s="3" t="s">
        <v>1301</v>
      </c>
      <c r="B1226" s="1">
        <v>45731</v>
      </c>
      <c r="C1226" s="23">
        <f t="shared" si="95"/>
        <v>15</v>
      </c>
      <c r="D1226" s="23">
        <f t="shared" si="96"/>
        <v>6</v>
      </c>
      <c r="E1226" s="1" t="str">
        <f t="shared" si="97"/>
        <v>sábado</v>
      </c>
      <c r="F1226" s="23">
        <f t="shared" si="98"/>
        <v>3</v>
      </c>
      <c r="G1226" s="1" t="str">
        <f t="shared" si="99"/>
        <v>marzo</v>
      </c>
      <c r="H1226" s="2">
        <v>0.51666666666666672</v>
      </c>
      <c r="I1226" t="s">
        <v>12</v>
      </c>
      <c r="J1226" t="str">
        <f>VLOOKUP(ventas_starbucks_2025[[#This Row],[sucursal]],cambio_sucursal[#All],2,0)</f>
        <v>Sucursal Córdoba Shopping</v>
      </c>
      <c r="K1226" t="s">
        <v>82</v>
      </c>
      <c r="L1226" t="s">
        <v>28</v>
      </c>
      <c r="M1226" t="s">
        <v>4</v>
      </c>
      <c r="N1226" t="str">
        <f>IFERROR(VLOOKUP(ventas_starbucks_2025[[#This Row],[tamaño_sucio]],cambio_tamaño[#All],2,0),"Tamaño único")</f>
        <v>Tamaño único</v>
      </c>
      <c r="O1226">
        <v>2</v>
      </c>
      <c r="P1226">
        <v>2615.52</v>
      </c>
      <c r="Q1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26">
        <v>5231.04</v>
      </c>
      <c r="S1226" t="s">
        <v>5</v>
      </c>
      <c r="T1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26" t="str">
        <f>VLOOKUP(ventas_starbucks_2025[[#This Row],[canal_compra]],cambio_canal_compra[#All],2,0)</f>
        <v>En tienda</v>
      </c>
      <c r="V1226" t="s">
        <v>16</v>
      </c>
      <c r="W1226" t="str">
        <f>VLOOKUP(ventas_starbucks_2025[[#This Row],[método_pago]],cambio_metodo_pago[#All],2,0)</f>
        <v>Tarjeta</v>
      </c>
      <c r="X1226" t="s">
        <v>7</v>
      </c>
      <c r="Y1226">
        <v>15</v>
      </c>
      <c r="Z1226" t="str">
        <f>VLOOKUP(ventas_starbucks_2025[[#This Row],[promoción_aplicada5]],promocion_cambiar[#All],2,0)</f>
        <v>Hora Feliz</v>
      </c>
      <c r="AA1226" t="s">
        <v>36</v>
      </c>
      <c r="AB1226" t="s">
        <v>29</v>
      </c>
      <c r="AC1226" t="s">
        <v>24</v>
      </c>
      <c r="AD1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26">
        <v>6.8</v>
      </c>
      <c r="AF1226">
        <v>1</v>
      </c>
      <c r="AG1226">
        <v>31</v>
      </c>
      <c r="AH1226">
        <v>29</v>
      </c>
    </row>
    <row r="1227" spans="1:34" x14ac:dyDescent="0.25">
      <c r="A1227" s="3" t="s">
        <v>1302</v>
      </c>
      <c r="B1227" s="1">
        <v>45704</v>
      </c>
      <c r="C1227" s="23">
        <f t="shared" si="95"/>
        <v>16</v>
      </c>
      <c r="D1227" s="23">
        <f t="shared" si="96"/>
        <v>7</v>
      </c>
      <c r="E1227" s="23" t="str">
        <f t="shared" si="97"/>
        <v>domingo</v>
      </c>
      <c r="F1227" s="23">
        <f t="shared" si="98"/>
        <v>2</v>
      </c>
      <c r="G1227" s="23" t="str">
        <f t="shared" si="99"/>
        <v>febrero</v>
      </c>
      <c r="H1227" s="2">
        <v>0.72152777777777777</v>
      </c>
      <c r="I1227" t="s">
        <v>57</v>
      </c>
      <c r="J1227" t="str">
        <f>VLOOKUP(ventas_starbucks_2025[[#This Row],[sucursal]],cambio_sucursal[#All],2,0)</f>
        <v>Sucursal Avda Colón</v>
      </c>
      <c r="K1227" t="s">
        <v>67</v>
      </c>
      <c r="L1227" t="s">
        <v>35</v>
      </c>
      <c r="M1227" t="s">
        <v>4</v>
      </c>
      <c r="N1227" t="str">
        <f>IFERROR(VLOOKUP(ventas_starbucks_2025[[#This Row],[tamaño_sucio]],cambio_tamaño[#All],2,0),"Tamaño único")</f>
        <v>Tamaño único</v>
      </c>
      <c r="O1227">
        <v>1</v>
      </c>
      <c r="P1227">
        <v>1078.8399999999999</v>
      </c>
      <c r="Q1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7">
        <v>1078.8399999999999</v>
      </c>
      <c r="S1227" t="s">
        <v>15</v>
      </c>
      <c r="T1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7" t="str">
        <f>VLOOKUP(ventas_starbucks_2025[[#This Row],[canal_compra]],cambio_canal_compra[#All],2,0)</f>
        <v>Para llevar</v>
      </c>
      <c r="V1227" t="s">
        <v>6</v>
      </c>
      <c r="W1227" t="str">
        <f>VLOOKUP(ventas_starbucks_2025[[#This Row],[método_pago]],cambio_metodo_pago[#All],2,0)</f>
        <v>Aplicación móbil</v>
      </c>
      <c r="X1227" t="s">
        <v>22</v>
      </c>
      <c r="Y1227">
        <v>0</v>
      </c>
      <c r="Z1227" t="str">
        <f>VLOOKUP(ventas_starbucks_2025[[#This Row],[promoción_aplicada5]],promocion_cambiar[#All],2,0)</f>
        <v>Hora Feliz</v>
      </c>
      <c r="AA1227" t="s">
        <v>36</v>
      </c>
      <c r="AB1227" t="s">
        <v>18</v>
      </c>
      <c r="AC1227" t="s">
        <v>41</v>
      </c>
      <c r="AD1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27">
        <v>3.3</v>
      </c>
      <c r="AF1227">
        <v>4</v>
      </c>
      <c r="AG1227">
        <v>32</v>
      </c>
      <c r="AH1227">
        <v>31</v>
      </c>
    </row>
    <row r="1228" spans="1:34" x14ac:dyDescent="0.25">
      <c r="A1228" s="3" t="s">
        <v>1303</v>
      </c>
      <c r="B1228" s="1">
        <v>45750</v>
      </c>
      <c r="C1228" s="23">
        <f t="shared" si="95"/>
        <v>3</v>
      </c>
      <c r="D1228" s="23">
        <f t="shared" si="96"/>
        <v>4</v>
      </c>
      <c r="E1228" s="1" t="str">
        <f t="shared" si="97"/>
        <v>jueves</v>
      </c>
      <c r="F1228" s="23">
        <f t="shared" si="98"/>
        <v>4</v>
      </c>
      <c r="G1228" s="1" t="str">
        <f t="shared" si="99"/>
        <v>abril</v>
      </c>
      <c r="H1228" s="2">
        <v>0.35972222222222222</v>
      </c>
      <c r="I1228" t="s">
        <v>1</v>
      </c>
      <c r="J1228" t="str">
        <f>VLOOKUP(ventas_starbucks_2025[[#This Row],[sucursal]],cambio_sucursal[#All],2,0)</f>
        <v>Sucursal Nueva Córdoba</v>
      </c>
      <c r="K1228" t="s">
        <v>89</v>
      </c>
      <c r="L1228" t="s">
        <v>90</v>
      </c>
      <c r="M1228" t="s">
        <v>4</v>
      </c>
      <c r="N1228" t="str">
        <f>IFERROR(VLOOKUP(ventas_starbucks_2025[[#This Row],[tamaño_sucio]],cambio_tamaño[#All],2,0),"Tamaño único")</f>
        <v>Tamaño único</v>
      </c>
      <c r="O1228">
        <v>1</v>
      </c>
      <c r="P1228">
        <v>1514.32</v>
      </c>
      <c r="Q1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8">
        <v>1514.32</v>
      </c>
      <c r="S1228" t="s">
        <v>31</v>
      </c>
      <c r="T1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8" t="str">
        <f>VLOOKUP(ventas_starbucks_2025[[#This Row],[canal_compra]],cambio_canal_compra[#All],2,0)</f>
        <v>Entrega domicilio</v>
      </c>
      <c r="V1228" t="s">
        <v>40</v>
      </c>
      <c r="W1228" t="str">
        <f>VLOOKUP(ventas_starbucks_2025[[#This Row],[método_pago]],cambio_metodo_pago[#All],2,0)</f>
        <v>Efectivo</v>
      </c>
      <c r="X1228" t="s">
        <v>22</v>
      </c>
      <c r="Y1228">
        <v>0</v>
      </c>
      <c r="Z1228" t="str">
        <f>VLOOKUP(ventas_starbucks_2025[[#This Row],[promoción_aplicada5]],promocion_cambiar[#All],2,0)</f>
        <v>Hora Feliz</v>
      </c>
      <c r="AA1228" t="s">
        <v>36</v>
      </c>
      <c r="AB1228" t="s">
        <v>52</v>
      </c>
      <c r="AC1228" t="s">
        <v>10</v>
      </c>
      <c r="AD1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28">
        <v>6.2</v>
      </c>
      <c r="AF1228">
        <v>4</v>
      </c>
      <c r="AG1228">
        <v>40</v>
      </c>
      <c r="AH1228">
        <v>39</v>
      </c>
    </row>
    <row r="1229" spans="1:34" x14ac:dyDescent="0.25">
      <c r="A1229" s="3" t="s">
        <v>1304</v>
      </c>
      <c r="B1229" s="1">
        <v>45690</v>
      </c>
      <c r="C1229" s="23">
        <f t="shared" si="95"/>
        <v>2</v>
      </c>
      <c r="D1229" s="23">
        <f t="shared" si="96"/>
        <v>7</v>
      </c>
      <c r="E1229" s="1" t="str">
        <f t="shared" si="97"/>
        <v>domingo</v>
      </c>
      <c r="F1229" s="23">
        <f t="shared" si="98"/>
        <v>2</v>
      </c>
      <c r="G1229" s="1" t="str">
        <f t="shared" si="99"/>
        <v>febrero</v>
      </c>
      <c r="H1229" s="2">
        <v>0.84097222222222223</v>
      </c>
      <c r="I1229" t="s">
        <v>26</v>
      </c>
      <c r="J1229" t="str">
        <f>VLOOKUP(ventas_starbucks_2025[[#This Row],[sucursal]],cambio_sucursal[#All],2,0)</f>
        <v>Sucursal San Lorenzo 47</v>
      </c>
      <c r="K1229" t="s">
        <v>38</v>
      </c>
      <c r="L1229" t="s">
        <v>39</v>
      </c>
      <c r="M1229" t="s">
        <v>4</v>
      </c>
      <c r="N1229" t="str">
        <f>IFERROR(VLOOKUP(ventas_starbucks_2025[[#This Row],[tamaño_sucio]],cambio_tamaño[#All],2,0),"Tamaño único")</f>
        <v>Tamaño único</v>
      </c>
      <c r="O1229">
        <v>3</v>
      </c>
      <c r="P1229">
        <v>1407.01</v>
      </c>
      <c r="Q1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9">
        <v>4221.03</v>
      </c>
      <c r="S1229" t="s">
        <v>5</v>
      </c>
      <c r="T1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9" t="str">
        <f>VLOOKUP(ventas_starbucks_2025[[#This Row],[canal_compra]],cambio_canal_compra[#All],2,0)</f>
        <v>En tienda</v>
      </c>
      <c r="V1229" t="s">
        <v>6</v>
      </c>
      <c r="W1229" t="str">
        <f>VLOOKUP(ventas_starbucks_2025[[#This Row],[método_pago]],cambio_metodo_pago[#All],2,0)</f>
        <v>Aplicación móbil</v>
      </c>
      <c r="X1229" t="s">
        <v>22</v>
      </c>
      <c r="Y1229">
        <v>0</v>
      </c>
      <c r="Z1229" t="str">
        <f>VLOOKUP(ventas_starbucks_2025[[#This Row],[promoción_aplicada5]],promocion_cambiar[#All],2,0)</f>
        <v>Combo</v>
      </c>
      <c r="AA1229" t="s">
        <v>8</v>
      </c>
      <c r="AB1229" t="s">
        <v>23</v>
      </c>
      <c r="AC1229" t="s">
        <v>41</v>
      </c>
      <c r="AD1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29">
        <v>8.6</v>
      </c>
      <c r="AF1229">
        <v>5</v>
      </c>
      <c r="AG1229">
        <v>23</v>
      </c>
      <c r="AH1229">
        <v>20</v>
      </c>
    </row>
    <row r="1230" spans="1:34" x14ac:dyDescent="0.25">
      <c r="A1230" s="3" t="s">
        <v>1305</v>
      </c>
      <c r="B1230" s="1">
        <v>45734</v>
      </c>
      <c r="C1230" s="23">
        <f t="shared" si="95"/>
        <v>18</v>
      </c>
      <c r="D1230" s="23">
        <f t="shared" si="96"/>
        <v>2</v>
      </c>
      <c r="E1230" s="1" t="str">
        <f t="shared" si="97"/>
        <v>martes</v>
      </c>
      <c r="F1230" s="23">
        <f t="shared" si="98"/>
        <v>3</v>
      </c>
      <c r="G1230" s="1" t="str">
        <f t="shared" si="99"/>
        <v>marzo</v>
      </c>
      <c r="H1230" s="2">
        <v>0.86597222222222225</v>
      </c>
      <c r="I1230" t="s">
        <v>12</v>
      </c>
      <c r="J1230" t="str">
        <f>VLOOKUP(ventas_starbucks_2025[[#This Row],[sucursal]],cambio_sucursal[#All],2,0)</f>
        <v>Sucursal Córdoba Shopping</v>
      </c>
      <c r="K1230" t="s">
        <v>137</v>
      </c>
      <c r="L1230" t="s">
        <v>44</v>
      </c>
      <c r="M1230" t="s">
        <v>62</v>
      </c>
      <c r="N1230" t="str">
        <f>IFERROR(VLOOKUP(ventas_starbucks_2025[[#This Row],[tamaño_sucio]],cambio_tamaño[#All],2,0),"Tamaño único")</f>
        <v>Extra-Grande</v>
      </c>
      <c r="O1230">
        <v>5</v>
      </c>
      <c r="P1230">
        <v>1427.66</v>
      </c>
      <c r="Q1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0">
        <v>7138.3</v>
      </c>
      <c r="S1230" t="s">
        <v>15</v>
      </c>
      <c r="T1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30" t="str">
        <f>VLOOKUP(ventas_starbucks_2025[[#This Row],[canal_compra]],cambio_canal_compra[#All],2,0)</f>
        <v>Para llevar</v>
      </c>
      <c r="V1230" t="s">
        <v>16</v>
      </c>
      <c r="W1230" t="str">
        <f>VLOOKUP(ventas_starbucks_2025[[#This Row],[método_pago]],cambio_metodo_pago[#All],2,0)</f>
        <v>Tarjeta</v>
      </c>
      <c r="X1230" t="s">
        <v>7</v>
      </c>
      <c r="Y1230">
        <v>0</v>
      </c>
      <c r="Z1230" t="str">
        <f>VLOOKUP(ventas_starbucks_2025[[#This Row],[promoción_aplicada5]],promocion_cambiar[#All],2,0)</f>
        <v>Hora Feliz</v>
      </c>
      <c r="AA1230" t="s">
        <v>36</v>
      </c>
      <c r="AB1230" t="s">
        <v>32</v>
      </c>
      <c r="AC1230" t="s">
        <v>24</v>
      </c>
      <c r="AD1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30">
        <v>12.1</v>
      </c>
      <c r="AF1230">
        <v>5</v>
      </c>
      <c r="AG1230">
        <v>27</v>
      </c>
      <c r="AH1230">
        <v>22</v>
      </c>
    </row>
    <row r="1231" spans="1:34" x14ac:dyDescent="0.25">
      <c r="A1231" s="3" t="s">
        <v>1306</v>
      </c>
      <c r="B1231" s="1">
        <v>45703</v>
      </c>
      <c r="C1231" s="23">
        <f t="shared" si="95"/>
        <v>15</v>
      </c>
      <c r="D1231" s="23">
        <f t="shared" si="96"/>
        <v>6</v>
      </c>
      <c r="E1231" s="23" t="str">
        <f t="shared" si="97"/>
        <v>sábado</v>
      </c>
      <c r="F1231" s="23">
        <f t="shared" si="98"/>
        <v>2</v>
      </c>
      <c r="G1231" s="23" t="str">
        <f t="shared" si="99"/>
        <v>febrero</v>
      </c>
      <c r="H1231" s="2">
        <v>0.35902777777777778</v>
      </c>
      <c r="I1231" t="s">
        <v>1</v>
      </c>
      <c r="J1231" t="str">
        <f>VLOOKUP(ventas_starbucks_2025[[#This Row],[sucursal]],cambio_sucursal[#All],2,0)</f>
        <v>Sucursal Nueva Córdoba</v>
      </c>
      <c r="K1231" t="s">
        <v>82</v>
      </c>
      <c r="L1231" t="s">
        <v>28</v>
      </c>
      <c r="M1231" t="s">
        <v>4</v>
      </c>
      <c r="N1231" t="str">
        <f>IFERROR(VLOOKUP(ventas_starbucks_2025[[#This Row],[tamaño_sucio]],cambio_tamaño[#All],2,0),"Tamaño único")</f>
        <v>Tamaño único</v>
      </c>
      <c r="O1231">
        <v>4</v>
      </c>
      <c r="P1231">
        <v>2216.7600000000002</v>
      </c>
      <c r="Q1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31">
        <v>8867.0400000000009</v>
      </c>
      <c r="S1231" t="s">
        <v>5</v>
      </c>
      <c r="T1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31" t="str">
        <f>VLOOKUP(ventas_starbucks_2025[[#This Row],[canal_compra]],cambio_canal_compra[#All],2,0)</f>
        <v>En tienda</v>
      </c>
      <c r="V1231" t="s">
        <v>40</v>
      </c>
      <c r="W1231" t="str">
        <f>VLOOKUP(ventas_starbucks_2025[[#This Row],[método_pago]],cambio_metodo_pago[#All],2,0)</f>
        <v>Efectivo</v>
      </c>
      <c r="X1231" t="s">
        <v>22</v>
      </c>
      <c r="Y1231">
        <v>0</v>
      </c>
      <c r="Z1231" t="str">
        <f>VLOOKUP(ventas_starbucks_2025[[#This Row],[promoción_aplicada5]],promocion_cambiar[#All],2,0)</f>
        <v>2x1</v>
      </c>
      <c r="AA1231" t="s">
        <v>51</v>
      </c>
      <c r="AB1231" t="s">
        <v>9</v>
      </c>
      <c r="AC1231" t="s">
        <v>24</v>
      </c>
      <c r="AD1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31">
        <v>12.8</v>
      </c>
      <c r="AF1231">
        <v>2</v>
      </c>
      <c r="AG1231">
        <v>40</v>
      </c>
      <c r="AH1231">
        <v>36</v>
      </c>
    </row>
    <row r="1232" spans="1:34" x14ac:dyDescent="0.25">
      <c r="A1232" s="3" t="s">
        <v>1307</v>
      </c>
      <c r="B1232" s="1">
        <v>45760</v>
      </c>
      <c r="C1232" s="23">
        <f t="shared" si="95"/>
        <v>13</v>
      </c>
      <c r="D1232" s="23">
        <f t="shared" si="96"/>
        <v>7</v>
      </c>
      <c r="E1232" s="1" t="str">
        <f t="shared" si="97"/>
        <v>domingo</v>
      </c>
      <c r="F1232" s="23">
        <f t="shared" si="98"/>
        <v>4</v>
      </c>
      <c r="G1232" s="1" t="str">
        <f t="shared" si="99"/>
        <v>abril</v>
      </c>
      <c r="H1232" s="2">
        <v>0.36875000000000002</v>
      </c>
      <c r="I1232" t="s">
        <v>57</v>
      </c>
      <c r="J1232" t="str">
        <f>VLOOKUP(ventas_starbucks_2025[[#This Row],[sucursal]],cambio_sucursal[#All],2,0)</f>
        <v>Sucursal Avda Colón</v>
      </c>
      <c r="K1232" t="s">
        <v>58</v>
      </c>
      <c r="L1232" t="s">
        <v>39</v>
      </c>
      <c r="M1232" t="s">
        <v>4</v>
      </c>
      <c r="N1232" t="str">
        <f>IFERROR(VLOOKUP(ventas_starbucks_2025[[#This Row],[tamaño_sucio]],cambio_tamaño[#All],2,0),"Tamaño único")</f>
        <v>Tamaño único</v>
      </c>
      <c r="O1232">
        <v>3</v>
      </c>
      <c r="P1232">
        <v>1494.26</v>
      </c>
      <c r="Q1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2">
        <v>4482.78</v>
      </c>
      <c r="S1232" t="s">
        <v>15</v>
      </c>
      <c r="T1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2" t="str">
        <f>VLOOKUP(ventas_starbucks_2025[[#This Row],[canal_compra]],cambio_canal_compra[#All],2,0)</f>
        <v>Para llevar</v>
      </c>
      <c r="V1232" t="s">
        <v>6</v>
      </c>
      <c r="W1232" t="str">
        <f>VLOOKUP(ventas_starbucks_2025[[#This Row],[método_pago]],cambio_metodo_pago[#All],2,0)</f>
        <v>Aplicación móbil</v>
      </c>
      <c r="X1232" t="s">
        <v>22</v>
      </c>
      <c r="Y1232">
        <v>0</v>
      </c>
      <c r="Z1232" t="str">
        <f>VLOOKUP(ventas_starbucks_2025[[#This Row],[promoción_aplicada5]],promocion_cambiar[#All],2,0)</f>
        <v>Combo</v>
      </c>
      <c r="AA1232" t="s">
        <v>8</v>
      </c>
      <c r="AB1232" t="s">
        <v>18</v>
      </c>
      <c r="AC1232" t="s">
        <v>41</v>
      </c>
      <c r="AD1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32">
        <v>3.9</v>
      </c>
      <c r="AF1232">
        <v>1</v>
      </c>
      <c r="AG1232">
        <v>33</v>
      </c>
      <c r="AH1232">
        <v>30</v>
      </c>
    </row>
    <row r="1233" spans="1:34" x14ac:dyDescent="0.25">
      <c r="A1233" s="3" t="s">
        <v>1308</v>
      </c>
      <c r="B1233" s="1">
        <v>45663</v>
      </c>
      <c r="C1233" s="23">
        <f t="shared" si="95"/>
        <v>6</v>
      </c>
      <c r="D1233" s="23">
        <f t="shared" si="96"/>
        <v>1</v>
      </c>
      <c r="E1233" s="23" t="str">
        <f t="shared" si="97"/>
        <v>lunes</v>
      </c>
      <c r="F1233" s="23">
        <f t="shared" si="98"/>
        <v>1</v>
      </c>
      <c r="G1233" s="23" t="str">
        <f t="shared" si="99"/>
        <v>enero</v>
      </c>
      <c r="H1233" s="2">
        <v>0.78541666666666665</v>
      </c>
      <c r="I1233" t="s">
        <v>26</v>
      </c>
      <c r="J1233" t="str">
        <f>VLOOKUP(ventas_starbucks_2025[[#This Row],[sucursal]],cambio_sucursal[#All],2,0)</f>
        <v>Sucursal San Lorenzo 47</v>
      </c>
      <c r="K1233" t="s">
        <v>200</v>
      </c>
      <c r="L1233" t="s">
        <v>44</v>
      </c>
      <c r="M1233" t="s">
        <v>62</v>
      </c>
      <c r="N1233" t="str">
        <f>IFERROR(VLOOKUP(ventas_starbucks_2025[[#This Row],[tamaño_sucio]],cambio_tamaño[#All],2,0),"Tamaño único")</f>
        <v>Extra-Grande</v>
      </c>
      <c r="O1233">
        <v>1</v>
      </c>
      <c r="P1233">
        <v>1569.67</v>
      </c>
      <c r="Q1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3">
        <v>1569.67</v>
      </c>
      <c r="S1233" t="s">
        <v>5</v>
      </c>
      <c r="T1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3" t="str">
        <f>VLOOKUP(ventas_starbucks_2025[[#This Row],[canal_compra]],cambio_canal_compra[#All],2,0)</f>
        <v>En tienda</v>
      </c>
      <c r="V1233" t="s">
        <v>16</v>
      </c>
      <c r="W1233" t="str">
        <f>VLOOKUP(ventas_starbucks_2025[[#This Row],[método_pago]],cambio_metodo_pago[#All],2,0)</f>
        <v>Tarjeta</v>
      </c>
      <c r="X1233" t="s">
        <v>7</v>
      </c>
      <c r="Y1233">
        <v>0</v>
      </c>
      <c r="Z1233" t="str">
        <f>VLOOKUP(ventas_starbucks_2025[[#This Row],[promoción_aplicada5]],promocion_cambiar[#All],2,0)</f>
        <v>Hora Feliz</v>
      </c>
      <c r="AA1233" t="s">
        <v>36</v>
      </c>
      <c r="AB1233" t="s">
        <v>29</v>
      </c>
      <c r="AC1233" t="s">
        <v>41</v>
      </c>
      <c r="AD1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33">
        <v>14.9</v>
      </c>
      <c r="AF1233">
        <v>3</v>
      </c>
      <c r="AG1233">
        <v>32</v>
      </c>
      <c r="AH1233">
        <v>31</v>
      </c>
    </row>
    <row r="1234" spans="1:34" x14ac:dyDescent="0.25">
      <c r="A1234" s="3" t="s">
        <v>1309</v>
      </c>
      <c r="B1234" s="1">
        <v>45690</v>
      </c>
      <c r="C1234" s="23">
        <f t="shared" si="95"/>
        <v>2</v>
      </c>
      <c r="D1234" s="23">
        <f t="shared" si="96"/>
        <v>7</v>
      </c>
      <c r="E1234" s="23" t="str">
        <f t="shared" si="97"/>
        <v>domingo</v>
      </c>
      <c r="F1234" s="23">
        <f t="shared" si="98"/>
        <v>2</v>
      </c>
      <c r="G1234" s="23" t="str">
        <f t="shared" si="99"/>
        <v>febrero</v>
      </c>
      <c r="H1234" s="2">
        <v>0.52430555555555558</v>
      </c>
      <c r="I1234" t="s">
        <v>57</v>
      </c>
      <c r="J1234" t="str">
        <f>VLOOKUP(ventas_starbucks_2025[[#This Row],[sucursal]],cambio_sucursal[#All],2,0)</f>
        <v>Sucursal Avda Colón</v>
      </c>
      <c r="K1234" t="s">
        <v>89</v>
      </c>
      <c r="L1234" t="s">
        <v>90</v>
      </c>
      <c r="M1234" t="s">
        <v>4</v>
      </c>
      <c r="N1234" t="str">
        <f>IFERROR(VLOOKUP(ventas_starbucks_2025[[#This Row],[tamaño_sucio]],cambio_tamaño[#All],2,0),"Tamaño único")</f>
        <v>Tamaño único</v>
      </c>
      <c r="O1234">
        <v>4</v>
      </c>
      <c r="P1234">
        <v>1174.3</v>
      </c>
      <c r="Q1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4">
        <v>4697.2</v>
      </c>
      <c r="S1234" t="s">
        <v>15</v>
      </c>
      <c r="T1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4" t="str">
        <f>VLOOKUP(ventas_starbucks_2025[[#This Row],[canal_compra]],cambio_canal_compra[#All],2,0)</f>
        <v>Para llevar</v>
      </c>
      <c r="V1234" t="s">
        <v>16</v>
      </c>
      <c r="W1234" t="str">
        <f>VLOOKUP(ventas_starbucks_2025[[#This Row],[método_pago]],cambio_metodo_pago[#All],2,0)</f>
        <v>Tarjeta</v>
      </c>
      <c r="X1234" t="s">
        <v>22</v>
      </c>
      <c r="Y1234">
        <v>0</v>
      </c>
      <c r="Z1234" t="str">
        <f>VLOOKUP(ventas_starbucks_2025[[#This Row],[promoción_aplicada5]],promocion_cambiar[#All],2,0)</f>
        <v>Combo</v>
      </c>
      <c r="AA1234" t="s">
        <v>8</v>
      </c>
      <c r="AB1234" t="s">
        <v>9</v>
      </c>
      <c r="AC1234" t="s">
        <v>10</v>
      </c>
      <c r="AD1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34">
        <v>5.4</v>
      </c>
      <c r="AF1234">
        <v>5</v>
      </c>
      <c r="AG1234">
        <v>31</v>
      </c>
      <c r="AH1234">
        <v>27</v>
      </c>
    </row>
    <row r="1235" spans="1:34" x14ac:dyDescent="0.25">
      <c r="A1235" s="3" t="s">
        <v>1310</v>
      </c>
      <c r="B1235" s="1">
        <v>45733</v>
      </c>
      <c r="C1235" s="23">
        <f t="shared" si="95"/>
        <v>17</v>
      </c>
      <c r="D1235" s="23">
        <f t="shared" si="96"/>
        <v>1</v>
      </c>
      <c r="E1235" s="23" t="str">
        <f t="shared" si="97"/>
        <v>lunes</v>
      </c>
      <c r="F1235" s="23">
        <f t="shared" si="98"/>
        <v>3</v>
      </c>
      <c r="G1235" s="23" t="str">
        <f t="shared" si="99"/>
        <v>marzo</v>
      </c>
      <c r="H1235" s="2">
        <v>0.48055555555555557</v>
      </c>
      <c r="I1235" t="s">
        <v>1</v>
      </c>
      <c r="J1235" t="str">
        <f>VLOOKUP(ventas_starbucks_2025[[#This Row],[sucursal]],cambio_sucursal[#All],2,0)</f>
        <v>Sucursal Nueva Córdoba</v>
      </c>
      <c r="K1235" t="s">
        <v>64</v>
      </c>
      <c r="L1235" t="s">
        <v>65</v>
      </c>
      <c r="M1235" t="s">
        <v>4</v>
      </c>
      <c r="N1235" t="str">
        <f>IFERROR(VLOOKUP(ventas_starbucks_2025[[#This Row],[tamaño_sucio]],cambio_tamaño[#All],2,0),"Tamaño único")</f>
        <v>Tamaño único</v>
      </c>
      <c r="O1235">
        <v>4</v>
      </c>
      <c r="P1235">
        <v>1528.64</v>
      </c>
      <c r="Q1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5">
        <v>6114.56</v>
      </c>
      <c r="S1235" t="s">
        <v>15</v>
      </c>
      <c r="T1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35" t="str">
        <f>VLOOKUP(ventas_starbucks_2025[[#This Row],[canal_compra]],cambio_canal_compra[#All],2,0)</f>
        <v>Para llevar</v>
      </c>
      <c r="V1235" t="s">
        <v>16</v>
      </c>
      <c r="W1235" t="str">
        <f>VLOOKUP(ventas_starbucks_2025[[#This Row],[método_pago]],cambio_metodo_pago[#All],2,0)</f>
        <v>Tarjeta</v>
      </c>
      <c r="X1235" t="s">
        <v>7</v>
      </c>
      <c r="Y1235">
        <v>0</v>
      </c>
      <c r="Z1235" t="str">
        <f>VLOOKUP(ventas_starbucks_2025[[#This Row],[promoción_aplicada5]],promocion_cambiar[#All],2,0)</f>
        <v>Combo</v>
      </c>
      <c r="AA1235" t="s">
        <v>8</v>
      </c>
      <c r="AB1235" t="s">
        <v>18</v>
      </c>
      <c r="AC1235" t="s">
        <v>41</v>
      </c>
      <c r="AD1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35">
        <v>7.6</v>
      </c>
      <c r="AF1235">
        <v>5</v>
      </c>
      <c r="AG1235">
        <v>32</v>
      </c>
      <c r="AH1235">
        <v>28</v>
      </c>
    </row>
    <row r="1236" spans="1:34" x14ac:dyDescent="0.25">
      <c r="A1236" s="3" t="s">
        <v>1311</v>
      </c>
      <c r="B1236" s="1">
        <v>45708</v>
      </c>
      <c r="C1236" s="23">
        <f t="shared" si="95"/>
        <v>20</v>
      </c>
      <c r="D1236" s="23">
        <f t="shared" si="96"/>
        <v>4</v>
      </c>
      <c r="E1236" s="23" t="str">
        <f t="shared" si="97"/>
        <v>jueves</v>
      </c>
      <c r="F1236" s="23">
        <f t="shared" si="98"/>
        <v>2</v>
      </c>
      <c r="G1236" s="23" t="str">
        <f t="shared" si="99"/>
        <v>febrero</v>
      </c>
      <c r="H1236" s="2">
        <v>0.47361111111111109</v>
      </c>
      <c r="I1236" t="s">
        <v>26</v>
      </c>
      <c r="J1236" t="str">
        <f>VLOOKUP(ventas_starbucks_2025[[#This Row],[sucursal]],cambio_sucursal[#All],2,0)</f>
        <v>Sucursal San Lorenzo 47</v>
      </c>
      <c r="K1236" t="s">
        <v>82</v>
      </c>
      <c r="L1236" t="s">
        <v>28</v>
      </c>
      <c r="M1236" t="s">
        <v>4</v>
      </c>
      <c r="N1236" t="str">
        <f>IFERROR(VLOOKUP(ventas_starbucks_2025[[#This Row],[tamaño_sucio]],cambio_tamaño[#All],2,0),"Tamaño único")</f>
        <v>Tamaño único</v>
      </c>
      <c r="O1236">
        <v>2</v>
      </c>
      <c r="P1236">
        <v>2405.34</v>
      </c>
      <c r="Q1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36">
        <v>4810.68</v>
      </c>
      <c r="S1236" t="s">
        <v>5</v>
      </c>
      <c r="T1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6" t="str">
        <f>VLOOKUP(ventas_starbucks_2025[[#This Row],[canal_compra]],cambio_canal_compra[#All],2,0)</f>
        <v>En tienda</v>
      </c>
      <c r="V1236" t="s">
        <v>16</v>
      </c>
      <c r="W1236" t="str">
        <f>VLOOKUP(ventas_starbucks_2025[[#This Row],[método_pago]],cambio_metodo_pago[#All],2,0)</f>
        <v>Tarjeta</v>
      </c>
      <c r="X1236" t="s">
        <v>22</v>
      </c>
      <c r="Y1236">
        <v>0</v>
      </c>
      <c r="Z1236" t="str">
        <f>VLOOKUP(ventas_starbucks_2025[[#This Row],[promoción_aplicada5]],promocion_cambiar[#All],2,0)</f>
        <v>Ninguna</v>
      </c>
      <c r="AA1236" t="s">
        <v>17</v>
      </c>
      <c r="AB1236" t="s">
        <v>23</v>
      </c>
      <c r="AC1236" t="s">
        <v>41</v>
      </c>
      <c r="AD1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36">
        <v>6.8</v>
      </c>
      <c r="AF1236">
        <v>5</v>
      </c>
      <c r="AG1236">
        <v>48</v>
      </c>
      <c r="AH1236">
        <v>46</v>
      </c>
    </row>
    <row r="1237" spans="1:34" x14ac:dyDescent="0.25">
      <c r="A1237" s="3" t="s">
        <v>1312</v>
      </c>
      <c r="B1237" s="1">
        <v>45724</v>
      </c>
      <c r="C1237" s="23">
        <f t="shared" si="95"/>
        <v>8</v>
      </c>
      <c r="D1237" s="23">
        <f t="shared" si="96"/>
        <v>6</v>
      </c>
      <c r="E1237" s="1" t="str">
        <f t="shared" si="97"/>
        <v>sábado</v>
      </c>
      <c r="F1237" s="23">
        <f t="shared" si="98"/>
        <v>3</v>
      </c>
      <c r="G1237" s="1" t="str">
        <f t="shared" si="99"/>
        <v>marzo</v>
      </c>
      <c r="H1237" s="2">
        <v>0.65833333333333333</v>
      </c>
      <c r="I1237" t="s">
        <v>1</v>
      </c>
      <c r="J1237" t="str">
        <f>VLOOKUP(ventas_starbucks_2025[[#This Row],[sucursal]],cambio_sucursal[#All],2,0)</f>
        <v>Sucursal Nueva Córdoba</v>
      </c>
      <c r="K1237" t="s">
        <v>132</v>
      </c>
      <c r="L1237" t="s">
        <v>35</v>
      </c>
      <c r="M1237" t="s">
        <v>4</v>
      </c>
      <c r="N1237" t="str">
        <f>IFERROR(VLOOKUP(ventas_starbucks_2025[[#This Row],[tamaño_sucio]],cambio_tamaño[#All],2,0),"Tamaño único")</f>
        <v>Tamaño único</v>
      </c>
      <c r="O1237">
        <v>5</v>
      </c>
      <c r="P1237">
        <v>1004.74</v>
      </c>
      <c r="Q1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7">
        <v>5023.7</v>
      </c>
      <c r="S1237" t="s">
        <v>5</v>
      </c>
      <c r="T1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37" t="str">
        <f>VLOOKUP(ventas_starbucks_2025[[#This Row],[canal_compra]],cambio_canal_compra[#All],2,0)</f>
        <v>En tienda</v>
      </c>
      <c r="V1237" t="s">
        <v>40</v>
      </c>
      <c r="W1237" t="str">
        <f>VLOOKUP(ventas_starbucks_2025[[#This Row],[método_pago]],cambio_metodo_pago[#All],2,0)</f>
        <v>Efectivo</v>
      </c>
      <c r="X1237" t="s">
        <v>7</v>
      </c>
      <c r="Y1237">
        <v>10</v>
      </c>
      <c r="Z1237" t="str">
        <f>VLOOKUP(ventas_starbucks_2025[[#This Row],[promoción_aplicada5]],promocion_cambiar[#All],2,0)</f>
        <v>Combo</v>
      </c>
      <c r="AA1237" t="s">
        <v>8</v>
      </c>
      <c r="AB1237" t="s">
        <v>52</v>
      </c>
      <c r="AC1237" t="s">
        <v>41</v>
      </c>
      <c r="AD1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37">
        <v>2.5</v>
      </c>
      <c r="AF1237">
        <v>5</v>
      </c>
      <c r="AG1237">
        <v>49</v>
      </c>
      <c r="AH1237">
        <v>44</v>
      </c>
    </row>
    <row r="1238" spans="1:34" x14ac:dyDescent="0.25">
      <c r="A1238" s="3" t="s">
        <v>1313</v>
      </c>
      <c r="B1238" s="1">
        <v>45764</v>
      </c>
      <c r="C1238" s="23">
        <f t="shared" si="95"/>
        <v>17</v>
      </c>
      <c r="D1238" s="23">
        <f t="shared" si="96"/>
        <v>4</v>
      </c>
      <c r="E1238" s="23" t="str">
        <f t="shared" si="97"/>
        <v>jueves</v>
      </c>
      <c r="F1238" s="23">
        <f t="shared" si="98"/>
        <v>4</v>
      </c>
      <c r="G1238" s="23" t="str">
        <f t="shared" si="99"/>
        <v>abril</v>
      </c>
      <c r="H1238" s="2">
        <v>0.8520833333333333</v>
      </c>
      <c r="I1238" t="s">
        <v>26</v>
      </c>
      <c r="J1238" t="str">
        <f>VLOOKUP(ventas_starbucks_2025[[#This Row],[sucursal]],cambio_sucursal[#All],2,0)</f>
        <v>Sucursal San Lorenzo 47</v>
      </c>
      <c r="K1238" t="s">
        <v>89</v>
      </c>
      <c r="L1238" t="s">
        <v>90</v>
      </c>
      <c r="M1238" t="s">
        <v>4</v>
      </c>
      <c r="N1238" t="str">
        <f>IFERROR(VLOOKUP(ventas_starbucks_2025[[#This Row],[tamaño_sucio]],cambio_tamaño[#All],2,0),"Tamaño único")</f>
        <v>Tamaño único</v>
      </c>
      <c r="O1238">
        <v>3</v>
      </c>
      <c r="P1238">
        <v>1338.51</v>
      </c>
      <c r="Q1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8">
        <v>4015.53</v>
      </c>
      <c r="S1238" t="s">
        <v>15</v>
      </c>
      <c r="T1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8" t="str">
        <f>VLOOKUP(ventas_starbucks_2025[[#This Row],[canal_compra]],cambio_canal_compra[#All],2,0)</f>
        <v>Para llevar</v>
      </c>
      <c r="V1238" t="s">
        <v>40</v>
      </c>
      <c r="W1238" t="str">
        <f>VLOOKUP(ventas_starbucks_2025[[#This Row],[método_pago]],cambio_metodo_pago[#All],2,0)</f>
        <v>Efectivo</v>
      </c>
      <c r="X1238" t="s">
        <v>7</v>
      </c>
      <c r="Y1238">
        <v>15</v>
      </c>
      <c r="Z1238" t="str">
        <f>VLOOKUP(ventas_starbucks_2025[[#This Row],[promoción_aplicada5]],promocion_cambiar[#All],2,0)</f>
        <v>Ninguna</v>
      </c>
      <c r="AA1238" t="s">
        <v>17</v>
      </c>
      <c r="AB1238" t="s">
        <v>32</v>
      </c>
      <c r="AC1238" t="s">
        <v>24</v>
      </c>
      <c r="AD1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38">
        <v>10.1</v>
      </c>
      <c r="AF1238">
        <v>4</v>
      </c>
      <c r="AG1238">
        <v>22</v>
      </c>
      <c r="AH1238">
        <v>19</v>
      </c>
    </row>
    <row r="1239" spans="1:34" x14ac:dyDescent="0.25">
      <c r="A1239" s="3" t="s">
        <v>1314</v>
      </c>
      <c r="B1239" s="1">
        <v>45707</v>
      </c>
      <c r="C1239" s="23">
        <f t="shared" si="95"/>
        <v>19</v>
      </c>
      <c r="D1239" s="23">
        <f t="shared" si="96"/>
        <v>3</v>
      </c>
      <c r="E1239" s="23" t="str">
        <f t="shared" si="97"/>
        <v>miércoles</v>
      </c>
      <c r="F1239" s="23">
        <f t="shared" si="98"/>
        <v>2</v>
      </c>
      <c r="G1239" s="23" t="str">
        <f t="shared" si="99"/>
        <v>febrero</v>
      </c>
      <c r="H1239" s="2">
        <v>0.56874999999999998</v>
      </c>
      <c r="I1239" t="s">
        <v>57</v>
      </c>
      <c r="J1239" t="str">
        <f>VLOOKUP(ventas_starbucks_2025[[#This Row],[sucursal]],cambio_sucursal[#All],2,0)</f>
        <v>Sucursal Avda Colón</v>
      </c>
      <c r="K1239" t="s">
        <v>48</v>
      </c>
      <c r="L1239" t="s">
        <v>49</v>
      </c>
      <c r="M1239" t="s">
        <v>55</v>
      </c>
      <c r="N1239" t="str">
        <f>IFERROR(VLOOKUP(ventas_starbucks_2025[[#This Row],[tamaño_sucio]],cambio_tamaño[#All],2,0),"Tamaño único")</f>
        <v>Pequeño</v>
      </c>
      <c r="O1239">
        <v>4</v>
      </c>
      <c r="P1239">
        <v>1648.02</v>
      </c>
      <c r="Q1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9">
        <v>6592.08</v>
      </c>
      <c r="S1239" t="s">
        <v>15</v>
      </c>
      <c r="T1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39" t="str">
        <f>VLOOKUP(ventas_starbucks_2025[[#This Row],[canal_compra]],cambio_canal_compra[#All],2,0)</f>
        <v>Para llevar</v>
      </c>
      <c r="V1239" t="s">
        <v>40</v>
      </c>
      <c r="W1239" t="str">
        <f>VLOOKUP(ventas_starbucks_2025[[#This Row],[método_pago]],cambio_metodo_pago[#All],2,0)</f>
        <v>Efectivo</v>
      </c>
      <c r="X1239" t="s">
        <v>7</v>
      </c>
      <c r="Y1239">
        <v>0</v>
      </c>
      <c r="Z1239" t="str">
        <f>VLOOKUP(ventas_starbucks_2025[[#This Row],[promoción_aplicada5]],promocion_cambiar[#All],2,0)</f>
        <v>Combo</v>
      </c>
      <c r="AA1239" t="s">
        <v>8</v>
      </c>
      <c r="AB1239" t="s">
        <v>32</v>
      </c>
      <c r="AC1239" t="s">
        <v>10</v>
      </c>
      <c r="AD1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39">
        <v>5.5</v>
      </c>
      <c r="AF1239">
        <v>4</v>
      </c>
      <c r="AG1239">
        <v>25</v>
      </c>
      <c r="AH1239">
        <v>21</v>
      </c>
    </row>
    <row r="1240" spans="1:34" x14ac:dyDescent="0.25">
      <c r="A1240" s="3" t="s">
        <v>1315</v>
      </c>
      <c r="B1240" s="1">
        <v>45726</v>
      </c>
      <c r="C1240" s="23">
        <f t="shared" si="95"/>
        <v>10</v>
      </c>
      <c r="D1240" s="23">
        <f t="shared" si="96"/>
        <v>1</v>
      </c>
      <c r="E1240" s="23" t="str">
        <f t="shared" si="97"/>
        <v>lunes</v>
      </c>
      <c r="F1240" s="23">
        <f t="shared" si="98"/>
        <v>3</v>
      </c>
      <c r="G1240" s="23" t="str">
        <f t="shared" si="99"/>
        <v>marzo</v>
      </c>
      <c r="H1240" s="2">
        <v>0.39791666666666664</v>
      </c>
      <c r="I1240" t="s">
        <v>57</v>
      </c>
      <c r="J1240" t="str">
        <f>VLOOKUP(ventas_starbucks_2025[[#This Row],[sucursal]],cambio_sucursal[#All],2,0)</f>
        <v>Sucursal Avda Colón</v>
      </c>
      <c r="K1240" t="s">
        <v>38</v>
      </c>
      <c r="L1240" t="s">
        <v>39</v>
      </c>
      <c r="M1240" t="s">
        <v>4</v>
      </c>
      <c r="N1240" t="str">
        <f>IFERROR(VLOOKUP(ventas_starbucks_2025[[#This Row],[tamaño_sucio]],cambio_tamaño[#All],2,0),"Tamaño único")</f>
        <v>Tamaño único</v>
      </c>
      <c r="O1240">
        <v>3</v>
      </c>
      <c r="P1240">
        <v>1289.08</v>
      </c>
      <c r="Q1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0">
        <v>3867.24</v>
      </c>
      <c r="S1240" t="s">
        <v>5</v>
      </c>
      <c r="T1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0" t="str">
        <f>VLOOKUP(ventas_starbucks_2025[[#This Row],[canal_compra]],cambio_canal_compra[#All],2,0)</f>
        <v>En tienda</v>
      </c>
      <c r="V1240" t="s">
        <v>40</v>
      </c>
      <c r="W1240" t="str">
        <f>VLOOKUP(ventas_starbucks_2025[[#This Row],[método_pago]],cambio_metodo_pago[#All],2,0)</f>
        <v>Efectivo</v>
      </c>
      <c r="X1240" t="s">
        <v>22</v>
      </c>
      <c r="Y1240">
        <v>0</v>
      </c>
      <c r="Z1240" t="str">
        <f>VLOOKUP(ventas_starbucks_2025[[#This Row],[promoción_aplicada5]],promocion_cambiar[#All],2,0)</f>
        <v>Hora Feliz</v>
      </c>
      <c r="AA1240" t="s">
        <v>36</v>
      </c>
      <c r="AB1240" t="s">
        <v>29</v>
      </c>
      <c r="AC1240" t="s">
        <v>10</v>
      </c>
      <c r="AD1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40">
        <v>10.3</v>
      </c>
      <c r="AF1240">
        <v>1</v>
      </c>
      <c r="AG1240">
        <v>35</v>
      </c>
      <c r="AH1240">
        <v>32</v>
      </c>
    </row>
    <row r="1241" spans="1:34" x14ac:dyDescent="0.25">
      <c r="A1241" s="3" t="s">
        <v>1316</v>
      </c>
      <c r="B1241" s="1">
        <v>45670</v>
      </c>
      <c r="C1241" s="23">
        <f t="shared" si="95"/>
        <v>13</v>
      </c>
      <c r="D1241" s="23">
        <f t="shared" si="96"/>
        <v>1</v>
      </c>
      <c r="E1241" s="1" t="str">
        <f t="shared" si="97"/>
        <v>lunes</v>
      </c>
      <c r="F1241" s="23">
        <f t="shared" si="98"/>
        <v>1</v>
      </c>
      <c r="G1241" s="1" t="str">
        <f t="shared" si="99"/>
        <v>enero</v>
      </c>
      <c r="H1241" s="2">
        <v>0.63055555555555554</v>
      </c>
      <c r="I1241" t="s">
        <v>12</v>
      </c>
      <c r="J1241" t="str">
        <f>VLOOKUP(ventas_starbucks_2025[[#This Row],[sucursal]],cambio_sucursal[#All],2,0)</f>
        <v>Sucursal Córdoba Shopping</v>
      </c>
      <c r="K1241" t="s">
        <v>173</v>
      </c>
      <c r="L1241" t="s">
        <v>35</v>
      </c>
      <c r="M1241" t="s">
        <v>4</v>
      </c>
      <c r="N1241" t="str">
        <f>IFERROR(VLOOKUP(ventas_starbucks_2025[[#This Row],[tamaño_sucio]],cambio_tamaño[#All],2,0),"Tamaño único")</f>
        <v>Tamaño único</v>
      </c>
      <c r="O1241">
        <v>2</v>
      </c>
      <c r="P1241">
        <v>1493.43</v>
      </c>
      <c r="Q1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1">
        <v>2986.86</v>
      </c>
      <c r="S1241" t="s">
        <v>31</v>
      </c>
      <c r="T1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1" t="str">
        <f>VLOOKUP(ventas_starbucks_2025[[#This Row],[canal_compra]],cambio_canal_compra[#All],2,0)</f>
        <v>Entrega domicilio</v>
      </c>
      <c r="V1241" t="s">
        <v>40</v>
      </c>
      <c r="W1241" t="str">
        <f>VLOOKUP(ventas_starbucks_2025[[#This Row],[método_pago]],cambio_metodo_pago[#All],2,0)</f>
        <v>Efectivo</v>
      </c>
      <c r="X1241" t="s">
        <v>22</v>
      </c>
      <c r="Y1241">
        <v>0</v>
      </c>
      <c r="Z1241" t="str">
        <f>VLOOKUP(ventas_starbucks_2025[[#This Row],[promoción_aplicada5]],promocion_cambiar[#All],2,0)</f>
        <v>Hora Feliz</v>
      </c>
      <c r="AA1241" t="s">
        <v>36</v>
      </c>
      <c r="AB1241" t="s">
        <v>18</v>
      </c>
      <c r="AC1241" t="s">
        <v>41</v>
      </c>
      <c r="AD1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41">
        <v>5.9</v>
      </c>
      <c r="AF1241">
        <v>1</v>
      </c>
      <c r="AG1241">
        <v>29</v>
      </c>
      <c r="AH1241">
        <v>27</v>
      </c>
    </row>
    <row r="1242" spans="1:34" x14ac:dyDescent="0.25">
      <c r="A1242" s="3" t="s">
        <v>1317</v>
      </c>
      <c r="B1242" s="1">
        <v>45752</v>
      </c>
      <c r="C1242" s="23">
        <f t="shared" si="95"/>
        <v>5</v>
      </c>
      <c r="D1242" s="23">
        <f t="shared" si="96"/>
        <v>6</v>
      </c>
      <c r="E1242" s="23" t="str">
        <f t="shared" si="97"/>
        <v>sábado</v>
      </c>
      <c r="F1242" s="23">
        <f t="shared" si="98"/>
        <v>4</v>
      </c>
      <c r="G1242" s="23" t="str">
        <f t="shared" si="99"/>
        <v>abril</v>
      </c>
      <c r="H1242" s="2">
        <v>0.40277777777777779</v>
      </c>
      <c r="I1242" t="s">
        <v>12</v>
      </c>
      <c r="J1242" t="str">
        <f>VLOOKUP(ventas_starbucks_2025[[#This Row],[sucursal]],cambio_sucursal[#All],2,0)</f>
        <v>Sucursal Córdoba Shopping</v>
      </c>
      <c r="K1242" t="s">
        <v>13</v>
      </c>
      <c r="L1242" t="s">
        <v>14</v>
      </c>
      <c r="M1242" t="s">
        <v>4</v>
      </c>
      <c r="N1242" t="str">
        <f>IFERROR(VLOOKUP(ventas_starbucks_2025[[#This Row],[tamaño_sucio]],cambio_tamaño[#All],2,0),"Tamaño único")</f>
        <v>Tamaño único</v>
      </c>
      <c r="O1242">
        <v>4</v>
      </c>
      <c r="P1242">
        <v>1890.12</v>
      </c>
      <c r="Q1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2">
        <v>7560.48</v>
      </c>
      <c r="S1242" t="s">
        <v>5</v>
      </c>
      <c r="T1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42" t="str">
        <f>VLOOKUP(ventas_starbucks_2025[[#This Row],[canal_compra]],cambio_canal_compra[#All],2,0)</f>
        <v>En tienda</v>
      </c>
      <c r="V1242" t="s">
        <v>6</v>
      </c>
      <c r="W1242" t="str">
        <f>VLOOKUP(ventas_starbucks_2025[[#This Row],[método_pago]],cambio_metodo_pago[#All],2,0)</f>
        <v>Aplicación móbil</v>
      </c>
      <c r="X1242" t="s">
        <v>22</v>
      </c>
      <c r="Y1242">
        <v>0</v>
      </c>
      <c r="Z1242" t="str">
        <f>VLOOKUP(ventas_starbucks_2025[[#This Row],[promoción_aplicada5]],promocion_cambiar[#All],2,0)</f>
        <v>2x1</v>
      </c>
      <c r="AA1242" t="s">
        <v>51</v>
      </c>
      <c r="AB1242" t="s">
        <v>29</v>
      </c>
      <c r="AC1242" t="s">
        <v>10</v>
      </c>
      <c r="AD1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42">
        <v>3.9</v>
      </c>
      <c r="AF1242">
        <v>5</v>
      </c>
      <c r="AG1242">
        <v>35</v>
      </c>
      <c r="AH1242">
        <v>31</v>
      </c>
    </row>
    <row r="1243" spans="1:34" x14ac:dyDescent="0.25">
      <c r="A1243" s="3" t="s">
        <v>1318</v>
      </c>
      <c r="B1243" s="1">
        <v>45724</v>
      </c>
      <c r="C1243" s="23">
        <f t="shared" si="95"/>
        <v>8</v>
      </c>
      <c r="D1243" s="23">
        <f t="shared" si="96"/>
        <v>6</v>
      </c>
      <c r="E1243" s="23" t="str">
        <f t="shared" si="97"/>
        <v>sábado</v>
      </c>
      <c r="F1243" s="23">
        <f t="shared" si="98"/>
        <v>3</v>
      </c>
      <c r="G1243" s="23" t="str">
        <f t="shared" si="99"/>
        <v>marzo</v>
      </c>
      <c r="H1243" s="2">
        <v>0.29652777777777778</v>
      </c>
      <c r="I1243" t="s">
        <v>57</v>
      </c>
      <c r="J1243" t="str">
        <f>VLOOKUP(ventas_starbucks_2025[[#This Row],[sucursal]],cambio_sucursal[#All],2,0)</f>
        <v>Sucursal Avda Colón</v>
      </c>
      <c r="K1243" t="s">
        <v>38</v>
      </c>
      <c r="L1243" t="s">
        <v>39</v>
      </c>
      <c r="M1243" t="s">
        <v>4</v>
      </c>
      <c r="N1243" t="str">
        <f>IFERROR(VLOOKUP(ventas_starbucks_2025[[#This Row],[tamaño_sucio]],cambio_tamaño[#All],2,0),"Tamaño único")</f>
        <v>Tamaño único</v>
      </c>
      <c r="O1243">
        <v>2</v>
      </c>
      <c r="P1243">
        <v>1223.9000000000001</v>
      </c>
      <c r="Q1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3">
        <v>2447.8000000000002</v>
      </c>
      <c r="S1243" t="s">
        <v>15</v>
      </c>
      <c r="T1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3" t="str">
        <f>VLOOKUP(ventas_starbucks_2025[[#This Row],[canal_compra]],cambio_canal_compra[#All],2,0)</f>
        <v>Para llevar</v>
      </c>
      <c r="V1243" t="s">
        <v>6</v>
      </c>
      <c r="W1243" t="str">
        <f>VLOOKUP(ventas_starbucks_2025[[#This Row],[método_pago]],cambio_metodo_pago[#All],2,0)</f>
        <v>Aplicación móbil</v>
      </c>
      <c r="X1243" t="s">
        <v>22</v>
      </c>
      <c r="Y1243">
        <v>0</v>
      </c>
      <c r="Z1243" t="str">
        <f>VLOOKUP(ventas_starbucks_2025[[#This Row],[promoción_aplicada5]],promocion_cambiar[#All],2,0)</f>
        <v>Ninguna</v>
      </c>
      <c r="AA1243" t="s">
        <v>17</v>
      </c>
      <c r="AB1243" t="s">
        <v>23</v>
      </c>
      <c r="AC1243" t="s">
        <v>41</v>
      </c>
      <c r="AD1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43">
        <v>8.1</v>
      </c>
      <c r="AF1243">
        <v>1</v>
      </c>
      <c r="AG1243">
        <v>33</v>
      </c>
      <c r="AH1243">
        <v>31</v>
      </c>
    </row>
    <row r="1244" spans="1:34" x14ac:dyDescent="0.25">
      <c r="A1244" s="3" t="s">
        <v>1319</v>
      </c>
      <c r="B1244" s="1">
        <v>45750</v>
      </c>
      <c r="C1244" s="23">
        <f t="shared" si="95"/>
        <v>3</v>
      </c>
      <c r="D1244" s="23">
        <f t="shared" si="96"/>
        <v>4</v>
      </c>
      <c r="E1244" s="1" t="str">
        <f t="shared" si="97"/>
        <v>jueves</v>
      </c>
      <c r="F1244" s="23">
        <f t="shared" si="98"/>
        <v>4</v>
      </c>
      <c r="G1244" s="1" t="str">
        <f t="shared" si="99"/>
        <v>abril</v>
      </c>
      <c r="H1244" s="2">
        <v>0.34305555555555556</v>
      </c>
      <c r="I1244" t="s">
        <v>57</v>
      </c>
      <c r="J1244" t="str">
        <f>VLOOKUP(ventas_starbucks_2025[[#This Row],[sucursal]],cambio_sucursal[#All],2,0)</f>
        <v>Sucursal Avda Colón</v>
      </c>
      <c r="K1244" t="s">
        <v>89</v>
      </c>
      <c r="L1244" t="s">
        <v>90</v>
      </c>
      <c r="M1244" t="s">
        <v>4</v>
      </c>
      <c r="N1244" t="str">
        <f>IFERROR(VLOOKUP(ventas_starbucks_2025[[#This Row],[tamaño_sucio]],cambio_tamaño[#All],2,0),"Tamaño único")</f>
        <v>Tamaño único</v>
      </c>
      <c r="O1244">
        <v>1</v>
      </c>
      <c r="P1244">
        <v>1505.05</v>
      </c>
      <c r="Q1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4">
        <v>1505.05</v>
      </c>
      <c r="S1244" t="s">
        <v>31</v>
      </c>
      <c r="T1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4" t="str">
        <f>VLOOKUP(ventas_starbucks_2025[[#This Row],[canal_compra]],cambio_canal_compra[#All],2,0)</f>
        <v>Entrega domicilio</v>
      </c>
      <c r="V1244" t="s">
        <v>16</v>
      </c>
      <c r="W1244" t="str">
        <f>VLOOKUP(ventas_starbucks_2025[[#This Row],[método_pago]],cambio_metodo_pago[#All],2,0)</f>
        <v>Tarjeta</v>
      </c>
      <c r="X1244" t="s">
        <v>7</v>
      </c>
      <c r="Y1244">
        <v>0</v>
      </c>
      <c r="Z1244" t="str">
        <f>VLOOKUP(ventas_starbucks_2025[[#This Row],[promoción_aplicada5]],promocion_cambiar[#All],2,0)</f>
        <v>Ninguna</v>
      </c>
      <c r="AA1244" t="s">
        <v>17</v>
      </c>
      <c r="AB1244" t="s">
        <v>23</v>
      </c>
      <c r="AC1244" t="s">
        <v>24</v>
      </c>
      <c r="AD1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44">
        <v>7.7</v>
      </c>
      <c r="AF1244">
        <v>3</v>
      </c>
      <c r="AG1244">
        <v>15</v>
      </c>
      <c r="AH1244">
        <v>14</v>
      </c>
    </row>
    <row r="1245" spans="1:34" x14ac:dyDescent="0.25">
      <c r="A1245" s="3" t="s">
        <v>1320</v>
      </c>
      <c r="B1245" s="1">
        <v>45699</v>
      </c>
      <c r="C1245" s="23">
        <f t="shared" si="95"/>
        <v>11</v>
      </c>
      <c r="D1245" s="23">
        <f t="shared" si="96"/>
        <v>2</v>
      </c>
      <c r="E1245" s="23" t="str">
        <f t="shared" si="97"/>
        <v>martes</v>
      </c>
      <c r="F1245" s="23">
        <f t="shared" si="98"/>
        <v>2</v>
      </c>
      <c r="G1245" s="23" t="str">
        <f t="shared" si="99"/>
        <v>febrero</v>
      </c>
      <c r="H1245" s="2">
        <v>0.82638888888888884</v>
      </c>
      <c r="I1245" t="s">
        <v>26</v>
      </c>
      <c r="J1245" t="str">
        <f>VLOOKUP(ventas_starbucks_2025[[#This Row],[sucursal]],cambio_sucursal[#All],2,0)</f>
        <v>Sucursal San Lorenzo 47</v>
      </c>
      <c r="K1245" t="s">
        <v>115</v>
      </c>
      <c r="L1245" t="s">
        <v>21</v>
      </c>
      <c r="M1245" t="s">
        <v>4</v>
      </c>
      <c r="N1245" t="str">
        <f>IFERROR(VLOOKUP(ventas_starbucks_2025[[#This Row],[tamaño_sucio]],cambio_tamaño[#All],2,0),"Tamaño único")</f>
        <v>Tamaño único</v>
      </c>
      <c r="O1245">
        <v>3</v>
      </c>
      <c r="P1245">
        <v>940.53</v>
      </c>
      <c r="Q1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45">
        <v>2821.59</v>
      </c>
      <c r="S1245" t="s">
        <v>15</v>
      </c>
      <c r="T1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5" t="str">
        <f>VLOOKUP(ventas_starbucks_2025[[#This Row],[canal_compra]],cambio_canal_compra[#All],2,0)</f>
        <v>Para llevar</v>
      </c>
      <c r="V1245" t="s">
        <v>6</v>
      </c>
      <c r="W1245" t="str">
        <f>VLOOKUP(ventas_starbucks_2025[[#This Row],[método_pago]],cambio_metodo_pago[#All],2,0)</f>
        <v>Aplicación móbil</v>
      </c>
      <c r="X1245" t="s">
        <v>7</v>
      </c>
      <c r="Y1245">
        <v>0</v>
      </c>
      <c r="Z1245" t="str">
        <f>VLOOKUP(ventas_starbucks_2025[[#This Row],[promoción_aplicada5]],promocion_cambiar[#All],2,0)</f>
        <v>2x1</v>
      </c>
      <c r="AA1245" t="s">
        <v>51</v>
      </c>
      <c r="AB1245" t="s">
        <v>29</v>
      </c>
      <c r="AC1245" t="s">
        <v>10</v>
      </c>
      <c r="AD1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45">
        <v>13.4</v>
      </c>
      <c r="AF1245">
        <v>3</v>
      </c>
      <c r="AG1245">
        <v>49</v>
      </c>
      <c r="AH1245">
        <v>46</v>
      </c>
    </row>
    <row r="1246" spans="1:34" x14ac:dyDescent="0.25">
      <c r="A1246" s="3" t="s">
        <v>1321</v>
      </c>
      <c r="B1246" s="1">
        <v>45692</v>
      </c>
      <c r="C1246" s="23">
        <f t="shared" si="95"/>
        <v>4</v>
      </c>
      <c r="D1246" s="23">
        <f t="shared" si="96"/>
        <v>2</v>
      </c>
      <c r="E1246" s="23" t="str">
        <f t="shared" si="97"/>
        <v>martes</v>
      </c>
      <c r="F1246" s="23">
        <f t="shared" si="98"/>
        <v>2</v>
      </c>
      <c r="G1246" s="23" t="str">
        <f t="shared" si="99"/>
        <v>febrero</v>
      </c>
      <c r="H1246" s="2">
        <v>0.57499999999999996</v>
      </c>
      <c r="I1246" t="s">
        <v>57</v>
      </c>
      <c r="J1246" t="str">
        <f>VLOOKUP(ventas_starbucks_2025[[#This Row],[sucursal]],cambio_sucursal[#All],2,0)</f>
        <v>Sucursal Avda Colón</v>
      </c>
      <c r="K1246" t="s">
        <v>284</v>
      </c>
      <c r="L1246" t="s">
        <v>35</v>
      </c>
      <c r="M1246" t="s">
        <v>4</v>
      </c>
      <c r="N1246" t="str">
        <f>IFERROR(VLOOKUP(ventas_starbucks_2025[[#This Row],[tamaño_sucio]],cambio_tamaño[#All],2,0),"Tamaño único")</f>
        <v>Tamaño único</v>
      </c>
      <c r="O1246">
        <v>3</v>
      </c>
      <c r="P1246">
        <v>1254.6500000000001</v>
      </c>
      <c r="Q1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6">
        <v>3763.95</v>
      </c>
      <c r="S1246" t="s">
        <v>31</v>
      </c>
      <c r="T1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6" t="str">
        <f>VLOOKUP(ventas_starbucks_2025[[#This Row],[canal_compra]],cambio_canal_compra[#All],2,0)</f>
        <v>Entrega domicilio</v>
      </c>
      <c r="V1246" t="s">
        <v>6</v>
      </c>
      <c r="W1246" t="str">
        <f>VLOOKUP(ventas_starbucks_2025[[#This Row],[método_pago]],cambio_metodo_pago[#All],2,0)</f>
        <v>Aplicación móbil</v>
      </c>
      <c r="X1246" t="s">
        <v>22</v>
      </c>
      <c r="Y1246">
        <v>0</v>
      </c>
      <c r="Z1246" t="str">
        <f>VLOOKUP(ventas_starbucks_2025[[#This Row],[promoción_aplicada5]],promocion_cambiar[#All],2,0)</f>
        <v>Hora Feliz</v>
      </c>
      <c r="AA1246" t="s">
        <v>36</v>
      </c>
      <c r="AB1246" t="s">
        <v>23</v>
      </c>
      <c r="AC1246" t="s">
        <v>10</v>
      </c>
      <c r="AD1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46">
        <v>3.4</v>
      </c>
      <c r="AF1246">
        <v>5</v>
      </c>
      <c r="AG1246">
        <v>46</v>
      </c>
      <c r="AH1246">
        <v>43</v>
      </c>
    </row>
    <row r="1247" spans="1:34" x14ac:dyDescent="0.25">
      <c r="A1247" s="3" t="s">
        <v>1322</v>
      </c>
      <c r="B1247" s="1">
        <v>45673</v>
      </c>
      <c r="C1247" s="23">
        <f t="shared" si="95"/>
        <v>16</v>
      </c>
      <c r="D1247" s="23">
        <f t="shared" si="96"/>
        <v>4</v>
      </c>
      <c r="E1247" s="23" t="str">
        <f t="shared" si="97"/>
        <v>jueves</v>
      </c>
      <c r="F1247" s="23">
        <f t="shared" si="98"/>
        <v>1</v>
      </c>
      <c r="G1247" s="23" t="str">
        <f t="shared" si="99"/>
        <v>enero</v>
      </c>
      <c r="H1247" s="2">
        <v>0.39166666666666666</v>
      </c>
      <c r="I1247" t="s">
        <v>26</v>
      </c>
      <c r="J1247" t="str">
        <f>VLOOKUP(ventas_starbucks_2025[[#This Row],[sucursal]],cambio_sucursal[#All],2,0)</f>
        <v>Sucursal San Lorenzo 47</v>
      </c>
      <c r="K1247" t="s">
        <v>205</v>
      </c>
      <c r="L1247" t="s">
        <v>70</v>
      </c>
      <c r="M1247" t="s">
        <v>62</v>
      </c>
      <c r="N1247" t="str">
        <f>IFERROR(VLOOKUP(ventas_starbucks_2025[[#This Row],[tamaño_sucio]],cambio_tamaño[#All],2,0),"Tamaño único")</f>
        <v>Extra-Grande</v>
      </c>
      <c r="O1247">
        <v>3</v>
      </c>
      <c r="P1247">
        <v>1319.7</v>
      </c>
      <c r="Q1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7">
        <v>3959.1</v>
      </c>
      <c r="S1247" t="s">
        <v>31</v>
      </c>
      <c r="T1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7" t="str">
        <f>VLOOKUP(ventas_starbucks_2025[[#This Row],[canal_compra]],cambio_canal_compra[#All],2,0)</f>
        <v>Entrega domicilio</v>
      </c>
      <c r="V1247" t="s">
        <v>40</v>
      </c>
      <c r="W1247" t="str">
        <f>VLOOKUP(ventas_starbucks_2025[[#This Row],[método_pago]],cambio_metodo_pago[#All],2,0)</f>
        <v>Efectivo</v>
      </c>
      <c r="X1247" t="s">
        <v>22</v>
      </c>
      <c r="Y1247">
        <v>0</v>
      </c>
      <c r="Z1247" t="str">
        <f>VLOOKUP(ventas_starbucks_2025[[#This Row],[promoción_aplicada5]],promocion_cambiar[#All],2,0)</f>
        <v>Hora Feliz</v>
      </c>
      <c r="AA1247" t="s">
        <v>36</v>
      </c>
      <c r="AB1247" t="s">
        <v>32</v>
      </c>
      <c r="AC1247" t="s">
        <v>24</v>
      </c>
      <c r="AD1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47">
        <v>11.2</v>
      </c>
      <c r="AF1247">
        <v>2</v>
      </c>
      <c r="AG1247">
        <v>21</v>
      </c>
      <c r="AH1247">
        <v>18</v>
      </c>
    </row>
    <row r="1248" spans="1:34" x14ac:dyDescent="0.25">
      <c r="A1248" s="3" t="s">
        <v>1323</v>
      </c>
      <c r="B1248" s="1">
        <v>45689</v>
      </c>
      <c r="C1248" s="23">
        <f t="shared" si="95"/>
        <v>1</v>
      </c>
      <c r="D1248" s="23">
        <f t="shared" si="96"/>
        <v>6</v>
      </c>
      <c r="E1248" s="1" t="str">
        <f t="shared" si="97"/>
        <v>sábado</v>
      </c>
      <c r="F1248" s="23">
        <f t="shared" si="98"/>
        <v>2</v>
      </c>
      <c r="G1248" s="1" t="str">
        <f t="shared" si="99"/>
        <v>febrero</v>
      </c>
      <c r="H1248" s="2">
        <v>0.34583333333333333</v>
      </c>
      <c r="I1248" t="s">
        <v>1</v>
      </c>
      <c r="J1248" t="str">
        <f>VLOOKUP(ventas_starbucks_2025[[#This Row],[sucursal]],cambio_sucursal[#All],2,0)</f>
        <v>Sucursal Nueva Córdoba</v>
      </c>
      <c r="K1248" t="s">
        <v>82</v>
      </c>
      <c r="L1248" t="s">
        <v>28</v>
      </c>
      <c r="M1248" t="s">
        <v>4</v>
      </c>
      <c r="N1248" t="str">
        <f>IFERROR(VLOOKUP(ventas_starbucks_2025[[#This Row],[tamaño_sucio]],cambio_tamaño[#All],2,0),"Tamaño único")</f>
        <v>Tamaño único</v>
      </c>
      <c r="O1248">
        <v>2</v>
      </c>
      <c r="P1248">
        <v>2164.23</v>
      </c>
      <c r="Q1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48">
        <v>4328.46</v>
      </c>
      <c r="S1248" t="s">
        <v>31</v>
      </c>
      <c r="T1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8" t="str">
        <f>VLOOKUP(ventas_starbucks_2025[[#This Row],[canal_compra]],cambio_canal_compra[#All],2,0)</f>
        <v>Entrega domicilio</v>
      </c>
      <c r="V1248" t="s">
        <v>16</v>
      </c>
      <c r="W1248" t="str">
        <f>VLOOKUP(ventas_starbucks_2025[[#This Row],[método_pago]],cambio_metodo_pago[#All],2,0)</f>
        <v>Tarjeta</v>
      </c>
      <c r="X1248" t="s">
        <v>22</v>
      </c>
      <c r="Y1248">
        <v>0</v>
      </c>
      <c r="Z1248" t="str">
        <f>VLOOKUP(ventas_starbucks_2025[[#This Row],[promoción_aplicada5]],promocion_cambiar[#All],2,0)</f>
        <v>2x1</v>
      </c>
      <c r="AA1248" t="s">
        <v>51</v>
      </c>
      <c r="AB1248" t="s">
        <v>23</v>
      </c>
      <c r="AC1248" t="s">
        <v>24</v>
      </c>
      <c r="AD1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48">
        <v>7.9</v>
      </c>
      <c r="AF1248">
        <v>2</v>
      </c>
      <c r="AG1248">
        <v>43</v>
      </c>
      <c r="AH1248">
        <v>41</v>
      </c>
    </row>
    <row r="1249" spans="1:34" x14ac:dyDescent="0.25">
      <c r="A1249" s="3" t="s">
        <v>1324</v>
      </c>
      <c r="B1249" s="1">
        <v>45736</v>
      </c>
      <c r="C1249" s="23">
        <f t="shared" si="95"/>
        <v>20</v>
      </c>
      <c r="D1249" s="23">
        <f t="shared" si="96"/>
        <v>4</v>
      </c>
      <c r="E1249" s="23" t="str">
        <f t="shared" si="97"/>
        <v>jueves</v>
      </c>
      <c r="F1249" s="23">
        <f t="shared" si="98"/>
        <v>3</v>
      </c>
      <c r="G1249" s="23" t="str">
        <f t="shared" si="99"/>
        <v>marzo</v>
      </c>
      <c r="H1249" s="2">
        <v>0.55902777777777779</v>
      </c>
      <c r="I1249" t="s">
        <v>26</v>
      </c>
      <c r="J1249" t="str">
        <f>VLOOKUP(ventas_starbucks_2025[[#This Row],[sucursal]],cambio_sucursal[#All],2,0)</f>
        <v>Sucursal San Lorenzo 47</v>
      </c>
      <c r="K1249" t="s">
        <v>13</v>
      </c>
      <c r="L1249" t="s">
        <v>14</v>
      </c>
      <c r="M1249" t="s">
        <v>4</v>
      </c>
      <c r="N1249" t="str">
        <f>IFERROR(VLOOKUP(ventas_starbucks_2025[[#This Row],[tamaño_sucio]],cambio_tamaño[#All],2,0),"Tamaño único")</f>
        <v>Tamaño único</v>
      </c>
      <c r="O1249">
        <v>1</v>
      </c>
      <c r="P1249">
        <v>1603.17</v>
      </c>
      <c r="Q1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9">
        <v>1603.17</v>
      </c>
      <c r="S1249" t="s">
        <v>15</v>
      </c>
      <c r="T1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9" t="str">
        <f>VLOOKUP(ventas_starbucks_2025[[#This Row],[canal_compra]],cambio_canal_compra[#All],2,0)</f>
        <v>Para llevar</v>
      </c>
      <c r="V1249" t="s">
        <v>6</v>
      </c>
      <c r="W1249" t="str">
        <f>VLOOKUP(ventas_starbucks_2025[[#This Row],[método_pago]],cambio_metodo_pago[#All],2,0)</f>
        <v>Aplicación móbil</v>
      </c>
      <c r="X1249" t="s">
        <v>7</v>
      </c>
      <c r="Y1249">
        <v>15</v>
      </c>
      <c r="Z1249" t="str">
        <f>VLOOKUP(ventas_starbucks_2025[[#This Row],[promoción_aplicada5]],promocion_cambiar[#All],2,0)</f>
        <v>Hora Feliz</v>
      </c>
      <c r="AA1249" t="s">
        <v>36</v>
      </c>
      <c r="AB1249" t="s">
        <v>29</v>
      </c>
      <c r="AC1249" t="s">
        <v>24</v>
      </c>
      <c r="AD1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49">
        <v>7.5</v>
      </c>
      <c r="AF1249">
        <v>4</v>
      </c>
      <c r="AG1249">
        <v>13</v>
      </c>
      <c r="AH1249">
        <v>12</v>
      </c>
    </row>
    <row r="1250" spans="1:34" x14ac:dyDescent="0.25">
      <c r="A1250" s="3" t="s">
        <v>1325</v>
      </c>
      <c r="B1250" s="1">
        <v>45679</v>
      </c>
      <c r="C1250" s="23">
        <f t="shared" si="95"/>
        <v>22</v>
      </c>
      <c r="D1250" s="23">
        <f t="shared" si="96"/>
        <v>3</v>
      </c>
      <c r="E1250" s="23" t="str">
        <f t="shared" si="97"/>
        <v>miércoles</v>
      </c>
      <c r="F1250" s="23">
        <f t="shared" si="98"/>
        <v>1</v>
      </c>
      <c r="G1250" s="23" t="str">
        <f t="shared" si="99"/>
        <v>enero</v>
      </c>
      <c r="H1250" s="2">
        <v>0.53402777777777777</v>
      </c>
      <c r="I1250" t="s">
        <v>1</v>
      </c>
      <c r="J1250" t="str">
        <f>VLOOKUP(ventas_starbucks_2025[[#This Row],[sucursal]],cambio_sucursal[#All],2,0)</f>
        <v>Sucursal Nueva Córdoba</v>
      </c>
      <c r="K1250" t="s">
        <v>69</v>
      </c>
      <c r="L1250" t="s">
        <v>70</v>
      </c>
      <c r="M1250" t="s">
        <v>50</v>
      </c>
      <c r="N1250" t="str">
        <f>IFERROR(VLOOKUP(ventas_starbucks_2025[[#This Row],[tamaño_sucio]],cambio_tamaño[#All],2,0),"Tamaño único")</f>
        <v>Mediano</v>
      </c>
      <c r="O1250">
        <v>5</v>
      </c>
      <c r="P1250">
        <v>1492.69</v>
      </c>
      <c r="Q1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0">
        <v>7463.45</v>
      </c>
      <c r="S1250" t="s">
        <v>31</v>
      </c>
      <c r="T1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50" t="str">
        <f>VLOOKUP(ventas_starbucks_2025[[#This Row],[canal_compra]],cambio_canal_compra[#All],2,0)</f>
        <v>Entrega domicilio</v>
      </c>
      <c r="V1250" t="s">
        <v>16</v>
      </c>
      <c r="W1250" t="str">
        <f>VLOOKUP(ventas_starbucks_2025[[#This Row],[método_pago]],cambio_metodo_pago[#All],2,0)</f>
        <v>Tarjeta</v>
      </c>
      <c r="X1250" t="s">
        <v>22</v>
      </c>
      <c r="Y1250">
        <v>0</v>
      </c>
      <c r="Z1250" t="str">
        <f>VLOOKUP(ventas_starbucks_2025[[#This Row],[promoción_aplicada5]],promocion_cambiar[#All],2,0)</f>
        <v>Ninguna</v>
      </c>
      <c r="AA1250" t="s">
        <v>17</v>
      </c>
      <c r="AB1250" t="s">
        <v>9</v>
      </c>
      <c r="AC1250" t="s">
        <v>41</v>
      </c>
      <c r="AD1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50">
        <v>4.2</v>
      </c>
      <c r="AF1250">
        <v>2</v>
      </c>
      <c r="AG1250">
        <v>39</v>
      </c>
      <c r="AH1250">
        <v>34</v>
      </c>
    </row>
    <row r="1251" spans="1:34" x14ac:dyDescent="0.25">
      <c r="A1251" s="3" t="s">
        <v>1326</v>
      </c>
      <c r="B1251" s="1">
        <v>45690</v>
      </c>
      <c r="C1251" s="23">
        <f t="shared" si="95"/>
        <v>2</v>
      </c>
      <c r="D1251" s="23">
        <f t="shared" si="96"/>
        <v>7</v>
      </c>
      <c r="E1251" s="23" t="str">
        <f t="shared" si="97"/>
        <v>domingo</v>
      </c>
      <c r="F1251" s="23">
        <f t="shared" si="98"/>
        <v>2</v>
      </c>
      <c r="G1251" s="23" t="str">
        <f t="shared" si="99"/>
        <v>febrero</v>
      </c>
      <c r="H1251" s="2">
        <v>0.36388888888888887</v>
      </c>
      <c r="I1251" t="s">
        <v>26</v>
      </c>
      <c r="J1251" t="str">
        <f>VLOOKUP(ventas_starbucks_2025[[#This Row],[sucursal]],cambio_sucursal[#All],2,0)</f>
        <v>Sucursal San Lorenzo 47</v>
      </c>
      <c r="K1251" t="s">
        <v>89</v>
      </c>
      <c r="L1251" t="s">
        <v>90</v>
      </c>
      <c r="M1251" t="s">
        <v>4</v>
      </c>
      <c r="N1251" t="str">
        <f>IFERROR(VLOOKUP(ventas_starbucks_2025[[#This Row],[tamaño_sucio]],cambio_tamaño[#All],2,0),"Tamaño único")</f>
        <v>Tamaño único</v>
      </c>
      <c r="O1251">
        <v>2</v>
      </c>
      <c r="P1251">
        <v>1293.72</v>
      </c>
      <c r="Q1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1">
        <v>2587.44</v>
      </c>
      <c r="S1251" t="s">
        <v>31</v>
      </c>
      <c r="T1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1" t="str">
        <f>VLOOKUP(ventas_starbucks_2025[[#This Row],[canal_compra]],cambio_canal_compra[#All],2,0)</f>
        <v>Entrega domicilio</v>
      </c>
      <c r="V1251" t="s">
        <v>16</v>
      </c>
      <c r="W1251" t="str">
        <f>VLOOKUP(ventas_starbucks_2025[[#This Row],[método_pago]],cambio_metodo_pago[#All],2,0)</f>
        <v>Tarjeta</v>
      </c>
      <c r="X1251" t="s">
        <v>7</v>
      </c>
      <c r="Y1251">
        <v>0</v>
      </c>
      <c r="Z1251" t="str">
        <f>VLOOKUP(ventas_starbucks_2025[[#This Row],[promoción_aplicada5]],promocion_cambiar[#All],2,0)</f>
        <v>2x1</v>
      </c>
      <c r="AA1251" t="s">
        <v>51</v>
      </c>
      <c r="AB1251" t="s">
        <v>32</v>
      </c>
      <c r="AC1251" t="s">
        <v>41</v>
      </c>
      <c r="AD1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51">
        <v>2.5</v>
      </c>
      <c r="AF1251">
        <v>4</v>
      </c>
      <c r="AG1251">
        <v>26</v>
      </c>
      <c r="AH1251">
        <v>24</v>
      </c>
    </row>
    <row r="1252" spans="1:34" x14ac:dyDescent="0.25">
      <c r="A1252" s="3" t="s">
        <v>1327</v>
      </c>
      <c r="B1252" s="1">
        <v>45704</v>
      </c>
      <c r="C1252" s="23">
        <f t="shared" si="95"/>
        <v>16</v>
      </c>
      <c r="D1252" s="23">
        <f t="shared" si="96"/>
        <v>7</v>
      </c>
      <c r="E1252" s="23" t="str">
        <f t="shared" si="97"/>
        <v>domingo</v>
      </c>
      <c r="F1252" s="23">
        <f t="shared" si="98"/>
        <v>2</v>
      </c>
      <c r="G1252" s="23" t="str">
        <f t="shared" si="99"/>
        <v>febrero</v>
      </c>
      <c r="H1252" s="2">
        <v>0.30277777777777776</v>
      </c>
      <c r="I1252" t="s">
        <v>26</v>
      </c>
      <c r="J1252" t="str">
        <f>VLOOKUP(ventas_starbucks_2025[[#This Row],[sucursal]],cambio_sucursal[#All],2,0)</f>
        <v>Sucursal San Lorenzo 47</v>
      </c>
      <c r="K1252" t="s">
        <v>27</v>
      </c>
      <c r="L1252" t="s">
        <v>28</v>
      </c>
      <c r="M1252" t="s">
        <v>4</v>
      </c>
      <c r="N1252" t="str">
        <f>IFERROR(VLOOKUP(ventas_starbucks_2025[[#This Row],[tamaño_sucio]],cambio_tamaño[#All],2,0),"Tamaño único")</f>
        <v>Tamaño único</v>
      </c>
      <c r="O1252">
        <v>4</v>
      </c>
      <c r="P1252">
        <v>2459.0500000000002</v>
      </c>
      <c r="Q1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52">
        <v>9836.2000000000007</v>
      </c>
      <c r="S1252" t="s">
        <v>15</v>
      </c>
      <c r="T1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52" t="str">
        <f>VLOOKUP(ventas_starbucks_2025[[#This Row],[canal_compra]],cambio_canal_compra[#All],2,0)</f>
        <v>Para llevar</v>
      </c>
      <c r="V1252" t="s">
        <v>16</v>
      </c>
      <c r="W1252" t="str">
        <f>VLOOKUP(ventas_starbucks_2025[[#This Row],[método_pago]],cambio_metodo_pago[#All],2,0)</f>
        <v>Tarjeta</v>
      </c>
      <c r="X1252" t="s">
        <v>7</v>
      </c>
      <c r="Y1252">
        <v>0</v>
      </c>
      <c r="Z1252" t="str">
        <f>VLOOKUP(ventas_starbucks_2025[[#This Row],[promoción_aplicada5]],promocion_cambiar[#All],2,0)</f>
        <v>Ninguna</v>
      </c>
      <c r="AA1252" t="s">
        <v>17</v>
      </c>
      <c r="AB1252" t="s">
        <v>29</v>
      </c>
      <c r="AC1252" t="s">
        <v>24</v>
      </c>
      <c r="AD1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52">
        <v>14.2</v>
      </c>
      <c r="AF1252">
        <v>2</v>
      </c>
      <c r="AG1252">
        <v>25</v>
      </c>
      <c r="AH1252">
        <v>21</v>
      </c>
    </row>
    <row r="1253" spans="1:34" x14ac:dyDescent="0.25">
      <c r="A1253" s="3" t="s">
        <v>1328</v>
      </c>
      <c r="B1253" s="1">
        <v>45715</v>
      </c>
      <c r="C1253" s="23">
        <f t="shared" si="95"/>
        <v>27</v>
      </c>
      <c r="D1253" s="23">
        <f t="shared" si="96"/>
        <v>4</v>
      </c>
      <c r="E1253" s="23" t="str">
        <f t="shared" si="97"/>
        <v>jueves</v>
      </c>
      <c r="F1253" s="23">
        <f t="shared" si="98"/>
        <v>2</v>
      </c>
      <c r="G1253" s="23" t="str">
        <f t="shared" si="99"/>
        <v>febrero</v>
      </c>
      <c r="H1253" s="2">
        <v>0.37361111111111112</v>
      </c>
      <c r="I1253" t="s">
        <v>26</v>
      </c>
      <c r="J1253" t="str">
        <f>VLOOKUP(ventas_starbucks_2025[[#This Row],[sucursal]],cambio_sucursal[#All],2,0)</f>
        <v>Sucursal San Lorenzo 47</v>
      </c>
      <c r="K1253" t="s">
        <v>64</v>
      </c>
      <c r="L1253" t="s">
        <v>65</v>
      </c>
      <c r="M1253" t="s">
        <v>4</v>
      </c>
      <c r="N1253" t="str">
        <f>IFERROR(VLOOKUP(ventas_starbucks_2025[[#This Row],[tamaño_sucio]],cambio_tamaño[#All],2,0),"Tamaño único")</f>
        <v>Tamaño único</v>
      </c>
      <c r="O1253">
        <v>1</v>
      </c>
      <c r="P1253">
        <v>1656.93</v>
      </c>
      <c r="Q1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3">
        <v>1656.93</v>
      </c>
      <c r="S1253" t="s">
        <v>5</v>
      </c>
      <c r="T1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3" t="str">
        <f>VLOOKUP(ventas_starbucks_2025[[#This Row],[canal_compra]],cambio_canal_compra[#All],2,0)</f>
        <v>En tienda</v>
      </c>
      <c r="V1253" t="s">
        <v>16</v>
      </c>
      <c r="W1253" t="str">
        <f>VLOOKUP(ventas_starbucks_2025[[#This Row],[método_pago]],cambio_metodo_pago[#All],2,0)</f>
        <v>Tarjeta</v>
      </c>
      <c r="X1253" t="s">
        <v>7</v>
      </c>
      <c r="Y1253">
        <v>10</v>
      </c>
      <c r="Z1253" t="str">
        <f>VLOOKUP(ventas_starbucks_2025[[#This Row],[promoción_aplicada5]],promocion_cambiar[#All],2,0)</f>
        <v>Ninguna</v>
      </c>
      <c r="AA1253" t="s">
        <v>17</v>
      </c>
      <c r="AB1253" t="s">
        <v>9</v>
      </c>
      <c r="AC1253" t="s">
        <v>41</v>
      </c>
      <c r="AD1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53">
        <v>11.1</v>
      </c>
      <c r="AF1253">
        <v>1</v>
      </c>
      <c r="AG1253">
        <v>34</v>
      </c>
      <c r="AH1253">
        <v>33</v>
      </c>
    </row>
    <row r="1254" spans="1:34" x14ac:dyDescent="0.25">
      <c r="A1254" s="3" t="s">
        <v>1329</v>
      </c>
      <c r="B1254" s="1">
        <v>45712</v>
      </c>
      <c r="C1254" s="23">
        <f t="shared" si="95"/>
        <v>24</v>
      </c>
      <c r="D1254" s="23">
        <f t="shared" si="96"/>
        <v>1</v>
      </c>
      <c r="E1254" s="1" t="str">
        <f t="shared" si="97"/>
        <v>lunes</v>
      </c>
      <c r="F1254" s="23">
        <f t="shared" si="98"/>
        <v>2</v>
      </c>
      <c r="G1254" s="1" t="str">
        <f t="shared" si="99"/>
        <v>febrero</v>
      </c>
      <c r="H1254" s="2">
        <v>0.38055555555555554</v>
      </c>
      <c r="I1254" t="s">
        <v>12</v>
      </c>
      <c r="J1254" t="str">
        <f>VLOOKUP(ventas_starbucks_2025[[#This Row],[sucursal]],cambio_sucursal[#All],2,0)</f>
        <v>Sucursal Córdoba Shopping</v>
      </c>
      <c r="K1254" t="s">
        <v>87</v>
      </c>
      <c r="L1254" t="s">
        <v>65</v>
      </c>
      <c r="M1254" t="s">
        <v>4</v>
      </c>
      <c r="N1254" t="str">
        <f>IFERROR(VLOOKUP(ventas_starbucks_2025[[#This Row],[tamaño_sucio]],cambio_tamaño[#All],2,0),"Tamaño único")</f>
        <v>Tamaño único</v>
      </c>
      <c r="O1254">
        <v>3</v>
      </c>
      <c r="P1254">
        <v>1859.39</v>
      </c>
      <c r="Q1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4">
        <v>5578.17</v>
      </c>
      <c r="S1254" t="s">
        <v>5</v>
      </c>
      <c r="T1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54" t="str">
        <f>VLOOKUP(ventas_starbucks_2025[[#This Row],[canal_compra]],cambio_canal_compra[#All],2,0)</f>
        <v>En tienda</v>
      </c>
      <c r="V1254" t="s">
        <v>40</v>
      </c>
      <c r="W1254" t="str">
        <f>VLOOKUP(ventas_starbucks_2025[[#This Row],[método_pago]],cambio_metodo_pago[#All],2,0)</f>
        <v>Efectivo</v>
      </c>
      <c r="X1254" t="s">
        <v>22</v>
      </c>
      <c r="Y1254">
        <v>0</v>
      </c>
      <c r="Z1254" t="str">
        <f>VLOOKUP(ventas_starbucks_2025[[#This Row],[promoción_aplicada5]],promocion_cambiar[#All],2,0)</f>
        <v>Hora Feliz</v>
      </c>
      <c r="AA1254" t="s">
        <v>36</v>
      </c>
      <c r="AB1254" t="s">
        <v>32</v>
      </c>
      <c r="AC1254" t="s">
        <v>24</v>
      </c>
      <c r="AD1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54">
        <v>7.3</v>
      </c>
      <c r="AF1254">
        <v>5</v>
      </c>
      <c r="AG1254">
        <v>28</v>
      </c>
      <c r="AH1254">
        <v>25</v>
      </c>
    </row>
    <row r="1255" spans="1:34" x14ac:dyDescent="0.25">
      <c r="A1255" s="3" t="s">
        <v>1330</v>
      </c>
      <c r="B1255" s="1">
        <v>45696</v>
      </c>
      <c r="C1255" s="23">
        <f t="shared" si="95"/>
        <v>8</v>
      </c>
      <c r="D1255" s="23">
        <f t="shared" si="96"/>
        <v>6</v>
      </c>
      <c r="E1255" s="1" t="str">
        <f t="shared" si="97"/>
        <v>sábado</v>
      </c>
      <c r="F1255" s="23">
        <f t="shared" si="98"/>
        <v>2</v>
      </c>
      <c r="G1255" s="1" t="str">
        <f t="shared" si="99"/>
        <v>febrero</v>
      </c>
      <c r="H1255" s="2">
        <v>0.56180555555555556</v>
      </c>
      <c r="I1255" t="s">
        <v>12</v>
      </c>
      <c r="J1255" t="str">
        <f>VLOOKUP(ventas_starbucks_2025[[#This Row],[sucursal]],cambio_sucursal[#All],2,0)</f>
        <v>Sucursal Córdoba Shopping</v>
      </c>
      <c r="K1255" t="s">
        <v>20</v>
      </c>
      <c r="L1255" t="s">
        <v>21</v>
      </c>
      <c r="M1255" t="s">
        <v>4</v>
      </c>
      <c r="N1255" t="str">
        <f>IFERROR(VLOOKUP(ventas_starbucks_2025[[#This Row],[tamaño_sucio]],cambio_tamaño[#All],2,0),"Tamaño único")</f>
        <v>Tamaño único</v>
      </c>
      <c r="O1255">
        <v>3</v>
      </c>
      <c r="P1255">
        <v>1288.6400000000001</v>
      </c>
      <c r="Q1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5">
        <v>3865.92</v>
      </c>
      <c r="S1255" t="s">
        <v>31</v>
      </c>
      <c r="T1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5" t="str">
        <f>VLOOKUP(ventas_starbucks_2025[[#This Row],[canal_compra]],cambio_canal_compra[#All],2,0)</f>
        <v>Entrega domicilio</v>
      </c>
      <c r="V1255" t="s">
        <v>16</v>
      </c>
      <c r="W1255" t="str">
        <f>VLOOKUP(ventas_starbucks_2025[[#This Row],[método_pago]],cambio_metodo_pago[#All],2,0)</f>
        <v>Tarjeta</v>
      </c>
      <c r="X1255" t="s">
        <v>22</v>
      </c>
      <c r="Y1255">
        <v>0</v>
      </c>
      <c r="Z1255" t="str">
        <f>VLOOKUP(ventas_starbucks_2025[[#This Row],[promoción_aplicada5]],promocion_cambiar[#All],2,0)</f>
        <v>2x1</v>
      </c>
      <c r="AA1255" t="s">
        <v>51</v>
      </c>
      <c r="AB1255" t="s">
        <v>9</v>
      </c>
      <c r="AC1255" t="s">
        <v>41</v>
      </c>
      <c r="AD1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55">
        <v>4.0999999999999996</v>
      </c>
      <c r="AF1255">
        <v>4</v>
      </c>
      <c r="AG1255">
        <v>49</v>
      </c>
      <c r="AH1255">
        <v>46</v>
      </c>
    </row>
    <row r="1256" spans="1:34" x14ac:dyDescent="0.25">
      <c r="A1256" s="3" t="s">
        <v>1331</v>
      </c>
      <c r="B1256" s="1">
        <v>45686</v>
      </c>
      <c r="C1256" s="23">
        <f t="shared" si="95"/>
        <v>29</v>
      </c>
      <c r="D1256" s="23">
        <f t="shared" si="96"/>
        <v>3</v>
      </c>
      <c r="E1256" s="23" t="str">
        <f t="shared" si="97"/>
        <v>miércoles</v>
      </c>
      <c r="F1256" s="23">
        <f t="shared" si="98"/>
        <v>1</v>
      </c>
      <c r="G1256" s="23" t="str">
        <f t="shared" si="99"/>
        <v>enero</v>
      </c>
      <c r="H1256" s="2">
        <v>0.86319444444444449</v>
      </c>
      <c r="I1256" t="s">
        <v>26</v>
      </c>
      <c r="J1256" t="str">
        <f>VLOOKUP(ventas_starbucks_2025[[#This Row],[sucursal]],cambio_sucursal[#All],2,0)</f>
        <v>Sucursal San Lorenzo 47</v>
      </c>
      <c r="K1256" t="s">
        <v>132</v>
      </c>
      <c r="L1256" t="s">
        <v>35</v>
      </c>
      <c r="M1256" t="s">
        <v>4</v>
      </c>
      <c r="N1256" t="str">
        <f>IFERROR(VLOOKUP(ventas_starbucks_2025[[#This Row],[tamaño_sucio]],cambio_tamaño[#All],2,0),"Tamaño único")</f>
        <v>Tamaño único</v>
      </c>
      <c r="O1256">
        <v>2</v>
      </c>
      <c r="P1256">
        <v>1424.77</v>
      </c>
      <c r="Q1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6">
        <v>2849.54</v>
      </c>
      <c r="S1256" t="s">
        <v>31</v>
      </c>
      <c r="T1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6" t="str">
        <f>VLOOKUP(ventas_starbucks_2025[[#This Row],[canal_compra]],cambio_canal_compra[#All],2,0)</f>
        <v>Entrega domicilio</v>
      </c>
      <c r="V1256" t="s">
        <v>6</v>
      </c>
      <c r="W1256" t="str">
        <f>VLOOKUP(ventas_starbucks_2025[[#This Row],[método_pago]],cambio_metodo_pago[#All],2,0)</f>
        <v>Aplicación móbil</v>
      </c>
      <c r="X1256" t="s">
        <v>22</v>
      </c>
      <c r="Y1256">
        <v>0</v>
      </c>
      <c r="Z1256" t="str">
        <f>VLOOKUP(ventas_starbucks_2025[[#This Row],[promoción_aplicada5]],promocion_cambiar[#All],2,0)</f>
        <v>2x1</v>
      </c>
      <c r="AA1256" t="s">
        <v>51</v>
      </c>
      <c r="AB1256" t="s">
        <v>18</v>
      </c>
      <c r="AC1256" t="s">
        <v>24</v>
      </c>
      <c r="AD1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56">
        <v>6.7</v>
      </c>
      <c r="AF1256">
        <v>2</v>
      </c>
      <c r="AG1256">
        <v>19</v>
      </c>
      <c r="AH1256">
        <v>17</v>
      </c>
    </row>
    <row r="1257" spans="1:34" x14ac:dyDescent="0.25">
      <c r="A1257" s="3" t="s">
        <v>1332</v>
      </c>
      <c r="B1257" s="1">
        <v>45731</v>
      </c>
      <c r="C1257" s="23">
        <f t="shared" si="95"/>
        <v>15</v>
      </c>
      <c r="D1257" s="23">
        <f t="shared" si="96"/>
        <v>6</v>
      </c>
      <c r="E1257" s="23" t="str">
        <f t="shared" si="97"/>
        <v>sábado</v>
      </c>
      <c r="F1257" s="23">
        <f t="shared" si="98"/>
        <v>3</v>
      </c>
      <c r="G1257" s="23" t="str">
        <f t="shared" si="99"/>
        <v>marzo</v>
      </c>
      <c r="H1257" s="2">
        <v>0.39583333333333331</v>
      </c>
      <c r="I1257" t="s">
        <v>26</v>
      </c>
      <c r="J1257" t="str">
        <f>VLOOKUP(ventas_starbucks_2025[[#This Row],[sucursal]],cambio_sucursal[#All],2,0)</f>
        <v>Sucursal San Lorenzo 47</v>
      </c>
      <c r="K1257" t="s">
        <v>89</v>
      </c>
      <c r="L1257" t="s">
        <v>90</v>
      </c>
      <c r="M1257" t="s">
        <v>4</v>
      </c>
      <c r="N1257" t="str">
        <f>IFERROR(VLOOKUP(ventas_starbucks_2025[[#This Row],[tamaño_sucio]],cambio_tamaño[#All],2,0),"Tamaño único")</f>
        <v>Tamaño único</v>
      </c>
      <c r="O1257">
        <v>2</v>
      </c>
      <c r="P1257">
        <v>1441.1</v>
      </c>
      <c r="Q1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7">
        <v>2882.2</v>
      </c>
      <c r="S1257" t="s">
        <v>15</v>
      </c>
      <c r="T1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7" t="str">
        <f>VLOOKUP(ventas_starbucks_2025[[#This Row],[canal_compra]],cambio_canal_compra[#All],2,0)</f>
        <v>Para llevar</v>
      </c>
      <c r="V1257" t="s">
        <v>40</v>
      </c>
      <c r="W1257" t="str">
        <f>VLOOKUP(ventas_starbucks_2025[[#This Row],[método_pago]],cambio_metodo_pago[#All],2,0)</f>
        <v>Efectivo</v>
      </c>
      <c r="X1257" t="s">
        <v>22</v>
      </c>
      <c r="Y1257">
        <v>0</v>
      </c>
      <c r="Z1257" t="str">
        <f>VLOOKUP(ventas_starbucks_2025[[#This Row],[promoción_aplicada5]],promocion_cambiar[#All],2,0)</f>
        <v>Combo</v>
      </c>
      <c r="AA1257" t="s">
        <v>8</v>
      </c>
      <c r="AB1257" t="s">
        <v>23</v>
      </c>
      <c r="AC1257" t="s">
        <v>24</v>
      </c>
      <c r="AD1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57">
        <v>13.3</v>
      </c>
      <c r="AF1257">
        <v>2</v>
      </c>
      <c r="AG1257">
        <v>37</v>
      </c>
      <c r="AH1257">
        <v>35</v>
      </c>
    </row>
    <row r="1258" spans="1:34" x14ac:dyDescent="0.25">
      <c r="A1258" s="3" t="s">
        <v>1333</v>
      </c>
      <c r="B1258" s="1">
        <v>45677</v>
      </c>
      <c r="C1258" s="23">
        <f t="shared" si="95"/>
        <v>20</v>
      </c>
      <c r="D1258" s="23">
        <f t="shared" si="96"/>
        <v>1</v>
      </c>
      <c r="E1258" s="23" t="str">
        <f t="shared" si="97"/>
        <v>lunes</v>
      </c>
      <c r="F1258" s="23">
        <f t="shared" si="98"/>
        <v>1</v>
      </c>
      <c r="G1258" s="23" t="str">
        <f t="shared" si="99"/>
        <v>enero</v>
      </c>
      <c r="H1258" s="2">
        <v>0.48402777777777778</v>
      </c>
      <c r="I1258" t="s">
        <v>57</v>
      </c>
      <c r="J1258" t="str">
        <f>VLOOKUP(ventas_starbucks_2025[[#This Row],[sucursal]],cambio_sucursal[#All],2,0)</f>
        <v>Sucursal Avda Colón</v>
      </c>
      <c r="K1258" t="s">
        <v>58</v>
      </c>
      <c r="L1258" t="s">
        <v>39</v>
      </c>
      <c r="M1258" t="s">
        <v>4</v>
      </c>
      <c r="N1258" t="str">
        <f>IFERROR(VLOOKUP(ventas_starbucks_2025[[#This Row],[tamaño_sucio]],cambio_tamaño[#All],2,0),"Tamaño único")</f>
        <v>Tamaño único</v>
      </c>
      <c r="O1258">
        <v>4</v>
      </c>
      <c r="P1258">
        <v>1229.03</v>
      </c>
      <c r="Q1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8">
        <v>4916.12</v>
      </c>
      <c r="S1258" t="s">
        <v>15</v>
      </c>
      <c r="T1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8" t="str">
        <f>VLOOKUP(ventas_starbucks_2025[[#This Row],[canal_compra]],cambio_canal_compra[#All],2,0)</f>
        <v>Para llevar</v>
      </c>
      <c r="V1258" t="s">
        <v>6</v>
      </c>
      <c r="W1258" t="str">
        <f>VLOOKUP(ventas_starbucks_2025[[#This Row],[método_pago]],cambio_metodo_pago[#All],2,0)</f>
        <v>Aplicación móbil</v>
      </c>
      <c r="X1258" t="s">
        <v>22</v>
      </c>
      <c r="Y1258">
        <v>0</v>
      </c>
      <c r="Z1258" t="str">
        <f>VLOOKUP(ventas_starbucks_2025[[#This Row],[promoción_aplicada5]],promocion_cambiar[#All],2,0)</f>
        <v>Combo</v>
      </c>
      <c r="AA1258" t="s">
        <v>8</v>
      </c>
      <c r="AB1258" t="s">
        <v>32</v>
      </c>
      <c r="AC1258" t="s">
        <v>41</v>
      </c>
      <c r="AD1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58">
        <v>2.2999999999999998</v>
      </c>
      <c r="AF1258">
        <v>3</v>
      </c>
      <c r="AG1258">
        <v>47</v>
      </c>
      <c r="AH1258">
        <v>43</v>
      </c>
    </row>
    <row r="1259" spans="1:34" x14ac:dyDescent="0.25">
      <c r="A1259" s="3" t="s">
        <v>1334</v>
      </c>
      <c r="B1259" s="1">
        <v>45706</v>
      </c>
      <c r="C1259" s="23">
        <f t="shared" si="95"/>
        <v>18</v>
      </c>
      <c r="D1259" s="23">
        <f t="shared" si="96"/>
        <v>2</v>
      </c>
      <c r="E1259" s="1" t="str">
        <f t="shared" si="97"/>
        <v>martes</v>
      </c>
      <c r="F1259" s="23">
        <f t="shared" si="98"/>
        <v>2</v>
      </c>
      <c r="G1259" s="1" t="str">
        <f t="shared" si="99"/>
        <v>febrero</v>
      </c>
      <c r="H1259" s="2">
        <v>0.47986111111111113</v>
      </c>
      <c r="I1259" t="s">
        <v>1</v>
      </c>
      <c r="J1259" t="str">
        <f>VLOOKUP(ventas_starbucks_2025[[#This Row],[sucursal]],cambio_sucursal[#All],2,0)</f>
        <v>Sucursal Nueva Córdoba</v>
      </c>
      <c r="K1259" t="s">
        <v>87</v>
      </c>
      <c r="L1259" t="s">
        <v>65</v>
      </c>
      <c r="M1259" t="s">
        <v>4</v>
      </c>
      <c r="N1259" t="str">
        <f>IFERROR(VLOOKUP(ventas_starbucks_2025[[#This Row],[tamaño_sucio]],cambio_tamaño[#All],2,0),"Tamaño único")</f>
        <v>Tamaño único</v>
      </c>
      <c r="O1259">
        <v>2</v>
      </c>
      <c r="P1259">
        <v>1551.08</v>
      </c>
      <c r="Q1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9">
        <v>3102.16</v>
      </c>
      <c r="S1259" t="s">
        <v>31</v>
      </c>
      <c r="T1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9" t="str">
        <f>VLOOKUP(ventas_starbucks_2025[[#This Row],[canal_compra]],cambio_canal_compra[#All],2,0)</f>
        <v>Entrega domicilio</v>
      </c>
      <c r="V1259" t="s">
        <v>40</v>
      </c>
      <c r="W1259" t="str">
        <f>VLOOKUP(ventas_starbucks_2025[[#This Row],[método_pago]],cambio_metodo_pago[#All],2,0)</f>
        <v>Efectivo</v>
      </c>
      <c r="X1259" t="s">
        <v>7</v>
      </c>
      <c r="Y1259">
        <v>0</v>
      </c>
      <c r="Z1259" t="str">
        <f>VLOOKUP(ventas_starbucks_2025[[#This Row],[promoción_aplicada5]],promocion_cambiar[#All],2,0)</f>
        <v>Hora Feliz</v>
      </c>
      <c r="AA1259" t="s">
        <v>36</v>
      </c>
      <c r="AB1259" t="s">
        <v>23</v>
      </c>
      <c r="AC1259" t="s">
        <v>10</v>
      </c>
      <c r="AD1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59">
        <v>6.7</v>
      </c>
      <c r="AF1259">
        <v>5</v>
      </c>
      <c r="AG1259">
        <v>18</v>
      </c>
      <c r="AH1259">
        <v>16</v>
      </c>
    </row>
    <row r="1260" spans="1:34" x14ac:dyDescent="0.25">
      <c r="A1260" s="3" t="s">
        <v>1335</v>
      </c>
      <c r="B1260" s="1">
        <v>45664</v>
      </c>
      <c r="C1260" s="23">
        <f t="shared" si="95"/>
        <v>7</v>
      </c>
      <c r="D1260" s="23">
        <f t="shared" si="96"/>
        <v>2</v>
      </c>
      <c r="E1260" s="23" t="str">
        <f t="shared" si="97"/>
        <v>martes</v>
      </c>
      <c r="F1260" s="23">
        <f t="shared" si="98"/>
        <v>1</v>
      </c>
      <c r="G1260" s="23" t="str">
        <f t="shared" si="99"/>
        <v>enero</v>
      </c>
      <c r="H1260" s="2">
        <v>0.49236111111111114</v>
      </c>
      <c r="I1260" t="s">
        <v>57</v>
      </c>
      <c r="J1260" t="str">
        <f>VLOOKUP(ventas_starbucks_2025[[#This Row],[sucursal]],cambio_sucursal[#All],2,0)</f>
        <v>Sucursal Avda Colón</v>
      </c>
      <c r="K1260" t="s">
        <v>284</v>
      </c>
      <c r="L1260" t="s">
        <v>35</v>
      </c>
      <c r="M1260" t="s">
        <v>4</v>
      </c>
      <c r="N1260" t="str">
        <f>IFERROR(VLOOKUP(ventas_starbucks_2025[[#This Row],[tamaño_sucio]],cambio_tamaño[#All],2,0),"Tamaño único")</f>
        <v>Tamaño único</v>
      </c>
      <c r="O1260">
        <v>3</v>
      </c>
      <c r="P1260">
        <v>1169.69</v>
      </c>
      <c r="Q1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0">
        <v>3509.07</v>
      </c>
      <c r="S1260" t="s">
        <v>15</v>
      </c>
      <c r="T1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0" t="str">
        <f>VLOOKUP(ventas_starbucks_2025[[#This Row],[canal_compra]],cambio_canal_compra[#All],2,0)</f>
        <v>Para llevar</v>
      </c>
      <c r="V1260" t="s">
        <v>16</v>
      </c>
      <c r="W1260" t="str">
        <f>VLOOKUP(ventas_starbucks_2025[[#This Row],[método_pago]],cambio_metodo_pago[#All],2,0)</f>
        <v>Tarjeta</v>
      </c>
      <c r="X1260" t="s">
        <v>7</v>
      </c>
      <c r="Y1260">
        <v>15</v>
      </c>
      <c r="Z1260" t="str">
        <f>VLOOKUP(ventas_starbucks_2025[[#This Row],[promoción_aplicada5]],promocion_cambiar[#All],2,0)</f>
        <v>Combo</v>
      </c>
      <c r="AA1260" t="s">
        <v>8</v>
      </c>
      <c r="AB1260" t="s">
        <v>9</v>
      </c>
      <c r="AC1260" t="s">
        <v>41</v>
      </c>
      <c r="AD1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60">
        <v>9.6</v>
      </c>
      <c r="AF1260">
        <v>5</v>
      </c>
      <c r="AG1260">
        <v>50</v>
      </c>
      <c r="AH1260">
        <v>47</v>
      </c>
    </row>
    <row r="1261" spans="1:34" x14ac:dyDescent="0.25">
      <c r="A1261" s="3" t="s">
        <v>1336</v>
      </c>
      <c r="B1261" s="1">
        <v>45748</v>
      </c>
      <c r="C1261" s="23">
        <f t="shared" si="95"/>
        <v>1</v>
      </c>
      <c r="D1261" s="23">
        <f t="shared" si="96"/>
        <v>2</v>
      </c>
      <c r="E1261" s="23" t="str">
        <f t="shared" si="97"/>
        <v>martes</v>
      </c>
      <c r="F1261" s="23">
        <f t="shared" si="98"/>
        <v>4</v>
      </c>
      <c r="G1261" s="23" t="str">
        <f t="shared" si="99"/>
        <v>abril</v>
      </c>
      <c r="H1261" s="2">
        <v>0.83125000000000004</v>
      </c>
      <c r="I1261" t="s">
        <v>26</v>
      </c>
      <c r="J1261" t="str">
        <f>VLOOKUP(ventas_starbucks_2025[[#This Row],[sucursal]],cambio_sucursal[#All],2,0)</f>
        <v>Sucursal San Lorenzo 47</v>
      </c>
      <c r="K1261" t="s">
        <v>20</v>
      </c>
      <c r="L1261" t="s">
        <v>21</v>
      </c>
      <c r="M1261" t="s">
        <v>4</v>
      </c>
      <c r="N1261" t="str">
        <f>IFERROR(VLOOKUP(ventas_starbucks_2025[[#This Row],[tamaño_sucio]],cambio_tamaño[#All],2,0),"Tamaño único")</f>
        <v>Tamaño único</v>
      </c>
      <c r="O1261">
        <v>3</v>
      </c>
      <c r="P1261">
        <v>1297.56</v>
      </c>
      <c r="Q1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1">
        <v>3892.68</v>
      </c>
      <c r="S1261" t="s">
        <v>31</v>
      </c>
      <c r="T1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1" t="str">
        <f>VLOOKUP(ventas_starbucks_2025[[#This Row],[canal_compra]],cambio_canal_compra[#All],2,0)</f>
        <v>Entrega domicilio</v>
      </c>
      <c r="V1261" t="s">
        <v>16</v>
      </c>
      <c r="W1261" t="str">
        <f>VLOOKUP(ventas_starbucks_2025[[#This Row],[método_pago]],cambio_metodo_pago[#All],2,0)</f>
        <v>Tarjeta</v>
      </c>
      <c r="X1261" t="s">
        <v>7</v>
      </c>
      <c r="Y1261">
        <v>0</v>
      </c>
      <c r="Z1261" t="str">
        <f>VLOOKUP(ventas_starbucks_2025[[#This Row],[promoción_aplicada5]],promocion_cambiar[#All],2,0)</f>
        <v>Combo</v>
      </c>
      <c r="AA1261" t="s">
        <v>8</v>
      </c>
      <c r="AB1261" t="s">
        <v>23</v>
      </c>
      <c r="AC1261" t="s">
        <v>24</v>
      </c>
      <c r="AD1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61">
        <v>8.6</v>
      </c>
      <c r="AF1261">
        <v>3</v>
      </c>
      <c r="AG1261">
        <v>40</v>
      </c>
      <c r="AH1261">
        <v>37</v>
      </c>
    </row>
    <row r="1262" spans="1:34" x14ac:dyDescent="0.25">
      <c r="A1262" s="3" t="s">
        <v>1337</v>
      </c>
      <c r="B1262" s="1">
        <v>45708</v>
      </c>
      <c r="C1262" s="23">
        <f t="shared" si="95"/>
        <v>20</v>
      </c>
      <c r="D1262" s="23">
        <f t="shared" si="96"/>
        <v>4</v>
      </c>
      <c r="E1262" s="1" t="str">
        <f t="shared" si="97"/>
        <v>jueves</v>
      </c>
      <c r="F1262" s="23">
        <f t="shared" si="98"/>
        <v>2</v>
      </c>
      <c r="G1262" s="1" t="str">
        <f t="shared" si="99"/>
        <v>febrero</v>
      </c>
      <c r="H1262" s="2">
        <v>0.80694444444444446</v>
      </c>
      <c r="I1262" t="s">
        <v>57</v>
      </c>
      <c r="J1262" t="str">
        <f>VLOOKUP(ventas_starbucks_2025[[#This Row],[sucursal]],cambio_sucursal[#All],2,0)</f>
        <v>Sucursal Avda Colón</v>
      </c>
      <c r="K1262" t="s">
        <v>13</v>
      </c>
      <c r="L1262" t="s">
        <v>14</v>
      </c>
      <c r="M1262" t="s">
        <v>4</v>
      </c>
      <c r="N1262" t="str">
        <f>IFERROR(VLOOKUP(ventas_starbucks_2025[[#This Row],[tamaño_sucio]],cambio_tamaño[#All],2,0),"Tamaño único")</f>
        <v>Tamaño único</v>
      </c>
      <c r="O1262">
        <v>3</v>
      </c>
      <c r="P1262">
        <v>1897.2</v>
      </c>
      <c r="Q1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2">
        <v>5691.6</v>
      </c>
      <c r="S1262" t="s">
        <v>31</v>
      </c>
      <c r="T1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62" t="str">
        <f>VLOOKUP(ventas_starbucks_2025[[#This Row],[canal_compra]],cambio_canal_compra[#All],2,0)</f>
        <v>Entrega domicilio</v>
      </c>
      <c r="V1262" t="s">
        <v>40</v>
      </c>
      <c r="W1262" t="str">
        <f>VLOOKUP(ventas_starbucks_2025[[#This Row],[método_pago]],cambio_metodo_pago[#All],2,0)</f>
        <v>Efectivo</v>
      </c>
      <c r="X1262" t="s">
        <v>22</v>
      </c>
      <c r="Y1262">
        <v>0</v>
      </c>
      <c r="Z1262" t="str">
        <f>VLOOKUP(ventas_starbucks_2025[[#This Row],[promoción_aplicada5]],promocion_cambiar[#All],2,0)</f>
        <v>2x1</v>
      </c>
      <c r="AA1262" t="s">
        <v>51</v>
      </c>
      <c r="AB1262" t="s">
        <v>52</v>
      </c>
      <c r="AC1262" t="s">
        <v>41</v>
      </c>
      <c r="AD1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62">
        <v>7</v>
      </c>
      <c r="AF1262">
        <v>2</v>
      </c>
      <c r="AG1262">
        <v>26</v>
      </c>
      <c r="AH1262">
        <v>23</v>
      </c>
    </row>
    <row r="1263" spans="1:34" x14ac:dyDescent="0.25">
      <c r="A1263" s="3" t="s">
        <v>1338</v>
      </c>
      <c r="B1263" s="1">
        <v>45684</v>
      </c>
      <c r="C1263" s="23">
        <f t="shared" si="95"/>
        <v>27</v>
      </c>
      <c r="D1263" s="23">
        <f t="shared" si="96"/>
        <v>1</v>
      </c>
      <c r="E1263" s="23" t="str">
        <f t="shared" si="97"/>
        <v>lunes</v>
      </c>
      <c r="F1263" s="23">
        <f t="shared" si="98"/>
        <v>1</v>
      </c>
      <c r="G1263" s="23" t="str">
        <f t="shared" si="99"/>
        <v>enero</v>
      </c>
      <c r="H1263" s="2">
        <v>0.61944444444444446</v>
      </c>
      <c r="I1263" t="s">
        <v>12</v>
      </c>
      <c r="J1263" t="str">
        <f>VLOOKUP(ventas_starbucks_2025[[#This Row],[sucursal]],cambio_sucursal[#All],2,0)</f>
        <v>Sucursal Córdoba Shopping</v>
      </c>
      <c r="K1263" t="s">
        <v>58</v>
      </c>
      <c r="L1263" t="s">
        <v>39</v>
      </c>
      <c r="M1263" t="s">
        <v>4</v>
      </c>
      <c r="N1263" t="str">
        <f>IFERROR(VLOOKUP(ventas_starbucks_2025[[#This Row],[tamaño_sucio]],cambio_tamaño[#All],2,0),"Tamaño único")</f>
        <v>Tamaño único</v>
      </c>
      <c r="O1263">
        <v>3</v>
      </c>
      <c r="P1263">
        <v>1043.3</v>
      </c>
      <c r="Q1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3">
        <v>3129.9</v>
      </c>
      <c r="S1263" t="s">
        <v>31</v>
      </c>
      <c r="T1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3" t="str">
        <f>VLOOKUP(ventas_starbucks_2025[[#This Row],[canal_compra]],cambio_canal_compra[#All],2,0)</f>
        <v>Entrega domicilio</v>
      </c>
      <c r="V1263" t="s">
        <v>40</v>
      </c>
      <c r="W1263" t="str">
        <f>VLOOKUP(ventas_starbucks_2025[[#This Row],[método_pago]],cambio_metodo_pago[#All],2,0)</f>
        <v>Efectivo</v>
      </c>
      <c r="X1263" t="s">
        <v>22</v>
      </c>
      <c r="Y1263">
        <v>0</v>
      </c>
      <c r="Z1263" t="str">
        <f>VLOOKUP(ventas_starbucks_2025[[#This Row],[promoción_aplicada5]],promocion_cambiar[#All],2,0)</f>
        <v>Ninguna</v>
      </c>
      <c r="AA1263" t="s">
        <v>17</v>
      </c>
      <c r="AB1263" t="s">
        <v>18</v>
      </c>
      <c r="AC1263" t="s">
        <v>41</v>
      </c>
      <c r="AD1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63">
        <v>3.3</v>
      </c>
      <c r="AF1263">
        <v>5</v>
      </c>
      <c r="AG1263">
        <v>12</v>
      </c>
      <c r="AH1263">
        <v>9</v>
      </c>
    </row>
    <row r="1264" spans="1:34" x14ac:dyDescent="0.25">
      <c r="A1264" s="3" t="s">
        <v>1339</v>
      </c>
      <c r="B1264" s="1">
        <v>45686</v>
      </c>
      <c r="C1264" s="23">
        <f t="shared" si="95"/>
        <v>29</v>
      </c>
      <c r="D1264" s="23">
        <f t="shared" si="96"/>
        <v>3</v>
      </c>
      <c r="E1264" s="23" t="str">
        <f t="shared" si="97"/>
        <v>miércoles</v>
      </c>
      <c r="F1264" s="23">
        <f t="shared" si="98"/>
        <v>1</v>
      </c>
      <c r="G1264" s="23" t="str">
        <f t="shared" si="99"/>
        <v>enero</v>
      </c>
      <c r="H1264" s="2">
        <v>0.53472222222222221</v>
      </c>
      <c r="I1264" t="s">
        <v>57</v>
      </c>
      <c r="J1264" t="str">
        <f>VLOOKUP(ventas_starbucks_2025[[#This Row],[sucursal]],cambio_sucursal[#All],2,0)</f>
        <v>Sucursal Avda Colón</v>
      </c>
      <c r="K1264" t="s">
        <v>48</v>
      </c>
      <c r="L1264" t="s">
        <v>49</v>
      </c>
      <c r="M1264" t="s">
        <v>55</v>
      </c>
      <c r="N1264" t="str">
        <f>IFERROR(VLOOKUP(ventas_starbucks_2025[[#This Row],[tamaño_sucio]],cambio_tamaño[#All],2,0),"Tamaño único")</f>
        <v>Pequeño</v>
      </c>
      <c r="O1264">
        <v>4</v>
      </c>
      <c r="P1264">
        <v>1886.25</v>
      </c>
      <c r="Q1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4">
        <v>7545</v>
      </c>
      <c r="S1264" t="s">
        <v>5</v>
      </c>
      <c r="T1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64" t="str">
        <f>VLOOKUP(ventas_starbucks_2025[[#This Row],[canal_compra]],cambio_canal_compra[#All],2,0)</f>
        <v>En tienda</v>
      </c>
      <c r="V1264" t="s">
        <v>40</v>
      </c>
      <c r="W1264" t="str">
        <f>VLOOKUP(ventas_starbucks_2025[[#This Row],[método_pago]],cambio_metodo_pago[#All],2,0)</f>
        <v>Efectivo</v>
      </c>
      <c r="X1264" t="s">
        <v>22</v>
      </c>
      <c r="Y1264">
        <v>0</v>
      </c>
      <c r="Z1264" t="str">
        <f>VLOOKUP(ventas_starbucks_2025[[#This Row],[promoción_aplicada5]],promocion_cambiar[#All],2,0)</f>
        <v>Ninguna</v>
      </c>
      <c r="AA1264" t="s">
        <v>17</v>
      </c>
      <c r="AB1264" t="s">
        <v>18</v>
      </c>
      <c r="AC1264" t="s">
        <v>41</v>
      </c>
      <c r="AD1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64">
        <v>7.8</v>
      </c>
      <c r="AF1264">
        <v>1</v>
      </c>
      <c r="AG1264">
        <v>15</v>
      </c>
      <c r="AH1264">
        <v>11</v>
      </c>
    </row>
    <row r="1265" spans="1:34" x14ac:dyDescent="0.25">
      <c r="A1265" s="3" t="s">
        <v>1340</v>
      </c>
      <c r="B1265" s="1">
        <v>45754</v>
      </c>
      <c r="C1265" s="23">
        <f t="shared" si="95"/>
        <v>7</v>
      </c>
      <c r="D1265" s="23">
        <f t="shared" si="96"/>
        <v>1</v>
      </c>
      <c r="E1265" s="1" t="str">
        <f t="shared" si="97"/>
        <v>lunes</v>
      </c>
      <c r="F1265" s="23">
        <f t="shared" si="98"/>
        <v>4</v>
      </c>
      <c r="G1265" s="1" t="str">
        <f t="shared" si="99"/>
        <v>abril</v>
      </c>
      <c r="H1265" s="2">
        <v>0.78055555555555556</v>
      </c>
      <c r="I1265" t="s">
        <v>57</v>
      </c>
      <c r="J1265" t="str">
        <f>VLOOKUP(ventas_starbucks_2025[[#This Row],[sucursal]],cambio_sucursal[#All],2,0)</f>
        <v>Sucursal Avda Colón</v>
      </c>
      <c r="K1265" t="s">
        <v>20</v>
      </c>
      <c r="L1265" t="s">
        <v>21</v>
      </c>
      <c r="M1265" t="s">
        <v>4</v>
      </c>
      <c r="N1265" t="str">
        <f>IFERROR(VLOOKUP(ventas_starbucks_2025[[#This Row],[tamaño_sucio]],cambio_tamaño[#All],2,0),"Tamaño único")</f>
        <v>Tamaño único</v>
      </c>
      <c r="O1265">
        <v>3</v>
      </c>
      <c r="P1265">
        <v>1144.45</v>
      </c>
      <c r="Q1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5">
        <v>3433.35</v>
      </c>
      <c r="S1265" t="s">
        <v>15</v>
      </c>
      <c r="T1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5" t="str">
        <f>VLOOKUP(ventas_starbucks_2025[[#This Row],[canal_compra]],cambio_canal_compra[#All],2,0)</f>
        <v>Para llevar</v>
      </c>
      <c r="V1265" t="s">
        <v>40</v>
      </c>
      <c r="W1265" t="str">
        <f>VLOOKUP(ventas_starbucks_2025[[#This Row],[método_pago]],cambio_metodo_pago[#All],2,0)</f>
        <v>Efectivo</v>
      </c>
      <c r="X1265" t="s">
        <v>22</v>
      </c>
      <c r="Y1265">
        <v>0</v>
      </c>
      <c r="Z1265" t="str">
        <f>VLOOKUP(ventas_starbucks_2025[[#This Row],[promoción_aplicada5]],promocion_cambiar[#All],2,0)</f>
        <v>Combo</v>
      </c>
      <c r="AA1265" t="s">
        <v>8</v>
      </c>
      <c r="AB1265" t="s">
        <v>52</v>
      </c>
      <c r="AC1265" t="s">
        <v>41</v>
      </c>
      <c r="AD1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65">
        <v>9.4</v>
      </c>
      <c r="AF1265">
        <v>2</v>
      </c>
      <c r="AG1265">
        <v>31</v>
      </c>
      <c r="AH1265">
        <v>28</v>
      </c>
    </row>
    <row r="1266" spans="1:34" x14ac:dyDescent="0.25">
      <c r="A1266" s="3" t="s">
        <v>1341</v>
      </c>
      <c r="B1266" s="1">
        <v>45742</v>
      </c>
      <c r="C1266" s="23">
        <f t="shared" si="95"/>
        <v>26</v>
      </c>
      <c r="D1266" s="23">
        <f t="shared" si="96"/>
        <v>3</v>
      </c>
      <c r="E1266" s="1" t="str">
        <f t="shared" si="97"/>
        <v>miércoles</v>
      </c>
      <c r="F1266" s="23">
        <f t="shared" si="98"/>
        <v>3</v>
      </c>
      <c r="G1266" s="1" t="str">
        <f t="shared" si="99"/>
        <v>marzo</v>
      </c>
      <c r="H1266" s="2">
        <v>0.70833333333333337</v>
      </c>
      <c r="I1266" t="s">
        <v>1</v>
      </c>
      <c r="J1266" t="str">
        <f>VLOOKUP(ventas_starbucks_2025[[#This Row],[sucursal]],cambio_sucursal[#All],2,0)</f>
        <v>Sucursal Nueva Córdoba</v>
      </c>
      <c r="K1266" t="s">
        <v>48</v>
      </c>
      <c r="L1266" t="s">
        <v>49</v>
      </c>
      <c r="M1266" t="s">
        <v>50</v>
      </c>
      <c r="N1266" t="str">
        <f>IFERROR(VLOOKUP(ventas_starbucks_2025[[#This Row],[tamaño_sucio]],cambio_tamaño[#All],2,0),"Tamaño único")</f>
        <v>Mediano</v>
      </c>
      <c r="O1266">
        <v>1</v>
      </c>
      <c r="P1266">
        <v>1659.34</v>
      </c>
      <c r="Q1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6">
        <v>1659.34</v>
      </c>
      <c r="S1266" t="s">
        <v>5</v>
      </c>
      <c r="T1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6" t="str">
        <f>VLOOKUP(ventas_starbucks_2025[[#This Row],[canal_compra]],cambio_canal_compra[#All],2,0)</f>
        <v>En tienda</v>
      </c>
      <c r="V1266" t="s">
        <v>16</v>
      </c>
      <c r="W1266" t="str">
        <f>VLOOKUP(ventas_starbucks_2025[[#This Row],[método_pago]],cambio_metodo_pago[#All],2,0)</f>
        <v>Tarjeta</v>
      </c>
      <c r="X1266" t="s">
        <v>7</v>
      </c>
      <c r="Y1266">
        <v>15</v>
      </c>
      <c r="Z1266" t="str">
        <f>VLOOKUP(ventas_starbucks_2025[[#This Row],[promoción_aplicada5]],promocion_cambiar[#All],2,0)</f>
        <v>2x1</v>
      </c>
      <c r="AA1266" t="s">
        <v>51</v>
      </c>
      <c r="AB1266" t="s">
        <v>52</v>
      </c>
      <c r="AC1266" t="s">
        <v>24</v>
      </c>
      <c r="AD1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66">
        <v>13.2</v>
      </c>
      <c r="AF1266">
        <v>5</v>
      </c>
      <c r="AG1266">
        <v>15</v>
      </c>
      <c r="AH1266">
        <v>14</v>
      </c>
    </row>
    <row r="1267" spans="1:34" x14ac:dyDescent="0.25">
      <c r="A1267" s="3" t="s">
        <v>1342</v>
      </c>
      <c r="B1267" s="1">
        <v>45689</v>
      </c>
      <c r="C1267" s="23">
        <f t="shared" si="95"/>
        <v>1</v>
      </c>
      <c r="D1267" s="23">
        <f t="shared" si="96"/>
        <v>6</v>
      </c>
      <c r="E1267" s="23" t="str">
        <f t="shared" si="97"/>
        <v>sábado</v>
      </c>
      <c r="F1267" s="23">
        <f t="shared" si="98"/>
        <v>2</v>
      </c>
      <c r="G1267" s="23" t="str">
        <f t="shared" si="99"/>
        <v>febrero</v>
      </c>
      <c r="H1267" s="2">
        <v>0.82430555555555551</v>
      </c>
      <c r="I1267" t="s">
        <v>26</v>
      </c>
      <c r="J1267" t="str">
        <f>VLOOKUP(ventas_starbucks_2025[[#This Row],[sucursal]],cambio_sucursal[#All],2,0)</f>
        <v>Sucursal San Lorenzo 47</v>
      </c>
      <c r="K1267" t="s">
        <v>13</v>
      </c>
      <c r="L1267" t="s">
        <v>14</v>
      </c>
      <c r="M1267" t="s">
        <v>4</v>
      </c>
      <c r="N1267" t="str">
        <f>IFERROR(VLOOKUP(ventas_starbucks_2025[[#This Row],[tamaño_sucio]],cambio_tamaño[#All],2,0),"Tamaño único")</f>
        <v>Tamaño único</v>
      </c>
      <c r="O1267">
        <v>1</v>
      </c>
      <c r="P1267">
        <v>1676.53</v>
      </c>
      <c r="Q1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7">
        <v>1676.53</v>
      </c>
      <c r="S1267" t="s">
        <v>15</v>
      </c>
      <c r="T1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7" t="str">
        <f>VLOOKUP(ventas_starbucks_2025[[#This Row],[canal_compra]],cambio_canal_compra[#All],2,0)</f>
        <v>Para llevar</v>
      </c>
      <c r="V1267" t="s">
        <v>6</v>
      </c>
      <c r="W1267" t="str">
        <f>VLOOKUP(ventas_starbucks_2025[[#This Row],[método_pago]],cambio_metodo_pago[#All],2,0)</f>
        <v>Aplicación móbil</v>
      </c>
      <c r="X1267" t="s">
        <v>22</v>
      </c>
      <c r="Y1267">
        <v>0</v>
      </c>
      <c r="Z1267" t="str">
        <f>VLOOKUP(ventas_starbucks_2025[[#This Row],[promoción_aplicada5]],promocion_cambiar[#All],2,0)</f>
        <v>Hora Feliz</v>
      </c>
      <c r="AA1267" t="s">
        <v>36</v>
      </c>
      <c r="AB1267" t="s">
        <v>9</v>
      </c>
      <c r="AC1267" t="s">
        <v>41</v>
      </c>
      <c r="AD1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67">
        <v>3.8</v>
      </c>
      <c r="AF1267">
        <v>4</v>
      </c>
      <c r="AG1267">
        <v>21</v>
      </c>
      <c r="AH1267">
        <v>20</v>
      </c>
    </row>
    <row r="1268" spans="1:34" x14ac:dyDescent="0.25">
      <c r="A1268" s="3" t="s">
        <v>1343</v>
      </c>
      <c r="B1268" s="1">
        <v>45745</v>
      </c>
      <c r="C1268" s="23">
        <f t="shared" si="95"/>
        <v>29</v>
      </c>
      <c r="D1268" s="23">
        <f t="shared" si="96"/>
        <v>6</v>
      </c>
      <c r="E1268" s="23" t="str">
        <f t="shared" si="97"/>
        <v>sábado</v>
      </c>
      <c r="F1268" s="23">
        <f t="shared" si="98"/>
        <v>3</v>
      </c>
      <c r="G1268" s="23" t="str">
        <f t="shared" si="99"/>
        <v>marzo</v>
      </c>
      <c r="H1268" s="2">
        <v>0.35</v>
      </c>
      <c r="I1268" t="s">
        <v>12</v>
      </c>
      <c r="J1268" t="str">
        <f>VLOOKUP(ventas_starbucks_2025[[#This Row],[sucursal]],cambio_sucursal[#All],2,0)</f>
        <v>Sucursal Córdoba Shopping</v>
      </c>
      <c r="K1268" t="s">
        <v>205</v>
      </c>
      <c r="L1268" t="s">
        <v>70</v>
      </c>
      <c r="M1268" t="s">
        <v>45</v>
      </c>
      <c r="N1268" t="str">
        <f>IFERROR(VLOOKUP(ventas_starbucks_2025[[#This Row],[tamaño_sucio]],cambio_tamaño[#All],2,0),"Tamaño único")</f>
        <v>Grande</v>
      </c>
      <c r="O1268">
        <v>4</v>
      </c>
      <c r="P1268">
        <v>1559.44</v>
      </c>
      <c r="Q1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8">
        <v>6237.76</v>
      </c>
      <c r="S1268" t="s">
        <v>31</v>
      </c>
      <c r="T1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68" t="str">
        <f>VLOOKUP(ventas_starbucks_2025[[#This Row],[canal_compra]],cambio_canal_compra[#All],2,0)</f>
        <v>Entrega domicilio</v>
      </c>
      <c r="V1268" t="s">
        <v>6</v>
      </c>
      <c r="W1268" t="str">
        <f>VLOOKUP(ventas_starbucks_2025[[#This Row],[método_pago]],cambio_metodo_pago[#All],2,0)</f>
        <v>Aplicación móbil</v>
      </c>
      <c r="X1268" t="s">
        <v>7</v>
      </c>
      <c r="Y1268">
        <v>15</v>
      </c>
      <c r="Z1268" t="str">
        <f>VLOOKUP(ventas_starbucks_2025[[#This Row],[promoción_aplicada5]],promocion_cambiar[#All],2,0)</f>
        <v>2x1</v>
      </c>
      <c r="AA1268" t="s">
        <v>51</v>
      </c>
      <c r="AB1268" t="s">
        <v>29</v>
      </c>
      <c r="AC1268" t="s">
        <v>24</v>
      </c>
      <c r="AD1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68">
        <v>4.0999999999999996</v>
      </c>
      <c r="AF1268">
        <v>5</v>
      </c>
      <c r="AG1268">
        <v>46</v>
      </c>
      <c r="AH1268">
        <v>42</v>
      </c>
    </row>
    <row r="1269" spans="1:34" x14ac:dyDescent="0.25">
      <c r="A1269" s="3" t="s">
        <v>1344</v>
      </c>
      <c r="B1269" s="1">
        <v>45658</v>
      </c>
      <c r="C1269" s="23">
        <f t="shared" si="95"/>
        <v>1</v>
      </c>
      <c r="D1269" s="23">
        <f t="shared" si="96"/>
        <v>3</v>
      </c>
      <c r="E1269" s="1" t="str">
        <f t="shared" si="97"/>
        <v>miércoles</v>
      </c>
      <c r="F1269" s="23">
        <f t="shared" si="98"/>
        <v>1</v>
      </c>
      <c r="G1269" s="1" t="str">
        <f t="shared" si="99"/>
        <v>enero</v>
      </c>
      <c r="H1269" s="2">
        <v>0.67638888888888893</v>
      </c>
      <c r="I1269" t="s">
        <v>57</v>
      </c>
      <c r="J1269" t="str">
        <f>VLOOKUP(ventas_starbucks_2025[[#This Row],[sucursal]],cambio_sucursal[#All],2,0)</f>
        <v>Sucursal Avda Colón</v>
      </c>
      <c r="K1269" t="s">
        <v>58</v>
      </c>
      <c r="L1269" t="s">
        <v>39</v>
      </c>
      <c r="M1269" t="s">
        <v>4</v>
      </c>
      <c r="N1269" t="str">
        <f>IFERROR(VLOOKUP(ventas_starbucks_2025[[#This Row],[tamaño_sucio]],cambio_tamaño[#All],2,0),"Tamaño único")</f>
        <v>Tamaño único</v>
      </c>
      <c r="O1269">
        <v>1</v>
      </c>
      <c r="P1269">
        <v>1577.87</v>
      </c>
      <c r="Q1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9">
        <v>1577.87</v>
      </c>
      <c r="S1269" t="s">
        <v>31</v>
      </c>
      <c r="T1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9" t="str">
        <f>VLOOKUP(ventas_starbucks_2025[[#This Row],[canal_compra]],cambio_canal_compra[#All],2,0)</f>
        <v>Entrega domicilio</v>
      </c>
      <c r="V1269" t="s">
        <v>40</v>
      </c>
      <c r="W1269" t="str">
        <f>VLOOKUP(ventas_starbucks_2025[[#This Row],[método_pago]],cambio_metodo_pago[#All],2,0)</f>
        <v>Efectivo</v>
      </c>
      <c r="X1269" t="s">
        <v>7</v>
      </c>
      <c r="Y1269">
        <v>15</v>
      </c>
      <c r="Z1269" t="str">
        <f>VLOOKUP(ventas_starbucks_2025[[#This Row],[promoción_aplicada5]],promocion_cambiar[#All],2,0)</f>
        <v>2x1</v>
      </c>
      <c r="AA1269" t="s">
        <v>51</v>
      </c>
      <c r="AB1269" t="s">
        <v>29</v>
      </c>
      <c r="AC1269" t="s">
        <v>41</v>
      </c>
      <c r="AD1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69">
        <v>2.2000000000000002</v>
      </c>
      <c r="AF1269">
        <v>3</v>
      </c>
      <c r="AG1269">
        <v>25</v>
      </c>
      <c r="AH1269">
        <v>24</v>
      </c>
    </row>
    <row r="1270" spans="1:34" x14ac:dyDescent="0.25">
      <c r="A1270" s="3" t="s">
        <v>1345</v>
      </c>
      <c r="B1270" s="1">
        <v>45706</v>
      </c>
      <c r="C1270" s="23">
        <f t="shared" si="95"/>
        <v>18</v>
      </c>
      <c r="D1270" s="23">
        <f t="shared" si="96"/>
        <v>2</v>
      </c>
      <c r="E1270" s="23" t="str">
        <f t="shared" si="97"/>
        <v>martes</v>
      </c>
      <c r="F1270" s="23">
        <f t="shared" si="98"/>
        <v>2</v>
      </c>
      <c r="G1270" s="23" t="str">
        <f t="shared" si="99"/>
        <v>febrero</v>
      </c>
      <c r="H1270" s="2">
        <v>0.71250000000000002</v>
      </c>
      <c r="I1270" t="s">
        <v>57</v>
      </c>
      <c r="J1270" t="str">
        <f>VLOOKUP(ventas_starbucks_2025[[#This Row],[sucursal]],cambio_sucursal[#All],2,0)</f>
        <v>Sucursal Avda Colón</v>
      </c>
      <c r="K1270" t="s">
        <v>69</v>
      </c>
      <c r="L1270" t="s">
        <v>70</v>
      </c>
      <c r="M1270" t="s">
        <v>55</v>
      </c>
      <c r="N1270" t="str">
        <f>IFERROR(VLOOKUP(ventas_starbucks_2025[[#This Row],[tamaño_sucio]],cambio_tamaño[#All],2,0),"Tamaño único")</f>
        <v>Pequeño</v>
      </c>
      <c r="O1270">
        <v>5</v>
      </c>
      <c r="P1270">
        <v>1317.77</v>
      </c>
      <c r="Q1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0">
        <v>6588.85</v>
      </c>
      <c r="S1270" t="s">
        <v>15</v>
      </c>
      <c r="T1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70" t="str">
        <f>VLOOKUP(ventas_starbucks_2025[[#This Row],[canal_compra]],cambio_canal_compra[#All],2,0)</f>
        <v>Para llevar</v>
      </c>
      <c r="V1270" t="s">
        <v>6</v>
      </c>
      <c r="W1270" t="str">
        <f>VLOOKUP(ventas_starbucks_2025[[#This Row],[método_pago]],cambio_metodo_pago[#All],2,0)</f>
        <v>Aplicación móbil</v>
      </c>
      <c r="X1270" t="s">
        <v>22</v>
      </c>
      <c r="Y1270">
        <v>0</v>
      </c>
      <c r="Z1270" t="str">
        <f>VLOOKUP(ventas_starbucks_2025[[#This Row],[promoción_aplicada5]],promocion_cambiar[#All],2,0)</f>
        <v>Combo</v>
      </c>
      <c r="AA1270" t="s">
        <v>8</v>
      </c>
      <c r="AB1270" t="s">
        <v>9</v>
      </c>
      <c r="AC1270" t="s">
        <v>41</v>
      </c>
      <c r="AD1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70">
        <v>9.6999999999999993</v>
      </c>
      <c r="AF1270">
        <v>1</v>
      </c>
      <c r="AG1270">
        <v>19</v>
      </c>
      <c r="AH1270">
        <v>14</v>
      </c>
    </row>
    <row r="1271" spans="1:34" x14ac:dyDescent="0.25">
      <c r="A1271" s="3" t="s">
        <v>1346</v>
      </c>
      <c r="B1271" s="1">
        <v>45744</v>
      </c>
      <c r="C1271" s="23">
        <f t="shared" si="95"/>
        <v>28</v>
      </c>
      <c r="D1271" s="23">
        <f t="shared" si="96"/>
        <v>5</v>
      </c>
      <c r="E1271" s="23" t="str">
        <f t="shared" si="97"/>
        <v>viernes</v>
      </c>
      <c r="F1271" s="23">
        <f t="shared" si="98"/>
        <v>3</v>
      </c>
      <c r="G1271" s="23" t="str">
        <f t="shared" si="99"/>
        <v>marzo</v>
      </c>
      <c r="H1271" s="2">
        <v>0.80972222222222223</v>
      </c>
      <c r="I1271" t="s">
        <v>1</v>
      </c>
      <c r="J1271" t="str">
        <f>VLOOKUP(ventas_starbucks_2025[[#This Row],[sucursal]],cambio_sucursal[#All],2,0)</f>
        <v>Sucursal Nueva Córdoba</v>
      </c>
      <c r="K1271" t="s">
        <v>87</v>
      </c>
      <c r="L1271" t="s">
        <v>65</v>
      </c>
      <c r="M1271" t="s">
        <v>4</v>
      </c>
      <c r="N1271" t="str">
        <f>IFERROR(VLOOKUP(ventas_starbucks_2025[[#This Row],[tamaño_sucio]],cambio_tamaño[#All],2,0),"Tamaño único")</f>
        <v>Tamaño único</v>
      </c>
      <c r="O1271">
        <v>2</v>
      </c>
      <c r="P1271">
        <v>1655.49</v>
      </c>
      <c r="Q1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1">
        <v>3310.98</v>
      </c>
      <c r="S1271" t="s">
        <v>31</v>
      </c>
      <c r="T1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1" t="str">
        <f>VLOOKUP(ventas_starbucks_2025[[#This Row],[canal_compra]],cambio_canal_compra[#All],2,0)</f>
        <v>Entrega domicilio</v>
      </c>
      <c r="V1271" t="s">
        <v>40</v>
      </c>
      <c r="W1271" t="str">
        <f>VLOOKUP(ventas_starbucks_2025[[#This Row],[método_pago]],cambio_metodo_pago[#All],2,0)</f>
        <v>Efectivo</v>
      </c>
      <c r="X1271" t="s">
        <v>22</v>
      </c>
      <c r="Y1271">
        <v>0</v>
      </c>
      <c r="Z1271" t="str">
        <f>VLOOKUP(ventas_starbucks_2025[[#This Row],[promoción_aplicada5]],promocion_cambiar[#All],2,0)</f>
        <v>Hora Feliz</v>
      </c>
      <c r="AA1271" t="s">
        <v>36</v>
      </c>
      <c r="AB1271" t="s">
        <v>23</v>
      </c>
      <c r="AC1271" t="s">
        <v>41</v>
      </c>
      <c r="AD1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71">
        <v>7</v>
      </c>
      <c r="AF1271">
        <v>3</v>
      </c>
      <c r="AG1271">
        <v>21</v>
      </c>
      <c r="AH1271">
        <v>19</v>
      </c>
    </row>
    <row r="1272" spans="1:34" x14ac:dyDescent="0.25">
      <c r="A1272" s="3" t="s">
        <v>1347</v>
      </c>
      <c r="B1272" s="1">
        <v>45717</v>
      </c>
      <c r="C1272" s="23">
        <f t="shared" si="95"/>
        <v>1</v>
      </c>
      <c r="D1272" s="23">
        <f t="shared" si="96"/>
        <v>6</v>
      </c>
      <c r="E1272" s="23" t="str">
        <f t="shared" si="97"/>
        <v>sábado</v>
      </c>
      <c r="F1272" s="23">
        <f t="shared" si="98"/>
        <v>3</v>
      </c>
      <c r="G1272" s="23" t="str">
        <f t="shared" si="99"/>
        <v>marzo</v>
      </c>
      <c r="H1272" s="2">
        <v>0.70625000000000004</v>
      </c>
      <c r="I1272" t="s">
        <v>12</v>
      </c>
      <c r="J1272" t="str">
        <f>VLOOKUP(ventas_starbucks_2025[[#This Row],[sucursal]],cambio_sucursal[#All],2,0)</f>
        <v>Sucursal Córdoba Shopping</v>
      </c>
      <c r="K1272" t="s">
        <v>13</v>
      </c>
      <c r="L1272" t="s">
        <v>14</v>
      </c>
      <c r="M1272" t="s">
        <v>4</v>
      </c>
      <c r="N1272" t="str">
        <f>IFERROR(VLOOKUP(ventas_starbucks_2025[[#This Row],[tamaño_sucio]],cambio_tamaño[#All],2,0),"Tamaño único")</f>
        <v>Tamaño único</v>
      </c>
      <c r="O1272">
        <v>5</v>
      </c>
      <c r="P1272">
        <v>1879.49</v>
      </c>
      <c r="Q1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2">
        <v>9397.4500000000007</v>
      </c>
      <c r="S1272" t="s">
        <v>15</v>
      </c>
      <c r="T1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72" t="str">
        <f>VLOOKUP(ventas_starbucks_2025[[#This Row],[canal_compra]],cambio_canal_compra[#All],2,0)</f>
        <v>Para llevar</v>
      </c>
      <c r="V1272" t="s">
        <v>6</v>
      </c>
      <c r="W1272" t="str">
        <f>VLOOKUP(ventas_starbucks_2025[[#This Row],[método_pago]],cambio_metodo_pago[#All],2,0)</f>
        <v>Aplicación móbil</v>
      </c>
      <c r="X1272" t="s">
        <v>7</v>
      </c>
      <c r="Y1272">
        <v>10</v>
      </c>
      <c r="Z1272" t="str">
        <f>VLOOKUP(ventas_starbucks_2025[[#This Row],[promoción_aplicada5]],promocion_cambiar[#All],2,0)</f>
        <v>Hora Feliz</v>
      </c>
      <c r="AA1272" t="s">
        <v>36</v>
      </c>
      <c r="AB1272" t="s">
        <v>18</v>
      </c>
      <c r="AC1272" t="s">
        <v>41</v>
      </c>
      <c r="AD1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72">
        <v>12.6</v>
      </c>
      <c r="AF1272">
        <v>5</v>
      </c>
      <c r="AG1272">
        <v>11</v>
      </c>
      <c r="AH1272">
        <v>6</v>
      </c>
    </row>
    <row r="1273" spans="1:34" x14ac:dyDescent="0.25">
      <c r="A1273" s="3" t="s">
        <v>1348</v>
      </c>
      <c r="B1273" s="1">
        <v>45725</v>
      </c>
      <c r="C1273" s="23">
        <f t="shared" si="95"/>
        <v>9</v>
      </c>
      <c r="D1273" s="23">
        <f t="shared" si="96"/>
        <v>7</v>
      </c>
      <c r="E1273" s="23" t="str">
        <f t="shared" si="97"/>
        <v>domingo</v>
      </c>
      <c r="F1273" s="23">
        <f t="shared" si="98"/>
        <v>3</v>
      </c>
      <c r="G1273" s="23" t="str">
        <f t="shared" si="99"/>
        <v>marzo</v>
      </c>
      <c r="H1273" s="2">
        <v>0.52777777777777779</v>
      </c>
      <c r="I1273" t="s">
        <v>57</v>
      </c>
      <c r="J1273" t="str">
        <f>VLOOKUP(ventas_starbucks_2025[[#This Row],[sucursal]],cambio_sucursal[#All],2,0)</f>
        <v>Sucursal Avda Colón</v>
      </c>
      <c r="K1273" t="s">
        <v>58</v>
      </c>
      <c r="L1273" t="s">
        <v>39</v>
      </c>
      <c r="M1273" t="s">
        <v>4</v>
      </c>
      <c r="N1273" t="str">
        <f>IFERROR(VLOOKUP(ventas_starbucks_2025[[#This Row],[tamaño_sucio]],cambio_tamaño[#All],2,0),"Tamaño único")</f>
        <v>Tamaño único</v>
      </c>
      <c r="O1273">
        <v>1</v>
      </c>
      <c r="P1273">
        <v>1532.26</v>
      </c>
      <c r="Q1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3">
        <v>1532.26</v>
      </c>
      <c r="S1273" t="s">
        <v>15</v>
      </c>
      <c r="T1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3" t="str">
        <f>VLOOKUP(ventas_starbucks_2025[[#This Row],[canal_compra]],cambio_canal_compra[#All],2,0)</f>
        <v>Para llevar</v>
      </c>
      <c r="V1273" t="s">
        <v>16</v>
      </c>
      <c r="W1273" t="str">
        <f>VLOOKUP(ventas_starbucks_2025[[#This Row],[método_pago]],cambio_metodo_pago[#All],2,0)</f>
        <v>Tarjeta</v>
      </c>
      <c r="X1273" t="s">
        <v>7</v>
      </c>
      <c r="Y1273">
        <v>15</v>
      </c>
      <c r="Z1273" t="str">
        <f>VLOOKUP(ventas_starbucks_2025[[#This Row],[promoción_aplicada5]],promocion_cambiar[#All],2,0)</f>
        <v>2x1</v>
      </c>
      <c r="AA1273" t="s">
        <v>51</v>
      </c>
      <c r="AB1273" t="s">
        <v>23</v>
      </c>
      <c r="AC1273" t="s">
        <v>10</v>
      </c>
      <c r="AD1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73">
        <v>11.3</v>
      </c>
      <c r="AF1273">
        <v>4</v>
      </c>
      <c r="AG1273">
        <v>34</v>
      </c>
      <c r="AH1273">
        <v>33</v>
      </c>
    </row>
    <row r="1274" spans="1:34" x14ac:dyDescent="0.25">
      <c r="A1274" s="3" t="s">
        <v>1349</v>
      </c>
      <c r="B1274" s="1">
        <v>45662</v>
      </c>
      <c r="C1274" s="23">
        <f t="shared" si="95"/>
        <v>5</v>
      </c>
      <c r="D1274" s="23">
        <f t="shared" si="96"/>
        <v>7</v>
      </c>
      <c r="E1274" s="1" t="str">
        <f t="shared" si="97"/>
        <v>domingo</v>
      </c>
      <c r="F1274" s="23">
        <f t="shared" si="98"/>
        <v>1</v>
      </c>
      <c r="G1274" s="1" t="str">
        <f t="shared" si="99"/>
        <v>enero</v>
      </c>
      <c r="H1274" s="2">
        <v>0.63124999999999998</v>
      </c>
      <c r="I1274" t="s">
        <v>26</v>
      </c>
      <c r="J1274" t="str">
        <f>VLOOKUP(ventas_starbucks_2025[[#This Row],[sucursal]],cambio_sucursal[#All],2,0)</f>
        <v>Sucursal San Lorenzo 47</v>
      </c>
      <c r="K1274" t="s">
        <v>89</v>
      </c>
      <c r="L1274" t="s">
        <v>90</v>
      </c>
      <c r="M1274" t="s">
        <v>4</v>
      </c>
      <c r="N1274" t="str">
        <f>IFERROR(VLOOKUP(ventas_starbucks_2025[[#This Row],[tamaño_sucio]],cambio_tamaño[#All],2,0),"Tamaño único")</f>
        <v>Tamaño único</v>
      </c>
      <c r="O1274">
        <v>5</v>
      </c>
      <c r="P1274">
        <v>1294.76</v>
      </c>
      <c r="Q1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4">
        <v>6473.8</v>
      </c>
      <c r="S1274" t="s">
        <v>5</v>
      </c>
      <c r="T1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74" t="str">
        <f>VLOOKUP(ventas_starbucks_2025[[#This Row],[canal_compra]],cambio_canal_compra[#All],2,0)</f>
        <v>En tienda</v>
      </c>
      <c r="V1274" t="s">
        <v>6</v>
      </c>
      <c r="W1274" t="str">
        <f>VLOOKUP(ventas_starbucks_2025[[#This Row],[método_pago]],cambio_metodo_pago[#All],2,0)</f>
        <v>Aplicación móbil</v>
      </c>
      <c r="X1274" t="s">
        <v>22</v>
      </c>
      <c r="Y1274">
        <v>0</v>
      </c>
      <c r="Z1274" t="str">
        <f>VLOOKUP(ventas_starbucks_2025[[#This Row],[promoción_aplicada5]],promocion_cambiar[#All],2,0)</f>
        <v>Combo</v>
      </c>
      <c r="AA1274" t="s">
        <v>8</v>
      </c>
      <c r="AB1274" t="s">
        <v>18</v>
      </c>
      <c r="AC1274" t="s">
        <v>24</v>
      </c>
      <c r="AD1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74">
        <v>6.9</v>
      </c>
      <c r="AF1274">
        <v>5</v>
      </c>
      <c r="AG1274">
        <v>20</v>
      </c>
      <c r="AH1274">
        <v>15</v>
      </c>
    </row>
    <row r="1275" spans="1:34" x14ac:dyDescent="0.25">
      <c r="A1275" s="3" t="s">
        <v>1350</v>
      </c>
      <c r="B1275" s="1">
        <v>45668</v>
      </c>
      <c r="C1275" s="23">
        <f t="shared" si="95"/>
        <v>11</v>
      </c>
      <c r="D1275" s="23">
        <f t="shared" si="96"/>
        <v>6</v>
      </c>
      <c r="E1275" s="1" t="str">
        <f t="shared" si="97"/>
        <v>sábado</v>
      </c>
      <c r="F1275" s="23">
        <f t="shared" si="98"/>
        <v>1</v>
      </c>
      <c r="G1275" s="1" t="str">
        <f t="shared" si="99"/>
        <v>enero</v>
      </c>
      <c r="H1275" s="2">
        <v>0.51249999999999996</v>
      </c>
      <c r="I1275" t="s">
        <v>57</v>
      </c>
      <c r="J1275" t="str">
        <f>VLOOKUP(ventas_starbucks_2025[[#This Row],[sucursal]],cambio_sucursal[#All],2,0)</f>
        <v>Sucursal Avda Colón</v>
      </c>
      <c r="K1275" t="s">
        <v>115</v>
      </c>
      <c r="L1275" t="s">
        <v>21</v>
      </c>
      <c r="M1275" t="s">
        <v>4</v>
      </c>
      <c r="N1275" t="str">
        <f>IFERROR(VLOOKUP(ventas_starbucks_2025[[#This Row],[tamaño_sucio]],cambio_tamaño[#All],2,0),"Tamaño único")</f>
        <v>Tamaño único</v>
      </c>
      <c r="O1275">
        <v>4</v>
      </c>
      <c r="P1275">
        <v>1292.23</v>
      </c>
      <c r="Q1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5">
        <v>5168.92</v>
      </c>
      <c r="S1275" t="s">
        <v>15</v>
      </c>
      <c r="T1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75" t="str">
        <f>VLOOKUP(ventas_starbucks_2025[[#This Row],[canal_compra]],cambio_canal_compra[#All],2,0)</f>
        <v>Para llevar</v>
      </c>
      <c r="V1275" t="s">
        <v>16</v>
      </c>
      <c r="W1275" t="str">
        <f>VLOOKUP(ventas_starbucks_2025[[#This Row],[método_pago]],cambio_metodo_pago[#All],2,0)</f>
        <v>Tarjeta</v>
      </c>
      <c r="X1275" t="s">
        <v>7</v>
      </c>
      <c r="Y1275">
        <v>10</v>
      </c>
      <c r="Z1275" t="str">
        <f>VLOOKUP(ventas_starbucks_2025[[#This Row],[promoción_aplicada5]],promocion_cambiar[#All],2,0)</f>
        <v>Hora Feliz</v>
      </c>
      <c r="AA1275" t="s">
        <v>36</v>
      </c>
      <c r="AB1275" t="s">
        <v>32</v>
      </c>
      <c r="AC1275" t="s">
        <v>10</v>
      </c>
      <c r="AD1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75">
        <v>5</v>
      </c>
      <c r="AF1275">
        <v>3</v>
      </c>
      <c r="AG1275">
        <v>30</v>
      </c>
      <c r="AH1275">
        <v>26</v>
      </c>
    </row>
    <row r="1276" spans="1:34" x14ac:dyDescent="0.25">
      <c r="A1276" s="3" t="s">
        <v>1351</v>
      </c>
      <c r="B1276" s="1">
        <v>45723</v>
      </c>
      <c r="C1276" s="23">
        <f t="shared" si="95"/>
        <v>7</v>
      </c>
      <c r="D1276" s="23">
        <f t="shared" si="96"/>
        <v>5</v>
      </c>
      <c r="E1276" s="23" t="str">
        <f t="shared" si="97"/>
        <v>viernes</v>
      </c>
      <c r="F1276" s="23">
        <f t="shared" si="98"/>
        <v>3</v>
      </c>
      <c r="G1276" s="23" t="str">
        <f t="shared" si="99"/>
        <v>marzo</v>
      </c>
      <c r="H1276" s="2">
        <v>0.64097222222222228</v>
      </c>
      <c r="I1276" t="s">
        <v>57</v>
      </c>
      <c r="J1276" t="str">
        <f>VLOOKUP(ventas_starbucks_2025[[#This Row],[sucursal]],cambio_sucursal[#All],2,0)</f>
        <v>Sucursal Avda Colón</v>
      </c>
      <c r="K1276" t="s">
        <v>94</v>
      </c>
      <c r="L1276" t="s">
        <v>70</v>
      </c>
      <c r="M1276" t="s">
        <v>62</v>
      </c>
      <c r="N1276" t="str">
        <f>IFERROR(VLOOKUP(ventas_starbucks_2025[[#This Row],[tamaño_sucio]],cambio_tamaño[#All],2,0),"Tamaño único")</f>
        <v>Extra-Grande</v>
      </c>
      <c r="O1276">
        <v>4</v>
      </c>
      <c r="P1276">
        <v>1356.3</v>
      </c>
      <c r="Q1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6">
        <v>5425.2</v>
      </c>
      <c r="S1276" t="s">
        <v>15</v>
      </c>
      <c r="T1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76" t="str">
        <f>VLOOKUP(ventas_starbucks_2025[[#This Row],[canal_compra]],cambio_canal_compra[#All],2,0)</f>
        <v>Para llevar</v>
      </c>
      <c r="V1276" t="s">
        <v>16</v>
      </c>
      <c r="W1276" t="str">
        <f>VLOOKUP(ventas_starbucks_2025[[#This Row],[método_pago]],cambio_metodo_pago[#All],2,0)</f>
        <v>Tarjeta</v>
      </c>
      <c r="X1276" t="s">
        <v>22</v>
      </c>
      <c r="Y1276">
        <v>0</v>
      </c>
      <c r="Z1276" t="str">
        <f>VLOOKUP(ventas_starbucks_2025[[#This Row],[promoción_aplicada5]],promocion_cambiar[#All],2,0)</f>
        <v>Combo</v>
      </c>
      <c r="AA1276" t="s">
        <v>8</v>
      </c>
      <c r="AB1276" t="s">
        <v>18</v>
      </c>
      <c r="AC1276" t="s">
        <v>10</v>
      </c>
      <c r="AD1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76">
        <v>10.8</v>
      </c>
      <c r="AF1276">
        <v>3</v>
      </c>
      <c r="AG1276">
        <v>34</v>
      </c>
      <c r="AH1276">
        <v>30</v>
      </c>
    </row>
    <row r="1277" spans="1:34" x14ac:dyDescent="0.25">
      <c r="A1277" s="3" t="s">
        <v>1352</v>
      </c>
      <c r="B1277" s="1">
        <v>45734</v>
      </c>
      <c r="C1277" s="23">
        <f t="shared" si="95"/>
        <v>18</v>
      </c>
      <c r="D1277" s="23">
        <f t="shared" si="96"/>
        <v>2</v>
      </c>
      <c r="E1277" s="23" t="str">
        <f t="shared" si="97"/>
        <v>martes</v>
      </c>
      <c r="F1277" s="23">
        <f t="shared" si="98"/>
        <v>3</v>
      </c>
      <c r="G1277" s="23" t="str">
        <f t="shared" si="99"/>
        <v>marzo</v>
      </c>
      <c r="H1277" s="2">
        <v>0.30486111111111114</v>
      </c>
      <c r="I1277" t="s">
        <v>26</v>
      </c>
      <c r="J1277" t="str">
        <f>VLOOKUP(ventas_starbucks_2025[[#This Row],[sucursal]],cambio_sucursal[#All],2,0)</f>
        <v>Sucursal San Lorenzo 47</v>
      </c>
      <c r="K1277" t="s">
        <v>13</v>
      </c>
      <c r="L1277" t="s">
        <v>14</v>
      </c>
      <c r="M1277" t="s">
        <v>4</v>
      </c>
      <c r="N1277" t="str">
        <f>IFERROR(VLOOKUP(ventas_starbucks_2025[[#This Row],[tamaño_sucio]],cambio_tamaño[#All],2,0),"Tamaño único")</f>
        <v>Tamaño único</v>
      </c>
      <c r="O1277">
        <v>4</v>
      </c>
      <c r="P1277">
        <v>1760.64</v>
      </c>
      <c r="Q1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7">
        <v>7042.56</v>
      </c>
      <c r="S1277" t="s">
        <v>5</v>
      </c>
      <c r="T1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77" t="str">
        <f>VLOOKUP(ventas_starbucks_2025[[#This Row],[canal_compra]],cambio_canal_compra[#All],2,0)</f>
        <v>En tienda</v>
      </c>
      <c r="V1277" t="s">
        <v>16</v>
      </c>
      <c r="W1277" t="str">
        <f>VLOOKUP(ventas_starbucks_2025[[#This Row],[método_pago]],cambio_metodo_pago[#All],2,0)</f>
        <v>Tarjeta</v>
      </c>
      <c r="X1277" t="s">
        <v>7</v>
      </c>
      <c r="Y1277">
        <v>15</v>
      </c>
      <c r="Z1277" t="str">
        <f>VLOOKUP(ventas_starbucks_2025[[#This Row],[promoción_aplicada5]],promocion_cambiar[#All],2,0)</f>
        <v>Ninguna</v>
      </c>
      <c r="AA1277" t="s">
        <v>17</v>
      </c>
      <c r="AB1277" t="s">
        <v>32</v>
      </c>
      <c r="AC1277" t="s">
        <v>10</v>
      </c>
      <c r="AD1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77">
        <v>13.8</v>
      </c>
      <c r="AF1277">
        <v>2</v>
      </c>
      <c r="AG1277">
        <v>31</v>
      </c>
      <c r="AH1277">
        <v>27</v>
      </c>
    </row>
    <row r="1278" spans="1:34" x14ac:dyDescent="0.25">
      <c r="A1278" s="3" t="s">
        <v>1353</v>
      </c>
      <c r="B1278" s="1">
        <v>45695</v>
      </c>
      <c r="C1278" s="23">
        <f t="shared" si="95"/>
        <v>7</v>
      </c>
      <c r="D1278" s="23">
        <f t="shared" si="96"/>
        <v>5</v>
      </c>
      <c r="E1278" s="23" t="str">
        <f t="shared" si="97"/>
        <v>viernes</v>
      </c>
      <c r="F1278" s="23">
        <f t="shared" si="98"/>
        <v>2</v>
      </c>
      <c r="G1278" s="23" t="str">
        <f t="shared" si="99"/>
        <v>febrero</v>
      </c>
      <c r="H1278" s="2">
        <v>0.85624999999999996</v>
      </c>
      <c r="I1278" t="s">
        <v>26</v>
      </c>
      <c r="J1278" t="str">
        <f>VLOOKUP(ventas_starbucks_2025[[#This Row],[sucursal]],cambio_sucursal[#All],2,0)</f>
        <v>Sucursal San Lorenzo 47</v>
      </c>
      <c r="K1278" t="s">
        <v>94</v>
      </c>
      <c r="L1278" t="s">
        <v>70</v>
      </c>
      <c r="M1278" t="s">
        <v>62</v>
      </c>
      <c r="N1278" t="str">
        <f>IFERROR(VLOOKUP(ventas_starbucks_2025[[#This Row],[tamaño_sucio]],cambio_tamaño[#All],2,0),"Tamaño único")</f>
        <v>Extra-Grande</v>
      </c>
      <c r="O1278">
        <v>1</v>
      </c>
      <c r="P1278">
        <v>1605.1</v>
      </c>
      <c r="Q1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8">
        <v>1605.1</v>
      </c>
      <c r="S1278" t="s">
        <v>5</v>
      </c>
      <c r="T1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8" t="str">
        <f>VLOOKUP(ventas_starbucks_2025[[#This Row],[canal_compra]],cambio_canal_compra[#All],2,0)</f>
        <v>En tienda</v>
      </c>
      <c r="V1278" t="s">
        <v>40</v>
      </c>
      <c r="W1278" t="str">
        <f>VLOOKUP(ventas_starbucks_2025[[#This Row],[método_pago]],cambio_metodo_pago[#All],2,0)</f>
        <v>Efectivo</v>
      </c>
      <c r="X1278" t="s">
        <v>7</v>
      </c>
      <c r="Y1278">
        <v>10</v>
      </c>
      <c r="Z1278" t="str">
        <f>VLOOKUP(ventas_starbucks_2025[[#This Row],[promoción_aplicada5]],promocion_cambiar[#All],2,0)</f>
        <v>2x1</v>
      </c>
      <c r="AA1278" t="s">
        <v>51</v>
      </c>
      <c r="AB1278" t="s">
        <v>32</v>
      </c>
      <c r="AC1278" t="s">
        <v>10</v>
      </c>
      <c r="AD1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78">
        <v>9.5</v>
      </c>
      <c r="AF1278">
        <v>1</v>
      </c>
      <c r="AG1278">
        <v>48</v>
      </c>
      <c r="AH1278">
        <v>47</v>
      </c>
    </row>
    <row r="1279" spans="1:34" x14ac:dyDescent="0.25">
      <c r="A1279" s="3" t="s">
        <v>1354</v>
      </c>
      <c r="B1279" s="1">
        <v>45708</v>
      </c>
      <c r="C1279" s="23">
        <f t="shared" si="95"/>
        <v>20</v>
      </c>
      <c r="D1279" s="23">
        <f t="shared" si="96"/>
        <v>4</v>
      </c>
      <c r="E1279" s="23" t="str">
        <f t="shared" si="97"/>
        <v>jueves</v>
      </c>
      <c r="F1279" s="23">
        <f t="shared" si="98"/>
        <v>2</v>
      </c>
      <c r="G1279" s="23" t="str">
        <f t="shared" si="99"/>
        <v>febrero</v>
      </c>
      <c r="H1279" s="2">
        <v>0.82847222222222228</v>
      </c>
      <c r="I1279" t="s">
        <v>1</v>
      </c>
      <c r="J1279" t="str">
        <f>VLOOKUP(ventas_starbucks_2025[[#This Row],[sucursal]],cambio_sucursal[#All],2,0)</f>
        <v>Sucursal Nueva Córdoba</v>
      </c>
      <c r="K1279" t="s">
        <v>101</v>
      </c>
      <c r="L1279" t="s">
        <v>3</v>
      </c>
      <c r="M1279" t="s">
        <v>4</v>
      </c>
      <c r="N1279" t="str">
        <f>IFERROR(VLOOKUP(ventas_starbucks_2025[[#This Row],[tamaño_sucio]],cambio_tamaño[#All],2,0),"Tamaño único")</f>
        <v>Tamaño único</v>
      </c>
      <c r="O1279">
        <v>4</v>
      </c>
      <c r="P1279">
        <v>2975.71</v>
      </c>
      <c r="Q1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79">
        <v>11902.84</v>
      </c>
      <c r="S1279" t="s">
        <v>31</v>
      </c>
      <c r="T1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79" t="str">
        <f>VLOOKUP(ventas_starbucks_2025[[#This Row],[canal_compra]],cambio_canal_compra[#All],2,0)</f>
        <v>Entrega domicilio</v>
      </c>
      <c r="V1279" t="s">
        <v>16</v>
      </c>
      <c r="W1279" t="str">
        <f>VLOOKUP(ventas_starbucks_2025[[#This Row],[método_pago]],cambio_metodo_pago[#All],2,0)</f>
        <v>Tarjeta</v>
      </c>
      <c r="X1279" t="s">
        <v>7</v>
      </c>
      <c r="Y1279">
        <v>10</v>
      </c>
      <c r="Z1279" t="str">
        <f>VLOOKUP(ventas_starbucks_2025[[#This Row],[promoción_aplicada5]],promocion_cambiar[#All],2,0)</f>
        <v>Combo</v>
      </c>
      <c r="AA1279" t="s">
        <v>8</v>
      </c>
      <c r="AB1279" t="s">
        <v>52</v>
      </c>
      <c r="AC1279" t="s">
        <v>24</v>
      </c>
      <c r="AD1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79">
        <v>13.2</v>
      </c>
      <c r="AF1279">
        <v>3</v>
      </c>
      <c r="AG1279">
        <v>27</v>
      </c>
      <c r="AH1279">
        <v>23</v>
      </c>
    </row>
    <row r="1280" spans="1:34" x14ac:dyDescent="0.25">
      <c r="A1280" s="3" t="s">
        <v>1355</v>
      </c>
      <c r="B1280" s="1">
        <v>45700</v>
      </c>
      <c r="C1280" s="23">
        <f t="shared" si="95"/>
        <v>12</v>
      </c>
      <c r="D1280" s="23">
        <f t="shared" si="96"/>
        <v>3</v>
      </c>
      <c r="E1280" s="23" t="str">
        <f t="shared" si="97"/>
        <v>miércoles</v>
      </c>
      <c r="F1280" s="23">
        <f t="shared" si="98"/>
        <v>2</v>
      </c>
      <c r="G1280" s="23" t="str">
        <f t="shared" si="99"/>
        <v>febrero</v>
      </c>
      <c r="H1280" s="2">
        <v>0.68819444444444444</v>
      </c>
      <c r="I1280" t="s">
        <v>57</v>
      </c>
      <c r="J1280" t="str">
        <f>VLOOKUP(ventas_starbucks_2025[[#This Row],[sucursal]],cambio_sucursal[#All],2,0)</f>
        <v>Sucursal Avda Colón</v>
      </c>
      <c r="K1280" t="s">
        <v>64</v>
      </c>
      <c r="L1280" t="s">
        <v>65</v>
      </c>
      <c r="M1280" t="s">
        <v>4</v>
      </c>
      <c r="N1280" t="str">
        <f>IFERROR(VLOOKUP(ventas_starbucks_2025[[#This Row],[tamaño_sucio]],cambio_tamaño[#All],2,0),"Tamaño único")</f>
        <v>Tamaño único</v>
      </c>
      <c r="O1280">
        <v>2</v>
      </c>
      <c r="P1280">
        <v>1632.06</v>
      </c>
      <c r="Q1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0">
        <v>3264.12</v>
      </c>
      <c r="S1280" t="s">
        <v>5</v>
      </c>
      <c r="T1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0" t="str">
        <f>VLOOKUP(ventas_starbucks_2025[[#This Row],[canal_compra]],cambio_canal_compra[#All],2,0)</f>
        <v>En tienda</v>
      </c>
      <c r="V1280" t="s">
        <v>16</v>
      </c>
      <c r="W1280" t="str">
        <f>VLOOKUP(ventas_starbucks_2025[[#This Row],[método_pago]],cambio_metodo_pago[#All],2,0)</f>
        <v>Tarjeta</v>
      </c>
      <c r="X1280" t="s">
        <v>7</v>
      </c>
      <c r="Y1280">
        <v>10</v>
      </c>
      <c r="Z1280" t="str">
        <f>VLOOKUP(ventas_starbucks_2025[[#This Row],[promoción_aplicada5]],promocion_cambiar[#All],2,0)</f>
        <v>Combo</v>
      </c>
      <c r="AA1280" t="s">
        <v>8</v>
      </c>
      <c r="AB1280" t="s">
        <v>23</v>
      </c>
      <c r="AC1280" t="s">
        <v>24</v>
      </c>
      <c r="AD1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80">
        <v>11.7</v>
      </c>
      <c r="AF1280">
        <v>2</v>
      </c>
      <c r="AG1280">
        <v>22</v>
      </c>
      <c r="AH1280">
        <v>20</v>
      </c>
    </row>
    <row r="1281" spans="1:34" x14ac:dyDescent="0.25">
      <c r="A1281" s="3" t="s">
        <v>1356</v>
      </c>
      <c r="B1281" s="1">
        <v>45757</v>
      </c>
      <c r="C1281" s="23">
        <f t="shared" si="95"/>
        <v>10</v>
      </c>
      <c r="D1281" s="23">
        <f t="shared" si="96"/>
        <v>4</v>
      </c>
      <c r="E1281" s="23" t="str">
        <f t="shared" si="97"/>
        <v>jueves</v>
      </c>
      <c r="F1281" s="23">
        <f t="shared" si="98"/>
        <v>4</v>
      </c>
      <c r="G1281" s="23" t="str">
        <f t="shared" si="99"/>
        <v>abril</v>
      </c>
      <c r="H1281" s="2">
        <v>0.72430555555555554</v>
      </c>
      <c r="I1281" t="s">
        <v>12</v>
      </c>
      <c r="J1281" t="str">
        <f>VLOOKUP(ventas_starbucks_2025[[#This Row],[sucursal]],cambio_sucursal[#All],2,0)</f>
        <v>Sucursal Córdoba Shopping</v>
      </c>
      <c r="K1281" t="s">
        <v>67</v>
      </c>
      <c r="L1281" t="s">
        <v>35</v>
      </c>
      <c r="M1281" t="s">
        <v>4</v>
      </c>
      <c r="N1281" t="str">
        <f>IFERROR(VLOOKUP(ventas_starbucks_2025[[#This Row],[tamaño_sucio]],cambio_tamaño[#All],2,0),"Tamaño único")</f>
        <v>Tamaño único</v>
      </c>
      <c r="O1281">
        <v>5</v>
      </c>
      <c r="P1281">
        <v>1208.78</v>
      </c>
      <c r="Q1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1">
        <v>6043.9</v>
      </c>
      <c r="S1281" t="s">
        <v>31</v>
      </c>
      <c r="T1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81" t="str">
        <f>VLOOKUP(ventas_starbucks_2025[[#This Row],[canal_compra]],cambio_canal_compra[#All],2,0)</f>
        <v>Entrega domicilio</v>
      </c>
      <c r="V1281" t="s">
        <v>16</v>
      </c>
      <c r="W1281" t="str">
        <f>VLOOKUP(ventas_starbucks_2025[[#This Row],[método_pago]],cambio_metodo_pago[#All],2,0)</f>
        <v>Tarjeta</v>
      </c>
      <c r="X1281" t="s">
        <v>22</v>
      </c>
      <c r="Y1281">
        <v>0</v>
      </c>
      <c r="Z1281" t="str">
        <f>VLOOKUP(ventas_starbucks_2025[[#This Row],[promoción_aplicada5]],promocion_cambiar[#All],2,0)</f>
        <v>2x1</v>
      </c>
      <c r="AA1281" t="s">
        <v>51</v>
      </c>
      <c r="AB1281" t="s">
        <v>32</v>
      </c>
      <c r="AC1281" t="s">
        <v>24</v>
      </c>
      <c r="AD1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81">
        <v>9.4</v>
      </c>
      <c r="AF1281">
        <v>3</v>
      </c>
      <c r="AG1281">
        <v>39</v>
      </c>
      <c r="AH1281">
        <v>34</v>
      </c>
    </row>
    <row r="1282" spans="1:34" x14ac:dyDescent="0.25">
      <c r="A1282" s="3" t="s">
        <v>1357</v>
      </c>
      <c r="B1282" s="1">
        <v>45741</v>
      </c>
      <c r="C1282" s="23">
        <f t="shared" ref="C1282:C1345" si="100">DAY(B1282)</f>
        <v>25</v>
      </c>
      <c r="D1282" s="23">
        <f t="shared" ref="D1282:D1345" si="101">WEEKDAY(B1282,2)</f>
        <v>2</v>
      </c>
      <c r="E1282" s="23" t="str">
        <f t="shared" ref="E1282:E1345" si="102">TEXT(B1282,"dddd")</f>
        <v>martes</v>
      </c>
      <c r="F1282" s="23">
        <f t="shared" ref="F1282:F1345" si="103">MONTH(B1282)</f>
        <v>3</v>
      </c>
      <c r="G1282" s="23" t="str">
        <f t="shared" ref="G1282:G1345" si="104">TEXT(B1282,"mmmm")</f>
        <v>marzo</v>
      </c>
      <c r="H1282" s="2">
        <v>0.39305555555555555</v>
      </c>
      <c r="I1282" t="s">
        <v>26</v>
      </c>
      <c r="J1282" t="str">
        <f>VLOOKUP(ventas_starbucks_2025[[#This Row],[sucursal]],cambio_sucursal[#All],2,0)</f>
        <v>Sucursal San Lorenzo 47</v>
      </c>
      <c r="K1282" t="s">
        <v>13</v>
      </c>
      <c r="L1282" t="s">
        <v>14</v>
      </c>
      <c r="M1282" t="s">
        <v>4</v>
      </c>
      <c r="N1282" t="str">
        <f>IFERROR(VLOOKUP(ventas_starbucks_2025[[#This Row],[tamaño_sucio]],cambio_tamaño[#All],2,0),"Tamaño único")</f>
        <v>Tamaño único</v>
      </c>
      <c r="O1282">
        <v>2</v>
      </c>
      <c r="P1282">
        <v>1687.96</v>
      </c>
      <c r="Q1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2">
        <v>3375.92</v>
      </c>
      <c r="S1282" t="s">
        <v>31</v>
      </c>
      <c r="T1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2" t="str">
        <f>VLOOKUP(ventas_starbucks_2025[[#This Row],[canal_compra]],cambio_canal_compra[#All],2,0)</f>
        <v>Entrega domicilio</v>
      </c>
      <c r="V1282" t="s">
        <v>40</v>
      </c>
      <c r="W1282" t="str">
        <f>VLOOKUP(ventas_starbucks_2025[[#This Row],[método_pago]],cambio_metodo_pago[#All],2,0)</f>
        <v>Efectivo</v>
      </c>
      <c r="X1282" t="s">
        <v>22</v>
      </c>
      <c r="Y1282">
        <v>0</v>
      </c>
      <c r="Z1282" t="str">
        <f>VLOOKUP(ventas_starbucks_2025[[#This Row],[promoción_aplicada5]],promocion_cambiar[#All],2,0)</f>
        <v>Combo</v>
      </c>
      <c r="AA1282" t="s">
        <v>8</v>
      </c>
      <c r="AB1282" t="s">
        <v>18</v>
      </c>
      <c r="AC1282" t="s">
        <v>41</v>
      </c>
      <c r="AD1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82">
        <v>10.6</v>
      </c>
      <c r="AF1282">
        <v>4</v>
      </c>
      <c r="AG1282">
        <v>15</v>
      </c>
      <c r="AH1282">
        <v>13</v>
      </c>
    </row>
    <row r="1283" spans="1:34" x14ac:dyDescent="0.25">
      <c r="A1283" s="3" t="s">
        <v>1358</v>
      </c>
      <c r="B1283" s="1">
        <v>45702</v>
      </c>
      <c r="C1283" s="23">
        <f t="shared" si="100"/>
        <v>14</v>
      </c>
      <c r="D1283" s="23">
        <f t="shared" si="101"/>
        <v>5</v>
      </c>
      <c r="E1283" s="23" t="str">
        <f t="shared" si="102"/>
        <v>viernes</v>
      </c>
      <c r="F1283" s="23">
        <f t="shared" si="103"/>
        <v>2</v>
      </c>
      <c r="G1283" s="23" t="str">
        <f t="shared" si="104"/>
        <v>febrero</v>
      </c>
      <c r="H1283" s="2">
        <v>0.75277777777777777</v>
      </c>
      <c r="I1283" t="s">
        <v>1</v>
      </c>
      <c r="J1283" t="str">
        <f>VLOOKUP(ventas_starbucks_2025[[#This Row],[sucursal]],cambio_sucursal[#All],2,0)</f>
        <v>Sucursal Nueva Córdoba</v>
      </c>
      <c r="K1283" t="s">
        <v>87</v>
      </c>
      <c r="L1283" t="s">
        <v>65</v>
      </c>
      <c r="M1283" t="s">
        <v>4</v>
      </c>
      <c r="N1283" t="str">
        <f>IFERROR(VLOOKUP(ventas_starbucks_2025[[#This Row],[tamaño_sucio]],cambio_tamaño[#All],2,0),"Tamaño único")</f>
        <v>Tamaño único</v>
      </c>
      <c r="O1283">
        <v>4</v>
      </c>
      <c r="P1283">
        <v>1638.47</v>
      </c>
      <c r="Q1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3">
        <v>6553.88</v>
      </c>
      <c r="S1283" t="s">
        <v>31</v>
      </c>
      <c r="T1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83" t="str">
        <f>VLOOKUP(ventas_starbucks_2025[[#This Row],[canal_compra]],cambio_canal_compra[#All],2,0)</f>
        <v>Entrega domicilio</v>
      </c>
      <c r="V1283" t="s">
        <v>6</v>
      </c>
      <c r="W1283" t="str">
        <f>VLOOKUP(ventas_starbucks_2025[[#This Row],[método_pago]],cambio_metodo_pago[#All],2,0)</f>
        <v>Aplicación móbil</v>
      </c>
      <c r="X1283" t="s">
        <v>7</v>
      </c>
      <c r="Y1283">
        <v>0</v>
      </c>
      <c r="Z1283" t="str">
        <f>VLOOKUP(ventas_starbucks_2025[[#This Row],[promoción_aplicada5]],promocion_cambiar[#All],2,0)</f>
        <v>Combo</v>
      </c>
      <c r="AA1283" t="s">
        <v>8</v>
      </c>
      <c r="AB1283" t="s">
        <v>32</v>
      </c>
      <c r="AC1283" t="s">
        <v>41</v>
      </c>
      <c r="AD1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83">
        <v>7</v>
      </c>
      <c r="AF1283">
        <v>3</v>
      </c>
      <c r="AG1283">
        <v>49</v>
      </c>
      <c r="AH1283">
        <v>45</v>
      </c>
    </row>
    <row r="1284" spans="1:34" x14ac:dyDescent="0.25">
      <c r="A1284" s="3" t="s">
        <v>1359</v>
      </c>
      <c r="B1284" s="1">
        <v>45671</v>
      </c>
      <c r="C1284" s="23">
        <f t="shared" si="100"/>
        <v>14</v>
      </c>
      <c r="D1284" s="23">
        <f t="shared" si="101"/>
        <v>2</v>
      </c>
      <c r="E1284" s="23" t="str">
        <f t="shared" si="102"/>
        <v>martes</v>
      </c>
      <c r="F1284" s="23">
        <f t="shared" si="103"/>
        <v>1</v>
      </c>
      <c r="G1284" s="23" t="str">
        <f t="shared" si="104"/>
        <v>enero</v>
      </c>
      <c r="H1284" s="2">
        <v>0.34722222222222221</v>
      </c>
      <c r="I1284" t="s">
        <v>1</v>
      </c>
      <c r="J1284" t="str">
        <f>VLOOKUP(ventas_starbucks_2025[[#This Row],[sucursal]],cambio_sucursal[#All],2,0)</f>
        <v>Sucursal Nueva Córdoba</v>
      </c>
      <c r="K1284" t="s">
        <v>48</v>
      </c>
      <c r="L1284" t="s">
        <v>49</v>
      </c>
      <c r="M1284" t="s">
        <v>45</v>
      </c>
      <c r="N1284" t="str">
        <f>IFERROR(VLOOKUP(ventas_starbucks_2025[[#This Row],[tamaño_sucio]],cambio_tamaño[#All],2,0),"Tamaño único")</f>
        <v>Grande</v>
      </c>
      <c r="O1284">
        <v>5</v>
      </c>
      <c r="P1284">
        <v>1804.65</v>
      </c>
      <c r="Q1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4">
        <v>9023.25</v>
      </c>
      <c r="S1284" t="s">
        <v>5</v>
      </c>
      <c r="T1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84" t="str">
        <f>VLOOKUP(ventas_starbucks_2025[[#This Row],[canal_compra]],cambio_canal_compra[#All],2,0)</f>
        <v>En tienda</v>
      </c>
      <c r="V1284" t="s">
        <v>16</v>
      </c>
      <c r="W1284" t="str">
        <f>VLOOKUP(ventas_starbucks_2025[[#This Row],[método_pago]],cambio_metodo_pago[#All],2,0)</f>
        <v>Tarjeta</v>
      </c>
      <c r="X1284" t="s">
        <v>7</v>
      </c>
      <c r="Y1284">
        <v>0</v>
      </c>
      <c r="Z1284" t="str">
        <f>VLOOKUP(ventas_starbucks_2025[[#This Row],[promoción_aplicada5]],promocion_cambiar[#All],2,0)</f>
        <v>Ninguna</v>
      </c>
      <c r="AA1284" t="s">
        <v>17</v>
      </c>
      <c r="AB1284" t="s">
        <v>32</v>
      </c>
      <c r="AC1284" t="s">
        <v>10</v>
      </c>
      <c r="AD1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84">
        <v>14.4</v>
      </c>
      <c r="AF1284">
        <v>2</v>
      </c>
      <c r="AG1284">
        <v>32</v>
      </c>
      <c r="AH1284">
        <v>27</v>
      </c>
    </row>
    <row r="1285" spans="1:34" x14ac:dyDescent="0.25">
      <c r="A1285" s="3" t="s">
        <v>1360</v>
      </c>
      <c r="B1285" s="1">
        <v>45748</v>
      </c>
      <c r="C1285" s="23">
        <f t="shared" si="100"/>
        <v>1</v>
      </c>
      <c r="D1285" s="23">
        <f t="shared" si="101"/>
        <v>2</v>
      </c>
      <c r="E1285" s="23" t="str">
        <f t="shared" si="102"/>
        <v>martes</v>
      </c>
      <c r="F1285" s="23">
        <f t="shared" si="103"/>
        <v>4</v>
      </c>
      <c r="G1285" s="23" t="str">
        <f t="shared" si="104"/>
        <v>abril</v>
      </c>
      <c r="H1285" s="2">
        <v>0.58263888888888893</v>
      </c>
      <c r="I1285" t="s">
        <v>12</v>
      </c>
      <c r="J1285" t="str">
        <f>VLOOKUP(ventas_starbucks_2025[[#This Row],[sucursal]],cambio_sucursal[#All],2,0)</f>
        <v>Sucursal Córdoba Shopping</v>
      </c>
      <c r="K1285" t="s">
        <v>101</v>
      </c>
      <c r="L1285" t="s">
        <v>3</v>
      </c>
      <c r="M1285" t="s">
        <v>4</v>
      </c>
      <c r="N1285" t="str">
        <f>IFERROR(VLOOKUP(ventas_starbucks_2025[[#This Row],[tamaño_sucio]],cambio_tamaño[#All],2,0),"Tamaño único")</f>
        <v>Tamaño único</v>
      </c>
      <c r="O1285">
        <v>4</v>
      </c>
      <c r="P1285">
        <v>3335.39</v>
      </c>
      <c r="Q1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285">
        <v>13341.56</v>
      </c>
      <c r="S1285" t="s">
        <v>15</v>
      </c>
      <c r="T1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85" t="str">
        <f>VLOOKUP(ventas_starbucks_2025[[#This Row],[canal_compra]],cambio_canal_compra[#All],2,0)</f>
        <v>Para llevar</v>
      </c>
      <c r="V1285" t="s">
        <v>6</v>
      </c>
      <c r="W1285" t="str">
        <f>VLOOKUP(ventas_starbucks_2025[[#This Row],[método_pago]],cambio_metodo_pago[#All],2,0)</f>
        <v>Aplicación móbil</v>
      </c>
      <c r="X1285" t="s">
        <v>7</v>
      </c>
      <c r="Y1285">
        <v>10</v>
      </c>
      <c r="Z1285" t="str">
        <f>VLOOKUP(ventas_starbucks_2025[[#This Row],[promoción_aplicada5]],promocion_cambiar[#All],2,0)</f>
        <v>2x1</v>
      </c>
      <c r="AA1285" t="s">
        <v>51</v>
      </c>
      <c r="AB1285" t="s">
        <v>52</v>
      </c>
      <c r="AC1285" t="s">
        <v>41</v>
      </c>
      <c r="AD1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85">
        <v>11</v>
      </c>
      <c r="AF1285">
        <v>1</v>
      </c>
      <c r="AG1285">
        <v>20</v>
      </c>
      <c r="AH1285">
        <v>16</v>
      </c>
    </row>
    <row r="1286" spans="1:34" x14ac:dyDescent="0.25">
      <c r="A1286" s="3" t="s">
        <v>1361</v>
      </c>
      <c r="B1286" s="1">
        <v>45671</v>
      </c>
      <c r="C1286" s="23">
        <f t="shared" si="100"/>
        <v>14</v>
      </c>
      <c r="D1286" s="23">
        <f t="shared" si="101"/>
        <v>2</v>
      </c>
      <c r="E1286" s="23" t="str">
        <f t="shared" si="102"/>
        <v>martes</v>
      </c>
      <c r="F1286" s="23">
        <f t="shared" si="103"/>
        <v>1</v>
      </c>
      <c r="G1286" s="23" t="str">
        <f t="shared" si="104"/>
        <v>enero</v>
      </c>
      <c r="H1286" s="2">
        <v>0.81319444444444444</v>
      </c>
      <c r="I1286" t="s">
        <v>1</v>
      </c>
      <c r="J1286" t="str">
        <f>VLOOKUP(ventas_starbucks_2025[[#This Row],[sucursal]],cambio_sucursal[#All],2,0)</f>
        <v>Sucursal Nueva Córdoba</v>
      </c>
      <c r="K1286" t="s">
        <v>13</v>
      </c>
      <c r="L1286" t="s">
        <v>14</v>
      </c>
      <c r="M1286" t="s">
        <v>4</v>
      </c>
      <c r="N1286" t="str">
        <f>IFERROR(VLOOKUP(ventas_starbucks_2025[[#This Row],[tamaño_sucio]],cambio_tamaño[#All],2,0),"Tamaño único")</f>
        <v>Tamaño único</v>
      </c>
      <c r="O1286">
        <v>2</v>
      </c>
      <c r="P1286">
        <v>1995.12</v>
      </c>
      <c r="Q1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6">
        <v>3990.24</v>
      </c>
      <c r="S1286" t="s">
        <v>31</v>
      </c>
      <c r="T1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6" t="str">
        <f>VLOOKUP(ventas_starbucks_2025[[#This Row],[canal_compra]],cambio_canal_compra[#All],2,0)</f>
        <v>Entrega domicilio</v>
      </c>
      <c r="V1286" t="s">
        <v>6</v>
      </c>
      <c r="W1286" t="str">
        <f>VLOOKUP(ventas_starbucks_2025[[#This Row],[método_pago]],cambio_metodo_pago[#All],2,0)</f>
        <v>Aplicación móbil</v>
      </c>
      <c r="X1286" t="s">
        <v>7</v>
      </c>
      <c r="Y1286">
        <v>10</v>
      </c>
      <c r="Z1286" t="str">
        <f>VLOOKUP(ventas_starbucks_2025[[#This Row],[promoción_aplicada5]],promocion_cambiar[#All],2,0)</f>
        <v>Hora Feliz</v>
      </c>
      <c r="AA1286" t="s">
        <v>36</v>
      </c>
      <c r="AB1286" t="s">
        <v>23</v>
      </c>
      <c r="AC1286" t="s">
        <v>41</v>
      </c>
      <c r="AD1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86">
        <v>4.0999999999999996</v>
      </c>
      <c r="AF1286">
        <v>2</v>
      </c>
      <c r="AG1286">
        <v>47</v>
      </c>
      <c r="AH1286">
        <v>45</v>
      </c>
    </row>
    <row r="1287" spans="1:34" x14ac:dyDescent="0.25">
      <c r="A1287" s="3" t="s">
        <v>1362</v>
      </c>
      <c r="B1287" s="1">
        <v>45759</v>
      </c>
      <c r="C1287" s="23">
        <f t="shared" si="100"/>
        <v>12</v>
      </c>
      <c r="D1287" s="23">
        <f t="shared" si="101"/>
        <v>6</v>
      </c>
      <c r="E1287" s="1" t="str">
        <f t="shared" si="102"/>
        <v>sábado</v>
      </c>
      <c r="F1287" s="23">
        <f t="shared" si="103"/>
        <v>4</v>
      </c>
      <c r="G1287" s="1" t="str">
        <f t="shared" si="104"/>
        <v>abril</v>
      </c>
      <c r="H1287" s="2">
        <v>0.54722222222222228</v>
      </c>
      <c r="I1287" t="s">
        <v>26</v>
      </c>
      <c r="J1287" t="str">
        <f>VLOOKUP(ventas_starbucks_2025[[#This Row],[sucursal]],cambio_sucursal[#All],2,0)</f>
        <v>Sucursal San Lorenzo 47</v>
      </c>
      <c r="K1287" t="s">
        <v>69</v>
      </c>
      <c r="L1287" t="s">
        <v>70</v>
      </c>
      <c r="M1287" t="s">
        <v>62</v>
      </c>
      <c r="N1287" t="str">
        <f>IFERROR(VLOOKUP(ventas_starbucks_2025[[#This Row],[tamaño_sucio]],cambio_tamaño[#All],2,0),"Tamaño único")</f>
        <v>Extra-Grande</v>
      </c>
      <c r="O1287">
        <v>1</v>
      </c>
      <c r="P1287">
        <v>1319.24</v>
      </c>
      <c r="Q1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7">
        <v>1319.24</v>
      </c>
      <c r="S1287" t="s">
        <v>15</v>
      </c>
      <c r="T1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7" t="str">
        <f>VLOOKUP(ventas_starbucks_2025[[#This Row],[canal_compra]],cambio_canal_compra[#All],2,0)</f>
        <v>Para llevar</v>
      </c>
      <c r="V1287" t="s">
        <v>40</v>
      </c>
      <c r="W1287" t="str">
        <f>VLOOKUP(ventas_starbucks_2025[[#This Row],[método_pago]],cambio_metodo_pago[#All],2,0)</f>
        <v>Efectivo</v>
      </c>
      <c r="X1287" t="s">
        <v>7</v>
      </c>
      <c r="Y1287">
        <v>15</v>
      </c>
      <c r="Z1287" t="str">
        <f>VLOOKUP(ventas_starbucks_2025[[#This Row],[promoción_aplicada5]],promocion_cambiar[#All],2,0)</f>
        <v>2x1</v>
      </c>
      <c r="AA1287" t="s">
        <v>51</v>
      </c>
      <c r="AB1287" t="s">
        <v>23</v>
      </c>
      <c r="AC1287" t="s">
        <v>41</v>
      </c>
      <c r="AD1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87">
        <v>14.2</v>
      </c>
      <c r="AF1287">
        <v>4</v>
      </c>
      <c r="AG1287">
        <v>14</v>
      </c>
      <c r="AH1287">
        <v>13</v>
      </c>
    </row>
    <row r="1288" spans="1:34" x14ac:dyDescent="0.25">
      <c r="A1288" s="3" t="s">
        <v>1363</v>
      </c>
      <c r="B1288" s="1">
        <v>45721</v>
      </c>
      <c r="C1288" s="23">
        <f t="shared" si="100"/>
        <v>5</v>
      </c>
      <c r="D1288" s="23">
        <f t="shared" si="101"/>
        <v>3</v>
      </c>
      <c r="E1288" s="23" t="str">
        <f t="shared" si="102"/>
        <v>miércoles</v>
      </c>
      <c r="F1288" s="23">
        <f t="shared" si="103"/>
        <v>3</v>
      </c>
      <c r="G1288" s="23" t="str">
        <f t="shared" si="104"/>
        <v>marzo</v>
      </c>
      <c r="H1288" s="2">
        <v>0.67708333333333337</v>
      </c>
      <c r="I1288" t="s">
        <v>26</v>
      </c>
      <c r="J1288" t="str">
        <f>VLOOKUP(ventas_starbucks_2025[[#This Row],[sucursal]],cambio_sucursal[#All],2,0)</f>
        <v>Sucursal San Lorenzo 47</v>
      </c>
      <c r="K1288" t="s">
        <v>2</v>
      </c>
      <c r="L1288" t="s">
        <v>3</v>
      </c>
      <c r="M1288" t="s">
        <v>4</v>
      </c>
      <c r="N1288" t="str">
        <f>IFERROR(VLOOKUP(ventas_starbucks_2025[[#This Row],[tamaño_sucio]],cambio_tamaño[#All],2,0),"Tamaño único")</f>
        <v>Tamaño único</v>
      </c>
      <c r="O1288">
        <v>2</v>
      </c>
      <c r="P1288">
        <v>2632.06</v>
      </c>
      <c r="Q1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88">
        <v>5264.12</v>
      </c>
      <c r="S1288" t="s">
        <v>31</v>
      </c>
      <c r="T1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88" t="str">
        <f>VLOOKUP(ventas_starbucks_2025[[#This Row],[canal_compra]],cambio_canal_compra[#All],2,0)</f>
        <v>Entrega domicilio</v>
      </c>
      <c r="V1288" t="s">
        <v>6</v>
      </c>
      <c r="W1288" t="str">
        <f>VLOOKUP(ventas_starbucks_2025[[#This Row],[método_pago]],cambio_metodo_pago[#All],2,0)</f>
        <v>Aplicación móbil</v>
      </c>
      <c r="X1288" t="s">
        <v>7</v>
      </c>
      <c r="Y1288">
        <v>0</v>
      </c>
      <c r="Z1288" t="str">
        <f>VLOOKUP(ventas_starbucks_2025[[#This Row],[promoción_aplicada5]],promocion_cambiar[#All],2,0)</f>
        <v>2x1</v>
      </c>
      <c r="AA1288" t="s">
        <v>51</v>
      </c>
      <c r="AB1288" t="s">
        <v>29</v>
      </c>
      <c r="AC1288" t="s">
        <v>24</v>
      </c>
      <c r="AD1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88">
        <v>2.9</v>
      </c>
      <c r="AF1288">
        <v>2</v>
      </c>
      <c r="AG1288">
        <v>19</v>
      </c>
      <c r="AH1288">
        <v>17</v>
      </c>
    </row>
    <row r="1289" spans="1:34" x14ac:dyDescent="0.25">
      <c r="A1289" s="3" t="s">
        <v>1364</v>
      </c>
      <c r="B1289" s="1">
        <v>45730</v>
      </c>
      <c r="C1289" s="23">
        <f t="shared" si="100"/>
        <v>14</v>
      </c>
      <c r="D1289" s="23">
        <f t="shared" si="101"/>
        <v>5</v>
      </c>
      <c r="E1289" s="23" t="str">
        <f t="shared" si="102"/>
        <v>viernes</v>
      </c>
      <c r="F1289" s="23">
        <f t="shared" si="103"/>
        <v>3</v>
      </c>
      <c r="G1289" s="23" t="str">
        <f t="shared" si="104"/>
        <v>marzo</v>
      </c>
      <c r="H1289" s="2">
        <v>0.60902777777777772</v>
      </c>
      <c r="I1289" t="s">
        <v>12</v>
      </c>
      <c r="J1289" t="str">
        <f>VLOOKUP(ventas_starbucks_2025[[#This Row],[sucursal]],cambio_sucursal[#All],2,0)</f>
        <v>Sucursal Córdoba Shopping</v>
      </c>
      <c r="K1289" t="s">
        <v>115</v>
      </c>
      <c r="L1289" t="s">
        <v>21</v>
      </c>
      <c r="M1289" t="s">
        <v>4</v>
      </c>
      <c r="N1289" t="str">
        <f>IFERROR(VLOOKUP(ventas_starbucks_2025[[#This Row],[tamaño_sucio]],cambio_tamaño[#All],2,0),"Tamaño único")</f>
        <v>Tamaño único</v>
      </c>
      <c r="O1289">
        <v>1</v>
      </c>
      <c r="P1289">
        <v>1126.73</v>
      </c>
      <c r="Q1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9">
        <v>1126.73</v>
      </c>
      <c r="S1289" t="s">
        <v>31</v>
      </c>
      <c r="T1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9" t="str">
        <f>VLOOKUP(ventas_starbucks_2025[[#This Row],[canal_compra]],cambio_canal_compra[#All],2,0)</f>
        <v>Entrega domicilio</v>
      </c>
      <c r="V1289" t="s">
        <v>40</v>
      </c>
      <c r="W1289" t="str">
        <f>VLOOKUP(ventas_starbucks_2025[[#This Row],[método_pago]],cambio_metodo_pago[#All],2,0)</f>
        <v>Efectivo</v>
      </c>
      <c r="X1289" t="s">
        <v>22</v>
      </c>
      <c r="Y1289">
        <v>0</v>
      </c>
      <c r="Z1289" t="str">
        <f>VLOOKUP(ventas_starbucks_2025[[#This Row],[promoción_aplicada5]],promocion_cambiar[#All],2,0)</f>
        <v>2x1</v>
      </c>
      <c r="AA1289" t="s">
        <v>51</v>
      </c>
      <c r="AB1289" t="s">
        <v>18</v>
      </c>
      <c r="AC1289" t="s">
        <v>41</v>
      </c>
      <c r="AD1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89">
        <v>8</v>
      </c>
      <c r="AF1289">
        <v>3</v>
      </c>
      <c r="AG1289">
        <v>30</v>
      </c>
      <c r="AH1289">
        <v>29</v>
      </c>
    </row>
    <row r="1290" spans="1:34" x14ac:dyDescent="0.25">
      <c r="A1290" s="3" t="s">
        <v>1365</v>
      </c>
      <c r="B1290" s="1">
        <v>45722</v>
      </c>
      <c r="C1290" s="23">
        <f t="shared" si="100"/>
        <v>6</v>
      </c>
      <c r="D1290" s="23">
        <f t="shared" si="101"/>
        <v>4</v>
      </c>
      <c r="E1290" s="1" t="str">
        <f t="shared" si="102"/>
        <v>jueves</v>
      </c>
      <c r="F1290" s="23">
        <f t="shared" si="103"/>
        <v>3</v>
      </c>
      <c r="G1290" s="1" t="str">
        <f t="shared" si="104"/>
        <v>marzo</v>
      </c>
      <c r="H1290" s="2">
        <v>0.69652777777777775</v>
      </c>
      <c r="I1290" t="s">
        <v>26</v>
      </c>
      <c r="J1290" t="str">
        <f>VLOOKUP(ventas_starbucks_2025[[#This Row],[sucursal]],cambio_sucursal[#All],2,0)</f>
        <v>Sucursal San Lorenzo 47</v>
      </c>
      <c r="K1290" t="s">
        <v>130</v>
      </c>
      <c r="L1290" t="s">
        <v>65</v>
      </c>
      <c r="M1290" t="s">
        <v>4</v>
      </c>
      <c r="N1290" t="str">
        <f>IFERROR(VLOOKUP(ventas_starbucks_2025[[#This Row],[tamaño_sucio]],cambio_tamaño[#All],2,0),"Tamaño único")</f>
        <v>Tamaño único</v>
      </c>
      <c r="O1290">
        <v>4</v>
      </c>
      <c r="P1290">
        <v>1898.48</v>
      </c>
      <c r="Q1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0">
        <v>7593.92</v>
      </c>
      <c r="S1290" t="s">
        <v>31</v>
      </c>
      <c r="T1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90" t="str">
        <f>VLOOKUP(ventas_starbucks_2025[[#This Row],[canal_compra]],cambio_canal_compra[#All],2,0)</f>
        <v>Entrega domicilio</v>
      </c>
      <c r="V1290" t="s">
        <v>40</v>
      </c>
      <c r="W1290" t="str">
        <f>VLOOKUP(ventas_starbucks_2025[[#This Row],[método_pago]],cambio_metodo_pago[#All],2,0)</f>
        <v>Efectivo</v>
      </c>
      <c r="X1290" t="s">
        <v>22</v>
      </c>
      <c r="Y1290">
        <v>0</v>
      </c>
      <c r="Z1290" t="str">
        <f>VLOOKUP(ventas_starbucks_2025[[#This Row],[promoción_aplicada5]],promocion_cambiar[#All],2,0)</f>
        <v>Hora Feliz</v>
      </c>
      <c r="AA1290" t="s">
        <v>36</v>
      </c>
      <c r="AB1290" t="s">
        <v>23</v>
      </c>
      <c r="AC1290" t="s">
        <v>10</v>
      </c>
      <c r="AD1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90">
        <v>3</v>
      </c>
      <c r="AF1290">
        <v>3</v>
      </c>
      <c r="AG1290">
        <v>30</v>
      </c>
      <c r="AH1290">
        <v>26</v>
      </c>
    </row>
    <row r="1291" spans="1:34" x14ac:dyDescent="0.25">
      <c r="A1291" s="3" t="s">
        <v>1366</v>
      </c>
      <c r="B1291" s="1">
        <v>45733</v>
      </c>
      <c r="C1291" s="23">
        <f t="shared" si="100"/>
        <v>17</v>
      </c>
      <c r="D1291" s="23">
        <f t="shared" si="101"/>
        <v>1</v>
      </c>
      <c r="E1291" s="23" t="str">
        <f t="shared" si="102"/>
        <v>lunes</v>
      </c>
      <c r="F1291" s="23">
        <f t="shared" si="103"/>
        <v>3</v>
      </c>
      <c r="G1291" s="23" t="str">
        <f t="shared" si="104"/>
        <v>marzo</v>
      </c>
      <c r="H1291" s="2">
        <v>0.74930555555555556</v>
      </c>
      <c r="I1291" t="s">
        <v>26</v>
      </c>
      <c r="J1291" t="str">
        <f>VLOOKUP(ventas_starbucks_2025[[#This Row],[sucursal]],cambio_sucursal[#All],2,0)</f>
        <v>Sucursal San Lorenzo 47</v>
      </c>
      <c r="K1291" t="s">
        <v>74</v>
      </c>
      <c r="L1291" t="s">
        <v>70</v>
      </c>
      <c r="M1291" t="s">
        <v>50</v>
      </c>
      <c r="N1291" t="str">
        <f>IFERROR(VLOOKUP(ventas_starbucks_2025[[#This Row],[tamaño_sucio]],cambio_tamaño[#All],2,0),"Tamaño único")</f>
        <v>Mediano</v>
      </c>
      <c r="O1291">
        <v>1</v>
      </c>
      <c r="P1291">
        <v>1838.15</v>
      </c>
      <c r="Q1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1">
        <v>1838.15</v>
      </c>
      <c r="S1291" t="s">
        <v>15</v>
      </c>
      <c r="T1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1" t="str">
        <f>VLOOKUP(ventas_starbucks_2025[[#This Row],[canal_compra]],cambio_canal_compra[#All],2,0)</f>
        <v>Para llevar</v>
      </c>
      <c r="V1291" t="s">
        <v>16</v>
      </c>
      <c r="W1291" t="str">
        <f>VLOOKUP(ventas_starbucks_2025[[#This Row],[método_pago]],cambio_metodo_pago[#All],2,0)</f>
        <v>Tarjeta</v>
      </c>
      <c r="X1291" t="s">
        <v>7</v>
      </c>
      <c r="Y1291">
        <v>0</v>
      </c>
      <c r="Z1291" t="str">
        <f>VLOOKUP(ventas_starbucks_2025[[#This Row],[promoción_aplicada5]],promocion_cambiar[#All],2,0)</f>
        <v>Ninguna</v>
      </c>
      <c r="AA1291" t="s">
        <v>17</v>
      </c>
      <c r="AB1291" t="s">
        <v>29</v>
      </c>
      <c r="AC1291" t="s">
        <v>41</v>
      </c>
      <c r="AD1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91">
        <v>13.7</v>
      </c>
      <c r="AF1291">
        <v>2</v>
      </c>
      <c r="AG1291">
        <v>18</v>
      </c>
      <c r="AH1291">
        <v>17</v>
      </c>
    </row>
    <row r="1292" spans="1:34" x14ac:dyDescent="0.25">
      <c r="A1292" s="3" t="s">
        <v>1367</v>
      </c>
      <c r="B1292" s="1">
        <v>45731</v>
      </c>
      <c r="C1292" s="23">
        <f t="shared" si="100"/>
        <v>15</v>
      </c>
      <c r="D1292" s="23">
        <f t="shared" si="101"/>
        <v>6</v>
      </c>
      <c r="E1292" s="1" t="str">
        <f t="shared" si="102"/>
        <v>sábado</v>
      </c>
      <c r="F1292" s="23">
        <f t="shared" si="103"/>
        <v>3</v>
      </c>
      <c r="G1292" s="1" t="str">
        <f t="shared" si="104"/>
        <v>marzo</v>
      </c>
      <c r="H1292" s="2">
        <v>0.39930555555555558</v>
      </c>
      <c r="I1292" t="s">
        <v>12</v>
      </c>
      <c r="J1292" t="str">
        <f>VLOOKUP(ventas_starbucks_2025[[#This Row],[sucursal]],cambio_sucursal[#All],2,0)</f>
        <v>Sucursal Córdoba Shopping</v>
      </c>
      <c r="K1292" t="s">
        <v>13</v>
      </c>
      <c r="L1292" t="s">
        <v>14</v>
      </c>
      <c r="M1292" t="s">
        <v>4</v>
      </c>
      <c r="N1292" t="str">
        <f>IFERROR(VLOOKUP(ventas_starbucks_2025[[#This Row],[tamaño_sucio]],cambio_tamaño[#All],2,0),"Tamaño único")</f>
        <v>Tamaño único</v>
      </c>
      <c r="O1292">
        <v>1</v>
      </c>
      <c r="P1292">
        <v>1770.98</v>
      </c>
      <c r="Q1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2">
        <v>1770.98</v>
      </c>
      <c r="S1292" t="s">
        <v>5</v>
      </c>
      <c r="T1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2" t="str">
        <f>VLOOKUP(ventas_starbucks_2025[[#This Row],[canal_compra]],cambio_canal_compra[#All],2,0)</f>
        <v>En tienda</v>
      </c>
      <c r="V1292" t="s">
        <v>40</v>
      </c>
      <c r="W1292" t="str">
        <f>VLOOKUP(ventas_starbucks_2025[[#This Row],[método_pago]],cambio_metodo_pago[#All],2,0)</f>
        <v>Efectivo</v>
      </c>
      <c r="X1292" t="s">
        <v>22</v>
      </c>
      <c r="Y1292">
        <v>0</v>
      </c>
      <c r="Z1292" t="str">
        <f>VLOOKUP(ventas_starbucks_2025[[#This Row],[promoción_aplicada5]],promocion_cambiar[#All],2,0)</f>
        <v>Ninguna</v>
      </c>
      <c r="AA1292" t="s">
        <v>17</v>
      </c>
      <c r="AB1292" t="s">
        <v>52</v>
      </c>
      <c r="AC1292" t="s">
        <v>24</v>
      </c>
      <c r="AD1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92">
        <v>10.4</v>
      </c>
      <c r="AF1292">
        <v>3</v>
      </c>
      <c r="AG1292">
        <v>43</v>
      </c>
      <c r="AH1292">
        <v>42</v>
      </c>
    </row>
    <row r="1293" spans="1:34" x14ac:dyDescent="0.25">
      <c r="A1293" s="3" t="s">
        <v>1368</v>
      </c>
      <c r="B1293" s="1">
        <v>45687</v>
      </c>
      <c r="C1293" s="23">
        <f t="shared" si="100"/>
        <v>30</v>
      </c>
      <c r="D1293" s="23">
        <f t="shared" si="101"/>
        <v>4</v>
      </c>
      <c r="E1293" s="1" t="str">
        <f t="shared" si="102"/>
        <v>jueves</v>
      </c>
      <c r="F1293" s="23">
        <f t="shared" si="103"/>
        <v>1</v>
      </c>
      <c r="G1293" s="1" t="str">
        <f t="shared" si="104"/>
        <v>enero</v>
      </c>
      <c r="H1293" s="2">
        <v>0.61597222222222225</v>
      </c>
      <c r="I1293" t="s">
        <v>1</v>
      </c>
      <c r="J1293" t="str">
        <f>VLOOKUP(ventas_starbucks_2025[[#This Row],[sucursal]],cambio_sucursal[#All],2,0)</f>
        <v>Sucursal Nueva Córdoba</v>
      </c>
      <c r="K1293" t="s">
        <v>27</v>
      </c>
      <c r="L1293" t="s">
        <v>28</v>
      </c>
      <c r="M1293" t="s">
        <v>4</v>
      </c>
      <c r="N1293" t="str">
        <f>IFERROR(VLOOKUP(ventas_starbucks_2025[[#This Row],[tamaño_sucio]],cambio_tamaño[#All],2,0),"Tamaño único")</f>
        <v>Tamaño único</v>
      </c>
      <c r="O1293">
        <v>4</v>
      </c>
      <c r="P1293">
        <v>2093.5</v>
      </c>
      <c r="Q1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93">
        <v>8374</v>
      </c>
      <c r="S1293" t="s">
        <v>5</v>
      </c>
      <c r="T1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93" t="str">
        <f>VLOOKUP(ventas_starbucks_2025[[#This Row],[canal_compra]],cambio_canal_compra[#All],2,0)</f>
        <v>En tienda</v>
      </c>
      <c r="V1293" t="s">
        <v>6</v>
      </c>
      <c r="W1293" t="str">
        <f>VLOOKUP(ventas_starbucks_2025[[#This Row],[método_pago]],cambio_metodo_pago[#All],2,0)</f>
        <v>Aplicación móbil</v>
      </c>
      <c r="X1293" t="s">
        <v>22</v>
      </c>
      <c r="Y1293">
        <v>0</v>
      </c>
      <c r="Z1293" t="str">
        <f>VLOOKUP(ventas_starbucks_2025[[#This Row],[promoción_aplicada5]],promocion_cambiar[#All],2,0)</f>
        <v>Ninguna</v>
      </c>
      <c r="AA1293" t="s">
        <v>17</v>
      </c>
      <c r="AB1293" t="s">
        <v>9</v>
      </c>
      <c r="AC1293" t="s">
        <v>10</v>
      </c>
      <c r="AD1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93">
        <v>11.6</v>
      </c>
      <c r="AF1293">
        <v>3</v>
      </c>
      <c r="AG1293">
        <v>24</v>
      </c>
      <c r="AH1293">
        <v>20</v>
      </c>
    </row>
    <row r="1294" spans="1:34" x14ac:dyDescent="0.25">
      <c r="A1294" s="3" t="s">
        <v>1369</v>
      </c>
      <c r="B1294" s="1">
        <v>45727</v>
      </c>
      <c r="C1294" s="23">
        <f t="shared" si="100"/>
        <v>11</v>
      </c>
      <c r="D1294" s="23">
        <f t="shared" si="101"/>
        <v>2</v>
      </c>
      <c r="E1294" s="23" t="str">
        <f t="shared" si="102"/>
        <v>martes</v>
      </c>
      <c r="F1294" s="23">
        <f t="shared" si="103"/>
        <v>3</v>
      </c>
      <c r="G1294" s="23" t="str">
        <f t="shared" si="104"/>
        <v>marzo</v>
      </c>
      <c r="H1294" s="2">
        <v>0.3576388888888889</v>
      </c>
      <c r="I1294" t="s">
        <v>57</v>
      </c>
      <c r="J1294" t="str">
        <f>VLOOKUP(ventas_starbucks_2025[[#This Row],[sucursal]],cambio_sucursal[#All],2,0)</f>
        <v>Sucursal Avda Colón</v>
      </c>
      <c r="K1294" t="s">
        <v>34</v>
      </c>
      <c r="L1294" t="s">
        <v>35</v>
      </c>
      <c r="M1294" t="s">
        <v>4</v>
      </c>
      <c r="N1294" t="str">
        <f>IFERROR(VLOOKUP(ventas_starbucks_2025[[#This Row],[tamaño_sucio]],cambio_tamaño[#All],2,0),"Tamaño único")</f>
        <v>Tamaño único</v>
      </c>
      <c r="O1294">
        <v>2</v>
      </c>
      <c r="P1294">
        <v>1233.3499999999999</v>
      </c>
      <c r="Q1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4">
        <v>2466.6999999999998</v>
      </c>
      <c r="S1294" t="s">
        <v>31</v>
      </c>
      <c r="T1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4" t="str">
        <f>VLOOKUP(ventas_starbucks_2025[[#This Row],[canal_compra]],cambio_canal_compra[#All],2,0)</f>
        <v>Entrega domicilio</v>
      </c>
      <c r="V1294" t="s">
        <v>40</v>
      </c>
      <c r="W1294" t="str">
        <f>VLOOKUP(ventas_starbucks_2025[[#This Row],[método_pago]],cambio_metodo_pago[#All],2,0)</f>
        <v>Efectivo</v>
      </c>
      <c r="X1294" t="s">
        <v>7</v>
      </c>
      <c r="Y1294">
        <v>0</v>
      </c>
      <c r="Z1294" t="str">
        <f>VLOOKUP(ventas_starbucks_2025[[#This Row],[promoción_aplicada5]],promocion_cambiar[#All],2,0)</f>
        <v>Combo</v>
      </c>
      <c r="AA1294" t="s">
        <v>8</v>
      </c>
      <c r="AB1294" t="s">
        <v>32</v>
      </c>
      <c r="AC1294" t="s">
        <v>41</v>
      </c>
      <c r="AD1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94">
        <v>8.6999999999999993</v>
      </c>
      <c r="AF1294">
        <v>3</v>
      </c>
      <c r="AG1294">
        <v>38</v>
      </c>
      <c r="AH1294">
        <v>36</v>
      </c>
    </row>
    <row r="1295" spans="1:34" x14ac:dyDescent="0.25">
      <c r="A1295" s="3" t="s">
        <v>1370</v>
      </c>
      <c r="B1295" s="1">
        <v>45762</v>
      </c>
      <c r="C1295" s="23">
        <f t="shared" si="100"/>
        <v>15</v>
      </c>
      <c r="D1295" s="23">
        <f t="shared" si="101"/>
        <v>2</v>
      </c>
      <c r="E1295" s="23" t="str">
        <f t="shared" si="102"/>
        <v>martes</v>
      </c>
      <c r="F1295" s="23">
        <f t="shared" si="103"/>
        <v>4</v>
      </c>
      <c r="G1295" s="23" t="str">
        <f t="shared" si="104"/>
        <v>abril</v>
      </c>
      <c r="H1295" s="2">
        <v>0.66666666666666663</v>
      </c>
      <c r="I1295" t="s">
        <v>57</v>
      </c>
      <c r="J1295" t="str">
        <f>VLOOKUP(ventas_starbucks_2025[[#This Row],[sucursal]],cambio_sucursal[#All],2,0)</f>
        <v>Sucursal Avda Colón</v>
      </c>
      <c r="K1295" t="s">
        <v>67</v>
      </c>
      <c r="L1295" t="s">
        <v>35</v>
      </c>
      <c r="M1295" t="s">
        <v>4</v>
      </c>
      <c r="N1295" t="str">
        <f>IFERROR(VLOOKUP(ventas_starbucks_2025[[#This Row],[tamaño_sucio]],cambio_tamaño[#All],2,0),"Tamaño único")</f>
        <v>Tamaño único</v>
      </c>
      <c r="O1295">
        <v>4</v>
      </c>
      <c r="P1295">
        <v>1110.3599999999999</v>
      </c>
      <c r="Q1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5">
        <v>4441.4399999999996</v>
      </c>
      <c r="S1295" t="s">
        <v>31</v>
      </c>
      <c r="T1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5" t="str">
        <f>VLOOKUP(ventas_starbucks_2025[[#This Row],[canal_compra]],cambio_canal_compra[#All],2,0)</f>
        <v>Entrega domicilio</v>
      </c>
      <c r="V1295" t="s">
        <v>16</v>
      </c>
      <c r="W1295" t="str">
        <f>VLOOKUP(ventas_starbucks_2025[[#This Row],[método_pago]],cambio_metodo_pago[#All],2,0)</f>
        <v>Tarjeta</v>
      </c>
      <c r="X1295" t="s">
        <v>7</v>
      </c>
      <c r="Y1295">
        <v>0</v>
      </c>
      <c r="Z1295" t="str">
        <f>VLOOKUP(ventas_starbucks_2025[[#This Row],[promoción_aplicada5]],promocion_cambiar[#All],2,0)</f>
        <v>Ninguna</v>
      </c>
      <c r="AA1295" t="s">
        <v>17</v>
      </c>
      <c r="AB1295" t="s">
        <v>23</v>
      </c>
      <c r="AC1295" t="s">
        <v>41</v>
      </c>
      <c r="AD1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95">
        <v>4.9000000000000004</v>
      </c>
      <c r="AF1295">
        <v>5</v>
      </c>
      <c r="AG1295">
        <v>27</v>
      </c>
      <c r="AH1295">
        <v>23</v>
      </c>
    </row>
    <row r="1296" spans="1:34" x14ac:dyDescent="0.25">
      <c r="A1296" s="3" t="s">
        <v>1371</v>
      </c>
      <c r="B1296" s="1">
        <v>45754</v>
      </c>
      <c r="C1296" s="23">
        <f t="shared" si="100"/>
        <v>7</v>
      </c>
      <c r="D1296" s="23">
        <f t="shared" si="101"/>
        <v>1</v>
      </c>
      <c r="E1296" s="23" t="str">
        <f t="shared" si="102"/>
        <v>lunes</v>
      </c>
      <c r="F1296" s="23">
        <f t="shared" si="103"/>
        <v>4</v>
      </c>
      <c r="G1296" s="23" t="str">
        <f t="shared" si="104"/>
        <v>abril</v>
      </c>
      <c r="H1296" s="2">
        <v>0.82361111111111107</v>
      </c>
      <c r="I1296" t="s">
        <v>12</v>
      </c>
      <c r="J1296" t="str">
        <f>VLOOKUP(ventas_starbucks_2025[[#This Row],[sucursal]],cambio_sucursal[#All],2,0)</f>
        <v>Sucursal Córdoba Shopping</v>
      </c>
      <c r="K1296" t="s">
        <v>48</v>
      </c>
      <c r="L1296" t="s">
        <v>49</v>
      </c>
      <c r="M1296" t="s">
        <v>45</v>
      </c>
      <c r="N1296" t="str">
        <f>IFERROR(VLOOKUP(ventas_starbucks_2025[[#This Row],[tamaño_sucio]],cambio_tamaño[#All],2,0),"Tamaño único")</f>
        <v>Grande</v>
      </c>
      <c r="O1296">
        <v>4</v>
      </c>
      <c r="P1296">
        <v>1567.03</v>
      </c>
      <c r="Q1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6">
        <v>6268.12</v>
      </c>
      <c r="S1296" t="s">
        <v>31</v>
      </c>
      <c r="T1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96" t="str">
        <f>VLOOKUP(ventas_starbucks_2025[[#This Row],[canal_compra]],cambio_canal_compra[#All],2,0)</f>
        <v>Entrega domicilio</v>
      </c>
      <c r="V1296" t="s">
        <v>16</v>
      </c>
      <c r="W1296" t="str">
        <f>VLOOKUP(ventas_starbucks_2025[[#This Row],[método_pago]],cambio_metodo_pago[#All],2,0)</f>
        <v>Tarjeta</v>
      </c>
      <c r="X1296" t="s">
        <v>7</v>
      </c>
      <c r="Y1296">
        <v>0</v>
      </c>
      <c r="Z1296" t="str">
        <f>VLOOKUP(ventas_starbucks_2025[[#This Row],[promoción_aplicada5]],promocion_cambiar[#All],2,0)</f>
        <v>2x1</v>
      </c>
      <c r="AA1296" t="s">
        <v>51</v>
      </c>
      <c r="AB1296" t="s">
        <v>52</v>
      </c>
      <c r="AC1296" t="s">
        <v>10</v>
      </c>
      <c r="AD1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96">
        <v>5.8</v>
      </c>
      <c r="AF1296">
        <v>4</v>
      </c>
      <c r="AG1296">
        <v>10</v>
      </c>
      <c r="AH1296">
        <v>6</v>
      </c>
    </row>
    <row r="1297" spans="1:34" x14ac:dyDescent="0.25">
      <c r="A1297" s="3" t="s">
        <v>1372</v>
      </c>
      <c r="B1297" s="1">
        <v>45739</v>
      </c>
      <c r="C1297" s="23">
        <f t="shared" si="100"/>
        <v>23</v>
      </c>
      <c r="D1297" s="23">
        <f t="shared" si="101"/>
        <v>7</v>
      </c>
      <c r="E1297" s="23" t="str">
        <f t="shared" si="102"/>
        <v>domingo</v>
      </c>
      <c r="F1297" s="23">
        <f t="shared" si="103"/>
        <v>3</v>
      </c>
      <c r="G1297" s="23" t="str">
        <f t="shared" si="104"/>
        <v>marzo</v>
      </c>
      <c r="H1297" s="2">
        <v>0.33958333333333335</v>
      </c>
      <c r="I1297" t="s">
        <v>26</v>
      </c>
      <c r="J1297" t="str">
        <f>VLOOKUP(ventas_starbucks_2025[[#This Row],[sucursal]],cambio_sucursal[#All],2,0)</f>
        <v>Sucursal San Lorenzo 47</v>
      </c>
      <c r="K1297" t="s">
        <v>89</v>
      </c>
      <c r="L1297" t="s">
        <v>90</v>
      </c>
      <c r="M1297" t="s">
        <v>4</v>
      </c>
      <c r="N1297" t="str">
        <f>IFERROR(VLOOKUP(ventas_starbucks_2025[[#This Row],[tamaño_sucio]],cambio_tamaño[#All],2,0),"Tamaño único")</f>
        <v>Tamaño único</v>
      </c>
      <c r="O1297">
        <v>5</v>
      </c>
      <c r="P1297">
        <v>1291.1400000000001</v>
      </c>
      <c r="Q1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7">
        <v>6455.7</v>
      </c>
      <c r="S1297" t="s">
        <v>31</v>
      </c>
      <c r="T1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97" t="str">
        <f>VLOOKUP(ventas_starbucks_2025[[#This Row],[canal_compra]],cambio_canal_compra[#All],2,0)</f>
        <v>Entrega domicilio</v>
      </c>
      <c r="V1297" t="s">
        <v>16</v>
      </c>
      <c r="W1297" t="str">
        <f>VLOOKUP(ventas_starbucks_2025[[#This Row],[método_pago]],cambio_metodo_pago[#All],2,0)</f>
        <v>Tarjeta</v>
      </c>
      <c r="X1297" t="s">
        <v>7</v>
      </c>
      <c r="Y1297">
        <v>15</v>
      </c>
      <c r="Z1297" t="str">
        <f>VLOOKUP(ventas_starbucks_2025[[#This Row],[promoción_aplicada5]],promocion_cambiar[#All],2,0)</f>
        <v>Combo</v>
      </c>
      <c r="AA1297" t="s">
        <v>8</v>
      </c>
      <c r="AB1297" t="s">
        <v>52</v>
      </c>
      <c r="AC1297" t="s">
        <v>41</v>
      </c>
      <c r="AD1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97">
        <v>10.1</v>
      </c>
      <c r="AF1297">
        <v>4</v>
      </c>
      <c r="AG1297">
        <v>43</v>
      </c>
      <c r="AH1297">
        <v>38</v>
      </c>
    </row>
    <row r="1298" spans="1:34" x14ac:dyDescent="0.25">
      <c r="A1298" s="3" t="s">
        <v>1373</v>
      </c>
      <c r="B1298" s="1">
        <v>45678</v>
      </c>
      <c r="C1298" s="23">
        <f t="shared" si="100"/>
        <v>21</v>
      </c>
      <c r="D1298" s="23">
        <f t="shared" si="101"/>
        <v>2</v>
      </c>
      <c r="E1298" s="1" t="str">
        <f t="shared" si="102"/>
        <v>martes</v>
      </c>
      <c r="F1298" s="23">
        <f t="shared" si="103"/>
        <v>1</v>
      </c>
      <c r="G1298" s="1" t="str">
        <f t="shared" si="104"/>
        <v>enero</v>
      </c>
      <c r="H1298" s="2">
        <v>0.41597222222222224</v>
      </c>
      <c r="I1298" t="s">
        <v>26</v>
      </c>
      <c r="J1298" t="str">
        <f>VLOOKUP(ventas_starbucks_2025[[#This Row],[sucursal]],cambio_sucursal[#All],2,0)</f>
        <v>Sucursal San Lorenzo 47</v>
      </c>
      <c r="K1298" t="s">
        <v>67</v>
      </c>
      <c r="L1298" t="s">
        <v>35</v>
      </c>
      <c r="M1298" t="s">
        <v>4</v>
      </c>
      <c r="N1298" t="str">
        <f>IFERROR(VLOOKUP(ventas_starbucks_2025[[#This Row],[tamaño_sucio]],cambio_tamaño[#All],2,0),"Tamaño único")</f>
        <v>Tamaño único</v>
      </c>
      <c r="O1298">
        <v>4</v>
      </c>
      <c r="P1298">
        <v>936.87</v>
      </c>
      <c r="Q1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98">
        <v>3747.48</v>
      </c>
      <c r="S1298" t="s">
        <v>15</v>
      </c>
      <c r="T1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8" t="str">
        <f>VLOOKUP(ventas_starbucks_2025[[#This Row],[canal_compra]],cambio_canal_compra[#All],2,0)</f>
        <v>Para llevar</v>
      </c>
      <c r="V1298" t="s">
        <v>6</v>
      </c>
      <c r="W1298" t="str">
        <f>VLOOKUP(ventas_starbucks_2025[[#This Row],[método_pago]],cambio_metodo_pago[#All],2,0)</f>
        <v>Aplicación móbil</v>
      </c>
      <c r="X1298" t="s">
        <v>22</v>
      </c>
      <c r="Y1298">
        <v>0</v>
      </c>
      <c r="Z1298" t="str">
        <f>VLOOKUP(ventas_starbucks_2025[[#This Row],[promoción_aplicada5]],promocion_cambiar[#All],2,0)</f>
        <v>Combo</v>
      </c>
      <c r="AA1298" t="s">
        <v>8</v>
      </c>
      <c r="AB1298" t="s">
        <v>32</v>
      </c>
      <c r="AC1298" t="s">
        <v>24</v>
      </c>
      <c r="AD1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98">
        <v>2.5</v>
      </c>
      <c r="AF1298">
        <v>2</v>
      </c>
      <c r="AG1298">
        <v>42</v>
      </c>
      <c r="AH1298">
        <v>38</v>
      </c>
    </row>
    <row r="1299" spans="1:34" x14ac:dyDescent="0.25">
      <c r="A1299" s="3" t="s">
        <v>1374</v>
      </c>
      <c r="B1299" s="1">
        <v>45676</v>
      </c>
      <c r="C1299" s="23">
        <f t="shared" si="100"/>
        <v>19</v>
      </c>
      <c r="D1299" s="23">
        <f t="shared" si="101"/>
        <v>7</v>
      </c>
      <c r="E1299" s="23" t="str">
        <f t="shared" si="102"/>
        <v>domingo</v>
      </c>
      <c r="F1299" s="23">
        <f t="shared" si="103"/>
        <v>1</v>
      </c>
      <c r="G1299" s="23" t="str">
        <f t="shared" si="104"/>
        <v>enero</v>
      </c>
      <c r="H1299" s="2">
        <v>0.73472222222222228</v>
      </c>
      <c r="I1299" t="s">
        <v>57</v>
      </c>
      <c r="J1299" t="str">
        <f>VLOOKUP(ventas_starbucks_2025[[#This Row],[sucursal]],cambio_sucursal[#All],2,0)</f>
        <v>Sucursal Avda Colón</v>
      </c>
      <c r="K1299" t="s">
        <v>89</v>
      </c>
      <c r="L1299" t="s">
        <v>90</v>
      </c>
      <c r="M1299" t="s">
        <v>4</v>
      </c>
      <c r="N1299" t="str">
        <f>IFERROR(VLOOKUP(ventas_starbucks_2025[[#This Row],[tamaño_sucio]],cambio_tamaño[#All],2,0),"Tamaño único")</f>
        <v>Tamaño único</v>
      </c>
      <c r="O1299">
        <v>4</v>
      </c>
      <c r="P1299">
        <v>1334.07</v>
      </c>
      <c r="Q1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9">
        <v>5336.28</v>
      </c>
      <c r="S1299" t="s">
        <v>5</v>
      </c>
      <c r="T1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99" t="str">
        <f>VLOOKUP(ventas_starbucks_2025[[#This Row],[canal_compra]],cambio_canal_compra[#All],2,0)</f>
        <v>En tienda</v>
      </c>
      <c r="V1299" t="s">
        <v>16</v>
      </c>
      <c r="W1299" t="str">
        <f>VLOOKUP(ventas_starbucks_2025[[#This Row],[método_pago]],cambio_metodo_pago[#All],2,0)</f>
        <v>Tarjeta</v>
      </c>
      <c r="X1299" t="s">
        <v>7</v>
      </c>
      <c r="Y1299">
        <v>15</v>
      </c>
      <c r="Z1299" t="str">
        <f>VLOOKUP(ventas_starbucks_2025[[#This Row],[promoción_aplicada5]],promocion_cambiar[#All],2,0)</f>
        <v>2x1</v>
      </c>
      <c r="AA1299" t="s">
        <v>51</v>
      </c>
      <c r="AB1299" t="s">
        <v>23</v>
      </c>
      <c r="AC1299" t="s">
        <v>24</v>
      </c>
      <c r="AD1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99">
        <v>7.1</v>
      </c>
      <c r="AF1299">
        <v>5</v>
      </c>
      <c r="AG1299">
        <v>46</v>
      </c>
      <c r="AH1299">
        <v>42</v>
      </c>
    </row>
    <row r="1300" spans="1:34" x14ac:dyDescent="0.25">
      <c r="A1300" s="3" t="s">
        <v>1375</v>
      </c>
      <c r="B1300" s="1">
        <v>45752</v>
      </c>
      <c r="C1300" s="23">
        <f t="shared" si="100"/>
        <v>5</v>
      </c>
      <c r="D1300" s="23">
        <f t="shared" si="101"/>
        <v>6</v>
      </c>
      <c r="E1300" s="1" t="str">
        <f t="shared" si="102"/>
        <v>sábado</v>
      </c>
      <c r="F1300" s="23">
        <f t="shared" si="103"/>
        <v>4</v>
      </c>
      <c r="G1300" s="1" t="str">
        <f t="shared" si="104"/>
        <v>abril</v>
      </c>
      <c r="H1300" s="2">
        <v>0.5180555555555556</v>
      </c>
      <c r="I1300" t="s">
        <v>12</v>
      </c>
      <c r="J1300" t="str">
        <f>VLOOKUP(ventas_starbucks_2025[[#This Row],[sucursal]],cambio_sucursal[#All],2,0)</f>
        <v>Sucursal Córdoba Shopping</v>
      </c>
      <c r="K1300" t="s">
        <v>13</v>
      </c>
      <c r="L1300" t="s">
        <v>14</v>
      </c>
      <c r="M1300" t="s">
        <v>4</v>
      </c>
      <c r="N1300" t="str">
        <f>IFERROR(VLOOKUP(ventas_starbucks_2025[[#This Row],[tamaño_sucio]],cambio_tamaño[#All],2,0),"Tamaño único")</f>
        <v>Tamaño único</v>
      </c>
      <c r="O1300">
        <v>4</v>
      </c>
      <c r="P1300">
        <v>1839.63</v>
      </c>
      <c r="Q1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0">
        <v>7358.52</v>
      </c>
      <c r="S1300" t="s">
        <v>15</v>
      </c>
      <c r="T1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00" t="str">
        <f>VLOOKUP(ventas_starbucks_2025[[#This Row],[canal_compra]],cambio_canal_compra[#All],2,0)</f>
        <v>Para llevar</v>
      </c>
      <c r="V1300" t="s">
        <v>40</v>
      </c>
      <c r="W1300" t="str">
        <f>VLOOKUP(ventas_starbucks_2025[[#This Row],[método_pago]],cambio_metodo_pago[#All],2,0)</f>
        <v>Efectivo</v>
      </c>
      <c r="X1300" t="s">
        <v>7</v>
      </c>
      <c r="Y1300">
        <v>0</v>
      </c>
      <c r="Z1300" t="str">
        <f>VLOOKUP(ventas_starbucks_2025[[#This Row],[promoción_aplicada5]],promocion_cambiar[#All],2,0)</f>
        <v>Ninguna</v>
      </c>
      <c r="AA1300" t="s">
        <v>17</v>
      </c>
      <c r="AB1300" t="s">
        <v>52</v>
      </c>
      <c r="AC1300" t="s">
        <v>24</v>
      </c>
      <c r="AD1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00">
        <v>3.7</v>
      </c>
      <c r="AF1300">
        <v>4</v>
      </c>
      <c r="AG1300">
        <v>10</v>
      </c>
      <c r="AH1300">
        <v>6</v>
      </c>
    </row>
    <row r="1301" spans="1:34" x14ac:dyDescent="0.25">
      <c r="A1301" s="3" t="s">
        <v>1376</v>
      </c>
      <c r="B1301" s="1">
        <v>45669</v>
      </c>
      <c r="C1301" s="23">
        <f t="shared" si="100"/>
        <v>12</v>
      </c>
      <c r="D1301" s="23">
        <f t="shared" si="101"/>
        <v>7</v>
      </c>
      <c r="E1301" s="23" t="str">
        <f t="shared" si="102"/>
        <v>domingo</v>
      </c>
      <c r="F1301" s="23">
        <f t="shared" si="103"/>
        <v>1</v>
      </c>
      <c r="G1301" s="23" t="str">
        <f t="shared" si="104"/>
        <v>enero</v>
      </c>
      <c r="H1301" s="2">
        <v>0.54305555555555551</v>
      </c>
      <c r="I1301" t="s">
        <v>1</v>
      </c>
      <c r="J1301" t="str">
        <f>VLOOKUP(ventas_starbucks_2025[[#This Row],[sucursal]],cambio_sucursal[#All],2,0)</f>
        <v>Sucursal Nueva Córdoba</v>
      </c>
      <c r="K1301" t="s">
        <v>101</v>
      </c>
      <c r="L1301" t="s">
        <v>3</v>
      </c>
      <c r="M1301" t="s">
        <v>4</v>
      </c>
      <c r="N1301" t="str">
        <f>IFERROR(VLOOKUP(ventas_starbucks_2025[[#This Row],[tamaño_sucio]],cambio_tamaño[#All],2,0),"Tamaño único")</f>
        <v>Tamaño único</v>
      </c>
      <c r="O1301">
        <v>2</v>
      </c>
      <c r="P1301">
        <v>3411.36</v>
      </c>
      <c r="Q1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301">
        <v>6822.72</v>
      </c>
      <c r="S1301" t="s">
        <v>31</v>
      </c>
      <c r="T1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01" t="str">
        <f>VLOOKUP(ventas_starbucks_2025[[#This Row],[canal_compra]],cambio_canal_compra[#All],2,0)</f>
        <v>Entrega domicilio</v>
      </c>
      <c r="V1301" t="s">
        <v>16</v>
      </c>
      <c r="W1301" t="str">
        <f>VLOOKUP(ventas_starbucks_2025[[#This Row],[método_pago]],cambio_metodo_pago[#All],2,0)</f>
        <v>Tarjeta</v>
      </c>
      <c r="X1301" t="s">
        <v>7</v>
      </c>
      <c r="Y1301">
        <v>0</v>
      </c>
      <c r="Z1301" t="str">
        <f>VLOOKUP(ventas_starbucks_2025[[#This Row],[promoción_aplicada5]],promocion_cambiar[#All],2,0)</f>
        <v>Hora Feliz</v>
      </c>
      <c r="AA1301" t="s">
        <v>36</v>
      </c>
      <c r="AB1301" t="s">
        <v>29</v>
      </c>
      <c r="AC1301" t="s">
        <v>24</v>
      </c>
      <c r="AD1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01">
        <v>5.0999999999999996</v>
      </c>
      <c r="AF1301">
        <v>5</v>
      </c>
      <c r="AG1301">
        <v>39</v>
      </c>
      <c r="AH1301">
        <v>37</v>
      </c>
    </row>
    <row r="1302" spans="1:34" x14ac:dyDescent="0.25">
      <c r="A1302" s="3" t="s">
        <v>1377</v>
      </c>
      <c r="B1302" s="1">
        <v>45750</v>
      </c>
      <c r="C1302" s="23">
        <f t="shared" si="100"/>
        <v>3</v>
      </c>
      <c r="D1302" s="23">
        <f t="shared" si="101"/>
        <v>4</v>
      </c>
      <c r="E1302" s="23" t="str">
        <f t="shared" si="102"/>
        <v>jueves</v>
      </c>
      <c r="F1302" s="23">
        <f t="shared" si="103"/>
        <v>4</v>
      </c>
      <c r="G1302" s="23" t="str">
        <f t="shared" si="104"/>
        <v>abril</v>
      </c>
      <c r="H1302" s="2">
        <v>0.31874999999999998</v>
      </c>
      <c r="I1302" t="s">
        <v>12</v>
      </c>
      <c r="J1302" t="str">
        <f>VLOOKUP(ventas_starbucks_2025[[#This Row],[sucursal]],cambio_sucursal[#All],2,0)</f>
        <v>Sucursal Córdoba Shopping</v>
      </c>
      <c r="K1302" t="s">
        <v>101</v>
      </c>
      <c r="L1302" t="s">
        <v>3</v>
      </c>
      <c r="M1302" t="s">
        <v>4</v>
      </c>
      <c r="N1302" t="str">
        <f>IFERROR(VLOOKUP(ventas_starbucks_2025[[#This Row],[tamaño_sucio]],cambio_tamaño[#All],2,0),"Tamaño único")</f>
        <v>Tamaño único</v>
      </c>
      <c r="O1302">
        <v>3</v>
      </c>
      <c r="P1302">
        <v>3173.54</v>
      </c>
      <c r="Q1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302">
        <v>9520.6200000000008</v>
      </c>
      <c r="S1302" t="s">
        <v>15</v>
      </c>
      <c r="T1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02" t="str">
        <f>VLOOKUP(ventas_starbucks_2025[[#This Row],[canal_compra]],cambio_canal_compra[#All],2,0)</f>
        <v>Para llevar</v>
      </c>
      <c r="V1302" t="s">
        <v>40</v>
      </c>
      <c r="W1302" t="str">
        <f>VLOOKUP(ventas_starbucks_2025[[#This Row],[método_pago]],cambio_metodo_pago[#All],2,0)</f>
        <v>Efectivo</v>
      </c>
      <c r="X1302" t="s">
        <v>22</v>
      </c>
      <c r="Y1302">
        <v>0</v>
      </c>
      <c r="Z1302" t="str">
        <f>VLOOKUP(ventas_starbucks_2025[[#This Row],[promoción_aplicada5]],promocion_cambiar[#All],2,0)</f>
        <v>2x1</v>
      </c>
      <c r="AA1302" t="s">
        <v>51</v>
      </c>
      <c r="AB1302" t="s">
        <v>18</v>
      </c>
      <c r="AC1302" t="s">
        <v>24</v>
      </c>
      <c r="AD1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02">
        <v>4.5</v>
      </c>
      <c r="AF1302">
        <v>3</v>
      </c>
      <c r="AG1302">
        <v>19</v>
      </c>
      <c r="AH1302">
        <v>16</v>
      </c>
    </row>
    <row r="1303" spans="1:34" x14ac:dyDescent="0.25">
      <c r="A1303" s="3" t="s">
        <v>1378</v>
      </c>
      <c r="B1303" s="1">
        <v>45661</v>
      </c>
      <c r="C1303" s="23">
        <f t="shared" si="100"/>
        <v>4</v>
      </c>
      <c r="D1303" s="23">
        <f t="shared" si="101"/>
        <v>6</v>
      </c>
      <c r="E1303" s="1" t="str">
        <f t="shared" si="102"/>
        <v>sábado</v>
      </c>
      <c r="F1303" s="23">
        <f t="shared" si="103"/>
        <v>1</v>
      </c>
      <c r="G1303" s="1" t="str">
        <f t="shared" si="104"/>
        <v>enero</v>
      </c>
      <c r="H1303" s="2">
        <v>0.70277777777777772</v>
      </c>
      <c r="I1303" t="s">
        <v>1</v>
      </c>
      <c r="J1303" t="str">
        <f>VLOOKUP(ventas_starbucks_2025[[#This Row],[sucursal]],cambio_sucursal[#All],2,0)</f>
        <v>Sucursal Nueva Córdoba</v>
      </c>
      <c r="K1303" t="s">
        <v>13</v>
      </c>
      <c r="L1303" t="s">
        <v>14</v>
      </c>
      <c r="M1303" t="s">
        <v>4</v>
      </c>
      <c r="N1303" t="str">
        <f>IFERROR(VLOOKUP(ventas_starbucks_2025[[#This Row],[tamaño_sucio]],cambio_tamaño[#All],2,0),"Tamaño único")</f>
        <v>Tamaño único</v>
      </c>
      <c r="O1303">
        <v>3</v>
      </c>
      <c r="P1303">
        <v>1624.88</v>
      </c>
      <c r="Q1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3">
        <v>4874.6400000000003</v>
      </c>
      <c r="S1303" t="s">
        <v>31</v>
      </c>
      <c r="T1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03" t="str">
        <f>VLOOKUP(ventas_starbucks_2025[[#This Row],[canal_compra]],cambio_canal_compra[#All],2,0)</f>
        <v>Entrega domicilio</v>
      </c>
      <c r="V1303" t="s">
        <v>40</v>
      </c>
      <c r="W1303" t="str">
        <f>VLOOKUP(ventas_starbucks_2025[[#This Row],[método_pago]],cambio_metodo_pago[#All],2,0)</f>
        <v>Efectivo</v>
      </c>
      <c r="X1303" t="s">
        <v>22</v>
      </c>
      <c r="Y1303">
        <v>0</v>
      </c>
      <c r="Z1303" t="str">
        <f>VLOOKUP(ventas_starbucks_2025[[#This Row],[promoción_aplicada5]],promocion_cambiar[#All],2,0)</f>
        <v>Combo</v>
      </c>
      <c r="AA1303" t="s">
        <v>8</v>
      </c>
      <c r="AB1303" t="s">
        <v>23</v>
      </c>
      <c r="AC1303" t="s">
        <v>10</v>
      </c>
      <c r="AD1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03">
        <v>12.4</v>
      </c>
      <c r="AF1303">
        <v>4</v>
      </c>
      <c r="AG1303">
        <v>39</v>
      </c>
      <c r="AH1303">
        <v>36</v>
      </c>
    </row>
    <row r="1304" spans="1:34" x14ac:dyDescent="0.25">
      <c r="A1304" s="3" t="s">
        <v>1379</v>
      </c>
      <c r="B1304" s="1">
        <v>45723</v>
      </c>
      <c r="C1304" s="23">
        <f t="shared" si="100"/>
        <v>7</v>
      </c>
      <c r="D1304" s="23">
        <f t="shared" si="101"/>
        <v>5</v>
      </c>
      <c r="E1304" s="1" t="str">
        <f t="shared" si="102"/>
        <v>viernes</v>
      </c>
      <c r="F1304" s="23">
        <f t="shared" si="103"/>
        <v>3</v>
      </c>
      <c r="G1304" s="1" t="str">
        <f t="shared" si="104"/>
        <v>marzo</v>
      </c>
      <c r="H1304" s="2">
        <v>0.47083333333333333</v>
      </c>
      <c r="I1304" t="s">
        <v>26</v>
      </c>
      <c r="J1304" t="str">
        <f>VLOOKUP(ventas_starbucks_2025[[#This Row],[sucursal]],cambio_sucursal[#All],2,0)</f>
        <v>Sucursal San Lorenzo 47</v>
      </c>
      <c r="K1304" t="s">
        <v>27</v>
      </c>
      <c r="L1304" t="s">
        <v>28</v>
      </c>
      <c r="M1304" t="s">
        <v>4</v>
      </c>
      <c r="N1304" t="str">
        <f>IFERROR(VLOOKUP(ventas_starbucks_2025[[#This Row],[tamaño_sucio]],cambio_tamaño[#All],2,0),"Tamaño único")</f>
        <v>Tamaño único</v>
      </c>
      <c r="O1304">
        <v>3</v>
      </c>
      <c r="P1304">
        <v>2866.06</v>
      </c>
      <c r="Q1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04">
        <v>8598.18</v>
      </c>
      <c r="S1304" t="s">
        <v>15</v>
      </c>
      <c r="T1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04" t="str">
        <f>VLOOKUP(ventas_starbucks_2025[[#This Row],[canal_compra]],cambio_canal_compra[#All],2,0)</f>
        <v>Para llevar</v>
      </c>
      <c r="V1304" t="s">
        <v>16</v>
      </c>
      <c r="W1304" t="str">
        <f>VLOOKUP(ventas_starbucks_2025[[#This Row],[método_pago]],cambio_metodo_pago[#All],2,0)</f>
        <v>Tarjeta</v>
      </c>
      <c r="X1304" t="s">
        <v>7</v>
      </c>
      <c r="Y1304">
        <v>15</v>
      </c>
      <c r="Z1304" t="str">
        <f>VLOOKUP(ventas_starbucks_2025[[#This Row],[promoción_aplicada5]],promocion_cambiar[#All],2,0)</f>
        <v>Combo</v>
      </c>
      <c r="AA1304" t="s">
        <v>8</v>
      </c>
      <c r="AB1304" t="s">
        <v>32</v>
      </c>
      <c r="AC1304" t="s">
        <v>10</v>
      </c>
      <c r="AD1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04">
        <v>13.1</v>
      </c>
      <c r="AF1304">
        <v>3</v>
      </c>
      <c r="AG1304">
        <v>50</v>
      </c>
      <c r="AH1304">
        <v>47</v>
      </c>
    </row>
    <row r="1305" spans="1:34" x14ac:dyDescent="0.25">
      <c r="A1305" s="3" t="s">
        <v>1380</v>
      </c>
      <c r="B1305" s="1">
        <v>45678</v>
      </c>
      <c r="C1305" s="23">
        <f t="shared" si="100"/>
        <v>21</v>
      </c>
      <c r="D1305" s="23">
        <f t="shared" si="101"/>
        <v>2</v>
      </c>
      <c r="E1305" s="23" t="str">
        <f t="shared" si="102"/>
        <v>martes</v>
      </c>
      <c r="F1305" s="23">
        <f t="shared" si="103"/>
        <v>1</v>
      </c>
      <c r="G1305" s="23" t="str">
        <f t="shared" si="104"/>
        <v>enero</v>
      </c>
      <c r="H1305" s="2">
        <v>0.64652777777777781</v>
      </c>
      <c r="I1305" t="s">
        <v>26</v>
      </c>
      <c r="J1305" t="str">
        <f>VLOOKUP(ventas_starbucks_2025[[#This Row],[sucursal]],cambio_sucursal[#All],2,0)</f>
        <v>Sucursal San Lorenzo 47</v>
      </c>
      <c r="K1305" t="s">
        <v>101</v>
      </c>
      <c r="L1305" t="s">
        <v>3</v>
      </c>
      <c r="M1305" t="s">
        <v>4</v>
      </c>
      <c r="N1305" t="str">
        <f>IFERROR(VLOOKUP(ventas_starbucks_2025[[#This Row],[tamaño_sucio]],cambio_tamaño[#All],2,0),"Tamaño único")</f>
        <v>Tamaño único</v>
      </c>
      <c r="O1305">
        <v>3</v>
      </c>
      <c r="P1305">
        <v>3458.91</v>
      </c>
      <c r="Q1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305">
        <v>10376.73</v>
      </c>
      <c r="S1305" t="s">
        <v>5</v>
      </c>
      <c r="T1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05" t="str">
        <f>VLOOKUP(ventas_starbucks_2025[[#This Row],[canal_compra]],cambio_canal_compra[#All],2,0)</f>
        <v>En tienda</v>
      </c>
      <c r="V1305" t="s">
        <v>16</v>
      </c>
      <c r="W1305" t="str">
        <f>VLOOKUP(ventas_starbucks_2025[[#This Row],[método_pago]],cambio_metodo_pago[#All],2,0)</f>
        <v>Tarjeta</v>
      </c>
      <c r="X1305" t="s">
        <v>22</v>
      </c>
      <c r="Y1305">
        <v>0</v>
      </c>
      <c r="Z1305" t="str">
        <f>VLOOKUP(ventas_starbucks_2025[[#This Row],[promoción_aplicada5]],promocion_cambiar[#All],2,0)</f>
        <v>2x1</v>
      </c>
      <c r="AA1305" t="s">
        <v>51</v>
      </c>
      <c r="AB1305" t="s">
        <v>52</v>
      </c>
      <c r="AC1305" t="s">
        <v>41</v>
      </c>
      <c r="AD1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05">
        <v>4.2</v>
      </c>
      <c r="AF1305">
        <v>1</v>
      </c>
      <c r="AG1305">
        <v>22</v>
      </c>
      <c r="AH1305">
        <v>19</v>
      </c>
    </row>
    <row r="1306" spans="1:34" x14ac:dyDescent="0.25">
      <c r="A1306" s="3" t="s">
        <v>1381</v>
      </c>
      <c r="B1306" s="1">
        <v>45710</v>
      </c>
      <c r="C1306" s="23">
        <f t="shared" si="100"/>
        <v>22</v>
      </c>
      <c r="D1306" s="23">
        <f t="shared" si="101"/>
        <v>6</v>
      </c>
      <c r="E1306" s="23" t="str">
        <f t="shared" si="102"/>
        <v>sábado</v>
      </c>
      <c r="F1306" s="23">
        <f t="shared" si="103"/>
        <v>2</v>
      </c>
      <c r="G1306" s="23" t="str">
        <f t="shared" si="104"/>
        <v>febrero</v>
      </c>
      <c r="H1306" s="2">
        <v>0.59722222222222221</v>
      </c>
      <c r="I1306" t="s">
        <v>57</v>
      </c>
      <c r="J1306" t="str">
        <f>VLOOKUP(ventas_starbucks_2025[[#This Row],[sucursal]],cambio_sucursal[#All],2,0)</f>
        <v>Sucursal Avda Colón</v>
      </c>
      <c r="K1306" t="s">
        <v>58</v>
      </c>
      <c r="L1306" t="s">
        <v>39</v>
      </c>
      <c r="M1306" t="s">
        <v>4</v>
      </c>
      <c r="N1306" t="str">
        <f>IFERROR(VLOOKUP(ventas_starbucks_2025[[#This Row],[tamaño_sucio]],cambio_tamaño[#All],2,0),"Tamaño único")</f>
        <v>Tamaño único</v>
      </c>
      <c r="O1306">
        <v>4</v>
      </c>
      <c r="P1306">
        <v>1234.23</v>
      </c>
      <c r="Q1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6">
        <v>4936.92</v>
      </c>
      <c r="S1306" t="s">
        <v>15</v>
      </c>
      <c r="T1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06" t="str">
        <f>VLOOKUP(ventas_starbucks_2025[[#This Row],[canal_compra]],cambio_canal_compra[#All],2,0)</f>
        <v>Para llevar</v>
      </c>
      <c r="V1306" t="s">
        <v>40</v>
      </c>
      <c r="W1306" t="str">
        <f>VLOOKUP(ventas_starbucks_2025[[#This Row],[método_pago]],cambio_metodo_pago[#All],2,0)</f>
        <v>Efectivo</v>
      </c>
      <c r="X1306" t="s">
        <v>7</v>
      </c>
      <c r="Y1306">
        <v>15</v>
      </c>
      <c r="Z1306" t="str">
        <f>VLOOKUP(ventas_starbucks_2025[[#This Row],[promoción_aplicada5]],promocion_cambiar[#All],2,0)</f>
        <v>Ninguna</v>
      </c>
      <c r="AA1306" t="s">
        <v>17</v>
      </c>
      <c r="AB1306" t="s">
        <v>23</v>
      </c>
      <c r="AC1306" t="s">
        <v>41</v>
      </c>
      <c r="AD1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06">
        <v>6.1</v>
      </c>
      <c r="AF1306">
        <v>1</v>
      </c>
      <c r="AG1306">
        <v>48</v>
      </c>
      <c r="AH1306">
        <v>44</v>
      </c>
    </row>
    <row r="1307" spans="1:34" x14ac:dyDescent="0.25">
      <c r="A1307" s="3" t="s">
        <v>1382</v>
      </c>
      <c r="B1307" s="1">
        <v>45734</v>
      </c>
      <c r="C1307" s="23">
        <f t="shared" si="100"/>
        <v>18</v>
      </c>
      <c r="D1307" s="23">
        <f t="shared" si="101"/>
        <v>2</v>
      </c>
      <c r="E1307" s="23" t="str">
        <f t="shared" si="102"/>
        <v>martes</v>
      </c>
      <c r="F1307" s="23">
        <f t="shared" si="103"/>
        <v>3</v>
      </c>
      <c r="G1307" s="23" t="str">
        <f t="shared" si="104"/>
        <v>marzo</v>
      </c>
      <c r="H1307" s="2">
        <v>0.51458333333333328</v>
      </c>
      <c r="I1307" t="s">
        <v>57</v>
      </c>
      <c r="J1307" t="str">
        <f>VLOOKUP(ventas_starbucks_2025[[#This Row],[sucursal]],cambio_sucursal[#All],2,0)</f>
        <v>Sucursal Avda Colón</v>
      </c>
      <c r="K1307" t="s">
        <v>13</v>
      </c>
      <c r="L1307" t="s">
        <v>14</v>
      </c>
      <c r="M1307" t="s">
        <v>4</v>
      </c>
      <c r="N1307" t="str">
        <f>IFERROR(VLOOKUP(ventas_starbucks_2025[[#This Row],[tamaño_sucio]],cambio_tamaño[#All],2,0),"Tamaño único")</f>
        <v>Tamaño único</v>
      </c>
      <c r="O1307">
        <v>5</v>
      </c>
      <c r="P1307">
        <v>2156.3200000000002</v>
      </c>
      <c r="Q1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07">
        <v>10781.6</v>
      </c>
      <c r="S1307" t="s">
        <v>15</v>
      </c>
      <c r="T1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07" t="str">
        <f>VLOOKUP(ventas_starbucks_2025[[#This Row],[canal_compra]],cambio_canal_compra[#All],2,0)</f>
        <v>Para llevar</v>
      </c>
      <c r="V1307" t="s">
        <v>40</v>
      </c>
      <c r="W1307" t="str">
        <f>VLOOKUP(ventas_starbucks_2025[[#This Row],[método_pago]],cambio_metodo_pago[#All],2,0)</f>
        <v>Efectivo</v>
      </c>
      <c r="X1307" t="s">
        <v>22</v>
      </c>
      <c r="Y1307">
        <v>0</v>
      </c>
      <c r="Z1307" t="str">
        <f>VLOOKUP(ventas_starbucks_2025[[#This Row],[promoción_aplicada5]],promocion_cambiar[#All],2,0)</f>
        <v>2x1</v>
      </c>
      <c r="AA1307" t="s">
        <v>51</v>
      </c>
      <c r="AB1307" t="s">
        <v>52</v>
      </c>
      <c r="AC1307" t="s">
        <v>41</v>
      </c>
      <c r="AD1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07">
        <v>5.2</v>
      </c>
      <c r="AF1307">
        <v>1</v>
      </c>
      <c r="AG1307">
        <v>29</v>
      </c>
      <c r="AH1307">
        <v>24</v>
      </c>
    </row>
    <row r="1308" spans="1:34" x14ac:dyDescent="0.25">
      <c r="A1308" s="3" t="s">
        <v>1383</v>
      </c>
      <c r="B1308" s="1">
        <v>45665</v>
      </c>
      <c r="C1308" s="23">
        <f t="shared" si="100"/>
        <v>8</v>
      </c>
      <c r="D1308" s="23">
        <f t="shared" si="101"/>
        <v>3</v>
      </c>
      <c r="E1308" s="23" t="str">
        <f t="shared" si="102"/>
        <v>miércoles</v>
      </c>
      <c r="F1308" s="23">
        <f t="shared" si="103"/>
        <v>1</v>
      </c>
      <c r="G1308" s="23" t="str">
        <f t="shared" si="104"/>
        <v>enero</v>
      </c>
      <c r="H1308" s="2">
        <v>0.65138888888888891</v>
      </c>
      <c r="I1308" t="s">
        <v>57</v>
      </c>
      <c r="J1308" t="str">
        <f>VLOOKUP(ventas_starbucks_2025[[#This Row],[sucursal]],cambio_sucursal[#All],2,0)</f>
        <v>Sucursal Avda Colón</v>
      </c>
      <c r="K1308" t="s">
        <v>13</v>
      </c>
      <c r="L1308" t="s">
        <v>14</v>
      </c>
      <c r="M1308" t="s">
        <v>4</v>
      </c>
      <c r="N1308" t="str">
        <f>IFERROR(VLOOKUP(ventas_starbucks_2025[[#This Row],[tamaño_sucio]],cambio_tamaño[#All],2,0),"Tamaño único")</f>
        <v>Tamaño único</v>
      </c>
      <c r="O1308">
        <v>5</v>
      </c>
      <c r="P1308">
        <v>1903.44</v>
      </c>
      <c r="Q1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8">
        <v>9517.2000000000007</v>
      </c>
      <c r="S1308" t="s">
        <v>15</v>
      </c>
      <c r="T1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08" t="str">
        <f>VLOOKUP(ventas_starbucks_2025[[#This Row],[canal_compra]],cambio_canal_compra[#All],2,0)</f>
        <v>Para llevar</v>
      </c>
      <c r="V1308" t="s">
        <v>16</v>
      </c>
      <c r="W1308" t="str">
        <f>VLOOKUP(ventas_starbucks_2025[[#This Row],[método_pago]],cambio_metodo_pago[#All],2,0)</f>
        <v>Tarjeta</v>
      </c>
      <c r="X1308" t="s">
        <v>22</v>
      </c>
      <c r="Y1308">
        <v>0</v>
      </c>
      <c r="Z1308" t="str">
        <f>VLOOKUP(ventas_starbucks_2025[[#This Row],[promoción_aplicada5]],promocion_cambiar[#All],2,0)</f>
        <v>Ninguna</v>
      </c>
      <c r="AA1308" t="s">
        <v>17</v>
      </c>
      <c r="AB1308" t="s">
        <v>9</v>
      </c>
      <c r="AC1308" t="s">
        <v>10</v>
      </c>
      <c r="AD1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08">
        <v>6.4</v>
      </c>
      <c r="AF1308">
        <v>4</v>
      </c>
      <c r="AG1308">
        <v>22</v>
      </c>
      <c r="AH1308">
        <v>17</v>
      </c>
    </row>
    <row r="1309" spans="1:34" x14ac:dyDescent="0.25">
      <c r="A1309" s="3" t="s">
        <v>1384</v>
      </c>
      <c r="B1309" s="1">
        <v>45752</v>
      </c>
      <c r="C1309" s="23">
        <f t="shared" si="100"/>
        <v>5</v>
      </c>
      <c r="D1309" s="23">
        <f t="shared" si="101"/>
        <v>6</v>
      </c>
      <c r="E1309" s="23" t="str">
        <f t="shared" si="102"/>
        <v>sábado</v>
      </c>
      <c r="F1309" s="23">
        <f t="shared" si="103"/>
        <v>4</v>
      </c>
      <c r="G1309" s="23" t="str">
        <f t="shared" si="104"/>
        <v>abril</v>
      </c>
      <c r="H1309" s="2">
        <v>0.30069444444444443</v>
      </c>
      <c r="I1309" t="s">
        <v>12</v>
      </c>
      <c r="J1309" t="str">
        <f>VLOOKUP(ventas_starbucks_2025[[#This Row],[sucursal]],cambio_sucursal[#All],2,0)</f>
        <v>Sucursal Córdoba Shopping</v>
      </c>
      <c r="K1309" t="s">
        <v>34</v>
      </c>
      <c r="L1309" t="s">
        <v>35</v>
      </c>
      <c r="M1309" t="s">
        <v>4</v>
      </c>
      <c r="N1309" t="str">
        <f>IFERROR(VLOOKUP(ventas_starbucks_2025[[#This Row],[tamaño_sucio]],cambio_tamaño[#All],2,0),"Tamaño único")</f>
        <v>Tamaño único</v>
      </c>
      <c r="O1309">
        <v>4</v>
      </c>
      <c r="P1309">
        <v>1357.95</v>
      </c>
      <c r="Q1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9">
        <v>5431.8</v>
      </c>
      <c r="S1309" t="s">
        <v>15</v>
      </c>
      <c r="T1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09" t="str">
        <f>VLOOKUP(ventas_starbucks_2025[[#This Row],[canal_compra]],cambio_canal_compra[#All],2,0)</f>
        <v>Para llevar</v>
      </c>
      <c r="V1309" t="s">
        <v>40</v>
      </c>
      <c r="W1309" t="str">
        <f>VLOOKUP(ventas_starbucks_2025[[#This Row],[método_pago]],cambio_metodo_pago[#All],2,0)</f>
        <v>Efectivo</v>
      </c>
      <c r="X1309" t="s">
        <v>7</v>
      </c>
      <c r="Y1309">
        <v>0</v>
      </c>
      <c r="Z1309" t="str">
        <f>VLOOKUP(ventas_starbucks_2025[[#This Row],[promoción_aplicada5]],promocion_cambiar[#All],2,0)</f>
        <v>Ninguna</v>
      </c>
      <c r="AA1309" t="s">
        <v>17</v>
      </c>
      <c r="AB1309" t="s">
        <v>29</v>
      </c>
      <c r="AC1309" t="s">
        <v>10</v>
      </c>
      <c r="AD1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09">
        <v>8</v>
      </c>
      <c r="AF1309">
        <v>4</v>
      </c>
      <c r="AG1309">
        <v>28</v>
      </c>
      <c r="AH1309">
        <v>24</v>
      </c>
    </row>
    <row r="1310" spans="1:34" x14ac:dyDescent="0.25">
      <c r="A1310" s="3" t="s">
        <v>1385</v>
      </c>
      <c r="B1310" s="1">
        <v>45747</v>
      </c>
      <c r="C1310" s="23">
        <f t="shared" si="100"/>
        <v>31</v>
      </c>
      <c r="D1310" s="23">
        <f t="shared" si="101"/>
        <v>1</v>
      </c>
      <c r="E1310" s="23" t="str">
        <f t="shared" si="102"/>
        <v>lunes</v>
      </c>
      <c r="F1310" s="23">
        <f t="shared" si="103"/>
        <v>3</v>
      </c>
      <c r="G1310" s="23" t="str">
        <f t="shared" si="104"/>
        <v>marzo</v>
      </c>
      <c r="H1310" s="2">
        <v>0.79583333333333328</v>
      </c>
      <c r="I1310" t="s">
        <v>26</v>
      </c>
      <c r="J1310" t="str">
        <f>VLOOKUP(ventas_starbucks_2025[[#This Row],[sucursal]],cambio_sucursal[#All],2,0)</f>
        <v>Sucursal San Lorenzo 47</v>
      </c>
      <c r="K1310" t="s">
        <v>13</v>
      </c>
      <c r="L1310" t="s">
        <v>14</v>
      </c>
      <c r="M1310" t="s">
        <v>4</v>
      </c>
      <c r="N1310" t="str">
        <f>IFERROR(VLOOKUP(ventas_starbucks_2025[[#This Row],[tamaño_sucio]],cambio_tamaño[#All],2,0),"Tamaño único")</f>
        <v>Tamaño único</v>
      </c>
      <c r="O1310">
        <v>3</v>
      </c>
      <c r="P1310">
        <v>2069.65</v>
      </c>
      <c r="Q1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10">
        <v>6208.95</v>
      </c>
      <c r="S1310" t="s">
        <v>5</v>
      </c>
      <c r="T1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10" t="str">
        <f>VLOOKUP(ventas_starbucks_2025[[#This Row],[canal_compra]],cambio_canal_compra[#All],2,0)</f>
        <v>En tienda</v>
      </c>
      <c r="V1310" t="s">
        <v>16</v>
      </c>
      <c r="W1310" t="str">
        <f>VLOOKUP(ventas_starbucks_2025[[#This Row],[método_pago]],cambio_metodo_pago[#All],2,0)</f>
        <v>Tarjeta</v>
      </c>
      <c r="X1310" t="s">
        <v>7</v>
      </c>
      <c r="Y1310">
        <v>10</v>
      </c>
      <c r="Z1310" t="str">
        <f>VLOOKUP(ventas_starbucks_2025[[#This Row],[promoción_aplicada5]],promocion_cambiar[#All],2,0)</f>
        <v>Hora Feliz</v>
      </c>
      <c r="AA1310" t="s">
        <v>36</v>
      </c>
      <c r="AB1310" t="s">
        <v>32</v>
      </c>
      <c r="AC1310" t="s">
        <v>10</v>
      </c>
      <c r="AD1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10">
        <v>8.4</v>
      </c>
      <c r="AF1310">
        <v>3</v>
      </c>
      <c r="AG1310">
        <v>42</v>
      </c>
      <c r="AH1310">
        <v>39</v>
      </c>
    </row>
    <row r="1311" spans="1:34" x14ac:dyDescent="0.25">
      <c r="A1311" s="3" t="s">
        <v>1386</v>
      </c>
      <c r="B1311" s="1">
        <v>45735</v>
      </c>
      <c r="C1311" s="23">
        <f t="shared" si="100"/>
        <v>19</v>
      </c>
      <c r="D1311" s="23">
        <f t="shared" si="101"/>
        <v>3</v>
      </c>
      <c r="E1311" s="1" t="str">
        <f t="shared" si="102"/>
        <v>miércoles</v>
      </c>
      <c r="F1311" s="23">
        <f t="shared" si="103"/>
        <v>3</v>
      </c>
      <c r="G1311" s="1" t="str">
        <f t="shared" si="104"/>
        <v>marzo</v>
      </c>
      <c r="H1311" s="2">
        <v>0.33263888888888887</v>
      </c>
      <c r="I1311" t="s">
        <v>26</v>
      </c>
      <c r="J1311" t="str">
        <f>VLOOKUP(ventas_starbucks_2025[[#This Row],[sucursal]],cambio_sucursal[#All],2,0)</f>
        <v>Sucursal San Lorenzo 47</v>
      </c>
      <c r="K1311" t="s">
        <v>327</v>
      </c>
      <c r="L1311" t="s">
        <v>44</v>
      </c>
      <c r="M1311" t="s">
        <v>50</v>
      </c>
      <c r="N1311" t="str">
        <f>IFERROR(VLOOKUP(ventas_starbucks_2025[[#This Row],[tamaño_sucio]],cambio_tamaño[#All],2,0),"Tamaño único")</f>
        <v>Mediano</v>
      </c>
      <c r="O1311">
        <v>2</v>
      </c>
      <c r="P1311">
        <v>1303.95</v>
      </c>
      <c r="Q1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1">
        <v>2607.9</v>
      </c>
      <c r="S1311" t="s">
        <v>15</v>
      </c>
      <c r="T1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1" t="str">
        <f>VLOOKUP(ventas_starbucks_2025[[#This Row],[canal_compra]],cambio_canal_compra[#All],2,0)</f>
        <v>Para llevar</v>
      </c>
      <c r="V1311" t="s">
        <v>16</v>
      </c>
      <c r="W1311" t="str">
        <f>VLOOKUP(ventas_starbucks_2025[[#This Row],[método_pago]],cambio_metodo_pago[#All],2,0)</f>
        <v>Tarjeta</v>
      </c>
      <c r="X1311" t="s">
        <v>22</v>
      </c>
      <c r="Y1311">
        <v>0</v>
      </c>
      <c r="Z1311" t="str">
        <f>VLOOKUP(ventas_starbucks_2025[[#This Row],[promoción_aplicada5]],promocion_cambiar[#All],2,0)</f>
        <v>Ninguna</v>
      </c>
      <c r="AA1311" t="s">
        <v>17</v>
      </c>
      <c r="AB1311" t="s">
        <v>18</v>
      </c>
      <c r="AC1311" t="s">
        <v>10</v>
      </c>
      <c r="AD1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11">
        <v>2.2000000000000002</v>
      </c>
      <c r="AF1311">
        <v>2</v>
      </c>
      <c r="AG1311">
        <v>31</v>
      </c>
      <c r="AH1311">
        <v>29</v>
      </c>
    </row>
    <row r="1312" spans="1:34" x14ac:dyDescent="0.25">
      <c r="A1312" s="3" t="s">
        <v>1387</v>
      </c>
      <c r="B1312" s="1">
        <v>45730</v>
      </c>
      <c r="C1312" s="23">
        <f t="shared" si="100"/>
        <v>14</v>
      </c>
      <c r="D1312" s="23">
        <f t="shared" si="101"/>
        <v>5</v>
      </c>
      <c r="E1312" s="1" t="str">
        <f t="shared" si="102"/>
        <v>viernes</v>
      </c>
      <c r="F1312" s="23">
        <f t="shared" si="103"/>
        <v>3</v>
      </c>
      <c r="G1312" s="1" t="str">
        <f t="shared" si="104"/>
        <v>marzo</v>
      </c>
      <c r="H1312" s="2">
        <v>0.65972222222222221</v>
      </c>
      <c r="I1312" t="s">
        <v>1</v>
      </c>
      <c r="J1312" t="str">
        <f>VLOOKUP(ventas_starbucks_2025[[#This Row],[sucursal]],cambio_sucursal[#All],2,0)</f>
        <v>Sucursal Nueva Córdoba</v>
      </c>
      <c r="K1312" t="s">
        <v>284</v>
      </c>
      <c r="L1312" t="s">
        <v>35</v>
      </c>
      <c r="M1312" t="s">
        <v>4</v>
      </c>
      <c r="N1312" t="str">
        <f>IFERROR(VLOOKUP(ventas_starbucks_2025[[#This Row],[tamaño_sucio]],cambio_tamaño[#All],2,0),"Tamaño único")</f>
        <v>Tamaño único</v>
      </c>
      <c r="O1312">
        <v>5</v>
      </c>
      <c r="P1312">
        <v>1181.5899999999999</v>
      </c>
      <c r="Q1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2">
        <v>5907.95</v>
      </c>
      <c r="S1312" t="s">
        <v>31</v>
      </c>
      <c r="T1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12" t="str">
        <f>VLOOKUP(ventas_starbucks_2025[[#This Row],[canal_compra]],cambio_canal_compra[#All],2,0)</f>
        <v>Entrega domicilio</v>
      </c>
      <c r="V1312" t="s">
        <v>16</v>
      </c>
      <c r="W1312" t="str">
        <f>VLOOKUP(ventas_starbucks_2025[[#This Row],[método_pago]],cambio_metodo_pago[#All],2,0)</f>
        <v>Tarjeta</v>
      </c>
      <c r="X1312" t="s">
        <v>22</v>
      </c>
      <c r="Y1312">
        <v>0</v>
      </c>
      <c r="Z1312" t="str">
        <f>VLOOKUP(ventas_starbucks_2025[[#This Row],[promoción_aplicada5]],promocion_cambiar[#All],2,0)</f>
        <v>Ninguna</v>
      </c>
      <c r="AA1312" t="s">
        <v>17</v>
      </c>
      <c r="AB1312" t="s">
        <v>18</v>
      </c>
      <c r="AC1312" t="s">
        <v>24</v>
      </c>
      <c r="AD1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12">
        <v>10.1</v>
      </c>
      <c r="AF1312">
        <v>1</v>
      </c>
      <c r="AG1312">
        <v>18</v>
      </c>
      <c r="AH1312">
        <v>13</v>
      </c>
    </row>
    <row r="1313" spans="1:34" x14ac:dyDescent="0.25">
      <c r="A1313" s="3" t="s">
        <v>1388</v>
      </c>
      <c r="B1313" s="1">
        <v>45713</v>
      </c>
      <c r="C1313" s="23">
        <f t="shared" si="100"/>
        <v>25</v>
      </c>
      <c r="D1313" s="23">
        <f t="shared" si="101"/>
        <v>2</v>
      </c>
      <c r="E1313" s="1" t="str">
        <f t="shared" si="102"/>
        <v>martes</v>
      </c>
      <c r="F1313" s="23">
        <f t="shared" si="103"/>
        <v>2</v>
      </c>
      <c r="G1313" s="1" t="str">
        <f t="shared" si="104"/>
        <v>febrero</v>
      </c>
      <c r="H1313" s="2">
        <v>0.4284722222222222</v>
      </c>
      <c r="I1313" t="s">
        <v>1</v>
      </c>
      <c r="J1313" t="str">
        <f>VLOOKUP(ventas_starbucks_2025[[#This Row],[sucursal]],cambio_sucursal[#All],2,0)</f>
        <v>Sucursal Nueva Córdoba</v>
      </c>
      <c r="K1313" t="s">
        <v>58</v>
      </c>
      <c r="L1313" t="s">
        <v>39</v>
      </c>
      <c r="M1313" t="s">
        <v>4</v>
      </c>
      <c r="N1313" t="str">
        <f>IFERROR(VLOOKUP(ventas_starbucks_2025[[#This Row],[tamaño_sucio]],cambio_tamaño[#All],2,0),"Tamaño único")</f>
        <v>Tamaño único</v>
      </c>
      <c r="O1313">
        <v>1</v>
      </c>
      <c r="P1313">
        <v>1472.15</v>
      </c>
      <c r="Q1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3">
        <v>1472.15</v>
      </c>
      <c r="S1313" t="s">
        <v>5</v>
      </c>
      <c r="T1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3" t="str">
        <f>VLOOKUP(ventas_starbucks_2025[[#This Row],[canal_compra]],cambio_canal_compra[#All],2,0)</f>
        <v>En tienda</v>
      </c>
      <c r="V1313" t="s">
        <v>6</v>
      </c>
      <c r="W1313" t="str">
        <f>VLOOKUP(ventas_starbucks_2025[[#This Row],[método_pago]],cambio_metodo_pago[#All],2,0)</f>
        <v>Aplicación móbil</v>
      </c>
      <c r="X1313" t="s">
        <v>7</v>
      </c>
      <c r="Y1313">
        <v>15</v>
      </c>
      <c r="Z1313" t="str">
        <f>VLOOKUP(ventas_starbucks_2025[[#This Row],[promoción_aplicada5]],promocion_cambiar[#All],2,0)</f>
        <v>Hora Feliz</v>
      </c>
      <c r="AA1313" t="s">
        <v>36</v>
      </c>
      <c r="AB1313" t="s">
        <v>32</v>
      </c>
      <c r="AC1313" t="s">
        <v>24</v>
      </c>
      <c r="AD1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13">
        <v>12.8</v>
      </c>
      <c r="AF1313">
        <v>5</v>
      </c>
      <c r="AG1313">
        <v>31</v>
      </c>
      <c r="AH1313">
        <v>30</v>
      </c>
    </row>
    <row r="1314" spans="1:34" x14ac:dyDescent="0.25">
      <c r="A1314" s="3" t="s">
        <v>1389</v>
      </c>
      <c r="B1314" s="1">
        <v>45700</v>
      </c>
      <c r="C1314" s="23">
        <f t="shared" si="100"/>
        <v>12</v>
      </c>
      <c r="D1314" s="23">
        <f t="shared" si="101"/>
        <v>3</v>
      </c>
      <c r="E1314" s="23" t="str">
        <f t="shared" si="102"/>
        <v>miércoles</v>
      </c>
      <c r="F1314" s="23">
        <f t="shared" si="103"/>
        <v>2</v>
      </c>
      <c r="G1314" s="23" t="str">
        <f t="shared" si="104"/>
        <v>febrero</v>
      </c>
      <c r="H1314" s="2">
        <v>0.37847222222222221</v>
      </c>
      <c r="I1314" t="s">
        <v>57</v>
      </c>
      <c r="J1314" t="str">
        <f>VLOOKUP(ventas_starbucks_2025[[#This Row],[sucursal]],cambio_sucursal[#All],2,0)</f>
        <v>Sucursal Avda Colón</v>
      </c>
      <c r="K1314" t="s">
        <v>34</v>
      </c>
      <c r="L1314" t="s">
        <v>35</v>
      </c>
      <c r="M1314" t="s">
        <v>4</v>
      </c>
      <c r="N1314" t="str">
        <f>IFERROR(VLOOKUP(ventas_starbucks_2025[[#This Row],[tamaño_sucio]],cambio_tamaño[#All],2,0),"Tamaño único")</f>
        <v>Tamaño único</v>
      </c>
      <c r="O1314">
        <v>3</v>
      </c>
      <c r="P1314">
        <v>1161.67</v>
      </c>
      <c r="Q1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4">
        <v>3485.01</v>
      </c>
      <c r="S1314" t="s">
        <v>5</v>
      </c>
      <c r="T1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4" t="str">
        <f>VLOOKUP(ventas_starbucks_2025[[#This Row],[canal_compra]],cambio_canal_compra[#All],2,0)</f>
        <v>En tienda</v>
      </c>
      <c r="V1314" t="s">
        <v>6</v>
      </c>
      <c r="W1314" t="str">
        <f>VLOOKUP(ventas_starbucks_2025[[#This Row],[método_pago]],cambio_metodo_pago[#All],2,0)</f>
        <v>Aplicación móbil</v>
      </c>
      <c r="X1314" t="s">
        <v>7</v>
      </c>
      <c r="Y1314">
        <v>10</v>
      </c>
      <c r="Z1314" t="str">
        <f>VLOOKUP(ventas_starbucks_2025[[#This Row],[promoción_aplicada5]],promocion_cambiar[#All],2,0)</f>
        <v>2x1</v>
      </c>
      <c r="AA1314" t="s">
        <v>51</v>
      </c>
      <c r="AB1314" t="s">
        <v>9</v>
      </c>
      <c r="AC1314" t="s">
        <v>41</v>
      </c>
      <c r="AD1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14">
        <v>3</v>
      </c>
      <c r="AF1314">
        <v>2</v>
      </c>
      <c r="AG1314">
        <v>23</v>
      </c>
      <c r="AH1314">
        <v>20</v>
      </c>
    </row>
    <row r="1315" spans="1:34" x14ac:dyDescent="0.25">
      <c r="A1315" s="3" t="s">
        <v>1390</v>
      </c>
      <c r="B1315" s="1">
        <v>45720</v>
      </c>
      <c r="C1315" s="23">
        <f t="shared" si="100"/>
        <v>4</v>
      </c>
      <c r="D1315" s="23">
        <f t="shared" si="101"/>
        <v>2</v>
      </c>
      <c r="E1315" s="1" t="str">
        <f t="shared" si="102"/>
        <v>martes</v>
      </c>
      <c r="F1315" s="23">
        <f t="shared" si="103"/>
        <v>3</v>
      </c>
      <c r="G1315" s="1" t="str">
        <f t="shared" si="104"/>
        <v>marzo</v>
      </c>
      <c r="H1315" s="2">
        <v>0.3888888888888889</v>
      </c>
      <c r="I1315" t="s">
        <v>57</v>
      </c>
      <c r="J1315" t="str">
        <f>VLOOKUP(ventas_starbucks_2025[[#This Row],[sucursal]],cambio_sucursal[#All],2,0)</f>
        <v>Sucursal Avda Colón</v>
      </c>
      <c r="K1315" t="s">
        <v>82</v>
      </c>
      <c r="L1315" t="s">
        <v>28</v>
      </c>
      <c r="M1315" t="s">
        <v>4</v>
      </c>
      <c r="N1315" t="str">
        <f>IFERROR(VLOOKUP(ventas_starbucks_2025[[#This Row],[tamaño_sucio]],cambio_tamaño[#All],2,0),"Tamaño único")</f>
        <v>Tamaño único</v>
      </c>
      <c r="O1315">
        <v>1</v>
      </c>
      <c r="P1315">
        <v>2795.91</v>
      </c>
      <c r="Q1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15">
        <v>2795.91</v>
      </c>
      <c r="S1315" t="s">
        <v>15</v>
      </c>
      <c r="T1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5" t="str">
        <f>VLOOKUP(ventas_starbucks_2025[[#This Row],[canal_compra]],cambio_canal_compra[#All],2,0)</f>
        <v>Para llevar</v>
      </c>
      <c r="V1315" t="s">
        <v>6</v>
      </c>
      <c r="W1315" t="str">
        <f>VLOOKUP(ventas_starbucks_2025[[#This Row],[método_pago]],cambio_metodo_pago[#All],2,0)</f>
        <v>Aplicación móbil</v>
      </c>
      <c r="X1315" t="s">
        <v>7</v>
      </c>
      <c r="Y1315">
        <v>10</v>
      </c>
      <c r="Z1315" t="str">
        <f>VLOOKUP(ventas_starbucks_2025[[#This Row],[promoción_aplicada5]],promocion_cambiar[#All],2,0)</f>
        <v>Ninguna</v>
      </c>
      <c r="AA1315" t="s">
        <v>17</v>
      </c>
      <c r="AB1315" t="s">
        <v>23</v>
      </c>
      <c r="AC1315" t="s">
        <v>10</v>
      </c>
      <c r="AD1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15">
        <v>8.8000000000000007</v>
      </c>
      <c r="AF1315">
        <v>3</v>
      </c>
      <c r="AG1315">
        <v>36</v>
      </c>
      <c r="AH1315">
        <v>35</v>
      </c>
    </row>
    <row r="1316" spans="1:34" x14ac:dyDescent="0.25">
      <c r="A1316" s="3" t="s">
        <v>1391</v>
      </c>
      <c r="B1316" s="1">
        <v>45741</v>
      </c>
      <c r="C1316" s="23">
        <f t="shared" si="100"/>
        <v>25</v>
      </c>
      <c r="D1316" s="23">
        <f t="shared" si="101"/>
        <v>2</v>
      </c>
      <c r="E1316" s="23" t="str">
        <f t="shared" si="102"/>
        <v>martes</v>
      </c>
      <c r="F1316" s="23">
        <f t="shared" si="103"/>
        <v>3</v>
      </c>
      <c r="G1316" s="23" t="str">
        <f t="shared" si="104"/>
        <v>marzo</v>
      </c>
      <c r="H1316" s="2">
        <v>0.6430555555555556</v>
      </c>
      <c r="I1316" t="s">
        <v>1</v>
      </c>
      <c r="J1316" t="str">
        <f>VLOOKUP(ventas_starbucks_2025[[#This Row],[sucursal]],cambio_sucursal[#All],2,0)</f>
        <v>Sucursal Nueva Córdoba</v>
      </c>
      <c r="K1316" t="s">
        <v>48</v>
      </c>
      <c r="L1316" t="s">
        <v>49</v>
      </c>
      <c r="M1316" t="s">
        <v>55</v>
      </c>
      <c r="N1316" t="str">
        <f>IFERROR(VLOOKUP(ventas_starbucks_2025[[#This Row],[tamaño_sucio]],cambio_tamaño[#All],2,0),"Tamaño único")</f>
        <v>Pequeño</v>
      </c>
      <c r="O1316">
        <v>2</v>
      </c>
      <c r="P1316">
        <v>1689.3</v>
      </c>
      <c r="Q1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6">
        <v>3378.6</v>
      </c>
      <c r="S1316" t="s">
        <v>31</v>
      </c>
      <c r="T1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6" t="str">
        <f>VLOOKUP(ventas_starbucks_2025[[#This Row],[canal_compra]],cambio_canal_compra[#All],2,0)</f>
        <v>Entrega domicilio</v>
      </c>
      <c r="V1316" t="s">
        <v>6</v>
      </c>
      <c r="W1316" t="str">
        <f>VLOOKUP(ventas_starbucks_2025[[#This Row],[método_pago]],cambio_metodo_pago[#All],2,0)</f>
        <v>Aplicación móbil</v>
      </c>
      <c r="X1316" t="s">
        <v>7</v>
      </c>
      <c r="Y1316">
        <v>15</v>
      </c>
      <c r="Z1316" t="str">
        <f>VLOOKUP(ventas_starbucks_2025[[#This Row],[promoción_aplicada5]],promocion_cambiar[#All],2,0)</f>
        <v>Combo</v>
      </c>
      <c r="AA1316" t="s">
        <v>8</v>
      </c>
      <c r="AB1316" t="s">
        <v>52</v>
      </c>
      <c r="AC1316" t="s">
        <v>24</v>
      </c>
      <c r="AD1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16">
        <v>6</v>
      </c>
      <c r="AF1316">
        <v>3</v>
      </c>
      <c r="AG1316">
        <v>37</v>
      </c>
      <c r="AH1316">
        <v>35</v>
      </c>
    </row>
    <row r="1317" spans="1:34" x14ac:dyDescent="0.25">
      <c r="A1317" s="3" t="s">
        <v>1392</v>
      </c>
      <c r="B1317" s="1">
        <v>45710</v>
      </c>
      <c r="C1317" s="23">
        <f t="shared" si="100"/>
        <v>22</v>
      </c>
      <c r="D1317" s="23">
        <f t="shared" si="101"/>
        <v>6</v>
      </c>
      <c r="E1317" s="1" t="str">
        <f t="shared" si="102"/>
        <v>sábado</v>
      </c>
      <c r="F1317" s="23">
        <f t="shared" si="103"/>
        <v>2</v>
      </c>
      <c r="G1317" s="1" t="str">
        <f t="shared" si="104"/>
        <v>febrero</v>
      </c>
      <c r="H1317" s="2">
        <v>0.73402777777777772</v>
      </c>
      <c r="I1317" t="s">
        <v>1</v>
      </c>
      <c r="J1317" t="str">
        <f>VLOOKUP(ventas_starbucks_2025[[#This Row],[sucursal]],cambio_sucursal[#All],2,0)</f>
        <v>Sucursal Nueva Córdoba</v>
      </c>
      <c r="K1317" t="s">
        <v>20</v>
      </c>
      <c r="L1317" t="s">
        <v>21</v>
      </c>
      <c r="M1317" t="s">
        <v>4</v>
      </c>
      <c r="N1317" t="str">
        <f>IFERROR(VLOOKUP(ventas_starbucks_2025[[#This Row],[tamaño_sucio]],cambio_tamaño[#All],2,0),"Tamaño único")</f>
        <v>Tamaño único</v>
      </c>
      <c r="O1317">
        <v>3</v>
      </c>
      <c r="P1317">
        <v>921.86</v>
      </c>
      <c r="Q1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17">
        <v>2765.58</v>
      </c>
      <c r="S1317" t="s">
        <v>5</v>
      </c>
      <c r="T1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7" t="str">
        <f>VLOOKUP(ventas_starbucks_2025[[#This Row],[canal_compra]],cambio_canal_compra[#All],2,0)</f>
        <v>En tienda</v>
      </c>
      <c r="V1317" t="s">
        <v>6</v>
      </c>
      <c r="W1317" t="str">
        <f>VLOOKUP(ventas_starbucks_2025[[#This Row],[método_pago]],cambio_metodo_pago[#All],2,0)</f>
        <v>Aplicación móbil</v>
      </c>
      <c r="X1317" t="s">
        <v>7</v>
      </c>
      <c r="Y1317">
        <v>0</v>
      </c>
      <c r="Z1317" t="str">
        <f>VLOOKUP(ventas_starbucks_2025[[#This Row],[promoción_aplicada5]],promocion_cambiar[#All],2,0)</f>
        <v>Combo</v>
      </c>
      <c r="AA1317" t="s">
        <v>8</v>
      </c>
      <c r="AB1317" t="s">
        <v>18</v>
      </c>
      <c r="AC1317" t="s">
        <v>24</v>
      </c>
      <c r="AD1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17">
        <v>13.9</v>
      </c>
      <c r="AF1317">
        <v>1</v>
      </c>
      <c r="AG1317">
        <v>43</v>
      </c>
      <c r="AH1317">
        <v>40</v>
      </c>
    </row>
    <row r="1318" spans="1:34" x14ac:dyDescent="0.25">
      <c r="A1318" s="3" t="s">
        <v>1393</v>
      </c>
      <c r="B1318" s="1">
        <v>45731</v>
      </c>
      <c r="C1318" s="23">
        <f t="shared" si="100"/>
        <v>15</v>
      </c>
      <c r="D1318" s="23">
        <f t="shared" si="101"/>
        <v>6</v>
      </c>
      <c r="E1318" s="23" t="str">
        <f t="shared" si="102"/>
        <v>sábado</v>
      </c>
      <c r="F1318" s="23">
        <f t="shared" si="103"/>
        <v>3</v>
      </c>
      <c r="G1318" s="23" t="str">
        <f t="shared" si="104"/>
        <v>marzo</v>
      </c>
      <c r="H1318" s="2">
        <v>0.47708333333333336</v>
      </c>
      <c r="I1318" t="s">
        <v>1</v>
      </c>
      <c r="J1318" t="str">
        <f>VLOOKUP(ventas_starbucks_2025[[#This Row],[sucursal]],cambio_sucursal[#All],2,0)</f>
        <v>Sucursal Nueva Córdoba</v>
      </c>
      <c r="K1318" t="s">
        <v>2</v>
      </c>
      <c r="L1318" t="s">
        <v>3</v>
      </c>
      <c r="M1318" t="s">
        <v>4</v>
      </c>
      <c r="N1318" t="str">
        <f>IFERROR(VLOOKUP(ventas_starbucks_2025[[#This Row],[tamaño_sucio]],cambio_tamaño[#All],2,0),"Tamaño único")</f>
        <v>Tamaño único</v>
      </c>
      <c r="O1318">
        <v>4</v>
      </c>
      <c r="P1318">
        <v>3436.64</v>
      </c>
      <c r="Q1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318">
        <v>13746.56</v>
      </c>
      <c r="S1318" t="s">
        <v>31</v>
      </c>
      <c r="T1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18" t="str">
        <f>VLOOKUP(ventas_starbucks_2025[[#This Row],[canal_compra]],cambio_canal_compra[#All],2,0)</f>
        <v>Entrega domicilio</v>
      </c>
      <c r="V1318" t="s">
        <v>6</v>
      </c>
      <c r="W1318" t="str">
        <f>VLOOKUP(ventas_starbucks_2025[[#This Row],[método_pago]],cambio_metodo_pago[#All],2,0)</f>
        <v>Aplicación móbil</v>
      </c>
      <c r="X1318" t="s">
        <v>7</v>
      </c>
      <c r="Y1318">
        <v>10</v>
      </c>
      <c r="Z1318" t="str">
        <f>VLOOKUP(ventas_starbucks_2025[[#This Row],[promoción_aplicada5]],promocion_cambiar[#All],2,0)</f>
        <v>2x1</v>
      </c>
      <c r="AA1318" t="s">
        <v>51</v>
      </c>
      <c r="AB1318" t="s">
        <v>29</v>
      </c>
      <c r="AC1318" t="s">
        <v>41</v>
      </c>
      <c r="AD1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18">
        <v>2.1</v>
      </c>
      <c r="AF1318">
        <v>3</v>
      </c>
      <c r="AG1318">
        <v>19</v>
      </c>
      <c r="AH1318">
        <v>15</v>
      </c>
    </row>
    <row r="1319" spans="1:34" x14ac:dyDescent="0.25">
      <c r="A1319" s="3" t="s">
        <v>1394</v>
      </c>
      <c r="B1319" s="1">
        <v>45669</v>
      </c>
      <c r="C1319" s="23">
        <f t="shared" si="100"/>
        <v>12</v>
      </c>
      <c r="D1319" s="23">
        <f t="shared" si="101"/>
        <v>7</v>
      </c>
      <c r="E1319" s="23" t="str">
        <f t="shared" si="102"/>
        <v>domingo</v>
      </c>
      <c r="F1319" s="23">
        <f t="shared" si="103"/>
        <v>1</v>
      </c>
      <c r="G1319" s="23" t="str">
        <f t="shared" si="104"/>
        <v>enero</v>
      </c>
      <c r="H1319" s="2">
        <v>0.44513888888888886</v>
      </c>
      <c r="I1319" t="s">
        <v>26</v>
      </c>
      <c r="J1319" t="str">
        <f>VLOOKUP(ventas_starbucks_2025[[#This Row],[sucursal]],cambio_sucursal[#All],2,0)</f>
        <v>Sucursal San Lorenzo 47</v>
      </c>
      <c r="K1319" t="s">
        <v>89</v>
      </c>
      <c r="L1319" t="s">
        <v>90</v>
      </c>
      <c r="M1319" t="s">
        <v>4</v>
      </c>
      <c r="N1319" t="str">
        <f>IFERROR(VLOOKUP(ventas_starbucks_2025[[#This Row],[tamaño_sucio]],cambio_tamaño[#All],2,0),"Tamaño único")</f>
        <v>Tamaño único</v>
      </c>
      <c r="O1319">
        <v>4</v>
      </c>
      <c r="P1319">
        <v>1553.29</v>
      </c>
      <c r="Q1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9">
        <v>6213.16</v>
      </c>
      <c r="S1319" t="s">
        <v>31</v>
      </c>
      <c r="T1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19" t="str">
        <f>VLOOKUP(ventas_starbucks_2025[[#This Row],[canal_compra]],cambio_canal_compra[#All],2,0)</f>
        <v>Entrega domicilio</v>
      </c>
      <c r="V1319" t="s">
        <v>16</v>
      </c>
      <c r="W1319" t="str">
        <f>VLOOKUP(ventas_starbucks_2025[[#This Row],[método_pago]],cambio_metodo_pago[#All],2,0)</f>
        <v>Tarjeta</v>
      </c>
      <c r="X1319" t="s">
        <v>7</v>
      </c>
      <c r="Y1319">
        <v>10</v>
      </c>
      <c r="Z1319" t="str">
        <f>VLOOKUP(ventas_starbucks_2025[[#This Row],[promoción_aplicada5]],promocion_cambiar[#All],2,0)</f>
        <v>Ninguna</v>
      </c>
      <c r="AA1319" t="s">
        <v>17</v>
      </c>
      <c r="AB1319" t="s">
        <v>32</v>
      </c>
      <c r="AC1319" t="s">
        <v>41</v>
      </c>
      <c r="AD1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19">
        <v>6.5</v>
      </c>
      <c r="AF1319">
        <v>4</v>
      </c>
      <c r="AG1319">
        <v>26</v>
      </c>
      <c r="AH1319">
        <v>22</v>
      </c>
    </row>
    <row r="1320" spans="1:34" x14ac:dyDescent="0.25">
      <c r="A1320" s="3" t="s">
        <v>1395</v>
      </c>
      <c r="B1320" s="1">
        <v>45709</v>
      </c>
      <c r="C1320" s="23">
        <f t="shared" si="100"/>
        <v>21</v>
      </c>
      <c r="D1320" s="23">
        <f t="shared" si="101"/>
        <v>5</v>
      </c>
      <c r="E1320" s="1" t="str">
        <f t="shared" si="102"/>
        <v>viernes</v>
      </c>
      <c r="F1320" s="23">
        <f t="shared" si="103"/>
        <v>2</v>
      </c>
      <c r="G1320" s="1" t="str">
        <f t="shared" si="104"/>
        <v>febrero</v>
      </c>
      <c r="H1320" s="2">
        <v>0.74583333333333335</v>
      </c>
      <c r="I1320" t="s">
        <v>1</v>
      </c>
      <c r="J1320" t="str">
        <f>VLOOKUP(ventas_starbucks_2025[[#This Row],[sucursal]],cambio_sucursal[#All],2,0)</f>
        <v>Sucursal Nueva Córdoba</v>
      </c>
      <c r="K1320" t="s">
        <v>48</v>
      </c>
      <c r="L1320" t="s">
        <v>49</v>
      </c>
      <c r="M1320" t="s">
        <v>55</v>
      </c>
      <c r="N1320" t="str">
        <f>IFERROR(VLOOKUP(ventas_starbucks_2025[[#This Row],[tamaño_sucio]],cambio_tamaño[#All],2,0),"Tamaño único")</f>
        <v>Pequeño</v>
      </c>
      <c r="O1320">
        <v>1</v>
      </c>
      <c r="P1320">
        <v>1968.46</v>
      </c>
      <c r="Q1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0">
        <v>1968.46</v>
      </c>
      <c r="S1320" t="s">
        <v>5</v>
      </c>
      <c r="T1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0" t="str">
        <f>VLOOKUP(ventas_starbucks_2025[[#This Row],[canal_compra]],cambio_canal_compra[#All],2,0)</f>
        <v>En tienda</v>
      </c>
      <c r="V1320" t="s">
        <v>16</v>
      </c>
      <c r="W1320" t="str">
        <f>VLOOKUP(ventas_starbucks_2025[[#This Row],[método_pago]],cambio_metodo_pago[#All],2,0)</f>
        <v>Tarjeta</v>
      </c>
      <c r="X1320" t="s">
        <v>7</v>
      </c>
      <c r="Y1320">
        <v>15</v>
      </c>
      <c r="Z1320" t="str">
        <f>VLOOKUP(ventas_starbucks_2025[[#This Row],[promoción_aplicada5]],promocion_cambiar[#All],2,0)</f>
        <v>2x1</v>
      </c>
      <c r="AA1320" t="s">
        <v>51</v>
      </c>
      <c r="AB1320" t="s">
        <v>32</v>
      </c>
      <c r="AC1320" t="s">
        <v>10</v>
      </c>
      <c r="AD1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20">
        <v>14.3</v>
      </c>
      <c r="AF1320">
        <v>3</v>
      </c>
      <c r="AG1320">
        <v>46</v>
      </c>
      <c r="AH1320">
        <v>45</v>
      </c>
    </row>
    <row r="1321" spans="1:34" x14ac:dyDescent="0.25">
      <c r="A1321" s="3" t="s">
        <v>1396</v>
      </c>
      <c r="B1321" s="1">
        <v>45692</v>
      </c>
      <c r="C1321" s="23">
        <f t="shared" si="100"/>
        <v>4</v>
      </c>
      <c r="D1321" s="23">
        <f t="shared" si="101"/>
        <v>2</v>
      </c>
      <c r="E1321" s="1" t="str">
        <f t="shared" si="102"/>
        <v>martes</v>
      </c>
      <c r="F1321" s="23">
        <f t="shared" si="103"/>
        <v>2</v>
      </c>
      <c r="G1321" s="1" t="str">
        <f t="shared" si="104"/>
        <v>febrero</v>
      </c>
      <c r="H1321" s="2">
        <v>0.82499999999999996</v>
      </c>
      <c r="I1321" t="s">
        <v>12</v>
      </c>
      <c r="J1321" t="str">
        <f>VLOOKUP(ventas_starbucks_2025[[#This Row],[sucursal]],cambio_sucursal[#All],2,0)</f>
        <v>Sucursal Córdoba Shopping</v>
      </c>
      <c r="K1321" t="s">
        <v>58</v>
      </c>
      <c r="L1321" t="s">
        <v>39</v>
      </c>
      <c r="M1321" t="s">
        <v>4</v>
      </c>
      <c r="N1321" t="str">
        <f>IFERROR(VLOOKUP(ventas_starbucks_2025[[#This Row],[tamaño_sucio]],cambio_tamaño[#All],2,0),"Tamaño único")</f>
        <v>Tamaño único</v>
      </c>
      <c r="O1321">
        <v>2</v>
      </c>
      <c r="P1321">
        <v>1352.31</v>
      </c>
      <c r="Q1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1">
        <v>2704.62</v>
      </c>
      <c r="S1321" t="s">
        <v>15</v>
      </c>
      <c r="T1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1" t="str">
        <f>VLOOKUP(ventas_starbucks_2025[[#This Row],[canal_compra]],cambio_canal_compra[#All],2,0)</f>
        <v>Para llevar</v>
      </c>
      <c r="V1321" t="s">
        <v>16</v>
      </c>
      <c r="W1321" t="str">
        <f>VLOOKUP(ventas_starbucks_2025[[#This Row],[método_pago]],cambio_metodo_pago[#All],2,0)</f>
        <v>Tarjeta</v>
      </c>
      <c r="X1321" t="s">
        <v>22</v>
      </c>
      <c r="Y1321">
        <v>0</v>
      </c>
      <c r="Z1321" t="str">
        <f>VLOOKUP(ventas_starbucks_2025[[#This Row],[promoción_aplicada5]],promocion_cambiar[#All],2,0)</f>
        <v>2x1</v>
      </c>
      <c r="AA1321" t="s">
        <v>51</v>
      </c>
      <c r="AB1321" t="s">
        <v>29</v>
      </c>
      <c r="AC1321" t="s">
        <v>10</v>
      </c>
      <c r="AD1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1">
        <v>7.2</v>
      </c>
      <c r="AF1321">
        <v>3</v>
      </c>
      <c r="AG1321">
        <v>46</v>
      </c>
      <c r="AH1321">
        <v>44</v>
      </c>
    </row>
    <row r="1322" spans="1:34" x14ac:dyDescent="0.25">
      <c r="A1322" s="3" t="s">
        <v>1397</v>
      </c>
      <c r="B1322" s="1">
        <v>45673</v>
      </c>
      <c r="C1322" s="23">
        <f t="shared" si="100"/>
        <v>16</v>
      </c>
      <c r="D1322" s="23">
        <f t="shared" si="101"/>
        <v>4</v>
      </c>
      <c r="E1322" s="23" t="str">
        <f t="shared" si="102"/>
        <v>jueves</v>
      </c>
      <c r="F1322" s="23">
        <f t="shared" si="103"/>
        <v>1</v>
      </c>
      <c r="G1322" s="23" t="str">
        <f t="shared" si="104"/>
        <v>enero</v>
      </c>
      <c r="H1322" s="2">
        <v>0.30138888888888887</v>
      </c>
      <c r="I1322" t="s">
        <v>57</v>
      </c>
      <c r="J1322" t="str">
        <f>VLOOKUP(ventas_starbucks_2025[[#This Row],[sucursal]],cambio_sucursal[#All],2,0)</f>
        <v>Sucursal Avda Colón</v>
      </c>
      <c r="K1322" t="s">
        <v>173</v>
      </c>
      <c r="L1322" t="s">
        <v>35</v>
      </c>
      <c r="M1322" t="s">
        <v>4</v>
      </c>
      <c r="N1322" t="str">
        <f>IFERROR(VLOOKUP(ventas_starbucks_2025[[#This Row],[tamaño_sucio]],cambio_tamaño[#All],2,0),"Tamaño único")</f>
        <v>Tamaño único</v>
      </c>
      <c r="O1322">
        <v>5</v>
      </c>
      <c r="P1322">
        <v>1083.3900000000001</v>
      </c>
      <c r="Q1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2">
        <v>5416.95</v>
      </c>
      <c r="S1322" t="s">
        <v>15</v>
      </c>
      <c r="T1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22" t="str">
        <f>VLOOKUP(ventas_starbucks_2025[[#This Row],[canal_compra]],cambio_canal_compra[#All],2,0)</f>
        <v>Para llevar</v>
      </c>
      <c r="V1322" t="s">
        <v>6</v>
      </c>
      <c r="W1322" t="str">
        <f>VLOOKUP(ventas_starbucks_2025[[#This Row],[método_pago]],cambio_metodo_pago[#All],2,0)</f>
        <v>Aplicación móbil</v>
      </c>
      <c r="X1322" t="s">
        <v>22</v>
      </c>
      <c r="Y1322">
        <v>0</v>
      </c>
      <c r="Z1322" t="str">
        <f>VLOOKUP(ventas_starbucks_2025[[#This Row],[promoción_aplicada5]],promocion_cambiar[#All],2,0)</f>
        <v>Combo</v>
      </c>
      <c r="AA1322" t="s">
        <v>8</v>
      </c>
      <c r="AB1322" t="s">
        <v>32</v>
      </c>
      <c r="AC1322" t="s">
        <v>41</v>
      </c>
      <c r="AD1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22">
        <v>10.3</v>
      </c>
      <c r="AF1322">
        <v>1</v>
      </c>
      <c r="AG1322">
        <v>13</v>
      </c>
      <c r="AH1322">
        <v>8</v>
      </c>
    </row>
    <row r="1323" spans="1:34" x14ac:dyDescent="0.25">
      <c r="A1323" s="3" t="s">
        <v>1398</v>
      </c>
      <c r="B1323" s="1">
        <v>45746</v>
      </c>
      <c r="C1323" s="23">
        <f t="shared" si="100"/>
        <v>30</v>
      </c>
      <c r="D1323" s="23">
        <f t="shared" si="101"/>
        <v>7</v>
      </c>
      <c r="E1323" s="1" t="str">
        <f t="shared" si="102"/>
        <v>domingo</v>
      </c>
      <c r="F1323" s="23">
        <f t="shared" si="103"/>
        <v>3</v>
      </c>
      <c r="G1323" s="1" t="str">
        <f t="shared" si="104"/>
        <v>marzo</v>
      </c>
      <c r="H1323" s="2">
        <v>0.87083333333333335</v>
      </c>
      <c r="I1323" t="s">
        <v>57</v>
      </c>
      <c r="J1323" t="str">
        <f>VLOOKUP(ventas_starbucks_2025[[#This Row],[sucursal]],cambio_sucursal[#All],2,0)</f>
        <v>Sucursal Avda Colón</v>
      </c>
      <c r="K1323" t="s">
        <v>205</v>
      </c>
      <c r="L1323" t="s">
        <v>70</v>
      </c>
      <c r="M1323" t="s">
        <v>62</v>
      </c>
      <c r="N1323" t="str">
        <f>IFERROR(VLOOKUP(ventas_starbucks_2025[[#This Row],[tamaño_sucio]],cambio_tamaño[#All],2,0),"Tamaño único")</f>
        <v>Extra-Grande</v>
      </c>
      <c r="O1323">
        <v>1</v>
      </c>
      <c r="P1323">
        <v>1869.02</v>
      </c>
      <c r="Q1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3">
        <v>1869.02</v>
      </c>
      <c r="S1323" t="s">
        <v>5</v>
      </c>
      <c r="T1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3" t="str">
        <f>VLOOKUP(ventas_starbucks_2025[[#This Row],[canal_compra]],cambio_canal_compra[#All],2,0)</f>
        <v>En tienda</v>
      </c>
      <c r="V1323" t="s">
        <v>6</v>
      </c>
      <c r="W1323" t="str">
        <f>VLOOKUP(ventas_starbucks_2025[[#This Row],[método_pago]],cambio_metodo_pago[#All],2,0)</f>
        <v>Aplicación móbil</v>
      </c>
      <c r="X1323" t="s">
        <v>22</v>
      </c>
      <c r="Y1323">
        <v>0</v>
      </c>
      <c r="Z1323" t="str">
        <f>VLOOKUP(ventas_starbucks_2025[[#This Row],[promoción_aplicada5]],promocion_cambiar[#All],2,0)</f>
        <v>2x1</v>
      </c>
      <c r="AA1323" t="s">
        <v>51</v>
      </c>
      <c r="AB1323" t="s">
        <v>9</v>
      </c>
      <c r="AC1323" t="s">
        <v>10</v>
      </c>
      <c r="AD1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23">
        <v>3.2</v>
      </c>
      <c r="AF1323">
        <v>3</v>
      </c>
      <c r="AG1323">
        <v>11</v>
      </c>
      <c r="AH1323">
        <v>10</v>
      </c>
    </row>
    <row r="1324" spans="1:34" x14ac:dyDescent="0.25">
      <c r="A1324" s="3" t="s">
        <v>1399</v>
      </c>
      <c r="B1324" s="1">
        <v>45720</v>
      </c>
      <c r="C1324" s="23">
        <f t="shared" si="100"/>
        <v>4</v>
      </c>
      <c r="D1324" s="23">
        <f t="shared" si="101"/>
        <v>2</v>
      </c>
      <c r="E1324" s="23" t="str">
        <f t="shared" si="102"/>
        <v>martes</v>
      </c>
      <c r="F1324" s="23">
        <f t="shared" si="103"/>
        <v>3</v>
      </c>
      <c r="G1324" s="23" t="str">
        <f t="shared" si="104"/>
        <v>marzo</v>
      </c>
      <c r="H1324" s="2">
        <v>0.48333333333333334</v>
      </c>
      <c r="I1324" t="s">
        <v>1</v>
      </c>
      <c r="J1324" t="str">
        <f>VLOOKUP(ventas_starbucks_2025[[#This Row],[sucursal]],cambio_sucursal[#All],2,0)</f>
        <v>Sucursal Nueva Córdoba</v>
      </c>
      <c r="K1324" t="s">
        <v>58</v>
      </c>
      <c r="L1324" t="s">
        <v>39</v>
      </c>
      <c r="M1324" t="s">
        <v>4</v>
      </c>
      <c r="N1324" t="str">
        <f>IFERROR(VLOOKUP(ventas_starbucks_2025[[#This Row],[tamaño_sucio]],cambio_tamaño[#All],2,0),"Tamaño único")</f>
        <v>Tamaño único</v>
      </c>
      <c r="O1324">
        <v>5</v>
      </c>
      <c r="P1324">
        <v>1433.6</v>
      </c>
      <c r="Q1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4">
        <v>7168</v>
      </c>
      <c r="S1324" t="s">
        <v>15</v>
      </c>
      <c r="T1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24" t="str">
        <f>VLOOKUP(ventas_starbucks_2025[[#This Row],[canal_compra]],cambio_canal_compra[#All],2,0)</f>
        <v>Para llevar</v>
      </c>
      <c r="V1324" t="s">
        <v>16</v>
      </c>
      <c r="W1324" t="str">
        <f>VLOOKUP(ventas_starbucks_2025[[#This Row],[método_pago]],cambio_metodo_pago[#All],2,0)</f>
        <v>Tarjeta</v>
      </c>
      <c r="X1324" t="s">
        <v>7</v>
      </c>
      <c r="Y1324">
        <v>15</v>
      </c>
      <c r="Z1324" t="str">
        <f>VLOOKUP(ventas_starbucks_2025[[#This Row],[promoción_aplicada5]],promocion_cambiar[#All],2,0)</f>
        <v>Hora Feliz</v>
      </c>
      <c r="AA1324" t="s">
        <v>36</v>
      </c>
      <c r="AB1324" t="s">
        <v>29</v>
      </c>
      <c r="AC1324" t="s">
        <v>10</v>
      </c>
      <c r="AD1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4">
        <v>6.4</v>
      </c>
      <c r="AF1324">
        <v>1</v>
      </c>
      <c r="AG1324">
        <v>47</v>
      </c>
      <c r="AH1324">
        <v>42</v>
      </c>
    </row>
    <row r="1325" spans="1:34" x14ac:dyDescent="0.25">
      <c r="A1325" s="3" t="s">
        <v>1400</v>
      </c>
      <c r="B1325" s="1">
        <v>45671</v>
      </c>
      <c r="C1325" s="23">
        <f t="shared" si="100"/>
        <v>14</v>
      </c>
      <c r="D1325" s="23">
        <f t="shared" si="101"/>
        <v>2</v>
      </c>
      <c r="E1325" s="23" t="str">
        <f t="shared" si="102"/>
        <v>martes</v>
      </c>
      <c r="F1325" s="23">
        <f t="shared" si="103"/>
        <v>1</v>
      </c>
      <c r="G1325" s="23" t="str">
        <f t="shared" si="104"/>
        <v>enero</v>
      </c>
      <c r="H1325" s="2">
        <v>0.84583333333333333</v>
      </c>
      <c r="I1325" t="s">
        <v>12</v>
      </c>
      <c r="J1325" t="str">
        <f>VLOOKUP(ventas_starbucks_2025[[#This Row],[sucursal]],cambio_sucursal[#All],2,0)</f>
        <v>Sucursal Córdoba Shopping</v>
      </c>
      <c r="K1325" t="s">
        <v>34</v>
      </c>
      <c r="L1325" t="s">
        <v>35</v>
      </c>
      <c r="M1325" t="s">
        <v>4</v>
      </c>
      <c r="N1325" t="str">
        <f>IFERROR(VLOOKUP(ventas_starbucks_2025[[#This Row],[tamaño_sucio]],cambio_tamaño[#All],2,0),"Tamaño único")</f>
        <v>Tamaño único</v>
      </c>
      <c r="O1325">
        <v>5</v>
      </c>
      <c r="P1325">
        <v>967.12</v>
      </c>
      <c r="Q1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25">
        <v>4835.6000000000004</v>
      </c>
      <c r="S1325" t="s">
        <v>31</v>
      </c>
      <c r="T1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5" t="str">
        <f>VLOOKUP(ventas_starbucks_2025[[#This Row],[canal_compra]],cambio_canal_compra[#All],2,0)</f>
        <v>Entrega domicilio</v>
      </c>
      <c r="V1325" t="s">
        <v>16</v>
      </c>
      <c r="W1325" t="str">
        <f>VLOOKUP(ventas_starbucks_2025[[#This Row],[método_pago]],cambio_metodo_pago[#All],2,0)</f>
        <v>Tarjeta</v>
      </c>
      <c r="X1325" t="s">
        <v>22</v>
      </c>
      <c r="Y1325">
        <v>0</v>
      </c>
      <c r="Z1325" t="str">
        <f>VLOOKUP(ventas_starbucks_2025[[#This Row],[promoción_aplicada5]],promocion_cambiar[#All],2,0)</f>
        <v>Hora Feliz</v>
      </c>
      <c r="AA1325" t="s">
        <v>36</v>
      </c>
      <c r="AB1325" t="s">
        <v>9</v>
      </c>
      <c r="AC1325" t="s">
        <v>24</v>
      </c>
      <c r="AD1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25">
        <v>4.5999999999999996</v>
      </c>
      <c r="AF1325">
        <v>1</v>
      </c>
      <c r="AG1325">
        <v>20</v>
      </c>
      <c r="AH1325">
        <v>15</v>
      </c>
    </row>
    <row r="1326" spans="1:34" x14ac:dyDescent="0.25">
      <c r="A1326" s="3" t="s">
        <v>1401</v>
      </c>
      <c r="B1326" s="1">
        <v>45711</v>
      </c>
      <c r="C1326" s="23">
        <f t="shared" si="100"/>
        <v>23</v>
      </c>
      <c r="D1326" s="23">
        <f t="shared" si="101"/>
        <v>7</v>
      </c>
      <c r="E1326" s="1" t="str">
        <f t="shared" si="102"/>
        <v>domingo</v>
      </c>
      <c r="F1326" s="23">
        <f t="shared" si="103"/>
        <v>2</v>
      </c>
      <c r="G1326" s="1" t="str">
        <f t="shared" si="104"/>
        <v>febrero</v>
      </c>
      <c r="H1326" s="2">
        <v>0.40902777777777777</v>
      </c>
      <c r="I1326" t="s">
        <v>12</v>
      </c>
      <c r="J1326" t="str">
        <f>VLOOKUP(ventas_starbucks_2025[[#This Row],[sucursal]],cambio_sucursal[#All],2,0)</f>
        <v>Sucursal Córdoba Shopping</v>
      </c>
      <c r="K1326" t="s">
        <v>2</v>
      </c>
      <c r="L1326" t="s">
        <v>3</v>
      </c>
      <c r="M1326" t="s">
        <v>4</v>
      </c>
      <c r="N1326" t="str">
        <f>IFERROR(VLOOKUP(ventas_starbucks_2025[[#This Row],[tamaño_sucio]],cambio_tamaño[#All],2,0),"Tamaño único")</f>
        <v>Tamaño único</v>
      </c>
      <c r="O1326">
        <v>5</v>
      </c>
      <c r="P1326">
        <v>2946.7</v>
      </c>
      <c r="Q1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26">
        <v>14733.5</v>
      </c>
      <c r="S1326" t="s">
        <v>31</v>
      </c>
      <c r="T1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26" t="str">
        <f>VLOOKUP(ventas_starbucks_2025[[#This Row],[canal_compra]],cambio_canal_compra[#All],2,0)</f>
        <v>Entrega domicilio</v>
      </c>
      <c r="V1326" t="s">
        <v>40</v>
      </c>
      <c r="W1326" t="str">
        <f>VLOOKUP(ventas_starbucks_2025[[#This Row],[método_pago]],cambio_metodo_pago[#All],2,0)</f>
        <v>Efectivo</v>
      </c>
      <c r="X1326" t="s">
        <v>22</v>
      </c>
      <c r="Y1326">
        <v>0</v>
      </c>
      <c r="Z1326" t="str">
        <f>VLOOKUP(ventas_starbucks_2025[[#This Row],[promoción_aplicada5]],promocion_cambiar[#All],2,0)</f>
        <v>Hora Feliz</v>
      </c>
      <c r="AA1326" t="s">
        <v>36</v>
      </c>
      <c r="AB1326" t="s">
        <v>18</v>
      </c>
      <c r="AC1326" t="s">
        <v>24</v>
      </c>
      <c r="AD1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6">
        <v>5.6</v>
      </c>
      <c r="AF1326">
        <v>5</v>
      </c>
      <c r="AG1326">
        <v>36</v>
      </c>
      <c r="AH1326">
        <v>31</v>
      </c>
    </row>
    <row r="1327" spans="1:34" x14ac:dyDescent="0.25">
      <c r="A1327" s="3" t="s">
        <v>1402</v>
      </c>
      <c r="B1327" s="1">
        <v>45765</v>
      </c>
      <c r="C1327" s="23">
        <f t="shared" si="100"/>
        <v>18</v>
      </c>
      <c r="D1327" s="23">
        <f t="shared" si="101"/>
        <v>5</v>
      </c>
      <c r="E1327" s="23" t="str">
        <f t="shared" si="102"/>
        <v>viernes</v>
      </c>
      <c r="F1327" s="23">
        <f t="shared" si="103"/>
        <v>4</v>
      </c>
      <c r="G1327" s="23" t="str">
        <f t="shared" si="104"/>
        <v>abril</v>
      </c>
      <c r="H1327" s="2">
        <v>0.60555555555555551</v>
      </c>
      <c r="I1327" t="s">
        <v>1</v>
      </c>
      <c r="J1327" t="str">
        <f>VLOOKUP(ventas_starbucks_2025[[#This Row],[sucursal]],cambio_sucursal[#All],2,0)</f>
        <v>Sucursal Nueva Córdoba</v>
      </c>
      <c r="K1327" t="s">
        <v>89</v>
      </c>
      <c r="L1327" t="s">
        <v>90</v>
      </c>
      <c r="M1327" t="s">
        <v>4</v>
      </c>
      <c r="N1327" t="str">
        <f>IFERROR(VLOOKUP(ventas_starbucks_2025[[#This Row],[tamaño_sucio]],cambio_tamaño[#All],2,0),"Tamaño único")</f>
        <v>Tamaño único</v>
      </c>
      <c r="O1327">
        <v>4</v>
      </c>
      <c r="P1327">
        <v>1398.31</v>
      </c>
      <c r="Q1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7">
        <v>5593.24</v>
      </c>
      <c r="S1327" t="s">
        <v>15</v>
      </c>
      <c r="T1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27" t="str">
        <f>VLOOKUP(ventas_starbucks_2025[[#This Row],[canal_compra]],cambio_canal_compra[#All],2,0)</f>
        <v>Para llevar</v>
      </c>
      <c r="V1327" t="s">
        <v>16</v>
      </c>
      <c r="W1327" t="str">
        <f>VLOOKUP(ventas_starbucks_2025[[#This Row],[método_pago]],cambio_metodo_pago[#All],2,0)</f>
        <v>Tarjeta</v>
      </c>
      <c r="X1327" t="s">
        <v>22</v>
      </c>
      <c r="Y1327">
        <v>0</v>
      </c>
      <c r="Z1327" t="str">
        <f>VLOOKUP(ventas_starbucks_2025[[#This Row],[promoción_aplicada5]],promocion_cambiar[#All],2,0)</f>
        <v>Combo</v>
      </c>
      <c r="AA1327" t="s">
        <v>8</v>
      </c>
      <c r="AB1327" t="s">
        <v>52</v>
      </c>
      <c r="AC1327" t="s">
        <v>24</v>
      </c>
      <c r="AD1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7">
        <v>8.6999999999999993</v>
      </c>
      <c r="AF1327">
        <v>1</v>
      </c>
      <c r="AG1327">
        <v>30</v>
      </c>
      <c r="AH1327">
        <v>26</v>
      </c>
    </row>
    <row r="1328" spans="1:34" x14ac:dyDescent="0.25">
      <c r="A1328" s="3" t="s">
        <v>1403</v>
      </c>
      <c r="B1328" s="1">
        <v>45712</v>
      </c>
      <c r="C1328" s="23">
        <f t="shared" si="100"/>
        <v>24</v>
      </c>
      <c r="D1328" s="23">
        <f t="shared" si="101"/>
        <v>1</v>
      </c>
      <c r="E1328" s="23" t="str">
        <f t="shared" si="102"/>
        <v>lunes</v>
      </c>
      <c r="F1328" s="23">
        <f t="shared" si="103"/>
        <v>2</v>
      </c>
      <c r="G1328" s="23" t="str">
        <f t="shared" si="104"/>
        <v>febrero</v>
      </c>
      <c r="H1328" s="2">
        <v>0.43819444444444444</v>
      </c>
      <c r="I1328" t="s">
        <v>26</v>
      </c>
      <c r="J1328" t="str">
        <f>VLOOKUP(ventas_starbucks_2025[[#This Row],[sucursal]],cambio_sucursal[#All],2,0)</f>
        <v>Sucursal San Lorenzo 47</v>
      </c>
      <c r="K1328" t="s">
        <v>13</v>
      </c>
      <c r="L1328" t="s">
        <v>14</v>
      </c>
      <c r="M1328" t="s">
        <v>4</v>
      </c>
      <c r="N1328" t="str">
        <f>IFERROR(VLOOKUP(ventas_starbucks_2025[[#This Row],[tamaño_sucio]],cambio_tamaño[#All],2,0),"Tamaño único")</f>
        <v>Tamaño único</v>
      </c>
      <c r="O1328">
        <v>4</v>
      </c>
      <c r="P1328">
        <v>2132.11</v>
      </c>
      <c r="Q1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28">
        <v>8528.44</v>
      </c>
      <c r="S1328" t="s">
        <v>31</v>
      </c>
      <c r="T1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28" t="str">
        <f>VLOOKUP(ventas_starbucks_2025[[#This Row],[canal_compra]],cambio_canal_compra[#All],2,0)</f>
        <v>Entrega domicilio</v>
      </c>
      <c r="V1328" t="s">
        <v>16</v>
      </c>
      <c r="W1328" t="str">
        <f>VLOOKUP(ventas_starbucks_2025[[#This Row],[método_pago]],cambio_metodo_pago[#All],2,0)</f>
        <v>Tarjeta</v>
      </c>
      <c r="X1328" t="s">
        <v>7</v>
      </c>
      <c r="Y1328">
        <v>0</v>
      </c>
      <c r="Z1328" t="str">
        <f>VLOOKUP(ventas_starbucks_2025[[#This Row],[promoción_aplicada5]],promocion_cambiar[#All],2,0)</f>
        <v>Combo</v>
      </c>
      <c r="AA1328" t="s">
        <v>8</v>
      </c>
      <c r="AB1328" t="s">
        <v>52</v>
      </c>
      <c r="AC1328" t="s">
        <v>41</v>
      </c>
      <c r="AD1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8">
        <v>6.5</v>
      </c>
      <c r="AF1328">
        <v>1</v>
      </c>
      <c r="AG1328">
        <v>14</v>
      </c>
      <c r="AH1328">
        <v>10</v>
      </c>
    </row>
    <row r="1329" spans="1:34" x14ac:dyDescent="0.25">
      <c r="A1329" s="3" t="s">
        <v>1404</v>
      </c>
      <c r="B1329" s="1">
        <v>45689</v>
      </c>
      <c r="C1329" s="23">
        <f t="shared" si="100"/>
        <v>1</v>
      </c>
      <c r="D1329" s="23">
        <f t="shared" si="101"/>
        <v>6</v>
      </c>
      <c r="E1329" s="23" t="str">
        <f t="shared" si="102"/>
        <v>sábado</v>
      </c>
      <c r="F1329" s="23">
        <f t="shared" si="103"/>
        <v>2</v>
      </c>
      <c r="G1329" s="23" t="str">
        <f t="shared" si="104"/>
        <v>febrero</v>
      </c>
      <c r="H1329" s="2">
        <v>0.78888888888888886</v>
      </c>
      <c r="I1329" t="s">
        <v>1</v>
      </c>
      <c r="J1329" t="str">
        <f>VLOOKUP(ventas_starbucks_2025[[#This Row],[sucursal]],cambio_sucursal[#All],2,0)</f>
        <v>Sucursal Nueva Córdoba</v>
      </c>
      <c r="K1329" t="s">
        <v>327</v>
      </c>
      <c r="L1329" t="s">
        <v>44</v>
      </c>
      <c r="M1329" t="s">
        <v>62</v>
      </c>
      <c r="N1329" t="str">
        <f>IFERROR(VLOOKUP(ventas_starbucks_2025[[#This Row],[tamaño_sucio]],cambio_tamaño[#All],2,0),"Tamaño único")</f>
        <v>Extra-Grande</v>
      </c>
      <c r="O1329">
        <v>1</v>
      </c>
      <c r="P1329">
        <v>1378.97</v>
      </c>
      <c r="Q1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9">
        <v>1378.97</v>
      </c>
      <c r="S1329" t="s">
        <v>31</v>
      </c>
      <c r="T1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9" t="str">
        <f>VLOOKUP(ventas_starbucks_2025[[#This Row],[canal_compra]],cambio_canal_compra[#All],2,0)</f>
        <v>Entrega domicilio</v>
      </c>
      <c r="V1329" t="s">
        <v>40</v>
      </c>
      <c r="W1329" t="str">
        <f>VLOOKUP(ventas_starbucks_2025[[#This Row],[método_pago]],cambio_metodo_pago[#All],2,0)</f>
        <v>Efectivo</v>
      </c>
      <c r="X1329" t="s">
        <v>7</v>
      </c>
      <c r="Y1329">
        <v>10</v>
      </c>
      <c r="Z1329" t="str">
        <f>VLOOKUP(ventas_starbucks_2025[[#This Row],[promoción_aplicada5]],promocion_cambiar[#All],2,0)</f>
        <v>Combo</v>
      </c>
      <c r="AA1329" t="s">
        <v>8</v>
      </c>
      <c r="AB1329" t="s">
        <v>52</v>
      </c>
      <c r="AC1329" t="s">
        <v>24</v>
      </c>
      <c r="AD1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9">
        <v>8.1</v>
      </c>
      <c r="AF1329">
        <v>1</v>
      </c>
      <c r="AG1329">
        <v>18</v>
      </c>
      <c r="AH1329">
        <v>17</v>
      </c>
    </row>
    <row r="1330" spans="1:34" x14ac:dyDescent="0.25">
      <c r="A1330" s="3" t="s">
        <v>1405</v>
      </c>
      <c r="B1330" s="1">
        <v>45677</v>
      </c>
      <c r="C1330" s="23">
        <f t="shared" si="100"/>
        <v>20</v>
      </c>
      <c r="D1330" s="23">
        <f t="shared" si="101"/>
        <v>1</v>
      </c>
      <c r="E1330" s="23" t="str">
        <f t="shared" si="102"/>
        <v>lunes</v>
      </c>
      <c r="F1330" s="23">
        <f t="shared" si="103"/>
        <v>1</v>
      </c>
      <c r="G1330" s="23" t="str">
        <f t="shared" si="104"/>
        <v>enero</v>
      </c>
      <c r="H1330" s="2">
        <v>0.40208333333333335</v>
      </c>
      <c r="I1330" t="s">
        <v>57</v>
      </c>
      <c r="J1330" t="str">
        <f>VLOOKUP(ventas_starbucks_2025[[#This Row],[sucursal]],cambio_sucursal[#All],2,0)</f>
        <v>Sucursal Avda Colón</v>
      </c>
      <c r="K1330" t="s">
        <v>101</v>
      </c>
      <c r="L1330" t="s">
        <v>3</v>
      </c>
      <c r="M1330" t="s">
        <v>4</v>
      </c>
      <c r="N1330" t="str">
        <f>IFERROR(VLOOKUP(ventas_starbucks_2025[[#This Row],[tamaño_sucio]],cambio_tamaño[#All],2,0),"Tamaño único")</f>
        <v>Tamaño único</v>
      </c>
      <c r="O1330">
        <v>5</v>
      </c>
      <c r="P1330">
        <v>2587.0100000000002</v>
      </c>
      <c r="Q1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30">
        <v>12935.05</v>
      </c>
      <c r="S1330" t="s">
        <v>31</v>
      </c>
      <c r="T1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30" t="str">
        <f>VLOOKUP(ventas_starbucks_2025[[#This Row],[canal_compra]],cambio_canal_compra[#All],2,0)</f>
        <v>Entrega domicilio</v>
      </c>
      <c r="V1330" t="s">
        <v>16</v>
      </c>
      <c r="W1330" t="str">
        <f>VLOOKUP(ventas_starbucks_2025[[#This Row],[método_pago]],cambio_metodo_pago[#All],2,0)</f>
        <v>Tarjeta</v>
      </c>
      <c r="X1330" t="s">
        <v>22</v>
      </c>
      <c r="Y1330">
        <v>0</v>
      </c>
      <c r="Z1330" t="str">
        <f>VLOOKUP(ventas_starbucks_2025[[#This Row],[promoción_aplicada5]],promocion_cambiar[#All],2,0)</f>
        <v>2x1</v>
      </c>
      <c r="AA1330" t="s">
        <v>51</v>
      </c>
      <c r="AB1330" t="s">
        <v>29</v>
      </c>
      <c r="AC1330" t="s">
        <v>41</v>
      </c>
      <c r="AD1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30">
        <v>10</v>
      </c>
      <c r="AF1330">
        <v>1</v>
      </c>
      <c r="AG1330">
        <v>44</v>
      </c>
      <c r="AH1330">
        <v>39</v>
      </c>
    </row>
    <row r="1331" spans="1:34" x14ac:dyDescent="0.25">
      <c r="A1331" s="3" t="s">
        <v>1406</v>
      </c>
      <c r="B1331" s="1">
        <v>45761</v>
      </c>
      <c r="C1331" s="23">
        <f t="shared" si="100"/>
        <v>14</v>
      </c>
      <c r="D1331" s="23">
        <f t="shared" si="101"/>
        <v>1</v>
      </c>
      <c r="E1331" s="23" t="str">
        <f t="shared" si="102"/>
        <v>lunes</v>
      </c>
      <c r="F1331" s="23">
        <f t="shared" si="103"/>
        <v>4</v>
      </c>
      <c r="G1331" s="23" t="str">
        <f t="shared" si="104"/>
        <v>abril</v>
      </c>
      <c r="H1331" s="2">
        <v>0.49722222222222223</v>
      </c>
      <c r="I1331" t="s">
        <v>57</v>
      </c>
      <c r="J1331" t="str">
        <f>VLOOKUP(ventas_starbucks_2025[[#This Row],[sucursal]],cambio_sucursal[#All],2,0)</f>
        <v>Sucursal Avda Colón</v>
      </c>
      <c r="K1331" t="s">
        <v>48</v>
      </c>
      <c r="L1331" t="s">
        <v>49</v>
      </c>
      <c r="M1331" t="s">
        <v>45</v>
      </c>
      <c r="N1331" t="str">
        <f>IFERROR(VLOOKUP(ventas_starbucks_2025[[#This Row],[tamaño_sucio]],cambio_tamaño[#All],2,0),"Tamaño único")</f>
        <v>Grande</v>
      </c>
      <c r="O1331">
        <v>3</v>
      </c>
      <c r="P1331">
        <v>1931.51</v>
      </c>
      <c r="Q1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1">
        <v>5794.53</v>
      </c>
      <c r="S1331" t="s">
        <v>5</v>
      </c>
      <c r="T1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1" t="str">
        <f>VLOOKUP(ventas_starbucks_2025[[#This Row],[canal_compra]],cambio_canal_compra[#All],2,0)</f>
        <v>En tienda</v>
      </c>
      <c r="V1331" t="s">
        <v>6</v>
      </c>
      <c r="W1331" t="str">
        <f>VLOOKUP(ventas_starbucks_2025[[#This Row],[método_pago]],cambio_metodo_pago[#All],2,0)</f>
        <v>Aplicación móbil</v>
      </c>
      <c r="X1331" t="s">
        <v>7</v>
      </c>
      <c r="Y1331">
        <v>10</v>
      </c>
      <c r="Z1331" t="str">
        <f>VLOOKUP(ventas_starbucks_2025[[#This Row],[promoción_aplicada5]],promocion_cambiar[#All],2,0)</f>
        <v>Ninguna</v>
      </c>
      <c r="AA1331" t="s">
        <v>17</v>
      </c>
      <c r="AB1331" t="s">
        <v>23</v>
      </c>
      <c r="AC1331" t="s">
        <v>24</v>
      </c>
      <c r="AD1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1">
        <v>9.1999999999999993</v>
      </c>
      <c r="AF1331">
        <v>4</v>
      </c>
      <c r="AG1331">
        <v>27</v>
      </c>
      <c r="AH1331">
        <v>24</v>
      </c>
    </row>
    <row r="1332" spans="1:34" x14ac:dyDescent="0.25">
      <c r="A1332" s="3" t="s">
        <v>1407</v>
      </c>
      <c r="B1332" s="1">
        <v>45716</v>
      </c>
      <c r="C1332" s="23">
        <f t="shared" si="100"/>
        <v>28</v>
      </c>
      <c r="D1332" s="23">
        <f t="shared" si="101"/>
        <v>5</v>
      </c>
      <c r="E1332" s="1" t="str">
        <f t="shared" si="102"/>
        <v>viernes</v>
      </c>
      <c r="F1332" s="23">
        <f t="shared" si="103"/>
        <v>2</v>
      </c>
      <c r="G1332" s="1" t="str">
        <f t="shared" si="104"/>
        <v>febrero</v>
      </c>
      <c r="H1332" s="2">
        <v>0.59236111111111112</v>
      </c>
      <c r="I1332" t="s">
        <v>12</v>
      </c>
      <c r="J1332" t="str">
        <f>VLOOKUP(ventas_starbucks_2025[[#This Row],[sucursal]],cambio_sucursal[#All],2,0)</f>
        <v>Sucursal Córdoba Shopping</v>
      </c>
      <c r="K1332" t="s">
        <v>327</v>
      </c>
      <c r="L1332" t="s">
        <v>44</v>
      </c>
      <c r="M1332" t="s">
        <v>62</v>
      </c>
      <c r="N1332" t="str">
        <f>IFERROR(VLOOKUP(ventas_starbucks_2025[[#This Row],[tamaño_sucio]],cambio_tamaño[#All],2,0),"Tamaño único")</f>
        <v>Extra-Grande</v>
      </c>
      <c r="O1332">
        <v>4</v>
      </c>
      <c r="P1332">
        <v>1667.54</v>
      </c>
      <c r="Q1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2">
        <v>6670.16</v>
      </c>
      <c r="S1332" t="s">
        <v>5</v>
      </c>
      <c r="T1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2" t="str">
        <f>VLOOKUP(ventas_starbucks_2025[[#This Row],[canal_compra]],cambio_canal_compra[#All],2,0)</f>
        <v>En tienda</v>
      </c>
      <c r="V1332" t="s">
        <v>6</v>
      </c>
      <c r="W1332" t="str">
        <f>VLOOKUP(ventas_starbucks_2025[[#This Row],[método_pago]],cambio_metodo_pago[#All],2,0)</f>
        <v>Aplicación móbil</v>
      </c>
      <c r="X1332" t="s">
        <v>22</v>
      </c>
      <c r="Y1332">
        <v>0</v>
      </c>
      <c r="Z1332" t="str">
        <f>VLOOKUP(ventas_starbucks_2025[[#This Row],[promoción_aplicada5]],promocion_cambiar[#All],2,0)</f>
        <v>Combo</v>
      </c>
      <c r="AA1332" t="s">
        <v>8</v>
      </c>
      <c r="AB1332" t="s">
        <v>32</v>
      </c>
      <c r="AC1332" t="s">
        <v>10</v>
      </c>
      <c r="AD1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2">
        <v>5.4</v>
      </c>
      <c r="AF1332">
        <v>1</v>
      </c>
      <c r="AG1332">
        <v>37</v>
      </c>
      <c r="AH1332">
        <v>33</v>
      </c>
    </row>
    <row r="1333" spans="1:34" x14ac:dyDescent="0.25">
      <c r="A1333" s="3" t="s">
        <v>1408</v>
      </c>
      <c r="B1333" s="1">
        <v>45679</v>
      </c>
      <c r="C1333" s="23">
        <f t="shared" si="100"/>
        <v>22</v>
      </c>
      <c r="D1333" s="23">
        <f t="shared" si="101"/>
        <v>3</v>
      </c>
      <c r="E1333" s="23" t="str">
        <f t="shared" si="102"/>
        <v>miércoles</v>
      </c>
      <c r="F1333" s="23">
        <f t="shared" si="103"/>
        <v>1</v>
      </c>
      <c r="G1333" s="23" t="str">
        <f t="shared" si="104"/>
        <v>enero</v>
      </c>
      <c r="H1333" s="2">
        <v>0.69930555555555551</v>
      </c>
      <c r="I1333" t="s">
        <v>12</v>
      </c>
      <c r="J1333" t="str">
        <f>VLOOKUP(ventas_starbucks_2025[[#This Row],[sucursal]],cambio_sucursal[#All],2,0)</f>
        <v>Sucursal Córdoba Shopping</v>
      </c>
      <c r="K1333" t="s">
        <v>115</v>
      </c>
      <c r="L1333" t="s">
        <v>21</v>
      </c>
      <c r="M1333" t="s">
        <v>4</v>
      </c>
      <c r="N1333" t="str">
        <f>IFERROR(VLOOKUP(ventas_starbucks_2025[[#This Row],[tamaño_sucio]],cambio_tamaño[#All],2,0),"Tamaño único")</f>
        <v>Tamaño único</v>
      </c>
      <c r="O1333">
        <v>1</v>
      </c>
      <c r="P1333">
        <v>1254.3599999999999</v>
      </c>
      <c r="Q1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3">
        <v>1254.3599999999999</v>
      </c>
      <c r="S1333" t="s">
        <v>31</v>
      </c>
      <c r="T1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33" t="str">
        <f>VLOOKUP(ventas_starbucks_2025[[#This Row],[canal_compra]],cambio_canal_compra[#All],2,0)</f>
        <v>Entrega domicilio</v>
      </c>
      <c r="V1333" t="s">
        <v>40</v>
      </c>
      <c r="W1333" t="str">
        <f>VLOOKUP(ventas_starbucks_2025[[#This Row],[método_pago]],cambio_metodo_pago[#All],2,0)</f>
        <v>Efectivo</v>
      </c>
      <c r="X1333" t="s">
        <v>7</v>
      </c>
      <c r="Y1333">
        <v>15</v>
      </c>
      <c r="Z1333" t="str">
        <f>VLOOKUP(ventas_starbucks_2025[[#This Row],[promoción_aplicada5]],promocion_cambiar[#All],2,0)</f>
        <v>2x1</v>
      </c>
      <c r="AA1333" t="s">
        <v>51</v>
      </c>
      <c r="AB1333" t="s">
        <v>23</v>
      </c>
      <c r="AC1333" t="s">
        <v>41</v>
      </c>
      <c r="AD1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3">
        <v>6.9</v>
      </c>
      <c r="AF1333">
        <v>5</v>
      </c>
      <c r="AG1333">
        <v>19</v>
      </c>
      <c r="AH1333">
        <v>18</v>
      </c>
    </row>
    <row r="1334" spans="1:34" x14ac:dyDescent="0.25">
      <c r="A1334" s="3" t="s">
        <v>1409</v>
      </c>
      <c r="B1334" s="1">
        <v>45716</v>
      </c>
      <c r="C1334" s="23">
        <f t="shared" si="100"/>
        <v>28</v>
      </c>
      <c r="D1334" s="23">
        <f t="shared" si="101"/>
        <v>5</v>
      </c>
      <c r="E1334" s="23" t="str">
        <f t="shared" si="102"/>
        <v>viernes</v>
      </c>
      <c r="F1334" s="23">
        <f t="shared" si="103"/>
        <v>2</v>
      </c>
      <c r="G1334" s="23" t="str">
        <f t="shared" si="104"/>
        <v>febrero</v>
      </c>
      <c r="H1334" s="2">
        <v>0.65694444444444444</v>
      </c>
      <c r="I1334" t="s">
        <v>1</v>
      </c>
      <c r="J1334" t="str">
        <f>VLOOKUP(ventas_starbucks_2025[[#This Row],[sucursal]],cambio_sucursal[#All],2,0)</f>
        <v>Sucursal Nueva Córdoba</v>
      </c>
      <c r="K1334" t="s">
        <v>13</v>
      </c>
      <c r="L1334" t="s">
        <v>14</v>
      </c>
      <c r="M1334" t="s">
        <v>4</v>
      </c>
      <c r="N1334" t="str">
        <f>IFERROR(VLOOKUP(ventas_starbucks_2025[[#This Row],[tamaño_sucio]],cambio_tamaño[#All],2,0),"Tamaño único")</f>
        <v>Tamaño único</v>
      </c>
      <c r="O1334">
        <v>3</v>
      </c>
      <c r="P1334">
        <v>2188.3000000000002</v>
      </c>
      <c r="Q1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34">
        <v>6564.9</v>
      </c>
      <c r="S1334" t="s">
        <v>5</v>
      </c>
      <c r="T1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4" t="str">
        <f>VLOOKUP(ventas_starbucks_2025[[#This Row],[canal_compra]],cambio_canal_compra[#All],2,0)</f>
        <v>En tienda</v>
      </c>
      <c r="V1334" t="s">
        <v>40</v>
      </c>
      <c r="W1334" t="str">
        <f>VLOOKUP(ventas_starbucks_2025[[#This Row],[método_pago]],cambio_metodo_pago[#All],2,0)</f>
        <v>Efectivo</v>
      </c>
      <c r="X1334" t="s">
        <v>22</v>
      </c>
      <c r="Y1334">
        <v>0</v>
      </c>
      <c r="Z1334" t="str">
        <f>VLOOKUP(ventas_starbucks_2025[[#This Row],[promoción_aplicada5]],promocion_cambiar[#All],2,0)</f>
        <v>Ninguna</v>
      </c>
      <c r="AA1334" t="s">
        <v>17</v>
      </c>
      <c r="AB1334" t="s">
        <v>23</v>
      </c>
      <c r="AC1334" t="s">
        <v>24</v>
      </c>
      <c r="AD1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34">
        <v>13.2</v>
      </c>
      <c r="AF1334">
        <v>1</v>
      </c>
      <c r="AG1334">
        <v>37</v>
      </c>
      <c r="AH1334">
        <v>34</v>
      </c>
    </row>
    <row r="1335" spans="1:34" x14ac:dyDescent="0.25">
      <c r="A1335" s="3" t="s">
        <v>1410</v>
      </c>
      <c r="B1335" s="1">
        <v>45708</v>
      </c>
      <c r="C1335" s="23">
        <f t="shared" si="100"/>
        <v>20</v>
      </c>
      <c r="D1335" s="23">
        <f t="shared" si="101"/>
        <v>4</v>
      </c>
      <c r="E1335" s="1" t="str">
        <f t="shared" si="102"/>
        <v>jueves</v>
      </c>
      <c r="F1335" s="23">
        <f t="shared" si="103"/>
        <v>2</v>
      </c>
      <c r="G1335" s="1" t="str">
        <f t="shared" si="104"/>
        <v>febrero</v>
      </c>
      <c r="H1335" s="2">
        <v>0.72638888888888886</v>
      </c>
      <c r="I1335" t="s">
        <v>1</v>
      </c>
      <c r="J1335" t="str">
        <f>VLOOKUP(ventas_starbucks_2025[[#This Row],[sucursal]],cambio_sucursal[#All],2,0)</f>
        <v>Sucursal Nueva Córdoba</v>
      </c>
      <c r="K1335" t="s">
        <v>20</v>
      </c>
      <c r="L1335" t="s">
        <v>21</v>
      </c>
      <c r="M1335" t="s">
        <v>4</v>
      </c>
      <c r="N1335" t="str">
        <f>IFERROR(VLOOKUP(ventas_starbucks_2025[[#This Row],[tamaño_sucio]],cambio_tamaño[#All],2,0),"Tamaño único")</f>
        <v>Tamaño único</v>
      </c>
      <c r="O1335">
        <v>3</v>
      </c>
      <c r="P1335">
        <v>1260.81</v>
      </c>
      <c r="Q1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5">
        <v>3782.43</v>
      </c>
      <c r="S1335" t="s">
        <v>15</v>
      </c>
      <c r="T1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35" t="str">
        <f>VLOOKUP(ventas_starbucks_2025[[#This Row],[canal_compra]],cambio_canal_compra[#All],2,0)</f>
        <v>Para llevar</v>
      </c>
      <c r="V1335" t="s">
        <v>40</v>
      </c>
      <c r="W1335" t="str">
        <f>VLOOKUP(ventas_starbucks_2025[[#This Row],[método_pago]],cambio_metodo_pago[#All],2,0)</f>
        <v>Efectivo</v>
      </c>
      <c r="X1335" t="s">
        <v>7</v>
      </c>
      <c r="Y1335">
        <v>10</v>
      </c>
      <c r="Z1335" t="str">
        <f>VLOOKUP(ventas_starbucks_2025[[#This Row],[promoción_aplicada5]],promocion_cambiar[#All],2,0)</f>
        <v>Hora Feliz</v>
      </c>
      <c r="AA1335" t="s">
        <v>36</v>
      </c>
      <c r="AB1335" t="s">
        <v>18</v>
      </c>
      <c r="AC1335" t="s">
        <v>41</v>
      </c>
      <c r="AD1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5">
        <v>5.0999999999999996</v>
      </c>
      <c r="AF1335">
        <v>4</v>
      </c>
      <c r="AG1335">
        <v>18</v>
      </c>
      <c r="AH1335">
        <v>15</v>
      </c>
    </row>
    <row r="1336" spans="1:34" x14ac:dyDescent="0.25">
      <c r="A1336" s="3" t="s">
        <v>1411</v>
      </c>
      <c r="B1336" s="1">
        <v>45709</v>
      </c>
      <c r="C1336" s="23">
        <f t="shared" si="100"/>
        <v>21</v>
      </c>
      <c r="D1336" s="23">
        <f t="shared" si="101"/>
        <v>5</v>
      </c>
      <c r="E1336" s="23" t="str">
        <f t="shared" si="102"/>
        <v>viernes</v>
      </c>
      <c r="F1336" s="23">
        <f t="shared" si="103"/>
        <v>2</v>
      </c>
      <c r="G1336" s="23" t="str">
        <f t="shared" si="104"/>
        <v>febrero</v>
      </c>
      <c r="H1336" s="2">
        <v>0.29930555555555555</v>
      </c>
      <c r="I1336" t="s">
        <v>12</v>
      </c>
      <c r="J1336" t="str">
        <f>VLOOKUP(ventas_starbucks_2025[[#This Row],[sucursal]],cambio_sucursal[#All],2,0)</f>
        <v>Sucursal Córdoba Shopping</v>
      </c>
      <c r="K1336" t="s">
        <v>87</v>
      </c>
      <c r="L1336" t="s">
        <v>65</v>
      </c>
      <c r="M1336" t="s">
        <v>4</v>
      </c>
      <c r="N1336" t="str">
        <f>IFERROR(VLOOKUP(ventas_starbucks_2025[[#This Row],[tamaño_sucio]],cambio_tamaño[#All],2,0),"Tamaño único")</f>
        <v>Tamaño único</v>
      </c>
      <c r="O1336">
        <v>5</v>
      </c>
      <c r="P1336">
        <v>1916.54</v>
      </c>
      <c r="Q1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6">
        <v>9582.7000000000007</v>
      </c>
      <c r="S1336" t="s">
        <v>5</v>
      </c>
      <c r="T1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6" t="str">
        <f>VLOOKUP(ventas_starbucks_2025[[#This Row],[canal_compra]],cambio_canal_compra[#All],2,0)</f>
        <v>En tienda</v>
      </c>
      <c r="V1336" t="s">
        <v>6</v>
      </c>
      <c r="W1336" t="str">
        <f>VLOOKUP(ventas_starbucks_2025[[#This Row],[método_pago]],cambio_metodo_pago[#All],2,0)</f>
        <v>Aplicación móbil</v>
      </c>
      <c r="X1336" t="s">
        <v>7</v>
      </c>
      <c r="Y1336">
        <v>0</v>
      </c>
      <c r="Z1336" t="str">
        <f>VLOOKUP(ventas_starbucks_2025[[#This Row],[promoción_aplicada5]],promocion_cambiar[#All],2,0)</f>
        <v>Ninguna</v>
      </c>
      <c r="AA1336" t="s">
        <v>17</v>
      </c>
      <c r="AB1336" t="s">
        <v>18</v>
      </c>
      <c r="AC1336" t="s">
        <v>41</v>
      </c>
      <c r="AD1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36">
        <v>10.3</v>
      </c>
      <c r="AF1336">
        <v>5</v>
      </c>
      <c r="AG1336">
        <v>16</v>
      </c>
      <c r="AH1336">
        <v>11</v>
      </c>
    </row>
    <row r="1337" spans="1:34" x14ac:dyDescent="0.25">
      <c r="A1337" s="3" t="s">
        <v>1412</v>
      </c>
      <c r="B1337" s="1">
        <v>45733</v>
      </c>
      <c r="C1337" s="23">
        <f t="shared" si="100"/>
        <v>17</v>
      </c>
      <c r="D1337" s="23">
        <f t="shared" si="101"/>
        <v>1</v>
      </c>
      <c r="E1337" s="23" t="str">
        <f t="shared" si="102"/>
        <v>lunes</v>
      </c>
      <c r="F1337" s="23">
        <f t="shared" si="103"/>
        <v>3</v>
      </c>
      <c r="G1337" s="23" t="str">
        <f t="shared" si="104"/>
        <v>marzo</v>
      </c>
      <c r="H1337" s="2">
        <v>0.62430555555555556</v>
      </c>
      <c r="I1337" t="s">
        <v>26</v>
      </c>
      <c r="J1337" t="str">
        <f>VLOOKUP(ventas_starbucks_2025[[#This Row],[sucursal]],cambio_sucursal[#All],2,0)</f>
        <v>Sucursal San Lorenzo 47</v>
      </c>
      <c r="K1337" t="s">
        <v>74</v>
      </c>
      <c r="L1337" t="s">
        <v>70</v>
      </c>
      <c r="M1337" t="s">
        <v>55</v>
      </c>
      <c r="N1337" t="str">
        <f>IFERROR(VLOOKUP(ventas_starbucks_2025[[#This Row],[tamaño_sucio]],cambio_tamaño[#All],2,0),"Tamaño único")</f>
        <v>Pequeño</v>
      </c>
      <c r="O1337">
        <v>2</v>
      </c>
      <c r="P1337">
        <v>1537.44</v>
      </c>
      <c r="Q1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7">
        <v>3074.88</v>
      </c>
      <c r="S1337" t="s">
        <v>31</v>
      </c>
      <c r="T1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37" t="str">
        <f>VLOOKUP(ventas_starbucks_2025[[#This Row],[canal_compra]],cambio_canal_compra[#All],2,0)</f>
        <v>Entrega domicilio</v>
      </c>
      <c r="V1337" t="s">
        <v>6</v>
      </c>
      <c r="W1337" t="str">
        <f>VLOOKUP(ventas_starbucks_2025[[#This Row],[método_pago]],cambio_metodo_pago[#All],2,0)</f>
        <v>Aplicación móbil</v>
      </c>
      <c r="X1337" t="s">
        <v>7</v>
      </c>
      <c r="Y1337">
        <v>0</v>
      </c>
      <c r="Z1337" t="str">
        <f>VLOOKUP(ventas_starbucks_2025[[#This Row],[promoción_aplicada5]],promocion_cambiar[#All],2,0)</f>
        <v>2x1</v>
      </c>
      <c r="AA1337" t="s">
        <v>51</v>
      </c>
      <c r="AB1337" t="s">
        <v>52</v>
      </c>
      <c r="AC1337" t="s">
        <v>10</v>
      </c>
      <c r="AD1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37">
        <v>4.0999999999999996</v>
      </c>
      <c r="AF1337">
        <v>3</v>
      </c>
      <c r="AG1337">
        <v>32</v>
      </c>
      <c r="AH1337">
        <v>30</v>
      </c>
    </row>
    <row r="1338" spans="1:34" x14ac:dyDescent="0.25">
      <c r="A1338" s="3" t="s">
        <v>1413</v>
      </c>
      <c r="B1338" s="1">
        <v>45698</v>
      </c>
      <c r="C1338" s="23">
        <f t="shared" si="100"/>
        <v>10</v>
      </c>
      <c r="D1338" s="23">
        <f t="shared" si="101"/>
        <v>1</v>
      </c>
      <c r="E1338" s="23" t="str">
        <f t="shared" si="102"/>
        <v>lunes</v>
      </c>
      <c r="F1338" s="23">
        <f t="shared" si="103"/>
        <v>2</v>
      </c>
      <c r="G1338" s="23" t="str">
        <f t="shared" si="104"/>
        <v>febrero</v>
      </c>
      <c r="H1338" s="2">
        <v>0.72361111111111109</v>
      </c>
      <c r="I1338" t="s">
        <v>26</v>
      </c>
      <c r="J1338" t="str">
        <f>VLOOKUP(ventas_starbucks_2025[[#This Row],[sucursal]],cambio_sucursal[#All],2,0)</f>
        <v>Sucursal San Lorenzo 47</v>
      </c>
      <c r="K1338" t="s">
        <v>13</v>
      </c>
      <c r="L1338" t="s">
        <v>14</v>
      </c>
      <c r="M1338" t="s">
        <v>4</v>
      </c>
      <c r="N1338" t="str">
        <f>IFERROR(VLOOKUP(ventas_starbucks_2025[[#This Row],[tamaño_sucio]],cambio_tamaño[#All],2,0),"Tamaño único")</f>
        <v>Tamaño único</v>
      </c>
      <c r="O1338">
        <v>5</v>
      </c>
      <c r="P1338">
        <v>2104.41</v>
      </c>
      <c r="Q1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38">
        <v>10522.05</v>
      </c>
      <c r="S1338" t="s">
        <v>31</v>
      </c>
      <c r="T1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38" t="str">
        <f>VLOOKUP(ventas_starbucks_2025[[#This Row],[canal_compra]],cambio_canal_compra[#All],2,0)</f>
        <v>Entrega domicilio</v>
      </c>
      <c r="V1338" t="s">
        <v>16</v>
      </c>
      <c r="W1338" t="str">
        <f>VLOOKUP(ventas_starbucks_2025[[#This Row],[método_pago]],cambio_metodo_pago[#All],2,0)</f>
        <v>Tarjeta</v>
      </c>
      <c r="X1338" t="s">
        <v>22</v>
      </c>
      <c r="Y1338">
        <v>0</v>
      </c>
      <c r="Z1338" t="str">
        <f>VLOOKUP(ventas_starbucks_2025[[#This Row],[promoción_aplicada5]],promocion_cambiar[#All],2,0)</f>
        <v>2x1</v>
      </c>
      <c r="AA1338" t="s">
        <v>51</v>
      </c>
      <c r="AB1338" t="s">
        <v>29</v>
      </c>
      <c r="AC1338" t="s">
        <v>24</v>
      </c>
      <c r="AD1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38">
        <v>14.4</v>
      </c>
      <c r="AF1338">
        <v>5</v>
      </c>
      <c r="AG1338">
        <v>23</v>
      </c>
      <c r="AH1338">
        <v>18</v>
      </c>
    </row>
    <row r="1339" spans="1:34" x14ac:dyDescent="0.25">
      <c r="A1339" s="3" t="s">
        <v>1414</v>
      </c>
      <c r="B1339" s="1">
        <v>45742</v>
      </c>
      <c r="C1339" s="23">
        <f t="shared" si="100"/>
        <v>26</v>
      </c>
      <c r="D1339" s="23">
        <f t="shared" si="101"/>
        <v>3</v>
      </c>
      <c r="E1339" s="23" t="str">
        <f t="shared" si="102"/>
        <v>miércoles</v>
      </c>
      <c r="F1339" s="23">
        <f t="shared" si="103"/>
        <v>3</v>
      </c>
      <c r="G1339" s="23" t="str">
        <f t="shared" si="104"/>
        <v>marzo</v>
      </c>
      <c r="H1339" s="2">
        <v>0.70972222222222225</v>
      </c>
      <c r="I1339" t="s">
        <v>1</v>
      </c>
      <c r="J1339" t="str">
        <f>VLOOKUP(ventas_starbucks_2025[[#This Row],[sucursal]],cambio_sucursal[#All],2,0)</f>
        <v>Sucursal Nueva Córdoba</v>
      </c>
      <c r="K1339" t="s">
        <v>82</v>
      </c>
      <c r="L1339" t="s">
        <v>28</v>
      </c>
      <c r="M1339" t="s">
        <v>4</v>
      </c>
      <c r="N1339" t="str">
        <f>IFERROR(VLOOKUP(ventas_starbucks_2025[[#This Row],[tamaño_sucio]],cambio_tamaño[#All],2,0),"Tamaño único")</f>
        <v>Tamaño único</v>
      </c>
      <c r="O1339">
        <v>3</v>
      </c>
      <c r="P1339">
        <v>2505.88</v>
      </c>
      <c r="Q1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39">
        <v>7517.64</v>
      </c>
      <c r="S1339" t="s">
        <v>31</v>
      </c>
      <c r="T1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9" t="str">
        <f>VLOOKUP(ventas_starbucks_2025[[#This Row],[canal_compra]],cambio_canal_compra[#All],2,0)</f>
        <v>Entrega domicilio</v>
      </c>
      <c r="V1339" t="s">
        <v>40</v>
      </c>
      <c r="W1339" t="str">
        <f>VLOOKUP(ventas_starbucks_2025[[#This Row],[método_pago]],cambio_metodo_pago[#All],2,0)</f>
        <v>Efectivo</v>
      </c>
      <c r="X1339" t="s">
        <v>7</v>
      </c>
      <c r="Y1339">
        <v>0</v>
      </c>
      <c r="Z1339" t="str">
        <f>VLOOKUP(ventas_starbucks_2025[[#This Row],[promoción_aplicada5]],promocion_cambiar[#All],2,0)</f>
        <v>Ninguna</v>
      </c>
      <c r="AA1339" t="s">
        <v>17</v>
      </c>
      <c r="AB1339" t="s">
        <v>18</v>
      </c>
      <c r="AC1339" t="s">
        <v>10</v>
      </c>
      <c r="AD1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9">
        <v>8.9</v>
      </c>
      <c r="AF1339">
        <v>1</v>
      </c>
      <c r="AG1339">
        <v>46</v>
      </c>
      <c r="AH1339">
        <v>43</v>
      </c>
    </row>
    <row r="1340" spans="1:34" x14ac:dyDescent="0.25">
      <c r="A1340" s="3" t="s">
        <v>1415</v>
      </c>
      <c r="B1340" s="1">
        <v>45718</v>
      </c>
      <c r="C1340" s="23">
        <f t="shared" si="100"/>
        <v>2</v>
      </c>
      <c r="D1340" s="23">
        <f t="shared" si="101"/>
        <v>7</v>
      </c>
      <c r="E1340" s="1" t="str">
        <f t="shared" si="102"/>
        <v>domingo</v>
      </c>
      <c r="F1340" s="23">
        <f t="shared" si="103"/>
        <v>3</v>
      </c>
      <c r="G1340" s="1" t="str">
        <f t="shared" si="104"/>
        <v>marzo</v>
      </c>
      <c r="H1340" s="2">
        <v>0.52569444444444446</v>
      </c>
      <c r="I1340" t="s">
        <v>57</v>
      </c>
      <c r="J1340" t="str">
        <f>VLOOKUP(ventas_starbucks_2025[[#This Row],[sucursal]],cambio_sucursal[#All],2,0)</f>
        <v>Sucursal Avda Colón</v>
      </c>
      <c r="K1340" t="s">
        <v>175</v>
      </c>
      <c r="L1340" t="s">
        <v>70</v>
      </c>
      <c r="M1340" t="s">
        <v>62</v>
      </c>
      <c r="N1340" t="str">
        <f>IFERROR(VLOOKUP(ventas_starbucks_2025[[#This Row],[tamaño_sucio]],cambio_tamaño[#All],2,0),"Tamaño único")</f>
        <v>Extra-Grande</v>
      </c>
      <c r="O1340">
        <v>1</v>
      </c>
      <c r="P1340">
        <v>1578.49</v>
      </c>
      <c r="Q1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0">
        <v>1578.49</v>
      </c>
      <c r="S1340" t="s">
        <v>31</v>
      </c>
      <c r="T1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0" t="str">
        <f>VLOOKUP(ventas_starbucks_2025[[#This Row],[canal_compra]],cambio_canal_compra[#All],2,0)</f>
        <v>Entrega domicilio</v>
      </c>
      <c r="V1340" t="s">
        <v>6</v>
      </c>
      <c r="W1340" t="str">
        <f>VLOOKUP(ventas_starbucks_2025[[#This Row],[método_pago]],cambio_metodo_pago[#All],2,0)</f>
        <v>Aplicación móbil</v>
      </c>
      <c r="X1340" t="s">
        <v>22</v>
      </c>
      <c r="Y1340">
        <v>0</v>
      </c>
      <c r="Z1340" t="str">
        <f>VLOOKUP(ventas_starbucks_2025[[#This Row],[promoción_aplicada5]],promocion_cambiar[#All],2,0)</f>
        <v>Hora Feliz</v>
      </c>
      <c r="AA1340" t="s">
        <v>36</v>
      </c>
      <c r="AB1340" t="s">
        <v>32</v>
      </c>
      <c r="AC1340" t="s">
        <v>24</v>
      </c>
      <c r="AD1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40">
        <v>13.3</v>
      </c>
      <c r="AF1340">
        <v>2</v>
      </c>
      <c r="AG1340">
        <v>10</v>
      </c>
      <c r="AH1340">
        <v>9</v>
      </c>
    </row>
    <row r="1341" spans="1:34" x14ac:dyDescent="0.25">
      <c r="A1341" s="3" t="s">
        <v>1416</v>
      </c>
      <c r="B1341" s="1">
        <v>45692</v>
      </c>
      <c r="C1341" s="23">
        <f t="shared" si="100"/>
        <v>4</v>
      </c>
      <c r="D1341" s="23">
        <f t="shared" si="101"/>
        <v>2</v>
      </c>
      <c r="E1341" s="1" t="str">
        <f t="shared" si="102"/>
        <v>martes</v>
      </c>
      <c r="F1341" s="23">
        <f t="shared" si="103"/>
        <v>2</v>
      </c>
      <c r="G1341" s="1" t="str">
        <f t="shared" si="104"/>
        <v>febrero</v>
      </c>
      <c r="H1341" s="2">
        <v>0.84097222222222223</v>
      </c>
      <c r="I1341" t="s">
        <v>12</v>
      </c>
      <c r="J1341" t="str">
        <f>VLOOKUP(ventas_starbucks_2025[[#This Row],[sucursal]],cambio_sucursal[#All],2,0)</f>
        <v>Sucursal Córdoba Shopping</v>
      </c>
      <c r="K1341" t="s">
        <v>130</v>
      </c>
      <c r="L1341" t="s">
        <v>65</v>
      </c>
      <c r="M1341" t="s">
        <v>4</v>
      </c>
      <c r="N1341" t="str">
        <f>IFERROR(VLOOKUP(ventas_starbucks_2025[[#This Row],[tamaño_sucio]],cambio_tamaño[#All],2,0),"Tamaño único")</f>
        <v>Tamaño único</v>
      </c>
      <c r="O1341">
        <v>1</v>
      </c>
      <c r="P1341">
        <v>1961.47</v>
      </c>
      <c r="Q1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1">
        <v>1961.47</v>
      </c>
      <c r="S1341" t="s">
        <v>15</v>
      </c>
      <c r="T1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1" t="str">
        <f>VLOOKUP(ventas_starbucks_2025[[#This Row],[canal_compra]],cambio_canal_compra[#All],2,0)</f>
        <v>Para llevar</v>
      </c>
      <c r="V1341" t="s">
        <v>40</v>
      </c>
      <c r="W1341" t="str">
        <f>VLOOKUP(ventas_starbucks_2025[[#This Row],[método_pago]],cambio_metodo_pago[#All],2,0)</f>
        <v>Efectivo</v>
      </c>
      <c r="X1341" t="s">
        <v>7</v>
      </c>
      <c r="Y1341">
        <v>0</v>
      </c>
      <c r="Z1341" t="str">
        <f>VLOOKUP(ventas_starbucks_2025[[#This Row],[promoción_aplicada5]],promocion_cambiar[#All],2,0)</f>
        <v>Hora Feliz</v>
      </c>
      <c r="AA1341" t="s">
        <v>36</v>
      </c>
      <c r="AB1341" t="s">
        <v>32</v>
      </c>
      <c r="AC1341" t="s">
        <v>10</v>
      </c>
      <c r="AD1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41">
        <v>11.5</v>
      </c>
      <c r="AF1341">
        <v>2</v>
      </c>
      <c r="AG1341">
        <v>50</v>
      </c>
      <c r="AH1341">
        <v>49</v>
      </c>
    </row>
    <row r="1342" spans="1:34" x14ac:dyDescent="0.25">
      <c r="A1342" s="3" t="s">
        <v>1417</v>
      </c>
      <c r="B1342" s="1">
        <v>45661</v>
      </c>
      <c r="C1342" s="23">
        <f t="shared" si="100"/>
        <v>4</v>
      </c>
      <c r="D1342" s="23">
        <f t="shared" si="101"/>
        <v>6</v>
      </c>
      <c r="E1342" s="23" t="str">
        <f t="shared" si="102"/>
        <v>sábado</v>
      </c>
      <c r="F1342" s="23">
        <f t="shared" si="103"/>
        <v>1</v>
      </c>
      <c r="G1342" s="23" t="str">
        <f t="shared" si="104"/>
        <v>enero</v>
      </c>
      <c r="H1342" s="2">
        <v>0.67638888888888893</v>
      </c>
      <c r="I1342" t="s">
        <v>57</v>
      </c>
      <c r="J1342" t="str">
        <f>VLOOKUP(ventas_starbucks_2025[[#This Row],[sucursal]],cambio_sucursal[#All],2,0)</f>
        <v>Sucursal Avda Colón</v>
      </c>
      <c r="K1342" t="s">
        <v>82</v>
      </c>
      <c r="L1342" t="s">
        <v>28</v>
      </c>
      <c r="M1342" t="s">
        <v>4</v>
      </c>
      <c r="N1342" t="str">
        <f>IFERROR(VLOOKUP(ventas_starbucks_2025[[#This Row],[tamaño_sucio]],cambio_tamaño[#All],2,0),"Tamaño único")</f>
        <v>Tamaño único</v>
      </c>
      <c r="O1342">
        <v>4</v>
      </c>
      <c r="P1342">
        <v>2177.4299999999998</v>
      </c>
      <c r="Q1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42">
        <v>8709.7199999999993</v>
      </c>
      <c r="S1342" t="s">
        <v>5</v>
      </c>
      <c r="T1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42" t="str">
        <f>VLOOKUP(ventas_starbucks_2025[[#This Row],[canal_compra]],cambio_canal_compra[#All],2,0)</f>
        <v>En tienda</v>
      </c>
      <c r="V1342" t="s">
        <v>6</v>
      </c>
      <c r="W1342" t="str">
        <f>VLOOKUP(ventas_starbucks_2025[[#This Row],[método_pago]],cambio_metodo_pago[#All],2,0)</f>
        <v>Aplicación móbil</v>
      </c>
      <c r="X1342" t="s">
        <v>22</v>
      </c>
      <c r="Y1342">
        <v>0</v>
      </c>
      <c r="Z1342" t="str">
        <f>VLOOKUP(ventas_starbucks_2025[[#This Row],[promoción_aplicada5]],promocion_cambiar[#All],2,0)</f>
        <v>Ninguna</v>
      </c>
      <c r="AA1342" t="s">
        <v>17</v>
      </c>
      <c r="AB1342" t="s">
        <v>29</v>
      </c>
      <c r="AC1342" t="s">
        <v>41</v>
      </c>
      <c r="AD1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42">
        <v>4.2</v>
      </c>
      <c r="AF1342">
        <v>2</v>
      </c>
      <c r="AG1342">
        <v>30</v>
      </c>
      <c r="AH1342">
        <v>26</v>
      </c>
    </row>
    <row r="1343" spans="1:34" x14ac:dyDescent="0.25">
      <c r="A1343" s="3" t="s">
        <v>1418</v>
      </c>
      <c r="B1343" s="1">
        <v>45684</v>
      </c>
      <c r="C1343" s="23">
        <f t="shared" si="100"/>
        <v>27</v>
      </c>
      <c r="D1343" s="23">
        <f t="shared" si="101"/>
        <v>1</v>
      </c>
      <c r="E1343" s="23" t="str">
        <f t="shared" si="102"/>
        <v>lunes</v>
      </c>
      <c r="F1343" s="23">
        <f t="shared" si="103"/>
        <v>1</v>
      </c>
      <c r="G1343" s="23" t="str">
        <f t="shared" si="104"/>
        <v>enero</v>
      </c>
      <c r="H1343" s="2">
        <v>0.57708333333333328</v>
      </c>
      <c r="I1343" t="s">
        <v>12</v>
      </c>
      <c r="J1343" t="str">
        <f>VLOOKUP(ventas_starbucks_2025[[#This Row],[sucursal]],cambio_sucursal[#All],2,0)</f>
        <v>Sucursal Córdoba Shopping</v>
      </c>
      <c r="K1343" t="s">
        <v>175</v>
      </c>
      <c r="L1343" t="s">
        <v>70</v>
      </c>
      <c r="M1343" t="s">
        <v>45</v>
      </c>
      <c r="N1343" t="str">
        <f>IFERROR(VLOOKUP(ventas_starbucks_2025[[#This Row],[tamaño_sucio]],cambio_tamaño[#All],2,0),"Tamaño único")</f>
        <v>Grande</v>
      </c>
      <c r="O1343">
        <v>1</v>
      </c>
      <c r="P1343">
        <v>1639.28</v>
      </c>
      <c r="Q1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3">
        <v>1639.28</v>
      </c>
      <c r="S1343" t="s">
        <v>5</v>
      </c>
      <c r="T1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3" t="str">
        <f>VLOOKUP(ventas_starbucks_2025[[#This Row],[canal_compra]],cambio_canal_compra[#All],2,0)</f>
        <v>En tienda</v>
      </c>
      <c r="V1343" t="s">
        <v>40</v>
      </c>
      <c r="W1343" t="str">
        <f>VLOOKUP(ventas_starbucks_2025[[#This Row],[método_pago]],cambio_metodo_pago[#All],2,0)</f>
        <v>Efectivo</v>
      </c>
      <c r="X1343" t="s">
        <v>7</v>
      </c>
      <c r="Y1343">
        <v>10</v>
      </c>
      <c r="Z1343" t="str">
        <f>VLOOKUP(ventas_starbucks_2025[[#This Row],[promoción_aplicada5]],promocion_cambiar[#All],2,0)</f>
        <v>Hora Feliz</v>
      </c>
      <c r="AA1343" t="s">
        <v>36</v>
      </c>
      <c r="AB1343" t="s">
        <v>29</v>
      </c>
      <c r="AC1343" t="s">
        <v>10</v>
      </c>
      <c r="AD1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43">
        <v>10.3</v>
      </c>
      <c r="AF1343">
        <v>1</v>
      </c>
      <c r="AG1343">
        <v>43</v>
      </c>
      <c r="AH1343">
        <v>42</v>
      </c>
    </row>
    <row r="1344" spans="1:34" x14ac:dyDescent="0.25">
      <c r="A1344" s="3" t="s">
        <v>1419</v>
      </c>
      <c r="B1344" s="1">
        <v>45683</v>
      </c>
      <c r="C1344" s="23">
        <f t="shared" si="100"/>
        <v>26</v>
      </c>
      <c r="D1344" s="23">
        <f t="shared" si="101"/>
        <v>7</v>
      </c>
      <c r="E1344" s="1" t="str">
        <f t="shared" si="102"/>
        <v>domingo</v>
      </c>
      <c r="F1344" s="23">
        <f t="shared" si="103"/>
        <v>1</v>
      </c>
      <c r="G1344" s="1" t="str">
        <f t="shared" si="104"/>
        <v>enero</v>
      </c>
      <c r="H1344" s="2">
        <v>0.35</v>
      </c>
      <c r="I1344" t="s">
        <v>12</v>
      </c>
      <c r="J1344" t="str">
        <f>VLOOKUP(ventas_starbucks_2025[[#This Row],[sucursal]],cambio_sucursal[#All],2,0)</f>
        <v>Sucursal Córdoba Shopping</v>
      </c>
      <c r="K1344" t="s">
        <v>89</v>
      </c>
      <c r="L1344" t="s">
        <v>90</v>
      </c>
      <c r="M1344" t="s">
        <v>4</v>
      </c>
      <c r="N1344" t="str">
        <f>IFERROR(VLOOKUP(ventas_starbucks_2025[[#This Row],[tamaño_sucio]],cambio_tamaño[#All],2,0),"Tamaño único")</f>
        <v>Tamaño único</v>
      </c>
      <c r="O1344">
        <v>1</v>
      </c>
      <c r="P1344">
        <v>1537.05</v>
      </c>
      <c r="Q1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4">
        <v>1537.05</v>
      </c>
      <c r="S1344" t="s">
        <v>5</v>
      </c>
      <c r="T1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4" t="str">
        <f>VLOOKUP(ventas_starbucks_2025[[#This Row],[canal_compra]],cambio_canal_compra[#All],2,0)</f>
        <v>En tienda</v>
      </c>
      <c r="V1344" t="s">
        <v>16</v>
      </c>
      <c r="W1344" t="str">
        <f>VLOOKUP(ventas_starbucks_2025[[#This Row],[método_pago]],cambio_metodo_pago[#All],2,0)</f>
        <v>Tarjeta</v>
      </c>
      <c r="X1344" t="s">
        <v>7</v>
      </c>
      <c r="Y1344">
        <v>15</v>
      </c>
      <c r="Z1344" t="str">
        <f>VLOOKUP(ventas_starbucks_2025[[#This Row],[promoción_aplicada5]],promocion_cambiar[#All],2,0)</f>
        <v>Hora Feliz</v>
      </c>
      <c r="AA1344" t="s">
        <v>36</v>
      </c>
      <c r="AB1344" t="s">
        <v>23</v>
      </c>
      <c r="AC1344" t="s">
        <v>24</v>
      </c>
      <c r="AD1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44">
        <v>14.6</v>
      </c>
      <c r="AF1344">
        <v>3</v>
      </c>
      <c r="AG1344">
        <v>47</v>
      </c>
      <c r="AH1344">
        <v>46</v>
      </c>
    </row>
    <row r="1345" spans="1:34" x14ac:dyDescent="0.25">
      <c r="A1345" s="3" t="s">
        <v>1420</v>
      </c>
      <c r="B1345" s="1">
        <v>45701</v>
      </c>
      <c r="C1345" s="23">
        <f t="shared" si="100"/>
        <v>13</v>
      </c>
      <c r="D1345" s="23">
        <f t="shared" si="101"/>
        <v>4</v>
      </c>
      <c r="E1345" s="23" t="str">
        <f t="shared" si="102"/>
        <v>jueves</v>
      </c>
      <c r="F1345" s="23">
        <f t="shared" si="103"/>
        <v>2</v>
      </c>
      <c r="G1345" s="23" t="str">
        <f t="shared" si="104"/>
        <v>febrero</v>
      </c>
      <c r="H1345" s="2">
        <v>0.83680555555555558</v>
      </c>
      <c r="I1345" t="s">
        <v>57</v>
      </c>
      <c r="J1345" t="str">
        <f>VLOOKUP(ventas_starbucks_2025[[#This Row],[sucursal]],cambio_sucursal[#All],2,0)</f>
        <v>Sucursal Avda Colón</v>
      </c>
      <c r="K1345" t="s">
        <v>27</v>
      </c>
      <c r="L1345" t="s">
        <v>28</v>
      </c>
      <c r="M1345" t="s">
        <v>4</v>
      </c>
      <c r="N1345" t="str">
        <f>IFERROR(VLOOKUP(ventas_starbucks_2025[[#This Row],[tamaño_sucio]],cambio_tamaño[#All],2,0),"Tamaño único")</f>
        <v>Tamaño único</v>
      </c>
      <c r="O1345">
        <v>3</v>
      </c>
      <c r="P1345">
        <v>2219.58</v>
      </c>
      <c r="Q1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45">
        <v>6658.74</v>
      </c>
      <c r="S1345" t="s">
        <v>15</v>
      </c>
      <c r="T1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45" t="str">
        <f>VLOOKUP(ventas_starbucks_2025[[#This Row],[canal_compra]],cambio_canal_compra[#All],2,0)</f>
        <v>Para llevar</v>
      </c>
      <c r="V1345" t="s">
        <v>40</v>
      </c>
      <c r="W1345" t="str">
        <f>VLOOKUP(ventas_starbucks_2025[[#This Row],[método_pago]],cambio_metodo_pago[#All],2,0)</f>
        <v>Efectivo</v>
      </c>
      <c r="X1345" t="s">
        <v>22</v>
      </c>
      <c r="Y1345">
        <v>0</v>
      </c>
      <c r="Z1345" t="str">
        <f>VLOOKUP(ventas_starbucks_2025[[#This Row],[promoción_aplicada5]],promocion_cambiar[#All],2,0)</f>
        <v>Hora Feliz</v>
      </c>
      <c r="AA1345" t="s">
        <v>36</v>
      </c>
      <c r="AB1345" t="s">
        <v>9</v>
      </c>
      <c r="AC1345" t="s">
        <v>41</v>
      </c>
      <c r="AD1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45">
        <v>11.6</v>
      </c>
      <c r="AF1345">
        <v>4</v>
      </c>
      <c r="AG1345">
        <v>33</v>
      </c>
      <c r="AH1345">
        <v>30</v>
      </c>
    </row>
    <row r="1346" spans="1:34" x14ac:dyDescent="0.25">
      <c r="A1346" s="3" t="s">
        <v>1421</v>
      </c>
      <c r="B1346" s="1">
        <v>45711</v>
      </c>
      <c r="C1346" s="23">
        <f t="shared" ref="C1346:C1409" si="105">DAY(B1346)</f>
        <v>23</v>
      </c>
      <c r="D1346" s="23">
        <f t="shared" ref="D1346:D1409" si="106">WEEKDAY(B1346,2)</f>
        <v>7</v>
      </c>
      <c r="E1346" s="1" t="str">
        <f t="shared" ref="E1346:E1409" si="107">TEXT(B1346,"dddd")</f>
        <v>domingo</v>
      </c>
      <c r="F1346" s="23">
        <f t="shared" ref="F1346:F1409" si="108">MONTH(B1346)</f>
        <v>2</v>
      </c>
      <c r="G1346" s="1" t="str">
        <f t="shared" ref="G1346:G1409" si="109">TEXT(B1346,"mmmm")</f>
        <v>febrero</v>
      </c>
      <c r="H1346" s="2">
        <v>0.43541666666666667</v>
      </c>
      <c r="I1346" t="s">
        <v>57</v>
      </c>
      <c r="J1346" t="str">
        <f>VLOOKUP(ventas_starbucks_2025[[#This Row],[sucursal]],cambio_sucursal[#All],2,0)</f>
        <v>Sucursal Avda Colón</v>
      </c>
      <c r="K1346" t="s">
        <v>64</v>
      </c>
      <c r="L1346" t="s">
        <v>65</v>
      </c>
      <c r="M1346" t="s">
        <v>4</v>
      </c>
      <c r="N1346" t="str">
        <f>IFERROR(VLOOKUP(ventas_starbucks_2025[[#This Row],[tamaño_sucio]],cambio_tamaño[#All],2,0),"Tamaño único")</f>
        <v>Tamaño único</v>
      </c>
      <c r="O1346">
        <v>3</v>
      </c>
      <c r="P1346">
        <v>1977.63</v>
      </c>
      <c r="Q1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6">
        <v>5932.89</v>
      </c>
      <c r="S1346" t="s">
        <v>15</v>
      </c>
      <c r="T1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46" t="str">
        <f>VLOOKUP(ventas_starbucks_2025[[#This Row],[canal_compra]],cambio_canal_compra[#All],2,0)</f>
        <v>Para llevar</v>
      </c>
      <c r="V1346" t="s">
        <v>40</v>
      </c>
      <c r="W1346" t="str">
        <f>VLOOKUP(ventas_starbucks_2025[[#This Row],[método_pago]],cambio_metodo_pago[#All],2,0)</f>
        <v>Efectivo</v>
      </c>
      <c r="X1346" t="s">
        <v>7</v>
      </c>
      <c r="Y1346">
        <v>10</v>
      </c>
      <c r="Z1346" t="str">
        <f>VLOOKUP(ventas_starbucks_2025[[#This Row],[promoción_aplicada5]],promocion_cambiar[#All],2,0)</f>
        <v>Hora Feliz</v>
      </c>
      <c r="AA1346" t="s">
        <v>36</v>
      </c>
      <c r="AB1346" t="s">
        <v>18</v>
      </c>
      <c r="AC1346" t="s">
        <v>41</v>
      </c>
      <c r="AD1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46">
        <v>4.0999999999999996</v>
      </c>
      <c r="AF1346">
        <v>3</v>
      </c>
      <c r="AG1346">
        <v>37</v>
      </c>
      <c r="AH1346">
        <v>34</v>
      </c>
    </row>
    <row r="1347" spans="1:34" x14ac:dyDescent="0.25">
      <c r="A1347" s="3" t="s">
        <v>1422</v>
      </c>
      <c r="B1347" s="1">
        <v>45711</v>
      </c>
      <c r="C1347" s="23">
        <f t="shared" si="105"/>
        <v>23</v>
      </c>
      <c r="D1347" s="23">
        <f t="shared" si="106"/>
        <v>7</v>
      </c>
      <c r="E1347" s="23" t="str">
        <f t="shared" si="107"/>
        <v>domingo</v>
      </c>
      <c r="F1347" s="23">
        <f t="shared" si="108"/>
        <v>2</v>
      </c>
      <c r="G1347" s="23" t="str">
        <f t="shared" si="109"/>
        <v>febrero</v>
      </c>
      <c r="H1347" s="2">
        <v>0.41458333333333336</v>
      </c>
      <c r="I1347" t="s">
        <v>26</v>
      </c>
      <c r="J1347" t="str">
        <f>VLOOKUP(ventas_starbucks_2025[[#This Row],[sucursal]],cambio_sucursal[#All],2,0)</f>
        <v>Sucursal San Lorenzo 47</v>
      </c>
      <c r="K1347" t="s">
        <v>127</v>
      </c>
      <c r="L1347" t="s">
        <v>44</v>
      </c>
      <c r="M1347" t="s">
        <v>62</v>
      </c>
      <c r="N1347" t="str">
        <f>IFERROR(VLOOKUP(ventas_starbucks_2025[[#This Row],[tamaño_sucio]],cambio_tamaño[#All],2,0),"Tamaño único")</f>
        <v>Extra-Grande</v>
      </c>
      <c r="O1347">
        <v>3</v>
      </c>
      <c r="P1347">
        <v>1679.61</v>
      </c>
      <c r="Q1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7">
        <v>5038.83</v>
      </c>
      <c r="S1347" t="s">
        <v>15</v>
      </c>
      <c r="T1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47" t="str">
        <f>VLOOKUP(ventas_starbucks_2025[[#This Row],[canal_compra]],cambio_canal_compra[#All],2,0)</f>
        <v>Para llevar</v>
      </c>
      <c r="V1347" t="s">
        <v>6</v>
      </c>
      <c r="W1347" t="str">
        <f>VLOOKUP(ventas_starbucks_2025[[#This Row],[método_pago]],cambio_metodo_pago[#All],2,0)</f>
        <v>Aplicación móbil</v>
      </c>
      <c r="X1347" t="s">
        <v>7</v>
      </c>
      <c r="Y1347">
        <v>10</v>
      </c>
      <c r="Z1347" t="str">
        <f>VLOOKUP(ventas_starbucks_2025[[#This Row],[promoción_aplicada5]],promocion_cambiar[#All],2,0)</f>
        <v>Combo</v>
      </c>
      <c r="AA1347" t="s">
        <v>8</v>
      </c>
      <c r="AB1347" t="s">
        <v>32</v>
      </c>
      <c r="AC1347" t="s">
        <v>10</v>
      </c>
      <c r="AD1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47">
        <v>9.6999999999999993</v>
      </c>
      <c r="AF1347">
        <v>2</v>
      </c>
      <c r="AG1347">
        <v>38</v>
      </c>
      <c r="AH1347">
        <v>35</v>
      </c>
    </row>
    <row r="1348" spans="1:34" x14ac:dyDescent="0.25">
      <c r="A1348" s="3" t="s">
        <v>1423</v>
      </c>
      <c r="B1348" s="1">
        <v>45683</v>
      </c>
      <c r="C1348" s="23">
        <f t="shared" si="105"/>
        <v>26</v>
      </c>
      <c r="D1348" s="23">
        <f t="shared" si="106"/>
        <v>7</v>
      </c>
      <c r="E1348" s="1" t="str">
        <f t="shared" si="107"/>
        <v>domingo</v>
      </c>
      <c r="F1348" s="23">
        <f t="shared" si="108"/>
        <v>1</v>
      </c>
      <c r="G1348" s="1" t="str">
        <f t="shared" si="109"/>
        <v>enero</v>
      </c>
      <c r="H1348" s="2">
        <v>0.86041666666666672</v>
      </c>
      <c r="I1348" t="s">
        <v>57</v>
      </c>
      <c r="J1348" t="str">
        <f>VLOOKUP(ventas_starbucks_2025[[#This Row],[sucursal]],cambio_sucursal[#All],2,0)</f>
        <v>Sucursal Avda Colón</v>
      </c>
      <c r="K1348" t="s">
        <v>13</v>
      </c>
      <c r="L1348" t="s">
        <v>14</v>
      </c>
      <c r="M1348" t="s">
        <v>4</v>
      </c>
      <c r="N1348" t="str">
        <f>IFERROR(VLOOKUP(ventas_starbucks_2025[[#This Row],[tamaño_sucio]],cambio_tamaño[#All],2,0),"Tamaño único")</f>
        <v>Tamaño único</v>
      </c>
      <c r="O1348">
        <v>2</v>
      </c>
      <c r="P1348">
        <v>1877.61</v>
      </c>
      <c r="Q1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8">
        <v>3755.22</v>
      </c>
      <c r="S1348" t="s">
        <v>5</v>
      </c>
      <c r="T1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8" t="str">
        <f>VLOOKUP(ventas_starbucks_2025[[#This Row],[canal_compra]],cambio_canal_compra[#All],2,0)</f>
        <v>En tienda</v>
      </c>
      <c r="V1348" t="s">
        <v>40</v>
      </c>
      <c r="W1348" t="str">
        <f>VLOOKUP(ventas_starbucks_2025[[#This Row],[método_pago]],cambio_metodo_pago[#All],2,0)</f>
        <v>Efectivo</v>
      </c>
      <c r="X1348" t="s">
        <v>7</v>
      </c>
      <c r="Y1348">
        <v>0</v>
      </c>
      <c r="Z1348" t="str">
        <f>VLOOKUP(ventas_starbucks_2025[[#This Row],[promoción_aplicada5]],promocion_cambiar[#All],2,0)</f>
        <v>Hora Feliz</v>
      </c>
      <c r="AA1348" t="s">
        <v>36</v>
      </c>
      <c r="AB1348" t="s">
        <v>29</v>
      </c>
      <c r="AC1348" t="s">
        <v>10</v>
      </c>
      <c r="AD1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48">
        <v>2.8</v>
      </c>
      <c r="AF1348">
        <v>2</v>
      </c>
      <c r="AG1348">
        <v>21</v>
      </c>
      <c r="AH1348">
        <v>19</v>
      </c>
    </row>
    <row r="1349" spans="1:34" x14ac:dyDescent="0.25">
      <c r="A1349" s="3" t="s">
        <v>1424</v>
      </c>
      <c r="B1349" s="1">
        <v>45697</v>
      </c>
      <c r="C1349" s="23">
        <f t="shared" si="105"/>
        <v>9</v>
      </c>
      <c r="D1349" s="23">
        <f t="shared" si="106"/>
        <v>7</v>
      </c>
      <c r="E1349" s="23" t="str">
        <f t="shared" si="107"/>
        <v>domingo</v>
      </c>
      <c r="F1349" s="23">
        <f t="shared" si="108"/>
        <v>2</v>
      </c>
      <c r="G1349" s="23" t="str">
        <f t="shared" si="109"/>
        <v>febrero</v>
      </c>
      <c r="H1349" s="2">
        <v>0.70347222222222228</v>
      </c>
      <c r="I1349" t="s">
        <v>57</v>
      </c>
      <c r="J1349" t="str">
        <f>VLOOKUP(ventas_starbucks_2025[[#This Row],[sucursal]],cambio_sucursal[#All],2,0)</f>
        <v>Sucursal Avda Colón</v>
      </c>
      <c r="K1349" t="s">
        <v>284</v>
      </c>
      <c r="L1349" t="s">
        <v>35</v>
      </c>
      <c r="M1349" t="s">
        <v>4</v>
      </c>
      <c r="N1349" t="str">
        <f>IFERROR(VLOOKUP(ventas_starbucks_2025[[#This Row],[tamaño_sucio]],cambio_tamaño[#All],2,0),"Tamaño único")</f>
        <v>Tamaño único</v>
      </c>
      <c r="O1349">
        <v>4</v>
      </c>
      <c r="P1349">
        <v>1307.49</v>
      </c>
      <c r="Q1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9">
        <v>5229.96</v>
      </c>
      <c r="S1349" t="s">
        <v>15</v>
      </c>
      <c r="T1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49" t="str">
        <f>VLOOKUP(ventas_starbucks_2025[[#This Row],[canal_compra]],cambio_canal_compra[#All],2,0)</f>
        <v>Para llevar</v>
      </c>
      <c r="V1349" t="s">
        <v>40</v>
      </c>
      <c r="W1349" t="str">
        <f>VLOOKUP(ventas_starbucks_2025[[#This Row],[método_pago]],cambio_metodo_pago[#All],2,0)</f>
        <v>Efectivo</v>
      </c>
      <c r="X1349" t="s">
        <v>7</v>
      </c>
      <c r="Y1349">
        <v>10</v>
      </c>
      <c r="Z1349" t="str">
        <f>VLOOKUP(ventas_starbucks_2025[[#This Row],[promoción_aplicada5]],promocion_cambiar[#All],2,0)</f>
        <v>2x1</v>
      </c>
      <c r="AA1349" t="s">
        <v>51</v>
      </c>
      <c r="AB1349" t="s">
        <v>23</v>
      </c>
      <c r="AC1349" t="s">
        <v>24</v>
      </c>
      <c r="AD1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49">
        <v>10.5</v>
      </c>
      <c r="AF1349">
        <v>5</v>
      </c>
      <c r="AG1349">
        <v>24</v>
      </c>
      <c r="AH1349">
        <v>20</v>
      </c>
    </row>
    <row r="1350" spans="1:34" x14ac:dyDescent="0.25">
      <c r="A1350" s="3" t="s">
        <v>1425</v>
      </c>
      <c r="B1350" s="1">
        <v>45693</v>
      </c>
      <c r="C1350" s="23">
        <f t="shared" si="105"/>
        <v>5</v>
      </c>
      <c r="D1350" s="23">
        <f t="shared" si="106"/>
        <v>3</v>
      </c>
      <c r="E1350" s="1" t="str">
        <f t="shared" si="107"/>
        <v>miércoles</v>
      </c>
      <c r="F1350" s="23">
        <f t="shared" si="108"/>
        <v>2</v>
      </c>
      <c r="G1350" s="1" t="str">
        <f t="shared" si="109"/>
        <v>febrero</v>
      </c>
      <c r="H1350" s="2">
        <v>0.31527777777777777</v>
      </c>
      <c r="I1350" t="s">
        <v>1</v>
      </c>
      <c r="J1350" t="str">
        <f>VLOOKUP(ventas_starbucks_2025[[#This Row],[sucursal]],cambio_sucursal[#All],2,0)</f>
        <v>Sucursal Nueva Córdoba</v>
      </c>
      <c r="K1350" t="s">
        <v>20</v>
      </c>
      <c r="L1350" t="s">
        <v>21</v>
      </c>
      <c r="M1350" t="s">
        <v>4</v>
      </c>
      <c r="N1350" t="str">
        <f>IFERROR(VLOOKUP(ventas_starbucks_2025[[#This Row],[tamaño_sucio]],cambio_tamaño[#All],2,0),"Tamaño único")</f>
        <v>Tamaño único</v>
      </c>
      <c r="O1350">
        <v>5</v>
      </c>
      <c r="P1350">
        <v>1144.43</v>
      </c>
      <c r="Q1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0">
        <v>5722.15</v>
      </c>
      <c r="S1350" t="s">
        <v>5</v>
      </c>
      <c r="T1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0" t="str">
        <f>VLOOKUP(ventas_starbucks_2025[[#This Row],[canal_compra]],cambio_canal_compra[#All],2,0)</f>
        <v>En tienda</v>
      </c>
      <c r="V1350" t="s">
        <v>16</v>
      </c>
      <c r="W1350" t="str">
        <f>VLOOKUP(ventas_starbucks_2025[[#This Row],[método_pago]],cambio_metodo_pago[#All],2,0)</f>
        <v>Tarjeta</v>
      </c>
      <c r="X1350" t="s">
        <v>22</v>
      </c>
      <c r="Y1350">
        <v>0</v>
      </c>
      <c r="Z1350" t="str">
        <f>VLOOKUP(ventas_starbucks_2025[[#This Row],[promoción_aplicada5]],promocion_cambiar[#All],2,0)</f>
        <v>Ninguna</v>
      </c>
      <c r="AA1350" t="s">
        <v>17</v>
      </c>
      <c r="AB1350" t="s">
        <v>23</v>
      </c>
      <c r="AC1350" t="s">
        <v>10</v>
      </c>
      <c r="AD1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50">
        <v>2.7</v>
      </c>
      <c r="AF1350">
        <v>1</v>
      </c>
      <c r="AG1350">
        <v>37</v>
      </c>
      <c r="AH1350">
        <v>32</v>
      </c>
    </row>
    <row r="1351" spans="1:34" x14ac:dyDescent="0.25">
      <c r="A1351" s="3" t="s">
        <v>1426</v>
      </c>
      <c r="B1351" s="1">
        <v>45720</v>
      </c>
      <c r="C1351" s="23">
        <f t="shared" si="105"/>
        <v>4</v>
      </c>
      <c r="D1351" s="23">
        <f t="shared" si="106"/>
        <v>2</v>
      </c>
      <c r="E1351" s="23" t="str">
        <f t="shared" si="107"/>
        <v>martes</v>
      </c>
      <c r="F1351" s="23">
        <f t="shared" si="108"/>
        <v>3</v>
      </c>
      <c r="G1351" s="23" t="str">
        <f t="shared" si="109"/>
        <v>marzo</v>
      </c>
      <c r="H1351" s="2">
        <v>0.37916666666666665</v>
      </c>
      <c r="I1351" t="s">
        <v>12</v>
      </c>
      <c r="J1351" t="str">
        <f>VLOOKUP(ventas_starbucks_2025[[#This Row],[sucursal]],cambio_sucursal[#All],2,0)</f>
        <v>Sucursal Córdoba Shopping</v>
      </c>
      <c r="K1351" t="s">
        <v>69</v>
      </c>
      <c r="L1351" t="s">
        <v>70</v>
      </c>
      <c r="M1351" t="s">
        <v>55</v>
      </c>
      <c r="N1351" t="str">
        <f>IFERROR(VLOOKUP(ventas_starbucks_2025[[#This Row],[tamaño_sucio]],cambio_tamaño[#All],2,0),"Tamaño único")</f>
        <v>Pequeño</v>
      </c>
      <c r="O1351">
        <v>5</v>
      </c>
      <c r="P1351">
        <v>1892.15</v>
      </c>
      <c r="Q1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1">
        <v>9460.75</v>
      </c>
      <c r="S1351" t="s">
        <v>15</v>
      </c>
      <c r="T1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1" t="str">
        <f>VLOOKUP(ventas_starbucks_2025[[#This Row],[canal_compra]],cambio_canal_compra[#All],2,0)</f>
        <v>Para llevar</v>
      </c>
      <c r="V1351" t="s">
        <v>40</v>
      </c>
      <c r="W1351" t="str">
        <f>VLOOKUP(ventas_starbucks_2025[[#This Row],[método_pago]],cambio_metodo_pago[#All],2,0)</f>
        <v>Efectivo</v>
      </c>
      <c r="X1351" t="s">
        <v>7</v>
      </c>
      <c r="Y1351">
        <v>10</v>
      </c>
      <c r="Z1351" t="str">
        <f>VLOOKUP(ventas_starbucks_2025[[#This Row],[promoción_aplicada5]],promocion_cambiar[#All],2,0)</f>
        <v>2x1</v>
      </c>
      <c r="AA1351" t="s">
        <v>51</v>
      </c>
      <c r="AB1351" t="s">
        <v>23</v>
      </c>
      <c r="AC1351" t="s">
        <v>24</v>
      </c>
      <c r="AD1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51">
        <v>6.8</v>
      </c>
      <c r="AF1351">
        <v>2</v>
      </c>
      <c r="AG1351">
        <v>25</v>
      </c>
      <c r="AH1351">
        <v>20</v>
      </c>
    </row>
    <row r="1352" spans="1:34" x14ac:dyDescent="0.25">
      <c r="A1352" s="3" t="s">
        <v>1427</v>
      </c>
      <c r="B1352" s="1">
        <v>45730</v>
      </c>
      <c r="C1352" s="23">
        <f t="shared" si="105"/>
        <v>14</v>
      </c>
      <c r="D1352" s="23">
        <f t="shared" si="106"/>
        <v>5</v>
      </c>
      <c r="E1352" s="23" t="str">
        <f t="shared" si="107"/>
        <v>viernes</v>
      </c>
      <c r="F1352" s="23">
        <f t="shared" si="108"/>
        <v>3</v>
      </c>
      <c r="G1352" s="23" t="str">
        <f t="shared" si="109"/>
        <v>marzo</v>
      </c>
      <c r="H1352" s="2">
        <v>0.4513888888888889</v>
      </c>
      <c r="I1352" t="s">
        <v>12</v>
      </c>
      <c r="J1352" t="str">
        <f>VLOOKUP(ventas_starbucks_2025[[#This Row],[sucursal]],cambio_sucursal[#All],2,0)</f>
        <v>Sucursal Córdoba Shopping</v>
      </c>
      <c r="K1352" t="s">
        <v>58</v>
      </c>
      <c r="L1352" t="s">
        <v>39</v>
      </c>
      <c r="M1352" t="s">
        <v>4</v>
      </c>
      <c r="N1352" t="str">
        <f>IFERROR(VLOOKUP(ventas_starbucks_2025[[#This Row],[tamaño_sucio]],cambio_tamaño[#All],2,0),"Tamaño único")</f>
        <v>Tamaño único</v>
      </c>
      <c r="O1352">
        <v>2</v>
      </c>
      <c r="P1352">
        <v>1531.6</v>
      </c>
      <c r="Q1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2">
        <v>3063.2</v>
      </c>
      <c r="S1352" t="s">
        <v>5</v>
      </c>
      <c r="T1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52" t="str">
        <f>VLOOKUP(ventas_starbucks_2025[[#This Row],[canal_compra]],cambio_canal_compra[#All],2,0)</f>
        <v>En tienda</v>
      </c>
      <c r="V1352" t="s">
        <v>40</v>
      </c>
      <c r="W1352" t="str">
        <f>VLOOKUP(ventas_starbucks_2025[[#This Row],[método_pago]],cambio_metodo_pago[#All],2,0)</f>
        <v>Efectivo</v>
      </c>
      <c r="X1352" t="s">
        <v>22</v>
      </c>
      <c r="Y1352">
        <v>0</v>
      </c>
      <c r="Z1352" t="str">
        <f>VLOOKUP(ventas_starbucks_2025[[#This Row],[promoción_aplicada5]],promocion_cambiar[#All],2,0)</f>
        <v>Combo</v>
      </c>
      <c r="AA1352" t="s">
        <v>8</v>
      </c>
      <c r="AB1352" t="s">
        <v>23</v>
      </c>
      <c r="AC1352" t="s">
        <v>24</v>
      </c>
      <c r="AD1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52">
        <v>13.9</v>
      </c>
      <c r="AF1352">
        <v>3</v>
      </c>
      <c r="AG1352">
        <v>27</v>
      </c>
      <c r="AH1352">
        <v>25</v>
      </c>
    </row>
    <row r="1353" spans="1:34" x14ac:dyDescent="0.25">
      <c r="A1353" s="3" t="s">
        <v>1428</v>
      </c>
      <c r="B1353" s="1">
        <v>45672</v>
      </c>
      <c r="C1353" s="23">
        <f t="shared" si="105"/>
        <v>15</v>
      </c>
      <c r="D1353" s="23">
        <f t="shared" si="106"/>
        <v>3</v>
      </c>
      <c r="E1353" s="23" t="str">
        <f t="shared" si="107"/>
        <v>miércoles</v>
      </c>
      <c r="F1353" s="23">
        <f t="shared" si="108"/>
        <v>1</v>
      </c>
      <c r="G1353" s="23" t="str">
        <f t="shared" si="109"/>
        <v>enero</v>
      </c>
      <c r="H1353" s="2">
        <v>0.53749999999999998</v>
      </c>
      <c r="I1353" t="s">
        <v>12</v>
      </c>
      <c r="J1353" t="str">
        <f>VLOOKUP(ventas_starbucks_2025[[#This Row],[sucursal]],cambio_sucursal[#All],2,0)</f>
        <v>Sucursal Córdoba Shopping</v>
      </c>
      <c r="K1353" t="s">
        <v>54</v>
      </c>
      <c r="L1353" t="s">
        <v>44</v>
      </c>
      <c r="M1353" t="s">
        <v>50</v>
      </c>
      <c r="N1353" t="str">
        <f>IFERROR(VLOOKUP(ventas_starbucks_2025[[#This Row],[tamaño_sucio]],cambio_tamaño[#All],2,0),"Tamaño único")</f>
        <v>Mediano</v>
      </c>
      <c r="O1353">
        <v>5</v>
      </c>
      <c r="P1353">
        <v>1651.77</v>
      </c>
      <c r="Q1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3">
        <v>8258.85</v>
      </c>
      <c r="S1353" t="s">
        <v>15</v>
      </c>
      <c r="T1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3" t="str">
        <f>VLOOKUP(ventas_starbucks_2025[[#This Row],[canal_compra]],cambio_canal_compra[#All],2,0)</f>
        <v>Para llevar</v>
      </c>
      <c r="V1353" t="s">
        <v>16</v>
      </c>
      <c r="W1353" t="str">
        <f>VLOOKUP(ventas_starbucks_2025[[#This Row],[método_pago]],cambio_metodo_pago[#All],2,0)</f>
        <v>Tarjeta</v>
      </c>
      <c r="X1353" t="s">
        <v>7</v>
      </c>
      <c r="Y1353">
        <v>0</v>
      </c>
      <c r="Z1353" t="str">
        <f>VLOOKUP(ventas_starbucks_2025[[#This Row],[promoción_aplicada5]],promocion_cambiar[#All],2,0)</f>
        <v>Ninguna</v>
      </c>
      <c r="AA1353" t="s">
        <v>17</v>
      </c>
      <c r="AB1353" t="s">
        <v>52</v>
      </c>
      <c r="AC1353" t="s">
        <v>24</v>
      </c>
      <c r="AD1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53">
        <v>10.8</v>
      </c>
      <c r="AF1353">
        <v>3</v>
      </c>
      <c r="AG1353">
        <v>47</v>
      </c>
      <c r="AH1353">
        <v>42</v>
      </c>
    </row>
    <row r="1354" spans="1:34" x14ac:dyDescent="0.25">
      <c r="A1354" s="3" t="s">
        <v>1429</v>
      </c>
      <c r="B1354" s="1">
        <v>45755</v>
      </c>
      <c r="C1354" s="23">
        <f t="shared" si="105"/>
        <v>8</v>
      </c>
      <c r="D1354" s="23">
        <f t="shared" si="106"/>
        <v>2</v>
      </c>
      <c r="E1354" s="23" t="str">
        <f t="shared" si="107"/>
        <v>martes</v>
      </c>
      <c r="F1354" s="23">
        <f t="shared" si="108"/>
        <v>4</v>
      </c>
      <c r="G1354" s="23" t="str">
        <f t="shared" si="109"/>
        <v>abril</v>
      </c>
      <c r="H1354" s="2">
        <v>0.85833333333333328</v>
      </c>
      <c r="I1354" t="s">
        <v>12</v>
      </c>
      <c r="J1354" t="str">
        <f>VLOOKUP(ventas_starbucks_2025[[#This Row],[sucursal]],cambio_sucursal[#All],2,0)</f>
        <v>Sucursal Córdoba Shopping</v>
      </c>
      <c r="K1354" t="s">
        <v>205</v>
      </c>
      <c r="L1354" t="s">
        <v>70</v>
      </c>
      <c r="M1354" t="s">
        <v>62</v>
      </c>
      <c r="N1354" t="str">
        <f>IFERROR(VLOOKUP(ventas_starbucks_2025[[#This Row],[tamaño_sucio]],cambio_tamaño[#All],2,0),"Tamaño único")</f>
        <v>Extra-Grande</v>
      </c>
      <c r="O1354">
        <v>3</v>
      </c>
      <c r="P1354">
        <v>1682.31</v>
      </c>
      <c r="Q1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4">
        <v>5046.93</v>
      </c>
      <c r="S1354" t="s">
        <v>5</v>
      </c>
      <c r="T1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4" t="str">
        <f>VLOOKUP(ventas_starbucks_2025[[#This Row],[canal_compra]],cambio_canal_compra[#All],2,0)</f>
        <v>En tienda</v>
      </c>
      <c r="V1354" t="s">
        <v>16</v>
      </c>
      <c r="W1354" t="str">
        <f>VLOOKUP(ventas_starbucks_2025[[#This Row],[método_pago]],cambio_metodo_pago[#All],2,0)</f>
        <v>Tarjeta</v>
      </c>
      <c r="X1354" t="s">
        <v>22</v>
      </c>
      <c r="Y1354">
        <v>0</v>
      </c>
      <c r="Z1354" t="str">
        <f>VLOOKUP(ventas_starbucks_2025[[#This Row],[promoción_aplicada5]],promocion_cambiar[#All],2,0)</f>
        <v>Ninguna</v>
      </c>
      <c r="AA1354" t="s">
        <v>17</v>
      </c>
      <c r="AB1354" t="s">
        <v>9</v>
      </c>
      <c r="AC1354" t="s">
        <v>24</v>
      </c>
      <c r="AD1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54">
        <v>3.3</v>
      </c>
      <c r="AF1354">
        <v>4</v>
      </c>
      <c r="AG1354">
        <v>30</v>
      </c>
      <c r="AH1354">
        <v>27</v>
      </c>
    </row>
    <row r="1355" spans="1:34" x14ac:dyDescent="0.25">
      <c r="A1355" s="3" t="s">
        <v>1430</v>
      </c>
      <c r="B1355" s="1">
        <v>45669</v>
      </c>
      <c r="C1355" s="23">
        <f t="shared" si="105"/>
        <v>12</v>
      </c>
      <c r="D1355" s="23">
        <f t="shared" si="106"/>
        <v>7</v>
      </c>
      <c r="E1355" s="23" t="str">
        <f t="shared" si="107"/>
        <v>domingo</v>
      </c>
      <c r="F1355" s="23">
        <f t="shared" si="108"/>
        <v>1</v>
      </c>
      <c r="G1355" s="23" t="str">
        <f t="shared" si="109"/>
        <v>enero</v>
      </c>
      <c r="H1355" s="2">
        <v>0.46111111111111114</v>
      </c>
      <c r="I1355" t="s">
        <v>26</v>
      </c>
      <c r="J1355" t="str">
        <f>VLOOKUP(ventas_starbucks_2025[[#This Row],[sucursal]],cambio_sucursal[#All],2,0)</f>
        <v>Sucursal San Lorenzo 47</v>
      </c>
      <c r="K1355" t="s">
        <v>94</v>
      </c>
      <c r="L1355" t="s">
        <v>70</v>
      </c>
      <c r="M1355" t="s">
        <v>45</v>
      </c>
      <c r="N1355" t="str">
        <f>IFERROR(VLOOKUP(ventas_starbucks_2025[[#This Row],[tamaño_sucio]],cambio_tamaño[#All],2,0),"Tamaño único")</f>
        <v>Grande</v>
      </c>
      <c r="O1355">
        <v>2</v>
      </c>
      <c r="P1355">
        <v>1742.8</v>
      </c>
      <c r="Q1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5">
        <v>3485.6</v>
      </c>
      <c r="S1355" t="s">
        <v>15</v>
      </c>
      <c r="T1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55" t="str">
        <f>VLOOKUP(ventas_starbucks_2025[[#This Row],[canal_compra]],cambio_canal_compra[#All],2,0)</f>
        <v>Para llevar</v>
      </c>
      <c r="V1355" t="s">
        <v>16</v>
      </c>
      <c r="W1355" t="str">
        <f>VLOOKUP(ventas_starbucks_2025[[#This Row],[método_pago]],cambio_metodo_pago[#All],2,0)</f>
        <v>Tarjeta</v>
      </c>
      <c r="X1355" t="s">
        <v>7</v>
      </c>
      <c r="Y1355">
        <v>0</v>
      </c>
      <c r="Z1355" t="str">
        <f>VLOOKUP(ventas_starbucks_2025[[#This Row],[promoción_aplicada5]],promocion_cambiar[#All],2,0)</f>
        <v>Combo</v>
      </c>
      <c r="AA1355" t="s">
        <v>8</v>
      </c>
      <c r="AB1355" t="s">
        <v>9</v>
      </c>
      <c r="AC1355" t="s">
        <v>24</v>
      </c>
      <c r="AD1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55">
        <v>11.1</v>
      </c>
      <c r="AF1355">
        <v>5</v>
      </c>
      <c r="AG1355">
        <v>19</v>
      </c>
      <c r="AH1355">
        <v>17</v>
      </c>
    </row>
    <row r="1356" spans="1:34" x14ac:dyDescent="0.25">
      <c r="A1356" s="3" t="s">
        <v>1431</v>
      </c>
      <c r="B1356" s="1">
        <v>45743</v>
      </c>
      <c r="C1356" s="23">
        <f t="shared" si="105"/>
        <v>27</v>
      </c>
      <c r="D1356" s="23">
        <f t="shared" si="106"/>
        <v>4</v>
      </c>
      <c r="E1356" s="23" t="str">
        <f t="shared" si="107"/>
        <v>jueves</v>
      </c>
      <c r="F1356" s="23">
        <f t="shared" si="108"/>
        <v>3</v>
      </c>
      <c r="G1356" s="23" t="str">
        <f t="shared" si="109"/>
        <v>marzo</v>
      </c>
      <c r="H1356" s="2">
        <v>0.73055555555555551</v>
      </c>
      <c r="I1356" t="s">
        <v>57</v>
      </c>
      <c r="J1356" t="str">
        <f>VLOOKUP(ventas_starbucks_2025[[#This Row],[sucursal]],cambio_sucursal[#All],2,0)</f>
        <v>Sucursal Avda Colón</v>
      </c>
      <c r="K1356" t="s">
        <v>205</v>
      </c>
      <c r="L1356" t="s">
        <v>70</v>
      </c>
      <c r="M1356" t="s">
        <v>62</v>
      </c>
      <c r="N1356" t="str">
        <f>IFERROR(VLOOKUP(ventas_starbucks_2025[[#This Row],[tamaño_sucio]],cambio_tamaño[#All],2,0),"Tamaño único")</f>
        <v>Extra-Grande</v>
      </c>
      <c r="O1356">
        <v>4</v>
      </c>
      <c r="P1356">
        <v>1622.19</v>
      </c>
      <c r="Q1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6">
        <v>6488.76</v>
      </c>
      <c r="S1356" t="s">
        <v>5</v>
      </c>
      <c r="T1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6" t="str">
        <f>VLOOKUP(ventas_starbucks_2025[[#This Row],[canal_compra]],cambio_canal_compra[#All],2,0)</f>
        <v>En tienda</v>
      </c>
      <c r="V1356" t="s">
        <v>6</v>
      </c>
      <c r="W1356" t="str">
        <f>VLOOKUP(ventas_starbucks_2025[[#This Row],[método_pago]],cambio_metodo_pago[#All],2,0)</f>
        <v>Aplicación móbil</v>
      </c>
      <c r="X1356" t="s">
        <v>7</v>
      </c>
      <c r="Y1356">
        <v>10</v>
      </c>
      <c r="Z1356" t="str">
        <f>VLOOKUP(ventas_starbucks_2025[[#This Row],[promoción_aplicada5]],promocion_cambiar[#All],2,0)</f>
        <v>Ninguna</v>
      </c>
      <c r="AA1356" t="s">
        <v>17</v>
      </c>
      <c r="AB1356" t="s">
        <v>52</v>
      </c>
      <c r="AC1356" t="s">
        <v>10</v>
      </c>
      <c r="AD1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56">
        <v>7</v>
      </c>
      <c r="AF1356">
        <v>4</v>
      </c>
      <c r="AG1356">
        <v>12</v>
      </c>
      <c r="AH1356">
        <v>8</v>
      </c>
    </row>
    <row r="1357" spans="1:34" x14ac:dyDescent="0.25">
      <c r="A1357" s="3" t="s">
        <v>1432</v>
      </c>
      <c r="B1357" s="1">
        <v>45762</v>
      </c>
      <c r="C1357" s="23">
        <f t="shared" si="105"/>
        <v>15</v>
      </c>
      <c r="D1357" s="23">
        <f t="shared" si="106"/>
        <v>2</v>
      </c>
      <c r="E1357" s="23" t="str">
        <f t="shared" si="107"/>
        <v>martes</v>
      </c>
      <c r="F1357" s="23">
        <f t="shared" si="108"/>
        <v>4</v>
      </c>
      <c r="G1357" s="23" t="str">
        <f t="shared" si="109"/>
        <v>abril</v>
      </c>
      <c r="H1357" s="2">
        <v>0.41597222222222224</v>
      </c>
      <c r="I1357" t="s">
        <v>57</v>
      </c>
      <c r="J1357" t="str">
        <f>VLOOKUP(ventas_starbucks_2025[[#This Row],[sucursal]],cambio_sucursal[#All],2,0)</f>
        <v>Sucursal Avda Colón</v>
      </c>
      <c r="K1357" t="s">
        <v>101</v>
      </c>
      <c r="L1357" t="s">
        <v>3</v>
      </c>
      <c r="M1357" t="s">
        <v>4</v>
      </c>
      <c r="N1357" t="str">
        <f>IFERROR(VLOOKUP(ventas_starbucks_2025[[#This Row],[tamaño_sucio]],cambio_tamaño[#All],2,0),"Tamaño único")</f>
        <v>Tamaño único</v>
      </c>
      <c r="O1357">
        <v>4</v>
      </c>
      <c r="P1357">
        <v>2979.82</v>
      </c>
      <c r="Q1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57">
        <v>11919.28</v>
      </c>
      <c r="S1357" t="s">
        <v>5</v>
      </c>
      <c r="T1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57" t="str">
        <f>VLOOKUP(ventas_starbucks_2025[[#This Row],[canal_compra]],cambio_canal_compra[#All],2,0)</f>
        <v>En tienda</v>
      </c>
      <c r="V1357" t="s">
        <v>6</v>
      </c>
      <c r="W1357" t="str">
        <f>VLOOKUP(ventas_starbucks_2025[[#This Row],[método_pago]],cambio_metodo_pago[#All],2,0)</f>
        <v>Aplicación móbil</v>
      </c>
      <c r="X1357" t="s">
        <v>22</v>
      </c>
      <c r="Y1357">
        <v>0</v>
      </c>
      <c r="Z1357" t="str">
        <f>VLOOKUP(ventas_starbucks_2025[[#This Row],[promoción_aplicada5]],promocion_cambiar[#All],2,0)</f>
        <v>Combo</v>
      </c>
      <c r="AA1357" t="s">
        <v>8</v>
      </c>
      <c r="AB1357" t="s">
        <v>52</v>
      </c>
      <c r="AC1357" t="s">
        <v>10</v>
      </c>
      <c r="AD1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57">
        <v>10.1</v>
      </c>
      <c r="AF1357">
        <v>2</v>
      </c>
      <c r="AG1357">
        <v>39</v>
      </c>
      <c r="AH1357">
        <v>35</v>
      </c>
    </row>
    <row r="1358" spans="1:34" x14ac:dyDescent="0.25">
      <c r="A1358" s="3" t="s">
        <v>1433</v>
      </c>
      <c r="B1358" s="1">
        <v>45738</v>
      </c>
      <c r="C1358" s="23">
        <f t="shared" si="105"/>
        <v>22</v>
      </c>
      <c r="D1358" s="23">
        <f t="shared" si="106"/>
        <v>6</v>
      </c>
      <c r="E1358" s="23" t="str">
        <f t="shared" si="107"/>
        <v>sábado</v>
      </c>
      <c r="F1358" s="23">
        <f t="shared" si="108"/>
        <v>3</v>
      </c>
      <c r="G1358" s="23" t="str">
        <f t="shared" si="109"/>
        <v>marzo</v>
      </c>
      <c r="H1358" s="2">
        <v>0.64027777777777772</v>
      </c>
      <c r="I1358" t="s">
        <v>57</v>
      </c>
      <c r="J1358" t="str">
        <f>VLOOKUP(ventas_starbucks_2025[[#This Row],[sucursal]],cambio_sucursal[#All],2,0)</f>
        <v>Sucursal Avda Colón</v>
      </c>
      <c r="K1358" t="s">
        <v>48</v>
      </c>
      <c r="L1358" t="s">
        <v>49</v>
      </c>
      <c r="M1358" t="s">
        <v>45</v>
      </c>
      <c r="N1358" t="str">
        <f>IFERROR(VLOOKUP(ventas_starbucks_2025[[#This Row],[tamaño_sucio]],cambio_tamaño[#All],2,0),"Tamaño único")</f>
        <v>Grande</v>
      </c>
      <c r="O1358">
        <v>2</v>
      </c>
      <c r="P1358">
        <v>1656.88</v>
      </c>
      <c r="Q1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8">
        <v>3313.76</v>
      </c>
      <c r="S1358" t="s">
        <v>5</v>
      </c>
      <c r="T1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58" t="str">
        <f>VLOOKUP(ventas_starbucks_2025[[#This Row],[canal_compra]],cambio_canal_compra[#All],2,0)</f>
        <v>En tienda</v>
      </c>
      <c r="V1358" t="s">
        <v>16</v>
      </c>
      <c r="W1358" t="str">
        <f>VLOOKUP(ventas_starbucks_2025[[#This Row],[método_pago]],cambio_metodo_pago[#All],2,0)</f>
        <v>Tarjeta</v>
      </c>
      <c r="X1358" t="s">
        <v>7</v>
      </c>
      <c r="Y1358">
        <v>10</v>
      </c>
      <c r="Z1358" t="str">
        <f>VLOOKUP(ventas_starbucks_2025[[#This Row],[promoción_aplicada5]],promocion_cambiar[#All],2,0)</f>
        <v>2x1</v>
      </c>
      <c r="AA1358" t="s">
        <v>51</v>
      </c>
      <c r="AB1358" t="s">
        <v>32</v>
      </c>
      <c r="AC1358" t="s">
        <v>24</v>
      </c>
      <c r="AD1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58">
        <v>9.1</v>
      </c>
      <c r="AF1358">
        <v>3</v>
      </c>
      <c r="AG1358">
        <v>46</v>
      </c>
      <c r="AH1358">
        <v>44</v>
      </c>
    </row>
    <row r="1359" spans="1:34" x14ac:dyDescent="0.25">
      <c r="A1359" s="3" t="s">
        <v>1434</v>
      </c>
      <c r="B1359" s="1">
        <v>45659</v>
      </c>
      <c r="C1359" s="23">
        <f t="shared" si="105"/>
        <v>2</v>
      </c>
      <c r="D1359" s="23">
        <f t="shared" si="106"/>
        <v>4</v>
      </c>
      <c r="E1359" s="23" t="str">
        <f t="shared" si="107"/>
        <v>jueves</v>
      </c>
      <c r="F1359" s="23">
        <f t="shared" si="108"/>
        <v>1</v>
      </c>
      <c r="G1359" s="23" t="str">
        <f t="shared" si="109"/>
        <v>enero</v>
      </c>
      <c r="H1359" s="2">
        <v>0.39444444444444443</v>
      </c>
      <c r="I1359" t="s">
        <v>57</v>
      </c>
      <c r="J1359" t="str">
        <f>VLOOKUP(ventas_starbucks_2025[[#This Row],[sucursal]],cambio_sucursal[#All],2,0)</f>
        <v>Sucursal Avda Colón</v>
      </c>
      <c r="K1359" t="s">
        <v>87</v>
      </c>
      <c r="L1359" t="s">
        <v>65</v>
      </c>
      <c r="M1359" t="s">
        <v>4</v>
      </c>
      <c r="N1359" t="str">
        <f>IFERROR(VLOOKUP(ventas_starbucks_2025[[#This Row],[tamaño_sucio]],cambio_tamaño[#All],2,0),"Tamaño único")</f>
        <v>Tamaño único</v>
      </c>
      <c r="O1359">
        <v>1</v>
      </c>
      <c r="P1359">
        <v>1808.45</v>
      </c>
      <c r="Q1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9">
        <v>1808.45</v>
      </c>
      <c r="S1359" t="s">
        <v>5</v>
      </c>
      <c r="T1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59" t="str">
        <f>VLOOKUP(ventas_starbucks_2025[[#This Row],[canal_compra]],cambio_canal_compra[#All],2,0)</f>
        <v>En tienda</v>
      </c>
      <c r="V1359" t="s">
        <v>40</v>
      </c>
      <c r="W1359" t="str">
        <f>VLOOKUP(ventas_starbucks_2025[[#This Row],[método_pago]],cambio_metodo_pago[#All],2,0)</f>
        <v>Efectivo</v>
      </c>
      <c r="X1359" t="s">
        <v>22</v>
      </c>
      <c r="Y1359">
        <v>0</v>
      </c>
      <c r="Z1359" t="str">
        <f>VLOOKUP(ventas_starbucks_2025[[#This Row],[promoción_aplicada5]],promocion_cambiar[#All],2,0)</f>
        <v>Hora Feliz</v>
      </c>
      <c r="AA1359" t="s">
        <v>36</v>
      </c>
      <c r="AB1359" t="s">
        <v>23</v>
      </c>
      <c r="AC1359" t="s">
        <v>24</v>
      </c>
      <c r="AD1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59">
        <v>7.3</v>
      </c>
      <c r="AF1359">
        <v>1</v>
      </c>
      <c r="AG1359">
        <v>48</v>
      </c>
      <c r="AH1359">
        <v>47</v>
      </c>
    </row>
    <row r="1360" spans="1:34" x14ac:dyDescent="0.25">
      <c r="A1360" s="3" t="s">
        <v>1435</v>
      </c>
      <c r="B1360" s="1">
        <v>45753</v>
      </c>
      <c r="C1360" s="23">
        <f t="shared" si="105"/>
        <v>6</v>
      </c>
      <c r="D1360" s="23">
        <f t="shared" si="106"/>
        <v>7</v>
      </c>
      <c r="E1360" s="23" t="str">
        <f t="shared" si="107"/>
        <v>domingo</v>
      </c>
      <c r="F1360" s="23">
        <f t="shared" si="108"/>
        <v>4</v>
      </c>
      <c r="G1360" s="23" t="str">
        <f t="shared" si="109"/>
        <v>abril</v>
      </c>
      <c r="H1360" s="2">
        <v>0.71805555555555556</v>
      </c>
      <c r="I1360" t="s">
        <v>26</v>
      </c>
      <c r="J1360" t="str">
        <f>VLOOKUP(ventas_starbucks_2025[[#This Row],[sucursal]],cambio_sucursal[#All],2,0)</f>
        <v>Sucursal San Lorenzo 47</v>
      </c>
      <c r="K1360" t="s">
        <v>87</v>
      </c>
      <c r="L1360" t="s">
        <v>65</v>
      </c>
      <c r="M1360" t="s">
        <v>4</v>
      </c>
      <c r="N1360" t="str">
        <f>IFERROR(VLOOKUP(ventas_starbucks_2025[[#This Row],[tamaño_sucio]],cambio_tamaño[#All],2,0),"Tamaño único")</f>
        <v>Tamaño único</v>
      </c>
      <c r="O1360">
        <v>2</v>
      </c>
      <c r="P1360">
        <v>1600.44</v>
      </c>
      <c r="Q1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0">
        <v>3200.88</v>
      </c>
      <c r="S1360" t="s">
        <v>5</v>
      </c>
      <c r="T1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0" t="str">
        <f>VLOOKUP(ventas_starbucks_2025[[#This Row],[canal_compra]],cambio_canal_compra[#All],2,0)</f>
        <v>En tienda</v>
      </c>
      <c r="V1360" t="s">
        <v>40</v>
      </c>
      <c r="W1360" t="str">
        <f>VLOOKUP(ventas_starbucks_2025[[#This Row],[método_pago]],cambio_metodo_pago[#All],2,0)</f>
        <v>Efectivo</v>
      </c>
      <c r="X1360" t="s">
        <v>7</v>
      </c>
      <c r="Y1360">
        <v>0</v>
      </c>
      <c r="Z1360" t="str">
        <f>VLOOKUP(ventas_starbucks_2025[[#This Row],[promoción_aplicada5]],promocion_cambiar[#All],2,0)</f>
        <v>2x1</v>
      </c>
      <c r="AA1360" t="s">
        <v>51</v>
      </c>
      <c r="AB1360" t="s">
        <v>9</v>
      </c>
      <c r="AC1360" t="s">
        <v>41</v>
      </c>
      <c r="AD1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0">
        <v>9.6999999999999993</v>
      </c>
      <c r="AF1360">
        <v>2</v>
      </c>
      <c r="AG1360">
        <v>29</v>
      </c>
      <c r="AH1360">
        <v>27</v>
      </c>
    </row>
    <row r="1361" spans="1:34" x14ac:dyDescent="0.25">
      <c r="A1361" s="3" t="s">
        <v>1436</v>
      </c>
      <c r="B1361" s="1">
        <v>45674</v>
      </c>
      <c r="C1361" s="23">
        <f t="shared" si="105"/>
        <v>17</v>
      </c>
      <c r="D1361" s="23">
        <f t="shared" si="106"/>
        <v>5</v>
      </c>
      <c r="E1361" s="23" t="str">
        <f t="shared" si="107"/>
        <v>viernes</v>
      </c>
      <c r="F1361" s="23">
        <f t="shared" si="108"/>
        <v>1</v>
      </c>
      <c r="G1361" s="23" t="str">
        <f t="shared" si="109"/>
        <v>enero</v>
      </c>
      <c r="H1361" s="2">
        <v>0.54166666666666663</v>
      </c>
      <c r="I1361" t="s">
        <v>26</v>
      </c>
      <c r="J1361" t="str">
        <f>VLOOKUP(ventas_starbucks_2025[[#This Row],[sucursal]],cambio_sucursal[#All],2,0)</f>
        <v>Sucursal San Lorenzo 47</v>
      </c>
      <c r="K1361" t="s">
        <v>284</v>
      </c>
      <c r="L1361" t="s">
        <v>35</v>
      </c>
      <c r="M1361" t="s">
        <v>4</v>
      </c>
      <c r="N1361" t="str">
        <f>IFERROR(VLOOKUP(ventas_starbucks_2025[[#This Row],[tamaño_sucio]],cambio_tamaño[#All],2,0),"Tamaño único")</f>
        <v>Tamaño único</v>
      </c>
      <c r="O1361">
        <v>5</v>
      </c>
      <c r="P1361">
        <v>1107.02</v>
      </c>
      <c r="Q1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1">
        <v>5535.1</v>
      </c>
      <c r="S1361" t="s">
        <v>5</v>
      </c>
      <c r="T1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61" t="str">
        <f>VLOOKUP(ventas_starbucks_2025[[#This Row],[canal_compra]],cambio_canal_compra[#All],2,0)</f>
        <v>En tienda</v>
      </c>
      <c r="V1361" t="s">
        <v>40</v>
      </c>
      <c r="W1361" t="str">
        <f>VLOOKUP(ventas_starbucks_2025[[#This Row],[método_pago]],cambio_metodo_pago[#All],2,0)</f>
        <v>Efectivo</v>
      </c>
      <c r="X1361" t="s">
        <v>22</v>
      </c>
      <c r="Y1361">
        <v>0</v>
      </c>
      <c r="Z1361" t="str">
        <f>VLOOKUP(ventas_starbucks_2025[[#This Row],[promoción_aplicada5]],promocion_cambiar[#All],2,0)</f>
        <v>Ninguna</v>
      </c>
      <c r="AA1361" t="s">
        <v>17</v>
      </c>
      <c r="AB1361" t="s">
        <v>32</v>
      </c>
      <c r="AC1361" t="s">
        <v>24</v>
      </c>
      <c r="AD1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61">
        <v>4.4000000000000004</v>
      </c>
      <c r="AF1361">
        <v>3</v>
      </c>
      <c r="AG1361">
        <v>35</v>
      </c>
      <c r="AH1361">
        <v>30</v>
      </c>
    </row>
    <row r="1362" spans="1:34" x14ac:dyDescent="0.25">
      <c r="A1362" s="3" t="s">
        <v>1437</v>
      </c>
      <c r="B1362" s="1">
        <v>45678</v>
      </c>
      <c r="C1362" s="23">
        <f t="shared" si="105"/>
        <v>21</v>
      </c>
      <c r="D1362" s="23">
        <f t="shared" si="106"/>
        <v>2</v>
      </c>
      <c r="E1362" s="23" t="str">
        <f t="shared" si="107"/>
        <v>martes</v>
      </c>
      <c r="F1362" s="23">
        <f t="shared" si="108"/>
        <v>1</v>
      </c>
      <c r="G1362" s="23" t="str">
        <f t="shared" si="109"/>
        <v>enero</v>
      </c>
      <c r="H1362" s="2">
        <v>0.40555555555555556</v>
      </c>
      <c r="I1362" t="s">
        <v>12</v>
      </c>
      <c r="J1362" t="str">
        <f>VLOOKUP(ventas_starbucks_2025[[#This Row],[sucursal]],cambio_sucursal[#All],2,0)</f>
        <v>Sucursal Córdoba Shopping</v>
      </c>
      <c r="K1362" t="s">
        <v>20</v>
      </c>
      <c r="L1362" t="s">
        <v>21</v>
      </c>
      <c r="M1362" t="s">
        <v>4</v>
      </c>
      <c r="N1362" t="str">
        <f>IFERROR(VLOOKUP(ventas_starbucks_2025[[#This Row],[tamaño_sucio]],cambio_tamaño[#All],2,0),"Tamaño único")</f>
        <v>Tamaño único</v>
      </c>
      <c r="O1362">
        <v>2</v>
      </c>
      <c r="P1362">
        <v>1023.44</v>
      </c>
      <c r="Q1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2">
        <v>2046.88</v>
      </c>
      <c r="S1362" t="s">
        <v>15</v>
      </c>
      <c r="T1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2" t="str">
        <f>VLOOKUP(ventas_starbucks_2025[[#This Row],[canal_compra]],cambio_canal_compra[#All],2,0)</f>
        <v>Para llevar</v>
      </c>
      <c r="V1362" t="s">
        <v>6</v>
      </c>
      <c r="W1362" t="str">
        <f>VLOOKUP(ventas_starbucks_2025[[#This Row],[método_pago]],cambio_metodo_pago[#All],2,0)</f>
        <v>Aplicación móbil</v>
      </c>
      <c r="X1362" t="s">
        <v>7</v>
      </c>
      <c r="Y1362">
        <v>10</v>
      </c>
      <c r="Z1362" t="str">
        <f>VLOOKUP(ventas_starbucks_2025[[#This Row],[promoción_aplicada5]],promocion_cambiar[#All],2,0)</f>
        <v>2x1</v>
      </c>
      <c r="AA1362" t="s">
        <v>51</v>
      </c>
      <c r="AB1362" t="s">
        <v>23</v>
      </c>
      <c r="AC1362" t="s">
        <v>10</v>
      </c>
      <c r="AD1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2">
        <v>5.3</v>
      </c>
      <c r="AF1362">
        <v>4</v>
      </c>
      <c r="AG1362">
        <v>19</v>
      </c>
      <c r="AH1362">
        <v>17</v>
      </c>
    </row>
    <row r="1363" spans="1:34" x14ac:dyDescent="0.25">
      <c r="A1363" s="3" t="s">
        <v>1438</v>
      </c>
      <c r="B1363" s="1">
        <v>45661</v>
      </c>
      <c r="C1363" s="23">
        <f t="shared" si="105"/>
        <v>4</v>
      </c>
      <c r="D1363" s="23">
        <f t="shared" si="106"/>
        <v>6</v>
      </c>
      <c r="E1363" s="23" t="str">
        <f t="shared" si="107"/>
        <v>sábado</v>
      </c>
      <c r="F1363" s="23">
        <f t="shared" si="108"/>
        <v>1</v>
      </c>
      <c r="G1363" s="23" t="str">
        <f t="shared" si="109"/>
        <v>enero</v>
      </c>
      <c r="H1363" s="2">
        <v>0.59305555555555556</v>
      </c>
      <c r="I1363" t="s">
        <v>1</v>
      </c>
      <c r="J1363" t="str">
        <f>VLOOKUP(ventas_starbucks_2025[[#This Row],[sucursal]],cambio_sucursal[#All],2,0)</f>
        <v>Sucursal Nueva Córdoba</v>
      </c>
      <c r="K1363" t="s">
        <v>137</v>
      </c>
      <c r="L1363" t="s">
        <v>44</v>
      </c>
      <c r="M1363" t="s">
        <v>62</v>
      </c>
      <c r="N1363" t="str">
        <f>IFERROR(VLOOKUP(ventas_starbucks_2025[[#This Row],[tamaño_sucio]],cambio_tamaño[#All],2,0),"Tamaño único")</f>
        <v>Extra-Grande</v>
      </c>
      <c r="O1363">
        <v>2</v>
      </c>
      <c r="P1363">
        <v>1644.73</v>
      </c>
      <c r="Q1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3">
        <v>3289.46</v>
      </c>
      <c r="S1363" t="s">
        <v>5</v>
      </c>
      <c r="T1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3" t="str">
        <f>VLOOKUP(ventas_starbucks_2025[[#This Row],[canal_compra]],cambio_canal_compra[#All],2,0)</f>
        <v>En tienda</v>
      </c>
      <c r="V1363" t="s">
        <v>6</v>
      </c>
      <c r="W1363" t="str">
        <f>VLOOKUP(ventas_starbucks_2025[[#This Row],[método_pago]],cambio_metodo_pago[#All],2,0)</f>
        <v>Aplicación móbil</v>
      </c>
      <c r="X1363" t="s">
        <v>7</v>
      </c>
      <c r="Y1363">
        <v>10</v>
      </c>
      <c r="Z1363" t="str">
        <f>VLOOKUP(ventas_starbucks_2025[[#This Row],[promoción_aplicada5]],promocion_cambiar[#All],2,0)</f>
        <v>2x1</v>
      </c>
      <c r="AA1363" t="s">
        <v>51</v>
      </c>
      <c r="AB1363" t="s">
        <v>52</v>
      </c>
      <c r="AC1363" t="s">
        <v>10</v>
      </c>
      <c r="AD1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63">
        <v>4.4000000000000004</v>
      </c>
      <c r="AF1363">
        <v>3</v>
      </c>
      <c r="AG1363">
        <v>40</v>
      </c>
      <c r="AH1363">
        <v>38</v>
      </c>
    </row>
    <row r="1364" spans="1:34" x14ac:dyDescent="0.25">
      <c r="A1364" s="3" t="s">
        <v>1439</v>
      </c>
      <c r="B1364" s="1">
        <v>45724</v>
      </c>
      <c r="C1364" s="23">
        <f t="shared" si="105"/>
        <v>8</v>
      </c>
      <c r="D1364" s="23">
        <f t="shared" si="106"/>
        <v>6</v>
      </c>
      <c r="E1364" s="1" t="str">
        <f t="shared" si="107"/>
        <v>sábado</v>
      </c>
      <c r="F1364" s="23">
        <f t="shared" si="108"/>
        <v>3</v>
      </c>
      <c r="G1364" s="1" t="str">
        <f t="shared" si="109"/>
        <v>marzo</v>
      </c>
      <c r="H1364" s="2">
        <v>0.67013888888888884</v>
      </c>
      <c r="I1364" t="s">
        <v>26</v>
      </c>
      <c r="J1364" t="str">
        <f>VLOOKUP(ventas_starbucks_2025[[#This Row],[sucursal]],cambio_sucursal[#All],2,0)</f>
        <v>Sucursal San Lorenzo 47</v>
      </c>
      <c r="K1364" t="s">
        <v>82</v>
      </c>
      <c r="L1364" t="s">
        <v>28</v>
      </c>
      <c r="M1364" t="s">
        <v>4</v>
      </c>
      <c r="N1364" t="str">
        <f>IFERROR(VLOOKUP(ventas_starbucks_2025[[#This Row],[tamaño_sucio]],cambio_tamaño[#All],2,0),"Tamaño único")</f>
        <v>Tamaño único</v>
      </c>
      <c r="O1364">
        <v>4</v>
      </c>
      <c r="P1364">
        <v>2285.44</v>
      </c>
      <c r="Q1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64">
        <v>9141.76</v>
      </c>
      <c r="S1364" t="s">
        <v>31</v>
      </c>
      <c r="T1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64" t="str">
        <f>VLOOKUP(ventas_starbucks_2025[[#This Row],[canal_compra]],cambio_canal_compra[#All],2,0)</f>
        <v>Entrega domicilio</v>
      </c>
      <c r="V1364" t="s">
        <v>16</v>
      </c>
      <c r="W1364" t="str">
        <f>VLOOKUP(ventas_starbucks_2025[[#This Row],[método_pago]],cambio_metodo_pago[#All],2,0)</f>
        <v>Tarjeta</v>
      </c>
      <c r="X1364" t="s">
        <v>7</v>
      </c>
      <c r="Y1364">
        <v>0</v>
      </c>
      <c r="Z1364" t="str">
        <f>VLOOKUP(ventas_starbucks_2025[[#This Row],[promoción_aplicada5]],promocion_cambiar[#All],2,0)</f>
        <v>2x1</v>
      </c>
      <c r="AA1364" t="s">
        <v>51</v>
      </c>
      <c r="AB1364" t="s">
        <v>23</v>
      </c>
      <c r="AC1364" t="s">
        <v>10</v>
      </c>
      <c r="AD1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4">
        <v>8.3000000000000007</v>
      </c>
      <c r="AF1364">
        <v>1</v>
      </c>
      <c r="AG1364">
        <v>48</v>
      </c>
      <c r="AH1364">
        <v>44</v>
      </c>
    </row>
    <row r="1365" spans="1:34" x14ac:dyDescent="0.25">
      <c r="A1365" s="3" t="s">
        <v>1440</v>
      </c>
      <c r="B1365" s="1">
        <v>45689</v>
      </c>
      <c r="C1365" s="23">
        <f t="shared" si="105"/>
        <v>1</v>
      </c>
      <c r="D1365" s="23">
        <f t="shared" si="106"/>
        <v>6</v>
      </c>
      <c r="E1365" s="23" t="str">
        <f t="shared" si="107"/>
        <v>sábado</v>
      </c>
      <c r="F1365" s="23">
        <f t="shared" si="108"/>
        <v>2</v>
      </c>
      <c r="G1365" s="23" t="str">
        <f t="shared" si="109"/>
        <v>febrero</v>
      </c>
      <c r="H1365" s="2">
        <v>0.39791666666666664</v>
      </c>
      <c r="I1365" t="s">
        <v>26</v>
      </c>
      <c r="J1365" t="str">
        <f>VLOOKUP(ventas_starbucks_2025[[#This Row],[sucursal]],cambio_sucursal[#All],2,0)</f>
        <v>Sucursal San Lorenzo 47</v>
      </c>
      <c r="K1365" t="s">
        <v>89</v>
      </c>
      <c r="L1365" t="s">
        <v>90</v>
      </c>
      <c r="M1365" t="s">
        <v>4</v>
      </c>
      <c r="N1365" t="str">
        <f>IFERROR(VLOOKUP(ventas_starbucks_2025[[#This Row],[tamaño_sucio]],cambio_tamaño[#All],2,0),"Tamaño único")</f>
        <v>Tamaño único</v>
      </c>
      <c r="O1365">
        <v>2</v>
      </c>
      <c r="P1365">
        <v>1484.39</v>
      </c>
      <c r="Q1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5">
        <v>2968.78</v>
      </c>
      <c r="S1365" t="s">
        <v>15</v>
      </c>
      <c r="T1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5" t="str">
        <f>VLOOKUP(ventas_starbucks_2025[[#This Row],[canal_compra]],cambio_canal_compra[#All],2,0)</f>
        <v>Para llevar</v>
      </c>
      <c r="V1365" t="s">
        <v>40</v>
      </c>
      <c r="W1365" t="str">
        <f>VLOOKUP(ventas_starbucks_2025[[#This Row],[método_pago]],cambio_metodo_pago[#All],2,0)</f>
        <v>Efectivo</v>
      </c>
      <c r="X1365" t="s">
        <v>22</v>
      </c>
      <c r="Y1365">
        <v>0</v>
      </c>
      <c r="Z1365" t="str">
        <f>VLOOKUP(ventas_starbucks_2025[[#This Row],[promoción_aplicada5]],promocion_cambiar[#All],2,0)</f>
        <v>2x1</v>
      </c>
      <c r="AA1365" t="s">
        <v>51</v>
      </c>
      <c r="AB1365" t="s">
        <v>29</v>
      </c>
      <c r="AC1365" t="s">
        <v>24</v>
      </c>
      <c r="AD1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5">
        <v>5.5</v>
      </c>
      <c r="AF1365">
        <v>4</v>
      </c>
      <c r="AG1365">
        <v>11</v>
      </c>
      <c r="AH1365">
        <v>9</v>
      </c>
    </row>
    <row r="1366" spans="1:34" x14ac:dyDescent="0.25">
      <c r="A1366" s="3" t="s">
        <v>1441</v>
      </c>
      <c r="B1366" s="1">
        <v>45750</v>
      </c>
      <c r="C1366" s="23">
        <f t="shared" si="105"/>
        <v>3</v>
      </c>
      <c r="D1366" s="23">
        <f t="shared" si="106"/>
        <v>4</v>
      </c>
      <c r="E1366" s="23" t="str">
        <f t="shared" si="107"/>
        <v>jueves</v>
      </c>
      <c r="F1366" s="23">
        <f t="shared" si="108"/>
        <v>4</v>
      </c>
      <c r="G1366" s="23" t="str">
        <f t="shared" si="109"/>
        <v>abril</v>
      </c>
      <c r="H1366" s="2">
        <v>0.69166666666666665</v>
      </c>
      <c r="I1366" t="s">
        <v>26</v>
      </c>
      <c r="J1366" t="str">
        <f>VLOOKUP(ventas_starbucks_2025[[#This Row],[sucursal]],cambio_sucursal[#All],2,0)</f>
        <v>Sucursal San Lorenzo 47</v>
      </c>
      <c r="K1366" t="s">
        <v>13</v>
      </c>
      <c r="L1366" t="s">
        <v>14</v>
      </c>
      <c r="M1366" t="s">
        <v>4</v>
      </c>
      <c r="N1366" t="str">
        <f>IFERROR(VLOOKUP(ventas_starbucks_2025[[#This Row],[tamaño_sucio]],cambio_tamaño[#All],2,0),"Tamaño único")</f>
        <v>Tamaño único</v>
      </c>
      <c r="O1366">
        <v>1</v>
      </c>
      <c r="P1366">
        <v>2094.81</v>
      </c>
      <c r="Q1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66">
        <v>2094.81</v>
      </c>
      <c r="S1366" t="s">
        <v>31</v>
      </c>
      <c r="T1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6" t="str">
        <f>VLOOKUP(ventas_starbucks_2025[[#This Row],[canal_compra]],cambio_canal_compra[#All],2,0)</f>
        <v>Entrega domicilio</v>
      </c>
      <c r="V1366" t="s">
        <v>16</v>
      </c>
      <c r="W1366" t="str">
        <f>VLOOKUP(ventas_starbucks_2025[[#This Row],[método_pago]],cambio_metodo_pago[#All],2,0)</f>
        <v>Tarjeta</v>
      </c>
      <c r="X1366" t="s">
        <v>22</v>
      </c>
      <c r="Y1366">
        <v>0</v>
      </c>
      <c r="Z1366" t="str">
        <f>VLOOKUP(ventas_starbucks_2025[[#This Row],[promoción_aplicada5]],promocion_cambiar[#All],2,0)</f>
        <v>Ninguna</v>
      </c>
      <c r="AA1366" t="s">
        <v>17</v>
      </c>
      <c r="AB1366" t="s">
        <v>23</v>
      </c>
      <c r="AC1366" t="s">
        <v>41</v>
      </c>
      <c r="AD1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66">
        <v>12.4</v>
      </c>
      <c r="AF1366">
        <v>3</v>
      </c>
      <c r="AG1366">
        <v>28</v>
      </c>
      <c r="AH1366">
        <v>27</v>
      </c>
    </row>
    <row r="1367" spans="1:34" x14ac:dyDescent="0.25">
      <c r="A1367" s="3" t="s">
        <v>1442</v>
      </c>
      <c r="B1367" s="1">
        <v>45724</v>
      </c>
      <c r="C1367" s="23">
        <f t="shared" si="105"/>
        <v>8</v>
      </c>
      <c r="D1367" s="23">
        <f t="shared" si="106"/>
        <v>6</v>
      </c>
      <c r="E1367" s="23" t="str">
        <f t="shared" si="107"/>
        <v>sábado</v>
      </c>
      <c r="F1367" s="23">
        <f t="shared" si="108"/>
        <v>3</v>
      </c>
      <c r="G1367" s="23" t="str">
        <f t="shared" si="109"/>
        <v>marzo</v>
      </c>
      <c r="H1367" s="2">
        <v>0.4597222222222222</v>
      </c>
      <c r="I1367" t="s">
        <v>26</v>
      </c>
      <c r="J1367" t="str">
        <f>VLOOKUP(ventas_starbucks_2025[[#This Row],[sucursal]],cambio_sucursal[#All],2,0)</f>
        <v>Sucursal San Lorenzo 47</v>
      </c>
      <c r="K1367" t="s">
        <v>127</v>
      </c>
      <c r="L1367" t="s">
        <v>44</v>
      </c>
      <c r="M1367" t="s">
        <v>55</v>
      </c>
      <c r="N1367" t="str">
        <f>IFERROR(VLOOKUP(ventas_starbucks_2025[[#This Row],[tamaño_sucio]],cambio_tamaño[#All],2,0),"Tamaño único")</f>
        <v>Pequeño</v>
      </c>
      <c r="O1367">
        <v>4</v>
      </c>
      <c r="P1367">
        <v>1652.28</v>
      </c>
      <c r="Q1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7">
        <v>6609.12</v>
      </c>
      <c r="S1367" t="s">
        <v>15</v>
      </c>
      <c r="T1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67" t="str">
        <f>VLOOKUP(ventas_starbucks_2025[[#This Row],[canal_compra]],cambio_canal_compra[#All],2,0)</f>
        <v>Para llevar</v>
      </c>
      <c r="V1367" t="s">
        <v>40</v>
      </c>
      <c r="W1367" t="str">
        <f>VLOOKUP(ventas_starbucks_2025[[#This Row],[método_pago]],cambio_metodo_pago[#All],2,0)</f>
        <v>Efectivo</v>
      </c>
      <c r="X1367" t="s">
        <v>22</v>
      </c>
      <c r="Y1367">
        <v>0</v>
      </c>
      <c r="Z1367" t="str">
        <f>VLOOKUP(ventas_starbucks_2025[[#This Row],[promoción_aplicada5]],promocion_cambiar[#All],2,0)</f>
        <v>2x1</v>
      </c>
      <c r="AA1367" t="s">
        <v>51</v>
      </c>
      <c r="AB1367" t="s">
        <v>18</v>
      </c>
      <c r="AC1367" t="s">
        <v>41</v>
      </c>
      <c r="AD1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7">
        <v>9</v>
      </c>
      <c r="AF1367">
        <v>5</v>
      </c>
      <c r="AG1367">
        <v>44</v>
      </c>
      <c r="AH1367">
        <v>40</v>
      </c>
    </row>
    <row r="1368" spans="1:34" x14ac:dyDescent="0.25">
      <c r="A1368" s="3" t="s">
        <v>1443</v>
      </c>
      <c r="B1368" s="1">
        <v>45756</v>
      </c>
      <c r="C1368" s="23">
        <f t="shared" si="105"/>
        <v>9</v>
      </c>
      <c r="D1368" s="23">
        <f t="shared" si="106"/>
        <v>3</v>
      </c>
      <c r="E1368" s="23" t="str">
        <f t="shared" si="107"/>
        <v>miércoles</v>
      </c>
      <c r="F1368" s="23">
        <f t="shared" si="108"/>
        <v>4</v>
      </c>
      <c r="G1368" s="23" t="str">
        <f t="shared" si="109"/>
        <v>abril</v>
      </c>
      <c r="H1368" s="2">
        <v>0.39305555555555555</v>
      </c>
      <c r="I1368" t="s">
        <v>1</v>
      </c>
      <c r="J1368" t="str">
        <f>VLOOKUP(ventas_starbucks_2025[[#This Row],[sucursal]],cambio_sucursal[#All],2,0)</f>
        <v>Sucursal Nueva Córdoba</v>
      </c>
      <c r="K1368" t="s">
        <v>20</v>
      </c>
      <c r="L1368" t="s">
        <v>21</v>
      </c>
      <c r="M1368" t="s">
        <v>4</v>
      </c>
      <c r="N1368" t="str">
        <f>IFERROR(VLOOKUP(ventas_starbucks_2025[[#This Row],[tamaño_sucio]],cambio_tamaño[#All],2,0),"Tamaño único")</f>
        <v>Tamaño único</v>
      </c>
      <c r="O1368">
        <v>2</v>
      </c>
      <c r="P1368">
        <v>1021.12</v>
      </c>
      <c r="Q1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8">
        <v>2042.24</v>
      </c>
      <c r="S1368" t="s">
        <v>5</v>
      </c>
      <c r="T1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8" t="str">
        <f>VLOOKUP(ventas_starbucks_2025[[#This Row],[canal_compra]],cambio_canal_compra[#All],2,0)</f>
        <v>En tienda</v>
      </c>
      <c r="V1368" t="s">
        <v>40</v>
      </c>
      <c r="W1368" t="str">
        <f>VLOOKUP(ventas_starbucks_2025[[#This Row],[método_pago]],cambio_metodo_pago[#All],2,0)</f>
        <v>Efectivo</v>
      </c>
      <c r="X1368" t="s">
        <v>22</v>
      </c>
      <c r="Y1368">
        <v>0</v>
      </c>
      <c r="Z1368" t="str">
        <f>VLOOKUP(ventas_starbucks_2025[[#This Row],[promoción_aplicada5]],promocion_cambiar[#All],2,0)</f>
        <v>Combo</v>
      </c>
      <c r="AA1368" t="s">
        <v>8</v>
      </c>
      <c r="AB1368" t="s">
        <v>29</v>
      </c>
      <c r="AC1368" t="s">
        <v>24</v>
      </c>
      <c r="AD1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8">
        <v>9.6999999999999993</v>
      </c>
      <c r="AF1368">
        <v>3</v>
      </c>
      <c r="AG1368">
        <v>45</v>
      </c>
      <c r="AH1368">
        <v>43</v>
      </c>
    </row>
    <row r="1369" spans="1:34" x14ac:dyDescent="0.25">
      <c r="A1369" s="3" t="s">
        <v>1444</v>
      </c>
      <c r="B1369" s="1">
        <v>45736</v>
      </c>
      <c r="C1369" s="23">
        <f t="shared" si="105"/>
        <v>20</v>
      </c>
      <c r="D1369" s="23">
        <f t="shared" si="106"/>
        <v>4</v>
      </c>
      <c r="E1369" s="23" t="str">
        <f t="shared" si="107"/>
        <v>jueves</v>
      </c>
      <c r="F1369" s="23">
        <f t="shared" si="108"/>
        <v>3</v>
      </c>
      <c r="G1369" s="23" t="str">
        <f t="shared" si="109"/>
        <v>marzo</v>
      </c>
      <c r="H1369" s="2">
        <v>0.83888888888888891</v>
      </c>
      <c r="I1369" t="s">
        <v>1</v>
      </c>
      <c r="J1369" t="str">
        <f>VLOOKUP(ventas_starbucks_2025[[#This Row],[sucursal]],cambio_sucursal[#All],2,0)</f>
        <v>Sucursal Nueva Córdoba</v>
      </c>
      <c r="K1369" t="s">
        <v>89</v>
      </c>
      <c r="L1369" t="s">
        <v>90</v>
      </c>
      <c r="M1369" t="s">
        <v>4</v>
      </c>
      <c r="N1369" t="str">
        <f>IFERROR(VLOOKUP(ventas_starbucks_2025[[#This Row],[tamaño_sucio]],cambio_tamaño[#All],2,0),"Tamaño único")</f>
        <v>Tamaño único</v>
      </c>
      <c r="O1369">
        <v>2</v>
      </c>
      <c r="P1369">
        <v>1405.43</v>
      </c>
      <c r="Q1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9">
        <v>2810.86</v>
      </c>
      <c r="S1369" t="s">
        <v>15</v>
      </c>
      <c r="T1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9" t="str">
        <f>VLOOKUP(ventas_starbucks_2025[[#This Row],[canal_compra]],cambio_canal_compra[#All],2,0)</f>
        <v>Para llevar</v>
      </c>
      <c r="V1369" t="s">
        <v>16</v>
      </c>
      <c r="W1369" t="str">
        <f>VLOOKUP(ventas_starbucks_2025[[#This Row],[método_pago]],cambio_metodo_pago[#All],2,0)</f>
        <v>Tarjeta</v>
      </c>
      <c r="X1369" t="s">
        <v>22</v>
      </c>
      <c r="Y1369">
        <v>0</v>
      </c>
      <c r="Z1369" t="str">
        <f>VLOOKUP(ventas_starbucks_2025[[#This Row],[promoción_aplicada5]],promocion_cambiar[#All],2,0)</f>
        <v>Ninguna</v>
      </c>
      <c r="AA1369" t="s">
        <v>17</v>
      </c>
      <c r="AB1369" t="s">
        <v>9</v>
      </c>
      <c r="AC1369" t="s">
        <v>24</v>
      </c>
      <c r="AD1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69">
        <v>2.8</v>
      </c>
      <c r="AF1369">
        <v>2</v>
      </c>
      <c r="AG1369">
        <v>46</v>
      </c>
      <c r="AH1369">
        <v>44</v>
      </c>
    </row>
    <row r="1370" spans="1:34" x14ac:dyDescent="0.25">
      <c r="A1370" s="3" t="s">
        <v>1445</v>
      </c>
      <c r="B1370" s="1">
        <v>45710</v>
      </c>
      <c r="C1370" s="23">
        <f t="shared" si="105"/>
        <v>22</v>
      </c>
      <c r="D1370" s="23">
        <f t="shared" si="106"/>
        <v>6</v>
      </c>
      <c r="E1370" s="1" t="str">
        <f t="shared" si="107"/>
        <v>sábado</v>
      </c>
      <c r="F1370" s="23">
        <f t="shared" si="108"/>
        <v>2</v>
      </c>
      <c r="G1370" s="1" t="str">
        <f t="shared" si="109"/>
        <v>febrero</v>
      </c>
      <c r="H1370" s="2">
        <v>0.43055555555555558</v>
      </c>
      <c r="I1370" t="s">
        <v>1</v>
      </c>
      <c r="J1370" t="str">
        <f>VLOOKUP(ventas_starbucks_2025[[#This Row],[sucursal]],cambio_sucursal[#All],2,0)</f>
        <v>Sucursal Nueva Córdoba</v>
      </c>
      <c r="K1370" t="s">
        <v>69</v>
      </c>
      <c r="L1370" t="s">
        <v>70</v>
      </c>
      <c r="M1370" t="s">
        <v>62</v>
      </c>
      <c r="N1370" t="str">
        <f>IFERROR(VLOOKUP(ventas_starbucks_2025[[#This Row],[tamaño_sucio]],cambio_tamaño[#All],2,0),"Tamaño único")</f>
        <v>Extra-Grande</v>
      </c>
      <c r="O1370">
        <v>3</v>
      </c>
      <c r="P1370">
        <v>1780.2</v>
      </c>
      <c r="Q1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0">
        <v>5340.6</v>
      </c>
      <c r="S1370" t="s">
        <v>15</v>
      </c>
      <c r="T1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70" t="str">
        <f>VLOOKUP(ventas_starbucks_2025[[#This Row],[canal_compra]],cambio_canal_compra[#All],2,0)</f>
        <v>Para llevar</v>
      </c>
      <c r="V1370" t="s">
        <v>6</v>
      </c>
      <c r="W1370" t="str">
        <f>VLOOKUP(ventas_starbucks_2025[[#This Row],[método_pago]],cambio_metodo_pago[#All],2,0)</f>
        <v>Aplicación móbil</v>
      </c>
      <c r="X1370" t="s">
        <v>22</v>
      </c>
      <c r="Y1370">
        <v>0</v>
      </c>
      <c r="Z1370" t="str">
        <f>VLOOKUP(ventas_starbucks_2025[[#This Row],[promoción_aplicada5]],promocion_cambiar[#All],2,0)</f>
        <v>Ninguna</v>
      </c>
      <c r="AA1370" t="s">
        <v>17</v>
      </c>
      <c r="AB1370" t="s">
        <v>29</v>
      </c>
      <c r="AC1370" t="s">
        <v>24</v>
      </c>
      <c r="AD1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70">
        <v>12.4</v>
      </c>
      <c r="AF1370">
        <v>1</v>
      </c>
      <c r="AG1370">
        <v>42</v>
      </c>
      <c r="AH1370">
        <v>39</v>
      </c>
    </row>
    <row r="1371" spans="1:34" x14ac:dyDescent="0.25">
      <c r="A1371" s="3" t="s">
        <v>1446</v>
      </c>
      <c r="B1371" s="1">
        <v>45680</v>
      </c>
      <c r="C1371" s="23">
        <f t="shared" si="105"/>
        <v>23</v>
      </c>
      <c r="D1371" s="23">
        <f t="shared" si="106"/>
        <v>4</v>
      </c>
      <c r="E1371" s="1" t="str">
        <f t="shared" si="107"/>
        <v>jueves</v>
      </c>
      <c r="F1371" s="23">
        <f t="shared" si="108"/>
        <v>1</v>
      </c>
      <c r="G1371" s="1" t="str">
        <f t="shared" si="109"/>
        <v>enero</v>
      </c>
      <c r="H1371" s="2">
        <v>0.83333333333333337</v>
      </c>
      <c r="I1371" t="s">
        <v>26</v>
      </c>
      <c r="J1371" t="str">
        <f>VLOOKUP(ventas_starbucks_2025[[#This Row],[sucursal]],cambio_sucursal[#All],2,0)</f>
        <v>Sucursal San Lorenzo 47</v>
      </c>
      <c r="K1371" t="s">
        <v>2</v>
      </c>
      <c r="L1371" t="s">
        <v>3</v>
      </c>
      <c r="M1371" t="s">
        <v>4</v>
      </c>
      <c r="N1371" t="str">
        <f>IFERROR(VLOOKUP(ventas_starbucks_2025[[#This Row],[tamaño_sucio]],cambio_tamaño[#All],2,0),"Tamaño único")</f>
        <v>Tamaño único</v>
      </c>
      <c r="O1371">
        <v>4</v>
      </c>
      <c r="P1371">
        <v>2994.42</v>
      </c>
      <c r="Q1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71">
        <v>11977.68</v>
      </c>
      <c r="S1371" t="s">
        <v>5</v>
      </c>
      <c r="T1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71" t="str">
        <f>VLOOKUP(ventas_starbucks_2025[[#This Row],[canal_compra]],cambio_canal_compra[#All],2,0)</f>
        <v>En tienda</v>
      </c>
      <c r="V1371" t="s">
        <v>16</v>
      </c>
      <c r="W1371" t="str">
        <f>VLOOKUP(ventas_starbucks_2025[[#This Row],[método_pago]],cambio_metodo_pago[#All],2,0)</f>
        <v>Tarjeta</v>
      </c>
      <c r="X1371" t="s">
        <v>22</v>
      </c>
      <c r="Y1371">
        <v>0</v>
      </c>
      <c r="Z1371" t="str">
        <f>VLOOKUP(ventas_starbucks_2025[[#This Row],[promoción_aplicada5]],promocion_cambiar[#All],2,0)</f>
        <v>Hora Feliz</v>
      </c>
      <c r="AA1371" t="s">
        <v>36</v>
      </c>
      <c r="AB1371" t="s">
        <v>52</v>
      </c>
      <c r="AC1371" t="s">
        <v>24</v>
      </c>
      <c r="AD1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71">
        <v>5</v>
      </c>
      <c r="AF1371">
        <v>3</v>
      </c>
      <c r="AG1371">
        <v>19</v>
      </c>
      <c r="AH1371">
        <v>15</v>
      </c>
    </row>
    <row r="1372" spans="1:34" x14ac:dyDescent="0.25">
      <c r="A1372" s="3" t="s">
        <v>1447</v>
      </c>
      <c r="B1372" s="1">
        <v>45693</v>
      </c>
      <c r="C1372" s="23">
        <f t="shared" si="105"/>
        <v>5</v>
      </c>
      <c r="D1372" s="23">
        <f t="shared" si="106"/>
        <v>3</v>
      </c>
      <c r="E1372" s="23" t="str">
        <f t="shared" si="107"/>
        <v>miércoles</v>
      </c>
      <c r="F1372" s="23">
        <f t="shared" si="108"/>
        <v>2</v>
      </c>
      <c r="G1372" s="23" t="str">
        <f t="shared" si="109"/>
        <v>febrero</v>
      </c>
      <c r="H1372" s="2">
        <v>0.58125000000000004</v>
      </c>
      <c r="I1372" t="s">
        <v>1</v>
      </c>
      <c r="J1372" t="str">
        <f>VLOOKUP(ventas_starbucks_2025[[#This Row],[sucursal]],cambio_sucursal[#All],2,0)</f>
        <v>Sucursal Nueva Córdoba</v>
      </c>
      <c r="K1372" t="s">
        <v>89</v>
      </c>
      <c r="L1372" t="s">
        <v>90</v>
      </c>
      <c r="M1372" t="s">
        <v>4</v>
      </c>
      <c r="N1372" t="str">
        <f>IFERROR(VLOOKUP(ventas_starbucks_2025[[#This Row],[tamaño_sucio]],cambio_tamaño[#All],2,0),"Tamaño único")</f>
        <v>Tamaño único</v>
      </c>
      <c r="O1372">
        <v>2</v>
      </c>
      <c r="P1372">
        <v>1542.1</v>
      </c>
      <c r="Q1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2">
        <v>3084.2</v>
      </c>
      <c r="S1372" t="s">
        <v>15</v>
      </c>
      <c r="T1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72" t="str">
        <f>VLOOKUP(ventas_starbucks_2025[[#This Row],[canal_compra]],cambio_canal_compra[#All],2,0)</f>
        <v>Para llevar</v>
      </c>
      <c r="V1372" t="s">
        <v>16</v>
      </c>
      <c r="W1372" t="str">
        <f>VLOOKUP(ventas_starbucks_2025[[#This Row],[método_pago]],cambio_metodo_pago[#All],2,0)</f>
        <v>Tarjeta</v>
      </c>
      <c r="X1372" t="s">
        <v>7</v>
      </c>
      <c r="Y1372">
        <v>0</v>
      </c>
      <c r="Z1372" t="str">
        <f>VLOOKUP(ventas_starbucks_2025[[#This Row],[promoción_aplicada5]],promocion_cambiar[#All],2,0)</f>
        <v>Ninguna</v>
      </c>
      <c r="AA1372" t="s">
        <v>17</v>
      </c>
      <c r="AB1372" t="s">
        <v>18</v>
      </c>
      <c r="AC1372" t="s">
        <v>41</v>
      </c>
      <c r="AD1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72">
        <v>9.5</v>
      </c>
      <c r="AF1372">
        <v>3</v>
      </c>
      <c r="AG1372">
        <v>28</v>
      </c>
      <c r="AH1372">
        <v>26</v>
      </c>
    </row>
    <row r="1373" spans="1:34" x14ac:dyDescent="0.25">
      <c r="A1373" s="3" t="s">
        <v>1448</v>
      </c>
      <c r="B1373" s="1">
        <v>45709</v>
      </c>
      <c r="C1373" s="23">
        <f t="shared" si="105"/>
        <v>21</v>
      </c>
      <c r="D1373" s="23">
        <f t="shared" si="106"/>
        <v>5</v>
      </c>
      <c r="E1373" s="23" t="str">
        <f t="shared" si="107"/>
        <v>viernes</v>
      </c>
      <c r="F1373" s="23">
        <f t="shared" si="108"/>
        <v>2</v>
      </c>
      <c r="G1373" s="23" t="str">
        <f t="shared" si="109"/>
        <v>febrero</v>
      </c>
      <c r="H1373" s="2">
        <v>0.46319444444444446</v>
      </c>
      <c r="I1373" t="s">
        <v>12</v>
      </c>
      <c r="J1373" t="str">
        <f>VLOOKUP(ventas_starbucks_2025[[#This Row],[sucursal]],cambio_sucursal[#All],2,0)</f>
        <v>Sucursal Córdoba Shopping</v>
      </c>
      <c r="K1373" t="s">
        <v>20</v>
      </c>
      <c r="L1373" t="s">
        <v>21</v>
      </c>
      <c r="M1373" t="s">
        <v>4</v>
      </c>
      <c r="N1373" t="str">
        <f>IFERROR(VLOOKUP(ventas_starbucks_2025[[#This Row],[tamaño_sucio]],cambio_tamaño[#All],2,0),"Tamaño único")</f>
        <v>Tamaño único</v>
      </c>
      <c r="O1373">
        <v>5</v>
      </c>
      <c r="P1373">
        <v>925.18</v>
      </c>
      <c r="Q1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73">
        <v>4625.8999999999996</v>
      </c>
      <c r="S1373" t="s">
        <v>15</v>
      </c>
      <c r="T1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73" t="str">
        <f>VLOOKUP(ventas_starbucks_2025[[#This Row],[canal_compra]],cambio_canal_compra[#All],2,0)</f>
        <v>Para llevar</v>
      </c>
      <c r="V1373" t="s">
        <v>16</v>
      </c>
      <c r="W1373" t="str">
        <f>VLOOKUP(ventas_starbucks_2025[[#This Row],[método_pago]],cambio_metodo_pago[#All],2,0)</f>
        <v>Tarjeta</v>
      </c>
      <c r="X1373" t="s">
        <v>22</v>
      </c>
      <c r="Y1373">
        <v>0</v>
      </c>
      <c r="Z1373" t="str">
        <f>VLOOKUP(ventas_starbucks_2025[[#This Row],[promoción_aplicada5]],promocion_cambiar[#All],2,0)</f>
        <v>Ninguna</v>
      </c>
      <c r="AA1373" t="s">
        <v>17</v>
      </c>
      <c r="AB1373" t="s">
        <v>9</v>
      </c>
      <c r="AC1373" t="s">
        <v>10</v>
      </c>
      <c r="AD1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73">
        <v>4.8</v>
      </c>
      <c r="AF1373">
        <v>1</v>
      </c>
      <c r="AG1373">
        <v>47</v>
      </c>
      <c r="AH1373">
        <v>42</v>
      </c>
    </row>
    <row r="1374" spans="1:34" x14ac:dyDescent="0.25">
      <c r="A1374" s="3" t="s">
        <v>1449</v>
      </c>
      <c r="B1374" s="1">
        <v>45703</v>
      </c>
      <c r="C1374" s="23">
        <f t="shared" si="105"/>
        <v>15</v>
      </c>
      <c r="D1374" s="23">
        <f t="shared" si="106"/>
        <v>6</v>
      </c>
      <c r="E1374" s="23" t="str">
        <f t="shared" si="107"/>
        <v>sábado</v>
      </c>
      <c r="F1374" s="23">
        <f t="shared" si="108"/>
        <v>2</v>
      </c>
      <c r="G1374" s="23" t="str">
        <f t="shared" si="109"/>
        <v>febrero</v>
      </c>
      <c r="H1374" s="2">
        <v>0.41041666666666665</v>
      </c>
      <c r="I1374" t="s">
        <v>12</v>
      </c>
      <c r="J1374" t="str">
        <f>VLOOKUP(ventas_starbucks_2025[[#This Row],[sucursal]],cambio_sucursal[#All],2,0)</f>
        <v>Sucursal Córdoba Shopping</v>
      </c>
      <c r="K1374" t="s">
        <v>175</v>
      </c>
      <c r="L1374" t="s">
        <v>70</v>
      </c>
      <c r="M1374" t="s">
        <v>45</v>
      </c>
      <c r="N1374" t="str">
        <f>IFERROR(VLOOKUP(ventas_starbucks_2025[[#This Row],[tamaño_sucio]],cambio_tamaño[#All],2,0),"Tamaño único")</f>
        <v>Grande</v>
      </c>
      <c r="O1374">
        <v>1</v>
      </c>
      <c r="P1374">
        <v>1333.96</v>
      </c>
      <c r="Q1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4">
        <v>1333.96</v>
      </c>
      <c r="S1374" t="s">
        <v>5</v>
      </c>
      <c r="T1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74" t="str">
        <f>VLOOKUP(ventas_starbucks_2025[[#This Row],[canal_compra]],cambio_canal_compra[#All],2,0)</f>
        <v>En tienda</v>
      </c>
      <c r="V1374" t="s">
        <v>6</v>
      </c>
      <c r="W1374" t="str">
        <f>VLOOKUP(ventas_starbucks_2025[[#This Row],[método_pago]],cambio_metodo_pago[#All],2,0)</f>
        <v>Aplicación móbil</v>
      </c>
      <c r="X1374" t="s">
        <v>7</v>
      </c>
      <c r="Y1374">
        <v>0</v>
      </c>
      <c r="Z1374" t="str">
        <f>VLOOKUP(ventas_starbucks_2025[[#This Row],[promoción_aplicada5]],promocion_cambiar[#All],2,0)</f>
        <v>Ninguna</v>
      </c>
      <c r="AA1374" t="s">
        <v>17</v>
      </c>
      <c r="AB1374" t="s">
        <v>29</v>
      </c>
      <c r="AC1374" t="s">
        <v>41</v>
      </c>
      <c r="AD1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74">
        <v>8.8000000000000007</v>
      </c>
      <c r="AF1374">
        <v>2</v>
      </c>
      <c r="AG1374">
        <v>23</v>
      </c>
      <c r="AH1374">
        <v>22</v>
      </c>
    </row>
    <row r="1375" spans="1:34" x14ac:dyDescent="0.25">
      <c r="A1375" s="3" t="s">
        <v>1450</v>
      </c>
      <c r="B1375" s="1">
        <v>45677</v>
      </c>
      <c r="C1375" s="23">
        <f t="shared" si="105"/>
        <v>20</v>
      </c>
      <c r="D1375" s="23">
        <f t="shared" si="106"/>
        <v>1</v>
      </c>
      <c r="E1375" s="23" t="str">
        <f t="shared" si="107"/>
        <v>lunes</v>
      </c>
      <c r="F1375" s="23">
        <f t="shared" si="108"/>
        <v>1</v>
      </c>
      <c r="G1375" s="23" t="str">
        <f t="shared" si="109"/>
        <v>enero</v>
      </c>
      <c r="H1375" s="2">
        <v>0.55000000000000004</v>
      </c>
      <c r="I1375" t="s">
        <v>12</v>
      </c>
      <c r="J1375" t="str">
        <f>VLOOKUP(ventas_starbucks_2025[[#This Row],[sucursal]],cambio_sucursal[#All],2,0)</f>
        <v>Sucursal Córdoba Shopping</v>
      </c>
      <c r="K1375" t="s">
        <v>130</v>
      </c>
      <c r="L1375" t="s">
        <v>65</v>
      </c>
      <c r="M1375" t="s">
        <v>4</v>
      </c>
      <c r="N1375" t="str">
        <f>IFERROR(VLOOKUP(ventas_starbucks_2025[[#This Row],[tamaño_sucio]],cambio_tamaño[#All],2,0),"Tamaño único")</f>
        <v>Tamaño único</v>
      </c>
      <c r="O1375">
        <v>5</v>
      </c>
      <c r="P1375">
        <v>1622.77</v>
      </c>
      <c r="Q1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5">
        <v>8113.85</v>
      </c>
      <c r="S1375" t="s">
        <v>5</v>
      </c>
      <c r="T1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75" t="str">
        <f>VLOOKUP(ventas_starbucks_2025[[#This Row],[canal_compra]],cambio_canal_compra[#All],2,0)</f>
        <v>En tienda</v>
      </c>
      <c r="V1375" t="s">
        <v>40</v>
      </c>
      <c r="W1375" t="str">
        <f>VLOOKUP(ventas_starbucks_2025[[#This Row],[método_pago]],cambio_metodo_pago[#All],2,0)</f>
        <v>Efectivo</v>
      </c>
      <c r="X1375" t="s">
        <v>7</v>
      </c>
      <c r="Y1375">
        <v>0</v>
      </c>
      <c r="Z1375" t="str">
        <f>VLOOKUP(ventas_starbucks_2025[[#This Row],[promoción_aplicada5]],promocion_cambiar[#All],2,0)</f>
        <v>Combo</v>
      </c>
      <c r="AA1375" t="s">
        <v>8</v>
      </c>
      <c r="AB1375" t="s">
        <v>32</v>
      </c>
      <c r="AC1375" t="s">
        <v>24</v>
      </c>
      <c r="AD1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75">
        <v>7.3</v>
      </c>
      <c r="AF1375">
        <v>3</v>
      </c>
      <c r="AG1375">
        <v>40</v>
      </c>
      <c r="AH1375">
        <v>35</v>
      </c>
    </row>
    <row r="1376" spans="1:34" x14ac:dyDescent="0.25">
      <c r="A1376" s="3" t="s">
        <v>1451</v>
      </c>
      <c r="B1376" s="1">
        <v>45698</v>
      </c>
      <c r="C1376" s="23">
        <f t="shared" si="105"/>
        <v>10</v>
      </c>
      <c r="D1376" s="23">
        <f t="shared" si="106"/>
        <v>1</v>
      </c>
      <c r="E1376" s="1" t="str">
        <f t="shared" si="107"/>
        <v>lunes</v>
      </c>
      <c r="F1376" s="23">
        <f t="shared" si="108"/>
        <v>2</v>
      </c>
      <c r="G1376" s="1" t="str">
        <f t="shared" si="109"/>
        <v>febrero</v>
      </c>
      <c r="H1376" s="2">
        <v>0.64166666666666672</v>
      </c>
      <c r="I1376" t="s">
        <v>57</v>
      </c>
      <c r="J1376" t="str">
        <f>VLOOKUP(ventas_starbucks_2025[[#This Row],[sucursal]],cambio_sucursal[#All],2,0)</f>
        <v>Sucursal Avda Colón</v>
      </c>
      <c r="K1376" t="s">
        <v>27</v>
      </c>
      <c r="L1376" t="s">
        <v>28</v>
      </c>
      <c r="M1376" t="s">
        <v>4</v>
      </c>
      <c r="N1376" t="str">
        <f>IFERROR(VLOOKUP(ventas_starbucks_2025[[#This Row],[tamaño_sucio]],cambio_tamaño[#All],2,0),"Tamaño único")</f>
        <v>Tamaño único</v>
      </c>
      <c r="O1376">
        <v>1</v>
      </c>
      <c r="P1376">
        <v>2397.7800000000002</v>
      </c>
      <c r="Q1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76">
        <v>2397.7800000000002</v>
      </c>
      <c r="S1376" t="s">
        <v>31</v>
      </c>
      <c r="T1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76" t="str">
        <f>VLOOKUP(ventas_starbucks_2025[[#This Row],[canal_compra]],cambio_canal_compra[#All],2,0)</f>
        <v>Entrega domicilio</v>
      </c>
      <c r="V1376" t="s">
        <v>6</v>
      </c>
      <c r="W1376" t="str">
        <f>VLOOKUP(ventas_starbucks_2025[[#This Row],[método_pago]],cambio_metodo_pago[#All],2,0)</f>
        <v>Aplicación móbil</v>
      </c>
      <c r="X1376" t="s">
        <v>22</v>
      </c>
      <c r="Y1376">
        <v>0</v>
      </c>
      <c r="Z1376" t="str">
        <f>VLOOKUP(ventas_starbucks_2025[[#This Row],[promoción_aplicada5]],promocion_cambiar[#All],2,0)</f>
        <v>Ninguna</v>
      </c>
      <c r="AA1376" t="s">
        <v>17</v>
      </c>
      <c r="AB1376" t="s">
        <v>18</v>
      </c>
      <c r="AC1376" t="s">
        <v>10</v>
      </c>
      <c r="AD1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76">
        <v>3.5</v>
      </c>
      <c r="AF1376">
        <v>3</v>
      </c>
      <c r="AG1376">
        <v>37</v>
      </c>
      <c r="AH1376">
        <v>36</v>
      </c>
    </row>
    <row r="1377" spans="1:34" x14ac:dyDescent="0.25">
      <c r="A1377" s="3" t="s">
        <v>1452</v>
      </c>
      <c r="B1377" s="1">
        <v>45748</v>
      </c>
      <c r="C1377" s="23">
        <f t="shared" si="105"/>
        <v>1</v>
      </c>
      <c r="D1377" s="23">
        <f t="shared" si="106"/>
        <v>2</v>
      </c>
      <c r="E1377" s="23" t="str">
        <f t="shared" si="107"/>
        <v>martes</v>
      </c>
      <c r="F1377" s="23">
        <f t="shared" si="108"/>
        <v>4</v>
      </c>
      <c r="G1377" s="23" t="str">
        <f t="shared" si="109"/>
        <v>abril</v>
      </c>
      <c r="H1377" s="2">
        <v>0.3034722222222222</v>
      </c>
      <c r="I1377" t="s">
        <v>1</v>
      </c>
      <c r="J1377" t="str">
        <f>VLOOKUP(ventas_starbucks_2025[[#This Row],[sucursal]],cambio_sucursal[#All],2,0)</f>
        <v>Sucursal Nueva Córdoba</v>
      </c>
      <c r="K1377" t="s">
        <v>48</v>
      </c>
      <c r="L1377" t="s">
        <v>49</v>
      </c>
      <c r="M1377" t="s">
        <v>55</v>
      </c>
      <c r="N1377" t="str">
        <f>IFERROR(VLOOKUP(ventas_starbucks_2025[[#This Row],[tamaño_sucio]],cambio_tamaño[#All],2,0),"Tamaño único")</f>
        <v>Pequeño</v>
      </c>
      <c r="O1377">
        <v>4</v>
      </c>
      <c r="P1377">
        <v>2050.5500000000002</v>
      </c>
      <c r="Q1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77">
        <v>8202.2000000000007</v>
      </c>
      <c r="S1377" t="s">
        <v>15</v>
      </c>
      <c r="T1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77" t="str">
        <f>VLOOKUP(ventas_starbucks_2025[[#This Row],[canal_compra]],cambio_canal_compra[#All],2,0)</f>
        <v>Para llevar</v>
      </c>
      <c r="V1377" t="s">
        <v>6</v>
      </c>
      <c r="W1377" t="str">
        <f>VLOOKUP(ventas_starbucks_2025[[#This Row],[método_pago]],cambio_metodo_pago[#All],2,0)</f>
        <v>Aplicación móbil</v>
      </c>
      <c r="X1377" t="s">
        <v>7</v>
      </c>
      <c r="Y1377">
        <v>10</v>
      </c>
      <c r="Z1377" t="str">
        <f>VLOOKUP(ventas_starbucks_2025[[#This Row],[promoción_aplicada5]],promocion_cambiar[#All],2,0)</f>
        <v>Combo</v>
      </c>
      <c r="AA1377" t="s">
        <v>8</v>
      </c>
      <c r="AB1377" t="s">
        <v>32</v>
      </c>
      <c r="AC1377" t="s">
        <v>41</v>
      </c>
      <c r="AD1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77">
        <v>5.8</v>
      </c>
      <c r="AF1377">
        <v>2</v>
      </c>
      <c r="AG1377">
        <v>24</v>
      </c>
      <c r="AH1377">
        <v>20</v>
      </c>
    </row>
    <row r="1378" spans="1:34" x14ac:dyDescent="0.25">
      <c r="A1378" s="3" t="s">
        <v>1453</v>
      </c>
      <c r="B1378" s="1">
        <v>45687</v>
      </c>
      <c r="C1378" s="23">
        <f t="shared" si="105"/>
        <v>30</v>
      </c>
      <c r="D1378" s="23">
        <f t="shared" si="106"/>
        <v>4</v>
      </c>
      <c r="E1378" s="1" t="str">
        <f t="shared" si="107"/>
        <v>jueves</v>
      </c>
      <c r="F1378" s="23">
        <f t="shared" si="108"/>
        <v>1</v>
      </c>
      <c r="G1378" s="1" t="str">
        <f t="shared" si="109"/>
        <v>enero</v>
      </c>
      <c r="H1378" s="2">
        <v>0.8354166666666667</v>
      </c>
      <c r="I1378" t="s">
        <v>57</v>
      </c>
      <c r="J1378" t="str">
        <f>VLOOKUP(ventas_starbucks_2025[[#This Row],[sucursal]],cambio_sucursal[#All],2,0)</f>
        <v>Sucursal Avda Colón</v>
      </c>
      <c r="K1378" t="s">
        <v>175</v>
      </c>
      <c r="L1378" t="s">
        <v>70</v>
      </c>
      <c r="M1378" t="s">
        <v>62</v>
      </c>
      <c r="N1378" t="str">
        <f>IFERROR(VLOOKUP(ventas_starbucks_2025[[#This Row],[tamaño_sucio]],cambio_tamaño[#All],2,0),"Tamaño único")</f>
        <v>Extra-Grande</v>
      </c>
      <c r="O1378">
        <v>4</v>
      </c>
      <c r="P1378">
        <v>1374.96</v>
      </c>
      <c r="Q1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8">
        <v>5499.84</v>
      </c>
      <c r="S1378" t="s">
        <v>31</v>
      </c>
      <c r="T1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78" t="str">
        <f>VLOOKUP(ventas_starbucks_2025[[#This Row],[canal_compra]],cambio_canal_compra[#All],2,0)</f>
        <v>Entrega domicilio</v>
      </c>
      <c r="V1378" t="s">
        <v>16</v>
      </c>
      <c r="W1378" t="str">
        <f>VLOOKUP(ventas_starbucks_2025[[#This Row],[método_pago]],cambio_metodo_pago[#All],2,0)</f>
        <v>Tarjeta</v>
      </c>
      <c r="X1378" t="s">
        <v>22</v>
      </c>
      <c r="Y1378">
        <v>0</v>
      </c>
      <c r="Z1378" t="str">
        <f>VLOOKUP(ventas_starbucks_2025[[#This Row],[promoción_aplicada5]],promocion_cambiar[#All],2,0)</f>
        <v>2x1</v>
      </c>
      <c r="AA1378" t="s">
        <v>51</v>
      </c>
      <c r="AB1378" t="s">
        <v>18</v>
      </c>
      <c r="AC1378" t="s">
        <v>10</v>
      </c>
      <c r="AD1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78">
        <v>13.4</v>
      </c>
      <c r="AF1378">
        <v>4</v>
      </c>
      <c r="AG1378">
        <v>36</v>
      </c>
      <c r="AH1378">
        <v>32</v>
      </c>
    </row>
    <row r="1379" spans="1:34" x14ac:dyDescent="0.25">
      <c r="A1379" s="3" t="s">
        <v>1454</v>
      </c>
      <c r="B1379" s="1">
        <v>45746</v>
      </c>
      <c r="C1379" s="23">
        <f t="shared" si="105"/>
        <v>30</v>
      </c>
      <c r="D1379" s="23">
        <f t="shared" si="106"/>
        <v>7</v>
      </c>
      <c r="E1379" s="23" t="str">
        <f t="shared" si="107"/>
        <v>domingo</v>
      </c>
      <c r="F1379" s="23">
        <f t="shared" si="108"/>
        <v>3</v>
      </c>
      <c r="G1379" s="23" t="str">
        <f t="shared" si="109"/>
        <v>marzo</v>
      </c>
      <c r="H1379" s="2">
        <v>0.55902777777777779</v>
      </c>
      <c r="I1379" t="s">
        <v>1</v>
      </c>
      <c r="J1379" t="str">
        <f>VLOOKUP(ventas_starbucks_2025[[#This Row],[sucursal]],cambio_sucursal[#All],2,0)</f>
        <v>Sucursal Nueva Córdoba</v>
      </c>
      <c r="K1379" t="s">
        <v>209</v>
      </c>
      <c r="L1379" t="s">
        <v>44</v>
      </c>
      <c r="M1379" t="s">
        <v>55</v>
      </c>
      <c r="N1379" t="str">
        <f>IFERROR(VLOOKUP(ventas_starbucks_2025[[#This Row],[tamaño_sucio]],cambio_tamaño[#All],2,0),"Tamaño único")</f>
        <v>Pequeño</v>
      </c>
      <c r="O1379">
        <v>1</v>
      </c>
      <c r="P1379">
        <v>1200.3800000000001</v>
      </c>
      <c r="Q1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9">
        <v>1200.3800000000001</v>
      </c>
      <c r="S1379" t="s">
        <v>5</v>
      </c>
      <c r="T1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79" t="str">
        <f>VLOOKUP(ventas_starbucks_2025[[#This Row],[canal_compra]],cambio_canal_compra[#All],2,0)</f>
        <v>En tienda</v>
      </c>
      <c r="V1379" t="s">
        <v>16</v>
      </c>
      <c r="W1379" t="str">
        <f>VLOOKUP(ventas_starbucks_2025[[#This Row],[método_pago]],cambio_metodo_pago[#All],2,0)</f>
        <v>Tarjeta</v>
      </c>
      <c r="X1379" t="s">
        <v>22</v>
      </c>
      <c r="Y1379">
        <v>0</v>
      </c>
      <c r="Z1379" t="str">
        <f>VLOOKUP(ventas_starbucks_2025[[#This Row],[promoción_aplicada5]],promocion_cambiar[#All],2,0)</f>
        <v>Ninguna</v>
      </c>
      <c r="AA1379" t="s">
        <v>17</v>
      </c>
      <c r="AB1379" t="s">
        <v>23</v>
      </c>
      <c r="AC1379" t="s">
        <v>24</v>
      </c>
      <c r="AD1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79">
        <v>13</v>
      </c>
      <c r="AF1379">
        <v>4</v>
      </c>
      <c r="AG1379">
        <v>45</v>
      </c>
      <c r="AH1379">
        <v>44</v>
      </c>
    </row>
    <row r="1380" spans="1:34" x14ac:dyDescent="0.25">
      <c r="A1380" s="3" t="s">
        <v>1455</v>
      </c>
      <c r="B1380" s="1">
        <v>45711</v>
      </c>
      <c r="C1380" s="23">
        <f t="shared" si="105"/>
        <v>23</v>
      </c>
      <c r="D1380" s="23">
        <f t="shared" si="106"/>
        <v>7</v>
      </c>
      <c r="E1380" s="23" t="str">
        <f t="shared" si="107"/>
        <v>domingo</v>
      </c>
      <c r="F1380" s="23">
        <f t="shared" si="108"/>
        <v>2</v>
      </c>
      <c r="G1380" s="23" t="str">
        <f t="shared" si="109"/>
        <v>febrero</v>
      </c>
      <c r="H1380" s="2">
        <v>0.57222222222222219</v>
      </c>
      <c r="I1380" t="s">
        <v>1</v>
      </c>
      <c r="J1380" t="str">
        <f>VLOOKUP(ventas_starbucks_2025[[#This Row],[sucursal]],cambio_sucursal[#All],2,0)</f>
        <v>Sucursal Nueva Córdoba</v>
      </c>
      <c r="K1380" t="s">
        <v>34</v>
      </c>
      <c r="L1380" t="s">
        <v>35</v>
      </c>
      <c r="M1380" t="s">
        <v>4</v>
      </c>
      <c r="N1380" t="str">
        <f>IFERROR(VLOOKUP(ventas_starbucks_2025[[#This Row],[tamaño_sucio]],cambio_tamaño[#All],2,0),"Tamaño único")</f>
        <v>Tamaño único</v>
      </c>
      <c r="O1380">
        <v>3</v>
      </c>
      <c r="P1380">
        <v>1472.84</v>
      </c>
      <c r="Q1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0">
        <v>4418.5200000000004</v>
      </c>
      <c r="S1380" t="s">
        <v>5</v>
      </c>
      <c r="T1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80" t="str">
        <f>VLOOKUP(ventas_starbucks_2025[[#This Row],[canal_compra]],cambio_canal_compra[#All],2,0)</f>
        <v>En tienda</v>
      </c>
      <c r="V1380" t="s">
        <v>16</v>
      </c>
      <c r="W1380" t="str">
        <f>VLOOKUP(ventas_starbucks_2025[[#This Row],[método_pago]],cambio_metodo_pago[#All],2,0)</f>
        <v>Tarjeta</v>
      </c>
      <c r="X1380" t="s">
        <v>7</v>
      </c>
      <c r="Y1380">
        <v>0</v>
      </c>
      <c r="Z1380" t="str">
        <f>VLOOKUP(ventas_starbucks_2025[[#This Row],[promoción_aplicada5]],promocion_cambiar[#All],2,0)</f>
        <v>Combo</v>
      </c>
      <c r="AA1380" t="s">
        <v>8</v>
      </c>
      <c r="AB1380" t="s">
        <v>23</v>
      </c>
      <c r="AC1380" t="s">
        <v>10</v>
      </c>
      <c r="AD1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80">
        <v>4.2</v>
      </c>
      <c r="AF1380">
        <v>4</v>
      </c>
      <c r="AG1380">
        <v>32</v>
      </c>
      <c r="AH1380">
        <v>29</v>
      </c>
    </row>
    <row r="1381" spans="1:34" x14ac:dyDescent="0.25">
      <c r="A1381" s="3" t="s">
        <v>1456</v>
      </c>
      <c r="B1381" s="1">
        <v>45681</v>
      </c>
      <c r="C1381" s="23">
        <f t="shared" si="105"/>
        <v>24</v>
      </c>
      <c r="D1381" s="23">
        <f t="shared" si="106"/>
        <v>5</v>
      </c>
      <c r="E1381" s="23" t="str">
        <f t="shared" si="107"/>
        <v>viernes</v>
      </c>
      <c r="F1381" s="23">
        <f t="shared" si="108"/>
        <v>1</v>
      </c>
      <c r="G1381" s="23" t="str">
        <f t="shared" si="109"/>
        <v>enero</v>
      </c>
      <c r="H1381" s="2">
        <v>0.58680555555555558</v>
      </c>
      <c r="I1381" t="s">
        <v>12</v>
      </c>
      <c r="J1381" t="str">
        <f>VLOOKUP(ventas_starbucks_2025[[#This Row],[sucursal]],cambio_sucursal[#All],2,0)</f>
        <v>Sucursal Córdoba Shopping</v>
      </c>
      <c r="K1381" t="s">
        <v>2</v>
      </c>
      <c r="L1381" t="s">
        <v>3</v>
      </c>
      <c r="M1381" t="s">
        <v>4</v>
      </c>
      <c r="N1381" t="str">
        <f>IFERROR(VLOOKUP(ventas_starbucks_2025[[#This Row],[tamaño_sucio]],cambio_tamaño[#All],2,0),"Tamaño único")</f>
        <v>Tamaño único</v>
      </c>
      <c r="O1381">
        <v>5</v>
      </c>
      <c r="P1381">
        <v>2955.41</v>
      </c>
      <c r="Q1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81">
        <v>14777.05</v>
      </c>
      <c r="S1381" t="s">
        <v>15</v>
      </c>
      <c r="T1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81" t="str">
        <f>VLOOKUP(ventas_starbucks_2025[[#This Row],[canal_compra]],cambio_canal_compra[#All],2,0)</f>
        <v>Para llevar</v>
      </c>
      <c r="V1381" t="s">
        <v>16</v>
      </c>
      <c r="W1381" t="str">
        <f>VLOOKUP(ventas_starbucks_2025[[#This Row],[método_pago]],cambio_metodo_pago[#All],2,0)</f>
        <v>Tarjeta</v>
      </c>
      <c r="X1381" t="s">
        <v>22</v>
      </c>
      <c r="Y1381">
        <v>0</v>
      </c>
      <c r="Z1381" t="str">
        <f>VLOOKUP(ventas_starbucks_2025[[#This Row],[promoción_aplicada5]],promocion_cambiar[#All],2,0)</f>
        <v>Hora Feliz</v>
      </c>
      <c r="AA1381" t="s">
        <v>36</v>
      </c>
      <c r="AB1381" t="s">
        <v>52</v>
      </c>
      <c r="AC1381" t="s">
        <v>10</v>
      </c>
      <c r="AD1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81">
        <v>13.9</v>
      </c>
      <c r="AF1381">
        <v>4</v>
      </c>
      <c r="AG1381">
        <v>10</v>
      </c>
      <c r="AH1381">
        <v>5</v>
      </c>
    </row>
    <row r="1382" spans="1:34" x14ac:dyDescent="0.25">
      <c r="A1382" s="3" t="s">
        <v>1457</v>
      </c>
      <c r="B1382" s="1">
        <v>45726</v>
      </c>
      <c r="C1382" s="23">
        <f t="shared" si="105"/>
        <v>10</v>
      </c>
      <c r="D1382" s="23">
        <f t="shared" si="106"/>
        <v>1</v>
      </c>
      <c r="E1382" s="1" t="str">
        <f t="shared" si="107"/>
        <v>lunes</v>
      </c>
      <c r="F1382" s="23">
        <f t="shared" si="108"/>
        <v>3</v>
      </c>
      <c r="G1382" s="1" t="str">
        <f t="shared" si="109"/>
        <v>marzo</v>
      </c>
      <c r="H1382" s="2">
        <v>0.4465277777777778</v>
      </c>
      <c r="I1382" t="s">
        <v>26</v>
      </c>
      <c r="J1382" t="str">
        <f>VLOOKUP(ventas_starbucks_2025[[#This Row],[sucursal]],cambio_sucursal[#All],2,0)</f>
        <v>Sucursal San Lorenzo 47</v>
      </c>
      <c r="K1382" t="s">
        <v>2</v>
      </c>
      <c r="L1382" t="s">
        <v>3</v>
      </c>
      <c r="M1382" t="s">
        <v>4</v>
      </c>
      <c r="N1382" t="str">
        <f>IFERROR(VLOOKUP(ventas_starbucks_2025[[#This Row],[tamaño_sucio]],cambio_tamaño[#All],2,0),"Tamaño único")</f>
        <v>Tamaño único</v>
      </c>
      <c r="O1382">
        <v>4</v>
      </c>
      <c r="P1382">
        <v>3174.71</v>
      </c>
      <c r="Q1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382">
        <v>12698.84</v>
      </c>
      <c r="S1382" t="s">
        <v>31</v>
      </c>
      <c r="T1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82" t="str">
        <f>VLOOKUP(ventas_starbucks_2025[[#This Row],[canal_compra]],cambio_canal_compra[#All],2,0)</f>
        <v>Entrega domicilio</v>
      </c>
      <c r="V1382" t="s">
        <v>6</v>
      </c>
      <c r="W1382" t="str">
        <f>VLOOKUP(ventas_starbucks_2025[[#This Row],[método_pago]],cambio_metodo_pago[#All],2,0)</f>
        <v>Aplicación móbil</v>
      </c>
      <c r="X1382" t="s">
        <v>22</v>
      </c>
      <c r="Y1382">
        <v>0</v>
      </c>
      <c r="Z1382" t="str">
        <f>VLOOKUP(ventas_starbucks_2025[[#This Row],[promoción_aplicada5]],promocion_cambiar[#All],2,0)</f>
        <v>Ninguna</v>
      </c>
      <c r="AA1382" t="s">
        <v>17</v>
      </c>
      <c r="AB1382" t="s">
        <v>18</v>
      </c>
      <c r="AC1382" t="s">
        <v>41</v>
      </c>
      <c r="AD1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82">
        <v>3</v>
      </c>
      <c r="AF1382">
        <v>3</v>
      </c>
      <c r="AG1382">
        <v>37</v>
      </c>
      <c r="AH1382">
        <v>33</v>
      </c>
    </row>
    <row r="1383" spans="1:34" x14ac:dyDescent="0.25">
      <c r="A1383" s="3" t="s">
        <v>1458</v>
      </c>
      <c r="B1383" s="1">
        <v>45736</v>
      </c>
      <c r="C1383" s="23">
        <f t="shared" si="105"/>
        <v>20</v>
      </c>
      <c r="D1383" s="23">
        <f t="shared" si="106"/>
        <v>4</v>
      </c>
      <c r="E1383" s="23" t="str">
        <f t="shared" si="107"/>
        <v>jueves</v>
      </c>
      <c r="F1383" s="23">
        <f t="shared" si="108"/>
        <v>3</v>
      </c>
      <c r="G1383" s="23" t="str">
        <f t="shared" si="109"/>
        <v>marzo</v>
      </c>
      <c r="H1383" s="2">
        <v>0.29375000000000001</v>
      </c>
      <c r="I1383" t="s">
        <v>1</v>
      </c>
      <c r="J1383" t="str">
        <f>VLOOKUP(ventas_starbucks_2025[[#This Row],[sucursal]],cambio_sucursal[#All],2,0)</f>
        <v>Sucursal Nueva Córdoba</v>
      </c>
      <c r="K1383" t="s">
        <v>89</v>
      </c>
      <c r="L1383" t="s">
        <v>90</v>
      </c>
      <c r="M1383" t="s">
        <v>4</v>
      </c>
      <c r="N1383" t="str">
        <f>IFERROR(VLOOKUP(ventas_starbucks_2025[[#This Row],[tamaño_sucio]],cambio_tamaño[#All],2,0),"Tamaño único")</f>
        <v>Tamaño único</v>
      </c>
      <c r="O1383">
        <v>4</v>
      </c>
      <c r="P1383">
        <v>1692.2</v>
      </c>
      <c r="Q1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3">
        <v>6768.8</v>
      </c>
      <c r="S1383" t="s">
        <v>5</v>
      </c>
      <c r="T1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83" t="str">
        <f>VLOOKUP(ventas_starbucks_2025[[#This Row],[canal_compra]],cambio_canal_compra[#All],2,0)</f>
        <v>En tienda</v>
      </c>
      <c r="V1383" t="s">
        <v>6</v>
      </c>
      <c r="W1383" t="str">
        <f>VLOOKUP(ventas_starbucks_2025[[#This Row],[método_pago]],cambio_metodo_pago[#All],2,0)</f>
        <v>Aplicación móbil</v>
      </c>
      <c r="X1383" t="s">
        <v>7</v>
      </c>
      <c r="Y1383">
        <v>10</v>
      </c>
      <c r="Z1383" t="str">
        <f>VLOOKUP(ventas_starbucks_2025[[#This Row],[promoción_aplicada5]],promocion_cambiar[#All],2,0)</f>
        <v>Ninguna</v>
      </c>
      <c r="AA1383" t="s">
        <v>17</v>
      </c>
      <c r="AB1383" t="s">
        <v>9</v>
      </c>
      <c r="AC1383" t="s">
        <v>24</v>
      </c>
      <c r="AD1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83">
        <v>4.3</v>
      </c>
      <c r="AF1383">
        <v>4</v>
      </c>
      <c r="AG1383">
        <v>19</v>
      </c>
      <c r="AH1383">
        <v>15</v>
      </c>
    </row>
    <row r="1384" spans="1:34" x14ac:dyDescent="0.25">
      <c r="A1384" s="3" t="s">
        <v>1459</v>
      </c>
      <c r="B1384" s="1">
        <v>45666</v>
      </c>
      <c r="C1384" s="23">
        <f t="shared" si="105"/>
        <v>9</v>
      </c>
      <c r="D1384" s="23">
        <f t="shared" si="106"/>
        <v>4</v>
      </c>
      <c r="E1384" s="23" t="str">
        <f t="shared" si="107"/>
        <v>jueves</v>
      </c>
      <c r="F1384" s="23">
        <f t="shared" si="108"/>
        <v>1</v>
      </c>
      <c r="G1384" s="23" t="str">
        <f t="shared" si="109"/>
        <v>enero</v>
      </c>
      <c r="H1384" s="2">
        <v>0.79513888888888884</v>
      </c>
      <c r="I1384" t="s">
        <v>1</v>
      </c>
      <c r="J1384" t="str">
        <f>VLOOKUP(ventas_starbucks_2025[[#This Row],[sucursal]],cambio_sucursal[#All],2,0)</f>
        <v>Sucursal Nueva Córdoba</v>
      </c>
      <c r="K1384" t="s">
        <v>58</v>
      </c>
      <c r="L1384" t="s">
        <v>39</v>
      </c>
      <c r="M1384" t="s">
        <v>4</v>
      </c>
      <c r="N1384" t="str">
        <f>IFERROR(VLOOKUP(ventas_starbucks_2025[[#This Row],[tamaño_sucio]],cambio_tamaño[#All],2,0),"Tamaño único")</f>
        <v>Tamaño único</v>
      </c>
      <c r="O1384">
        <v>2</v>
      </c>
      <c r="P1384">
        <v>1141.06</v>
      </c>
      <c r="Q1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4">
        <v>2282.12</v>
      </c>
      <c r="S1384" t="s">
        <v>31</v>
      </c>
      <c r="T1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84" t="str">
        <f>VLOOKUP(ventas_starbucks_2025[[#This Row],[canal_compra]],cambio_canal_compra[#All],2,0)</f>
        <v>Entrega domicilio</v>
      </c>
      <c r="V1384" t="s">
        <v>6</v>
      </c>
      <c r="W1384" t="str">
        <f>VLOOKUP(ventas_starbucks_2025[[#This Row],[método_pago]],cambio_metodo_pago[#All],2,0)</f>
        <v>Aplicación móbil</v>
      </c>
      <c r="X1384" t="s">
        <v>22</v>
      </c>
      <c r="Y1384">
        <v>0</v>
      </c>
      <c r="Z1384" t="str">
        <f>VLOOKUP(ventas_starbucks_2025[[#This Row],[promoción_aplicada5]],promocion_cambiar[#All],2,0)</f>
        <v>Ninguna</v>
      </c>
      <c r="AA1384" t="s">
        <v>17</v>
      </c>
      <c r="AB1384" t="s">
        <v>52</v>
      </c>
      <c r="AC1384" t="s">
        <v>10</v>
      </c>
      <c r="AD1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84">
        <v>9.4</v>
      </c>
      <c r="AF1384">
        <v>4</v>
      </c>
      <c r="AG1384">
        <v>39</v>
      </c>
      <c r="AH1384">
        <v>37</v>
      </c>
    </row>
    <row r="1385" spans="1:34" x14ac:dyDescent="0.25">
      <c r="A1385" s="3" t="s">
        <v>1460</v>
      </c>
      <c r="B1385" s="1">
        <v>45749</v>
      </c>
      <c r="C1385" s="23">
        <f t="shared" si="105"/>
        <v>2</v>
      </c>
      <c r="D1385" s="23">
        <f t="shared" si="106"/>
        <v>3</v>
      </c>
      <c r="E1385" s="1" t="str">
        <f t="shared" si="107"/>
        <v>miércoles</v>
      </c>
      <c r="F1385" s="23">
        <f t="shared" si="108"/>
        <v>4</v>
      </c>
      <c r="G1385" s="1" t="str">
        <f t="shared" si="109"/>
        <v>abril</v>
      </c>
      <c r="H1385" s="2">
        <v>0.66041666666666665</v>
      </c>
      <c r="I1385" t="s">
        <v>26</v>
      </c>
      <c r="J1385" t="str">
        <f>VLOOKUP(ventas_starbucks_2025[[#This Row],[sucursal]],cambio_sucursal[#All],2,0)</f>
        <v>Sucursal San Lorenzo 47</v>
      </c>
      <c r="K1385" t="s">
        <v>13</v>
      </c>
      <c r="L1385" t="s">
        <v>14</v>
      </c>
      <c r="M1385" t="s">
        <v>4</v>
      </c>
      <c r="N1385" t="str">
        <f>IFERROR(VLOOKUP(ventas_starbucks_2025[[#This Row],[tamaño_sucio]],cambio_tamaño[#All],2,0),"Tamaño único")</f>
        <v>Tamaño único</v>
      </c>
      <c r="O1385">
        <v>4</v>
      </c>
      <c r="P1385">
        <v>2059.2399999999998</v>
      </c>
      <c r="Q1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85">
        <v>8236.9599999999991</v>
      </c>
      <c r="S1385" t="s">
        <v>31</v>
      </c>
      <c r="T1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85" t="str">
        <f>VLOOKUP(ventas_starbucks_2025[[#This Row],[canal_compra]],cambio_canal_compra[#All],2,0)</f>
        <v>Entrega domicilio</v>
      </c>
      <c r="V1385" t="s">
        <v>40</v>
      </c>
      <c r="W1385" t="str">
        <f>VLOOKUP(ventas_starbucks_2025[[#This Row],[método_pago]],cambio_metodo_pago[#All],2,0)</f>
        <v>Efectivo</v>
      </c>
      <c r="X1385" t="s">
        <v>22</v>
      </c>
      <c r="Y1385">
        <v>0</v>
      </c>
      <c r="Z1385" t="str">
        <f>VLOOKUP(ventas_starbucks_2025[[#This Row],[promoción_aplicada5]],promocion_cambiar[#All],2,0)</f>
        <v>Ninguna</v>
      </c>
      <c r="AA1385" t="s">
        <v>17</v>
      </c>
      <c r="AB1385" t="s">
        <v>52</v>
      </c>
      <c r="AC1385" t="s">
        <v>24</v>
      </c>
      <c r="AD1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85">
        <v>5.9</v>
      </c>
      <c r="AF1385">
        <v>3</v>
      </c>
      <c r="AG1385">
        <v>33</v>
      </c>
      <c r="AH1385">
        <v>29</v>
      </c>
    </row>
    <row r="1386" spans="1:34" x14ac:dyDescent="0.25">
      <c r="A1386" s="3" t="s">
        <v>1461</v>
      </c>
      <c r="B1386" s="1">
        <v>45754</v>
      </c>
      <c r="C1386" s="23">
        <f t="shared" si="105"/>
        <v>7</v>
      </c>
      <c r="D1386" s="23">
        <f t="shared" si="106"/>
        <v>1</v>
      </c>
      <c r="E1386" s="23" t="str">
        <f t="shared" si="107"/>
        <v>lunes</v>
      </c>
      <c r="F1386" s="23">
        <f t="shared" si="108"/>
        <v>4</v>
      </c>
      <c r="G1386" s="23" t="str">
        <f t="shared" si="109"/>
        <v>abril</v>
      </c>
      <c r="H1386" s="2">
        <v>0.75277777777777777</v>
      </c>
      <c r="I1386" t="s">
        <v>26</v>
      </c>
      <c r="J1386" t="str">
        <f>VLOOKUP(ventas_starbucks_2025[[#This Row],[sucursal]],cambio_sucursal[#All],2,0)</f>
        <v>Sucursal San Lorenzo 47</v>
      </c>
      <c r="K1386" t="s">
        <v>300</v>
      </c>
      <c r="L1386" t="s">
        <v>44</v>
      </c>
      <c r="M1386" t="s">
        <v>45</v>
      </c>
      <c r="N1386" t="str">
        <f>IFERROR(VLOOKUP(ventas_starbucks_2025[[#This Row],[tamaño_sucio]],cambio_tamaño[#All],2,0),"Tamaño único")</f>
        <v>Grande</v>
      </c>
      <c r="O1386">
        <v>4</v>
      </c>
      <c r="P1386">
        <v>1609.67</v>
      </c>
      <c r="Q1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6">
        <v>6438.68</v>
      </c>
      <c r="S1386" t="s">
        <v>15</v>
      </c>
      <c r="T1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86" t="str">
        <f>VLOOKUP(ventas_starbucks_2025[[#This Row],[canal_compra]],cambio_canal_compra[#All],2,0)</f>
        <v>Para llevar</v>
      </c>
      <c r="V1386" t="s">
        <v>40</v>
      </c>
      <c r="W1386" t="str">
        <f>VLOOKUP(ventas_starbucks_2025[[#This Row],[método_pago]],cambio_metodo_pago[#All],2,0)</f>
        <v>Efectivo</v>
      </c>
      <c r="X1386" t="s">
        <v>22</v>
      </c>
      <c r="Y1386">
        <v>0</v>
      </c>
      <c r="Z1386" t="str">
        <f>VLOOKUP(ventas_starbucks_2025[[#This Row],[promoción_aplicada5]],promocion_cambiar[#All],2,0)</f>
        <v>Hora Feliz</v>
      </c>
      <c r="AA1386" t="s">
        <v>36</v>
      </c>
      <c r="AB1386" t="s">
        <v>52</v>
      </c>
      <c r="AC1386" t="s">
        <v>24</v>
      </c>
      <c r="AD1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86">
        <v>9.5</v>
      </c>
      <c r="AF1386">
        <v>5</v>
      </c>
      <c r="AG1386">
        <v>41</v>
      </c>
      <c r="AH1386">
        <v>37</v>
      </c>
    </row>
    <row r="1387" spans="1:34" x14ac:dyDescent="0.25">
      <c r="A1387" s="3" t="s">
        <v>1462</v>
      </c>
      <c r="B1387" s="1">
        <v>45658</v>
      </c>
      <c r="C1387" s="23">
        <f t="shared" si="105"/>
        <v>1</v>
      </c>
      <c r="D1387" s="23">
        <f t="shared" si="106"/>
        <v>3</v>
      </c>
      <c r="E1387" s="1" t="str">
        <f t="shared" si="107"/>
        <v>miércoles</v>
      </c>
      <c r="F1387" s="23">
        <f t="shared" si="108"/>
        <v>1</v>
      </c>
      <c r="G1387" s="1" t="str">
        <f t="shared" si="109"/>
        <v>enero</v>
      </c>
      <c r="H1387" s="2">
        <v>0.81666666666666665</v>
      </c>
      <c r="I1387" t="s">
        <v>57</v>
      </c>
      <c r="J1387" t="str">
        <f>VLOOKUP(ventas_starbucks_2025[[#This Row],[sucursal]],cambio_sucursal[#All],2,0)</f>
        <v>Sucursal Avda Colón</v>
      </c>
      <c r="K1387" t="s">
        <v>82</v>
      </c>
      <c r="L1387" t="s">
        <v>28</v>
      </c>
      <c r="M1387" t="s">
        <v>4</v>
      </c>
      <c r="N1387" t="str">
        <f>IFERROR(VLOOKUP(ventas_starbucks_2025[[#This Row],[tamaño_sucio]],cambio_tamaño[#All],2,0),"Tamaño único")</f>
        <v>Tamaño único</v>
      </c>
      <c r="O1387">
        <v>5</v>
      </c>
      <c r="P1387">
        <v>2524.1</v>
      </c>
      <c r="Q1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87">
        <v>12620.5</v>
      </c>
      <c r="S1387" t="s">
        <v>31</v>
      </c>
      <c r="T1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87" t="str">
        <f>VLOOKUP(ventas_starbucks_2025[[#This Row],[canal_compra]],cambio_canal_compra[#All],2,0)</f>
        <v>Entrega domicilio</v>
      </c>
      <c r="V1387" t="s">
        <v>40</v>
      </c>
      <c r="W1387" t="str">
        <f>VLOOKUP(ventas_starbucks_2025[[#This Row],[método_pago]],cambio_metodo_pago[#All],2,0)</f>
        <v>Efectivo</v>
      </c>
      <c r="X1387" t="s">
        <v>22</v>
      </c>
      <c r="Y1387">
        <v>0</v>
      </c>
      <c r="Z1387" t="str">
        <f>VLOOKUP(ventas_starbucks_2025[[#This Row],[promoción_aplicada5]],promocion_cambiar[#All],2,0)</f>
        <v>Hora Feliz</v>
      </c>
      <c r="AA1387" t="s">
        <v>36</v>
      </c>
      <c r="AB1387" t="s">
        <v>52</v>
      </c>
      <c r="AC1387" t="s">
        <v>24</v>
      </c>
      <c r="AD1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87">
        <v>4.4000000000000004</v>
      </c>
      <c r="AF1387">
        <v>4</v>
      </c>
      <c r="AG1387">
        <v>46</v>
      </c>
      <c r="AH1387">
        <v>41</v>
      </c>
    </row>
    <row r="1388" spans="1:34" x14ac:dyDescent="0.25">
      <c r="A1388" s="3" t="s">
        <v>1463</v>
      </c>
      <c r="B1388" s="1">
        <v>45729</v>
      </c>
      <c r="C1388" s="23">
        <f t="shared" si="105"/>
        <v>13</v>
      </c>
      <c r="D1388" s="23">
        <f t="shared" si="106"/>
        <v>4</v>
      </c>
      <c r="E1388" s="23" t="str">
        <f t="shared" si="107"/>
        <v>jueves</v>
      </c>
      <c r="F1388" s="23">
        <f t="shared" si="108"/>
        <v>3</v>
      </c>
      <c r="G1388" s="23" t="str">
        <f t="shared" si="109"/>
        <v>marzo</v>
      </c>
      <c r="H1388" s="2">
        <v>0.39027777777777778</v>
      </c>
      <c r="I1388" t="s">
        <v>26</v>
      </c>
      <c r="J1388" t="str">
        <f>VLOOKUP(ventas_starbucks_2025[[#This Row],[sucursal]],cambio_sucursal[#All],2,0)</f>
        <v>Sucursal San Lorenzo 47</v>
      </c>
      <c r="K1388" t="s">
        <v>13</v>
      </c>
      <c r="L1388" t="s">
        <v>14</v>
      </c>
      <c r="M1388" t="s">
        <v>4</v>
      </c>
      <c r="N1388" t="str">
        <f>IFERROR(VLOOKUP(ventas_starbucks_2025[[#This Row],[tamaño_sucio]],cambio_tamaño[#All],2,0),"Tamaño único")</f>
        <v>Tamaño único</v>
      </c>
      <c r="O1388">
        <v>3</v>
      </c>
      <c r="P1388">
        <v>1812.25</v>
      </c>
      <c r="Q1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8">
        <v>5436.75</v>
      </c>
      <c r="S1388" t="s">
        <v>31</v>
      </c>
      <c r="T1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88" t="str">
        <f>VLOOKUP(ventas_starbucks_2025[[#This Row],[canal_compra]],cambio_canal_compra[#All],2,0)</f>
        <v>Entrega domicilio</v>
      </c>
      <c r="V1388" t="s">
        <v>40</v>
      </c>
      <c r="W1388" t="str">
        <f>VLOOKUP(ventas_starbucks_2025[[#This Row],[método_pago]],cambio_metodo_pago[#All],2,0)</f>
        <v>Efectivo</v>
      </c>
      <c r="X1388" t="s">
        <v>22</v>
      </c>
      <c r="Y1388">
        <v>0</v>
      </c>
      <c r="Z1388" t="str">
        <f>VLOOKUP(ventas_starbucks_2025[[#This Row],[promoción_aplicada5]],promocion_cambiar[#All],2,0)</f>
        <v>Hora Feliz</v>
      </c>
      <c r="AA1388" t="s">
        <v>36</v>
      </c>
      <c r="AB1388" t="s">
        <v>29</v>
      </c>
      <c r="AC1388" t="s">
        <v>41</v>
      </c>
      <c r="AD1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88">
        <v>6.7</v>
      </c>
      <c r="AF1388">
        <v>5</v>
      </c>
      <c r="AG1388">
        <v>42</v>
      </c>
      <c r="AH1388">
        <v>39</v>
      </c>
    </row>
    <row r="1389" spans="1:34" x14ac:dyDescent="0.25">
      <c r="A1389" s="3" t="s">
        <v>1464</v>
      </c>
      <c r="B1389" s="1">
        <v>45693</v>
      </c>
      <c r="C1389" s="23">
        <f t="shared" si="105"/>
        <v>5</v>
      </c>
      <c r="D1389" s="23">
        <f t="shared" si="106"/>
        <v>3</v>
      </c>
      <c r="E1389" s="23" t="str">
        <f t="shared" si="107"/>
        <v>miércoles</v>
      </c>
      <c r="F1389" s="23">
        <f t="shared" si="108"/>
        <v>2</v>
      </c>
      <c r="G1389" s="23" t="str">
        <f t="shared" si="109"/>
        <v>febrero</v>
      </c>
      <c r="H1389" s="2">
        <v>0.5756944444444444</v>
      </c>
      <c r="I1389" t="s">
        <v>26</v>
      </c>
      <c r="J1389" t="str">
        <f>VLOOKUP(ventas_starbucks_2025[[#This Row],[sucursal]],cambio_sucursal[#All],2,0)</f>
        <v>Sucursal San Lorenzo 47</v>
      </c>
      <c r="K1389" t="s">
        <v>48</v>
      </c>
      <c r="L1389" t="s">
        <v>49</v>
      </c>
      <c r="M1389" t="s">
        <v>50</v>
      </c>
      <c r="N1389" t="str">
        <f>IFERROR(VLOOKUP(ventas_starbucks_2025[[#This Row],[tamaño_sucio]],cambio_tamaño[#All],2,0),"Tamaño único")</f>
        <v>Mediano</v>
      </c>
      <c r="O1389">
        <v>2</v>
      </c>
      <c r="P1389">
        <v>1741.9</v>
      </c>
      <c r="Q1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9">
        <v>3483.8</v>
      </c>
      <c r="S1389" t="s">
        <v>15</v>
      </c>
      <c r="T1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89" t="str">
        <f>VLOOKUP(ventas_starbucks_2025[[#This Row],[canal_compra]],cambio_canal_compra[#All],2,0)</f>
        <v>Para llevar</v>
      </c>
      <c r="V1389" t="s">
        <v>40</v>
      </c>
      <c r="W1389" t="str">
        <f>VLOOKUP(ventas_starbucks_2025[[#This Row],[método_pago]],cambio_metodo_pago[#All],2,0)</f>
        <v>Efectivo</v>
      </c>
      <c r="X1389" t="s">
        <v>22</v>
      </c>
      <c r="Y1389">
        <v>0</v>
      </c>
      <c r="Z1389" t="str">
        <f>VLOOKUP(ventas_starbucks_2025[[#This Row],[promoción_aplicada5]],promocion_cambiar[#All],2,0)</f>
        <v>2x1</v>
      </c>
      <c r="AA1389" t="s">
        <v>51</v>
      </c>
      <c r="AB1389" t="s">
        <v>23</v>
      </c>
      <c r="AC1389" t="s">
        <v>41</v>
      </c>
      <c r="AD1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89">
        <v>11.8</v>
      </c>
      <c r="AF1389">
        <v>2</v>
      </c>
      <c r="AG1389">
        <v>48</v>
      </c>
      <c r="AH1389">
        <v>46</v>
      </c>
    </row>
    <row r="1390" spans="1:34" x14ac:dyDescent="0.25">
      <c r="A1390" s="3" t="s">
        <v>1465</v>
      </c>
      <c r="B1390" s="1">
        <v>45667</v>
      </c>
      <c r="C1390" s="23">
        <f t="shared" si="105"/>
        <v>10</v>
      </c>
      <c r="D1390" s="23">
        <f t="shared" si="106"/>
        <v>5</v>
      </c>
      <c r="E1390" s="23" t="str">
        <f t="shared" si="107"/>
        <v>viernes</v>
      </c>
      <c r="F1390" s="23">
        <f t="shared" si="108"/>
        <v>1</v>
      </c>
      <c r="G1390" s="23" t="str">
        <f t="shared" si="109"/>
        <v>enero</v>
      </c>
      <c r="H1390" s="2">
        <v>0.62222222222222223</v>
      </c>
      <c r="I1390" t="s">
        <v>1</v>
      </c>
      <c r="J1390" t="str">
        <f>VLOOKUP(ventas_starbucks_2025[[#This Row],[sucursal]],cambio_sucursal[#All],2,0)</f>
        <v>Sucursal Nueva Córdoba</v>
      </c>
      <c r="K1390" t="s">
        <v>38</v>
      </c>
      <c r="L1390" t="s">
        <v>39</v>
      </c>
      <c r="M1390" t="s">
        <v>4</v>
      </c>
      <c r="N1390" t="str">
        <f>IFERROR(VLOOKUP(ventas_starbucks_2025[[#This Row],[tamaño_sucio]],cambio_tamaño[#All],2,0),"Tamaño único")</f>
        <v>Tamaño único</v>
      </c>
      <c r="O1390">
        <v>4</v>
      </c>
      <c r="P1390">
        <v>1562.02</v>
      </c>
      <c r="Q1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0">
        <v>6248.08</v>
      </c>
      <c r="S1390" t="s">
        <v>5</v>
      </c>
      <c r="T1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90" t="str">
        <f>VLOOKUP(ventas_starbucks_2025[[#This Row],[canal_compra]],cambio_canal_compra[#All],2,0)</f>
        <v>En tienda</v>
      </c>
      <c r="V1390" t="s">
        <v>40</v>
      </c>
      <c r="W1390" t="str">
        <f>VLOOKUP(ventas_starbucks_2025[[#This Row],[método_pago]],cambio_metodo_pago[#All],2,0)</f>
        <v>Efectivo</v>
      </c>
      <c r="X1390" t="s">
        <v>22</v>
      </c>
      <c r="Y1390">
        <v>0</v>
      </c>
      <c r="Z1390" t="str">
        <f>VLOOKUP(ventas_starbucks_2025[[#This Row],[promoción_aplicada5]],promocion_cambiar[#All],2,0)</f>
        <v>Combo</v>
      </c>
      <c r="AA1390" t="s">
        <v>8</v>
      </c>
      <c r="AB1390" t="s">
        <v>9</v>
      </c>
      <c r="AC1390" t="s">
        <v>10</v>
      </c>
      <c r="AD1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90">
        <v>9.1</v>
      </c>
      <c r="AF1390">
        <v>5</v>
      </c>
      <c r="AG1390">
        <v>32</v>
      </c>
      <c r="AH1390">
        <v>28</v>
      </c>
    </row>
    <row r="1391" spans="1:34" x14ac:dyDescent="0.25">
      <c r="A1391" s="3" t="s">
        <v>1466</v>
      </c>
      <c r="B1391" s="1">
        <v>45729</v>
      </c>
      <c r="C1391" s="23">
        <f t="shared" si="105"/>
        <v>13</v>
      </c>
      <c r="D1391" s="23">
        <f t="shared" si="106"/>
        <v>4</v>
      </c>
      <c r="E1391" s="23" t="str">
        <f t="shared" si="107"/>
        <v>jueves</v>
      </c>
      <c r="F1391" s="23">
        <f t="shared" si="108"/>
        <v>3</v>
      </c>
      <c r="G1391" s="23" t="str">
        <f t="shared" si="109"/>
        <v>marzo</v>
      </c>
      <c r="H1391" s="2">
        <v>0.58194444444444449</v>
      </c>
      <c r="I1391" t="s">
        <v>1</v>
      </c>
      <c r="J1391" t="str">
        <f>VLOOKUP(ventas_starbucks_2025[[#This Row],[sucursal]],cambio_sucursal[#All],2,0)</f>
        <v>Sucursal Nueva Córdoba</v>
      </c>
      <c r="K1391" t="s">
        <v>175</v>
      </c>
      <c r="L1391" t="s">
        <v>70</v>
      </c>
      <c r="M1391" t="s">
        <v>55</v>
      </c>
      <c r="N1391" t="str">
        <f>IFERROR(VLOOKUP(ventas_starbucks_2025[[#This Row],[tamaño_sucio]],cambio_tamaño[#All],2,0),"Tamaño único")</f>
        <v>Pequeño</v>
      </c>
      <c r="O1391">
        <v>3</v>
      </c>
      <c r="P1391">
        <v>1493.31</v>
      </c>
      <c r="Q1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1">
        <v>4479.93</v>
      </c>
      <c r="S1391" t="s">
        <v>5</v>
      </c>
      <c r="T1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1" t="str">
        <f>VLOOKUP(ventas_starbucks_2025[[#This Row],[canal_compra]],cambio_canal_compra[#All],2,0)</f>
        <v>En tienda</v>
      </c>
      <c r="V1391" t="s">
        <v>40</v>
      </c>
      <c r="W1391" t="str">
        <f>VLOOKUP(ventas_starbucks_2025[[#This Row],[método_pago]],cambio_metodo_pago[#All],2,0)</f>
        <v>Efectivo</v>
      </c>
      <c r="X1391" t="s">
        <v>22</v>
      </c>
      <c r="Y1391">
        <v>0</v>
      </c>
      <c r="Z1391" t="str">
        <f>VLOOKUP(ventas_starbucks_2025[[#This Row],[promoción_aplicada5]],promocion_cambiar[#All],2,0)</f>
        <v>2x1</v>
      </c>
      <c r="AA1391" t="s">
        <v>51</v>
      </c>
      <c r="AB1391" t="s">
        <v>9</v>
      </c>
      <c r="AC1391" t="s">
        <v>41</v>
      </c>
      <c r="AD1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91">
        <v>12.2</v>
      </c>
      <c r="AF1391">
        <v>4</v>
      </c>
      <c r="AG1391">
        <v>20</v>
      </c>
      <c r="AH1391">
        <v>17</v>
      </c>
    </row>
    <row r="1392" spans="1:34" x14ac:dyDescent="0.25">
      <c r="A1392" s="3" t="s">
        <v>1467</v>
      </c>
      <c r="B1392" s="1">
        <v>45758</v>
      </c>
      <c r="C1392" s="23">
        <f t="shared" si="105"/>
        <v>11</v>
      </c>
      <c r="D1392" s="23">
        <f t="shared" si="106"/>
        <v>5</v>
      </c>
      <c r="E1392" s="23" t="str">
        <f t="shared" si="107"/>
        <v>viernes</v>
      </c>
      <c r="F1392" s="23">
        <f t="shared" si="108"/>
        <v>4</v>
      </c>
      <c r="G1392" s="23" t="str">
        <f t="shared" si="109"/>
        <v>abril</v>
      </c>
      <c r="H1392" s="2">
        <v>0.55347222222222225</v>
      </c>
      <c r="I1392" t="s">
        <v>1</v>
      </c>
      <c r="J1392" t="str">
        <f>VLOOKUP(ventas_starbucks_2025[[#This Row],[sucursal]],cambio_sucursal[#All],2,0)</f>
        <v>Sucursal Nueva Córdoba</v>
      </c>
      <c r="K1392" t="s">
        <v>89</v>
      </c>
      <c r="L1392" t="s">
        <v>90</v>
      </c>
      <c r="M1392" t="s">
        <v>4</v>
      </c>
      <c r="N1392" t="str">
        <f>IFERROR(VLOOKUP(ventas_starbucks_2025[[#This Row],[tamaño_sucio]],cambio_tamaño[#All],2,0),"Tamaño único")</f>
        <v>Tamaño único</v>
      </c>
      <c r="O1392">
        <v>3</v>
      </c>
      <c r="P1392">
        <v>1488.78</v>
      </c>
      <c r="Q1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2">
        <v>4466.34</v>
      </c>
      <c r="S1392" t="s">
        <v>5</v>
      </c>
      <c r="T1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2" t="str">
        <f>VLOOKUP(ventas_starbucks_2025[[#This Row],[canal_compra]],cambio_canal_compra[#All],2,0)</f>
        <v>En tienda</v>
      </c>
      <c r="V1392" t="s">
        <v>6</v>
      </c>
      <c r="W1392" t="str">
        <f>VLOOKUP(ventas_starbucks_2025[[#This Row],[método_pago]],cambio_metodo_pago[#All],2,0)</f>
        <v>Aplicación móbil</v>
      </c>
      <c r="X1392" t="s">
        <v>22</v>
      </c>
      <c r="Y1392">
        <v>0</v>
      </c>
      <c r="Z1392" t="str">
        <f>VLOOKUP(ventas_starbucks_2025[[#This Row],[promoción_aplicada5]],promocion_cambiar[#All],2,0)</f>
        <v>Ninguna</v>
      </c>
      <c r="AA1392" t="s">
        <v>17</v>
      </c>
      <c r="AB1392" t="s">
        <v>23</v>
      </c>
      <c r="AC1392" t="s">
        <v>24</v>
      </c>
      <c r="AD1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92">
        <v>12.6</v>
      </c>
      <c r="AF1392">
        <v>4</v>
      </c>
      <c r="AG1392">
        <v>15</v>
      </c>
      <c r="AH1392">
        <v>12</v>
      </c>
    </row>
    <row r="1393" spans="1:34" x14ac:dyDescent="0.25">
      <c r="A1393" s="3" t="s">
        <v>1468</v>
      </c>
      <c r="B1393" s="1">
        <v>45664</v>
      </c>
      <c r="C1393" s="23">
        <f t="shared" si="105"/>
        <v>7</v>
      </c>
      <c r="D1393" s="23">
        <f t="shared" si="106"/>
        <v>2</v>
      </c>
      <c r="E1393" s="23" t="str">
        <f t="shared" si="107"/>
        <v>martes</v>
      </c>
      <c r="F1393" s="23">
        <f t="shared" si="108"/>
        <v>1</v>
      </c>
      <c r="G1393" s="23" t="str">
        <f t="shared" si="109"/>
        <v>enero</v>
      </c>
      <c r="H1393" s="2">
        <v>0.85902777777777772</v>
      </c>
      <c r="I1393" t="s">
        <v>26</v>
      </c>
      <c r="J1393" t="str">
        <f>VLOOKUP(ventas_starbucks_2025[[#This Row],[sucursal]],cambio_sucursal[#All],2,0)</f>
        <v>Sucursal San Lorenzo 47</v>
      </c>
      <c r="K1393" t="s">
        <v>200</v>
      </c>
      <c r="L1393" t="s">
        <v>44</v>
      </c>
      <c r="M1393" t="s">
        <v>62</v>
      </c>
      <c r="N1393" t="str">
        <f>IFERROR(VLOOKUP(ventas_starbucks_2025[[#This Row],[tamaño_sucio]],cambio_tamaño[#All],2,0),"Tamaño único")</f>
        <v>Extra-Grande</v>
      </c>
      <c r="O1393">
        <v>5</v>
      </c>
      <c r="P1393">
        <v>1286.26</v>
      </c>
      <c r="Q1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3">
        <v>6431.3</v>
      </c>
      <c r="S1393" t="s">
        <v>15</v>
      </c>
      <c r="T1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93" t="str">
        <f>VLOOKUP(ventas_starbucks_2025[[#This Row],[canal_compra]],cambio_canal_compra[#All],2,0)</f>
        <v>Para llevar</v>
      </c>
      <c r="V1393" t="s">
        <v>40</v>
      </c>
      <c r="W1393" t="str">
        <f>VLOOKUP(ventas_starbucks_2025[[#This Row],[método_pago]],cambio_metodo_pago[#All],2,0)</f>
        <v>Efectivo</v>
      </c>
      <c r="X1393" t="s">
        <v>22</v>
      </c>
      <c r="Y1393">
        <v>0</v>
      </c>
      <c r="Z1393" t="str">
        <f>VLOOKUP(ventas_starbucks_2025[[#This Row],[promoción_aplicada5]],promocion_cambiar[#All],2,0)</f>
        <v>2x1</v>
      </c>
      <c r="AA1393" t="s">
        <v>51</v>
      </c>
      <c r="AB1393" t="s">
        <v>32</v>
      </c>
      <c r="AC1393" t="s">
        <v>24</v>
      </c>
      <c r="AD1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93">
        <v>12.8</v>
      </c>
      <c r="AF1393">
        <v>1</v>
      </c>
      <c r="AG1393">
        <v>18</v>
      </c>
      <c r="AH1393">
        <v>13</v>
      </c>
    </row>
    <row r="1394" spans="1:34" x14ac:dyDescent="0.25">
      <c r="A1394" s="3" t="s">
        <v>1469</v>
      </c>
      <c r="B1394" s="1">
        <v>45663</v>
      </c>
      <c r="C1394" s="23">
        <f t="shared" si="105"/>
        <v>6</v>
      </c>
      <c r="D1394" s="23">
        <f t="shared" si="106"/>
        <v>1</v>
      </c>
      <c r="E1394" s="23" t="str">
        <f t="shared" si="107"/>
        <v>lunes</v>
      </c>
      <c r="F1394" s="23">
        <f t="shared" si="108"/>
        <v>1</v>
      </c>
      <c r="G1394" s="23" t="str">
        <f t="shared" si="109"/>
        <v>enero</v>
      </c>
      <c r="H1394" s="2">
        <v>0.8</v>
      </c>
      <c r="I1394" t="s">
        <v>57</v>
      </c>
      <c r="J1394" t="str">
        <f>VLOOKUP(ventas_starbucks_2025[[#This Row],[sucursal]],cambio_sucursal[#All],2,0)</f>
        <v>Sucursal Avda Colón</v>
      </c>
      <c r="K1394" t="s">
        <v>74</v>
      </c>
      <c r="L1394" t="s">
        <v>70</v>
      </c>
      <c r="M1394" t="s">
        <v>62</v>
      </c>
      <c r="N1394" t="str">
        <f>IFERROR(VLOOKUP(ventas_starbucks_2025[[#This Row],[tamaño_sucio]],cambio_tamaño[#All],2,0),"Tamaño único")</f>
        <v>Extra-Grande</v>
      </c>
      <c r="O1394">
        <v>5</v>
      </c>
      <c r="P1394">
        <v>1796.35</v>
      </c>
      <c r="Q1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4">
        <v>8981.75</v>
      </c>
      <c r="S1394" t="s">
        <v>31</v>
      </c>
      <c r="T1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94" t="str">
        <f>VLOOKUP(ventas_starbucks_2025[[#This Row],[canal_compra]],cambio_canal_compra[#All],2,0)</f>
        <v>Entrega domicilio</v>
      </c>
      <c r="V1394" t="s">
        <v>40</v>
      </c>
      <c r="W1394" t="str">
        <f>VLOOKUP(ventas_starbucks_2025[[#This Row],[método_pago]],cambio_metodo_pago[#All],2,0)</f>
        <v>Efectivo</v>
      </c>
      <c r="X1394" t="s">
        <v>7</v>
      </c>
      <c r="Y1394">
        <v>10</v>
      </c>
      <c r="Z1394" t="str">
        <f>VLOOKUP(ventas_starbucks_2025[[#This Row],[promoción_aplicada5]],promocion_cambiar[#All],2,0)</f>
        <v>Ninguna</v>
      </c>
      <c r="AA1394" t="s">
        <v>17</v>
      </c>
      <c r="AB1394" t="s">
        <v>18</v>
      </c>
      <c r="AC1394" t="s">
        <v>24</v>
      </c>
      <c r="AD1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94">
        <v>8.1999999999999993</v>
      </c>
      <c r="AF1394">
        <v>3</v>
      </c>
      <c r="AG1394">
        <v>14</v>
      </c>
      <c r="AH1394">
        <v>9</v>
      </c>
    </row>
    <row r="1395" spans="1:34" x14ac:dyDescent="0.25">
      <c r="A1395" s="3" t="s">
        <v>1470</v>
      </c>
      <c r="B1395" s="1">
        <v>45716</v>
      </c>
      <c r="C1395" s="23">
        <f t="shared" si="105"/>
        <v>28</v>
      </c>
      <c r="D1395" s="23">
        <f t="shared" si="106"/>
        <v>5</v>
      </c>
      <c r="E1395" s="23" t="str">
        <f t="shared" si="107"/>
        <v>viernes</v>
      </c>
      <c r="F1395" s="23">
        <f t="shared" si="108"/>
        <v>2</v>
      </c>
      <c r="G1395" s="23" t="str">
        <f t="shared" si="109"/>
        <v>febrero</v>
      </c>
      <c r="H1395" s="2">
        <v>0.81319444444444444</v>
      </c>
      <c r="I1395" t="s">
        <v>57</v>
      </c>
      <c r="J1395" t="str">
        <f>VLOOKUP(ventas_starbucks_2025[[#This Row],[sucursal]],cambio_sucursal[#All],2,0)</f>
        <v>Sucursal Avda Colón</v>
      </c>
      <c r="K1395" t="s">
        <v>48</v>
      </c>
      <c r="L1395" t="s">
        <v>49</v>
      </c>
      <c r="M1395" t="s">
        <v>50</v>
      </c>
      <c r="N1395" t="str">
        <f>IFERROR(VLOOKUP(ventas_starbucks_2025[[#This Row],[tamaño_sucio]],cambio_tamaño[#All],2,0),"Tamaño único")</f>
        <v>Mediano</v>
      </c>
      <c r="O1395">
        <v>5</v>
      </c>
      <c r="P1395">
        <v>1934.3</v>
      </c>
      <c r="Q1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5">
        <v>9671.5</v>
      </c>
      <c r="S1395" t="s">
        <v>15</v>
      </c>
      <c r="T1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95" t="str">
        <f>VLOOKUP(ventas_starbucks_2025[[#This Row],[canal_compra]],cambio_canal_compra[#All],2,0)</f>
        <v>Para llevar</v>
      </c>
      <c r="V1395" t="s">
        <v>40</v>
      </c>
      <c r="W1395" t="str">
        <f>VLOOKUP(ventas_starbucks_2025[[#This Row],[método_pago]],cambio_metodo_pago[#All],2,0)</f>
        <v>Efectivo</v>
      </c>
      <c r="X1395" t="s">
        <v>7</v>
      </c>
      <c r="Y1395">
        <v>0</v>
      </c>
      <c r="Z1395" t="str">
        <f>VLOOKUP(ventas_starbucks_2025[[#This Row],[promoción_aplicada5]],promocion_cambiar[#All],2,0)</f>
        <v>Ninguna</v>
      </c>
      <c r="AA1395" t="s">
        <v>17</v>
      </c>
      <c r="AB1395" t="s">
        <v>9</v>
      </c>
      <c r="AC1395" t="s">
        <v>10</v>
      </c>
      <c r="AD1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95">
        <v>14</v>
      </c>
      <c r="AF1395">
        <v>4</v>
      </c>
      <c r="AG1395">
        <v>14</v>
      </c>
      <c r="AH1395">
        <v>9</v>
      </c>
    </row>
    <row r="1396" spans="1:34" x14ac:dyDescent="0.25">
      <c r="A1396" s="3" t="s">
        <v>1471</v>
      </c>
      <c r="B1396" s="1">
        <v>45692</v>
      </c>
      <c r="C1396" s="23">
        <f t="shared" si="105"/>
        <v>4</v>
      </c>
      <c r="D1396" s="23">
        <f t="shared" si="106"/>
        <v>2</v>
      </c>
      <c r="E1396" s="1" t="str">
        <f t="shared" si="107"/>
        <v>martes</v>
      </c>
      <c r="F1396" s="23">
        <f t="shared" si="108"/>
        <v>2</v>
      </c>
      <c r="G1396" s="1" t="str">
        <f t="shared" si="109"/>
        <v>febrero</v>
      </c>
      <c r="H1396" s="2">
        <v>0.48125000000000001</v>
      </c>
      <c r="I1396" t="s">
        <v>57</v>
      </c>
      <c r="J1396" t="str">
        <f>VLOOKUP(ventas_starbucks_2025[[#This Row],[sucursal]],cambio_sucursal[#All],2,0)</f>
        <v>Sucursal Avda Colón</v>
      </c>
      <c r="K1396" t="s">
        <v>58</v>
      </c>
      <c r="L1396" t="s">
        <v>39</v>
      </c>
      <c r="M1396" t="s">
        <v>4</v>
      </c>
      <c r="N1396" t="str">
        <f>IFERROR(VLOOKUP(ventas_starbucks_2025[[#This Row],[tamaño_sucio]],cambio_tamaño[#All],2,0),"Tamaño único")</f>
        <v>Tamaño único</v>
      </c>
      <c r="O1396">
        <v>3</v>
      </c>
      <c r="P1396">
        <v>1477.91</v>
      </c>
      <c r="Q1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6">
        <v>4433.7299999999996</v>
      </c>
      <c r="S1396" t="s">
        <v>5</v>
      </c>
      <c r="T1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6" t="str">
        <f>VLOOKUP(ventas_starbucks_2025[[#This Row],[canal_compra]],cambio_canal_compra[#All],2,0)</f>
        <v>En tienda</v>
      </c>
      <c r="V1396" t="s">
        <v>40</v>
      </c>
      <c r="W1396" t="str">
        <f>VLOOKUP(ventas_starbucks_2025[[#This Row],[método_pago]],cambio_metodo_pago[#All],2,0)</f>
        <v>Efectivo</v>
      </c>
      <c r="X1396" t="s">
        <v>22</v>
      </c>
      <c r="Y1396">
        <v>0</v>
      </c>
      <c r="Z1396" t="str">
        <f>VLOOKUP(ventas_starbucks_2025[[#This Row],[promoción_aplicada5]],promocion_cambiar[#All],2,0)</f>
        <v>2x1</v>
      </c>
      <c r="AA1396" t="s">
        <v>51</v>
      </c>
      <c r="AB1396" t="s">
        <v>23</v>
      </c>
      <c r="AC1396" t="s">
        <v>41</v>
      </c>
      <c r="AD1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96">
        <v>2</v>
      </c>
      <c r="AF1396">
        <v>2</v>
      </c>
      <c r="AG1396">
        <v>33</v>
      </c>
      <c r="AH1396">
        <v>30</v>
      </c>
    </row>
    <row r="1397" spans="1:34" x14ac:dyDescent="0.25">
      <c r="A1397" s="3" t="s">
        <v>1472</v>
      </c>
      <c r="B1397" s="1">
        <v>45693</v>
      </c>
      <c r="C1397" s="23">
        <f t="shared" si="105"/>
        <v>5</v>
      </c>
      <c r="D1397" s="23">
        <f t="shared" si="106"/>
        <v>3</v>
      </c>
      <c r="E1397" s="23" t="str">
        <f t="shared" si="107"/>
        <v>miércoles</v>
      </c>
      <c r="F1397" s="23">
        <f t="shared" si="108"/>
        <v>2</v>
      </c>
      <c r="G1397" s="23" t="str">
        <f t="shared" si="109"/>
        <v>febrero</v>
      </c>
      <c r="H1397" s="2">
        <v>0.83888888888888891</v>
      </c>
      <c r="I1397" t="s">
        <v>12</v>
      </c>
      <c r="J1397" t="str">
        <f>VLOOKUP(ventas_starbucks_2025[[#This Row],[sucursal]],cambio_sucursal[#All],2,0)</f>
        <v>Sucursal Córdoba Shopping</v>
      </c>
      <c r="K1397" t="s">
        <v>58</v>
      </c>
      <c r="L1397" t="s">
        <v>39</v>
      </c>
      <c r="M1397" t="s">
        <v>4</v>
      </c>
      <c r="N1397" t="str">
        <f>IFERROR(VLOOKUP(ventas_starbucks_2025[[#This Row],[tamaño_sucio]],cambio_tamaño[#All],2,0),"Tamaño único")</f>
        <v>Tamaño único</v>
      </c>
      <c r="O1397">
        <v>3</v>
      </c>
      <c r="P1397">
        <v>1468.41</v>
      </c>
      <c r="Q1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7">
        <v>4405.2299999999996</v>
      </c>
      <c r="S1397" t="s">
        <v>15</v>
      </c>
      <c r="T1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7" t="str">
        <f>VLOOKUP(ventas_starbucks_2025[[#This Row],[canal_compra]],cambio_canal_compra[#All],2,0)</f>
        <v>Para llevar</v>
      </c>
      <c r="V1397" t="s">
        <v>40</v>
      </c>
      <c r="W1397" t="str">
        <f>VLOOKUP(ventas_starbucks_2025[[#This Row],[método_pago]],cambio_metodo_pago[#All],2,0)</f>
        <v>Efectivo</v>
      </c>
      <c r="X1397" t="s">
        <v>7</v>
      </c>
      <c r="Y1397">
        <v>15</v>
      </c>
      <c r="Z1397" t="str">
        <f>VLOOKUP(ventas_starbucks_2025[[#This Row],[promoción_aplicada5]],promocion_cambiar[#All],2,0)</f>
        <v>Ninguna</v>
      </c>
      <c r="AA1397" t="s">
        <v>17</v>
      </c>
      <c r="AB1397" t="s">
        <v>9</v>
      </c>
      <c r="AC1397" t="s">
        <v>10</v>
      </c>
      <c r="AD1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97">
        <v>2.7</v>
      </c>
      <c r="AF1397">
        <v>1</v>
      </c>
      <c r="AG1397">
        <v>24</v>
      </c>
      <c r="AH1397">
        <v>21</v>
      </c>
    </row>
    <row r="1398" spans="1:34" x14ac:dyDescent="0.25">
      <c r="A1398" s="3" t="s">
        <v>1473</v>
      </c>
      <c r="B1398" s="1">
        <v>45661</v>
      </c>
      <c r="C1398" s="23">
        <f t="shared" si="105"/>
        <v>4</v>
      </c>
      <c r="D1398" s="23">
        <f t="shared" si="106"/>
        <v>6</v>
      </c>
      <c r="E1398" s="23" t="str">
        <f t="shared" si="107"/>
        <v>sábado</v>
      </c>
      <c r="F1398" s="23">
        <f t="shared" si="108"/>
        <v>1</v>
      </c>
      <c r="G1398" s="23" t="str">
        <f t="shared" si="109"/>
        <v>enero</v>
      </c>
      <c r="H1398" s="2">
        <v>0.52777777777777779</v>
      </c>
      <c r="I1398" t="s">
        <v>57</v>
      </c>
      <c r="J1398" t="str">
        <f>VLOOKUP(ventas_starbucks_2025[[#This Row],[sucursal]],cambio_sucursal[#All],2,0)</f>
        <v>Sucursal Avda Colón</v>
      </c>
      <c r="K1398" t="s">
        <v>358</v>
      </c>
      <c r="L1398" t="s">
        <v>44</v>
      </c>
      <c r="M1398" t="s">
        <v>45</v>
      </c>
      <c r="N1398" t="str">
        <f>IFERROR(VLOOKUP(ventas_starbucks_2025[[#This Row],[tamaño_sucio]],cambio_tamaño[#All],2,0),"Tamaño único")</f>
        <v>Grande</v>
      </c>
      <c r="O1398">
        <v>3</v>
      </c>
      <c r="P1398">
        <v>1620.8</v>
      </c>
      <c r="Q1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8">
        <v>4862.3999999999996</v>
      </c>
      <c r="S1398" t="s">
        <v>31</v>
      </c>
      <c r="T1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8" t="str">
        <f>VLOOKUP(ventas_starbucks_2025[[#This Row],[canal_compra]],cambio_canal_compra[#All],2,0)</f>
        <v>Entrega domicilio</v>
      </c>
      <c r="V1398" t="s">
        <v>16</v>
      </c>
      <c r="W1398" t="str">
        <f>VLOOKUP(ventas_starbucks_2025[[#This Row],[método_pago]],cambio_metodo_pago[#All],2,0)</f>
        <v>Tarjeta</v>
      </c>
      <c r="X1398" t="s">
        <v>7</v>
      </c>
      <c r="Y1398">
        <v>0</v>
      </c>
      <c r="Z1398" t="str">
        <f>VLOOKUP(ventas_starbucks_2025[[#This Row],[promoción_aplicada5]],promocion_cambiar[#All],2,0)</f>
        <v>Combo</v>
      </c>
      <c r="AA1398" t="s">
        <v>8</v>
      </c>
      <c r="AB1398" t="s">
        <v>9</v>
      </c>
      <c r="AC1398" t="s">
        <v>10</v>
      </c>
      <c r="AD1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98">
        <v>8.5</v>
      </c>
      <c r="AF1398">
        <v>5</v>
      </c>
      <c r="AG1398">
        <v>47</v>
      </c>
      <c r="AH1398">
        <v>44</v>
      </c>
    </row>
    <row r="1399" spans="1:34" x14ac:dyDescent="0.25">
      <c r="A1399" s="3" t="s">
        <v>1474</v>
      </c>
      <c r="B1399" s="1">
        <v>45734</v>
      </c>
      <c r="C1399" s="23">
        <f t="shared" si="105"/>
        <v>18</v>
      </c>
      <c r="D1399" s="23">
        <f t="shared" si="106"/>
        <v>2</v>
      </c>
      <c r="E1399" s="23" t="str">
        <f t="shared" si="107"/>
        <v>martes</v>
      </c>
      <c r="F1399" s="23">
        <f t="shared" si="108"/>
        <v>3</v>
      </c>
      <c r="G1399" s="23" t="str">
        <f t="shared" si="109"/>
        <v>marzo</v>
      </c>
      <c r="H1399" s="2">
        <v>0.80972222222222223</v>
      </c>
      <c r="I1399" t="s">
        <v>26</v>
      </c>
      <c r="J1399" t="str">
        <f>VLOOKUP(ventas_starbucks_2025[[#This Row],[sucursal]],cambio_sucursal[#All],2,0)</f>
        <v>Sucursal San Lorenzo 47</v>
      </c>
      <c r="K1399" t="s">
        <v>115</v>
      </c>
      <c r="L1399" t="s">
        <v>21</v>
      </c>
      <c r="M1399" t="s">
        <v>4</v>
      </c>
      <c r="N1399" t="str">
        <f>IFERROR(VLOOKUP(ventas_starbucks_2025[[#This Row],[tamaño_sucio]],cambio_tamaño[#All],2,0),"Tamaño único")</f>
        <v>Tamaño único</v>
      </c>
      <c r="O1399">
        <v>4</v>
      </c>
      <c r="P1399">
        <v>984.31</v>
      </c>
      <c r="Q1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99">
        <v>3937.24</v>
      </c>
      <c r="S1399" t="s">
        <v>31</v>
      </c>
      <c r="T1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9" t="str">
        <f>VLOOKUP(ventas_starbucks_2025[[#This Row],[canal_compra]],cambio_canal_compra[#All],2,0)</f>
        <v>Entrega domicilio</v>
      </c>
      <c r="V1399" t="s">
        <v>16</v>
      </c>
      <c r="W1399" t="str">
        <f>VLOOKUP(ventas_starbucks_2025[[#This Row],[método_pago]],cambio_metodo_pago[#All],2,0)</f>
        <v>Tarjeta</v>
      </c>
      <c r="X1399" t="s">
        <v>22</v>
      </c>
      <c r="Y1399">
        <v>0</v>
      </c>
      <c r="Z1399" t="str">
        <f>VLOOKUP(ventas_starbucks_2025[[#This Row],[promoción_aplicada5]],promocion_cambiar[#All],2,0)</f>
        <v>Combo</v>
      </c>
      <c r="AA1399" t="s">
        <v>8</v>
      </c>
      <c r="AB1399" t="s">
        <v>52</v>
      </c>
      <c r="AC1399" t="s">
        <v>41</v>
      </c>
      <c r="AD1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99">
        <v>3.7</v>
      </c>
      <c r="AF1399">
        <v>5</v>
      </c>
      <c r="AG1399">
        <v>25</v>
      </c>
      <c r="AH1399">
        <v>21</v>
      </c>
    </row>
    <row r="1400" spans="1:34" x14ac:dyDescent="0.25">
      <c r="A1400" s="3" t="s">
        <v>1475</v>
      </c>
      <c r="B1400" s="1">
        <v>45682</v>
      </c>
      <c r="C1400" s="23">
        <f t="shared" si="105"/>
        <v>25</v>
      </c>
      <c r="D1400" s="23">
        <f t="shared" si="106"/>
        <v>6</v>
      </c>
      <c r="E1400" s="23" t="str">
        <f t="shared" si="107"/>
        <v>sábado</v>
      </c>
      <c r="F1400" s="23">
        <f t="shared" si="108"/>
        <v>1</v>
      </c>
      <c r="G1400" s="23" t="str">
        <f t="shared" si="109"/>
        <v>enero</v>
      </c>
      <c r="H1400" s="2">
        <v>0.33263888888888887</v>
      </c>
      <c r="I1400" t="s">
        <v>57</v>
      </c>
      <c r="J1400" t="str">
        <f>VLOOKUP(ventas_starbucks_2025[[#This Row],[sucursal]],cambio_sucursal[#All],2,0)</f>
        <v>Sucursal Avda Colón</v>
      </c>
      <c r="K1400" t="s">
        <v>13</v>
      </c>
      <c r="L1400" t="s">
        <v>14</v>
      </c>
      <c r="M1400" t="s">
        <v>4</v>
      </c>
      <c r="N1400" t="str">
        <f>IFERROR(VLOOKUP(ventas_starbucks_2025[[#This Row],[tamaño_sucio]],cambio_tamaño[#All],2,0),"Tamaño único")</f>
        <v>Tamaño único</v>
      </c>
      <c r="O1400">
        <v>1</v>
      </c>
      <c r="P1400">
        <v>1636.53</v>
      </c>
      <c r="Q1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0">
        <v>1636.53</v>
      </c>
      <c r="S1400" t="s">
        <v>5</v>
      </c>
      <c r="T1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0" t="str">
        <f>VLOOKUP(ventas_starbucks_2025[[#This Row],[canal_compra]],cambio_canal_compra[#All],2,0)</f>
        <v>En tienda</v>
      </c>
      <c r="V1400" t="s">
        <v>16</v>
      </c>
      <c r="W1400" t="str">
        <f>VLOOKUP(ventas_starbucks_2025[[#This Row],[método_pago]],cambio_metodo_pago[#All],2,0)</f>
        <v>Tarjeta</v>
      </c>
      <c r="X1400" t="s">
        <v>22</v>
      </c>
      <c r="Y1400">
        <v>0</v>
      </c>
      <c r="Z1400" t="str">
        <f>VLOOKUP(ventas_starbucks_2025[[#This Row],[promoción_aplicada5]],promocion_cambiar[#All],2,0)</f>
        <v>2x1</v>
      </c>
      <c r="AA1400" t="s">
        <v>51</v>
      </c>
      <c r="AB1400" t="s">
        <v>23</v>
      </c>
      <c r="AC1400" t="s">
        <v>10</v>
      </c>
      <c r="AD1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00">
        <v>5.8</v>
      </c>
      <c r="AF1400">
        <v>3</v>
      </c>
      <c r="AG1400">
        <v>39</v>
      </c>
      <c r="AH1400">
        <v>38</v>
      </c>
    </row>
    <row r="1401" spans="1:34" x14ac:dyDescent="0.25">
      <c r="A1401" s="3" t="s">
        <v>1476</v>
      </c>
      <c r="B1401" s="1">
        <v>45721</v>
      </c>
      <c r="C1401" s="23">
        <f t="shared" si="105"/>
        <v>5</v>
      </c>
      <c r="D1401" s="23">
        <f t="shared" si="106"/>
        <v>3</v>
      </c>
      <c r="E1401" s="23" t="str">
        <f t="shared" si="107"/>
        <v>miércoles</v>
      </c>
      <c r="F1401" s="23">
        <f t="shared" si="108"/>
        <v>3</v>
      </c>
      <c r="G1401" s="23" t="str">
        <f t="shared" si="109"/>
        <v>marzo</v>
      </c>
      <c r="H1401" s="2">
        <v>0.74652777777777779</v>
      </c>
      <c r="I1401" t="s">
        <v>1</v>
      </c>
      <c r="J1401" t="str">
        <f>VLOOKUP(ventas_starbucks_2025[[#This Row],[sucursal]],cambio_sucursal[#All],2,0)</f>
        <v>Sucursal Nueva Córdoba</v>
      </c>
      <c r="K1401" t="s">
        <v>115</v>
      </c>
      <c r="L1401" t="s">
        <v>21</v>
      </c>
      <c r="M1401" t="s">
        <v>4</v>
      </c>
      <c r="N1401" t="str">
        <f>IFERROR(VLOOKUP(ventas_starbucks_2025[[#This Row],[tamaño_sucio]],cambio_tamaño[#All],2,0),"Tamaño único")</f>
        <v>Tamaño único</v>
      </c>
      <c r="O1401">
        <v>2</v>
      </c>
      <c r="P1401">
        <v>1274.3800000000001</v>
      </c>
      <c r="Q1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1">
        <v>2548.7600000000002</v>
      </c>
      <c r="S1401" t="s">
        <v>5</v>
      </c>
      <c r="T1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1" t="str">
        <f>VLOOKUP(ventas_starbucks_2025[[#This Row],[canal_compra]],cambio_canal_compra[#All],2,0)</f>
        <v>En tienda</v>
      </c>
      <c r="V1401" t="s">
        <v>16</v>
      </c>
      <c r="W1401" t="str">
        <f>VLOOKUP(ventas_starbucks_2025[[#This Row],[método_pago]],cambio_metodo_pago[#All],2,0)</f>
        <v>Tarjeta</v>
      </c>
      <c r="X1401" t="s">
        <v>22</v>
      </c>
      <c r="Y1401">
        <v>0</v>
      </c>
      <c r="Z1401" t="str">
        <f>VLOOKUP(ventas_starbucks_2025[[#This Row],[promoción_aplicada5]],promocion_cambiar[#All],2,0)</f>
        <v>2x1</v>
      </c>
      <c r="AA1401" t="s">
        <v>51</v>
      </c>
      <c r="AB1401" t="s">
        <v>18</v>
      </c>
      <c r="AC1401" t="s">
        <v>10</v>
      </c>
      <c r="AD1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01">
        <v>2.1</v>
      </c>
      <c r="AF1401">
        <v>5</v>
      </c>
      <c r="AG1401">
        <v>16</v>
      </c>
      <c r="AH1401">
        <v>14</v>
      </c>
    </row>
    <row r="1402" spans="1:34" x14ac:dyDescent="0.25">
      <c r="A1402" s="3" t="s">
        <v>1477</v>
      </c>
      <c r="B1402" s="1">
        <v>45675</v>
      </c>
      <c r="C1402" s="23">
        <f t="shared" si="105"/>
        <v>18</v>
      </c>
      <c r="D1402" s="23">
        <f t="shared" si="106"/>
        <v>6</v>
      </c>
      <c r="E1402" s="23" t="str">
        <f t="shared" si="107"/>
        <v>sábado</v>
      </c>
      <c r="F1402" s="23">
        <f t="shared" si="108"/>
        <v>1</v>
      </c>
      <c r="G1402" s="23" t="str">
        <f t="shared" si="109"/>
        <v>enero</v>
      </c>
      <c r="H1402" s="2">
        <v>0.86250000000000004</v>
      </c>
      <c r="I1402" t="s">
        <v>57</v>
      </c>
      <c r="J1402" t="str">
        <f>VLOOKUP(ventas_starbucks_2025[[#This Row],[sucursal]],cambio_sucursal[#All],2,0)</f>
        <v>Sucursal Avda Colón</v>
      </c>
      <c r="K1402" t="s">
        <v>69</v>
      </c>
      <c r="L1402" t="s">
        <v>70</v>
      </c>
      <c r="M1402" t="s">
        <v>45</v>
      </c>
      <c r="N1402" t="str">
        <f>IFERROR(VLOOKUP(ventas_starbucks_2025[[#This Row],[tamaño_sucio]],cambio_tamaño[#All],2,0),"Tamaño único")</f>
        <v>Grande</v>
      </c>
      <c r="O1402">
        <v>2</v>
      </c>
      <c r="P1402">
        <v>1586.13</v>
      </c>
      <c r="Q1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2">
        <v>3172.26</v>
      </c>
      <c r="S1402" t="s">
        <v>15</v>
      </c>
      <c r="T1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2" t="str">
        <f>VLOOKUP(ventas_starbucks_2025[[#This Row],[canal_compra]],cambio_canal_compra[#All],2,0)</f>
        <v>Para llevar</v>
      </c>
      <c r="V1402" t="s">
        <v>40</v>
      </c>
      <c r="W1402" t="str">
        <f>VLOOKUP(ventas_starbucks_2025[[#This Row],[método_pago]],cambio_metodo_pago[#All],2,0)</f>
        <v>Efectivo</v>
      </c>
      <c r="X1402" t="s">
        <v>22</v>
      </c>
      <c r="Y1402">
        <v>0</v>
      </c>
      <c r="Z1402" t="str">
        <f>VLOOKUP(ventas_starbucks_2025[[#This Row],[promoción_aplicada5]],promocion_cambiar[#All],2,0)</f>
        <v>Hora Feliz</v>
      </c>
      <c r="AA1402" t="s">
        <v>36</v>
      </c>
      <c r="AB1402" t="s">
        <v>23</v>
      </c>
      <c r="AC1402" t="s">
        <v>24</v>
      </c>
      <c r="AD1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02">
        <v>13.8</v>
      </c>
      <c r="AF1402">
        <v>5</v>
      </c>
      <c r="AG1402">
        <v>23</v>
      </c>
      <c r="AH1402">
        <v>21</v>
      </c>
    </row>
    <row r="1403" spans="1:34" x14ac:dyDescent="0.25">
      <c r="A1403" s="3" t="s">
        <v>1478</v>
      </c>
      <c r="B1403" s="1">
        <v>45668</v>
      </c>
      <c r="C1403" s="23">
        <f t="shared" si="105"/>
        <v>11</v>
      </c>
      <c r="D1403" s="23">
        <f t="shared" si="106"/>
        <v>6</v>
      </c>
      <c r="E1403" s="23" t="str">
        <f t="shared" si="107"/>
        <v>sábado</v>
      </c>
      <c r="F1403" s="23">
        <f t="shared" si="108"/>
        <v>1</v>
      </c>
      <c r="G1403" s="23" t="str">
        <f t="shared" si="109"/>
        <v>enero</v>
      </c>
      <c r="H1403" s="2">
        <v>0.83680555555555558</v>
      </c>
      <c r="I1403" t="s">
        <v>1</v>
      </c>
      <c r="J1403" t="str">
        <f>VLOOKUP(ventas_starbucks_2025[[#This Row],[sucursal]],cambio_sucursal[#All],2,0)</f>
        <v>Sucursal Nueva Córdoba</v>
      </c>
      <c r="K1403" t="s">
        <v>82</v>
      </c>
      <c r="L1403" t="s">
        <v>28</v>
      </c>
      <c r="M1403" t="s">
        <v>4</v>
      </c>
      <c r="N1403" t="str">
        <f>IFERROR(VLOOKUP(ventas_starbucks_2025[[#This Row],[tamaño_sucio]],cambio_tamaño[#All],2,0),"Tamaño único")</f>
        <v>Tamaño único</v>
      </c>
      <c r="O1403">
        <v>2</v>
      </c>
      <c r="P1403">
        <v>2023.11</v>
      </c>
      <c r="Q1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03">
        <v>4046.22</v>
      </c>
      <c r="S1403" t="s">
        <v>31</v>
      </c>
      <c r="T1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3" t="str">
        <f>VLOOKUP(ventas_starbucks_2025[[#This Row],[canal_compra]],cambio_canal_compra[#All],2,0)</f>
        <v>Entrega domicilio</v>
      </c>
      <c r="V1403" t="s">
        <v>6</v>
      </c>
      <c r="W1403" t="str">
        <f>VLOOKUP(ventas_starbucks_2025[[#This Row],[método_pago]],cambio_metodo_pago[#All],2,0)</f>
        <v>Aplicación móbil</v>
      </c>
      <c r="X1403" t="s">
        <v>22</v>
      </c>
      <c r="Y1403">
        <v>0</v>
      </c>
      <c r="Z1403" t="str">
        <f>VLOOKUP(ventas_starbucks_2025[[#This Row],[promoción_aplicada5]],promocion_cambiar[#All],2,0)</f>
        <v>Ninguna</v>
      </c>
      <c r="AA1403" t="s">
        <v>17</v>
      </c>
      <c r="AB1403" t="s">
        <v>9</v>
      </c>
      <c r="AC1403" t="s">
        <v>24</v>
      </c>
      <c r="AD1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03">
        <v>10.6</v>
      </c>
      <c r="AF1403">
        <v>3</v>
      </c>
      <c r="AG1403">
        <v>14</v>
      </c>
      <c r="AH1403">
        <v>12</v>
      </c>
    </row>
    <row r="1404" spans="1:34" x14ac:dyDescent="0.25">
      <c r="A1404" s="3" t="s">
        <v>1479</v>
      </c>
      <c r="B1404" s="1">
        <v>45738</v>
      </c>
      <c r="C1404" s="23">
        <f t="shared" si="105"/>
        <v>22</v>
      </c>
      <c r="D1404" s="23">
        <f t="shared" si="106"/>
        <v>6</v>
      </c>
      <c r="E1404" s="23" t="str">
        <f t="shared" si="107"/>
        <v>sábado</v>
      </c>
      <c r="F1404" s="23">
        <f t="shared" si="108"/>
        <v>3</v>
      </c>
      <c r="G1404" s="23" t="str">
        <f t="shared" si="109"/>
        <v>marzo</v>
      </c>
      <c r="H1404" s="2">
        <v>0.34097222222222223</v>
      </c>
      <c r="I1404" t="s">
        <v>1</v>
      </c>
      <c r="J1404" t="str">
        <f>VLOOKUP(ventas_starbucks_2025[[#This Row],[sucursal]],cambio_sucursal[#All],2,0)</f>
        <v>Sucursal Nueva Córdoba</v>
      </c>
      <c r="K1404" t="s">
        <v>175</v>
      </c>
      <c r="L1404" t="s">
        <v>70</v>
      </c>
      <c r="M1404" t="s">
        <v>50</v>
      </c>
      <c r="N1404" t="str">
        <f>IFERROR(VLOOKUP(ventas_starbucks_2025[[#This Row],[tamaño_sucio]],cambio_tamaño[#All],2,0),"Tamaño único")</f>
        <v>Mediano</v>
      </c>
      <c r="O1404">
        <v>4</v>
      </c>
      <c r="P1404">
        <v>1831.04</v>
      </c>
      <c r="Q1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4">
        <v>7324.16</v>
      </c>
      <c r="S1404" t="s">
        <v>31</v>
      </c>
      <c r="T1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04" t="str">
        <f>VLOOKUP(ventas_starbucks_2025[[#This Row],[canal_compra]],cambio_canal_compra[#All],2,0)</f>
        <v>Entrega domicilio</v>
      </c>
      <c r="V1404" t="s">
        <v>16</v>
      </c>
      <c r="W1404" t="str">
        <f>VLOOKUP(ventas_starbucks_2025[[#This Row],[método_pago]],cambio_metodo_pago[#All],2,0)</f>
        <v>Tarjeta</v>
      </c>
      <c r="X1404" t="s">
        <v>7</v>
      </c>
      <c r="Y1404">
        <v>15</v>
      </c>
      <c r="Z1404" t="str">
        <f>VLOOKUP(ventas_starbucks_2025[[#This Row],[promoción_aplicada5]],promocion_cambiar[#All],2,0)</f>
        <v>Ninguna</v>
      </c>
      <c r="AA1404" t="s">
        <v>17</v>
      </c>
      <c r="AB1404" t="s">
        <v>52</v>
      </c>
      <c r="AC1404" t="s">
        <v>41</v>
      </c>
      <c r="AD1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04">
        <v>13.2</v>
      </c>
      <c r="AF1404">
        <v>4</v>
      </c>
      <c r="AG1404">
        <v>38</v>
      </c>
      <c r="AH1404">
        <v>34</v>
      </c>
    </row>
    <row r="1405" spans="1:34" x14ac:dyDescent="0.25">
      <c r="A1405" s="3" t="s">
        <v>1480</v>
      </c>
      <c r="B1405" s="1">
        <v>45666</v>
      </c>
      <c r="C1405" s="23">
        <f t="shared" si="105"/>
        <v>9</v>
      </c>
      <c r="D1405" s="23">
        <f t="shared" si="106"/>
        <v>4</v>
      </c>
      <c r="E1405" s="23" t="str">
        <f t="shared" si="107"/>
        <v>jueves</v>
      </c>
      <c r="F1405" s="23">
        <f t="shared" si="108"/>
        <v>1</v>
      </c>
      <c r="G1405" s="23" t="str">
        <f t="shared" si="109"/>
        <v>enero</v>
      </c>
      <c r="H1405" s="2">
        <v>0.39374999999999999</v>
      </c>
      <c r="I1405" t="s">
        <v>1</v>
      </c>
      <c r="J1405" t="str">
        <f>VLOOKUP(ventas_starbucks_2025[[#This Row],[sucursal]],cambio_sucursal[#All],2,0)</f>
        <v>Sucursal Nueva Córdoba</v>
      </c>
      <c r="K1405" t="s">
        <v>87</v>
      </c>
      <c r="L1405" t="s">
        <v>65</v>
      </c>
      <c r="M1405" t="s">
        <v>4</v>
      </c>
      <c r="N1405" t="str">
        <f>IFERROR(VLOOKUP(ventas_starbucks_2025[[#This Row],[tamaño_sucio]],cambio_tamaño[#All],2,0),"Tamaño único")</f>
        <v>Tamaño único</v>
      </c>
      <c r="O1405">
        <v>5</v>
      </c>
      <c r="P1405">
        <v>1609.87</v>
      </c>
      <c r="Q1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5">
        <v>8049.35</v>
      </c>
      <c r="S1405" t="s">
        <v>15</v>
      </c>
      <c r="T1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05" t="str">
        <f>VLOOKUP(ventas_starbucks_2025[[#This Row],[canal_compra]],cambio_canal_compra[#All],2,0)</f>
        <v>Para llevar</v>
      </c>
      <c r="V1405" t="s">
        <v>16</v>
      </c>
      <c r="W1405" t="str">
        <f>VLOOKUP(ventas_starbucks_2025[[#This Row],[método_pago]],cambio_metodo_pago[#All],2,0)</f>
        <v>Tarjeta</v>
      </c>
      <c r="X1405" t="s">
        <v>22</v>
      </c>
      <c r="Y1405">
        <v>0</v>
      </c>
      <c r="Z1405" t="str">
        <f>VLOOKUP(ventas_starbucks_2025[[#This Row],[promoción_aplicada5]],promocion_cambiar[#All],2,0)</f>
        <v>Ninguna</v>
      </c>
      <c r="AA1405" t="s">
        <v>17</v>
      </c>
      <c r="AB1405" t="s">
        <v>52</v>
      </c>
      <c r="AC1405" t="s">
        <v>24</v>
      </c>
      <c r="AD1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05">
        <v>9.1</v>
      </c>
      <c r="AF1405">
        <v>3</v>
      </c>
      <c r="AG1405">
        <v>11</v>
      </c>
      <c r="AH1405">
        <v>6</v>
      </c>
    </row>
    <row r="1406" spans="1:34" x14ac:dyDescent="0.25">
      <c r="A1406" s="3" t="s">
        <v>1481</v>
      </c>
      <c r="B1406" s="1">
        <v>45687</v>
      </c>
      <c r="C1406" s="23">
        <f t="shared" si="105"/>
        <v>30</v>
      </c>
      <c r="D1406" s="23">
        <f t="shared" si="106"/>
        <v>4</v>
      </c>
      <c r="E1406" s="23" t="str">
        <f t="shared" si="107"/>
        <v>jueves</v>
      </c>
      <c r="F1406" s="23">
        <f t="shared" si="108"/>
        <v>1</v>
      </c>
      <c r="G1406" s="23" t="str">
        <f t="shared" si="109"/>
        <v>enero</v>
      </c>
      <c r="H1406" s="2">
        <v>0.65972222222222221</v>
      </c>
      <c r="I1406" t="s">
        <v>12</v>
      </c>
      <c r="J1406" t="str">
        <f>VLOOKUP(ventas_starbucks_2025[[#This Row],[sucursal]],cambio_sucursal[#All],2,0)</f>
        <v>Sucursal Córdoba Shopping</v>
      </c>
      <c r="K1406" t="s">
        <v>34</v>
      </c>
      <c r="L1406" t="s">
        <v>35</v>
      </c>
      <c r="M1406" t="s">
        <v>4</v>
      </c>
      <c r="N1406" t="str">
        <f>IFERROR(VLOOKUP(ventas_starbucks_2025[[#This Row],[tamaño_sucio]],cambio_tamaño[#All],2,0),"Tamaño único")</f>
        <v>Tamaño único</v>
      </c>
      <c r="O1406">
        <v>2</v>
      </c>
      <c r="P1406">
        <v>1336.13</v>
      </c>
      <c r="Q1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6">
        <v>2672.26</v>
      </c>
      <c r="S1406" t="s">
        <v>5</v>
      </c>
      <c r="T1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6" t="str">
        <f>VLOOKUP(ventas_starbucks_2025[[#This Row],[canal_compra]],cambio_canal_compra[#All],2,0)</f>
        <v>En tienda</v>
      </c>
      <c r="V1406" t="s">
        <v>16</v>
      </c>
      <c r="W1406" t="str">
        <f>VLOOKUP(ventas_starbucks_2025[[#This Row],[método_pago]],cambio_metodo_pago[#All],2,0)</f>
        <v>Tarjeta</v>
      </c>
      <c r="X1406" t="s">
        <v>22</v>
      </c>
      <c r="Y1406">
        <v>0</v>
      </c>
      <c r="Z1406" t="str">
        <f>VLOOKUP(ventas_starbucks_2025[[#This Row],[promoción_aplicada5]],promocion_cambiar[#All],2,0)</f>
        <v>Ninguna</v>
      </c>
      <c r="AA1406" t="s">
        <v>17</v>
      </c>
      <c r="AB1406" t="s">
        <v>32</v>
      </c>
      <c r="AC1406" t="s">
        <v>24</v>
      </c>
      <c r="AD1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06">
        <v>9.4</v>
      </c>
      <c r="AF1406">
        <v>3</v>
      </c>
      <c r="AG1406">
        <v>50</v>
      </c>
      <c r="AH1406">
        <v>48</v>
      </c>
    </row>
    <row r="1407" spans="1:34" x14ac:dyDescent="0.25">
      <c r="A1407" s="3" t="s">
        <v>1482</v>
      </c>
      <c r="B1407" s="1">
        <v>45723</v>
      </c>
      <c r="C1407" s="23">
        <f t="shared" si="105"/>
        <v>7</v>
      </c>
      <c r="D1407" s="23">
        <f t="shared" si="106"/>
        <v>5</v>
      </c>
      <c r="E1407" s="1" t="str">
        <f t="shared" si="107"/>
        <v>viernes</v>
      </c>
      <c r="F1407" s="23">
        <f t="shared" si="108"/>
        <v>3</v>
      </c>
      <c r="G1407" s="1" t="str">
        <f t="shared" si="109"/>
        <v>marzo</v>
      </c>
      <c r="H1407" s="2">
        <v>0.32708333333333334</v>
      </c>
      <c r="I1407" t="s">
        <v>26</v>
      </c>
      <c r="J1407" t="str">
        <f>VLOOKUP(ventas_starbucks_2025[[#This Row],[sucursal]],cambio_sucursal[#All],2,0)</f>
        <v>Sucursal San Lorenzo 47</v>
      </c>
      <c r="K1407" t="s">
        <v>20</v>
      </c>
      <c r="L1407" t="s">
        <v>21</v>
      </c>
      <c r="M1407" t="s">
        <v>4</v>
      </c>
      <c r="N1407" t="str">
        <f>IFERROR(VLOOKUP(ventas_starbucks_2025[[#This Row],[tamaño_sucio]],cambio_tamaño[#All],2,0),"Tamaño único")</f>
        <v>Tamaño único</v>
      </c>
      <c r="O1407">
        <v>1</v>
      </c>
      <c r="P1407">
        <v>1141.79</v>
      </c>
      <c r="Q1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7">
        <v>1141.79</v>
      </c>
      <c r="S1407" t="s">
        <v>31</v>
      </c>
      <c r="T1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7" t="str">
        <f>VLOOKUP(ventas_starbucks_2025[[#This Row],[canal_compra]],cambio_canal_compra[#All],2,0)</f>
        <v>Entrega domicilio</v>
      </c>
      <c r="V1407" t="s">
        <v>40</v>
      </c>
      <c r="W1407" t="str">
        <f>VLOOKUP(ventas_starbucks_2025[[#This Row],[método_pago]],cambio_metodo_pago[#All],2,0)</f>
        <v>Efectivo</v>
      </c>
      <c r="X1407" t="s">
        <v>22</v>
      </c>
      <c r="Y1407">
        <v>0</v>
      </c>
      <c r="Z1407" t="str">
        <f>VLOOKUP(ventas_starbucks_2025[[#This Row],[promoción_aplicada5]],promocion_cambiar[#All],2,0)</f>
        <v>Hora Feliz</v>
      </c>
      <c r="AA1407" t="s">
        <v>36</v>
      </c>
      <c r="AB1407" t="s">
        <v>18</v>
      </c>
      <c r="AC1407" t="s">
        <v>41</v>
      </c>
      <c r="AD1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07">
        <v>9.8000000000000007</v>
      </c>
      <c r="AF1407">
        <v>4</v>
      </c>
      <c r="AG1407">
        <v>49</v>
      </c>
      <c r="AH1407">
        <v>48</v>
      </c>
    </row>
    <row r="1408" spans="1:34" x14ac:dyDescent="0.25">
      <c r="A1408" s="3" t="s">
        <v>1483</v>
      </c>
      <c r="B1408" s="1">
        <v>45699</v>
      </c>
      <c r="C1408" s="23">
        <f t="shared" si="105"/>
        <v>11</v>
      </c>
      <c r="D1408" s="23">
        <f t="shared" si="106"/>
        <v>2</v>
      </c>
      <c r="E1408" s="23" t="str">
        <f t="shared" si="107"/>
        <v>martes</v>
      </c>
      <c r="F1408" s="23">
        <f t="shared" si="108"/>
        <v>2</v>
      </c>
      <c r="G1408" s="23" t="str">
        <f t="shared" si="109"/>
        <v>febrero</v>
      </c>
      <c r="H1408" s="2">
        <v>0.60347222222222219</v>
      </c>
      <c r="I1408" t="s">
        <v>57</v>
      </c>
      <c r="J1408" t="str">
        <f>VLOOKUP(ventas_starbucks_2025[[#This Row],[sucursal]],cambio_sucursal[#All],2,0)</f>
        <v>Sucursal Avda Colón</v>
      </c>
      <c r="K1408" t="s">
        <v>209</v>
      </c>
      <c r="L1408" t="s">
        <v>44</v>
      </c>
      <c r="M1408" t="s">
        <v>62</v>
      </c>
      <c r="N1408" t="str">
        <f>IFERROR(VLOOKUP(ventas_starbucks_2025[[#This Row],[tamaño_sucio]],cambio_tamaño[#All],2,0),"Tamaño único")</f>
        <v>Extra-Grande</v>
      </c>
      <c r="O1408">
        <v>3</v>
      </c>
      <c r="P1408">
        <v>1678.28</v>
      </c>
      <c r="Q1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8">
        <v>5034.84</v>
      </c>
      <c r="S1408" t="s">
        <v>15</v>
      </c>
      <c r="T1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08" t="str">
        <f>VLOOKUP(ventas_starbucks_2025[[#This Row],[canal_compra]],cambio_canal_compra[#All],2,0)</f>
        <v>Para llevar</v>
      </c>
      <c r="V1408" t="s">
        <v>40</v>
      </c>
      <c r="W1408" t="str">
        <f>VLOOKUP(ventas_starbucks_2025[[#This Row],[método_pago]],cambio_metodo_pago[#All],2,0)</f>
        <v>Efectivo</v>
      </c>
      <c r="X1408" t="s">
        <v>22</v>
      </c>
      <c r="Y1408">
        <v>0</v>
      </c>
      <c r="Z1408" t="str">
        <f>VLOOKUP(ventas_starbucks_2025[[#This Row],[promoción_aplicada5]],promocion_cambiar[#All],2,0)</f>
        <v>2x1</v>
      </c>
      <c r="AA1408" t="s">
        <v>51</v>
      </c>
      <c r="AB1408" t="s">
        <v>32</v>
      </c>
      <c r="AC1408" t="s">
        <v>24</v>
      </c>
      <c r="AD1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08">
        <v>3</v>
      </c>
      <c r="AF1408">
        <v>5</v>
      </c>
      <c r="AG1408">
        <v>49</v>
      </c>
      <c r="AH1408">
        <v>46</v>
      </c>
    </row>
    <row r="1409" spans="1:34" x14ac:dyDescent="0.25">
      <c r="A1409" s="3" t="s">
        <v>1484</v>
      </c>
      <c r="B1409" s="1">
        <v>45693</v>
      </c>
      <c r="C1409" s="23">
        <f t="shared" si="105"/>
        <v>5</v>
      </c>
      <c r="D1409" s="23">
        <f t="shared" si="106"/>
        <v>3</v>
      </c>
      <c r="E1409" s="23" t="str">
        <f t="shared" si="107"/>
        <v>miércoles</v>
      </c>
      <c r="F1409" s="23">
        <f t="shared" si="108"/>
        <v>2</v>
      </c>
      <c r="G1409" s="23" t="str">
        <f t="shared" si="109"/>
        <v>febrero</v>
      </c>
      <c r="H1409" s="2">
        <v>0.85416666666666663</v>
      </c>
      <c r="I1409" t="s">
        <v>57</v>
      </c>
      <c r="J1409" t="str">
        <f>VLOOKUP(ventas_starbucks_2025[[#This Row],[sucursal]],cambio_sucursal[#All],2,0)</f>
        <v>Sucursal Avda Colón</v>
      </c>
      <c r="K1409" t="s">
        <v>175</v>
      </c>
      <c r="L1409" t="s">
        <v>70</v>
      </c>
      <c r="M1409" t="s">
        <v>55</v>
      </c>
      <c r="N1409" t="str">
        <f>IFERROR(VLOOKUP(ventas_starbucks_2025[[#This Row],[tamaño_sucio]],cambio_tamaño[#All],2,0),"Tamaño único")</f>
        <v>Pequeño</v>
      </c>
      <c r="O1409">
        <v>1</v>
      </c>
      <c r="P1409">
        <v>1430.82</v>
      </c>
      <c r="Q1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9">
        <v>1430.82</v>
      </c>
      <c r="S1409" t="s">
        <v>15</v>
      </c>
      <c r="T1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9" t="str">
        <f>VLOOKUP(ventas_starbucks_2025[[#This Row],[canal_compra]],cambio_canal_compra[#All],2,0)</f>
        <v>Para llevar</v>
      </c>
      <c r="V1409" t="s">
        <v>6</v>
      </c>
      <c r="W1409" t="str">
        <f>VLOOKUP(ventas_starbucks_2025[[#This Row],[método_pago]],cambio_metodo_pago[#All],2,0)</f>
        <v>Aplicación móbil</v>
      </c>
      <c r="X1409" t="s">
        <v>22</v>
      </c>
      <c r="Y1409">
        <v>0</v>
      </c>
      <c r="Z1409" t="str">
        <f>VLOOKUP(ventas_starbucks_2025[[#This Row],[promoción_aplicada5]],promocion_cambiar[#All],2,0)</f>
        <v>2x1</v>
      </c>
      <c r="AA1409" t="s">
        <v>51</v>
      </c>
      <c r="AB1409" t="s">
        <v>18</v>
      </c>
      <c r="AC1409" t="s">
        <v>24</v>
      </c>
      <c r="AD1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09">
        <v>9.3000000000000007</v>
      </c>
      <c r="AF1409">
        <v>5</v>
      </c>
      <c r="AG1409">
        <v>32</v>
      </c>
      <c r="AH1409">
        <v>31</v>
      </c>
    </row>
    <row r="1410" spans="1:34" x14ac:dyDescent="0.25">
      <c r="A1410" s="3" t="s">
        <v>1485</v>
      </c>
      <c r="B1410" s="1">
        <v>45664</v>
      </c>
      <c r="C1410" s="23">
        <f t="shared" ref="C1410:C1473" si="110">DAY(B1410)</f>
        <v>7</v>
      </c>
      <c r="D1410" s="23">
        <f t="shared" ref="D1410:D1473" si="111">WEEKDAY(B1410,2)</f>
        <v>2</v>
      </c>
      <c r="E1410" s="1" t="str">
        <f t="shared" ref="E1410:E1473" si="112">TEXT(B1410,"dddd")</f>
        <v>martes</v>
      </c>
      <c r="F1410" s="23">
        <f t="shared" ref="F1410:F1473" si="113">MONTH(B1410)</f>
        <v>1</v>
      </c>
      <c r="G1410" s="1" t="str">
        <f t="shared" ref="G1410:G1473" si="114">TEXT(B1410,"mmmm")</f>
        <v>enero</v>
      </c>
      <c r="H1410" s="2">
        <v>0.62986111111111109</v>
      </c>
      <c r="I1410" t="s">
        <v>1</v>
      </c>
      <c r="J1410" t="str">
        <f>VLOOKUP(ventas_starbucks_2025[[#This Row],[sucursal]],cambio_sucursal[#All],2,0)</f>
        <v>Sucursal Nueva Córdoba</v>
      </c>
      <c r="K1410" t="s">
        <v>13</v>
      </c>
      <c r="L1410" t="s">
        <v>14</v>
      </c>
      <c r="M1410" t="s">
        <v>4</v>
      </c>
      <c r="N1410" t="str">
        <f>IFERROR(VLOOKUP(ventas_starbucks_2025[[#This Row],[tamaño_sucio]],cambio_tamaño[#All],2,0),"Tamaño único")</f>
        <v>Tamaño único</v>
      </c>
      <c r="O1410">
        <v>1</v>
      </c>
      <c r="P1410">
        <v>2147.36</v>
      </c>
      <c r="Q1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10">
        <v>2147.36</v>
      </c>
      <c r="S1410" t="s">
        <v>5</v>
      </c>
      <c r="T1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10" t="str">
        <f>VLOOKUP(ventas_starbucks_2025[[#This Row],[canal_compra]],cambio_canal_compra[#All],2,0)</f>
        <v>En tienda</v>
      </c>
      <c r="V1410" t="s">
        <v>16</v>
      </c>
      <c r="W1410" t="str">
        <f>VLOOKUP(ventas_starbucks_2025[[#This Row],[método_pago]],cambio_metodo_pago[#All],2,0)</f>
        <v>Tarjeta</v>
      </c>
      <c r="X1410" t="s">
        <v>22</v>
      </c>
      <c r="Y1410">
        <v>0</v>
      </c>
      <c r="Z1410" t="str">
        <f>VLOOKUP(ventas_starbucks_2025[[#This Row],[promoción_aplicada5]],promocion_cambiar[#All],2,0)</f>
        <v>Combo</v>
      </c>
      <c r="AA1410" t="s">
        <v>8</v>
      </c>
      <c r="AB1410" t="s">
        <v>29</v>
      </c>
      <c r="AC1410" t="s">
        <v>10</v>
      </c>
      <c r="AD1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10">
        <v>11.2</v>
      </c>
      <c r="AF1410">
        <v>5</v>
      </c>
      <c r="AG1410">
        <v>23</v>
      </c>
      <c r="AH1410">
        <v>22</v>
      </c>
    </row>
    <row r="1411" spans="1:34" x14ac:dyDescent="0.25">
      <c r="A1411" s="3" t="s">
        <v>1486</v>
      </c>
      <c r="B1411" s="1">
        <v>45764</v>
      </c>
      <c r="C1411" s="23">
        <f t="shared" si="110"/>
        <v>17</v>
      </c>
      <c r="D1411" s="23">
        <f t="shared" si="111"/>
        <v>4</v>
      </c>
      <c r="E1411" s="23" t="str">
        <f t="shared" si="112"/>
        <v>jueves</v>
      </c>
      <c r="F1411" s="23">
        <f t="shared" si="113"/>
        <v>4</v>
      </c>
      <c r="G1411" s="23" t="str">
        <f t="shared" si="114"/>
        <v>abril</v>
      </c>
      <c r="H1411" s="2">
        <v>0.75208333333333333</v>
      </c>
      <c r="I1411" t="s">
        <v>57</v>
      </c>
      <c r="J1411" t="str">
        <f>VLOOKUP(ventas_starbucks_2025[[#This Row],[sucursal]],cambio_sucursal[#All],2,0)</f>
        <v>Sucursal Avda Colón</v>
      </c>
      <c r="K1411" t="s">
        <v>34</v>
      </c>
      <c r="L1411" t="s">
        <v>35</v>
      </c>
      <c r="M1411" t="s">
        <v>4</v>
      </c>
      <c r="N1411" t="str">
        <f>IFERROR(VLOOKUP(ventas_starbucks_2025[[#This Row],[tamaño_sucio]],cambio_tamaño[#All],2,0),"Tamaño único")</f>
        <v>Tamaño único</v>
      </c>
      <c r="O1411">
        <v>5</v>
      </c>
      <c r="P1411">
        <v>1367.71</v>
      </c>
      <c r="Q1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1">
        <v>6838.55</v>
      </c>
      <c r="S1411" t="s">
        <v>31</v>
      </c>
      <c r="T1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11" t="str">
        <f>VLOOKUP(ventas_starbucks_2025[[#This Row],[canal_compra]],cambio_canal_compra[#All],2,0)</f>
        <v>Entrega domicilio</v>
      </c>
      <c r="V1411" t="s">
        <v>16</v>
      </c>
      <c r="W1411" t="str">
        <f>VLOOKUP(ventas_starbucks_2025[[#This Row],[método_pago]],cambio_metodo_pago[#All],2,0)</f>
        <v>Tarjeta</v>
      </c>
      <c r="X1411" t="s">
        <v>22</v>
      </c>
      <c r="Y1411">
        <v>0</v>
      </c>
      <c r="Z1411" t="str">
        <f>VLOOKUP(ventas_starbucks_2025[[#This Row],[promoción_aplicada5]],promocion_cambiar[#All],2,0)</f>
        <v>2x1</v>
      </c>
      <c r="AA1411" t="s">
        <v>51</v>
      </c>
      <c r="AB1411" t="s">
        <v>9</v>
      </c>
      <c r="AC1411" t="s">
        <v>41</v>
      </c>
      <c r="AD1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11">
        <v>3.6</v>
      </c>
      <c r="AF1411">
        <v>3</v>
      </c>
      <c r="AG1411">
        <v>19</v>
      </c>
      <c r="AH1411">
        <v>14</v>
      </c>
    </row>
    <row r="1412" spans="1:34" x14ac:dyDescent="0.25">
      <c r="A1412" s="3" t="s">
        <v>1487</v>
      </c>
      <c r="B1412" s="1">
        <v>45734</v>
      </c>
      <c r="C1412" s="23">
        <f t="shared" si="110"/>
        <v>18</v>
      </c>
      <c r="D1412" s="23">
        <f t="shared" si="111"/>
        <v>2</v>
      </c>
      <c r="E1412" s="1" t="str">
        <f t="shared" si="112"/>
        <v>martes</v>
      </c>
      <c r="F1412" s="23">
        <f t="shared" si="113"/>
        <v>3</v>
      </c>
      <c r="G1412" s="1" t="str">
        <f t="shared" si="114"/>
        <v>marzo</v>
      </c>
      <c r="H1412" s="2">
        <v>0.42083333333333334</v>
      </c>
      <c r="I1412" t="s">
        <v>26</v>
      </c>
      <c r="J1412" t="str">
        <f>VLOOKUP(ventas_starbucks_2025[[#This Row],[sucursal]],cambio_sucursal[#All],2,0)</f>
        <v>Sucursal San Lorenzo 47</v>
      </c>
      <c r="K1412" t="s">
        <v>58</v>
      </c>
      <c r="L1412" t="s">
        <v>39</v>
      </c>
      <c r="M1412" t="s">
        <v>4</v>
      </c>
      <c r="N1412" t="str">
        <f>IFERROR(VLOOKUP(ventas_starbucks_2025[[#This Row],[tamaño_sucio]],cambio_tamaño[#All],2,0),"Tamaño único")</f>
        <v>Tamaño único</v>
      </c>
      <c r="O1412">
        <v>5</v>
      </c>
      <c r="P1412">
        <v>1509.91</v>
      </c>
      <c r="Q1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2">
        <v>7549.55</v>
      </c>
      <c r="S1412" t="s">
        <v>5</v>
      </c>
      <c r="T1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12" t="str">
        <f>VLOOKUP(ventas_starbucks_2025[[#This Row],[canal_compra]],cambio_canal_compra[#All],2,0)</f>
        <v>En tienda</v>
      </c>
      <c r="V1412" t="s">
        <v>6</v>
      </c>
      <c r="W1412" t="str">
        <f>VLOOKUP(ventas_starbucks_2025[[#This Row],[método_pago]],cambio_metodo_pago[#All],2,0)</f>
        <v>Aplicación móbil</v>
      </c>
      <c r="X1412" t="s">
        <v>22</v>
      </c>
      <c r="Y1412">
        <v>0</v>
      </c>
      <c r="Z1412" t="str">
        <f>VLOOKUP(ventas_starbucks_2025[[#This Row],[promoción_aplicada5]],promocion_cambiar[#All],2,0)</f>
        <v>Ninguna</v>
      </c>
      <c r="AA1412" t="s">
        <v>17</v>
      </c>
      <c r="AB1412" t="s">
        <v>29</v>
      </c>
      <c r="AC1412" t="s">
        <v>10</v>
      </c>
      <c r="AD1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2">
        <v>6.3</v>
      </c>
      <c r="AF1412">
        <v>2</v>
      </c>
      <c r="AG1412">
        <v>38</v>
      </c>
      <c r="AH1412">
        <v>33</v>
      </c>
    </row>
    <row r="1413" spans="1:34" x14ac:dyDescent="0.25">
      <c r="A1413" s="3" t="s">
        <v>1488</v>
      </c>
      <c r="B1413" s="1">
        <v>45696</v>
      </c>
      <c r="C1413" s="23">
        <f t="shared" si="110"/>
        <v>8</v>
      </c>
      <c r="D1413" s="23">
        <f t="shared" si="111"/>
        <v>6</v>
      </c>
      <c r="E1413" s="23" t="str">
        <f t="shared" si="112"/>
        <v>sábado</v>
      </c>
      <c r="F1413" s="23">
        <f t="shared" si="113"/>
        <v>2</v>
      </c>
      <c r="G1413" s="23" t="str">
        <f t="shared" si="114"/>
        <v>febrero</v>
      </c>
      <c r="H1413" s="2">
        <v>0.45277777777777778</v>
      </c>
      <c r="I1413" t="s">
        <v>12</v>
      </c>
      <c r="J1413" t="str">
        <f>VLOOKUP(ventas_starbucks_2025[[#This Row],[sucursal]],cambio_sucursal[#All],2,0)</f>
        <v>Sucursal Córdoba Shopping</v>
      </c>
      <c r="K1413" t="s">
        <v>27</v>
      </c>
      <c r="L1413" t="s">
        <v>28</v>
      </c>
      <c r="M1413" t="s">
        <v>4</v>
      </c>
      <c r="N1413" t="str">
        <f>IFERROR(VLOOKUP(ventas_starbucks_2025[[#This Row],[tamaño_sucio]],cambio_tamaño[#All],2,0),"Tamaño único")</f>
        <v>Tamaño único</v>
      </c>
      <c r="O1413">
        <v>3</v>
      </c>
      <c r="P1413">
        <v>2713.25</v>
      </c>
      <c r="Q1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13">
        <v>8139.75</v>
      </c>
      <c r="S1413" t="s">
        <v>31</v>
      </c>
      <c r="T1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13" t="str">
        <f>VLOOKUP(ventas_starbucks_2025[[#This Row],[canal_compra]],cambio_canal_compra[#All],2,0)</f>
        <v>Entrega domicilio</v>
      </c>
      <c r="V1413" t="s">
        <v>16</v>
      </c>
      <c r="W1413" t="str">
        <f>VLOOKUP(ventas_starbucks_2025[[#This Row],[método_pago]],cambio_metodo_pago[#All],2,0)</f>
        <v>Tarjeta</v>
      </c>
      <c r="X1413" t="s">
        <v>22</v>
      </c>
      <c r="Y1413">
        <v>0</v>
      </c>
      <c r="Z1413" t="str">
        <f>VLOOKUP(ventas_starbucks_2025[[#This Row],[promoción_aplicada5]],promocion_cambiar[#All],2,0)</f>
        <v>Combo</v>
      </c>
      <c r="AA1413" t="s">
        <v>8</v>
      </c>
      <c r="AB1413" t="s">
        <v>32</v>
      </c>
      <c r="AC1413" t="s">
        <v>24</v>
      </c>
      <c r="AD1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13">
        <v>2.2000000000000002</v>
      </c>
      <c r="AF1413">
        <v>2</v>
      </c>
      <c r="AG1413">
        <v>31</v>
      </c>
      <c r="AH1413">
        <v>28</v>
      </c>
    </row>
    <row r="1414" spans="1:34" x14ac:dyDescent="0.25">
      <c r="A1414" s="3" t="s">
        <v>1489</v>
      </c>
      <c r="B1414" s="1">
        <v>45699</v>
      </c>
      <c r="C1414" s="23">
        <f t="shared" si="110"/>
        <v>11</v>
      </c>
      <c r="D1414" s="23">
        <f t="shared" si="111"/>
        <v>2</v>
      </c>
      <c r="E1414" s="1" t="str">
        <f t="shared" si="112"/>
        <v>martes</v>
      </c>
      <c r="F1414" s="23">
        <f t="shared" si="113"/>
        <v>2</v>
      </c>
      <c r="G1414" s="1" t="str">
        <f t="shared" si="114"/>
        <v>febrero</v>
      </c>
      <c r="H1414" s="2">
        <v>0.71319444444444446</v>
      </c>
      <c r="I1414" t="s">
        <v>1</v>
      </c>
      <c r="J1414" t="str">
        <f>VLOOKUP(ventas_starbucks_2025[[#This Row],[sucursal]],cambio_sucursal[#All],2,0)</f>
        <v>Sucursal Nueva Córdoba</v>
      </c>
      <c r="K1414" t="s">
        <v>74</v>
      </c>
      <c r="L1414" t="s">
        <v>70</v>
      </c>
      <c r="M1414" t="s">
        <v>55</v>
      </c>
      <c r="N1414" t="str">
        <f>IFERROR(VLOOKUP(ventas_starbucks_2025[[#This Row],[tamaño_sucio]],cambio_tamaño[#All],2,0),"Tamaño único")</f>
        <v>Pequeño</v>
      </c>
      <c r="O1414">
        <v>4</v>
      </c>
      <c r="P1414">
        <v>1661.72</v>
      </c>
      <c r="Q1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4">
        <v>6646.88</v>
      </c>
      <c r="S1414" t="s">
        <v>15</v>
      </c>
      <c r="T1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14" t="str">
        <f>VLOOKUP(ventas_starbucks_2025[[#This Row],[canal_compra]],cambio_canal_compra[#All],2,0)</f>
        <v>Para llevar</v>
      </c>
      <c r="V1414" t="s">
        <v>6</v>
      </c>
      <c r="W1414" t="str">
        <f>VLOOKUP(ventas_starbucks_2025[[#This Row],[método_pago]],cambio_metodo_pago[#All],2,0)</f>
        <v>Aplicación móbil</v>
      </c>
      <c r="X1414" t="s">
        <v>7</v>
      </c>
      <c r="Y1414">
        <v>0</v>
      </c>
      <c r="Z1414" t="str">
        <f>VLOOKUP(ventas_starbucks_2025[[#This Row],[promoción_aplicada5]],promocion_cambiar[#All],2,0)</f>
        <v>Ninguna</v>
      </c>
      <c r="AA1414" t="s">
        <v>17</v>
      </c>
      <c r="AB1414" t="s">
        <v>18</v>
      </c>
      <c r="AC1414" t="s">
        <v>41</v>
      </c>
      <c r="AD1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14">
        <v>3.4</v>
      </c>
      <c r="AF1414">
        <v>2</v>
      </c>
      <c r="AG1414">
        <v>23</v>
      </c>
      <c r="AH1414">
        <v>19</v>
      </c>
    </row>
    <row r="1415" spans="1:34" x14ac:dyDescent="0.25">
      <c r="A1415" s="3" t="s">
        <v>1490</v>
      </c>
      <c r="B1415" s="1">
        <v>45659</v>
      </c>
      <c r="C1415" s="23">
        <f t="shared" si="110"/>
        <v>2</v>
      </c>
      <c r="D1415" s="23">
        <f t="shared" si="111"/>
        <v>4</v>
      </c>
      <c r="E1415" s="23" t="str">
        <f t="shared" si="112"/>
        <v>jueves</v>
      </c>
      <c r="F1415" s="23">
        <f t="shared" si="113"/>
        <v>1</v>
      </c>
      <c r="G1415" s="23" t="str">
        <f t="shared" si="114"/>
        <v>enero</v>
      </c>
      <c r="H1415" s="2">
        <v>0.53472222222222221</v>
      </c>
      <c r="I1415" t="s">
        <v>57</v>
      </c>
      <c r="J1415" t="str">
        <f>VLOOKUP(ventas_starbucks_2025[[#This Row],[sucursal]],cambio_sucursal[#All],2,0)</f>
        <v>Sucursal Avda Colón</v>
      </c>
      <c r="K1415" t="s">
        <v>13</v>
      </c>
      <c r="L1415" t="s">
        <v>14</v>
      </c>
      <c r="M1415" t="s">
        <v>4</v>
      </c>
      <c r="N1415" t="str">
        <f>IFERROR(VLOOKUP(ventas_starbucks_2025[[#This Row],[tamaño_sucio]],cambio_tamaño[#All],2,0),"Tamaño único")</f>
        <v>Tamaño único</v>
      </c>
      <c r="O1415">
        <v>3</v>
      </c>
      <c r="P1415">
        <v>1835.62</v>
      </c>
      <c r="Q1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5">
        <v>5506.86</v>
      </c>
      <c r="S1415" t="s">
        <v>15</v>
      </c>
      <c r="T1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15" t="str">
        <f>VLOOKUP(ventas_starbucks_2025[[#This Row],[canal_compra]],cambio_canal_compra[#All],2,0)</f>
        <v>Para llevar</v>
      </c>
      <c r="V1415" t="s">
        <v>16</v>
      </c>
      <c r="W1415" t="str">
        <f>VLOOKUP(ventas_starbucks_2025[[#This Row],[método_pago]],cambio_metodo_pago[#All],2,0)</f>
        <v>Tarjeta</v>
      </c>
      <c r="X1415" t="s">
        <v>22</v>
      </c>
      <c r="Y1415">
        <v>0</v>
      </c>
      <c r="Z1415" t="str">
        <f>VLOOKUP(ventas_starbucks_2025[[#This Row],[promoción_aplicada5]],promocion_cambiar[#All],2,0)</f>
        <v>Hora Feliz</v>
      </c>
      <c r="AA1415" t="s">
        <v>36</v>
      </c>
      <c r="AB1415" t="s">
        <v>18</v>
      </c>
      <c r="AC1415" t="s">
        <v>41</v>
      </c>
      <c r="AD1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15">
        <v>3.5</v>
      </c>
      <c r="AF1415">
        <v>2</v>
      </c>
      <c r="AG1415">
        <v>42</v>
      </c>
      <c r="AH1415">
        <v>39</v>
      </c>
    </row>
    <row r="1416" spans="1:34" x14ac:dyDescent="0.25">
      <c r="A1416" s="3" t="s">
        <v>1491</v>
      </c>
      <c r="B1416" s="1">
        <v>45735</v>
      </c>
      <c r="C1416" s="23">
        <f t="shared" si="110"/>
        <v>19</v>
      </c>
      <c r="D1416" s="23">
        <f t="shared" si="111"/>
        <v>3</v>
      </c>
      <c r="E1416" s="23" t="str">
        <f t="shared" si="112"/>
        <v>miércoles</v>
      </c>
      <c r="F1416" s="23">
        <f t="shared" si="113"/>
        <v>3</v>
      </c>
      <c r="G1416" s="23" t="str">
        <f t="shared" si="114"/>
        <v>marzo</v>
      </c>
      <c r="H1416" s="2">
        <v>0.6743055555555556</v>
      </c>
      <c r="I1416" t="s">
        <v>1</v>
      </c>
      <c r="J1416" t="str">
        <f>VLOOKUP(ventas_starbucks_2025[[#This Row],[sucursal]],cambio_sucursal[#All],2,0)</f>
        <v>Sucursal Nueva Córdoba</v>
      </c>
      <c r="K1416" t="s">
        <v>64</v>
      </c>
      <c r="L1416" t="s">
        <v>65</v>
      </c>
      <c r="M1416" t="s">
        <v>4</v>
      </c>
      <c r="N1416" t="str">
        <f>IFERROR(VLOOKUP(ventas_starbucks_2025[[#This Row],[tamaño_sucio]],cambio_tamaño[#All],2,0),"Tamaño único")</f>
        <v>Tamaño único</v>
      </c>
      <c r="O1416">
        <v>3</v>
      </c>
      <c r="P1416">
        <v>1597.17</v>
      </c>
      <c r="Q1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6">
        <v>4791.51</v>
      </c>
      <c r="S1416" t="s">
        <v>15</v>
      </c>
      <c r="T1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16" t="str">
        <f>VLOOKUP(ventas_starbucks_2025[[#This Row],[canal_compra]],cambio_canal_compra[#All],2,0)</f>
        <v>Para llevar</v>
      </c>
      <c r="V1416" t="s">
        <v>40</v>
      </c>
      <c r="W1416" t="str">
        <f>VLOOKUP(ventas_starbucks_2025[[#This Row],[método_pago]],cambio_metodo_pago[#All],2,0)</f>
        <v>Efectivo</v>
      </c>
      <c r="X1416" t="s">
        <v>22</v>
      </c>
      <c r="Y1416">
        <v>0</v>
      </c>
      <c r="Z1416" t="str">
        <f>VLOOKUP(ventas_starbucks_2025[[#This Row],[promoción_aplicada5]],promocion_cambiar[#All],2,0)</f>
        <v>Combo</v>
      </c>
      <c r="AA1416" t="s">
        <v>8</v>
      </c>
      <c r="AB1416" t="s">
        <v>9</v>
      </c>
      <c r="AC1416" t="s">
        <v>10</v>
      </c>
      <c r="AD1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6">
        <v>5.8</v>
      </c>
      <c r="AF1416">
        <v>2</v>
      </c>
      <c r="AG1416">
        <v>49</v>
      </c>
      <c r="AH1416">
        <v>46</v>
      </c>
    </row>
    <row r="1417" spans="1:34" x14ac:dyDescent="0.25">
      <c r="A1417" s="3" t="s">
        <v>1492</v>
      </c>
      <c r="B1417" s="1">
        <v>45740</v>
      </c>
      <c r="C1417" s="23">
        <f t="shared" si="110"/>
        <v>24</v>
      </c>
      <c r="D1417" s="23">
        <f t="shared" si="111"/>
        <v>1</v>
      </c>
      <c r="E1417" s="1" t="str">
        <f t="shared" si="112"/>
        <v>lunes</v>
      </c>
      <c r="F1417" s="23">
        <f t="shared" si="113"/>
        <v>3</v>
      </c>
      <c r="G1417" s="1" t="str">
        <f t="shared" si="114"/>
        <v>marzo</v>
      </c>
      <c r="H1417" s="2">
        <v>0.47152777777777777</v>
      </c>
      <c r="I1417" t="s">
        <v>1</v>
      </c>
      <c r="J1417" t="str">
        <f>VLOOKUP(ventas_starbucks_2025[[#This Row],[sucursal]],cambio_sucursal[#All],2,0)</f>
        <v>Sucursal Nueva Córdoba</v>
      </c>
      <c r="K1417" t="s">
        <v>2</v>
      </c>
      <c r="L1417" t="s">
        <v>3</v>
      </c>
      <c r="M1417" t="s">
        <v>4</v>
      </c>
      <c r="N1417" t="str">
        <f>IFERROR(VLOOKUP(ventas_starbucks_2025[[#This Row],[tamaño_sucio]],cambio_tamaño[#All],2,0),"Tamaño único")</f>
        <v>Tamaño único</v>
      </c>
      <c r="O1417">
        <v>4</v>
      </c>
      <c r="P1417">
        <v>2539.25</v>
      </c>
      <c r="Q1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17">
        <v>10157</v>
      </c>
      <c r="S1417" t="s">
        <v>31</v>
      </c>
      <c r="T1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417" t="str">
        <f>VLOOKUP(ventas_starbucks_2025[[#This Row],[canal_compra]],cambio_canal_compra[#All],2,0)</f>
        <v>Entrega domicilio</v>
      </c>
      <c r="V1417" t="s">
        <v>6</v>
      </c>
      <c r="W1417" t="str">
        <f>VLOOKUP(ventas_starbucks_2025[[#This Row],[método_pago]],cambio_metodo_pago[#All],2,0)</f>
        <v>Aplicación móbil</v>
      </c>
      <c r="X1417" t="s">
        <v>7</v>
      </c>
      <c r="Y1417">
        <v>15</v>
      </c>
      <c r="Z1417" t="str">
        <f>VLOOKUP(ventas_starbucks_2025[[#This Row],[promoción_aplicada5]],promocion_cambiar[#All],2,0)</f>
        <v>Hora Feliz</v>
      </c>
      <c r="AA1417" t="s">
        <v>36</v>
      </c>
      <c r="AB1417" t="s">
        <v>23</v>
      </c>
      <c r="AC1417" t="s">
        <v>10</v>
      </c>
      <c r="AD1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17">
        <v>10.3</v>
      </c>
      <c r="AF1417">
        <v>1</v>
      </c>
      <c r="AG1417">
        <v>25</v>
      </c>
      <c r="AH1417">
        <v>21</v>
      </c>
    </row>
    <row r="1418" spans="1:34" x14ac:dyDescent="0.25">
      <c r="A1418" s="3" t="s">
        <v>1493</v>
      </c>
      <c r="B1418" s="1">
        <v>45746</v>
      </c>
      <c r="C1418" s="23">
        <f t="shared" si="110"/>
        <v>30</v>
      </c>
      <c r="D1418" s="23">
        <f t="shared" si="111"/>
        <v>7</v>
      </c>
      <c r="E1418" s="23" t="str">
        <f t="shared" si="112"/>
        <v>domingo</v>
      </c>
      <c r="F1418" s="23">
        <f t="shared" si="113"/>
        <v>3</v>
      </c>
      <c r="G1418" s="23" t="str">
        <f t="shared" si="114"/>
        <v>marzo</v>
      </c>
      <c r="H1418" s="2">
        <v>0.83888888888888891</v>
      </c>
      <c r="I1418" t="s">
        <v>57</v>
      </c>
      <c r="J1418" t="str">
        <f>VLOOKUP(ventas_starbucks_2025[[#This Row],[sucursal]],cambio_sucursal[#All],2,0)</f>
        <v>Sucursal Avda Colón</v>
      </c>
      <c r="K1418" t="s">
        <v>64</v>
      </c>
      <c r="L1418" t="s">
        <v>65</v>
      </c>
      <c r="M1418" t="s">
        <v>4</v>
      </c>
      <c r="N1418" t="str">
        <f>IFERROR(VLOOKUP(ventas_starbucks_2025[[#This Row],[tamaño_sucio]],cambio_tamaño[#All],2,0),"Tamaño único")</f>
        <v>Tamaño único</v>
      </c>
      <c r="O1418">
        <v>5</v>
      </c>
      <c r="P1418">
        <v>1827.67</v>
      </c>
      <c r="Q1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8">
        <v>9138.35</v>
      </c>
      <c r="S1418" t="s">
        <v>15</v>
      </c>
      <c r="T1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18" t="str">
        <f>VLOOKUP(ventas_starbucks_2025[[#This Row],[canal_compra]],cambio_canal_compra[#All],2,0)</f>
        <v>Para llevar</v>
      </c>
      <c r="V1418" t="s">
        <v>6</v>
      </c>
      <c r="W1418" t="str">
        <f>VLOOKUP(ventas_starbucks_2025[[#This Row],[método_pago]],cambio_metodo_pago[#All],2,0)</f>
        <v>Aplicación móbil</v>
      </c>
      <c r="X1418" t="s">
        <v>22</v>
      </c>
      <c r="Y1418">
        <v>0</v>
      </c>
      <c r="Z1418" t="str">
        <f>VLOOKUP(ventas_starbucks_2025[[#This Row],[promoción_aplicada5]],promocion_cambiar[#All],2,0)</f>
        <v>2x1</v>
      </c>
      <c r="AA1418" t="s">
        <v>51</v>
      </c>
      <c r="AB1418" t="s">
        <v>18</v>
      </c>
      <c r="AC1418" t="s">
        <v>24</v>
      </c>
      <c r="AD1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8">
        <v>9.6999999999999993</v>
      </c>
      <c r="AF1418">
        <v>3</v>
      </c>
      <c r="AG1418">
        <v>26</v>
      </c>
      <c r="AH1418">
        <v>21</v>
      </c>
    </row>
    <row r="1419" spans="1:34" x14ac:dyDescent="0.25">
      <c r="A1419" s="3" t="s">
        <v>1494</v>
      </c>
      <c r="B1419" s="1">
        <v>45735</v>
      </c>
      <c r="C1419" s="23">
        <f t="shared" si="110"/>
        <v>19</v>
      </c>
      <c r="D1419" s="23">
        <f t="shared" si="111"/>
        <v>3</v>
      </c>
      <c r="E1419" s="23" t="str">
        <f t="shared" si="112"/>
        <v>miércoles</v>
      </c>
      <c r="F1419" s="23">
        <f t="shared" si="113"/>
        <v>3</v>
      </c>
      <c r="G1419" s="23" t="str">
        <f t="shared" si="114"/>
        <v>marzo</v>
      </c>
      <c r="H1419" s="2">
        <v>0.39930555555555558</v>
      </c>
      <c r="I1419" t="s">
        <v>12</v>
      </c>
      <c r="J1419" t="str">
        <f>VLOOKUP(ventas_starbucks_2025[[#This Row],[sucursal]],cambio_sucursal[#All],2,0)</f>
        <v>Sucursal Córdoba Shopping</v>
      </c>
      <c r="K1419" t="s">
        <v>13</v>
      </c>
      <c r="L1419" t="s">
        <v>14</v>
      </c>
      <c r="M1419" t="s">
        <v>4</v>
      </c>
      <c r="N1419" t="str">
        <f>IFERROR(VLOOKUP(ventas_starbucks_2025[[#This Row],[tamaño_sucio]],cambio_tamaño[#All],2,0),"Tamaño único")</f>
        <v>Tamaño único</v>
      </c>
      <c r="O1419">
        <v>1</v>
      </c>
      <c r="P1419">
        <v>1771.77</v>
      </c>
      <c r="Q1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9">
        <v>1771.77</v>
      </c>
      <c r="S1419" t="s">
        <v>15</v>
      </c>
      <c r="T1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19" t="str">
        <f>VLOOKUP(ventas_starbucks_2025[[#This Row],[canal_compra]],cambio_canal_compra[#All],2,0)</f>
        <v>Para llevar</v>
      </c>
      <c r="V1419" t="s">
        <v>16</v>
      </c>
      <c r="W1419" t="str">
        <f>VLOOKUP(ventas_starbucks_2025[[#This Row],[método_pago]],cambio_metodo_pago[#All],2,0)</f>
        <v>Tarjeta</v>
      </c>
      <c r="X1419" t="s">
        <v>22</v>
      </c>
      <c r="Y1419">
        <v>0</v>
      </c>
      <c r="Z1419" t="str">
        <f>VLOOKUP(ventas_starbucks_2025[[#This Row],[promoción_aplicada5]],promocion_cambiar[#All],2,0)</f>
        <v>2x1</v>
      </c>
      <c r="AA1419" t="s">
        <v>51</v>
      </c>
      <c r="AB1419" t="s">
        <v>29</v>
      </c>
      <c r="AC1419" t="s">
        <v>24</v>
      </c>
      <c r="AD1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9">
        <v>8.6</v>
      </c>
      <c r="AF1419">
        <v>3</v>
      </c>
      <c r="AG1419">
        <v>41</v>
      </c>
      <c r="AH1419">
        <v>40</v>
      </c>
    </row>
    <row r="1420" spans="1:34" x14ac:dyDescent="0.25">
      <c r="A1420" s="3" t="s">
        <v>1495</v>
      </c>
      <c r="B1420" s="1">
        <v>45690</v>
      </c>
      <c r="C1420" s="23">
        <f t="shared" si="110"/>
        <v>2</v>
      </c>
      <c r="D1420" s="23">
        <f t="shared" si="111"/>
        <v>7</v>
      </c>
      <c r="E1420" s="1" t="str">
        <f t="shared" si="112"/>
        <v>domingo</v>
      </c>
      <c r="F1420" s="23">
        <f t="shared" si="113"/>
        <v>2</v>
      </c>
      <c r="G1420" s="1" t="str">
        <f t="shared" si="114"/>
        <v>febrero</v>
      </c>
      <c r="H1420" s="2">
        <v>0.5083333333333333</v>
      </c>
      <c r="I1420" t="s">
        <v>26</v>
      </c>
      <c r="J1420" t="str">
        <f>VLOOKUP(ventas_starbucks_2025[[#This Row],[sucursal]],cambio_sucursal[#All],2,0)</f>
        <v>Sucursal San Lorenzo 47</v>
      </c>
      <c r="K1420" t="s">
        <v>130</v>
      </c>
      <c r="L1420" t="s">
        <v>65</v>
      </c>
      <c r="M1420" t="s">
        <v>4</v>
      </c>
      <c r="N1420" t="str">
        <f>IFERROR(VLOOKUP(ventas_starbucks_2025[[#This Row],[tamaño_sucio]],cambio_tamaño[#All],2,0),"Tamaño único")</f>
        <v>Tamaño único</v>
      </c>
      <c r="O1420">
        <v>4</v>
      </c>
      <c r="P1420">
        <v>1605.55</v>
      </c>
      <c r="Q1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0">
        <v>6422.2</v>
      </c>
      <c r="S1420" t="s">
        <v>15</v>
      </c>
      <c r="T1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20" t="str">
        <f>VLOOKUP(ventas_starbucks_2025[[#This Row],[canal_compra]],cambio_canal_compra[#All],2,0)</f>
        <v>Para llevar</v>
      </c>
      <c r="V1420" t="s">
        <v>6</v>
      </c>
      <c r="W1420" t="str">
        <f>VLOOKUP(ventas_starbucks_2025[[#This Row],[método_pago]],cambio_metodo_pago[#All],2,0)</f>
        <v>Aplicación móbil</v>
      </c>
      <c r="X1420" t="s">
        <v>7</v>
      </c>
      <c r="Y1420">
        <v>10</v>
      </c>
      <c r="Z1420" t="str">
        <f>VLOOKUP(ventas_starbucks_2025[[#This Row],[promoción_aplicada5]],promocion_cambiar[#All],2,0)</f>
        <v>Hora Feliz</v>
      </c>
      <c r="AA1420" t="s">
        <v>36</v>
      </c>
      <c r="AB1420" t="s">
        <v>9</v>
      </c>
      <c r="AC1420" t="s">
        <v>10</v>
      </c>
      <c r="AD1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20">
        <v>11</v>
      </c>
      <c r="AF1420">
        <v>2</v>
      </c>
      <c r="AG1420">
        <v>13</v>
      </c>
      <c r="AH1420">
        <v>9</v>
      </c>
    </row>
    <row r="1421" spans="1:34" x14ac:dyDescent="0.25">
      <c r="A1421" s="3" t="s">
        <v>1496</v>
      </c>
      <c r="B1421" s="1">
        <v>45750</v>
      </c>
      <c r="C1421" s="23">
        <f t="shared" si="110"/>
        <v>3</v>
      </c>
      <c r="D1421" s="23">
        <f t="shared" si="111"/>
        <v>4</v>
      </c>
      <c r="E1421" s="23" t="str">
        <f t="shared" si="112"/>
        <v>jueves</v>
      </c>
      <c r="F1421" s="23">
        <f t="shared" si="113"/>
        <v>4</v>
      </c>
      <c r="G1421" s="23" t="str">
        <f t="shared" si="114"/>
        <v>abril</v>
      </c>
      <c r="H1421" s="2">
        <v>0.64513888888888893</v>
      </c>
      <c r="I1421" t="s">
        <v>57</v>
      </c>
      <c r="J1421" t="str">
        <f>VLOOKUP(ventas_starbucks_2025[[#This Row],[sucursal]],cambio_sucursal[#All],2,0)</f>
        <v>Sucursal Avda Colón</v>
      </c>
      <c r="K1421" t="s">
        <v>38</v>
      </c>
      <c r="L1421" t="s">
        <v>39</v>
      </c>
      <c r="M1421" t="s">
        <v>4</v>
      </c>
      <c r="N1421" t="str">
        <f>IFERROR(VLOOKUP(ventas_starbucks_2025[[#This Row],[tamaño_sucio]],cambio_tamaño[#All],2,0),"Tamaño único")</f>
        <v>Tamaño único</v>
      </c>
      <c r="O1421">
        <v>4</v>
      </c>
      <c r="P1421">
        <v>1598.72</v>
      </c>
      <c r="Q1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1">
        <v>6394.88</v>
      </c>
      <c r="S1421" t="s">
        <v>15</v>
      </c>
      <c r="T1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21" t="str">
        <f>VLOOKUP(ventas_starbucks_2025[[#This Row],[canal_compra]],cambio_canal_compra[#All],2,0)</f>
        <v>Para llevar</v>
      </c>
      <c r="V1421" t="s">
        <v>6</v>
      </c>
      <c r="W1421" t="str">
        <f>VLOOKUP(ventas_starbucks_2025[[#This Row],[método_pago]],cambio_metodo_pago[#All],2,0)</f>
        <v>Aplicación móbil</v>
      </c>
      <c r="X1421" t="s">
        <v>7</v>
      </c>
      <c r="Y1421">
        <v>15</v>
      </c>
      <c r="Z1421" t="str">
        <f>VLOOKUP(ventas_starbucks_2025[[#This Row],[promoción_aplicada5]],promocion_cambiar[#All],2,0)</f>
        <v>2x1</v>
      </c>
      <c r="AA1421" t="s">
        <v>51</v>
      </c>
      <c r="AB1421" t="s">
        <v>23</v>
      </c>
      <c r="AC1421" t="s">
        <v>24</v>
      </c>
      <c r="AD1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21">
        <v>3</v>
      </c>
      <c r="AF1421">
        <v>3</v>
      </c>
      <c r="AG1421">
        <v>36</v>
      </c>
      <c r="AH1421">
        <v>32</v>
      </c>
    </row>
    <row r="1422" spans="1:34" x14ac:dyDescent="0.25">
      <c r="A1422" s="3" t="s">
        <v>1497</v>
      </c>
      <c r="B1422" s="1">
        <v>45749</v>
      </c>
      <c r="C1422" s="23">
        <f t="shared" si="110"/>
        <v>2</v>
      </c>
      <c r="D1422" s="23">
        <f t="shared" si="111"/>
        <v>3</v>
      </c>
      <c r="E1422" s="23" t="str">
        <f t="shared" si="112"/>
        <v>miércoles</v>
      </c>
      <c r="F1422" s="23">
        <f t="shared" si="113"/>
        <v>4</v>
      </c>
      <c r="G1422" s="23" t="str">
        <f t="shared" si="114"/>
        <v>abril</v>
      </c>
      <c r="H1422" s="2">
        <v>0.49236111111111114</v>
      </c>
      <c r="I1422" t="s">
        <v>26</v>
      </c>
      <c r="J1422" t="str">
        <f>VLOOKUP(ventas_starbucks_2025[[#This Row],[sucursal]],cambio_sucursal[#All],2,0)</f>
        <v>Sucursal San Lorenzo 47</v>
      </c>
      <c r="K1422" t="s">
        <v>87</v>
      </c>
      <c r="L1422" t="s">
        <v>65</v>
      </c>
      <c r="M1422" t="s">
        <v>4</v>
      </c>
      <c r="N1422" t="str">
        <f>IFERROR(VLOOKUP(ventas_starbucks_2025[[#This Row],[tamaño_sucio]],cambio_tamaño[#All],2,0),"Tamaño único")</f>
        <v>Tamaño único</v>
      </c>
      <c r="O1422">
        <v>2</v>
      </c>
      <c r="P1422">
        <v>1740.2</v>
      </c>
      <c r="Q1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2">
        <v>3480.4</v>
      </c>
      <c r="S1422" t="s">
        <v>5</v>
      </c>
      <c r="T1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2" t="str">
        <f>VLOOKUP(ventas_starbucks_2025[[#This Row],[canal_compra]],cambio_canal_compra[#All],2,0)</f>
        <v>En tienda</v>
      </c>
      <c r="V1422" t="s">
        <v>40</v>
      </c>
      <c r="W1422" t="str">
        <f>VLOOKUP(ventas_starbucks_2025[[#This Row],[método_pago]],cambio_metodo_pago[#All],2,0)</f>
        <v>Efectivo</v>
      </c>
      <c r="X1422" t="s">
        <v>7</v>
      </c>
      <c r="Y1422">
        <v>15</v>
      </c>
      <c r="Z1422" t="str">
        <f>VLOOKUP(ventas_starbucks_2025[[#This Row],[promoción_aplicada5]],promocion_cambiar[#All],2,0)</f>
        <v>2x1</v>
      </c>
      <c r="AA1422" t="s">
        <v>51</v>
      </c>
      <c r="AB1422" t="s">
        <v>29</v>
      </c>
      <c r="AC1422" t="s">
        <v>41</v>
      </c>
      <c r="AD1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22">
        <v>8.5</v>
      </c>
      <c r="AF1422">
        <v>3</v>
      </c>
      <c r="AG1422">
        <v>10</v>
      </c>
      <c r="AH1422">
        <v>8</v>
      </c>
    </row>
    <row r="1423" spans="1:34" x14ac:dyDescent="0.25">
      <c r="A1423" s="3" t="s">
        <v>1498</v>
      </c>
      <c r="B1423" s="1">
        <v>45763</v>
      </c>
      <c r="C1423" s="23">
        <f t="shared" si="110"/>
        <v>16</v>
      </c>
      <c r="D1423" s="23">
        <f t="shared" si="111"/>
        <v>3</v>
      </c>
      <c r="E1423" s="1" t="str">
        <f t="shared" si="112"/>
        <v>miércoles</v>
      </c>
      <c r="F1423" s="23">
        <f t="shared" si="113"/>
        <v>4</v>
      </c>
      <c r="G1423" s="1" t="str">
        <f t="shared" si="114"/>
        <v>abril</v>
      </c>
      <c r="H1423" s="2">
        <v>0.2986111111111111</v>
      </c>
      <c r="I1423" t="s">
        <v>1</v>
      </c>
      <c r="J1423" t="str">
        <f>VLOOKUP(ventas_starbucks_2025[[#This Row],[sucursal]],cambio_sucursal[#All],2,0)</f>
        <v>Sucursal Nueva Córdoba</v>
      </c>
      <c r="K1423" t="s">
        <v>115</v>
      </c>
      <c r="L1423" t="s">
        <v>21</v>
      </c>
      <c r="M1423" t="s">
        <v>4</v>
      </c>
      <c r="N1423" t="str">
        <f>IFERROR(VLOOKUP(ventas_starbucks_2025[[#This Row],[tamaño_sucio]],cambio_tamaño[#All],2,0),"Tamaño único")</f>
        <v>Tamaño único</v>
      </c>
      <c r="O1423">
        <v>1</v>
      </c>
      <c r="P1423">
        <v>885.72</v>
      </c>
      <c r="Q1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23">
        <v>885.72</v>
      </c>
      <c r="S1423" t="s">
        <v>15</v>
      </c>
      <c r="T1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3" t="str">
        <f>VLOOKUP(ventas_starbucks_2025[[#This Row],[canal_compra]],cambio_canal_compra[#All],2,0)</f>
        <v>Para llevar</v>
      </c>
      <c r="V1423" t="s">
        <v>6</v>
      </c>
      <c r="W1423" t="str">
        <f>VLOOKUP(ventas_starbucks_2025[[#This Row],[método_pago]],cambio_metodo_pago[#All],2,0)</f>
        <v>Aplicación móbil</v>
      </c>
      <c r="X1423" t="s">
        <v>7</v>
      </c>
      <c r="Y1423">
        <v>10</v>
      </c>
      <c r="Z1423" t="str">
        <f>VLOOKUP(ventas_starbucks_2025[[#This Row],[promoción_aplicada5]],promocion_cambiar[#All],2,0)</f>
        <v>Ninguna</v>
      </c>
      <c r="AA1423" t="s">
        <v>17</v>
      </c>
      <c r="AB1423" t="s">
        <v>29</v>
      </c>
      <c r="AC1423" t="s">
        <v>24</v>
      </c>
      <c r="AD1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23">
        <v>12.5</v>
      </c>
      <c r="AF1423">
        <v>5</v>
      </c>
      <c r="AG1423">
        <v>34</v>
      </c>
      <c r="AH1423">
        <v>33</v>
      </c>
    </row>
    <row r="1424" spans="1:34" x14ac:dyDescent="0.25">
      <c r="A1424" s="3" t="s">
        <v>1499</v>
      </c>
      <c r="B1424" s="1">
        <v>45723</v>
      </c>
      <c r="C1424" s="23">
        <f t="shared" si="110"/>
        <v>7</v>
      </c>
      <c r="D1424" s="23">
        <f t="shared" si="111"/>
        <v>5</v>
      </c>
      <c r="E1424" s="23" t="str">
        <f t="shared" si="112"/>
        <v>viernes</v>
      </c>
      <c r="F1424" s="23">
        <f t="shared" si="113"/>
        <v>3</v>
      </c>
      <c r="G1424" s="23" t="str">
        <f t="shared" si="114"/>
        <v>marzo</v>
      </c>
      <c r="H1424" s="2">
        <v>0.83125000000000004</v>
      </c>
      <c r="I1424" t="s">
        <v>26</v>
      </c>
      <c r="J1424" t="str">
        <f>VLOOKUP(ventas_starbucks_2025[[#This Row],[sucursal]],cambio_sucursal[#All],2,0)</f>
        <v>Sucursal San Lorenzo 47</v>
      </c>
      <c r="K1424" t="s">
        <v>115</v>
      </c>
      <c r="L1424" t="s">
        <v>21</v>
      </c>
      <c r="M1424" t="s">
        <v>4</v>
      </c>
      <c r="N1424" t="str">
        <f>IFERROR(VLOOKUP(ventas_starbucks_2025[[#This Row],[tamaño_sucio]],cambio_tamaño[#All],2,0),"Tamaño único")</f>
        <v>Tamaño único</v>
      </c>
      <c r="O1424">
        <v>5</v>
      </c>
      <c r="P1424">
        <v>1096.69</v>
      </c>
      <c r="Q1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4">
        <v>5483.45</v>
      </c>
      <c r="S1424" t="s">
        <v>31</v>
      </c>
      <c r="T1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24" t="str">
        <f>VLOOKUP(ventas_starbucks_2025[[#This Row],[canal_compra]],cambio_canal_compra[#All],2,0)</f>
        <v>Entrega domicilio</v>
      </c>
      <c r="V1424" t="s">
        <v>6</v>
      </c>
      <c r="W1424" t="str">
        <f>VLOOKUP(ventas_starbucks_2025[[#This Row],[método_pago]],cambio_metodo_pago[#All],2,0)</f>
        <v>Aplicación móbil</v>
      </c>
      <c r="X1424" t="s">
        <v>22</v>
      </c>
      <c r="Y1424">
        <v>0</v>
      </c>
      <c r="Z1424" t="str">
        <f>VLOOKUP(ventas_starbucks_2025[[#This Row],[promoción_aplicada5]],promocion_cambiar[#All],2,0)</f>
        <v>Ninguna</v>
      </c>
      <c r="AA1424" t="s">
        <v>17</v>
      </c>
      <c r="AB1424" t="s">
        <v>9</v>
      </c>
      <c r="AC1424" t="s">
        <v>24</v>
      </c>
      <c r="AD1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24">
        <v>2.4</v>
      </c>
      <c r="AF1424">
        <v>5</v>
      </c>
      <c r="AG1424">
        <v>21</v>
      </c>
      <c r="AH1424">
        <v>16</v>
      </c>
    </row>
    <row r="1425" spans="1:34" x14ac:dyDescent="0.25">
      <c r="A1425" s="3" t="s">
        <v>1500</v>
      </c>
      <c r="B1425" s="1">
        <v>45734</v>
      </c>
      <c r="C1425" s="23">
        <f t="shared" si="110"/>
        <v>18</v>
      </c>
      <c r="D1425" s="23">
        <f t="shared" si="111"/>
        <v>2</v>
      </c>
      <c r="E1425" s="23" t="str">
        <f t="shared" si="112"/>
        <v>martes</v>
      </c>
      <c r="F1425" s="23">
        <f t="shared" si="113"/>
        <v>3</v>
      </c>
      <c r="G1425" s="23" t="str">
        <f t="shared" si="114"/>
        <v>marzo</v>
      </c>
      <c r="H1425" s="2">
        <v>0.81527777777777777</v>
      </c>
      <c r="I1425" t="s">
        <v>1</v>
      </c>
      <c r="J1425" t="str">
        <f>VLOOKUP(ventas_starbucks_2025[[#This Row],[sucursal]],cambio_sucursal[#All],2,0)</f>
        <v>Sucursal Nueva Córdoba</v>
      </c>
      <c r="K1425" t="s">
        <v>284</v>
      </c>
      <c r="L1425" t="s">
        <v>35</v>
      </c>
      <c r="M1425" t="s">
        <v>4</v>
      </c>
      <c r="N1425" t="str">
        <f>IFERROR(VLOOKUP(ventas_starbucks_2025[[#This Row],[tamaño_sucio]],cambio_tamaño[#All],2,0),"Tamaño único")</f>
        <v>Tamaño único</v>
      </c>
      <c r="O1425">
        <v>1</v>
      </c>
      <c r="P1425">
        <v>916.5</v>
      </c>
      <c r="Q1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25">
        <v>916.5</v>
      </c>
      <c r="S1425" t="s">
        <v>15</v>
      </c>
      <c r="T1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5" t="str">
        <f>VLOOKUP(ventas_starbucks_2025[[#This Row],[canal_compra]],cambio_canal_compra[#All],2,0)</f>
        <v>Para llevar</v>
      </c>
      <c r="V1425" t="s">
        <v>16</v>
      </c>
      <c r="W1425" t="str">
        <f>VLOOKUP(ventas_starbucks_2025[[#This Row],[método_pago]],cambio_metodo_pago[#All],2,0)</f>
        <v>Tarjeta</v>
      </c>
      <c r="X1425" t="s">
        <v>7</v>
      </c>
      <c r="Y1425">
        <v>15</v>
      </c>
      <c r="Z1425" t="str">
        <f>VLOOKUP(ventas_starbucks_2025[[#This Row],[promoción_aplicada5]],promocion_cambiar[#All],2,0)</f>
        <v>Combo</v>
      </c>
      <c r="AA1425" t="s">
        <v>8</v>
      </c>
      <c r="AB1425" t="s">
        <v>52</v>
      </c>
      <c r="AC1425" t="s">
        <v>41</v>
      </c>
      <c r="AD1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25">
        <v>14.9</v>
      </c>
      <c r="AF1425">
        <v>2</v>
      </c>
      <c r="AG1425">
        <v>39</v>
      </c>
      <c r="AH1425">
        <v>38</v>
      </c>
    </row>
    <row r="1426" spans="1:34" x14ac:dyDescent="0.25">
      <c r="A1426" s="3" t="s">
        <v>1501</v>
      </c>
      <c r="B1426" s="1">
        <v>45667</v>
      </c>
      <c r="C1426" s="23">
        <f t="shared" si="110"/>
        <v>10</v>
      </c>
      <c r="D1426" s="23">
        <f t="shared" si="111"/>
        <v>5</v>
      </c>
      <c r="E1426" s="23" t="str">
        <f t="shared" si="112"/>
        <v>viernes</v>
      </c>
      <c r="F1426" s="23">
        <f t="shared" si="113"/>
        <v>1</v>
      </c>
      <c r="G1426" s="23" t="str">
        <f t="shared" si="114"/>
        <v>enero</v>
      </c>
      <c r="H1426" s="2">
        <v>0.33819444444444446</v>
      </c>
      <c r="I1426" t="s">
        <v>26</v>
      </c>
      <c r="J1426" t="str">
        <f>VLOOKUP(ventas_starbucks_2025[[#This Row],[sucursal]],cambio_sucursal[#All],2,0)</f>
        <v>Sucursal San Lorenzo 47</v>
      </c>
      <c r="K1426" t="s">
        <v>38</v>
      </c>
      <c r="L1426" t="s">
        <v>39</v>
      </c>
      <c r="M1426" t="s">
        <v>4</v>
      </c>
      <c r="N1426" t="str">
        <f>IFERROR(VLOOKUP(ventas_starbucks_2025[[#This Row],[tamaño_sucio]],cambio_tamaño[#All],2,0),"Tamaño único")</f>
        <v>Tamaño único</v>
      </c>
      <c r="O1426">
        <v>4</v>
      </c>
      <c r="P1426">
        <v>1012.95</v>
      </c>
      <c r="Q1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6">
        <v>4051.8</v>
      </c>
      <c r="S1426" t="s">
        <v>31</v>
      </c>
      <c r="T1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6" t="str">
        <f>VLOOKUP(ventas_starbucks_2025[[#This Row],[canal_compra]],cambio_canal_compra[#All],2,0)</f>
        <v>Entrega domicilio</v>
      </c>
      <c r="V1426" t="s">
        <v>6</v>
      </c>
      <c r="W1426" t="str">
        <f>VLOOKUP(ventas_starbucks_2025[[#This Row],[método_pago]],cambio_metodo_pago[#All],2,0)</f>
        <v>Aplicación móbil</v>
      </c>
      <c r="X1426" t="s">
        <v>22</v>
      </c>
      <c r="Y1426">
        <v>0</v>
      </c>
      <c r="Z1426" t="str">
        <f>VLOOKUP(ventas_starbucks_2025[[#This Row],[promoción_aplicada5]],promocion_cambiar[#All],2,0)</f>
        <v>Hora Feliz</v>
      </c>
      <c r="AA1426" t="s">
        <v>36</v>
      </c>
      <c r="AB1426" t="s">
        <v>32</v>
      </c>
      <c r="AC1426" t="s">
        <v>24</v>
      </c>
      <c r="AD1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26">
        <v>12.1</v>
      </c>
      <c r="AF1426">
        <v>4</v>
      </c>
      <c r="AG1426">
        <v>18</v>
      </c>
      <c r="AH1426">
        <v>14</v>
      </c>
    </row>
    <row r="1427" spans="1:34" x14ac:dyDescent="0.25">
      <c r="A1427" s="3" t="s">
        <v>1502</v>
      </c>
      <c r="B1427" s="1">
        <v>45670</v>
      </c>
      <c r="C1427" s="23">
        <f t="shared" si="110"/>
        <v>13</v>
      </c>
      <c r="D1427" s="23">
        <f t="shared" si="111"/>
        <v>1</v>
      </c>
      <c r="E1427" s="23" t="str">
        <f t="shared" si="112"/>
        <v>lunes</v>
      </c>
      <c r="F1427" s="23">
        <f t="shared" si="113"/>
        <v>1</v>
      </c>
      <c r="G1427" s="23" t="str">
        <f t="shared" si="114"/>
        <v>enero</v>
      </c>
      <c r="H1427" s="2">
        <v>0.45208333333333334</v>
      </c>
      <c r="I1427" t="s">
        <v>57</v>
      </c>
      <c r="J1427" t="str">
        <f>VLOOKUP(ventas_starbucks_2025[[#This Row],[sucursal]],cambio_sucursal[#All],2,0)</f>
        <v>Sucursal Avda Colón</v>
      </c>
      <c r="K1427" t="s">
        <v>113</v>
      </c>
      <c r="L1427" t="s">
        <v>44</v>
      </c>
      <c r="M1427" t="s">
        <v>55</v>
      </c>
      <c r="N1427" t="str">
        <f>IFERROR(VLOOKUP(ventas_starbucks_2025[[#This Row],[tamaño_sucio]],cambio_tamaño[#All],2,0),"Tamaño único")</f>
        <v>Pequeño</v>
      </c>
      <c r="O1427">
        <v>2</v>
      </c>
      <c r="P1427">
        <v>1558.08</v>
      </c>
      <c r="Q1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7">
        <v>3116.16</v>
      </c>
      <c r="S1427" t="s">
        <v>15</v>
      </c>
      <c r="T1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7" t="str">
        <f>VLOOKUP(ventas_starbucks_2025[[#This Row],[canal_compra]],cambio_canal_compra[#All],2,0)</f>
        <v>Para llevar</v>
      </c>
      <c r="V1427" t="s">
        <v>40</v>
      </c>
      <c r="W1427" t="str">
        <f>VLOOKUP(ventas_starbucks_2025[[#This Row],[método_pago]],cambio_metodo_pago[#All],2,0)</f>
        <v>Efectivo</v>
      </c>
      <c r="X1427" t="s">
        <v>7</v>
      </c>
      <c r="Y1427">
        <v>10</v>
      </c>
      <c r="Z1427" t="str">
        <f>VLOOKUP(ventas_starbucks_2025[[#This Row],[promoción_aplicada5]],promocion_cambiar[#All],2,0)</f>
        <v>Combo</v>
      </c>
      <c r="AA1427" t="s">
        <v>8</v>
      </c>
      <c r="AB1427" t="s">
        <v>52</v>
      </c>
      <c r="AC1427" t="s">
        <v>10</v>
      </c>
      <c r="AD1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27">
        <v>2</v>
      </c>
      <c r="AF1427">
        <v>1</v>
      </c>
      <c r="AG1427">
        <v>46</v>
      </c>
      <c r="AH1427">
        <v>44</v>
      </c>
    </row>
    <row r="1428" spans="1:34" x14ac:dyDescent="0.25">
      <c r="A1428" s="3" t="s">
        <v>1503</v>
      </c>
      <c r="B1428" s="1">
        <v>45731</v>
      </c>
      <c r="C1428" s="23">
        <f t="shared" si="110"/>
        <v>15</v>
      </c>
      <c r="D1428" s="23">
        <f t="shared" si="111"/>
        <v>6</v>
      </c>
      <c r="E1428" s="23" t="str">
        <f t="shared" si="112"/>
        <v>sábado</v>
      </c>
      <c r="F1428" s="23">
        <f t="shared" si="113"/>
        <v>3</v>
      </c>
      <c r="G1428" s="23" t="str">
        <f t="shared" si="114"/>
        <v>marzo</v>
      </c>
      <c r="H1428" s="2">
        <v>0.43055555555555558</v>
      </c>
      <c r="I1428" t="s">
        <v>57</v>
      </c>
      <c r="J1428" t="str">
        <f>VLOOKUP(ventas_starbucks_2025[[#This Row],[sucursal]],cambio_sucursal[#All],2,0)</f>
        <v>Sucursal Avda Colón</v>
      </c>
      <c r="K1428" t="s">
        <v>13</v>
      </c>
      <c r="L1428" t="s">
        <v>14</v>
      </c>
      <c r="M1428" t="s">
        <v>4</v>
      </c>
      <c r="N1428" t="str">
        <f>IFERROR(VLOOKUP(ventas_starbucks_2025[[#This Row],[tamaño_sucio]],cambio_tamaño[#All],2,0),"Tamaño único")</f>
        <v>Tamaño único</v>
      </c>
      <c r="O1428">
        <v>2</v>
      </c>
      <c r="P1428">
        <v>1608.65</v>
      </c>
      <c r="Q1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8">
        <v>3217.3</v>
      </c>
      <c r="S1428" t="s">
        <v>5</v>
      </c>
      <c r="T1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8" t="str">
        <f>VLOOKUP(ventas_starbucks_2025[[#This Row],[canal_compra]],cambio_canal_compra[#All],2,0)</f>
        <v>En tienda</v>
      </c>
      <c r="V1428" t="s">
        <v>16</v>
      </c>
      <c r="W1428" t="str">
        <f>VLOOKUP(ventas_starbucks_2025[[#This Row],[método_pago]],cambio_metodo_pago[#All],2,0)</f>
        <v>Tarjeta</v>
      </c>
      <c r="X1428" t="s">
        <v>22</v>
      </c>
      <c r="Y1428">
        <v>0</v>
      </c>
      <c r="Z1428" t="str">
        <f>VLOOKUP(ventas_starbucks_2025[[#This Row],[promoción_aplicada5]],promocion_cambiar[#All],2,0)</f>
        <v>Ninguna</v>
      </c>
      <c r="AA1428" t="s">
        <v>17</v>
      </c>
      <c r="AB1428" t="s">
        <v>32</v>
      </c>
      <c r="AC1428" t="s">
        <v>24</v>
      </c>
      <c r="AD1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28">
        <v>2.6</v>
      </c>
      <c r="AF1428">
        <v>5</v>
      </c>
      <c r="AG1428">
        <v>15</v>
      </c>
      <c r="AH1428">
        <v>13</v>
      </c>
    </row>
    <row r="1429" spans="1:34" x14ac:dyDescent="0.25">
      <c r="A1429" s="3" t="s">
        <v>1504</v>
      </c>
      <c r="B1429" s="1">
        <v>45750</v>
      </c>
      <c r="C1429" s="23">
        <f t="shared" si="110"/>
        <v>3</v>
      </c>
      <c r="D1429" s="23">
        <f t="shared" si="111"/>
        <v>4</v>
      </c>
      <c r="E1429" s="23" t="str">
        <f t="shared" si="112"/>
        <v>jueves</v>
      </c>
      <c r="F1429" s="23">
        <f t="shared" si="113"/>
        <v>4</v>
      </c>
      <c r="G1429" s="23" t="str">
        <f t="shared" si="114"/>
        <v>abril</v>
      </c>
      <c r="H1429" s="2">
        <v>0.61597222222222225</v>
      </c>
      <c r="I1429" t="s">
        <v>12</v>
      </c>
      <c r="J1429" t="str">
        <f>VLOOKUP(ventas_starbucks_2025[[#This Row],[sucursal]],cambio_sucursal[#All],2,0)</f>
        <v>Sucursal Córdoba Shopping</v>
      </c>
      <c r="K1429" t="s">
        <v>13</v>
      </c>
      <c r="L1429" t="s">
        <v>14</v>
      </c>
      <c r="M1429" t="s">
        <v>4</v>
      </c>
      <c r="N1429" t="str">
        <f>IFERROR(VLOOKUP(ventas_starbucks_2025[[#This Row],[tamaño_sucio]],cambio_tamaño[#All],2,0),"Tamaño único")</f>
        <v>Tamaño único</v>
      </c>
      <c r="O1429">
        <v>3</v>
      </c>
      <c r="P1429">
        <v>1805.51</v>
      </c>
      <c r="Q1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9">
        <v>5416.53</v>
      </c>
      <c r="S1429" t="s">
        <v>31</v>
      </c>
      <c r="T1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29" t="str">
        <f>VLOOKUP(ventas_starbucks_2025[[#This Row],[canal_compra]],cambio_canal_compra[#All],2,0)</f>
        <v>Entrega domicilio</v>
      </c>
      <c r="V1429" t="s">
        <v>40</v>
      </c>
      <c r="W1429" t="str">
        <f>VLOOKUP(ventas_starbucks_2025[[#This Row],[método_pago]],cambio_metodo_pago[#All],2,0)</f>
        <v>Efectivo</v>
      </c>
      <c r="X1429" t="s">
        <v>22</v>
      </c>
      <c r="Y1429">
        <v>0</v>
      </c>
      <c r="Z1429" t="str">
        <f>VLOOKUP(ventas_starbucks_2025[[#This Row],[promoción_aplicada5]],promocion_cambiar[#All],2,0)</f>
        <v>Hora Feliz</v>
      </c>
      <c r="AA1429" t="s">
        <v>36</v>
      </c>
      <c r="AB1429" t="s">
        <v>32</v>
      </c>
      <c r="AC1429" t="s">
        <v>41</v>
      </c>
      <c r="AD1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29">
        <v>4.2</v>
      </c>
      <c r="AF1429">
        <v>3</v>
      </c>
      <c r="AG1429">
        <v>26</v>
      </c>
      <c r="AH1429">
        <v>23</v>
      </c>
    </row>
    <row r="1430" spans="1:34" x14ac:dyDescent="0.25">
      <c r="A1430" s="3" t="s">
        <v>1505</v>
      </c>
      <c r="B1430" s="1">
        <v>45658</v>
      </c>
      <c r="C1430" s="23">
        <f t="shared" si="110"/>
        <v>1</v>
      </c>
      <c r="D1430" s="23">
        <f t="shared" si="111"/>
        <v>3</v>
      </c>
      <c r="E1430" s="23" t="str">
        <f t="shared" si="112"/>
        <v>miércoles</v>
      </c>
      <c r="F1430" s="23">
        <f t="shared" si="113"/>
        <v>1</v>
      </c>
      <c r="G1430" s="23" t="str">
        <f t="shared" si="114"/>
        <v>enero</v>
      </c>
      <c r="H1430" s="2">
        <v>0.82986111111111116</v>
      </c>
      <c r="I1430" t="s">
        <v>1</v>
      </c>
      <c r="J1430" t="str">
        <f>VLOOKUP(ventas_starbucks_2025[[#This Row],[sucursal]],cambio_sucursal[#All],2,0)</f>
        <v>Sucursal Nueva Córdoba</v>
      </c>
      <c r="K1430" t="s">
        <v>284</v>
      </c>
      <c r="L1430" t="s">
        <v>35</v>
      </c>
      <c r="M1430" t="s">
        <v>4</v>
      </c>
      <c r="N1430" t="str">
        <f>IFERROR(VLOOKUP(ventas_starbucks_2025[[#This Row],[tamaño_sucio]],cambio_tamaño[#All],2,0),"Tamaño único")</f>
        <v>Tamaño único</v>
      </c>
      <c r="O1430">
        <v>1</v>
      </c>
      <c r="P1430">
        <v>1482.5</v>
      </c>
      <c r="Q1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0">
        <v>1482.5</v>
      </c>
      <c r="S1430" t="s">
        <v>15</v>
      </c>
      <c r="T1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0" t="str">
        <f>VLOOKUP(ventas_starbucks_2025[[#This Row],[canal_compra]],cambio_canal_compra[#All],2,0)</f>
        <v>Para llevar</v>
      </c>
      <c r="V1430" t="s">
        <v>6</v>
      </c>
      <c r="W1430" t="str">
        <f>VLOOKUP(ventas_starbucks_2025[[#This Row],[método_pago]],cambio_metodo_pago[#All],2,0)</f>
        <v>Aplicación móbil</v>
      </c>
      <c r="X1430" t="s">
        <v>7</v>
      </c>
      <c r="Y1430">
        <v>0</v>
      </c>
      <c r="Z1430" t="str">
        <f>VLOOKUP(ventas_starbucks_2025[[#This Row],[promoción_aplicada5]],promocion_cambiar[#All],2,0)</f>
        <v>2x1</v>
      </c>
      <c r="AA1430" t="s">
        <v>51</v>
      </c>
      <c r="AB1430" t="s">
        <v>18</v>
      </c>
      <c r="AC1430" t="s">
        <v>41</v>
      </c>
      <c r="AD1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30">
        <v>3.3</v>
      </c>
      <c r="AF1430">
        <v>4</v>
      </c>
      <c r="AG1430">
        <v>43</v>
      </c>
      <c r="AH1430">
        <v>42</v>
      </c>
    </row>
    <row r="1431" spans="1:34" x14ac:dyDescent="0.25">
      <c r="A1431" s="3" t="s">
        <v>1506</v>
      </c>
      <c r="B1431" s="1">
        <v>45675</v>
      </c>
      <c r="C1431" s="23">
        <f t="shared" si="110"/>
        <v>18</v>
      </c>
      <c r="D1431" s="23">
        <f t="shared" si="111"/>
        <v>6</v>
      </c>
      <c r="E1431" s="23" t="str">
        <f t="shared" si="112"/>
        <v>sábado</v>
      </c>
      <c r="F1431" s="23">
        <f t="shared" si="113"/>
        <v>1</v>
      </c>
      <c r="G1431" s="23" t="str">
        <f t="shared" si="114"/>
        <v>enero</v>
      </c>
      <c r="H1431" s="2">
        <v>0.69652777777777775</v>
      </c>
      <c r="I1431" t="s">
        <v>1</v>
      </c>
      <c r="J1431" t="str">
        <f>VLOOKUP(ventas_starbucks_2025[[#This Row],[sucursal]],cambio_sucursal[#All],2,0)</f>
        <v>Sucursal Nueva Córdoba</v>
      </c>
      <c r="K1431" t="s">
        <v>130</v>
      </c>
      <c r="L1431" t="s">
        <v>65</v>
      </c>
      <c r="M1431" t="s">
        <v>4</v>
      </c>
      <c r="N1431" t="str">
        <f>IFERROR(VLOOKUP(ventas_starbucks_2025[[#This Row],[tamaño_sucio]],cambio_tamaño[#All],2,0),"Tamaño único")</f>
        <v>Tamaño único</v>
      </c>
      <c r="O1431">
        <v>5</v>
      </c>
      <c r="P1431">
        <v>1534.2</v>
      </c>
      <c r="Q1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1">
        <v>7671</v>
      </c>
      <c r="S1431" t="s">
        <v>5</v>
      </c>
      <c r="T1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31" t="str">
        <f>VLOOKUP(ventas_starbucks_2025[[#This Row],[canal_compra]],cambio_canal_compra[#All],2,0)</f>
        <v>En tienda</v>
      </c>
      <c r="V1431" t="s">
        <v>6</v>
      </c>
      <c r="W1431" t="str">
        <f>VLOOKUP(ventas_starbucks_2025[[#This Row],[método_pago]],cambio_metodo_pago[#All],2,0)</f>
        <v>Aplicación móbil</v>
      </c>
      <c r="X1431" t="s">
        <v>22</v>
      </c>
      <c r="Y1431">
        <v>0</v>
      </c>
      <c r="Z1431" t="str">
        <f>VLOOKUP(ventas_starbucks_2025[[#This Row],[promoción_aplicada5]],promocion_cambiar[#All],2,0)</f>
        <v>2x1</v>
      </c>
      <c r="AA1431" t="s">
        <v>51</v>
      </c>
      <c r="AB1431" t="s">
        <v>9</v>
      </c>
      <c r="AC1431" t="s">
        <v>41</v>
      </c>
      <c r="AD1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31">
        <v>10.3</v>
      </c>
      <c r="AF1431">
        <v>3</v>
      </c>
      <c r="AG1431">
        <v>19</v>
      </c>
      <c r="AH1431">
        <v>14</v>
      </c>
    </row>
    <row r="1432" spans="1:34" x14ac:dyDescent="0.25">
      <c r="A1432" s="3" t="s">
        <v>1507</v>
      </c>
      <c r="B1432" s="1">
        <v>45687</v>
      </c>
      <c r="C1432" s="23">
        <f t="shared" si="110"/>
        <v>30</v>
      </c>
      <c r="D1432" s="23">
        <f t="shared" si="111"/>
        <v>4</v>
      </c>
      <c r="E1432" s="23" t="str">
        <f t="shared" si="112"/>
        <v>jueves</v>
      </c>
      <c r="F1432" s="23">
        <f t="shared" si="113"/>
        <v>1</v>
      </c>
      <c r="G1432" s="23" t="str">
        <f t="shared" si="114"/>
        <v>enero</v>
      </c>
      <c r="H1432" s="2">
        <v>0.37361111111111112</v>
      </c>
      <c r="I1432" t="s">
        <v>57</v>
      </c>
      <c r="J1432" t="str">
        <f>VLOOKUP(ventas_starbucks_2025[[#This Row],[sucursal]],cambio_sucursal[#All],2,0)</f>
        <v>Sucursal Avda Colón</v>
      </c>
      <c r="K1432" t="s">
        <v>48</v>
      </c>
      <c r="L1432" t="s">
        <v>49</v>
      </c>
      <c r="M1432" t="s">
        <v>55</v>
      </c>
      <c r="N1432" t="str">
        <f>IFERROR(VLOOKUP(ventas_starbucks_2025[[#This Row],[tamaño_sucio]],cambio_tamaño[#All],2,0),"Tamaño único")</f>
        <v>Pequeño</v>
      </c>
      <c r="O1432">
        <v>3</v>
      </c>
      <c r="P1432">
        <v>1608.57</v>
      </c>
      <c r="Q1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2">
        <v>4825.71</v>
      </c>
      <c r="S1432" t="s">
        <v>31</v>
      </c>
      <c r="T1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2" t="str">
        <f>VLOOKUP(ventas_starbucks_2025[[#This Row],[canal_compra]],cambio_canal_compra[#All],2,0)</f>
        <v>Entrega domicilio</v>
      </c>
      <c r="V1432" t="s">
        <v>6</v>
      </c>
      <c r="W1432" t="str">
        <f>VLOOKUP(ventas_starbucks_2025[[#This Row],[método_pago]],cambio_metodo_pago[#All],2,0)</f>
        <v>Aplicación móbil</v>
      </c>
      <c r="X1432" t="s">
        <v>7</v>
      </c>
      <c r="Y1432">
        <v>0</v>
      </c>
      <c r="Z1432" t="str">
        <f>VLOOKUP(ventas_starbucks_2025[[#This Row],[promoción_aplicada5]],promocion_cambiar[#All],2,0)</f>
        <v>Ninguna</v>
      </c>
      <c r="AA1432" t="s">
        <v>17</v>
      </c>
      <c r="AB1432" t="s">
        <v>9</v>
      </c>
      <c r="AC1432" t="s">
        <v>10</v>
      </c>
      <c r="AD1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32">
        <v>7.8</v>
      </c>
      <c r="AF1432">
        <v>5</v>
      </c>
      <c r="AG1432">
        <v>40</v>
      </c>
      <c r="AH1432">
        <v>37</v>
      </c>
    </row>
    <row r="1433" spans="1:34" x14ac:dyDescent="0.25">
      <c r="A1433" s="3" t="s">
        <v>1508</v>
      </c>
      <c r="B1433" s="1">
        <v>45702</v>
      </c>
      <c r="C1433" s="23">
        <f t="shared" si="110"/>
        <v>14</v>
      </c>
      <c r="D1433" s="23">
        <f t="shared" si="111"/>
        <v>5</v>
      </c>
      <c r="E1433" s="1" t="str">
        <f t="shared" si="112"/>
        <v>viernes</v>
      </c>
      <c r="F1433" s="23">
        <f t="shared" si="113"/>
        <v>2</v>
      </c>
      <c r="G1433" s="1" t="str">
        <f t="shared" si="114"/>
        <v>febrero</v>
      </c>
      <c r="H1433" s="2">
        <v>0.51041666666666663</v>
      </c>
      <c r="I1433" t="s">
        <v>12</v>
      </c>
      <c r="J1433" t="str">
        <f>VLOOKUP(ventas_starbucks_2025[[#This Row],[sucursal]],cambio_sucursal[#All],2,0)</f>
        <v>Sucursal Córdoba Shopping</v>
      </c>
      <c r="K1433" t="s">
        <v>48</v>
      </c>
      <c r="L1433" t="s">
        <v>49</v>
      </c>
      <c r="M1433" t="s">
        <v>55</v>
      </c>
      <c r="N1433" t="str">
        <f>IFERROR(VLOOKUP(ventas_starbucks_2025[[#This Row],[tamaño_sucio]],cambio_tamaño[#All],2,0),"Tamaño único")</f>
        <v>Pequeño</v>
      </c>
      <c r="O1433">
        <v>1</v>
      </c>
      <c r="P1433">
        <v>1610.94</v>
      </c>
      <c r="Q1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3">
        <v>1610.94</v>
      </c>
      <c r="S1433" t="s">
        <v>31</v>
      </c>
      <c r="T1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3" t="str">
        <f>VLOOKUP(ventas_starbucks_2025[[#This Row],[canal_compra]],cambio_canal_compra[#All],2,0)</f>
        <v>Entrega domicilio</v>
      </c>
      <c r="V1433" t="s">
        <v>40</v>
      </c>
      <c r="W1433" t="str">
        <f>VLOOKUP(ventas_starbucks_2025[[#This Row],[método_pago]],cambio_metodo_pago[#All],2,0)</f>
        <v>Efectivo</v>
      </c>
      <c r="X1433" t="s">
        <v>22</v>
      </c>
      <c r="Y1433">
        <v>0</v>
      </c>
      <c r="Z1433" t="str">
        <f>VLOOKUP(ventas_starbucks_2025[[#This Row],[promoción_aplicada5]],promocion_cambiar[#All],2,0)</f>
        <v>Hora Feliz</v>
      </c>
      <c r="AA1433" t="s">
        <v>36</v>
      </c>
      <c r="AB1433" t="s">
        <v>32</v>
      </c>
      <c r="AC1433" t="s">
        <v>10</v>
      </c>
      <c r="AD1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33">
        <v>10.7</v>
      </c>
      <c r="AF1433">
        <v>2</v>
      </c>
      <c r="AG1433">
        <v>31</v>
      </c>
      <c r="AH1433">
        <v>30</v>
      </c>
    </row>
    <row r="1434" spans="1:34" x14ac:dyDescent="0.25">
      <c r="A1434" s="3" t="s">
        <v>1509</v>
      </c>
      <c r="B1434" s="1">
        <v>45718</v>
      </c>
      <c r="C1434" s="23">
        <f t="shared" si="110"/>
        <v>2</v>
      </c>
      <c r="D1434" s="23">
        <f t="shared" si="111"/>
        <v>7</v>
      </c>
      <c r="E1434" s="23" t="str">
        <f t="shared" si="112"/>
        <v>domingo</v>
      </c>
      <c r="F1434" s="23">
        <f t="shared" si="113"/>
        <v>3</v>
      </c>
      <c r="G1434" s="23" t="str">
        <f t="shared" si="114"/>
        <v>marzo</v>
      </c>
      <c r="H1434" s="2">
        <v>0.52777777777777779</v>
      </c>
      <c r="I1434" t="s">
        <v>12</v>
      </c>
      <c r="J1434" t="str">
        <f>VLOOKUP(ventas_starbucks_2025[[#This Row],[sucursal]],cambio_sucursal[#All],2,0)</f>
        <v>Sucursal Córdoba Shopping</v>
      </c>
      <c r="K1434" t="s">
        <v>82</v>
      </c>
      <c r="L1434" t="s">
        <v>28</v>
      </c>
      <c r="M1434" t="s">
        <v>4</v>
      </c>
      <c r="N1434" t="str">
        <f>IFERROR(VLOOKUP(ventas_starbucks_2025[[#This Row],[tamaño_sucio]],cambio_tamaño[#All],2,0),"Tamaño único")</f>
        <v>Tamaño único</v>
      </c>
      <c r="O1434">
        <v>4</v>
      </c>
      <c r="P1434">
        <v>2846.75</v>
      </c>
      <c r="Q1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34">
        <v>11387</v>
      </c>
      <c r="S1434" t="s">
        <v>31</v>
      </c>
      <c r="T1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434" t="str">
        <f>VLOOKUP(ventas_starbucks_2025[[#This Row],[canal_compra]],cambio_canal_compra[#All],2,0)</f>
        <v>Entrega domicilio</v>
      </c>
      <c r="V1434" t="s">
        <v>16</v>
      </c>
      <c r="W1434" t="str">
        <f>VLOOKUP(ventas_starbucks_2025[[#This Row],[método_pago]],cambio_metodo_pago[#All],2,0)</f>
        <v>Tarjeta</v>
      </c>
      <c r="X1434" t="s">
        <v>7</v>
      </c>
      <c r="Y1434">
        <v>0</v>
      </c>
      <c r="Z1434" t="str">
        <f>VLOOKUP(ventas_starbucks_2025[[#This Row],[promoción_aplicada5]],promocion_cambiar[#All],2,0)</f>
        <v>Combo</v>
      </c>
      <c r="AA1434" t="s">
        <v>8</v>
      </c>
      <c r="AB1434" t="s">
        <v>32</v>
      </c>
      <c r="AC1434" t="s">
        <v>24</v>
      </c>
      <c r="AD1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34">
        <v>11.6</v>
      </c>
      <c r="AF1434">
        <v>5</v>
      </c>
      <c r="AG1434">
        <v>16</v>
      </c>
      <c r="AH1434">
        <v>12</v>
      </c>
    </row>
    <row r="1435" spans="1:34" x14ac:dyDescent="0.25">
      <c r="A1435" s="3" t="s">
        <v>1510</v>
      </c>
      <c r="B1435" s="1">
        <v>45726</v>
      </c>
      <c r="C1435" s="23">
        <f t="shared" si="110"/>
        <v>10</v>
      </c>
      <c r="D1435" s="23">
        <f t="shared" si="111"/>
        <v>1</v>
      </c>
      <c r="E1435" s="23" t="str">
        <f t="shared" si="112"/>
        <v>lunes</v>
      </c>
      <c r="F1435" s="23">
        <f t="shared" si="113"/>
        <v>3</v>
      </c>
      <c r="G1435" s="23" t="str">
        <f t="shared" si="114"/>
        <v>marzo</v>
      </c>
      <c r="H1435" s="2">
        <v>0.59930555555555554</v>
      </c>
      <c r="I1435" t="s">
        <v>12</v>
      </c>
      <c r="J1435" t="str">
        <f>VLOOKUP(ventas_starbucks_2025[[#This Row],[sucursal]],cambio_sucursal[#All],2,0)</f>
        <v>Sucursal Córdoba Shopping</v>
      </c>
      <c r="K1435" t="s">
        <v>175</v>
      </c>
      <c r="L1435" t="s">
        <v>70</v>
      </c>
      <c r="M1435" t="s">
        <v>45</v>
      </c>
      <c r="N1435" t="str">
        <f>IFERROR(VLOOKUP(ventas_starbucks_2025[[#This Row],[tamaño_sucio]],cambio_tamaño[#All],2,0),"Tamaño único")</f>
        <v>Grande</v>
      </c>
      <c r="O1435">
        <v>3</v>
      </c>
      <c r="P1435">
        <v>1609.74</v>
      </c>
      <c r="Q1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5">
        <v>4829.22</v>
      </c>
      <c r="S1435" t="s">
        <v>31</v>
      </c>
      <c r="T1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5" t="str">
        <f>VLOOKUP(ventas_starbucks_2025[[#This Row],[canal_compra]],cambio_canal_compra[#All],2,0)</f>
        <v>Entrega domicilio</v>
      </c>
      <c r="V1435" t="s">
        <v>40</v>
      </c>
      <c r="W1435" t="str">
        <f>VLOOKUP(ventas_starbucks_2025[[#This Row],[método_pago]],cambio_metodo_pago[#All],2,0)</f>
        <v>Efectivo</v>
      </c>
      <c r="X1435" t="s">
        <v>22</v>
      </c>
      <c r="Y1435">
        <v>0</v>
      </c>
      <c r="Z1435" t="str">
        <f>VLOOKUP(ventas_starbucks_2025[[#This Row],[promoción_aplicada5]],promocion_cambiar[#All],2,0)</f>
        <v>Combo</v>
      </c>
      <c r="AA1435" t="s">
        <v>8</v>
      </c>
      <c r="AB1435" t="s">
        <v>23</v>
      </c>
      <c r="AC1435" t="s">
        <v>41</v>
      </c>
      <c r="AD1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35">
        <v>11.3</v>
      </c>
      <c r="AF1435">
        <v>1</v>
      </c>
      <c r="AG1435">
        <v>14</v>
      </c>
      <c r="AH1435">
        <v>11</v>
      </c>
    </row>
    <row r="1436" spans="1:34" x14ac:dyDescent="0.25">
      <c r="A1436" s="3" t="s">
        <v>1511</v>
      </c>
      <c r="B1436" s="1">
        <v>45719</v>
      </c>
      <c r="C1436" s="23">
        <f t="shared" si="110"/>
        <v>3</v>
      </c>
      <c r="D1436" s="23">
        <f t="shared" si="111"/>
        <v>1</v>
      </c>
      <c r="E1436" s="1" t="str">
        <f t="shared" si="112"/>
        <v>lunes</v>
      </c>
      <c r="F1436" s="23">
        <f t="shared" si="113"/>
        <v>3</v>
      </c>
      <c r="G1436" s="1" t="str">
        <f t="shared" si="114"/>
        <v>marzo</v>
      </c>
      <c r="H1436" s="2">
        <v>0.38819444444444445</v>
      </c>
      <c r="I1436" t="s">
        <v>26</v>
      </c>
      <c r="J1436" t="str">
        <f>VLOOKUP(ventas_starbucks_2025[[#This Row],[sucursal]],cambio_sucursal[#All],2,0)</f>
        <v>Sucursal San Lorenzo 47</v>
      </c>
      <c r="K1436" t="s">
        <v>20</v>
      </c>
      <c r="L1436" t="s">
        <v>21</v>
      </c>
      <c r="M1436" t="s">
        <v>4</v>
      </c>
      <c r="N1436" t="str">
        <f>IFERROR(VLOOKUP(ventas_starbucks_2025[[#This Row],[tamaño_sucio]],cambio_tamaño[#All],2,0),"Tamaño único")</f>
        <v>Tamaño único</v>
      </c>
      <c r="O1436">
        <v>3</v>
      </c>
      <c r="P1436">
        <v>793.54</v>
      </c>
      <c r="Q1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36">
        <v>2380.62</v>
      </c>
      <c r="S1436" t="s">
        <v>15</v>
      </c>
      <c r="T1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6" t="str">
        <f>VLOOKUP(ventas_starbucks_2025[[#This Row],[canal_compra]],cambio_canal_compra[#All],2,0)</f>
        <v>Para llevar</v>
      </c>
      <c r="V1436" t="s">
        <v>40</v>
      </c>
      <c r="W1436" t="str">
        <f>VLOOKUP(ventas_starbucks_2025[[#This Row],[método_pago]],cambio_metodo_pago[#All],2,0)</f>
        <v>Efectivo</v>
      </c>
      <c r="X1436" t="s">
        <v>22</v>
      </c>
      <c r="Y1436">
        <v>0</v>
      </c>
      <c r="Z1436" t="str">
        <f>VLOOKUP(ventas_starbucks_2025[[#This Row],[promoción_aplicada5]],promocion_cambiar[#All],2,0)</f>
        <v>Ninguna</v>
      </c>
      <c r="AA1436" t="s">
        <v>17</v>
      </c>
      <c r="AB1436" t="s">
        <v>18</v>
      </c>
      <c r="AC1436" t="s">
        <v>10</v>
      </c>
      <c r="AD1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36">
        <v>8.8000000000000007</v>
      </c>
      <c r="AF1436">
        <v>2</v>
      </c>
      <c r="AG1436">
        <v>20</v>
      </c>
      <c r="AH1436">
        <v>17</v>
      </c>
    </row>
    <row r="1437" spans="1:34" x14ac:dyDescent="0.25">
      <c r="A1437" s="3" t="s">
        <v>1512</v>
      </c>
      <c r="B1437" s="1">
        <v>45695</v>
      </c>
      <c r="C1437" s="23">
        <f t="shared" si="110"/>
        <v>7</v>
      </c>
      <c r="D1437" s="23">
        <f t="shared" si="111"/>
        <v>5</v>
      </c>
      <c r="E1437" s="23" t="str">
        <f t="shared" si="112"/>
        <v>viernes</v>
      </c>
      <c r="F1437" s="23">
        <f t="shared" si="113"/>
        <v>2</v>
      </c>
      <c r="G1437" s="23" t="str">
        <f t="shared" si="114"/>
        <v>febrero</v>
      </c>
      <c r="H1437" s="2">
        <v>0.7104166666666667</v>
      </c>
      <c r="I1437" t="s">
        <v>12</v>
      </c>
      <c r="J1437" t="str">
        <f>VLOOKUP(ventas_starbucks_2025[[#This Row],[sucursal]],cambio_sucursal[#All],2,0)</f>
        <v>Sucursal Córdoba Shopping</v>
      </c>
      <c r="K1437" t="s">
        <v>2</v>
      </c>
      <c r="L1437" t="s">
        <v>3</v>
      </c>
      <c r="M1437" t="s">
        <v>4</v>
      </c>
      <c r="N1437" t="str">
        <f>IFERROR(VLOOKUP(ventas_starbucks_2025[[#This Row],[tamaño_sucio]],cambio_tamaño[#All],2,0),"Tamaño único")</f>
        <v>Tamaño único</v>
      </c>
      <c r="O1437">
        <v>1</v>
      </c>
      <c r="P1437">
        <v>2892.82</v>
      </c>
      <c r="Q1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37">
        <v>2892.82</v>
      </c>
      <c r="S1437" t="s">
        <v>31</v>
      </c>
      <c r="T1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7" t="str">
        <f>VLOOKUP(ventas_starbucks_2025[[#This Row],[canal_compra]],cambio_canal_compra[#All],2,0)</f>
        <v>Entrega domicilio</v>
      </c>
      <c r="V1437" t="s">
        <v>16</v>
      </c>
      <c r="W1437" t="str">
        <f>VLOOKUP(ventas_starbucks_2025[[#This Row],[método_pago]],cambio_metodo_pago[#All],2,0)</f>
        <v>Tarjeta</v>
      </c>
      <c r="X1437" t="s">
        <v>22</v>
      </c>
      <c r="Y1437">
        <v>0</v>
      </c>
      <c r="Z1437" t="str">
        <f>VLOOKUP(ventas_starbucks_2025[[#This Row],[promoción_aplicada5]],promocion_cambiar[#All],2,0)</f>
        <v>Hora Feliz</v>
      </c>
      <c r="AA1437" t="s">
        <v>36</v>
      </c>
      <c r="AB1437" t="s">
        <v>29</v>
      </c>
      <c r="AC1437" t="s">
        <v>10</v>
      </c>
      <c r="AD1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37">
        <v>12.2</v>
      </c>
      <c r="AF1437">
        <v>2</v>
      </c>
      <c r="AG1437">
        <v>26</v>
      </c>
      <c r="AH1437">
        <v>25</v>
      </c>
    </row>
    <row r="1438" spans="1:34" x14ac:dyDescent="0.25">
      <c r="A1438" s="3" t="s">
        <v>1513</v>
      </c>
      <c r="B1438" s="1">
        <v>45718</v>
      </c>
      <c r="C1438" s="23">
        <f t="shared" si="110"/>
        <v>2</v>
      </c>
      <c r="D1438" s="23">
        <f t="shared" si="111"/>
        <v>7</v>
      </c>
      <c r="E1438" s="23" t="str">
        <f t="shared" si="112"/>
        <v>domingo</v>
      </c>
      <c r="F1438" s="23">
        <f t="shared" si="113"/>
        <v>3</v>
      </c>
      <c r="G1438" s="23" t="str">
        <f t="shared" si="114"/>
        <v>marzo</v>
      </c>
      <c r="H1438" s="2">
        <v>0.38472222222222224</v>
      </c>
      <c r="I1438" t="s">
        <v>1</v>
      </c>
      <c r="J1438" t="str">
        <f>VLOOKUP(ventas_starbucks_2025[[#This Row],[sucursal]],cambio_sucursal[#All],2,0)</f>
        <v>Sucursal Nueva Córdoba</v>
      </c>
      <c r="K1438" t="s">
        <v>48</v>
      </c>
      <c r="L1438" t="s">
        <v>49</v>
      </c>
      <c r="M1438" t="s">
        <v>45</v>
      </c>
      <c r="N1438" t="str">
        <f>IFERROR(VLOOKUP(ventas_starbucks_2025[[#This Row],[tamaño_sucio]],cambio_tamaño[#All],2,0),"Tamaño único")</f>
        <v>Grande</v>
      </c>
      <c r="O1438">
        <v>2</v>
      </c>
      <c r="P1438">
        <v>1597.84</v>
      </c>
      <c r="Q1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8">
        <v>3195.68</v>
      </c>
      <c r="S1438" t="s">
        <v>5</v>
      </c>
      <c r="T1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8" t="str">
        <f>VLOOKUP(ventas_starbucks_2025[[#This Row],[canal_compra]],cambio_canal_compra[#All],2,0)</f>
        <v>En tienda</v>
      </c>
      <c r="V1438" t="s">
        <v>16</v>
      </c>
      <c r="W1438" t="str">
        <f>VLOOKUP(ventas_starbucks_2025[[#This Row],[método_pago]],cambio_metodo_pago[#All],2,0)</f>
        <v>Tarjeta</v>
      </c>
      <c r="X1438" t="s">
        <v>22</v>
      </c>
      <c r="Y1438">
        <v>0</v>
      </c>
      <c r="Z1438" t="str">
        <f>VLOOKUP(ventas_starbucks_2025[[#This Row],[promoción_aplicada5]],promocion_cambiar[#All],2,0)</f>
        <v>Ninguna</v>
      </c>
      <c r="AA1438" t="s">
        <v>17</v>
      </c>
      <c r="AB1438" t="s">
        <v>9</v>
      </c>
      <c r="AC1438" t="s">
        <v>10</v>
      </c>
      <c r="AD1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38">
        <v>14</v>
      </c>
      <c r="AF1438">
        <v>4</v>
      </c>
      <c r="AG1438">
        <v>25</v>
      </c>
      <c r="AH1438">
        <v>23</v>
      </c>
    </row>
    <row r="1439" spans="1:34" x14ac:dyDescent="0.25">
      <c r="A1439" s="3" t="s">
        <v>1514</v>
      </c>
      <c r="B1439" s="1">
        <v>45668</v>
      </c>
      <c r="C1439" s="23">
        <f t="shared" si="110"/>
        <v>11</v>
      </c>
      <c r="D1439" s="23">
        <f t="shared" si="111"/>
        <v>6</v>
      </c>
      <c r="E1439" s="23" t="str">
        <f t="shared" si="112"/>
        <v>sábado</v>
      </c>
      <c r="F1439" s="23">
        <f t="shared" si="113"/>
        <v>1</v>
      </c>
      <c r="G1439" s="23" t="str">
        <f t="shared" si="114"/>
        <v>enero</v>
      </c>
      <c r="H1439" s="2">
        <v>0.41736111111111113</v>
      </c>
      <c r="I1439" t="s">
        <v>1</v>
      </c>
      <c r="J1439" t="str">
        <f>VLOOKUP(ventas_starbucks_2025[[#This Row],[sucursal]],cambio_sucursal[#All],2,0)</f>
        <v>Sucursal Nueva Córdoba</v>
      </c>
      <c r="K1439" t="s">
        <v>20</v>
      </c>
      <c r="L1439" t="s">
        <v>21</v>
      </c>
      <c r="M1439" t="s">
        <v>4</v>
      </c>
      <c r="N1439" t="str">
        <f>IFERROR(VLOOKUP(ventas_starbucks_2025[[#This Row],[tamaño_sucio]],cambio_tamaño[#All],2,0),"Tamaño único")</f>
        <v>Tamaño único</v>
      </c>
      <c r="O1439">
        <v>5</v>
      </c>
      <c r="P1439">
        <v>1195.81</v>
      </c>
      <c r="Q1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9">
        <v>5979.05</v>
      </c>
      <c r="S1439" t="s">
        <v>5</v>
      </c>
      <c r="T1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39" t="str">
        <f>VLOOKUP(ventas_starbucks_2025[[#This Row],[canal_compra]],cambio_canal_compra[#All],2,0)</f>
        <v>En tienda</v>
      </c>
      <c r="V1439" t="s">
        <v>40</v>
      </c>
      <c r="W1439" t="str">
        <f>VLOOKUP(ventas_starbucks_2025[[#This Row],[método_pago]],cambio_metodo_pago[#All],2,0)</f>
        <v>Efectivo</v>
      </c>
      <c r="X1439" t="s">
        <v>7</v>
      </c>
      <c r="Y1439">
        <v>15</v>
      </c>
      <c r="Z1439" t="str">
        <f>VLOOKUP(ventas_starbucks_2025[[#This Row],[promoción_aplicada5]],promocion_cambiar[#All],2,0)</f>
        <v>Combo</v>
      </c>
      <c r="AA1439" t="s">
        <v>8</v>
      </c>
      <c r="AB1439" t="s">
        <v>23</v>
      </c>
      <c r="AC1439" t="s">
        <v>41</v>
      </c>
      <c r="AD1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39">
        <v>11.4</v>
      </c>
      <c r="AF1439">
        <v>4</v>
      </c>
      <c r="AG1439">
        <v>29</v>
      </c>
      <c r="AH1439">
        <v>24</v>
      </c>
    </row>
    <row r="1440" spans="1:34" x14ac:dyDescent="0.25">
      <c r="A1440" s="3" t="s">
        <v>1515</v>
      </c>
      <c r="B1440" s="1">
        <v>45746</v>
      </c>
      <c r="C1440" s="23">
        <f t="shared" si="110"/>
        <v>30</v>
      </c>
      <c r="D1440" s="23">
        <f t="shared" si="111"/>
        <v>7</v>
      </c>
      <c r="E1440" s="1" t="str">
        <f t="shared" si="112"/>
        <v>domingo</v>
      </c>
      <c r="F1440" s="23">
        <f t="shared" si="113"/>
        <v>3</v>
      </c>
      <c r="G1440" s="1" t="str">
        <f t="shared" si="114"/>
        <v>marzo</v>
      </c>
      <c r="H1440" s="2">
        <v>0.7583333333333333</v>
      </c>
      <c r="I1440" t="s">
        <v>26</v>
      </c>
      <c r="J1440" t="str">
        <f>VLOOKUP(ventas_starbucks_2025[[#This Row],[sucursal]],cambio_sucursal[#All],2,0)</f>
        <v>Sucursal San Lorenzo 47</v>
      </c>
      <c r="K1440" t="s">
        <v>60</v>
      </c>
      <c r="L1440" t="s">
        <v>44</v>
      </c>
      <c r="M1440" t="s">
        <v>50</v>
      </c>
      <c r="N1440" t="str">
        <f>IFERROR(VLOOKUP(ventas_starbucks_2025[[#This Row],[tamaño_sucio]],cambio_tamaño[#All],2,0),"Tamaño único")</f>
        <v>Mediano</v>
      </c>
      <c r="O1440">
        <v>4</v>
      </c>
      <c r="P1440">
        <v>1375.47</v>
      </c>
      <c r="Q1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0">
        <v>5501.88</v>
      </c>
      <c r="S1440" t="s">
        <v>5</v>
      </c>
      <c r="T1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40" t="str">
        <f>VLOOKUP(ventas_starbucks_2025[[#This Row],[canal_compra]],cambio_canal_compra[#All],2,0)</f>
        <v>En tienda</v>
      </c>
      <c r="V1440" t="s">
        <v>40</v>
      </c>
      <c r="W1440" t="str">
        <f>VLOOKUP(ventas_starbucks_2025[[#This Row],[método_pago]],cambio_metodo_pago[#All],2,0)</f>
        <v>Efectivo</v>
      </c>
      <c r="X1440" t="s">
        <v>22</v>
      </c>
      <c r="Y1440">
        <v>0</v>
      </c>
      <c r="Z1440" t="str">
        <f>VLOOKUP(ventas_starbucks_2025[[#This Row],[promoción_aplicada5]],promocion_cambiar[#All],2,0)</f>
        <v>Ninguna</v>
      </c>
      <c r="AA1440" t="s">
        <v>17</v>
      </c>
      <c r="AB1440" t="s">
        <v>32</v>
      </c>
      <c r="AC1440" t="s">
        <v>41</v>
      </c>
      <c r="AD1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0">
        <v>7.4</v>
      </c>
      <c r="AF1440">
        <v>1</v>
      </c>
      <c r="AG1440">
        <v>48</v>
      </c>
      <c r="AH1440">
        <v>44</v>
      </c>
    </row>
    <row r="1441" spans="1:34" x14ac:dyDescent="0.25">
      <c r="A1441" s="3" t="s">
        <v>1516</v>
      </c>
      <c r="B1441" s="1">
        <v>45760</v>
      </c>
      <c r="C1441" s="23">
        <f t="shared" si="110"/>
        <v>13</v>
      </c>
      <c r="D1441" s="23">
        <f t="shared" si="111"/>
        <v>7</v>
      </c>
      <c r="E1441" s="23" t="str">
        <f t="shared" si="112"/>
        <v>domingo</v>
      </c>
      <c r="F1441" s="23">
        <f t="shared" si="113"/>
        <v>4</v>
      </c>
      <c r="G1441" s="23" t="str">
        <f t="shared" si="114"/>
        <v>abril</v>
      </c>
      <c r="H1441" s="2">
        <v>0.6694444444444444</v>
      </c>
      <c r="I1441" t="s">
        <v>26</v>
      </c>
      <c r="J1441" t="str">
        <f>VLOOKUP(ventas_starbucks_2025[[#This Row],[sucursal]],cambio_sucursal[#All],2,0)</f>
        <v>Sucursal San Lorenzo 47</v>
      </c>
      <c r="K1441" t="s">
        <v>87</v>
      </c>
      <c r="L1441" t="s">
        <v>65</v>
      </c>
      <c r="M1441" t="s">
        <v>4</v>
      </c>
      <c r="N1441" t="str">
        <f>IFERROR(VLOOKUP(ventas_starbucks_2025[[#This Row],[tamaño_sucio]],cambio_tamaño[#All],2,0),"Tamaño único")</f>
        <v>Tamaño único</v>
      </c>
      <c r="O1441">
        <v>1</v>
      </c>
      <c r="P1441">
        <v>1804.52</v>
      </c>
      <c r="Q1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1">
        <v>1804.52</v>
      </c>
      <c r="S1441" t="s">
        <v>15</v>
      </c>
      <c r="T1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1" t="str">
        <f>VLOOKUP(ventas_starbucks_2025[[#This Row],[canal_compra]],cambio_canal_compra[#All],2,0)</f>
        <v>Para llevar</v>
      </c>
      <c r="V1441" t="s">
        <v>6</v>
      </c>
      <c r="W1441" t="str">
        <f>VLOOKUP(ventas_starbucks_2025[[#This Row],[método_pago]],cambio_metodo_pago[#All],2,0)</f>
        <v>Aplicación móbil</v>
      </c>
      <c r="X1441" t="s">
        <v>22</v>
      </c>
      <c r="Y1441">
        <v>0</v>
      </c>
      <c r="Z1441" t="str">
        <f>VLOOKUP(ventas_starbucks_2025[[#This Row],[promoción_aplicada5]],promocion_cambiar[#All],2,0)</f>
        <v>Hora Feliz</v>
      </c>
      <c r="AA1441" t="s">
        <v>36</v>
      </c>
      <c r="AB1441" t="s">
        <v>9</v>
      </c>
      <c r="AC1441" t="s">
        <v>41</v>
      </c>
      <c r="AD1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1">
        <v>5.2</v>
      </c>
      <c r="AF1441">
        <v>2</v>
      </c>
      <c r="AG1441">
        <v>22</v>
      </c>
      <c r="AH1441">
        <v>21</v>
      </c>
    </row>
    <row r="1442" spans="1:34" x14ac:dyDescent="0.25">
      <c r="A1442" s="3" t="s">
        <v>1517</v>
      </c>
      <c r="B1442" s="1">
        <v>45758</v>
      </c>
      <c r="C1442" s="23">
        <f t="shared" si="110"/>
        <v>11</v>
      </c>
      <c r="D1442" s="23">
        <f t="shared" si="111"/>
        <v>5</v>
      </c>
      <c r="E1442" s="23" t="str">
        <f t="shared" si="112"/>
        <v>viernes</v>
      </c>
      <c r="F1442" s="23">
        <f t="shared" si="113"/>
        <v>4</v>
      </c>
      <c r="G1442" s="23" t="str">
        <f t="shared" si="114"/>
        <v>abril</v>
      </c>
      <c r="H1442" s="2">
        <v>0.64861111111111114</v>
      </c>
      <c r="I1442" t="s">
        <v>26</v>
      </c>
      <c r="J1442" t="str">
        <f>VLOOKUP(ventas_starbucks_2025[[#This Row],[sucursal]],cambio_sucursal[#All],2,0)</f>
        <v>Sucursal San Lorenzo 47</v>
      </c>
      <c r="K1442" t="s">
        <v>87</v>
      </c>
      <c r="L1442" t="s">
        <v>65</v>
      </c>
      <c r="M1442" t="s">
        <v>4</v>
      </c>
      <c r="N1442" t="str">
        <f>IFERROR(VLOOKUP(ventas_starbucks_2025[[#This Row],[tamaño_sucio]],cambio_tamaño[#All],2,0),"Tamaño único")</f>
        <v>Tamaño único</v>
      </c>
      <c r="O1442">
        <v>5</v>
      </c>
      <c r="P1442">
        <v>1857.14</v>
      </c>
      <c r="Q1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2">
        <v>9285.7000000000007</v>
      </c>
      <c r="S1442" t="s">
        <v>5</v>
      </c>
      <c r="T1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42" t="str">
        <f>VLOOKUP(ventas_starbucks_2025[[#This Row],[canal_compra]],cambio_canal_compra[#All],2,0)</f>
        <v>En tienda</v>
      </c>
      <c r="V1442" t="s">
        <v>6</v>
      </c>
      <c r="W1442" t="str">
        <f>VLOOKUP(ventas_starbucks_2025[[#This Row],[método_pago]],cambio_metodo_pago[#All],2,0)</f>
        <v>Aplicación móbil</v>
      </c>
      <c r="X1442" t="s">
        <v>22</v>
      </c>
      <c r="Y1442">
        <v>0</v>
      </c>
      <c r="Z1442" t="str">
        <f>VLOOKUP(ventas_starbucks_2025[[#This Row],[promoción_aplicada5]],promocion_cambiar[#All],2,0)</f>
        <v>Combo</v>
      </c>
      <c r="AA1442" t="s">
        <v>8</v>
      </c>
      <c r="AB1442" t="s">
        <v>32</v>
      </c>
      <c r="AC1442" t="s">
        <v>10</v>
      </c>
      <c r="AD1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2">
        <v>7.2</v>
      </c>
      <c r="AF1442">
        <v>5</v>
      </c>
      <c r="AG1442">
        <v>25</v>
      </c>
      <c r="AH1442">
        <v>20</v>
      </c>
    </row>
    <row r="1443" spans="1:34" x14ac:dyDescent="0.25">
      <c r="A1443" s="3" t="s">
        <v>1518</v>
      </c>
      <c r="B1443" s="1">
        <v>45700</v>
      </c>
      <c r="C1443" s="23">
        <f t="shared" si="110"/>
        <v>12</v>
      </c>
      <c r="D1443" s="23">
        <f t="shared" si="111"/>
        <v>3</v>
      </c>
      <c r="E1443" s="23" t="str">
        <f t="shared" si="112"/>
        <v>miércoles</v>
      </c>
      <c r="F1443" s="23">
        <f t="shared" si="113"/>
        <v>2</v>
      </c>
      <c r="G1443" s="23" t="str">
        <f t="shared" si="114"/>
        <v>febrero</v>
      </c>
      <c r="H1443" s="2">
        <v>0.48541666666666666</v>
      </c>
      <c r="I1443" t="s">
        <v>12</v>
      </c>
      <c r="J1443" t="str">
        <f>VLOOKUP(ventas_starbucks_2025[[#This Row],[sucursal]],cambio_sucursal[#All],2,0)</f>
        <v>Sucursal Córdoba Shopping</v>
      </c>
      <c r="K1443" t="s">
        <v>13</v>
      </c>
      <c r="L1443" t="s">
        <v>14</v>
      </c>
      <c r="M1443" t="s">
        <v>4</v>
      </c>
      <c r="N1443" t="str">
        <f>IFERROR(VLOOKUP(ventas_starbucks_2025[[#This Row],[tamaño_sucio]],cambio_tamaño[#All],2,0),"Tamaño único")</f>
        <v>Tamaño único</v>
      </c>
      <c r="O1443">
        <v>3</v>
      </c>
      <c r="P1443">
        <v>1894.8</v>
      </c>
      <c r="Q1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3">
        <v>5684.4</v>
      </c>
      <c r="S1443" t="s">
        <v>5</v>
      </c>
      <c r="T1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43" t="str">
        <f>VLOOKUP(ventas_starbucks_2025[[#This Row],[canal_compra]],cambio_canal_compra[#All],2,0)</f>
        <v>En tienda</v>
      </c>
      <c r="V1443" t="s">
        <v>6</v>
      </c>
      <c r="W1443" t="str">
        <f>VLOOKUP(ventas_starbucks_2025[[#This Row],[método_pago]],cambio_metodo_pago[#All],2,0)</f>
        <v>Aplicación móbil</v>
      </c>
      <c r="X1443" t="s">
        <v>22</v>
      </c>
      <c r="Y1443">
        <v>0</v>
      </c>
      <c r="Z1443" t="str">
        <f>VLOOKUP(ventas_starbucks_2025[[#This Row],[promoción_aplicada5]],promocion_cambiar[#All],2,0)</f>
        <v>Combo</v>
      </c>
      <c r="AA1443" t="s">
        <v>8</v>
      </c>
      <c r="AB1443" t="s">
        <v>18</v>
      </c>
      <c r="AC1443" t="s">
        <v>10</v>
      </c>
      <c r="AD1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3">
        <v>6.9</v>
      </c>
      <c r="AF1443">
        <v>2</v>
      </c>
      <c r="AG1443">
        <v>20</v>
      </c>
      <c r="AH1443">
        <v>17</v>
      </c>
    </row>
    <row r="1444" spans="1:34" x14ac:dyDescent="0.25">
      <c r="A1444" s="3" t="s">
        <v>1519</v>
      </c>
      <c r="B1444" s="1">
        <v>45675</v>
      </c>
      <c r="C1444" s="23">
        <f t="shared" si="110"/>
        <v>18</v>
      </c>
      <c r="D1444" s="23">
        <f t="shared" si="111"/>
        <v>6</v>
      </c>
      <c r="E1444" s="1" t="str">
        <f t="shared" si="112"/>
        <v>sábado</v>
      </c>
      <c r="F1444" s="23">
        <f t="shared" si="113"/>
        <v>1</v>
      </c>
      <c r="G1444" s="1" t="str">
        <f t="shared" si="114"/>
        <v>enero</v>
      </c>
      <c r="H1444" s="2">
        <v>0.52500000000000002</v>
      </c>
      <c r="I1444" t="s">
        <v>1</v>
      </c>
      <c r="J1444" t="str">
        <f>VLOOKUP(ventas_starbucks_2025[[#This Row],[sucursal]],cambio_sucursal[#All],2,0)</f>
        <v>Sucursal Nueva Córdoba</v>
      </c>
      <c r="K1444" t="s">
        <v>115</v>
      </c>
      <c r="L1444" t="s">
        <v>21</v>
      </c>
      <c r="M1444" t="s">
        <v>4</v>
      </c>
      <c r="N1444" t="str">
        <f>IFERROR(VLOOKUP(ventas_starbucks_2025[[#This Row],[tamaño_sucio]],cambio_tamaño[#All],2,0),"Tamaño único")</f>
        <v>Tamaño único</v>
      </c>
      <c r="O1444">
        <v>4</v>
      </c>
      <c r="P1444">
        <v>1210.05</v>
      </c>
      <c r="Q1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4">
        <v>4840.2</v>
      </c>
      <c r="S1444" t="s">
        <v>15</v>
      </c>
      <c r="T1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4" t="str">
        <f>VLOOKUP(ventas_starbucks_2025[[#This Row],[canal_compra]],cambio_canal_compra[#All],2,0)</f>
        <v>Para llevar</v>
      </c>
      <c r="V1444" t="s">
        <v>40</v>
      </c>
      <c r="W1444" t="str">
        <f>VLOOKUP(ventas_starbucks_2025[[#This Row],[método_pago]],cambio_metodo_pago[#All],2,0)</f>
        <v>Efectivo</v>
      </c>
      <c r="X1444" t="s">
        <v>22</v>
      </c>
      <c r="Y1444">
        <v>0</v>
      </c>
      <c r="Z1444" t="str">
        <f>VLOOKUP(ventas_starbucks_2025[[#This Row],[promoción_aplicada5]],promocion_cambiar[#All],2,0)</f>
        <v>Hora Feliz</v>
      </c>
      <c r="AA1444" t="s">
        <v>36</v>
      </c>
      <c r="AB1444" t="s">
        <v>32</v>
      </c>
      <c r="AC1444" t="s">
        <v>41</v>
      </c>
      <c r="AD1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44">
        <v>10.3</v>
      </c>
      <c r="AF1444">
        <v>2</v>
      </c>
      <c r="AG1444">
        <v>27</v>
      </c>
      <c r="AH1444">
        <v>23</v>
      </c>
    </row>
    <row r="1445" spans="1:34" x14ac:dyDescent="0.25">
      <c r="A1445" s="3" t="s">
        <v>1520</v>
      </c>
      <c r="B1445" s="1">
        <v>45666</v>
      </c>
      <c r="C1445" s="23">
        <f t="shared" si="110"/>
        <v>9</v>
      </c>
      <c r="D1445" s="23">
        <f t="shared" si="111"/>
        <v>4</v>
      </c>
      <c r="E1445" s="23" t="str">
        <f t="shared" si="112"/>
        <v>jueves</v>
      </c>
      <c r="F1445" s="23">
        <f t="shared" si="113"/>
        <v>1</v>
      </c>
      <c r="G1445" s="23" t="str">
        <f t="shared" si="114"/>
        <v>enero</v>
      </c>
      <c r="H1445" s="2">
        <v>0.81944444444444442</v>
      </c>
      <c r="I1445" t="s">
        <v>57</v>
      </c>
      <c r="J1445" t="str">
        <f>VLOOKUP(ventas_starbucks_2025[[#This Row],[sucursal]],cambio_sucursal[#All],2,0)</f>
        <v>Sucursal Avda Colón</v>
      </c>
      <c r="K1445" t="s">
        <v>20</v>
      </c>
      <c r="L1445" t="s">
        <v>21</v>
      </c>
      <c r="M1445" t="s">
        <v>4</v>
      </c>
      <c r="N1445" t="str">
        <f>IFERROR(VLOOKUP(ventas_starbucks_2025[[#This Row],[tamaño_sucio]],cambio_tamaño[#All],2,0),"Tamaño único")</f>
        <v>Tamaño único</v>
      </c>
      <c r="O1445">
        <v>5</v>
      </c>
      <c r="P1445">
        <v>918.31</v>
      </c>
      <c r="Q1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45">
        <v>4591.55</v>
      </c>
      <c r="S1445" t="s">
        <v>31</v>
      </c>
      <c r="T1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5" t="str">
        <f>VLOOKUP(ventas_starbucks_2025[[#This Row],[canal_compra]],cambio_canal_compra[#All],2,0)</f>
        <v>Entrega domicilio</v>
      </c>
      <c r="V1445" t="s">
        <v>16</v>
      </c>
      <c r="W1445" t="str">
        <f>VLOOKUP(ventas_starbucks_2025[[#This Row],[método_pago]],cambio_metodo_pago[#All],2,0)</f>
        <v>Tarjeta</v>
      </c>
      <c r="X1445" t="s">
        <v>7</v>
      </c>
      <c r="Y1445">
        <v>15</v>
      </c>
      <c r="Z1445" t="str">
        <f>VLOOKUP(ventas_starbucks_2025[[#This Row],[promoción_aplicada5]],promocion_cambiar[#All],2,0)</f>
        <v>Hora Feliz</v>
      </c>
      <c r="AA1445" t="s">
        <v>36</v>
      </c>
      <c r="AB1445" t="s">
        <v>52</v>
      </c>
      <c r="AC1445" t="s">
        <v>10</v>
      </c>
      <c r="AD1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5">
        <v>7.7</v>
      </c>
      <c r="AF1445">
        <v>3</v>
      </c>
      <c r="AG1445">
        <v>31</v>
      </c>
      <c r="AH1445">
        <v>26</v>
      </c>
    </row>
    <row r="1446" spans="1:34" x14ac:dyDescent="0.25">
      <c r="A1446" s="3" t="s">
        <v>1521</v>
      </c>
      <c r="B1446" s="1">
        <v>45732</v>
      </c>
      <c r="C1446" s="23">
        <f t="shared" si="110"/>
        <v>16</v>
      </c>
      <c r="D1446" s="23">
        <f t="shared" si="111"/>
        <v>7</v>
      </c>
      <c r="E1446" s="23" t="str">
        <f t="shared" si="112"/>
        <v>domingo</v>
      </c>
      <c r="F1446" s="23">
        <f t="shared" si="113"/>
        <v>3</v>
      </c>
      <c r="G1446" s="23" t="str">
        <f t="shared" si="114"/>
        <v>marzo</v>
      </c>
      <c r="H1446" s="2">
        <v>0.70208333333333328</v>
      </c>
      <c r="I1446" t="s">
        <v>57</v>
      </c>
      <c r="J1446" t="str">
        <f>VLOOKUP(ventas_starbucks_2025[[#This Row],[sucursal]],cambio_sucursal[#All],2,0)</f>
        <v>Sucursal Avda Colón</v>
      </c>
      <c r="K1446" t="s">
        <v>38</v>
      </c>
      <c r="L1446" t="s">
        <v>39</v>
      </c>
      <c r="M1446" t="s">
        <v>4</v>
      </c>
      <c r="N1446" t="str">
        <f>IFERROR(VLOOKUP(ventas_starbucks_2025[[#This Row],[tamaño_sucio]],cambio_tamaño[#All],2,0),"Tamaño único")</f>
        <v>Tamaño único</v>
      </c>
      <c r="O1446">
        <v>3</v>
      </c>
      <c r="P1446">
        <v>1228.81</v>
      </c>
      <c r="Q1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6">
        <v>3686.43</v>
      </c>
      <c r="S1446" t="s">
        <v>15</v>
      </c>
      <c r="T1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6" t="str">
        <f>VLOOKUP(ventas_starbucks_2025[[#This Row],[canal_compra]],cambio_canal_compra[#All],2,0)</f>
        <v>Para llevar</v>
      </c>
      <c r="V1446" t="s">
        <v>40</v>
      </c>
      <c r="W1446" t="str">
        <f>VLOOKUP(ventas_starbucks_2025[[#This Row],[método_pago]],cambio_metodo_pago[#All],2,0)</f>
        <v>Efectivo</v>
      </c>
      <c r="X1446" t="s">
        <v>22</v>
      </c>
      <c r="Y1446">
        <v>0</v>
      </c>
      <c r="Z1446" t="str">
        <f>VLOOKUP(ventas_starbucks_2025[[#This Row],[promoción_aplicada5]],promocion_cambiar[#All],2,0)</f>
        <v>Ninguna</v>
      </c>
      <c r="AA1446" t="s">
        <v>17</v>
      </c>
      <c r="AB1446" t="s">
        <v>52</v>
      </c>
      <c r="AC1446" t="s">
        <v>10</v>
      </c>
      <c r="AD1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6">
        <v>8.6</v>
      </c>
      <c r="AF1446">
        <v>3</v>
      </c>
      <c r="AG1446">
        <v>25</v>
      </c>
      <c r="AH1446">
        <v>22</v>
      </c>
    </row>
    <row r="1447" spans="1:34" x14ac:dyDescent="0.25">
      <c r="A1447" s="3" t="s">
        <v>1522</v>
      </c>
      <c r="B1447" s="1">
        <v>45675</v>
      </c>
      <c r="C1447" s="23">
        <f t="shared" si="110"/>
        <v>18</v>
      </c>
      <c r="D1447" s="23">
        <f t="shared" si="111"/>
        <v>6</v>
      </c>
      <c r="E1447" s="23" t="str">
        <f t="shared" si="112"/>
        <v>sábado</v>
      </c>
      <c r="F1447" s="23">
        <f t="shared" si="113"/>
        <v>1</v>
      </c>
      <c r="G1447" s="23" t="str">
        <f t="shared" si="114"/>
        <v>enero</v>
      </c>
      <c r="H1447" s="2">
        <v>0.32708333333333334</v>
      </c>
      <c r="I1447" t="s">
        <v>26</v>
      </c>
      <c r="J1447" t="str">
        <f>VLOOKUP(ventas_starbucks_2025[[#This Row],[sucursal]],cambio_sucursal[#All],2,0)</f>
        <v>Sucursal San Lorenzo 47</v>
      </c>
      <c r="K1447" t="s">
        <v>94</v>
      </c>
      <c r="L1447" t="s">
        <v>70</v>
      </c>
      <c r="M1447" t="s">
        <v>45</v>
      </c>
      <c r="N1447" t="str">
        <f>IFERROR(VLOOKUP(ventas_starbucks_2025[[#This Row],[tamaño_sucio]],cambio_tamaño[#All],2,0),"Tamaño único")</f>
        <v>Grande</v>
      </c>
      <c r="O1447">
        <v>5</v>
      </c>
      <c r="P1447">
        <v>1359.55</v>
      </c>
      <c r="Q1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7">
        <v>6797.75</v>
      </c>
      <c r="S1447" t="s">
        <v>31</v>
      </c>
      <c r="T1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47" t="str">
        <f>VLOOKUP(ventas_starbucks_2025[[#This Row],[canal_compra]],cambio_canal_compra[#All],2,0)</f>
        <v>Entrega domicilio</v>
      </c>
      <c r="V1447" t="s">
        <v>6</v>
      </c>
      <c r="W1447" t="str">
        <f>VLOOKUP(ventas_starbucks_2025[[#This Row],[método_pago]],cambio_metodo_pago[#All],2,0)</f>
        <v>Aplicación móbil</v>
      </c>
      <c r="X1447" t="s">
        <v>7</v>
      </c>
      <c r="Y1447">
        <v>0</v>
      </c>
      <c r="Z1447" t="str">
        <f>VLOOKUP(ventas_starbucks_2025[[#This Row],[promoción_aplicada5]],promocion_cambiar[#All],2,0)</f>
        <v>Ninguna</v>
      </c>
      <c r="AA1447" t="s">
        <v>17</v>
      </c>
      <c r="AB1447" t="s">
        <v>9</v>
      </c>
      <c r="AC1447" t="s">
        <v>10</v>
      </c>
      <c r="AD1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47">
        <v>11.1</v>
      </c>
      <c r="AF1447">
        <v>3</v>
      </c>
      <c r="AG1447">
        <v>34</v>
      </c>
      <c r="AH1447">
        <v>29</v>
      </c>
    </row>
    <row r="1448" spans="1:34" x14ac:dyDescent="0.25">
      <c r="A1448" s="3" t="s">
        <v>1523</v>
      </c>
      <c r="B1448" s="1">
        <v>45724</v>
      </c>
      <c r="C1448" s="23">
        <f t="shared" si="110"/>
        <v>8</v>
      </c>
      <c r="D1448" s="23">
        <f t="shared" si="111"/>
        <v>6</v>
      </c>
      <c r="E1448" s="23" t="str">
        <f t="shared" si="112"/>
        <v>sábado</v>
      </c>
      <c r="F1448" s="23">
        <f t="shared" si="113"/>
        <v>3</v>
      </c>
      <c r="G1448" s="23" t="str">
        <f t="shared" si="114"/>
        <v>marzo</v>
      </c>
      <c r="H1448" s="2">
        <v>0.52013888888888893</v>
      </c>
      <c r="I1448" t="s">
        <v>26</v>
      </c>
      <c r="J1448" t="str">
        <f>VLOOKUP(ventas_starbucks_2025[[#This Row],[sucursal]],cambio_sucursal[#All],2,0)</f>
        <v>Sucursal San Lorenzo 47</v>
      </c>
      <c r="K1448" t="s">
        <v>58</v>
      </c>
      <c r="L1448" t="s">
        <v>39</v>
      </c>
      <c r="M1448" t="s">
        <v>4</v>
      </c>
      <c r="N1448" t="str">
        <f>IFERROR(VLOOKUP(ventas_starbucks_2025[[#This Row],[tamaño_sucio]],cambio_tamaño[#All],2,0),"Tamaño único")</f>
        <v>Tamaño único</v>
      </c>
      <c r="O1448">
        <v>2</v>
      </c>
      <c r="P1448">
        <v>1282.8399999999999</v>
      </c>
      <c r="Q1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8">
        <v>2565.6799999999998</v>
      </c>
      <c r="S1448" t="s">
        <v>31</v>
      </c>
      <c r="T1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8" t="str">
        <f>VLOOKUP(ventas_starbucks_2025[[#This Row],[canal_compra]],cambio_canal_compra[#All],2,0)</f>
        <v>Entrega domicilio</v>
      </c>
      <c r="V1448" t="s">
        <v>40</v>
      </c>
      <c r="W1448" t="str">
        <f>VLOOKUP(ventas_starbucks_2025[[#This Row],[método_pago]],cambio_metodo_pago[#All],2,0)</f>
        <v>Efectivo</v>
      </c>
      <c r="X1448" t="s">
        <v>22</v>
      </c>
      <c r="Y1448">
        <v>0</v>
      </c>
      <c r="Z1448" t="str">
        <f>VLOOKUP(ventas_starbucks_2025[[#This Row],[promoción_aplicada5]],promocion_cambiar[#All],2,0)</f>
        <v>Hora Feliz</v>
      </c>
      <c r="AA1448" t="s">
        <v>36</v>
      </c>
      <c r="AB1448" t="s">
        <v>52</v>
      </c>
      <c r="AC1448" t="s">
        <v>10</v>
      </c>
      <c r="AD1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48">
        <v>2.8</v>
      </c>
      <c r="AF1448">
        <v>3</v>
      </c>
      <c r="AG1448">
        <v>31</v>
      </c>
      <c r="AH1448">
        <v>29</v>
      </c>
    </row>
    <row r="1449" spans="1:34" x14ac:dyDescent="0.25">
      <c r="A1449" s="3" t="s">
        <v>1524</v>
      </c>
      <c r="B1449" s="1">
        <v>45672</v>
      </c>
      <c r="C1449" s="23">
        <f t="shared" si="110"/>
        <v>15</v>
      </c>
      <c r="D1449" s="23">
        <f t="shared" si="111"/>
        <v>3</v>
      </c>
      <c r="E1449" s="1" t="str">
        <f t="shared" si="112"/>
        <v>miércoles</v>
      </c>
      <c r="F1449" s="23">
        <f t="shared" si="113"/>
        <v>1</v>
      </c>
      <c r="G1449" s="1" t="str">
        <f t="shared" si="114"/>
        <v>enero</v>
      </c>
      <c r="H1449" s="2">
        <v>0.67638888888888893</v>
      </c>
      <c r="I1449" t="s">
        <v>1</v>
      </c>
      <c r="J1449" t="str">
        <f>VLOOKUP(ventas_starbucks_2025[[#This Row],[sucursal]],cambio_sucursal[#All],2,0)</f>
        <v>Sucursal Nueva Córdoba</v>
      </c>
      <c r="K1449" t="s">
        <v>13</v>
      </c>
      <c r="L1449" t="s">
        <v>14</v>
      </c>
      <c r="M1449" t="s">
        <v>4</v>
      </c>
      <c r="N1449" t="str">
        <f>IFERROR(VLOOKUP(ventas_starbucks_2025[[#This Row],[tamaño_sucio]],cambio_tamaño[#All],2,0),"Tamaño único")</f>
        <v>Tamaño único</v>
      </c>
      <c r="O1449">
        <v>2</v>
      </c>
      <c r="P1449">
        <v>2136.56</v>
      </c>
      <c r="Q1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49">
        <v>4273.12</v>
      </c>
      <c r="S1449" t="s">
        <v>15</v>
      </c>
      <c r="T1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9" t="str">
        <f>VLOOKUP(ventas_starbucks_2025[[#This Row],[canal_compra]],cambio_canal_compra[#All],2,0)</f>
        <v>Para llevar</v>
      </c>
      <c r="V1449" t="s">
        <v>40</v>
      </c>
      <c r="W1449" t="str">
        <f>VLOOKUP(ventas_starbucks_2025[[#This Row],[método_pago]],cambio_metodo_pago[#All],2,0)</f>
        <v>Efectivo</v>
      </c>
      <c r="X1449" t="s">
        <v>7</v>
      </c>
      <c r="Y1449">
        <v>10</v>
      </c>
      <c r="Z1449" t="str">
        <f>VLOOKUP(ventas_starbucks_2025[[#This Row],[promoción_aplicada5]],promocion_cambiar[#All],2,0)</f>
        <v>Ninguna</v>
      </c>
      <c r="AA1449" t="s">
        <v>17</v>
      </c>
      <c r="AB1449" t="s">
        <v>9</v>
      </c>
      <c r="AC1449" t="s">
        <v>10</v>
      </c>
      <c r="AD1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49">
        <v>4.8</v>
      </c>
      <c r="AF1449">
        <v>3</v>
      </c>
      <c r="AG1449">
        <v>15</v>
      </c>
      <c r="AH1449">
        <v>13</v>
      </c>
    </row>
    <row r="1450" spans="1:34" x14ac:dyDescent="0.25">
      <c r="A1450" s="3" t="s">
        <v>1525</v>
      </c>
      <c r="B1450" s="1">
        <v>45665</v>
      </c>
      <c r="C1450" s="23">
        <f t="shared" si="110"/>
        <v>8</v>
      </c>
      <c r="D1450" s="23">
        <f t="shared" si="111"/>
        <v>3</v>
      </c>
      <c r="E1450" s="23" t="str">
        <f t="shared" si="112"/>
        <v>miércoles</v>
      </c>
      <c r="F1450" s="23">
        <f t="shared" si="113"/>
        <v>1</v>
      </c>
      <c r="G1450" s="23" t="str">
        <f t="shared" si="114"/>
        <v>enero</v>
      </c>
      <c r="H1450" s="2">
        <v>0.66111111111111109</v>
      </c>
      <c r="I1450" t="s">
        <v>57</v>
      </c>
      <c r="J1450" t="str">
        <f>VLOOKUP(ventas_starbucks_2025[[#This Row],[sucursal]],cambio_sucursal[#All],2,0)</f>
        <v>Sucursal Avda Colón</v>
      </c>
      <c r="K1450" t="s">
        <v>13</v>
      </c>
      <c r="L1450" t="s">
        <v>14</v>
      </c>
      <c r="M1450" t="s">
        <v>4</v>
      </c>
      <c r="N1450" t="str">
        <f>IFERROR(VLOOKUP(ventas_starbucks_2025[[#This Row],[tamaño_sucio]],cambio_tamaño[#All],2,0),"Tamaño único")</f>
        <v>Tamaño único</v>
      </c>
      <c r="O1450">
        <v>1</v>
      </c>
      <c r="P1450">
        <v>1765.53</v>
      </c>
      <c r="Q1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0">
        <v>1765.53</v>
      </c>
      <c r="S1450" t="s">
        <v>31</v>
      </c>
      <c r="T1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50" t="str">
        <f>VLOOKUP(ventas_starbucks_2025[[#This Row],[canal_compra]],cambio_canal_compra[#All],2,0)</f>
        <v>Entrega domicilio</v>
      </c>
      <c r="V1450" t="s">
        <v>16</v>
      </c>
      <c r="W1450" t="str">
        <f>VLOOKUP(ventas_starbucks_2025[[#This Row],[método_pago]],cambio_metodo_pago[#All],2,0)</f>
        <v>Tarjeta</v>
      </c>
      <c r="X1450" t="s">
        <v>7</v>
      </c>
      <c r="Y1450">
        <v>0</v>
      </c>
      <c r="Z1450" t="str">
        <f>VLOOKUP(ventas_starbucks_2025[[#This Row],[promoción_aplicada5]],promocion_cambiar[#All],2,0)</f>
        <v>Combo</v>
      </c>
      <c r="AA1450" t="s">
        <v>8</v>
      </c>
      <c r="AB1450" t="s">
        <v>32</v>
      </c>
      <c r="AC1450" t="s">
        <v>10</v>
      </c>
      <c r="AD1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50">
        <v>10.7</v>
      </c>
      <c r="AF1450">
        <v>5</v>
      </c>
      <c r="AG1450">
        <v>23</v>
      </c>
      <c r="AH1450">
        <v>22</v>
      </c>
    </row>
    <row r="1451" spans="1:34" x14ac:dyDescent="0.25">
      <c r="A1451" s="3" t="s">
        <v>1526</v>
      </c>
      <c r="B1451" s="1">
        <v>45680</v>
      </c>
      <c r="C1451" s="23">
        <f t="shared" si="110"/>
        <v>23</v>
      </c>
      <c r="D1451" s="23">
        <f t="shared" si="111"/>
        <v>4</v>
      </c>
      <c r="E1451" s="23" t="str">
        <f t="shared" si="112"/>
        <v>jueves</v>
      </c>
      <c r="F1451" s="23">
        <f t="shared" si="113"/>
        <v>1</v>
      </c>
      <c r="G1451" s="23" t="str">
        <f t="shared" si="114"/>
        <v>enero</v>
      </c>
      <c r="H1451" s="2">
        <v>0.82499999999999996</v>
      </c>
      <c r="I1451" t="s">
        <v>26</v>
      </c>
      <c r="J1451" t="str">
        <f>VLOOKUP(ventas_starbucks_2025[[#This Row],[sucursal]],cambio_sucursal[#All],2,0)</f>
        <v>Sucursal San Lorenzo 47</v>
      </c>
      <c r="K1451" t="s">
        <v>48</v>
      </c>
      <c r="L1451" t="s">
        <v>49</v>
      </c>
      <c r="M1451" t="s">
        <v>50</v>
      </c>
      <c r="N1451" t="str">
        <f>IFERROR(VLOOKUP(ventas_starbucks_2025[[#This Row],[tamaño_sucio]],cambio_tamaño[#All],2,0),"Tamaño único")</f>
        <v>Mediano</v>
      </c>
      <c r="O1451">
        <v>4</v>
      </c>
      <c r="P1451">
        <v>1810.82</v>
      </c>
      <c r="Q1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1">
        <v>7243.28</v>
      </c>
      <c r="S1451" t="s">
        <v>15</v>
      </c>
      <c r="T1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51" t="str">
        <f>VLOOKUP(ventas_starbucks_2025[[#This Row],[canal_compra]],cambio_canal_compra[#All],2,0)</f>
        <v>Para llevar</v>
      </c>
      <c r="V1451" t="s">
        <v>6</v>
      </c>
      <c r="W1451" t="str">
        <f>VLOOKUP(ventas_starbucks_2025[[#This Row],[método_pago]],cambio_metodo_pago[#All],2,0)</f>
        <v>Aplicación móbil</v>
      </c>
      <c r="X1451" t="s">
        <v>7</v>
      </c>
      <c r="Y1451">
        <v>0</v>
      </c>
      <c r="Z1451" t="str">
        <f>VLOOKUP(ventas_starbucks_2025[[#This Row],[promoción_aplicada5]],promocion_cambiar[#All],2,0)</f>
        <v>2x1</v>
      </c>
      <c r="AA1451" t="s">
        <v>51</v>
      </c>
      <c r="AB1451" t="s">
        <v>29</v>
      </c>
      <c r="AC1451" t="s">
        <v>10</v>
      </c>
      <c r="AD1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51">
        <v>7.6</v>
      </c>
      <c r="AF1451">
        <v>4</v>
      </c>
      <c r="AG1451">
        <v>45</v>
      </c>
      <c r="AH1451">
        <v>41</v>
      </c>
    </row>
    <row r="1452" spans="1:34" x14ac:dyDescent="0.25">
      <c r="A1452" s="3" t="s">
        <v>1527</v>
      </c>
      <c r="B1452" s="1">
        <v>45669</v>
      </c>
      <c r="C1452" s="23">
        <f t="shared" si="110"/>
        <v>12</v>
      </c>
      <c r="D1452" s="23">
        <f t="shared" si="111"/>
        <v>7</v>
      </c>
      <c r="E1452" s="23" t="str">
        <f t="shared" si="112"/>
        <v>domingo</v>
      </c>
      <c r="F1452" s="23">
        <f t="shared" si="113"/>
        <v>1</v>
      </c>
      <c r="G1452" s="23" t="str">
        <f t="shared" si="114"/>
        <v>enero</v>
      </c>
      <c r="H1452" s="2">
        <v>0.45208333333333334</v>
      </c>
      <c r="I1452" t="s">
        <v>26</v>
      </c>
      <c r="J1452" t="str">
        <f>VLOOKUP(ventas_starbucks_2025[[#This Row],[sucursal]],cambio_sucursal[#All],2,0)</f>
        <v>Sucursal San Lorenzo 47</v>
      </c>
      <c r="K1452" t="s">
        <v>200</v>
      </c>
      <c r="L1452" t="s">
        <v>44</v>
      </c>
      <c r="M1452" t="s">
        <v>62</v>
      </c>
      <c r="N1452" t="str">
        <f>IFERROR(VLOOKUP(ventas_starbucks_2025[[#This Row],[tamaño_sucio]],cambio_tamaño[#All],2,0),"Tamaño único")</f>
        <v>Extra-Grande</v>
      </c>
      <c r="O1452">
        <v>3</v>
      </c>
      <c r="P1452">
        <v>1260.06</v>
      </c>
      <c r="Q1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2">
        <v>3780.18</v>
      </c>
      <c r="S1452" t="s">
        <v>5</v>
      </c>
      <c r="T1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52" t="str">
        <f>VLOOKUP(ventas_starbucks_2025[[#This Row],[canal_compra]],cambio_canal_compra[#All],2,0)</f>
        <v>En tienda</v>
      </c>
      <c r="V1452" t="s">
        <v>16</v>
      </c>
      <c r="W1452" t="str">
        <f>VLOOKUP(ventas_starbucks_2025[[#This Row],[método_pago]],cambio_metodo_pago[#All],2,0)</f>
        <v>Tarjeta</v>
      </c>
      <c r="X1452" t="s">
        <v>22</v>
      </c>
      <c r="Y1452">
        <v>0</v>
      </c>
      <c r="Z1452" t="str">
        <f>VLOOKUP(ventas_starbucks_2025[[#This Row],[promoción_aplicada5]],promocion_cambiar[#All],2,0)</f>
        <v>Hora Feliz</v>
      </c>
      <c r="AA1452" t="s">
        <v>36</v>
      </c>
      <c r="AB1452" t="s">
        <v>29</v>
      </c>
      <c r="AC1452" t="s">
        <v>41</v>
      </c>
      <c r="AD1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52">
        <v>4.9000000000000004</v>
      </c>
      <c r="AF1452">
        <v>1</v>
      </c>
      <c r="AG1452">
        <v>47</v>
      </c>
      <c r="AH1452">
        <v>44</v>
      </c>
    </row>
    <row r="1453" spans="1:34" x14ac:dyDescent="0.25">
      <c r="A1453" s="3" t="s">
        <v>1528</v>
      </c>
      <c r="B1453" s="1">
        <v>45742</v>
      </c>
      <c r="C1453" s="23">
        <f t="shared" si="110"/>
        <v>26</v>
      </c>
      <c r="D1453" s="23">
        <f t="shared" si="111"/>
        <v>3</v>
      </c>
      <c r="E1453" s="23" t="str">
        <f t="shared" si="112"/>
        <v>miércoles</v>
      </c>
      <c r="F1453" s="23">
        <f t="shared" si="113"/>
        <v>3</v>
      </c>
      <c r="G1453" s="23" t="str">
        <f t="shared" si="114"/>
        <v>marzo</v>
      </c>
      <c r="H1453" s="2">
        <v>0.6694444444444444</v>
      </c>
      <c r="I1453" t="s">
        <v>26</v>
      </c>
      <c r="J1453" t="str">
        <f>VLOOKUP(ventas_starbucks_2025[[#This Row],[sucursal]],cambio_sucursal[#All],2,0)</f>
        <v>Sucursal San Lorenzo 47</v>
      </c>
      <c r="K1453" t="s">
        <v>82</v>
      </c>
      <c r="L1453" t="s">
        <v>28</v>
      </c>
      <c r="M1453" t="s">
        <v>4</v>
      </c>
      <c r="N1453" t="str">
        <f>IFERROR(VLOOKUP(ventas_starbucks_2025[[#This Row],[tamaño_sucio]],cambio_tamaño[#All],2,0),"Tamaño único")</f>
        <v>Tamaño único</v>
      </c>
      <c r="O1453">
        <v>5</v>
      </c>
      <c r="P1453">
        <v>2278.9299999999998</v>
      </c>
      <c r="Q1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53">
        <v>11394.65</v>
      </c>
      <c r="S1453" t="s">
        <v>5</v>
      </c>
      <c r="T1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453" t="str">
        <f>VLOOKUP(ventas_starbucks_2025[[#This Row],[canal_compra]],cambio_canal_compra[#All],2,0)</f>
        <v>En tienda</v>
      </c>
      <c r="V1453" t="s">
        <v>6</v>
      </c>
      <c r="W1453" t="str">
        <f>VLOOKUP(ventas_starbucks_2025[[#This Row],[método_pago]],cambio_metodo_pago[#All],2,0)</f>
        <v>Aplicación móbil</v>
      </c>
      <c r="X1453" t="s">
        <v>7</v>
      </c>
      <c r="Y1453">
        <v>0</v>
      </c>
      <c r="Z1453" t="str">
        <f>VLOOKUP(ventas_starbucks_2025[[#This Row],[promoción_aplicada5]],promocion_cambiar[#All],2,0)</f>
        <v>2x1</v>
      </c>
      <c r="AA1453" t="s">
        <v>51</v>
      </c>
      <c r="AB1453" t="s">
        <v>18</v>
      </c>
      <c r="AC1453" t="s">
        <v>41</v>
      </c>
      <c r="AD1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53">
        <v>3.5</v>
      </c>
      <c r="AF1453">
        <v>2</v>
      </c>
      <c r="AG1453">
        <v>27</v>
      </c>
      <c r="AH1453">
        <v>22</v>
      </c>
    </row>
    <row r="1454" spans="1:34" x14ac:dyDescent="0.25">
      <c r="A1454" s="3" t="s">
        <v>1529</v>
      </c>
      <c r="B1454" s="1">
        <v>45746</v>
      </c>
      <c r="C1454" s="23">
        <f t="shared" si="110"/>
        <v>30</v>
      </c>
      <c r="D1454" s="23">
        <f t="shared" si="111"/>
        <v>7</v>
      </c>
      <c r="E1454" s="23" t="str">
        <f t="shared" si="112"/>
        <v>domingo</v>
      </c>
      <c r="F1454" s="23">
        <f t="shared" si="113"/>
        <v>3</v>
      </c>
      <c r="G1454" s="23" t="str">
        <f t="shared" si="114"/>
        <v>marzo</v>
      </c>
      <c r="H1454" s="2">
        <v>0.47569444444444442</v>
      </c>
      <c r="I1454" t="s">
        <v>57</v>
      </c>
      <c r="J1454" t="str">
        <f>VLOOKUP(ventas_starbucks_2025[[#This Row],[sucursal]],cambio_sucursal[#All],2,0)</f>
        <v>Sucursal Avda Colón</v>
      </c>
      <c r="K1454" t="s">
        <v>87</v>
      </c>
      <c r="L1454" t="s">
        <v>65</v>
      </c>
      <c r="M1454" t="s">
        <v>4</v>
      </c>
      <c r="N1454" t="str">
        <f>IFERROR(VLOOKUP(ventas_starbucks_2025[[#This Row],[tamaño_sucio]],cambio_tamaño[#All],2,0),"Tamaño único")</f>
        <v>Tamaño único</v>
      </c>
      <c r="O1454">
        <v>4</v>
      </c>
      <c r="P1454">
        <v>1965.95</v>
      </c>
      <c r="Q1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4">
        <v>7863.8</v>
      </c>
      <c r="S1454" t="s">
        <v>5</v>
      </c>
      <c r="T1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54" t="str">
        <f>VLOOKUP(ventas_starbucks_2025[[#This Row],[canal_compra]],cambio_canal_compra[#All],2,0)</f>
        <v>En tienda</v>
      </c>
      <c r="V1454" t="s">
        <v>16</v>
      </c>
      <c r="W1454" t="str">
        <f>VLOOKUP(ventas_starbucks_2025[[#This Row],[método_pago]],cambio_metodo_pago[#All],2,0)</f>
        <v>Tarjeta</v>
      </c>
      <c r="X1454" t="s">
        <v>22</v>
      </c>
      <c r="Y1454">
        <v>0</v>
      </c>
      <c r="Z1454" t="str">
        <f>VLOOKUP(ventas_starbucks_2025[[#This Row],[promoción_aplicada5]],promocion_cambiar[#All],2,0)</f>
        <v>Ninguna</v>
      </c>
      <c r="AA1454" t="s">
        <v>17</v>
      </c>
      <c r="AB1454" t="s">
        <v>32</v>
      </c>
      <c r="AC1454" t="s">
        <v>41</v>
      </c>
      <c r="AD1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54">
        <v>8.1</v>
      </c>
      <c r="AF1454">
        <v>5</v>
      </c>
      <c r="AG1454">
        <v>35</v>
      </c>
      <c r="AH1454">
        <v>31</v>
      </c>
    </row>
    <row r="1455" spans="1:34" x14ac:dyDescent="0.25">
      <c r="A1455" s="3" t="s">
        <v>1530</v>
      </c>
      <c r="B1455" s="1">
        <v>45695</v>
      </c>
      <c r="C1455" s="23">
        <f t="shared" si="110"/>
        <v>7</v>
      </c>
      <c r="D1455" s="23">
        <f t="shared" si="111"/>
        <v>5</v>
      </c>
      <c r="E1455" s="23" t="str">
        <f t="shared" si="112"/>
        <v>viernes</v>
      </c>
      <c r="F1455" s="23">
        <f t="shared" si="113"/>
        <v>2</v>
      </c>
      <c r="G1455" s="23" t="str">
        <f t="shared" si="114"/>
        <v>febrero</v>
      </c>
      <c r="H1455" s="2">
        <v>0.80138888888888893</v>
      </c>
      <c r="I1455" t="s">
        <v>12</v>
      </c>
      <c r="J1455" t="str">
        <f>VLOOKUP(ventas_starbucks_2025[[#This Row],[sucursal]],cambio_sucursal[#All],2,0)</f>
        <v>Sucursal Córdoba Shopping</v>
      </c>
      <c r="K1455" t="s">
        <v>67</v>
      </c>
      <c r="L1455" t="s">
        <v>35</v>
      </c>
      <c r="M1455" t="s">
        <v>4</v>
      </c>
      <c r="N1455" t="str">
        <f>IFERROR(VLOOKUP(ventas_starbucks_2025[[#This Row],[tamaño_sucio]],cambio_tamaño[#All],2,0),"Tamaño único")</f>
        <v>Tamaño único</v>
      </c>
      <c r="O1455">
        <v>3</v>
      </c>
      <c r="P1455">
        <v>1043.18</v>
      </c>
      <c r="Q1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5">
        <v>3129.54</v>
      </c>
      <c r="S1455" t="s">
        <v>15</v>
      </c>
      <c r="T1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55" t="str">
        <f>VLOOKUP(ventas_starbucks_2025[[#This Row],[canal_compra]],cambio_canal_compra[#All],2,0)</f>
        <v>Para llevar</v>
      </c>
      <c r="V1455" t="s">
        <v>6</v>
      </c>
      <c r="W1455" t="str">
        <f>VLOOKUP(ventas_starbucks_2025[[#This Row],[método_pago]],cambio_metodo_pago[#All],2,0)</f>
        <v>Aplicación móbil</v>
      </c>
      <c r="X1455" t="s">
        <v>22</v>
      </c>
      <c r="Y1455">
        <v>0</v>
      </c>
      <c r="Z1455" t="str">
        <f>VLOOKUP(ventas_starbucks_2025[[#This Row],[promoción_aplicada5]],promocion_cambiar[#All],2,0)</f>
        <v>Ninguna</v>
      </c>
      <c r="AA1455" t="s">
        <v>17</v>
      </c>
      <c r="AB1455" t="s">
        <v>9</v>
      </c>
      <c r="AC1455" t="s">
        <v>24</v>
      </c>
      <c r="AD1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55">
        <v>5.5</v>
      </c>
      <c r="AF1455">
        <v>3</v>
      </c>
      <c r="AG1455">
        <v>21</v>
      </c>
      <c r="AH1455">
        <v>18</v>
      </c>
    </row>
    <row r="1456" spans="1:34" x14ac:dyDescent="0.25">
      <c r="A1456" s="3" t="s">
        <v>1531</v>
      </c>
      <c r="B1456" s="1">
        <v>45686</v>
      </c>
      <c r="C1456" s="23">
        <f t="shared" si="110"/>
        <v>29</v>
      </c>
      <c r="D1456" s="23">
        <f t="shared" si="111"/>
        <v>3</v>
      </c>
      <c r="E1456" s="23" t="str">
        <f t="shared" si="112"/>
        <v>miércoles</v>
      </c>
      <c r="F1456" s="23">
        <f t="shared" si="113"/>
        <v>1</v>
      </c>
      <c r="G1456" s="23" t="str">
        <f t="shared" si="114"/>
        <v>enero</v>
      </c>
      <c r="H1456" s="2">
        <v>0.41249999999999998</v>
      </c>
      <c r="I1456" t="s">
        <v>26</v>
      </c>
      <c r="J1456" t="str">
        <f>VLOOKUP(ventas_starbucks_2025[[#This Row],[sucursal]],cambio_sucursal[#All],2,0)</f>
        <v>Sucursal San Lorenzo 47</v>
      </c>
      <c r="K1456" t="s">
        <v>82</v>
      </c>
      <c r="L1456" t="s">
        <v>28</v>
      </c>
      <c r="M1456" t="s">
        <v>4</v>
      </c>
      <c r="N1456" t="str">
        <f>IFERROR(VLOOKUP(ventas_starbucks_2025[[#This Row],[tamaño_sucio]],cambio_tamaño[#All],2,0),"Tamaño único")</f>
        <v>Tamaño único</v>
      </c>
      <c r="O1456">
        <v>5</v>
      </c>
      <c r="P1456">
        <v>2986.21</v>
      </c>
      <c r="Q1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56">
        <v>14931.05</v>
      </c>
      <c r="S1456" t="s">
        <v>15</v>
      </c>
      <c r="T1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456" t="str">
        <f>VLOOKUP(ventas_starbucks_2025[[#This Row],[canal_compra]],cambio_canal_compra[#All],2,0)</f>
        <v>Para llevar</v>
      </c>
      <c r="V1456" t="s">
        <v>16</v>
      </c>
      <c r="W1456" t="str">
        <f>VLOOKUP(ventas_starbucks_2025[[#This Row],[método_pago]],cambio_metodo_pago[#All],2,0)</f>
        <v>Tarjeta</v>
      </c>
      <c r="X1456" t="s">
        <v>22</v>
      </c>
      <c r="Y1456">
        <v>0</v>
      </c>
      <c r="Z1456" t="str">
        <f>VLOOKUP(ventas_starbucks_2025[[#This Row],[promoción_aplicada5]],promocion_cambiar[#All],2,0)</f>
        <v>Ninguna</v>
      </c>
      <c r="AA1456" t="s">
        <v>17</v>
      </c>
      <c r="AB1456" t="s">
        <v>9</v>
      </c>
      <c r="AC1456" t="s">
        <v>10</v>
      </c>
      <c r="AD1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56">
        <v>4.3</v>
      </c>
      <c r="AF1456">
        <v>4</v>
      </c>
      <c r="AG1456">
        <v>11</v>
      </c>
      <c r="AH1456">
        <v>6</v>
      </c>
    </row>
    <row r="1457" spans="1:34" x14ac:dyDescent="0.25">
      <c r="A1457" s="3" t="s">
        <v>1532</v>
      </c>
      <c r="B1457" s="1">
        <v>45738</v>
      </c>
      <c r="C1457" s="23">
        <f t="shared" si="110"/>
        <v>22</v>
      </c>
      <c r="D1457" s="23">
        <f t="shared" si="111"/>
        <v>6</v>
      </c>
      <c r="E1457" s="23" t="str">
        <f t="shared" si="112"/>
        <v>sábado</v>
      </c>
      <c r="F1457" s="23">
        <f t="shared" si="113"/>
        <v>3</v>
      </c>
      <c r="G1457" s="23" t="str">
        <f t="shared" si="114"/>
        <v>marzo</v>
      </c>
      <c r="H1457" s="2">
        <v>0.29236111111111113</v>
      </c>
      <c r="I1457" t="s">
        <v>57</v>
      </c>
      <c r="J1457" t="str">
        <f>VLOOKUP(ventas_starbucks_2025[[#This Row],[sucursal]],cambio_sucursal[#All],2,0)</f>
        <v>Sucursal Avda Colón</v>
      </c>
      <c r="K1457" t="s">
        <v>64</v>
      </c>
      <c r="L1457" t="s">
        <v>65</v>
      </c>
      <c r="M1457" t="s">
        <v>4</v>
      </c>
      <c r="N1457" t="str">
        <f>IFERROR(VLOOKUP(ventas_starbucks_2025[[#This Row],[tamaño_sucio]],cambio_tamaño[#All],2,0),"Tamaño único")</f>
        <v>Tamaño único</v>
      </c>
      <c r="O1457">
        <v>1</v>
      </c>
      <c r="P1457">
        <v>1826.03</v>
      </c>
      <c r="Q1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7">
        <v>1826.03</v>
      </c>
      <c r="S1457" t="s">
        <v>5</v>
      </c>
      <c r="T1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57" t="str">
        <f>VLOOKUP(ventas_starbucks_2025[[#This Row],[canal_compra]],cambio_canal_compra[#All],2,0)</f>
        <v>En tienda</v>
      </c>
      <c r="V1457" t="s">
        <v>40</v>
      </c>
      <c r="W1457" t="str">
        <f>VLOOKUP(ventas_starbucks_2025[[#This Row],[método_pago]],cambio_metodo_pago[#All],2,0)</f>
        <v>Efectivo</v>
      </c>
      <c r="X1457" t="s">
        <v>22</v>
      </c>
      <c r="Y1457">
        <v>0</v>
      </c>
      <c r="Z1457" t="str">
        <f>VLOOKUP(ventas_starbucks_2025[[#This Row],[promoción_aplicada5]],promocion_cambiar[#All],2,0)</f>
        <v>2x1</v>
      </c>
      <c r="AA1457" t="s">
        <v>51</v>
      </c>
      <c r="AB1457" t="s">
        <v>52</v>
      </c>
      <c r="AC1457" t="s">
        <v>41</v>
      </c>
      <c r="AD1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57">
        <v>8.3000000000000007</v>
      </c>
      <c r="AF1457">
        <v>2</v>
      </c>
      <c r="AG1457">
        <v>22</v>
      </c>
      <c r="AH1457">
        <v>21</v>
      </c>
    </row>
    <row r="1458" spans="1:34" x14ac:dyDescent="0.25">
      <c r="A1458" s="3" t="s">
        <v>1533</v>
      </c>
      <c r="B1458" s="1">
        <v>45754</v>
      </c>
      <c r="C1458" s="23">
        <f t="shared" si="110"/>
        <v>7</v>
      </c>
      <c r="D1458" s="23">
        <f t="shared" si="111"/>
        <v>1</v>
      </c>
      <c r="E1458" s="23" t="str">
        <f t="shared" si="112"/>
        <v>lunes</v>
      </c>
      <c r="F1458" s="23">
        <f t="shared" si="113"/>
        <v>4</v>
      </c>
      <c r="G1458" s="23" t="str">
        <f t="shared" si="114"/>
        <v>abril</v>
      </c>
      <c r="H1458" s="2">
        <v>0.82013888888888886</v>
      </c>
      <c r="I1458" t="s">
        <v>57</v>
      </c>
      <c r="J1458" t="str">
        <f>VLOOKUP(ventas_starbucks_2025[[#This Row],[sucursal]],cambio_sucursal[#All],2,0)</f>
        <v>Sucursal Avda Colón</v>
      </c>
      <c r="K1458" t="s">
        <v>48</v>
      </c>
      <c r="L1458" t="s">
        <v>49</v>
      </c>
      <c r="M1458" t="s">
        <v>62</v>
      </c>
      <c r="N1458" t="str">
        <f>IFERROR(VLOOKUP(ventas_starbucks_2025[[#This Row],[tamaño_sucio]],cambio_tamaño[#All],2,0),"Tamaño único")</f>
        <v>Extra-Grande</v>
      </c>
      <c r="O1458">
        <v>4</v>
      </c>
      <c r="P1458">
        <v>1919.09</v>
      </c>
      <c r="Q1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8">
        <v>7676.36</v>
      </c>
      <c r="S1458" t="s">
        <v>5</v>
      </c>
      <c r="T1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58" t="str">
        <f>VLOOKUP(ventas_starbucks_2025[[#This Row],[canal_compra]],cambio_canal_compra[#All],2,0)</f>
        <v>En tienda</v>
      </c>
      <c r="V1458" t="s">
        <v>16</v>
      </c>
      <c r="W1458" t="str">
        <f>VLOOKUP(ventas_starbucks_2025[[#This Row],[método_pago]],cambio_metodo_pago[#All],2,0)</f>
        <v>Tarjeta</v>
      </c>
      <c r="X1458" t="s">
        <v>7</v>
      </c>
      <c r="Y1458">
        <v>15</v>
      </c>
      <c r="Z1458" t="str">
        <f>VLOOKUP(ventas_starbucks_2025[[#This Row],[promoción_aplicada5]],promocion_cambiar[#All],2,0)</f>
        <v>Combo</v>
      </c>
      <c r="AA1458" t="s">
        <v>8</v>
      </c>
      <c r="AB1458" t="s">
        <v>9</v>
      </c>
      <c r="AC1458" t="s">
        <v>10</v>
      </c>
      <c r="AD1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58">
        <v>11.5</v>
      </c>
      <c r="AF1458">
        <v>1</v>
      </c>
      <c r="AG1458">
        <v>50</v>
      </c>
      <c r="AH1458">
        <v>46</v>
      </c>
    </row>
    <row r="1459" spans="1:34" x14ac:dyDescent="0.25">
      <c r="A1459" s="3" t="s">
        <v>1534</v>
      </c>
      <c r="B1459" s="1">
        <v>45680</v>
      </c>
      <c r="C1459" s="23">
        <f t="shared" si="110"/>
        <v>23</v>
      </c>
      <c r="D1459" s="23">
        <f t="shared" si="111"/>
        <v>4</v>
      </c>
      <c r="E1459" s="23" t="str">
        <f t="shared" si="112"/>
        <v>jueves</v>
      </c>
      <c r="F1459" s="23">
        <f t="shared" si="113"/>
        <v>1</v>
      </c>
      <c r="G1459" s="23" t="str">
        <f t="shared" si="114"/>
        <v>enero</v>
      </c>
      <c r="H1459" s="2">
        <v>0.41319444444444442</v>
      </c>
      <c r="I1459" t="s">
        <v>57</v>
      </c>
      <c r="J1459" t="str">
        <f>VLOOKUP(ventas_starbucks_2025[[#This Row],[sucursal]],cambio_sucursal[#All],2,0)</f>
        <v>Sucursal Avda Colón</v>
      </c>
      <c r="K1459" t="s">
        <v>137</v>
      </c>
      <c r="L1459" t="s">
        <v>44</v>
      </c>
      <c r="M1459" t="s">
        <v>62</v>
      </c>
      <c r="N1459" t="str">
        <f>IFERROR(VLOOKUP(ventas_starbucks_2025[[#This Row],[tamaño_sucio]],cambio_tamaño[#All],2,0),"Tamaño único")</f>
        <v>Extra-Grande</v>
      </c>
      <c r="O1459">
        <v>4</v>
      </c>
      <c r="P1459">
        <v>1347.21</v>
      </c>
      <c r="Q1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9">
        <v>5388.84</v>
      </c>
      <c r="S1459" t="s">
        <v>5</v>
      </c>
      <c r="T1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59" t="str">
        <f>VLOOKUP(ventas_starbucks_2025[[#This Row],[canal_compra]],cambio_canal_compra[#All],2,0)</f>
        <v>En tienda</v>
      </c>
      <c r="V1459" t="s">
        <v>6</v>
      </c>
      <c r="W1459" t="str">
        <f>VLOOKUP(ventas_starbucks_2025[[#This Row],[método_pago]],cambio_metodo_pago[#All],2,0)</f>
        <v>Aplicación móbil</v>
      </c>
      <c r="X1459" t="s">
        <v>7</v>
      </c>
      <c r="Y1459">
        <v>0</v>
      </c>
      <c r="Z1459" t="str">
        <f>VLOOKUP(ventas_starbucks_2025[[#This Row],[promoción_aplicada5]],promocion_cambiar[#All],2,0)</f>
        <v>Combo</v>
      </c>
      <c r="AA1459" t="s">
        <v>8</v>
      </c>
      <c r="AB1459" t="s">
        <v>23</v>
      </c>
      <c r="AC1459" t="s">
        <v>41</v>
      </c>
      <c r="AD1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59">
        <v>3.4</v>
      </c>
      <c r="AF1459">
        <v>3</v>
      </c>
      <c r="AG1459">
        <v>14</v>
      </c>
      <c r="AH1459">
        <v>10</v>
      </c>
    </row>
    <row r="1460" spans="1:34" x14ac:dyDescent="0.25">
      <c r="A1460" s="3" t="s">
        <v>1535</v>
      </c>
      <c r="B1460" s="1">
        <v>45705</v>
      </c>
      <c r="C1460" s="23">
        <f t="shared" si="110"/>
        <v>17</v>
      </c>
      <c r="D1460" s="23">
        <f t="shared" si="111"/>
        <v>1</v>
      </c>
      <c r="E1460" s="23" t="str">
        <f t="shared" si="112"/>
        <v>lunes</v>
      </c>
      <c r="F1460" s="23">
        <f t="shared" si="113"/>
        <v>2</v>
      </c>
      <c r="G1460" s="23" t="str">
        <f t="shared" si="114"/>
        <v>febrero</v>
      </c>
      <c r="H1460" s="2">
        <v>0.64166666666666672</v>
      </c>
      <c r="I1460" t="s">
        <v>57</v>
      </c>
      <c r="J1460" t="str">
        <f>VLOOKUP(ventas_starbucks_2025[[#This Row],[sucursal]],cambio_sucursal[#All],2,0)</f>
        <v>Sucursal Avda Colón</v>
      </c>
      <c r="K1460" t="s">
        <v>69</v>
      </c>
      <c r="L1460" t="s">
        <v>70</v>
      </c>
      <c r="M1460" t="s">
        <v>50</v>
      </c>
      <c r="N1460" t="str">
        <f>IFERROR(VLOOKUP(ventas_starbucks_2025[[#This Row],[tamaño_sucio]],cambio_tamaño[#All],2,0),"Tamaño único")</f>
        <v>Mediano</v>
      </c>
      <c r="O1460">
        <v>1</v>
      </c>
      <c r="P1460">
        <v>1824.11</v>
      </c>
      <c r="Q1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0">
        <v>1824.11</v>
      </c>
      <c r="S1460" t="s">
        <v>31</v>
      </c>
      <c r="T1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0" t="str">
        <f>VLOOKUP(ventas_starbucks_2025[[#This Row],[canal_compra]],cambio_canal_compra[#All],2,0)</f>
        <v>Entrega domicilio</v>
      </c>
      <c r="V1460" t="s">
        <v>6</v>
      </c>
      <c r="W1460" t="str">
        <f>VLOOKUP(ventas_starbucks_2025[[#This Row],[método_pago]],cambio_metodo_pago[#All],2,0)</f>
        <v>Aplicación móbil</v>
      </c>
      <c r="X1460" t="s">
        <v>7</v>
      </c>
      <c r="Y1460">
        <v>0</v>
      </c>
      <c r="Z1460" t="str">
        <f>VLOOKUP(ventas_starbucks_2025[[#This Row],[promoción_aplicada5]],promocion_cambiar[#All],2,0)</f>
        <v>Hora Feliz</v>
      </c>
      <c r="AA1460" t="s">
        <v>36</v>
      </c>
      <c r="AB1460" t="s">
        <v>52</v>
      </c>
      <c r="AC1460" t="s">
        <v>24</v>
      </c>
      <c r="AD1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60">
        <v>14.7</v>
      </c>
      <c r="AF1460">
        <v>2</v>
      </c>
      <c r="AG1460">
        <v>34</v>
      </c>
      <c r="AH1460">
        <v>33</v>
      </c>
    </row>
    <row r="1461" spans="1:34" x14ac:dyDescent="0.25">
      <c r="A1461" s="3" t="s">
        <v>1536</v>
      </c>
      <c r="B1461" s="1">
        <v>45745</v>
      </c>
      <c r="C1461" s="23">
        <f t="shared" si="110"/>
        <v>29</v>
      </c>
      <c r="D1461" s="23">
        <f t="shared" si="111"/>
        <v>6</v>
      </c>
      <c r="E1461" s="23" t="str">
        <f t="shared" si="112"/>
        <v>sábado</v>
      </c>
      <c r="F1461" s="23">
        <f t="shared" si="113"/>
        <v>3</v>
      </c>
      <c r="G1461" s="23" t="str">
        <f t="shared" si="114"/>
        <v>marzo</v>
      </c>
      <c r="H1461" s="2">
        <v>0.70416666666666672</v>
      </c>
      <c r="I1461" t="s">
        <v>1</v>
      </c>
      <c r="J1461" t="str">
        <f>VLOOKUP(ventas_starbucks_2025[[#This Row],[sucursal]],cambio_sucursal[#All],2,0)</f>
        <v>Sucursal Nueva Córdoba</v>
      </c>
      <c r="K1461" t="s">
        <v>48</v>
      </c>
      <c r="L1461" t="s">
        <v>49</v>
      </c>
      <c r="M1461" t="s">
        <v>62</v>
      </c>
      <c r="N1461" t="str">
        <f>IFERROR(VLOOKUP(ventas_starbucks_2025[[#This Row],[tamaño_sucio]],cambio_tamaño[#All],2,0),"Tamaño único")</f>
        <v>Extra-Grande</v>
      </c>
      <c r="O1461">
        <v>2</v>
      </c>
      <c r="P1461">
        <v>1939.37</v>
      </c>
      <c r="Q1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1">
        <v>3878.74</v>
      </c>
      <c r="S1461" t="s">
        <v>15</v>
      </c>
      <c r="T1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1" t="str">
        <f>VLOOKUP(ventas_starbucks_2025[[#This Row],[canal_compra]],cambio_canal_compra[#All],2,0)</f>
        <v>Para llevar</v>
      </c>
      <c r="V1461" t="s">
        <v>40</v>
      </c>
      <c r="W1461" t="str">
        <f>VLOOKUP(ventas_starbucks_2025[[#This Row],[método_pago]],cambio_metodo_pago[#All],2,0)</f>
        <v>Efectivo</v>
      </c>
      <c r="X1461" t="s">
        <v>22</v>
      </c>
      <c r="Y1461">
        <v>0</v>
      </c>
      <c r="Z1461" t="str">
        <f>VLOOKUP(ventas_starbucks_2025[[#This Row],[promoción_aplicada5]],promocion_cambiar[#All],2,0)</f>
        <v>Hora Feliz</v>
      </c>
      <c r="AA1461" t="s">
        <v>36</v>
      </c>
      <c r="AB1461" t="s">
        <v>18</v>
      </c>
      <c r="AC1461" t="s">
        <v>24</v>
      </c>
      <c r="AD1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61">
        <v>7.1</v>
      </c>
      <c r="AF1461">
        <v>2</v>
      </c>
      <c r="AG1461">
        <v>37</v>
      </c>
      <c r="AH1461">
        <v>35</v>
      </c>
    </row>
    <row r="1462" spans="1:34" x14ac:dyDescent="0.25">
      <c r="A1462" s="3" t="s">
        <v>1537</v>
      </c>
      <c r="B1462" s="1">
        <v>45695</v>
      </c>
      <c r="C1462" s="23">
        <f t="shared" si="110"/>
        <v>7</v>
      </c>
      <c r="D1462" s="23">
        <f t="shared" si="111"/>
        <v>5</v>
      </c>
      <c r="E1462" s="23" t="str">
        <f t="shared" si="112"/>
        <v>viernes</v>
      </c>
      <c r="F1462" s="23">
        <f t="shared" si="113"/>
        <v>2</v>
      </c>
      <c r="G1462" s="23" t="str">
        <f t="shared" si="114"/>
        <v>febrero</v>
      </c>
      <c r="H1462" s="2">
        <v>0.3611111111111111</v>
      </c>
      <c r="I1462" t="s">
        <v>57</v>
      </c>
      <c r="J1462" t="str">
        <f>VLOOKUP(ventas_starbucks_2025[[#This Row],[sucursal]],cambio_sucursal[#All],2,0)</f>
        <v>Sucursal Avda Colón</v>
      </c>
      <c r="K1462" t="s">
        <v>27</v>
      </c>
      <c r="L1462" t="s">
        <v>28</v>
      </c>
      <c r="M1462" t="s">
        <v>4</v>
      </c>
      <c r="N1462" t="str">
        <f>IFERROR(VLOOKUP(ventas_starbucks_2025[[#This Row],[tamaño_sucio]],cambio_tamaño[#All],2,0),"Tamaño único")</f>
        <v>Tamaño único</v>
      </c>
      <c r="O1462">
        <v>3</v>
      </c>
      <c r="P1462">
        <v>2553.61</v>
      </c>
      <c r="Q1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62">
        <v>7660.83</v>
      </c>
      <c r="S1462" t="s">
        <v>31</v>
      </c>
      <c r="T1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62" t="str">
        <f>VLOOKUP(ventas_starbucks_2025[[#This Row],[canal_compra]],cambio_canal_compra[#All],2,0)</f>
        <v>Entrega domicilio</v>
      </c>
      <c r="V1462" t="s">
        <v>16</v>
      </c>
      <c r="W1462" t="str">
        <f>VLOOKUP(ventas_starbucks_2025[[#This Row],[método_pago]],cambio_metodo_pago[#All],2,0)</f>
        <v>Tarjeta</v>
      </c>
      <c r="X1462" t="s">
        <v>22</v>
      </c>
      <c r="Y1462">
        <v>0</v>
      </c>
      <c r="Z1462" t="str">
        <f>VLOOKUP(ventas_starbucks_2025[[#This Row],[promoción_aplicada5]],promocion_cambiar[#All],2,0)</f>
        <v>Combo</v>
      </c>
      <c r="AA1462" t="s">
        <v>8</v>
      </c>
      <c r="AB1462" t="s">
        <v>18</v>
      </c>
      <c r="AC1462" t="s">
        <v>41</v>
      </c>
      <c r="AD1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62">
        <v>6.9</v>
      </c>
      <c r="AF1462">
        <v>3</v>
      </c>
      <c r="AG1462">
        <v>36</v>
      </c>
      <c r="AH1462">
        <v>33</v>
      </c>
    </row>
    <row r="1463" spans="1:34" x14ac:dyDescent="0.25">
      <c r="A1463" s="3" t="s">
        <v>1538</v>
      </c>
      <c r="B1463" s="1">
        <v>45688</v>
      </c>
      <c r="C1463" s="23">
        <f t="shared" si="110"/>
        <v>31</v>
      </c>
      <c r="D1463" s="23">
        <f t="shared" si="111"/>
        <v>5</v>
      </c>
      <c r="E1463" s="23" t="str">
        <f t="shared" si="112"/>
        <v>viernes</v>
      </c>
      <c r="F1463" s="23">
        <f t="shared" si="113"/>
        <v>1</v>
      </c>
      <c r="G1463" s="23" t="str">
        <f t="shared" si="114"/>
        <v>enero</v>
      </c>
      <c r="H1463" s="2">
        <v>0.35208333333333336</v>
      </c>
      <c r="I1463" t="s">
        <v>12</v>
      </c>
      <c r="J1463" t="str">
        <f>VLOOKUP(ventas_starbucks_2025[[#This Row],[sucursal]],cambio_sucursal[#All],2,0)</f>
        <v>Sucursal Córdoba Shopping</v>
      </c>
      <c r="K1463" t="s">
        <v>82</v>
      </c>
      <c r="L1463" t="s">
        <v>28</v>
      </c>
      <c r="M1463" t="s">
        <v>4</v>
      </c>
      <c r="N1463" t="str">
        <f>IFERROR(VLOOKUP(ventas_starbucks_2025[[#This Row],[tamaño_sucio]],cambio_tamaño[#All],2,0),"Tamaño único")</f>
        <v>Tamaño único</v>
      </c>
      <c r="O1463">
        <v>3</v>
      </c>
      <c r="P1463">
        <v>2181.4499999999998</v>
      </c>
      <c r="Q1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63">
        <v>6544.35</v>
      </c>
      <c r="S1463" t="s">
        <v>15</v>
      </c>
      <c r="T1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63" t="str">
        <f>VLOOKUP(ventas_starbucks_2025[[#This Row],[canal_compra]],cambio_canal_compra[#All],2,0)</f>
        <v>Para llevar</v>
      </c>
      <c r="V1463" t="s">
        <v>6</v>
      </c>
      <c r="W1463" t="str">
        <f>VLOOKUP(ventas_starbucks_2025[[#This Row],[método_pago]],cambio_metodo_pago[#All],2,0)</f>
        <v>Aplicación móbil</v>
      </c>
      <c r="X1463" t="s">
        <v>7</v>
      </c>
      <c r="Y1463">
        <v>15</v>
      </c>
      <c r="Z1463" t="str">
        <f>VLOOKUP(ventas_starbucks_2025[[#This Row],[promoción_aplicada5]],promocion_cambiar[#All],2,0)</f>
        <v>2x1</v>
      </c>
      <c r="AA1463" t="s">
        <v>51</v>
      </c>
      <c r="AB1463" t="s">
        <v>29</v>
      </c>
      <c r="AC1463" t="s">
        <v>41</v>
      </c>
      <c r="AD1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63">
        <v>3.1</v>
      </c>
      <c r="AF1463">
        <v>5</v>
      </c>
      <c r="AG1463">
        <v>30</v>
      </c>
      <c r="AH1463">
        <v>27</v>
      </c>
    </row>
    <row r="1464" spans="1:34" x14ac:dyDescent="0.25">
      <c r="A1464" s="3" t="s">
        <v>1539</v>
      </c>
      <c r="B1464" s="1">
        <v>45729</v>
      </c>
      <c r="C1464" s="23">
        <f t="shared" si="110"/>
        <v>13</v>
      </c>
      <c r="D1464" s="23">
        <f t="shared" si="111"/>
        <v>4</v>
      </c>
      <c r="E1464" s="23" t="str">
        <f t="shared" si="112"/>
        <v>jueves</v>
      </c>
      <c r="F1464" s="23">
        <f t="shared" si="113"/>
        <v>3</v>
      </c>
      <c r="G1464" s="23" t="str">
        <f t="shared" si="114"/>
        <v>marzo</v>
      </c>
      <c r="H1464" s="2">
        <v>0.81319444444444444</v>
      </c>
      <c r="I1464" t="s">
        <v>57</v>
      </c>
      <c r="J1464" t="str">
        <f>VLOOKUP(ventas_starbucks_2025[[#This Row],[sucursal]],cambio_sucursal[#All],2,0)</f>
        <v>Sucursal Avda Colón</v>
      </c>
      <c r="K1464" t="s">
        <v>130</v>
      </c>
      <c r="L1464" t="s">
        <v>65</v>
      </c>
      <c r="M1464" t="s">
        <v>4</v>
      </c>
      <c r="N1464" t="str">
        <f>IFERROR(VLOOKUP(ventas_starbucks_2025[[#This Row],[tamaño_sucio]],cambio_tamaño[#All],2,0),"Tamaño único")</f>
        <v>Tamaño único</v>
      </c>
      <c r="O1464">
        <v>2</v>
      </c>
      <c r="P1464">
        <v>1609.81</v>
      </c>
      <c r="Q1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4">
        <v>3219.62</v>
      </c>
      <c r="S1464" t="s">
        <v>31</v>
      </c>
      <c r="T1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4" t="str">
        <f>VLOOKUP(ventas_starbucks_2025[[#This Row],[canal_compra]],cambio_canal_compra[#All],2,0)</f>
        <v>Entrega domicilio</v>
      </c>
      <c r="V1464" t="s">
        <v>40</v>
      </c>
      <c r="W1464" t="str">
        <f>VLOOKUP(ventas_starbucks_2025[[#This Row],[método_pago]],cambio_metodo_pago[#All],2,0)</f>
        <v>Efectivo</v>
      </c>
      <c r="X1464" t="s">
        <v>22</v>
      </c>
      <c r="Y1464">
        <v>0</v>
      </c>
      <c r="Z1464" t="str">
        <f>VLOOKUP(ventas_starbucks_2025[[#This Row],[promoción_aplicada5]],promocion_cambiar[#All],2,0)</f>
        <v>2x1</v>
      </c>
      <c r="AA1464" t="s">
        <v>51</v>
      </c>
      <c r="AB1464" t="s">
        <v>29</v>
      </c>
      <c r="AC1464" t="s">
        <v>24</v>
      </c>
      <c r="AD1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64">
        <v>12.9</v>
      </c>
      <c r="AF1464">
        <v>5</v>
      </c>
      <c r="AG1464">
        <v>25</v>
      </c>
      <c r="AH1464">
        <v>23</v>
      </c>
    </row>
    <row r="1465" spans="1:34" x14ac:dyDescent="0.25">
      <c r="A1465" s="3" t="s">
        <v>1540</v>
      </c>
      <c r="B1465" s="1">
        <v>45764</v>
      </c>
      <c r="C1465" s="23">
        <f t="shared" si="110"/>
        <v>17</v>
      </c>
      <c r="D1465" s="23">
        <f t="shared" si="111"/>
        <v>4</v>
      </c>
      <c r="E1465" s="23" t="str">
        <f t="shared" si="112"/>
        <v>jueves</v>
      </c>
      <c r="F1465" s="23">
        <f t="shared" si="113"/>
        <v>4</v>
      </c>
      <c r="G1465" s="23" t="str">
        <f t="shared" si="114"/>
        <v>abril</v>
      </c>
      <c r="H1465" s="2">
        <v>0.38819444444444445</v>
      </c>
      <c r="I1465" t="s">
        <v>12</v>
      </c>
      <c r="J1465" t="str">
        <f>VLOOKUP(ventas_starbucks_2025[[#This Row],[sucursal]],cambio_sucursal[#All],2,0)</f>
        <v>Sucursal Córdoba Shopping</v>
      </c>
      <c r="K1465" t="s">
        <v>173</v>
      </c>
      <c r="L1465" t="s">
        <v>35</v>
      </c>
      <c r="M1465" t="s">
        <v>4</v>
      </c>
      <c r="N1465" t="str">
        <f>IFERROR(VLOOKUP(ventas_starbucks_2025[[#This Row],[tamaño_sucio]],cambio_tamaño[#All],2,0),"Tamaño único")</f>
        <v>Tamaño único</v>
      </c>
      <c r="O1465">
        <v>3</v>
      </c>
      <c r="P1465">
        <v>1303.71</v>
      </c>
      <c r="Q1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5">
        <v>3911.13</v>
      </c>
      <c r="S1465" t="s">
        <v>31</v>
      </c>
      <c r="T1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5" t="str">
        <f>VLOOKUP(ventas_starbucks_2025[[#This Row],[canal_compra]],cambio_canal_compra[#All],2,0)</f>
        <v>Entrega domicilio</v>
      </c>
      <c r="V1465" t="s">
        <v>40</v>
      </c>
      <c r="W1465" t="str">
        <f>VLOOKUP(ventas_starbucks_2025[[#This Row],[método_pago]],cambio_metodo_pago[#All],2,0)</f>
        <v>Efectivo</v>
      </c>
      <c r="X1465" t="s">
        <v>22</v>
      </c>
      <c r="Y1465">
        <v>0</v>
      </c>
      <c r="Z1465" t="str">
        <f>VLOOKUP(ventas_starbucks_2025[[#This Row],[promoción_aplicada5]],promocion_cambiar[#All],2,0)</f>
        <v>Ninguna</v>
      </c>
      <c r="AA1465" t="s">
        <v>17</v>
      </c>
      <c r="AB1465" t="s">
        <v>9</v>
      </c>
      <c r="AC1465" t="s">
        <v>10</v>
      </c>
      <c r="AD1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65">
        <v>9.6</v>
      </c>
      <c r="AF1465">
        <v>3</v>
      </c>
      <c r="AG1465">
        <v>44</v>
      </c>
      <c r="AH1465">
        <v>41</v>
      </c>
    </row>
    <row r="1466" spans="1:34" x14ac:dyDescent="0.25">
      <c r="A1466" s="3" t="s">
        <v>1541</v>
      </c>
      <c r="B1466" s="1">
        <v>45730</v>
      </c>
      <c r="C1466" s="23">
        <f t="shared" si="110"/>
        <v>14</v>
      </c>
      <c r="D1466" s="23">
        <f t="shared" si="111"/>
        <v>5</v>
      </c>
      <c r="E1466" s="23" t="str">
        <f t="shared" si="112"/>
        <v>viernes</v>
      </c>
      <c r="F1466" s="23">
        <f t="shared" si="113"/>
        <v>3</v>
      </c>
      <c r="G1466" s="23" t="str">
        <f t="shared" si="114"/>
        <v>marzo</v>
      </c>
      <c r="H1466" s="2">
        <v>0.78333333333333333</v>
      </c>
      <c r="I1466" t="s">
        <v>12</v>
      </c>
      <c r="J1466" t="str">
        <f>VLOOKUP(ventas_starbucks_2025[[#This Row],[sucursal]],cambio_sucursal[#All],2,0)</f>
        <v>Sucursal Córdoba Shopping</v>
      </c>
      <c r="K1466" t="s">
        <v>130</v>
      </c>
      <c r="L1466" t="s">
        <v>65</v>
      </c>
      <c r="M1466" t="s">
        <v>4</v>
      </c>
      <c r="N1466" t="str">
        <f>IFERROR(VLOOKUP(ventas_starbucks_2025[[#This Row],[tamaño_sucio]],cambio_tamaño[#All],2,0),"Tamaño único")</f>
        <v>Tamaño único</v>
      </c>
      <c r="O1466">
        <v>1</v>
      </c>
      <c r="P1466">
        <v>1798.24</v>
      </c>
      <c r="Q1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6">
        <v>1798.24</v>
      </c>
      <c r="S1466" t="s">
        <v>15</v>
      </c>
      <c r="T1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6" t="str">
        <f>VLOOKUP(ventas_starbucks_2025[[#This Row],[canal_compra]],cambio_canal_compra[#All],2,0)</f>
        <v>Para llevar</v>
      </c>
      <c r="V1466" t="s">
        <v>6</v>
      </c>
      <c r="W1466" t="str">
        <f>VLOOKUP(ventas_starbucks_2025[[#This Row],[método_pago]],cambio_metodo_pago[#All],2,0)</f>
        <v>Aplicación móbil</v>
      </c>
      <c r="X1466" t="s">
        <v>7</v>
      </c>
      <c r="Y1466">
        <v>0</v>
      </c>
      <c r="Z1466" t="str">
        <f>VLOOKUP(ventas_starbucks_2025[[#This Row],[promoción_aplicada5]],promocion_cambiar[#All],2,0)</f>
        <v>Hora Feliz</v>
      </c>
      <c r="AA1466" t="s">
        <v>36</v>
      </c>
      <c r="AB1466" t="s">
        <v>18</v>
      </c>
      <c r="AC1466" t="s">
        <v>41</v>
      </c>
      <c r="AD1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66">
        <v>6</v>
      </c>
      <c r="AF1466">
        <v>2</v>
      </c>
      <c r="AG1466">
        <v>16</v>
      </c>
      <c r="AH1466">
        <v>15</v>
      </c>
    </row>
    <row r="1467" spans="1:34" x14ac:dyDescent="0.25">
      <c r="A1467" s="3" t="s">
        <v>1542</v>
      </c>
      <c r="B1467" s="1">
        <v>45713</v>
      </c>
      <c r="C1467" s="23">
        <f t="shared" si="110"/>
        <v>25</v>
      </c>
      <c r="D1467" s="23">
        <f t="shared" si="111"/>
        <v>2</v>
      </c>
      <c r="E1467" s="23" t="str">
        <f t="shared" si="112"/>
        <v>martes</v>
      </c>
      <c r="F1467" s="23">
        <f t="shared" si="113"/>
        <v>2</v>
      </c>
      <c r="G1467" s="23" t="str">
        <f t="shared" si="114"/>
        <v>febrero</v>
      </c>
      <c r="H1467" s="2">
        <v>0.29236111111111113</v>
      </c>
      <c r="I1467" t="s">
        <v>1</v>
      </c>
      <c r="J1467" t="str">
        <f>VLOOKUP(ventas_starbucks_2025[[#This Row],[sucursal]],cambio_sucursal[#All],2,0)</f>
        <v>Sucursal Nueva Córdoba</v>
      </c>
      <c r="K1467" t="s">
        <v>48</v>
      </c>
      <c r="L1467" t="s">
        <v>49</v>
      </c>
      <c r="M1467" t="s">
        <v>45</v>
      </c>
      <c r="N1467" t="str">
        <f>IFERROR(VLOOKUP(ventas_starbucks_2025[[#This Row],[tamaño_sucio]],cambio_tamaño[#All],2,0),"Tamaño único")</f>
        <v>Grande</v>
      </c>
      <c r="O1467">
        <v>4</v>
      </c>
      <c r="P1467">
        <v>1973.23</v>
      </c>
      <c r="Q1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7">
        <v>7892.92</v>
      </c>
      <c r="S1467" t="s">
        <v>5</v>
      </c>
      <c r="T1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67" t="str">
        <f>VLOOKUP(ventas_starbucks_2025[[#This Row],[canal_compra]],cambio_canal_compra[#All],2,0)</f>
        <v>En tienda</v>
      </c>
      <c r="V1467" t="s">
        <v>6</v>
      </c>
      <c r="W1467" t="str">
        <f>VLOOKUP(ventas_starbucks_2025[[#This Row],[método_pago]],cambio_metodo_pago[#All],2,0)</f>
        <v>Aplicación móbil</v>
      </c>
      <c r="X1467" t="s">
        <v>7</v>
      </c>
      <c r="Y1467">
        <v>15</v>
      </c>
      <c r="Z1467" t="str">
        <f>VLOOKUP(ventas_starbucks_2025[[#This Row],[promoción_aplicada5]],promocion_cambiar[#All],2,0)</f>
        <v>Ninguna</v>
      </c>
      <c r="AA1467" t="s">
        <v>17</v>
      </c>
      <c r="AB1467" t="s">
        <v>9</v>
      </c>
      <c r="AC1467" t="s">
        <v>24</v>
      </c>
      <c r="AD1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67">
        <v>11.6</v>
      </c>
      <c r="AF1467">
        <v>1</v>
      </c>
      <c r="AG1467">
        <v>12</v>
      </c>
      <c r="AH1467">
        <v>8</v>
      </c>
    </row>
    <row r="1468" spans="1:34" x14ac:dyDescent="0.25">
      <c r="A1468" s="3" t="s">
        <v>1543</v>
      </c>
      <c r="B1468" s="1">
        <v>45750</v>
      </c>
      <c r="C1468" s="23">
        <f t="shared" si="110"/>
        <v>3</v>
      </c>
      <c r="D1468" s="23">
        <f t="shared" si="111"/>
        <v>4</v>
      </c>
      <c r="E1468" s="23" t="str">
        <f t="shared" si="112"/>
        <v>jueves</v>
      </c>
      <c r="F1468" s="23">
        <f t="shared" si="113"/>
        <v>4</v>
      </c>
      <c r="G1468" s="23" t="str">
        <f t="shared" si="114"/>
        <v>abril</v>
      </c>
      <c r="H1468" s="2">
        <v>0.42222222222222222</v>
      </c>
      <c r="I1468" t="s">
        <v>1</v>
      </c>
      <c r="J1468" t="str">
        <f>VLOOKUP(ventas_starbucks_2025[[#This Row],[sucursal]],cambio_sucursal[#All],2,0)</f>
        <v>Sucursal Nueva Córdoba</v>
      </c>
      <c r="K1468" t="s">
        <v>89</v>
      </c>
      <c r="L1468" t="s">
        <v>90</v>
      </c>
      <c r="M1468" t="s">
        <v>4</v>
      </c>
      <c r="N1468" t="str">
        <f>IFERROR(VLOOKUP(ventas_starbucks_2025[[#This Row],[tamaño_sucio]],cambio_tamaño[#All],2,0),"Tamaño único")</f>
        <v>Tamaño único</v>
      </c>
      <c r="O1468">
        <v>2</v>
      </c>
      <c r="P1468">
        <v>1331.45</v>
      </c>
      <c r="Q1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8">
        <v>2662.9</v>
      </c>
      <c r="S1468" t="s">
        <v>15</v>
      </c>
      <c r="T1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8" t="str">
        <f>VLOOKUP(ventas_starbucks_2025[[#This Row],[canal_compra]],cambio_canal_compra[#All],2,0)</f>
        <v>Para llevar</v>
      </c>
      <c r="V1468" t="s">
        <v>6</v>
      </c>
      <c r="W1468" t="str">
        <f>VLOOKUP(ventas_starbucks_2025[[#This Row],[método_pago]],cambio_metodo_pago[#All],2,0)</f>
        <v>Aplicación móbil</v>
      </c>
      <c r="X1468" t="s">
        <v>7</v>
      </c>
      <c r="Y1468">
        <v>0</v>
      </c>
      <c r="Z1468" t="str">
        <f>VLOOKUP(ventas_starbucks_2025[[#This Row],[promoción_aplicada5]],promocion_cambiar[#All],2,0)</f>
        <v>Combo</v>
      </c>
      <c r="AA1468" t="s">
        <v>8</v>
      </c>
      <c r="AB1468" t="s">
        <v>32</v>
      </c>
      <c r="AC1468" t="s">
        <v>10</v>
      </c>
      <c r="AD1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68">
        <v>12.5</v>
      </c>
      <c r="AF1468">
        <v>1</v>
      </c>
      <c r="AG1468">
        <v>31</v>
      </c>
      <c r="AH1468">
        <v>29</v>
      </c>
    </row>
    <row r="1469" spans="1:34" x14ac:dyDescent="0.25">
      <c r="A1469" s="3" t="s">
        <v>1544</v>
      </c>
      <c r="B1469" s="1">
        <v>45687</v>
      </c>
      <c r="C1469" s="23">
        <f t="shared" si="110"/>
        <v>30</v>
      </c>
      <c r="D1469" s="23">
        <f t="shared" si="111"/>
        <v>4</v>
      </c>
      <c r="E1469" s="23" t="str">
        <f t="shared" si="112"/>
        <v>jueves</v>
      </c>
      <c r="F1469" s="23">
        <f t="shared" si="113"/>
        <v>1</v>
      </c>
      <c r="G1469" s="23" t="str">
        <f t="shared" si="114"/>
        <v>enero</v>
      </c>
      <c r="H1469" s="2">
        <v>0.38680555555555557</v>
      </c>
      <c r="I1469" t="s">
        <v>1</v>
      </c>
      <c r="J1469" t="str">
        <f>VLOOKUP(ventas_starbucks_2025[[#This Row],[sucursal]],cambio_sucursal[#All],2,0)</f>
        <v>Sucursal Nueva Córdoba</v>
      </c>
      <c r="K1469" t="s">
        <v>13</v>
      </c>
      <c r="L1469" t="s">
        <v>14</v>
      </c>
      <c r="M1469" t="s">
        <v>4</v>
      </c>
      <c r="N1469" t="str">
        <f>IFERROR(VLOOKUP(ventas_starbucks_2025[[#This Row],[tamaño_sucio]],cambio_tamaño[#All],2,0),"Tamaño único")</f>
        <v>Tamaño único</v>
      </c>
      <c r="O1469">
        <v>4</v>
      </c>
      <c r="P1469">
        <v>1985.66</v>
      </c>
      <c r="Q1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9">
        <v>7942.64</v>
      </c>
      <c r="S1469" t="s">
        <v>15</v>
      </c>
      <c r="T1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69" t="str">
        <f>VLOOKUP(ventas_starbucks_2025[[#This Row],[canal_compra]],cambio_canal_compra[#All],2,0)</f>
        <v>Para llevar</v>
      </c>
      <c r="V1469" t="s">
        <v>16</v>
      </c>
      <c r="W1469" t="str">
        <f>VLOOKUP(ventas_starbucks_2025[[#This Row],[método_pago]],cambio_metodo_pago[#All],2,0)</f>
        <v>Tarjeta</v>
      </c>
      <c r="X1469" t="s">
        <v>7</v>
      </c>
      <c r="Y1469">
        <v>10</v>
      </c>
      <c r="Z1469" t="str">
        <f>VLOOKUP(ventas_starbucks_2025[[#This Row],[promoción_aplicada5]],promocion_cambiar[#All],2,0)</f>
        <v>2x1</v>
      </c>
      <c r="AA1469" t="s">
        <v>51</v>
      </c>
      <c r="AB1469" t="s">
        <v>52</v>
      </c>
      <c r="AC1469" t="s">
        <v>24</v>
      </c>
      <c r="AD1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69">
        <v>7.3</v>
      </c>
      <c r="AF1469">
        <v>5</v>
      </c>
      <c r="AG1469">
        <v>32</v>
      </c>
      <c r="AH1469">
        <v>28</v>
      </c>
    </row>
    <row r="1470" spans="1:34" x14ac:dyDescent="0.25">
      <c r="A1470" s="3" t="s">
        <v>1545</v>
      </c>
      <c r="B1470" s="1">
        <v>45677</v>
      </c>
      <c r="C1470" s="23">
        <f t="shared" si="110"/>
        <v>20</v>
      </c>
      <c r="D1470" s="23">
        <f t="shared" si="111"/>
        <v>1</v>
      </c>
      <c r="E1470" s="23" t="str">
        <f t="shared" si="112"/>
        <v>lunes</v>
      </c>
      <c r="F1470" s="23">
        <f t="shared" si="113"/>
        <v>1</v>
      </c>
      <c r="G1470" s="23" t="str">
        <f t="shared" si="114"/>
        <v>enero</v>
      </c>
      <c r="H1470" s="2">
        <v>0.46180555555555558</v>
      </c>
      <c r="I1470" t="s">
        <v>26</v>
      </c>
      <c r="J1470" t="str">
        <f>VLOOKUP(ventas_starbucks_2025[[#This Row],[sucursal]],cambio_sucursal[#All],2,0)</f>
        <v>Sucursal San Lorenzo 47</v>
      </c>
      <c r="K1470" t="s">
        <v>87</v>
      </c>
      <c r="L1470" t="s">
        <v>65</v>
      </c>
      <c r="M1470" t="s">
        <v>4</v>
      </c>
      <c r="N1470" t="str">
        <f>IFERROR(VLOOKUP(ventas_starbucks_2025[[#This Row],[tamaño_sucio]],cambio_tamaño[#All],2,0),"Tamaño único")</f>
        <v>Tamaño único</v>
      </c>
      <c r="O1470">
        <v>4</v>
      </c>
      <c r="P1470">
        <v>1586.45</v>
      </c>
      <c r="Q1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0">
        <v>6345.8</v>
      </c>
      <c r="S1470" t="s">
        <v>5</v>
      </c>
      <c r="T1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0" t="str">
        <f>VLOOKUP(ventas_starbucks_2025[[#This Row],[canal_compra]],cambio_canal_compra[#All],2,0)</f>
        <v>En tienda</v>
      </c>
      <c r="V1470" t="s">
        <v>6</v>
      </c>
      <c r="W1470" t="str">
        <f>VLOOKUP(ventas_starbucks_2025[[#This Row],[método_pago]],cambio_metodo_pago[#All],2,0)</f>
        <v>Aplicación móbil</v>
      </c>
      <c r="X1470" t="s">
        <v>7</v>
      </c>
      <c r="Y1470">
        <v>10</v>
      </c>
      <c r="Z1470" t="str">
        <f>VLOOKUP(ventas_starbucks_2025[[#This Row],[promoción_aplicada5]],promocion_cambiar[#All],2,0)</f>
        <v>Combo</v>
      </c>
      <c r="AA1470" t="s">
        <v>8</v>
      </c>
      <c r="AB1470" t="s">
        <v>52</v>
      </c>
      <c r="AC1470" t="s">
        <v>10</v>
      </c>
      <c r="AD1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70">
        <v>9.6999999999999993</v>
      </c>
      <c r="AF1470">
        <v>2</v>
      </c>
      <c r="AG1470">
        <v>32</v>
      </c>
      <c r="AH1470">
        <v>28</v>
      </c>
    </row>
    <row r="1471" spans="1:34" x14ac:dyDescent="0.25">
      <c r="A1471" s="3" t="s">
        <v>1546</v>
      </c>
      <c r="B1471" s="1">
        <v>45664</v>
      </c>
      <c r="C1471" s="23">
        <f t="shared" si="110"/>
        <v>7</v>
      </c>
      <c r="D1471" s="23">
        <f t="shared" si="111"/>
        <v>2</v>
      </c>
      <c r="E1471" s="23" t="str">
        <f t="shared" si="112"/>
        <v>martes</v>
      </c>
      <c r="F1471" s="23">
        <f t="shared" si="113"/>
        <v>1</v>
      </c>
      <c r="G1471" s="23" t="str">
        <f t="shared" si="114"/>
        <v>enero</v>
      </c>
      <c r="H1471" s="2">
        <v>0.39097222222222222</v>
      </c>
      <c r="I1471" t="s">
        <v>1</v>
      </c>
      <c r="J1471" t="str">
        <f>VLOOKUP(ventas_starbucks_2025[[#This Row],[sucursal]],cambio_sucursal[#All],2,0)</f>
        <v>Sucursal Nueva Córdoba</v>
      </c>
      <c r="K1471" t="s">
        <v>38</v>
      </c>
      <c r="L1471" t="s">
        <v>39</v>
      </c>
      <c r="M1471" t="s">
        <v>4</v>
      </c>
      <c r="N1471" t="str">
        <f>IFERROR(VLOOKUP(ventas_starbucks_2025[[#This Row],[tamaño_sucio]],cambio_tamaño[#All],2,0),"Tamaño único")</f>
        <v>Tamaño único</v>
      </c>
      <c r="O1471">
        <v>5</v>
      </c>
      <c r="P1471">
        <v>1135.98</v>
      </c>
      <c r="Q1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1">
        <v>5679.9</v>
      </c>
      <c r="S1471" t="s">
        <v>5</v>
      </c>
      <c r="T1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1" t="str">
        <f>VLOOKUP(ventas_starbucks_2025[[#This Row],[canal_compra]],cambio_canal_compra[#All],2,0)</f>
        <v>En tienda</v>
      </c>
      <c r="V1471" t="s">
        <v>6</v>
      </c>
      <c r="W1471" t="str">
        <f>VLOOKUP(ventas_starbucks_2025[[#This Row],[método_pago]],cambio_metodo_pago[#All],2,0)</f>
        <v>Aplicación móbil</v>
      </c>
      <c r="X1471" t="s">
        <v>22</v>
      </c>
      <c r="Y1471">
        <v>0</v>
      </c>
      <c r="Z1471" t="str">
        <f>VLOOKUP(ventas_starbucks_2025[[#This Row],[promoción_aplicada5]],promocion_cambiar[#All],2,0)</f>
        <v>Hora Feliz</v>
      </c>
      <c r="AA1471" t="s">
        <v>36</v>
      </c>
      <c r="AB1471" t="s">
        <v>29</v>
      </c>
      <c r="AC1471" t="s">
        <v>10</v>
      </c>
      <c r="AD1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71">
        <v>9.1</v>
      </c>
      <c r="AF1471">
        <v>2</v>
      </c>
      <c r="AG1471">
        <v>19</v>
      </c>
      <c r="AH1471">
        <v>14</v>
      </c>
    </row>
    <row r="1472" spans="1:34" x14ac:dyDescent="0.25">
      <c r="A1472" s="3" t="s">
        <v>1547</v>
      </c>
      <c r="B1472" s="1">
        <v>45697</v>
      </c>
      <c r="C1472" s="23">
        <f t="shared" si="110"/>
        <v>9</v>
      </c>
      <c r="D1472" s="23">
        <f t="shared" si="111"/>
        <v>7</v>
      </c>
      <c r="E1472" s="1" t="str">
        <f t="shared" si="112"/>
        <v>domingo</v>
      </c>
      <c r="F1472" s="23">
        <f t="shared" si="113"/>
        <v>2</v>
      </c>
      <c r="G1472" s="1" t="str">
        <f t="shared" si="114"/>
        <v>febrero</v>
      </c>
      <c r="H1472" s="2">
        <v>0.52916666666666667</v>
      </c>
      <c r="I1472" t="s">
        <v>26</v>
      </c>
      <c r="J1472" t="str">
        <f>VLOOKUP(ventas_starbucks_2025[[#This Row],[sucursal]],cambio_sucursal[#All],2,0)</f>
        <v>Sucursal San Lorenzo 47</v>
      </c>
      <c r="K1472" t="s">
        <v>48</v>
      </c>
      <c r="L1472" t="s">
        <v>49</v>
      </c>
      <c r="M1472" t="s">
        <v>45</v>
      </c>
      <c r="N1472" t="str">
        <f>IFERROR(VLOOKUP(ventas_starbucks_2025[[#This Row],[tamaño_sucio]],cambio_tamaño[#All],2,0),"Tamaño único")</f>
        <v>Grande</v>
      </c>
      <c r="O1472">
        <v>5</v>
      </c>
      <c r="P1472">
        <v>1771.13</v>
      </c>
      <c r="Q1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2">
        <v>8855.65</v>
      </c>
      <c r="S1472" t="s">
        <v>5</v>
      </c>
      <c r="T1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2" t="str">
        <f>VLOOKUP(ventas_starbucks_2025[[#This Row],[canal_compra]],cambio_canal_compra[#All],2,0)</f>
        <v>En tienda</v>
      </c>
      <c r="V1472" t="s">
        <v>6</v>
      </c>
      <c r="W1472" t="str">
        <f>VLOOKUP(ventas_starbucks_2025[[#This Row],[método_pago]],cambio_metodo_pago[#All],2,0)</f>
        <v>Aplicación móbil</v>
      </c>
      <c r="X1472" t="s">
        <v>22</v>
      </c>
      <c r="Y1472">
        <v>0</v>
      </c>
      <c r="Z1472" t="str">
        <f>VLOOKUP(ventas_starbucks_2025[[#This Row],[promoción_aplicada5]],promocion_cambiar[#All],2,0)</f>
        <v>Hora Feliz</v>
      </c>
      <c r="AA1472" t="s">
        <v>36</v>
      </c>
      <c r="AB1472" t="s">
        <v>52</v>
      </c>
      <c r="AC1472" t="s">
        <v>41</v>
      </c>
      <c r="AD1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72">
        <v>2.6</v>
      </c>
      <c r="AF1472">
        <v>2</v>
      </c>
      <c r="AG1472">
        <v>38</v>
      </c>
      <c r="AH1472">
        <v>33</v>
      </c>
    </row>
    <row r="1473" spans="1:34" x14ac:dyDescent="0.25">
      <c r="A1473" s="3" t="s">
        <v>1548</v>
      </c>
      <c r="B1473" s="1">
        <v>45721</v>
      </c>
      <c r="C1473" s="23">
        <f t="shared" si="110"/>
        <v>5</v>
      </c>
      <c r="D1473" s="23">
        <f t="shared" si="111"/>
        <v>3</v>
      </c>
      <c r="E1473" s="1" t="str">
        <f t="shared" si="112"/>
        <v>miércoles</v>
      </c>
      <c r="F1473" s="23">
        <f t="shared" si="113"/>
        <v>3</v>
      </c>
      <c r="G1473" s="1" t="str">
        <f t="shared" si="114"/>
        <v>marzo</v>
      </c>
      <c r="H1473" s="2">
        <v>0.53749999999999998</v>
      </c>
      <c r="I1473" t="s">
        <v>12</v>
      </c>
      <c r="J1473" t="str">
        <f>VLOOKUP(ventas_starbucks_2025[[#This Row],[sucursal]],cambio_sucursal[#All],2,0)</f>
        <v>Sucursal Córdoba Shopping</v>
      </c>
      <c r="K1473" t="s">
        <v>115</v>
      </c>
      <c r="L1473" t="s">
        <v>21</v>
      </c>
      <c r="M1473" t="s">
        <v>4</v>
      </c>
      <c r="N1473" t="str">
        <f>IFERROR(VLOOKUP(ventas_starbucks_2025[[#This Row],[tamaño_sucio]],cambio_tamaño[#All],2,0),"Tamaño único")</f>
        <v>Tamaño único</v>
      </c>
      <c r="O1473">
        <v>5</v>
      </c>
      <c r="P1473">
        <v>1148.57</v>
      </c>
      <c r="Q1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3">
        <v>5742.85</v>
      </c>
      <c r="S1473" t="s">
        <v>5</v>
      </c>
      <c r="T1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3" t="str">
        <f>VLOOKUP(ventas_starbucks_2025[[#This Row],[canal_compra]],cambio_canal_compra[#All],2,0)</f>
        <v>En tienda</v>
      </c>
      <c r="V1473" t="s">
        <v>6</v>
      </c>
      <c r="W1473" t="str">
        <f>VLOOKUP(ventas_starbucks_2025[[#This Row],[método_pago]],cambio_metodo_pago[#All],2,0)</f>
        <v>Aplicación móbil</v>
      </c>
      <c r="X1473" t="s">
        <v>7</v>
      </c>
      <c r="Y1473">
        <v>10</v>
      </c>
      <c r="Z1473" t="str">
        <f>VLOOKUP(ventas_starbucks_2025[[#This Row],[promoción_aplicada5]],promocion_cambiar[#All],2,0)</f>
        <v>2x1</v>
      </c>
      <c r="AA1473" t="s">
        <v>51</v>
      </c>
      <c r="AB1473" t="s">
        <v>18</v>
      </c>
      <c r="AC1473" t="s">
        <v>24</v>
      </c>
      <c r="AD1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73">
        <v>2.1</v>
      </c>
      <c r="AF1473">
        <v>4</v>
      </c>
      <c r="AG1473">
        <v>41</v>
      </c>
      <c r="AH1473">
        <v>36</v>
      </c>
    </row>
    <row r="1474" spans="1:34" x14ac:dyDescent="0.25">
      <c r="A1474" s="3" t="s">
        <v>1549</v>
      </c>
      <c r="B1474" s="1">
        <v>45671</v>
      </c>
      <c r="C1474" s="23">
        <f t="shared" ref="C1474:C1537" si="115">DAY(B1474)</f>
        <v>14</v>
      </c>
      <c r="D1474" s="23">
        <f t="shared" ref="D1474:D1537" si="116">WEEKDAY(B1474,2)</f>
        <v>2</v>
      </c>
      <c r="E1474" s="23" t="str">
        <f t="shared" ref="E1474:E1537" si="117">TEXT(B1474,"dddd")</f>
        <v>martes</v>
      </c>
      <c r="F1474" s="23">
        <f t="shared" ref="F1474:F1537" si="118">MONTH(B1474)</f>
        <v>1</v>
      </c>
      <c r="G1474" s="23" t="str">
        <f t="shared" ref="G1474:G1537" si="119">TEXT(B1474,"mmmm")</f>
        <v>enero</v>
      </c>
      <c r="H1474" s="2">
        <v>0.85347222222222219</v>
      </c>
      <c r="I1474" t="s">
        <v>26</v>
      </c>
      <c r="J1474" t="str">
        <f>VLOOKUP(ventas_starbucks_2025[[#This Row],[sucursal]],cambio_sucursal[#All],2,0)</f>
        <v>Sucursal San Lorenzo 47</v>
      </c>
      <c r="K1474" t="s">
        <v>300</v>
      </c>
      <c r="L1474" t="s">
        <v>44</v>
      </c>
      <c r="M1474" t="s">
        <v>55</v>
      </c>
      <c r="N1474" t="str">
        <f>IFERROR(VLOOKUP(ventas_starbucks_2025[[#This Row],[tamaño_sucio]],cambio_tamaño[#All],2,0),"Tamaño único")</f>
        <v>Pequeño</v>
      </c>
      <c r="O1474">
        <v>1</v>
      </c>
      <c r="P1474">
        <v>1543.22</v>
      </c>
      <c r="Q1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4">
        <v>1543.22</v>
      </c>
      <c r="S1474" t="s">
        <v>31</v>
      </c>
      <c r="T1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74" t="str">
        <f>VLOOKUP(ventas_starbucks_2025[[#This Row],[canal_compra]],cambio_canal_compra[#All],2,0)</f>
        <v>Entrega domicilio</v>
      </c>
      <c r="V1474" t="s">
        <v>40</v>
      </c>
      <c r="W1474" t="str">
        <f>VLOOKUP(ventas_starbucks_2025[[#This Row],[método_pago]],cambio_metodo_pago[#All],2,0)</f>
        <v>Efectivo</v>
      </c>
      <c r="X1474" t="s">
        <v>7</v>
      </c>
      <c r="Y1474">
        <v>10</v>
      </c>
      <c r="Z1474" t="str">
        <f>VLOOKUP(ventas_starbucks_2025[[#This Row],[promoción_aplicada5]],promocion_cambiar[#All],2,0)</f>
        <v>Hora Feliz</v>
      </c>
      <c r="AA1474" t="s">
        <v>36</v>
      </c>
      <c r="AB1474" t="s">
        <v>23</v>
      </c>
      <c r="AC1474" t="s">
        <v>10</v>
      </c>
      <c r="AD1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74">
        <v>10.199999999999999</v>
      </c>
      <c r="AF1474">
        <v>3</v>
      </c>
      <c r="AG1474">
        <v>22</v>
      </c>
      <c r="AH1474">
        <v>21</v>
      </c>
    </row>
    <row r="1475" spans="1:34" x14ac:dyDescent="0.25">
      <c r="A1475" s="3" t="s">
        <v>1550</v>
      </c>
      <c r="B1475" s="1">
        <v>45740</v>
      </c>
      <c r="C1475" s="23">
        <f t="shared" si="115"/>
        <v>24</v>
      </c>
      <c r="D1475" s="23">
        <f t="shared" si="116"/>
        <v>1</v>
      </c>
      <c r="E1475" s="23" t="str">
        <f t="shared" si="117"/>
        <v>lunes</v>
      </c>
      <c r="F1475" s="23">
        <f t="shared" si="118"/>
        <v>3</v>
      </c>
      <c r="G1475" s="23" t="str">
        <f t="shared" si="119"/>
        <v>marzo</v>
      </c>
      <c r="H1475" s="2">
        <v>0.56458333333333333</v>
      </c>
      <c r="I1475" t="s">
        <v>57</v>
      </c>
      <c r="J1475" t="str">
        <f>VLOOKUP(ventas_starbucks_2025[[#This Row],[sucursal]],cambio_sucursal[#All],2,0)</f>
        <v>Sucursal Avda Colón</v>
      </c>
      <c r="K1475" t="s">
        <v>82</v>
      </c>
      <c r="L1475" t="s">
        <v>28</v>
      </c>
      <c r="M1475" t="s">
        <v>4</v>
      </c>
      <c r="N1475" t="str">
        <f>IFERROR(VLOOKUP(ventas_starbucks_2025[[#This Row],[tamaño_sucio]],cambio_tamaño[#All],2,0),"Tamaño único")</f>
        <v>Tamaño único</v>
      </c>
      <c r="O1475">
        <v>5</v>
      </c>
      <c r="P1475">
        <v>2208.15</v>
      </c>
      <c r="Q1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75">
        <v>11040.75</v>
      </c>
      <c r="S1475" t="s">
        <v>15</v>
      </c>
      <c r="T1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475" t="str">
        <f>VLOOKUP(ventas_starbucks_2025[[#This Row],[canal_compra]],cambio_canal_compra[#All],2,0)</f>
        <v>Para llevar</v>
      </c>
      <c r="V1475" t="s">
        <v>6</v>
      </c>
      <c r="W1475" t="str">
        <f>VLOOKUP(ventas_starbucks_2025[[#This Row],[método_pago]],cambio_metodo_pago[#All],2,0)</f>
        <v>Aplicación móbil</v>
      </c>
      <c r="X1475" t="s">
        <v>7</v>
      </c>
      <c r="Y1475">
        <v>10</v>
      </c>
      <c r="Z1475" t="str">
        <f>VLOOKUP(ventas_starbucks_2025[[#This Row],[promoción_aplicada5]],promocion_cambiar[#All],2,0)</f>
        <v>Ninguna</v>
      </c>
      <c r="AA1475" t="s">
        <v>17</v>
      </c>
      <c r="AB1475" t="s">
        <v>32</v>
      </c>
      <c r="AC1475" t="s">
        <v>10</v>
      </c>
      <c r="AD1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75">
        <v>10.8</v>
      </c>
      <c r="AF1475">
        <v>4</v>
      </c>
      <c r="AG1475">
        <v>43</v>
      </c>
      <c r="AH1475">
        <v>38</v>
      </c>
    </row>
    <row r="1476" spans="1:34" x14ac:dyDescent="0.25">
      <c r="A1476" s="3" t="s">
        <v>1551</v>
      </c>
      <c r="B1476" s="1">
        <v>45765</v>
      </c>
      <c r="C1476" s="23">
        <f t="shared" si="115"/>
        <v>18</v>
      </c>
      <c r="D1476" s="23">
        <f t="shared" si="116"/>
        <v>5</v>
      </c>
      <c r="E1476" s="1" t="str">
        <f t="shared" si="117"/>
        <v>viernes</v>
      </c>
      <c r="F1476" s="23">
        <f t="shared" si="118"/>
        <v>4</v>
      </c>
      <c r="G1476" s="1" t="str">
        <f t="shared" si="119"/>
        <v>abril</v>
      </c>
      <c r="H1476" s="2">
        <v>0.67361111111111116</v>
      </c>
      <c r="I1476" t="s">
        <v>1</v>
      </c>
      <c r="J1476" t="str">
        <f>VLOOKUP(ventas_starbucks_2025[[#This Row],[sucursal]],cambio_sucursal[#All],2,0)</f>
        <v>Sucursal Nueva Córdoba</v>
      </c>
      <c r="K1476" t="s">
        <v>89</v>
      </c>
      <c r="L1476" t="s">
        <v>90</v>
      </c>
      <c r="M1476" t="s">
        <v>4</v>
      </c>
      <c r="N1476" t="str">
        <f>IFERROR(VLOOKUP(ventas_starbucks_2025[[#This Row],[tamaño_sucio]],cambio_tamaño[#All],2,0),"Tamaño único")</f>
        <v>Tamaño único</v>
      </c>
      <c r="O1476">
        <v>5</v>
      </c>
      <c r="P1476">
        <v>1420.29</v>
      </c>
      <c r="Q1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6">
        <v>7101.45</v>
      </c>
      <c r="S1476" t="s">
        <v>15</v>
      </c>
      <c r="T1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6" t="str">
        <f>VLOOKUP(ventas_starbucks_2025[[#This Row],[canal_compra]],cambio_canal_compra[#All],2,0)</f>
        <v>Para llevar</v>
      </c>
      <c r="V1476" t="s">
        <v>40</v>
      </c>
      <c r="W1476" t="str">
        <f>VLOOKUP(ventas_starbucks_2025[[#This Row],[método_pago]],cambio_metodo_pago[#All],2,0)</f>
        <v>Efectivo</v>
      </c>
      <c r="X1476" t="s">
        <v>7</v>
      </c>
      <c r="Y1476">
        <v>0</v>
      </c>
      <c r="Z1476" t="str">
        <f>VLOOKUP(ventas_starbucks_2025[[#This Row],[promoción_aplicada5]],promocion_cambiar[#All],2,0)</f>
        <v>2x1</v>
      </c>
      <c r="AA1476" t="s">
        <v>51</v>
      </c>
      <c r="AB1476" t="s">
        <v>23</v>
      </c>
      <c r="AC1476" t="s">
        <v>10</v>
      </c>
      <c r="AD1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76">
        <v>8.1</v>
      </c>
      <c r="AF1476">
        <v>5</v>
      </c>
      <c r="AG1476">
        <v>36</v>
      </c>
      <c r="AH1476">
        <v>31</v>
      </c>
    </row>
    <row r="1477" spans="1:34" x14ac:dyDescent="0.25">
      <c r="A1477" s="3" t="s">
        <v>1552</v>
      </c>
      <c r="B1477" s="1">
        <v>45687</v>
      </c>
      <c r="C1477" s="23">
        <f t="shared" si="115"/>
        <v>30</v>
      </c>
      <c r="D1477" s="23">
        <f t="shared" si="116"/>
        <v>4</v>
      </c>
      <c r="E1477" s="23" t="str">
        <f t="shared" si="117"/>
        <v>jueves</v>
      </c>
      <c r="F1477" s="23">
        <f t="shared" si="118"/>
        <v>1</v>
      </c>
      <c r="G1477" s="23" t="str">
        <f t="shared" si="119"/>
        <v>enero</v>
      </c>
      <c r="H1477" s="2">
        <v>0.50624999999999998</v>
      </c>
      <c r="I1477" t="s">
        <v>12</v>
      </c>
      <c r="J1477" t="str">
        <f>VLOOKUP(ventas_starbucks_2025[[#This Row],[sucursal]],cambio_sucursal[#All],2,0)</f>
        <v>Sucursal Córdoba Shopping</v>
      </c>
      <c r="K1477" t="s">
        <v>38</v>
      </c>
      <c r="L1477" t="s">
        <v>39</v>
      </c>
      <c r="M1477" t="s">
        <v>4</v>
      </c>
      <c r="N1477" t="str">
        <f>IFERROR(VLOOKUP(ventas_starbucks_2025[[#This Row],[tamaño_sucio]],cambio_tamaño[#All],2,0),"Tamaño único")</f>
        <v>Tamaño único</v>
      </c>
      <c r="O1477">
        <v>5</v>
      </c>
      <c r="P1477">
        <v>1564.59</v>
      </c>
      <c r="Q1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7">
        <v>7822.95</v>
      </c>
      <c r="S1477" t="s">
        <v>31</v>
      </c>
      <c r="T1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7" t="str">
        <f>VLOOKUP(ventas_starbucks_2025[[#This Row],[canal_compra]],cambio_canal_compra[#All],2,0)</f>
        <v>Entrega domicilio</v>
      </c>
      <c r="V1477" t="s">
        <v>16</v>
      </c>
      <c r="W1477" t="str">
        <f>VLOOKUP(ventas_starbucks_2025[[#This Row],[método_pago]],cambio_metodo_pago[#All],2,0)</f>
        <v>Tarjeta</v>
      </c>
      <c r="X1477" t="s">
        <v>7</v>
      </c>
      <c r="Y1477">
        <v>0</v>
      </c>
      <c r="Z1477" t="str">
        <f>VLOOKUP(ventas_starbucks_2025[[#This Row],[promoción_aplicada5]],promocion_cambiar[#All],2,0)</f>
        <v>Hora Feliz</v>
      </c>
      <c r="AA1477" t="s">
        <v>36</v>
      </c>
      <c r="AB1477" t="s">
        <v>52</v>
      </c>
      <c r="AC1477" t="s">
        <v>41</v>
      </c>
      <c r="AD1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77">
        <v>3.7</v>
      </c>
      <c r="AF1477">
        <v>3</v>
      </c>
      <c r="AG1477">
        <v>28</v>
      </c>
      <c r="AH1477">
        <v>23</v>
      </c>
    </row>
    <row r="1478" spans="1:34" x14ac:dyDescent="0.25">
      <c r="A1478" s="3" t="s">
        <v>1553</v>
      </c>
      <c r="B1478" s="1">
        <v>45752</v>
      </c>
      <c r="C1478" s="23">
        <f t="shared" si="115"/>
        <v>5</v>
      </c>
      <c r="D1478" s="23">
        <f t="shared" si="116"/>
        <v>6</v>
      </c>
      <c r="E1478" s="23" t="str">
        <f t="shared" si="117"/>
        <v>sábado</v>
      </c>
      <c r="F1478" s="23">
        <f t="shared" si="118"/>
        <v>4</v>
      </c>
      <c r="G1478" s="23" t="str">
        <f t="shared" si="119"/>
        <v>abril</v>
      </c>
      <c r="H1478" s="2">
        <v>0.68819444444444444</v>
      </c>
      <c r="I1478" t="s">
        <v>26</v>
      </c>
      <c r="J1478" t="str">
        <f>VLOOKUP(ventas_starbucks_2025[[#This Row],[sucursal]],cambio_sucursal[#All],2,0)</f>
        <v>Sucursal San Lorenzo 47</v>
      </c>
      <c r="K1478" t="s">
        <v>74</v>
      </c>
      <c r="L1478" t="s">
        <v>70</v>
      </c>
      <c r="M1478" t="s">
        <v>62</v>
      </c>
      <c r="N1478" t="str">
        <f>IFERROR(VLOOKUP(ventas_starbucks_2025[[#This Row],[tamaño_sucio]],cambio_tamaño[#All],2,0),"Tamaño único")</f>
        <v>Extra-Grande</v>
      </c>
      <c r="O1478">
        <v>4</v>
      </c>
      <c r="P1478">
        <v>1685.08</v>
      </c>
      <c r="Q1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8">
        <v>6740.32</v>
      </c>
      <c r="S1478" t="s">
        <v>15</v>
      </c>
      <c r="T1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8" t="str">
        <f>VLOOKUP(ventas_starbucks_2025[[#This Row],[canal_compra]],cambio_canal_compra[#All],2,0)</f>
        <v>Para llevar</v>
      </c>
      <c r="V1478" t="s">
        <v>40</v>
      </c>
      <c r="W1478" t="str">
        <f>VLOOKUP(ventas_starbucks_2025[[#This Row],[método_pago]],cambio_metodo_pago[#All],2,0)</f>
        <v>Efectivo</v>
      </c>
      <c r="X1478" t="s">
        <v>7</v>
      </c>
      <c r="Y1478">
        <v>15</v>
      </c>
      <c r="Z1478" t="str">
        <f>VLOOKUP(ventas_starbucks_2025[[#This Row],[promoción_aplicada5]],promocion_cambiar[#All],2,0)</f>
        <v>Ninguna</v>
      </c>
      <c r="AA1478" t="s">
        <v>17</v>
      </c>
      <c r="AB1478" t="s">
        <v>32</v>
      </c>
      <c r="AC1478" t="s">
        <v>10</v>
      </c>
      <c r="AD1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78">
        <v>3.4</v>
      </c>
      <c r="AF1478">
        <v>4</v>
      </c>
      <c r="AG1478">
        <v>29</v>
      </c>
      <c r="AH1478">
        <v>25</v>
      </c>
    </row>
    <row r="1479" spans="1:34" x14ac:dyDescent="0.25">
      <c r="A1479" s="3" t="s">
        <v>1554</v>
      </c>
      <c r="B1479" s="1">
        <v>45705</v>
      </c>
      <c r="C1479" s="23">
        <f t="shared" si="115"/>
        <v>17</v>
      </c>
      <c r="D1479" s="23">
        <f t="shared" si="116"/>
        <v>1</v>
      </c>
      <c r="E1479" s="23" t="str">
        <f t="shared" si="117"/>
        <v>lunes</v>
      </c>
      <c r="F1479" s="23">
        <f t="shared" si="118"/>
        <v>2</v>
      </c>
      <c r="G1479" s="23" t="str">
        <f t="shared" si="119"/>
        <v>febrero</v>
      </c>
      <c r="H1479" s="2">
        <v>0.73888888888888893</v>
      </c>
      <c r="I1479" t="s">
        <v>26</v>
      </c>
      <c r="J1479" t="str">
        <f>VLOOKUP(ventas_starbucks_2025[[#This Row],[sucursal]],cambio_sucursal[#All],2,0)</f>
        <v>Sucursal San Lorenzo 47</v>
      </c>
      <c r="K1479" t="s">
        <v>115</v>
      </c>
      <c r="L1479" t="s">
        <v>21</v>
      </c>
      <c r="M1479" t="s">
        <v>4</v>
      </c>
      <c r="N1479" t="str">
        <f>IFERROR(VLOOKUP(ventas_starbucks_2025[[#This Row],[tamaño_sucio]],cambio_tamaño[#All],2,0),"Tamaño único")</f>
        <v>Tamaño único</v>
      </c>
      <c r="O1479">
        <v>3</v>
      </c>
      <c r="P1479">
        <v>1165.48</v>
      </c>
      <c r="Q1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9">
        <v>3496.44</v>
      </c>
      <c r="S1479" t="s">
        <v>31</v>
      </c>
      <c r="T1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79" t="str">
        <f>VLOOKUP(ventas_starbucks_2025[[#This Row],[canal_compra]],cambio_canal_compra[#All],2,0)</f>
        <v>Entrega domicilio</v>
      </c>
      <c r="V1479" t="s">
        <v>40</v>
      </c>
      <c r="W1479" t="str">
        <f>VLOOKUP(ventas_starbucks_2025[[#This Row],[método_pago]],cambio_metodo_pago[#All],2,0)</f>
        <v>Efectivo</v>
      </c>
      <c r="X1479" t="s">
        <v>22</v>
      </c>
      <c r="Y1479">
        <v>0</v>
      </c>
      <c r="Z1479" t="str">
        <f>VLOOKUP(ventas_starbucks_2025[[#This Row],[promoción_aplicada5]],promocion_cambiar[#All],2,0)</f>
        <v>Hora Feliz</v>
      </c>
      <c r="AA1479" t="s">
        <v>36</v>
      </c>
      <c r="AB1479" t="s">
        <v>9</v>
      </c>
      <c r="AC1479" t="s">
        <v>24</v>
      </c>
      <c r="AD1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79">
        <v>5.7</v>
      </c>
      <c r="AF1479">
        <v>5</v>
      </c>
      <c r="AG1479">
        <v>40</v>
      </c>
      <c r="AH1479">
        <v>37</v>
      </c>
    </row>
    <row r="1480" spans="1:34" x14ac:dyDescent="0.25">
      <c r="A1480" s="3" t="s">
        <v>1555</v>
      </c>
      <c r="B1480" s="1">
        <v>45695</v>
      </c>
      <c r="C1480" s="23">
        <f t="shared" si="115"/>
        <v>7</v>
      </c>
      <c r="D1480" s="23">
        <f t="shared" si="116"/>
        <v>5</v>
      </c>
      <c r="E1480" s="1" t="str">
        <f t="shared" si="117"/>
        <v>viernes</v>
      </c>
      <c r="F1480" s="23">
        <f t="shared" si="118"/>
        <v>2</v>
      </c>
      <c r="G1480" s="1" t="str">
        <f t="shared" si="119"/>
        <v>febrero</v>
      </c>
      <c r="H1480" s="2">
        <v>0.63194444444444442</v>
      </c>
      <c r="I1480" t="s">
        <v>57</v>
      </c>
      <c r="J1480" t="str">
        <f>VLOOKUP(ventas_starbucks_2025[[#This Row],[sucursal]],cambio_sucursal[#All],2,0)</f>
        <v>Sucursal Avda Colón</v>
      </c>
      <c r="K1480" t="s">
        <v>58</v>
      </c>
      <c r="L1480" t="s">
        <v>39</v>
      </c>
      <c r="M1480" t="s">
        <v>4</v>
      </c>
      <c r="N1480" t="str">
        <f>IFERROR(VLOOKUP(ventas_starbucks_2025[[#This Row],[tamaño_sucio]],cambio_tamaño[#All],2,0),"Tamaño único")</f>
        <v>Tamaño único</v>
      </c>
      <c r="O1480">
        <v>4</v>
      </c>
      <c r="P1480">
        <v>1113.8499999999999</v>
      </c>
      <c r="Q1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0">
        <v>4455.3999999999996</v>
      </c>
      <c r="S1480" t="s">
        <v>15</v>
      </c>
      <c r="T1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0" t="str">
        <f>VLOOKUP(ventas_starbucks_2025[[#This Row],[canal_compra]],cambio_canal_compra[#All],2,0)</f>
        <v>Para llevar</v>
      </c>
      <c r="V1480" t="s">
        <v>6</v>
      </c>
      <c r="W1480" t="str">
        <f>VLOOKUP(ventas_starbucks_2025[[#This Row],[método_pago]],cambio_metodo_pago[#All],2,0)</f>
        <v>Aplicación móbil</v>
      </c>
      <c r="X1480" t="s">
        <v>22</v>
      </c>
      <c r="Y1480">
        <v>0</v>
      </c>
      <c r="Z1480" t="str">
        <f>VLOOKUP(ventas_starbucks_2025[[#This Row],[promoción_aplicada5]],promocion_cambiar[#All],2,0)</f>
        <v>Hora Feliz</v>
      </c>
      <c r="AA1480" t="s">
        <v>36</v>
      </c>
      <c r="AB1480" t="s">
        <v>9</v>
      </c>
      <c r="AC1480" t="s">
        <v>10</v>
      </c>
      <c r="AD1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80">
        <v>7</v>
      </c>
      <c r="AF1480">
        <v>2</v>
      </c>
      <c r="AG1480">
        <v>40</v>
      </c>
      <c r="AH1480">
        <v>36</v>
      </c>
    </row>
    <row r="1481" spans="1:34" x14ac:dyDescent="0.25">
      <c r="A1481" s="3" t="s">
        <v>1556</v>
      </c>
      <c r="B1481" s="1">
        <v>45695</v>
      </c>
      <c r="C1481" s="23">
        <f t="shared" si="115"/>
        <v>7</v>
      </c>
      <c r="D1481" s="23">
        <f t="shared" si="116"/>
        <v>5</v>
      </c>
      <c r="E1481" s="23" t="str">
        <f t="shared" si="117"/>
        <v>viernes</v>
      </c>
      <c r="F1481" s="23">
        <f t="shared" si="118"/>
        <v>2</v>
      </c>
      <c r="G1481" s="23" t="str">
        <f t="shared" si="119"/>
        <v>febrero</v>
      </c>
      <c r="H1481" s="2">
        <v>0.61250000000000004</v>
      </c>
      <c r="I1481" t="s">
        <v>26</v>
      </c>
      <c r="J1481" t="str">
        <f>VLOOKUP(ventas_starbucks_2025[[#This Row],[sucursal]],cambio_sucursal[#All],2,0)</f>
        <v>Sucursal San Lorenzo 47</v>
      </c>
      <c r="K1481" t="s">
        <v>200</v>
      </c>
      <c r="L1481" t="s">
        <v>44</v>
      </c>
      <c r="M1481" t="s">
        <v>62</v>
      </c>
      <c r="N1481" t="str">
        <f>IFERROR(VLOOKUP(ventas_starbucks_2025[[#This Row],[tamaño_sucio]],cambio_tamaño[#All],2,0),"Tamaño único")</f>
        <v>Extra-Grande</v>
      </c>
      <c r="O1481">
        <v>2</v>
      </c>
      <c r="P1481">
        <v>1554.02</v>
      </c>
      <c r="Q1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1">
        <v>3108.04</v>
      </c>
      <c r="S1481" t="s">
        <v>5</v>
      </c>
      <c r="T1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1" t="str">
        <f>VLOOKUP(ventas_starbucks_2025[[#This Row],[canal_compra]],cambio_canal_compra[#All],2,0)</f>
        <v>En tienda</v>
      </c>
      <c r="V1481" t="s">
        <v>16</v>
      </c>
      <c r="W1481" t="str">
        <f>VLOOKUP(ventas_starbucks_2025[[#This Row],[método_pago]],cambio_metodo_pago[#All],2,0)</f>
        <v>Tarjeta</v>
      </c>
      <c r="X1481" t="s">
        <v>7</v>
      </c>
      <c r="Y1481">
        <v>15</v>
      </c>
      <c r="Z1481" t="str">
        <f>VLOOKUP(ventas_starbucks_2025[[#This Row],[promoción_aplicada5]],promocion_cambiar[#All],2,0)</f>
        <v>2x1</v>
      </c>
      <c r="AA1481" t="s">
        <v>51</v>
      </c>
      <c r="AB1481" t="s">
        <v>52</v>
      </c>
      <c r="AC1481" t="s">
        <v>41</v>
      </c>
      <c r="AD1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81">
        <v>3.7</v>
      </c>
      <c r="AF1481">
        <v>1</v>
      </c>
      <c r="AG1481">
        <v>15</v>
      </c>
      <c r="AH1481">
        <v>13</v>
      </c>
    </row>
    <row r="1482" spans="1:34" x14ac:dyDescent="0.25">
      <c r="A1482" s="3" t="s">
        <v>1557</v>
      </c>
      <c r="B1482" s="1">
        <v>45694</v>
      </c>
      <c r="C1482" s="23">
        <f t="shared" si="115"/>
        <v>6</v>
      </c>
      <c r="D1482" s="23">
        <f t="shared" si="116"/>
        <v>4</v>
      </c>
      <c r="E1482" s="23" t="str">
        <f t="shared" si="117"/>
        <v>jueves</v>
      </c>
      <c r="F1482" s="23">
        <f t="shared" si="118"/>
        <v>2</v>
      </c>
      <c r="G1482" s="23" t="str">
        <f t="shared" si="119"/>
        <v>febrero</v>
      </c>
      <c r="H1482" s="2">
        <v>0.79374999999999996</v>
      </c>
      <c r="I1482" t="s">
        <v>57</v>
      </c>
      <c r="J1482" t="str">
        <f>VLOOKUP(ventas_starbucks_2025[[#This Row],[sucursal]],cambio_sucursal[#All],2,0)</f>
        <v>Sucursal Avda Colón</v>
      </c>
      <c r="K1482" t="s">
        <v>74</v>
      </c>
      <c r="L1482" t="s">
        <v>70</v>
      </c>
      <c r="M1482" t="s">
        <v>55</v>
      </c>
      <c r="N1482" t="str">
        <f>IFERROR(VLOOKUP(ventas_starbucks_2025[[#This Row],[tamaño_sucio]],cambio_tamaño[#All],2,0),"Tamaño único")</f>
        <v>Pequeño</v>
      </c>
      <c r="O1482">
        <v>2</v>
      </c>
      <c r="P1482">
        <v>1803.1</v>
      </c>
      <c r="Q1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2">
        <v>3606.2</v>
      </c>
      <c r="S1482" t="s">
        <v>5</v>
      </c>
      <c r="T1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2" t="str">
        <f>VLOOKUP(ventas_starbucks_2025[[#This Row],[canal_compra]],cambio_canal_compra[#All],2,0)</f>
        <v>En tienda</v>
      </c>
      <c r="V1482" t="s">
        <v>40</v>
      </c>
      <c r="W1482" t="str">
        <f>VLOOKUP(ventas_starbucks_2025[[#This Row],[método_pago]],cambio_metodo_pago[#All],2,0)</f>
        <v>Efectivo</v>
      </c>
      <c r="X1482" t="s">
        <v>7</v>
      </c>
      <c r="Y1482">
        <v>15</v>
      </c>
      <c r="Z1482" t="str">
        <f>VLOOKUP(ventas_starbucks_2025[[#This Row],[promoción_aplicada5]],promocion_cambiar[#All],2,0)</f>
        <v>Ninguna</v>
      </c>
      <c r="AA1482" t="s">
        <v>17</v>
      </c>
      <c r="AB1482" t="s">
        <v>9</v>
      </c>
      <c r="AC1482" t="s">
        <v>41</v>
      </c>
      <c r="AD1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82">
        <v>5.5</v>
      </c>
      <c r="AF1482">
        <v>5</v>
      </c>
      <c r="AG1482">
        <v>13</v>
      </c>
      <c r="AH1482">
        <v>11</v>
      </c>
    </row>
    <row r="1483" spans="1:34" x14ac:dyDescent="0.25">
      <c r="A1483" s="3" t="s">
        <v>1558</v>
      </c>
      <c r="B1483" s="1">
        <v>45734</v>
      </c>
      <c r="C1483" s="23">
        <f t="shared" si="115"/>
        <v>18</v>
      </c>
      <c r="D1483" s="23">
        <f t="shared" si="116"/>
        <v>2</v>
      </c>
      <c r="E1483" s="23" t="str">
        <f t="shared" si="117"/>
        <v>martes</v>
      </c>
      <c r="F1483" s="23">
        <f t="shared" si="118"/>
        <v>3</v>
      </c>
      <c r="G1483" s="23" t="str">
        <f t="shared" si="119"/>
        <v>marzo</v>
      </c>
      <c r="H1483" s="2">
        <v>0.64236111111111116</v>
      </c>
      <c r="I1483" t="s">
        <v>12</v>
      </c>
      <c r="J1483" t="str">
        <f>VLOOKUP(ventas_starbucks_2025[[#This Row],[sucursal]],cambio_sucursal[#All],2,0)</f>
        <v>Sucursal Córdoba Shopping</v>
      </c>
      <c r="K1483" t="s">
        <v>132</v>
      </c>
      <c r="L1483" t="s">
        <v>35</v>
      </c>
      <c r="M1483" t="s">
        <v>4</v>
      </c>
      <c r="N1483" t="str">
        <f>IFERROR(VLOOKUP(ventas_starbucks_2025[[#This Row],[tamaño_sucio]],cambio_tamaño[#All],2,0),"Tamaño único")</f>
        <v>Tamaño único</v>
      </c>
      <c r="O1483">
        <v>2</v>
      </c>
      <c r="P1483">
        <v>1260.71</v>
      </c>
      <c r="Q1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3">
        <v>2521.42</v>
      </c>
      <c r="S1483" t="s">
        <v>15</v>
      </c>
      <c r="T1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3" t="str">
        <f>VLOOKUP(ventas_starbucks_2025[[#This Row],[canal_compra]],cambio_canal_compra[#All],2,0)</f>
        <v>Para llevar</v>
      </c>
      <c r="V1483" t="s">
        <v>6</v>
      </c>
      <c r="W1483" t="str">
        <f>VLOOKUP(ventas_starbucks_2025[[#This Row],[método_pago]],cambio_metodo_pago[#All],2,0)</f>
        <v>Aplicación móbil</v>
      </c>
      <c r="X1483" t="s">
        <v>7</v>
      </c>
      <c r="Y1483">
        <v>15</v>
      </c>
      <c r="Z1483" t="str">
        <f>VLOOKUP(ventas_starbucks_2025[[#This Row],[promoción_aplicada5]],promocion_cambiar[#All],2,0)</f>
        <v>Hora Feliz</v>
      </c>
      <c r="AA1483" t="s">
        <v>36</v>
      </c>
      <c r="AB1483" t="s">
        <v>32</v>
      </c>
      <c r="AC1483" t="s">
        <v>24</v>
      </c>
      <c r="AD1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83">
        <v>2.1</v>
      </c>
      <c r="AF1483">
        <v>1</v>
      </c>
      <c r="AG1483">
        <v>45</v>
      </c>
      <c r="AH1483">
        <v>43</v>
      </c>
    </row>
    <row r="1484" spans="1:34" x14ac:dyDescent="0.25">
      <c r="A1484" s="3" t="s">
        <v>1559</v>
      </c>
      <c r="B1484" s="1">
        <v>45738</v>
      </c>
      <c r="C1484" s="23">
        <f t="shared" si="115"/>
        <v>22</v>
      </c>
      <c r="D1484" s="23">
        <f t="shared" si="116"/>
        <v>6</v>
      </c>
      <c r="E1484" s="23" t="str">
        <f t="shared" si="117"/>
        <v>sábado</v>
      </c>
      <c r="F1484" s="23">
        <f t="shared" si="118"/>
        <v>3</v>
      </c>
      <c r="G1484" s="23" t="str">
        <f t="shared" si="119"/>
        <v>marzo</v>
      </c>
      <c r="H1484" s="2">
        <v>0.48402777777777778</v>
      </c>
      <c r="I1484" t="s">
        <v>26</v>
      </c>
      <c r="J1484" t="str">
        <f>VLOOKUP(ventas_starbucks_2025[[#This Row],[sucursal]],cambio_sucursal[#All],2,0)</f>
        <v>Sucursal San Lorenzo 47</v>
      </c>
      <c r="K1484" t="s">
        <v>89</v>
      </c>
      <c r="L1484" t="s">
        <v>90</v>
      </c>
      <c r="M1484" t="s">
        <v>4</v>
      </c>
      <c r="N1484" t="str">
        <f>IFERROR(VLOOKUP(ventas_starbucks_2025[[#This Row],[tamaño_sucio]],cambio_tamaño[#All],2,0),"Tamaño único")</f>
        <v>Tamaño único</v>
      </c>
      <c r="O1484">
        <v>3</v>
      </c>
      <c r="P1484">
        <v>1248.22</v>
      </c>
      <c r="Q1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4">
        <v>3744.66</v>
      </c>
      <c r="S1484" t="s">
        <v>5</v>
      </c>
      <c r="T1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4" t="str">
        <f>VLOOKUP(ventas_starbucks_2025[[#This Row],[canal_compra]],cambio_canal_compra[#All],2,0)</f>
        <v>En tienda</v>
      </c>
      <c r="V1484" t="s">
        <v>6</v>
      </c>
      <c r="W1484" t="str">
        <f>VLOOKUP(ventas_starbucks_2025[[#This Row],[método_pago]],cambio_metodo_pago[#All],2,0)</f>
        <v>Aplicación móbil</v>
      </c>
      <c r="X1484" t="s">
        <v>22</v>
      </c>
      <c r="Y1484">
        <v>0</v>
      </c>
      <c r="Z1484" t="str">
        <f>VLOOKUP(ventas_starbucks_2025[[#This Row],[promoción_aplicada5]],promocion_cambiar[#All],2,0)</f>
        <v>2x1</v>
      </c>
      <c r="AA1484" t="s">
        <v>51</v>
      </c>
      <c r="AB1484" t="s">
        <v>52</v>
      </c>
      <c r="AC1484" t="s">
        <v>24</v>
      </c>
      <c r="AD1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84">
        <v>3</v>
      </c>
      <c r="AF1484">
        <v>2</v>
      </c>
      <c r="AG1484">
        <v>12</v>
      </c>
      <c r="AH1484">
        <v>9</v>
      </c>
    </row>
    <row r="1485" spans="1:34" x14ac:dyDescent="0.25">
      <c r="A1485" s="3" t="s">
        <v>1560</v>
      </c>
      <c r="B1485" s="1">
        <v>45747</v>
      </c>
      <c r="C1485" s="23">
        <f t="shared" si="115"/>
        <v>31</v>
      </c>
      <c r="D1485" s="23">
        <f t="shared" si="116"/>
        <v>1</v>
      </c>
      <c r="E1485" s="23" t="str">
        <f t="shared" si="117"/>
        <v>lunes</v>
      </c>
      <c r="F1485" s="23">
        <f t="shared" si="118"/>
        <v>3</v>
      </c>
      <c r="G1485" s="23" t="str">
        <f t="shared" si="119"/>
        <v>marzo</v>
      </c>
      <c r="H1485" s="2">
        <v>0.34166666666666667</v>
      </c>
      <c r="I1485" t="s">
        <v>1</v>
      </c>
      <c r="J1485" t="str">
        <f>VLOOKUP(ventas_starbucks_2025[[#This Row],[sucursal]],cambio_sucursal[#All],2,0)</f>
        <v>Sucursal Nueva Córdoba</v>
      </c>
      <c r="K1485" t="s">
        <v>115</v>
      </c>
      <c r="L1485" t="s">
        <v>21</v>
      </c>
      <c r="M1485" t="s">
        <v>4</v>
      </c>
      <c r="N1485" t="str">
        <f>IFERROR(VLOOKUP(ventas_starbucks_2025[[#This Row],[tamaño_sucio]],cambio_tamaño[#All],2,0),"Tamaño único")</f>
        <v>Tamaño único</v>
      </c>
      <c r="O1485">
        <v>5</v>
      </c>
      <c r="P1485">
        <v>1101.9100000000001</v>
      </c>
      <c r="Q1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5">
        <v>5509.55</v>
      </c>
      <c r="S1485" t="s">
        <v>31</v>
      </c>
      <c r="T1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85" t="str">
        <f>VLOOKUP(ventas_starbucks_2025[[#This Row],[canal_compra]],cambio_canal_compra[#All],2,0)</f>
        <v>Entrega domicilio</v>
      </c>
      <c r="V1485" t="s">
        <v>6</v>
      </c>
      <c r="W1485" t="str">
        <f>VLOOKUP(ventas_starbucks_2025[[#This Row],[método_pago]],cambio_metodo_pago[#All],2,0)</f>
        <v>Aplicación móbil</v>
      </c>
      <c r="X1485" t="s">
        <v>22</v>
      </c>
      <c r="Y1485">
        <v>0</v>
      </c>
      <c r="Z1485" t="str">
        <f>VLOOKUP(ventas_starbucks_2025[[#This Row],[promoción_aplicada5]],promocion_cambiar[#All],2,0)</f>
        <v>Combo</v>
      </c>
      <c r="AA1485" t="s">
        <v>8</v>
      </c>
      <c r="AB1485" t="s">
        <v>32</v>
      </c>
      <c r="AC1485" t="s">
        <v>41</v>
      </c>
      <c r="AD1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85">
        <v>9.8000000000000007</v>
      </c>
      <c r="AF1485">
        <v>5</v>
      </c>
      <c r="AG1485">
        <v>43</v>
      </c>
      <c r="AH1485">
        <v>38</v>
      </c>
    </row>
    <row r="1486" spans="1:34" x14ac:dyDescent="0.25">
      <c r="A1486" s="3" t="s">
        <v>1561</v>
      </c>
      <c r="B1486" s="1">
        <v>45730</v>
      </c>
      <c r="C1486" s="23">
        <f t="shared" si="115"/>
        <v>14</v>
      </c>
      <c r="D1486" s="23">
        <f t="shared" si="116"/>
        <v>5</v>
      </c>
      <c r="E1486" s="23" t="str">
        <f t="shared" si="117"/>
        <v>viernes</v>
      </c>
      <c r="F1486" s="23">
        <f t="shared" si="118"/>
        <v>3</v>
      </c>
      <c r="G1486" s="23" t="str">
        <f t="shared" si="119"/>
        <v>marzo</v>
      </c>
      <c r="H1486" s="2">
        <v>0.8569444444444444</v>
      </c>
      <c r="I1486" t="s">
        <v>12</v>
      </c>
      <c r="J1486" t="str">
        <f>VLOOKUP(ventas_starbucks_2025[[#This Row],[sucursal]],cambio_sucursal[#All],2,0)</f>
        <v>Sucursal Córdoba Shopping</v>
      </c>
      <c r="K1486" t="s">
        <v>89</v>
      </c>
      <c r="L1486" t="s">
        <v>90</v>
      </c>
      <c r="M1486" t="s">
        <v>4</v>
      </c>
      <c r="N1486" t="str">
        <f>IFERROR(VLOOKUP(ventas_starbucks_2025[[#This Row],[tamaño_sucio]],cambio_tamaño[#All],2,0),"Tamaño único")</f>
        <v>Tamaño único</v>
      </c>
      <c r="O1486">
        <v>3</v>
      </c>
      <c r="P1486">
        <v>1682.32</v>
      </c>
      <c r="Q1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6">
        <v>5046.96</v>
      </c>
      <c r="S1486" t="s">
        <v>31</v>
      </c>
      <c r="T1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86" t="str">
        <f>VLOOKUP(ventas_starbucks_2025[[#This Row],[canal_compra]],cambio_canal_compra[#All],2,0)</f>
        <v>Entrega domicilio</v>
      </c>
      <c r="V1486" t="s">
        <v>40</v>
      </c>
      <c r="W1486" t="str">
        <f>VLOOKUP(ventas_starbucks_2025[[#This Row],[método_pago]],cambio_metodo_pago[#All],2,0)</f>
        <v>Efectivo</v>
      </c>
      <c r="X1486" t="s">
        <v>7</v>
      </c>
      <c r="Y1486">
        <v>10</v>
      </c>
      <c r="Z1486" t="str">
        <f>VLOOKUP(ventas_starbucks_2025[[#This Row],[promoción_aplicada5]],promocion_cambiar[#All],2,0)</f>
        <v>Hora Feliz</v>
      </c>
      <c r="AA1486" t="s">
        <v>36</v>
      </c>
      <c r="AB1486" t="s">
        <v>32</v>
      </c>
      <c r="AC1486" t="s">
        <v>24</v>
      </c>
      <c r="AD1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86">
        <v>4.2</v>
      </c>
      <c r="AF1486">
        <v>3</v>
      </c>
      <c r="AG1486">
        <v>49</v>
      </c>
      <c r="AH1486">
        <v>46</v>
      </c>
    </row>
    <row r="1487" spans="1:34" x14ac:dyDescent="0.25">
      <c r="A1487" s="3" t="s">
        <v>1562</v>
      </c>
      <c r="B1487" s="1">
        <v>45707</v>
      </c>
      <c r="C1487" s="23">
        <f t="shared" si="115"/>
        <v>19</v>
      </c>
      <c r="D1487" s="23">
        <f t="shared" si="116"/>
        <v>3</v>
      </c>
      <c r="E1487" s="1" t="str">
        <f t="shared" si="117"/>
        <v>miércoles</v>
      </c>
      <c r="F1487" s="23">
        <f t="shared" si="118"/>
        <v>2</v>
      </c>
      <c r="G1487" s="1" t="str">
        <f t="shared" si="119"/>
        <v>febrero</v>
      </c>
      <c r="H1487" s="2">
        <v>0.67986111111111114</v>
      </c>
      <c r="I1487" t="s">
        <v>1</v>
      </c>
      <c r="J1487" t="str">
        <f>VLOOKUP(ventas_starbucks_2025[[#This Row],[sucursal]],cambio_sucursal[#All],2,0)</f>
        <v>Sucursal Nueva Córdoba</v>
      </c>
      <c r="K1487" t="s">
        <v>74</v>
      </c>
      <c r="L1487" t="s">
        <v>70</v>
      </c>
      <c r="M1487" t="s">
        <v>62</v>
      </c>
      <c r="N1487" t="str">
        <f>IFERROR(VLOOKUP(ventas_starbucks_2025[[#This Row],[tamaño_sucio]],cambio_tamaño[#All],2,0),"Tamaño único")</f>
        <v>Extra-Grande</v>
      </c>
      <c r="O1487">
        <v>5</v>
      </c>
      <c r="P1487">
        <v>1687.04</v>
      </c>
      <c r="Q1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7">
        <v>8435.2000000000007</v>
      </c>
      <c r="S1487" t="s">
        <v>15</v>
      </c>
      <c r="T1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87" t="str">
        <f>VLOOKUP(ventas_starbucks_2025[[#This Row],[canal_compra]],cambio_canal_compra[#All],2,0)</f>
        <v>Para llevar</v>
      </c>
      <c r="V1487" t="s">
        <v>40</v>
      </c>
      <c r="W1487" t="str">
        <f>VLOOKUP(ventas_starbucks_2025[[#This Row],[método_pago]],cambio_metodo_pago[#All],2,0)</f>
        <v>Efectivo</v>
      </c>
      <c r="X1487" t="s">
        <v>22</v>
      </c>
      <c r="Y1487">
        <v>0</v>
      </c>
      <c r="Z1487" t="str">
        <f>VLOOKUP(ventas_starbucks_2025[[#This Row],[promoción_aplicada5]],promocion_cambiar[#All],2,0)</f>
        <v>Combo</v>
      </c>
      <c r="AA1487" t="s">
        <v>8</v>
      </c>
      <c r="AB1487" t="s">
        <v>9</v>
      </c>
      <c r="AC1487" t="s">
        <v>10</v>
      </c>
      <c r="AD1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87">
        <v>8.3000000000000007</v>
      </c>
      <c r="AF1487">
        <v>1</v>
      </c>
      <c r="AG1487">
        <v>45</v>
      </c>
      <c r="AH1487">
        <v>40</v>
      </c>
    </row>
    <row r="1488" spans="1:34" x14ac:dyDescent="0.25">
      <c r="A1488" s="3" t="s">
        <v>1563</v>
      </c>
      <c r="B1488" s="1">
        <v>45668</v>
      </c>
      <c r="C1488" s="23">
        <f t="shared" si="115"/>
        <v>11</v>
      </c>
      <c r="D1488" s="23">
        <f t="shared" si="116"/>
        <v>6</v>
      </c>
      <c r="E1488" s="1" t="str">
        <f t="shared" si="117"/>
        <v>sábado</v>
      </c>
      <c r="F1488" s="23">
        <f t="shared" si="118"/>
        <v>1</v>
      </c>
      <c r="G1488" s="1" t="str">
        <f t="shared" si="119"/>
        <v>enero</v>
      </c>
      <c r="H1488" s="2">
        <v>0.61250000000000004</v>
      </c>
      <c r="I1488" t="s">
        <v>12</v>
      </c>
      <c r="J1488" t="str">
        <f>VLOOKUP(ventas_starbucks_2025[[#This Row],[sucursal]],cambio_sucursal[#All],2,0)</f>
        <v>Sucursal Córdoba Shopping</v>
      </c>
      <c r="K1488" t="s">
        <v>2</v>
      </c>
      <c r="L1488" t="s">
        <v>3</v>
      </c>
      <c r="M1488" t="s">
        <v>4</v>
      </c>
      <c r="N1488" t="str">
        <f>IFERROR(VLOOKUP(ventas_starbucks_2025[[#This Row],[tamaño_sucio]],cambio_tamaño[#All],2,0),"Tamaño único")</f>
        <v>Tamaño único</v>
      </c>
      <c r="O1488">
        <v>5</v>
      </c>
      <c r="P1488">
        <v>2657.62</v>
      </c>
      <c r="Q1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88">
        <v>13288.1</v>
      </c>
      <c r="S1488" t="s">
        <v>5</v>
      </c>
      <c r="T1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488" t="str">
        <f>VLOOKUP(ventas_starbucks_2025[[#This Row],[canal_compra]],cambio_canal_compra[#All],2,0)</f>
        <v>En tienda</v>
      </c>
      <c r="V1488" t="s">
        <v>16</v>
      </c>
      <c r="W1488" t="str">
        <f>VLOOKUP(ventas_starbucks_2025[[#This Row],[método_pago]],cambio_metodo_pago[#All],2,0)</f>
        <v>Tarjeta</v>
      </c>
      <c r="X1488" t="s">
        <v>22</v>
      </c>
      <c r="Y1488">
        <v>0</v>
      </c>
      <c r="Z1488" t="str">
        <f>VLOOKUP(ventas_starbucks_2025[[#This Row],[promoción_aplicada5]],promocion_cambiar[#All],2,0)</f>
        <v>Hora Feliz</v>
      </c>
      <c r="AA1488" t="s">
        <v>36</v>
      </c>
      <c r="AB1488" t="s">
        <v>29</v>
      </c>
      <c r="AC1488" t="s">
        <v>10</v>
      </c>
      <c r="AD1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88">
        <v>14.7</v>
      </c>
      <c r="AF1488">
        <v>5</v>
      </c>
      <c r="AG1488">
        <v>19</v>
      </c>
      <c r="AH1488">
        <v>14</v>
      </c>
    </row>
    <row r="1489" spans="1:34" x14ac:dyDescent="0.25">
      <c r="A1489" s="3" t="s">
        <v>1564</v>
      </c>
      <c r="B1489" s="1">
        <v>45765</v>
      </c>
      <c r="C1489" s="23">
        <f t="shared" si="115"/>
        <v>18</v>
      </c>
      <c r="D1489" s="23">
        <f t="shared" si="116"/>
        <v>5</v>
      </c>
      <c r="E1489" s="23" t="str">
        <f t="shared" si="117"/>
        <v>viernes</v>
      </c>
      <c r="F1489" s="23">
        <f t="shared" si="118"/>
        <v>4</v>
      </c>
      <c r="G1489" s="23" t="str">
        <f t="shared" si="119"/>
        <v>abril</v>
      </c>
      <c r="H1489" s="2">
        <v>0.84513888888888888</v>
      </c>
      <c r="I1489" t="s">
        <v>1</v>
      </c>
      <c r="J1489" t="str">
        <f>VLOOKUP(ventas_starbucks_2025[[#This Row],[sucursal]],cambio_sucursal[#All],2,0)</f>
        <v>Sucursal Nueva Córdoba</v>
      </c>
      <c r="K1489" t="s">
        <v>89</v>
      </c>
      <c r="L1489" t="s">
        <v>90</v>
      </c>
      <c r="M1489" t="s">
        <v>4</v>
      </c>
      <c r="N1489" t="str">
        <f>IFERROR(VLOOKUP(ventas_starbucks_2025[[#This Row],[tamaño_sucio]],cambio_tamaño[#All],2,0),"Tamaño único")</f>
        <v>Tamaño único</v>
      </c>
      <c r="O1489">
        <v>1</v>
      </c>
      <c r="P1489">
        <v>1311.93</v>
      </c>
      <c r="Q1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9">
        <v>1311.93</v>
      </c>
      <c r="S1489" t="s">
        <v>15</v>
      </c>
      <c r="T1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9" t="str">
        <f>VLOOKUP(ventas_starbucks_2025[[#This Row],[canal_compra]],cambio_canal_compra[#All],2,0)</f>
        <v>Para llevar</v>
      </c>
      <c r="V1489" t="s">
        <v>6</v>
      </c>
      <c r="W1489" t="str">
        <f>VLOOKUP(ventas_starbucks_2025[[#This Row],[método_pago]],cambio_metodo_pago[#All],2,0)</f>
        <v>Aplicación móbil</v>
      </c>
      <c r="X1489" t="s">
        <v>7</v>
      </c>
      <c r="Y1489">
        <v>10</v>
      </c>
      <c r="Z1489" t="str">
        <f>VLOOKUP(ventas_starbucks_2025[[#This Row],[promoción_aplicada5]],promocion_cambiar[#All],2,0)</f>
        <v>2x1</v>
      </c>
      <c r="AA1489" t="s">
        <v>51</v>
      </c>
      <c r="AB1489" t="s">
        <v>18</v>
      </c>
      <c r="AC1489" t="s">
        <v>10</v>
      </c>
      <c r="AD1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89">
        <v>2.2000000000000002</v>
      </c>
      <c r="AF1489">
        <v>3</v>
      </c>
      <c r="AG1489">
        <v>20</v>
      </c>
      <c r="AH1489">
        <v>19</v>
      </c>
    </row>
    <row r="1490" spans="1:34" x14ac:dyDescent="0.25">
      <c r="A1490" s="3" t="s">
        <v>1565</v>
      </c>
      <c r="B1490" s="1">
        <v>45733</v>
      </c>
      <c r="C1490" s="23">
        <f t="shared" si="115"/>
        <v>17</v>
      </c>
      <c r="D1490" s="23">
        <f t="shared" si="116"/>
        <v>1</v>
      </c>
      <c r="E1490" s="23" t="str">
        <f t="shared" si="117"/>
        <v>lunes</v>
      </c>
      <c r="F1490" s="23">
        <f t="shared" si="118"/>
        <v>3</v>
      </c>
      <c r="G1490" s="23" t="str">
        <f t="shared" si="119"/>
        <v>marzo</v>
      </c>
      <c r="H1490" s="2">
        <v>0.8305555555555556</v>
      </c>
      <c r="I1490" t="s">
        <v>1</v>
      </c>
      <c r="J1490" t="str">
        <f>VLOOKUP(ventas_starbucks_2025[[#This Row],[sucursal]],cambio_sucursal[#All],2,0)</f>
        <v>Sucursal Nueva Córdoba</v>
      </c>
      <c r="K1490" t="s">
        <v>48</v>
      </c>
      <c r="L1490" t="s">
        <v>49</v>
      </c>
      <c r="M1490" t="s">
        <v>50</v>
      </c>
      <c r="N1490" t="str">
        <f>IFERROR(VLOOKUP(ventas_starbucks_2025[[#This Row],[tamaño_sucio]],cambio_tamaño[#All],2,0),"Tamaño único")</f>
        <v>Mediano</v>
      </c>
      <c r="O1490">
        <v>4</v>
      </c>
      <c r="P1490">
        <v>1824.98</v>
      </c>
      <c r="Q1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0">
        <v>7299.92</v>
      </c>
      <c r="S1490" t="s">
        <v>31</v>
      </c>
      <c r="T1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90" t="str">
        <f>VLOOKUP(ventas_starbucks_2025[[#This Row],[canal_compra]],cambio_canal_compra[#All],2,0)</f>
        <v>Entrega domicilio</v>
      </c>
      <c r="V1490" t="s">
        <v>6</v>
      </c>
      <c r="W1490" t="str">
        <f>VLOOKUP(ventas_starbucks_2025[[#This Row],[método_pago]],cambio_metodo_pago[#All],2,0)</f>
        <v>Aplicación móbil</v>
      </c>
      <c r="X1490" t="s">
        <v>7</v>
      </c>
      <c r="Y1490">
        <v>10</v>
      </c>
      <c r="Z1490" t="str">
        <f>VLOOKUP(ventas_starbucks_2025[[#This Row],[promoción_aplicada5]],promocion_cambiar[#All],2,0)</f>
        <v>Ninguna</v>
      </c>
      <c r="AA1490" t="s">
        <v>17</v>
      </c>
      <c r="AB1490" t="s">
        <v>29</v>
      </c>
      <c r="AC1490" t="s">
        <v>10</v>
      </c>
      <c r="AD1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90">
        <v>3.8</v>
      </c>
      <c r="AF1490">
        <v>2</v>
      </c>
      <c r="AG1490">
        <v>35</v>
      </c>
      <c r="AH1490">
        <v>31</v>
      </c>
    </row>
    <row r="1491" spans="1:34" x14ac:dyDescent="0.25">
      <c r="A1491" s="3" t="s">
        <v>1566</v>
      </c>
      <c r="B1491" s="1">
        <v>45746</v>
      </c>
      <c r="C1491" s="23">
        <f t="shared" si="115"/>
        <v>30</v>
      </c>
      <c r="D1491" s="23">
        <f t="shared" si="116"/>
        <v>7</v>
      </c>
      <c r="E1491" s="23" t="str">
        <f t="shared" si="117"/>
        <v>domingo</v>
      </c>
      <c r="F1491" s="23">
        <f t="shared" si="118"/>
        <v>3</v>
      </c>
      <c r="G1491" s="23" t="str">
        <f t="shared" si="119"/>
        <v>marzo</v>
      </c>
      <c r="H1491" s="2">
        <v>0.70416666666666672</v>
      </c>
      <c r="I1491" t="s">
        <v>12</v>
      </c>
      <c r="J1491" t="str">
        <f>VLOOKUP(ventas_starbucks_2025[[#This Row],[sucursal]],cambio_sucursal[#All],2,0)</f>
        <v>Sucursal Córdoba Shopping</v>
      </c>
      <c r="K1491" t="s">
        <v>58</v>
      </c>
      <c r="L1491" t="s">
        <v>39</v>
      </c>
      <c r="M1491" t="s">
        <v>4</v>
      </c>
      <c r="N1491" t="str">
        <f>IFERROR(VLOOKUP(ventas_starbucks_2025[[#This Row],[tamaño_sucio]],cambio_tamaño[#All],2,0),"Tamaño único")</f>
        <v>Tamaño único</v>
      </c>
      <c r="O1491">
        <v>4</v>
      </c>
      <c r="P1491">
        <v>1059.04</v>
      </c>
      <c r="Q1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1">
        <v>4236.16</v>
      </c>
      <c r="S1491" t="s">
        <v>15</v>
      </c>
      <c r="T1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1" t="str">
        <f>VLOOKUP(ventas_starbucks_2025[[#This Row],[canal_compra]],cambio_canal_compra[#All],2,0)</f>
        <v>Para llevar</v>
      </c>
      <c r="V1491" t="s">
        <v>6</v>
      </c>
      <c r="W1491" t="str">
        <f>VLOOKUP(ventas_starbucks_2025[[#This Row],[método_pago]],cambio_metodo_pago[#All],2,0)</f>
        <v>Aplicación móbil</v>
      </c>
      <c r="X1491" t="s">
        <v>7</v>
      </c>
      <c r="Y1491">
        <v>0</v>
      </c>
      <c r="Z1491" t="str">
        <f>VLOOKUP(ventas_starbucks_2025[[#This Row],[promoción_aplicada5]],promocion_cambiar[#All],2,0)</f>
        <v>Combo</v>
      </c>
      <c r="AA1491" t="s">
        <v>8</v>
      </c>
      <c r="AB1491" t="s">
        <v>23</v>
      </c>
      <c r="AC1491" t="s">
        <v>10</v>
      </c>
      <c r="AD1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91">
        <v>6.9</v>
      </c>
      <c r="AF1491">
        <v>1</v>
      </c>
      <c r="AG1491">
        <v>24</v>
      </c>
      <c r="AH1491">
        <v>20</v>
      </c>
    </row>
    <row r="1492" spans="1:34" x14ac:dyDescent="0.25">
      <c r="A1492" s="3" t="s">
        <v>1567</v>
      </c>
      <c r="B1492" s="1">
        <v>45699</v>
      </c>
      <c r="C1492" s="23">
        <f t="shared" si="115"/>
        <v>11</v>
      </c>
      <c r="D1492" s="23">
        <f t="shared" si="116"/>
        <v>2</v>
      </c>
      <c r="E1492" s="23" t="str">
        <f t="shared" si="117"/>
        <v>martes</v>
      </c>
      <c r="F1492" s="23">
        <f t="shared" si="118"/>
        <v>2</v>
      </c>
      <c r="G1492" s="23" t="str">
        <f t="shared" si="119"/>
        <v>febrero</v>
      </c>
      <c r="H1492" s="2">
        <v>0.60624999999999996</v>
      </c>
      <c r="I1492" t="s">
        <v>26</v>
      </c>
      <c r="J1492" t="str">
        <f>VLOOKUP(ventas_starbucks_2025[[#This Row],[sucursal]],cambio_sucursal[#All],2,0)</f>
        <v>Sucursal San Lorenzo 47</v>
      </c>
      <c r="K1492" t="s">
        <v>74</v>
      </c>
      <c r="L1492" t="s">
        <v>70</v>
      </c>
      <c r="M1492" t="s">
        <v>45</v>
      </c>
      <c r="N1492" t="str">
        <f>IFERROR(VLOOKUP(ventas_starbucks_2025[[#This Row],[tamaño_sucio]],cambio_tamaño[#All],2,0),"Tamaño único")</f>
        <v>Grande</v>
      </c>
      <c r="O1492">
        <v>2</v>
      </c>
      <c r="P1492">
        <v>1748.11</v>
      </c>
      <c r="Q1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2">
        <v>3496.22</v>
      </c>
      <c r="S1492" t="s">
        <v>31</v>
      </c>
      <c r="T1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2" t="str">
        <f>VLOOKUP(ventas_starbucks_2025[[#This Row],[canal_compra]],cambio_canal_compra[#All],2,0)</f>
        <v>Entrega domicilio</v>
      </c>
      <c r="V1492" t="s">
        <v>6</v>
      </c>
      <c r="W1492" t="str">
        <f>VLOOKUP(ventas_starbucks_2025[[#This Row],[método_pago]],cambio_metodo_pago[#All],2,0)</f>
        <v>Aplicación móbil</v>
      </c>
      <c r="X1492" t="s">
        <v>7</v>
      </c>
      <c r="Y1492">
        <v>10</v>
      </c>
      <c r="Z1492" t="str">
        <f>VLOOKUP(ventas_starbucks_2025[[#This Row],[promoción_aplicada5]],promocion_cambiar[#All],2,0)</f>
        <v>Hora Feliz</v>
      </c>
      <c r="AA1492" t="s">
        <v>36</v>
      </c>
      <c r="AB1492" t="s">
        <v>9</v>
      </c>
      <c r="AC1492" t="s">
        <v>10</v>
      </c>
      <c r="AD1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92">
        <v>9.8000000000000007</v>
      </c>
      <c r="AF1492">
        <v>2</v>
      </c>
      <c r="AG1492">
        <v>10</v>
      </c>
      <c r="AH1492">
        <v>8</v>
      </c>
    </row>
    <row r="1493" spans="1:34" x14ac:dyDescent="0.25">
      <c r="A1493" s="3" t="s">
        <v>1568</v>
      </c>
      <c r="B1493" s="1">
        <v>45672</v>
      </c>
      <c r="C1493" s="23">
        <f t="shared" si="115"/>
        <v>15</v>
      </c>
      <c r="D1493" s="23">
        <f t="shared" si="116"/>
        <v>3</v>
      </c>
      <c r="E1493" s="1" t="str">
        <f t="shared" si="117"/>
        <v>miércoles</v>
      </c>
      <c r="F1493" s="23">
        <f t="shared" si="118"/>
        <v>1</v>
      </c>
      <c r="G1493" s="1" t="str">
        <f t="shared" si="119"/>
        <v>enero</v>
      </c>
      <c r="H1493" s="2">
        <v>0.63194444444444442</v>
      </c>
      <c r="I1493" t="s">
        <v>1</v>
      </c>
      <c r="J1493" t="str">
        <f>VLOOKUP(ventas_starbucks_2025[[#This Row],[sucursal]],cambio_sucursal[#All],2,0)</f>
        <v>Sucursal Nueva Córdoba</v>
      </c>
      <c r="K1493" t="s">
        <v>43</v>
      </c>
      <c r="L1493" t="s">
        <v>44</v>
      </c>
      <c r="M1493" t="s">
        <v>45</v>
      </c>
      <c r="N1493" t="str">
        <f>IFERROR(VLOOKUP(ventas_starbucks_2025[[#This Row],[tamaño_sucio]],cambio_tamaño[#All],2,0),"Tamaño único")</f>
        <v>Grande</v>
      </c>
      <c r="O1493">
        <v>3</v>
      </c>
      <c r="P1493">
        <v>1635.15</v>
      </c>
      <c r="Q1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3">
        <v>4905.45</v>
      </c>
      <c r="S1493" t="s">
        <v>5</v>
      </c>
      <c r="T1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3" t="str">
        <f>VLOOKUP(ventas_starbucks_2025[[#This Row],[canal_compra]],cambio_canal_compra[#All],2,0)</f>
        <v>En tienda</v>
      </c>
      <c r="V1493" t="s">
        <v>40</v>
      </c>
      <c r="W1493" t="str">
        <f>VLOOKUP(ventas_starbucks_2025[[#This Row],[método_pago]],cambio_metodo_pago[#All],2,0)</f>
        <v>Efectivo</v>
      </c>
      <c r="X1493" t="s">
        <v>7</v>
      </c>
      <c r="Y1493">
        <v>15</v>
      </c>
      <c r="Z1493" t="str">
        <f>VLOOKUP(ventas_starbucks_2025[[#This Row],[promoción_aplicada5]],promocion_cambiar[#All],2,0)</f>
        <v>Ninguna</v>
      </c>
      <c r="AA1493" t="s">
        <v>17</v>
      </c>
      <c r="AB1493" t="s">
        <v>52</v>
      </c>
      <c r="AC1493" t="s">
        <v>24</v>
      </c>
      <c r="AD1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93">
        <v>9</v>
      </c>
      <c r="AF1493">
        <v>1</v>
      </c>
      <c r="AG1493">
        <v>45</v>
      </c>
      <c r="AH1493">
        <v>42</v>
      </c>
    </row>
    <row r="1494" spans="1:34" x14ac:dyDescent="0.25">
      <c r="A1494" s="3" t="s">
        <v>1569</v>
      </c>
      <c r="B1494" s="1">
        <v>45658</v>
      </c>
      <c r="C1494" s="23">
        <f t="shared" si="115"/>
        <v>1</v>
      </c>
      <c r="D1494" s="23">
        <f t="shared" si="116"/>
        <v>3</v>
      </c>
      <c r="E1494" s="23" t="str">
        <f t="shared" si="117"/>
        <v>miércoles</v>
      </c>
      <c r="F1494" s="23">
        <f t="shared" si="118"/>
        <v>1</v>
      </c>
      <c r="G1494" s="23" t="str">
        <f t="shared" si="119"/>
        <v>enero</v>
      </c>
      <c r="H1494" s="2">
        <v>0.35416666666666669</v>
      </c>
      <c r="I1494" t="s">
        <v>1</v>
      </c>
      <c r="J1494" t="str">
        <f>VLOOKUP(ventas_starbucks_2025[[#This Row],[sucursal]],cambio_sucursal[#All],2,0)</f>
        <v>Sucursal Nueva Córdoba</v>
      </c>
      <c r="K1494" t="s">
        <v>48</v>
      </c>
      <c r="L1494" t="s">
        <v>49</v>
      </c>
      <c r="M1494" t="s">
        <v>55</v>
      </c>
      <c r="N1494" t="str">
        <f>IFERROR(VLOOKUP(ventas_starbucks_2025[[#This Row],[tamaño_sucio]],cambio_tamaño[#All],2,0),"Tamaño único")</f>
        <v>Pequeño</v>
      </c>
      <c r="O1494">
        <v>5</v>
      </c>
      <c r="P1494">
        <v>1868.37</v>
      </c>
      <c r="Q1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4">
        <v>9341.85</v>
      </c>
      <c r="S1494" t="s">
        <v>31</v>
      </c>
      <c r="T1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94" t="str">
        <f>VLOOKUP(ventas_starbucks_2025[[#This Row],[canal_compra]],cambio_canal_compra[#All],2,0)</f>
        <v>Entrega domicilio</v>
      </c>
      <c r="V1494" t="s">
        <v>40</v>
      </c>
      <c r="W1494" t="str">
        <f>VLOOKUP(ventas_starbucks_2025[[#This Row],[método_pago]],cambio_metodo_pago[#All],2,0)</f>
        <v>Efectivo</v>
      </c>
      <c r="X1494" t="s">
        <v>7</v>
      </c>
      <c r="Y1494">
        <v>10</v>
      </c>
      <c r="Z1494" t="str">
        <f>VLOOKUP(ventas_starbucks_2025[[#This Row],[promoción_aplicada5]],promocion_cambiar[#All],2,0)</f>
        <v>Ninguna</v>
      </c>
      <c r="AA1494" t="s">
        <v>17</v>
      </c>
      <c r="AB1494" t="s">
        <v>29</v>
      </c>
      <c r="AC1494" t="s">
        <v>41</v>
      </c>
      <c r="AD1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94">
        <v>3.7</v>
      </c>
      <c r="AF1494">
        <v>1</v>
      </c>
      <c r="AG1494">
        <v>23</v>
      </c>
      <c r="AH1494">
        <v>18</v>
      </c>
    </row>
    <row r="1495" spans="1:34" x14ac:dyDescent="0.25">
      <c r="A1495" s="3" t="s">
        <v>1570</v>
      </c>
      <c r="B1495" s="1">
        <v>45731</v>
      </c>
      <c r="C1495" s="23">
        <f t="shared" si="115"/>
        <v>15</v>
      </c>
      <c r="D1495" s="23">
        <f t="shared" si="116"/>
        <v>6</v>
      </c>
      <c r="E1495" s="1" t="str">
        <f t="shared" si="117"/>
        <v>sábado</v>
      </c>
      <c r="F1495" s="23">
        <f t="shared" si="118"/>
        <v>3</v>
      </c>
      <c r="G1495" s="1" t="str">
        <f t="shared" si="119"/>
        <v>marzo</v>
      </c>
      <c r="H1495" s="2">
        <v>0.48402777777777778</v>
      </c>
      <c r="I1495" t="s">
        <v>12</v>
      </c>
      <c r="J1495" t="str">
        <f>VLOOKUP(ventas_starbucks_2025[[#This Row],[sucursal]],cambio_sucursal[#All],2,0)</f>
        <v>Sucursal Córdoba Shopping</v>
      </c>
      <c r="K1495" t="s">
        <v>38</v>
      </c>
      <c r="L1495" t="s">
        <v>39</v>
      </c>
      <c r="M1495" t="s">
        <v>4</v>
      </c>
      <c r="N1495" t="str">
        <f>IFERROR(VLOOKUP(ventas_starbucks_2025[[#This Row],[tamaño_sucio]],cambio_tamaño[#All],2,0),"Tamaño único")</f>
        <v>Tamaño único</v>
      </c>
      <c r="O1495">
        <v>4</v>
      </c>
      <c r="P1495">
        <v>1193.19</v>
      </c>
      <c r="Q1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5">
        <v>4772.76</v>
      </c>
      <c r="S1495" t="s">
        <v>5</v>
      </c>
      <c r="T1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5" t="str">
        <f>VLOOKUP(ventas_starbucks_2025[[#This Row],[canal_compra]],cambio_canal_compra[#All],2,0)</f>
        <v>En tienda</v>
      </c>
      <c r="V1495" t="s">
        <v>40</v>
      </c>
      <c r="W1495" t="str">
        <f>VLOOKUP(ventas_starbucks_2025[[#This Row],[método_pago]],cambio_metodo_pago[#All],2,0)</f>
        <v>Efectivo</v>
      </c>
      <c r="X1495" t="s">
        <v>7</v>
      </c>
      <c r="Y1495">
        <v>0</v>
      </c>
      <c r="Z1495" t="str">
        <f>VLOOKUP(ventas_starbucks_2025[[#This Row],[promoción_aplicada5]],promocion_cambiar[#All],2,0)</f>
        <v>2x1</v>
      </c>
      <c r="AA1495" t="s">
        <v>51</v>
      </c>
      <c r="AB1495" t="s">
        <v>23</v>
      </c>
      <c r="AC1495" t="s">
        <v>24</v>
      </c>
      <c r="AD1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95">
        <v>6.6</v>
      </c>
      <c r="AF1495">
        <v>5</v>
      </c>
      <c r="AG1495">
        <v>36</v>
      </c>
      <c r="AH1495">
        <v>32</v>
      </c>
    </row>
    <row r="1496" spans="1:34" x14ac:dyDescent="0.25">
      <c r="A1496" s="3" t="s">
        <v>1571</v>
      </c>
      <c r="B1496" s="1">
        <v>45684</v>
      </c>
      <c r="C1496" s="23">
        <f t="shared" si="115"/>
        <v>27</v>
      </c>
      <c r="D1496" s="23">
        <f t="shared" si="116"/>
        <v>1</v>
      </c>
      <c r="E1496" s="23" t="str">
        <f t="shared" si="117"/>
        <v>lunes</v>
      </c>
      <c r="F1496" s="23">
        <f t="shared" si="118"/>
        <v>1</v>
      </c>
      <c r="G1496" s="23" t="str">
        <f t="shared" si="119"/>
        <v>enero</v>
      </c>
      <c r="H1496" s="2">
        <v>0.73263888888888884</v>
      </c>
      <c r="I1496" t="s">
        <v>57</v>
      </c>
      <c r="J1496" t="str">
        <f>VLOOKUP(ventas_starbucks_2025[[#This Row],[sucursal]],cambio_sucursal[#All],2,0)</f>
        <v>Sucursal Avda Colón</v>
      </c>
      <c r="K1496" t="s">
        <v>13</v>
      </c>
      <c r="L1496" t="s">
        <v>14</v>
      </c>
      <c r="M1496" t="s">
        <v>4</v>
      </c>
      <c r="N1496" t="str">
        <f>IFERROR(VLOOKUP(ventas_starbucks_2025[[#This Row],[tamaño_sucio]],cambio_tamaño[#All],2,0),"Tamaño único")</f>
        <v>Tamaño único</v>
      </c>
      <c r="O1496">
        <v>3</v>
      </c>
      <c r="P1496">
        <v>1890.54</v>
      </c>
      <c r="Q1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6">
        <v>5671.62</v>
      </c>
      <c r="S1496" t="s">
        <v>31</v>
      </c>
      <c r="T1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96" t="str">
        <f>VLOOKUP(ventas_starbucks_2025[[#This Row],[canal_compra]],cambio_canal_compra[#All],2,0)</f>
        <v>Entrega domicilio</v>
      </c>
      <c r="V1496" t="s">
        <v>16</v>
      </c>
      <c r="W1496" t="str">
        <f>VLOOKUP(ventas_starbucks_2025[[#This Row],[método_pago]],cambio_metodo_pago[#All],2,0)</f>
        <v>Tarjeta</v>
      </c>
      <c r="X1496" t="s">
        <v>7</v>
      </c>
      <c r="Y1496">
        <v>10</v>
      </c>
      <c r="Z1496" t="str">
        <f>VLOOKUP(ventas_starbucks_2025[[#This Row],[promoción_aplicada5]],promocion_cambiar[#All],2,0)</f>
        <v>2x1</v>
      </c>
      <c r="AA1496" t="s">
        <v>51</v>
      </c>
      <c r="AB1496" t="s">
        <v>18</v>
      </c>
      <c r="AC1496" t="s">
        <v>10</v>
      </c>
      <c r="AD1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96">
        <v>14.4</v>
      </c>
      <c r="AF1496">
        <v>1</v>
      </c>
      <c r="AG1496">
        <v>20</v>
      </c>
      <c r="AH1496">
        <v>17</v>
      </c>
    </row>
    <row r="1497" spans="1:34" x14ac:dyDescent="0.25">
      <c r="A1497" s="3" t="s">
        <v>1572</v>
      </c>
      <c r="B1497" s="1">
        <v>45716</v>
      </c>
      <c r="C1497" s="23">
        <f t="shared" si="115"/>
        <v>28</v>
      </c>
      <c r="D1497" s="23">
        <f t="shared" si="116"/>
        <v>5</v>
      </c>
      <c r="E1497" s="23" t="str">
        <f t="shared" si="117"/>
        <v>viernes</v>
      </c>
      <c r="F1497" s="23">
        <f t="shared" si="118"/>
        <v>2</v>
      </c>
      <c r="G1497" s="23" t="str">
        <f t="shared" si="119"/>
        <v>febrero</v>
      </c>
      <c r="H1497" s="2">
        <v>0.31319444444444444</v>
      </c>
      <c r="I1497" t="s">
        <v>26</v>
      </c>
      <c r="J1497" t="str">
        <f>VLOOKUP(ventas_starbucks_2025[[#This Row],[sucursal]],cambio_sucursal[#All],2,0)</f>
        <v>Sucursal San Lorenzo 47</v>
      </c>
      <c r="K1497" t="s">
        <v>87</v>
      </c>
      <c r="L1497" t="s">
        <v>65</v>
      </c>
      <c r="M1497" t="s">
        <v>4</v>
      </c>
      <c r="N1497" t="str">
        <f>IFERROR(VLOOKUP(ventas_starbucks_2025[[#This Row],[tamaño_sucio]],cambio_tamaño[#All],2,0),"Tamaño único")</f>
        <v>Tamaño único</v>
      </c>
      <c r="O1497">
        <v>1</v>
      </c>
      <c r="P1497">
        <v>1417.98</v>
      </c>
      <c r="Q1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7">
        <v>1417.98</v>
      </c>
      <c r="S1497" t="s">
        <v>31</v>
      </c>
      <c r="T1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7" t="str">
        <f>VLOOKUP(ventas_starbucks_2025[[#This Row],[canal_compra]],cambio_canal_compra[#All],2,0)</f>
        <v>Entrega domicilio</v>
      </c>
      <c r="V1497" t="s">
        <v>16</v>
      </c>
      <c r="W1497" t="str">
        <f>VLOOKUP(ventas_starbucks_2025[[#This Row],[método_pago]],cambio_metodo_pago[#All],2,0)</f>
        <v>Tarjeta</v>
      </c>
      <c r="X1497" t="s">
        <v>7</v>
      </c>
      <c r="Y1497">
        <v>15</v>
      </c>
      <c r="Z1497" t="str">
        <f>VLOOKUP(ventas_starbucks_2025[[#This Row],[promoción_aplicada5]],promocion_cambiar[#All],2,0)</f>
        <v>2x1</v>
      </c>
      <c r="AA1497" t="s">
        <v>51</v>
      </c>
      <c r="AB1497" t="s">
        <v>52</v>
      </c>
      <c r="AC1497" t="s">
        <v>41</v>
      </c>
      <c r="AD1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97">
        <v>13.2</v>
      </c>
      <c r="AF1497">
        <v>4</v>
      </c>
      <c r="AG1497">
        <v>11</v>
      </c>
      <c r="AH1497">
        <v>10</v>
      </c>
    </row>
    <row r="1498" spans="1:34" x14ac:dyDescent="0.25">
      <c r="A1498" s="3" t="s">
        <v>1573</v>
      </c>
      <c r="B1498" s="1">
        <v>45695</v>
      </c>
      <c r="C1498" s="23">
        <f t="shared" si="115"/>
        <v>7</v>
      </c>
      <c r="D1498" s="23">
        <f t="shared" si="116"/>
        <v>5</v>
      </c>
      <c r="E1498" s="23" t="str">
        <f t="shared" si="117"/>
        <v>viernes</v>
      </c>
      <c r="F1498" s="23">
        <f t="shared" si="118"/>
        <v>2</v>
      </c>
      <c r="G1498" s="23" t="str">
        <f t="shared" si="119"/>
        <v>febrero</v>
      </c>
      <c r="H1498" s="2">
        <v>0.78819444444444442</v>
      </c>
      <c r="I1498" t="s">
        <v>12</v>
      </c>
      <c r="J1498" t="str">
        <f>VLOOKUP(ventas_starbucks_2025[[#This Row],[sucursal]],cambio_sucursal[#All],2,0)</f>
        <v>Sucursal Córdoba Shopping</v>
      </c>
      <c r="K1498" t="s">
        <v>89</v>
      </c>
      <c r="L1498" t="s">
        <v>90</v>
      </c>
      <c r="M1498" t="s">
        <v>4</v>
      </c>
      <c r="N1498" t="str">
        <f>IFERROR(VLOOKUP(ventas_starbucks_2025[[#This Row],[tamaño_sucio]],cambio_tamaño[#All],2,0),"Tamaño único")</f>
        <v>Tamaño único</v>
      </c>
      <c r="O1498">
        <v>2</v>
      </c>
      <c r="P1498">
        <v>1634.31</v>
      </c>
      <c r="Q1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8">
        <v>3268.62</v>
      </c>
      <c r="S1498" t="s">
        <v>15</v>
      </c>
      <c r="T1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8" t="str">
        <f>VLOOKUP(ventas_starbucks_2025[[#This Row],[canal_compra]],cambio_canal_compra[#All],2,0)</f>
        <v>Para llevar</v>
      </c>
      <c r="V1498" t="s">
        <v>40</v>
      </c>
      <c r="W1498" t="str">
        <f>VLOOKUP(ventas_starbucks_2025[[#This Row],[método_pago]],cambio_metodo_pago[#All],2,0)</f>
        <v>Efectivo</v>
      </c>
      <c r="X1498" t="s">
        <v>7</v>
      </c>
      <c r="Y1498">
        <v>0</v>
      </c>
      <c r="Z1498" t="str">
        <f>VLOOKUP(ventas_starbucks_2025[[#This Row],[promoción_aplicada5]],promocion_cambiar[#All],2,0)</f>
        <v>Combo</v>
      </c>
      <c r="AA1498" t="s">
        <v>8</v>
      </c>
      <c r="AB1498" t="s">
        <v>9</v>
      </c>
      <c r="AC1498" t="s">
        <v>41</v>
      </c>
      <c r="AD1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98">
        <v>6.5</v>
      </c>
      <c r="AF1498">
        <v>2</v>
      </c>
      <c r="AG1498">
        <v>24</v>
      </c>
      <c r="AH1498">
        <v>22</v>
      </c>
    </row>
    <row r="1499" spans="1:34" x14ac:dyDescent="0.25">
      <c r="A1499" s="3" t="s">
        <v>1574</v>
      </c>
      <c r="B1499" s="1">
        <v>45711</v>
      </c>
      <c r="C1499" s="23">
        <f t="shared" si="115"/>
        <v>23</v>
      </c>
      <c r="D1499" s="23">
        <f t="shared" si="116"/>
        <v>7</v>
      </c>
      <c r="E1499" s="23" t="str">
        <f t="shared" si="117"/>
        <v>domingo</v>
      </c>
      <c r="F1499" s="23">
        <f t="shared" si="118"/>
        <v>2</v>
      </c>
      <c r="G1499" s="23" t="str">
        <f t="shared" si="119"/>
        <v>febrero</v>
      </c>
      <c r="H1499" s="2">
        <v>0.34861111111111109</v>
      </c>
      <c r="I1499" t="s">
        <v>26</v>
      </c>
      <c r="J1499" t="str">
        <f>VLOOKUP(ventas_starbucks_2025[[#This Row],[sucursal]],cambio_sucursal[#All],2,0)</f>
        <v>Sucursal San Lorenzo 47</v>
      </c>
      <c r="K1499" t="s">
        <v>200</v>
      </c>
      <c r="L1499" t="s">
        <v>44</v>
      </c>
      <c r="M1499" t="s">
        <v>45</v>
      </c>
      <c r="N1499" t="str">
        <f>IFERROR(VLOOKUP(ventas_starbucks_2025[[#This Row],[tamaño_sucio]],cambio_tamaño[#All],2,0),"Tamaño único")</f>
        <v>Grande</v>
      </c>
      <c r="O1499">
        <v>2</v>
      </c>
      <c r="P1499">
        <v>1284.9000000000001</v>
      </c>
      <c r="Q1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9">
        <v>2569.8000000000002</v>
      </c>
      <c r="S1499" t="s">
        <v>31</v>
      </c>
      <c r="T1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9" t="str">
        <f>VLOOKUP(ventas_starbucks_2025[[#This Row],[canal_compra]],cambio_canal_compra[#All],2,0)</f>
        <v>Entrega domicilio</v>
      </c>
      <c r="V1499" t="s">
        <v>6</v>
      </c>
      <c r="W1499" t="str">
        <f>VLOOKUP(ventas_starbucks_2025[[#This Row],[método_pago]],cambio_metodo_pago[#All],2,0)</f>
        <v>Aplicación móbil</v>
      </c>
      <c r="X1499" t="s">
        <v>7</v>
      </c>
      <c r="Y1499">
        <v>0</v>
      </c>
      <c r="Z1499" t="str">
        <f>VLOOKUP(ventas_starbucks_2025[[#This Row],[promoción_aplicada5]],promocion_cambiar[#All],2,0)</f>
        <v>Combo</v>
      </c>
      <c r="AA1499" t="s">
        <v>8</v>
      </c>
      <c r="AB1499" t="s">
        <v>29</v>
      </c>
      <c r="AC1499" t="s">
        <v>41</v>
      </c>
      <c r="AD1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99">
        <v>11.4</v>
      </c>
      <c r="AF1499">
        <v>1</v>
      </c>
      <c r="AG1499">
        <v>31</v>
      </c>
      <c r="AH1499">
        <v>29</v>
      </c>
    </row>
    <row r="1500" spans="1:34" x14ac:dyDescent="0.25">
      <c r="A1500" s="3" t="s">
        <v>1575</v>
      </c>
      <c r="B1500" s="1">
        <v>45763</v>
      </c>
      <c r="C1500" s="23">
        <f t="shared" si="115"/>
        <v>16</v>
      </c>
      <c r="D1500" s="23">
        <f t="shared" si="116"/>
        <v>3</v>
      </c>
      <c r="E1500" s="23" t="str">
        <f t="shared" si="117"/>
        <v>miércoles</v>
      </c>
      <c r="F1500" s="23">
        <f t="shared" si="118"/>
        <v>4</v>
      </c>
      <c r="G1500" s="23" t="str">
        <f t="shared" si="119"/>
        <v>abril</v>
      </c>
      <c r="H1500" s="2">
        <v>0.79861111111111116</v>
      </c>
      <c r="I1500" t="s">
        <v>26</v>
      </c>
      <c r="J1500" t="str">
        <f>VLOOKUP(ventas_starbucks_2025[[#This Row],[sucursal]],cambio_sucursal[#All],2,0)</f>
        <v>Sucursal San Lorenzo 47</v>
      </c>
      <c r="K1500" t="s">
        <v>38</v>
      </c>
      <c r="L1500" t="s">
        <v>39</v>
      </c>
      <c r="M1500" t="s">
        <v>4</v>
      </c>
      <c r="N1500" t="str">
        <f>IFERROR(VLOOKUP(ventas_starbucks_2025[[#This Row],[tamaño_sucio]],cambio_tamaño[#All],2,0),"Tamaño único")</f>
        <v>Tamaño único</v>
      </c>
      <c r="O1500">
        <v>2</v>
      </c>
      <c r="P1500">
        <v>1572.6</v>
      </c>
      <c r="Q1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0">
        <v>3145.2</v>
      </c>
      <c r="S1500" t="s">
        <v>5</v>
      </c>
      <c r="T1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00" t="str">
        <f>VLOOKUP(ventas_starbucks_2025[[#This Row],[canal_compra]],cambio_canal_compra[#All],2,0)</f>
        <v>En tienda</v>
      </c>
      <c r="V1500" t="s">
        <v>40</v>
      </c>
      <c r="W1500" t="str">
        <f>VLOOKUP(ventas_starbucks_2025[[#This Row],[método_pago]],cambio_metodo_pago[#All],2,0)</f>
        <v>Efectivo</v>
      </c>
      <c r="X1500" t="s">
        <v>7</v>
      </c>
      <c r="Y1500">
        <v>0</v>
      </c>
      <c r="Z1500" t="str">
        <f>VLOOKUP(ventas_starbucks_2025[[#This Row],[promoción_aplicada5]],promocion_cambiar[#All],2,0)</f>
        <v>Hora Feliz</v>
      </c>
      <c r="AA1500" t="s">
        <v>36</v>
      </c>
      <c r="AB1500" t="s">
        <v>9</v>
      </c>
      <c r="AC1500" t="s">
        <v>10</v>
      </c>
      <c r="AD1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00">
        <v>10.8</v>
      </c>
      <c r="AF1500">
        <v>1</v>
      </c>
      <c r="AG1500">
        <v>12</v>
      </c>
      <c r="AH1500">
        <v>10</v>
      </c>
    </row>
    <row r="1501" spans="1:34" x14ac:dyDescent="0.25">
      <c r="A1501" s="3" t="s">
        <v>1576</v>
      </c>
      <c r="B1501" s="1">
        <v>45687</v>
      </c>
      <c r="C1501" s="23">
        <f t="shared" si="115"/>
        <v>30</v>
      </c>
      <c r="D1501" s="23">
        <f t="shared" si="116"/>
        <v>4</v>
      </c>
      <c r="E1501" s="1" t="str">
        <f t="shared" si="117"/>
        <v>jueves</v>
      </c>
      <c r="F1501" s="23">
        <f t="shared" si="118"/>
        <v>1</v>
      </c>
      <c r="G1501" s="1" t="str">
        <f t="shared" si="119"/>
        <v>enero</v>
      </c>
      <c r="H1501" s="2">
        <v>0.83125000000000004</v>
      </c>
      <c r="I1501" t="s">
        <v>12</v>
      </c>
      <c r="J1501" t="str">
        <f>VLOOKUP(ventas_starbucks_2025[[#This Row],[sucursal]],cambio_sucursal[#All],2,0)</f>
        <v>Sucursal Córdoba Shopping</v>
      </c>
      <c r="K1501" t="s">
        <v>27</v>
      </c>
      <c r="L1501" t="s">
        <v>28</v>
      </c>
      <c r="M1501" t="s">
        <v>4</v>
      </c>
      <c r="N1501" t="str">
        <f>IFERROR(VLOOKUP(ventas_starbucks_2025[[#This Row],[tamaño_sucio]],cambio_tamaño[#All],2,0),"Tamaño único")</f>
        <v>Tamaño único</v>
      </c>
      <c r="O1501">
        <v>4</v>
      </c>
      <c r="P1501">
        <v>2933.45</v>
      </c>
      <c r="Q1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01">
        <v>11733.8</v>
      </c>
      <c r="S1501" t="s">
        <v>31</v>
      </c>
      <c r="T1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01" t="str">
        <f>VLOOKUP(ventas_starbucks_2025[[#This Row],[canal_compra]],cambio_canal_compra[#All],2,0)</f>
        <v>Entrega domicilio</v>
      </c>
      <c r="V1501" t="s">
        <v>6</v>
      </c>
      <c r="W1501" t="str">
        <f>VLOOKUP(ventas_starbucks_2025[[#This Row],[método_pago]],cambio_metodo_pago[#All],2,0)</f>
        <v>Aplicación móbil</v>
      </c>
      <c r="X1501" t="s">
        <v>7</v>
      </c>
      <c r="Y1501">
        <v>0</v>
      </c>
      <c r="Z1501" t="str">
        <f>VLOOKUP(ventas_starbucks_2025[[#This Row],[promoción_aplicada5]],promocion_cambiar[#All],2,0)</f>
        <v>Combo</v>
      </c>
      <c r="AA1501" t="s">
        <v>8</v>
      </c>
      <c r="AB1501" t="s">
        <v>18</v>
      </c>
      <c r="AC1501" t="s">
        <v>10</v>
      </c>
      <c r="AD1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01">
        <v>13.2</v>
      </c>
      <c r="AF1501">
        <v>5</v>
      </c>
      <c r="AG1501">
        <v>28</v>
      </c>
      <c r="AH1501">
        <v>24</v>
      </c>
    </row>
    <row r="1502" spans="1:34" x14ac:dyDescent="0.25">
      <c r="A1502" s="3" t="s">
        <v>1577</v>
      </c>
      <c r="B1502" s="1">
        <v>45691</v>
      </c>
      <c r="C1502" s="23">
        <f t="shared" si="115"/>
        <v>3</v>
      </c>
      <c r="D1502" s="23">
        <f t="shared" si="116"/>
        <v>1</v>
      </c>
      <c r="E1502" s="1" t="str">
        <f t="shared" si="117"/>
        <v>lunes</v>
      </c>
      <c r="F1502" s="23">
        <f t="shared" si="118"/>
        <v>2</v>
      </c>
      <c r="G1502" s="1" t="str">
        <f t="shared" si="119"/>
        <v>febrero</v>
      </c>
      <c r="H1502" s="2">
        <v>0.42777777777777776</v>
      </c>
      <c r="I1502" t="s">
        <v>26</v>
      </c>
      <c r="J1502" t="str">
        <f>VLOOKUP(ventas_starbucks_2025[[#This Row],[sucursal]],cambio_sucursal[#All],2,0)</f>
        <v>Sucursal San Lorenzo 47</v>
      </c>
      <c r="K1502" t="s">
        <v>115</v>
      </c>
      <c r="L1502" t="s">
        <v>21</v>
      </c>
      <c r="M1502" t="s">
        <v>4</v>
      </c>
      <c r="N1502" t="str">
        <f>IFERROR(VLOOKUP(ventas_starbucks_2025[[#This Row],[tamaño_sucio]],cambio_tamaño[#All],2,0),"Tamaño único")</f>
        <v>Tamaño único</v>
      </c>
      <c r="O1502">
        <v>3</v>
      </c>
      <c r="P1502">
        <v>1013.02</v>
      </c>
      <c r="Q1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2">
        <v>3039.06</v>
      </c>
      <c r="S1502" t="s">
        <v>5</v>
      </c>
      <c r="T1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02" t="str">
        <f>VLOOKUP(ventas_starbucks_2025[[#This Row],[canal_compra]],cambio_canal_compra[#All],2,0)</f>
        <v>En tienda</v>
      </c>
      <c r="V1502" t="s">
        <v>6</v>
      </c>
      <c r="W1502" t="str">
        <f>VLOOKUP(ventas_starbucks_2025[[#This Row],[método_pago]],cambio_metodo_pago[#All],2,0)</f>
        <v>Aplicación móbil</v>
      </c>
      <c r="X1502" t="s">
        <v>22</v>
      </c>
      <c r="Y1502">
        <v>0</v>
      </c>
      <c r="Z1502" t="str">
        <f>VLOOKUP(ventas_starbucks_2025[[#This Row],[promoción_aplicada5]],promocion_cambiar[#All],2,0)</f>
        <v>Combo</v>
      </c>
      <c r="AA1502" t="s">
        <v>8</v>
      </c>
      <c r="AB1502" t="s">
        <v>23</v>
      </c>
      <c r="AC1502" t="s">
        <v>24</v>
      </c>
      <c r="AD1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02">
        <v>2.8</v>
      </c>
      <c r="AF1502">
        <v>4</v>
      </c>
      <c r="AG1502">
        <v>13</v>
      </c>
      <c r="AH1502">
        <v>10</v>
      </c>
    </row>
    <row r="1503" spans="1:34" x14ac:dyDescent="0.25">
      <c r="A1503" s="3" t="s">
        <v>1578</v>
      </c>
      <c r="B1503" s="1">
        <v>45747</v>
      </c>
      <c r="C1503" s="23">
        <f t="shared" si="115"/>
        <v>31</v>
      </c>
      <c r="D1503" s="23">
        <f t="shared" si="116"/>
        <v>1</v>
      </c>
      <c r="E1503" s="1" t="str">
        <f t="shared" si="117"/>
        <v>lunes</v>
      </c>
      <c r="F1503" s="23">
        <f t="shared" si="118"/>
        <v>3</v>
      </c>
      <c r="G1503" s="1" t="str">
        <f t="shared" si="119"/>
        <v>marzo</v>
      </c>
      <c r="H1503" s="2">
        <v>0.45277777777777778</v>
      </c>
      <c r="I1503" t="s">
        <v>12</v>
      </c>
      <c r="J1503" t="str">
        <f>VLOOKUP(ventas_starbucks_2025[[#This Row],[sucursal]],cambio_sucursal[#All],2,0)</f>
        <v>Sucursal Córdoba Shopping</v>
      </c>
      <c r="K1503" t="s">
        <v>89</v>
      </c>
      <c r="L1503" t="s">
        <v>90</v>
      </c>
      <c r="M1503" t="s">
        <v>4</v>
      </c>
      <c r="N1503" t="str">
        <f>IFERROR(VLOOKUP(ventas_starbucks_2025[[#This Row],[tamaño_sucio]],cambio_tamaño[#All],2,0),"Tamaño único")</f>
        <v>Tamaño único</v>
      </c>
      <c r="O1503">
        <v>1</v>
      </c>
      <c r="P1503">
        <v>1488.91</v>
      </c>
      <c r="Q1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3">
        <v>1488.91</v>
      </c>
      <c r="S1503" t="s">
        <v>15</v>
      </c>
      <c r="T1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03" t="str">
        <f>VLOOKUP(ventas_starbucks_2025[[#This Row],[canal_compra]],cambio_canal_compra[#All],2,0)</f>
        <v>Para llevar</v>
      </c>
      <c r="V1503" t="s">
        <v>40</v>
      </c>
      <c r="W1503" t="str">
        <f>VLOOKUP(ventas_starbucks_2025[[#This Row],[método_pago]],cambio_metodo_pago[#All],2,0)</f>
        <v>Efectivo</v>
      </c>
      <c r="X1503" t="s">
        <v>7</v>
      </c>
      <c r="Y1503">
        <v>10</v>
      </c>
      <c r="Z1503" t="str">
        <f>VLOOKUP(ventas_starbucks_2025[[#This Row],[promoción_aplicada5]],promocion_cambiar[#All],2,0)</f>
        <v>Hora Feliz</v>
      </c>
      <c r="AA1503" t="s">
        <v>36</v>
      </c>
      <c r="AB1503" t="s">
        <v>23</v>
      </c>
      <c r="AC1503" t="s">
        <v>41</v>
      </c>
      <c r="AD1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03">
        <v>10.3</v>
      </c>
      <c r="AF1503">
        <v>4</v>
      </c>
      <c r="AG1503">
        <v>11</v>
      </c>
      <c r="AH1503">
        <v>10</v>
      </c>
    </row>
    <row r="1504" spans="1:34" x14ac:dyDescent="0.25">
      <c r="A1504" s="3" t="s">
        <v>1579</v>
      </c>
      <c r="B1504" s="1">
        <v>45680</v>
      </c>
      <c r="C1504" s="23">
        <f t="shared" si="115"/>
        <v>23</v>
      </c>
      <c r="D1504" s="23">
        <f t="shared" si="116"/>
        <v>4</v>
      </c>
      <c r="E1504" s="1" t="str">
        <f t="shared" si="117"/>
        <v>jueves</v>
      </c>
      <c r="F1504" s="23">
        <f t="shared" si="118"/>
        <v>1</v>
      </c>
      <c r="G1504" s="1" t="str">
        <f t="shared" si="119"/>
        <v>enero</v>
      </c>
      <c r="H1504" s="2">
        <v>0.7319444444444444</v>
      </c>
      <c r="I1504" t="s">
        <v>1</v>
      </c>
      <c r="J1504" t="str">
        <f>VLOOKUP(ventas_starbucks_2025[[#This Row],[sucursal]],cambio_sucursal[#All],2,0)</f>
        <v>Sucursal Nueva Córdoba</v>
      </c>
      <c r="K1504" t="s">
        <v>48</v>
      </c>
      <c r="L1504" t="s">
        <v>49</v>
      </c>
      <c r="M1504" t="s">
        <v>62</v>
      </c>
      <c r="N1504" t="str">
        <f>IFERROR(VLOOKUP(ventas_starbucks_2025[[#This Row],[tamaño_sucio]],cambio_tamaño[#All],2,0),"Tamaño único")</f>
        <v>Extra-Grande</v>
      </c>
      <c r="O1504">
        <v>3</v>
      </c>
      <c r="P1504">
        <v>1539.97</v>
      </c>
      <c r="Q1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4">
        <v>4619.91</v>
      </c>
      <c r="S1504" t="s">
        <v>31</v>
      </c>
      <c r="T1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04" t="str">
        <f>VLOOKUP(ventas_starbucks_2025[[#This Row],[canal_compra]],cambio_canal_compra[#All],2,0)</f>
        <v>Entrega domicilio</v>
      </c>
      <c r="V1504" t="s">
        <v>40</v>
      </c>
      <c r="W1504" t="str">
        <f>VLOOKUP(ventas_starbucks_2025[[#This Row],[método_pago]],cambio_metodo_pago[#All],2,0)</f>
        <v>Efectivo</v>
      </c>
      <c r="X1504" t="s">
        <v>7</v>
      </c>
      <c r="Y1504">
        <v>0</v>
      </c>
      <c r="Z1504" t="str">
        <f>VLOOKUP(ventas_starbucks_2025[[#This Row],[promoción_aplicada5]],promocion_cambiar[#All],2,0)</f>
        <v>Hora Feliz</v>
      </c>
      <c r="AA1504" t="s">
        <v>36</v>
      </c>
      <c r="AB1504" t="s">
        <v>52</v>
      </c>
      <c r="AC1504" t="s">
        <v>10</v>
      </c>
      <c r="AD1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04">
        <v>3.4</v>
      </c>
      <c r="AF1504">
        <v>2</v>
      </c>
      <c r="AG1504">
        <v>16</v>
      </c>
      <c r="AH1504">
        <v>13</v>
      </c>
    </row>
    <row r="1505" spans="1:34" x14ac:dyDescent="0.25">
      <c r="A1505" s="3" t="s">
        <v>1580</v>
      </c>
      <c r="B1505" s="1">
        <v>45746</v>
      </c>
      <c r="C1505" s="23">
        <f t="shared" si="115"/>
        <v>30</v>
      </c>
      <c r="D1505" s="23">
        <f t="shared" si="116"/>
        <v>7</v>
      </c>
      <c r="E1505" s="23" t="str">
        <f t="shared" si="117"/>
        <v>domingo</v>
      </c>
      <c r="F1505" s="23">
        <f t="shared" si="118"/>
        <v>3</v>
      </c>
      <c r="G1505" s="23" t="str">
        <f t="shared" si="119"/>
        <v>marzo</v>
      </c>
      <c r="H1505" s="2">
        <v>0.56111111111111112</v>
      </c>
      <c r="I1505" t="s">
        <v>57</v>
      </c>
      <c r="J1505" t="str">
        <f>VLOOKUP(ventas_starbucks_2025[[#This Row],[sucursal]],cambio_sucursal[#All],2,0)</f>
        <v>Sucursal Avda Colón</v>
      </c>
      <c r="K1505" t="s">
        <v>175</v>
      </c>
      <c r="L1505" t="s">
        <v>70</v>
      </c>
      <c r="M1505" t="s">
        <v>45</v>
      </c>
      <c r="N1505" t="str">
        <f>IFERROR(VLOOKUP(ventas_starbucks_2025[[#This Row],[tamaño_sucio]],cambio_tamaño[#All],2,0),"Tamaño único")</f>
        <v>Grande</v>
      </c>
      <c r="O1505">
        <v>4</v>
      </c>
      <c r="P1505">
        <v>1305.78</v>
      </c>
      <c r="Q1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5">
        <v>5223.12</v>
      </c>
      <c r="S1505" t="s">
        <v>15</v>
      </c>
      <c r="T1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5" t="str">
        <f>VLOOKUP(ventas_starbucks_2025[[#This Row],[canal_compra]],cambio_canal_compra[#All],2,0)</f>
        <v>Para llevar</v>
      </c>
      <c r="V1505" t="s">
        <v>40</v>
      </c>
      <c r="W1505" t="str">
        <f>VLOOKUP(ventas_starbucks_2025[[#This Row],[método_pago]],cambio_metodo_pago[#All],2,0)</f>
        <v>Efectivo</v>
      </c>
      <c r="X1505" t="s">
        <v>22</v>
      </c>
      <c r="Y1505">
        <v>0</v>
      </c>
      <c r="Z1505" t="str">
        <f>VLOOKUP(ventas_starbucks_2025[[#This Row],[promoción_aplicada5]],promocion_cambiar[#All],2,0)</f>
        <v>Combo</v>
      </c>
      <c r="AA1505" t="s">
        <v>8</v>
      </c>
      <c r="AB1505" t="s">
        <v>52</v>
      </c>
      <c r="AC1505" t="s">
        <v>24</v>
      </c>
      <c r="AD1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05">
        <v>4.4000000000000004</v>
      </c>
      <c r="AF1505">
        <v>3</v>
      </c>
      <c r="AG1505">
        <v>17</v>
      </c>
      <c r="AH1505">
        <v>13</v>
      </c>
    </row>
    <row r="1506" spans="1:34" x14ac:dyDescent="0.25">
      <c r="A1506" s="3" t="s">
        <v>1581</v>
      </c>
      <c r="B1506" s="1">
        <v>45729</v>
      </c>
      <c r="C1506" s="23">
        <f t="shared" si="115"/>
        <v>13</v>
      </c>
      <c r="D1506" s="23">
        <f t="shared" si="116"/>
        <v>4</v>
      </c>
      <c r="E1506" s="23" t="str">
        <f t="shared" si="117"/>
        <v>jueves</v>
      </c>
      <c r="F1506" s="23">
        <f t="shared" si="118"/>
        <v>3</v>
      </c>
      <c r="G1506" s="23" t="str">
        <f t="shared" si="119"/>
        <v>marzo</v>
      </c>
      <c r="H1506" s="2">
        <v>0.57013888888888886</v>
      </c>
      <c r="I1506" t="s">
        <v>57</v>
      </c>
      <c r="J1506" t="str">
        <f>VLOOKUP(ventas_starbucks_2025[[#This Row],[sucursal]],cambio_sucursal[#All],2,0)</f>
        <v>Sucursal Avda Colón</v>
      </c>
      <c r="K1506" t="s">
        <v>48</v>
      </c>
      <c r="L1506" t="s">
        <v>49</v>
      </c>
      <c r="M1506" t="s">
        <v>50</v>
      </c>
      <c r="N1506" t="str">
        <f>IFERROR(VLOOKUP(ventas_starbucks_2025[[#This Row],[tamaño_sucio]],cambio_tamaño[#All],2,0),"Tamaño único")</f>
        <v>Mediano</v>
      </c>
      <c r="O1506">
        <v>5</v>
      </c>
      <c r="P1506">
        <v>1922.07</v>
      </c>
      <c r="Q1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6">
        <v>9610.35</v>
      </c>
      <c r="S1506" t="s">
        <v>31</v>
      </c>
      <c r="T1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6" t="str">
        <f>VLOOKUP(ventas_starbucks_2025[[#This Row],[canal_compra]],cambio_canal_compra[#All],2,0)</f>
        <v>Entrega domicilio</v>
      </c>
      <c r="V1506" t="s">
        <v>6</v>
      </c>
      <c r="W1506" t="str">
        <f>VLOOKUP(ventas_starbucks_2025[[#This Row],[método_pago]],cambio_metodo_pago[#All],2,0)</f>
        <v>Aplicación móbil</v>
      </c>
      <c r="X1506" t="s">
        <v>7</v>
      </c>
      <c r="Y1506">
        <v>0</v>
      </c>
      <c r="Z1506" t="str">
        <f>VLOOKUP(ventas_starbucks_2025[[#This Row],[promoción_aplicada5]],promocion_cambiar[#All],2,0)</f>
        <v>2x1</v>
      </c>
      <c r="AA1506" t="s">
        <v>51</v>
      </c>
      <c r="AB1506" t="s">
        <v>29</v>
      </c>
      <c r="AC1506" t="s">
        <v>10</v>
      </c>
      <c r="AD1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06">
        <v>7.5</v>
      </c>
      <c r="AF1506">
        <v>2</v>
      </c>
      <c r="AG1506">
        <v>50</v>
      </c>
      <c r="AH1506">
        <v>45</v>
      </c>
    </row>
    <row r="1507" spans="1:34" x14ac:dyDescent="0.25">
      <c r="A1507" s="3" t="s">
        <v>1582</v>
      </c>
      <c r="B1507" s="1">
        <v>45686</v>
      </c>
      <c r="C1507" s="23">
        <f t="shared" si="115"/>
        <v>29</v>
      </c>
      <c r="D1507" s="23">
        <f t="shared" si="116"/>
        <v>3</v>
      </c>
      <c r="E1507" s="1" t="str">
        <f t="shared" si="117"/>
        <v>miércoles</v>
      </c>
      <c r="F1507" s="23">
        <f t="shared" si="118"/>
        <v>1</v>
      </c>
      <c r="G1507" s="1" t="str">
        <f t="shared" si="119"/>
        <v>enero</v>
      </c>
      <c r="H1507" s="2">
        <v>0.5180555555555556</v>
      </c>
      <c r="I1507" t="s">
        <v>26</v>
      </c>
      <c r="J1507" t="str">
        <f>VLOOKUP(ventas_starbucks_2025[[#This Row],[sucursal]],cambio_sucursal[#All],2,0)</f>
        <v>Sucursal San Lorenzo 47</v>
      </c>
      <c r="K1507" t="s">
        <v>173</v>
      </c>
      <c r="L1507" t="s">
        <v>35</v>
      </c>
      <c r="M1507" t="s">
        <v>4</v>
      </c>
      <c r="N1507" t="str">
        <f>IFERROR(VLOOKUP(ventas_starbucks_2025[[#This Row],[tamaño_sucio]],cambio_tamaño[#All],2,0),"Tamaño único")</f>
        <v>Tamaño único</v>
      </c>
      <c r="O1507">
        <v>4</v>
      </c>
      <c r="P1507">
        <v>1243.56</v>
      </c>
      <c r="Q1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7">
        <v>4974.24</v>
      </c>
      <c r="S1507" t="s">
        <v>5</v>
      </c>
      <c r="T1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07" t="str">
        <f>VLOOKUP(ventas_starbucks_2025[[#This Row],[canal_compra]],cambio_canal_compra[#All],2,0)</f>
        <v>En tienda</v>
      </c>
      <c r="V1507" t="s">
        <v>40</v>
      </c>
      <c r="W1507" t="str">
        <f>VLOOKUP(ventas_starbucks_2025[[#This Row],[método_pago]],cambio_metodo_pago[#All],2,0)</f>
        <v>Efectivo</v>
      </c>
      <c r="X1507" t="s">
        <v>22</v>
      </c>
      <c r="Y1507">
        <v>0</v>
      </c>
      <c r="Z1507" t="str">
        <f>VLOOKUP(ventas_starbucks_2025[[#This Row],[promoción_aplicada5]],promocion_cambiar[#All],2,0)</f>
        <v>Ninguna</v>
      </c>
      <c r="AA1507" t="s">
        <v>17</v>
      </c>
      <c r="AB1507" t="s">
        <v>18</v>
      </c>
      <c r="AC1507" t="s">
        <v>41</v>
      </c>
      <c r="AD1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07">
        <v>8.4</v>
      </c>
      <c r="AF1507">
        <v>1</v>
      </c>
      <c r="AG1507">
        <v>28</v>
      </c>
      <c r="AH1507">
        <v>24</v>
      </c>
    </row>
    <row r="1508" spans="1:34" x14ac:dyDescent="0.25">
      <c r="A1508" s="3" t="s">
        <v>1583</v>
      </c>
      <c r="B1508" s="1">
        <v>45692</v>
      </c>
      <c r="C1508" s="23">
        <f t="shared" si="115"/>
        <v>4</v>
      </c>
      <c r="D1508" s="23">
        <f t="shared" si="116"/>
        <v>2</v>
      </c>
      <c r="E1508" s="23" t="str">
        <f t="shared" si="117"/>
        <v>martes</v>
      </c>
      <c r="F1508" s="23">
        <f t="shared" si="118"/>
        <v>2</v>
      </c>
      <c r="G1508" s="23" t="str">
        <f t="shared" si="119"/>
        <v>febrero</v>
      </c>
      <c r="H1508" s="2">
        <v>0.82013888888888886</v>
      </c>
      <c r="I1508" t="s">
        <v>26</v>
      </c>
      <c r="J1508" t="str">
        <f>VLOOKUP(ventas_starbucks_2025[[#This Row],[sucursal]],cambio_sucursal[#All],2,0)</f>
        <v>Sucursal San Lorenzo 47</v>
      </c>
      <c r="K1508" t="s">
        <v>34</v>
      </c>
      <c r="L1508" t="s">
        <v>35</v>
      </c>
      <c r="M1508" t="s">
        <v>4</v>
      </c>
      <c r="N1508" t="str">
        <f>IFERROR(VLOOKUP(ventas_starbucks_2025[[#This Row],[tamaño_sucio]],cambio_tamaño[#All],2,0),"Tamaño único")</f>
        <v>Tamaño único</v>
      </c>
      <c r="O1508">
        <v>4</v>
      </c>
      <c r="P1508">
        <v>1146.1400000000001</v>
      </c>
      <c r="Q1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8">
        <v>4584.5600000000004</v>
      </c>
      <c r="S1508" t="s">
        <v>31</v>
      </c>
      <c r="T1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08" t="str">
        <f>VLOOKUP(ventas_starbucks_2025[[#This Row],[canal_compra]],cambio_canal_compra[#All],2,0)</f>
        <v>Entrega domicilio</v>
      </c>
      <c r="V1508" t="s">
        <v>6</v>
      </c>
      <c r="W1508" t="str">
        <f>VLOOKUP(ventas_starbucks_2025[[#This Row],[método_pago]],cambio_metodo_pago[#All],2,0)</f>
        <v>Aplicación móbil</v>
      </c>
      <c r="X1508" t="s">
        <v>22</v>
      </c>
      <c r="Y1508">
        <v>0</v>
      </c>
      <c r="Z1508" t="str">
        <f>VLOOKUP(ventas_starbucks_2025[[#This Row],[promoción_aplicada5]],promocion_cambiar[#All],2,0)</f>
        <v>Combo</v>
      </c>
      <c r="AA1508" t="s">
        <v>8</v>
      </c>
      <c r="AB1508" t="s">
        <v>32</v>
      </c>
      <c r="AC1508" t="s">
        <v>41</v>
      </c>
      <c r="AD1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08">
        <v>8.6</v>
      </c>
      <c r="AF1508">
        <v>5</v>
      </c>
      <c r="AG1508">
        <v>19</v>
      </c>
      <c r="AH1508">
        <v>15</v>
      </c>
    </row>
    <row r="1509" spans="1:34" x14ac:dyDescent="0.25">
      <c r="A1509" s="3" t="s">
        <v>1584</v>
      </c>
      <c r="B1509" s="1">
        <v>45761</v>
      </c>
      <c r="C1509" s="23">
        <f t="shared" si="115"/>
        <v>14</v>
      </c>
      <c r="D1509" s="23">
        <f t="shared" si="116"/>
        <v>1</v>
      </c>
      <c r="E1509" s="1" t="str">
        <f t="shared" si="117"/>
        <v>lunes</v>
      </c>
      <c r="F1509" s="23">
        <f t="shared" si="118"/>
        <v>4</v>
      </c>
      <c r="G1509" s="1" t="str">
        <f t="shared" si="119"/>
        <v>abril</v>
      </c>
      <c r="H1509" s="2">
        <v>0.83750000000000002</v>
      </c>
      <c r="I1509" t="s">
        <v>26</v>
      </c>
      <c r="J1509" t="str">
        <f>VLOOKUP(ventas_starbucks_2025[[#This Row],[sucursal]],cambio_sucursal[#All],2,0)</f>
        <v>Sucursal San Lorenzo 47</v>
      </c>
      <c r="K1509" t="s">
        <v>13</v>
      </c>
      <c r="L1509" t="s">
        <v>14</v>
      </c>
      <c r="M1509" t="s">
        <v>4</v>
      </c>
      <c r="N1509" t="str">
        <f>IFERROR(VLOOKUP(ventas_starbucks_2025[[#This Row],[tamaño_sucio]],cambio_tamaño[#All],2,0),"Tamaño único")</f>
        <v>Tamaño único</v>
      </c>
      <c r="O1509">
        <v>4</v>
      </c>
      <c r="P1509">
        <v>1876.93</v>
      </c>
      <c r="Q1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9">
        <v>7507.72</v>
      </c>
      <c r="S1509" t="s">
        <v>31</v>
      </c>
      <c r="T1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9" t="str">
        <f>VLOOKUP(ventas_starbucks_2025[[#This Row],[canal_compra]],cambio_canal_compra[#All],2,0)</f>
        <v>Entrega domicilio</v>
      </c>
      <c r="V1509" t="s">
        <v>6</v>
      </c>
      <c r="W1509" t="str">
        <f>VLOOKUP(ventas_starbucks_2025[[#This Row],[método_pago]],cambio_metodo_pago[#All],2,0)</f>
        <v>Aplicación móbil</v>
      </c>
      <c r="X1509" t="s">
        <v>22</v>
      </c>
      <c r="Y1509">
        <v>0</v>
      </c>
      <c r="Z1509" t="str">
        <f>VLOOKUP(ventas_starbucks_2025[[#This Row],[promoción_aplicada5]],promocion_cambiar[#All],2,0)</f>
        <v>Ninguna</v>
      </c>
      <c r="AA1509" t="s">
        <v>17</v>
      </c>
      <c r="AB1509" t="s">
        <v>29</v>
      </c>
      <c r="AC1509" t="s">
        <v>41</v>
      </c>
      <c r="AD1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09">
        <v>8.9</v>
      </c>
      <c r="AF1509">
        <v>3</v>
      </c>
      <c r="AG1509">
        <v>21</v>
      </c>
      <c r="AH1509">
        <v>17</v>
      </c>
    </row>
    <row r="1510" spans="1:34" x14ac:dyDescent="0.25">
      <c r="A1510" s="3" t="s">
        <v>1585</v>
      </c>
      <c r="B1510" s="1">
        <v>45686</v>
      </c>
      <c r="C1510" s="23">
        <f t="shared" si="115"/>
        <v>29</v>
      </c>
      <c r="D1510" s="23">
        <f t="shared" si="116"/>
        <v>3</v>
      </c>
      <c r="E1510" s="23" t="str">
        <f t="shared" si="117"/>
        <v>miércoles</v>
      </c>
      <c r="F1510" s="23">
        <f t="shared" si="118"/>
        <v>1</v>
      </c>
      <c r="G1510" s="23" t="str">
        <f t="shared" si="119"/>
        <v>enero</v>
      </c>
      <c r="H1510" s="2">
        <v>0.45347222222222222</v>
      </c>
      <c r="I1510" t="s">
        <v>12</v>
      </c>
      <c r="J1510" t="str">
        <f>VLOOKUP(ventas_starbucks_2025[[#This Row],[sucursal]],cambio_sucursal[#All],2,0)</f>
        <v>Sucursal Córdoba Shopping</v>
      </c>
      <c r="K1510" t="s">
        <v>27</v>
      </c>
      <c r="L1510" t="s">
        <v>28</v>
      </c>
      <c r="M1510" t="s">
        <v>4</v>
      </c>
      <c r="N1510" t="str">
        <f>IFERROR(VLOOKUP(ventas_starbucks_2025[[#This Row],[tamaño_sucio]],cambio_tamaño[#All],2,0),"Tamaño único")</f>
        <v>Tamaño único</v>
      </c>
      <c r="O1510">
        <v>5</v>
      </c>
      <c r="P1510">
        <v>2422.4299999999998</v>
      </c>
      <c r="Q1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10">
        <v>12112.15</v>
      </c>
      <c r="S1510" t="s">
        <v>5</v>
      </c>
      <c r="T1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10" t="str">
        <f>VLOOKUP(ventas_starbucks_2025[[#This Row],[canal_compra]],cambio_canal_compra[#All],2,0)</f>
        <v>En tienda</v>
      </c>
      <c r="V1510" t="s">
        <v>6</v>
      </c>
      <c r="W1510" t="str">
        <f>VLOOKUP(ventas_starbucks_2025[[#This Row],[método_pago]],cambio_metodo_pago[#All],2,0)</f>
        <v>Aplicación móbil</v>
      </c>
      <c r="X1510" t="s">
        <v>7</v>
      </c>
      <c r="Y1510">
        <v>0</v>
      </c>
      <c r="Z1510" t="str">
        <f>VLOOKUP(ventas_starbucks_2025[[#This Row],[promoción_aplicada5]],promocion_cambiar[#All],2,0)</f>
        <v>2x1</v>
      </c>
      <c r="AA1510" t="s">
        <v>51</v>
      </c>
      <c r="AB1510" t="s">
        <v>29</v>
      </c>
      <c r="AC1510" t="s">
        <v>41</v>
      </c>
      <c r="AD1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10">
        <v>2.1</v>
      </c>
      <c r="AF1510">
        <v>4</v>
      </c>
      <c r="AG1510">
        <v>15</v>
      </c>
      <c r="AH1510">
        <v>10</v>
      </c>
    </row>
    <row r="1511" spans="1:34" x14ac:dyDescent="0.25">
      <c r="A1511" s="3" t="s">
        <v>1586</v>
      </c>
      <c r="B1511" s="1">
        <v>45738</v>
      </c>
      <c r="C1511" s="23">
        <f t="shared" si="115"/>
        <v>22</v>
      </c>
      <c r="D1511" s="23">
        <f t="shared" si="116"/>
        <v>6</v>
      </c>
      <c r="E1511" s="23" t="str">
        <f t="shared" si="117"/>
        <v>sábado</v>
      </c>
      <c r="F1511" s="23">
        <f t="shared" si="118"/>
        <v>3</v>
      </c>
      <c r="G1511" s="23" t="str">
        <f t="shared" si="119"/>
        <v>marzo</v>
      </c>
      <c r="H1511" s="2">
        <v>0.57847222222222228</v>
      </c>
      <c r="I1511" t="s">
        <v>57</v>
      </c>
      <c r="J1511" t="str">
        <f>VLOOKUP(ventas_starbucks_2025[[#This Row],[sucursal]],cambio_sucursal[#All],2,0)</f>
        <v>Sucursal Avda Colón</v>
      </c>
      <c r="K1511" t="s">
        <v>130</v>
      </c>
      <c r="L1511" t="s">
        <v>65</v>
      </c>
      <c r="M1511" t="s">
        <v>4</v>
      </c>
      <c r="N1511" t="str">
        <f>IFERROR(VLOOKUP(ventas_starbucks_2025[[#This Row],[tamaño_sucio]],cambio_tamaño[#All],2,0),"Tamaño único")</f>
        <v>Tamaño único</v>
      </c>
      <c r="O1511">
        <v>3</v>
      </c>
      <c r="P1511">
        <v>1664.28</v>
      </c>
      <c r="Q1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1">
        <v>4992.84</v>
      </c>
      <c r="S1511" t="s">
        <v>5</v>
      </c>
      <c r="T1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11" t="str">
        <f>VLOOKUP(ventas_starbucks_2025[[#This Row],[canal_compra]],cambio_canal_compra[#All],2,0)</f>
        <v>En tienda</v>
      </c>
      <c r="V1511" t="s">
        <v>40</v>
      </c>
      <c r="W1511" t="str">
        <f>VLOOKUP(ventas_starbucks_2025[[#This Row],[método_pago]],cambio_metodo_pago[#All],2,0)</f>
        <v>Efectivo</v>
      </c>
      <c r="X1511" t="s">
        <v>7</v>
      </c>
      <c r="Y1511">
        <v>0</v>
      </c>
      <c r="Z1511" t="str">
        <f>VLOOKUP(ventas_starbucks_2025[[#This Row],[promoción_aplicada5]],promocion_cambiar[#All],2,0)</f>
        <v>Hora Feliz</v>
      </c>
      <c r="AA1511" t="s">
        <v>36</v>
      </c>
      <c r="AB1511" t="s">
        <v>32</v>
      </c>
      <c r="AC1511" t="s">
        <v>10</v>
      </c>
      <c r="AD1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11">
        <v>3.4</v>
      </c>
      <c r="AF1511">
        <v>3</v>
      </c>
      <c r="AG1511">
        <v>16</v>
      </c>
      <c r="AH1511">
        <v>13</v>
      </c>
    </row>
    <row r="1512" spans="1:34" x14ac:dyDescent="0.25">
      <c r="A1512" s="3" t="s">
        <v>1587</v>
      </c>
      <c r="B1512" s="1">
        <v>45708</v>
      </c>
      <c r="C1512" s="23">
        <f t="shared" si="115"/>
        <v>20</v>
      </c>
      <c r="D1512" s="23">
        <f t="shared" si="116"/>
        <v>4</v>
      </c>
      <c r="E1512" s="23" t="str">
        <f t="shared" si="117"/>
        <v>jueves</v>
      </c>
      <c r="F1512" s="23">
        <f t="shared" si="118"/>
        <v>2</v>
      </c>
      <c r="G1512" s="23" t="str">
        <f t="shared" si="119"/>
        <v>febrero</v>
      </c>
      <c r="H1512" s="2">
        <v>0.33402777777777776</v>
      </c>
      <c r="I1512" t="s">
        <v>1</v>
      </c>
      <c r="J1512" t="str">
        <f>VLOOKUP(ventas_starbucks_2025[[#This Row],[sucursal]],cambio_sucursal[#All],2,0)</f>
        <v>Sucursal Nueva Córdoba</v>
      </c>
      <c r="K1512" t="s">
        <v>74</v>
      </c>
      <c r="L1512" t="s">
        <v>70</v>
      </c>
      <c r="M1512" t="s">
        <v>45</v>
      </c>
      <c r="N1512" t="str">
        <f>IFERROR(VLOOKUP(ventas_starbucks_2025[[#This Row],[tamaño_sucio]],cambio_tamaño[#All],2,0),"Tamaño único")</f>
        <v>Grande</v>
      </c>
      <c r="O1512">
        <v>3</v>
      </c>
      <c r="P1512">
        <v>1692.3</v>
      </c>
      <c r="Q1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2">
        <v>5076.8999999999996</v>
      </c>
      <c r="S1512" t="s">
        <v>5</v>
      </c>
      <c r="T1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12" t="str">
        <f>VLOOKUP(ventas_starbucks_2025[[#This Row],[canal_compra]],cambio_canal_compra[#All],2,0)</f>
        <v>En tienda</v>
      </c>
      <c r="V1512" t="s">
        <v>16</v>
      </c>
      <c r="W1512" t="str">
        <f>VLOOKUP(ventas_starbucks_2025[[#This Row],[método_pago]],cambio_metodo_pago[#All],2,0)</f>
        <v>Tarjeta</v>
      </c>
      <c r="X1512" t="s">
        <v>22</v>
      </c>
      <c r="Y1512">
        <v>0</v>
      </c>
      <c r="Z1512" t="str">
        <f>VLOOKUP(ventas_starbucks_2025[[#This Row],[promoción_aplicada5]],promocion_cambiar[#All],2,0)</f>
        <v>Ninguna</v>
      </c>
      <c r="AA1512" t="s">
        <v>17</v>
      </c>
      <c r="AB1512" t="s">
        <v>18</v>
      </c>
      <c r="AC1512" t="s">
        <v>41</v>
      </c>
      <c r="AD1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12">
        <v>10.1</v>
      </c>
      <c r="AF1512">
        <v>5</v>
      </c>
      <c r="AG1512">
        <v>42</v>
      </c>
      <c r="AH1512">
        <v>39</v>
      </c>
    </row>
    <row r="1513" spans="1:34" x14ac:dyDescent="0.25">
      <c r="A1513" s="3" t="s">
        <v>1588</v>
      </c>
      <c r="B1513" s="1">
        <v>45740</v>
      </c>
      <c r="C1513" s="23">
        <f t="shared" si="115"/>
        <v>24</v>
      </c>
      <c r="D1513" s="23">
        <f t="shared" si="116"/>
        <v>1</v>
      </c>
      <c r="E1513" s="23" t="str">
        <f t="shared" si="117"/>
        <v>lunes</v>
      </c>
      <c r="F1513" s="23">
        <f t="shared" si="118"/>
        <v>3</v>
      </c>
      <c r="G1513" s="23" t="str">
        <f t="shared" si="119"/>
        <v>marzo</v>
      </c>
      <c r="H1513" s="2">
        <v>0.39930555555555558</v>
      </c>
      <c r="I1513" t="s">
        <v>57</v>
      </c>
      <c r="J1513" t="str">
        <f>VLOOKUP(ventas_starbucks_2025[[#This Row],[sucursal]],cambio_sucursal[#All],2,0)</f>
        <v>Sucursal Avda Colón</v>
      </c>
      <c r="K1513" t="s">
        <v>205</v>
      </c>
      <c r="L1513" t="s">
        <v>70</v>
      </c>
      <c r="M1513" t="s">
        <v>45</v>
      </c>
      <c r="N1513" t="str">
        <f>IFERROR(VLOOKUP(ventas_starbucks_2025[[#This Row],[tamaño_sucio]],cambio_tamaño[#All],2,0),"Tamaño único")</f>
        <v>Grande</v>
      </c>
      <c r="O1513">
        <v>2</v>
      </c>
      <c r="P1513">
        <v>1697.74</v>
      </c>
      <c r="Q1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3">
        <v>3395.48</v>
      </c>
      <c r="S1513" t="s">
        <v>15</v>
      </c>
      <c r="T1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13" t="str">
        <f>VLOOKUP(ventas_starbucks_2025[[#This Row],[canal_compra]],cambio_canal_compra[#All],2,0)</f>
        <v>Para llevar</v>
      </c>
      <c r="V1513" t="s">
        <v>40</v>
      </c>
      <c r="W1513" t="str">
        <f>VLOOKUP(ventas_starbucks_2025[[#This Row],[método_pago]],cambio_metodo_pago[#All],2,0)</f>
        <v>Efectivo</v>
      </c>
      <c r="X1513" t="s">
        <v>7</v>
      </c>
      <c r="Y1513">
        <v>10</v>
      </c>
      <c r="Z1513" t="str">
        <f>VLOOKUP(ventas_starbucks_2025[[#This Row],[promoción_aplicada5]],promocion_cambiar[#All],2,0)</f>
        <v>Hora Feliz</v>
      </c>
      <c r="AA1513" t="s">
        <v>36</v>
      </c>
      <c r="AB1513" t="s">
        <v>18</v>
      </c>
      <c r="AC1513" t="s">
        <v>24</v>
      </c>
      <c r="AD1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13">
        <v>8.6</v>
      </c>
      <c r="AF1513">
        <v>2</v>
      </c>
      <c r="AG1513">
        <v>14</v>
      </c>
      <c r="AH1513">
        <v>12</v>
      </c>
    </row>
    <row r="1514" spans="1:34" x14ac:dyDescent="0.25">
      <c r="A1514" s="3" t="s">
        <v>1589</v>
      </c>
      <c r="B1514" s="1">
        <v>45666</v>
      </c>
      <c r="C1514" s="23">
        <f t="shared" si="115"/>
        <v>9</v>
      </c>
      <c r="D1514" s="23">
        <f t="shared" si="116"/>
        <v>4</v>
      </c>
      <c r="E1514" s="23" t="str">
        <f t="shared" si="117"/>
        <v>jueves</v>
      </c>
      <c r="F1514" s="23">
        <f t="shared" si="118"/>
        <v>1</v>
      </c>
      <c r="G1514" s="23" t="str">
        <f t="shared" si="119"/>
        <v>enero</v>
      </c>
      <c r="H1514" s="2">
        <v>0.34444444444444444</v>
      </c>
      <c r="I1514" t="s">
        <v>26</v>
      </c>
      <c r="J1514" t="str">
        <f>VLOOKUP(ventas_starbucks_2025[[#This Row],[sucursal]],cambio_sucursal[#All],2,0)</f>
        <v>Sucursal San Lorenzo 47</v>
      </c>
      <c r="K1514" t="s">
        <v>132</v>
      </c>
      <c r="L1514" t="s">
        <v>35</v>
      </c>
      <c r="M1514" t="s">
        <v>4</v>
      </c>
      <c r="N1514" t="str">
        <f>IFERROR(VLOOKUP(ventas_starbucks_2025[[#This Row],[tamaño_sucio]],cambio_tamaño[#All],2,0),"Tamaño único")</f>
        <v>Tamaño único</v>
      </c>
      <c r="O1514">
        <v>5</v>
      </c>
      <c r="P1514">
        <v>1282.56</v>
      </c>
      <c r="Q1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4">
        <v>6412.8</v>
      </c>
      <c r="S1514" t="s">
        <v>15</v>
      </c>
      <c r="T1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14" t="str">
        <f>VLOOKUP(ventas_starbucks_2025[[#This Row],[canal_compra]],cambio_canal_compra[#All],2,0)</f>
        <v>Para llevar</v>
      </c>
      <c r="V1514" t="s">
        <v>6</v>
      </c>
      <c r="W1514" t="str">
        <f>VLOOKUP(ventas_starbucks_2025[[#This Row],[método_pago]],cambio_metodo_pago[#All],2,0)</f>
        <v>Aplicación móbil</v>
      </c>
      <c r="X1514" t="s">
        <v>22</v>
      </c>
      <c r="Y1514">
        <v>0</v>
      </c>
      <c r="Z1514" t="str">
        <f>VLOOKUP(ventas_starbucks_2025[[#This Row],[promoción_aplicada5]],promocion_cambiar[#All],2,0)</f>
        <v>Hora Feliz</v>
      </c>
      <c r="AA1514" t="s">
        <v>36</v>
      </c>
      <c r="AB1514" t="s">
        <v>23</v>
      </c>
      <c r="AC1514" t="s">
        <v>10</v>
      </c>
      <c r="AD1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14">
        <v>8.6</v>
      </c>
      <c r="AF1514">
        <v>1</v>
      </c>
      <c r="AG1514">
        <v>41</v>
      </c>
      <c r="AH1514">
        <v>36</v>
      </c>
    </row>
    <row r="1515" spans="1:34" x14ac:dyDescent="0.25">
      <c r="A1515" s="3" t="s">
        <v>1590</v>
      </c>
      <c r="B1515" s="1">
        <v>45713</v>
      </c>
      <c r="C1515" s="23">
        <f t="shared" si="115"/>
        <v>25</v>
      </c>
      <c r="D1515" s="23">
        <f t="shared" si="116"/>
        <v>2</v>
      </c>
      <c r="E1515" s="23" t="str">
        <f t="shared" si="117"/>
        <v>martes</v>
      </c>
      <c r="F1515" s="23">
        <f t="shared" si="118"/>
        <v>2</v>
      </c>
      <c r="G1515" s="23" t="str">
        <f t="shared" si="119"/>
        <v>febrero</v>
      </c>
      <c r="H1515" s="2">
        <v>0.43402777777777779</v>
      </c>
      <c r="I1515" t="s">
        <v>57</v>
      </c>
      <c r="J1515" t="str">
        <f>VLOOKUP(ventas_starbucks_2025[[#This Row],[sucursal]],cambio_sucursal[#All],2,0)</f>
        <v>Sucursal Avda Colón</v>
      </c>
      <c r="K1515" t="s">
        <v>87</v>
      </c>
      <c r="L1515" t="s">
        <v>65</v>
      </c>
      <c r="M1515" t="s">
        <v>4</v>
      </c>
      <c r="N1515" t="str">
        <f>IFERROR(VLOOKUP(ventas_starbucks_2025[[#This Row],[tamaño_sucio]],cambio_tamaño[#All],2,0),"Tamaño único")</f>
        <v>Tamaño único</v>
      </c>
      <c r="O1515">
        <v>4</v>
      </c>
      <c r="P1515">
        <v>1691.92</v>
      </c>
      <c r="Q1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5">
        <v>6767.68</v>
      </c>
      <c r="S1515" t="s">
        <v>31</v>
      </c>
      <c r="T1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15" t="str">
        <f>VLOOKUP(ventas_starbucks_2025[[#This Row],[canal_compra]],cambio_canal_compra[#All],2,0)</f>
        <v>Entrega domicilio</v>
      </c>
      <c r="V1515" t="s">
        <v>6</v>
      </c>
      <c r="W1515" t="str">
        <f>VLOOKUP(ventas_starbucks_2025[[#This Row],[método_pago]],cambio_metodo_pago[#All],2,0)</f>
        <v>Aplicación móbil</v>
      </c>
      <c r="X1515" t="s">
        <v>7</v>
      </c>
      <c r="Y1515">
        <v>0</v>
      </c>
      <c r="Z1515" t="str">
        <f>VLOOKUP(ventas_starbucks_2025[[#This Row],[promoción_aplicada5]],promocion_cambiar[#All],2,0)</f>
        <v>Combo</v>
      </c>
      <c r="AA1515" t="s">
        <v>8</v>
      </c>
      <c r="AB1515" t="s">
        <v>9</v>
      </c>
      <c r="AC1515" t="s">
        <v>41</v>
      </c>
      <c r="AD1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15">
        <v>9.8000000000000007</v>
      </c>
      <c r="AF1515">
        <v>3</v>
      </c>
      <c r="AG1515">
        <v>48</v>
      </c>
      <c r="AH1515">
        <v>44</v>
      </c>
    </row>
    <row r="1516" spans="1:34" x14ac:dyDescent="0.25">
      <c r="A1516" s="3" t="s">
        <v>1591</v>
      </c>
      <c r="B1516" s="1">
        <v>45763</v>
      </c>
      <c r="C1516" s="23">
        <f t="shared" si="115"/>
        <v>16</v>
      </c>
      <c r="D1516" s="23">
        <f t="shared" si="116"/>
        <v>3</v>
      </c>
      <c r="E1516" s="23" t="str">
        <f t="shared" si="117"/>
        <v>miércoles</v>
      </c>
      <c r="F1516" s="23">
        <f t="shared" si="118"/>
        <v>4</v>
      </c>
      <c r="G1516" s="23" t="str">
        <f t="shared" si="119"/>
        <v>abril</v>
      </c>
      <c r="H1516" s="2">
        <v>0.30763888888888891</v>
      </c>
      <c r="I1516" t="s">
        <v>57</v>
      </c>
      <c r="J1516" t="str">
        <f>VLOOKUP(ventas_starbucks_2025[[#This Row],[sucursal]],cambio_sucursal[#All],2,0)</f>
        <v>Sucursal Avda Colón</v>
      </c>
      <c r="K1516" t="s">
        <v>13</v>
      </c>
      <c r="L1516" t="s">
        <v>14</v>
      </c>
      <c r="M1516" t="s">
        <v>4</v>
      </c>
      <c r="N1516" t="str">
        <f>IFERROR(VLOOKUP(ventas_starbucks_2025[[#This Row],[tamaño_sucio]],cambio_tamaño[#All],2,0),"Tamaño único")</f>
        <v>Tamaño único</v>
      </c>
      <c r="O1516">
        <v>3</v>
      </c>
      <c r="P1516">
        <v>2135.4</v>
      </c>
      <c r="Q1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16">
        <v>6406.2</v>
      </c>
      <c r="S1516" t="s">
        <v>5</v>
      </c>
      <c r="T1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16" t="str">
        <f>VLOOKUP(ventas_starbucks_2025[[#This Row],[canal_compra]],cambio_canal_compra[#All],2,0)</f>
        <v>En tienda</v>
      </c>
      <c r="V1516" t="s">
        <v>16</v>
      </c>
      <c r="W1516" t="str">
        <f>VLOOKUP(ventas_starbucks_2025[[#This Row],[método_pago]],cambio_metodo_pago[#All],2,0)</f>
        <v>Tarjeta</v>
      </c>
      <c r="X1516" t="s">
        <v>22</v>
      </c>
      <c r="Y1516">
        <v>0</v>
      </c>
      <c r="Z1516" t="str">
        <f>VLOOKUP(ventas_starbucks_2025[[#This Row],[promoción_aplicada5]],promocion_cambiar[#All],2,0)</f>
        <v>Hora Feliz</v>
      </c>
      <c r="AA1516" t="s">
        <v>36</v>
      </c>
      <c r="AB1516" t="s">
        <v>52</v>
      </c>
      <c r="AC1516" t="s">
        <v>24</v>
      </c>
      <c r="AD1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16">
        <v>9.5</v>
      </c>
      <c r="AF1516">
        <v>3</v>
      </c>
      <c r="AG1516">
        <v>44</v>
      </c>
      <c r="AH1516">
        <v>41</v>
      </c>
    </row>
    <row r="1517" spans="1:34" x14ac:dyDescent="0.25">
      <c r="A1517" s="3" t="s">
        <v>1592</v>
      </c>
      <c r="B1517" s="1">
        <v>45688</v>
      </c>
      <c r="C1517" s="23">
        <f t="shared" si="115"/>
        <v>31</v>
      </c>
      <c r="D1517" s="23">
        <f t="shared" si="116"/>
        <v>5</v>
      </c>
      <c r="E1517" s="23" t="str">
        <f t="shared" si="117"/>
        <v>viernes</v>
      </c>
      <c r="F1517" s="23">
        <f t="shared" si="118"/>
        <v>1</v>
      </c>
      <c r="G1517" s="23" t="str">
        <f t="shared" si="119"/>
        <v>enero</v>
      </c>
      <c r="H1517" s="2">
        <v>0.43819444444444444</v>
      </c>
      <c r="I1517" t="s">
        <v>26</v>
      </c>
      <c r="J1517" t="str">
        <f>VLOOKUP(ventas_starbucks_2025[[#This Row],[sucursal]],cambio_sucursal[#All],2,0)</f>
        <v>Sucursal San Lorenzo 47</v>
      </c>
      <c r="K1517" t="s">
        <v>60</v>
      </c>
      <c r="L1517" t="s">
        <v>44</v>
      </c>
      <c r="M1517" t="s">
        <v>62</v>
      </c>
      <c r="N1517" t="str">
        <f>IFERROR(VLOOKUP(ventas_starbucks_2025[[#This Row],[tamaño_sucio]],cambio_tamaño[#All],2,0),"Tamaño único")</f>
        <v>Extra-Grande</v>
      </c>
      <c r="O1517">
        <v>3</v>
      </c>
      <c r="P1517">
        <v>1411.88</v>
      </c>
      <c r="Q1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7">
        <v>4235.6400000000003</v>
      </c>
      <c r="S1517" t="s">
        <v>15</v>
      </c>
      <c r="T1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17" t="str">
        <f>VLOOKUP(ventas_starbucks_2025[[#This Row],[canal_compra]],cambio_canal_compra[#All],2,0)</f>
        <v>Para llevar</v>
      </c>
      <c r="V1517" t="s">
        <v>6</v>
      </c>
      <c r="W1517" t="str">
        <f>VLOOKUP(ventas_starbucks_2025[[#This Row],[método_pago]],cambio_metodo_pago[#All],2,0)</f>
        <v>Aplicación móbil</v>
      </c>
      <c r="X1517" t="s">
        <v>22</v>
      </c>
      <c r="Y1517">
        <v>0</v>
      </c>
      <c r="Z1517" t="str">
        <f>VLOOKUP(ventas_starbucks_2025[[#This Row],[promoción_aplicada5]],promocion_cambiar[#All],2,0)</f>
        <v>Hora Feliz</v>
      </c>
      <c r="AA1517" t="s">
        <v>36</v>
      </c>
      <c r="AB1517" t="s">
        <v>9</v>
      </c>
      <c r="AC1517" t="s">
        <v>10</v>
      </c>
      <c r="AD1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17">
        <v>9.8000000000000007</v>
      </c>
      <c r="AF1517">
        <v>2</v>
      </c>
      <c r="AG1517">
        <v>22</v>
      </c>
      <c r="AH1517">
        <v>19</v>
      </c>
    </row>
    <row r="1518" spans="1:34" x14ac:dyDescent="0.25">
      <c r="A1518" s="3" t="s">
        <v>1593</v>
      </c>
      <c r="B1518" s="1">
        <v>45688</v>
      </c>
      <c r="C1518" s="23">
        <f t="shared" si="115"/>
        <v>31</v>
      </c>
      <c r="D1518" s="23">
        <f t="shared" si="116"/>
        <v>5</v>
      </c>
      <c r="E1518" s="1" t="str">
        <f t="shared" si="117"/>
        <v>viernes</v>
      </c>
      <c r="F1518" s="23">
        <f t="shared" si="118"/>
        <v>1</v>
      </c>
      <c r="G1518" s="1" t="str">
        <f t="shared" si="119"/>
        <v>enero</v>
      </c>
      <c r="H1518" s="2">
        <v>0.78263888888888888</v>
      </c>
      <c r="I1518" t="s">
        <v>26</v>
      </c>
      <c r="J1518" t="str">
        <f>VLOOKUP(ventas_starbucks_2025[[#This Row],[sucursal]],cambio_sucursal[#All],2,0)</f>
        <v>Sucursal San Lorenzo 47</v>
      </c>
      <c r="K1518" t="s">
        <v>27</v>
      </c>
      <c r="L1518" t="s">
        <v>28</v>
      </c>
      <c r="M1518" t="s">
        <v>4</v>
      </c>
      <c r="N1518" t="str">
        <f>IFERROR(VLOOKUP(ventas_starbucks_2025[[#This Row],[tamaño_sucio]],cambio_tamaño[#All],2,0),"Tamaño único")</f>
        <v>Tamaño único</v>
      </c>
      <c r="O1518">
        <v>1</v>
      </c>
      <c r="P1518">
        <v>2532.39</v>
      </c>
      <c r="Q1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18">
        <v>2532.39</v>
      </c>
      <c r="S1518" t="s">
        <v>5</v>
      </c>
      <c r="T1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18" t="str">
        <f>VLOOKUP(ventas_starbucks_2025[[#This Row],[canal_compra]],cambio_canal_compra[#All],2,0)</f>
        <v>En tienda</v>
      </c>
      <c r="V1518" t="s">
        <v>16</v>
      </c>
      <c r="W1518" t="str">
        <f>VLOOKUP(ventas_starbucks_2025[[#This Row],[método_pago]],cambio_metodo_pago[#All],2,0)</f>
        <v>Tarjeta</v>
      </c>
      <c r="X1518" t="s">
        <v>7</v>
      </c>
      <c r="Y1518">
        <v>10</v>
      </c>
      <c r="Z1518" t="str">
        <f>VLOOKUP(ventas_starbucks_2025[[#This Row],[promoción_aplicada5]],promocion_cambiar[#All],2,0)</f>
        <v>Hora Feliz</v>
      </c>
      <c r="AA1518" t="s">
        <v>36</v>
      </c>
      <c r="AB1518" t="s">
        <v>52</v>
      </c>
      <c r="AC1518" t="s">
        <v>41</v>
      </c>
      <c r="AD1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18">
        <v>12.2</v>
      </c>
      <c r="AF1518">
        <v>5</v>
      </c>
      <c r="AG1518">
        <v>18</v>
      </c>
      <c r="AH1518">
        <v>17</v>
      </c>
    </row>
    <row r="1519" spans="1:34" x14ac:dyDescent="0.25">
      <c r="A1519" s="3" t="s">
        <v>1594</v>
      </c>
      <c r="B1519" s="1">
        <v>45748</v>
      </c>
      <c r="C1519" s="23">
        <f t="shared" si="115"/>
        <v>1</v>
      </c>
      <c r="D1519" s="23">
        <f t="shared" si="116"/>
        <v>2</v>
      </c>
      <c r="E1519" s="23" t="str">
        <f t="shared" si="117"/>
        <v>martes</v>
      </c>
      <c r="F1519" s="23">
        <f t="shared" si="118"/>
        <v>4</v>
      </c>
      <c r="G1519" s="23" t="str">
        <f t="shared" si="119"/>
        <v>abril</v>
      </c>
      <c r="H1519" s="2">
        <v>0.50069444444444444</v>
      </c>
      <c r="I1519" t="s">
        <v>12</v>
      </c>
      <c r="J1519" t="str">
        <f>VLOOKUP(ventas_starbucks_2025[[#This Row],[sucursal]],cambio_sucursal[#All],2,0)</f>
        <v>Sucursal Córdoba Shopping</v>
      </c>
      <c r="K1519" t="s">
        <v>87</v>
      </c>
      <c r="L1519" t="s">
        <v>65</v>
      </c>
      <c r="M1519" t="s">
        <v>4</v>
      </c>
      <c r="N1519" t="str">
        <f>IFERROR(VLOOKUP(ventas_starbucks_2025[[#This Row],[tamaño_sucio]],cambio_tamaño[#All],2,0),"Tamaño único")</f>
        <v>Tamaño único</v>
      </c>
      <c r="O1519">
        <v>3</v>
      </c>
      <c r="P1519">
        <v>1876.17</v>
      </c>
      <c r="Q1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9">
        <v>5628.51</v>
      </c>
      <c r="S1519" t="s">
        <v>15</v>
      </c>
      <c r="T1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19" t="str">
        <f>VLOOKUP(ventas_starbucks_2025[[#This Row],[canal_compra]],cambio_canal_compra[#All],2,0)</f>
        <v>Para llevar</v>
      </c>
      <c r="V1519" t="s">
        <v>40</v>
      </c>
      <c r="W1519" t="str">
        <f>VLOOKUP(ventas_starbucks_2025[[#This Row],[método_pago]],cambio_metodo_pago[#All],2,0)</f>
        <v>Efectivo</v>
      </c>
      <c r="X1519" t="s">
        <v>22</v>
      </c>
      <c r="Y1519">
        <v>0</v>
      </c>
      <c r="Z1519" t="str">
        <f>VLOOKUP(ventas_starbucks_2025[[#This Row],[promoción_aplicada5]],promocion_cambiar[#All],2,0)</f>
        <v>Ninguna</v>
      </c>
      <c r="AA1519" t="s">
        <v>17</v>
      </c>
      <c r="AB1519" t="s">
        <v>18</v>
      </c>
      <c r="AC1519" t="s">
        <v>41</v>
      </c>
      <c r="AD1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19">
        <v>2.6</v>
      </c>
      <c r="AF1519">
        <v>5</v>
      </c>
      <c r="AG1519">
        <v>25</v>
      </c>
      <c r="AH1519">
        <v>22</v>
      </c>
    </row>
    <row r="1520" spans="1:34" x14ac:dyDescent="0.25">
      <c r="A1520" s="3" t="s">
        <v>1595</v>
      </c>
      <c r="B1520" s="1">
        <v>45707</v>
      </c>
      <c r="C1520" s="23">
        <f t="shared" si="115"/>
        <v>19</v>
      </c>
      <c r="D1520" s="23">
        <f t="shared" si="116"/>
        <v>3</v>
      </c>
      <c r="E1520" s="23" t="str">
        <f t="shared" si="117"/>
        <v>miércoles</v>
      </c>
      <c r="F1520" s="23">
        <f t="shared" si="118"/>
        <v>2</v>
      </c>
      <c r="G1520" s="23" t="str">
        <f t="shared" si="119"/>
        <v>febrero</v>
      </c>
      <c r="H1520" s="2">
        <v>0.62638888888888888</v>
      </c>
      <c r="I1520" t="s">
        <v>57</v>
      </c>
      <c r="J1520" t="str">
        <f>VLOOKUP(ventas_starbucks_2025[[#This Row],[sucursal]],cambio_sucursal[#All],2,0)</f>
        <v>Sucursal Avda Colón</v>
      </c>
      <c r="K1520" t="s">
        <v>2</v>
      </c>
      <c r="L1520" t="s">
        <v>3</v>
      </c>
      <c r="M1520" t="s">
        <v>4</v>
      </c>
      <c r="N1520" t="str">
        <f>IFERROR(VLOOKUP(ventas_starbucks_2025[[#This Row],[tamaño_sucio]],cambio_tamaño[#All],2,0),"Tamaño único")</f>
        <v>Tamaño único</v>
      </c>
      <c r="O1520">
        <v>1</v>
      </c>
      <c r="P1520">
        <v>3441.42</v>
      </c>
      <c r="Q1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520">
        <v>3441.42</v>
      </c>
      <c r="S1520" t="s">
        <v>15</v>
      </c>
      <c r="T1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0" t="str">
        <f>VLOOKUP(ventas_starbucks_2025[[#This Row],[canal_compra]],cambio_canal_compra[#All],2,0)</f>
        <v>Para llevar</v>
      </c>
      <c r="V1520" t="s">
        <v>16</v>
      </c>
      <c r="W1520" t="str">
        <f>VLOOKUP(ventas_starbucks_2025[[#This Row],[método_pago]],cambio_metodo_pago[#All],2,0)</f>
        <v>Tarjeta</v>
      </c>
      <c r="X1520" t="s">
        <v>22</v>
      </c>
      <c r="Y1520">
        <v>0</v>
      </c>
      <c r="Z1520" t="str">
        <f>VLOOKUP(ventas_starbucks_2025[[#This Row],[promoción_aplicada5]],promocion_cambiar[#All],2,0)</f>
        <v>Ninguna</v>
      </c>
      <c r="AA1520" t="s">
        <v>17</v>
      </c>
      <c r="AB1520" t="s">
        <v>32</v>
      </c>
      <c r="AC1520" t="s">
        <v>41</v>
      </c>
      <c r="AD1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20">
        <v>10.5</v>
      </c>
      <c r="AF1520">
        <v>1</v>
      </c>
      <c r="AG1520">
        <v>15</v>
      </c>
      <c r="AH1520">
        <v>14</v>
      </c>
    </row>
    <row r="1521" spans="1:34" x14ac:dyDescent="0.25">
      <c r="A1521" s="3" t="s">
        <v>1596</v>
      </c>
      <c r="B1521" s="1">
        <v>45690</v>
      </c>
      <c r="C1521" s="23">
        <f t="shared" si="115"/>
        <v>2</v>
      </c>
      <c r="D1521" s="23">
        <f t="shared" si="116"/>
        <v>7</v>
      </c>
      <c r="E1521" s="23" t="str">
        <f t="shared" si="117"/>
        <v>domingo</v>
      </c>
      <c r="F1521" s="23">
        <f t="shared" si="118"/>
        <v>2</v>
      </c>
      <c r="G1521" s="23" t="str">
        <f t="shared" si="119"/>
        <v>febrero</v>
      </c>
      <c r="H1521" s="2">
        <v>0.39305555555555555</v>
      </c>
      <c r="I1521" t="s">
        <v>1</v>
      </c>
      <c r="J1521" t="str">
        <f>VLOOKUP(ventas_starbucks_2025[[#This Row],[sucursal]],cambio_sucursal[#All],2,0)</f>
        <v>Sucursal Nueva Córdoba</v>
      </c>
      <c r="K1521" t="s">
        <v>175</v>
      </c>
      <c r="L1521" t="s">
        <v>70</v>
      </c>
      <c r="M1521" t="s">
        <v>45</v>
      </c>
      <c r="N1521" t="str">
        <f>IFERROR(VLOOKUP(ventas_starbucks_2025[[#This Row],[tamaño_sucio]],cambio_tamaño[#All],2,0),"Tamaño único")</f>
        <v>Grande</v>
      </c>
      <c r="O1521">
        <v>2</v>
      </c>
      <c r="P1521">
        <v>1303.55</v>
      </c>
      <c r="Q1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1">
        <v>2607.1</v>
      </c>
      <c r="S1521" t="s">
        <v>5</v>
      </c>
      <c r="T1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1" t="str">
        <f>VLOOKUP(ventas_starbucks_2025[[#This Row],[canal_compra]],cambio_canal_compra[#All],2,0)</f>
        <v>En tienda</v>
      </c>
      <c r="V1521" t="s">
        <v>40</v>
      </c>
      <c r="W1521" t="str">
        <f>VLOOKUP(ventas_starbucks_2025[[#This Row],[método_pago]],cambio_metodo_pago[#All],2,0)</f>
        <v>Efectivo</v>
      </c>
      <c r="X1521" t="s">
        <v>7</v>
      </c>
      <c r="Y1521">
        <v>0</v>
      </c>
      <c r="Z1521" t="str">
        <f>VLOOKUP(ventas_starbucks_2025[[#This Row],[promoción_aplicada5]],promocion_cambiar[#All],2,0)</f>
        <v>Ninguna</v>
      </c>
      <c r="AA1521" t="s">
        <v>17</v>
      </c>
      <c r="AB1521" t="s">
        <v>29</v>
      </c>
      <c r="AC1521" t="s">
        <v>24</v>
      </c>
      <c r="AD1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21">
        <v>3.6</v>
      </c>
      <c r="AF1521">
        <v>5</v>
      </c>
      <c r="AG1521">
        <v>32</v>
      </c>
      <c r="AH1521">
        <v>30</v>
      </c>
    </row>
    <row r="1522" spans="1:34" x14ac:dyDescent="0.25">
      <c r="A1522" s="3" t="s">
        <v>1597</v>
      </c>
      <c r="B1522" s="1">
        <v>45682</v>
      </c>
      <c r="C1522" s="23">
        <f t="shared" si="115"/>
        <v>25</v>
      </c>
      <c r="D1522" s="23">
        <f t="shared" si="116"/>
        <v>6</v>
      </c>
      <c r="E1522" s="23" t="str">
        <f t="shared" si="117"/>
        <v>sábado</v>
      </c>
      <c r="F1522" s="23">
        <f t="shared" si="118"/>
        <v>1</v>
      </c>
      <c r="G1522" s="23" t="str">
        <f t="shared" si="119"/>
        <v>enero</v>
      </c>
      <c r="H1522" s="2">
        <v>0.33402777777777776</v>
      </c>
      <c r="I1522" t="s">
        <v>1</v>
      </c>
      <c r="J1522" t="str">
        <f>VLOOKUP(ventas_starbucks_2025[[#This Row],[sucursal]],cambio_sucursal[#All],2,0)</f>
        <v>Sucursal Nueva Córdoba</v>
      </c>
      <c r="K1522" t="s">
        <v>205</v>
      </c>
      <c r="L1522" t="s">
        <v>70</v>
      </c>
      <c r="M1522" t="s">
        <v>55</v>
      </c>
      <c r="N1522" t="str">
        <f>IFERROR(VLOOKUP(ventas_starbucks_2025[[#This Row],[tamaño_sucio]],cambio_tamaño[#All],2,0),"Tamaño único")</f>
        <v>Pequeño</v>
      </c>
      <c r="O1522">
        <v>5</v>
      </c>
      <c r="P1522">
        <v>1539.17</v>
      </c>
      <c r="Q1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2">
        <v>7695.85</v>
      </c>
      <c r="S1522" t="s">
        <v>15</v>
      </c>
      <c r="T1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22" t="str">
        <f>VLOOKUP(ventas_starbucks_2025[[#This Row],[canal_compra]],cambio_canal_compra[#All],2,0)</f>
        <v>Para llevar</v>
      </c>
      <c r="V1522" t="s">
        <v>16</v>
      </c>
      <c r="W1522" t="str">
        <f>VLOOKUP(ventas_starbucks_2025[[#This Row],[método_pago]],cambio_metodo_pago[#All],2,0)</f>
        <v>Tarjeta</v>
      </c>
      <c r="X1522" t="s">
        <v>22</v>
      </c>
      <c r="Y1522">
        <v>0</v>
      </c>
      <c r="Z1522" t="str">
        <f>VLOOKUP(ventas_starbucks_2025[[#This Row],[promoción_aplicada5]],promocion_cambiar[#All],2,0)</f>
        <v>Ninguna</v>
      </c>
      <c r="AA1522" t="s">
        <v>17</v>
      </c>
      <c r="AB1522" t="s">
        <v>9</v>
      </c>
      <c r="AC1522" t="s">
        <v>41</v>
      </c>
      <c r="AD1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22">
        <v>2.5</v>
      </c>
      <c r="AF1522">
        <v>4</v>
      </c>
      <c r="AG1522">
        <v>45</v>
      </c>
      <c r="AH1522">
        <v>40</v>
      </c>
    </row>
    <row r="1523" spans="1:34" x14ac:dyDescent="0.25">
      <c r="A1523" s="3" t="s">
        <v>1598</v>
      </c>
      <c r="B1523" s="1">
        <v>45748</v>
      </c>
      <c r="C1523" s="23">
        <f t="shared" si="115"/>
        <v>1</v>
      </c>
      <c r="D1523" s="23">
        <f t="shared" si="116"/>
        <v>2</v>
      </c>
      <c r="E1523" s="1" t="str">
        <f t="shared" si="117"/>
        <v>martes</v>
      </c>
      <c r="F1523" s="23">
        <f t="shared" si="118"/>
        <v>4</v>
      </c>
      <c r="G1523" s="1" t="str">
        <f t="shared" si="119"/>
        <v>abril</v>
      </c>
      <c r="H1523" s="2">
        <v>0.43263888888888891</v>
      </c>
      <c r="I1523" t="s">
        <v>12</v>
      </c>
      <c r="J1523" t="str">
        <f>VLOOKUP(ventas_starbucks_2025[[#This Row],[sucursal]],cambio_sucursal[#All],2,0)</f>
        <v>Sucursal Córdoba Shopping</v>
      </c>
      <c r="K1523" t="s">
        <v>38</v>
      </c>
      <c r="L1523" t="s">
        <v>39</v>
      </c>
      <c r="M1523" t="s">
        <v>4</v>
      </c>
      <c r="N1523" t="str">
        <f>IFERROR(VLOOKUP(ventas_starbucks_2025[[#This Row],[tamaño_sucio]],cambio_tamaño[#All],2,0),"Tamaño único")</f>
        <v>Tamaño único</v>
      </c>
      <c r="O1523">
        <v>3</v>
      </c>
      <c r="P1523">
        <v>1433.44</v>
      </c>
      <c r="Q1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3">
        <v>4300.32</v>
      </c>
      <c r="S1523" t="s">
        <v>31</v>
      </c>
      <c r="T1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3" t="str">
        <f>VLOOKUP(ventas_starbucks_2025[[#This Row],[canal_compra]],cambio_canal_compra[#All],2,0)</f>
        <v>Entrega domicilio</v>
      </c>
      <c r="V1523" t="s">
        <v>6</v>
      </c>
      <c r="W1523" t="str">
        <f>VLOOKUP(ventas_starbucks_2025[[#This Row],[método_pago]],cambio_metodo_pago[#All],2,0)</f>
        <v>Aplicación móbil</v>
      </c>
      <c r="X1523" t="s">
        <v>22</v>
      </c>
      <c r="Y1523">
        <v>0</v>
      </c>
      <c r="Z1523" t="str">
        <f>VLOOKUP(ventas_starbucks_2025[[#This Row],[promoción_aplicada5]],promocion_cambiar[#All],2,0)</f>
        <v>2x1</v>
      </c>
      <c r="AA1523" t="s">
        <v>51</v>
      </c>
      <c r="AB1523" t="s">
        <v>32</v>
      </c>
      <c r="AC1523" t="s">
        <v>10</v>
      </c>
      <c r="AD1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23">
        <v>5.5</v>
      </c>
      <c r="AF1523">
        <v>4</v>
      </c>
      <c r="AG1523">
        <v>16</v>
      </c>
      <c r="AH1523">
        <v>13</v>
      </c>
    </row>
    <row r="1524" spans="1:34" x14ac:dyDescent="0.25">
      <c r="A1524" s="3" t="s">
        <v>1599</v>
      </c>
      <c r="B1524" s="1">
        <v>45704</v>
      </c>
      <c r="C1524" s="23">
        <f t="shared" si="115"/>
        <v>16</v>
      </c>
      <c r="D1524" s="23">
        <f t="shared" si="116"/>
        <v>7</v>
      </c>
      <c r="E1524" s="23" t="str">
        <f t="shared" si="117"/>
        <v>domingo</v>
      </c>
      <c r="F1524" s="23">
        <f t="shared" si="118"/>
        <v>2</v>
      </c>
      <c r="G1524" s="23" t="str">
        <f t="shared" si="119"/>
        <v>febrero</v>
      </c>
      <c r="H1524" s="2">
        <v>0.69166666666666665</v>
      </c>
      <c r="I1524" t="s">
        <v>1</v>
      </c>
      <c r="J1524" t="str">
        <f>VLOOKUP(ventas_starbucks_2025[[#This Row],[sucursal]],cambio_sucursal[#All],2,0)</f>
        <v>Sucursal Nueva Córdoba</v>
      </c>
      <c r="K1524" t="s">
        <v>300</v>
      </c>
      <c r="L1524" t="s">
        <v>44</v>
      </c>
      <c r="M1524" t="s">
        <v>45</v>
      </c>
      <c r="N1524" t="str">
        <f>IFERROR(VLOOKUP(ventas_starbucks_2025[[#This Row],[tamaño_sucio]],cambio_tamaño[#All],2,0),"Tamaño único")</f>
        <v>Grande</v>
      </c>
      <c r="O1524">
        <v>4</v>
      </c>
      <c r="P1524">
        <v>1404.31</v>
      </c>
      <c r="Q1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4">
        <v>5617.24</v>
      </c>
      <c r="S1524" t="s">
        <v>15</v>
      </c>
      <c r="T1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24" t="str">
        <f>VLOOKUP(ventas_starbucks_2025[[#This Row],[canal_compra]],cambio_canal_compra[#All],2,0)</f>
        <v>Para llevar</v>
      </c>
      <c r="V1524" t="s">
        <v>6</v>
      </c>
      <c r="W1524" t="str">
        <f>VLOOKUP(ventas_starbucks_2025[[#This Row],[método_pago]],cambio_metodo_pago[#All],2,0)</f>
        <v>Aplicación móbil</v>
      </c>
      <c r="X1524" t="s">
        <v>7</v>
      </c>
      <c r="Y1524">
        <v>0</v>
      </c>
      <c r="Z1524" t="str">
        <f>VLOOKUP(ventas_starbucks_2025[[#This Row],[promoción_aplicada5]],promocion_cambiar[#All],2,0)</f>
        <v>Hora Feliz</v>
      </c>
      <c r="AA1524" t="s">
        <v>36</v>
      </c>
      <c r="AB1524" t="s">
        <v>52</v>
      </c>
      <c r="AC1524" t="s">
        <v>10</v>
      </c>
      <c r="AD1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24">
        <v>8.1999999999999993</v>
      </c>
      <c r="AF1524">
        <v>2</v>
      </c>
      <c r="AG1524">
        <v>39</v>
      </c>
      <c r="AH1524">
        <v>35</v>
      </c>
    </row>
    <row r="1525" spans="1:34" x14ac:dyDescent="0.25">
      <c r="A1525" s="3" t="s">
        <v>1600</v>
      </c>
      <c r="B1525" s="1">
        <v>45740</v>
      </c>
      <c r="C1525" s="23">
        <f t="shared" si="115"/>
        <v>24</v>
      </c>
      <c r="D1525" s="23">
        <f t="shared" si="116"/>
        <v>1</v>
      </c>
      <c r="E1525" s="23" t="str">
        <f t="shared" si="117"/>
        <v>lunes</v>
      </c>
      <c r="F1525" s="23">
        <f t="shared" si="118"/>
        <v>3</v>
      </c>
      <c r="G1525" s="23" t="str">
        <f t="shared" si="119"/>
        <v>marzo</v>
      </c>
      <c r="H1525" s="2">
        <v>0.85763888888888884</v>
      </c>
      <c r="I1525" t="s">
        <v>1</v>
      </c>
      <c r="J1525" t="str">
        <f>VLOOKUP(ventas_starbucks_2025[[#This Row],[sucursal]],cambio_sucursal[#All],2,0)</f>
        <v>Sucursal Nueva Córdoba</v>
      </c>
      <c r="K1525" t="s">
        <v>74</v>
      </c>
      <c r="L1525" t="s">
        <v>70</v>
      </c>
      <c r="M1525" t="s">
        <v>45</v>
      </c>
      <c r="N1525" t="str">
        <f>IFERROR(VLOOKUP(ventas_starbucks_2025[[#This Row],[tamaño_sucio]],cambio_tamaño[#All],2,0),"Tamaño único")</f>
        <v>Grande</v>
      </c>
      <c r="O1525">
        <v>1</v>
      </c>
      <c r="P1525">
        <v>1326.8</v>
      </c>
      <c r="Q1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5">
        <v>1326.8</v>
      </c>
      <c r="S1525" t="s">
        <v>15</v>
      </c>
      <c r="T1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5" t="str">
        <f>VLOOKUP(ventas_starbucks_2025[[#This Row],[canal_compra]],cambio_canal_compra[#All],2,0)</f>
        <v>Para llevar</v>
      </c>
      <c r="V1525" t="s">
        <v>6</v>
      </c>
      <c r="W1525" t="str">
        <f>VLOOKUP(ventas_starbucks_2025[[#This Row],[método_pago]],cambio_metodo_pago[#All],2,0)</f>
        <v>Aplicación móbil</v>
      </c>
      <c r="X1525" t="s">
        <v>22</v>
      </c>
      <c r="Y1525">
        <v>0</v>
      </c>
      <c r="Z1525" t="str">
        <f>VLOOKUP(ventas_starbucks_2025[[#This Row],[promoción_aplicada5]],promocion_cambiar[#All],2,0)</f>
        <v>2x1</v>
      </c>
      <c r="AA1525" t="s">
        <v>51</v>
      </c>
      <c r="AB1525" t="s">
        <v>29</v>
      </c>
      <c r="AC1525" t="s">
        <v>10</v>
      </c>
      <c r="AD1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25">
        <v>14</v>
      </c>
      <c r="AF1525">
        <v>3</v>
      </c>
      <c r="AG1525">
        <v>10</v>
      </c>
      <c r="AH1525">
        <v>9</v>
      </c>
    </row>
    <row r="1526" spans="1:34" x14ac:dyDescent="0.25">
      <c r="A1526" s="3" t="s">
        <v>1601</v>
      </c>
      <c r="B1526" s="1">
        <v>45762</v>
      </c>
      <c r="C1526" s="23">
        <f t="shared" si="115"/>
        <v>15</v>
      </c>
      <c r="D1526" s="23">
        <f t="shared" si="116"/>
        <v>2</v>
      </c>
      <c r="E1526" s="23" t="str">
        <f t="shared" si="117"/>
        <v>martes</v>
      </c>
      <c r="F1526" s="23">
        <f t="shared" si="118"/>
        <v>4</v>
      </c>
      <c r="G1526" s="23" t="str">
        <f t="shared" si="119"/>
        <v>abril</v>
      </c>
      <c r="H1526" s="2">
        <v>0.54097222222222219</v>
      </c>
      <c r="I1526" t="s">
        <v>57</v>
      </c>
      <c r="J1526" t="str">
        <f>VLOOKUP(ventas_starbucks_2025[[#This Row],[sucursal]],cambio_sucursal[#All],2,0)</f>
        <v>Sucursal Avda Colón</v>
      </c>
      <c r="K1526" t="s">
        <v>20</v>
      </c>
      <c r="L1526" t="s">
        <v>21</v>
      </c>
      <c r="M1526" t="s">
        <v>4</v>
      </c>
      <c r="N1526" t="str">
        <f>IFERROR(VLOOKUP(ventas_starbucks_2025[[#This Row],[tamaño_sucio]],cambio_tamaño[#All],2,0),"Tamaño único")</f>
        <v>Tamaño único</v>
      </c>
      <c r="O1526">
        <v>4</v>
      </c>
      <c r="P1526">
        <v>717.82</v>
      </c>
      <c r="Q1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526">
        <v>2871.28</v>
      </c>
      <c r="S1526" t="s">
        <v>15</v>
      </c>
      <c r="T1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6" t="str">
        <f>VLOOKUP(ventas_starbucks_2025[[#This Row],[canal_compra]],cambio_canal_compra[#All],2,0)</f>
        <v>Para llevar</v>
      </c>
      <c r="V1526" t="s">
        <v>6</v>
      </c>
      <c r="W1526" t="str">
        <f>VLOOKUP(ventas_starbucks_2025[[#This Row],[método_pago]],cambio_metodo_pago[#All],2,0)</f>
        <v>Aplicación móbil</v>
      </c>
      <c r="X1526" t="s">
        <v>22</v>
      </c>
      <c r="Y1526">
        <v>0</v>
      </c>
      <c r="Z1526" t="str">
        <f>VLOOKUP(ventas_starbucks_2025[[#This Row],[promoción_aplicada5]],promocion_cambiar[#All],2,0)</f>
        <v>Ninguna</v>
      </c>
      <c r="AA1526" t="s">
        <v>17</v>
      </c>
      <c r="AB1526" t="s">
        <v>29</v>
      </c>
      <c r="AC1526" t="s">
        <v>24</v>
      </c>
      <c r="AD1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26">
        <v>14.6</v>
      </c>
      <c r="AF1526">
        <v>5</v>
      </c>
      <c r="AG1526">
        <v>32</v>
      </c>
      <c r="AH1526">
        <v>28</v>
      </c>
    </row>
    <row r="1527" spans="1:34" x14ac:dyDescent="0.25">
      <c r="A1527" s="3" t="s">
        <v>1602</v>
      </c>
      <c r="B1527" s="1">
        <v>45751</v>
      </c>
      <c r="C1527" s="23">
        <f t="shared" si="115"/>
        <v>4</v>
      </c>
      <c r="D1527" s="23">
        <f t="shared" si="116"/>
        <v>5</v>
      </c>
      <c r="E1527" s="23" t="str">
        <f t="shared" si="117"/>
        <v>viernes</v>
      </c>
      <c r="F1527" s="23">
        <f t="shared" si="118"/>
        <v>4</v>
      </c>
      <c r="G1527" s="23" t="str">
        <f t="shared" si="119"/>
        <v>abril</v>
      </c>
      <c r="H1527" s="2">
        <v>0.29166666666666669</v>
      </c>
      <c r="I1527" t="s">
        <v>26</v>
      </c>
      <c r="J1527" t="str">
        <f>VLOOKUP(ventas_starbucks_2025[[#This Row],[sucursal]],cambio_sucursal[#All],2,0)</f>
        <v>Sucursal San Lorenzo 47</v>
      </c>
      <c r="K1527" t="s">
        <v>48</v>
      </c>
      <c r="L1527" t="s">
        <v>49</v>
      </c>
      <c r="M1527" t="s">
        <v>45</v>
      </c>
      <c r="N1527" t="str">
        <f>IFERROR(VLOOKUP(ventas_starbucks_2025[[#This Row],[tamaño_sucio]],cambio_tamaño[#All],2,0),"Tamaño único")</f>
        <v>Grande</v>
      </c>
      <c r="O1527">
        <v>5</v>
      </c>
      <c r="P1527">
        <v>1753.76</v>
      </c>
      <c r="Q1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7">
        <v>8768.7999999999993</v>
      </c>
      <c r="S1527" t="s">
        <v>15</v>
      </c>
      <c r="T1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27" t="str">
        <f>VLOOKUP(ventas_starbucks_2025[[#This Row],[canal_compra]],cambio_canal_compra[#All],2,0)</f>
        <v>Para llevar</v>
      </c>
      <c r="V1527" t="s">
        <v>40</v>
      </c>
      <c r="W1527" t="str">
        <f>VLOOKUP(ventas_starbucks_2025[[#This Row],[método_pago]],cambio_metodo_pago[#All],2,0)</f>
        <v>Efectivo</v>
      </c>
      <c r="X1527" t="s">
        <v>22</v>
      </c>
      <c r="Y1527">
        <v>0</v>
      </c>
      <c r="Z1527" t="str">
        <f>VLOOKUP(ventas_starbucks_2025[[#This Row],[promoción_aplicada5]],promocion_cambiar[#All],2,0)</f>
        <v>Ninguna</v>
      </c>
      <c r="AA1527" t="s">
        <v>17</v>
      </c>
      <c r="AB1527" t="s">
        <v>29</v>
      </c>
      <c r="AC1527" t="s">
        <v>10</v>
      </c>
      <c r="AD1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27">
        <v>2.2999999999999998</v>
      </c>
      <c r="AF1527">
        <v>1</v>
      </c>
      <c r="AG1527">
        <v>20</v>
      </c>
      <c r="AH1527">
        <v>15</v>
      </c>
    </row>
    <row r="1528" spans="1:34" x14ac:dyDescent="0.25">
      <c r="A1528" s="3" t="s">
        <v>1603</v>
      </c>
      <c r="B1528" s="1">
        <v>45673</v>
      </c>
      <c r="C1528" s="23">
        <f t="shared" si="115"/>
        <v>16</v>
      </c>
      <c r="D1528" s="23">
        <f t="shared" si="116"/>
        <v>4</v>
      </c>
      <c r="E1528" s="1" t="str">
        <f t="shared" si="117"/>
        <v>jueves</v>
      </c>
      <c r="F1528" s="23">
        <f t="shared" si="118"/>
        <v>1</v>
      </c>
      <c r="G1528" s="1" t="str">
        <f t="shared" si="119"/>
        <v>enero</v>
      </c>
      <c r="H1528" s="2">
        <v>0.61388888888888893</v>
      </c>
      <c r="I1528" t="s">
        <v>57</v>
      </c>
      <c r="J1528" t="str">
        <f>VLOOKUP(ventas_starbucks_2025[[#This Row],[sucursal]],cambio_sucursal[#All],2,0)</f>
        <v>Sucursal Avda Colón</v>
      </c>
      <c r="K1528" t="s">
        <v>48</v>
      </c>
      <c r="L1528" t="s">
        <v>49</v>
      </c>
      <c r="M1528" t="s">
        <v>50</v>
      </c>
      <c r="N1528" t="str">
        <f>IFERROR(VLOOKUP(ventas_starbucks_2025[[#This Row],[tamaño_sucio]],cambio_tamaño[#All],2,0),"Tamaño único")</f>
        <v>Mediano</v>
      </c>
      <c r="O1528">
        <v>2</v>
      </c>
      <c r="P1528">
        <v>1919.7</v>
      </c>
      <c r="Q1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8">
        <v>3839.4</v>
      </c>
      <c r="S1528" t="s">
        <v>31</v>
      </c>
      <c r="T1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8" t="str">
        <f>VLOOKUP(ventas_starbucks_2025[[#This Row],[canal_compra]],cambio_canal_compra[#All],2,0)</f>
        <v>Entrega domicilio</v>
      </c>
      <c r="V1528" t="s">
        <v>16</v>
      </c>
      <c r="W1528" t="str">
        <f>VLOOKUP(ventas_starbucks_2025[[#This Row],[método_pago]],cambio_metodo_pago[#All],2,0)</f>
        <v>Tarjeta</v>
      </c>
      <c r="X1528" t="s">
        <v>22</v>
      </c>
      <c r="Y1528">
        <v>0</v>
      </c>
      <c r="Z1528" t="str">
        <f>VLOOKUP(ventas_starbucks_2025[[#This Row],[promoción_aplicada5]],promocion_cambiar[#All],2,0)</f>
        <v>2x1</v>
      </c>
      <c r="AA1528" t="s">
        <v>51</v>
      </c>
      <c r="AB1528" t="s">
        <v>18</v>
      </c>
      <c r="AC1528" t="s">
        <v>41</v>
      </c>
      <c r="AD1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28">
        <v>14.2</v>
      </c>
      <c r="AF1528">
        <v>5</v>
      </c>
      <c r="AG1528">
        <v>40</v>
      </c>
      <c r="AH1528">
        <v>38</v>
      </c>
    </row>
    <row r="1529" spans="1:34" x14ac:dyDescent="0.25">
      <c r="A1529" s="3" t="s">
        <v>1604</v>
      </c>
      <c r="B1529" s="1">
        <v>45740</v>
      </c>
      <c r="C1529" s="23">
        <f t="shared" si="115"/>
        <v>24</v>
      </c>
      <c r="D1529" s="23">
        <f t="shared" si="116"/>
        <v>1</v>
      </c>
      <c r="E1529" s="23" t="str">
        <f t="shared" si="117"/>
        <v>lunes</v>
      </c>
      <c r="F1529" s="23">
        <f t="shared" si="118"/>
        <v>3</v>
      </c>
      <c r="G1529" s="23" t="str">
        <f t="shared" si="119"/>
        <v>marzo</v>
      </c>
      <c r="H1529" s="2">
        <v>0.37569444444444444</v>
      </c>
      <c r="I1529" t="s">
        <v>57</v>
      </c>
      <c r="J1529" t="str">
        <f>VLOOKUP(ventas_starbucks_2025[[#This Row],[sucursal]],cambio_sucursal[#All],2,0)</f>
        <v>Sucursal Avda Colón</v>
      </c>
      <c r="K1529" t="s">
        <v>101</v>
      </c>
      <c r="L1529" t="s">
        <v>3</v>
      </c>
      <c r="M1529" t="s">
        <v>4</v>
      </c>
      <c r="N1529" t="str">
        <f>IFERROR(VLOOKUP(ventas_starbucks_2025[[#This Row],[tamaño_sucio]],cambio_tamaño[#All],2,0),"Tamaño único")</f>
        <v>Tamaño único</v>
      </c>
      <c r="O1529">
        <v>2</v>
      </c>
      <c r="P1529">
        <v>3245.26</v>
      </c>
      <c r="Q1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529">
        <v>6490.52</v>
      </c>
      <c r="S1529" t="s">
        <v>15</v>
      </c>
      <c r="T1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29" t="str">
        <f>VLOOKUP(ventas_starbucks_2025[[#This Row],[canal_compra]],cambio_canal_compra[#All],2,0)</f>
        <v>Para llevar</v>
      </c>
      <c r="V1529" t="s">
        <v>40</v>
      </c>
      <c r="W1529" t="str">
        <f>VLOOKUP(ventas_starbucks_2025[[#This Row],[método_pago]],cambio_metodo_pago[#All],2,0)</f>
        <v>Efectivo</v>
      </c>
      <c r="X1529" t="s">
        <v>7</v>
      </c>
      <c r="Y1529">
        <v>15</v>
      </c>
      <c r="Z1529" t="str">
        <f>VLOOKUP(ventas_starbucks_2025[[#This Row],[promoción_aplicada5]],promocion_cambiar[#All],2,0)</f>
        <v>Combo</v>
      </c>
      <c r="AA1529" t="s">
        <v>8</v>
      </c>
      <c r="AB1529" t="s">
        <v>23</v>
      </c>
      <c r="AC1529" t="s">
        <v>10</v>
      </c>
      <c r="AD1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29">
        <v>5.3</v>
      </c>
      <c r="AF1529">
        <v>5</v>
      </c>
      <c r="AG1529">
        <v>32</v>
      </c>
      <c r="AH1529">
        <v>30</v>
      </c>
    </row>
    <row r="1530" spans="1:34" x14ac:dyDescent="0.25">
      <c r="A1530" s="3" t="s">
        <v>1605</v>
      </c>
      <c r="B1530" s="1">
        <v>45765</v>
      </c>
      <c r="C1530" s="23">
        <f t="shared" si="115"/>
        <v>18</v>
      </c>
      <c r="D1530" s="23">
        <f t="shared" si="116"/>
        <v>5</v>
      </c>
      <c r="E1530" s="1" t="str">
        <f t="shared" si="117"/>
        <v>viernes</v>
      </c>
      <c r="F1530" s="23">
        <f t="shared" si="118"/>
        <v>4</v>
      </c>
      <c r="G1530" s="1" t="str">
        <f t="shared" si="119"/>
        <v>abril</v>
      </c>
      <c r="H1530" s="2">
        <v>0.31388888888888888</v>
      </c>
      <c r="I1530" t="s">
        <v>57</v>
      </c>
      <c r="J1530" t="str">
        <f>VLOOKUP(ventas_starbucks_2025[[#This Row],[sucursal]],cambio_sucursal[#All],2,0)</f>
        <v>Sucursal Avda Colón</v>
      </c>
      <c r="K1530" t="s">
        <v>113</v>
      </c>
      <c r="L1530" t="s">
        <v>44</v>
      </c>
      <c r="M1530" t="s">
        <v>45</v>
      </c>
      <c r="N1530" t="str">
        <f>IFERROR(VLOOKUP(ventas_starbucks_2025[[#This Row],[tamaño_sucio]],cambio_tamaño[#All],2,0),"Tamaño único")</f>
        <v>Grande</v>
      </c>
      <c r="O1530">
        <v>3</v>
      </c>
      <c r="P1530">
        <v>1300.43</v>
      </c>
      <c r="Q1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0">
        <v>3901.29</v>
      </c>
      <c r="S1530" t="s">
        <v>5</v>
      </c>
      <c r="T1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30" t="str">
        <f>VLOOKUP(ventas_starbucks_2025[[#This Row],[canal_compra]],cambio_canal_compra[#All],2,0)</f>
        <v>En tienda</v>
      </c>
      <c r="V1530" t="s">
        <v>16</v>
      </c>
      <c r="W1530" t="str">
        <f>VLOOKUP(ventas_starbucks_2025[[#This Row],[método_pago]],cambio_metodo_pago[#All],2,0)</f>
        <v>Tarjeta</v>
      </c>
      <c r="X1530" t="s">
        <v>7</v>
      </c>
      <c r="Y1530">
        <v>0</v>
      </c>
      <c r="Z1530" t="str">
        <f>VLOOKUP(ventas_starbucks_2025[[#This Row],[promoción_aplicada5]],promocion_cambiar[#All],2,0)</f>
        <v>Hora Feliz</v>
      </c>
      <c r="AA1530" t="s">
        <v>36</v>
      </c>
      <c r="AB1530" t="s">
        <v>29</v>
      </c>
      <c r="AC1530" t="s">
        <v>10</v>
      </c>
      <c r="AD1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30">
        <v>3.6</v>
      </c>
      <c r="AF1530">
        <v>2</v>
      </c>
      <c r="AG1530">
        <v>32</v>
      </c>
      <c r="AH1530">
        <v>29</v>
      </c>
    </row>
    <row r="1531" spans="1:34" x14ac:dyDescent="0.25">
      <c r="A1531" s="3" t="s">
        <v>1606</v>
      </c>
      <c r="B1531" s="1">
        <v>45690</v>
      </c>
      <c r="C1531" s="23">
        <f t="shared" si="115"/>
        <v>2</v>
      </c>
      <c r="D1531" s="23">
        <f t="shared" si="116"/>
        <v>7</v>
      </c>
      <c r="E1531" s="23" t="str">
        <f t="shared" si="117"/>
        <v>domingo</v>
      </c>
      <c r="F1531" s="23">
        <f t="shared" si="118"/>
        <v>2</v>
      </c>
      <c r="G1531" s="23" t="str">
        <f t="shared" si="119"/>
        <v>febrero</v>
      </c>
      <c r="H1531" s="2">
        <v>0.37430555555555556</v>
      </c>
      <c r="I1531" t="s">
        <v>57</v>
      </c>
      <c r="J1531" t="str">
        <f>VLOOKUP(ventas_starbucks_2025[[#This Row],[sucursal]],cambio_sucursal[#All],2,0)</f>
        <v>Sucursal Avda Colón</v>
      </c>
      <c r="K1531" t="s">
        <v>89</v>
      </c>
      <c r="L1531" t="s">
        <v>90</v>
      </c>
      <c r="M1531" t="s">
        <v>4</v>
      </c>
      <c r="N1531" t="str">
        <f>IFERROR(VLOOKUP(ventas_starbucks_2025[[#This Row],[tamaño_sucio]],cambio_tamaño[#All],2,0),"Tamaño único")</f>
        <v>Tamaño único</v>
      </c>
      <c r="O1531">
        <v>3</v>
      </c>
      <c r="P1531">
        <v>1400.96</v>
      </c>
      <c r="Q1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1">
        <v>4202.88</v>
      </c>
      <c r="S1531" t="s">
        <v>5</v>
      </c>
      <c r="T1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31" t="str">
        <f>VLOOKUP(ventas_starbucks_2025[[#This Row],[canal_compra]],cambio_canal_compra[#All],2,0)</f>
        <v>En tienda</v>
      </c>
      <c r="V1531" t="s">
        <v>6</v>
      </c>
      <c r="W1531" t="str">
        <f>VLOOKUP(ventas_starbucks_2025[[#This Row],[método_pago]],cambio_metodo_pago[#All],2,0)</f>
        <v>Aplicación móbil</v>
      </c>
      <c r="X1531" t="s">
        <v>22</v>
      </c>
      <c r="Y1531">
        <v>0</v>
      </c>
      <c r="Z1531" t="str">
        <f>VLOOKUP(ventas_starbucks_2025[[#This Row],[promoción_aplicada5]],promocion_cambiar[#All],2,0)</f>
        <v>Hora Feliz</v>
      </c>
      <c r="AA1531" t="s">
        <v>36</v>
      </c>
      <c r="AB1531" t="s">
        <v>18</v>
      </c>
      <c r="AC1531" t="s">
        <v>24</v>
      </c>
      <c r="AD1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31">
        <v>5.9</v>
      </c>
      <c r="AF1531">
        <v>5</v>
      </c>
      <c r="AG1531">
        <v>27</v>
      </c>
      <c r="AH1531">
        <v>24</v>
      </c>
    </row>
    <row r="1532" spans="1:34" x14ac:dyDescent="0.25">
      <c r="A1532" s="3" t="s">
        <v>1607</v>
      </c>
      <c r="B1532" s="1">
        <v>45712</v>
      </c>
      <c r="C1532" s="23">
        <f t="shared" si="115"/>
        <v>24</v>
      </c>
      <c r="D1532" s="23">
        <f t="shared" si="116"/>
        <v>1</v>
      </c>
      <c r="E1532" s="23" t="str">
        <f t="shared" si="117"/>
        <v>lunes</v>
      </c>
      <c r="F1532" s="23">
        <f t="shared" si="118"/>
        <v>2</v>
      </c>
      <c r="G1532" s="23" t="str">
        <f t="shared" si="119"/>
        <v>febrero</v>
      </c>
      <c r="H1532" s="2">
        <v>0.48125000000000001</v>
      </c>
      <c r="I1532" t="s">
        <v>26</v>
      </c>
      <c r="J1532" t="str">
        <f>VLOOKUP(ventas_starbucks_2025[[#This Row],[sucursal]],cambio_sucursal[#All],2,0)</f>
        <v>Sucursal San Lorenzo 47</v>
      </c>
      <c r="K1532" t="s">
        <v>82</v>
      </c>
      <c r="L1532" t="s">
        <v>28</v>
      </c>
      <c r="M1532" t="s">
        <v>4</v>
      </c>
      <c r="N1532" t="str">
        <f>IFERROR(VLOOKUP(ventas_starbucks_2025[[#This Row],[tamaño_sucio]],cambio_tamaño[#All],2,0),"Tamaño único")</f>
        <v>Tamaño único</v>
      </c>
      <c r="O1532">
        <v>5</v>
      </c>
      <c r="P1532">
        <v>2116.5700000000002</v>
      </c>
      <c r="Q1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32">
        <v>10582.85</v>
      </c>
      <c r="S1532" t="s">
        <v>15</v>
      </c>
      <c r="T1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32" t="str">
        <f>VLOOKUP(ventas_starbucks_2025[[#This Row],[canal_compra]],cambio_canal_compra[#All],2,0)</f>
        <v>Para llevar</v>
      </c>
      <c r="V1532" t="s">
        <v>6</v>
      </c>
      <c r="W1532" t="str">
        <f>VLOOKUP(ventas_starbucks_2025[[#This Row],[método_pago]],cambio_metodo_pago[#All],2,0)</f>
        <v>Aplicación móbil</v>
      </c>
      <c r="X1532" t="s">
        <v>7</v>
      </c>
      <c r="Y1532">
        <v>10</v>
      </c>
      <c r="Z1532" t="str">
        <f>VLOOKUP(ventas_starbucks_2025[[#This Row],[promoción_aplicada5]],promocion_cambiar[#All],2,0)</f>
        <v>Ninguna</v>
      </c>
      <c r="AA1532" t="s">
        <v>17</v>
      </c>
      <c r="AB1532" t="s">
        <v>52</v>
      </c>
      <c r="AC1532" t="s">
        <v>10</v>
      </c>
      <c r="AD1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32">
        <v>11.3</v>
      </c>
      <c r="AF1532">
        <v>4</v>
      </c>
      <c r="AG1532">
        <v>31</v>
      </c>
      <c r="AH1532">
        <v>26</v>
      </c>
    </row>
    <row r="1533" spans="1:34" x14ac:dyDescent="0.25">
      <c r="A1533" s="3" t="s">
        <v>1608</v>
      </c>
      <c r="B1533" s="1">
        <v>45729</v>
      </c>
      <c r="C1533" s="23">
        <f t="shared" si="115"/>
        <v>13</v>
      </c>
      <c r="D1533" s="23">
        <f t="shared" si="116"/>
        <v>4</v>
      </c>
      <c r="E1533" s="1" t="str">
        <f t="shared" si="117"/>
        <v>jueves</v>
      </c>
      <c r="F1533" s="23">
        <f t="shared" si="118"/>
        <v>3</v>
      </c>
      <c r="G1533" s="1" t="str">
        <f t="shared" si="119"/>
        <v>marzo</v>
      </c>
      <c r="H1533" s="2">
        <v>0.52430555555555558</v>
      </c>
      <c r="I1533" t="s">
        <v>12</v>
      </c>
      <c r="J1533" t="str">
        <f>VLOOKUP(ventas_starbucks_2025[[#This Row],[sucursal]],cambio_sucursal[#All],2,0)</f>
        <v>Sucursal Córdoba Shopping</v>
      </c>
      <c r="K1533" t="s">
        <v>89</v>
      </c>
      <c r="L1533" t="s">
        <v>90</v>
      </c>
      <c r="M1533" t="s">
        <v>4</v>
      </c>
      <c r="N1533" t="str">
        <f>IFERROR(VLOOKUP(ventas_starbucks_2025[[#This Row],[tamaño_sucio]],cambio_tamaño[#All],2,0),"Tamaño único")</f>
        <v>Tamaño único</v>
      </c>
      <c r="O1533">
        <v>1</v>
      </c>
      <c r="P1533">
        <v>1690.92</v>
      </c>
      <c r="Q1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3">
        <v>1690.92</v>
      </c>
      <c r="S1533" t="s">
        <v>15</v>
      </c>
      <c r="T1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33" t="str">
        <f>VLOOKUP(ventas_starbucks_2025[[#This Row],[canal_compra]],cambio_canal_compra[#All],2,0)</f>
        <v>Para llevar</v>
      </c>
      <c r="V1533" t="s">
        <v>40</v>
      </c>
      <c r="W1533" t="str">
        <f>VLOOKUP(ventas_starbucks_2025[[#This Row],[método_pago]],cambio_metodo_pago[#All],2,0)</f>
        <v>Efectivo</v>
      </c>
      <c r="X1533" t="s">
        <v>7</v>
      </c>
      <c r="Y1533">
        <v>10</v>
      </c>
      <c r="Z1533" t="str">
        <f>VLOOKUP(ventas_starbucks_2025[[#This Row],[promoción_aplicada5]],promocion_cambiar[#All],2,0)</f>
        <v>Ninguna</v>
      </c>
      <c r="AA1533" t="s">
        <v>17</v>
      </c>
      <c r="AB1533" t="s">
        <v>23</v>
      </c>
      <c r="AC1533" t="s">
        <v>10</v>
      </c>
      <c r="AD1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33">
        <v>11</v>
      </c>
      <c r="AF1533">
        <v>2</v>
      </c>
      <c r="AG1533">
        <v>25</v>
      </c>
      <c r="AH1533">
        <v>24</v>
      </c>
    </row>
    <row r="1534" spans="1:34" x14ac:dyDescent="0.25">
      <c r="A1534" s="3" t="s">
        <v>1609</v>
      </c>
      <c r="B1534" s="1">
        <v>45665</v>
      </c>
      <c r="C1534" s="23">
        <f t="shared" si="115"/>
        <v>8</v>
      </c>
      <c r="D1534" s="23">
        <f t="shared" si="116"/>
        <v>3</v>
      </c>
      <c r="E1534" s="23" t="str">
        <f t="shared" si="117"/>
        <v>miércoles</v>
      </c>
      <c r="F1534" s="23">
        <f t="shared" si="118"/>
        <v>1</v>
      </c>
      <c r="G1534" s="23" t="str">
        <f t="shared" si="119"/>
        <v>enero</v>
      </c>
      <c r="H1534" s="2">
        <v>0.51041666666666663</v>
      </c>
      <c r="I1534" t="s">
        <v>26</v>
      </c>
      <c r="J1534" t="str">
        <f>VLOOKUP(ventas_starbucks_2025[[#This Row],[sucursal]],cambio_sucursal[#All],2,0)</f>
        <v>Sucursal San Lorenzo 47</v>
      </c>
      <c r="K1534" t="s">
        <v>127</v>
      </c>
      <c r="L1534" t="s">
        <v>44</v>
      </c>
      <c r="M1534" t="s">
        <v>62</v>
      </c>
      <c r="N1534" t="str">
        <f>IFERROR(VLOOKUP(ventas_starbucks_2025[[#This Row],[tamaño_sucio]],cambio_tamaño[#All],2,0),"Tamaño único")</f>
        <v>Extra-Grande</v>
      </c>
      <c r="O1534">
        <v>4</v>
      </c>
      <c r="P1534">
        <v>1389.34</v>
      </c>
      <c r="Q1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4">
        <v>5557.36</v>
      </c>
      <c r="S1534" t="s">
        <v>15</v>
      </c>
      <c r="T1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34" t="str">
        <f>VLOOKUP(ventas_starbucks_2025[[#This Row],[canal_compra]],cambio_canal_compra[#All],2,0)</f>
        <v>Para llevar</v>
      </c>
      <c r="V1534" t="s">
        <v>6</v>
      </c>
      <c r="W1534" t="str">
        <f>VLOOKUP(ventas_starbucks_2025[[#This Row],[método_pago]],cambio_metodo_pago[#All],2,0)</f>
        <v>Aplicación móbil</v>
      </c>
      <c r="X1534" t="s">
        <v>7</v>
      </c>
      <c r="Y1534">
        <v>0</v>
      </c>
      <c r="Z1534" t="str">
        <f>VLOOKUP(ventas_starbucks_2025[[#This Row],[promoción_aplicada5]],promocion_cambiar[#All],2,0)</f>
        <v>Combo</v>
      </c>
      <c r="AA1534" t="s">
        <v>8</v>
      </c>
      <c r="AB1534" t="s">
        <v>23</v>
      </c>
      <c r="AC1534" t="s">
        <v>24</v>
      </c>
      <c r="AD1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34">
        <v>13.3</v>
      </c>
      <c r="AF1534">
        <v>5</v>
      </c>
      <c r="AG1534">
        <v>29</v>
      </c>
      <c r="AH1534">
        <v>25</v>
      </c>
    </row>
    <row r="1535" spans="1:34" x14ac:dyDescent="0.25">
      <c r="A1535" s="3" t="s">
        <v>1610</v>
      </c>
      <c r="B1535" s="1">
        <v>45666</v>
      </c>
      <c r="C1535" s="23">
        <f t="shared" si="115"/>
        <v>9</v>
      </c>
      <c r="D1535" s="23">
        <f t="shared" si="116"/>
        <v>4</v>
      </c>
      <c r="E1535" s="1" t="str">
        <f t="shared" si="117"/>
        <v>jueves</v>
      </c>
      <c r="F1535" s="23">
        <f t="shared" si="118"/>
        <v>1</v>
      </c>
      <c r="G1535" s="1" t="str">
        <f t="shared" si="119"/>
        <v>enero</v>
      </c>
      <c r="H1535" s="2">
        <v>0.75763888888888886</v>
      </c>
      <c r="I1535" t="s">
        <v>26</v>
      </c>
      <c r="J1535" t="str">
        <f>VLOOKUP(ventas_starbucks_2025[[#This Row],[sucursal]],cambio_sucursal[#All],2,0)</f>
        <v>Sucursal San Lorenzo 47</v>
      </c>
      <c r="K1535" t="s">
        <v>82</v>
      </c>
      <c r="L1535" t="s">
        <v>28</v>
      </c>
      <c r="M1535" t="s">
        <v>4</v>
      </c>
      <c r="N1535" t="str">
        <f>IFERROR(VLOOKUP(ventas_starbucks_2025[[#This Row],[tamaño_sucio]],cambio_tamaño[#All],2,0),"Tamaño único")</f>
        <v>Tamaño único</v>
      </c>
      <c r="O1535">
        <v>1</v>
      </c>
      <c r="P1535">
        <v>2429.0300000000002</v>
      </c>
      <c r="Q1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35">
        <v>2429.0300000000002</v>
      </c>
      <c r="S1535" t="s">
        <v>15</v>
      </c>
      <c r="T1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35" t="str">
        <f>VLOOKUP(ventas_starbucks_2025[[#This Row],[canal_compra]],cambio_canal_compra[#All],2,0)</f>
        <v>Para llevar</v>
      </c>
      <c r="V1535" t="s">
        <v>6</v>
      </c>
      <c r="W1535" t="str">
        <f>VLOOKUP(ventas_starbucks_2025[[#This Row],[método_pago]],cambio_metodo_pago[#All],2,0)</f>
        <v>Aplicación móbil</v>
      </c>
      <c r="X1535" t="s">
        <v>22</v>
      </c>
      <c r="Y1535">
        <v>0</v>
      </c>
      <c r="Z1535" t="str">
        <f>VLOOKUP(ventas_starbucks_2025[[#This Row],[promoción_aplicada5]],promocion_cambiar[#All],2,0)</f>
        <v>Hora Feliz</v>
      </c>
      <c r="AA1535" t="s">
        <v>36</v>
      </c>
      <c r="AB1535" t="s">
        <v>23</v>
      </c>
      <c r="AC1535" t="s">
        <v>41</v>
      </c>
      <c r="AD1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35">
        <v>4.3</v>
      </c>
      <c r="AF1535">
        <v>4</v>
      </c>
      <c r="AG1535">
        <v>13</v>
      </c>
      <c r="AH1535">
        <v>12</v>
      </c>
    </row>
    <row r="1536" spans="1:34" x14ac:dyDescent="0.25">
      <c r="A1536" s="3" t="s">
        <v>1611</v>
      </c>
      <c r="B1536" s="1">
        <v>45718</v>
      </c>
      <c r="C1536" s="23">
        <f t="shared" si="115"/>
        <v>2</v>
      </c>
      <c r="D1536" s="23">
        <f t="shared" si="116"/>
        <v>7</v>
      </c>
      <c r="E1536" s="1" t="str">
        <f t="shared" si="117"/>
        <v>domingo</v>
      </c>
      <c r="F1536" s="23">
        <f t="shared" si="118"/>
        <v>3</v>
      </c>
      <c r="G1536" s="1" t="str">
        <f t="shared" si="119"/>
        <v>marzo</v>
      </c>
      <c r="H1536" s="2">
        <v>0.61250000000000004</v>
      </c>
      <c r="I1536" t="s">
        <v>1</v>
      </c>
      <c r="J1536" t="str">
        <f>VLOOKUP(ventas_starbucks_2025[[#This Row],[sucursal]],cambio_sucursal[#All],2,0)</f>
        <v>Sucursal Nueva Córdoba</v>
      </c>
      <c r="K1536" t="s">
        <v>20</v>
      </c>
      <c r="L1536" t="s">
        <v>21</v>
      </c>
      <c r="M1536" t="s">
        <v>4</v>
      </c>
      <c r="N1536" t="str">
        <f>IFERROR(VLOOKUP(ventas_starbucks_2025[[#This Row],[tamaño_sucio]],cambio_tamaño[#All],2,0),"Tamaño único")</f>
        <v>Tamaño único</v>
      </c>
      <c r="O1536">
        <v>4</v>
      </c>
      <c r="P1536">
        <v>1087.01</v>
      </c>
      <c r="Q1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6">
        <v>4348.04</v>
      </c>
      <c r="S1536" t="s">
        <v>5</v>
      </c>
      <c r="T1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36" t="str">
        <f>VLOOKUP(ventas_starbucks_2025[[#This Row],[canal_compra]],cambio_canal_compra[#All],2,0)</f>
        <v>En tienda</v>
      </c>
      <c r="V1536" t="s">
        <v>40</v>
      </c>
      <c r="W1536" t="str">
        <f>VLOOKUP(ventas_starbucks_2025[[#This Row],[método_pago]],cambio_metodo_pago[#All],2,0)</f>
        <v>Efectivo</v>
      </c>
      <c r="X1536" t="s">
        <v>7</v>
      </c>
      <c r="Y1536">
        <v>15</v>
      </c>
      <c r="Z1536" t="str">
        <f>VLOOKUP(ventas_starbucks_2025[[#This Row],[promoción_aplicada5]],promocion_cambiar[#All],2,0)</f>
        <v>Ninguna</v>
      </c>
      <c r="AA1536" t="s">
        <v>17</v>
      </c>
      <c r="AB1536" t="s">
        <v>9</v>
      </c>
      <c r="AC1536" t="s">
        <v>24</v>
      </c>
      <c r="AD1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36">
        <v>11.9</v>
      </c>
      <c r="AF1536">
        <v>1</v>
      </c>
      <c r="AG1536">
        <v>43</v>
      </c>
      <c r="AH1536">
        <v>39</v>
      </c>
    </row>
    <row r="1537" spans="1:34" x14ac:dyDescent="0.25">
      <c r="A1537" s="3" t="s">
        <v>1612</v>
      </c>
      <c r="B1537" s="1">
        <v>45740</v>
      </c>
      <c r="C1537" s="23">
        <f t="shared" si="115"/>
        <v>24</v>
      </c>
      <c r="D1537" s="23">
        <f t="shared" si="116"/>
        <v>1</v>
      </c>
      <c r="E1537" s="23" t="str">
        <f t="shared" si="117"/>
        <v>lunes</v>
      </c>
      <c r="F1537" s="23">
        <f t="shared" si="118"/>
        <v>3</v>
      </c>
      <c r="G1537" s="23" t="str">
        <f t="shared" si="119"/>
        <v>marzo</v>
      </c>
      <c r="H1537" s="2">
        <v>0.59861111111111109</v>
      </c>
      <c r="I1537" t="s">
        <v>1</v>
      </c>
      <c r="J1537" t="str">
        <f>VLOOKUP(ventas_starbucks_2025[[#This Row],[sucursal]],cambio_sucursal[#All],2,0)</f>
        <v>Sucursal Nueva Córdoba</v>
      </c>
      <c r="K1537" t="s">
        <v>48</v>
      </c>
      <c r="L1537" t="s">
        <v>49</v>
      </c>
      <c r="M1537" t="s">
        <v>45</v>
      </c>
      <c r="N1537" t="str">
        <f>IFERROR(VLOOKUP(ventas_starbucks_2025[[#This Row],[tamaño_sucio]],cambio_tamaño[#All],2,0),"Tamaño único")</f>
        <v>Grande</v>
      </c>
      <c r="O1537">
        <v>1</v>
      </c>
      <c r="P1537">
        <v>1892.8</v>
      </c>
      <c r="Q1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7">
        <v>1892.8</v>
      </c>
      <c r="S1537" t="s">
        <v>31</v>
      </c>
      <c r="T1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37" t="str">
        <f>VLOOKUP(ventas_starbucks_2025[[#This Row],[canal_compra]],cambio_canal_compra[#All],2,0)</f>
        <v>Entrega domicilio</v>
      </c>
      <c r="V1537" t="s">
        <v>40</v>
      </c>
      <c r="W1537" t="str">
        <f>VLOOKUP(ventas_starbucks_2025[[#This Row],[método_pago]],cambio_metodo_pago[#All],2,0)</f>
        <v>Efectivo</v>
      </c>
      <c r="X1537" t="s">
        <v>22</v>
      </c>
      <c r="Y1537">
        <v>0</v>
      </c>
      <c r="Z1537" t="str">
        <f>VLOOKUP(ventas_starbucks_2025[[#This Row],[promoción_aplicada5]],promocion_cambiar[#All],2,0)</f>
        <v>Hora Feliz</v>
      </c>
      <c r="AA1537" t="s">
        <v>36</v>
      </c>
      <c r="AB1537" t="s">
        <v>18</v>
      </c>
      <c r="AC1537" t="s">
        <v>41</v>
      </c>
      <c r="AD1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37">
        <v>7.1</v>
      </c>
      <c r="AF1537">
        <v>1</v>
      </c>
      <c r="AG1537">
        <v>39</v>
      </c>
      <c r="AH1537">
        <v>38</v>
      </c>
    </row>
    <row r="1538" spans="1:34" x14ac:dyDescent="0.25">
      <c r="A1538" s="3" t="s">
        <v>1613</v>
      </c>
      <c r="B1538" s="1">
        <v>45718</v>
      </c>
      <c r="C1538" s="23">
        <f t="shared" ref="C1538:C1601" si="120">DAY(B1538)</f>
        <v>2</v>
      </c>
      <c r="D1538" s="23">
        <f t="shared" ref="D1538:D1601" si="121">WEEKDAY(B1538,2)</f>
        <v>7</v>
      </c>
      <c r="E1538" s="23" t="str">
        <f t="shared" ref="E1538:E1601" si="122">TEXT(B1538,"dddd")</f>
        <v>domingo</v>
      </c>
      <c r="F1538" s="23">
        <f t="shared" ref="F1538:F1601" si="123">MONTH(B1538)</f>
        <v>3</v>
      </c>
      <c r="G1538" s="23" t="str">
        <f t="shared" ref="G1538:G1601" si="124">TEXT(B1538,"mmmm")</f>
        <v>marzo</v>
      </c>
      <c r="H1538" s="2">
        <v>0.49375000000000002</v>
      </c>
      <c r="I1538" t="s">
        <v>57</v>
      </c>
      <c r="J1538" t="str">
        <f>VLOOKUP(ventas_starbucks_2025[[#This Row],[sucursal]],cambio_sucursal[#All],2,0)</f>
        <v>Sucursal Avda Colón</v>
      </c>
      <c r="K1538" t="s">
        <v>89</v>
      </c>
      <c r="L1538" t="s">
        <v>90</v>
      </c>
      <c r="M1538" t="s">
        <v>4</v>
      </c>
      <c r="N1538" t="str">
        <f>IFERROR(VLOOKUP(ventas_starbucks_2025[[#This Row],[tamaño_sucio]],cambio_tamaño[#All],2,0),"Tamaño único")</f>
        <v>Tamaño único</v>
      </c>
      <c r="O1538">
        <v>2</v>
      </c>
      <c r="P1538">
        <v>1363.12</v>
      </c>
      <c r="Q1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8">
        <v>2726.24</v>
      </c>
      <c r="S1538" t="s">
        <v>5</v>
      </c>
      <c r="T1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38" t="str">
        <f>VLOOKUP(ventas_starbucks_2025[[#This Row],[canal_compra]],cambio_canal_compra[#All],2,0)</f>
        <v>En tienda</v>
      </c>
      <c r="V1538" t="s">
        <v>6</v>
      </c>
      <c r="W1538" t="str">
        <f>VLOOKUP(ventas_starbucks_2025[[#This Row],[método_pago]],cambio_metodo_pago[#All],2,0)</f>
        <v>Aplicación móbil</v>
      </c>
      <c r="X1538" t="s">
        <v>7</v>
      </c>
      <c r="Y1538">
        <v>15</v>
      </c>
      <c r="Z1538" t="str">
        <f>VLOOKUP(ventas_starbucks_2025[[#This Row],[promoción_aplicada5]],promocion_cambiar[#All],2,0)</f>
        <v>2x1</v>
      </c>
      <c r="AA1538" t="s">
        <v>51</v>
      </c>
      <c r="AB1538" t="s">
        <v>9</v>
      </c>
      <c r="AC1538" t="s">
        <v>41</v>
      </c>
      <c r="AD1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38">
        <v>9.1</v>
      </c>
      <c r="AF1538">
        <v>3</v>
      </c>
      <c r="AG1538">
        <v>48</v>
      </c>
      <c r="AH1538">
        <v>46</v>
      </c>
    </row>
    <row r="1539" spans="1:34" x14ac:dyDescent="0.25">
      <c r="A1539" s="3" t="s">
        <v>1614</v>
      </c>
      <c r="B1539" s="1">
        <v>45721</v>
      </c>
      <c r="C1539" s="23">
        <f t="shared" si="120"/>
        <v>5</v>
      </c>
      <c r="D1539" s="23">
        <f t="shared" si="121"/>
        <v>3</v>
      </c>
      <c r="E1539" s="23" t="str">
        <f t="shared" si="122"/>
        <v>miércoles</v>
      </c>
      <c r="F1539" s="23">
        <f t="shared" si="123"/>
        <v>3</v>
      </c>
      <c r="G1539" s="23" t="str">
        <f t="shared" si="124"/>
        <v>marzo</v>
      </c>
      <c r="H1539" s="2">
        <v>0.3840277777777778</v>
      </c>
      <c r="I1539" t="s">
        <v>57</v>
      </c>
      <c r="J1539" t="str">
        <f>VLOOKUP(ventas_starbucks_2025[[#This Row],[sucursal]],cambio_sucursal[#All],2,0)</f>
        <v>Sucursal Avda Colón</v>
      </c>
      <c r="K1539" t="s">
        <v>13</v>
      </c>
      <c r="L1539" t="s">
        <v>14</v>
      </c>
      <c r="M1539" t="s">
        <v>4</v>
      </c>
      <c r="N1539" t="str">
        <f>IFERROR(VLOOKUP(ventas_starbucks_2025[[#This Row],[tamaño_sucio]],cambio_tamaño[#All],2,0),"Tamaño único")</f>
        <v>Tamaño único</v>
      </c>
      <c r="O1539">
        <v>4</v>
      </c>
      <c r="P1539">
        <v>2166.75</v>
      </c>
      <c r="Q1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39">
        <v>8667</v>
      </c>
      <c r="S1539" t="s">
        <v>31</v>
      </c>
      <c r="T1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39" t="str">
        <f>VLOOKUP(ventas_starbucks_2025[[#This Row],[canal_compra]],cambio_canal_compra[#All],2,0)</f>
        <v>Entrega domicilio</v>
      </c>
      <c r="V1539" t="s">
        <v>6</v>
      </c>
      <c r="W1539" t="str">
        <f>VLOOKUP(ventas_starbucks_2025[[#This Row],[método_pago]],cambio_metodo_pago[#All],2,0)</f>
        <v>Aplicación móbil</v>
      </c>
      <c r="X1539" t="s">
        <v>7</v>
      </c>
      <c r="Y1539">
        <v>10</v>
      </c>
      <c r="Z1539" t="str">
        <f>VLOOKUP(ventas_starbucks_2025[[#This Row],[promoción_aplicada5]],promocion_cambiar[#All],2,0)</f>
        <v>Ninguna</v>
      </c>
      <c r="AA1539" t="s">
        <v>17</v>
      </c>
      <c r="AB1539" t="s">
        <v>9</v>
      </c>
      <c r="AC1539" t="s">
        <v>24</v>
      </c>
      <c r="AD1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39">
        <v>10.9</v>
      </c>
      <c r="AF1539">
        <v>1</v>
      </c>
      <c r="AG1539">
        <v>26</v>
      </c>
      <c r="AH1539">
        <v>22</v>
      </c>
    </row>
    <row r="1540" spans="1:34" x14ac:dyDescent="0.25">
      <c r="A1540" s="3" t="s">
        <v>1615</v>
      </c>
      <c r="B1540" s="1">
        <v>45764</v>
      </c>
      <c r="C1540" s="23">
        <f t="shared" si="120"/>
        <v>17</v>
      </c>
      <c r="D1540" s="23">
        <f t="shared" si="121"/>
        <v>4</v>
      </c>
      <c r="E1540" s="23" t="str">
        <f t="shared" si="122"/>
        <v>jueves</v>
      </c>
      <c r="F1540" s="23">
        <f t="shared" si="123"/>
        <v>4</v>
      </c>
      <c r="G1540" s="23" t="str">
        <f t="shared" si="124"/>
        <v>abril</v>
      </c>
      <c r="H1540" s="2">
        <v>0.75138888888888888</v>
      </c>
      <c r="I1540" t="s">
        <v>12</v>
      </c>
      <c r="J1540" t="str">
        <f>VLOOKUP(ventas_starbucks_2025[[#This Row],[sucursal]],cambio_sucursal[#All],2,0)</f>
        <v>Sucursal Córdoba Shopping</v>
      </c>
      <c r="K1540" t="s">
        <v>27</v>
      </c>
      <c r="L1540" t="s">
        <v>28</v>
      </c>
      <c r="M1540" t="s">
        <v>4</v>
      </c>
      <c r="N1540" t="str">
        <f>IFERROR(VLOOKUP(ventas_starbucks_2025[[#This Row],[tamaño_sucio]],cambio_tamaño[#All],2,0),"Tamaño único")</f>
        <v>Tamaño único</v>
      </c>
      <c r="O1540">
        <v>5</v>
      </c>
      <c r="P1540">
        <v>2182.02</v>
      </c>
      <c r="Q1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40">
        <v>10910.1</v>
      </c>
      <c r="S1540" t="s">
        <v>31</v>
      </c>
      <c r="T1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40" t="str">
        <f>VLOOKUP(ventas_starbucks_2025[[#This Row],[canal_compra]],cambio_canal_compra[#All],2,0)</f>
        <v>Entrega domicilio</v>
      </c>
      <c r="V1540" t="s">
        <v>6</v>
      </c>
      <c r="W1540" t="str">
        <f>VLOOKUP(ventas_starbucks_2025[[#This Row],[método_pago]],cambio_metodo_pago[#All],2,0)</f>
        <v>Aplicación móbil</v>
      </c>
      <c r="X1540" t="s">
        <v>7</v>
      </c>
      <c r="Y1540">
        <v>10</v>
      </c>
      <c r="Z1540" t="str">
        <f>VLOOKUP(ventas_starbucks_2025[[#This Row],[promoción_aplicada5]],promocion_cambiar[#All],2,0)</f>
        <v>2x1</v>
      </c>
      <c r="AA1540" t="s">
        <v>51</v>
      </c>
      <c r="AB1540" t="s">
        <v>18</v>
      </c>
      <c r="AC1540" t="s">
        <v>41</v>
      </c>
      <c r="AD1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40">
        <v>7.6</v>
      </c>
      <c r="AF1540">
        <v>2</v>
      </c>
      <c r="AG1540">
        <v>44</v>
      </c>
      <c r="AH1540">
        <v>39</v>
      </c>
    </row>
    <row r="1541" spans="1:34" x14ac:dyDescent="0.25">
      <c r="A1541" s="3" t="s">
        <v>1616</v>
      </c>
      <c r="B1541" s="1">
        <v>45740</v>
      </c>
      <c r="C1541" s="23">
        <f t="shared" si="120"/>
        <v>24</v>
      </c>
      <c r="D1541" s="23">
        <f t="shared" si="121"/>
        <v>1</v>
      </c>
      <c r="E1541" s="23" t="str">
        <f t="shared" si="122"/>
        <v>lunes</v>
      </c>
      <c r="F1541" s="23">
        <f t="shared" si="123"/>
        <v>3</v>
      </c>
      <c r="G1541" s="23" t="str">
        <f t="shared" si="124"/>
        <v>marzo</v>
      </c>
      <c r="H1541" s="2">
        <v>0.72916666666666663</v>
      </c>
      <c r="I1541" t="s">
        <v>57</v>
      </c>
      <c r="J1541" t="str">
        <f>VLOOKUP(ventas_starbucks_2025[[#This Row],[sucursal]],cambio_sucursal[#All],2,0)</f>
        <v>Sucursal Avda Colón</v>
      </c>
      <c r="K1541" t="s">
        <v>2</v>
      </c>
      <c r="L1541" t="s">
        <v>3</v>
      </c>
      <c r="M1541" t="s">
        <v>4</v>
      </c>
      <c r="N1541" t="str">
        <f>IFERROR(VLOOKUP(ventas_starbucks_2025[[#This Row],[tamaño_sucio]],cambio_tamaño[#All],2,0),"Tamaño único")</f>
        <v>Tamaño único</v>
      </c>
      <c r="O1541">
        <v>4</v>
      </c>
      <c r="P1541">
        <v>3165.43</v>
      </c>
      <c r="Q1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541">
        <v>12661.72</v>
      </c>
      <c r="S1541" t="s">
        <v>31</v>
      </c>
      <c r="T1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41" t="str">
        <f>VLOOKUP(ventas_starbucks_2025[[#This Row],[canal_compra]],cambio_canal_compra[#All],2,0)</f>
        <v>Entrega domicilio</v>
      </c>
      <c r="V1541" t="s">
        <v>6</v>
      </c>
      <c r="W1541" t="str">
        <f>VLOOKUP(ventas_starbucks_2025[[#This Row],[método_pago]],cambio_metodo_pago[#All],2,0)</f>
        <v>Aplicación móbil</v>
      </c>
      <c r="X1541" t="s">
        <v>7</v>
      </c>
      <c r="Y1541">
        <v>15</v>
      </c>
      <c r="Z1541" t="str">
        <f>VLOOKUP(ventas_starbucks_2025[[#This Row],[promoción_aplicada5]],promocion_cambiar[#All],2,0)</f>
        <v>2x1</v>
      </c>
      <c r="AA1541" t="s">
        <v>51</v>
      </c>
      <c r="AB1541" t="s">
        <v>29</v>
      </c>
      <c r="AC1541" t="s">
        <v>24</v>
      </c>
      <c r="AD1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41">
        <v>5.3</v>
      </c>
      <c r="AF1541">
        <v>1</v>
      </c>
      <c r="AG1541">
        <v>21</v>
      </c>
      <c r="AH1541">
        <v>17</v>
      </c>
    </row>
    <row r="1542" spans="1:34" x14ac:dyDescent="0.25">
      <c r="A1542" s="3" t="s">
        <v>1617</v>
      </c>
      <c r="B1542" s="1">
        <v>45669</v>
      </c>
      <c r="C1542" s="23">
        <f t="shared" si="120"/>
        <v>12</v>
      </c>
      <c r="D1542" s="23">
        <f t="shared" si="121"/>
        <v>7</v>
      </c>
      <c r="E1542" s="23" t="str">
        <f t="shared" si="122"/>
        <v>domingo</v>
      </c>
      <c r="F1542" s="23">
        <f t="shared" si="123"/>
        <v>1</v>
      </c>
      <c r="G1542" s="23" t="str">
        <f t="shared" si="124"/>
        <v>enero</v>
      </c>
      <c r="H1542" s="2">
        <v>0.77916666666666667</v>
      </c>
      <c r="I1542" t="s">
        <v>1</v>
      </c>
      <c r="J1542" t="str">
        <f>VLOOKUP(ventas_starbucks_2025[[#This Row],[sucursal]],cambio_sucursal[#All],2,0)</f>
        <v>Sucursal Nueva Córdoba</v>
      </c>
      <c r="K1542" t="s">
        <v>2</v>
      </c>
      <c r="L1542" t="s">
        <v>3</v>
      </c>
      <c r="M1542" t="s">
        <v>4</v>
      </c>
      <c r="N1542" t="str">
        <f>IFERROR(VLOOKUP(ventas_starbucks_2025[[#This Row],[tamaño_sucio]],cambio_tamaño[#All],2,0),"Tamaño único")</f>
        <v>Tamaño único</v>
      </c>
      <c r="O1542">
        <v>2</v>
      </c>
      <c r="P1542">
        <v>3170.19</v>
      </c>
      <c r="Q1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542">
        <v>6340.38</v>
      </c>
      <c r="S1542" t="s">
        <v>5</v>
      </c>
      <c r="T1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42" t="str">
        <f>VLOOKUP(ventas_starbucks_2025[[#This Row],[canal_compra]],cambio_canal_compra[#All],2,0)</f>
        <v>En tienda</v>
      </c>
      <c r="V1542" t="s">
        <v>16</v>
      </c>
      <c r="W1542" t="str">
        <f>VLOOKUP(ventas_starbucks_2025[[#This Row],[método_pago]],cambio_metodo_pago[#All],2,0)</f>
        <v>Tarjeta</v>
      </c>
      <c r="X1542" t="s">
        <v>7</v>
      </c>
      <c r="Y1542">
        <v>10</v>
      </c>
      <c r="Z1542" t="str">
        <f>VLOOKUP(ventas_starbucks_2025[[#This Row],[promoción_aplicada5]],promocion_cambiar[#All],2,0)</f>
        <v>Ninguna</v>
      </c>
      <c r="AA1542" t="s">
        <v>17</v>
      </c>
      <c r="AB1542" t="s">
        <v>18</v>
      </c>
      <c r="AC1542" t="s">
        <v>10</v>
      </c>
      <c r="AD1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42">
        <v>13.4</v>
      </c>
      <c r="AF1542">
        <v>3</v>
      </c>
      <c r="AG1542">
        <v>36</v>
      </c>
      <c r="AH1542">
        <v>34</v>
      </c>
    </row>
    <row r="1543" spans="1:34" x14ac:dyDescent="0.25">
      <c r="A1543" s="3" t="s">
        <v>1618</v>
      </c>
      <c r="B1543" s="1">
        <v>45662</v>
      </c>
      <c r="C1543" s="23">
        <f t="shared" si="120"/>
        <v>5</v>
      </c>
      <c r="D1543" s="23">
        <f t="shared" si="121"/>
        <v>7</v>
      </c>
      <c r="E1543" s="1" t="str">
        <f t="shared" si="122"/>
        <v>domingo</v>
      </c>
      <c r="F1543" s="23">
        <f t="shared" si="123"/>
        <v>1</v>
      </c>
      <c r="G1543" s="1" t="str">
        <f t="shared" si="124"/>
        <v>enero</v>
      </c>
      <c r="H1543" s="2">
        <v>0.52986111111111112</v>
      </c>
      <c r="I1543" t="s">
        <v>26</v>
      </c>
      <c r="J1543" t="str">
        <f>VLOOKUP(ventas_starbucks_2025[[#This Row],[sucursal]],cambio_sucursal[#All],2,0)</f>
        <v>Sucursal San Lorenzo 47</v>
      </c>
      <c r="K1543" t="s">
        <v>27</v>
      </c>
      <c r="L1543" t="s">
        <v>28</v>
      </c>
      <c r="M1543" t="s">
        <v>4</v>
      </c>
      <c r="N1543" t="str">
        <f>IFERROR(VLOOKUP(ventas_starbucks_2025[[#This Row],[tamaño_sucio]],cambio_tamaño[#All],2,0),"Tamaño único")</f>
        <v>Tamaño único</v>
      </c>
      <c r="O1543">
        <v>1</v>
      </c>
      <c r="P1543">
        <v>2184.9499999999998</v>
      </c>
      <c r="Q1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43">
        <v>2184.9499999999998</v>
      </c>
      <c r="S1543" t="s">
        <v>15</v>
      </c>
      <c r="T1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3" t="str">
        <f>VLOOKUP(ventas_starbucks_2025[[#This Row],[canal_compra]],cambio_canal_compra[#All],2,0)</f>
        <v>Para llevar</v>
      </c>
      <c r="V1543" t="s">
        <v>16</v>
      </c>
      <c r="W1543" t="str">
        <f>VLOOKUP(ventas_starbucks_2025[[#This Row],[método_pago]],cambio_metodo_pago[#All],2,0)</f>
        <v>Tarjeta</v>
      </c>
      <c r="X1543" t="s">
        <v>22</v>
      </c>
      <c r="Y1543">
        <v>0</v>
      </c>
      <c r="Z1543" t="str">
        <f>VLOOKUP(ventas_starbucks_2025[[#This Row],[promoción_aplicada5]],promocion_cambiar[#All],2,0)</f>
        <v>2x1</v>
      </c>
      <c r="AA1543" t="s">
        <v>51</v>
      </c>
      <c r="AB1543" t="s">
        <v>29</v>
      </c>
      <c r="AC1543" t="s">
        <v>10</v>
      </c>
      <c r="AD1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43">
        <v>8</v>
      </c>
      <c r="AF1543">
        <v>5</v>
      </c>
      <c r="AG1543">
        <v>40</v>
      </c>
      <c r="AH1543">
        <v>39</v>
      </c>
    </row>
    <row r="1544" spans="1:34" x14ac:dyDescent="0.25">
      <c r="A1544" s="3" t="s">
        <v>1619</v>
      </c>
      <c r="B1544" s="1">
        <v>45759</v>
      </c>
      <c r="C1544" s="23">
        <f t="shared" si="120"/>
        <v>12</v>
      </c>
      <c r="D1544" s="23">
        <f t="shared" si="121"/>
        <v>6</v>
      </c>
      <c r="E1544" s="23" t="str">
        <f t="shared" si="122"/>
        <v>sábado</v>
      </c>
      <c r="F1544" s="23">
        <f t="shared" si="123"/>
        <v>4</v>
      </c>
      <c r="G1544" s="23" t="str">
        <f t="shared" si="124"/>
        <v>abril</v>
      </c>
      <c r="H1544" s="2">
        <v>0.62569444444444444</v>
      </c>
      <c r="I1544" t="s">
        <v>1</v>
      </c>
      <c r="J1544" t="str">
        <f>VLOOKUP(ventas_starbucks_2025[[#This Row],[sucursal]],cambio_sucursal[#All],2,0)</f>
        <v>Sucursal Nueva Córdoba</v>
      </c>
      <c r="K1544" t="s">
        <v>13</v>
      </c>
      <c r="L1544" t="s">
        <v>14</v>
      </c>
      <c r="M1544" t="s">
        <v>4</v>
      </c>
      <c r="N1544" t="str">
        <f>IFERROR(VLOOKUP(ventas_starbucks_2025[[#This Row],[tamaño_sucio]],cambio_tamaño[#All],2,0),"Tamaño único")</f>
        <v>Tamaño único</v>
      </c>
      <c r="O1544">
        <v>4</v>
      </c>
      <c r="P1544">
        <v>1818.52</v>
      </c>
      <c r="Q1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4">
        <v>7274.08</v>
      </c>
      <c r="S1544" t="s">
        <v>31</v>
      </c>
      <c r="T1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44" t="str">
        <f>VLOOKUP(ventas_starbucks_2025[[#This Row],[canal_compra]],cambio_canal_compra[#All],2,0)</f>
        <v>Entrega domicilio</v>
      </c>
      <c r="V1544" t="s">
        <v>16</v>
      </c>
      <c r="W1544" t="str">
        <f>VLOOKUP(ventas_starbucks_2025[[#This Row],[método_pago]],cambio_metodo_pago[#All],2,0)</f>
        <v>Tarjeta</v>
      </c>
      <c r="X1544" t="s">
        <v>7</v>
      </c>
      <c r="Y1544">
        <v>10</v>
      </c>
      <c r="Z1544" t="str">
        <f>VLOOKUP(ventas_starbucks_2025[[#This Row],[promoción_aplicada5]],promocion_cambiar[#All],2,0)</f>
        <v>Hora Feliz</v>
      </c>
      <c r="AA1544" t="s">
        <v>36</v>
      </c>
      <c r="AB1544" t="s">
        <v>29</v>
      </c>
      <c r="AC1544" t="s">
        <v>41</v>
      </c>
      <c r="AD1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44">
        <v>13.1</v>
      </c>
      <c r="AF1544">
        <v>4</v>
      </c>
      <c r="AG1544">
        <v>46</v>
      </c>
      <c r="AH1544">
        <v>42</v>
      </c>
    </row>
    <row r="1545" spans="1:34" x14ac:dyDescent="0.25">
      <c r="A1545" s="3" t="s">
        <v>1620</v>
      </c>
      <c r="B1545" s="1">
        <v>45702</v>
      </c>
      <c r="C1545" s="23">
        <f t="shared" si="120"/>
        <v>14</v>
      </c>
      <c r="D1545" s="23">
        <f t="shared" si="121"/>
        <v>5</v>
      </c>
      <c r="E1545" s="1" t="str">
        <f t="shared" si="122"/>
        <v>viernes</v>
      </c>
      <c r="F1545" s="23">
        <f t="shared" si="123"/>
        <v>2</v>
      </c>
      <c r="G1545" s="1" t="str">
        <f t="shared" si="124"/>
        <v>febrero</v>
      </c>
      <c r="H1545" s="2">
        <v>0.45416666666666666</v>
      </c>
      <c r="I1545" t="s">
        <v>57</v>
      </c>
      <c r="J1545" t="str">
        <f>VLOOKUP(ventas_starbucks_2025[[#This Row],[sucursal]],cambio_sucursal[#All],2,0)</f>
        <v>Sucursal Avda Colón</v>
      </c>
      <c r="K1545" t="s">
        <v>13</v>
      </c>
      <c r="L1545" t="s">
        <v>14</v>
      </c>
      <c r="M1545" t="s">
        <v>4</v>
      </c>
      <c r="N1545" t="str">
        <f>IFERROR(VLOOKUP(ventas_starbucks_2025[[#This Row],[tamaño_sucio]],cambio_tamaño[#All],2,0),"Tamaño único")</f>
        <v>Tamaño único</v>
      </c>
      <c r="O1545">
        <v>3</v>
      </c>
      <c r="P1545">
        <v>1660.58</v>
      </c>
      <c r="Q1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5">
        <v>4981.74</v>
      </c>
      <c r="S1545" t="s">
        <v>31</v>
      </c>
      <c r="T1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5" t="str">
        <f>VLOOKUP(ventas_starbucks_2025[[#This Row],[canal_compra]],cambio_canal_compra[#All],2,0)</f>
        <v>Entrega domicilio</v>
      </c>
      <c r="V1545" t="s">
        <v>6</v>
      </c>
      <c r="W1545" t="str">
        <f>VLOOKUP(ventas_starbucks_2025[[#This Row],[método_pago]],cambio_metodo_pago[#All],2,0)</f>
        <v>Aplicación móbil</v>
      </c>
      <c r="X1545" t="s">
        <v>22</v>
      </c>
      <c r="Y1545">
        <v>0</v>
      </c>
      <c r="Z1545" t="str">
        <f>VLOOKUP(ventas_starbucks_2025[[#This Row],[promoción_aplicada5]],promocion_cambiar[#All],2,0)</f>
        <v>2x1</v>
      </c>
      <c r="AA1545" t="s">
        <v>51</v>
      </c>
      <c r="AB1545" t="s">
        <v>52</v>
      </c>
      <c r="AC1545" t="s">
        <v>24</v>
      </c>
      <c r="AD1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45">
        <v>11.9</v>
      </c>
      <c r="AF1545">
        <v>4</v>
      </c>
      <c r="AG1545">
        <v>50</v>
      </c>
      <c r="AH1545">
        <v>47</v>
      </c>
    </row>
    <row r="1546" spans="1:34" x14ac:dyDescent="0.25">
      <c r="A1546" s="3" t="s">
        <v>1621</v>
      </c>
      <c r="B1546" s="1">
        <v>45741</v>
      </c>
      <c r="C1546" s="23">
        <f t="shared" si="120"/>
        <v>25</v>
      </c>
      <c r="D1546" s="23">
        <f t="shared" si="121"/>
        <v>2</v>
      </c>
      <c r="E1546" s="23" t="str">
        <f t="shared" si="122"/>
        <v>martes</v>
      </c>
      <c r="F1546" s="23">
        <f t="shared" si="123"/>
        <v>3</v>
      </c>
      <c r="G1546" s="23" t="str">
        <f t="shared" si="124"/>
        <v>marzo</v>
      </c>
      <c r="H1546" s="2">
        <v>0.48055555555555557</v>
      </c>
      <c r="I1546" t="s">
        <v>1</v>
      </c>
      <c r="J1546" t="str">
        <f>VLOOKUP(ventas_starbucks_2025[[#This Row],[sucursal]],cambio_sucursal[#All],2,0)</f>
        <v>Sucursal Nueva Córdoba</v>
      </c>
      <c r="K1546" t="s">
        <v>2</v>
      </c>
      <c r="L1546" t="s">
        <v>3</v>
      </c>
      <c r="M1546" t="s">
        <v>4</v>
      </c>
      <c r="N1546" t="str">
        <f>IFERROR(VLOOKUP(ventas_starbucks_2025[[#This Row],[tamaño_sucio]],cambio_tamaño[#All],2,0),"Tamaño único")</f>
        <v>Tamaño único</v>
      </c>
      <c r="O1546">
        <v>1</v>
      </c>
      <c r="P1546">
        <v>3143.74</v>
      </c>
      <c r="Q1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546">
        <v>3143.74</v>
      </c>
      <c r="S1546" t="s">
        <v>5</v>
      </c>
      <c r="T1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6" t="str">
        <f>VLOOKUP(ventas_starbucks_2025[[#This Row],[canal_compra]],cambio_canal_compra[#All],2,0)</f>
        <v>En tienda</v>
      </c>
      <c r="V1546" t="s">
        <v>16</v>
      </c>
      <c r="W1546" t="str">
        <f>VLOOKUP(ventas_starbucks_2025[[#This Row],[método_pago]],cambio_metodo_pago[#All],2,0)</f>
        <v>Tarjeta</v>
      </c>
      <c r="X1546" t="s">
        <v>7</v>
      </c>
      <c r="Y1546">
        <v>15</v>
      </c>
      <c r="Z1546" t="str">
        <f>VLOOKUP(ventas_starbucks_2025[[#This Row],[promoción_aplicada5]],promocion_cambiar[#All],2,0)</f>
        <v>Ninguna</v>
      </c>
      <c r="AA1546" t="s">
        <v>17</v>
      </c>
      <c r="AB1546" t="s">
        <v>18</v>
      </c>
      <c r="AC1546" t="s">
        <v>41</v>
      </c>
      <c r="AD1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46">
        <v>6</v>
      </c>
      <c r="AF1546">
        <v>2</v>
      </c>
      <c r="AG1546">
        <v>33</v>
      </c>
      <c r="AH1546">
        <v>32</v>
      </c>
    </row>
    <row r="1547" spans="1:34" x14ac:dyDescent="0.25">
      <c r="A1547" s="3" t="s">
        <v>1622</v>
      </c>
      <c r="B1547" s="1">
        <v>45745</v>
      </c>
      <c r="C1547" s="23">
        <f t="shared" si="120"/>
        <v>29</v>
      </c>
      <c r="D1547" s="23">
        <f t="shared" si="121"/>
        <v>6</v>
      </c>
      <c r="E1547" s="1" t="str">
        <f t="shared" si="122"/>
        <v>sábado</v>
      </c>
      <c r="F1547" s="23">
        <f t="shared" si="123"/>
        <v>3</v>
      </c>
      <c r="G1547" s="1" t="str">
        <f t="shared" si="124"/>
        <v>marzo</v>
      </c>
      <c r="H1547" s="2">
        <v>0.42708333333333331</v>
      </c>
      <c r="I1547" t="s">
        <v>1</v>
      </c>
      <c r="J1547" t="str">
        <f>VLOOKUP(ventas_starbucks_2025[[#This Row],[sucursal]],cambio_sucursal[#All],2,0)</f>
        <v>Sucursal Nueva Córdoba</v>
      </c>
      <c r="K1547" t="s">
        <v>89</v>
      </c>
      <c r="L1547" t="s">
        <v>90</v>
      </c>
      <c r="M1547" t="s">
        <v>4</v>
      </c>
      <c r="N1547" t="str">
        <f>IFERROR(VLOOKUP(ventas_starbucks_2025[[#This Row],[tamaño_sucio]],cambio_tamaño[#All],2,0),"Tamaño único")</f>
        <v>Tamaño único</v>
      </c>
      <c r="O1547">
        <v>3</v>
      </c>
      <c r="P1547">
        <v>1258.68</v>
      </c>
      <c r="Q1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7">
        <v>3776.04</v>
      </c>
      <c r="S1547" t="s">
        <v>5</v>
      </c>
      <c r="T1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7" t="str">
        <f>VLOOKUP(ventas_starbucks_2025[[#This Row],[canal_compra]],cambio_canal_compra[#All],2,0)</f>
        <v>En tienda</v>
      </c>
      <c r="V1547" t="s">
        <v>6</v>
      </c>
      <c r="W1547" t="str">
        <f>VLOOKUP(ventas_starbucks_2025[[#This Row],[método_pago]],cambio_metodo_pago[#All],2,0)</f>
        <v>Aplicación móbil</v>
      </c>
      <c r="X1547" t="s">
        <v>7</v>
      </c>
      <c r="Y1547">
        <v>10</v>
      </c>
      <c r="Z1547" t="str">
        <f>VLOOKUP(ventas_starbucks_2025[[#This Row],[promoción_aplicada5]],promocion_cambiar[#All],2,0)</f>
        <v>Hora Feliz</v>
      </c>
      <c r="AA1547" t="s">
        <v>36</v>
      </c>
      <c r="AB1547" t="s">
        <v>18</v>
      </c>
      <c r="AC1547" t="s">
        <v>41</v>
      </c>
      <c r="AD1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47">
        <v>8.1</v>
      </c>
      <c r="AF1547">
        <v>5</v>
      </c>
      <c r="AG1547">
        <v>39</v>
      </c>
      <c r="AH1547">
        <v>36</v>
      </c>
    </row>
    <row r="1548" spans="1:34" x14ac:dyDescent="0.25">
      <c r="A1548" s="3" t="s">
        <v>1623</v>
      </c>
      <c r="B1548" s="1">
        <v>45665</v>
      </c>
      <c r="C1548" s="23">
        <f t="shared" si="120"/>
        <v>8</v>
      </c>
      <c r="D1548" s="23">
        <f t="shared" si="121"/>
        <v>3</v>
      </c>
      <c r="E1548" s="23" t="str">
        <f t="shared" si="122"/>
        <v>miércoles</v>
      </c>
      <c r="F1548" s="23">
        <f t="shared" si="123"/>
        <v>1</v>
      </c>
      <c r="G1548" s="23" t="str">
        <f t="shared" si="124"/>
        <v>enero</v>
      </c>
      <c r="H1548" s="2">
        <v>0.55208333333333337</v>
      </c>
      <c r="I1548" t="s">
        <v>26</v>
      </c>
      <c r="J1548" t="str">
        <f>VLOOKUP(ventas_starbucks_2025[[#This Row],[sucursal]],cambio_sucursal[#All],2,0)</f>
        <v>Sucursal San Lorenzo 47</v>
      </c>
      <c r="K1548" t="s">
        <v>87</v>
      </c>
      <c r="L1548" t="s">
        <v>65</v>
      </c>
      <c r="M1548" t="s">
        <v>4</v>
      </c>
      <c r="N1548" t="str">
        <f>IFERROR(VLOOKUP(ventas_starbucks_2025[[#This Row],[tamaño_sucio]],cambio_tamaño[#All],2,0),"Tamaño único")</f>
        <v>Tamaño único</v>
      </c>
      <c r="O1548">
        <v>1</v>
      </c>
      <c r="P1548">
        <v>1447.49</v>
      </c>
      <c r="Q1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8">
        <v>1447.49</v>
      </c>
      <c r="S1548" t="s">
        <v>31</v>
      </c>
      <c r="T1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8" t="str">
        <f>VLOOKUP(ventas_starbucks_2025[[#This Row],[canal_compra]],cambio_canal_compra[#All],2,0)</f>
        <v>Entrega domicilio</v>
      </c>
      <c r="V1548" t="s">
        <v>16</v>
      </c>
      <c r="W1548" t="str">
        <f>VLOOKUP(ventas_starbucks_2025[[#This Row],[método_pago]],cambio_metodo_pago[#All],2,0)</f>
        <v>Tarjeta</v>
      </c>
      <c r="X1548" t="s">
        <v>7</v>
      </c>
      <c r="Y1548">
        <v>0</v>
      </c>
      <c r="Z1548" t="str">
        <f>VLOOKUP(ventas_starbucks_2025[[#This Row],[promoción_aplicada5]],promocion_cambiar[#All],2,0)</f>
        <v>Hora Feliz</v>
      </c>
      <c r="AA1548" t="s">
        <v>36</v>
      </c>
      <c r="AB1548" t="s">
        <v>18</v>
      </c>
      <c r="AC1548" t="s">
        <v>24</v>
      </c>
      <c r="AD1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48">
        <v>3.5</v>
      </c>
      <c r="AF1548">
        <v>1</v>
      </c>
      <c r="AG1548">
        <v>24</v>
      </c>
      <c r="AH1548">
        <v>23</v>
      </c>
    </row>
    <row r="1549" spans="1:34" x14ac:dyDescent="0.25">
      <c r="A1549" s="3" t="s">
        <v>1624</v>
      </c>
      <c r="B1549" s="1">
        <v>45691</v>
      </c>
      <c r="C1549" s="23">
        <f t="shared" si="120"/>
        <v>3</v>
      </c>
      <c r="D1549" s="23">
        <f t="shared" si="121"/>
        <v>1</v>
      </c>
      <c r="E1549" s="1" t="str">
        <f t="shared" si="122"/>
        <v>lunes</v>
      </c>
      <c r="F1549" s="23">
        <f t="shared" si="123"/>
        <v>2</v>
      </c>
      <c r="G1549" s="1" t="str">
        <f t="shared" si="124"/>
        <v>febrero</v>
      </c>
      <c r="H1549" s="2">
        <v>0.50486111111111109</v>
      </c>
      <c r="I1549" t="s">
        <v>57</v>
      </c>
      <c r="J1549" t="str">
        <f>VLOOKUP(ventas_starbucks_2025[[#This Row],[sucursal]],cambio_sucursal[#All],2,0)</f>
        <v>Sucursal Avda Colón</v>
      </c>
      <c r="K1549" t="s">
        <v>87</v>
      </c>
      <c r="L1549" t="s">
        <v>65</v>
      </c>
      <c r="M1549" t="s">
        <v>4</v>
      </c>
      <c r="N1549" t="str">
        <f>IFERROR(VLOOKUP(ventas_starbucks_2025[[#This Row],[tamaño_sucio]],cambio_tamaño[#All],2,0),"Tamaño único")</f>
        <v>Tamaño único</v>
      </c>
      <c r="O1549">
        <v>2</v>
      </c>
      <c r="P1549">
        <v>1442.44</v>
      </c>
      <c r="Q1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9">
        <v>2884.88</v>
      </c>
      <c r="S1549" t="s">
        <v>15</v>
      </c>
      <c r="T1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9" t="str">
        <f>VLOOKUP(ventas_starbucks_2025[[#This Row],[canal_compra]],cambio_canal_compra[#All],2,0)</f>
        <v>Para llevar</v>
      </c>
      <c r="V1549" t="s">
        <v>6</v>
      </c>
      <c r="W1549" t="str">
        <f>VLOOKUP(ventas_starbucks_2025[[#This Row],[método_pago]],cambio_metodo_pago[#All],2,0)</f>
        <v>Aplicación móbil</v>
      </c>
      <c r="X1549" t="s">
        <v>7</v>
      </c>
      <c r="Y1549">
        <v>15</v>
      </c>
      <c r="Z1549" t="str">
        <f>VLOOKUP(ventas_starbucks_2025[[#This Row],[promoción_aplicada5]],promocion_cambiar[#All],2,0)</f>
        <v>Hora Feliz</v>
      </c>
      <c r="AA1549" t="s">
        <v>36</v>
      </c>
      <c r="AB1549" t="s">
        <v>52</v>
      </c>
      <c r="AC1549" t="s">
        <v>10</v>
      </c>
      <c r="AD1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49">
        <v>2.4</v>
      </c>
      <c r="AF1549">
        <v>3</v>
      </c>
      <c r="AG1549">
        <v>32</v>
      </c>
      <c r="AH1549">
        <v>30</v>
      </c>
    </row>
    <row r="1550" spans="1:34" x14ac:dyDescent="0.25">
      <c r="A1550" s="3" t="s">
        <v>1625</v>
      </c>
      <c r="B1550" s="1">
        <v>45735</v>
      </c>
      <c r="C1550" s="23">
        <f t="shared" si="120"/>
        <v>19</v>
      </c>
      <c r="D1550" s="23">
        <f t="shared" si="121"/>
        <v>3</v>
      </c>
      <c r="E1550" s="23" t="str">
        <f t="shared" si="122"/>
        <v>miércoles</v>
      </c>
      <c r="F1550" s="23">
        <f t="shared" si="123"/>
        <v>3</v>
      </c>
      <c r="G1550" s="23" t="str">
        <f t="shared" si="124"/>
        <v>marzo</v>
      </c>
      <c r="H1550" s="2">
        <v>0.40972222222222221</v>
      </c>
      <c r="I1550" t="s">
        <v>57</v>
      </c>
      <c r="J1550" t="str">
        <f>VLOOKUP(ventas_starbucks_2025[[#This Row],[sucursal]],cambio_sucursal[#All],2,0)</f>
        <v>Sucursal Avda Colón</v>
      </c>
      <c r="K1550" t="s">
        <v>82</v>
      </c>
      <c r="L1550" t="s">
        <v>28</v>
      </c>
      <c r="M1550" t="s">
        <v>4</v>
      </c>
      <c r="N1550" t="str">
        <f>IFERROR(VLOOKUP(ventas_starbucks_2025[[#This Row],[tamaño_sucio]],cambio_tamaño[#All],2,0),"Tamaño único")</f>
        <v>Tamaño único</v>
      </c>
      <c r="O1550">
        <v>3</v>
      </c>
      <c r="P1550">
        <v>2919.95</v>
      </c>
      <c r="Q1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50">
        <v>8759.85</v>
      </c>
      <c r="S1550" t="s">
        <v>31</v>
      </c>
      <c r="T1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50" t="str">
        <f>VLOOKUP(ventas_starbucks_2025[[#This Row],[canal_compra]],cambio_canal_compra[#All],2,0)</f>
        <v>Entrega domicilio</v>
      </c>
      <c r="V1550" t="s">
        <v>6</v>
      </c>
      <c r="W1550" t="str">
        <f>VLOOKUP(ventas_starbucks_2025[[#This Row],[método_pago]],cambio_metodo_pago[#All],2,0)</f>
        <v>Aplicación móbil</v>
      </c>
      <c r="X1550" t="s">
        <v>7</v>
      </c>
      <c r="Y1550">
        <v>10</v>
      </c>
      <c r="Z1550" t="str">
        <f>VLOOKUP(ventas_starbucks_2025[[#This Row],[promoción_aplicada5]],promocion_cambiar[#All],2,0)</f>
        <v>Combo</v>
      </c>
      <c r="AA1550" t="s">
        <v>8</v>
      </c>
      <c r="AB1550" t="s">
        <v>23</v>
      </c>
      <c r="AC1550" t="s">
        <v>24</v>
      </c>
      <c r="AD1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50">
        <v>13.7</v>
      </c>
      <c r="AF1550">
        <v>3</v>
      </c>
      <c r="AG1550">
        <v>42</v>
      </c>
      <c r="AH1550">
        <v>39</v>
      </c>
    </row>
    <row r="1551" spans="1:34" x14ac:dyDescent="0.25">
      <c r="A1551" s="3" t="s">
        <v>1626</v>
      </c>
      <c r="B1551" s="1">
        <v>45762</v>
      </c>
      <c r="C1551" s="23">
        <f t="shared" si="120"/>
        <v>15</v>
      </c>
      <c r="D1551" s="23">
        <f t="shared" si="121"/>
        <v>2</v>
      </c>
      <c r="E1551" s="23" t="str">
        <f t="shared" si="122"/>
        <v>martes</v>
      </c>
      <c r="F1551" s="23">
        <f t="shared" si="123"/>
        <v>4</v>
      </c>
      <c r="G1551" s="23" t="str">
        <f t="shared" si="124"/>
        <v>abril</v>
      </c>
      <c r="H1551" s="2">
        <v>0.62430555555555556</v>
      </c>
      <c r="I1551" t="s">
        <v>57</v>
      </c>
      <c r="J1551" t="str">
        <f>VLOOKUP(ventas_starbucks_2025[[#This Row],[sucursal]],cambio_sucursal[#All],2,0)</f>
        <v>Sucursal Avda Colón</v>
      </c>
      <c r="K1551" t="s">
        <v>82</v>
      </c>
      <c r="L1551" t="s">
        <v>28</v>
      </c>
      <c r="M1551" t="s">
        <v>4</v>
      </c>
      <c r="N1551" t="str">
        <f>IFERROR(VLOOKUP(ventas_starbucks_2025[[#This Row],[tamaño_sucio]],cambio_tamaño[#All],2,0),"Tamaño único")</f>
        <v>Tamaño único</v>
      </c>
      <c r="O1551">
        <v>5</v>
      </c>
      <c r="P1551">
        <v>2178.19</v>
      </c>
      <c r="Q1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51">
        <v>10890.95</v>
      </c>
      <c r="S1551" t="s">
        <v>5</v>
      </c>
      <c r="T1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51" t="str">
        <f>VLOOKUP(ventas_starbucks_2025[[#This Row],[canal_compra]],cambio_canal_compra[#All],2,0)</f>
        <v>En tienda</v>
      </c>
      <c r="V1551" t="s">
        <v>40</v>
      </c>
      <c r="W1551" t="str">
        <f>VLOOKUP(ventas_starbucks_2025[[#This Row],[método_pago]],cambio_metodo_pago[#All],2,0)</f>
        <v>Efectivo</v>
      </c>
      <c r="X1551" t="s">
        <v>7</v>
      </c>
      <c r="Y1551">
        <v>15</v>
      </c>
      <c r="Z1551" t="str">
        <f>VLOOKUP(ventas_starbucks_2025[[#This Row],[promoción_aplicada5]],promocion_cambiar[#All],2,0)</f>
        <v>Ninguna</v>
      </c>
      <c r="AA1551" t="s">
        <v>17</v>
      </c>
      <c r="AB1551" t="s">
        <v>32</v>
      </c>
      <c r="AC1551" t="s">
        <v>41</v>
      </c>
      <c r="AD1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51">
        <v>9.8000000000000007</v>
      </c>
      <c r="AF1551">
        <v>1</v>
      </c>
      <c r="AG1551">
        <v>32</v>
      </c>
      <c r="AH1551">
        <v>27</v>
      </c>
    </row>
    <row r="1552" spans="1:34" x14ac:dyDescent="0.25">
      <c r="A1552" s="3" t="s">
        <v>1627</v>
      </c>
      <c r="B1552" s="1">
        <v>45760</v>
      </c>
      <c r="C1552" s="23">
        <f t="shared" si="120"/>
        <v>13</v>
      </c>
      <c r="D1552" s="23">
        <f t="shared" si="121"/>
        <v>7</v>
      </c>
      <c r="E1552" s="1" t="str">
        <f t="shared" si="122"/>
        <v>domingo</v>
      </c>
      <c r="F1552" s="23">
        <f t="shared" si="123"/>
        <v>4</v>
      </c>
      <c r="G1552" s="1" t="str">
        <f t="shared" si="124"/>
        <v>abril</v>
      </c>
      <c r="H1552" s="2">
        <v>0.50694444444444442</v>
      </c>
      <c r="I1552" t="s">
        <v>1</v>
      </c>
      <c r="J1552" t="str">
        <f>VLOOKUP(ventas_starbucks_2025[[#This Row],[sucursal]],cambio_sucursal[#All],2,0)</f>
        <v>Sucursal Nueva Córdoba</v>
      </c>
      <c r="K1552" t="s">
        <v>115</v>
      </c>
      <c r="L1552" t="s">
        <v>21</v>
      </c>
      <c r="M1552" t="s">
        <v>4</v>
      </c>
      <c r="N1552" t="str">
        <f>IFERROR(VLOOKUP(ventas_starbucks_2025[[#This Row],[tamaño_sucio]],cambio_tamaño[#All],2,0),"Tamaño único")</f>
        <v>Tamaño único</v>
      </c>
      <c r="O1552">
        <v>5</v>
      </c>
      <c r="P1552">
        <v>1289.6099999999999</v>
      </c>
      <c r="Q1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2">
        <v>6448.05</v>
      </c>
      <c r="S1552" t="s">
        <v>15</v>
      </c>
      <c r="T1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52" t="str">
        <f>VLOOKUP(ventas_starbucks_2025[[#This Row],[canal_compra]],cambio_canal_compra[#All],2,0)</f>
        <v>Para llevar</v>
      </c>
      <c r="V1552" t="s">
        <v>6</v>
      </c>
      <c r="W1552" t="str">
        <f>VLOOKUP(ventas_starbucks_2025[[#This Row],[método_pago]],cambio_metodo_pago[#All],2,0)</f>
        <v>Aplicación móbil</v>
      </c>
      <c r="X1552" t="s">
        <v>22</v>
      </c>
      <c r="Y1552">
        <v>0</v>
      </c>
      <c r="Z1552" t="str">
        <f>VLOOKUP(ventas_starbucks_2025[[#This Row],[promoción_aplicada5]],promocion_cambiar[#All],2,0)</f>
        <v>Hora Feliz</v>
      </c>
      <c r="AA1552" t="s">
        <v>36</v>
      </c>
      <c r="AB1552" t="s">
        <v>9</v>
      </c>
      <c r="AC1552" t="s">
        <v>24</v>
      </c>
      <c r="AD1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52">
        <v>7.6</v>
      </c>
      <c r="AF1552">
        <v>1</v>
      </c>
      <c r="AG1552">
        <v>25</v>
      </c>
      <c r="AH1552">
        <v>20</v>
      </c>
    </row>
    <row r="1553" spans="1:34" x14ac:dyDescent="0.25">
      <c r="A1553" s="3" t="s">
        <v>1628</v>
      </c>
      <c r="B1553" s="1">
        <v>45678</v>
      </c>
      <c r="C1553" s="23">
        <f t="shared" si="120"/>
        <v>21</v>
      </c>
      <c r="D1553" s="23">
        <f t="shared" si="121"/>
        <v>2</v>
      </c>
      <c r="E1553" s="23" t="str">
        <f t="shared" si="122"/>
        <v>martes</v>
      </c>
      <c r="F1553" s="23">
        <f t="shared" si="123"/>
        <v>1</v>
      </c>
      <c r="G1553" s="23" t="str">
        <f t="shared" si="124"/>
        <v>enero</v>
      </c>
      <c r="H1553" s="2">
        <v>0.4597222222222222</v>
      </c>
      <c r="I1553" t="s">
        <v>26</v>
      </c>
      <c r="J1553" t="str">
        <f>VLOOKUP(ventas_starbucks_2025[[#This Row],[sucursal]],cambio_sucursal[#All],2,0)</f>
        <v>Sucursal San Lorenzo 47</v>
      </c>
      <c r="K1553" t="s">
        <v>115</v>
      </c>
      <c r="L1553" t="s">
        <v>21</v>
      </c>
      <c r="M1553" t="s">
        <v>4</v>
      </c>
      <c r="N1553" t="str">
        <f>IFERROR(VLOOKUP(ventas_starbucks_2025[[#This Row],[tamaño_sucio]],cambio_tamaño[#All],2,0),"Tamaño único")</f>
        <v>Tamaño único</v>
      </c>
      <c r="O1553">
        <v>3</v>
      </c>
      <c r="P1553">
        <v>757.47</v>
      </c>
      <c r="Q1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553">
        <v>2272.41</v>
      </c>
      <c r="S1553" t="s">
        <v>31</v>
      </c>
      <c r="T1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53" t="str">
        <f>VLOOKUP(ventas_starbucks_2025[[#This Row],[canal_compra]],cambio_canal_compra[#All],2,0)</f>
        <v>Entrega domicilio</v>
      </c>
      <c r="V1553" t="s">
        <v>6</v>
      </c>
      <c r="W1553" t="str">
        <f>VLOOKUP(ventas_starbucks_2025[[#This Row],[método_pago]],cambio_metodo_pago[#All],2,0)</f>
        <v>Aplicación móbil</v>
      </c>
      <c r="X1553" t="s">
        <v>7</v>
      </c>
      <c r="Y1553">
        <v>10</v>
      </c>
      <c r="Z1553" t="str">
        <f>VLOOKUP(ventas_starbucks_2025[[#This Row],[promoción_aplicada5]],promocion_cambiar[#All],2,0)</f>
        <v>Combo</v>
      </c>
      <c r="AA1553" t="s">
        <v>8</v>
      </c>
      <c r="AB1553" t="s">
        <v>23</v>
      </c>
      <c r="AC1553" t="s">
        <v>41</v>
      </c>
      <c r="AD1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53">
        <v>11.1</v>
      </c>
      <c r="AF1553">
        <v>1</v>
      </c>
      <c r="AG1553">
        <v>35</v>
      </c>
      <c r="AH1553">
        <v>32</v>
      </c>
    </row>
    <row r="1554" spans="1:34" x14ac:dyDescent="0.25">
      <c r="A1554" s="3" t="s">
        <v>1629</v>
      </c>
      <c r="B1554" s="1">
        <v>45754</v>
      </c>
      <c r="C1554" s="23">
        <f t="shared" si="120"/>
        <v>7</v>
      </c>
      <c r="D1554" s="23">
        <f t="shared" si="121"/>
        <v>1</v>
      </c>
      <c r="E1554" s="23" t="str">
        <f t="shared" si="122"/>
        <v>lunes</v>
      </c>
      <c r="F1554" s="23">
        <f t="shared" si="123"/>
        <v>4</v>
      </c>
      <c r="G1554" s="23" t="str">
        <f t="shared" si="124"/>
        <v>abril</v>
      </c>
      <c r="H1554" s="2">
        <v>0.60972222222222228</v>
      </c>
      <c r="I1554" t="s">
        <v>26</v>
      </c>
      <c r="J1554" t="str">
        <f>VLOOKUP(ventas_starbucks_2025[[#This Row],[sucursal]],cambio_sucursal[#All],2,0)</f>
        <v>Sucursal San Lorenzo 47</v>
      </c>
      <c r="K1554" t="s">
        <v>2</v>
      </c>
      <c r="L1554" t="s">
        <v>3</v>
      </c>
      <c r="M1554" t="s">
        <v>4</v>
      </c>
      <c r="N1554" t="str">
        <f>IFERROR(VLOOKUP(ventas_starbucks_2025[[#This Row],[tamaño_sucio]],cambio_tamaño[#All],2,0),"Tamaño único")</f>
        <v>Tamaño único</v>
      </c>
      <c r="O1554">
        <v>2</v>
      </c>
      <c r="P1554">
        <v>2871.64</v>
      </c>
      <c r="Q1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54">
        <v>5743.28</v>
      </c>
      <c r="S1554" t="s">
        <v>5</v>
      </c>
      <c r="T1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54" t="str">
        <f>VLOOKUP(ventas_starbucks_2025[[#This Row],[canal_compra]],cambio_canal_compra[#All],2,0)</f>
        <v>En tienda</v>
      </c>
      <c r="V1554" t="s">
        <v>40</v>
      </c>
      <c r="W1554" t="str">
        <f>VLOOKUP(ventas_starbucks_2025[[#This Row],[método_pago]],cambio_metodo_pago[#All],2,0)</f>
        <v>Efectivo</v>
      </c>
      <c r="X1554" t="s">
        <v>22</v>
      </c>
      <c r="Y1554">
        <v>0</v>
      </c>
      <c r="Z1554" t="str">
        <f>VLOOKUP(ventas_starbucks_2025[[#This Row],[promoción_aplicada5]],promocion_cambiar[#All],2,0)</f>
        <v>2x1</v>
      </c>
      <c r="AA1554" t="s">
        <v>51</v>
      </c>
      <c r="AB1554" t="s">
        <v>9</v>
      </c>
      <c r="AC1554" t="s">
        <v>24</v>
      </c>
      <c r="AD1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54">
        <v>10</v>
      </c>
      <c r="AF1554">
        <v>3</v>
      </c>
      <c r="AG1554">
        <v>41</v>
      </c>
      <c r="AH1554">
        <v>39</v>
      </c>
    </row>
    <row r="1555" spans="1:34" x14ac:dyDescent="0.25">
      <c r="A1555" s="3" t="s">
        <v>1630</v>
      </c>
      <c r="B1555" s="1">
        <v>45676</v>
      </c>
      <c r="C1555" s="23">
        <f t="shared" si="120"/>
        <v>19</v>
      </c>
      <c r="D1555" s="23">
        <f t="shared" si="121"/>
        <v>7</v>
      </c>
      <c r="E1555" s="23" t="str">
        <f t="shared" si="122"/>
        <v>domingo</v>
      </c>
      <c r="F1555" s="23">
        <f t="shared" si="123"/>
        <v>1</v>
      </c>
      <c r="G1555" s="23" t="str">
        <f t="shared" si="124"/>
        <v>enero</v>
      </c>
      <c r="H1555" s="2">
        <v>0.53263888888888888</v>
      </c>
      <c r="I1555" t="s">
        <v>57</v>
      </c>
      <c r="J1555" t="str">
        <f>VLOOKUP(ventas_starbucks_2025[[#This Row],[sucursal]],cambio_sucursal[#All],2,0)</f>
        <v>Sucursal Avda Colón</v>
      </c>
      <c r="K1555" t="s">
        <v>67</v>
      </c>
      <c r="L1555" t="s">
        <v>35</v>
      </c>
      <c r="M1555" t="s">
        <v>4</v>
      </c>
      <c r="N1555" t="str">
        <f>IFERROR(VLOOKUP(ventas_starbucks_2025[[#This Row],[tamaño_sucio]],cambio_tamaño[#All],2,0),"Tamaño único")</f>
        <v>Tamaño único</v>
      </c>
      <c r="O1555">
        <v>1</v>
      </c>
      <c r="P1555">
        <v>1278.2</v>
      </c>
      <c r="Q1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5">
        <v>1278.2</v>
      </c>
      <c r="S1555" t="s">
        <v>5</v>
      </c>
      <c r="T1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55" t="str">
        <f>VLOOKUP(ventas_starbucks_2025[[#This Row],[canal_compra]],cambio_canal_compra[#All],2,0)</f>
        <v>En tienda</v>
      </c>
      <c r="V1555" t="s">
        <v>16</v>
      </c>
      <c r="W1555" t="str">
        <f>VLOOKUP(ventas_starbucks_2025[[#This Row],[método_pago]],cambio_metodo_pago[#All],2,0)</f>
        <v>Tarjeta</v>
      </c>
      <c r="X1555" t="s">
        <v>7</v>
      </c>
      <c r="Y1555">
        <v>0</v>
      </c>
      <c r="Z1555" t="str">
        <f>VLOOKUP(ventas_starbucks_2025[[#This Row],[promoción_aplicada5]],promocion_cambiar[#All],2,0)</f>
        <v>Combo</v>
      </c>
      <c r="AA1555" t="s">
        <v>8</v>
      </c>
      <c r="AB1555" t="s">
        <v>23</v>
      </c>
      <c r="AC1555" t="s">
        <v>41</v>
      </c>
      <c r="AD1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55">
        <v>8.9</v>
      </c>
      <c r="AF1555">
        <v>2</v>
      </c>
      <c r="AG1555">
        <v>28</v>
      </c>
      <c r="AH1555">
        <v>27</v>
      </c>
    </row>
    <row r="1556" spans="1:34" x14ac:dyDescent="0.25">
      <c r="A1556" s="3" t="s">
        <v>1631</v>
      </c>
      <c r="B1556" s="1">
        <v>45740</v>
      </c>
      <c r="C1556" s="23">
        <f t="shared" si="120"/>
        <v>24</v>
      </c>
      <c r="D1556" s="23">
        <f t="shared" si="121"/>
        <v>1</v>
      </c>
      <c r="E1556" s="23" t="str">
        <f t="shared" si="122"/>
        <v>lunes</v>
      </c>
      <c r="F1556" s="23">
        <f t="shared" si="123"/>
        <v>3</v>
      </c>
      <c r="G1556" s="23" t="str">
        <f t="shared" si="124"/>
        <v>marzo</v>
      </c>
      <c r="H1556" s="2">
        <v>0.66666666666666663</v>
      </c>
      <c r="I1556" t="s">
        <v>12</v>
      </c>
      <c r="J1556" t="str">
        <f>VLOOKUP(ventas_starbucks_2025[[#This Row],[sucursal]],cambio_sucursal[#All],2,0)</f>
        <v>Sucursal Córdoba Shopping</v>
      </c>
      <c r="K1556" t="s">
        <v>94</v>
      </c>
      <c r="L1556" t="s">
        <v>70</v>
      </c>
      <c r="M1556" t="s">
        <v>45</v>
      </c>
      <c r="N1556" t="str">
        <f>IFERROR(VLOOKUP(ventas_starbucks_2025[[#This Row],[tamaño_sucio]],cambio_tamaño[#All],2,0),"Tamaño único")</f>
        <v>Grande</v>
      </c>
      <c r="O1556">
        <v>5</v>
      </c>
      <c r="P1556">
        <v>1438.16</v>
      </c>
      <c r="Q1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6">
        <v>7190.8</v>
      </c>
      <c r="S1556" t="s">
        <v>31</v>
      </c>
      <c r="T1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56" t="str">
        <f>VLOOKUP(ventas_starbucks_2025[[#This Row],[canal_compra]],cambio_canal_compra[#All],2,0)</f>
        <v>Entrega domicilio</v>
      </c>
      <c r="V1556" t="s">
        <v>16</v>
      </c>
      <c r="W1556" t="str">
        <f>VLOOKUP(ventas_starbucks_2025[[#This Row],[método_pago]],cambio_metodo_pago[#All],2,0)</f>
        <v>Tarjeta</v>
      </c>
      <c r="X1556" t="s">
        <v>7</v>
      </c>
      <c r="Y1556">
        <v>0</v>
      </c>
      <c r="Z1556" t="str">
        <f>VLOOKUP(ventas_starbucks_2025[[#This Row],[promoción_aplicada5]],promocion_cambiar[#All],2,0)</f>
        <v>2x1</v>
      </c>
      <c r="AA1556" t="s">
        <v>51</v>
      </c>
      <c r="AB1556" t="s">
        <v>32</v>
      </c>
      <c r="AC1556" t="s">
        <v>24</v>
      </c>
      <c r="AD1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56">
        <v>9.6</v>
      </c>
      <c r="AF1556">
        <v>1</v>
      </c>
      <c r="AG1556">
        <v>39</v>
      </c>
      <c r="AH1556">
        <v>34</v>
      </c>
    </row>
    <row r="1557" spans="1:34" x14ac:dyDescent="0.25">
      <c r="A1557" s="3" t="s">
        <v>1632</v>
      </c>
      <c r="B1557" s="1">
        <v>45753</v>
      </c>
      <c r="C1557" s="23">
        <f t="shared" si="120"/>
        <v>6</v>
      </c>
      <c r="D1557" s="23">
        <f t="shared" si="121"/>
        <v>7</v>
      </c>
      <c r="E1557" s="23" t="str">
        <f t="shared" si="122"/>
        <v>domingo</v>
      </c>
      <c r="F1557" s="23">
        <f t="shared" si="123"/>
        <v>4</v>
      </c>
      <c r="G1557" s="23" t="str">
        <f t="shared" si="124"/>
        <v>abril</v>
      </c>
      <c r="H1557" s="2">
        <v>0.70416666666666672</v>
      </c>
      <c r="I1557" t="s">
        <v>26</v>
      </c>
      <c r="J1557" t="str">
        <f>VLOOKUP(ventas_starbucks_2025[[#This Row],[sucursal]],cambio_sucursal[#All],2,0)</f>
        <v>Sucursal San Lorenzo 47</v>
      </c>
      <c r="K1557" t="s">
        <v>74</v>
      </c>
      <c r="L1557" t="s">
        <v>70</v>
      </c>
      <c r="M1557" t="s">
        <v>55</v>
      </c>
      <c r="N1557" t="str">
        <f>IFERROR(VLOOKUP(ventas_starbucks_2025[[#This Row],[tamaño_sucio]],cambio_tamaño[#All],2,0),"Tamaño único")</f>
        <v>Pequeño</v>
      </c>
      <c r="O1557">
        <v>4</v>
      </c>
      <c r="P1557">
        <v>1879.36</v>
      </c>
      <c r="Q1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7">
        <v>7517.44</v>
      </c>
      <c r="S1557" t="s">
        <v>31</v>
      </c>
      <c r="T1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57" t="str">
        <f>VLOOKUP(ventas_starbucks_2025[[#This Row],[canal_compra]],cambio_canal_compra[#All],2,0)</f>
        <v>Entrega domicilio</v>
      </c>
      <c r="V1557" t="s">
        <v>40</v>
      </c>
      <c r="W1557" t="str">
        <f>VLOOKUP(ventas_starbucks_2025[[#This Row],[método_pago]],cambio_metodo_pago[#All],2,0)</f>
        <v>Efectivo</v>
      </c>
      <c r="X1557" t="s">
        <v>7</v>
      </c>
      <c r="Y1557">
        <v>10</v>
      </c>
      <c r="Z1557" t="str">
        <f>VLOOKUP(ventas_starbucks_2025[[#This Row],[promoción_aplicada5]],promocion_cambiar[#All],2,0)</f>
        <v>Ninguna</v>
      </c>
      <c r="AA1557" t="s">
        <v>17</v>
      </c>
      <c r="AB1557" t="s">
        <v>29</v>
      </c>
      <c r="AC1557" t="s">
        <v>41</v>
      </c>
      <c r="AD1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57">
        <v>4.9000000000000004</v>
      </c>
      <c r="AF1557">
        <v>5</v>
      </c>
      <c r="AG1557">
        <v>11</v>
      </c>
      <c r="AH1557">
        <v>7</v>
      </c>
    </row>
    <row r="1558" spans="1:34" x14ac:dyDescent="0.25">
      <c r="A1558" s="3" t="s">
        <v>1633</v>
      </c>
      <c r="B1558" s="1">
        <v>45753</v>
      </c>
      <c r="C1558" s="23">
        <f t="shared" si="120"/>
        <v>6</v>
      </c>
      <c r="D1558" s="23">
        <f t="shared" si="121"/>
        <v>7</v>
      </c>
      <c r="E1558" s="23" t="str">
        <f t="shared" si="122"/>
        <v>domingo</v>
      </c>
      <c r="F1558" s="23">
        <f t="shared" si="123"/>
        <v>4</v>
      </c>
      <c r="G1558" s="23" t="str">
        <f t="shared" si="124"/>
        <v>abril</v>
      </c>
      <c r="H1558" s="2">
        <v>0.62569444444444444</v>
      </c>
      <c r="I1558" t="s">
        <v>12</v>
      </c>
      <c r="J1558" t="str">
        <f>VLOOKUP(ventas_starbucks_2025[[#This Row],[sucursal]],cambio_sucursal[#All],2,0)</f>
        <v>Sucursal Córdoba Shopping</v>
      </c>
      <c r="K1558" t="s">
        <v>48</v>
      </c>
      <c r="L1558" t="s">
        <v>49</v>
      </c>
      <c r="M1558" t="s">
        <v>50</v>
      </c>
      <c r="N1558" t="str">
        <f>IFERROR(VLOOKUP(ventas_starbucks_2025[[#This Row],[tamaño_sucio]],cambio_tamaño[#All],2,0),"Tamaño único")</f>
        <v>Mediano</v>
      </c>
      <c r="O1558">
        <v>1</v>
      </c>
      <c r="P1558">
        <v>1660.95</v>
      </c>
      <c r="Q1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8">
        <v>1660.95</v>
      </c>
      <c r="S1558" t="s">
        <v>5</v>
      </c>
      <c r="T1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58" t="str">
        <f>VLOOKUP(ventas_starbucks_2025[[#This Row],[canal_compra]],cambio_canal_compra[#All],2,0)</f>
        <v>En tienda</v>
      </c>
      <c r="V1558" t="s">
        <v>6</v>
      </c>
      <c r="W1558" t="str">
        <f>VLOOKUP(ventas_starbucks_2025[[#This Row],[método_pago]],cambio_metodo_pago[#All],2,0)</f>
        <v>Aplicación móbil</v>
      </c>
      <c r="X1558" t="s">
        <v>7</v>
      </c>
      <c r="Y1558">
        <v>0</v>
      </c>
      <c r="Z1558" t="str">
        <f>VLOOKUP(ventas_starbucks_2025[[#This Row],[promoción_aplicada5]],promocion_cambiar[#All],2,0)</f>
        <v>2x1</v>
      </c>
      <c r="AA1558" t="s">
        <v>51</v>
      </c>
      <c r="AB1558" t="s">
        <v>29</v>
      </c>
      <c r="AC1558" t="s">
        <v>41</v>
      </c>
      <c r="AD1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58">
        <v>3.8</v>
      </c>
      <c r="AF1558">
        <v>3</v>
      </c>
      <c r="AG1558">
        <v>37</v>
      </c>
      <c r="AH1558">
        <v>36</v>
      </c>
    </row>
    <row r="1559" spans="1:34" x14ac:dyDescent="0.25">
      <c r="A1559" s="3" t="s">
        <v>1634</v>
      </c>
      <c r="B1559" s="1">
        <v>45741</v>
      </c>
      <c r="C1559" s="23">
        <f t="shared" si="120"/>
        <v>25</v>
      </c>
      <c r="D1559" s="23">
        <f t="shared" si="121"/>
        <v>2</v>
      </c>
      <c r="E1559" s="23" t="str">
        <f t="shared" si="122"/>
        <v>martes</v>
      </c>
      <c r="F1559" s="23">
        <f t="shared" si="123"/>
        <v>3</v>
      </c>
      <c r="G1559" s="23" t="str">
        <f t="shared" si="124"/>
        <v>marzo</v>
      </c>
      <c r="H1559" s="2">
        <v>0.44583333333333336</v>
      </c>
      <c r="I1559" t="s">
        <v>26</v>
      </c>
      <c r="J1559" t="str">
        <f>VLOOKUP(ventas_starbucks_2025[[#This Row],[sucursal]],cambio_sucursal[#All],2,0)</f>
        <v>Sucursal San Lorenzo 47</v>
      </c>
      <c r="K1559" t="s">
        <v>82</v>
      </c>
      <c r="L1559" t="s">
        <v>28</v>
      </c>
      <c r="M1559" t="s">
        <v>4</v>
      </c>
      <c r="N1559" t="str">
        <f>IFERROR(VLOOKUP(ventas_starbucks_2025[[#This Row],[tamaño_sucio]],cambio_tamaño[#All],2,0),"Tamaño único")</f>
        <v>Tamaño único</v>
      </c>
      <c r="O1559">
        <v>3</v>
      </c>
      <c r="P1559">
        <v>2239.73</v>
      </c>
      <c r="Q1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59">
        <v>6719.19</v>
      </c>
      <c r="S1559" t="s">
        <v>15</v>
      </c>
      <c r="T1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59" t="str">
        <f>VLOOKUP(ventas_starbucks_2025[[#This Row],[canal_compra]],cambio_canal_compra[#All],2,0)</f>
        <v>Para llevar</v>
      </c>
      <c r="V1559" t="s">
        <v>6</v>
      </c>
      <c r="W1559" t="str">
        <f>VLOOKUP(ventas_starbucks_2025[[#This Row],[método_pago]],cambio_metodo_pago[#All],2,0)</f>
        <v>Aplicación móbil</v>
      </c>
      <c r="X1559" t="s">
        <v>7</v>
      </c>
      <c r="Y1559">
        <v>15</v>
      </c>
      <c r="Z1559" t="str">
        <f>VLOOKUP(ventas_starbucks_2025[[#This Row],[promoción_aplicada5]],promocion_cambiar[#All],2,0)</f>
        <v>Hora Feliz</v>
      </c>
      <c r="AA1559" t="s">
        <v>36</v>
      </c>
      <c r="AB1559" t="s">
        <v>32</v>
      </c>
      <c r="AC1559" t="s">
        <v>24</v>
      </c>
      <c r="AD1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59">
        <v>13</v>
      </c>
      <c r="AF1559">
        <v>5</v>
      </c>
      <c r="AG1559">
        <v>37</v>
      </c>
      <c r="AH1559">
        <v>34</v>
      </c>
    </row>
    <row r="1560" spans="1:34" x14ac:dyDescent="0.25">
      <c r="A1560" s="3" t="s">
        <v>1635</v>
      </c>
      <c r="B1560" s="1">
        <v>45761</v>
      </c>
      <c r="C1560" s="23">
        <f t="shared" si="120"/>
        <v>14</v>
      </c>
      <c r="D1560" s="23">
        <f t="shared" si="121"/>
        <v>1</v>
      </c>
      <c r="E1560" s="23" t="str">
        <f t="shared" si="122"/>
        <v>lunes</v>
      </c>
      <c r="F1560" s="23">
        <f t="shared" si="123"/>
        <v>4</v>
      </c>
      <c r="G1560" s="23" t="str">
        <f t="shared" si="124"/>
        <v>abril</v>
      </c>
      <c r="H1560" s="2">
        <v>0.32847222222222222</v>
      </c>
      <c r="I1560" t="s">
        <v>57</v>
      </c>
      <c r="J1560" t="str">
        <f>VLOOKUP(ventas_starbucks_2025[[#This Row],[sucursal]],cambio_sucursal[#All],2,0)</f>
        <v>Sucursal Avda Colón</v>
      </c>
      <c r="K1560" t="s">
        <v>20</v>
      </c>
      <c r="L1560" t="s">
        <v>21</v>
      </c>
      <c r="M1560" t="s">
        <v>4</v>
      </c>
      <c r="N1560" t="str">
        <f>IFERROR(VLOOKUP(ventas_starbucks_2025[[#This Row],[tamaño_sucio]],cambio_tamaño[#All],2,0),"Tamaño único")</f>
        <v>Tamaño único</v>
      </c>
      <c r="O1560">
        <v>5</v>
      </c>
      <c r="P1560">
        <v>1006.79</v>
      </c>
      <c r="Q1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0">
        <v>5033.95</v>
      </c>
      <c r="S1560" t="s">
        <v>15</v>
      </c>
      <c r="T1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0" t="str">
        <f>VLOOKUP(ventas_starbucks_2025[[#This Row],[canal_compra]],cambio_canal_compra[#All],2,0)</f>
        <v>Para llevar</v>
      </c>
      <c r="V1560" t="s">
        <v>16</v>
      </c>
      <c r="W1560" t="str">
        <f>VLOOKUP(ventas_starbucks_2025[[#This Row],[método_pago]],cambio_metodo_pago[#All],2,0)</f>
        <v>Tarjeta</v>
      </c>
      <c r="X1560" t="s">
        <v>7</v>
      </c>
      <c r="Y1560">
        <v>10</v>
      </c>
      <c r="Z1560" t="str">
        <f>VLOOKUP(ventas_starbucks_2025[[#This Row],[promoción_aplicada5]],promocion_cambiar[#All],2,0)</f>
        <v>Ninguna</v>
      </c>
      <c r="AA1560" t="s">
        <v>17</v>
      </c>
      <c r="AB1560" t="s">
        <v>32</v>
      </c>
      <c r="AC1560" t="s">
        <v>41</v>
      </c>
      <c r="AD1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60">
        <v>13.5</v>
      </c>
      <c r="AF1560">
        <v>2</v>
      </c>
      <c r="AG1560">
        <v>39</v>
      </c>
      <c r="AH1560">
        <v>34</v>
      </c>
    </row>
    <row r="1561" spans="1:34" x14ac:dyDescent="0.25">
      <c r="A1561" s="3" t="s">
        <v>1636</v>
      </c>
      <c r="B1561" s="1">
        <v>45687</v>
      </c>
      <c r="C1561" s="23">
        <f t="shared" si="120"/>
        <v>30</v>
      </c>
      <c r="D1561" s="23">
        <f t="shared" si="121"/>
        <v>4</v>
      </c>
      <c r="E1561" s="23" t="str">
        <f t="shared" si="122"/>
        <v>jueves</v>
      </c>
      <c r="F1561" s="23">
        <f t="shared" si="123"/>
        <v>1</v>
      </c>
      <c r="G1561" s="23" t="str">
        <f t="shared" si="124"/>
        <v>enero</v>
      </c>
      <c r="H1561" s="2">
        <v>0.4201388888888889</v>
      </c>
      <c r="I1561" t="s">
        <v>26</v>
      </c>
      <c r="J1561" t="str">
        <f>VLOOKUP(ventas_starbucks_2025[[#This Row],[sucursal]],cambio_sucursal[#All],2,0)</f>
        <v>Sucursal San Lorenzo 47</v>
      </c>
      <c r="K1561" t="s">
        <v>2</v>
      </c>
      <c r="L1561" t="s">
        <v>3</v>
      </c>
      <c r="M1561" t="s">
        <v>4</v>
      </c>
      <c r="N1561" t="str">
        <f>IFERROR(VLOOKUP(ventas_starbucks_2025[[#This Row],[tamaño_sucio]],cambio_tamaño[#All],2,0),"Tamaño único")</f>
        <v>Tamaño único</v>
      </c>
      <c r="O1561">
        <v>5</v>
      </c>
      <c r="P1561">
        <v>2832.17</v>
      </c>
      <c r="Q1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61">
        <v>14160.85</v>
      </c>
      <c r="S1561" t="s">
        <v>5</v>
      </c>
      <c r="T1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61" t="str">
        <f>VLOOKUP(ventas_starbucks_2025[[#This Row],[canal_compra]],cambio_canal_compra[#All],2,0)</f>
        <v>En tienda</v>
      </c>
      <c r="V1561" t="s">
        <v>6</v>
      </c>
      <c r="W1561" t="str">
        <f>VLOOKUP(ventas_starbucks_2025[[#This Row],[método_pago]],cambio_metodo_pago[#All],2,0)</f>
        <v>Aplicación móbil</v>
      </c>
      <c r="X1561" t="s">
        <v>22</v>
      </c>
      <c r="Y1561">
        <v>0</v>
      </c>
      <c r="Z1561" t="str">
        <f>VLOOKUP(ventas_starbucks_2025[[#This Row],[promoción_aplicada5]],promocion_cambiar[#All],2,0)</f>
        <v>Combo</v>
      </c>
      <c r="AA1561" t="s">
        <v>8</v>
      </c>
      <c r="AB1561" t="s">
        <v>9</v>
      </c>
      <c r="AC1561" t="s">
        <v>10</v>
      </c>
      <c r="AD1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61">
        <v>11.2</v>
      </c>
      <c r="AF1561">
        <v>4</v>
      </c>
      <c r="AG1561">
        <v>29</v>
      </c>
      <c r="AH1561">
        <v>24</v>
      </c>
    </row>
    <row r="1562" spans="1:34" x14ac:dyDescent="0.25">
      <c r="A1562" s="3" t="s">
        <v>1637</v>
      </c>
      <c r="B1562" s="1">
        <v>45724</v>
      </c>
      <c r="C1562" s="23">
        <f t="shared" si="120"/>
        <v>8</v>
      </c>
      <c r="D1562" s="23">
        <f t="shared" si="121"/>
        <v>6</v>
      </c>
      <c r="E1562" s="1" t="str">
        <f t="shared" si="122"/>
        <v>sábado</v>
      </c>
      <c r="F1562" s="23">
        <f t="shared" si="123"/>
        <v>3</v>
      </c>
      <c r="G1562" s="1" t="str">
        <f t="shared" si="124"/>
        <v>marzo</v>
      </c>
      <c r="H1562" s="2">
        <v>0.61458333333333337</v>
      </c>
      <c r="I1562" t="s">
        <v>1</v>
      </c>
      <c r="J1562" t="str">
        <f>VLOOKUP(ventas_starbucks_2025[[#This Row],[sucursal]],cambio_sucursal[#All],2,0)</f>
        <v>Sucursal Nueva Córdoba</v>
      </c>
      <c r="K1562" t="s">
        <v>48</v>
      </c>
      <c r="L1562" t="s">
        <v>49</v>
      </c>
      <c r="M1562" t="s">
        <v>55</v>
      </c>
      <c r="N1562" t="str">
        <f>IFERROR(VLOOKUP(ventas_starbucks_2025[[#This Row],[tamaño_sucio]],cambio_tamaño[#All],2,0),"Tamaño único")</f>
        <v>Pequeño</v>
      </c>
      <c r="O1562">
        <v>2</v>
      </c>
      <c r="P1562">
        <v>1709.84</v>
      </c>
      <c r="Q1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2">
        <v>3419.68</v>
      </c>
      <c r="S1562" t="s">
        <v>15</v>
      </c>
      <c r="T1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62" t="str">
        <f>VLOOKUP(ventas_starbucks_2025[[#This Row],[canal_compra]],cambio_canal_compra[#All],2,0)</f>
        <v>Para llevar</v>
      </c>
      <c r="V1562" t="s">
        <v>16</v>
      </c>
      <c r="W1562" t="str">
        <f>VLOOKUP(ventas_starbucks_2025[[#This Row],[método_pago]],cambio_metodo_pago[#All],2,0)</f>
        <v>Tarjeta</v>
      </c>
      <c r="X1562" t="s">
        <v>7</v>
      </c>
      <c r="Y1562">
        <v>15</v>
      </c>
      <c r="Z1562" t="str">
        <f>VLOOKUP(ventas_starbucks_2025[[#This Row],[promoción_aplicada5]],promocion_cambiar[#All],2,0)</f>
        <v>2x1</v>
      </c>
      <c r="AA1562" t="s">
        <v>51</v>
      </c>
      <c r="AB1562" t="s">
        <v>32</v>
      </c>
      <c r="AC1562" t="s">
        <v>10</v>
      </c>
      <c r="AD1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62">
        <v>14.2</v>
      </c>
      <c r="AF1562">
        <v>5</v>
      </c>
      <c r="AG1562">
        <v>29</v>
      </c>
      <c r="AH1562">
        <v>27</v>
      </c>
    </row>
    <row r="1563" spans="1:34" x14ac:dyDescent="0.25">
      <c r="A1563" s="3" t="s">
        <v>1638</v>
      </c>
      <c r="B1563" s="1">
        <v>45698</v>
      </c>
      <c r="C1563" s="23">
        <f t="shared" si="120"/>
        <v>10</v>
      </c>
      <c r="D1563" s="23">
        <f t="shared" si="121"/>
        <v>1</v>
      </c>
      <c r="E1563" s="23" t="str">
        <f t="shared" si="122"/>
        <v>lunes</v>
      </c>
      <c r="F1563" s="23">
        <f t="shared" si="123"/>
        <v>2</v>
      </c>
      <c r="G1563" s="23" t="str">
        <f t="shared" si="124"/>
        <v>febrero</v>
      </c>
      <c r="H1563" s="2">
        <v>0.46458333333333335</v>
      </c>
      <c r="I1563" t="s">
        <v>1</v>
      </c>
      <c r="J1563" t="str">
        <f>VLOOKUP(ventas_starbucks_2025[[#This Row],[sucursal]],cambio_sucursal[#All],2,0)</f>
        <v>Sucursal Nueva Córdoba</v>
      </c>
      <c r="K1563" t="s">
        <v>20</v>
      </c>
      <c r="L1563" t="s">
        <v>21</v>
      </c>
      <c r="M1563" t="s">
        <v>4</v>
      </c>
      <c r="N1563" t="str">
        <f>IFERROR(VLOOKUP(ventas_starbucks_2025[[#This Row],[tamaño_sucio]],cambio_tamaño[#All],2,0),"Tamaño único")</f>
        <v>Tamaño único</v>
      </c>
      <c r="O1563">
        <v>5</v>
      </c>
      <c r="P1563">
        <v>1016.14</v>
      </c>
      <c r="Q1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3">
        <v>5080.7</v>
      </c>
      <c r="S1563" t="s">
        <v>15</v>
      </c>
      <c r="T1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3" t="str">
        <f>VLOOKUP(ventas_starbucks_2025[[#This Row],[canal_compra]],cambio_canal_compra[#All],2,0)</f>
        <v>Para llevar</v>
      </c>
      <c r="V1563" t="s">
        <v>40</v>
      </c>
      <c r="W1563" t="str">
        <f>VLOOKUP(ventas_starbucks_2025[[#This Row],[método_pago]],cambio_metodo_pago[#All],2,0)</f>
        <v>Efectivo</v>
      </c>
      <c r="X1563" t="s">
        <v>7</v>
      </c>
      <c r="Y1563">
        <v>10</v>
      </c>
      <c r="Z1563" t="str">
        <f>VLOOKUP(ventas_starbucks_2025[[#This Row],[promoción_aplicada5]],promocion_cambiar[#All],2,0)</f>
        <v>Ninguna</v>
      </c>
      <c r="AA1563" t="s">
        <v>17</v>
      </c>
      <c r="AB1563" t="s">
        <v>23</v>
      </c>
      <c r="AC1563" t="s">
        <v>10</v>
      </c>
      <c r="AD1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63">
        <v>2.5</v>
      </c>
      <c r="AF1563">
        <v>4</v>
      </c>
      <c r="AG1563">
        <v>26</v>
      </c>
      <c r="AH1563">
        <v>21</v>
      </c>
    </row>
    <row r="1564" spans="1:34" x14ac:dyDescent="0.25">
      <c r="A1564" s="3" t="s">
        <v>1639</v>
      </c>
      <c r="B1564" s="1">
        <v>45717</v>
      </c>
      <c r="C1564" s="23">
        <f t="shared" si="120"/>
        <v>1</v>
      </c>
      <c r="D1564" s="23">
        <f t="shared" si="121"/>
        <v>6</v>
      </c>
      <c r="E1564" s="23" t="str">
        <f t="shared" si="122"/>
        <v>sábado</v>
      </c>
      <c r="F1564" s="23">
        <f t="shared" si="123"/>
        <v>3</v>
      </c>
      <c r="G1564" s="23" t="str">
        <f t="shared" si="124"/>
        <v>marzo</v>
      </c>
      <c r="H1564" s="2">
        <v>0.79722222222222228</v>
      </c>
      <c r="I1564" t="s">
        <v>57</v>
      </c>
      <c r="J1564" t="str">
        <f>VLOOKUP(ventas_starbucks_2025[[#This Row],[sucursal]],cambio_sucursal[#All],2,0)</f>
        <v>Sucursal Avda Colón</v>
      </c>
      <c r="K1564" t="s">
        <v>48</v>
      </c>
      <c r="L1564" t="s">
        <v>49</v>
      </c>
      <c r="M1564" t="s">
        <v>62</v>
      </c>
      <c r="N1564" t="str">
        <f>IFERROR(VLOOKUP(ventas_starbucks_2025[[#This Row],[tamaño_sucio]],cambio_tamaño[#All],2,0),"Tamaño único")</f>
        <v>Extra-Grande</v>
      </c>
      <c r="O1564">
        <v>5</v>
      </c>
      <c r="P1564">
        <v>1641.92</v>
      </c>
      <c r="Q1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4">
        <v>8209.6</v>
      </c>
      <c r="S1564" t="s">
        <v>5</v>
      </c>
      <c r="T1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4" t="str">
        <f>VLOOKUP(ventas_starbucks_2025[[#This Row],[canal_compra]],cambio_canal_compra[#All],2,0)</f>
        <v>En tienda</v>
      </c>
      <c r="V1564" t="s">
        <v>16</v>
      </c>
      <c r="W1564" t="str">
        <f>VLOOKUP(ventas_starbucks_2025[[#This Row],[método_pago]],cambio_metodo_pago[#All],2,0)</f>
        <v>Tarjeta</v>
      </c>
      <c r="X1564" t="s">
        <v>22</v>
      </c>
      <c r="Y1564">
        <v>0</v>
      </c>
      <c r="Z1564" t="str">
        <f>VLOOKUP(ventas_starbucks_2025[[#This Row],[promoción_aplicada5]],promocion_cambiar[#All],2,0)</f>
        <v>Ninguna</v>
      </c>
      <c r="AA1564" t="s">
        <v>17</v>
      </c>
      <c r="AB1564" t="s">
        <v>18</v>
      </c>
      <c r="AC1564" t="s">
        <v>24</v>
      </c>
      <c r="AD1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64">
        <v>9.8000000000000007</v>
      </c>
      <c r="AF1564">
        <v>4</v>
      </c>
      <c r="AG1564">
        <v>27</v>
      </c>
      <c r="AH1564">
        <v>22</v>
      </c>
    </row>
    <row r="1565" spans="1:34" x14ac:dyDescent="0.25">
      <c r="A1565" s="3" t="s">
        <v>1640</v>
      </c>
      <c r="B1565" s="1">
        <v>45731</v>
      </c>
      <c r="C1565" s="23">
        <f t="shared" si="120"/>
        <v>15</v>
      </c>
      <c r="D1565" s="23">
        <f t="shared" si="121"/>
        <v>6</v>
      </c>
      <c r="E1565" s="23" t="str">
        <f t="shared" si="122"/>
        <v>sábado</v>
      </c>
      <c r="F1565" s="23">
        <f t="shared" si="123"/>
        <v>3</v>
      </c>
      <c r="G1565" s="23" t="str">
        <f t="shared" si="124"/>
        <v>marzo</v>
      </c>
      <c r="H1565" s="2">
        <v>0.42569444444444443</v>
      </c>
      <c r="I1565" t="s">
        <v>12</v>
      </c>
      <c r="J1565" t="str">
        <f>VLOOKUP(ventas_starbucks_2025[[#This Row],[sucursal]],cambio_sucursal[#All],2,0)</f>
        <v>Sucursal Córdoba Shopping</v>
      </c>
      <c r="K1565" t="s">
        <v>60</v>
      </c>
      <c r="L1565" t="s">
        <v>44</v>
      </c>
      <c r="M1565" t="s">
        <v>50</v>
      </c>
      <c r="N1565" t="str">
        <f>IFERROR(VLOOKUP(ventas_starbucks_2025[[#This Row],[tamaño_sucio]],cambio_tamaño[#All],2,0),"Tamaño único")</f>
        <v>Mediano</v>
      </c>
      <c r="O1565">
        <v>5</v>
      </c>
      <c r="P1565">
        <v>1400.71</v>
      </c>
      <c r="Q1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5">
        <v>7003.55</v>
      </c>
      <c r="S1565" t="s">
        <v>31</v>
      </c>
      <c r="T1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5" t="str">
        <f>VLOOKUP(ventas_starbucks_2025[[#This Row],[canal_compra]],cambio_canal_compra[#All],2,0)</f>
        <v>Entrega domicilio</v>
      </c>
      <c r="V1565" t="s">
        <v>6</v>
      </c>
      <c r="W1565" t="str">
        <f>VLOOKUP(ventas_starbucks_2025[[#This Row],[método_pago]],cambio_metodo_pago[#All],2,0)</f>
        <v>Aplicación móbil</v>
      </c>
      <c r="X1565" t="s">
        <v>22</v>
      </c>
      <c r="Y1565">
        <v>0</v>
      </c>
      <c r="Z1565" t="str">
        <f>VLOOKUP(ventas_starbucks_2025[[#This Row],[promoción_aplicada5]],promocion_cambiar[#All],2,0)</f>
        <v>Ninguna</v>
      </c>
      <c r="AA1565" t="s">
        <v>17</v>
      </c>
      <c r="AB1565" t="s">
        <v>18</v>
      </c>
      <c r="AC1565" t="s">
        <v>41</v>
      </c>
      <c r="AD1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65">
        <v>11.8</v>
      </c>
      <c r="AF1565">
        <v>3</v>
      </c>
      <c r="AG1565">
        <v>48</v>
      </c>
      <c r="AH1565">
        <v>43</v>
      </c>
    </row>
    <row r="1566" spans="1:34" x14ac:dyDescent="0.25">
      <c r="A1566" s="3" t="s">
        <v>1641</v>
      </c>
      <c r="B1566" s="1">
        <v>45761</v>
      </c>
      <c r="C1566" s="23">
        <f t="shared" si="120"/>
        <v>14</v>
      </c>
      <c r="D1566" s="23">
        <f t="shared" si="121"/>
        <v>1</v>
      </c>
      <c r="E1566" s="23" t="str">
        <f t="shared" si="122"/>
        <v>lunes</v>
      </c>
      <c r="F1566" s="23">
        <f t="shared" si="123"/>
        <v>4</v>
      </c>
      <c r="G1566" s="23" t="str">
        <f t="shared" si="124"/>
        <v>abril</v>
      </c>
      <c r="H1566" s="2">
        <v>0.48194444444444445</v>
      </c>
      <c r="I1566" t="s">
        <v>57</v>
      </c>
      <c r="J1566" t="str">
        <f>VLOOKUP(ventas_starbucks_2025[[#This Row],[sucursal]],cambio_sucursal[#All],2,0)</f>
        <v>Sucursal Avda Colón</v>
      </c>
      <c r="K1566" t="s">
        <v>34</v>
      </c>
      <c r="L1566" t="s">
        <v>35</v>
      </c>
      <c r="M1566" t="s">
        <v>4</v>
      </c>
      <c r="N1566" t="str">
        <f>IFERROR(VLOOKUP(ventas_starbucks_2025[[#This Row],[tamaño_sucio]],cambio_tamaño[#All],2,0),"Tamaño único")</f>
        <v>Tamaño único</v>
      </c>
      <c r="O1566">
        <v>4</v>
      </c>
      <c r="P1566">
        <v>1195.72</v>
      </c>
      <c r="Q1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6">
        <v>4782.88</v>
      </c>
      <c r="S1566" t="s">
        <v>15</v>
      </c>
      <c r="T1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66" t="str">
        <f>VLOOKUP(ventas_starbucks_2025[[#This Row],[canal_compra]],cambio_canal_compra[#All],2,0)</f>
        <v>Para llevar</v>
      </c>
      <c r="V1566" t="s">
        <v>16</v>
      </c>
      <c r="W1566" t="str">
        <f>VLOOKUP(ventas_starbucks_2025[[#This Row],[método_pago]],cambio_metodo_pago[#All],2,0)</f>
        <v>Tarjeta</v>
      </c>
      <c r="X1566" t="s">
        <v>7</v>
      </c>
      <c r="Y1566">
        <v>10</v>
      </c>
      <c r="Z1566" t="str">
        <f>VLOOKUP(ventas_starbucks_2025[[#This Row],[promoción_aplicada5]],promocion_cambiar[#All],2,0)</f>
        <v>Hora Feliz</v>
      </c>
      <c r="AA1566" t="s">
        <v>36</v>
      </c>
      <c r="AB1566" t="s">
        <v>32</v>
      </c>
      <c r="AC1566" t="s">
        <v>10</v>
      </c>
      <c r="AD1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66">
        <v>7.2</v>
      </c>
      <c r="AF1566">
        <v>5</v>
      </c>
      <c r="AG1566">
        <v>27</v>
      </c>
      <c r="AH1566">
        <v>23</v>
      </c>
    </row>
    <row r="1567" spans="1:34" x14ac:dyDescent="0.25">
      <c r="A1567" s="3" t="s">
        <v>1642</v>
      </c>
      <c r="B1567" s="1">
        <v>45684</v>
      </c>
      <c r="C1567" s="23">
        <f t="shared" si="120"/>
        <v>27</v>
      </c>
      <c r="D1567" s="23">
        <f t="shared" si="121"/>
        <v>1</v>
      </c>
      <c r="E1567" s="23" t="str">
        <f t="shared" si="122"/>
        <v>lunes</v>
      </c>
      <c r="F1567" s="23">
        <f t="shared" si="123"/>
        <v>1</v>
      </c>
      <c r="G1567" s="23" t="str">
        <f t="shared" si="124"/>
        <v>enero</v>
      </c>
      <c r="H1567" s="2">
        <v>0.8041666666666667</v>
      </c>
      <c r="I1567" t="s">
        <v>57</v>
      </c>
      <c r="J1567" t="str">
        <f>VLOOKUP(ventas_starbucks_2025[[#This Row],[sucursal]],cambio_sucursal[#All],2,0)</f>
        <v>Sucursal Avda Colón</v>
      </c>
      <c r="K1567" t="s">
        <v>58</v>
      </c>
      <c r="L1567" t="s">
        <v>39</v>
      </c>
      <c r="M1567" t="s">
        <v>4</v>
      </c>
      <c r="N1567" t="str">
        <f>IFERROR(VLOOKUP(ventas_starbucks_2025[[#This Row],[tamaño_sucio]],cambio_tamaño[#All],2,0),"Tamaño único")</f>
        <v>Tamaño único</v>
      </c>
      <c r="O1567">
        <v>5</v>
      </c>
      <c r="P1567">
        <v>1085.4000000000001</v>
      </c>
      <c r="Q1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7">
        <v>5427</v>
      </c>
      <c r="S1567" t="s">
        <v>5</v>
      </c>
      <c r="T1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7" t="str">
        <f>VLOOKUP(ventas_starbucks_2025[[#This Row],[canal_compra]],cambio_canal_compra[#All],2,0)</f>
        <v>En tienda</v>
      </c>
      <c r="V1567" t="s">
        <v>16</v>
      </c>
      <c r="W1567" t="str">
        <f>VLOOKUP(ventas_starbucks_2025[[#This Row],[método_pago]],cambio_metodo_pago[#All],2,0)</f>
        <v>Tarjeta</v>
      </c>
      <c r="X1567" t="s">
        <v>7</v>
      </c>
      <c r="Y1567">
        <v>10</v>
      </c>
      <c r="Z1567" t="str">
        <f>VLOOKUP(ventas_starbucks_2025[[#This Row],[promoción_aplicada5]],promocion_cambiar[#All],2,0)</f>
        <v>Hora Feliz</v>
      </c>
      <c r="AA1567" t="s">
        <v>36</v>
      </c>
      <c r="AB1567" t="s">
        <v>52</v>
      </c>
      <c r="AC1567" t="s">
        <v>24</v>
      </c>
      <c r="AD1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67">
        <v>4.4000000000000004</v>
      </c>
      <c r="AF1567">
        <v>5</v>
      </c>
      <c r="AG1567">
        <v>29</v>
      </c>
      <c r="AH1567">
        <v>24</v>
      </c>
    </row>
    <row r="1568" spans="1:34" x14ac:dyDescent="0.25">
      <c r="A1568" s="3" t="s">
        <v>1643</v>
      </c>
      <c r="B1568" s="1">
        <v>45716</v>
      </c>
      <c r="C1568" s="23">
        <f t="shared" si="120"/>
        <v>28</v>
      </c>
      <c r="D1568" s="23">
        <f t="shared" si="121"/>
        <v>5</v>
      </c>
      <c r="E1568" s="23" t="str">
        <f t="shared" si="122"/>
        <v>viernes</v>
      </c>
      <c r="F1568" s="23">
        <f t="shared" si="123"/>
        <v>2</v>
      </c>
      <c r="G1568" s="23" t="str">
        <f t="shared" si="124"/>
        <v>febrero</v>
      </c>
      <c r="H1568" s="2">
        <v>0.59791666666666665</v>
      </c>
      <c r="I1568" t="s">
        <v>1</v>
      </c>
      <c r="J1568" t="str">
        <f>VLOOKUP(ventas_starbucks_2025[[#This Row],[sucursal]],cambio_sucursal[#All],2,0)</f>
        <v>Sucursal Nueva Córdoba</v>
      </c>
      <c r="K1568" t="s">
        <v>64</v>
      </c>
      <c r="L1568" t="s">
        <v>65</v>
      </c>
      <c r="M1568" t="s">
        <v>4</v>
      </c>
      <c r="N1568" t="str">
        <f>IFERROR(VLOOKUP(ventas_starbucks_2025[[#This Row],[tamaño_sucio]],cambio_tamaño[#All],2,0),"Tamaño único")</f>
        <v>Tamaño único</v>
      </c>
      <c r="O1568">
        <v>5</v>
      </c>
      <c r="P1568">
        <v>1951.36</v>
      </c>
      <c r="Q1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8">
        <v>9756.7999999999993</v>
      </c>
      <c r="S1568" t="s">
        <v>5</v>
      </c>
      <c r="T1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8" t="str">
        <f>VLOOKUP(ventas_starbucks_2025[[#This Row],[canal_compra]],cambio_canal_compra[#All],2,0)</f>
        <v>En tienda</v>
      </c>
      <c r="V1568" t="s">
        <v>6</v>
      </c>
      <c r="W1568" t="str">
        <f>VLOOKUP(ventas_starbucks_2025[[#This Row],[método_pago]],cambio_metodo_pago[#All],2,0)</f>
        <v>Aplicación móbil</v>
      </c>
      <c r="X1568" t="s">
        <v>7</v>
      </c>
      <c r="Y1568">
        <v>10</v>
      </c>
      <c r="Z1568" t="str">
        <f>VLOOKUP(ventas_starbucks_2025[[#This Row],[promoción_aplicada5]],promocion_cambiar[#All],2,0)</f>
        <v>Hora Feliz</v>
      </c>
      <c r="AA1568" t="s">
        <v>36</v>
      </c>
      <c r="AB1568" t="s">
        <v>52</v>
      </c>
      <c r="AC1568" t="s">
        <v>41</v>
      </c>
      <c r="AD1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68">
        <v>2.2999999999999998</v>
      </c>
      <c r="AF1568">
        <v>5</v>
      </c>
      <c r="AG1568">
        <v>28</v>
      </c>
      <c r="AH1568">
        <v>23</v>
      </c>
    </row>
    <row r="1569" spans="1:34" x14ac:dyDescent="0.25">
      <c r="A1569" s="3" t="s">
        <v>1644</v>
      </c>
      <c r="B1569" s="1">
        <v>45696</v>
      </c>
      <c r="C1569" s="23">
        <f t="shared" si="120"/>
        <v>8</v>
      </c>
      <c r="D1569" s="23">
        <f t="shared" si="121"/>
        <v>6</v>
      </c>
      <c r="E1569" s="23" t="str">
        <f t="shared" si="122"/>
        <v>sábado</v>
      </c>
      <c r="F1569" s="23">
        <f t="shared" si="123"/>
        <v>2</v>
      </c>
      <c r="G1569" s="23" t="str">
        <f t="shared" si="124"/>
        <v>febrero</v>
      </c>
      <c r="H1569" s="2">
        <v>0.35347222222222224</v>
      </c>
      <c r="I1569" t="s">
        <v>12</v>
      </c>
      <c r="J1569" t="str">
        <f>VLOOKUP(ventas_starbucks_2025[[#This Row],[sucursal]],cambio_sucursal[#All],2,0)</f>
        <v>Sucursal Córdoba Shopping</v>
      </c>
      <c r="K1569" t="s">
        <v>38</v>
      </c>
      <c r="L1569" t="s">
        <v>39</v>
      </c>
      <c r="M1569" t="s">
        <v>4</v>
      </c>
      <c r="N1569" t="str">
        <f>IFERROR(VLOOKUP(ventas_starbucks_2025[[#This Row],[tamaño_sucio]],cambio_tamaño[#All],2,0),"Tamaño único")</f>
        <v>Tamaño único</v>
      </c>
      <c r="O1569">
        <v>5</v>
      </c>
      <c r="P1569">
        <v>1190.1099999999999</v>
      </c>
      <c r="Q1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9">
        <v>5950.55</v>
      </c>
      <c r="S1569" t="s">
        <v>31</v>
      </c>
      <c r="T1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9" t="str">
        <f>VLOOKUP(ventas_starbucks_2025[[#This Row],[canal_compra]],cambio_canal_compra[#All],2,0)</f>
        <v>Entrega domicilio</v>
      </c>
      <c r="V1569" t="s">
        <v>6</v>
      </c>
      <c r="W1569" t="str">
        <f>VLOOKUP(ventas_starbucks_2025[[#This Row],[método_pago]],cambio_metodo_pago[#All],2,0)</f>
        <v>Aplicación móbil</v>
      </c>
      <c r="X1569" t="s">
        <v>22</v>
      </c>
      <c r="Y1569">
        <v>0</v>
      </c>
      <c r="Z1569" t="str">
        <f>VLOOKUP(ventas_starbucks_2025[[#This Row],[promoción_aplicada5]],promocion_cambiar[#All],2,0)</f>
        <v>2x1</v>
      </c>
      <c r="AA1569" t="s">
        <v>51</v>
      </c>
      <c r="AB1569" t="s">
        <v>29</v>
      </c>
      <c r="AC1569" t="s">
        <v>10</v>
      </c>
      <c r="AD1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69">
        <v>9.9</v>
      </c>
      <c r="AF1569">
        <v>4</v>
      </c>
      <c r="AG1569">
        <v>49</v>
      </c>
      <c r="AH1569">
        <v>44</v>
      </c>
    </row>
    <row r="1570" spans="1:34" x14ac:dyDescent="0.25">
      <c r="A1570" s="3" t="s">
        <v>1645</v>
      </c>
      <c r="B1570" s="1">
        <v>45753</v>
      </c>
      <c r="C1570" s="23">
        <f t="shared" si="120"/>
        <v>6</v>
      </c>
      <c r="D1570" s="23">
        <f t="shared" si="121"/>
        <v>7</v>
      </c>
      <c r="E1570" s="23" t="str">
        <f t="shared" si="122"/>
        <v>domingo</v>
      </c>
      <c r="F1570" s="23">
        <f t="shared" si="123"/>
        <v>4</v>
      </c>
      <c r="G1570" s="23" t="str">
        <f t="shared" si="124"/>
        <v>abril</v>
      </c>
      <c r="H1570" s="2">
        <v>0.44374999999999998</v>
      </c>
      <c r="I1570" t="s">
        <v>26</v>
      </c>
      <c r="J1570" t="str">
        <f>VLOOKUP(ventas_starbucks_2025[[#This Row],[sucursal]],cambio_sucursal[#All],2,0)</f>
        <v>Sucursal San Lorenzo 47</v>
      </c>
      <c r="K1570" t="s">
        <v>20</v>
      </c>
      <c r="L1570" t="s">
        <v>21</v>
      </c>
      <c r="M1570" t="s">
        <v>4</v>
      </c>
      <c r="N1570" t="str">
        <f>IFERROR(VLOOKUP(ventas_starbucks_2025[[#This Row],[tamaño_sucio]],cambio_tamaño[#All],2,0),"Tamaño único")</f>
        <v>Tamaño único</v>
      </c>
      <c r="O1570">
        <v>5</v>
      </c>
      <c r="P1570">
        <v>971.54</v>
      </c>
      <c r="Q1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570">
        <v>4857.7</v>
      </c>
      <c r="S1570" t="s">
        <v>31</v>
      </c>
      <c r="T1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0" t="str">
        <f>VLOOKUP(ventas_starbucks_2025[[#This Row],[canal_compra]],cambio_canal_compra[#All],2,0)</f>
        <v>Entrega domicilio</v>
      </c>
      <c r="V1570" t="s">
        <v>40</v>
      </c>
      <c r="W1570" t="str">
        <f>VLOOKUP(ventas_starbucks_2025[[#This Row],[método_pago]],cambio_metodo_pago[#All],2,0)</f>
        <v>Efectivo</v>
      </c>
      <c r="X1570" t="s">
        <v>22</v>
      </c>
      <c r="Y1570">
        <v>0</v>
      </c>
      <c r="Z1570" t="str">
        <f>VLOOKUP(ventas_starbucks_2025[[#This Row],[promoción_aplicada5]],promocion_cambiar[#All],2,0)</f>
        <v>Hora Feliz</v>
      </c>
      <c r="AA1570" t="s">
        <v>36</v>
      </c>
      <c r="AB1570" t="s">
        <v>23</v>
      </c>
      <c r="AC1570" t="s">
        <v>10</v>
      </c>
      <c r="AD1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70">
        <v>6.5</v>
      </c>
      <c r="AF1570">
        <v>4</v>
      </c>
      <c r="AG1570">
        <v>48</v>
      </c>
      <c r="AH1570">
        <v>43</v>
      </c>
    </row>
    <row r="1571" spans="1:34" x14ac:dyDescent="0.25">
      <c r="A1571" s="3" t="s">
        <v>1646</v>
      </c>
      <c r="B1571" s="1">
        <v>45732</v>
      </c>
      <c r="C1571" s="23">
        <f t="shared" si="120"/>
        <v>16</v>
      </c>
      <c r="D1571" s="23">
        <f t="shared" si="121"/>
        <v>7</v>
      </c>
      <c r="E1571" s="1" t="str">
        <f t="shared" si="122"/>
        <v>domingo</v>
      </c>
      <c r="F1571" s="23">
        <f t="shared" si="123"/>
        <v>3</v>
      </c>
      <c r="G1571" s="1" t="str">
        <f t="shared" si="124"/>
        <v>marzo</v>
      </c>
      <c r="H1571" s="2">
        <v>0.82013888888888886</v>
      </c>
      <c r="I1571" t="s">
        <v>12</v>
      </c>
      <c r="J1571" t="str">
        <f>VLOOKUP(ventas_starbucks_2025[[#This Row],[sucursal]],cambio_sucursal[#All],2,0)</f>
        <v>Sucursal Córdoba Shopping</v>
      </c>
      <c r="K1571" t="s">
        <v>101</v>
      </c>
      <c r="L1571" t="s">
        <v>3</v>
      </c>
      <c r="M1571" t="s">
        <v>4</v>
      </c>
      <c r="N1571" t="str">
        <f>IFERROR(VLOOKUP(ventas_starbucks_2025[[#This Row],[tamaño_sucio]],cambio_tamaño[#All],2,0),"Tamaño único")</f>
        <v>Tamaño único</v>
      </c>
      <c r="O1571">
        <v>1</v>
      </c>
      <c r="P1571">
        <v>3264.03</v>
      </c>
      <c r="Q1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571">
        <v>3264.03</v>
      </c>
      <c r="S1571" t="s">
        <v>31</v>
      </c>
      <c r="T1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1" t="str">
        <f>VLOOKUP(ventas_starbucks_2025[[#This Row],[canal_compra]],cambio_canal_compra[#All],2,0)</f>
        <v>Entrega domicilio</v>
      </c>
      <c r="V1571" t="s">
        <v>16</v>
      </c>
      <c r="W1571" t="str">
        <f>VLOOKUP(ventas_starbucks_2025[[#This Row],[método_pago]],cambio_metodo_pago[#All],2,0)</f>
        <v>Tarjeta</v>
      </c>
      <c r="X1571" t="s">
        <v>22</v>
      </c>
      <c r="Y1571">
        <v>0</v>
      </c>
      <c r="Z1571" t="str">
        <f>VLOOKUP(ventas_starbucks_2025[[#This Row],[promoción_aplicada5]],promocion_cambiar[#All],2,0)</f>
        <v>Hora Feliz</v>
      </c>
      <c r="AA1571" t="s">
        <v>36</v>
      </c>
      <c r="AB1571" t="s">
        <v>52</v>
      </c>
      <c r="AC1571" t="s">
        <v>41</v>
      </c>
      <c r="AD1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71">
        <v>11.6</v>
      </c>
      <c r="AF1571">
        <v>1</v>
      </c>
      <c r="AG1571">
        <v>11</v>
      </c>
      <c r="AH1571">
        <v>10</v>
      </c>
    </row>
    <row r="1572" spans="1:34" x14ac:dyDescent="0.25">
      <c r="A1572" s="3" t="s">
        <v>1647</v>
      </c>
      <c r="B1572" s="1">
        <v>45754</v>
      </c>
      <c r="C1572" s="23">
        <f t="shared" si="120"/>
        <v>7</v>
      </c>
      <c r="D1572" s="23">
        <f t="shared" si="121"/>
        <v>1</v>
      </c>
      <c r="E1572" s="23" t="str">
        <f t="shared" si="122"/>
        <v>lunes</v>
      </c>
      <c r="F1572" s="23">
        <f t="shared" si="123"/>
        <v>4</v>
      </c>
      <c r="G1572" s="23" t="str">
        <f t="shared" si="124"/>
        <v>abril</v>
      </c>
      <c r="H1572" s="2">
        <v>0.73402777777777772</v>
      </c>
      <c r="I1572" t="s">
        <v>1</v>
      </c>
      <c r="J1572" t="str">
        <f>VLOOKUP(ventas_starbucks_2025[[#This Row],[sucursal]],cambio_sucursal[#All],2,0)</f>
        <v>Sucursal Nueva Córdoba</v>
      </c>
      <c r="K1572" t="s">
        <v>67</v>
      </c>
      <c r="L1572" t="s">
        <v>35</v>
      </c>
      <c r="M1572" t="s">
        <v>4</v>
      </c>
      <c r="N1572" t="str">
        <f>IFERROR(VLOOKUP(ventas_starbucks_2025[[#This Row],[tamaño_sucio]],cambio_tamaño[#All],2,0),"Tamaño único")</f>
        <v>Tamaño único</v>
      </c>
      <c r="O1572">
        <v>4</v>
      </c>
      <c r="P1572">
        <v>1237.06</v>
      </c>
      <c r="Q1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2">
        <v>4948.24</v>
      </c>
      <c r="S1572" t="s">
        <v>31</v>
      </c>
      <c r="T1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2" t="str">
        <f>VLOOKUP(ventas_starbucks_2025[[#This Row],[canal_compra]],cambio_canal_compra[#All],2,0)</f>
        <v>Entrega domicilio</v>
      </c>
      <c r="V1572" t="s">
        <v>6</v>
      </c>
      <c r="W1572" t="str">
        <f>VLOOKUP(ventas_starbucks_2025[[#This Row],[método_pago]],cambio_metodo_pago[#All],2,0)</f>
        <v>Aplicación móbil</v>
      </c>
      <c r="X1572" t="s">
        <v>7</v>
      </c>
      <c r="Y1572">
        <v>15</v>
      </c>
      <c r="Z1572" t="str">
        <f>VLOOKUP(ventas_starbucks_2025[[#This Row],[promoción_aplicada5]],promocion_cambiar[#All],2,0)</f>
        <v>Hora Feliz</v>
      </c>
      <c r="AA1572" t="s">
        <v>36</v>
      </c>
      <c r="AB1572" t="s">
        <v>23</v>
      </c>
      <c r="AC1572" t="s">
        <v>10</v>
      </c>
      <c r="AD1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72">
        <v>13.1</v>
      </c>
      <c r="AF1572">
        <v>1</v>
      </c>
      <c r="AG1572">
        <v>30</v>
      </c>
      <c r="AH1572">
        <v>26</v>
      </c>
    </row>
    <row r="1573" spans="1:34" x14ac:dyDescent="0.25">
      <c r="A1573" s="3" t="s">
        <v>1648</v>
      </c>
      <c r="B1573" s="1">
        <v>45758</v>
      </c>
      <c r="C1573" s="23">
        <f t="shared" si="120"/>
        <v>11</v>
      </c>
      <c r="D1573" s="23">
        <f t="shared" si="121"/>
        <v>5</v>
      </c>
      <c r="E1573" s="23" t="str">
        <f t="shared" si="122"/>
        <v>viernes</v>
      </c>
      <c r="F1573" s="23">
        <f t="shared" si="123"/>
        <v>4</v>
      </c>
      <c r="G1573" s="23" t="str">
        <f t="shared" si="124"/>
        <v>abril</v>
      </c>
      <c r="H1573" s="2">
        <v>0.38472222222222224</v>
      </c>
      <c r="I1573" t="s">
        <v>12</v>
      </c>
      <c r="J1573" t="str">
        <f>VLOOKUP(ventas_starbucks_2025[[#This Row],[sucursal]],cambio_sucursal[#All],2,0)</f>
        <v>Sucursal Córdoba Shopping</v>
      </c>
      <c r="K1573" t="s">
        <v>38</v>
      </c>
      <c r="L1573" t="s">
        <v>39</v>
      </c>
      <c r="M1573" t="s">
        <v>4</v>
      </c>
      <c r="N1573" t="str">
        <f>IFERROR(VLOOKUP(ventas_starbucks_2025[[#This Row],[tamaño_sucio]],cambio_tamaño[#All],2,0),"Tamaño único")</f>
        <v>Tamaño único</v>
      </c>
      <c r="O1573">
        <v>3</v>
      </c>
      <c r="P1573">
        <v>1317.01</v>
      </c>
      <c r="Q1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3">
        <v>3951.03</v>
      </c>
      <c r="S1573" t="s">
        <v>31</v>
      </c>
      <c r="T1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3" t="str">
        <f>VLOOKUP(ventas_starbucks_2025[[#This Row],[canal_compra]],cambio_canal_compra[#All],2,0)</f>
        <v>Entrega domicilio</v>
      </c>
      <c r="V1573" t="s">
        <v>16</v>
      </c>
      <c r="W1573" t="str">
        <f>VLOOKUP(ventas_starbucks_2025[[#This Row],[método_pago]],cambio_metodo_pago[#All],2,0)</f>
        <v>Tarjeta</v>
      </c>
      <c r="X1573" t="s">
        <v>7</v>
      </c>
      <c r="Y1573">
        <v>0</v>
      </c>
      <c r="Z1573" t="str">
        <f>VLOOKUP(ventas_starbucks_2025[[#This Row],[promoción_aplicada5]],promocion_cambiar[#All],2,0)</f>
        <v>Combo</v>
      </c>
      <c r="AA1573" t="s">
        <v>8</v>
      </c>
      <c r="AB1573" t="s">
        <v>9</v>
      </c>
      <c r="AC1573" t="s">
        <v>24</v>
      </c>
      <c r="AD1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73">
        <v>2.9</v>
      </c>
      <c r="AF1573">
        <v>5</v>
      </c>
      <c r="AG1573">
        <v>25</v>
      </c>
      <c r="AH1573">
        <v>22</v>
      </c>
    </row>
    <row r="1574" spans="1:34" x14ac:dyDescent="0.25">
      <c r="A1574" s="3" t="s">
        <v>1649</v>
      </c>
      <c r="B1574" s="1">
        <v>45696</v>
      </c>
      <c r="C1574" s="23">
        <f t="shared" si="120"/>
        <v>8</v>
      </c>
      <c r="D1574" s="23">
        <f t="shared" si="121"/>
        <v>6</v>
      </c>
      <c r="E1574" s="23" t="str">
        <f t="shared" si="122"/>
        <v>sábado</v>
      </c>
      <c r="F1574" s="23">
        <f t="shared" si="123"/>
        <v>2</v>
      </c>
      <c r="G1574" s="23" t="str">
        <f t="shared" si="124"/>
        <v>febrero</v>
      </c>
      <c r="H1574" s="2">
        <v>0.87430555555555556</v>
      </c>
      <c r="I1574" t="s">
        <v>1</v>
      </c>
      <c r="J1574" t="str">
        <f>VLOOKUP(ventas_starbucks_2025[[#This Row],[sucursal]],cambio_sucursal[#All],2,0)</f>
        <v>Sucursal Nueva Córdoba</v>
      </c>
      <c r="K1574" t="s">
        <v>205</v>
      </c>
      <c r="L1574" t="s">
        <v>70</v>
      </c>
      <c r="M1574" t="s">
        <v>45</v>
      </c>
      <c r="N1574" t="str">
        <f>IFERROR(VLOOKUP(ventas_starbucks_2025[[#This Row],[tamaño_sucio]],cambio_tamaño[#All],2,0),"Tamaño único")</f>
        <v>Grande</v>
      </c>
      <c r="O1574">
        <v>4</v>
      </c>
      <c r="P1574">
        <v>1562.99</v>
      </c>
      <c r="Q1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4">
        <v>6251.96</v>
      </c>
      <c r="S1574" t="s">
        <v>5</v>
      </c>
      <c r="T1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74" t="str">
        <f>VLOOKUP(ventas_starbucks_2025[[#This Row],[canal_compra]],cambio_canal_compra[#All],2,0)</f>
        <v>En tienda</v>
      </c>
      <c r="V1574" t="s">
        <v>40</v>
      </c>
      <c r="W1574" t="str">
        <f>VLOOKUP(ventas_starbucks_2025[[#This Row],[método_pago]],cambio_metodo_pago[#All],2,0)</f>
        <v>Efectivo</v>
      </c>
      <c r="X1574" t="s">
        <v>22</v>
      </c>
      <c r="Y1574">
        <v>0</v>
      </c>
      <c r="Z1574" t="str">
        <f>VLOOKUP(ventas_starbucks_2025[[#This Row],[promoción_aplicada5]],promocion_cambiar[#All],2,0)</f>
        <v>Hora Feliz</v>
      </c>
      <c r="AA1574" t="s">
        <v>36</v>
      </c>
      <c r="AB1574" t="s">
        <v>32</v>
      </c>
      <c r="AC1574" t="s">
        <v>24</v>
      </c>
      <c r="AD1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74">
        <v>12.6</v>
      </c>
      <c r="AF1574">
        <v>1</v>
      </c>
      <c r="AG1574">
        <v>42</v>
      </c>
      <c r="AH1574">
        <v>38</v>
      </c>
    </row>
    <row r="1575" spans="1:34" x14ac:dyDescent="0.25">
      <c r="A1575" s="3" t="s">
        <v>1650</v>
      </c>
      <c r="B1575" s="1">
        <v>45750</v>
      </c>
      <c r="C1575" s="23">
        <f t="shared" si="120"/>
        <v>3</v>
      </c>
      <c r="D1575" s="23">
        <f t="shared" si="121"/>
        <v>4</v>
      </c>
      <c r="E1575" s="23" t="str">
        <f t="shared" si="122"/>
        <v>jueves</v>
      </c>
      <c r="F1575" s="23">
        <f t="shared" si="123"/>
        <v>4</v>
      </c>
      <c r="G1575" s="23" t="str">
        <f t="shared" si="124"/>
        <v>abril</v>
      </c>
      <c r="H1575" s="2">
        <v>0.84236111111111112</v>
      </c>
      <c r="I1575" t="s">
        <v>12</v>
      </c>
      <c r="J1575" t="str">
        <f>VLOOKUP(ventas_starbucks_2025[[#This Row],[sucursal]],cambio_sucursal[#All],2,0)</f>
        <v>Sucursal Córdoba Shopping</v>
      </c>
      <c r="K1575" t="s">
        <v>205</v>
      </c>
      <c r="L1575" t="s">
        <v>70</v>
      </c>
      <c r="M1575" t="s">
        <v>62</v>
      </c>
      <c r="N1575" t="str">
        <f>IFERROR(VLOOKUP(ventas_starbucks_2025[[#This Row],[tamaño_sucio]],cambio_tamaño[#All],2,0),"Tamaño único")</f>
        <v>Extra-Grande</v>
      </c>
      <c r="O1575">
        <v>3</v>
      </c>
      <c r="P1575">
        <v>1308.8399999999999</v>
      </c>
      <c r="Q1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5">
        <v>3926.52</v>
      </c>
      <c r="S1575" t="s">
        <v>15</v>
      </c>
      <c r="T1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5" t="str">
        <f>VLOOKUP(ventas_starbucks_2025[[#This Row],[canal_compra]],cambio_canal_compra[#All],2,0)</f>
        <v>Para llevar</v>
      </c>
      <c r="V1575" t="s">
        <v>16</v>
      </c>
      <c r="W1575" t="str">
        <f>VLOOKUP(ventas_starbucks_2025[[#This Row],[método_pago]],cambio_metodo_pago[#All],2,0)</f>
        <v>Tarjeta</v>
      </c>
      <c r="X1575" t="s">
        <v>7</v>
      </c>
      <c r="Y1575">
        <v>0</v>
      </c>
      <c r="Z1575" t="str">
        <f>VLOOKUP(ventas_starbucks_2025[[#This Row],[promoción_aplicada5]],promocion_cambiar[#All],2,0)</f>
        <v>Ninguna</v>
      </c>
      <c r="AA1575" t="s">
        <v>17</v>
      </c>
      <c r="AB1575" t="s">
        <v>23</v>
      </c>
      <c r="AC1575" t="s">
        <v>24</v>
      </c>
      <c r="AD1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75">
        <v>14</v>
      </c>
      <c r="AF1575">
        <v>4</v>
      </c>
      <c r="AG1575">
        <v>41</v>
      </c>
      <c r="AH1575">
        <v>38</v>
      </c>
    </row>
    <row r="1576" spans="1:34" x14ac:dyDescent="0.25">
      <c r="A1576" s="3" t="s">
        <v>1651</v>
      </c>
      <c r="B1576" s="1">
        <v>45691</v>
      </c>
      <c r="C1576" s="23">
        <f t="shared" si="120"/>
        <v>3</v>
      </c>
      <c r="D1576" s="23">
        <f t="shared" si="121"/>
        <v>1</v>
      </c>
      <c r="E1576" s="23" t="str">
        <f t="shared" si="122"/>
        <v>lunes</v>
      </c>
      <c r="F1576" s="23">
        <f t="shared" si="123"/>
        <v>2</v>
      </c>
      <c r="G1576" s="23" t="str">
        <f t="shared" si="124"/>
        <v>febrero</v>
      </c>
      <c r="H1576" s="2">
        <v>0.34236111111111112</v>
      </c>
      <c r="I1576" t="s">
        <v>1</v>
      </c>
      <c r="J1576" t="str">
        <f>VLOOKUP(ventas_starbucks_2025[[#This Row],[sucursal]],cambio_sucursal[#All],2,0)</f>
        <v>Sucursal Nueva Córdoba</v>
      </c>
      <c r="K1576" t="s">
        <v>27</v>
      </c>
      <c r="L1576" t="s">
        <v>28</v>
      </c>
      <c r="M1576" t="s">
        <v>4</v>
      </c>
      <c r="N1576" t="str">
        <f>IFERROR(VLOOKUP(ventas_starbucks_2025[[#This Row],[tamaño_sucio]],cambio_tamaño[#All],2,0),"Tamaño único")</f>
        <v>Tamaño único</v>
      </c>
      <c r="O1576">
        <v>2</v>
      </c>
      <c r="P1576">
        <v>2466.12</v>
      </c>
      <c r="Q1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76">
        <v>4932.24</v>
      </c>
      <c r="S1576" t="s">
        <v>15</v>
      </c>
      <c r="T1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6" t="str">
        <f>VLOOKUP(ventas_starbucks_2025[[#This Row],[canal_compra]],cambio_canal_compra[#All],2,0)</f>
        <v>Para llevar</v>
      </c>
      <c r="V1576" t="s">
        <v>6</v>
      </c>
      <c r="W1576" t="str">
        <f>VLOOKUP(ventas_starbucks_2025[[#This Row],[método_pago]],cambio_metodo_pago[#All],2,0)</f>
        <v>Aplicación móbil</v>
      </c>
      <c r="X1576" t="s">
        <v>22</v>
      </c>
      <c r="Y1576">
        <v>0</v>
      </c>
      <c r="Z1576" t="str">
        <f>VLOOKUP(ventas_starbucks_2025[[#This Row],[promoción_aplicada5]],promocion_cambiar[#All],2,0)</f>
        <v>Hora Feliz</v>
      </c>
      <c r="AA1576" t="s">
        <v>36</v>
      </c>
      <c r="AB1576" t="s">
        <v>9</v>
      </c>
      <c r="AC1576" t="s">
        <v>24</v>
      </c>
      <c r="AD1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76">
        <v>3.5</v>
      </c>
      <c r="AF1576">
        <v>2</v>
      </c>
      <c r="AG1576">
        <v>29</v>
      </c>
      <c r="AH1576">
        <v>27</v>
      </c>
    </row>
    <row r="1577" spans="1:34" x14ac:dyDescent="0.25">
      <c r="A1577" s="3" t="s">
        <v>1652</v>
      </c>
      <c r="B1577" s="1">
        <v>45665</v>
      </c>
      <c r="C1577" s="23">
        <f t="shared" si="120"/>
        <v>8</v>
      </c>
      <c r="D1577" s="23">
        <f t="shared" si="121"/>
        <v>3</v>
      </c>
      <c r="E1577" s="23" t="str">
        <f t="shared" si="122"/>
        <v>miércoles</v>
      </c>
      <c r="F1577" s="23">
        <f t="shared" si="123"/>
        <v>1</v>
      </c>
      <c r="G1577" s="23" t="str">
        <f t="shared" si="124"/>
        <v>enero</v>
      </c>
      <c r="H1577" s="2">
        <v>0.4284722222222222</v>
      </c>
      <c r="I1577" t="s">
        <v>12</v>
      </c>
      <c r="J1577" t="str">
        <f>VLOOKUP(ventas_starbucks_2025[[#This Row],[sucursal]],cambio_sucursal[#All],2,0)</f>
        <v>Sucursal Córdoba Shopping</v>
      </c>
      <c r="K1577" t="s">
        <v>2</v>
      </c>
      <c r="L1577" t="s">
        <v>3</v>
      </c>
      <c r="M1577" t="s">
        <v>4</v>
      </c>
      <c r="N1577" t="str">
        <f>IFERROR(VLOOKUP(ventas_starbucks_2025[[#This Row],[tamaño_sucio]],cambio_tamaño[#All],2,0),"Tamaño único")</f>
        <v>Tamaño único</v>
      </c>
      <c r="O1577">
        <v>3</v>
      </c>
      <c r="P1577">
        <v>2982.43</v>
      </c>
      <c r="Q1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77">
        <v>8947.2900000000009</v>
      </c>
      <c r="S1577" t="s">
        <v>5</v>
      </c>
      <c r="T1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77" t="str">
        <f>VLOOKUP(ventas_starbucks_2025[[#This Row],[canal_compra]],cambio_canal_compra[#All],2,0)</f>
        <v>En tienda</v>
      </c>
      <c r="V1577" t="s">
        <v>6</v>
      </c>
      <c r="W1577" t="str">
        <f>VLOOKUP(ventas_starbucks_2025[[#This Row],[método_pago]],cambio_metodo_pago[#All],2,0)</f>
        <v>Aplicación móbil</v>
      </c>
      <c r="X1577" t="s">
        <v>22</v>
      </c>
      <c r="Y1577">
        <v>0</v>
      </c>
      <c r="Z1577" t="str">
        <f>VLOOKUP(ventas_starbucks_2025[[#This Row],[promoción_aplicada5]],promocion_cambiar[#All],2,0)</f>
        <v>2x1</v>
      </c>
      <c r="AA1577" t="s">
        <v>51</v>
      </c>
      <c r="AB1577" t="s">
        <v>52</v>
      </c>
      <c r="AC1577" t="s">
        <v>10</v>
      </c>
      <c r="AD1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77">
        <v>11.1</v>
      </c>
      <c r="AF1577">
        <v>4</v>
      </c>
      <c r="AG1577">
        <v>15</v>
      </c>
      <c r="AH1577">
        <v>12</v>
      </c>
    </row>
    <row r="1578" spans="1:34" x14ac:dyDescent="0.25">
      <c r="A1578" s="3" t="s">
        <v>1653</v>
      </c>
      <c r="B1578" s="1">
        <v>45695</v>
      </c>
      <c r="C1578" s="23">
        <f t="shared" si="120"/>
        <v>7</v>
      </c>
      <c r="D1578" s="23">
        <f t="shared" si="121"/>
        <v>5</v>
      </c>
      <c r="E1578" s="23" t="str">
        <f t="shared" si="122"/>
        <v>viernes</v>
      </c>
      <c r="F1578" s="23">
        <f t="shared" si="123"/>
        <v>2</v>
      </c>
      <c r="G1578" s="23" t="str">
        <f t="shared" si="124"/>
        <v>febrero</v>
      </c>
      <c r="H1578" s="2">
        <v>0.39513888888888887</v>
      </c>
      <c r="I1578" t="s">
        <v>57</v>
      </c>
      <c r="J1578" t="str">
        <f>VLOOKUP(ventas_starbucks_2025[[#This Row],[sucursal]],cambio_sucursal[#All],2,0)</f>
        <v>Sucursal Avda Colón</v>
      </c>
      <c r="K1578" t="s">
        <v>284</v>
      </c>
      <c r="L1578" t="s">
        <v>35</v>
      </c>
      <c r="M1578" t="s">
        <v>4</v>
      </c>
      <c r="N1578" t="str">
        <f>IFERROR(VLOOKUP(ventas_starbucks_2025[[#This Row],[tamaño_sucio]],cambio_tamaño[#All],2,0),"Tamaño único")</f>
        <v>Tamaño único</v>
      </c>
      <c r="O1578">
        <v>4</v>
      </c>
      <c r="P1578">
        <v>970.6</v>
      </c>
      <c r="Q1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578">
        <v>3882.4</v>
      </c>
      <c r="S1578" t="s">
        <v>15</v>
      </c>
      <c r="T1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8" t="str">
        <f>VLOOKUP(ventas_starbucks_2025[[#This Row],[canal_compra]],cambio_canal_compra[#All],2,0)</f>
        <v>Para llevar</v>
      </c>
      <c r="V1578" t="s">
        <v>40</v>
      </c>
      <c r="W1578" t="str">
        <f>VLOOKUP(ventas_starbucks_2025[[#This Row],[método_pago]],cambio_metodo_pago[#All],2,0)</f>
        <v>Efectivo</v>
      </c>
      <c r="X1578" t="s">
        <v>7</v>
      </c>
      <c r="Y1578">
        <v>15</v>
      </c>
      <c r="Z1578" t="str">
        <f>VLOOKUP(ventas_starbucks_2025[[#This Row],[promoción_aplicada5]],promocion_cambiar[#All],2,0)</f>
        <v>Combo</v>
      </c>
      <c r="AA1578" t="s">
        <v>8</v>
      </c>
      <c r="AB1578" t="s">
        <v>52</v>
      </c>
      <c r="AC1578" t="s">
        <v>10</v>
      </c>
      <c r="AD1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78">
        <v>4</v>
      </c>
      <c r="AF1578">
        <v>2</v>
      </c>
      <c r="AG1578">
        <v>48</v>
      </c>
      <c r="AH1578">
        <v>44</v>
      </c>
    </row>
    <row r="1579" spans="1:34" x14ac:dyDescent="0.25">
      <c r="A1579" s="3" t="s">
        <v>1654</v>
      </c>
      <c r="B1579" s="1">
        <v>45724</v>
      </c>
      <c r="C1579" s="23">
        <f t="shared" si="120"/>
        <v>8</v>
      </c>
      <c r="D1579" s="23">
        <f t="shared" si="121"/>
        <v>6</v>
      </c>
      <c r="E1579" s="23" t="str">
        <f t="shared" si="122"/>
        <v>sábado</v>
      </c>
      <c r="F1579" s="23">
        <f t="shared" si="123"/>
        <v>3</v>
      </c>
      <c r="G1579" s="23" t="str">
        <f t="shared" si="124"/>
        <v>marzo</v>
      </c>
      <c r="H1579" s="2">
        <v>0.35069444444444442</v>
      </c>
      <c r="I1579" t="s">
        <v>57</v>
      </c>
      <c r="J1579" t="str">
        <f>VLOOKUP(ventas_starbucks_2025[[#This Row],[sucursal]],cambio_sucursal[#All],2,0)</f>
        <v>Sucursal Avda Colón</v>
      </c>
      <c r="K1579" t="s">
        <v>27</v>
      </c>
      <c r="L1579" t="s">
        <v>28</v>
      </c>
      <c r="M1579" t="s">
        <v>4</v>
      </c>
      <c r="N1579" t="str">
        <f>IFERROR(VLOOKUP(ventas_starbucks_2025[[#This Row],[tamaño_sucio]],cambio_tamaño[#All],2,0),"Tamaño único")</f>
        <v>Tamaño único</v>
      </c>
      <c r="O1579">
        <v>2</v>
      </c>
      <c r="P1579">
        <v>2081.52</v>
      </c>
      <c r="Q1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79">
        <v>4163.04</v>
      </c>
      <c r="S1579" t="s">
        <v>31</v>
      </c>
      <c r="T1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9" t="str">
        <f>VLOOKUP(ventas_starbucks_2025[[#This Row],[canal_compra]],cambio_canal_compra[#All],2,0)</f>
        <v>Entrega domicilio</v>
      </c>
      <c r="V1579" t="s">
        <v>40</v>
      </c>
      <c r="W1579" t="str">
        <f>VLOOKUP(ventas_starbucks_2025[[#This Row],[método_pago]],cambio_metodo_pago[#All],2,0)</f>
        <v>Efectivo</v>
      </c>
      <c r="X1579" t="s">
        <v>7</v>
      </c>
      <c r="Y1579">
        <v>15</v>
      </c>
      <c r="Z1579" t="str">
        <f>VLOOKUP(ventas_starbucks_2025[[#This Row],[promoción_aplicada5]],promocion_cambiar[#All],2,0)</f>
        <v>Ninguna</v>
      </c>
      <c r="AA1579" t="s">
        <v>17</v>
      </c>
      <c r="AB1579" t="s">
        <v>18</v>
      </c>
      <c r="AC1579" t="s">
        <v>24</v>
      </c>
      <c r="AD1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79">
        <v>12</v>
      </c>
      <c r="AF1579">
        <v>5</v>
      </c>
      <c r="AG1579">
        <v>28</v>
      </c>
      <c r="AH1579">
        <v>26</v>
      </c>
    </row>
    <row r="1580" spans="1:34" x14ac:dyDescent="0.25">
      <c r="A1580" s="3" t="s">
        <v>1655</v>
      </c>
      <c r="B1580" s="1">
        <v>45683</v>
      </c>
      <c r="C1580" s="23">
        <f t="shared" si="120"/>
        <v>26</v>
      </c>
      <c r="D1580" s="23">
        <f t="shared" si="121"/>
        <v>7</v>
      </c>
      <c r="E1580" s="23" t="str">
        <f t="shared" si="122"/>
        <v>domingo</v>
      </c>
      <c r="F1580" s="23">
        <f t="shared" si="123"/>
        <v>1</v>
      </c>
      <c r="G1580" s="23" t="str">
        <f t="shared" si="124"/>
        <v>enero</v>
      </c>
      <c r="H1580" s="2">
        <v>0.48125000000000001</v>
      </c>
      <c r="I1580" t="s">
        <v>1</v>
      </c>
      <c r="J1580" t="str">
        <f>VLOOKUP(ventas_starbucks_2025[[#This Row],[sucursal]],cambio_sucursal[#All],2,0)</f>
        <v>Sucursal Nueva Córdoba</v>
      </c>
      <c r="K1580" t="s">
        <v>200</v>
      </c>
      <c r="L1580" t="s">
        <v>44</v>
      </c>
      <c r="M1580" t="s">
        <v>50</v>
      </c>
      <c r="N1580" t="str">
        <f>IFERROR(VLOOKUP(ventas_starbucks_2025[[#This Row],[tamaño_sucio]],cambio_tamaño[#All],2,0),"Tamaño único")</f>
        <v>Mediano</v>
      </c>
      <c r="O1580">
        <v>2</v>
      </c>
      <c r="P1580">
        <v>1705.06</v>
      </c>
      <c r="Q1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0">
        <v>3410.12</v>
      </c>
      <c r="S1580" t="s">
        <v>31</v>
      </c>
      <c r="T1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80" t="str">
        <f>VLOOKUP(ventas_starbucks_2025[[#This Row],[canal_compra]],cambio_canal_compra[#All],2,0)</f>
        <v>Entrega domicilio</v>
      </c>
      <c r="V1580" t="s">
        <v>16</v>
      </c>
      <c r="W1580" t="str">
        <f>VLOOKUP(ventas_starbucks_2025[[#This Row],[método_pago]],cambio_metodo_pago[#All],2,0)</f>
        <v>Tarjeta</v>
      </c>
      <c r="X1580" t="s">
        <v>7</v>
      </c>
      <c r="Y1580">
        <v>10</v>
      </c>
      <c r="Z1580" t="str">
        <f>VLOOKUP(ventas_starbucks_2025[[#This Row],[promoción_aplicada5]],promocion_cambiar[#All],2,0)</f>
        <v>Ninguna</v>
      </c>
      <c r="AA1580" t="s">
        <v>17</v>
      </c>
      <c r="AB1580" t="s">
        <v>9</v>
      </c>
      <c r="AC1580" t="s">
        <v>24</v>
      </c>
      <c r="AD1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80">
        <v>2.7</v>
      </c>
      <c r="AF1580">
        <v>3</v>
      </c>
      <c r="AG1580">
        <v>30</v>
      </c>
      <c r="AH1580">
        <v>28</v>
      </c>
    </row>
    <row r="1581" spans="1:34" x14ac:dyDescent="0.25">
      <c r="A1581" s="3" t="s">
        <v>1656</v>
      </c>
      <c r="B1581" s="1">
        <v>45716</v>
      </c>
      <c r="C1581" s="23">
        <f t="shared" si="120"/>
        <v>28</v>
      </c>
      <c r="D1581" s="23">
        <f t="shared" si="121"/>
        <v>5</v>
      </c>
      <c r="E1581" s="1" t="str">
        <f t="shared" si="122"/>
        <v>viernes</v>
      </c>
      <c r="F1581" s="23">
        <f t="shared" si="123"/>
        <v>2</v>
      </c>
      <c r="G1581" s="1" t="str">
        <f t="shared" si="124"/>
        <v>febrero</v>
      </c>
      <c r="H1581" s="2">
        <v>0.72430555555555554</v>
      </c>
      <c r="I1581" t="s">
        <v>26</v>
      </c>
      <c r="J1581" t="str">
        <f>VLOOKUP(ventas_starbucks_2025[[#This Row],[sucursal]],cambio_sucursal[#All],2,0)</f>
        <v>Sucursal San Lorenzo 47</v>
      </c>
      <c r="K1581" t="s">
        <v>209</v>
      </c>
      <c r="L1581" t="s">
        <v>44</v>
      </c>
      <c r="M1581" t="s">
        <v>55</v>
      </c>
      <c r="N1581" t="str">
        <f>IFERROR(VLOOKUP(ventas_starbucks_2025[[#This Row],[tamaño_sucio]],cambio_tamaño[#All],2,0),"Tamaño único")</f>
        <v>Pequeño</v>
      </c>
      <c r="O1581">
        <v>4</v>
      </c>
      <c r="P1581">
        <v>1291.76</v>
      </c>
      <c r="Q1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1">
        <v>5167.04</v>
      </c>
      <c r="S1581" t="s">
        <v>31</v>
      </c>
      <c r="T1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81" t="str">
        <f>VLOOKUP(ventas_starbucks_2025[[#This Row],[canal_compra]],cambio_canal_compra[#All],2,0)</f>
        <v>Entrega domicilio</v>
      </c>
      <c r="V1581" t="s">
        <v>6</v>
      </c>
      <c r="W1581" t="str">
        <f>VLOOKUP(ventas_starbucks_2025[[#This Row],[método_pago]],cambio_metodo_pago[#All],2,0)</f>
        <v>Aplicación móbil</v>
      </c>
      <c r="X1581" t="s">
        <v>22</v>
      </c>
      <c r="Y1581">
        <v>0</v>
      </c>
      <c r="Z1581" t="str">
        <f>VLOOKUP(ventas_starbucks_2025[[#This Row],[promoción_aplicada5]],promocion_cambiar[#All],2,0)</f>
        <v>Hora Feliz</v>
      </c>
      <c r="AA1581" t="s">
        <v>36</v>
      </c>
      <c r="AB1581" t="s">
        <v>9</v>
      </c>
      <c r="AC1581" t="s">
        <v>10</v>
      </c>
      <c r="AD1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81">
        <v>11.1</v>
      </c>
      <c r="AF1581">
        <v>2</v>
      </c>
      <c r="AG1581">
        <v>45</v>
      </c>
      <c r="AH1581">
        <v>41</v>
      </c>
    </row>
    <row r="1582" spans="1:34" x14ac:dyDescent="0.25">
      <c r="A1582" s="3" t="s">
        <v>1657</v>
      </c>
      <c r="B1582" s="1">
        <v>45705</v>
      </c>
      <c r="C1582" s="23">
        <f t="shared" si="120"/>
        <v>17</v>
      </c>
      <c r="D1582" s="23">
        <f t="shared" si="121"/>
        <v>1</v>
      </c>
      <c r="E1582" s="23" t="str">
        <f t="shared" si="122"/>
        <v>lunes</v>
      </c>
      <c r="F1582" s="23">
        <f t="shared" si="123"/>
        <v>2</v>
      </c>
      <c r="G1582" s="23" t="str">
        <f t="shared" si="124"/>
        <v>febrero</v>
      </c>
      <c r="H1582" s="2">
        <v>0.32083333333333336</v>
      </c>
      <c r="I1582" t="s">
        <v>57</v>
      </c>
      <c r="J1582" t="str">
        <f>VLOOKUP(ventas_starbucks_2025[[#This Row],[sucursal]],cambio_sucursal[#All],2,0)</f>
        <v>Sucursal Avda Colón</v>
      </c>
      <c r="K1582" t="s">
        <v>132</v>
      </c>
      <c r="L1582" t="s">
        <v>35</v>
      </c>
      <c r="M1582" t="s">
        <v>4</v>
      </c>
      <c r="N1582" t="str">
        <f>IFERROR(VLOOKUP(ventas_starbucks_2025[[#This Row],[tamaño_sucio]],cambio_tamaño[#All],2,0),"Tamaño único")</f>
        <v>Tamaño único</v>
      </c>
      <c r="O1582">
        <v>2</v>
      </c>
      <c r="P1582">
        <v>1485.54</v>
      </c>
      <c r="Q1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2">
        <v>2971.08</v>
      </c>
      <c r="S1582" t="s">
        <v>31</v>
      </c>
      <c r="T1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82" t="str">
        <f>VLOOKUP(ventas_starbucks_2025[[#This Row],[canal_compra]],cambio_canal_compra[#All],2,0)</f>
        <v>Entrega domicilio</v>
      </c>
      <c r="V1582" t="s">
        <v>16</v>
      </c>
      <c r="W1582" t="str">
        <f>VLOOKUP(ventas_starbucks_2025[[#This Row],[método_pago]],cambio_metodo_pago[#All],2,0)</f>
        <v>Tarjeta</v>
      </c>
      <c r="X1582" t="s">
        <v>7</v>
      </c>
      <c r="Y1582">
        <v>10</v>
      </c>
      <c r="Z1582" t="str">
        <f>VLOOKUP(ventas_starbucks_2025[[#This Row],[promoción_aplicada5]],promocion_cambiar[#All],2,0)</f>
        <v>Ninguna</v>
      </c>
      <c r="AA1582" t="s">
        <v>17</v>
      </c>
      <c r="AB1582" t="s">
        <v>52</v>
      </c>
      <c r="AC1582" t="s">
        <v>41</v>
      </c>
      <c r="AD1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82">
        <v>7.2</v>
      </c>
      <c r="AF1582">
        <v>4</v>
      </c>
      <c r="AG1582">
        <v>37</v>
      </c>
      <c r="AH1582">
        <v>35</v>
      </c>
    </row>
    <row r="1583" spans="1:34" x14ac:dyDescent="0.25">
      <c r="A1583" s="3" t="s">
        <v>1658</v>
      </c>
      <c r="B1583" s="1">
        <v>45764</v>
      </c>
      <c r="C1583" s="23">
        <f t="shared" si="120"/>
        <v>17</v>
      </c>
      <c r="D1583" s="23">
        <f t="shared" si="121"/>
        <v>4</v>
      </c>
      <c r="E1583" s="23" t="str">
        <f t="shared" si="122"/>
        <v>jueves</v>
      </c>
      <c r="F1583" s="23">
        <f t="shared" si="123"/>
        <v>4</v>
      </c>
      <c r="G1583" s="23" t="str">
        <f t="shared" si="124"/>
        <v>abril</v>
      </c>
      <c r="H1583" s="2">
        <v>0.31388888888888888</v>
      </c>
      <c r="I1583" t="s">
        <v>26</v>
      </c>
      <c r="J1583" t="str">
        <f>VLOOKUP(ventas_starbucks_2025[[#This Row],[sucursal]],cambio_sucursal[#All],2,0)</f>
        <v>Sucursal San Lorenzo 47</v>
      </c>
      <c r="K1583" t="s">
        <v>82</v>
      </c>
      <c r="L1583" t="s">
        <v>28</v>
      </c>
      <c r="M1583" t="s">
        <v>4</v>
      </c>
      <c r="N1583" t="str">
        <f>IFERROR(VLOOKUP(ventas_starbucks_2025[[#This Row],[tamaño_sucio]],cambio_tamaño[#All],2,0),"Tamaño único")</f>
        <v>Tamaño único</v>
      </c>
      <c r="O1583">
        <v>4</v>
      </c>
      <c r="P1583">
        <v>2641.57</v>
      </c>
      <c r="Q1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83">
        <v>10566.28</v>
      </c>
      <c r="S1583" t="s">
        <v>15</v>
      </c>
      <c r="T1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83" t="str">
        <f>VLOOKUP(ventas_starbucks_2025[[#This Row],[canal_compra]],cambio_canal_compra[#All],2,0)</f>
        <v>Para llevar</v>
      </c>
      <c r="V1583" t="s">
        <v>6</v>
      </c>
      <c r="W1583" t="str">
        <f>VLOOKUP(ventas_starbucks_2025[[#This Row],[método_pago]],cambio_metodo_pago[#All],2,0)</f>
        <v>Aplicación móbil</v>
      </c>
      <c r="X1583" t="s">
        <v>7</v>
      </c>
      <c r="Y1583">
        <v>15</v>
      </c>
      <c r="Z1583" t="str">
        <f>VLOOKUP(ventas_starbucks_2025[[#This Row],[promoción_aplicada5]],promocion_cambiar[#All],2,0)</f>
        <v>Hora Feliz</v>
      </c>
      <c r="AA1583" t="s">
        <v>36</v>
      </c>
      <c r="AB1583" t="s">
        <v>52</v>
      </c>
      <c r="AC1583" t="s">
        <v>24</v>
      </c>
      <c r="AD1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83">
        <v>6.6</v>
      </c>
      <c r="AF1583">
        <v>5</v>
      </c>
      <c r="AG1583">
        <v>13</v>
      </c>
      <c r="AH1583">
        <v>9</v>
      </c>
    </row>
    <row r="1584" spans="1:34" x14ac:dyDescent="0.25">
      <c r="A1584" s="3" t="s">
        <v>1659</v>
      </c>
      <c r="B1584" s="1">
        <v>45727</v>
      </c>
      <c r="C1584" s="23">
        <f t="shared" si="120"/>
        <v>11</v>
      </c>
      <c r="D1584" s="23">
        <f t="shared" si="121"/>
        <v>2</v>
      </c>
      <c r="E1584" s="23" t="str">
        <f t="shared" si="122"/>
        <v>martes</v>
      </c>
      <c r="F1584" s="23">
        <f t="shared" si="123"/>
        <v>3</v>
      </c>
      <c r="G1584" s="23" t="str">
        <f t="shared" si="124"/>
        <v>marzo</v>
      </c>
      <c r="H1584" s="2">
        <v>0.53541666666666665</v>
      </c>
      <c r="I1584" t="s">
        <v>57</v>
      </c>
      <c r="J1584" t="str">
        <f>VLOOKUP(ventas_starbucks_2025[[#This Row],[sucursal]],cambio_sucursal[#All],2,0)</f>
        <v>Sucursal Avda Colón</v>
      </c>
      <c r="K1584" t="s">
        <v>2</v>
      </c>
      <c r="L1584" t="s">
        <v>3</v>
      </c>
      <c r="M1584" t="s">
        <v>4</v>
      </c>
      <c r="N1584" t="str">
        <f>IFERROR(VLOOKUP(ventas_starbucks_2025[[#This Row],[tamaño_sucio]],cambio_tamaño[#All],2,0),"Tamaño único")</f>
        <v>Tamaño único</v>
      </c>
      <c r="O1584">
        <v>2</v>
      </c>
      <c r="P1584">
        <v>2758.43</v>
      </c>
      <c r="Q1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84">
        <v>5516.86</v>
      </c>
      <c r="S1584" t="s">
        <v>31</v>
      </c>
      <c r="T1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84" t="str">
        <f>VLOOKUP(ventas_starbucks_2025[[#This Row],[canal_compra]],cambio_canal_compra[#All],2,0)</f>
        <v>Entrega domicilio</v>
      </c>
      <c r="V1584" t="s">
        <v>6</v>
      </c>
      <c r="W1584" t="str">
        <f>VLOOKUP(ventas_starbucks_2025[[#This Row],[método_pago]],cambio_metodo_pago[#All],2,0)</f>
        <v>Aplicación móbil</v>
      </c>
      <c r="X1584" t="s">
        <v>7</v>
      </c>
      <c r="Y1584">
        <v>0</v>
      </c>
      <c r="Z1584" t="str">
        <f>VLOOKUP(ventas_starbucks_2025[[#This Row],[promoción_aplicada5]],promocion_cambiar[#All],2,0)</f>
        <v>Ninguna</v>
      </c>
      <c r="AA1584" t="s">
        <v>17</v>
      </c>
      <c r="AB1584" t="s">
        <v>23</v>
      </c>
      <c r="AC1584" t="s">
        <v>41</v>
      </c>
      <c r="AD1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84">
        <v>14</v>
      </c>
      <c r="AF1584">
        <v>2</v>
      </c>
      <c r="AG1584">
        <v>22</v>
      </c>
      <c r="AH1584">
        <v>20</v>
      </c>
    </row>
    <row r="1585" spans="1:34" x14ac:dyDescent="0.25">
      <c r="A1585" s="3" t="s">
        <v>1660</v>
      </c>
      <c r="B1585" s="1">
        <v>45661</v>
      </c>
      <c r="C1585" s="23">
        <f t="shared" si="120"/>
        <v>4</v>
      </c>
      <c r="D1585" s="23">
        <f t="shared" si="121"/>
        <v>6</v>
      </c>
      <c r="E1585" s="1" t="str">
        <f t="shared" si="122"/>
        <v>sábado</v>
      </c>
      <c r="F1585" s="23">
        <f t="shared" si="123"/>
        <v>1</v>
      </c>
      <c r="G1585" s="1" t="str">
        <f t="shared" si="124"/>
        <v>enero</v>
      </c>
      <c r="H1585" s="2">
        <v>0.44791666666666669</v>
      </c>
      <c r="I1585" t="s">
        <v>12</v>
      </c>
      <c r="J1585" t="str">
        <f>VLOOKUP(ventas_starbucks_2025[[#This Row],[sucursal]],cambio_sucursal[#All],2,0)</f>
        <v>Sucursal Córdoba Shopping</v>
      </c>
      <c r="K1585" t="s">
        <v>2</v>
      </c>
      <c r="L1585" t="s">
        <v>3</v>
      </c>
      <c r="M1585" t="s">
        <v>4</v>
      </c>
      <c r="N1585" t="str">
        <f>IFERROR(VLOOKUP(ventas_starbucks_2025[[#This Row],[tamaño_sucio]],cambio_tamaño[#All],2,0),"Tamaño único")</f>
        <v>Tamaño único</v>
      </c>
      <c r="O1585">
        <v>5</v>
      </c>
      <c r="P1585">
        <v>2751.21</v>
      </c>
      <c r="Q1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85">
        <v>13756.05</v>
      </c>
      <c r="S1585" t="s">
        <v>5</v>
      </c>
      <c r="T1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85" t="str">
        <f>VLOOKUP(ventas_starbucks_2025[[#This Row],[canal_compra]],cambio_canal_compra[#All],2,0)</f>
        <v>En tienda</v>
      </c>
      <c r="V1585" t="s">
        <v>16</v>
      </c>
      <c r="W1585" t="str">
        <f>VLOOKUP(ventas_starbucks_2025[[#This Row],[método_pago]],cambio_metodo_pago[#All],2,0)</f>
        <v>Tarjeta</v>
      </c>
      <c r="X1585" t="s">
        <v>22</v>
      </c>
      <c r="Y1585">
        <v>0</v>
      </c>
      <c r="Z1585" t="str">
        <f>VLOOKUP(ventas_starbucks_2025[[#This Row],[promoción_aplicada5]],promocion_cambiar[#All],2,0)</f>
        <v>Hora Feliz</v>
      </c>
      <c r="AA1585" t="s">
        <v>36</v>
      </c>
      <c r="AB1585" t="s">
        <v>29</v>
      </c>
      <c r="AC1585" t="s">
        <v>41</v>
      </c>
      <c r="AD1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85">
        <v>14.6</v>
      </c>
      <c r="AF1585">
        <v>2</v>
      </c>
      <c r="AG1585">
        <v>18</v>
      </c>
      <c r="AH1585">
        <v>13</v>
      </c>
    </row>
    <row r="1586" spans="1:34" x14ac:dyDescent="0.25">
      <c r="A1586" s="3" t="s">
        <v>1661</v>
      </c>
      <c r="B1586" s="1">
        <v>45690</v>
      </c>
      <c r="C1586" s="23">
        <f t="shared" si="120"/>
        <v>2</v>
      </c>
      <c r="D1586" s="23">
        <f t="shared" si="121"/>
        <v>7</v>
      </c>
      <c r="E1586" s="23" t="str">
        <f t="shared" si="122"/>
        <v>domingo</v>
      </c>
      <c r="F1586" s="23">
        <f t="shared" si="123"/>
        <v>2</v>
      </c>
      <c r="G1586" s="23" t="str">
        <f t="shared" si="124"/>
        <v>febrero</v>
      </c>
      <c r="H1586" s="2">
        <v>0.52083333333333337</v>
      </c>
      <c r="I1586" t="s">
        <v>1</v>
      </c>
      <c r="J1586" t="str">
        <f>VLOOKUP(ventas_starbucks_2025[[#This Row],[sucursal]],cambio_sucursal[#All],2,0)</f>
        <v>Sucursal Nueva Córdoba</v>
      </c>
      <c r="K1586" t="s">
        <v>132</v>
      </c>
      <c r="L1586" t="s">
        <v>35</v>
      </c>
      <c r="M1586" t="s">
        <v>4</v>
      </c>
      <c r="N1586" t="str">
        <f>IFERROR(VLOOKUP(ventas_starbucks_2025[[#This Row],[tamaño_sucio]],cambio_tamaño[#All],2,0),"Tamaño único")</f>
        <v>Tamaño único</v>
      </c>
      <c r="O1586">
        <v>5</v>
      </c>
      <c r="P1586">
        <v>1493.91</v>
      </c>
      <c r="Q1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6">
        <v>7469.55</v>
      </c>
      <c r="S1586" t="s">
        <v>5</v>
      </c>
      <c r="T1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86" t="str">
        <f>VLOOKUP(ventas_starbucks_2025[[#This Row],[canal_compra]],cambio_canal_compra[#All],2,0)</f>
        <v>En tienda</v>
      </c>
      <c r="V1586" t="s">
        <v>16</v>
      </c>
      <c r="W1586" t="str">
        <f>VLOOKUP(ventas_starbucks_2025[[#This Row],[método_pago]],cambio_metodo_pago[#All],2,0)</f>
        <v>Tarjeta</v>
      </c>
      <c r="X1586" t="s">
        <v>7</v>
      </c>
      <c r="Y1586">
        <v>10</v>
      </c>
      <c r="Z1586" t="str">
        <f>VLOOKUP(ventas_starbucks_2025[[#This Row],[promoción_aplicada5]],promocion_cambiar[#All],2,0)</f>
        <v>2x1</v>
      </c>
      <c r="AA1586" t="s">
        <v>51</v>
      </c>
      <c r="AB1586" t="s">
        <v>32</v>
      </c>
      <c r="AC1586" t="s">
        <v>24</v>
      </c>
      <c r="AD1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86">
        <v>2.7</v>
      </c>
      <c r="AF1586">
        <v>5</v>
      </c>
      <c r="AG1586">
        <v>18</v>
      </c>
      <c r="AH1586">
        <v>13</v>
      </c>
    </row>
    <row r="1587" spans="1:34" x14ac:dyDescent="0.25">
      <c r="A1587" s="3" t="s">
        <v>1662</v>
      </c>
      <c r="B1587" s="1">
        <v>45746</v>
      </c>
      <c r="C1587" s="23">
        <f t="shared" si="120"/>
        <v>30</v>
      </c>
      <c r="D1587" s="23">
        <f t="shared" si="121"/>
        <v>7</v>
      </c>
      <c r="E1587" s="1" t="str">
        <f t="shared" si="122"/>
        <v>domingo</v>
      </c>
      <c r="F1587" s="23">
        <f t="shared" si="123"/>
        <v>3</v>
      </c>
      <c r="G1587" s="1" t="str">
        <f t="shared" si="124"/>
        <v>marzo</v>
      </c>
      <c r="H1587" s="2">
        <v>0.40277777777777779</v>
      </c>
      <c r="I1587" t="s">
        <v>1</v>
      </c>
      <c r="J1587" t="str">
        <f>VLOOKUP(ventas_starbucks_2025[[#This Row],[sucursal]],cambio_sucursal[#All],2,0)</f>
        <v>Sucursal Nueva Córdoba</v>
      </c>
      <c r="K1587" t="s">
        <v>69</v>
      </c>
      <c r="L1587" t="s">
        <v>70</v>
      </c>
      <c r="M1587" t="s">
        <v>55</v>
      </c>
      <c r="N1587" t="str">
        <f>IFERROR(VLOOKUP(ventas_starbucks_2025[[#This Row],[tamaño_sucio]],cambio_tamaño[#All],2,0),"Tamaño único")</f>
        <v>Pequeño</v>
      </c>
      <c r="O1587">
        <v>4</v>
      </c>
      <c r="P1587">
        <v>1455.67</v>
      </c>
      <c r="Q1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7">
        <v>5822.68</v>
      </c>
      <c r="S1587" t="s">
        <v>5</v>
      </c>
      <c r="T1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87" t="str">
        <f>VLOOKUP(ventas_starbucks_2025[[#This Row],[canal_compra]],cambio_canal_compra[#All],2,0)</f>
        <v>En tienda</v>
      </c>
      <c r="V1587" t="s">
        <v>40</v>
      </c>
      <c r="W1587" t="str">
        <f>VLOOKUP(ventas_starbucks_2025[[#This Row],[método_pago]],cambio_metodo_pago[#All],2,0)</f>
        <v>Efectivo</v>
      </c>
      <c r="X1587" t="s">
        <v>22</v>
      </c>
      <c r="Y1587">
        <v>0</v>
      </c>
      <c r="Z1587" t="str">
        <f>VLOOKUP(ventas_starbucks_2025[[#This Row],[promoción_aplicada5]],promocion_cambiar[#All],2,0)</f>
        <v>Ninguna</v>
      </c>
      <c r="AA1587" t="s">
        <v>17</v>
      </c>
      <c r="AB1587" t="s">
        <v>23</v>
      </c>
      <c r="AC1587" t="s">
        <v>41</v>
      </c>
      <c r="AD1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87">
        <v>13</v>
      </c>
      <c r="AF1587">
        <v>5</v>
      </c>
      <c r="AG1587">
        <v>26</v>
      </c>
      <c r="AH1587">
        <v>22</v>
      </c>
    </row>
    <row r="1588" spans="1:34" x14ac:dyDescent="0.25">
      <c r="A1588" s="3" t="s">
        <v>1663</v>
      </c>
      <c r="B1588" s="1">
        <v>45718</v>
      </c>
      <c r="C1588" s="23">
        <f t="shared" si="120"/>
        <v>2</v>
      </c>
      <c r="D1588" s="23">
        <f t="shared" si="121"/>
        <v>7</v>
      </c>
      <c r="E1588" s="23" t="str">
        <f t="shared" si="122"/>
        <v>domingo</v>
      </c>
      <c r="F1588" s="23">
        <f t="shared" si="123"/>
        <v>3</v>
      </c>
      <c r="G1588" s="23" t="str">
        <f t="shared" si="124"/>
        <v>marzo</v>
      </c>
      <c r="H1588" s="2">
        <v>0.60833333333333328</v>
      </c>
      <c r="I1588" t="s">
        <v>1</v>
      </c>
      <c r="J1588" t="str">
        <f>VLOOKUP(ventas_starbucks_2025[[#This Row],[sucursal]],cambio_sucursal[#All],2,0)</f>
        <v>Sucursal Nueva Córdoba</v>
      </c>
      <c r="K1588" t="s">
        <v>38</v>
      </c>
      <c r="L1588" t="s">
        <v>39</v>
      </c>
      <c r="M1588" t="s">
        <v>4</v>
      </c>
      <c r="N1588" t="str">
        <f>IFERROR(VLOOKUP(ventas_starbucks_2025[[#This Row],[tamaño_sucio]],cambio_tamaño[#All],2,0),"Tamaño único")</f>
        <v>Tamaño único</v>
      </c>
      <c r="O1588">
        <v>3</v>
      </c>
      <c r="P1588">
        <v>1276.9000000000001</v>
      </c>
      <c r="Q1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8">
        <v>3830.7</v>
      </c>
      <c r="S1588" t="s">
        <v>31</v>
      </c>
      <c r="T1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88" t="str">
        <f>VLOOKUP(ventas_starbucks_2025[[#This Row],[canal_compra]],cambio_canal_compra[#All],2,0)</f>
        <v>Entrega domicilio</v>
      </c>
      <c r="V1588" t="s">
        <v>16</v>
      </c>
      <c r="W1588" t="str">
        <f>VLOOKUP(ventas_starbucks_2025[[#This Row],[método_pago]],cambio_metodo_pago[#All],2,0)</f>
        <v>Tarjeta</v>
      </c>
      <c r="X1588" t="s">
        <v>7</v>
      </c>
      <c r="Y1588">
        <v>15</v>
      </c>
      <c r="Z1588" t="str">
        <f>VLOOKUP(ventas_starbucks_2025[[#This Row],[promoción_aplicada5]],promocion_cambiar[#All],2,0)</f>
        <v>Hora Feliz</v>
      </c>
      <c r="AA1588" t="s">
        <v>36</v>
      </c>
      <c r="AB1588" t="s">
        <v>23</v>
      </c>
      <c r="AC1588" t="s">
        <v>10</v>
      </c>
      <c r="AD1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88">
        <v>2.6</v>
      </c>
      <c r="AF1588">
        <v>5</v>
      </c>
      <c r="AG1588">
        <v>40</v>
      </c>
      <c r="AH1588">
        <v>37</v>
      </c>
    </row>
    <row r="1589" spans="1:34" x14ac:dyDescent="0.25">
      <c r="A1589" s="3" t="s">
        <v>1664</v>
      </c>
      <c r="B1589" s="1">
        <v>45683</v>
      </c>
      <c r="C1589" s="23">
        <f t="shared" si="120"/>
        <v>26</v>
      </c>
      <c r="D1589" s="23">
        <f t="shared" si="121"/>
        <v>7</v>
      </c>
      <c r="E1589" s="1" t="str">
        <f t="shared" si="122"/>
        <v>domingo</v>
      </c>
      <c r="F1589" s="23">
        <f t="shared" si="123"/>
        <v>1</v>
      </c>
      <c r="G1589" s="1" t="str">
        <f t="shared" si="124"/>
        <v>enero</v>
      </c>
      <c r="H1589" s="2">
        <v>0.60902777777777772</v>
      </c>
      <c r="I1589" t="s">
        <v>26</v>
      </c>
      <c r="J1589" t="str">
        <f>VLOOKUP(ventas_starbucks_2025[[#This Row],[sucursal]],cambio_sucursal[#All],2,0)</f>
        <v>Sucursal San Lorenzo 47</v>
      </c>
      <c r="K1589" t="s">
        <v>130</v>
      </c>
      <c r="L1589" t="s">
        <v>65</v>
      </c>
      <c r="M1589" t="s">
        <v>4</v>
      </c>
      <c r="N1589" t="str">
        <f>IFERROR(VLOOKUP(ventas_starbucks_2025[[#This Row],[tamaño_sucio]],cambio_tamaño[#All],2,0),"Tamaño único")</f>
        <v>Tamaño único</v>
      </c>
      <c r="O1589">
        <v>5</v>
      </c>
      <c r="P1589">
        <v>1596.81</v>
      </c>
      <c r="Q1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9">
        <v>7984.05</v>
      </c>
      <c r="S1589" t="s">
        <v>5</v>
      </c>
      <c r="T1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89" t="str">
        <f>VLOOKUP(ventas_starbucks_2025[[#This Row],[canal_compra]],cambio_canal_compra[#All],2,0)</f>
        <v>En tienda</v>
      </c>
      <c r="V1589" t="s">
        <v>6</v>
      </c>
      <c r="W1589" t="str">
        <f>VLOOKUP(ventas_starbucks_2025[[#This Row],[método_pago]],cambio_metodo_pago[#All],2,0)</f>
        <v>Aplicación móbil</v>
      </c>
      <c r="X1589" t="s">
        <v>22</v>
      </c>
      <c r="Y1589">
        <v>0</v>
      </c>
      <c r="Z1589" t="str">
        <f>VLOOKUP(ventas_starbucks_2025[[#This Row],[promoción_aplicada5]],promocion_cambiar[#All],2,0)</f>
        <v>2x1</v>
      </c>
      <c r="AA1589" t="s">
        <v>51</v>
      </c>
      <c r="AB1589" t="s">
        <v>23</v>
      </c>
      <c r="AC1589" t="s">
        <v>41</v>
      </c>
      <c r="AD1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89">
        <v>15</v>
      </c>
      <c r="AF1589">
        <v>2</v>
      </c>
      <c r="AG1589">
        <v>48</v>
      </c>
      <c r="AH1589">
        <v>43</v>
      </c>
    </row>
    <row r="1590" spans="1:34" x14ac:dyDescent="0.25">
      <c r="A1590" s="3" t="s">
        <v>1665</v>
      </c>
      <c r="B1590" s="1">
        <v>45679</v>
      </c>
      <c r="C1590" s="23">
        <f t="shared" si="120"/>
        <v>22</v>
      </c>
      <c r="D1590" s="23">
        <f t="shared" si="121"/>
        <v>3</v>
      </c>
      <c r="E1590" s="23" t="str">
        <f t="shared" si="122"/>
        <v>miércoles</v>
      </c>
      <c r="F1590" s="23">
        <f t="shared" si="123"/>
        <v>1</v>
      </c>
      <c r="G1590" s="23" t="str">
        <f t="shared" si="124"/>
        <v>enero</v>
      </c>
      <c r="H1590" s="2">
        <v>0.86250000000000004</v>
      </c>
      <c r="I1590" t="s">
        <v>57</v>
      </c>
      <c r="J1590" t="str">
        <f>VLOOKUP(ventas_starbucks_2025[[#This Row],[sucursal]],cambio_sucursal[#All],2,0)</f>
        <v>Sucursal Avda Colón</v>
      </c>
      <c r="K1590" t="s">
        <v>173</v>
      </c>
      <c r="L1590" t="s">
        <v>35</v>
      </c>
      <c r="M1590" t="s">
        <v>4</v>
      </c>
      <c r="N1590" t="str">
        <f>IFERROR(VLOOKUP(ventas_starbucks_2025[[#This Row],[tamaño_sucio]],cambio_tamaño[#All],2,0),"Tamaño único")</f>
        <v>Tamaño único</v>
      </c>
      <c r="O1590">
        <v>2</v>
      </c>
      <c r="P1590">
        <v>1260.05</v>
      </c>
      <c r="Q1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0">
        <v>2520.1</v>
      </c>
      <c r="S1590" t="s">
        <v>5</v>
      </c>
      <c r="T1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0" t="str">
        <f>VLOOKUP(ventas_starbucks_2025[[#This Row],[canal_compra]],cambio_canal_compra[#All],2,0)</f>
        <v>En tienda</v>
      </c>
      <c r="V1590" t="s">
        <v>16</v>
      </c>
      <c r="W1590" t="str">
        <f>VLOOKUP(ventas_starbucks_2025[[#This Row],[método_pago]],cambio_metodo_pago[#All],2,0)</f>
        <v>Tarjeta</v>
      </c>
      <c r="X1590" t="s">
        <v>7</v>
      </c>
      <c r="Y1590">
        <v>15</v>
      </c>
      <c r="Z1590" t="str">
        <f>VLOOKUP(ventas_starbucks_2025[[#This Row],[promoción_aplicada5]],promocion_cambiar[#All],2,0)</f>
        <v>Combo</v>
      </c>
      <c r="AA1590" t="s">
        <v>8</v>
      </c>
      <c r="AB1590" t="s">
        <v>29</v>
      </c>
      <c r="AC1590" t="s">
        <v>24</v>
      </c>
      <c r="AD1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90">
        <v>7.6</v>
      </c>
      <c r="AF1590">
        <v>1</v>
      </c>
      <c r="AG1590">
        <v>40</v>
      </c>
      <c r="AH1590">
        <v>38</v>
      </c>
    </row>
    <row r="1591" spans="1:34" x14ac:dyDescent="0.25">
      <c r="A1591" s="3" t="s">
        <v>1666</v>
      </c>
      <c r="B1591" s="1">
        <v>45735</v>
      </c>
      <c r="C1591" s="23">
        <f t="shared" si="120"/>
        <v>19</v>
      </c>
      <c r="D1591" s="23">
        <f t="shared" si="121"/>
        <v>3</v>
      </c>
      <c r="E1591" s="23" t="str">
        <f t="shared" si="122"/>
        <v>miércoles</v>
      </c>
      <c r="F1591" s="23">
        <f t="shared" si="123"/>
        <v>3</v>
      </c>
      <c r="G1591" s="23" t="str">
        <f t="shared" si="124"/>
        <v>marzo</v>
      </c>
      <c r="H1591" s="2">
        <v>0.82916666666666672</v>
      </c>
      <c r="I1591" t="s">
        <v>12</v>
      </c>
      <c r="J1591" t="str">
        <f>VLOOKUP(ventas_starbucks_2025[[#This Row],[sucursal]],cambio_sucursal[#All],2,0)</f>
        <v>Sucursal Córdoba Shopping</v>
      </c>
      <c r="K1591" t="s">
        <v>58</v>
      </c>
      <c r="L1591" t="s">
        <v>39</v>
      </c>
      <c r="M1591" t="s">
        <v>4</v>
      </c>
      <c r="N1591" t="str">
        <f>IFERROR(VLOOKUP(ventas_starbucks_2025[[#This Row],[tamaño_sucio]],cambio_tamaño[#All],2,0),"Tamaño único")</f>
        <v>Tamaño único</v>
      </c>
      <c r="O1591">
        <v>2</v>
      </c>
      <c r="P1591">
        <v>1537.81</v>
      </c>
      <c r="Q1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1">
        <v>3075.62</v>
      </c>
      <c r="S1591" t="s">
        <v>31</v>
      </c>
      <c r="T1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1" t="str">
        <f>VLOOKUP(ventas_starbucks_2025[[#This Row],[canal_compra]],cambio_canal_compra[#All],2,0)</f>
        <v>Entrega domicilio</v>
      </c>
      <c r="V1591" t="s">
        <v>40</v>
      </c>
      <c r="W1591" t="str">
        <f>VLOOKUP(ventas_starbucks_2025[[#This Row],[método_pago]],cambio_metodo_pago[#All],2,0)</f>
        <v>Efectivo</v>
      </c>
      <c r="X1591" t="s">
        <v>22</v>
      </c>
      <c r="Y1591">
        <v>0</v>
      </c>
      <c r="Z1591" t="str">
        <f>VLOOKUP(ventas_starbucks_2025[[#This Row],[promoción_aplicada5]],promocion_cambiar[#All],2,0)</f>
        <v>Ninguna</v>
      </c>
      <c r="AA1591" t="s">
        <v>17</v>
      </c>
      <c r="AB1591" t="s">
        <v>23</v>
      </c>
      <c r="AC1591" t="s">
        <v>41</v>
      </c>
      <c r="AD1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91">
        <v>2.7</v>
      </c>
      <c r="AF1591">
        <v>2</v>
      </c>
      <c r="AG1591">
        <v>47</v>
      </c>
      <c r="AH1591">
        <v>45</v>
      </c>
    </row>
    <row r="1592" spans="1:34" x14ac:dyDescent="0.25">
      <c r="A1592" s="3" t="s">
        <v>1667</v>
      </c>
      <c r="B1592" s="1">
        <v>45680</v>
      </c>
      <c r="C1592" s="23">
        <f t="shared" si="120"/>
        <v>23</v>
      </c>
      <c r="D1592" s="23">
        <f t="shared" si="121"/>
        <v>4</v>
      </c>
      <c r="E1592" s="1" t="str">
        <f t="shared" si="122"/>
        <v>jueves</v>
      </c>
      <c r="F1592" s="23">
        <f t="shared" si="123"/>
        <v>1</v>
      </c>
      <c r="G1592" s="1" t="str">
        <f t="shared" si="124"/>
        <v>enero</v>
      </c>
      <c r="H1592" s="2">
        <v>0.40833333333333333</v>
      </c>
      <c r="I1592" t="s">
        <v>1</v>
      </c>
      <c r="J1592" t="str">
        <f>VLOOKUP(ventas_starbucks_2025[[#This Row],[sucursal]],cambio_sucursal[#All],2,0)</f>
        <v>Sucursal Nueva Córdoba</v>
      </c>
      <c r="K1592" t="s">
        <v>13</v>
      </c>
      <c r="L1592" t="s">
        <v>14</v>
      </c>
      <c r="M1592" t="s">
        <v>4</v>
      </c>
      <c r="N1592" t="str">
        <f>IFERROR(VLOOKUP(ventas_starbucks_2025[[#This Row],[tamaño_sucio]],cambio_tamaño[#All],2,0),"Tamaño único")</f>
        <v>Tamaño único</v>
      </c>
      <c r="O1592">
        <v>1</v>
      </c>
      <c r="P1592">
        <v>1869.71</v>
      </c>
      <c r="Q1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2">
        <v>1869.71</v>
      </c>
      <c r="S1592" t="s">
        <v>15</v>
      </c>
      <c r="T1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2" t="str">
        <f>VLOOKUP(ventas_starbucks_2025[[#This Row],[canal_compra]],cambio_canal_compra[#All],2,0)</f>
        <v>Para llevar</v>
      </c>
      <c r="V1592" t="s">
        <v>16</v>
      </c>
      <c r="W1592" t="str">
        <f>VLOOKUP(ventas_starbucks_2025[[#This Row],[método_pago]],cambio_metodo_pago[#All],2,0)</f>
        <v>Tarjeta</v>
      </c>
      <c r="X1592" t="s">
        <v>22</v>
      </c>
      <c r="Y1592">
        <v>0</v>
      </c>
      <c r="Z1592" t="str">
        <f>VLOOKUP(ventas_starbucks_2025[[#This Row],[promoción_aplicada5]],promocion_cambiar[#All],2,0)</f>
        <v>Hora Feliz</v>
      </c>
      <c r="AA1592" t="s">
        <v>36</v>
      </c>
      <c r="AB1592" t="s">
        <v>9</v>
      </c>
      <c r="AC1592" t="s">
        <v>41</v>
      </c>
      <c r="AD1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92">
        <v>4</v>
      </c>
      <c r="AF1592">
        <v>4</v>
      </c>
      <c r="AG1592">
        <v>23</v>
      </c>
      <c r="AH1592">
        <v>22</v>
      </c>
    </row>
    <row r="1593" spans="1:34" x14ac:dyDescent="0.25">
      <c r="A1593" s="3" t="s">
        <v>1668</v>
      </c>
      <c r="B1593" s="1">
        <v>45750</v>
      </c>
      <c r="C1593" s="23">
        <f t="shared" si="120"/>
        <v>3</v>
      </c>
      <c r="D1593" s="23">
        <f t="shared" si="121"/>
        <v>4</v>
      </c>
      <c r="E1593" s="23" t="str">
        <f t="shared" si="122"/>
        <v>jueves</v>
      </c>
      <c r="F1593" s="23">
        <f t="shared" si="123"/>
        <v>4</v>
      </c>
      <c r="G1593" s="23" t="str">
        <f t="shared" si="124"/>
        <v>abril</v>
      </c>
      <c r="H1593" s="2">
        <v>0.74513888888888891</v>
      </c>
      <c r="I1593" t="s">
        <v>1</v>
      </c>
      <c r="J1593" t="str">
        <f>VLOOKUP(ventas_starbucks_2025[[#This Row],[sucursal]],cambio_sucursal[#All],2,0)</f>
        <v>Sucursal Nueva Córdoba</v>
      </c>
      <c r="K1593" t="s">
        <v>69</v>
      </c>
      <c r="L1593" t="s">
        <v>70</v>
      </c>
      <c r="M1593" t="s">
        <v>50</v>
      </c>
      <c r="N1593" t="str">
        <f>IFERROR(VLOOKUP(ventas_starbucks_2025[[#This Row],[tamaño_sucio]],cambio_tamaño[#All],2,0),"Tamaño único")</f>
        <v>Mediano</v>
      </c>
      <c r="O1593">
        <v>2</v>
      </c>
      <c r="P1593">
        <v>1746.42</v>
      </c>
      <c r="Q1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3">
        <v>3492.84</v>
      </c>
      <c r="S1593" t="s">
        <v>31</v>
      </c>
      <c r="T1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3" t="str">
        <f>VLOOKUP(ventas_starbucks_2025[[#This Row],[canal_compra]],cambio_canal_compra[#All],2,0)</f>
        <v>Entrega domicilio</v>
      </c>
      <c r="V1593" t="s">
        <v>6</v>
      </c>
      <c r="W1593" t="str">
        <f>VLOOKUP(ventas_starbucks_2025[[#This Row],[método_pago]],cambio_metodo_pago[#All],2,0)</f>
        <v>Aplicación móbil</v>
      </c>
      <c r="X1593" t="s">
        <v>22</v>
      </c>
      <c r="Y1593">
        <v>0</v>
      </c>
      <c r="Z1593" t="str">
        <f>VLOOKUP(ventas_starbucks_2025[[#This Row],[promoción_aplicada5]],promocion_cambiar[#All],2,0)</f>
        <v>Combo</v>
      </c>
      <c r="AA1593" t="s">
        <v>8</v>
      </c>
      <c r="AB1593" t="s">
        <v>52</v>
      </c>
      <c r="AC1593" t="s">
        <v>24</v>
      </c>
      <c r="AD1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93">
        <v>9.1999999999999993</v>
      </c>
      <c r="AF1593">
        <v>1</v>
      </c>
      <c r="AG1593">
        <v>27</v>
      </c>
      <c r="AH1593">
        <v>25</v>
      </c>
    </row>
    <row r="1594" spans="1:34" x14ac:dyDescent="0.25">
      <c r="A1594" s="3" t="s">
        <v>1669</v>
      </c>
      <c r="B1594" s="1">
        <v>45715</v>
      </c>
      <c r="C1594" s="23">
        <f t="shared" si="120"/>
        <v>27</v>
      </c>
      <c r="D1594" s="23">
        <f t="shared" si="121"/>
        <v>4</v>
      </c>
      <c r="E1594" s="23" t="str">
        <f t="shared" si="122"/>
        <v>jueves</v>
      </c>
      <c r="F1594" s="23">
        <f t="shared" si="123"/>
        <v>2</v>
      </c>
      <c r="G1594" s="23" t="str">
        <f t="shared" si="124"/>
        <v>febrero</v>
      </c>
      <c r="H1594" s="2">
        <v>0.76527777777777772</v>
      </c>
      <c r="I1594" t="s">
        <v>26</v>
      </c>
      <c r="J1594" t="str">
        <f>VLOOKUP(ventas_starbucks_2025[[#This Row],[sucursal]],cambio_sucursal[#All],2,0)</f>
        <v>Sucursal San Lorenzo 47</v>
      </c>
      <c r="K1594" t="s">
        <v>137</v>
      </c>
      <c r="L1594" t="s">
        <v>44</v>
      </c>
      <c r="M1594" t="s">
        <v>55</v>
      </c>
      <c r="N1594" t="str">
        <f>IFERROR(VLOOKUP(ventas_starbucks_2025[[#This Row],[tamaño_sucio]],cambio_tamaño[#All],2,0),"Tamaño único")</f>
        <v>Pequeño</v>
      </c>
      <c r="O1594">
        <v>3</v>
      </c>
      <c r="P1594">
        <v>1238.46</v>
      </c>
      <c r="Q1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4">
        <v>3715.38</v>
      </c>
      <c r="S1594" t="s">
        <v>15</v>
      </c>
      <c r="T1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4" t="str">
        <f>VLOOKUP(ventas_starbucks_2025[[#This Row],[canal_compra]],cambio_canal_compra[#All],2,0)</f>
        <v>Para llevar</v>
      </c>
      <c r="V1594" t="s">
        <v>6</v>
      </c>
      <c r="W1594" t="str">
        <f>VLOOKUP(ventas_starbucks_2025[[#This Row],[método_pago]],cambio_metodo_pago[#All],2,0)</f>
        <v>Aplicación móbil</v>
      </c>
      <c r="X1594" t="s">
        <v>22</v>
      </c>
      <c r="Y1594">
        <v>0</v>
      </c>
      <c r="Z1594" t="str">
        <f>VLOOKUP(ventas_starbucks_2025[[#This Row],[promoción_aplicada5]],promocion_cambiar[#All],2,0)</f>
        <v>2x1</v>
      </c>
      <c r="AA1594" t="s">
        <v>51</v>
      </c>
      <c r="AB1594" t="s">
        <v>18</v>
      </c>
      <c r="AC1594" t="s">
        <v>24</v>
      </c>
      <c r="AD1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94">
        <v>9.5</v>
      </c>
      <c r="AF1594">
        <v>2</v>
      </c>
      <c r="AG1594">
        <v>10</v>
      </c>
      <c r="AH1594">
        <v>7</v>
      </c>
    </row>
    <row r="1595" spans="1:34" x14ac:dyDescent="0.25">
      <c r="A1595" s="3" t="s">
        <v>1670</v>
      </c>
      <c r="B1595" s="1">
        <v>45677</v>
      </c>
      <c r="C1595" s="23">
        <f t="shared" si="120"/>
        <v>20</v>
      </c>
      <c r="D1595" s="23">
        <f t="shared" si="121"/>
        <v>1</v>
      </c>
      <c r="E1595" s="23" t="str">
        <f t="shared" si="122"/>
        <v>lunes</v>
      </c>
      <c r="F1595" s="23">
        <f t="shared" si="123"/>
        <v>1</v>
      </c>
      <c r="G1595" s="23" t="str">
        <f t="shared" si="124"/>
        <v>enero</v>
      </c>
      <c r="H1595" s="2">
        <v>0.38263888888888886</v>
      </c>
      <c r="I1595" t="s">
        <v>26</v>
      </c>
      <c r="J1595" t="str">
        <f>VLOOKUP(ventas_starbucks_2025[[#This Row],[sucursal]],cambio_sucursal[#All],2,0)</f>
        <v>Sucursal San Lorenzo 47</v>
      </c>
      <c r="K1595" t="s">
        <v>27</v>
      </c>
      <c r="L1595" t="s">
        <v>28</v>
      </c>
      <c r="M1595" t="s">
        <v>4</v>
      </c>
      <c r="N1595" t="str">
        <f>IFERROR(VLOOKUP(ventas_starbucks_2025[[#This Row],[tamaño_sucio]],cambio_tamaño[#All],2,0),"Tamaño único")</f>
        <v>Tamaño único</v>
      </c>
      <c r="O1595">
        <v>3</v>
      </c>
      <c r="P1595">
        <v>2101.4899999999998</v>
      </c>
      <c r="Q1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95">
        <v>6304.47</v>
      </c>
      <c r="S1595" t="s">
        <v>5</v>
      </c>
      <c r="T1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95" t="str">
        <f>VLOOKUP(ventas_starbucks_2025[[#This Row],[canal_compra]],cambio_canal_compra[#All],2,0)</f>
        <v>En tienda</v>
      </c>
      <c r="V1595" t="s">
        <v>40</v>
      </c>
      <c r="W1595" t="str">
        <f>VLOOKUP(ventas_starbucks_2025[[#This Row],[método_pago]],cambio_metodo_pago[#All],2,0)</f>
        <v>Efectivo</v>
      </c>
      <c r="X1595" t="s">
        <v>7</v>
      </c>
      <c r="Y1595">
        <v>10</v>
      </c>
      <c r="Z1595" t="str">
        <f>VLOOKUP(ventas_starbucks_2025[[#This Row],[promoción_aplicada5]],promocion_cambiar[#All],2,0)</f>
        <v>Ninguna</v>
      </c>
      <c r="AA1595" t="s">
        <v>17</v>
      </c>
      <c r="AB1595" t="s">
        <v>29</v>
      </c>
      <c r="AC1595" t="s">
        <v>10</v>
      </c>
      <c r="AD1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95">
        <v>9.6</v>
      </c>
      <c r="AF1595">
        <v>1</v>
      </c>
      <c r="AG1595">
        <v>11</v>
      </c>
      <c r="AH1595">
        <v>8</v>
      </c>
    </row>
    <row r="1596" spans="1:34" x14ac:dyDescent="0.25">
      <c r="A1596" s="3" t="s">
        <v>1671</v>
      </c>
      <c r="B1596" s="1">
        <v>45685</v>
      </c>
      <c r="C1596" s="23">
        <f t="shared" si="120"/>
        <v>28</v>
      </c>
      <c r="D1596" s="23">
        <f t="shared" si="121"/>
        <v>2</v>
      </c>
      <c r="E1596" s="23" t="str">
        <f t="shared" si="122"/>
        <v>martes</v>
      </c>
      <c r="F1596" s="23">
        <f t="shared" si="123"/>
        <v>1</v>
      </c>
      <c r="G1596" s="23" t="str">
        <f t="shared" si="124"/>
        <v>enero</v>
      </c>
      <c r="H1596" s="2">
        <v>0.83958333333333335</v>
      </c>
      <c r="I1596" t="s">
        <v>26</v>
      </c>
      <c r="J1596" t="str">
        <f>VLOOKUP(ventas_starbucks_2025[[#This Row],[sucursal]],cambio_sucursal[#All],2,0)</f>
        <v>Sucursal San Lorenzo 47</v>
      </c>
      <c r="K1596" t="s">
        <v>132</v>
      </c>
      <c r="L1596" t="s">
        <v>35</v>
      </c>
      <c r="M1596" t="s">
        <v>4</v>
      </c>
      <c r="N1596" t="str">
        <f>IFERROR(VLOOKUP(ventas_starbucks_2025[[#This Row],[tamaño_sucio]],cambio_tamaño[#All],2,0),"Tamaño único")</f>
        <v>Tamaño único</v>
      </c>
      <c r="O1596">
        <v>5</v>
      </c>
      <c r="P1596">
        <v>1352.17</v>
      </c>
      <c r="Q1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6">
        <v>6760.85</v>
      </c>
      <c r="S1596" t="s">
        <v>31</v>
      </c>
      <c r="T1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96" t="str">
        <f>VLOOKUP(ventas_starbucks_2025[[#This Row],[canal_compra]],cambio_canal_compra[#All],2,0)</f>
        <v>Entrega domicilio</v>
      </c>
      <c r="V1596" t="s">
        <v>16</v>
      </c>
      <c r="W1596" t="str">
        <f>VLOOKUP(ventas_starbucks_2025[[#This Row],[método_pago]],cambio_metodo_pago[#All],2,0)</f>
        <v>Tarjeta</v>
      </c>
      <c r="X1596" t="s">
        <v>22</v>
      </c>
      <c r="Y1596">
        <v>0</v>
      </c>
      <c r="Z1596" t="str">
        <f>VLOOKUP(ventas_starbucks_2025[[#This Row],[promoción_aplicada5]],promocion_cambiar[#All],2,0)</f>
        <v>Combo</v>
      </c>
      <c r="AA1596" t="s">
        <v>8</v>
      </c>
      <c r="AB1596" t="s">
        <v>18</v>
      </c>
      <c r="AC1596" t="s">
        <v>41</v>
      </c>
      <c r="AD1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96">
        <v>4.2</v>
      </c>
      <c r="AF1596">
        <v>2</v>
      </c>
      <c r="AG1596">
        <v>39</v>
      </c>
      <c r="AH1596">
        <v>34</v>
      </c>
    </row>
    <row r="1597" spans="1:34" x14ac:dyDescent="0.25">
      <c r="A1597" s="3" t="s">
        <v>1672</v>
      </c>
      <c r="B1597" s="1">
        <v>45712</v>
      </c>
      <c r="C1597" s="23">
        <f t="shared" si="120"/>
        <v>24</v>
      </c>
      <c r="D1597" s="23">
        <f t="shared" si="121"/>
        <v>1</v>
      </c>
      <c r="E1597" s="23" t="str">
        <f t="shared" si="122"/>
        <v>lunes</v>
      </c>
      <c r="F1597" s="23">
        <f t="shared" si="123"/>
        <v>2</v>
      </c>
      <c r="G1597" s="23" t="str">
        <f t="shared" si="124"/>
        <v>febrero</v>
      </c>
      <c r="H1597" s="2">
        <v>0.38472222222222224</v>
      </c>
      <c r="I1597" t="s">
        <v>57</v>
      </c>
      <c r="J1597" t="str">
        <f>VLOOKUP(ventas_starbucks_2025[[#This Row],[sucursal]],cambio_sucursal[#All],2,0)</f>
        <v>Sucursal Avda Colón</v>
      </c>
      <c r="K1597" t="s">
        <v>327</v>
      </c>
      <c r="L1597" t="s">
        <v>44</v>
      </c>
      <c r="M1597" t="s">
        <v>62</v>
      </c>
      <c r="N1597" t="str">
        <f>IFERROR(VLOOKUP(ventas_starbucks_2025[[#This Row],[tamaño_sucio]],cambio_tamaño[#All],2,0),"Tamaño único")</f>
        <v>Extra-Grande</v>
      </c>
      <c r="O1597">
        <v>3</v>
      </c>
      <c r="P1597">
        <v>1688.76</v>
      </c>
      <c r="Q1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7">
        <v>5066.28</v>
      </c>
      <c r="S1597" t="s">
        <v>31</v>
      </c>
      <c r="T1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97" t="str">
        <f>VLOOKUP(ventas_starbucks_2025[[#This Row],[canal_compra]],cambio_canal_compra[#All],2,0)</f>
        <v>Entrega domicilio</v>
      </c>
      <c r="V1597" t="s">
        <v>40</v>
      </c>
      <c r="W1597" t="str">
        <f>VLOOKUP(ventas_starbucks_2025[[#This Row],[método_pago]],cambio_metodo_pago[#All],2,0)</f>
        <v>Efectivo</v>
      </c>
      <c r="X1597" t="s">
        <v>22</v>
      </c>
      <c r="Y1597">
        <v>0</v>
      </c>
      <c r="Z1597" t="str">
        <f>VLOOKUP(ventas_starbucks_2025[[#This Row],[promoción_aplicada5]],promocion_cambiar[#All],2,0)</f>
        <v>Combo</v>
      </c>
      <c r="AA1597" t="s">
        <v>8</v>
      </c>
      <c r="AB1597" t="s">
        <v>23</v>
      </c>
      <c r="AC1597" t="s">
        <v>10</v>
      </c>
      <c r="AD1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97">
        <v>9.8000000000000007</v>
      </c>
      <c r="AF1597">
        <v>5</v>
      </c>
      <c r="AG1597">
        <v>32</v>
      </c>
      <c r="AH1597">
        <v>29</v>
      </c>
    </row>
    <row r="1598" spans="1:34" x14ac:dyDescent="0.25">
      <c r="A1598" s="3" t="s">
        <v>1673</v>
      </c>
      <c r="B1598" s="1">
        <v>45724</v>
      </c>
      <c r="C1598" s="23">
        <f t="shared" si="120"/>
        <v>8</v>
      </c>
      <c r="D1598" s="23">
        <f t="shared" si="121"/>
        <v>6</v>
      </c>
      <c r="E1598" s="23" t="str">
        <f t="shared" si="122"/>
        <v>sábado</v>
      </c>
      <c r="F1598" s="23">
        <f t="shared" si="123"/>
        <v>3</v>
      </c>
      <c r="G1598" s="23" t="str">
        <f t="shared" si="124"/>
        <v>marzo</v>
      </c>
      <c r="H1598" s="2">
        <v>0.83472222222222225</v>
      </c>
      <c r="I1598" t="s">
        <v>1</v>
      </c>
      <c r="J1598" t="str">
        <f>VLOOKUP(ventas_starbucks_2025[[#This Row],[sucursal]],cambio_sucursal[#All],2,0)</f>
        <v>Sucursal Nueva Córdoba</v>
      </c>
      <c r="K1598" t="s">
        <v>58</v>
      </c>
      <c r="L1598" t="s">
        <v>39</v>
      </c>
      <c r="M1598" t="s">
        <v>4</v>
      </c>
      <c r="N1598" t="str">
        <f>IFERROR(VLOOKUP(ventas_starbucks_2025[[#This Row],[tamaño_sucio]],cambio_tamaño[#All],2,0),"Tamaño único")</f>
        <v>Tamaño único</v>
      </c>
      <c r="O1598">
        <v>2</v>
      </c>
      <c r="P1598">
        <v>1183.2</v>
      </c>
      <c r="Q1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8">
        <v>2366.4</v>
      </c>
      <c r="S1598" t="s">
        <v>31</v>
      </c>
      <c r="T1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8" t="str">
        <f>VLOOKUP(ventas_starbucks_2025[[#This Row],[canal_compra]],cambio_canal_compra[#All],2,0)</f>
        <v>Entrega domicilio</v>
      </c>
      <c r="V1598" t="s">
        <v>6</v>
      </c>
      <c r="W1598" t="str">
        <f>VLOOKUP(ventas_starbucks_2025[[#This Row],[método_pago]],cambio_metodo_pago[#All],2,0)</f>
        <v>Aplicación móbil</v>
      </c>
      <c r="X1598" t="s">
        <v>22</v>
      </c>
      <c r="Y1598">
        <v>0</v>
      </c>
      <c r="Z1598" t="str">
        <f>VLOOKUP(ventas_starbucks_2025[[#This Row],[promoción_aplicada5]],promocion_cambiar[#All],2,0)</f>
        <v>Ninguna</v>
      </c>
      <c r="AA1598" t="s">
        <v>17</v>
      </c>
      <c r="AB1598" t="s">
        <v>29</v>
      </c>
      <c r="AC1598" t="s">
        <v>41</v>
      </c>
      <c r="AD1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98">
        <v>9.5</v>
      </c>
      <c r="AF1598">
        <v>1</v>
      </c>
      <c r="AG1598">
        <v>17</v>
      </c>
      <c r="AH1598">
        <v>15</v>
      </c>
    </row>
    <row r="1599" spans="1:34" x14ac:dyDescent="0.25">
      <c r="A1599" s="3" t="s">
        <v>1674</v>
      </c>
      <c r="B1599" s="1">
        <v>45671</v>
      </c>
      <c r="C1599" s="23">
        <f t="shared" si="120"/>
        <v>14</v>
      </c>
      <c r="D1599" s="23">
        <f t="shared" si="121"/>
        <v>2</v>
      </c>
      <c r="E1599" s="1" t="str">
        <f t="shared" si="122"/>
        <v>martes</v>
      </c>
      <c r="F1599" s="23">
        <f t="shared" si="123"/>
        <v>1</v>
      </c>
      <c r="G1599" s="1" t="str">
        <f t="shared" si="124"/>
        <v>enero</v>
      </c>
      <c r="H1599" s="2">
        <v>0.74513888888888891</v>
      </c>
      <c r="I1599" t="s">
        <v>26</v>
      </c>
      <c r="J1599" t="str">
        <f>VLOOKUP(ventas_starbucks_2025[[#This Row],[sucursal]],cambio_sucursal[#All],2,0)</f>
        <v>Sucursal San Lorenzo 47</v>
      </c>
      <c r="K1599" t="s">
        <v>82</v>
      </c>
      <c r="L1599" t="s">
        <v>28</v>
      </c>
      <c r="M1599" t="s">
        <v>4</v>
      </c>
      <c r="N1599" t="str">
        <f>IFERROR(VLOOKUP(ventas_starbucks_2025[[#This Row],[tamaño_sucio]],cambio_tamaño[#All],2,0),"Tamaño único")</f>
        <v>Tamaño único</v>
      </c>
      <c r="O1599">
        <v>2</v>
      </c>
      <c r="P1599">
        <v>2651.11</v>
      </c>
      <c r="Q1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99">
        <v>5302.22</v>
      </c>
      <c r="S1599" t="s">
        <v>15</v>
      </c>
      <c r="T1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99" t="str">
        <f>VLOOKUP(ventas_starbucks_2025[[#This Row],[canal_compra]],cambio_canal_compra[#All],2,0)</f>
        <v>Para llevar</v>
      </c>
      <c r="V1599" t="s">
        <v>16</v>
      </c>
      <c r="W1599" t="str">
        <f>VLOOKUP(ventas_starbucks_2025[[#This Row],[método_pago]],cambio_metodo_pago[#All],2,0)</f>
        <v>Tarjeta</v>
      </c>
      <c r="X1599" t="s">
        <v>22</v>
      </c>
      <c r="Y1599">
        <v>0</v>
      </c>
      <c r="Z1599" t="str">
        <f>VLOOKUP(ventas_starbucks_2025[[#This Row],[promoción_aplicada5]],promocion_cambiar[#All],2,0)</f>
        <v>Combo</v>
      </c>
      <c r="AA1599" t="s">
        <v>8</v>
      </c>
      <c r="AB1599" t="s">
        <v>32</v>
      </c>
      <c r="AC1599" t="s">
        <v>24</v>
      </c>
      <c r="AD1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99">
        <v>10.6</v>
      </c>
      <c r="AF1599">
        <v>2</v>
      </c>
      <c r="AG1599">
        <v>49</v>
      </c>
      <c r="AH1599">
        <v>47</v>
      </c>
    </row>
    <row r="1600" spans="1:34" x14ac:dyDescent="0.25">
      <c r="A1600" s="3" t="s">
        <v>1675</v>
      </c>
      <c r="B1600" s="1">
        <v>45751</v>
      </c>
      <c r="C1600" s="23">
        <f t="shared" si="120"/>
        <v>4</v>
      </c>
      <c r="D1600" s="23">
        <f t="shared" si="121"/>
        <v>5</v>
      </c>
      <c r="E1600" s="23" t="str">
        <f t="shared" si="122"/>
        <v>viernes</v>
      </c>
      <c r="F1600" s="23">
        <f t="shared" si="123"/>
        <v>4</v>
      </c>
      <c r="G1600" s="23" t="str">
        <f t="shared" si="124"/>
        <v>abril</v>
      </c>
      <c r="H1600" s="2">
        <v>0.55138888888888893</v>
      </c>
      <c r="I1600" t="s">
        <v>1</v>
      </c>
      <c r="J1600" t="str">
        <f>VLOOKUP(ventas_starbucks_2025[[#This Row],[sucursal]],cambio_sucursal[#All],2,0)</f>
        <v>Sucursal Nueva Córdoba</v>
      </c>
      <c r="K1600" t="s">
        <v>13</v>
      </c>
      <c r="L1600" t="s">
        <v>14</v>
      </c>
      <c r="M1600" t="s">
        <v>4</v>
      </c>
      <c r="N1600" t="str">
        <f>IFERROR(VLOOKUP(ventas_starbucks_2025[[#This Row],[tamaño_sucio]],cambio_tamaño[#All],2,0),"Tamaño único")</f>
        <v>Tamaño único</v>
      </c>
      <c r="O1600">
        <v>1</v>
      </c>
      <c r="P1600">
        <v>2069.2399999999998</v>
      </c>
      <c r="Q1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00">
        <v>2069.2399999999998</v>
      </c>
      <c r="S1600" t="s">
        <v>31</v>
      </c>
      <c r="T1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00" t="str">
        <f>VLOOKUP(ventas_starbucks_2025[[#This Row],[canal_compra]],cambio_canal_compra[#All],2,0)</f>
        <v>Entrega domicilio</v>
      </c>
      <c r="V1600" t="s">
        <v>6</v>
      </c>
      <c r="W1600" t="str">
        <f>VLOOKUP(ventas_starbucks_2025[[#This Row],[método_pago]],cambio_metodo_pago[#All],2,0)</f>
        <v>Aplicación móbil</v>
      </c>
      <c r="X1600" t="s">
        <v>7</v>
      </c>
      <c r="Y1600">
        <v>15</v>
      </c>
      <c r="Z1600" t="str">
        <f>VLOOKUP(ventas_starbucks_2025[[#This Row],[promoción_aplicada5]],promocion_cambiar[#All],2,0)</f>
        <v>Combo</v>
      </c>
      <c r="AA1600" t="s">
        <v>8</v>
      </c>
      <c r="AB1600" t="s">
        <v>23</v>
      </c>
      <c r="AC1600" t="s">
        <v>10</v>
      </c>
      <c r="AD1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0">
        <v>6.3</v>
      </c>
      <c r="AF1600">
        <v>1</v>
      </c>
      <c r="AG1600">
        <v>36</v>
      </c>
      <c r="AH1600">
        <v>35</v>
      </c>
    </row>
    <row r="1601" spans="1:34" x14ac:dyDescent="0.25">
      <c r="A1601" s="3" t="s">
        <v>1676</v>
      </c>
      <c r="B1601" s="1">
        <v>45742</v>
      </c>
      <c r="C1601" s="23">
        <f t="shared" si="120"/>
        <v>26</v>
      </c>
      <c r="D1601" s="23">
        <f t="shared" si="121"/>
        <v>3</v>
      </c>
      <c r="E1601" s="23" t="str">
        <f t="shared" si="122"/>
        <v>miércoles</v>
      </c>
      <c r="F1601" s="23">
        <f t="shared" si="123"/>
        <v>3</v>
      </c>
      <c r="G1601" s="23" t="str">
        <f t="shared" si="124"/>
        <v>marzo</v>
      </c>
      <c r="H1601" s="2">
        <v>0.55069444444444449</v>
      </c>
      <c r="I1601" t="s">
        <v>57</v>
      </c>
      <c r="J1601" t="str">
        <f>VLOOKUP(ventas_starbucks_2025[[#This Row],[sucursal]],cambio_sucursal[#All],2,0)</f>
        <v>Sucursal Avda Colón</v>
      </c>
      <c r="K1601" t="s">
        <v>2</v>
      </c>
      <c r="L1601" t="s">
        <v>3</v>
      </c>
      <c r="M1601" t="s">
        <v>4</v>
      </c>
      <c r="N1601" t="str">
        <f>IFERROR(VLOOKUP(ventas_starbucks_2025[[#This Row],[tamaño_sucio]],cambio_tamaño[#All],2,0),"Tamaño único")</f>
        <v>Tamaño único</v>
      </c>
      <c r="O1601">
        <v>5</v>
      </c>
      <c r="P1601">
        <v>2687.55</v>
      </c>
      <c r="Q1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01">
        <v>13437.75</v>
      </c>
      <c r="S1601" t="s">
        <v>15</v>
      </c>
      <c r="T1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01" t="str">
        <f>VLOOKUP(ventas_starbucks_2025[[#This Row],[canal_compra]],cambio_canal_compra[#All],2,0)</f>
        <v>Para llevar</v>
      </c>
      <c r="V1601" t="s">
        <v>40</v>
      </c>
      <c r="W1601" t="str">
        <f>VLOOKUP(ventas_starbucks_2025[[#This Row],[método_pago]],cambio_metodo_pago[#All],2,0)</f>
        <v>Efectivo</v>
      </c>
      <c r="X1601" t="s">
        <v>7</v>
      </c>
      <c r="Y1601">
        <v>0</v>
      </c>
      <c r="Z1601" t="str">
        <f>VLOOKUP(ventas_starbucks_2025[[#This Row],[promoción_aplicada5]],promocion_cambiar[#All],2,0)</f>
        <v>Hora Feliz</v>
      </c>
      <c r="AA1601" t="s">
        <v>36</v>
      </c>
      <c r="AB1601" t="s">
        <v>9</v>
      </c>
      <c r="AC1601" t="s">
        <v>41</v>
      </c>
      <c r="AD1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01">
        <v>4.0999999999999996</v>
      </c>
      <c r="AF1601">
        <v>2</v>
      </c>
      <c r="AG1601">
        <v>18</v>
      </c>
      <c r="AH1601">
        <v>13</v>
      </c>
    </row>
    <row r="1602" spans="1:34" x14ac:dyDescent="0.25">
      <c r="A1602" s="3" t="s">
        <v>1677</v>
      </c>
      <c r="B1602" s="1">
        <v>45735</v>
      </c>
      <c r="C1602" s="23">
        <f t="shared" ref="C1602:C1665" si="125">DAY(B1602)</f>
        <v>19</v>
      </c>
      <c r="D1602" s="23">
        <f t="shared" ref="D1602:D1665" si="126">WEEKDAY(B1602,2)</f>
        <v>3</v>
      </c>
      <c r="E1602" s="23" t="str">
        <f t="shared" ref="E1602:E1665" si="127">TEXT(B1602,"dddd")</f>
        <v>miércoles</v>
      </c>
      <c r="F1602" s="23">
        <f t="shared" ref="F1602:F1665" si="128">MONTH(B1602)</f>
        <v>3</v>
      </c>
      <c r="G1602" s="23" t="str">
        <f t="shared" ref="G1602:G1665" si="129">TEXT(B1602,"mmmm")</f>
        <v>marzo</v>
      </c>
      <c r="H1602" s="2">
        <v>0.67777777777777781</v>
      </c>
      <c r="I1602" t="s">
        <v>57</v>
      </c>
      <c r="J1602" t="str">
        <f>VLOOKUP(ventas_starbucks_2025[[#This Row],[sucursal]],cambio_sucursal[#All],2,0)</f>
        <v>Sucursal Avda Colón</v>
      </c>
      <c r="K1602" t="s">
        <v>101</v>
      </c>
      <c r="L1602" t="s">
        <v>3</v>
      </c>
      <c r="M1602" t="s">
        <v>4</v>
      </c>
      <c r="N1602" t="str">
        <f>IFERROR(VLOOKUP(ventas_starbucks_2025[[#This Row],[tamaño_sucio]],cambio_tamaño[#All],2,0),"Tamaño único")</f>
        <v>Tamaño único</v>
      </c>
      <c r="O1602">
        <v>5</v>
      </c>
      <c r="P1602">
        <v>3076.73</v>
      </c>
      <c r="Q1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602">
        <v>15383.65</v>
      </c>
      <c r="S1602" t="s">
        <v>31</v>
      </c>
      <c r="T1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602" t="str">
        <f>VLOOKUP(ventas_starbucks_2025[[#This Row],[canal_compra]],cambio_canal_compra[#All],2,0)</f>
        <v>Entrega domicilio</v>
      </c>
      <c r="V1602" t="s">
        <v>16</v>
      </c>
      <c r="W1602" t="str">
        <f>VLOOKUP(ventas_starbucks_2025[[#This Row],[método_pago]],cambio_metodo_pago[#All],2,0)</f>
        <v>Tarjeta</v>
      </c>
      <c r="X1602" t="s">
        <v>22</v>
      </c>
      <c r="Y1602">
        <v>0</v>
      </c>
      <c r="Z1602" t="str">
        <f>VLOOKUP(ventas_starbucks_2025[[#This Row],[promoción_aplicada5]],promocion_cambiar[#All],2,0)</f>
        <v>2x1</v>
      </c>
      <c r="AA1602" t="s">
        <v>51</v>
      </c>
      <c r="AB1602" t="s">
        <v>18</v>
      </c>
      <c r="AC1602" t="s">
        <v>24</v>
      </c>
      <c r="AD1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02">
        <v>4.7</v>
      </c>
      <c r="AF1602">
        <v>4</v>
      </c>
      <c r="AG1602">
        <v>38</v>
      </c>
      <c r="AH1602">
        <v>33</v>
      </c>
    </row>
    <row r="1603" spans="1:34" x14ac:dyDescent="0.25">
      <c r="A1603" s="3" t="s">
        <v>1678</v>
      </c>
      <c r="B1603" s="1">
        <v>45662</v>
      </c>
      <c r="C1603" s="23">
        <f t="shared" si="125"/>
        <v>5</v>
      </c>
      <c r="D1603" s="23">
        <f t="shared" si="126"/>
        <v>7</v>
      </c>
      <c r="E1603" s="1" t="str">
        <f t="shared" si="127"/>
        <v>domingo</v>
      </c>
      <c r="F1603" s="23">
        <f t="shared" si="128"/>
        <v>1</v>
      </c>
      <c r="G1603" s="1" t="str">
        <f t="shared" si="129"/>
        <v>enero</v>
      </c>
      <c r="H1603" s="2">
        <v>0.45902777777777776</v>
      </c>
      <c r="I1603" t="s">
        <v>1</v>
      </c>
      <c r="J1603" t="str">
        <f>VLOOKUP(ventas_starbucks_2025[[#This Row],[sucursal]],cambio_sucursal[#All],2,0)</f>
        <v>Sucursal Nueva Córdoba</v>
      </c>
      <c r="K1603" t="s">
        <v>130</v>
      </c>
      <c r="L1603" t="s">
        <v>65</v>
      </c>
      <c r="M1603" t="s">
        <v>4</v>
      </c>
      <c r="N1603" t="str">
        <f>IFERROR(VLOOKUP(ventas_starbucks_2025[[#This Row],[tamaño_sucio]],cambio_tamaño[#All],2,0),"Tamaño único")</f>
        <v>Tamaño único</v>
      </c>
      <c r="O1603">
        <v>5</v>
      </c>
      <c r="P1603">
        <v>1791.18</v>
      </c>
      <c r="Q1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3">
        <v>8955.9</v>
      </c>
      <c r="S1603" t="s">
        <v>15</v>
      </c>
      <c r="T1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3" t="str">
        <f>VLOOKUP(ventas_starbucks_2025[[#This Row],[canal_compra]],cambio_canal_compra[#All],2,0)</f>
        <v>Para llevar</v>
      </c>
      <c r="V1603" t="s">
        <v>40</v>
      </c>
      <c r="W1603" t="str">
        <f>VLOOKUP(ventas_starbucks_2025[[#This Row],[método_pago]],cambio_metodo_pago[#All],2,0)</f>
        <v>Efectivo</v>
      </c>
      <c r="X1603" t="s">
        <v>7</v>
      </c>
      <c r="Y1603">
        <v>0</v>
      </c>
      <c r="Z1603" t="str">
        <f>VLOOKUP(ventas_starbucks_2025[[#This Row],[promoción_aplicada5]],promocion_cambiar[#All],2,0)</f>
        <v>Combo</v>
      </c>
      <c r="AA1603" t="s">
        <v>8</v>
      </c>
      <c r="AB1603" t="s">
        <v>9</v>
      </c>
      <c r="AC1603" t="s">
        <v>10</v>
      </c>
      <c r="AD1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3">
        <v>7.8</v>
      </c>
      <c r="AF1603">
        <v>5</v>
      </c>
      <c r="AG1603">
        <v>14</v>
      </c>
      <c r="AH1603">
        <v>9</v>
      </c>
    </row>
    <row r="1604" spans="1:34" x14ac:dyDescent="0.25">
      <c r="A1604" s="3" t="s">
        <v>1679</v>
      </c>
      <c r="B1604" s="1">
        <v>45672</v>
      </c>
      <c r="C1604" s="23">
        <f t="shared" si="125"/>
        <v>15</v>
      </c>
      <c r="D1604" s="23">
        <f t="shared" si="126"/>
        <v>3</v>
      </c>
      <c r="E1604" s="23" t="str">
        <f t="shared" si="127"/>
        <v>miércoles</v>
      </c>
      <c r="F1604" s="23">
        <f t="shared" si="128"/>
        <v>1</v>
      </c>
      <c r="G1604" s="23" t="str">
        <f t="shared" si="129"/>
        <v>enero</v>
      </c>
      <c r="H1604" s="2">
        <v>0.56041666666666667</v>
      </c>
      <c r="I1604" t="s">
        <v>57</v>
      </c>
      <c r="J1604" t="str">
        <f>VLOOKUP(ventas_starbucks_2025[[#This Row],[sucursal]],cambio_sucursal[#All],2,0)</f>
        <v>Sucursal Avda Colón</v>
      </c>
      <c r="K1604" t="s">
        <v>13</v>
      </c>
      <c r="L1604" t="s">
        <v>14</v>
      </c>
      <c r="M1604" t="s">
        <v>4</v>
      </c>
      <c r="N1604" t="str">
        <f>IFERROR(VLOOKUP(ventas_starbucks_2025[[#This Row],[tamaño_sucio]],cambio_tamaño[#All],2,0),"Tamaño único")</f>
        <v>Tamaño único</v>
      </c>
      <c r="O1604">
        <v>5</v>
      </c>
      <c r="P1604">
        <v>1931.14</v>
      </c>
      <c r="Q1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4">
        <v>9655.7000000000007</v>
      </c>
      <c r="S1604" t="s">
        <v>5</v>
      </c>
      <c r="T1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4" t="str">
        <f>VLOOKUP(ventas_starbucks_2025[[#This Row],[canal_compra]],cambio_canal_compra[#All],2,0)</f>
        <v>En tienda</v>
      </c>
      <c r="V1604" t="s">
        <v>40</v>
      </c>
      <c r="W1604" t="str">
        <f>VLOOKUP(ventas_starbucks_2025[[#This Row],[método_pago]],cambio_metodo_pago[#All],2,0)</f>
        <v>Efectivo</v>
      </c>
      <c r="X1604" t="s">
        <v>7</v>
      </c>
      <c r="Y1604">
        <v>0</v>
      </c>
      <c r="Z1604" t="str">
        <f>VLOOKUP(ventas_starbucks_2025[[#This Row],[promoción_aplicada5]],promocion_cambiar[#All],2,0)</f>
        <v>Hora Feliz</v>
      </c>
      <c r="AA1604" t="s">
        <v>36</v>
      </c>
      <c r="AB1604" t="s">
        <v>18</v>
      </c>
      <c r="AC1604" t="s">
        <v>41</v>
      </c>
      <c r="AD1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04">
        <v>11.6</v>
      </c>
      <c r="AF1604">
        <v>1</v>
      </c>
      <c r="AG1604">
        <v>38</v>
      </c>
      <c r="AH1604">
        <v>33</v>
      </c>
    </row>
    <row r="1605" spans="1:34" x14ac:dyDescent="0.25">
      <c r="A1605" s="3" t="s">
        <v>1680</v>
      </c>
      <c r="B1605" s="1">
        <v>45706</v>
      </c>
      <c r="C1605" s="23">
        <f t="shared" si="125"/>
        <v>18</v>
      </c>
      <c r="D1605" s="23">
        <f t="shared" si="126"/>
        <v>2</v>
      </c>
      <c r="E1605" s="1" t="str">
        <f t="shared" si="127"/>
        <v>martes</v>
      </c>
      <c r="F1605" s="23">
        <f t="shared" si="128"/>
        <v>2</v>
      </c>
      <c r="G1605" s="1" t="str">
        <f t="shared" si="129"/>
        <v>febrero</v>
      </c>
      <c r="H1605" s="2">
        <v>0.71666666666666667</v>
      </c>
      <c r="I1605" t="s">
        <v>12</v>
      </c>
      <c r="J1605" t="str">
        <f>VLOOKUP(ventas_starbucks_2025[[#This Row],[sucursal]],cambio_sucursal[#All],2,0)</f>
        <v>Sucursal Córdoba Shopping</v>
      </c>
      <c r="K1605" t="s">
        <v>132</v>
      </c>
      <c r="L1605" t="s">
        <v>35</v>
      </c>
      <c r="M1605" t="s">
        <v>4</v>
      </c>
      <c r="N1605" t="str">
        <f>IFERROR(VLOOKUP(ventas_starbucks_2025[[#This Row],[tamaño_sucio]],cambio_tamaño[#All],2,0),"Tamaño único")</f>
        <v>Tamaño único</v>
      </c>
      <c r="O1605">
        <v>5</v>
      </c>
      <c r="P1605">
        <v>1192.48</v>
      </c>
      <c r="Q1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5">
        <v>5962.4</v>
      </c>
      <c r="S1605" t="s">
        <v>15</v>
      </c>
      <c r="T1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5" t="str">
        <f>VLOOKUP(ventas_starbucks_2025[[#This Row],[canal_compra]],cambio_canal_compra[#All],2,0)</f>
        <v>Para llevar</v>
      </c>
      <c r="V1605" t="s">
        <v>6</v>
      </c>
      <c r="W1605" t="str">
        <f>VLOOKUP(ventas_starbucks_2025[[#This Row],[método_pago]],cambio_metodo_pago[#All],2,0)</f>
        <v>Aplicación móbil</v>
      </c>
      <c r="X1605" t="s">
        <v>7</v>
      </c>
      <c r="Y1605">
        <v>0</v>
      </c>
      <c r="Z1605" t="str">
        <f>VLOOKUP(ventas_starbucks_2025[[#This Row],[promoción_aplicada5]],promocion_cambiar[#All],2,0)</f>
        <v>Hora Feliz</v>
      </c>
      <c r="AA1605" t="s">
        <v>36</v>
      </c>
      <c r="AB1605" t="s">
        <v>9</v>
      </c>
      <c r="AC1605" t="s">
        <v>10</v>
      </c>
      <c r="AD1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5">
        <v>9</v>
      </c>
      <c r="AF1605">
        <v>5</v>
      </c>
      <c r="AG1605">
        <v>37</v>
      </c>
      <c r="AH1605">
        <v>32</v>
      </c>
    </row>
    <row r="1606" spans="1:34" x14ac:dyDescent="0.25">
      <c r="A1606" s="3" t="s">
        <v>1681</v>
      </c>
      <c r="B1606" s="1">
        <v>45710</v>
      </c>
      <c r="C1606" s="23">
        <f t="shared" si="125"/>
        <v>22</v>
      </c>
      <c r="D1606" s="23">
        <f t="shared" si="126"/>
        <v>6</v>
      </c>
      <c r="E1606" s="23" t="str">
        <f t="shared" si="127"/>
        <v>sábado</v>
      </c>
      <c r="F1606" s="23">
        <f t="shared" si="128"/>
        <v>2</v>
      </c>
      <c r="G1606" s="23" t="str">
        <f t="shared" si="129"/>
        <v>febrero</v>
      </c>
      <c r="H1606" s="2">
        <v>0.61875000000000002</v>
      </c>
      <c r="I1606" t="s">
        <v>12</v>
      </c>
      <c r="J1606" t="str">
        <f>VLOOKUP(ventas_starbucks_2025[[#This Row],[sucursal]],cambio_sucursal[#All],2,0)</f>
        <v>Sucursal Córdoba Shopping</v>
      </c>
      <c r="K1606" t="s">
        <v>20</v>
      </c>
      <c r="L1606" t="s">
        <v>21</v>
      </c>
      <c r="M1606" t="s">
        <v>4</v>
      </c>
      <c r="N1606" t="str">
        <f>IFERROR(VLOOKUP(ventas_starbucks_2025[[#This Row],[tamaño_sucio]],cambio_tamaño[#All],2,0),"Tamaño único")</f>
        <v>Tamaño único</v>
      </c>
      <c r="O1606">
        <v>3</v>
      </c>
      <c r="P1606">
        <v>761.6</v>
      </c>
      <c r="Q1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06">
        <v>2284.8000000000002</v>
      </c>
      <c r="S1606" t="s">
        <v>15</v>
      </c>
      <c r="T1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06" t="str">
        <f>VLOOKUP(ventas_starbucks_2025[[#This Row],[canal_compra]],cambio_canal_compra[#All],2,0)</f>
        <v>Para llevar</v>
      </c>
      <c r="V1606" t="s">
        <v>6</v>
      </c>
      <c r="W1606" t="str">
        <f>VLOOKUP(ventas_starbucks_2025[[#This Row],[método_pago]],cambio_metodo_pago[#All],2,0)</f>
        <v>Aplicación móbil</v>
      </c>
      <c r="X1606" t="s">
        <v>22</v>
      </c>
      <c r="Y1606">
        <v>0</v>
      </c>
      <c r="Z1606" t="str">
        <f>VLOOKUP(ventas_starbucks_2025[[#This Row],[promoción_aplicada5]],promocion_cambiar[#All],2,0)</f>
        <v>Ninguna</v>
      </c>
      <c r="AA1606" t="s">
        <v>17</v>
      </c>
      <c r="AB1606" t="s">
        <v>9</v>
      </c>
      <c r="AC1606" t="s">
        <v>10</v>
      </c>
      <c r="AD1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06">
        <v>11.6</v>
      </c>
      <c r="AF1606">
        <v>3</v>
      </c>
      <c r="AG1606">
        <v>39</v>
      </c>
      <c r="AH1606">
        <v>36</v>
      </c>
    </row>
    <row r="1607" spans="1:34" x14ac:dyDescent="0.25">
      <c r="A1607" s="3" t="s">
        <v>1682</v>
      </c>
      <c r="B1607" s="1">
        <v>45720</v>
      </c>
      <c r="C1607" s="23">
        <f t="shared" si="125"/>
        <v>4</v>
      </c>
      <c r="D1607" s="23">
        <f t="shared" si="126"/>
        <v>2</v>
      </c>
      <c r="E1607" s="23" t="str">
        <f t="shared" si="127"/>
        <v>martes</v>
      </c>
      <c r="F1607" s="23">
        <f t="shared" si="128"/>
        <v>3</v>
      </c>
      <c r="G1607" s="23" t="str">
        <f t="shared" si="129"/>
        <v>marzo</v>
      </c>
      <c r="H1607" s="2">
        <v>0.56458333333333333</v>
      </c>
      <c r="I1607" t="s">
        <v>57</v>
      </c>
      <c r="J1607" t="str">
        <f>VLOOKUP(ventas_starbucks_2025[[#This Row],[sucursal]],cambio_sucursal[#All],2,0)</f>
        <v>Sucursal Avda Colón</v>
      </c>
      <c r="K1607" t="s">
        <v>13</v>
      </c>
      <c r="L1607" t="s">
        <v>14</v>
      </c>
      <c r="M1607" t="s">
        <v>4</v>
      </c>
      <c r="N1607" t="str">
        <f>IFERROR(VLOOKUP(ventas_starbucks_2025[[#This Row],[tamaño_sucio]],cambio_tamaño[#All],2,0),"Tamaño único")</f>
        <v>Tamaño único</v>
      </c>
      <c r="O1607">
        <v>2</v>
      </c>
      <c r="P1607">
        <v>1777.78</v>
      </c>
      <c r="Q1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7">
        <v>3555.56</v>
      </c>
      <c r="S1607" t="s">
        <v>15</v>
      </c>
      <c r="T1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07" t="str">
        <f>VLOOKUP(ventas_starbucks_2025[[#This Row],[canal_compra]],cambio_canal_compra[#All],2,0)</f>
        <v>Para llevar</v>
      </c>
      <c r="V1607" t="s">
        <v>16</v>
      </c>
      <c r="W1607" t="str">
        <f>VLOOKUP(ventas_starbucks_2025[[#This Row],[método_pago]],cambio_metodo_pago[#All],2,0)</f>
        <v>Tarjeta</v>
      </c>
      <c r="X1607" t="s">
        <v>22</v>
      </c>
      <c r="Y1607">
        <v>0</v>
      </c>
      <c r="Z1607" t="str">
        <f>VLOOKUP(ventas_starbucks_2025[[#This Row],[promoción_aplicada5]],promocion_cambiar[#All],2,0)</f>
        <v>2x1</v>
      </c>
      <c r="AA1607" t="s">
        <v>51</v>
      </c>
      <c r="AB1607" t="s">
        <v>23</v>
      </c>
      <c r="AC1607" t="s">
        <v>10</v>
      </c>
      <c r="AD1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07">
        <v>11.6</v>
      </c>
      <c r="AF1607">
        <v>3</v>
      </c>
      <c r="AG1607">
        <v>36</v>
      </c>
      <c r="AH1607">
        <v>34</v>
      </c>
    </row>
    <row r="1608" spans="1:34" x14ac:dyDescent="0.25">
      <c r="A1608" s="3" t="s">
        <v>1683</v>
      </c>
      <c r="B1608" s="1">
        <v>45734</v>
      </c>
      <c r="C1608" s="23">
        <f t="shared" si="125"/>
        <v>18</v>
      </c>
      <c r="D1608" s="23">
        <f t="shared" si="126"/>
        <v>2</v>
      </c>
      <c r="E1608" s="1" t="str">
        <f t="shared" si="127"/>
        <v>martes</v>
      </c>
      <c r="F1608" s="23">
        <f t="shared" si="128"/>
        <v>3</v>
      </c>
      <c r="G1608" s="1" t="str">
        <f t="shared" si="129"/>
        <v>marzo</v>
      </c>
      <c r="H1608" s="2">
        <v>0.40277777777777779</v>
      </c>
      <c r="I1608" t="s">
        <v>1</v>
      </c>
      <c r="J1608" t="str">
        <f>VLOOKUP(ventas_starbucks_2025[[#This Row],[sucursal]],cambio_sucursal[#All],2,0)</f>
        <v>Sucursal Nueva Córdoba</v>
      </c>
      <c r="K1608" t="s">
        <v>13</v>
      </c>
      <c r="L1608" t="s">
        <v>14</v>
      </c>
      <c r="M1608" t="s">
        <v>4</v>
      </c>
      <c r="N1608" t="str">
        <f>IFERROR(VLOOKUP(ventas_starbucks_2025[[#This Row],[tamaño_sucio]],cambio_tamaño[#All],2,0),"Tamaño único")</f>
        <v>Tamaño único</v>
      </c>
      <c r="O1608">
        <v>4</v>
      </c>
      <c r="P1608">
        <v>1940.85</v>
      </c>
      <c r="Q1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8">
        <v>7763.4</v>
      </c>
      <c r="S1608" t="s">
        <v>15</v>
      </c>
      <c r="T1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8" t="str">
        <f>VLOOKUP(ventas_starbucks_2025[[#This Row],[canal_compra]],cambio_canal_compra[#All],2,0)</f>
        <v>Para llevar</v>
      </c>
      <c r="V1608" t="s">
        <v>6</v>
      </c>
      <c r="W1608" t="str">
        <f>VLOOKUP(ventas_starbucks_2025[[#This Row],[método_pago]],cambio_metodo_pago[#All],2,0)</f>
        <v>Aplicación móbil</v>
      </c>
      <c r="X1608" t="s">
        <v>7</v>
      </c>
      <c r="Y1608">
        <v>10</v>
      </c>
      <c r="Z1608" t="str">
        <f>VLOOKUP(ventas_starbucks_2025[[#This Row],[promoción_aplicada5]],promocion_cambiar[#All],2,0)</f>
        <v>Ninguna</v>
      </c>
      <c r="AA1608" t="s">
        <v>17</v>
      </c>
      <c r="AB1608" t="s">
        <v>52</v>
      </c>
      <c r="AC1608" t="s">
        <v>10</v>
      </c>
      <c r="AD1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8">
        <v>6.8</v>
      </c>
      <c r="AF1608">
        <v>3</v>
      </c>
      <c r="AG1608">
        <v>32</v>
      </c>
      <c r="AH1608">
        <v>28</v>
      </c>
    </row>
    <row r="1609" spans="1:34" x14ac:dyDescent="0.25">
      <c r="A1609" s="3" t="s">
        <v>1684</v>
      </c>
      <c r="B1609" s="1">
        <v>45753</v>
      </c>
      <c r="C1609" s="23">
        <f t="shared" si="125"/>
        <v>6</v>
      </c>
      <c r="D1609" s="23">
        <f t="shared" si="126"/>
        <v>7</v>
      </c>
      <c r="E1609" s="23" t="str">
        <f t="shared" si="127"/>
        <v>domingo</v>
      </c>
      <c r="F1609" s="23">
        <f t="shared" si="128"/>
        <v>4</v>
      </c>
      <c r="G1609" s="23" t="str">
        <f t="shared" si="129"/>
        <v>abril</v>
      </c>
      <c r="H1609" s="2">
        <v>0.73333333333333328</v>
      </c>
      <c r="I1609" t="s">
        <v>26</v>
      </c>
      <c r="J1609" t="str">
        <f>VLOOKUP(ventas_starbucks_2025[[#This Row],[sucursal]],cambio_sucursal[#All],2,0)</f>
        <v>Sucursal San Lorenzo 47</v>
      </c>
      <c r="K1609" t="s">
        <v>89</v>
      </c>
      <c r="L1609" t="s">
        <v>90</v>
      </c>
      <c r="M1609" t="s">
        <v>4</v>
      </c>
      <c r="N1609" t="str">
        <f>IFERROR(VLOOKUP(ventas_starbucks_2025[[#This Row],[tamaño_sucio]],cambio_tamaño[#All],2,0),"Tamaño único")</f>
        <v>Tamaño único</v>
      </c>
      <c r="O1609">
        <v>4</v>
      </c>
      <c r="P1609">
        <v>1431.51</v>
      </c>
      <c r="Q1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9">
        <v>5726.04</v>
      </c>
      <c r="S1609" t="s">
        <v>15</v>
      </c>
      <c r="T1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9" t="str">
        <f>VLOOKUP(ventas_starbucks_2025[[#This Row],[canal_compra]],cambio_canal_compra[#All],2,0)</f>
        <v>Para llevar</v>
      </c>
      <c r="V1609" t="s">
        <v>16</v>
      </c>
      <c r="W1609" t="str">
        <f>VLOOKUP(ventas_starbucks_2025[[#This Row],[método_pago]],cambio_metodo_pago[#All],2,0)</f>
        <v>Tarjeta</v>
      </c>
      <c r="X1609" t="s">
        <v>7</v>
      </c>
      <c r="Y1609">
        <v>10</v>
      </c>
      <c r="Z1609" t="str">
        <f>VLOOKUP(ventas_starbucks_2025[[#This Row],[promoción_aplicada5]],promocion_cambiar[#All],2,0)</f>
        <v>2x1</v>
      </c>
      <c r="AA1609" t="s">
        <v>51</v>
      </c>
      <c r="AB1609" t="s">
        <v>9</v>
      </c>
      <c r="AC1609" t="s">
        <v>24</v>
      </c>
      <c r="AD1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9">
        <v>8.1999999999999993</v>
      </c>
      <c r="AF1609">
        <v>3</v>
      </c>
      <c r="AG1609">
        <v>43</v>
      </c>
      <c r="AH1609">
        <v>39</v>
      </c>
    </row>
    <row r="1610" spans="1:34" x14ac:dyDescent="0.25">
      <c r="A1610" s="3" t="s">
        <v>1685</v>
      </c>
      <c r="B1610" s="1">
        <v>45721</v>
      </c>
      <c r="C1610" s="23">
        <f t="shared" si="125"/>
        <v>5</v>
      </c>
      <c r="D1610" s="23">
        <f t="shared" si="126"/>
        <v>3</v>
      </c>
      <c r="E1610" s="23" t="str">
        <f t="shared" si="127"/>
        <v>miércoles</v>
      </c>
      <c r="F1610" s="23">
        <f t="shared" si="128"/>
        <v>3</v>
      </c>
      <c r="G1610" s="23" t="str">
        <f t="shared" si="129"/>
        <v>marzo</v>
      </c>
      <c r="H1610" s="2">
        <v>0.47708333333333336</v>
      </c>
      <c r="I1610" t="s">
        <v>1</v>
      </c>
      <c r="J1610" t="str">
        <f>VLOOKUP(ventas_starbucks_2025[[#This Row],[sucursal]],cambio_sucursal[#All],2,0)</f>
        <v>Sucursal Nueva Córdoba</v>
      </c>
      <c r="K1610" t="s">
        <v>64</v>
      </c>
      <c r="L1610" t="s">
        <v>65</v>
      </c>
      <c r="M1610" t="s">
        <v>4</v>
      </c>
      <c r="N1610" t="str">
        <f>IFERROR(VLOOKUP(ventas_starbucks_2025[[#This Row],[tamaño_sucio]],cambio_tamaño[#All],2,0),"Tamaño único")</f>
        <v>Tamaño único</v>
      </c>
      <c r="O1610">
        <v>2</v>
      </c>
      <c r="P1610">
        <v>1579.5</v>
      </c>
      <c r="Q1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0">
        <v>3159</v>
      </c>
      <c r="S1610" t="s">
        <v>15</v>
      </c>
      <c r="T1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0" t="str">
        <f>VLOOKUP(ventas_starbucks_2025[[#This Row],[canal_compra]],cambio_canal_compra[#All],2,0)</f>
        <v>Para llevar</v>
      </c>
      <c r="V1610" t="s">
        <v>16</v>
      </c>
      <c r="W1610" t="str">
        <f>VLOOKUP(ventas_starbucks_2025[[#This Row],[método_pago]],cambio_metodo_pago[#All],2,0)</f>
        <v>Tarjeta</v>
      </c>
      <c r="X1610" t="s">
        <v>22</v>
      </c>
      <c r="Y1610">
        <v>0</v>
      </c>
      <c r="Z1610" t="str">
        <f>VLOOKUP(ventas_starbucks_2025[[#This Row],[promoción_aplicada5]],promocion_cambiar[#All],2,0)</f>
        <v>Combo</v>
      </c>
      <c r="AA1610" t="s">
        <v>8</v>
      </c>
      <c r="AB1610" t="s">
        <v>23</v>
      </c>
      <c r="AC1610" t="s">
        <v>10</v>
      </c>
      <c r="AD1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0">
        <v>4.5999999999999996</v>
      </c>
      <c r="AF1610">
        <v>1</v>
      </c>
      <c r="AG1610">
        <v>18</v>
      </c>
      <c r="AH1610">
        <v>16</v>
      </c>
    </row>
    <row r="1611" spans="1:34" x14ac:dyDescent="0.25">
      <c r="A1611" s="3" t="s">
        <v>1686</v>
      </c>
      <c r="B1611" s="1">
        <v>45760</v>
      </c>
      <c r="C1611" s="23">
        <f t="shared" si="125"/>
        <v>13</v>
      </c>
      <c r="D1611" s="23">
        <f t="shared" si="126"/>
        <v>7</v>
      </c>
      <c r="E1611" s="1" t="str">
        <f t="shared" si="127"/>
        <v>domingo</v>
      </c>
      <c r="F1611" s="23">
        <f t="shared" si="128"/>
        <v>4</v>
      </c>
      <c r="G1611" s="1" t="str">
        <f t="shared" si="129"/>
        <v>abril</v>
      </c>
      <c r="H1611" s="2">
        <v>0.75486111111111109</v>
      </c>
      <c r="I1611" t="s">
        <v>12</v>
      </c>
      <c r="J1611" t="str">
        <f>VLOOKUP(ventas_starbucks_2025[[#This Row],[sucursal]],cambio_sucursal[#All],2,0)</f>
        <v>Sucursal Córdoba Shopping</v>
      </c>
      <c r="K1611" t="s">
        <v>38</v>
      </c>
      <c r="L1611" t="s">
        <v>39</v>
      </c>
      <c r="M1611" t="s">
        <v>4</v>
      </c>
      <c r="N1611" t="str">
        <f>IFERROR(VLOOKUP(ventas_starbucks_2025[[#This Row],[tamaño_sucio]],cambio_tamaño[#All],2,0),"Tamaño único")</f>
        <v>Tamaño único</v>
      </c>
      <c r="O1611">
        <v>1</v>
      </c>
      <c r="P1611">
        <v>1281.92</v>
      </c>
      <c r="Q1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1">
        <v>1281.92</v>
      </c>
      <c r="S1611" t="s">
        <v>5</v>
      </c>
      <c r="T1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1" t="str">
        <f>VLOOKUP(ventas_starbucks_2025[[#This Row],[canal_compra]],cambio_canal_compra[#All],2,0)</f>
        <v>En tienda</v>
      </c>
      <c r="V1611" t="s">
        <v>6</v>
      </c>
      <c r="W1611" t="str">
        <f>VLOOKUP(ventas_starbucks_2025[[#This Row],[método_pago]],cambio_metodo_pago[#All],2,0)</f>
        <v>Aplicación móbil</v>
      </c>
      <c r="X1611" t="s">
        <v>22</v>
      </c>
      <c r="Y1611">
        <v>0</v>
      </c>
      <c r="Z1611" t="str">
        <f>VLOOKUP(ventas_starbucks_2025[[#This Row],[promoción_aplicada5]],promocion_cambiar[#All],2,0)</f>
        <v>2x1</v>
      </c>
      <c r="AA1611" t="s">
        <v>51</v>
      </c>
      <c r="AB1611" t="s">
        <v>32</v>
      </c>
      <c r="AC1611" t="s">
        <v>10</v>
      </c>
      <c r="AD1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11">
        <v>12.4</v>
      </c>
      <c r="AF1611">
        <v>4</v>
      </c>
      <c r="AG1611">
        <v>47</v>
      </c>
      <c r="AH1611">
        <v>46</v>
      </c>
    </row>
    <row r="1612" spans="1:34" x14ac:dyDescent="0.25">
      <c r="A1612" s="3" t="s">
        <v>1687</v>
      </c>
      <c r="B1612" s="1">
        <v>45716</v>
      </c>
      <c r="C1612" s="23">
        <f t="shared" si="125"/>
        <v>28</v>
      </c>
      <c r="D1612" s="23">
        <f t="shared" si="126"/>
        <v>5</v>
      </c>
      <c r="E1612" s="23" t="str">
        <f t="shared" si="127"/>
        <v>viernes</v>
      </c>
      <c r="F1612" s="23">
        <f t="shared" si="128"/>
        <v>2</v>
      </c>
      <c r="G1612" s="23" t="str">
        <f t="shared" si="129"/>
        <v>febrero</v>
      </c>
      <c r="H1612" s="2">
        <v>0.80347222222222225</v>
      </c>
      <c r="I1612" t="s">
        <v>12</v>
      </c>
      <c r="J1612" t="str">
        <f>VLOOKUP(ventas_starbucks_2025[[#This Row],[sucursal]],cambio_sucursal[#All],2,0)</f>
        <v>Sucursal Córdoba Shopping</v>
      </c>
      <c r="K1612" t="s">
        <v>82</v>
      </c>
      <c r="L1612" t="s">
        <v>28</v>
      </c>
      <c r="M1612" t="s">
        <v>4</v>
      </c>
      <c r="N1612" t="str">
        <f>IFERROR(VLOOKUP(ventas_starbucks_2025[[#This Row],[tamaño_sucio]],cambio_tamaño[#All],2,0),"Tamaño único")</f>
        <v>Tamaño único</v>
      </c>
      <c r="O1612">
        <v>3</v>
      </c>
      <c r="P1612">
        <v>2059.59</v>
      </c>
      <c r="Q1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12">
        <v>6178.77</v>
      </c>
      <c r="S1612" t="s">
        <v>15</v>
      </c>
      <c r="T1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12" t="str">
        <f>VLOOKUP(ventas_starbucks_2025[[#This Row],[canal_compra]],cambio_canal_compra[#All],2,0)</f>
        <v>Para llevar</v>
      </c>
      <c r="V1612" t="s">
        <v>40</v>
      </c>
      <c r="W1612" t="str">
        <f>VLOOKUP(ventas_starbucks_2025[[#This Row],[método_pago]],cambio_metodo_pago[#All],2,0)</f>
        <v>Efectivo</v>
      </c>
      <c r="X1612" t="s">
        <v>7</v>
      </c>
      <c r="Y1612">
        <v>15</v>
      </c>
      <c r="Z1612" t="str">
        <f>VLOOKUP(ventas_starbucks_2025[[#This Row],[promoción_aplicada5]],promocion_cambiar[#All],2,0)</f>
        <v>Hora Feliz</v>
      </c>
      <c r="AA1612" t="s">
        <v>36</v>
      </c>
      <c r="AB1612" t="s">
        <v>9</v>
      </c>
      <c r="AC1612" t="s">
        <v>10</v>
      </c>
      <c r="AD1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12">
        <v>11.7</v>
      </c>
      <c r="AF1612">
        <v>2</v>
      </c>
      <c r="AG1612">
        <v>36</v>
      </c>
      <c r="AH1612">
        <v>33</v>
      </c>
    </row>
    <row r="1613" spans="1:34" x14ac:dyDescent="0.25">
      <c r="A1613" s="3" t="s">
        <v>1688</v>
      </c>
      <c r="B1613" s="1">
        <v>45758</v>
      </c>
      <c r="C1613" s="23">
        <f t="shared" si="125"/>
        <v>11</v>
      </c>
      <c r="D1613" s="23">
        <f t="shared" si="126"/>
        <v>5</v>
      </c>
      <c r="E1613" s="23" t="str">
        <f t="shared" si="127"/>
        <v>viernes</v>
      </c>
      <c r="F1613" s="23">
        <f t="shared" si="128"/>
        <v>4</v>
      </c>
      <c r="G1613" s="23" t="str">
        <f t="shared" si="129"/>
        <v>abril</v>
      </c>
      <c r="H1613" s="2">
        <v>0.69930555555555551</v>
      </c>
      <c r="I1613" t="s">
        <v>57</v>
      </c>
      <c r="J1613" t="str">
        <f>VLOOKUP(ventas_starbucks_2025[[#This Row],[sucursal]],cambio_sucursal[#All],2,0)</f>
        <v>Sucursal Avda Colón</v>
      </c>
      <c r="K1613" t="s">
        <v>115</v>
      </c>
      <c r="L1613" t="s">
        <v>21</v>
      </c>
      <c r="M1613" t="s">
        <v>4</v>
      </c>
      <c r="N1613" t="str">
        <f>IFERROR(VLOOKUP(ventas_starbucks_2025[[#This Row],[tamaño_sucio]],cambio_tamaño[#All],2,0),"Tamaño único")</f>
        <v>Tamaño único</v>
      </c>
      <c r="O1613">
        <v>1</v>
      </c>
      <c r="P1613">
        <v>775.38</v>
      </c>
      <c r="Q1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13">
        <v>775.38</v>
      </c>
      <c r="S1613" t="s">
        <v>15</v>
      </c>
      <c r="T1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3" t="str">
        <f>VLOOKUP(ventas_starbucks_2025[[#This Row],[canal_compra]],cambio_canal_compra[#All],2,0)</f>
        <v>Para llevar</v>
      </c>
      <c r="V1613" t="s">
        <v>6</v>
      </c>
      <c r="W1613" t="str">
        <f>VLOOKUP(ventas_starbucks_2025[[#This Row],[método_pago]],cambio_metodo_pago[#All],2,0)</f>
        <v>Aplicación móbil</v>
      </c>
      <c r="X1613" t="s">
        <v>22</v>
      </c>
      <c r="Y1613">
        <v>0</v>
      </c>
      <c r="Z1613" t="str">
        <f>VLOOKUP(ventas_starbucks_2025[[#This Row],[promoción_aplicada5]],promocion_cambiar[#All],2,0)</f>
        <v>2x1</v>
      </c>
      <c r="AA1613" t="s">
        <v>51</v>
      </c>
      <c r="AB1613" t="s">
        <v>9</v>
      </c>
      <c r="AC1613" t="s">
        <v>10</v>
      </c>
      <c r="AD1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3">
        <v>2.7</v>
      </c>
      <c r="AF1613">
        <v>1</v>
      </c>
      <c r="AG1613">
        <v>10</v>
      </c>
      <c r="AH1613">
        <v>9</v>
      </c>
    </row>
    <row r="1614" spans="1:34" x14ac:dyDescent="0.25">
      <c r="A1614" s="3" t="s">
        <v>1689</v>
      </c>
      <c r="B1614" s="1">
        <v>45663</v>
      </c>
      <c r="C1614" s="23">
        <f t="shared" si="125"/>
        <v>6</v>
      </c>
      <c r="D1614" s="23">
        <f t="shared" si="126"/>
        <v>1</v>
      </c>
      <c r="E1614" s="1" t="str">
        <f t="shared" si="127"/>
        <v>lunes</v>
      </c>
      <c r="F1614" s="23">
        <f t="shared" si="128"/>
        <v>1</v>
      </c>
      <c r="G1614" s="1" t="str">
        <f t="shared" si="129"/>
        <v>enero</v>
      </c>
      <c r="H1614" s="2">
        <v>0.85277777777777775</v>
      </c>
      <c r="I1614" t="s">
        <v>12</v>
      </c>
      <c r="J1614" t="str">
        <f>VLOOKUP(ventas_starbucks_2025[[#This Row],[sucursal]],cambio_sucursal[#All],2,0)</f>
        <v>Sucursal Córdoba Shopping</v>
      </c>
      <c r="K1614" t="s">
        <v>13</v>
      </c>
      <c r="L1614" t="s">
        <v>14</v>
      </c>
      <c r="M1614" t="s">
        <v>4</v>
      </c>
      <c r="N1614" t="str">
        <f>IFERROR(VLOOKUP(ventas_starbucks_2025[[#This Row],[tamaño_sucio]],cambio_tamaño[#All],2,0),"Tamaño único")</f>
        <v>Tamaño único</v>
      </c>
      <c r="O1614">
        <v>4</v>
      </c>
      <c r="P1614">
        <v>1688.58</v>
      </c>
      <c r="Q1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4">
        <v>6754.32</v>
      </c>
      <c r="S1614" t="s">
        <v>31</v>
      </c>
      <c r="T1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14" t="str">
        <f>VLOOKUP(ventas_starbucks_2025[[#This Row],[canal_compra]],cambio_canal_compra[#All],2,0)</f>
        <v>Entrega domicilio</v>
      </c>
      <c r="V1614" t="s">
        <v>6</v>
      </c>
      <c r="W1614" t="str">
        <f>VLOOKUP(ventas_starbucks_2025[[#This Row],[método_pago]],cambio_metodo_pago[#All],2,0)</f>
        <v>Aplicación móbil</v>
      </c>
      <c r="X1614" t="s">
        <v>7</v>
      </c>
      <c r="Y1614">
        <v>0</v>
      </c>
      <c r="Z1614" t="str">
        <f>VLOOKUP(ventas_starbucks_2025[[#This Row],[promoción_aplicada5]],promocion_cambiar[#All],2,0)</f>
        <v>2x1</v>
      </c>
      <c r="AA1614" t="s">
        <v>51</v>
      </c>
      <c r="AB1614" t="s">
        <v>23</v>
      </c>
      <c r="AC1614" t="s">
        <v>24</v>
      </c>
      <c r="AD1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14">
        <v>10.8</v>
      </c>
      <c r="AF1614">
        <v>4</v>
      </c>
      <c r="AG1614">
        <v>41</v>
      </c>
      <c r="AH1614">
        <v>37</v>
      </c>
    </row>
    <row r="1615" spans="1:34" x14ac:dyDescent="0.25">
      <c r="A1615" s="3" t="s">
        <v>1690</v>
      </c>
      <c r="B1615" s="1">
        <v>45744</v>
      </c>
      <c r="C1615" s="23">
        <f t="shared" si="125"/>
        <v>28</v>
      </c>
      <c r="D1615" s="23">
        <f t="shared" si="126"/>
        <v>5</v>
      </c>
      <c r="E1615" s="1" t="str">
        <f t="shared" si="127"/>
        <v>viernes</v>
      </c>
      <c r="F1615" s="23">
        <f t="shared" si="128"/>
        <v>3</v>
      </c>
      <c r="G1615" s="1" t="str">
        <f t="shared" si="129"/>
        <v>marzo</v>
      </c>
      <c r="H1615" s="2">
        <v>0.54861111111111116</v>
      </c>
      <c r="I1615" t="s">
        <v>57</v>
      </c>
      <c r="J1615" t="str">
        <f>VLOOKUP(ventas_starbucks_2025[[#This Row],[sucursal]],cambio_sucursal[#All],2,0)</f>
        <v>Sucursal Avda Colón</v>
      </c>
      <c r="K1615" t="s">
        <v>173</v>
      </c>
      <c r="L1615" t="s">
        <v>35</v>
      </c>
      <c r="M1615" t="s">
        <v>4</v>
      </c>
      <c r="N1615" t="str">
        <f>IFERROR(VLOOKUP(ventas_starbucks_2025[[#This Row],[tamaño_sucio]],cambio_tamaño[#All],2,0),"Tamaño único")</f>
        <v>Tamaño único</v>
      </c>
      <c r="O1615">
        <v>5</v>
      </c>
      <c r="P1615">
        <v>1357.97</v>
      </c>
      <c r="Q1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5">
        <v>6789.85</v>
      </c>
      <c r="S1615" t="s">
        <v>15</v>
      </c>
      <c r="T1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15" t="str">
        <f>VLOOKUP(ventas_starbucks_2025[[#This Row],[canal_compra]],cambio_canal_compra[#All],2,0)</f>
        <v>Para llevar</v>
      </c>
      <c r="V1615" t="s">
        <v>6</v>
      </c>
      <c r="W1615" t="str">
        <f>VLOOKUP(ventas_starbucks_2025[[#This Row],[método_pago]],cambio_metodo_pago[#All],2,0)</f>
        <v>Aplicación móbil</v>
      </c>
      <c r="X1615" t="s">
        <v>22</v>
      </c>
      <c r="Y1615">
        <v>0</v>
      </c>
      <c r="Z1615" t="str">
        <f>VLOOKUP(ventas_starbucks_2025[[#This Row],[promoción_aplicada5]],promocion_cambiar[#All],2,0)</f>
        <v>2x1</v>
      </c>
      <c r="AA1615" t="s">
        <v>51</v>
      </c>
      <c r="AB1615" t="s">
        <v>23</v>
      </c>
      <c r="AC1615" t="s">
        <v>24</v>
      </c>
      <c r="AD1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15">
        <v>13.8</v>
      </c>
      <c r="AF1615">
        <v>3</v>
      </c>
      <c r="AG1615">
        <v>17</v>
      </c>
      <c r="AH1615">
        <v>12</v>
      </c>
    </row>
    <row r="1616" spans="1:34" x14ac:dyDescent="0.25">
      <c r="A1616" s="3" t="s">
        <v>1691</v>
      </c>
      <c r="B1616" s="1">
        <v>45743</v>
      </c>
      <c r="C1616" s="23">
        <f t="shared" si="125"/>
        <v>27</v>
      </c>
      <c r="D1616" s="23">
        <f t="shared" si="126"/>
        <v>4</v>
      </c>
      <c r="E1616" s="23" t="str">
        <f t="shared" si="127"/>
        <v>jueves</v>
      </c>
      <c r="F1616" s="23">
        <f t="shared" si="128"/>
        <v>3</v>
      </c>
      <c r="G1616" s="23" t="str">
        <f t="shared" si="129"/>
        <v>marzo</v>
      </c>
      <c r="H1616" s="2">
        <v>0.86041666666666672</v>
      </c>
      <c r="I1616" t="s">
        <v>57</v>
      </c>
      <c r="J1616" t="str">
        <f>VLOOKUP(ventas_starbucks_2025[[#This Row],[sucursal]],cambio_sucursal[#All],2,0)</f>
        <v>Sucursal Avda Colón</v>
      </c>
      <c r="K1616" t="s">
        <v>48</v>
      </c>
      <c r="L1616" t="s">
        <v>49</v>
      </c>
      <c r="M1616" t="s">
        <v>62</v>
      </c>
      <c r="N1616" t="str">
        <f>IFERROR(VLOOKUP(ventas_starbucks_2025[[#This Row],[tamaño_sucio]],cambio_tamaño[#All],2,0),"Tamaño único")</f>
        <v>Extra-Grande</v>
      </c>
      <c r="O1616">
        <v>1</v>
      </c>
      <c r="P1616">
        <v>1669.11</v>
      </c>
      <c r="Q1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6">
        <v>1669.11</v>
      </c>
      <c r="S1616" t="s">
        <v>5</v>
      </c>
      <c r="T1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6" t="str">
        <f>VLOOKUP(ventas_starbucks_2025[[#This Row],[canal_compra]],cambio_canal_compra[#All],2,0)</f>
        <v>En tienda</v>
      </c>
      <c r="V1616" t="s">
        <v>16</v>
      </c>
      <c r="W1616" t="str">
        <f>VLOOKUP(ventas_starbucks_2025[[#This Row],[método_pago]],cambio_metodo_pago[#All],2,0)</f>
        <v>Tarjeta</v>
      </c>
      <c r="X1616" t="s">
        <v>22</v>
      </c>
      <c r="Y1616">
        <v>0</v>
      </c>
      <c r="Z1616" t="str">
        <f>VLOOKUP(ventas_starbucks_2025[[#This Row],[promoción_aplicada5]],promocion_cambiar[#All],2,0)</f>
        <v>Ninguna</v>
      </c>
      <c r="AA1616" t="s">
        <v>17</v>
      </c>
      <c r="AB1616" t="s">
        <v>18</v>
      </c>
      <c r="AC1616" t="s">
        <v>24</v>
      </c>
      <c r="AD1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16">
        <v>6.3</v>
      </c>
      <c r="AF1616">
        <v>1</v>
      </c>
      <c r="AG1616">
        <v>41</v>
      </c>
      <c r="AH1616">
        <v>40</v>
      </c>
    </row>
    <row r="1617" spans="1:34" x14ac:dyDescent="0.25">
      <c r="A1617" s="3" t="s">
        <v>1692</v>
      </c>
      <c r="B1617" s="1">
        <v>45745</v>
      </c>
      <c r="C1617" s="23">
        <f t="shared" si="125"/>
        <v>29</v>
      </c>
      <c r="D1617" s="23">
        <f t="shared" si="126"/>
        <v>6</v>
      </c>
      <c r="E1617" s="23" t="str">
        <f t="shared" si="127"/>
        <v>sábado</v>
      </c>
      <c r="F1617" s="23">
        <f t="shared" si="128"/>
        <v>3</v>
      </c>
      <c r="G1617" s="23" t="str">
        <f t="shared" si="129"/>
        <v>marzo</v>
      </c>
      <c r="H1617" s="2">
        <v>0.38750000000000001</v>
      </c>
      <c r="I1617" t="s">
        <v>1</v>
      </c>
      <c r="J1617" t="str">
        <f>VLOOKUP(ventas_starbucks_2025[[#This Row],[sucursal]],cambio_sucursal[#All],2,0)</f>
        <v>Sucursal Nueva Córdoba</v>
      </c>
      <c r="K1617" t="s">
        <v>38</v>
      </c>
      <c r="L1617" t="s">
        <v>39</v>
      </c>
      <c r="M1617" t="s">
        <v>4</v>
      </c>
      <c r="N1617" t="str">
        <f>IFERROR(VLOOKUP(ventas_starbucks_2025[[#This Row],[tamaño_sucio]],cambio_tamaño[#All],2,0),"Tamaño único")</f>
        <v>Tamaño único</v>
      </c>
      <c r="O1617">
        <v>1</v>
      </c>
      <c r="P1617">
        <v>1266.3399999999999</v>
      </c>
      <c r="Q1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7">
        <v>1266.3399999999999</v>
      </c>
      <c r="S1617" t="s">
        <v>31</v>
      </c>
      <c r="T1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7" t="str">
        <f>VLOOKUP(ventas_starbucks_2025[[#This Row],[canal_compra]],cambio_canal_compra[#All],2,0)</f>
        <v>Entrega domicilio</v>
      </c>
      <c r="V1617" t="s">
        <v>6</v>
      </c>
      <c r="W1617" t="str">
        <f>VLOOKUP(ventas_starbucks_2025[[#This Row],[método_pago]],cambio_metodo_pago[#All],2,0)</f>
        <v>Aplicación móbil</v>
      </c>
      <c r="X1617" t="s">
        <v>7</v>
      </c>
      <c r="Y1617">
        <v>10</v>
      </c>
      <c r="Z1617" t="str">
        <f>VLOOKUP(ventas_starbucks_2025[[#This Row],[promoción_aplicada5]],promocion_cambiar[#All],2,0)</f>
        <v>2x1</v>
      </c>
      <c r="AA1617" t="s">
        <v>51</v>
      </c>
      <c r="AB1617" t="s">
        <v>23</v>
      </c>
      <c r="AC1617" t="s">
        <v>10</v>
      </c>
      <c r="AD1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7">
        <v>4.4000000000000004</v>
      </c>
      <c r="AF1617">
        <v>2</v>
      </c>
      <c r="AG1617">
        <v>49</v>
      </c>
      <c r="AH1617">
        <v>48</v>
      </c>
    </row>
    <row r="1618" spans="1:34" x14ac:dyDescent="0.25">
      <c r="A1618" s="3" t="s">
        <v>1693</v>
      </c>
      <c r="B1618" s="1">
        <v>45715</v>
      </c>
      <c r="C1618" s="23">
        <f t="shared" si="125"/>
        <v>27</v>
      </c>
      <c r="D1618" s="23">
        <f t="shared" si="126"/>
        <v>4</v>
      </c>
      <c r="E1618" s="23" t="str">
        <f t="shared" si="127"/>
        <v>jueves</v>
      </c>
      <c r="F1618" s="23">
        <f t="shared" si="128"/>
        <v>2</v>
      </c>
      <c r="G1618" s="23" t="str">
        <f t="shared" si="129"/>
        <v>febrero</v>
      </c>
      <c r="H1618" s="2">
        <v>0.79374999999999996</v>
      </c>
      <c r="I1618" t="s">
        <v>57</v>
      </c>
      <c r="J1618" t="str">
        <f>VLOOKUP(ventas_starbucks_2025[[#This Row],[sucursal]],cambio_sucursal[#All],2,0)</f>
        <v>Sucursal Avda Colón</v>
      </c>
      <c r="K1618" t="s">
        <v>38</v>
      </c>
      <c r="L1618" t="s">
        <v>39</v>
      </c>
      <c r="M1618" t="s">
        <v>4</v>
      </c>
      <c r="N1618" t="str">
        <f>IFERROR(VLOOKUP(ventas_starbucks_2025[[#This Row],[tamaño_sucio]],cambio_tamaño[#All],2,0),"Tamaño único")</f>
        <v>Tamaño único</v>
      </c>
      <c r="O1618">
        <v>1</v>
      </c>
      <c r="P1618">
        <v>1212.8800000000001</v>
      </c>
      <c r="Q1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8">
        <v>1212.8800000000001</v>
      </c>
      <c r="S1618" t="s">
        <v>31</v>
      </c>
      <c r="T1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8" t="str">
        <f>VLOOKUP(ventas_starbucks_2025[[#This Row],[canal_compra]],cambio_canal_compra[#All],2,0)</f>
        <v>Entrega domicilio</v>
      </c>
      <c r="V1618" t="s">
        <v>6</v>
      </c>
      <c r="W1618" t="str">
        <f>VLOOKUP(ventas_starbucks_2025[[#This Row],[método_pago]],cambio_metodo_pago[#All],2,0)</f>
        <v>Aplicación móbil</v>
      </c>
      <c r="X1618" t="s">
        <v>22</v>
      </c>
      <c r="Y1618">
        <v>0</v>
      </c>
      <c r="Z1618" t="str">
        <f>VLOOKUP(ventas_starbucks_2025[[#This Row],[promoción_aplicada5]],promocion_cambiar[#All],2,0)</f>
        <v>Hora Feliz</v>
      </c>
      <c r="AA1618" t="s">
        <v>36</v>
      </c>
      <c r="AB1618" t="s">
        <v>52</v>
      </c>
      <c r="AC1618" t="s">
        <v>41</v>
      </c>
      <c r="AD1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18">
        <v>6.6</v>
      </c>
      <c r="AF1618">
        <v>5</v>
      </c>
      <c r="AG1618">
        <v>22</v>
      </c>
      <c r="AH1618">
        <v>21</v>
      </c>
    </row>
    <row r="1619" spans="1:34" x14ac:dyDescent="0.25">
      <c r="A1619" s="3" t="s">
        <v>1694</v>
      </c>
      <c r="B1619" s="1">
        <v>45709</v>
      </c>
      <c r="C1619" s="23">
        <f t="shared" si="125"/>
        <v>21</v>
      </c>
      <c r="D1619" s="23">
        <f t="shared" si="126"/>
        <v>5</v>
      </c>
      <c r="E1619" s="23" t="str">
        <f t="shared" si="127"/>
        <v>viernes</v>
      </c>
      <c r="F1619" s="23">
        <f t="shared" si="128"/>
        <v>2</v>
      </c>
      <c r="G1619" s="23" t="str">
        <f t="shared" si="129"/>
        <v>febrero</v>
      </c>
      <c r="H1619" s="2">
        <v>0.69166666666666665</v>
      </c>
      <c r="I1619" t="s">
        <v>1</v>
      </c>
      <c r="J1619" t="str">
        <f>VLOOKUP(ventas_starbucks_2025[[#This Row],[sucursal]],cambio_sucursal[#All],2,0)</f>
        <v>Sucursal Nueva Córdoba</v>
      </c>
      <c r="K1619" t="s">
        <v>82</v>
      </c>
      <c r="L1619" t="s">
        <v>28</v>
      </c>
      <c r="M1619" t="s">
        <v>4</v>
      </c>
      <c r="N1619" t="str">
        <f>IFERROR(VLOOKUP(ventas_starbucks_2025[[#This Row],[tamaño_sucio]],cambio_tamaño[#All],2,0),"Tamaño único")</f>
        <v>Tamaño único</v>
      </c>
      <c r="O1619">
        <v>2</v>
      </c>
      <c r="P1619">
        <v>2230.9899999999998</v>
      </c>
      <c r="Q1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19">
        <v>4461.9799999999996</v>
      </c>
      <c r="S1619" t="s">
        <v>5</v>
      </c>
      <c r="T1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9" t="str">
        <f>VLOOKUP(ventas_starbucks_2025[[#This Row],[canal_compra]],cambio_canal_compra[#All],2,0)</f>
        <v>En tienda</v>
      </c>
      <c r="V1619" t="s">
        <v>16</v>
      </c>
      <c r="W1619" t="str">
        <f>VLOOKUP(ventas_starbucks_2025[[#This Row],[método_pago]],cambio_metodo_pago[#All],2,0)</f>
        <v>Tarjeta</v>
      </c>
      <c r="X1619" t="s">
        <v>7</v>
      </c>
      <c r="Y1619">
        <v>10</v>
      </c>
      <c r="Z1619" t="str">
        <f>VLOOKUP(ventas_starbucks_2025[[#This Row],[promoción_aplicada5]],promocion_cambiar[#All],2,0)</f>
        <v>Hora Feliz</v>
      </c>
      <c r="AA1619" t="s">
        <v>36</v>
      </c>
      <c r="AB1619" t="s">
        <v>29</v>
      </c>
      <c r="AC1619" t="s">
        <v>10</v>
      </c>
      <c r="AD1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19">
        <v>14.9</v>
      </c>
      <c r="AF1619">
        <v>3</v>
      </c>
      <c r="AG1619">
        <v>47</v>
      </c>
      <c r="AH1619">
        <v>45</v>
      </c>
    </row>
    <row r="1620" spans="1:34" x14ac:dyDescent="0.25">
      <c r="A1620" s="3" t="s">
        <v>1695</v>
      </c>
      <c r="B1620" s="1">
        <v>45725</v>
      </c>
      <c r="C1620" s="23">
        <f t="shared" si="125"/>
        <v>9</v>
      </c>
      <c r="D1620" s="23">
        <f t="shared" si="126"/>
        <v>7</v>
      </c>
      <c r="E1620" s="23" t="str">
        <f t="shared" si="127"/>
        <v>domingo</v>
      </c>
      <c r="F1620" s="23">
        <f t="shared" si="128"/>
        <v>3</v>
      </c>
      <c r="G1620" s="23" t="str">
        <f t="shared" si="129"/>
        <v>marzo</v>
      </c>
      <c r="H1620" s="2">
        <v>0.78749999999999998</v>
      </c>
      <c r="I1620" t="s">
        <v>12</v>
      </c>
      <c r="J1620" t="str">
        <f>VLOOKUP(ventas_starbucks_2025[[#This Row],[sucursal]],cambio_sucursal[#All],2,0)</f>
        <v>Sucursal Córdoba Shopping</v>
      </c>
      <c r="K1620" t="s">
        <v>82</v>
      </c>
      <c r="L1620" t="s">
        <v>28</v>
      </c>
      <c r="M1620" t="s">
        <v>4</v>
      </c>
      <c r="N1620" t="str">
        <f>IFERROR(VLOOKUP(ventas_starbucks_2025[[#This Row],[tamaño_sucio]],cambio_tamaño[#All],2,0),"Tamaño único")</f>
        <v>Tamaño único</v>
      </c>
      <c r="O1620">
        <v>1</v>
      </c>
      <c r="P1620">
        <v>2833</v>
      </c>
      <c r="Q1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20">
        <v>2833</v>
      </c>
      <c r="S1620" t="s">
        <v>31</v>
      </c>
      <c r="T1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0" t="str">
        <f>VLOOKUP(ventas_starbucks_2025[[#This Row],[canal_compra]],cambio_canal_compra[#All],2,0)</f>
        <v>Entrega domicilio</v>
      </c>
      <c r="V1620" t="s">
        <v>6</v>
      </c>
      <c r="W1620" t="str">
        <f>VLOOKUP(ventas_starbucks_2025[[#This Row],[método_pago]],cambio_metodo_pago[#All],2,0)</f>
        <v>Aplicación móbil</v>
      </c>
      <c r="X1620" t="s">
        <v>7</v>
      </c>
      <c r="Y1620">
        <v>0</v>
      </c>
      <c r="Z1620" t="str">
        <f>VLOOKUP(ventas_starbucks_2025[[#This Row],[promoción_aplicada5]],promocion_cambiar[#All],2,0)</f>
        <v>2x1</v>
      </c>
      <c r="AA1620" t="s">
        <v>51</v>
      </c>
      <c r="AB1620" t="s">
        <v>23</v>
      </c>
      <c r="AC1620" t="s">
        <v>24</v>
      </c>
      <c r="AD1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0">
        <v>5.4</v>
      </c>
      <c r="AF1620">
        <v>3</v>
      </c>
      <c r="AG1620">
        <v>23</v>
      </c>
      <c r="AH1620">
        <v>22</v>
      </c>
    </row>
    <row r="1621" spans="1:34" x14ac:dyDescent="0.25">
      <c r="A1621" s="3" t="s">
        <v>1696</v>
      </c>
      <c r="B1621" s="1">
        <v>45658</v>
      </c>
      <c r="C1621" s="23">
        <f t="shared" si="125"/>
        <v>1</v>
      </c>
      <c r="D1621" s="23">
        <f t="shared" si="126"/>
        <v>3</v>
      </c>
      <c r="E1621" s="1" t="str">
        <f t="shared" si="127"/>
        <v>miércoles</v>
      </c>
      <c r="F1621" s="23">
        <f t="shared" si="128"/>
        <v>1</v>
      </c>
      <c r="G1621" s="1" t="str">
        <f t="shared" si="129"/>
        <v>enero</v>
      </c>
      <c r="H1621" s="2">
        <v>0.3263888888888889</v>
      </c>
      <c r="I1621" t="s">
        <v>57</v>
      </c>
      <c r="J1621" t="str">
        <f>VLOOKUP(ventas_starbucks_2025[[#This Row],[sucursal]],cambio_sucursal[#All],2,0)</f>
        <v>Sucursal Avda Colón</v>
      </c>
      <c r="K1621" t="s">
        <v>34</v>
      </c>
      <c r="L1621" t="s">
        <v>35</v>
      </c>
      <c r="M1621" t="s">
        <v>4</v>
      </c>
      <c r="N1621" t="str">
        <f>IFERROR(VLOOKUP(ventas_starbucks_2025[[#This Row],[tamaño_sucio]],cambio_tamaño[#All],2,0),"Tamaño único")</f>
        <v>Tamaño único</v>
      </c>
      <c r="O1621">
        <v>2</v>
      </c>
      <c r="P1621">
        <v>1494.48</v>
      </c>
      <c r="Q1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1">
        <v>2988.96</v>
      </c>
      <c r="S1621" t="s">
        <v>31</v>
      </c>
      <c r="T1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1" t="str">
        <f>VLOOKUP(ventas_starbucks_2025[[#This Row],[canal_compra]],cambio_canal_compra[#All],2,0)</f>
        <v>Entrega domicilio</v>
      </c>
      <c r="V1621" t="s">
        <v>40</v>
      </c>
      <c r="W1621" t="str">
        <f>VLOOKUP(ventas_starbucks_2025[[#This Row],[método_pago]],cambio_metodo_pago[#All],2,0)</f>
        <v>Efectivo</v>
      </c>
      <c r="X1621" t="s">
        <v>22</v>
      </c>
      <c r="Y1621">
        <v>0</v>
      </c>
      <c r="Z1621" t="str">
        <f>VLOOKUP(ventas_starbucks_2025[[#This Row],[promoción_aplicada5]],promocion_cambiar[#All],2,0)</f>
        <v>Ninguna</v>
      </c>
      <c r="AA1621" t="s">
        <v>17</v>
      </c>
      <c r="AB1621" t="s">
        <v>32</v>
      </c>
      <c r="AC1621" t="s">
        <v>24</v>
      </c>
      <c r="AD1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21">
        <v>13.9</v>
      </c>
      <c r="AF1621">
        <v>4</v>
      </c>
      <c r="AG1621">
        <v>14</v>
      </c>
      <c r="AH1621">
        <v>12</v>
      </c>
    </row>
    <row r="1622" spans="1:34" x14ac:dyDescent="0.25">
      <c r="A1622" s="3" t="s">
        <v>1697</v>
      </c>
      <c r="B1622" s="1">
        <v>45751</v>
      </c>
      <c r="C1622" s="23">
        <f t="shared" si="125"/>
        <v>4</v>
      </c>
      <c r="D1622" s="23">
        <f t="shared" si="126"/>
        <v>5</v>
      </c>
      <c r="E1622" s="23" t="str">
        <f t="shared" si="127"/>
        <v>viernes</v>
      </c>
      <c r="F1622" s="23">
        <f t="shared" si="128"/>
        <v>4</v>
      </c>
      <c r="G1622" s="23" t="str">
        <f t="shared" si="129"/>
        <v>abril</v>
      </c>
      <c r="H1622" s="2">
        <v>0.29722222222222222</v>
      </c>
      <c r="I1622" t="s">
        <v>26</v>
      </c>
      <c r="J1622" t="str">
        <f>VLOOKUP(ventas_starbucks_2025[[#This Row],[sucursal]],cambio_sucursal[#All],2,0)</f>
        <v>Sucursal San Lorenzo 47</v>
      </c>
      <c r="K1622" t="s">
        <v>69</v>
      </c>
      <c r="L1622" t="s">
        <v>70</v>
      </c>
      <c r="M1622" t="s">
        <v>62</v>
      </c>
      <c r="N1622" t="str">
        <f>IFERROR(VLOOKUP(ventas_starbucks_2025[[#This Row],[tamaño_sucio]],cambio_tamaño[#All],2,0),"Tamaño único")</f>
        <v>Extra-Grande</v>
      </c>
      <c r="O1622">
        <v>5</v>
      </c>
      <c r="P1622">
        <v>1353.01</v>
      </c>
      <c r="Q1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2">
        <v>6765.05</v>
      </c>
      <c r="S1622" t="s">
        <v>31</v>
      </c>
      <c r="T1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22" t="str">
        <f>VLOOKUP(ventas_starbucks_2025[[#This Row],[canal_compra]],cambio_canal_compra[#All],2,0)</f>
        <v>Entrega domicilio</v>
      </c>
      <c r="V1622" t="s">
        <v>6</v>
      </c>
      <c r="W1622" t="str">
        <f>VLOOKUP(ventas_starbucks_2025[[#This Row],[método_pago]],cambio_metodo_pago[#All],2,0)</f>
        <v>Aplicación móbil</v>
      </c>
      <c r="X1622" t="s">
        <v>22</v>
      </c>
      <c r="Y1622">
        <v>0</v>
      </c>
      <c r="Z1622" t="str">
        <f>VLOOKUP(ventas_starbucks_2025[[#This Row],[promoción_aplicada5]],promocion_cambiar[#All],2,0)</f>
        <v>Ninguna</v>
      </c>
      <c r="AA1622" t="s">
        <v>17</v>
      </c>
      <c r="AB1622" t="s">
        <v>29</v>
      </c>
      <c r="AC1622" t="s">
        <v>24</v>
      </c>
      <c r="AD1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22">
        <v>10.199999999999999</v>
      </c>
      <c r="AF1622">
        <v>1</v>
      </c>
      <c r="AG1622">
        <v>29</v>
      </c>
      <c r="AH1622">
        <v>24</v>
      </c>
    </row>
    <row r="1623" spans="1:34" x14ac:dyDescent="0.25">
      <c r="A1623" s="3" t="s">
        <v>1698</v>
      </c>
      <c r="B1623" s="1">
        <v>45736</v>
      </c>
      <c r="C1623" s="23">
        <f t="shared" si="125"/>
        <v>20</v>
      </c>
      <c r="D1623" s="23">
        <f t="shared" si="126"/>
        <v>4</v>
      </c>
      <c r="E1623" s="23" t="str">
        <f t="shared" si="127"/>
        <v>jueves</v>
      </c>
      <c r="F1623" s="23">
        <f t="shared" si="128"/>
        <v>3</v>
      </c>
      <c r="G1623" s="23" t="str">
        <f t="shared" si="129"/>
        <v>marzo</v>
      </c>
      <c r="H1623" s="2">
        <v>0.375</v>
      </c>
      <c r="I1623" t="s">
        <v>57</v>
      </c>
      <c r="J1623" t="str">
        <f>VLOOKUP(ventas_starbucks_2025[[#This Row],[sucursal]],cambio_sucursal[#All],2,0)</f>
        <v>Sucursal Avda Colón</v>
      </c>
      <c r="K1623" t="s">
        <v>89</v>
      </c>
      <c r="L1623" t="s">
        <v>90</v>
      </c>
      <c r="M1623" t="s">
        <v>4</v>
      </c>
      <c r="N1623" t="str">
        <f>IFERROR(VLOOKUP(ventas_starbucks_2025[[#This Row],[tamaño_sucio]],cambio_tamaño[#All],2,0),"Tamaño único")</f>
        <v>Tamaño único</v>
      </c>
      <c r="O1623">
        <v>1</v>
      </c>
      <c r="P1623">
        <v>1355.81</v>
      </c>
      <c r="Q1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3">
        <v>1355.81</v>
      </c>
      <c r="S1623" t="s">
        <v>31</v>
      </c>
      <c r="T1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3" t="str">
        <f>VLOOKUP(ventas_starbucks_2025[[#This Row],[canal_compra]],cambio_canal_compra[#All],2,0)</f>
        <v>Entrega domicilio</v>
      </c>
      <c r="V1623" t="s">
        <v>6</v>
      </c>
      <c r="W1623" t="str">
        <f>VLOOKUP(ventas_starbucks_2025[[#This Row],[método_pago]],cambio_metodo_pago[#All],2,0)</f>
        <v>Aplicación móbil</v>
      </c>
      <c r="X1623" t="s">
        <v>22</v>
      </c>
      <c r="Y1623">
        <v>0</v>
      </c>
      <c r="Z1623" t="str">
        <f>VLOOKUP(ventas_starbucks_2025[[#This Row],[promoción_aplicada5]],promocion_cambiar[#All],2,0)</f>
        <v>Combo</v>
      </c>
      <c r="AA1623" t="s">
        <v>8</v>
      </c>
      <c r="AB1623" t="s">
        <v>32</v>
      </c>
      <c r="AC1623" t="s">
        <v>41</v>
      </c>
      <c r="AD1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23">
        <v>4.9000000000000004</v>
      </c>
      <c r="AF1623">
        <v>4</v>
      </c>
      <c r="AG1623">
        <v>18</v>
      </c>
      <c r="AH1623">
        <v>17</v>
      </c>
    </row>
    <row r="1624" spans="1:34" x14ac:dyDescent="0.25">
      <c r="A1624" s="3" t="s">
        <v>1699</v>
      </c>
      <c r="B1624" s="1">
        <v>45761</v>
      </c>
      <c r="C1624" s="23">
        <f t="shared" si="125"/>
        <v>14</v>
      </c>
      <c r="D1624" s="23">
        <f t="shared" si="126"/>
        <v>1</v>
      </c>
      <c r="E1624" s="23" t="str">
        <f t="shared" si="127"/>
        <v>lunes</v>
      </c>
      <c r="F1624" s="23">
        <f t="shared" si="128"/>
        <v>4</v>
      </c>
      <c r="G1624" s="23" t="str">
        <f t="shared" si="129"/>
        <v>abril</v>
      </c>
      <c r="H1624" s="2">
        <v>0.82430555555555551</v>
      </c>
      <c r="I1624" t="s">
        <v>1</v>
      </c>
      <c r="J1624" t="str">
        <f>VLOOKUP(ventas_starbucks_2025[[#This Row],[sucursal]],cambio_sucursal[#All],2,0)</f>
        <v>Sucursal Nueva Córdoba</v>
      </c>
      <c r="K1624" t="s">
        <v>2</v>
      </c>
      <c r="L1624" t="s">
        <v>3</v>
      </c>
      <c r="M1624" t="s">
        <v>4</v>
      </c>
      <c r="N1624" t="str">
        <f>IFERROR(VLOOKUP(ventas_starbucks_2025[[#This Row],[tamaño_sucio]],cambio_tamaño[#All],2,0),"Tamaño único")</f>
        <v>Tamaño único</v>
      </c>
      <c r="O1624">
        <v>5</v>
      </c>
      <c r="P1624">
        <v>2621.2399999999998</v>
      </c>
      <c r="Q1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24">
        <v>13106.2</v>
      </c>
      <c r="S1624" t="s">
        <v>5</v>
      </c>
      <c r="T1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24" t="str">
        <f>VLOOKUP(ventas_starbucks_2025[[#This Row],[canal_compra]],cambio_canal_compra[#All],2,0)</f>
        <v>En tienda</v>
      </c>
      <c r="V1624" t="s">
        <v>40</v>
      </c>
      <c r="W1624" t="str">
        <f>VLOOKUP(ventas_starbucks_2025[[#This Row],[método_pago]],cambio_metodo_pago[#All],2,0)</f>
        <v>Efectivo</v>
      </c>
      <c r="X1624" t="s">
        <v>22</v>
      </c>
      <c r="Y1624">
        <v>0</v>
      </c>
      <c r="Z1624" t="str">
        <f>VLOOKUP(ventas_starbucks_2025[[#This Row],[promoción_aplicada5]],promocion_cambiar[#All],2,0)</f>
        <v>Ninguna</v>
      </c>
      <c r="AA1624" t="s">
        <v>17</v>
      </c>
      <c r="AB1624" t="s">
        <v>9</v>
      </c>
      <c r="AC1624" t="s">
        <v>24</v>
      </c>
      <c r="AD1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24">
        <v>4</v>
      </c>
      <c r="AF1624">
        <v>2</v>
      </c>
      <c r="AG1624">
        <v>42</v>
      </c>
      <c r="AH1624">
        <v>37</v>
      </c>
    </row>
    <row r="1625" spans="1:34" x14ac:dyDescent="0.25">
      <c r="A1625" s="3" t="s">
        <v>1700</v>
      </c>
      <c r="B1625" s="1">
        <v>45672</v>
      </c>
      <c r="C1625" s="23">
        <f t="shared" si="125"/>
        <v>15</v>
      </c>
      <c r="D1625" s="23">
        <f t="shared" si="126"/>
        <v>3</v>
      </c>
      <c r="E1625" s="23" t="str">
        <f t="shared" si="127"/>
        <v>miércoles</v>
      </c>
      <c r="F1625" s="23">
        <f t="shared" si="128"/>
        <v>1</v>
      </c>
      <c r="G1625" s="23" t="str">
        <f t="shared" si="129"/>
        <v>enero</v>
      </c>
      <c r="H1625" s="2">
        <v>0.35</v>
      </c>
      <c r="I1625" t="s">
        <v>57</v>
      </c>
      <c r="J1625" t="str">
        <f>VLOOKUP(ventas_starbucks_2025[[#This Row],[sucursal]],cambio_sucursal[#All],2,0)</f>
        <v>Sucursal Avda Colón</v>
      </c>
      <c r="K1625" t="s">
        <v>74</v>
      </c>
      <c r="L1625" t="s">
        <v>70</v>
      </c>
      <c r="M1625" t="s">
        <v>50</v>
      </c>
      <c r="N1625" t="str">
        <f>IFERROR(VLOOKUP(ventas_starbucks_2025[[#This Row],[tamaño_sucio]],cambio_tamaño[#All],2,0),"Tamaño único")</f>
        <v>Mediano</v>
      </c>
      <c r="O1625">
        <v>4</v>
      </c>
      <c r="P1625">
        <v>1375.51</v>
      </c>
      <c r="Q1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5">
        <v>5502.04</v>
      </c>
      <c r="S1625" t="s">
        <v>5</v>
      </c>
      <c r="T1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25" t="str">
        <f>VLOOKUP(ventas_starbucks_2025[[#This Row],[canal_compra]],cambio_canal_compra[#All],2,0)</f>
        <v>En tienda</v>
      </c>
      <c r="V1625" t="s">
        <v>6</v>
      </c>
      <c r="W1625" t="str">
        <f>VLOOKUP(ventas_starbucks_2025[[#This Row],[método_pago]],cambio_metodo_pago[#All],2,0)</f>
        <v>Aplicación móbil</v>
      </c>
      <c r="X1625" t="s">
        <v>7</v>
      </c>
      <c r="Y1625">
        <v>15</v>
      </c>
      <c r="Z1625" t="str">
        <f>VLOOKUP(ventas_starbucks_2025[[#This Row],[promoción_aplicada5]],promocion_cambiar[#All],2,0)</f>
        <v>Combo</v>
      </c>
      <c r="AA1625" t="s">
        <v>8</v>
      </c>
      <c r="AB1625" t="s">
        <v>9</v>
      </c>
      <c r="AC1625" t="s">
        <v>24</v>
      </c>
      <c r="AD1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25">
        <v>14.7</v>
      </c>
      <c r="AF1625">
        <v>5</v>
      </c>
      <c r="AG1625">
        <v>50</v>
      </c>
      <c r="AH1625">
        <v>46</v>
      </c>
    </row>
    <row r="1626" spans="1:34" x14ac:dyDescent="0.25">
      <c r="A1626" s="3" t="s">
        <v>1701</v>
      </c>
      <c r="B1626" s="1">
        <v>45736</v>
      </c>
      <c r="C1626" s="23">
        <f t="shared" si="125"/>
        <v>20</v>
      </c>
      <c r="D1626" s="23">
        <f t="shared" si="126"/>
        <v>4</v>
      </c>
      <c r="E1626" s="23" t="str">
        <f t="shared" si="127"/>
        <v>jueves</v>
      </c>
      <c r="F1626" s="23">
        <f t="shared" si="128"/>
        <v>3</v>
      </c>
      <c r="G1626" s="23" t="str">
        <f t="shared" si="129"/>
        <v>marzo</v>
      </c>
      <c r="H1626" s="2">
        <v>0.77569444444444446</v>
      </c>
      <c r="I1626" t="s">
        <v>12</v>
      </c>
      <c r="J1626" t="str">
        <f>VLOOKUP(ventas_starbucks_2025[[#This Row],[sucursal]],cambio_sucursal[#All],2,0)</f>
        <v>Sucursal Córdoba Shopping</v>
      </c>
      <c r="K1626" t="s">
        <v>13</v>
      </c>
      <c r="L1626" t="s">
        <v>14</v>
      </c>
      <c r="M1626" t="s">
        <v>4</v>
      </c>
      <c r="N1626" t="str">
        <f>IFERROR(VLOOKUP(ventas_starbucks_2025[[#This Row],[tamaño_sucio]],cambio_tamaño[#All],2,0),"Tamaño único")</f>
        <v>Tamaño único</v>
      </c>
      <c r="O1626">
        <v>1</v>
      </c>
      <c r="P1626">
        <v>2098.33</v>
      </c>
      <c r="Q1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26">
        <v>2098.33</v>
      </c>
      <c r="S1626" t="s">
        <v>31</v>
      </c>
      <c r="T1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6" t="str">
        <f>VLOOKUP(ventas_starbucks_2025[[#This Row],[canal_compra]],cambio_canal_compra[#All],2,0)</f>
        <v>Entrega domicilio</v>
      </c>
      <c r="V1626" t="s">
        <v>40</v>
      </c>
      <c r="W1626" t="str">
        <f>VLOOKUP(ventas_starbucks_2025[[#This Row],[método_pago]],cambio_metodo_pago[#All],2,0)</f>
        <v>Efectivo</v>
      </c>
      <c r="X1626" t="s">
        <v>7</v>
      </c>
      <c r="Y1626">
        <v>15</v>
      </c>
      <c r="Z1626" t="str">
        <f>VLOOKUP(ventas_starbucks_2025[[#This Row],[promoción_aplicada5]],promocion_cambiar[#All],2,0)</f>
        <v>Combo</v>
      </c>
      <c r="AA1626" t="s">
        <v>8</v>
      </c>
      <c r="AB1626" t="s">
        <v>23</v>
      </c>
      <c r="AC1626" t="s">
        <v>10</v>
      </c>
      <c r="AD1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6">
        <v>7.5</v>
      </c>
      <c r="AF1626">
        <v>5</v>
      </c>
      <c r="AG1626">
        <v>40</v>
      </c>
      <c r="AH1626">
        <v>39</v>
      </c>
    </row>
    <row r="1627" spans="1:34" x14ac:dyDescent="0.25">
      <c r="A1627" s="3" t="s">
        <v>1702</v>
      </c>
      <c r="B1627" s="1">
        <v>45701</v>
      </c>
      <c r="C1627" s="23">
        <f t="shared" si="125"/>
        <v>13</v>
      </c>
      <c r="D1627" s="23">
        <f t="shared" si="126"/>
        <v>4</v>
      </c>
      <c r="E1627" s="23" t="str">
        <f t="shared" si="127"/>
        <v>jueves</v>
      </c>
      <c r="F1627" s="23">
        <f t="shared" si="128"/>
        <v>2</v>
      </c>
      <c r="G1627" s="23" t="str">
        <f t="shared" si="129"/>
        <v>febrero</v>
      </c>
      <c r="H1627" s="2">
        <v>0.73333333333333328</v>
      </c>
      <c r="I1627" t="s">
        <v>1</v>
      </c>
      <c r="J1627" t="str">
        <f>VLOOKUP(ventas_starbucks_2025[[#This Row],[sucursal]],cambio_sucursal[#All],2,0)</f>
        <v>Sucursal Nueva Córdoba</v>
      </c>
      <c r="K1627" t="s">
        <v>82</v>
      </c>
      <c r="L1627" t="s">
        <v>28</v>
      </c>
      <c r="M1627" t="s">
        <v>4</v>
      </c>
      <c r="N1627" t="str">
        <f>IFERROR(VLOOKUP(ventas_starbucks_2025[[#This Row],[tamaño_sucio]],cambio_tamaño[#All],2,0),"Tamaño único")</f>
        <v>Tamaño único</v>
      </c>
      <c r="O1627">
        <v>1</v>
      </c>
      <c r="P1627">
        <v>2153.5500000000002</v>
      </c>
      <c r="Q1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27">
        <v>2153.5500000000002</v>
      </c>
      <c r="S1627" t="s">
        <v>31</v>
      </c>
      <c r="T1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7" t="str">
        <f>VLOOKUP(ventas_starbucks_2025[[#This Row],[canal_compra]],cambio_canal_compra[#All],2,0)</f>
        <v>Entrega domicilio</v>
      </c>
      <c r="V1627" t="s">
        <v>6</v>
      </c>
      <c r="W1627" t="str">
        <f>VLOOKUP(ventas_starbucks_2025[[#This Row],[método_pago]],cambio_metodo_pago[#All],2,0)</f>
        <v>Aplicación móbil</v>
      </c>
      <c r="X1627" t="s">
        <v>7</v>
      </c>
      <c r="Y1627">
        <v>10</v>
      </c>
      <c r="Z1627" t="str">
        <f>VLOOKUP(ventas_starbucks_2025[[#This Row],[promoción_aplicada5]],promocion_cambiar[#All],2,0)</f>
        <v>Combo</v>
      </c>
      <c r="AA1627" t="s">
        <v>8</v>
      </c>
      <c r="AB1627" t="s">
        <v>32</v>
      </c>
      <c r="AC1627" t="s">
        <v>24</v>
      </c>
      <c r="AD1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7">
        <v>9</v>
      </c>
      <c r="AF1627">
        <v>5</v>
      </c>
      <c r="AG1627">
        <v>44</v>
      </c>
      <c r="AH1627">
        <v>43</v>
      </c>
    </row>
    <row r="1628" spans="1:34" x14ac:dyDescent="0.25">
      <c r="A1628" s="3" t="s">
        <v>1703</v>
      </c>
      <c r="B1628" s="1">
        <v>45680</v>
      </c>
      <c r="C1628" s="23">
        <f t="shared" si="125"/>
        <v>23</v>
      </c>
      <c r="D1628" s="23">
        <f t="shared" si="126"/>
        <v>4</v>
      </c>
      <c r="E1628" s="1" t="str">
        <f t="shared" si="127"/>
        <v>jueves</v>
      </c>
      <c r="F1628" s="23">
        <f t="shared" si="128"/>
        <v>1</v>
      </c>
      <c r="G1628" s="1" t="str">
        <f t="shared" si="129"/>
        <v>enero</v>
      </c>
      <c r="H1628" s="2">
        <v>0.67569444444444449</v>
      </c>
      <c r="I1628" t="s">
        <v>1</v>
      </c>
      <c r="J1628" t="str">
        <f>VLOOKUP(ventas_starbucks_2025[[#This Row],[sucursal]],cambio_sucursal[#All],2,0)</f>
        <v>Sucursal Nueva Córdoba</v>
      </c>
      <c r="K1628" t="s">
        <v>20</v>
      </c>
      <c r="L1628" t="s">
        <v>21</v>
      </c>
      <c r="M1628" t="s">
        <v>4</v>
      </c>
      <c r="N1628" t="str">
        <f>IFERROR(VLOOKUP(ventas_starbucks_2025[[#This Row],[tamaño_sucio]],cambio_tamaño[#All],2,0),"Tamaño único")</f>
        <v>Tamaño único</v>
      </c>
      <c r="O1628">
        <v>3</v>
      </c>
      <c r="P1628">
        <v>1192.6199999999999</v>
      </c>
      <c r="Q1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8">
        <v>3577.86</v>
      </c>
      <c r="S1628" t="s">
        <v>15</v>
      </c>
      <c r="T1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8" t="str">
        <f>VLOOKUP(ventas_starbucks_2025[[#This Row],[canal_compra]],cambio_canal_compra[#All],2,0)</f>
        <v>Para llevar</v>
      </c>
      <c r="V1628" t="s">
        <v>16</v>
      </c>
      <c r="W1628" t="str">
        <f>VLOOKUP(ventas_starbucks_2025[[#This Row],[método_pago]],cambio_metodo_pago[#All],2,0)</f>
        <v>Tarjeta</v>
      </c>
      <c r="X1628" t="s">
        <v>7</v>
      </c>
      <c r="Y1628">
        <v>15</v>
      </c>
      <c r="Z1628" t="str">
        <f>VLOOKUP(ventas_starbucks_2025[[#This Row],[promoción_aplicada5]],promocion_cambiar[#All],2,0)</f>
        <v>2x1</v>
      </c>
      <c r="AA1628" t="s">
        <v>51</v>
      </c>
      <c r="AB1628" t="s">
        <v>29</v>
      </c>
      <c r="AC1628" t="s">
        <v>24</v>
      </c>
      <c r="AD1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28">
        <v>12.8</v>
      </c>
      <c r="AF1628">
        <v>3</v>
      </c>
      <c r="AG1628">
        <v>42</v>
      </c>
      <c r="AH1628">
        <v>39</v>
      </c>
    </row>
    <row r="1629" spans="1:34" x14ac:dyDescent="0.25">
      <c r="A1629" s="3" t="s">
        <v>1704</v>
      </c>
      <c r="B1629" s="1">
        <v>45737</v>
      </c>
      <c r="C1629" s="23">
        <f t="shared" si="125"/>
        <v>21</v>
      </c>
      <c r="D1629" s="23">
        <f t="shared" si="126"/>
        <v>5</v>
      </c>
      <c r="E1629" s="23" t="str">
        <f t="shared" si="127"/>
        <v>viernes</v>
      </c>
      <c r="F1629" s="23">
        <f t="shared" si="128"/>
        <v>3</v>
      </c>
      <c r="G1629" s="23" t="str">
        <f t="shared" si="129"/>
        <v>marzo</v>
      </c>
      <c r="H1629" s="2">
        <v>0.74652777777777779</v>
      </c>
      <c r="I1629" t="s">
        <v>57</v>
      </c>
      <c r="J1629" t="str">
        <f>VLOOKUP(ventas_starbucks_2025[[#This Row],[sucursal]],cambio_sucursal[#All],2,0)</f>
        <v>Sucursal Avda Colón</v>
      </c>
      <c r="K1629" t="s">
        <v>58</v>
      </c>
      <c r="L1629" t="s">
        <v>39</v>
      </c>
      <c r="M1629" t="s">
        <v>4</v>
      </c>
      <c r="N1629" t="str">
        <f>IFERROR(VLOOKUP(ventas_starbucks_2025[[#This Row],[tamaño_sucio]],cambio_tamaño[#All],2,0),"Tamaño único")</f>
        <v>Tamaño único</v>
      </c>
      <c r="O1629">
        <v>4</v>
      </c>
      <c r="P1629">
        <v>1417.82</v>
      </c>
      <c r="Q1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9">
        <v>5671.28</v>
      </c>
      <c r="S1629" t="s">
        <v>15</v>
      </c>
      <c r="T1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29" t="str">
        <f>VLOOKUP(ventas_starbucks_2025[[#This Row],[canal_compra]],cambio_canal_compra[#All],2,0)</f>
        <v>Para llevar</v>
      </c>
      <c r="V1629" t="s">
        <v>6</v>
      </c>
      <c r="W1629" t="str">
        <f>VLOOKUP(ventas_starbucks_2025[[#This Row],[método_pago]],cambio_metodo_pago[#All],2,0)</f>
        <v>Aplicación móbil</v>
      </c>
      <c r="X1629" t="s">
        <v>7</v>
      </c>
      <c r="Y1629">
        <v>15</v>
      </c>
      <c r="Z1629" t="str">
        <f>VLOOKUP(ventas_starbucks_2025[[#This Row],[promoción_aplicada5]],promocion_cambiar[#All],2,0)</f>
        <v>Combo</v>
      </c>
      <c r="AA1629" t="s">
        <v>8</v>
      </c>
      <c r="AB1629" t="s">
        <v>18</v>
      </c>
      <c r="AC1629" t="s">
        <v>10</v>
      </c>
      <c r="AD1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29">
        <v>13.7</v>
      </c>
      <c r="AF1629">
        <v>4</v>
      </c>
      <c r="AG1629">
        <v>22</v>
      </c>
      <c r="AH1629">
        <v>18</v>
      </c>
    </row>
    <row r="1630" spans="1:34" x14ac:dyDescent="0.25">
      <c r="A1630" s="3" t="s">
        <v>1705</v>
      </c>
      <c r="B1630" s="1">
        <v>45706</v>
      </c>
      <c r="C1630" s="23">
        <f t="shared" si="125"/>
        <v>18</v>
      </c>
      <c r="D1630" s="23">
        <f t="shared" si="126"/>
        <v>2</v>
      </c>
      <c r="E1630" s="23" t="str">
        <f t="shared" si="127"/>
        <v>martes</v>
      </c>
      <c r="F1630" s="23">
        <f t="shared" si="128"/>
        <v>2</v>
      </c>
      <c r="G1630" s="23" t="str">
        <f t="shared" si="129"/>
        <v>febrero</v>
      </c>
      <c r="H1630" s="2">
        <v>0.37361111111111112</v>
      </c>
      <c r="I1630" t="s">
        <v>26</v>
      </c>
      <c r="J1630" t="str">
        <f>VLOOKUP(ventas_starbucks_2025[[#This Row],[sucursal]],cambio_sucursal[#All],2,0)</f>
        <v>Sucursal San Lorenzo 47</v>
      </c>
      <c r="K1630" t="s">
        <v>89</v>
      </c>
      <c r="L1630" t="s">
        <v>90</v>
      </c>
      <c r="M1630" t="s">
        <v>4</v>
      </c>
      <c r="N1630" t="str">
        <f>IFERROR(VLOOKUP(ventas_starbucks_2025[[#This Row],[tamaño_sucio]],cambio_tamaño[#All],2,0),"Tamaño único")</f>
        <v>Tamaño único</v>
      </c>
      <c r="O1630">
        <v>2</v>
      </c>
      <c r="P1630">
        <v>1107.95</v>
      </c>
      <c r="Q1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0">
        <v>2215.9</v>
      </c>
      <c r="S1630" t="s">
        <v>5</v>
      </c>
      <c r="T1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0" t="str">
        <f>VLOOKUP(ventas_starbucks_2025[[#This Row],[canal_compra]],cambio_canal_compra[#All],2,0)</f>
        <v>En tienda</v>
      </c>
      <c r="V1630" t="s">
        <v>6</v>
      </c>
      <c r="W1630" t="str">
        <f>VLOOKUP(ventas_starbucks_2025[[#This Row],[método_pago]],cambio_metodo_pago[#All],2,0)</f>
        <v>Aplicación móbil</v>
      </c>
      <c r="X1630" t="s">
        <v>22</v>
      </c>
      <c r="Y1630">
        <v>0</v>
      </c>
      <c r="Z1630" t="str">
        <f>VLOOKUP(ventas_starbucks_2025[[#This Row],[promoción_aplicada5]],promocion_cambiar[#All],2,0)</f>
        <v>Hora Feliz</v>
      </c>
      <c r="AA1630" t="s">
        <v>36</v>
      </c>
      <c r="AB1630" t="s">
        <v>29</v>
      </c>
      <c r="AC1630" t="s">
        <v>10</v>
      </c>
      <c r="AD1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30">
        <v>2.6</v>
      </c>
      <c r="AF1630">
        <v>5</v>
      </c>
      <c r="AG1630">
        <v>21</v>
      </c>
      <c r="AH1630">
        <v>19</v>
      </c>
    </row>
    <row r="1631" spans="1:34" x14ac:dyDescent="0.25">
      <c r="A1631" s="3" t="s">
        <v>1706</v>
      </c>
      <c r="B1631" s="1">
        <v>45705</v>
      </c>
      <c r="C1631" s="23">
        <f t="shared" si="125"/>
        <v>17</v>
      </c>
      <c r="D1631" s="23">
        <f t="shared" si="126"/>
        <v>1</v>
      </c>
      <c r="E1631" s="1" t="str">
        <f t="shared" si="127"/>
        <v>lunes</v>
      </c>
      <c r="F1631" s="23">
        <f t="shared" si="128"/>
        <v>2</v>
      </c>
      <c r="G1631" s="1" t="str">
        <f t="shared" si="129"/>
        <v>febrero</v>
      </c>
      <c r="H1631" s="2">
        <v>0.36875000000000002</v>
      </c>
      <c r="I1631" t="s">
        <v>26</v>
      </c>
      <c r="J1631" t="str">
        <f>VLOOKUP(ventas_starbucks_2025[[#This Row],[sucursal]],cambio_sucursal[#All],2,0)</f>
        <v>Sucursal San Lorenzo 47</v>
      </c>
      <c r="K1631" t="s">
        <v>38</v>
      </c>
      <c r="L1631" t="s">
        <v>39</v>
      </c>
      <c r="M1631" t="s">
        <v>4</v>
      </c>
      <c r="N1631" t="str">
        <f>IFERROR(VLOOKUP(ventas_starbucks_2025[[#This Row],[tamaño_sucio]],cambio_tamaño[#All],2,0),"Tamaño único")</f>
        <v>Tamaño único</v>
      </c>
      <c r="O1631">
        <v>3</v>
      </c>
      <c r="P1631">
        <v>1157.28</v>
      </c>
      <c r="Q1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1">
        <v>3471.84</v>
      </c>
      <c r="S1631" t="s">
        <v>5</v>
      </c>
      <c r="T1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1" t="str">
        <f>VLOOKUP(ventas_starbucks_2025[[#This Row],[canal_compra]],cambio_canal_compra[#All],2,0)</f>
        <v>En tienda</v>
      </c>
      <c r="V1631" t="s">
        <v>40</v>
      </c>
      <c r="W1631" t="str">
        <f>VLOOKUP(ventas_starbucks_2025[[#This Row],[método_pago]],cambio_metodo_pago[#All],2,0)</f>
        <v>Efectivo</v>
      </c>
      <c r="X1631" t="s">
        <v>7</v>
      </c>
      <c r="Y1631">
        <v>0</v>
      </c>
      <c r="Z1631" t="str">
        <f>VLOOKUP(ventas_starbucks_2025[[#This Row],[promoción_aplicada5]],promocion_cambiar[#All],2,0)</f>
        <v>2x1</v>
      </c>
      <c r="AA1631" t="s">
        <v>51</v>
      </c>
      <c r="AB1631" t="s">
        <v>32</v>
      </c>
      <c r="AC1631" t="s">
        <v>41</v>
      </c>
      <c r="AD1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31">
        <v>7.8</v>
      </c>
      <c r="AF1631">
        <v>3</v>
      </c>
      <c r="AG1631">
        <v>24</v>
      </c>
      <c r="AH1631">
        <v>21</v>
      </c>
    </row>
    <row r="1632" spans="1:34" x14ac:dyDescent="0.25">
      <c r="A1632" s="3" t="s">
        <v>1707</v>
      </c>
      <c r="B1632" s="1">
        <v>45747</v>
      </c>
      <c r="C1632" s="23">
        <f t="shared" si="125"/>
        <v>31</v>
      </c>
      <c r="D1632" s="23">
        <f t="shared" si="126"/>
        <v>1</v>
      </c>
      <c r="E1632" s="23" t="str">
        <f t="shared" si="127"/>
        <v>lunes</v>
      </c>
      <c r="F1632" s="23">
        <f t="shared" si="128"/>
        <v>3</v>
      </c>
      <c r="G1632" s="23" t="str">
        <f t="shared" si="129"/>
        <v>marzo</v>
      </c>
      <c r="H1632" s="2">
        <v>0.33958333333333335</v>
      </c>
      <c r="I1632" t="s">
        <v>1</v>
      </c>
      <c r="J1632" t="str">
        <f>VLOOKUP(ventas_starbucks_2025[[#This Row],[sucursal]],cambio_sucursal[#All],2,0)</f>
        <v>Sucursal Nueva Córdoba</v>
      </c>
      <c r="K1632" t="s">
        <v>89</v>
      </c>
      <c r="L1632" t="s">
        <v>90</v>
      </c>
      <c r="M1632" t="s">
        <v>4</v>
      </c>
      <c r="N1632" t="str">
        <f>IFERROR(VLOOKUP(ventas_starbucks_2025[[#This Row],[tamaño_sucio]],cambio_tamaño[#All],2,0),"Tamaño único")</f>
        <v>Tamaño único</v>
      </c>
      <c r="O1632">
        <v>3</v>
      </c>
      <c r="P1632">
        <v>1550.18</v>
      </c>
      <c r="Q1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2">
        <v>4650.54</v>
      </c>
      <c r="S1632" t="s">
        <v>15</v>
      </c>
      <c r="T1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2" t="str">
        <f>VLOOKUP(ventas_starbucks_2025[[#This Row],[canal_compra]],cambio_canal_compra[#All],2,0)</f>
        <v>Para llevar</v>
      </c>
      <c r="V1632" t="s">
        <v>6</v>
      </c>
      <c r="W1632" t="str">
        <f>VLOOKUP(ventas_starbucks_2025[[#This Row],[método_pago]],cambio_metodo_pago[#All],2,0)</f>
        <v>Aplicación móbil</v>
      </c>
      <c r="X1632" t="s">
        <v>7</v>
      </c>
      <c r="Y1632">
        <v>10</v>
      </c>
      <c r="Z1632" t="str">
        <f>VLOOKUP(ventas_starbucks_2025[[#This Row],[promoción_aplicada5]],promocion_cambiar[#All],2,0)</f>
        <v>Combo</v>
      </c>
      <c r="AA1632" t="s">
        <v>8</v>
      </c>
      <c r="AB1632" t="s">
        <v>9</v>
      </c>
      <c r="AC1632" t="s">
        <v>41</v>
      </c>
      <c r="AD1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32">
        <v>13</v>
      </c>
      <c r="AF1632">
        <v>5</v>
      </c>
      <c r="AG1632">
        <v>42</v>
      </c>
      <c r="AH1632">
        <v>39</v>
      </c>
    </row>
    <row r="1633" spans="1:34" x14ac:dyDescent="0.25">
      <c r="A1633" s="3" t="s">
        <v>1708</v>
      </c>
      <c r="B1633" s="1">
        <v>45759</v>
      </c>
      <c r="C1633" s="23">
        <f t="shared" si="125"/>
        <v>12</v>
      </c>
      <c r="D1633" s="23">
        <f t="shared" si="126"/>
        <v>6</v>
      </c>
      <c r="E1633" s="1" t="str">
        <f t="shared" si="127"/>
        <v>sábado</v>
      </c>
      <c r="F1633" s="23">
        <f t="shared" si="128"/>
        <v>4</v>
      </c>
      <c r="G1633" s="1" t="str">
        <f t="shared" si="129"/>
        <v>abril</v>
      </c>
      <c r="H1633" s="2">
        <v>0.78333333333333333</v>
      </c>
      <c r="I1633" t="s">
        <v>57</v>
      </c>
      <c r="J1633" t="str">
        <f>VLOOKUP(ventas_starbucks_2025[[#This Row],[sucursal]],cambio_sucursal[#All],2,0)</f>
        <v>Sucursal Avda Colón</v>
      </c>
      <c r="K1633" t="s">
        <v>58</v>
      </c>
      <c r="L1633" t="s">
        <v>39</v>
      </c>
      <c r="M1633" t="s">
        <v>4</v>
      </c>
      <c r="N1633" t="str">
        <f>IFERROR(VLOOKUP(ventas_starbucks_2025[[#This Row],[tamaño_sucio]],cambio_tamaño[#All],2,0),"Tamaño único")</f>
        <v>Tamaño único</v>
      </c>
      <c r="O1633">
        <v>5</v>
      </c>
      <c r="P1633">
        <v>1365.62</v>
      </c>
      <c r="Q1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3">
        <v>6828.1</v>
      </c>
      <c r="S1633" t="s">
        <v>5</v>
      </c>
      <c r="T1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33" t="str">
        <f>VLOOKUP(ventas_starbucks_2025[[#This Row],[canal_compra]],cambio_canal_compra[#All],2,0)</f>
        <v>En tienda</v>
      </c>
      <c r="V1633" t="s">
        <v>6</v>
      </c>
      <c r="W1633" t="str">
        <f>VLOOKUP(ventas_starbucks_2025[[#This Row],[método_pago]],cambio_metodo_pago[#All],2,0)</f>
        <v>Aplicación móbil</v>
      </c>
      <c r="X1633" t="s">
        <v>22</v>
      </c>
      <c r="Y1633">
        <v>0</v>
      </c>
      <c r="Z1633" t="str">
        <f>VLOOKUP(ventas_starbucks_2025[[#This Row],[promoción_aplicada5]],promocion_cambiar[#All],2,0)</f>
        <v>2x1</v>
      </c>
      <c r="AA1633" t="s">
        <v>51</v>
      </c>
      <c r="AB1633" t="s">
        <v>32</v>
      </c>
      <c r="AC1633" t="s">
        <v>10</v>
      </c>
      <c r="AD1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33">
        <v>9.9</v>
      </c>
      <c r="AF1633">
        <v>4</v>
      </c>
      <c r="AG1633">
        <v>49</v>
      </c>
      <c r="AH1633">
        <v>44</v>
      </c>
    </row>
    <row r="1634" spans="1:34" x14ac:dyDescent="0.25">
      <c r="A1634" s="3" t="s">
        <v>1709</v>
      </c>
      <c r="B1634" s="1">
        <v>45686</v>
      </c>
      <c r="C1634" s="23">
        <f t="shared" si="125"/>
        <v>29</v>
      </c>
      <c r="D1634" s="23">
        <f t="shared" si="126"/>
        <v>3</v>
      </c>
      <c r="E1634" s="23" t="str">
        <f t="shared" si="127"/>
        <v>miércoles</v>
      </c>
      <c r="F1634" s="23">
        <f t="shared" si="128"/>
        <v>1</v>
      </c>
      <c r="G1634" s="23" t="str">
        <f t="shared" si="129"/>
        <v>enero</v>
      </c>
      <c r="H1634" s="2">
        <v>0.3347222222222222</v>
      </c>
      <c r="I1634" t="s">
        <v>57</v>
      </c>
      <c r="J1634" t="str">
        <f>VLOOKUP(ventas_starbucks_2025[[#This Row],[sucursal]],cambio_sucursal[#All],2,0)</f>
        <v>Sucursal Avda Colón</v>
      </c>
      <c r="K1634" t="s">
        <v>200</v>
      </c>
      <c r="L1634" t="s">
        <v>44</v>
      </c>
      <c r="M1634" t="s">
        <v>55</v>
      </c>
      <c r="N1634" t="str">
        <f>IFERROR(VLOOKUP(ventas_starbucks_2025[[#This Row],[tamaño_sucio]],cambio_tamaño[#All],2,0),"Tamaño único")</f>
        <v>Pequeño</v>
      </c>
      <c r="O1634">
        <v>4</v>
      </c>
      <c r="P1634">
        <v>1252.98</v>
      </c>
      <c r="Q1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4">
        <v>5011.92</v>
      </c>
      <c r="S1634" t="s">
        <v>5</v>
      </c>
      <c r="T1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34" t="str">
        <f>VLOOKUP(ventas_starbucks_2025[[#This Row],[canal_compra]],cambio_canal_compra[#All],2,0)</f>
        <v>En tienda</v>
      </c>
      <c r="V1634" t="s">
        <v>16</v>
      </c>
      <c r="W1634" t="str">
        <f>VLOOKUP(ventas_starbucks_2025[[#This Row],[método_pago]],cambio_metodo_pago[#All],2,0)</f>
        <v>Tarjeta</v>
      </c>
      <c r="X1634" t="s">
        <v>7</v>
      </c>
      <c r="Y1634">
        <v>15</v>
      </c>
      <c r="Z1634" t="str">
        <f>VLOOKUP(ventas_starbucks_2025[[#This Row],[promoción_aplicada5]],promocion_cambiar[#All],2,0)</f>
        <v>Combo</v>
      </c>
      <c r="AA1634" t="s">
        <v>8</v>
      </c>
      <c r="AB1634" t="s">
        <v>9</v>
      </c>
      <c r="AC1634" t="s">
        <v>41</v>
      </c>
      <c r="AD1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34">
        <v>4.8</v>
      </c>
      <c r="AF1634">
        <v>3</v>
      </c>
      <c r="AG1634">
        <v>36</v>
      </c>
      <c r="AH1634">
        <v>32</v>
      </c>
    </row>
    <row r="1635" spans="1:34" x14ac:dyDescent="0.25">
      <c r="A1635" s="3" t="s">
        <v>1710</v>
      </c>
      <c r="B1635" s="1">
        <v>45696</v>
      </c>
      <c r="C1635" s="23">
        <f t="shared" si="125"/>
        <v>8</v>
      </c>
      <c r="D1635" s="23">
        <f t="shared" si="126"/>
        <v>6</v>
      </c>
      <c r="E1635" s="23" t="str">
        <f t="shared" si="127"/>
        <v>sábado</v>
      </c>
      <c r="F1635" s="23">
        <f t="shared" si="128"/>
        <v>2</v>
      </c>
      <c r="G1635" s="23" t="str">
        <f t="shared" si="129"/>
        <v>febrero</v>
      </c>
      <c r="H1635" s="2">
        <v>0.50624999999999998</v>
      </c>
      <c r="I1635" t="s">
        <v>26</v>
      </c>
      <c r="J1635" t="str">
        <f>VLOOKUP(ventas_starbucks_2025[[#This Row],[sucursal]],cambio_sucursal[#All],2,0)</f>
        <v>Sucursal San Lorenzo 47</v>
      </c>
      <c r="K1635" t="s">
        <v>101</v>
      </c>
      <c r="L1635" t="s">
        <v>3</v>
      </c>
      <c r="M1635" t="s">
        <v>4</v>
      </c>
      <c r="N1635" t="str">
        <f>IFERROR(VLOOKUP(ventas_starbucks_2025[[#This Row],[tamaño_sucio]],cambio_tamaño[#All],2,0),"Tamaño único")</f>
        <v>Tamaño único</v>
      </c>
      <c r="O1635">
        <v>3</v>
      </c>
      <c r="P1635">
        <v>3453.06</v>
      </c>
      <c r="Q1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635">
        <v>10359.18</v>
      </c>
      <c r="S1635" t="s">
        <v>15</v>
      </c>
      <c r="T1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35" t="str">
        <f>VLOOKUP(ventas_starbucks_2025[[#This Row],[canal_compra]],cambio_canal_compra[#All],2,0)</f>
        <v>Para llevar</v>
      </c>
      <c r="V1635" t="s">
        <v>40</v>
      </c>
      <c r="W1635" t="str">
        <f>VLOOKUP(ventas_starbucks_2025[[#This Row],[método_pago]],cambio_metodo_pago[#All],2,0)</f>
        <v>Efectivo</v>
      </c>
      <c r="X1635" t="s">
        <v>7</v>
      </c>
      <c r="Y1635">
        <v>0</v>
      </c>
      <c r="Z1635" t="str">
        <f>VLOOKUP(ventas_starbucks_2025[[#This Row],[promoción_aplicada5]],promocion_cambiar[#All],2,0)</f>
        <v>2x1</v>
      </c>
      <c r="AA1635" t="s">
        <v>51</v>
      </c>
      <c r="AB1635" t="s">
        <v>52</v>
      </c>
      <c r="AC1635" t="s">
        <v>10</v>
      </c>
      <c r="AD1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35">
        <v>2.7</v>
      </c>
      <c r="AF1635">
        <v>1</v>
      </c>
      <c r="AG1635">
        <v>50</v>
      </c>
      <c r="AH1635">
        <v>47</v>
      </c>
    </row>
    <row r="1636" spans="1:34" x14ac:dyDescent="0.25">
      <c r="A1636" s="3" t="s">
        <v>1711</v>
      </c>
      <c r="B1636" s="1">
        <v>45721</v>
      </c>
      <c r="C1636" s="23">
        <f t="shared" si="125"/>
        <v>5</v>
      </c>
      <c r="D1636" s="23">
        <f t="shared" si="126"/>
        <v>3</v>
      </c>
      <c r="E1636" s="23" t="str">
        <f t="shared" si="127"/>
        <v>miércoles</v>
      </c>
      <c r="F1636" s="23">
        <f t="shared" si="128"/>
        <v>3</v>
      </c>
      <c r="G1636" s="23" t="str">
        <f t="shared" si="129"/>
        <v>marzo</v>
      </c>
      <c r="H1636" s="2">
        <v>0.63888888888888884</v>
      </c>
      <c r="I1636" t="s">
        <v>57</v>
      </c>
      <c r="J1636" t="str">
        <f>VLOOKUP(ventas_starbucks_2025[[#This Row],[sucursal]],cambio_sucursal[#All],2,0)</f>
        <v>Sucursal Avda Colón</v>
      </c>
      <c r="K1636" t="s">
        <v>87</v>
      </c>
      <c r="L1636" t="s">
        <v>65</v>
      </c>
      <c r="M1636" t="s">
        <v>4</v>
      </c>
      <c r="N1636" t="str">
        <f>IFERROR(VLOOKUP(ventas_starbucks_2025[[#This Row],[tamaño_sucio]],cambio_tamaño[#All],2,0),"Tamaño único")</f>
        <v>Tamaño único</v>
      </c>
      <c r="O1636">
        <v>2</v>
      </c>
      <c r="P1636">
        <v>1486.34</v>
      </c>
      <c r="Q1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6">
        <v>2972.68</v>
      </c>
      <c r="S1636" t="s">
        <v>31</v>
      </c>
      <c r="T1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6" t="str">
        <f>VLOOKUP(ventas_starbucks_2025[[#This Row],[canal_compra]],cambio_canal_compra[#All],2,0)</f>
        <v>Entrega domicilio</v>
      </c>
      <c r="V1636" t="s">
        <v>40</v>
      </c>
      <c r="W1636" t="str">
        <f>VLOOKUP(ventas_starbucks_2025[[#This Row],[método_pago]],cambio_metodo_pago[#All],2,0)</f>
        <v>Efectivo</v>
      </c>
      <c r="X1636" t="s">
        <v>7</v>
      </c>
      <c r="Y1636">
        <v>15</v>
      </c>
      <c r="Z1636" t="str">
        <f>VLOOKUP(ventas_starbucks_2025[[#This Row],[promoción_aplicada5]],promocion_cambiar[#All],2,0)</f>
        <v>2x1</v>
      </c>
      <c r="AA1636" t="s">
        <v>51</v>
      </c>
      <c r="AB1636" t="s">
        <v>23</v>
      </c>
      <c r="AC1636" t="s">
        <v>41</v>
      </c>
      <c r="AD1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36">
        <v>5.6</v>
      </c>
      <c r="AF1636">
        <v>1</v>
      </c>
      <c r="AG1636">
        <v>26</v>
      </c>
      <c r="AH1636">
        <v>24</v>
      </c>
    </row>
    <row r="1637" spans="1:34" x14ac:dyDescent="0.25">
      <c r="A1637" s="3" t="s">
        <v>1712</v>
      </c>
      <c r="B1637" s="1">
        <v>45672</v>
      </c>
      <c r="C1637" s="23">
        <f t="shared" si="125"/>
        <v>15</v>
      </c>
      <c r="D1637" s="23">
        <f t="shared" si="126"/>
        <v>3</v>
      </c>
      <c r="E1637" s="23" t="str">
        <f t="shared" si="127"/>
        <v>miércoles</v>
      </c>
      <c r="F1637" s="23">
        <f t="shared" si="128"/>
        <v>1</v>
      </c>
      <c r="G1637" s="23" t="str">
        <f t="shared" si="129"/>
        <v>enero</v>
      </c>
      <c r="H1637" s="2">
        <v>0.62569444444444444</v>
      </c>
      <c r="I1637" t="s">
        <v>1</v>
      </c>
      <c r="J1637" t="str">
        <f>VLOOKUP(ventas_starbucks_2025[[#This Row],[sucursal]],cambio_sucursal[#All],2,0)</f>
        <v>Sucursal Nueva Córdoba</v>
      </c>
      <c r="K1637" t="s">
        <v>89</v>
      </c>
      <c r="L1637" t="s">
        <v>90</v>
      </c>
      <c r="M1637" t="s">
        <v>4</v>
      </c>
      <c r="N1637" t="str">
        <f>IFERROR(VLOOKUP(ventas_starbucks_2025[[#This Row],[tamaño_sucio]],cambio_tamaño[#All],2,0),"Tamaño único")</f>
        <v>Tamaño único</v>
      </c>
      <c r="O1637">
        <v>3</v>
      </c>
      <c r="P1637">
        <v>1455.95</v>
      </c>
      <c r="Q1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7">
        <v>4367.8500000000004</v>
      </c>
      <c r="S1637" t="s">
        <v>31</v>
      </c>
      <c r="T1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7" t="str">
        <f>VLOOKUP(ventas_starbucks_2025[[#This Row],[canal_compra]],cambio_canal_compra[#All],2,0)</f>
        <v>Entrega domicilio</v>
      </c>
      <c r="V1637" t="s">
        <v>16</v>
      </c>
      <c r="W1637" t="str">
        <f>VLOOKUP(ventas_starbucks_2025[[#This Row],[método_pago]],cambio_metodo_pago[#All],2,0)</f>
        <v>Tarjeta</v>
      </c>
      <c r="X1637" t="s">
        <v>7</v>
      </c>
      <c r="Y1637">
        <v>0</v>
      </c>
      <c r="Z1637" t="str">
        <f>VLOOKUP(ventas_starbucks_2025[[#This Row],[promoción_aplicada5]],promocion_cambiar[#All],2,0)</f>
        <v>Ninguna</v>
      </c>
      <c r="AA1637" t="s">
        <v>17</v>
      </c>
      <c r="AB1637" t="s">
        <v>52</v>
      </c>
      <c r="AC1637" t="s">
        <v>10</v>
      </c>
      <c r="AD1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37">
        <v>13.5</v>
      </c>
      <c r="AF1637">
        <v>1</v>
      </c>
      <c r="AG1637">
        <v>25</v>
      </c>
      <c r="AH1637">
        <v>22</v>
      </c>
    </row>
    <row r="1638" spans="1:34" x14ac:dyDescent="0.25">
      <c r="A1638" s="3" t="s">
        <v>1713</v>
      </c>
      <c r="B1638" s="1">
        <v>45718</v>
      </c>
      <c r="C1638" s="23">
        <f t="shared" si="125"/>
        <v>2</v>
      </c>
      <c r="D1638" s="23">
        <f t="shared" si="126"/>
        <v>7</v>
      </c>
      <c r="E1638" s="23" t="str">
        <f t="shared" si="127"/>
        <v>domingo</v>
      </c>
      <c r="F1638" s="23">
        <f t="shared" si="128"/>
        <v>3</v>
      </c>
      <c r="G1638" s="23" t="str">
        <f t="shared" si="129"/>
        <v>marzo</v>
      </c>
      <c r="H1638" s="2">
        <v>0.6743055555555556</v>
      </c>
      <c r="I1638" t="s">
        <v>12</v>
      </c>
      <c r="J1638" t="str">
        <f>VLOOKUP(ventas_starbucks_2025[[#This Row],[sucursal]],cambio_sucursal[#All],2,0)</f>
        <v>Sucursal Córdoba Shopping</v>
      </c>
      <c r="K1638" t="s">
        <v>137</v>
      </c>
      <c r="L1638" t="s">
        <v>44</v>
      </c>
      <c r="M1638" t="s">
        <v>62</v>
      </c>
      <c r="N1638" t="str">
        <f>IFERROR(VLOOKUP(ventas_starbucks_2025[[#This Row],[tamaño_sucio]],cambio_tamaño[#All],2,0),"Tamaño único")</f>
        <v>Extra-Grande</v>
      </c>
      <c r="O1638">
        <v>4</v>
      </c>
      <c r="P1638">
        <v>1591.14</v>
      </c>
      <c r="Q1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8">
        <v>6364.56</v>
      </c>
      <c r="S1638" t="s">
        <v>15</v>
      </c>
      <c r="T1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38" t="str">
        <f>VLOOKUP(ventas_starbucks_2025[[#This Row],[canal_compra]],cambio_canal_compra[#All],2,0)</f>
        <v>Para llevar</v>
      </c>
      <c r="V1638" t="s">
        <v>40</v>
      </c>
      <c r="W1638" t="str">
        <f>VLOOKUP(ventas_starbucks_2025[[#This Row],[método_pago]],cambio_metodo_pago[#All],2,0)</f>
        <v>Efectivo</v>
      </c>
      <c r="X1638" t="s">
        <v>22</v>
      </c>
      <c r="Y1638">
        <v>0</v>
      </c>
      <c r="Z1638" t="str">
        <f>VLOOKUP(ventas_starbucks_2025[[#This Row],[promoción_aplicada5]],promocion_cambiar[#All],2,0)</f>
        <v>Combo</v>
      </c>
      <c r="AA1638" t="s">
        <v>8</v>
      </c>
      <c r="AB1638" t="s">
        <v>32</v>
      </c>
      <c r="AC1638" t="s">
        <v>10</v>
      </c>
      <c r="AD1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38">
        <v>10</v>
      </c>
      <c r="AF1638">
        <v>3</v>
      </c>
      <c r="AG1638">
        <v>36</v>
      </c>
      <c r="AH1638">
        <v>32</v>
      </c>
    </row>
    <row r="1639" spans="1:34" x14ac:dyDescent="0.25">
      <c r="A1639" s="3" t="s">
        <v>1714</v>
      </c>
      <c r="B1639" s="1">
        <v>45736</v>
      </c>
      <c r="C1639" s="23">
        <f t="shared" si="125"/>
        <v>20</v>
      </c>
      <c r="D1639" s="23">
        <f t="shared" si="126"/>
        <v>4</v>
      </c>
      <c r="E1639" s="23" t="str">
        <f t="shared" si="127"/>
        <v>jueves</v>
      </c>
      <c r="F1639" s="23">
        <f t="shared" si="128"/>
        <v>3</v>
      </c>
      <c r="G1639" s="23" t="str">
        <f t="shared" si="129"/>
        <v>marzo</v>
      </c>
      <c r="H1639" s="2">
        <v>0.6694444444444444</v>
      </c>
      <c r="I1639" t="s">
        <v>57</v>
      </c>
      <c r="J1639" t="str">
        <f>VLOOKUP(ventas_starbucks_2025[[#This Row],[sucursal]],cambio_sucursal[#All],2,0)</f>
        <v>Sucursal Avda Colón</v>
      </c>
      <c r="K1639" t="s">
        <v>58</v>
      </c>
      <c r="L1639" t="s">
        <v>39</v>
      </c>
      <c r="M1639" t="s">
        <v>4</v>
      </c>
      <c r="N1639" t="str">
        <f>IFERROR(VLOOKUP(ventas_starbucks_2025[[#This Row],[tamaño_sucio]],cambio_tamaño[#All],2,0),"Tamaño único")</f>
        <v>Tamaño único</v>
      </c>
      <c r="O1639">
        <v>1</v>
      </c>
      <c r="P1639">
        <v>1228.49</v>
      </c>
      <c r="Q1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9">
        <v>1228.49</v>
      </c>
      <c r="S1639" t="s">
        <v>15</v>
      </c>
      <c r="T1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9" t="str">
        <f>VLOOKUP(ventas_starbucks_2025[[#This Row],[canal_compra]],cambio_canal_compra[#All],2,0)</f>
        <v>Para llevar</v>
      </c>
      <c r="V1639" t="s">
        <v>16</v>
      </c>
      <c r="W1639" t="str">
        <f>VLOOKUP(ventas_starbucks_2025[[#This Row],[método_pago]],cambio_metodo_pago[#All],2,0)</f>
        <v>Tarjeta</v>
      </c>
      <c r="X1639" t="s">
        <v>7</v>
      </c>
      <c r="Y1639">
        <v>10</v>
      </c>
      <c r="Z1639" t="str">
        <f>VLOOKUP(ventas_starbucks_2025[[#This Row],[promoción_aplicada5]],promocion_cambiar[#All],2,0)</f>
        <v>Combo</v>
      </c>
      <c r="AA1639" t="s">
        <v>8</v>
      </c>
      <c r="AB1639" t="s">
        <v>18</v>
      </c>
      <c r="AC1639" t="s">
        <v>24</v>
      </c>
      <c r="AD1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39">
        <v>5.2</v>
      </c>
      <c r="AF1639">
        <v>4</v>
      </c>
      <c r="AG1639">
        <v>26</v>
      </c>
      <c r="AH1639">
        <v>25</v>
      </c>
    </row>
    <row r="1640" spans="1:34" x14ac:dyDescent="0.25">
      <c r="A1640" s="3" t="s">
        <v>1715</v>
      </c>
      <c r="B1640" s="1">
        <v>45728</v>
      </c>
      <c r="C1640" s="23">
        <f t="shared" si="125"/>
        <v>12</v>
      </c>
      <c r="D1640" s="23">
        <f t="shared" si="126"/>
        <v>3</v>
      </c>
      <c r="E1640" s="23" t="str">
        <f t="shared" si="127"/>
        <v>miércoles</v>
      </c>
      <c r="F1640" s="23">
        <f t="shared" si="128"/>
        <v>3</v>
      </c>
      <c r="G1640" s="23" t="str">
        <f t="shared" si="129"/>
        <v>marzo</v>
      </c>
      <c r="H1640" s="2">
        <v>0.59236111111111112</v>
      </c>
      <c r="I1640" t="s">
        <v>1</v>
      </c>
      <c r="J1640" t="str">
        <f>VLOOKUP(ventas_starbucks_2025[[#This Row],[sucursal]],cambio_sucursal[#All],2,0)</f>
        <v>Sucursal Nueva Córdoba</v>
      </c>
      <c r="K1640" t="s">
        <v>82</v>
      </c>
      <c r="L1640" t="s">
        <v>28</v>
      </c>
      <c r="M1640" t="s">
        <v>4</v>
      </c>
      <c r="N1640" t="str">
        <f>IFERROR(VLOOKUP(ventas_starbucks_2025[[#This Row],[tamaño_sucio]],cambio_tamaño[#All],2,0),"Tamaño único")</f>
        <v>Tamaño único</v>
      </c>
      <c r="O1640">
        <v>3</v>
      </c>
      <c r="P1640">
        <v>2287.09</v>
      </c>
      <c r="Q1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40">
        <v>6861.27</v>
      </c>
      <c r="S1640" t="s">
        <v>31</v>
      </c>
      <c r="T1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40" t="str">
        <f>VLOOKUP(ventas_starbucks_2025[[#This Row],[canal_compra]],cambio_canal_compra[#All],2,0)</f>
        <v>Entrega domicilio</v>
      </c>
      <c r="V1640" t="s">
        <v>6</v>
      </c>
      <c r="W1640" t="str">
        <f>VLOOKUP(ventas_starbucks_2025[[#This Row],[método_pago]],cambio_metodo_pago[#All],2,0)</f>
        <v>Aplicación móbil</v>
      </c>
      <c r="X1640" t="s">
        <v>7</v>
      </c>
      <c r="Y1640">
        <v>10</v>
      </c>
      <c r="Z1640" t="str">
        <f>VLOOKUP(ventas_starbucks_2025[[#This Row],[promoción_aplicada5]],promocion_cambiar[#All],2,0)</f>
        <v>2x1</v>
      </c>
      <c r="AA1640" t="s">
        <v>51</v>
      </c>
      <c r="AB1640" t="s">
        <v>29</v>
      </c>
      <c r="AC1640" t="s">
        <v>41</v>
      </c>
      <c r="AD1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0">
        <v>6.7</v>
      </c>
      <c r="AF1640">
        <v>4</v>
      </c>
      <c r="AG1640">
        <v>39</v>
      </c>
      <c r="AH1640">
        <v>36</v>
      </c>
    </row>
    <row r="1641" spans="1:34" x14ac:dyDescent="0.25">
      <c r="A1641" s="3" t="s">
        <v>1716</v>
      </c>
      <c r="B1641" s="1">
        <v>45704</v>
      </c>
      <c r="C1641" s="23">
        <f t="shared" si="125"/>
        <v>16</v>
      </c>
      <c r="D1641" s="23">
        <f t="shared" si="126"/>
        <v>7</v>
      </c>
      <c r="E1641" s="1" t="str">
        <f t="shared" si="127"/>
        <v>domingo</v>
      </c>
      <c r="F1641" s="23">
        <f t="shared" si="128"/>
        <v>2</v>
      </c>
      <c r="G1641" s="1" t="str">
        <f t="shared" si="129"/>
        <v>febrero</v>
      </c>
      <c r="H1641" s="2">
        <v>0.51736111111111116</v>
      </c>
      <c r="I1641" t="s">
        <v>12</v>
      </c>
      <c r="J1641" t="str">
        <f>VLOOKUP(ventas_starbucks_2025[[#This Row],[sucursal]],cambio_sucursal[#All],2,0)</f>
        <v>Sucursal Córdoba Shopping</v>
      </c>
      <c r="K1641" t="s">
        <v>89</v>
      </c>
      <c r="L1641" t="s">
        <v>90</v>
      </c>
      <c r="M1641" t="s">
        <v>4</v>
      </c>
      <c r="N1641" t="str">
        <f>IFERROR(VLOOKUP(ventas_starbucks_2025[[#This Row],[tamaño_sucio]],cambio_tamaño[#All],2,0),"Tamaño único")</f>
        <v>Tamaño único</v>
      </c>
      <c r="O1641">
        <v>4</v>
      </c>
      <c r="P1641">
        <v>1652.64</v>
      </c>
      <c r="Q1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1">
        <v>6610.56</v>
      </c>
      <c r="S1641" t="s">
        <v>15</v>
      </c>
      <c r="T1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41" t="str">
        <f>VLOOKUP(ventas_starbucks_2025[[#This Row],[canal_compra]],cambio_canal_compra[#All],2,0)</f>
        <v>Para llevar</v>
      </c>
      <c r="V1641" t="s">
        <v>6</v>
      </c>
      <c r="W1641" t="str">
        <f>VLOOKUP(ventas_starbucks_2025[[#This Row],[método_pago]],cambio_metodo_pago[#All],2,0)</f>
        <v>Aplicación móbil</v>
      </c>
      <c r="X1641" t="s">
        <v>7</v>
      </c>
      <c r="Y1641">
        <v>15</v>
      </c>
      <c r="Z1641" t="str">
        <f>VLOOKUP(ventas_starbucks_2025[[#This Row],[promoción_aplicada5]],promocion_cambiar[#All],2,0)</f>
        <v>2x1</v>
      </c>
      <c r="AA1641" t="s">
        <v>51</v>
      </c>
      <c r="AB1641" t="s">
        <v>23</v>
      </c>
      <c r="AC1641" t="s">
        <v>24</v>
      </c>
      <c r="AD1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41">
        <v>3.6</v>
      </c>
      <c r="AF1641">
        <v>5</v>
      </c>
      <c r="AG1641">
        <v>18</v>
      </c>
      <c r="AH1641">
        <v>14</v>
      </c>
    </row>
    <row r="1642" spans="1:34" x14ac:dyDescent="0.25">
      <c r="A1642" s="3" t="s">
        <v>1717</v>
      </c>
      <c r="B1642" s="1">
        <v>45762</v>
      </c>
      <c r="C1642" s="23">
        <f t="shared" si="125"/>
        <v>15</v>
      </c>
      <c r="D1642" s="23">
        <f t="shared" si="126"/>
        <v>2</v>
      </c>
      <c r="E1642" s="23" t="str">
        <f t="shared" si="127"/>
        <v>martes</v>
      </c>
      <c r="F1642" s="23">
        <f t="shared" si="128"/>
        <v>4</v>
      </c>
      <c r="G1642" s="23" t="str">
        <f t="shared" si="129"/>
        <v>abril</v>
      </c>
      <c r="H1642" s="2">
        <v>0.73055555555555551</v>
      </c>
      <c r="I1642" t="s">
        <v>57</v>
      </c>
      <c r="J1642" t="str">
        <f>VLOOKUP(ventas_starbucks_2025[[#This Row],[sucursal]],cambio_sucursal[#All],2,0)</f>
        <v>Sucursal Avda Colón</v>
      </c>
      <c r="K1642" t="s">
        <v>48</v>
      </c>
      <c r="L1642" t="s">
        <v>49</v>
      </c>
      <c r="M1642" t="s">
        <v>55</v>
      </c>
      <c r="N1642" t="str">
        <f>IFERROR(VLOOKUP(ventas_starbucks_2025[[#This Row],[tamaño_sucio]],cambio_tamaño[#All],2,0),"Tamaño único")</f>
        <v>Pequeño</v>
      </c>
      <c r="O1642">
        <v>2</v>
      </c>
      <c r="P1642">
        <v>1719.32</v>
      </c>
      <c r="Q1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2">
        <v>3438.64</v>
      </c>
      <c r="S1642" t="s">
        <v>5</v>
      </c>
      <c r="T1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2" t="str">
        <f>VLOOKUP(ventas_starbucks_2025[[#This Row],[canal_compra]],cambio_canal_compra[#All],2,0)</f>
        <v>En tienda</v>
      </c>
      <c r="V1642" t="s">
        <v>40</v>
      </c>
      <c r="W1642" t="str">
        <f>VLOOKUP(ventas_starbucks_2025[[#This Row],[método_pago]],cambio_metodo_pago[#All],2,0)</f>
        <v>Efectivo</v>
      </c>
      <c r="X1642" t="s">
        <v>22</v>
      </c>
      <c r="Y1642">
        <v>0</v>
      </c>
      <c r="Z1642" t="str">
        <f>VLOOKUP(ventas_starbucks_2025[[#This Row],[promoción_aplicada5]],promocion_cambiar[#All],2,0)</f>
        <v>2x1</v>
      </c>
      <c r="AA1642" t="s">
        <v>51</v>
      </c>
      <c r="AB1642" t="s">
        <v>32</v>
      </c>
      <c r="AC1642" t="s">
        <v>24</v>
      </c>
      <c r="AD1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42">
        <v>3.6</v>
      </c>
      <c r="AF1642">
        <v>3</v>
      </c>
      <c r="AG1642">
        <v>33</v>
      </c>
      <c r="AH1642">
        <v>31</v>
      </c>
    </row>
    <row r="1643" spans="1:34" x14ac:dyDescent="0.25">
      <c r="A1643" s="3" t="s">
        <v>1718</v>
      </c>
      <c r="B1643" s="1">
        <v>45686</v>
      </c>
      <c r="C1643" s="23">
        <f t="shared" si="125"/>
        <v>29</v>
      </c>
      <c r="D1643" s="23">
        <f t="shared" si="126"/>
        <v>3</v>
      </c>
      <c r="E1643" s="23" t="str">
        <f t="shared" si="127"/>
        <v>miércoles</v>
      </c>
      <c r="F1643" s="23">
        <f t="shared" si="128"/>
        <v>1</v>
      </c>
      <c r="G1643" s="23" t="str">
        <f t="shared" si="129"/>
        <v>enero</v>
      </c>
      <c r="H1643" s="2">
        <v>0.70208333333333328</v>
      </c>
      <c r="I1643" t="s">
        <v>57</v>
      </c>
      <c r="J1643" t="str">
        <f>VLOOKUP(ventas_starbucks_2025[[#This Row],[sucursal]],cambio_sucursal[#All],2,0)</f>
        <v>Sucursal Avda Colón</v>
      </c>
      <c r="K1643" t="s">
        <v>205</v>
      </c>
      <c r="L1643" t="s">
        <v>70</v>
      </c>
      <c r="M1643" t="s">
        <v>45</v>
      </c>
      <c r="N1643" t="str">
        <f>IFERROR(VLOOKUP(ventas_starbucks_2025[[#This Row],[tamaño_sucio]],cambio_tamaño[#All],2,0),"Tamaño único")</f>
        <v>Grande</v>
      </c>
      <c r="O1643">
        <v>3</v>
      </c>
      <c r="P1643">
        <v>1578.91</v>
      </c>
      <c r="Q1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3">
        <v>4736.7299999999996</v>
      </c>
      <c r="S1643" t="s">
        <v>5</v>
      </c>
      <c r="T1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3" t="str">
        <f>VLOOKUP(ventas_starbucks_2025[[#This Row],[canal_compra]],cambio_canal_compra[#All],2,0)</f>
        <v>En tienda</v>
      </c>
      <c r="V1643" t="s">
        <v>16</v>
      </c>
      <c r="W1643" t="str">
        <f>VLOOKUP(ventas_starbucks_2025[[#This Row],[método_pago]],cambio_metodo_pago[#All],2,0)</f>
        <v>Tarjeta</v>
      </c>
      <c r="X1643" t="s">
        <v>22</v>
      </c>
      <c r="Y1643">
        <v>0</v>
      </c>
      <c r="Z1643" t="str">
        <f>VLOOKUP(ventas_starbucks_2025[[#This Row],[promoción_aplicada5]],promocion_cambiar[#All],2,0)</f>
        <v>Ninguna</v>
      </c>
      <c r="AA1643" t="s">
        <v>17</v>
      </c>
      <c r="AB1643" t="s">
        <v>18</v>
      </c>
      <c r="AC1643" t="s">
        <v>10</v>
      </c>
      <c r="AD1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43">
        <v>3.1</v>
      </c>
      <c r="AF1643">
        <v>4</v>
      </c>
      <c r="AG1643">
        <v>11</v>
      </c>
      <c r="AH1643">
        <v>8</v>
      </c>
    </row>
    <row r="1644" spans="1:34" x14ac:dyDescent="0.25">
      <c r="A1644" s="3" t="s">
        <v>1719</v>
      </c>
      <c r="B1644" s="1">
        <v>45674</v>
      </c>
      <c r="C1644" s="23">
        <f t="shared" si="125"/>
        <v>17</v>
      </c>
      <c r="D1644" s="23">
        <f t="shared" si="126"/>
        <v>5</v>
      </c>
      <c r="E1644" s="1" t="str">
        <f t="shared" si="127"/>
        <v>viernes</v>
      </c>
      <c r="F1644" s="23">
        <f t="shared" si="128"/>
        <v>1</v>
      </c>
      <c r="G1644" s="1" t="str">
        <f t="shared" si="129"/>
        <v>enero</v>
      </c>
      <c r="H1644" s="2">
        <v>0.83472222222222225</v>
      </c>
      <c r="I1644" t="s">
        <v>26</v>
      </c>
      <c r="J1644" t="str">
        <f>VLOOKUP(ventas_starbucks_2025[[#This Row],[sucursal]],cambio_sucursal[#All],2,0)</f>
        <v>Sucursal San Lorenzo 47</v>
      </c>
      <c r="K1644" t="s">
        <v>115</v>
      </c>
      <c r="L1644" t="s">
        <v>21</v>
      </c>
      <c r="M1644" t="s">
        <v>4</v>
      </c>
      <c r="N1644" t="str">
        <f>IFERROR(VLOOKUP(ventas_starbucks_2025[[#This Row],[tamaño_sucio]],cambio_tamaño[#All],2,0),"Tamaño único")</f>
        <v>Tamaño único</v>
      </c>
      <c r="O1644">
        <v>3</v>
      </c>
      <c r="P1644">
        <v>763.67</v>
      </c>
      <c r="Q1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44">
        <v>2291.0100000000002</v>
      </c>
      <c r="S1644" t="s">
        <v>31</v>
      </c>
      <c r="T1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4" t="str">
        <f>VLOOKUP(ventas_starbucks_2025[[#This Row],[canal_compra]],cambio_canal_compra[#All],2,0)</f>
        <v>Entrega domicilio</v>
      </c>
      <c r="V1644" t="s">
        <v>6</v>
      </c>
      <c r="W1644" t="str">
        <f>VLOOKUP(ventas_starbucks_2025[[#This Row],[método_pago]],cambio_metodo_pago[#All],2,0)</f>
        <v>Aplicación móbil</v>
      </c>
      <c r="X1644" t="s">
        <v>7</v>
      </c>
      <c r="Y1644">
        <v>0</v>
      </c>
      <c r="Z1644" t="str">
        <f>VLOOKUP(ventas_starbucks_2025[[#This Row],[promoción_aplicada5]],promocion_cambiar[#All],2,0)</f>
        <v>Combo</v>
      </c>
      <c r="AA1644" t="s">
        <v>8</v>
      </c>
      <c r="AB1644" t="s">
        <v>23</v>
      </c>
      <c r="AC1644" t="s">
        <v>10</v>
      </c>
      <c r="AD1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4">
        <v>6.1</v>
      </c>
      <c r="AF1644">
        <v>4</v>
      </c>
      <c r="AG1644">
        <v>20</v>
      </c>
      <c r="AH1644">
        <v>17</v>
      </c>
    </row>
    <row r="1645" spans="1:34" x14ac:dyDescent="0.25">
      <c r="A1645" s="3" t="s">
        <v>1720</v>
      </c>
      <c r="B1645" s="1">
        <v>45683</v>
      </c>
      <c r="C1645" s="23">
        <f t="shared" si="125"/>
        <v>26</v>
      </c>
      <c r="D1645" s="23">
        <f t="shared" si="126"/>
        <v>7</v>
      </c>
      <c r="E1645" s="23" t="str">
        <f t="shared" si="127"/>
        <v>domingo</v>
      </c>
      <c r="F1645" s="23">
        <f t="shared" si="128"/>
        <v>1</v>
      </c>
      <c r="G1645" s="23" t="str">
        <f t="shared" si="129"/>
        <v>enero</v>
      </c>
      <c r="H1645" s="2">
        <v>0.6645833333333333</v>
      </c>
      <c r="I1645" t="s">
        <v>12</v>
      </c>
      <c r="J1645" t="str">
        <f>VLOOKUP(ventas_starbucks_2025[[#This Row],[sucursal]],cambio_sucursal[#All],2,0)</f>
        <v>Sucursal Córdoba Shopping</v>
      </c>
      <c r="K1645" t="s">
        <v>67</v>
      </c>
      <c r="L1645" t="s">
        <v>35</v>
      </c>
      <c r="M1645" t="s">
        <v>4</v>
      </c>
      <c r="N1645" t="str">
        <f>IFERROR(VLOOKUP(ventas_starbucks_2025[[#This Row],[tamaño_sucio]],cambio_tamaño[#All],2,0),"Tamaño único")</f>
        <v>Tamaño único</v>
      </c>
      <c r="O1645">
        <v>1</v>
      </c>
      <c r="P1645">
        <v>1489.72</v>
      </c>
      <c r="Q1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5">
        <v>1489.72</v>
      </c>
      <c r="S1645" t="s">
        <v>5</v>
      </c>
      <c r="T1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5" t="str">
        <f>VLOOKUP(ventas_starbucks_2025[[#This Row],[canal_compra]],cambio_canal_compra[#All],2,0)</f>
        <v>En tienda</v>
      </c>
      <c r="V1645" t="s">
        <v>40</v>
      </c>
      <c r="W1645" t="str">
        <f>VLOOKUP(ventas_starbucks_2025[[#This Row],[método_pago]],cambio_metodo_pago[#All],2,0)</f>
        <v>Efectivo</v>
      </c>
      <c r="X1645" t="s">
        <v>22</v>
      </c>
      <c r="Y1645">
        <v>0</v>
      </c>
      <c r="Z1645" t="str">
        <f>VLOOKUP(ventas_starbucks_2025[[#This Row],[promoción_aplicada5]],promocion_cambiar[#All],2,0)</f>
        <v>Combo</v>
      </c>
      <c r="AA1645" t="s">
        <v>8</v>
      </c>
      <c r="AB1645" t="s">
        <v>29</v>
      </c>
      <c r="AC1645" t="s">
        <v>24</v>
      </c>
      <c r="AD1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5">
        <v>6.4</v>
      </c>
      <c r="AF1645">
        <v>2</v>
      </c>
      <c r="AG1645">
        <v>14</v>
      </c>
      <c r="AH1645">
        <v>13</v>
      </c>
    </row>
    <row r="1646" spans="1:34" x14ac:dyDescent="0.25">
      <c r="A1646" s="3" t="s">
        <v>1721</v>
      </c>
      <c r="B1646" s="1">
        <v>45675</v>
      </c>
      <c r="C1646" s="23">
        <f t="shared" si="125"/>
        <v>18</v>
      </c>
      <c r="D1646" s="23">
        <f t="shared" si="126"/>
        <v>6</v>
      </c>
      <c r="E1646" s="23" t="str">
        <f t="shared" si="127"/>
        <v>sábado</v>
      </c>
      <c r="F1646" s="23">
        <f t="shared" si="128"/>
        <v>1</v>
      </c>
      <c r="G1646" s="23" t="str">
        <f t="shared" si="129"/>
        <v>enero</v>
      </c>
      <c r="H1646" s="2">
        <v>0.48749999999999999</v>
      </c>
      <c r="I1646" t="s">
        <v>57</v>
      </c>
      <c r="J1646" t="str">
        <f>VLOOKUP(ventas_starbucks_2025[[#This Row],[sucursal]],cambio_sucursal[#All],2,0)</f>
        <v>Sucursal Avda Colón</v>
      </c>
      <c r="K1646" t="s">
        <v>38</v>
      </c>
      <c r="L1646" t="s">
        <v>39</v>
      </c>
      <c r="M1646" t="s">
        <v>4</v>
      </c>
      <c r="N1646" t="str">
        <f>IFERROR(VLOOKUP(ventas_starbucks_2025[[#This Row],[tamaño_sucio]],cambio_tamaño[#All],2,0),"Tamaño único")</f>
        <v>Tamaño único</v>
      </c>
      <c r="O1646">
        <v>5</v>
      </c>
      <c r="P1646">
        <v>1536.26</v>
      </c>
      <c r="Q1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6">
        <v>7681.3</v>
      </c>
      <c r="S1646" t="s">
        <v>5</v>
      </c>
      <c r="T1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46" t="str">
        <f>VLOOKUP(ventas_starbucks_2025[[#This Row],[canal_compra]],cambio_canal_compra[#All],2,0)</f>
        <v>En tienda</v>
      </c>
      <c r="V1646" t="s">
        <v>6</v>
      </c>
      <c r="W1646" t="str">
        <f>VLOOKUP(ventas_starbucks_2025[[#This Row],[método_pago]],cambio_metodo_pago[#All],2,0)</f>
        <v>Aplicación móbil</v>
      </c>
      <c r="X1646" t="s">
        <v>7</v>
      </c>
      <c r="Y1646">
        <v>15</v>
      </c>
      <c r="Z1646" t="str">
        <f>VLOOKUP(ventas_starbucks_2025[[#This Row],[promoción_aplicada5]],promocion_cambiar[#All],2,0)</f>
        <v>Ninguna</v>
      </c>
      <c r="AA1646" t="s">
        <v>17</v>
      </c>
      <c r="AB1646" t="s">
        <v>23</v>
      </c>
      <c r="AC1646" t="s">
        <v>10</v>
      </c>
      <c r="AD1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6">
        <v>6.9</v>
      </c>
      <c r="AF1646">
        <v>3</v>
      </c>
      <c r="AG1646">
        <v>47</v>
      </c>
      <c r="AH1646">
        <v>42</v>
      </c>
    </row>
    <row r="1647" spans="1:34" x14ac:dyDescent="0.25">
      <c r="A1647" s="3" t="s">
        <v>1722</v>
      </c>
      <c r="B1647" s="1">
        <v>45684</v>
      </c>
      <c r="C1647" s="23">
        <f t="shared" si="125"/>
        <v>27</v>
      </c>
      <c r="D1647" s="23">
        <f t="shared" si="126"/>
        <v>1</v>
      </c>
      <c r="E1647" s="23" t="str">
        <f t="shared" si="127"/>
        <v>lunes</v>
      </c>
      <c r="F1647" s="23">
        <f t="shared" si="128"/>
        <v>1</v>
      </c>
      <c r="G1647" s="23" t="str">
        <f t="shared" si="129"/>
        <v>enero</v>
      </c>
      <c r="H1647" s="2">
        <v>0.66666666666666663</v>
      </c>
      <c r="I1647" t="s">
        <v>1</v>
      </c>
      <c r="J1647" t="str">
        <f>VLOOKUP(ventas_starbucks_2025[[#This Row],[sucursal]],cambio_sucursal[#All],2,0)</f>
        <v>Sucursal Nueva Córdoba</v>
      </c>
      <c r="K1647" t="s">
        <v>48</v>
      </c>
      <c r="L1647" t="s">
        <v>49</v>
      </c>
      <c r="M1647" t="s">
        <v>55</v>
      </c>
      <c r="N1647" t="str">
        <f>IFERROR(VLOOKUP(ventas_starbucks_2025[[#This Row],[tamaño_sucio]],cambio_tamaño[#All],2,0),"Tamaño único")</f>
        <v>Pequeño</v>
      </c>
      <c r="O1647">
        <v>4</v>
      </c>
      <c r="P1647">
        <v>1667.48</v>
      </c>
      <c r="Q1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7">
        <v>6669.92</v>
      </c>
      <c r="S1647" t="s">
        <v>5</v>
      </c>
      <c r="T1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47" t="str">
        <f>VLOOKUP(ventas_starbucks_2025[[#This Row],[canal_compra]],cambio_canal_compra[#All],2,0)</f>
        <v>En tienda</v>
      </c>
      <c r="V1647" t="s">
        <v>40</v>
      </c>
      <c r="W1647" t="str">
        <f>VLOOKUP(ventas_starbucks_2025[[#This Row],[método_pago]],cambio_metodo_pago[#All],2,0)</f>
        <v>Efectivo</v>
      </c>
      <c r="X1647" t="s">
        <v>22</v>
      </c>
      <c r="Y1647">
        <v>0</v>
      </c>
      <c r="Z1647" t="str">
        <f>VLOOKUP(ventas_starbucks_2025[[#This Row],[promoción_aplicada5]],promocion_cambiar[#All],2,0)</f>
        <v>Combo</v>
      </c>
      <c r="AA1647" t="s">
        <v>8</v>
      </c>
      <c r="AB1647" t="s">
        <v>18</v>
      </c>
      <c r="AC1647" t="s">
        <v>41</v>
      </c>
      <c r="AD1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47">
        <v>11.2</v>
      </c>
      <c r="AF1647">
        <v>4</v>
      </c>
      <c r="AG1647">
        <v>12</v>
      </c>
      <c r="AH1647">
        <v>8</v>
      </c>
    </row>
    <row r="1648" spans="1:34" x14ac:dyDescent="0.25">
      <c r="A1648" s="3" t="s">
        <v>1723</v>
      </c>
      <c r="B1648" s="1">
        <v>45679</v>
      </c>
      <c r="C1648" s="23">
        <f t="shared" si="125"/>
        <v>22</v>
      </c>
      <c r="D1648" s="23">
        <f t="shared" si="126"/>
        <v>3</v>
      </c>
      <c r="E1648" s="23" t="str">
        <f t="shared" si="127"/>
        <v>miércoles</v>
      </c>
      <c r="F1648" s="23">
        <f t="shared" si="128"/>
        <v>1</v>
      </c>
      <c r="G1648" s="23" t="str">
        <f t="shared" si="129"/>
        <v>enero</v>
      </c>
      <c r="H1648" s="2">
        <v>0.72638888888888886</v>
      </c>
      <c r="I1648" t="s">
        <v>57</v>
      </c>
      <c r="J1648" t="str">
        <f>VLOOKUP(ventas_starbucks_2025[[#This Row],[sucursal]],cambio_sucursal[#All],2,0)</f>
        <v>Sucursal Avda Colón</v>
      </c>
      <c r="K1648" t="s">
        <v>89</v>
      </c>
      <c r="L1648" t="s">
        <v>90</v>
      </c>
      <c r="M1648" t="s">
        <v>4</v>
      </c>
      <c r="N1648" t="str">
        <f>IFERROR(VLOOKUP(ventas_starbucks_2025[[#This Row],[tamaño_sucio]],cambio_tamaño[#All],2,0),"Tamaño único")</f>
        <v>Tamaño único</v>
      </c>
      <c r="O1648">
        <v>1</v>
      </c>
      <c r="P1648">
        <v>1620.61</v>
      </c>
      <c r="Q1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8">
        <v>1620.61</v>
      </c>
      <c r="S1648" t="s">
        <v>5</v>
      </c>
      <c r="T1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8" t="str">
        <f>VLOOKUP(ventas_starbucks_2025[[#This Row],[canal_compra]],cambio_canal_compra[#All],2,0)</f>
        <v>En tienda</v>
      </c>
      <c r="V1648" t="s">
        <v>40</v>
      </c>
      <c r="W1648" t="str">
        <f>VLOOKUP(ventas_starbucks_2025[[#This Row],[método_pago]],cambio_metodo_pago[#All],2,0)</f>
        <v>Efectivo</v>
      </c>
      <c r="X1648" t="s">
        <v>22</v>
      </c>
      <c r="Y1648">
        <v>0</v>
      </c>
      <c r="Z1648" t="str">
        <f>VLOOKUP(ventas_starbucks_2025[[#This Row],[promoción_aplicada5]],promocion_cambiar[#All],2,0)</f>
        <v>Hora Feliz</v>
      </c>
      <c r="AA1648" t="s">
        <v>36</v>
      </c>
      <c r="AB1648" t="s">
        <v>29</v>
      </c>
      <c r="AC1648" t="s">
        <v>41</v>
      </c>
      <c r="AD1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8">
        <v>7</v>
      </c>
      <c r="AF1648">
        <v>3</v>
      </c>
      <c r="AG1648">
        <v>48</v>
      </c>
      <c r="AH1648">
        <v>47</v>
      </c>
    </row>
    <row r="1649" spans="1:34" x14ac:dyDescent="0.25">
      <c r="A1649" s="3" t="s">
        <v>1724</v>
      </c>
      <c r="B1649" s="1">
        <v>45715</v>
      </c>
      <c r="C1649" s="23">
        <f t="shared" si="125"/>
        <v>27</v>
      </c>
      <c r="D1649" s="23">
        <f t="shared" si="126"/>
        <v>4</v>
      </c>
      <c r="E1649" s="23" t="str">
        <f t="shared" si="127"/>
        <v>jueves</v>
      </c>
      <c r="F1649" s="23">
        <f t="shared" si="128"/>
        <v>2</v>
      </c>
      <c r="G1649" s="23" t="str">
        <f t="shared" si="129"/>
        <v>febrero</v>
      </c>
      <c r="H1649" s="2">
        <v>0.81597222222222221</v>
      </c>
      <c r="I1649" t="s">
        <v>57</v>
      </c>
      <c r="J1649" t="str">
        <f>VLOOKUP(ventas_starbucks_2025[[#This Row],[sucursal]],cambio_sucursal[#All],2,0)</f>
        <v>Sucursal Avda Colón</v>
      </c>
      <c r="K1649" t="s">
        <v>209</v>
      </c>
      <c r="L1649" t="s">
        <v>44</v>
      </c>
      <c r="M1649" t="s">
        <v>45</v>
      </c>
      <c r="N1649" t="str">
        <f>IFERROR(VLOOKUP(ventas_starbucks_2025[[#This Row],[tamaño_sucio]],cambio_tamaño[#All],2,0),"Tamaño único")</f>
        <v>Grande</v>
      </c>
      <c r="O1649">
        <v>5</v>
      </c>
      <c r="P1649">
        <v>1587.94</v>
      </c>
      <c r="Q1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9">
        <v>7939.7</v>
      </c>
      <c r="S1649" t="s">
        <v>15</v>
      </c>
      <c r="T1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49" t="str">
        <f>VLOOKUP(ventas_starbucks_2025[[#This Row],[canal_compra]],cambio_canal_compra[#All],2,0)</f>
        <v>Para llevar</v>
      </c>
      <c r="V1649" t="s">
        <v>6</v>
      </c>
      <c r="W1649" t="str">
        <f>VLOOKUP(ventas_starbucks_2025[[#This Row],[método_pago]],cambio_metodo_pago[#All],2,0)</f>
        <v>Aplicación móbil</v>
      </c>
      <c r="X1649" t="s">
        <v>7</v>
      </c>
      <c r="Y1649">
        <v>0</v>
      </c>
      <c r="Z1649" t="str">
        <f>VLOOKUP(ventas_starbucks_2025[[#This Row],[promoción_aplicada5]],promocion_cambiar[#All],2,0)</f>
        <v>Ninguna</v>
      </c>
      <c r="AA1649" t="s">
        <v>17</v>
      </c>
      <c r="AB1649" t="s">
        <v>9</v>
      </c>
      <c r="AC1649" t="s">
        <v>24</v>
      </c>
      <c r="AD1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49">
        <v>2.5</v>
      </c>
      <c r="AF1649">
        <v>3</v>
      </c>
      <c r="AG1649">
        <v>34</v>
      </c>
      <c r="AH1649">
        <v>29</v>
      </c>
    </row>
    <row r="1650" spans="1:34" x14ac:dyDescent="0.25">
      <c r="A1650" s="3" t="s">
        <v>1725</v>
      </c>
      <c r="B1650" s="1">
        <v>45696</v>
      </c>
      <c r="C1650" s="23">
        <f t="shared" si="125"/>
        <v>8</v>
      </c>
      <c r="D1650" s="23">
        <f t="shared" si="126"/>
        <v>6</v>
      </c>
      <c r="E1650" s="23" t="str">
        <f t="shared" si="127"/>
        <v>sábado</v>
      </c>
      <c r="F1650" s="23">
        <f t="shared" si="128"/>
        <v>2</v>
      </c>
      <c r="G1650" s="23" t="str">
        <f t="shared" si="129"/>
        <v>febrero</v>
      </c>
      <c r="H1650" s="2">
        <v>0.77361111111111114</v>
      </c>
      <c r="I1650" t="s">
        <v>26</v>
      </c>
      <c r="J1650" t="str">
        <f>VLOOKUP(ventas_starbucks_2025[[#This Row],[sucursal]],cambio_sucursal[#All],2,0)</f>
        <v>Sucursal San Lorenzo 47</v>
      </c>
      <c r="K1650" t="s">
        <v>20</v>
      </c>
      <c r="L1650" t="s">
        <v>21</v>
      </c>
      <c r="M1650" t="s">
        <v>4</v>
      </c>
      <c r="N1650" t="str">
        <f>IFERROR(VLOOKUP(ventas_starbucks_2025[[#This Row],[tamaño_sucio]],cambio_tamaño[#All],2,0),"Tamaño único")</f>
        <v>Tamaño único</v>
      </c>
      <c r="O1650">
        <v>5</v>
      </c>
      <c r="P1650">
        <v>711.7</v>
      </c>
      <c r="Q1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50">
        <v>3558.5</v>
      </c>
      <c r="S1650" t="s">
        <v>5</v>
      </c>
      <c r="T1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50" t="str">
        <f>VLOOKUP(ventas_starbucks_2025[[#This Row],[canal_compra]],cambio_canal_compra[#All],2,0)</f>
        <v>En tienda</v>
      </c>
      <c r="V1650" t="s">
        <v>16</v>
      </c>
      <c r="W1650" t="str">
        <f>VLOOKUP(ventas_starbucks_2025[[#This Row],[método_pago]],cambio_metodo_pago[#All],2,0)</f>
        <v>Tarjeta</v>
      </c>
      <c r="X1650" t="s">
        <v>22</v>
      </c>
      <c r="Y1650">
        <v>0</v>
      </c>
      <c r="Z1650" t="str">
        <f>VLOOKUP(ventas_starbucks_2025[[#This Row],[promoción_aplicada5]],promocion_cambiar[#All],2,0)</f>
        <v>Ninguna</v>
      </c>
      <c r="AA1650" t="s">
        <v>17</v>
      </c>
      <c r="AB1650" t="s">
        <v>29</v>
      </c>
      <c r="AC1650" t="s">
        <v>41</v>
      </c>
      <c r="AD1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50">
        <v>2</v>
      </c>
      <c r="AF1650">
        <v>1</v>
      </c>
      <c r="AG1650">
        <v>48</v>
      </c>
      <c r="AH1650">
        <v>43</v>
      </c>
    </row>
    <row r="1651" spans="1:34" x14ac:dyDescent="0.25">
      <c r="A1651" s="3" t="s">
        <v>1726</v>
      </c>
      <c r="B1651" s="1">
        <v>45725</v>
      </c>
      <c r="C1651" s="23">
        <f t="shared" si="125"/>
        <v>9</v>
      </c>
      <c r="D1651" s="23">
        <f t="shared" si="126"/>
        <v>7</v>
      </c>
      <c r="E1651" s="23" t="str">
        <f t="shared" si="127"/>
        <v>domingo</v>
      </c>
      <c r="F1651" s="23">
        <f t="shared" si="128"/>
        <v>3</v>
      </c>
      <c r="G1651" s="23" t="str">
        <f t="shared" si="129"/>
        <v>marzo</v>
      </c>
      <c r="H1651" s="2">
        <v>0.55625000000000002</v>
      </c>
      <c r="I1651" t="s">
        <v>26</v>
      </c>
      <c r="J1651" t="str">
        <f>VLOOKUP(ventas_starbucks_2025[[#This Row],[sucursal]],cambio_sucursal[#All],2,0)</f>
        <v>Sucursal San Lorenzo 47</v>
      </c>
      <c r="K1651" t="s">
        <v>327</v>
      </c>
      <c r="L1651" t="s">
        <v>44</v>
      </c>
      <c r="M1651" t="s">
        <v>62</v>
      </c>
      <c r="N1651" t="str">
        <f>IFERROR(VLOOKUP(ventas_starbucks_2025[[#This Row],[tamaño_sucio]],cambio_tamaño[#All],2,0),"Tamaño único")</f>
        <v>Extra-Grande</v>
      </c>
      <c r="O1651">
        <v>4</v>
      </c>
      <c r="P1651">
        <v>1795.35</v>
      </c>
      <c r="Q1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1">
        <v>7181.4</v>
      </c>
      <c r="S1651" t="s">
        <v>5</v>
      </c>
      <c r="T1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1" t="str">
        <f>VLOOKUP(ventas_starbucks_2025[[#This Row],[canal_compra]],cambio_canal_compra[#All],2,0)</f>
        <v>En tienda</v>
      </c>
      <c r="V1651" t="s">
        <v>6</v>
      </c>
      <c r="W1651" t="str">
        <f>VLOOKUP(ventas_starbucks_2025[[#This Row],[método_pago]],cambio_metodo_pago[#All],2,0)</f>
        <v>Aplicación móbil</v>
      </c>
      <c r="X1651" t="s">
        <v>7</v>
      </c>
      <c r="Y1651">
        <v>0</v>
      </c>
      <c r="Z1651" t="str">
        <f>VLOOKUP(ventas_starbucks_2025[[#This Row],[promoción_aplicada5]],promocion_cambiar[#All],2,0)</f>
        <v>Combo</v>
      </c>
      <c r="AA1651" t="s">
        <v>8</v>
      </c>
      <c r="AB1651" t="s">
        <v>32</v>
      </c>
      <c r="AC1651" t="s">
        <v>24</v>
      </c>
      <c r="AD1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51">
        <v>3.7</v>
      </c>
      <c r="AF1651">
        <v>1</v>
      </c>
      <c r="AG1651">
        <v>23</v>
      </c>
      <c r="AH1651">
        <v>19</v>
      </c>
    </row>
    <row r="1652" spans="1:34" x14ac:dyDescent="0.25">
      <c r="A1652" s="3" t="s">
        <v>1727</v>
      </c>
      <c r="B1652" s="1">
        <v>45732</v>
      </c>
      <c r="C1652" s="23">
        <f t="shared" si="125"/>
        <v>16</v>
      </c>
      <c r="D1652" s="23">
        <f t="shared" si="126"/>
        <v>7</v>
      </c>
      <c r="E1652" s="23" t="str">
        <f t="shared" si="127"/>
        <v>domingo</v>
      </c>
      <c r="F1652" s="23">
        <f t="shared" si="128"/>
        <v>3</v>
      </c>
      <c r="G1652" s="23" t="str">
        <f t="shared" si="129"/>
        <v>marzo</v>
      </c>
      <c r="H1652" s="2">
        <v>0.81319444444444444</v>
      </c>
      <c r="I1652" t="s">
        <v>26</v>
      </c>
      <c r="J1652" t="str">
        <f>VLOOKUP(ventas_starbucks_2025[[#This Row],[sucursal]],cambio_sucursal[#All],2,0)</f>
        <v>Sucursal San Lorenzo 47</v>
      </c>
      <c r="K1652" t="s">
        <v>38</v>
      </c>
      <c r="L1652" t="s">
        <v>39</v>
      </c>
      <c r="M1652" t="s">
        <v>4</v>
      </c>
      <c r="N1652" t="str">
        <f>IFERROR(VLOOKUP(ventas_starbucks_2025[[#This Row],[tamaño_sucio]],cambio_tamaño[#All],2,0),"Tamaño único")</f>
        <v>Tamaño único</v>
      </c>
      <c r="O1652">
        <v>3</v>
      </c>
      <c r="P1652">
        <v>1131.0999999999999</v>
      </c>
      <c r="Q1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2">
        <v>3393.3</v>
      </c>
      <c r="S1652" t="s">
        <v>5</v>
      </c>
      <c r="T1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52" t="str">
        <f>VLOOKUP(ventas_starbucks_2025[[#This Row],[canal_compra]],cambio_canal_compra[#All],2,0)</f>
        <v>En tienda</v>
      </c>
      <c r="V1652" t="s">
        <v>16</v>
      </c>
      <c r="W1652" t="str">
        <f>VLOOKUP(ventas_starbucks_2025[[#This Row],[método_pago]],cambio_metodo_pago[#All],2,0)</f>
        <v>Tarjeta</v>
      </c>
      <c r="X1652" t="s">
        <v>7</v>
      </c>
      <c r="Y1652">
        <v>15</v>
      </c>
      <c r="Z1652" t="str">
        <f>VLOOKUP(ventas_starbucks_2025[[#This Row],[promoción_aplicada5]],promocion_cambiar[#All],2,0)</f>
        <v>Combo</v>
      </c>
      <c r="AA1652" t="s">
        <v>8</v>
      </c>
      <c r="AB1652" t="s">
        <v>32</v>
      </c>
      <c r="AC1652" t="s">
        <v>41</v>
      </c>
      <c r="AD1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52">
        <v>14</v>
      </c>
      <c r="AF1652">
        <v>3</v>
      </c>
      <c r="AG1652">
        <v>13</v>
      </c>
      <c r="AH1652">
        <v>10</v>
      </c>
    </row>
    <row r="1653" spans="1:34" x14ac:dyDescent="0.25">
      <c r="A1653" s="3" t="s">
        <v>1728</v>
      </c>
      <c r="B1653" s="1">
        <v>45719</v>
      </c>
      <c r="C1653" s="23">
        <f t="shared" si="125"/>
        <v>3</v>
      </c>
      <c r="D1653" s="23">
        <f t="shared" si="126"/>
        <v>1</v>
      </c>
      <c r="E1653" s="23" t="str">
        <f t="shared" si="127"/>
        <v>lunes</v>
      </c>
      <c r="F1653" s="23">
        <f t="shared" si="128"/>
        <v>3</v>
      </c>
      <c r="G1653" s="23" t="str">
        <f t="shared" si="129"/>
        <v>marzo</v>
      </c>
      <c r="H1653" s="2">
        <v>0.53680555555555554</v>
      </c>
      <c r="I1653" t="s">
        <v>26</v>
      </c>
      <c r="J1653" t="str">
        <f>VLOOKUP(ventas_starbucks_2025[[#This Row],[sucursal]],cambio_sucursal[#All],2,0)</f>
        <v>Sucursal San Lorenzo 47</v>
      </c>
      <c r="K1653" t="s">
        <v>13</v>
      </c>
      <c r="L1653" t="s">
        <v>14</v>
      </c>
      <c r="M1653" t="s">
        <v>4</v>
      </c>
      <c r="N1653" t="str">
        <f>IFERROR(VLOOKUP(ventas_starbucks_2025[[#This Row],[tamaño_sucio]],cambio_tamaño[#All],2,0),"Tamaño único")</f>
        <v>Tamaño único</v>
      </c>
      <c r="O1653">
        <v>3</v>
      </c>
      <c r="P1653">
        <v>1813.63</v>
      </c>
      <c r="Q1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3">
        <v>5440.89</v>
      </c>
      <c r="S1653" t="s">
        <v>5</v>
      </c>
      <c r="T1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3" t="str">
        <f>VLOOKUP(ventas_starbucks_2025[[#This Row],[canal_compra]],cambio_canal_compra[#All],2,0)</f>
        <v>En tienda</v>
      </c>
      <c r="V1653" t="s">
        <v>40</v>
      </c>
      <c r="W1653" t="str">
        <f>VLOOKUP(ventas_starbucks_2025[[#This Row],[método_pago]],cambio_metodo_pago[#All],2,0)</f>
        <v>Efectivo</v>
      </c>
      <c r="X1653" t="s">
        <v>22</v>
      </c>
      <c r="Y1653">
        <v>0</v>
      </c>
      <c r="Z1653" t="str">
        <f>VLOOKUP(ventas_starbucks_2025[[#This Row],[promoción_aplicada5]],promocion_cambiar[#All],2,0)</f>
        <v>Ninguna</v>
      </c>
      <c r="AA1653" t="s">
        <v>17</v>
      </c>
      <c r="AB1653" t="s">
        <v>23</v>
      </c>
      <c r="AC1653" t="s">
        <v>24</v>
      </c>
      <c r="AD1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53">
        <v>8.5</v>
      </c>
      <c r="AF1653">
        <v>5</v>
      </c>
      <c r="AG1653">
        <v>46</v>
      </c>
      <c r="AH1653">
        <v>43</v>
      </c>
    </row>
    <row r="1654" spans="1:34" x14ac:dyDescent="0.25">
      <c r="A1654" s="3" t="s">
        <v>1729</v>
      </c>
      <c r="B1654" s="1">
        <v>45684</v>
      </c>
      <c r="C1654" s="23">
        <f t="shared" si="125"/>
        <v>27</v>
      </c>
      <c r="D1654" s="23">
        <f t="shared" si="126"/>
        <v>1</v>
      </c>
      <c r="E1654" s="23" t="str">
        <f t="shared" si="127"/>
        <v>lunes</v>
      </c>
      <c r="F1654" s="23">
        <f t="shared" si="128"/>
        <v>1</v>
      </c>
      <c r="G1654" s="23" t="str">
        <f t="shared" si="129"/>
        <v>enero</v>
      </c>
      <c r="H1654" s="2">
        <v>0.55069444444444449</v>
      </c>
      <c r="I1654" t="s">
        <v>26</v>
      </c>
      <c r="J1654" t="str">
        <f>VLOOKUP(ventas_starbucks_2025[[#This Row],[sucursal]],cambio_sucursal[#All],2,0)</f>
        <v>Sucursal San Lorenzo 47</v>
      </c>
      <c r="K1654" t="s">
        <v>54</v>
      </c>
      <c r="L1654" t="s">
        <v>44</v>
      </c>
      <c r="M1654" t="s">
        <v>45</v>
      </c>
      <c r="N1654" t="str">
        <f>IFERROR(VLOOKUP(ventas_starbucks_2025[[#This Row],[tamaño_sucio]],cambio_tamaño[#All],2,0),"Tamaño único")</f>
        <v>Grande</v>
      </c>
      <c r="O1654">
        <v>3</v>
      </c>
      <c r="P1654">
        <v>1676.41</v>
      </c>
      <c r="Q1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4">
        <v>5029.2299999999996</v>
      </c>
      <c r="S1654" t="s">
        <v>5</v>
      </c>
      <c r="T1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4" t="str">
        <f>VLOOKUP(ventas_starbucks_2025[[#This Row],[canal_compra]],cambio_canal_compra[#All],2,0)</f>
        <v>En tienda</v>
      </c>
      <c r="V1654" t="s">
        <v>40</v>
      </c>
      <c r="W1654" t="str">
        <f>VLOOKUP(ventas_starbucks_2025[[#This Row],[método_pago]],cambio_metodo_pago[#All],2,0)</f>
        <v>Efectivo</v>
      </c>
      <c r="X1654" t="s">
        <v>7</v>
      </c>
      <c r="Y1654">
        <v>10</v>
      </c>
      <c r="Z1654" t="str">
        <f>VLOOKUP(ventas_starbucks_2025[[#This Row],[promoción_aplicada5]],promocion_cambiar[#All],2,0)</f>
        <v>2x1</v>
      </c>
      <c r="AA1654" t="s">
        <v>51</v>
      </c>
      <c r="AB1654" t="s">
        <v>23</v>
      </c>
      <c r="AC1654" t="s">
        <v>41</v>
      </c>
      <c r="AD1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54">
        <v>14</v>
      </c>
      <c r="AF1654">
        <v>5</v>
      </c>
      <c r="AG1654">
        <v>44</v>
      </c>
      <c r="AH1654">
        <v>41</v>
      </c>
    </row>
    <row r="1655" spans="1:34" x14ac:dyDescent="0.25">
      <c r="A1655" s="3" t="s">
        <v>1730</v>
      </c>
      <c r="B1655" s="1">
        <v>45717</v>
      </c>
      <c r="C1655" s="23">
        <f t="shared" si="125"/>
        <v>1</v>
      </c>
      <c r="D1655" s="23">
        <f t="shared" si="126"/>
        <v>6</v>
      </c>
      <c r="E1655" s="23" t="str">
        <f t="shared" si="127"/>
        <v>sábado</v>
      </c>
      <c r="F1655" s="23">
        <f t="shared" si="128"/>
        <v>3</v>
      </c>
      <c r="G1655" s="23" t="str">
        <f t="shared" si="129"/>
        <v>marzo</v>
      </c>
      <c r="H1655" s="2">
        <v>0.32222222222222224</v>
      </c>
      <c r="I1655" t="s">
        <v>12</v>
      </c>
      <c r="J1655" t="str">
        <f>VLOOKUP(ventas_starbucks_2025[[#This Row],[sucursal]],cambio_sucursal[#All],2,0)</f>
        <v>Sucursal Córdoba Shopping</v>
      </c>
      <c r="K1655" t="s">
        <v>48</v>
      </c>
      <c r="L1655" t="s">
        <v>49</v>
      </c>
      <c r="M1655" t="s">
        <v>62</v>
      </c>
      <c r="N1655" t="str">
        <f>IFERROR(VLOOKUP(ventas_starbucks_2025[[#This Row],[tamaño_sucio]],cambio_tamaño[#All],2,0),"Tamaño único")</f>
        <v>Extra-Grande</v>
      </c>
      <c r="O1655">
        <v>1</v>
      </c>
      <c r="P1655">
        <v>1603.87</v>
      </c>
      <c r="Q1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5">
        <v>1603.87</v>
      </c>
      <c r="S1655" t="s">
        <v>15</v>
      </c>
      <c r="T1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55" t="str">
        <f>VLOOKUP(ventas_starbucks_2025[[#This Row],[canal_compra]],cambio_canal_compra[#All],2,0)</f>
        <v>Para llevar</v>
      </c>
      <c r="V1655" t="s">
        <v>6</v>
      </c>
      <c r="W1655" t="str">
        <f>VLOOKUP(ventas_starbucks_2025[[#This Row],[método_pago]],cambio_metodo_pago[#All],2,0)</f>
        <v>Aplicación móbil</v>
      </c>
      <c r="X1655" t="s">
        <v>7</v>
      </c>
      <c r="Y1655">
        <v>0</v>
      </c>
      <c r="Z1655" t="str">
        <f>VLOOKUP(ventas_starbucks_2025[[#This Row],[promoción_aplicada5]],promocion_cambiar[#All],2,0)</f>
        <v>2x1</v>
      </c>
      <c r="AA1655" t="s">
        <v>51</v>
      </c>
      <c r="AB1655" t="s">
        <v>29</v>
      </c>
      <c r="AC1655" t="s">
        <v>41</v>
      </c>
      <c r="AD1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55">
        <v>5.9</v>
      </c>
      <c r="AF1655">
        <v>3</v>
      </c>
      <c r="AG1655">
        <v>10</v>
      </c>
      <c r="AH1655">
        <v>9</v>
      </c>
    </row>
    <row r="1656" spans="1:34" x14ac:dyDescent="0.25">
      <c r="A1656" s="3" t="s">
        <v>1731</v>
      </c>
      <c r="B1656" s="1">
        <v>45747</v>
      </c>
      <c r="C1656" s="23">
        <f t="shared" si="125"/>
        <v>31</v>
      </c>
      <c r="D1656" s="23">
        <f t="shared" si="126"/>
        <v>1</v>
      </c>
      <c r="E1656" s="1" t="str">
        <f t="shared" si="127"/>
        <v>lunes</v>
      </c>
      <c r="F1656" s="23">
        <f t="shared" si="128"/>
        <v>3</v>
      </c>
      <c r="G1656" s="1" t="str">
        <f t="shared" si="129"/>
        <v>marzo</v>
      </c>
      <c r="H1656" s="2">
        <v>0.75902777777777775</v>
      </c>
      <c r="I1656" t="s">
        <v>12</v>
      </c>
      <c r="J1656" t="str">
        <f>VLOOKUP(ventas_starbucks_2025[[#This Row],[sucursal]],cambio_sucursal[#All],2,0)</f>
        <v>Sucursal Córdoba Shopping</v>
      </c>
      <c r="K1656" t="s">
        <v>27</v>
      </c>
      <c r="L1656" t="s">
        <v>28</v>
      </c>
      <c r="M1656" t="s">
        <v>4</v>
      </c>
      <c r="N1656" t="str">
        <f>IFERROR(VLOOKUP(ventas_starbucks_2025[[#This Row],[tamaño_sucio]],cambio_tamaño[#All],2,0),"Tamaño único")</f>
        <v>Tamaño único</v>
      </c>
      <c r="O1656">
        <v>3</v>
      </c>
      <c r="P1656">
        <v>2997.61</v>
      </c>
      <c r="Q1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56">
        <v>8992.83</v>
      </c>
      <c r="S1656" t="s">
        <v>31</v>
      </c>
      <c r="T1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6" t="str">
        <f>VLOOKUP(ventas_starbucks_2025[[#This Row],[canal_compra]],cambio_canal_compra[#All],2,0)</f>
        <v>Entrega domicilio</v>
      </c>
      <c r="V1656" t="s">
        <v>40</v>
      </c>
      <c r="W1656" t="str">
        <f>VLOOKUP(ventas_starbucks_2025[[#This Row],[método_pago]],cambio_metodo_pago[#All],2,0)</f>
        <v>Efectivo</v>
      </c>
      <c r="X1656" t="s">
        <v>22</v>
      </c>
      <c r="Y1656">
        <v>0</v>
      </c>
      <c r="Z1656" t="str">
        <f>VLOOKUP(ventas_starbucks_2025[[#This Row],[promoción_aplicada5]],promocion_cambiar[#All],2,0)</f>
        <v>Combo</v>
      </c>
      <c r="AA1656" t="s">
        <v>8</v>
      </c>
      <c r="AB1656" t="s">
        <v>32</v>
      </c>
      <c r="AC1656" t="s">
        <v>10</v>
      </c>
      <c r="AD1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56">
        <v>3.2</v>
      </c>
      <c r="AF1656">
        <v>5</v>
      </c>
      <c r="AG1656">
        <v>36</v>
      </c>
      <c r="AH1656">
        <v>33</v>
      </c>
    </row>
    <row r="1657" spans="1:34" x14ac:dyDescent="0.25">
      <c r="A1657" s="3" t="s">
        <v>1732</v>
      </c>
      <c r="B1657" s="1">
        <v>45748</v>
      </c>
      <c r="C1657" s="23">
        <f t="shared" si="125"/>
        <v>1</v>
      </c>
      <c r="D1657" s="23">
        <f t="shared" si="126"/>
        <v>2</v>
      </c>
      <c r="E1657" s="23" t="str">
        <f t="shared" si="127"/>
        <v>martes</v>
      </c>
      <c r="F1657" s="23">
        <f t="shared" si="128"/>
        <v>4</v>
      </c>
      <c r="G1657" s="23" t="str">
        <f t="shared" si="129"/>
        <v>abril</v>
      </c>
      <c r="H1657" s="2">
        <v>0.34305555555555556</v>
      </c>
      <c r="I1657" t="s">
        <v>57</v>
      </c>
      <c r="J1657" t="str">
        <f>VLOOKUP(ventas_starbucks_2025[[#This Row],[sucursal]],cambio_sucursal[#All],2,0)</f>
        <v>Sucursal Avda Colón</v>
      </c>
      <c r="K1657" t="s">
        <v>2</v>
      </c>
      <c r="L1657" t="s">
        <v>3</v>
      </c>
      <c r="M1657" t="s">
        <v>4</v>
      </c>
      <c r="N1657" t="str">
        <f>IFERROR(VLOOKUP(ventas_starbucks_2025[[#This Row],[tamaño_sucio]],cambio_tamaño[#All],2,0),"Tamaño único")</f>
        <v>Tamaño único</v>
      </c>
      <c r="O1657">
        <v>1</v>
      </c>
      <c r="P1657">
        <v>3024.38</v>
      </c>
      <c r="Q1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657">
        <v>3024.38</v>
      </c>
      <c r="S1657" t="s">
        <v>31</v>
      </c>
      <c r="T1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57" t="str">
        <f>VLOOKUP(ventas_starbucks_2025[[#This Row],[canal_compra]],cambio_canal_compra[#All],2,0)</f>
        <v>Entrega domicilio</v>
      </c>
      <c r="V1657" t="s">
        <v>6</v>
      </c>
      <c r="W1657" t="str">
        <f>VLOOKUP(ventas_starbucks_2025[[#This Row],[método_pago]],cambio_metodo_pago[#All],2,0)</f>
        <v>Aplicación móbil</v>
      </c>
      <c r="X1657" t="s">
        <v>7</v>
      </c>
      <c r="Y1657">
        <v>15</v>
      </c>
      <c r="Z1657" t="str">
        <f>VLOOKUP(ventas_starbucks_2025[[#This Row],[promoción_aplicada5]],promocion_cambiar[#All],2,0)</f>
        <v>Ninguna</v>
      </c>
      <c r="AA1657" t="s">
        <v>17</v>
      </c>
      <c r="AB1657" t="s">
        <v>18</v>
      </c>
      <c r="AC1657" t="s">
        <v>41</v>
      </c>
      <c r="AD1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57">
        <v>10</v>
      </c>
      <c r="AF1657">
        <v>3</v>
      </c>
      <c r="AG1657">
        <v>12</v>
      </c>
      <c r="AH1657">
        <v>11</v>
      </c>
    </row>
    <row r="1658" spans="1:34" x14ac:dyDescent="0.25">
      <c r="A1658" s="3" t="s">
        <v>1733</v>
      </c>
      <c r="B1658" s="1">
        <v>45671</v>
      </c>
      <c r="C1658" s="23">
        <f t="shared" si="125"/>
        <v>14</v>
      </c>
      <c r="D1658" s="23">
        <f t="shared" si="126"/>
        <v>2</v>
      </c>
      <c r="E1658" s="1" t="str">
        <f t="shared" si="127"/>
        <v>martes</v>
      </c>
      <c r="F1658" s="23">
        <f t="shared" si="128"/>
        <v>1</v>
      </c>
      <c r="G1658" s="1" t="str">
        <f t="shared" si="129"/>
        <v>enero</v>
      </c>
      <c r="H1658" s="2">
        <v>0.35</v>
      </c>
      <c r="I1658" t="s">
        <v>12</v>
      </c>
      <c r="J1658" t="str">
        <f>VLOOKUP(ventas_starbucks_2025[[#This Row],[sucursal]],cambio_sucursal[#All],2,0)</f>
        <v>Sucursal Córdoba Shopping</v>
      </c>
      <c r="K1658" t="s">
        <v>27</v>
      </c>
      <c r="L1658" t="s">
        <v>28</v>
      </c>
      <c r="M1658" t="s">
        <v>4</v>
      </c>
      <c r="N1658" t="str">
        <f>IFERROR(VLOOKUP(ventas_starbucks_2025[[#This Row],[tamaño_sucio]],cambio_tamaño[#All],2,0),"Tamaño único")</f>
        <v>Tamaño único</v>
      </c>
      <c r="O1658">
        <v>4</v>
      </c>
      <c r="P1658">
        <v>2194.36</v>
      </c>
      <c r="Q1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58">
        <v>8777.44</v>
      </c>
      <c r="S1658" t="s">
        <v>5</v>
      </c>
      <c r="T1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8" t="str">
        <f>VLOOKUP(ventas_starbucks_2025[[#This Row],[canal_compra]],cambio_canal_compra[#All],2,0)</f>
        <v>En tienda</v>
      </c>
      <c r="V1658" t="s">
        <v>16</v>
      </c>
      <c r="W1658" t="str">
        <f>VLOOKUP(ventas_starbucks_2025[[#This Row],[método_pago]],cambio_metodo_pago[#All],2,0)</f>
        <v>Tarjeta</v>
      </c>
      <c r="X1658" t="s">
        <v>7</v>
      </c>
      <c r="Y1658">
        <v>0</v>
      </c>
      <c r="Z1658" t="str">
        <f>VLOOKUP(ventas_starbucks_2025[[#This Row],[promoción_aplicada5]],promocion_cambiar[#All],2,0)</f>
        <v>Combo</v>
      </c>
      <c r="AA1658" t="s">
        <v>8</v>
      </c>
      <c r="AB1658" t="s">
        <v>18</v>
      </c>
      <c r="AC1658" t="s">
        <v>41</v>
      </c>
      <c r="AD1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58">
        <v>3</v>
      </c>
      <c r="AF1658">
        <v>3</v>
      </c>
      <c r="AG1658">
        <v>24</v>
      </c>
      <c r="AH1658">
        <v>20</v>
      </c>
    </row>
    <row r="1659" spans="1:34" x14ac:dyDescent="0.25">
      <c r="A1659" s="3" t="s">
        <v>1734</v>
      </c>
      <c r="B1659" s="1">
        <v>45738</v>
      </c>
      <c r="C1659" s="23">
        <f t="shared" si="125"/>
        <v>22</v>
      </c>
      <c r="D1659" s="23">
        <f t="shared" si="126"/>
        <v>6</v>
      </c>
      <c r="E1659" s="23" t="str">
        <f t="shared" si="127"/>
        <v>sábado</v>
      </c>
      <c r="F1659" s="23">
        <f t="shared" si="128"/>
        <v>3</v>
      </c>
      <c r="G1659" s="23" t="str">
        <f t="shared" si="129"/>
        <v>marzo</v>
      </c>
      <c r="H1659" s="2">
        <v>0.42916666666666664</v>
      </c>
      <c r="I1659" t="s">
        <v>1</v>
      </c>
      <c r="J1659" t="str">
        <f>VLOOKUP(ventas_starbucks_2025[[#This Row],[sucursal]],cambio_sucursal[#All],2,0)</f>
        <v>Sucursal Nueva Córdoba</v>
      </c>
      <c r="K1659" t="s">
        <v>101</v>
      </c>
      <c r="L1659" t="s">
        <v>3</v>
      </c>
      <c r="M1659" t="s">
        <v>4</v>
      </c>
      <c r="N1659" t="str">
        <f>IFERROR(VLOOKUP(ventas_starbucks_2025[[#This Row],[tamaño_sucio]],cambio_tamaño[#All],2,0),"Tamaño único")</f>
        <v>Tamaño único</v>
      </c>
      <c r="O1659">
        <v>4</v>
      </c>
      <c r="P1659">
        <v>2630.48</v>
      </c>
      <c r="Q1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59">
        <v>10521.92</v>
      </c>
      <c r="S1659" t="s">
        <v>5</v>
      </c>
      <c r="T1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59" t="str">
        <f>VLOOKUP(ventas_starbucks_2025[[#This Row],[canal_compra]],cambio_canal_compra[#All],2,0)</f>
        <v>En tienda</v>
      </c>
      <c r="V1659" t="s">
        <v>40</v>
      </c>
      <c r="W1659" t="str">
        <f>VLOOKUP(ventas_starbucks_2025[[#This Row],[método_pago]],cambio_metodo_pago[#All],2,0)</f>
        <v>Efectivo</v>
      </c>
      <c r="X1659" t="s">
        <v>22</v>
      </c>
      <c r="Y1659">
        <v>0</v>
      </c>
      <c r="Z1659" t="str">
        <f>VLOOKUP(ventas_starbucks_2025[[#This Row],[promoción_aplicada5]],promocion_cambiar[#All],2,0)</f>
        <v>Combo</v>
      </c>
      <c r="AA1659" t="s">
        <v>8</v>
      </c>
      <c r="AB1659" t="s">
        <v>29</v>
      </c>
      <c r="AC1659" t="s">
        <v>10</v>
      </c>
      <c r="AD1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59">
        <v>11.2</v>
      </c>
      <c r="AF1659">
        <v>3</v>
      </c>
      <c r="AG1659">
        <v>13</v>
      </c>
      <c r="AH1659">
        <v>9</v>
      </c>
    </row>
    <row r="1660" spans="1:34" x14ac:dyDescent="0.25">
      <c r="A1660" s="3" t="s">
        <v>1735</v>
      </c>
      <c r="B1660" s="1">
        <v>45671</v>
      </c>
      <c r="C1660" s="23">
        <f t="shared" si="125"/>
        <v>14</v>
      </c>
      <c r="D1660" s="23">
        <f t="shared" si="126"/>
        <v>2</v>
      </c>
      <c r="E1660" s="23" t="str">
        <f t="shared" si="127"/>
        <v>martes</v>
      </c>
      <c r="F1660" s="23">
        <f t="shared" si="128"/>
        <v>1</v>
      </c>
      <c r="G1660" s="23" t="str">
        <f t="shared" si="129"/>
        <v>enero</v>
      </c>
      <c r="H1660" s="2">
        <v>0.38611111111111113</v>
      </c>
      <c r="I1660" t="s">
        <v>12</v>
      </c>
      <c r="J1660" t="str">
        <f>VLOOKUP(ventas_starbucks_2025[[#This Row],[sucursal]],cambio_sucursal[#All],2,0)</f>
        <v>Sucursal Córdoba Shopping</v>
      </c>
      <c r="K1660" t="s">
        <v>13</v>
      </c>
      <c r="L1660" t="s">
        <v>14</v>
      </c>
      <c r="M1660" t="s">
        <v>4</v>
      </c>
      <c r="N1660" t="str">
        <f>IFERROR(VLOOKUP(ventas_starbucks_2025[[#This Row],[tamaño_sucio]],cambio_tamaño[#All],2,0),"Tamaño único")</f>
        <v>Tamaño único</v>
      </c>
      <c r="O1660">
        <v>3</v>
      </c>
      <c r="P1660">
        <v>1796.76</v>
      </c>
      <c r="Q1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0">
        <v>5390.28</v>
      </c>
      <c r="S1660" t="s">
        <v>5</v>
      </c>
      <c r="T1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0" t="str">
        <f>VLOOKUP(ventas_starbucks_2025[[#This Row],[canal_compra]],cambio_canal_compra[#All],2,0)</f>
        <v>En tienda</v>
      </c>
      <c r="V1660" t="s">
        <v>40</v>
      </c>
      <c r="W1660" t="str">
        <f>VLOOKUP(ventas_starbucks_2025[[#This Row],[método_pago]],cambio_metodo_pago[#All],2,0)</f>
        <v>Efectivo</v>
      </c>
      <c r="X1660" t="s">
        <v>7</v>
      </c>
      <c r="Y1660">
        <v>10</v>
      </c>
      <c r="Z1660" t="str">
        <f>VLOOKUP(ventas_starbucks_2025[[#This Row],[promoción_aplicada5]],promocion_cambiar[#All],2,0)</f>
        <v>2x1</v>
      </c>
      <c r="AA1660" t="s">
        <v>51</v>
      </c>
      <c r="AB1660" t="s">
        <v>18</v>
      </c>
      <c r="AC1660" t="s">
        <v>10</v>
      </c>
      <c r="AD1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60">
        <v>10.9</v>
      </c>
      <c r="AF1660">
        <v>1</v>
      </c>
      <c r="AG1660">
        <v>21</v>
      </c>
      <c r="AH1660">
        <v>18</v>
      </c>
    </row>
    <row r="1661" spans="1:34" x14ac:dyDescent="0.25">
      <c r="A1661" s="3" t="s">
        <v>1736</v>
      </c>
      <c r="B1661" s="1">
        <v>45665</v>
      </c>
      <c r="C1661" s="23">
        <f t="shared" si="125"/>
        <v>8</v>
      </c>
      <c r="D1661" s="23">
        <f t="shared" si="126"/>
        <v>3</v>
      </c>
      <c r="E1661" s="23" t="str">
        <f t="shared" si="127"/>
        <v>miércoles</v>
      </c>
      <c r="F1661" s="23">
        <f t="shared" si="128"/>
        <v>1</v>
      </c>
      <c r="G1661" s="23" t="str">
        <f t="shared" si="129"/>
        <v>enero</v>
      </c>
      <c r="H1661" s="2">
        <v>0.67569444444444449</v>
      </c>
      <c r="I1661" t="s">
        <v>1</v>
      </c>
      <c r="J1661" t="str">
        <f>VLOOKUP(ventas_starbucks_2025[[#This Row],[sucursal]],cambio_sucursal[#All],2,0)</f>
        <v>Sucursal Nueva Córdoba</v>
      </c>
      <c r="K1661" t="s">
        <v>2</v>
      </c>
      <c r="L1661" t="s">
        <v>3</v>
      </c>
      <c r="M1661" t="s">
        <v>4</v>
      </c>
      <c r="N1661" t="str">
        <f>IFERROR(VLOOKUP(ventas_starbucks_2025[[#This Row],[tamaño_sucio]],cambio_tamaño[#All],2,0),"Tamaño único")</f>
        <v>Tamaño único</v>
      </c>
      <c r="O1661">
        <v>2</v>
      </c>
      <c r="P1661">
        <v>3222.17</v>
      </c>
      <c r="Q1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661">
        <v>6444.34</v>
      </c>
      <c r="S1661" t="s">
        <v>5</v>
      </c>
      <c r="T1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1" t="str">
        <f>VLOOKUP(ventas_starbucks_2025[[#This Row],[canal_compra]],cambio_canal_compra[#All],2,0)</f>
        <v>En tienda</v>
      </c>
      <c r="V1661" t="s">
        <v>40</v>
      </c>
      <c r="W1661" t="str">
        <f>VLOOKUP(ventas_starbucks_2025[[#This Row],[método_pago]],cambio_metodo_pago[#All],2,0)</f>
        <v>Efectivo</v>
      </c>
      <c r="X1661" t="s">
        <v>22</v>
      </c>
      <c r="Y1661">
        <v>0</v>
      </c>
      <c r="Z1661" t="str">
        <f>VLOOKUP(ventas_starbucks_2025[[#This Row],[promoción_aplicada5]],promocion_cambiar[#All],2,0)</f>
        <v>Combo</v>
      </c>
      <c r="AA1661" t="s">
        <v>8</v>
      </c>
      <c r="AB1661" t="s">
        <v>52</v>
      </c>
      <c r="AC1661" t="s">
        <v>10</v>
      </c>
      <c r="AD1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61">
        <v>3.9</v>
      </c>
      <c r="AF1661">
        <v>2</v>
      </c>
      <c r="AG1661">
        <v>23</v>
      </c>
      <c r="AH1661">
        <v>21</v>
      </c>
    </row>
    <row r="1662" spans="1:34" x14ac:dyDescent="0.25">
      <c r="A1662" s="3" t="s">
        <v>1737</v>
      </c>
      <c r="B1662" s="1">
        <v>45718</v>
      </c>
      <c r="C1662" s="23">
        <f t="shared" si="125"/>
        <v>2</v>
      </c>
      <c r="D1662" s="23">
        <f t="shared" si="126"/>
        <v>7</v>
      </c>
      <c r="E1662" s="23" t="str">
        <f t="shared" si="127"/>
        <v>domingo</v>
      </c>
      <c r="F1662" s="23">
        <f t="shared" si="128"/>
        <v>3</v>
      </c>
      <c r="G1662" s="23" t="str">
        <f t="shared" si="129"/>
        <v>marzo</v>
      </c>
      <c r="H1662" s="2">
        <v>0.35138888888888886</v>
      </c>
      <c r="I1662" t="s">
        <v>57</v>
      </c>
      <c r="J1662" t="str">
        <f>VLOOKUP(ventas_starbucks_2025[[#This Row],[sucursal]],cambio_sucursal[#All],2,0)</f>
        <v>Sucursal Avda Colón</v>
      </c>
      <c r="K1662" t="s">
        <v>89</v>
      </c>
      <c r="L1662" t="s">
        <v>90</v>
      </c>
      <c r="M1662" t="s">
        <v>4</v>
      </c>
      <c r="N1662" t="str">
        <f>IFERROR(VLOOKUP(ventas_starbucks_2025[[#This Row],[tamaño_sucio]],cambio_tamaño[#All],2,0),"Tamaño único")</f>
        <v>Tamaño único</v>
      </c>
      <c r="O1662">
        <v>3</v>
      </c>
      <c r="P1662">
        <v>1530.11</v>
      </c>
      <c r="Q1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2">
        <v>4590.33</v>
      </c>
      <c r="S1662" t="s">
        <v>5</v>
      </c>
      <c r="T1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2" t="str">
        <f>VLOOKUP(ventas_starbucks_2025[[#This Row],[canal_compra]],cambio_canal_compra[#All],2,0)</f>
        <v>En tienda</v>
      </c>
      <c r="V1662" t="s">
        <v>40</v>
      </c>
      <c r="W1662" t="str">
        <f>VLOOKUP(ventas_starbucks_2025[[#This Row],[método_pago]],cambio_metodo_pago[#All],2,0)</f>
        <v>Efectivo</v>
      </c>
      <c r="X1662" t="s">
        <v>22</v>
      </c>
      <c r="Y1662">
        <v>0</v>
      </c>
      <c r="Z1662" t="str">
        <f>VLOOKUP(ventas_starbucks_2025[[#This Row],[promoción_aplicada5]],promocion_cambiar[#All],2,0)</f>
        <v>Combo</v>
      </c>
      <c r="AA1662" t="s">
        <v>8</v>
      </c>
      <c r="AB1662" t="s">
        <v>29</v>
      </c>
      <c r="AC1662" t="s">
        <v>10</v>
      </c>
      <c r="AD1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62">
        <v>10.6</v>
      </c>
      <c r="AF1662">
        <v>3</v>
      </c>
      <c r="AG1662">
        <v>43</v>
      </c>
      <c r="AH1662">
        <v>40</v>
      </c>
    </row>
    <row r="1663" spans="1:34" x14ac:dyDescent="0.25">
      <c r="A1663" s="3" t="s">
        <v>1738</v>
      </c>
      <c r="B1663" s="1">
        <v>45718</v>
      </c>
      <c r="C1663" s="23">
        <f t="shared" si="125"/>
        <v>2</v>
      </c>
      <c r="D1663" s="23">
        <f t="shared" si="126"/>
        <v>7</v>
      </c>
      <c r="E1663" s="1" t="str">
        <f t="shared" si="127"/>
        <v>domingo</v>
      </c>
      <c r="F1663" s="23">
        <f t="shared" si="128"/>
        <v>3</v>
      </c>
      <c r="G1663" s="1" t="str">
        <f t="shared" si="129"/>
        <v>marzo</v>
      </c>
      <c r="H1663" s="2">
        <v>0.8354166666666667</v>
      </c>
      <c r="I1663" t="s">
        <v>26</v>
      </c>
      <c r="J1663" t="str">
        <f>VLOOKUP(ventas_starbucks_2025[[#This Row],[sucursal]],cambio_sucursal[#All],2,0)</f>
        <v>Sucursal San Lorenzo 47</v>
      </c>
      <c r="K1663" t="s">
        <v>20</v>
      </c>
      <c r="L1663" t="s">
        <v>21</v>
      </c>
      <c r="M1663" t="s">
        <v>4</v>
      </c>
      <c r="N1663" t="str">
        <f>IFERROR(VLOOKUP(ventas_starbucks_2025[[#This Row],[tamaño_sucio]],cambio_tamaño[#All],2,0),"Tamaño único")</f>
        <v>Tamaño único</v>
      </c>
      <c r="O1663">
        <v>2</v>
      </c>
      <c r="P1663">
        <v>879.52</v>
      </c>
      <c r="Q1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63">
        <v>1759.04</v>
      </c>
      <c r="S1663" t="s">
        <v>5</v>
      </c>
      <c r="T1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3" t="str">
        <f>VLOOKUP(ventas_starbucks_2025[[#This Row],[canal_compra]],cambio_canal_compra[#All],2,0)</f>
        <v>En tienda</v>
      </c>
      <c r="V1663" t="s">
        <v>40</v>
      </c>
      <c r="W1663" t="str">
        <f>VLOOKUP(ventas_starbucks_2025[[#This Row],[método_pago]],cambio_metodo_pago[#All],2,0)</f>
        <v>Efectivo</v>
      </c>
      <c r="X1663" t="s">
        <v>22</v>
      </c>
      <c r="Y1663">
        <v>0</v>
      </c>
      <c r="Z1663" t="str">
        <f>VLOOKUP(ventas_starbucks_2025[[#This Row],[promoción_aplicada5]],promocion_cambiar[#All],2,0)</f>
        <v>Combo</v>
      </c>
      <c r="AA1663" t="s">
        <v>8</v>
      </c>
      <c r="AB1663" t="s">
        <v>23</v>
      </c>
      <c r="AC1663" t="s">
        <v>24</v>
      </c>
      <c r="AD1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63">
        <v>13.6</v>
      </c>
      <c r="AF1663">
        <v>3</v>
      </c>
      <c r="AG1663">
        <v>11</v>
      </c>
      <c r="AH1663">
        <v>9</v>
      </c>
    </row>
    <row r="1664" spans="1:34" x14ac:dyDescent="0.25">
      <c r="A1664" s="3" t="s">
        <v>1739</v>
      </c>
      <c r="B1664" s="1">
        <v>45694</v>
      </c>
      <c r="C1664" s="23">
        <f t="shared" si="125"/>
        <v>6</v>
      </c>
      <c r="D1664" s="23">
        <f t="shared" si="126"/>
        <v>4</v>
      </c>
      <c r="E1664" s="23" t="str">
        <f t="shared" si="127"/>
        <v>jueves</v>
      </c>
      <c r="F1664" s="23">
        <f t="shared" si="128"/>
        <v>2</v>
      </c>
      <c r="G1664" s="23" t="str">
        <f t="shared" si="129"/>
        <v>febrero</v>
      </c>
      <c r="H1664" s="2">
        <v>0.87083333333333335</v>
      </c>
      <c r="I1664" t="s">
        <v>12</v>
      </c>
      <c r="J1664" t="str">
        <f>VLOOKUP(ventas_starbucks_2025[[#This Row],[sucursal]],cambio_sucursal[#All],2,0)</f>
        <v>Sucursal Córdoba Shopping</v>
      </c>
      <c r="K1664" t="s">
        <v>200</v>
      </c>
      <c r="L1664" t="s">
        <v>44</v>
      </c>
      <c r="M1664" t="s">
        <v>50</v>
      </c>
      <c r="N1664" t="str">
        <f>IFERROR(VLOOKUP(ventas_starbucks_2025[[#This Row],[tamaño_sucio]],cambio_tamaño[#All],2,0),"Tamaño único")</f>
        <v>Mediano</v>
      </c>
      <c r="O1664">
        <v>4</v>
      </c>
      <c r="P1664">
        <v>1380.04</v>
      </c>
      <c r="Q1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4">
        <v>5520.16</v>
      </c>
      <c r="S1664" t="s">
        <v>5</v>
      </c>
      <c r="T1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4" t="str">
        <f>VLOOKUP(ventas_starbucks_2025[[#This Row],[canal_compra]],cambio_canal_compra[#All],2,0)</f>
        <v>En tienda</v>
      </c>
      <c r="V1664" t="s">
        <v>40</v>
      </c>
      <c r="W1664" t="str">
        <f>VLOOKUP(ventas_starbucks_2025[[#This Row],[método_pago]],cambio_metodo_pago[#All],2,0)</f>
        <v>Efectivo</v>
      </c>
      <c r="X1664" t="s">
        <v>7</v>
      </c>
      <c r="Y1664">
        <v>0</v>
      </c>
      <c r="Z1664" t="str">
        <f>VLOOKUP(ventas_starbucks_2025[[#This Row],[promoción_aplicada5]],promocion_cambiar[#All],2,0)</f>
        <v>Combo</v>
      </c>
      <c r="AA1664" t="s">
        <v>8</v>
      </c>
      <c r="AB1664" t="s">
        <v>18</v>
      </c>
      <c r="AC1664" t="s">
        <v>24</v>
      </c>
      <c r="AD1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64">
        <v>4.9000000000000004</v>
      </c>
      <c r="AF1664">
        <v>4</v>
      </c>
      <c r="AG1664">
        <v>47</v>
      </c>
      <c r="AH1664">
        <v>43</v>
      </c>
    </row>
    <row r="1665" spans="1:34" x14ac:dyDescent="0.25">
      <c r="A1665" s="3" t="s">
        <v>1740</v>
      </c>
      <c r="B1665" s="1">
        <v>45699</v>
      </c>
      <c r="C1665" s="23">
        <f t="shared" si="125"/>
        <v>11</v>
      </c>
      <c r="D1665" s="23">
        <f t="shared" si="126"/>
        <v>2</v>
      </c>
      <c r="E1665" s="23" t="str">
        <f t="shared" si="127"/>
        <v>martes</v>
      </c>
      <c r="F1665" s="23">
        <f t="shared" si="128"/>
        <v>2</v>
      </c>
      <c r="G1665" s="23" t="str">
        <f t="shared" si="129"/>
        <v>febrero</v>
      </c>
      <c r="H1665" s="2">
        <v>0.30694444444444446</v>
      </c>
      <c r="I1665" t="s">
        <v>1</v>
      </c>
      <c r="J1665" t="str">
        <f>VLOOKUP(ventas_starbucks_2025[[#This Row],[sucursal]],cambio_sucursal[#All],2,0)</f>
        <v>Sucursal Nueva Córdoba</v>
      </c>
      <c r="K1665" t="s">
        <v>173</v>
      </c>
      <c r="L1665" t="s">
        <v>35</v>
      </c>
      <c r="M1665" t="s">
        <v>4</v>
      </c>
      <c r="N1665" t="str">
        <f>IFERROR(VLOOKUP(ventas_starbucks_2025[[#This Row],[tamaño_sucio]],cambio_tamaño[#All],2,0),"Tamaño único")</f>
        <v>Tamaño único</v>
      </c>
      <c r="O1665">
        <v>3</v>
      </c>
      <c r="P1665">
        <v>1217.21</v>
      </c>
      <c r="Q1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5">
        <v>3651.63</v>
      </c>
      <c r="S1665" t="s">
        <v>31</v>
      </c>
      <c r="T1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5" t="str">
        <f>VLOOKUP(ventas_starbucks_2025[[#This Row],[canal_compra]],cambio_canal_compra[#All],2,0)</f>
        <v>Entrega domicilio</v>
      </c>
      <c r="V1665" t="s">
        <v>16</v>
      </c>
      <c r="W1665" t="str">
        <f>VLOOKUP(ventas_starbucks_2025[[#This Row],[método_pago]],cambio_metodo_pago[#All],2,0)</f>
        <v>Tarjeta</v>
      </c>
      <c r="X1665" t="s">
        <v>7</v>
      </c>
      <c r="Y1665">
        <v>10</v>
      </c>
      <c r="Z1665" t="str">
        <f>VLOOKUP(ventas_starbucks_2025[[#This Row],[promoción_aplicada5]],promocion_cambiar[#All],2,0)</f>
        <v>2x1</v>
      </c>
      <c r="AA1665" t="s">
        <v>51</v>
      </c>
      <c r="AB1665" t="s">
        <v>29</v>
      </c>
      <c r="AC1665" t="s">
        <v>24</v>
      </c>
      <c r="AD1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65">
        <v>12.4</v>
      </c>
      <c r="AF1665">
        <v>3</v>
      </c>
      <c r="AG1665">
        <v>47</v>
      </c>
      <c r="AH1665">
        <v>44</v>
      </c>
    </row>
    <row r="1666" spans="1:34" x14ac:dyDescent="0.25">
      <c r="A1666" s="3" t="s">
        <v>1741</v>
      </c>
      <c r="B1666" s="1">
        <v>45659</v>
      </c>
      <c r="C1666" s="23">
        <f t="shared" ref="C1666:C1729" si="130">DAY(B1666)</f>
        <v>2</v>
      </c>
      <c r="D1666" s="23">
        <f t="shared" ref="D1666:D1729" si="131">WEEKDAY(B1666,2)</f>
        <v>4</v>
      </c>
      <c r="E1666" s="1" t="str">
        <f t="shared" ref="E1666:E1729" si="132">TEXT(B1666,"dddd")</f>
        <v>jueves</v>
      </c>
      <c r="F1666" s="23">
        <f t="shared" ref="F1666:F1729" si="133">MONTH(B1666)</f>
        <v>1</v>
      </c>
      <c r="G1666" s="1" t="str">
        <f t="shared" ref="G1666:G1729" si="134">TEXT(B1666,"mmmm")</f>
        <v>enero</v>
      </c>
      <c r="H1666" s="2">
        <v>0.69652777777777775</v>
      </c>
      <c r="I1666" t="s">
        <v>57</v>
      </c>
      <c r="J1666" t="str">
        <f>VLOOKUP(ventas_starbucks_2025[[#This Row],[sucursal]],cambio_sucursal[#All],2,0)</f>
        <v>Sucursal Avda Colón</v>
      </c>
      <c r="K1666" t="s">
        <v>115</v>
      </c>
      <c r="L1666" t="s">
        <v>21</v>
      </c>
      <c r="M1666" t="s">
        <v>4</v>
      </c>
      <c r="N1666" t="str">
        <f>IFERROR(VLOOKUP(ventas_starbucks_2025[[#This Row],[tamaño_sucio]],cambio_tamaño[#All],2,0),"Tamaño único")</f>
        <v>Tamaño único</v>
      </c>
      <c r="O1666">
        <v>1</v>
      </c>
      <c r="P1666">
        <v>975.17</v>
      </c>
      <c r="Q1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66">
        <v>975.17</v>
      </c>
      <c r="S1666" t="s">
        <v>31</v>
      </c>
      <c r="T1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6" t="str">
        <f>VLOOKUP(ventas_starbucks_2025[[#This Row],[canal_compra]],cambio_canal_compra[#All],2,0)</f>
        <v>Entrega domicilio</v>
      </c>
      <c r="V1666" t="s">
        <v>6</v>
      </c>
      <c r="W1666" t="str">
        <f>VLOOKUP(ventas_starbucks_2025[[#This Row],[método_pago]],cambio_metodo_pago[#All],2,0)</f>
        <v>Aplicación móbil</v>
      </c>
      <c r="X1666" t="s">
        <v>7</v>
      </c>
      <c r="Y1666">
        <v>10</v>
      </c>
      <c r="Z1666" t="str">
        <f>VLOOKUP(ventas_starbucks_2025[[#This Row],[promoción_aplicada5]],promocion_cambiar[#All],2,0)</f>
        <v>Hora Feliz</v>
      </c>
      <c r="AA1666" t="s">
        <v>36</v>
      </c>
      <c r="AB1666" t="s">
        <v>9</v>
      </c>
      <c r="AC1666" t="s">
        <v>10</v>
      </c>
      <c r="AD1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66">
        <v>2.1</v>
      </c>
      <c r="AF1666">
        <v>4</v>
      </c>
      <c r="AG1666">
        <v>49</v>
      </c>
      <c r="AH1666">
        <v>48</v>
      </c>
    </row>
    <row r="1667" spans="1:34" x14ac:dyDescent="0.25">
      <c r="A1667" s="3" t="s">
        <v>1742</v>
      </c>
      <c r="B1667" s="1">
        <v>45739</v>
      </c>
      <c r="C1667" s="23">
        <f t="shared" si="130"/>
        <v>23</v>
      </c>
      <c r="D1667" s="23">
        <f t="shared" si="131"/>
        <v>7</v>
      </c>
      <c r="E1667" s="23" t="str">
        <f t="shared" si="132"/>
        <v>domingo</v>
      </c>
      <c r="F1667" s="23">
        <f t="shared" si="133"/>
        <v>3</v>
      </c>
      <c r="G1667" s="23" t="str">
        <f t="shared" si="134"/>
        <v>marzo</v>
      </c>
      <c r="H1667" s="2">
        <v>0.63263888888888886</v>
      </c>
      <c r="I1667" t="s">
        <v>12</v>
      </c>
      <c r="J1667" t="str">
        <f>VLOOKUP(ventas_starbucks_2025[[#This Row],[sucursal]],cambio_sucursal[#All],2,0)</f>
        <v>Sucursal Córdoba Shopping</v>
      </c>
      <c r="K1667" t="s">
        <v>58</v>
      </c>
      <c r="L1667" t="s">
        <v>39</v>
      </c>
      <c r="M1667" t="s">
        <v>4</v>
      </c>
      <c r="N1667" t="str">
        <f>IFERROR(VLOOKUP(ventas_starbucks_2025[[#This Row],[tamaño_sucio]],cambio_tamaño[#All],2,0),"Tamaño único")</f>
        <v>Tamaño único</v>
      </c>
      <c r="O1667">
        <v>5</v>
      </c>
      <c r="P1667">
        <v>1526.36</v>
      </c>
      <c r="Q1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7">
        <v>7631.8</v>
      </c>
      <c r="S1667" t="s">
        <v>15</v>
      </c>
      <c r="T1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7" t="str">
        <f>VLOOKUP(ventas_starbucks_2025[[#This Row],[canal_compra]],cambio_canal_compra[#All],2,0)</f>
        <v>Para llevar</v>
      </c>
      <c r="V1667" t="s">
        <v>16</v>
      </c>
      <c r="W1667" t="str">
        <f>VLOOKUP(ventas_starbucks_2025[[#This Row],[método_pago]],cambio_metodo_pago[#All],2,0)</f>
        <v>Tarjeta</v>
      </c>
      <c r="X1667" t="s">
        <v>22</v>
      </c>
      <c r="Y1667">
        <v>0</v>
      </c>
      <c r="Z1667" t="str">
        <f>VLOOKUP(ventas_starbucks_2025[[#This Row],[promoción_aplicada5]],promocion_cambiar[#All],2,0)</f>
        <v>Hora Feliz</v>
      </c>
      <c r="AA1667" t="s">
        <v>36</v>
      </c>
      <c r="AB1667" t="s">
        <v>23</v>
      </c>
      <c r="AC1667" t="s">
        <v>24</v>
      </c>
      <c r="AD1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67">
        <v>12.6</v>
      </c>
      <c r="AF1667">
        <v>5</v>
      </c>
      <c r="AG1667">
        <v>36</v>
      </c>
      <c r="AH1667">
        <v>31</v>
      </c>
    </row>
    <row r="1668" spans="1:34" x14ac:dyDescent="0.25">
      <c r="A1668" s="3" t="s">
        <v>1743</v>
      </c>
      <c r="B1668" s="1">
        <v>45683</v>
      </c>
      <c r="C1668" s="23">
        <f t="shared" si="130"/>
        <v>26</v>
      </c>
      <c r="D1668" s="23">
        <f t="shared" si="131"/>
        <v>7</v>
      </c>
      <c r="E1668" s="1" t="str">
        <f t="shared" si="132"/>
        <v>domingo</v>
      </c>
      <c r="F1668" s="23">
        <f t="shared" si="133"/>
        <v>1</v>
      </c>
      <c r="G1668" s="1" t="str">
        <f t="shared" si="134"/>
        <v>enero</v>
      </c>
      <c r="H1668" s="2">
        <v>0.67500000000000004</v>
      </c>
      <c r="I1668" t="s">
        <v>12</v>
      </c>
      <c r="J1668" t="str">
        <f>VLOOKUP(ventas_starbucks_2025[[#This Row],[sucursal]],cambio_sucursal[#All],2,0)</f>
        <v>Sucursal Córdoba Shopping</v>
      </c>
      <c r="K1668" t="s">
        <v>27</v>
      </c>
      <c r="L1668" t="s">
        <v>28</v>
      </c>
      <c r="M1668" t="s">
        <v>4</v>
      </c>
      <c r="N1668" t="str">
        <f>IFERROR(VLOOKUP(ventas_starbucks_2025[[#This Row],[tamaño_sucio]],cambio_tamaño[#All],2,0),"Tamaño único")</f>
        <v>Tamaño único</v>
      </c>
      <c r="O1668">
        <v>4</v>
      </c>
      <c r="P1668">
        <v>2069.3000000000002</v>
      </c>
      <c r="Q1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68">
        <v>8277.2000000000007</v>
      </c>
      <c r="S1668" t="s">
        <v>5</v>
      </c>
      <c r="T1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8" t="str">
        <f>VLOOKUP(ventas_starbucks_2025[[#This Row],[canal_compra]],cambio_canal_compra[#All],2,0)</f>
        <v>En tienda</v>
      </c>
      <c r="V1668" t="s">
        <v>40</v>
      </c>
      <c r="W1668" t="str">
        <f>VLOOKUP(ventas_starbucks_2025[[#This Row],[método_pago]],cambio_metodo_pago[#All],2,0)</f>
        <v>Efectivo</v>
      </c>
      <c r="X1668" t="s">
        <v>22</v>
      </c>
      <c r="Y1668">
        <v>0</v>
      </c>
      <c r="Z1668" t="str">
        <f>VLOOKUP(ventas_starbucks_2025[[#This Row],[promoción_aplicada5]],promocion_cambiar[#All],2,0)</f>
        <v>Hora Feliz</v>
      </c>
      <c r="AA1668" t="s">
        <v>36</v>
      </c>
      <c r="AB1668" t="s">
        <v>32</v>
      </c>
      <c r="AC1668" t="s">
        <v>24</v>
      </c>
      <c r="AD1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68">
        <v>9</v>
      </c>
      <c r="AF1668">
        <v>3</v>
      </c>
      <c r="AG1668">
        <v>27</v>
      </c>
      <c r="AH1668">
        <v>23</v>
      </c>
    </row>
    <row r="1669" spans="1:34" x14ac:dyDescent="0.25">
      <c r="A1669" s="3" t="s">
        <v>1744</v>
      </c>
      <c r="B1669" s="1">
        <v>45715</v>
      </c>
      <c r="C1669" s="23">
        <f t="shared" si="130"/>
        <v>27</v>
      </c>
      <c r="D1669" s="23">
        <f t="shared" si="131"/>
        <v>4</v>
      </c>
      <c r="E1669" s="23" t="str">
        <f t="shared" si="132"/>
        <v>jueves</v>
      </c>
      <c r="F1669" s="23">
        <f t="shared" si="133"/>
        <v>2</v>
      </c>
      <c r="G1669" s="23" t="str">
        <f t="shared" si="134"/>
        <v>febrero</v>
      </c>
      <c r="H1669" s="2">
        <v>0.80069444444444449</v>
      </c>
      <c r="I1669" t="s">
        <v>57</v>
      </c>
      <c r="J1669" t="str">
        <f>VLOOKUP(ventas_starbucks_2025[[#This Row],[sucursal]],cambio_sucursal[#All],2,0)</f>
        <v>Sucursal Avda Colón</v>
      </c>
      <c r="K1669" t="s">
        <v>2</v>
      </c>
      <c r="L1669" t="s">
        <v>3</v>
      </c>
      <c r="M1669" t="s">
        <v>4</v>
      </c>
      <c r="N1669" t="str">
        <f>IFERROR(VLOOKUP(ventas_starbucks_2025[[#This Row],[tamaño_sucio]],cambio_tamaño[#All],2,0),"Tamaño único")</f>
        <v>Tamaño único</v>
      </c>
      <c r="O1669">
        <v>2</v>
      </c>
      <c r="P1669">
        <v>2984.93</v>
      </c>
      <c r="Q1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69">
        <v>5969.86</v>
      </c>
      <c r="S1669" t="s">
        <v>15</v>
      </c>
      <c r="T1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9" t="str">
        <f>VLOOKUP(ventas_starbucks_2025[[#This Row],[canal_compra]],cambio_canal_compra[#All],2,0)</f>
        <v>Para llevar</v>
      </c>
      <c r="V1669" t="s">
        <v>6</v>
      </c>
      <c r="W1669" t="str">
        <f>VLOOKUP(ventas_starbucks_2025[[#This Row],[método_pago]],cambio_metodo_pago[#All],2,0)</f>
        <v>Aplicación móbil</v>
      </c>
      <c r="X1669" t="s">
        <v>22</v>
      </c>
      <c r="Y1669">
        <v>0</v>
      </c>
      <c r="Z1669" t="str">
        <f>VLOOKUP(ventas_starbucks_2025[[#This Row],[promoción_aplicada5]],promocion_cambiar[#All],2,0)</f>
        <v>2x1</v>
      </c>
      <c r="AA1669" t="s">
        <v>51</v>
      </c>
      <c r="AB1669" t="s">
        <v>9</v>
      </c>
      <c r="AC1669" t="s">
        <v>24</v>
      </c>
      <c r="AD1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69">
        <v>10.7</v>
      </c>
      <c r="AF1669">
        <v>3</v>
      </c>
      <c r="AG1669">
        <v>38</v>
      </c>
      <c r="AH1669">
        <v>36</v>
      </c>
    </row>
    <row r="1670" spans="1:34" x14ac:dyDescent="0.25">
      <c r="A1670" s="3" t="s">
        <v>1745</v>
      </c>
      <c r="B1670" s="1">
        <v>45755</v>
      </c>
      <c r="C1670" s="23">
        <f t="shared" si="130"/>
        <v>8</v>
      </c>
      <c r="D1670" s="23">
        <f t="shared" si="131"/>
        <v>2</v>
      </c>
      <c r="E1670" s="23" t="str">
        <f t="shared" si="132"/>
        <v>martes</v>
      </c>
      <c r="F1670" s="23">
        <f t="shared" si="133"/>
        <v>4</v>
      </c>
      <c r="G1670" s="23" t="str">
        <f t="shared" si="134"/>
        <v>abril</v>
      </c>
      <c r="H1670" s="2">
        <v>0.73888888888888893</v>
      </c>
      <c r="I1670" t="s">
        <v>26</v>
      </c>
      <c r="J1670" t="str">
        <f>VLOOKUP(ventas_starbucks_2025[[#This Row],[sucursal]],cambio_sucursal[#All],2,0)</f>
        <v>Sucursal San Lorenzo 47</v>
      </c>
      <c r="K1670" t="s">
        <v>13</v>
      </c>
      <c r="L1670" t="s">
        <v>14</v>
      </c>
      <c r="M1670" t="s">
        <v>4</v>
      </c>
      <c r="N1670" t="str">
        <f>IFERROR(VLOOKUP(ventas_starbucks_2025[[#This Row],[tamaño_sucio]],cambio_tamaño[#All],2,0),"Tamaño único")</f>
        <v>Tamaño único</v>
      </c>
      <c r="O1670">
        <v>1</v>
      </c>
      <c r="P1670">
        <v>2000.71</v>
      </c>
      <c r="Q1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70">
        <v>2000.71</v>
      </c>
      <c r="S1670" t="s">
        <v>5</v>
      </c>
      <c r="T1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70" t="str">
        <f>VLOOKUP(ventas_starbucks_2025[[#This Row],[canal_compra]],cambio_canal_compra[#All],2,0)</f>
        <v>En tienda</v>
      </c>
      <c r="V1670" t="s">
        <v>40</v>
      </c>
      <c r="W1670" t="str">
        <f>VLOOKUP(ventas_starbucks_2025[[#This Row],[método_pago]],cambio_metodo_pago[#All],2,0)</f>
        <v>Efectivo</v>
      </c>
      <c r="X1670" t="s">
        <v>7</v>
      </c>
      <c r="Y1670">
        <v>0</v>
      </c>
      <c r="Z1670" t="str">
        <f>VLOOKUP(ventas_starbucks_2025[[#This Row],[promoción_aplicada5]],promocion_cambiar[#All],2,0)</f>
        <v>Combo</v>
      </c>
      <c r="AA1670" t="s">
        <v>8</v>
      </c>
      <c r="AB1670" t="s">
        <v>52</v>
      </c>
      <c r="AC1670" t="s">
        <v>41</v>
      </c>
      <c r="AD1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70">
        <v>9.6999999999999993</v>
      </c>
      <c r="AF1670">
        <v>5</v>
      </c>
      <c r="AG1670">
        <v>38</v>
      </c>
      <c r="AH1670">
        <v>37</v>
      </c>
    </row>
    <row r="1671" spans="1:34" x14ac:dyDescent="0.25">
      <c r="A1671" s="3" t="s">
        <v>1746</v>
      </c>
      <c r="B1671" s="1">
        <v>45761</v>
      </c>
      <c r="C1671" s="23">
        <f t="shared" si="130"/>
        <v>14</v>
      </c>
      <c r="D1671" s="23">
        <f t="shared" si="131"/>
        <v>1</v>
      </c>
      <c r="E1671" s="23" t="str">
        <f t="shared" si="132"/>
        <v>lunes</v>
      </c>
      <c r="F1671" s="23">
        <f t="shared" si="133"/>
        <v>4</v>
      </c>
      <c r="G1671" s="23" t="str">
        <f t="shared" si="134"/>
        <v>abril</v>
      </c>
      <c r="H1671" s="2">
        <v>0.66805555555555551</v>
      </c>
      <c r="I1671" t="s">
        <v>12</v>
      </c>
      <c r="J1671" t="str">
        <f>VLOOKUP(ventas_starbucks_2025[[#This Row],[sucursal]],cambio_sucursal[#All],2,0)</f>
        <v>Sucursal Córdoba Shopping</v>
      </c>
      <c r="K1671" t="s">
        <v>27</v>
      </c>
      <c r="L1671" t="s">
        <v>28</v>
      </c>
      <c r="M1671" t="s">
        <v>4</v>
      </c>
      <c r="N1671" t="str">
        <f>IFERROR(VLOOKUP(ventas_starbucks_2025[[#This Row],[tamaño_sucio]],cambio_tamaño[#All],2,0),"Tamaño único")</f>
        <v>Tamaño único</v>
      </c>
      <c r="O1671">
        <v>5</v>
      </c>
      <c r="P1671">
        <v>2758.16</v>
      </c>
      <c r="Q1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71">
        <v>13790.8</v>
      </c>
      <c r="S1671" t="s">
        <v>15</v>
      </c>
      <c r="T1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71" t="str">
        <f>VLOOKUP(ventas_starbucks_2025[[#This Row],[canal_compra]],cambio_canal_compra[#All],2,0)</f>
        <v>Para llevar</v>
      </c>
      <c r="V1671" t="s">
        <v>6</v>
      </c>
      <c r="W1671" t="str">
        <f>VLOOKUP(ventas_starbucks_2025[[#This Row],[método_pago]],cambio_metodo_pago[#All],2,0)</f>
        <v>Aplicación móbil</v>
      </c>
      <c r="X1671" t="s">
        <v>22</v>
      </c>
      <c r="Y1671">
        <v>0</v>
      </c>
      <c r="Z1671" t="str">
        <f>VLOOKUP(ventas_starbucks_2025[[#This Row],[promoción_aplicada5]],promocion_cambiar[#All],2,0)</f>
        <v>2x1</v>
      </c>
      <c r="AA1671" t="s">
        <v>51</v>
      </c>
      <c r="AB1671" t="s">
        <v>52</v>
      </c>
      <c r="AC1671" t="s">
        <v>41</v>
      </c>
      <c r="AD1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71">
        <v>14.7</v>
      </c>
      <c r="AF1671">
        <v>2</v>
      </c>
      <c r="AG1671">
        <v>26</v>
      </c>
      <c r="AH1671">
        <v>21</v>
      </c>
    </row>
    <row r="1672" spans="1:34" x14ac:dyDescent="0.25">
      <c r="A1672" s="3" t="s">
        <v>1747</v>
      </c>
      <c r="B1672" s="1">
        <v>45726</v>
      </c>
      <c r="C1672" s="23">
        <f t="shared" si="130"/>
        <v>10</v>
      </c>
      <c r="D1672" s="23">
        <f t="shared" si="131"/>
        <v>1</v>
      </c>
      <c r="E1672" s="23" t="str">
        <f t="shared" si="132"/>
        <v>lunes</v>
      </c>
      <c r="F1672" s="23">
        <f t="shared" si="133"/>
        <v>3</v>
      </c>
      <c r="G1672" s="23" t="str">
        <f t="shared" si="134"/>
        <v>marzo</v>
      </c>
      <c r="H1672" s="2">
        <v>0.87083333333333335</v>
      </c>
      <c r="I1672" t="s">
        <v>26</v>
      </c>
      <c r="J1672" t="str">
        <f>VLOOKUP(ventas_starbucks_2025[[#This Row],[sucursal]],cambio_sucursal[#All],2,0)</f>
        <v>Sucursal San Lorenzo 47</v>
      </c>
      <c r="K1672" t="s">
        <v>13</v>
      </c>
      <c r="L1672" t="s">
        <v>14</v>
      </c>
      <c r="M1672" t="s">
        <v>4</v>
      </c>
      <c r="N1672" t="str">
        <f>IFERROR(VLOOKUP(ventas_starbucks_2025[[#This Row],[tamaño_sucio]],cambio_tamaño[#All],2,0),"Tamaño único")</f>
        <v>Tamaño único</v>
      </c>
      <c r="O1672">
        <v>5</v>
      </c>
      <c r="P1672">
        <v>2183.0700000000002</v>
      </c>
      <c r="Q1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72">
        <v>10915.35</v>
      </c>
      <c r="S1672" t="s">
        <v>15</v>
      </c>
      <c r="T1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72" t="str">
        <f>VLOOKUP(ventas_starbucks_2025[[#This Row],[canal_compra]],cambio_canal_compra[#All],2,0)</f>
        <v>Para llevar</v>
      </c>
      <c r="V1672" t="s">
        <v>16</v>
      </c>
      <c r="W1672" t="str">
        <f>VLOOKUP(ventas_starbucks_2025[[#This Row],[método_pago]],cambio_metodo_pago[#All],2,0)</f>
        <v>Tarjeta</v>
      </c>
      <c r="X1672" t="s">
        <v>22</v>
      </c>
      <c r="Y1672">
        <v>0</v>
      </c>
      <c r="Z1672" t="str">
        <f>VLOOKUP(ventas_starbucks_2025[[#This Row],[promoción_aplicada5]],promocion_cambiar[#All],2,0)</f>
        <v>Combo</v>
      </c>
      <c r="AA1672" t="s">
        <v>8</v>
      </c>
      <c r="AB1672" t="s">
        <v>29</v>
      </c>
      <c r="AC1672" t="s">
        <v>41</v>
      </c>
      <c r="AD1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72">
        <v>12.1</v>
      </c>
      <c r="AF1672">
        <v>3</v>
      </c>
      <c r="AG1672">
        <v>23</v>
      </c>
      <c r="AH1672">
        <v>18</v>
      </c>
    </row>
    <row r="1673" spans="1:34" x14ac:dyDescent="0.25">
      <c r="A1673" s="3" t="s">
        <v>1748</v>
      </c>
      <c r="B1673" s="1">
        <v>45709</v>
      </c>
      <c r="C1673" s="23">
        <f t="shared" si="130"/>
        <v>21</v>
      </c>
      <c r="D1673" s="23">
        <f t="shared" si="131"/>
        <v>5</v>
      </c>
      <c r="E1673" s="23" t="str">
        <f t="shared" si="132"/>
        <v>viernes</v>
      </c>
      <c r="F1673" s="23">
        <f t="shared" si="133"/>
        <v>2</v>
      </c>
      <c r="G1673" s="23" t="str">
        <f t="shared" si="134"/>
        <v>febrero</v>
      </c>
      <c r="H1673" s="2">
        <v>0.6381944444444444</v>
      </c>
      <c r="I1673" t="s">
        <v>57</v>
      </c>
      <c r="J1673" t="str">
        <f>VLOOKUP(ventas_starbucks_2025[[#This Row],[sucursal]],cambio_sucursal[#All],2,0)</f>
        <v>Sucursal Avda Colón</v>
      </c>
      <c r="K1673" t="s">
        <v>48</v>
      </c>
      <c r="L1673" t="s">
        <v>49</v>
      </c>
      <c r="M1673" t="s">
        <v>55</v>
      </c>
      <c r="N1673" t="str">
        <f>IFERROR(VLOOKUP(ventas_starbucks_2025[[#This Row],[tamaño_sucio]],cambio_tamaño[#All],2,0),"Tamaño único")</f>
        <v>Pequeño</v>
      </c>
      <c r="O1673">
        <v>3</v>
      </c>
      <c r="P1673">
        <v>1812.27</v>
      </c>
      <c r="Q1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3">
        <v>5436.81</v>
      </c>
      <c r="S1673" t="s">
        <v>31</v>
      </c>
      <c r="T1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73" t="str">
        <f>VLOOKUP(ventas_starbucks_2025[[#This Row],[canal_compra]],cambio_canal_compra[#All],2,0)</f>
        <v>Entrega domicilio</v>
      </c>
      <c r="V1673" t="s">
        <v>16</v>
      </c>
      <c r="W1673" t="str">
        <f>VLOOKUP(ventas_starbucks_2025[[#This Row],[método_pago]],cambio_metodo_pago[#All],2,0)</f>
        <v>Tarjeta</v>
      </c>
      <c r="X1673" t="s">
        <v>22</v>
      </c>
      <c r="Y1673">
        <v>0</v>
      </c>
      <c r="Z1673" t="str">
        <f>VLOOKUP(ventas_starbucks_2025[[#This Row],[promoción_aplicada5]],promocion_cambiar[#All],2,0)</f>
        <v>Ninguna</v>
      </c>
      <c r="AA1673" t="s">
        <v>17</v>
      </c>
      <c r="AB1673" t="s">
        <v>52</v>
      </c>
      <c r="AC1673" t="s">
        <v>24</v>
      </c>
      <c r="AD1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73">
        <v>2.7</v>
      </c>
      <c r="AF1673">
        <v>4</v>
      </c>
      <c r="AG1673">
        <v>24</v>
      </c>
      <c r="AH1673">
        <v>21</v>
      </c>
    </row>
    <row r="1674" spans="1:34" x14ac:dyDescent="0.25">
      <c r="A1674" s="3" t="s">
        <v>1749</v>
      </c>
      <c r="B1674" s="1">
        <v>45717</v>
      </c>
      <c r="C1674" s="23">
        <f t="shared" si="130"/>
        <v>1</v>
      </c>
      <c r="D1674" s="23">
        <f t="shared" si="131"/>
        <v>6</v>
      </c>
      <c r="E1674" s="23" t="str">
        <f t="shared" si="132"/>
        <v>sábado</v>
      </c>
      <c r="F1674" s="23">
        <f t="shared" si="133"/>
        <v>3</v>
      </c>
      <c r="G1674" s="23" t="str">
        <f t="shared" si="134"/>
        <v>marzo</v>
      </c>
      <c r="H1674" s="2">
        <v>0.62013888888888891</v>
      </c>
      <c r="I1674" t="s">
        <v>57</v>
      </c>
      <c r="J1674" t="str">
        <f>VLOOKUP(ventas_starbucks_2025[[#This Row],[sucursal]],cambio_sucursal[#All],2,0)</f>
        <v>Sucursal Avda Colón</v>
      </c>
      <c r="K1674" t="s">
        <v>115</v>
      </c>
      <c r="L1674" t="s">
        <v>21</v>
      </c>
      <c r="M1674" t="s">
        <v>4</v>
      </c>
      <c r="N1674" t="str">
        <f>IFERROR(VLOOKUP(ventas_starbucks_2025[[#This Row],[tamaño_sucio]],cambio_tamaño[#All],2,0),"Tamaño único")</f>
        <v>Tamaño único</v>
      </c>
      <c r="O1674">
        <v>2</v>
      </c>
      <c r="P1674">
        <v>813.95</v>
      </c>
      <c r="Q1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74">
        <v>1627.9</v>
      </c>
      <c r="S1674" t="s">
        <v>5</v>
      </c>
      <c r="T1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74" t="str">
        <f>VLOOKUP(ventas_starbucks_2025[[#This Row],[canal_compra]],cambio_canal_compra[#All],2,0)</f>
        <v>En tienda</v>
      </c>
      <c r="V1674" t="s">
        <v>16</v>
      </c>
      <c r="W1674" t="str">
        <f>VLOOKUP(ventas_starbucks_2025[[#This Row],[método_pago]],cambio_metodo_pago[#All],2,0)</f>
        <v>Tarjeta</v>
      </c>
      <c r="X1674" t="s">
        <v>22</v>
      </c>
      <c r="Y1674">
        <v>0</v>
      </c>
      <c r="Z1674" t="str">
        <f>VLOOKUP(ventas_starbucks_2025[[#This Row],[promoción_aplicada5]],promocion_cambiar[#All],2,0)</f>
        <v>Combo</v>
      </c>
      <c r="AA1674" t="s">
        <v>8</v>
      </c>
      <c r="AB1674" t="s">
        <v>29</v>
      </c>
      <c r="AC1674" t="s">
        <v>24</v>
      </c>
      <c r="AD1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74">
        <v>7.1</v>
      </c>
      <c r="AF1674">
        <v>3</v>
      </c>
      <c r="AG1674">
        <v>33</v>
      </c>
      <c r="AH1674">
        <v>31</v>
      </c>
    </row>
    <row r="1675" spans="1:34" x14ac:dyDescent="0.25">
      <c r="A1675" s="3" t="s">
        <v>1750</v>
      </c>
      <c r="B1675" s="1">
        <v>45723</v>
      </c>
      <c r="C1675" s="23">
        <f t="shared" si="130"/>
        <v>7</v>
      </c>
      <c r="D1675" s="23">
        <f t="shared" si="131"/>
        <v>5</v>
      </c>
      <c r="E1675" s="1" t="str">
        <f t="shared" si="132"/>
        <v>viernes</v>
      </c>
      <c r="F1675" s="23">
        <f t="shared" si="133"/>
        <v>3</v>
      </c>
      <c r="G1675" s="1" t="str">
        <f t="shared" si="134"/>
        <v>marzo</v>
      </c>
      <c r="H1675" s="2">
        <v>0.35972222222222222</v>
      </c>
      <c r="I1675" t="s">
        <v>1</v>
      </c>
      <c r="J1675" t="str">
        <f>VLOOKUP(ventas_starbucks_2025[[#This Row],[sucursal]],cambio_sucursal[#All],2,0)</f>
        <v>Sucursal Nueva Córdoba</v>
      </c>
      <c r="K1675" t="s">
        <v>101</v>
      </c>
      <c r="L1675" t="s">
        <v>3</v>
      </c>
      <c r="M1675" t="s">
        <v>4</v>
      </c>
      <c r="N1675" t="str">
        <f>IFERROR(VLOOKUP(ventas_starbucks_2025[[#This Row],[tamaño_sucio]],cambio_tamaño[#All],2,0),"Tamaño único")</f>
        <v>Tamaño único</v>
      </c>
      <c r="O1675">
        <v>2</v>
      </c>
      <c r="P1675">
        <v>3036</v>
      </c>
      <c r="Q1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675">
        <v>6072</v>
      </c>
      <c r="S1675" t="s">
        <v>5</v>
      </c>
      <c r="T1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75" t="str">
        <f>VLOOKUP(ventas_starbucks_2025[[#This Row],[canal_compra]],cambio_canal_compra[#All],2,0)</f>
        <v>En tienda</v>
      </c>
      <c r="V1675" t="s">
        <v>40</v>
      </c>
      <c r="W1675" t="str">
        <f>VLOOKUP(ventas_starbucks_2025[[#This Row],[método_pago]],cambio_metodo_pago[#All],2,0)</f>
        <v>Efectivo</v>
      </c>
      <c r="X1675" t="s">
        <v>22</v>
      </c>
      <c r="Y1675">
        <v>0</v>
      </c>
      <c r="Z1675" t="str">
        <f>VLOOKUP(ventas_starbucks_2025[[#This Row],[promoción_aplicada5]],promocion_cambiar[#All],2,0)</f>
        <v>Ninguna</v>
      </c>
      <c r="AA1675" t="s">
        <v>17</v>
      </c>
      <c r="AB1675" t="s">
        <v>52</v>
      </c>
      <c r="AC1675" t="s">
        <v>10</v>
      </c>
      <c r="AD1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75">
        <v>4.0999999999999996</v>
      </c>
      <c r="AF1675">
        <v>5</v>
      </c>
      <c r="AG1675">
        <v>49</v>
      </c>
      <c r="AH1675">
        <v>47</v>
      </c>
    </row>
    <row r="1676" spans="1:34" x14ac:dyDescent="0.25">
      <c r="A1676" s="3" t="s">
        <v>1751</v>
      </c>
      <c r="B1676" s="1">
        <v>45735</v>
      </c>
      <c r="C1676" s="23">
        <f t="shared" si="130"/>
        <v>19</v>
      </c>
      <c r="D1676" s="23">
        <f t="shared" si="131"/>
        <v>3</v>
      </c>
      <c r="E1676" s="1" t="str">
        <f t="shared" si="132"/>
        <v>miércoles</v>
      </c>
      <c r="F1676" s="23">
        <f t="shared" si="133"/>
        <v>3</v>
      </c>
      <c r="G1676" s="1" t="str">
        <f t="shared" si="134"/>
        <v>marzo</v>
      </c>
      <c r="H1676" s="2">
        <v>0.41666666666666669</v>
      </c>
      <c r="I1676" t="s">
        <v>57</v>
      </c>
      <c r="J1676" t="str">
        <f>VLOOKUP(ventas_starbucks_2025[[#This Row],[sucursal]],cambio_sucursal[#All],2,0)</f>
        <v>Sucursal Avda Colón</v>
      </c>
      <c r="K1676" t="s">
        <v>43</v>
      </c>
      <c r="L1676" t="s">
        <v>44</v>
      </c>
      <c r="M1676" t="s">
        <v>62</v>
      </c>
      <c r="N1676" t="str">
        <f>IFERROR(VLOOKUP(ventas_starbucks_2025[[#This Row],[tamaño_sucio]],cambio_tamaño[#All],2,0),"Tamaño único")</f>
        <v>Extra-Grande</v>
      </c>
      <c r="O1676">
        <v>2</v>
      </c>
      <c r="P1676">
        <v>1706.77</v>
      </c>
      <c r="Q1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6">
        <v>3413.54</v>
      </c>
      <c r="S1676" t="s">
        <v>15</v>
      </c>
      <c r="T1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76" t="str">
        <f>VLOOKUP(ventas_starbucks_2025[[#This Row],[canal_compra]],cambio_canal_compra[#All],2,0)</f>
        <v>Para llevar</v>
      </c>
      <c r="V1676" t="s">
        <v>40</v>
      </c>
      <c r="W1676" t="str">
        <f>VLOOKUP(ventas_starbucks_2025[[#This Row],[método_pago]],cambio_metodo_pago[#All],2,0)</f>
        <v>Efectivo</v>
      </c>
      <c r="X1676" t="s">
        <v>7</v>
      </c>
      <c r="Y1676">
        <v>10</v>
      </c>
      <c r="Z1676" t="str">
        <f>VLOOKUP(ventas_starbucks_2025[[#This Row],[promoción_aplicada5]],promocion_cambiar[#All],2,0)</f>
        <v>Combo</v>
      </c>
      <c r="AA1676" t="s">
        <v>8</v>
      </c>
      <c r="AB1676" t="s">
        <v>9</v>
      </c>
      <c r="AC1676" t="s">
        <v>24</v>
      </c>
      <c r="AD1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76">
        <v>3.2</v>
      </c>
      <c r="AF1676">
        <v>2</v>
      </c>
      <c r="AG1676">
        <v>32</v>
      </c>
      <c r="AH1676">
        <v>30</v>
      </c>
    </row>
    <row r="1677" spans="1:34" x14ac:dyDescent="0.25">
      <c r="A1677" s="3" t="s">
        <v>1752</v>
      </c>
      <c r="B1677" s="1">
        <v>45665</v>
      </c>
      <c r="C1677" s="23">
        <f t="shared" si="130"/>
        <v>8</v>
      </c>
      <c r="D1677" s="23">
        <f t="shared" si="131"/>
        <v>3</v>
      </c>
      <c r="E1677" s="23" t="str">
        <f t="shared" si="132"/>
        <v>miércoles</v>
      </c>
      <c r="F1677" s="23">
        <f t="shared" si="133"/>
        <v>1</v>
      </c>
      <c r="G1677" s="23" t="str">
        <f t="shared" si="134"/>
        <v>enero</v>
      </c>
      <c r="H1677" s="2">
        <v>0.75486111111111109</v>
      </c>
      <c r="I1677" t="s">
        <v>12</v>
      </c>
      <c r="J1677" t="str">
        <f>VLOOKUP(ventas_starbucks_2025[[#This Row],[sucursal]],cambio_sucursal[#All],2,0)</f>
        <v>Sucursal Córdoba Shopping</v>
      </c>
      <c r="K1677" t="s">
        <v>205</v>
      </c>
      <c r="L1677" t="s">
        <v>70</v>
      </c>
      <c r="M1677" t="s">
        <v>50</v>
      </c>
      <c r="N1677" t="str">
        <f>IFERROR(VLOOKUP(ventas_starbucks_2025[[#This Row],[tamaño_sucio]],cambio_tamaño[#All],2,0),"Tamaño único")</f>
        <v>Mediano</v>
      </c>
      <c r="O1677">
        <v>2</v>
      </c>
      <c r="P1677">
        <v>1422.56</v>
      </c>
      <c r="Q1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7">
        <v>2845.12</v>
      </c>
      <c r="S1677" t="s">
        <v>5</v>
      </c>
      <c r="T1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77" t="str">
        <f>VLOOKUP(ventas_starbucks_2025[[#This Row],[canal_compra]],cambio_canal_compra[#All],2,0)</f>
        <v>En tienda</v>
      </c>
      <c r="V1677" t="s">
        <v>16</v>
      </c>
      <c r="W1677" t="str">
        <f>VLOOKUP(ventas_starbucks_2025[[#This Row],[método_pago]],cambio_metodo_pago[#All],2,0)</f>
        <v>Tarjeta</v>
      </c>
      <c r="X1677" t="s">
        <v>22</v>
      </c>
      <c r="Y1677">
        <v>0</v>
      </c>
      <c r="Z1677" t="str">
        <f>VLOOKUP(ventas_starbucks_2025[[#This Row],[promoción_aplicada5]],promocion_cambiar[#All],2,0)</f>
        <v>Ninguna</v>
      </c>
      <c r="AA1677" t="s">
        <v>17</v>
      </c>
      <c r="AB1677" t="s">
        <v>52</v>
      </c>
      <c r="AC1677" t="s">
        <v>41</v>
      </c>
      <c r="AD1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77">
        <v>9</v>
      </c>
      <c r="AF1677">
        <v>4</v>
      </c>
      <c r="AG1677">
        <v>21</v>
      </c>
      <c r="AH1677">
        <v>19</v>
      </c>
    </row>
    <row r="1678" spans="1:34" x14ac:dyDescent="0.25">
      <c r="A1678" s="3" t="s">
        <v>1753</v>
      </c>
      <c r="B1678" s="1">
        <v>45720</v>
      </c>
      <c r="C1678" s="23">
        <f t="shared" si="130"/>
        <v>4</v>
      </c>
      <c r="D1678" s="23">
        <f t="shared" si="131"/>
        <v>2</v>
      </c>
      <c r="E1678" s="23" t="str">
        <f t="shared" si="132"/>
        <v>martes</v>
      </c>
      <c r="F1678" s="23">
        <f t="shared" si="133"/>
        <v>3</v>
      </c>
      <c r="G1678" s="23" t="str">
        <f t="shared" si="134"/>
        <v>marzo</v>
      </c>
      <c r="H1678" s="2">
        <v>0.31874999999999998</v>
      </c>
      <c r="I1678" t="s">
        <v>57</v>
      </c>
      <c r="J1678" t="str">
        <f>VLOOKUP(ventas_starbucks_2025[[#This Row],[sucursal]],cambio_sucursal[#All],2,0)</f>
        <v>Sucursal Avda Colón</v>
      </c>
      <c r="K1678" t="s">
        <v>284</v>
      </c>
      <c r="L1678" t="s">
        <v>35</v>
      </c>
      <c r="M1678" t="s">
        <v>4</v>
      </c>
      <c r="N1678" t="str">
        <f>IFERROR(VLOOKUP(ventas_starbucks_2025[[#This Row],[tamaño_sucio]],cambio_tamaño[#All],2,0),"Tamaño único")</f>
        <v>Tamaño único</v>
      </c>
      <c r="O1678">
        <v>1</v>
      </c>
      <c r="P1678">
        <v>1374.29</v>
      </c>
      <c r="Q1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8">
        <v>1374.29</v>
      </c>
      <c r="S1678" t="s">
        <v>31</v>
      </c>
      <c r="T1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78" t="str">
        <f>VLOOKUP(ventas_starbucks_2025[[#This Row],[canal_compra]],cambio_canal_compra[#All],2,0)</f>
        <v>Entrega domicilio</v>
      </c>
      <c r="V1678" t="s">
        <v>6</v>
      </c>
      <c r="W1678" t="str">
        <f>VLOOKUP(ventas_starbucks_2025[[#This Row],[método_pago]],cambio_metodo_pago[#All],2,0)</f>
        <v>Aplicación móbil</v>
      </c>
      <c r="X1678" t="s">
        <v>22</v>
      </c>
      <c r="Y1678">
        <v>0</v>
      </c>
      <c r="Z1678" t="str">
        <f>VLOOKUP(ventas_starbucks_2025[[#This Row],[promoción_aplicada5]],promocion_cambiar[#All],2,0)</f>
        <v>Combo</v>
      </c>
      <c r="AA1678" t="s">
        <v>8</v>
      </c>
      <c r="AB1678" t="s">
        <v>9</v>
      </c>
      <c r="AC1678" t="s">
        <v>10</v>
      </c>
      <c r="AD1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78">
        <v>4.2</v>
      </c>
      <c r="AF1678">
        <v>2</v>
      </c>
      <c r="AG1678">
        <v>40</v>
      </c>
      <c r="AH1678">
        <v>39</v>
      </c>
    </row>
    <row r="1679" spans="1:34" x14ac:dyDescent="0.25">
      <c r="A1679" s="3" t="s">
        <v>1754</v>
      </c>
      <c r="B1679" s="1">
        <v>45673</v>
      </c>
      <c r="C1679" s="23">
        <f t="shared" si="130"/>
        <v>16</v>
      </c>
      <c r="D1679" s="23">
        <f t="shared" si="131"/>
        <v>4</v>
      </c>
      <c r="E1679" s="23" t="str">
        <f t="shared" si="132"/>
        <v>jueves</v>
      </c>
      <c r="F1679" s="23">
        <f t="shared" si="133"/>
        <v>1</v>
      </c>
      <c r="G1679" s="23" t="str">
        <f t="shared" si="134"/>
        <v>enero</v>
      </c>
      <c r="H1679" s="2">
        <v>0.51875000000000004</v>
      </c>
      <c r="I1679" t="s">
        <v>57</v>
      </c>
      <c r="J1679" t="str">
        <f>VLOOKUP(ventas_starbucks_2025[[#This Row],[sucursal]],cambio_sucursal[#All],2,0)</f>
        <v>Sucursal Avda Colón</v>
      </c>
      <c r="K1679" t="s">
        <v>101</v>
      </c>
      <c r="L1679" t="s">
        <v>3</v>
      </c>
      <c r="M1679" t="s">
        <v>4</v>
      </c>
      <c r="N1679" t="str">
        <f>IFERROR(VLOOKUP(ventas_starbucks_2025[[#This Row],[tamaño_sucio]],cambio_tamaño[#All],2,0),"Tamaño único")</f>
        <v>Tamaño único</v>
      </c>
      <c r="O1679">
        <v>3</v>
      </c>
      <c r="P1679">
        <v>3220.27</v>
      </c>
      <c r="Q1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679">
        <v>9660.81</v>
      </c>
      <c r="S1679" t="s">
        <v>5</v>
      </c>
      <c r="T1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79" t="str">
        <f>VLOOKUP(ventas_starbucks_2025[[#This Row],[canal_compra]],cambio_canal_compra[#All],2,0)</f>
        <v>En tienda</v>
      </c>
      <c r="V1679" t="s">
        <v>40</v>
      </c>
      <c r="W1679" t="str">
        <f>VLOOKUP(ventas_starbucks_2025[[#This Row],[método_pago]],cambio_metodo_pago[#All],2,0)</f>
        <v>Efectivo</v>
      </c>
      <c r="X1679" t="s">
        <v>7</v>
      </c>
      <c r="Y1679">
        <v>15</v>
      </c>
      <c r="Z1679" t="str">
        <f>VLOOKUP(ventas_starbucks_2025[[#This Row],[promoción_aplicada5]],promocion_cambiar[#All],2,0)</f>
        <v>Ninguna</v>
      </c>
      <c r="AA1679" t="s">
        <v>17</v>
      </c>
      <c r="AB1679" t="s">
        <v>23</v>
      </c>
      <c r="AC1679" t="s">
        <v>10</v>
      </c>
      <c r="AD1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79">
        <v>10.1</v>
      </c>
      <c r="AF1679">
        <v>2</v>
      </c>
      <c r="AG1679">
        <v>35</v>
      </c>
      <c r="AH1679">
        <v>32</v>
      </c>
    </row>
    <row r="1680" spans="1:34" x14ac:dyDescent="0.25">
      <c r="A1680" s="3" t="s">
        <v>1755</v>
      </c>
      <c r="B1680" s="1">
        <v>45672</v>
      </c>
      <c r="C1680" s="23">
        <f t="shared" si="130"/>
        <v>15</v>
      </c>
      <c r="D1680" s="23">
        <f t="shared" si="131"/>
        <v>3</v>
      </c>
      <c r="E1680" s="23" t="str">
        <f t="shared" si="132"/>
        <v>miércoles</v>
      </c>
      <c r="F1680" s="23">
        <f t="shared" si="133"/>
        <v>1</v>
      </c>
      <c r="G1680" s="23" t="str">
        <f t="shared" si="134"/>
        <v>enero</v>
      </c>
      <c r="H1680" s="2">
        <v>0.61875000000000002</v>
      </c>
      <c r="I1680" t="s">
        <v>57</v>
      </c>
      <c r="J1680" t="str">
        <f>VLOOKUP(ventas_starbucks_2025[[#This Row],[sucursal]],cambio_sucursal[#All],2,0)</f>
        <v>Sucursal Avda Colón</v>
      </c>
      <c r="K1680" t="s">
        <v>115</v>
      </c>
      <c r="L1680" t="s">
        <v>21</v>
      </c>
      <c r="M1680" t="s">
        <v>4</v>
      </c>
      <c r="N1680" t="str">
        <f>IFERROR(VLOOKUP(ventas_starbucks_2025[[#This Row],[tamaño_sucio]],cambio_tamaño[#All],2,0),"Tamaño único")</f>
        <v>Tamaño único</v>
      </c>
      <c r="O1680">
        <v>1</v>
      </c>
      <c r="P1680">
        <v>1114.93</v>
      </c>
      <c r="Q1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0">
        <v>1114.93</v>
      </c>
      <c r="S1680" t="s">
        <v>5</v>
      </c>
      <c r="T1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80" t="str">
        <f>VLOOKUP(ventas_starbucks_2025[[#This Row],[canal_compra]],cambio_canal_compra[#All],2,0)</f>
        <v>En tienda</v>
      </c>
      <c r="V1680" t="s">
        <v>40</v>
      </c>
      <c r="W1680" t="str">
        <f>VLOOKUP(ventas_starbucks_2025[[#This Row],[método_pago]],cambio_metodo_pago[#All],2,0)</f>
        <v>Efectivo</v>
      </c>
      <c r="X1680" t="s">
        <v>22</v>
      </c>
      <c r="Y1680">
        <v>0</v>
      </c>
      <c r="Z1680" t="str">
        <f>VLOOKUP(ventas_starbucks_2025[[#This Row],[promoción_aplicada5]],promocion_cambiar[#All],2,0)</f>
        <v>Combo</v>
      </c>
      <c r="AA1680" t="s">
        <v>8</v>
      </c>
      <c r="AB1680" t="s">
        <v>23</v>
      </c>
      <c r="AC1680" t="s">
        <v>24</v>
      </c>
      <c r="AD1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80">
        <v>6.7</v>
      </c>
      <c r="AF1680">
        <v>3</v>
      </c>
      <c r="AG1680">
        <v>13</v>
      </c>
      <c r="AH1680">
        <v>12</v>
      </c>
    </row>
    <row r="1681" spans="1:34" x14ac:dyDescent="0.25">
      <c r="A1681" s="3" t="s">
        <v>1756</v>
      </c>
      <c r="B1681" s="1">
        <v>45765</v>
      </c>
      <c r="C1681" s="23">
        <f t="shared" si="130"/>
        <v>18</v>
      </c>
      <c r="D1681" s="23">
        <f t="shared" si="131"/>
        <v>5</v>
      </c>
      <c r="E1681" s="23" t="str">
        <f t="shared" si="132"/>
        <v>viernes</v>
      </c>
      <c r="F1681" s="23">
        <f t="shared" si="133"/>
        <v>4</v>
      </c>
      <c r="G1681" s="23" t="str">
        <f t="shared" si="134"/>
        <v>abril</v>
      </c>
      <c r="H1681" s="2">
        <v>0.53472222222222221</v>
      </c>
      <c r="I1681" t="s">
        <v>12</v>
      </c>
      <c r="J1681" t="str">
        <f>VLOOKUP(ventas_starbucks_2025[[#This Row],[sucursal]],cambio_sucursal[#All],2,0)</f>
        <v>Sucursal Córdoba Shopping</v>
      </c>
      <c r="K1681" t="s">
        <v>74</v>
      </c>
      <c r="L1681" t="s">
        <v>70</v>
      </c>
      <c r="M1681" t="s">
        <v>50</v>
      </c>
      <c r="N1681" t="str">
        <f>IFERROR(VLOOKUP(ventas_starbucks_2025[[#This Row],[tamaño_sucio]],cambio_tamaño[#All],2,0),"Tamaño único")</f>
        <v>Mediano</v>
      </c>
      <c r="O1681">
        <v>3</v>
      </c>
      <c r="P1681">
        <v>1885.68</v>
      </c>
      <c r="Q1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1">
        <v>5657.04</v>
      </c>
      <c r="S1681" t="s">
        <v>31</v>
      </c>
      <c r="T1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81" t="str">
        <f>VLOOKUP(ventas_starbucks_2025[[#This Row],[canal_compra]],cambio_canal_compra[#All],2,0)</f>
        <v>Entrega domicilio</v>
      </c>
      <c r="V1681" t="s">
        <v>6</v>
      </c>
      <c r="W1681" t="str">
        <f>VLOOKUP(ventas_starbucks_2025[[#This Row],[método_pago]],cambio_metodo_pago[#All],2,0)</f>
        <v>Aplicación móbil</v>
      </c>
      <c r="X1681" t="s">
        <v>7</v>
      </c>
      <c r="Y1681">
        <v>0</v>
      </c>
      <c r="Z1681" t="str">
        <f>VLOOKUP(ventas_starbucks_2025[[#This Row],[promoción_aplicada5]],promocion_cambiar[#All],2,0)</f>
        <v>Hora Feliz</v>
      </c>
      <c r="AA1681" t="s">
        <v>36</v>
      </c>
      <c r="AB1681" t="s">
        <v>18</v>
      </c>
      <c r="AC1681" t="s">
        <v>24</v>
      </c>
      <c r="AD1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81">
        <v>13.7</v>
      </c>
      <c r="AF1681">
        <v>3</v>
      </c>
      <c r="AG1681">
        <v>44</v>
      </c>
      <c r="AH1681">
        <v>41</v>
      </c>
    </row>
    <row r="1682" spans="1:34" x14ac:dyDescent="0.25">
      <c r="A1682" s="3" t="s">
        <v>1757</v>
      </c>
      <c r="B1682" s="1">
        <v>45688</v>
      </c>
      <c r="C1682" s="23">
        <f t="shared" si="130"/>
        <v>31</v>
      </c>
      <c r="D1682" s="23">
        <f t="shared" si="131"/>
        <v>5</v>
      </c>
      <c r="E1682" s="23" t="str">
        <f t="shared" si="132"/>
        <v>viernes</v>
      </c>
      <c r="F1682" s="23">
        <f t="shared" si="133"/>
        <v>1</v>
      </c>
      <c r="G1682" s="23" t="str">
        <f t="shared" si="134"/>
        <v>enero</v>
      </c>
      <c r="H1682" s="2">
        <v>0.45624999999999999</v>
      </c>
      <c r="I1682" t="s">
        <v>1</v>
      </c>
      <c r="J1682" t="str">
        <f>VLOOKUP(ventas_starbucks_2025[[#This Row],[sucursal]],cambio_sucursal[#All],2,0)</f>
        <v>Sucursal Nueva Córdoba</v>
      </c>
      <c r="K1682" t="s">
        <v>82</v>
      </c>
      <c r="L1682" t="s">
        <v>28</v>
      </c>
      <c r="M1682" t="s">
        <v>4</v>
      </c>
      <c r="N1682" t="str">
        <f>IFERROR(VLOOKUP(ventas_starbucks_2025[[#This Row],[tamaño_sucio]],cambio_tamaño[#All],2,0),"Tamaño único")</f>
        <v>Tamaño único</v>
      </c>
      <c r="O1682">
        <v>5</v>
      </c>
      <c r="P1682">
        <v>2668.48</v>
      </c>
      <c r="Q1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82">
        <v>13342.4</v>
      </c>
      <c r="S1682" t="s">
        <v>31</v>
      </c>
      <c r="T1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82" t="str">
        <f>VLOOKUP(ventas_starbucks_2025[[#This Row],[canal_compra]],cambio_canal_compra[#All],2,0)</f>
        <v>Entrega domicilio</v>
      </c>
      <c r="V1682" t="s">
        <v>6</v>
      </c>
      <c r="W1682" t="str">
        <f>VLOOKUP(ventas_starbucks_2025[[#This Row],[método_pago]],cambio_metodo_pago[#All],2,0)</f>
        <v>Aplicación móbil</v>
      </c>
      <c r="X1682" t="s">
        <v>22</v>
      </c>
      <c r="Y1682">
        <v>0</v>
      </c>
      <c r="Z1682" t="str">
        <f>VLOOKUP(ventas_starbucks_2025[[#This Row],[promoción_aplicada5]],promocion_cambiar[#All],2,0)</f>
        <v>Ninguna</v>
      </c>
      <c r="AA1682" t="s">
        <v>17</v>
      </c>
      <c r="AB1682" t="s">
        <v>29</v>
      </c>
      <c r="AC1682" t="s">
        <v>10</v>
      </c>
      <c r="AD1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82">
        <v>13.9</v>
      </c>
      <c r="AF1682">
        <v>5</v>
      </c>
      <c r="AG1682">
        <v>29</v>
      </c>
      <c r="AH1682">
        <v>24</v>
      </c>
    </row>
    <row r="1683" spans="1:34" x14ac:dyDescent="0.25">
      <c r="A1683" s="3" t="s">
        <v>1758</v>
      </c>
      <c r="B1683" s="1">
        <v>45709</v>
      </c>
      <c r="C1683" s="23">
        <f t="shared" si="130"/>
        <v>21</v>
      </c>
      <c r="D1683" s="23">
        <f t="shared" si="131"/>
        <v>5</v>
      </c>
      <c r="E1683" s="23" t="str">
        <f t="shared" si="132"/>
        <v>viernes</v>
      </c>
      <c r="F1683" s="23">
        <f t="shared" si="133"/>
        <v>2</v>
      </c>
      <c r="G1683" s="23" t="str">
        <f t="shared" si="134"/>
        <v>febrero</v>
      </c>
      <c r="H1683" s="2">
        <v>0.69305555555555554</v>
      </c>
      <c r="I1683" t="s">
        <v>57</v>
      </c>
      <c r="J1683" t="str">
        <f>VLOOKUP(ventas_starbucks_2025[[#This Row],[sucursal]],cambio_sucursal[#All],2,0)</f>
        <v>Sucursal Avda Colón</v>
      </c>
      <c r="K1683" t="s">
        <v>43</v>
      </c>
      <c r="L1683" t="s">
        <v>44</v>
      </c>
      <c r="M1683" t="s">
        <v>55</v>
      </c>
      <c r="N1683" t="str">
        <f>IFERROR(VLOOKUP(ventas_starbucks_2025[[#This Row],[tamaño_sucio]],cambio_tamaño[#All],2,0),"Tamaño único")</f>
        <v>Pequeño</v>
      </c>
      <c r="O1683">
        <v>1</v>
      </c>
      <c r="P1683">
        <v>1355.12</v>
      </c>
      <c r="Q1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3">
        <v>1355.12</v>
      </c>
      <c r="S1683" t="s">
        <v>5</v>
      </c>
      <c r="T1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83" t="str">
        <f>VLOOKUP(ventas_starbucks_2025[[#This Row],[canal_compra]],cambio_canal_compra[#All],2,0)</f>
        <v>En tienda</v>
      </c>
      <c r="V1683" t="s">
        <v>6</v>
      </c>
      <c r="W1683" t="str">
        <f>VLOOKUP(ventas_starbucks_2025[[#This Row],[método_pago]],cambio_metodo_pago[#All],2,0)</f>
        <v>Aplicación móbil</v>
      </c>
      <c r="X1683" t="s">
        <v>7</v>
      </c>
      <c r="Y1683">
        <v>10</v>
      </c>
      <c r="Z1683" t="str">
        <f>VLOOKUP(ventas_starbucks_2025[[#This Row],[promoción_aplicada5]],promocion_cambiar[#All],2,0)</f>
        <v>2x1</v>
      </c>
      <c r="AA1683" t="s">
        <v>51</v>
      </c>
      <c r="AB1683" t="s">
        <v>32</v>
      </c>
      <c r="AC1683" t="s">
        <v>41</v>
      </c>
      <c r="AD1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83">
        <v>5.4</v>
      </c>
      <c r="AF1683">
        <v>1</v>
      </c>
      <c r="AG1683">
        <v>39</v>
      </c>
      <c r="AH1683">
        <v>38</v>
      </c>
    </row>
    <row r="1684" spans="1:34" x14ac:dyDescent="0.25">
      <c r="A1684" s="3" t="s">
        <v>1759</v>
      </c>
      <c r="B1684" s="1">
        <v>45705</v>
      </c>
      <c r="C1684" s="23">
        <f t="shared" si="130"/>
        <v>17</v>
      </c>
      <c r="D1684" s="23">
        <f t="shared" si="131"/>
        <v>1</v>
      </c>
      <c r="E1684" s="23" t="str">
        <f t="shared" si="132"/>
        <v>lunes</v>
      </c>
      <c r="F1684" s="23">
        <f t="shared" si="133"/>
        <v>2</v>
      </c>
      <c r="G1684" s="23" t="str">
        <f t="shared" si="134"/>
        <v>febrero</v>
      </c>
      <c r="H1684" s="2">
        <v>0.53819444444444442</v>
      </c>
      <c r="I1684" t="s">
        <v>57</v>
      </c>
      <c r="J1684" t="str">
        <f>VLOOKUP(ventas_starbucks_2025[[#This Row],[sucursal]],cambio_sucursal[#All],2,0)</f>
        <v>Sucursal Avda Colón</v>
      </c>
      <c r="K1684" t="s">
        <v>200</v>
      </c>
      <c r="L1684" t="s">
        <v>44</v>
      </c>
      <c r="M1684" t="s">
        <v>55</v>
      </c>
      <c r="N1684" t="str">
        <f>IFERROR(VLOOKUP(ventas_starbucks_2025[[#This Row],[tamaño_sucio]],cambio_tamaño[#All],2,0),"Tamaño único")</f>
        <v>Pequeño</v>
      </c>
      <c r="O1684">
        <v>5</v>
      </c>
      <c r="P1684">
        <v>1513.41</v>
      </c>
      <c r="Q1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4">
        <v>7567.05</v>
      </c>
      <c r="S1684" t="s">
        <v>5</v>
      </c>
      <c r="T1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84" t="str">
        <f>VLOOKUP(ventas_starbucks_2025[[#This Row],[canal_compra]],cambio_canal_compra[#All],2,0)</f>
        <v>En tienda</v>
      </c>
      <c r="V1684" t="s">
        <v>16</v>
      </c>
      <c r="W1684" t="str">
        <f>VLOOKUP(ventas_starbucks_2025[[#This Row],[método_pago]],cambio_metodo_pago[#All],2,0)</f>
        <v>Tarjeta</v>
      </c>
      <c r="X1684" t="s">
        <v>7</v>
      </c>
      <c r="Y1684">
        <v>15</v>
      </c>
      <c r="Z1684" t="str">
        <f>VLOOKUP(ventas_starbucks_2025[[#This Row],[promoción_aplicada5]],promocion_cambiar[#All],2,0)</f>
        <v>Hora Feliz</v>
      </c>
      <c r="AA1684" t="s">
        <v>36</v>
      </c>
      <c r="AB1684" t="s">
        <v>18</v>
      </c>
      <c r="AC1684" t="s">
        <v>10</v>
      </c>
      <c r="AD1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84">
        <v>10.4</v>
      </c>
      <c r="AF1684">
        <v>1</v>
      </c>
      <c r="AG1684">
        <v>17</v>
      </c>
      <c r="AH1684">
        <v>12</v>
      </c>
    </row>
    <row r="1685" spans="1:34" x14ac:dyDescent="0.25">
      <c r="A1685" s="3" t="s">
        <v>1760</v>
      </c>
      <c r="B1685" s="1">
        <v>45702</v>
      </c>
      <c r="C1685" s="23">
        <f t="shared" si="130"/>
        <v>14</v>
      </c>
      <c r="D1685" s="23">
        <f t="shared" si="131"/>
        <v>5</v>
      </c>
      <c r="E1685" s="1" t="str">
        <f t="shared" si="132"/>
        <v>viernes</v>
      </c>
      <c r="F1685" s="23">
        <f t="shared" si="133"/>
        <v>2</v>
      </c>
      <c r="G1685" s="1" t="str">
        <f t="shared" si="134"/>
        <v>febrero</v>
      </c>
      <c r="H1685" s="2">
        <v>0.68611111111111112</v>
      </c>
      <c r="I1685" t="s">
        <v>57</v>
      </c>
      <c r="J1685" t="str">
        <f>VLOOKUP(ventas_starbucks_2025[[#This Row],[sucursal]],cambio_sucursal[#All],2,0)</f>
        <v>Sucursal Avda Colón</v>
      </c>
      <c r="K1685" t="s">
        <v>200</v>
      </c>
      <c r="L1685" t="s">
        <v>44</v>
      </c>
      <c r="M1685" t="s">
        <v>62</v>
      </c>
      <c r="N1685" t="str">
        <f>IFERROR(VLOOKUP(ventas_starbucks_2025[[#This Row],[tamaño_sucio]],cambio_tamaño[#All],2,0),"Tamaño único")</f>
        <v>Extra-Grande</v>
      </c>
      <c r="O1685">
        <v>4</v>
      </c>
      <c r="P1685">
        <v>1200.81</v>
      </c>
      <c r="Q1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5">
        <v>4803.24</v>
      </c>
      <c r="S1685" t="s">
        <v>15</v>
      </c>
      <c r="T1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85" t="str">
        <f>VLOOKUP(ventas_starbucks_2025[[#This Row],[canal_compra]],cambio_canal_compra[#All],2,0)</f>
        <v>Para llevar</v>
      </c>
      <c r="V1685" t="s">
        <v>6</v>
      </c>
      <c r="W1685" t="str">
        <f>VLOOKUP(ventas_starbucks_2025[[#This Row],[método_pago]],cambio_metodo_pago[#All],2,0)</f>
        <v>Aplicación móbil</v>
      </c>
      <c r="X1685" t="s">
        <v>22</v>
      </c>
      <c r="Y1685">
        <v>0</v>
      </c>
      <c r="Z1685" t="str">
        <f>VLOOKUP(ventas_starbucks_2025[[#This Row],[promoción_aplicada5]],promocion_cambiar[#All],2,0)</f>
        <v>2x1</v>
      </c>
      <c r="AA1685" t="s">
        <v>51</v>
      </c>
      <c r="AB1685" t="s">
        <v>52</v>
      </c>
      <c r="AC1685" t="s">
        <v>24</v>
      </c>
      <c r="AD1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85">
        <v>14.9</v>
      </c>
      <c r="AF1685">
        <v>1</v>
      </c>
      <c r="AG1685">
        <v>32</v>
      </c>
      <c r="AH1685">
        <v>28</v>
      </c>
    </row>
    <row r="1686" spans="1:34" x14ac:dyDescent="0.25">
      <c r="A1686" s="3" t="s">
        <v>1761</v>
      </c>
      <c r="B1686" s="1">
        <v>45730</v>
      </c>
      <c r="C1686" s="23">
        <f t="shared" si="130"/>
        <v>14</v>
      </c>
      <c r="D1686" s="23">
        <f t="shared" si="131"/>
        <v>5</v>
      </c>
      <c r="E1686" s="23" t="str">
        <f t="shared" si="132"/>
        <v>viernes</v>
      </c>
      <c r="F1686" s="23">
        <f t="shared" si="133"/>
        <v>3</v>
      </c>
      <c r="G1686" s="23" t="str">
        <f t="shared" si="134"/>
        <v>marzo</v>
      </c>
      <c r="H1686" s="2">
        <v>0.82152777777777775</v>
      </c>
      <c r="I1686" t="s">
        <v>12</v>
      </c>
      <c r="J1686" t="str">
        <f>VLOOKUP(ventas_starbucks_2025[[#This Row],[sucursal]],cambio_sucursal[#All],2,0)</f>
        <v>Sucursal Córdoba Shopping</v>
      </c>
      <c r="K1686" t="s">
        <v>87</v>
      </c>
      <c r="L1686" t="s">
        <v>65</v>
      </c>
      <c r="M1686" t="s">
        <v>4</v>
      </c>
      <c r="N1686" t="str">
        <f>IFERROR(VLOOKUP(ventas_starbucks_2025[[#This Row],[tamaño_sucio]],cambio_tamaño[#All],2,0),"Tamaño único")</f>
        <v>Tamaño único</v>
      </c>
      <c r="O1686">
        <v>4</v>
      </c>
      <c r="P1686">
        <v>1978.21</v>
      </c>
      <c r="Q1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6">
        <v>7912.84</v>
      </c>
      <c r="S1686" t="s">
        <v>5</v>
      </c>
      <c r="T1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86" t="str">
        <f>VLOOKUP(ventas_starbucks_2025[[#This Row],[canal_compra]],cambio_canal_compra[#All],2,0)</f>
        <v>En tienda</v>
      </c>
      <c r="V1686" t="s">
        <v>16</v>
      </c>
      <c r="W1686" t="str">
        <f>VLOOKUP(ventas_starbucks_2025[[#This Row],[método_pago]],cambio_metodo_pago[#All],2,0)</f>
        <v>Tarjeta</v>
      </c>
      <c r="X1686" t="s">
        <v>22</v>
      </c>
      <c r="Y1686">
        <v>0</v>
      </c>
      <c r="Z1686" t="str">
        <f>VLOOKUP(ventas_starbucks_2025[[#This Row],[promoción_aplicada5]],promocion_cambiar[#All],2,0)</f>
        <v>Ninguna</v>
      </c>
      <c r="AA1686" t="s">
        <v>17</v>
      </c>
      <c r="AB1686" t="s">
        <v>9</v>
      </c>
      <c r="AC1686" t="s">
        <v>24</v>
      </c>
      <c r="AD1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86">
        <v>14.4</v>
      </c>
      <c r="AF1686">
        <v>2</v>
      </c>
      <c r="AG1686">
        <v>21</v>
      </c>
      <c r="AH1686">
        <v>17</v>
      </c>
    </row>
    <row r="1687" spans="1:34" x14ac:dyDescent="0.25">
      <c r="A1687" s="3" t="s">
        <v>1762</v>
      </c>
      <c r="B1687" s="1">
        <v>45738</v>
      </c>
      <c r="C1687" s="23">
        <f t="shared" si="130"/>
        <v>22</v>
      </c>
      <c r="D1687" s="23">
        <f t="shared" si="131"/>
        <v>6</v>
      </c>
      <c r="E1687" s="23" t="str">
        <f t="shared" si="132"/>
        <v>sábado</v>
      </c>
      <c r="F1687" s="23">
        <f t="shared" si="133"/>
        <v>3</v>
      </c>
      <c r="G1687" s="23" t="str">
        <f t="shared" si="134"/>
        <v>marzo</v>
      </c>
      <c r="H1687" s="2">
        <v>0.69722222222222219</v>
      </c>
      <c r="I1687" t="s">
        <v>57</v>
      </c>
      <c r="J1687" t="str">
        <f>VLOOKUP(ventas_starbucks_2025[[#This Row],[sucursal]],cambio_sucursal[#All],2,0)</f>
        <v>Sucursal Avda Colón</v>
      </c>
      <c r="K1687" t="s">
        <v>13</v>
      </c>
      <c r="L1687" t="s">
        <v>14</v>
      </c>
      <c r="M1687" t="s">
        <v>4</v>
      </c>
      <c r="N1687" t="str">
        <f>IFERROR(VLOOKUP(ventas_starbucks_2025[[#This Row],[tamaño_sucio]],cambio_tamaño[#All],2,0),"Tamaño único")</f>
        <v>Tamaño único</v>
      </c>
      <c r="O1687">
        <v>4</v>
      </c>
      <c r="P1687">
        <v>1868.49</v>
      </c>
      <c r="Q1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7">
        <v>7473.96</v>
      </c>
      <c r="S1687" t="s">
        <v>5</v>
      </c>
      <c r="T1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87" t="str">
        <f>VLOOKUP(ventas_starbucks_2025[[#This Row],[canal_compra]],cambio_canal_compra[#All],2,0)</f>
        <v>En tienda</v>
      </c>
      <c r="V1687" t="s">
        <v>6</v>
      </c>
      <c r="W1687" t="str">
        <f>VLOOKUP(ventas_starbucks_2025[[#This Row],[método_pago]],cambio_metodo_pago[#All],2,0)</f>
        <v>Aplicación móbil</v>
      </c>
      <c r="X1687" t="s">
        <v>22</v>
      </c>
      <c r="Y1687">
        <v>0</v>
      </c>
      <c r="Z1687" t="str">
        <f>VLOOKUP(ventas_starbucks_2025[[#This Row],[promoción_aplicada5]],promocion_cambiar[#All],2,0)</f>
        <v>Combo</v>
      </c>
      <c r="AA1687" t="s">
        <v>8</v>
      </c>
      <c r="AB1687" t="s">
        <v>32</v>
      </c>
      <c r="AC1687" t="s">
        <v>24</v>
      </c>
      <c r="AD1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87">
        <v>9.6</v>
      </c>
      <c r="AF1687">
        <v>2</v>
      </c>
      <c r="AG1687">
        <v>14</v>
      </c>
      <c r="AH1687">
        <v>10</v>
      </c>
    </row>
    <row r="1688" spans="1:34" x14ac:dyDescent="0.25">
      <c r="A1688" s="3" t="s">
        <v>1763</v>
      </c>
      <c r="B1688" s="1">
        <v>45696</v>
      </c>
      <c r="C1688" s="23">
        <f t="shared" si="130"/>
        <v>8</v>
      </c>
      <c r="D1688" s="23">
        <f t="shared" si="131"/>
        <v>6</v>
      </c>
      <c r="E1688" s="23" t="str">
        <f t="shared" si="132"/>
        <v>sábado</v>
      </c>
      <c r="F1688" s="23">
        <f t="shared" si="133"/>
        <v>2</v>
      </c>
      <c r="G1688" s="23" t="str">
        <f t="shared" si="134"/>
        <v>febrero</v>
      </c>
      <c r="H1688" s="2">
        <v>0.32916666666666666</v>
      </c>
      <c r="I1688" t="s">
        <v>1</v>
      </c>
      <c r="J1688" t="str">
        <f>VLOOKUP(ventas_starbucks_2025[[#This Row],[sucursal]],cambio_sucursal[#All],2,0)</f>
        <v>Sucursal Nueva Córdoba</v>
      </c>
      <c r="K1688" t="s">
        <v>13</v>
      </c>
      <c r="L1688" t="s">
        <v>14</v>
      </c>
      <c r="M1688" t="s">
        <v>4</v>
      </c>
      <c r="N1688" t="str">
        <f>IFERROR(VLOOKUP(ventas_starbucks_2025[[#This Row],[tamaño_sucio]],cambio_tamaño[#All],2,0),"Tamaño único")</f>
        <v>Tamaño único</v>
      </c>
      <c r="O1688">
        <v>2</v>
      </c>
      <c r="P1688">
        <v>2060.21</v>
      </c>
      <c r="Q1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88">
        <v>4120.42</v>
      </c>
      <c r="S1688" t="s">
        <v>31</v>
      </c>
      <c r="T1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88" t="str">
        <f>VLOOKUP(ventas_starbucks_2025[[#This Row],[canal_compra]],cambio_canal_compra[#All],2,0)</f>
        <v>Entrega domicilio</v>
      </c>
      <c r="V1688" t="s">
        <v>6</v>
      </c>
      <c r="W1688" t="str">
        <f>VLOOKUP(ventas_starbucks_2025[[#This Row],[método_pago]],cambio_metodo_pago[#All],2,0)</f>
        <v>Aplicación móbil</v>
      </c>
      <c r="X1688" t="s">
        <v>22</v>
      </c>
      <c r="Y1688">
        <v>0</v>
      </c>
      <c r="Z1688" t="str">
        <f>VLOOKUP(ventas_starbucks_2025[[#This Row],[promoción_aplicada5]],promocion_cambiar[#All],2,0)</f>
        <v>Hora Feliz</v>
      </c>
      <c r="AA1688" t="s">
        <v>36</v>
      </c>
      <c r="AB1688" t="s">
        <v>32</v>
      </c>
      <c r="AC1688" t="s">
        <v>24</v>
      </c>
      <c r="AD1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88">
        <v>8.1999999999999993</v>
      </c>
      <c r="AF1688">
        <v>3</v>
      </c>
      <c r="AG1688">
        <v>24</v>
      </c>
      <c r="AH1688">
        <v>22</v>
      </c>
    </row>
    <row r="1689" spans="1:34" x14ac:dyDescent="0.25">
      <c r="A1689" s="3" t="s">
        <v>1764</v>
      </c>
      <c r="B1689" s="1">
        <v>45701</v>
      </c>
      <c r="C1689" s="23">
        <f t="shared" si="130"/>
        <v>13</v>
      </c>
      <c r="D1689" s="23">
        <f t="shared" si="131"/>
        <v>4</v>
      </c>
      <c r="E1689" s="23" t="str">
        <f t="shared" si="132"/>
        <v>jueves</v>
      </c>
      <c r="F1689" s="23">
        <f t="shared" si="133"/>
        <v>2</v>
      </c>
      <c r="G1689" s="23" t="str">
        <f t="shared" si="134"/>
        <v>febrero</v>
      </c>
      <c r="H1689" s="2">
        <v>0.29444444444444445</v>
      </c>
      <c r="I1689" t="s">
        <v>1</v>
      </c>
      <c r="J1689" t="str">
        <f>VLOOKUP(ventas_starbucks_2025[[#This Row],[sucursal]],cambio_sucursal[#All],2,0)</f>
        <v>Sucursal Nueva Córdoba</v>
      </c>
      <c r="K1689" t="s">
        <v>127</v>
      </c>
      <c r="L1689" t="s">
        <v>44</v>
      </c>
      <c r="M1689" t="s">
        <v>45</v>
      </c>
      <c r="N1689" t="str">
        <f>IFERROR(VLOOKUP(ventas_starbucks_2025[[#This Row],[tamaño_sucio]],cambio_tamaño[#All],2,0),"Tamaño único")</f>
        <v>Grande</v>
      </c>
      <c r="O1689">
        <v>3</v>
      </c>
      <c r="P1689">
        <v>1291.29</v>
      </c>
      <c r="Q1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9">
        <v>3873.87</v>
      </c>
      <c r="S1689" t="s">
        <v>15</v>
      </c>
      <c r="T1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89" t="str">
        <f>VLOOKUP(ventas_starbucks_2025[[#This Row],[canal_compra]],cambio_canal_compra[#All],2,0)</f>
        <v>Para llevar</v>
      </c>
      <c r="V1689" t="s">
        <v>16</v>
      </c>
      <c r="W1689" t="str">
        <f>VLOOKUP(ventas_starbucks_2025[[#This Row],[método_pago]],cambio_metodo_pago[#All],2,0)</f>
        <v>Tarjeta</v>
      </c>
      <c r="X1689" t="s">
        <v>22</v>
      </c>
      <c r="Y1689">
        <v>0</v>
      </c>
      <c r="Z1689" t="str">
        <f>VLOOKUP(ventas_starbucks_2025[[#This Row],[promoción_aplicada5]],promocion_cambiar[#All],2,0)</f>
        <v>Ninguna</v>
      </c>
      <c r="AA1689" t="s">
        <v>17</v>
      </c>
      <c r="AB1689" t="s">
        <v>29</v>
      </c>
      <c r="AC1689" t="s">
        <v>41</v>
      </c>
      <c r="AD1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89">
        <v>7.8</v>
      </c>
      <c r="AF1689">
        <v>3</v>
      </c>
      <c r="AG1689">
        <v>24</v>
      </c>
      <c r="AH1689">
        <v>21</v>
      </c>
    </row>
    <row r="1690" spans="1:34" x14ac:dyDescent="0.25">
      <c r="A1690" s="3" t="s">
        <v>1765</v>
      </c>
      <c r="B1690" s="1">
        <v>45752</v>
      </c>
      <c r="C1690" s="23">
        <f t="shared" si="130"/>
        <v>5</v>
      </c>
      <c r="D1690" s="23">
        <f t="shared" si="131"/>
        <v>6</v>
      </c>
      <c r="E1690" s="23" t="str">
        <f t="shared" si="132"/>
        <v>sábado</v>
      </c>
      <c r="F1690" s="23">
        <f t="shared" si="133"/>
        <v>4</v>
      </c>
      <c r="G1690" s="23" t="str">
        <f t="shared" si="134"/>
        <v>abril</v>
      </c>
      <c r="H1690" s="2">
        <v>0.48055555555555557</v>
      </c>
      <c r="I1690" t="s">
        <v>57</v>
      </c>
      <c r="J1690" t="str">
        <f>VLOOKUP(ventas_starbucks_2025[[#This Row],[sucursal]],cambio_sucursal[#All],2,0)</f>
        <v>Sucursal Avda Colón</v>
      </c>
      <c r="K1690" t="s">
        <v>38</v>
      </c>
      <c r="L1690" t="s">
        <v>39</v>
      </c>
      <c r="M1690" t="s">
        <v>4</v>
      </c>
      <c r="N1690" t="str">
        <f>IFERROR(VLOOKUP(ventas_starbucks_2025[[#This Row],[tamaño_sucio]],cambio_tamaño[#All],2,0),"Tamaño único")</f>
        <v>Tamaño único</v>
      </c>
      <c r="O1690">
        <v>1</v>
      </c>
      <c r="P1690">
        <v>1475.75</v>
      </c>
      <c r="Q1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0">
        <v>1475.75</v>
      </c>
      <c r="S1690" t="s">
        <v>31</v>
      </c>
      <c r="T1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0" t="str">
        <f>VLOOKUP(ventas_starbucks_2025[[#This Row],[canal_compra]],cambio_canal_compra[#All],2,0)</f>
        <v>Entrega domicilio</v>
      </c>
      <c r="V1690" t="s">
        <v>16</v>
      </c>
      <c r="W1690" t="str">
        <f>VLOOKUP(ventas_starbucks_2025[[#This Row],[método_pago]],cambio_metodo_pago[#All],2,0)</f>
        <v>Tarjeta</v>
      </c>
      <c r="X1690" t="s">
        <v>22</v>
      </c>
      <c r="Y1690">
        <v>0</v>
      </c>
      <c r="Z1690" t="str">
        <f>VLOOKUP(ventas_starbucks_2025[[#This Row],[promoción_aplicada5]],promocion_cambiar[#All],2,0)</f>
        <v>2x1</v>
      </c>
      <c r="AA1690" t="s">
        <v>51</v>
      </c>
      <c r="AB1690" t="s">
        <v>29</v>
      </c>
      <c r="AC1690" t="s">
        <v>10</v>
      </c>
      <c r="AD1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90">
        <v>12.6</v>
      </c>
      <c r="AF1690">
        <v>5</v>
      </c>
      <c r="AG1690">
        <v>28</v>
      </c>
      <c r="AH1690">
        <v>27</v>
      </c>
    </row>
    <row r="1691" spans="1:34" x14ac:dyDescent="0.25">
      <c r="A1691" s="3" t="s">
        <v>1766</v>
      </c>
      <c r="B1691" s="1">
        <v>45752</v>
      </c>
      <c r="C1691" s="23">
        <f t="shared" si="130"/>
        <v>5</v>
      </c>
      <c r="D1691" s="23">
        <f t="shared" si="131"/>
        <v>6</v>
      </c>
      <c r="E1691" s="23" t="str">
        <f t="shared" si="132"/>
        <v>sábado</v>
      </c>
      <c r="F1691" s="23">
        <f t="shared" si="133"/>
        <v>4</v>
      </c>
      <c r="G1691" s="23" t="str">
        <f t="shared" si="134"/>
        <v>abril</v>
      </c>
      <c r="H1691" s="2">
        <v>0.78611111111111109</v>
      </c>
      <c r="I1691" t="s">
        <v>26</v>
      </c>
      <c r="J1691" t="str">
        <f>VLOOKUP(ventas_starbucks_2025[[#This Row],[sucursal]],cambio_sucursal[#All],2,0)</f>
        <v>Sucursal San Lorenzo 47</v>
      </c>
      <c r="K1691" t="s">
        <v>34</v>
      </c>
      <c r="L1691" t="s">
        <v>35</v>
      </c>
      <c r="M1691" t="s">
        <v>4</v>
      </c>
      <c r="N1691" t="str">
        <f>IFERROR(VLOOKUP(ventas_starbucks_2025[[#This Row],[tamaño_sucio]],cambio_tamaño[#All],2,0),"Tamaño único")</f>
        <v>Tamaño único</v>
      </c>
      <c r="O1691">
        <v>4</v>
      </c>
      <c r="P1691">
        <v>900.56</v>
      </c>
      <c r="Q1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91">
        <v>3602.24</v>
      </c>
      <c r="S1691" t="s">
        <v>31</v>
      </c>
      <c r="T1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1" t="str">
        <f>VLOOKUP(ventas_starbucks_2025[[#This Row],[canal_compra]],cambio_canal_compra[#All],2,0)</f>
        <v>Entrega domicilio</v>
      </c>
      <c r="V1691" t="s">
        <v>6</v>
      </c>
      <c r="W1691" t="str">
        <f>VLOOKUP(ventas_starbucks_2025[[#This Row],[método_pago]],cambio_metodo_pago[#All],2,0)</f>
        <v>Aplicación móbil</v>
      </c>
      <c r="X1691" t="s">
        <v>7</v>
      </c>
      <c r="Y1691">
        <v>10</v>
      </c>
      <c r="Z1691" t="str">
        <f>VLOOKUP(ventas_starbucks_2025[[#This Row],[promoción_aplicada5]],promocion_cambiar[#All],2,0)</f>
        <v>Hora Feliz</v>
      </c>
      <c r="AA1691" t="s">
        <v>36</v>
      </c>
      <c r="AB1691" t="s">
        <v>9</v>
      </c>
      <c r="AC1691" t="s">
        <v>10</v>
      </c>
      <c r="AD1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91">
        <v>2.2999999999999998</v>
      </c>
      <c r="AF1691">
        <v>4</v>
      </c>
      <c r="AG1691">
        <v>11</v>
      </c>
      <c r="AH1691">
        <v>7</v>
      </c>
    </row>
    <row r="1692" spans="1:34" x14ac:dyDescent="0.25">
      <c r="A1692" s="3" t="s">
        <v>1767</v>
      </c>
      <c r="B1692" s="1">
        <v>45664</v>
      </c>
      <c r="C1692" s="23">
        <f t="shared" si="130"/>
        <v>7</v>
      </c>
      <c r="D1692" s="23">
        <f t="shared" si="131"/>
        <v>2</v>
      </c>
      <c r="E1692" s="23" t="str">
        <f t="shared" si="132"/>
        <v>martes</v>
      </c>
      <c r="F1692" s="23">
        <f t="shared" si="133"/>
        <v>1</v>
      </c>
      <c r="G1692" s="23" t="str">
        <f t="shared" si="134"/>
        <v>enero</v>
      </c>
      <c r="H1692" s="2">
        <v>0.40555555555555556</v>
      </c>
      <c r="I1692" t="s">
        <v>12</v>
      </c>
      <c r="J1692" t="str">
        <f>VLOOKUP(ventas_starbucks_2025[[#This Row],[sucursal]],cambio_sucursal[#All],2,0)</f>
        <v>Sucursal Córdoba Shopping</v>
      </c>
      <c r="K1692" t="s">
        <v>115</v>
      </c>
      <c r="L1692" t="s">
        <v>21</v>
      </c>
      <c r="M1692" t="s">
        <v>4</v>
      </c>
      <c r="N1692" t="str">
        <f>IFERROR(VLOOKUP(ventas_starbucks_2025[[#This Row],[tamaño_sucio]],cambio_tamaño[#All],2,0),"Tamaño único")</f>
        <v>Tamaño único</v>
      </c>
      <c r="O1692">
        <v>2</v>
      </c>
      <c r="P1692">
        <v>1294.7</v>
      </c>
      <c r="Q1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2">
        <v>2589.4</v>
      </c>
      <c r="S1692" t="s">
        <v>5</v>
      </c>
      <c r="T1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2" t="str">
        <f>VLOOKUP(ventas_starbucks_2025[[#This Row],[canal_compra]],cambio_canal_compra[#All],2,0)</f>
        <v>En tienda</v>
      </c>
      <c r="V1692" t="s">
        <v>6</v>
      </c>
      <c r="W1692" t="str">
        <f>VLOOKUP(ventas_starbucks_2025[[#This Row],[método_pago]],cambio_metodo_pago[#All],2,0)</f>
        <v>Aplicación móbil</v>
      </c>
      <c r="X1692" t="s">
        <v>22</v>
      </c>
      <c r="Y1692">
        <v>0</v>
      </c>
      <c r="Z1692" t="str">
        <f>VLOOKUP(ventas_starbucks_2025[[#This Row],[promoción_aplicada5]],promocion_cambiar[#All],2,0)</f>
        <v>Combo</v>
      </c>
      <c r="AA1692" t="s">
        <v>8</v>
      </c>
      <c r="AB1692" t="s">
        <v>23</v>
      </c>
      <c r="AC1692" t="s">
        <v>10</v>
      </c>
      <c r="AD1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92">
        <v>8.4</v>
      </c>
      <c r="AF1692">
        <v>2</v>
      </c>
      <c r="AG1692">
        <v>28</v>
      </c>
      <c r="AH1692">
        <v>26</v>
      </c>
    </row>
    <row r="1693" spans="1:34" x14ac:dyDescent="0.25">
      <c r="A1693" s="3" t="s">
        <v>1768</v>
      </c>
      <c r="B1693" s="1">
        <v>45700</v>
      </c>
      <c r="C1693" s="23">
        <f t="shared" si="130"/>
        <v>12</v>
      </c>
      <c r="D1693" s="23">
        <f t="shared" si="131"/>
        <v>3</v>
      </c>
      <c r="E1693" s="23" t="str">
        <f t="shared" si="132"/>
        <v>miércoles</v>
      </c>
      <c r="F1693" s="23">
        <f t="shared" si="133"/>
        <v>2</v>
      </c>
      <c r="G1693" s="23" t="str">
        <f t="shared" si="134"/>
        <v>febrero</v>
      </c>
      <c r="H1693" s="2">
        <v>0.46458333333333335</v>
      </c>
      <c r="I1693" t="s">
        <v>1</v>
      </c>
      <c r="J1693" t="str">
        <f>VLOOKUP(ventas_starbucks_2025[[#This Row],[sucursal]],cambio_sucursal[#All],2,0)</f>
        <v>Sucursal Nueva Córdoba</v>
      </c>
      <c r="K1693" t="s">
        <v>48</v>
      </c>
      <c r="L1693" t="s">
        <v>49</v>
      </c>
      <c r="M1693" t="s">
        <v>55</v>
      </c>
      <c r="N1693" t="str">
        <f>IFERROR(VLOOKUP(ventas_starbucks_2025[[#This Row],[tamaño_sucio]],cambio_tamaño[#All],2,0),"Tamaño único")</f>
        <v>Pequeño</v>
      </c>
      <c r="O1693">
        <v>5</v>
      </c>
      <c r="P1693">
        <v>2070.4499999999998</v>
      </c>
      <c r="Q1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93">
        <v>10352.25</v>
      </c>
      <c r="S1693" t="s">
        <v>5</v>
      </c>
      <c r="T1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93" t="str">
        <f>VLOOKUP(ventas_starbucks_2025[[#This Row],[canal_compra]],cambio_canal_compra[#All],2,0)</f>
        <v>En tienda</v>
      </c>
      <c r="V1693" t="s">
        <v>40</v>
      </c>
      <c r="W1693" t="str">
        <f>VLOOKUP(ventas_starbucks_2025[[#This Row],[método_pago]],cambio_metodo_pago[#All],2,0)</f>
        <v>Efectivo</v>
      </c>
      <c r="X1693" t="s">
        <v>7</v>
      </c>
      <c r="Y1693">
        <v>15</v>
      </c>
      <c r="Z1693" t="str">
        <f>VLOOKUP(ventas_starbucks_2025[[#This Row],[promoción_aplicada5]],promocion_cambiar[#All],2,0)</f>
        <v>Ninguna</v>
      </c>
      <c r="AA1693" t="s">
        <v>17</v>
      </c>
      <c r="AB1693" t="s">
        <v>52</v>
      </c>
      <c r="AC1693" t="s">
        <v>10</v>
      </c>
      <c r="AD1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93">
        <v>10.7</v>
      </c>
      <c r="AF1693">
        <v>2</v>
      </c>
      <c r="AG1693">
        <v>41</v>
      </c>
      <c r="AH1693">
        <v>36</v>
      </c>
    </row>
    <row r="1694" spans="1:34" x14ac:dyDescent="0.25">
      <c r="A1694" s="3" t="s">
        <v>1769</v>
      </c>
      <c r="B1694" s="1">
        <v>45759</v>
      </c>
      <c r="C1694" s="23">
        <f t="shared" si="130"/>
        <v>12</v>
      </c>
      <c r="D1694" s="23">
        <f t="shared" si="131"/>
        <v>6</v>
      </c>
      <c r="E1694" s="23" t="str">
        <f t="shared" si="132"/>
        <v>sábado</v>
      </c>
      <c r="F1694" s="23">
        <f t="shared" si="133"/>
        <v>4</v>
      </c>
      <c r="G1694" s="23" t="str">
        <f t="shared" si="134"/>
        <v>abril</v>
      </c>
      <c r="H1694" s="2">
        <v>0.73333333333333328</v>
      </c>
      <c r="I1694" t="s">
        <v>12</v>
      </c>
      <c r="J1694" t="str">
        <f>VLOOKUP(ventas_starbucks_2025[[#This Row],[sucursal]],cambio_sucursal[#All],2,0)</f>
        <v>Sucursal Córdoba Shopping</v>
      </c>
      <c r="K1694" t="s">
        <v>58</v>
      </c>
      <c r="L1694" t="s">
        <v>39</v>
      </c>
      <c r="M1694" t="s">
        <v>4</v>
      </c>
      <c r="N1694" t="str">
        <f>IFERROR(VLOOKUP(ventas_starbucks_2025[[#This Row],[tamaño_sucio]],cambio_tamaño[#All],2,0),"Tamaño único")</f>
        <v>Tamaño único</v>
      </c>
      <c r="O1694">
        <v>4</v>
      </c>
      <c r="P1694">
        <v>1225.78</v>
      </c>
      <c r="Q1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4">
        <v>4903.12</v>
      </c>
      <c r="S1694" t="s">
        <v>5</v>
      </c>
      <c r="T1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4" t="str">
        <f>VLOOKUP(ventas_starbucks_2025[[#This Row],[canal_compra]],cambio_canal_compra[#All],2,0)</f>
        <v>En tienda</v>
      </c>
      <c r="V1694" t="s">
        <v>16</v>
      </c>
      <c r="W1694" t="str">
        <f>VLOOKUP(ventas_starbucks_2025[[#This Row],[método_pago]],cambio_metodo_pago[#All],2,0)</f>
        <v>Tarjeta</v>
      </c>
      <c r="X1694" t="s">
        <v>7</v>
      </c>
      <c r="Y1694">
        <v>0</v>
      </c>
      <c r="Z1694" t="str">
        <f>VLOOKUP(ventas_starbucks_2025[[#This Row],[promoción_aplicada5]],promocion_cambiar[#All],2,0)</f>
        <v>2x1</v>
      </c>
      <c r="AA1694" t="s">
        <v>51</v>
      </c>
      <c r="AB1694" t="s">
        <v>23</v>
      </c>
      <c r="AC1694" t="s">
        <v>24</v>
      </c>
      <c r="AD1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94">
        <v>6.5</v>
      </c>
      <c r="AF1694">
        <v>4</v>
      </c>
      <c r="AG1694">
        <v>24</v>
      </c>
      <c r="AH1694">
        <v>20</v>
      </c>
    </row>
    <row r="1695" spans="1:34" x14ac:dyDescent="0.25">
      <c r="A1695" s="3" t="s">
        <v>1770</v>
      </c>
      <c r="B1695" s="1">
        <v>45739</v>
      </c>
      <c r="C1695" s="23">
        <f t="shared" si="130"/>
        <v>23</v>
      </c>
      <c r="D1695" s="23">
        <f t="shared" si="131"/>
        <v>7</v>
      </c>
      <c r="E1695" s="1" t="str">
        <f t="shared" si="132"/>
        <v>domingo</v>
      </c>
      <c r="F1695" s="23">
        <f t="shared" si="133"/>
        <v>3</v>
      </c>
      <c r="G1695" s="1" t="str">
        <f t="shared" si="134"/>
        <v>marzo</v>
      </c>
      <c r="H1695" s="2">
        <v>0.43263888888888891</v>
      </c>
      <c r="I1695" t="s">
        <v>57</v>
      </c>
      <c r="J1695" t="str">
        <f>VLOOKUP(ventas_starbucks_2025[[#This Row],[sucursal]],cambio_sucursal[#All],2,0)</f>
        <v>Sucursal Avda Colón</v>
      </c>
      <c r="K1695" t="s">
        <v>82</v>
      </c>
      <c r="L1695" t="s">
        <v>28</v>
      </c>
      <c r="M1695" t="s">
        <v>4</v>
      </c>
      <c r="N1695" t="str">
        <f>IFERROR(VLOOKUP(ventas_starbucks_2025[[#This Row],[tamaño_sucio]],cambio_tamaño[#All],2,0),"Tamaño único")</f>
        <v>Tamaño único</v>
      </c>
      <c r="O1695">
        <v>1</v>
      </c>
      <c r="P1695">
        <v>2736.39</v>
      </c>
      <c r="Q1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95">
        <v>2736.39</v>
      </c>
      <c r="S1695" t="s">
        <v>5</v>
      </c>
      <c r="T1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5" t="str">
        <f>VLOOKUP(ventas_starbucks_2025[[#This Row],[canal_compra]],cambio_canal_compra[#All],2,0)</f>
        <v>En tienda</v>
      </c>
      <c r="V1695" t="s">
        <v>6</v>
      </c>
      <c r="W1695" t="str">
        <f>VLOOKUP(ventas_starbucks_2025[[#This Row],[método_pago]],cambio_metodo_pago[#All],2,0)</f>
        <v>Aplicación móbil</v>
      </c>
      <c r="X1695" t="s">
        <v>7</v>
      </c>
      <c r="Y1695">
        <v>0</v>
      </c>
      <c r="Z1695" t="str">
        <f>VLOOKUP(ventas_starbucks_2025[[#This Row],[promoción_aplicada5]],promocion_cambiar[#All],2,0)</f>
        <v>Hora Feliz</v>
      </c>
      <c r="AA1695" t="s">
        <v>36</v>
      </c>
      <c r="AB1695" t="s">
        <v>29</v>
      </c>
      <c r="AC1695" t="s">
        <v>41</v>
      </c>
      <c r="AD1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95">
        <v>3.6</v>
      </c>
      <c r="AF1695">
        <v>2</v>
      </c>
      <c r="AG1695">
        <v>43</v>
      </c>
      <c r="AH1695">
        <v>42</v>
      </c>
    </row>
    <row r="1696" spans="1:34" x14ac:dyDescent="0.25">
      <c r="A1696" s="3" t="s">
        <v>1771</v>
      </c>
      <c r="B1696" s="1">
        <v>45763</v>
      </c>
      <c r="C1696" s="23">
        <f t="shared" si="130"/>
        <v>16</v>
      </c>
      <c r="D1696" s="23">
        <f t="shared" si="131"/>
        <v>3</v>
      </c>
      <c r="E1696" s="23" t="str">
        <f t="shared" si="132"/>
        <v>miércoles</v>
      </c>
      <c r="F1696" s="23">
        <f t="shared" si="133"/>
        <v>4</v>
      </c>
      <c r="G1696" s="23" t="str">
        <f t="shared" si="134"/>
        <v>abril</v>
      </c>
      <c r="H1696" s="2">
        <v>0.37847222222222221</v>
      </c>
      <c r="I1696" t="s">
        <v>12</v>
      </c>
      <c r="J1696" t="str">
        <f>VLOOKUP(ventas_starbucks_2025[[#This Row],[sucursal]],cambio_sucursal[#All],2,0)</f>
        <v>Sucursal Córdoba Shopping</v>
      </c>
      <c r="K1696" t="s">
        <v>130</v>
      </c>
      <c r="L1696" t="s">
        <v>65</v>
      </c>
      <c r="M1696" t="s">
        <v>4</v>
      </c>
      <c r="N1696" t="str">
        <f>IFERROR(VLOOKUP(ventas_starbucks_2025[[#This Row],[tamaño_sucio]],cambio_tamaño[#All],2,0),"Tamaño único")</f>
        <v>Tamaño único</v>
      </c>
      <c r="O1696">
        <v>1</v>
      </c>
      <c r="P1696">
        <v>1413.96</v>
      </c>
      <c r="Q1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6">
        <v>1413.96</v>
      </c>
      <c r="S1696" t="s">
        <v>5</v>
      </c>
      <c r="T1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6" t="str">
        <f>VLOOKUP(ventas_starbucks_2025[[#This Row],[canal_compra]],cambio_canal_compra[#All],2,0)</f>
        <v>En tienda</v>
      </c>
      <c r="V1696" t="s">
        <v>40</v>
      </c>
      <c r="W1696" t="str">
        <f>VLOOKUP(ventas_starbucks_2025[[#This Row],[método_pago]],cambio_metodo_pago[#All],2,0)</f>
        <v>Efectivo</v>
      </c>
      <c r="X1696" t="s">
        <v>7</v>
      </c>
      <c r="Y1696">
        <v>15</v>
      </c>
      <c r="Z1696" t="str">
        <f>VLOOKUP(ventas_starbucks_2025[[#This Row],[promoción_aplicada5]],promocion_cambiar[#All],2,0)</f>
        <v>Ninguna</v>
      </c>
      <c r="AA1696" t="s">
        <v>17</v>
      </c>
      <c r="AB1696" t="s">
        <v>23</v>
      </c>
      <c r="AC1696" t="s">
        <v>24</v>
      </c>
      <c r="AD1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96">
        <v>6</v>
      </c>
      <c r="AF1696">
        <v>5</v>
      </c>
      <c r="AG1696">
        <v>11</v>
      </c>
      <c r="AH1696">
        <v>10</v>
      </c>
    </row>
    <row r="1697" spans="1:34" x14ac:dyDescent="0.25">
      <c r="A1697" s="3" t="s">
        <v>1772</v>
      </c>
      <c r="B1697" s="1">
        <v>45702</v>
      </c>
      <c r="C1697" s="23">
        <f t="shared" si="130"/>
        <v>14</v>
      </c>
      <c r="D1697" s="23">
        <f t="shared" si="131"/>
        <v>5</v>
      </c>
      <c r="E1697" s="23" t="str">
        <f t="shared" si="132"/>
        <v>viernes</v>
      </c>
      <c r="F1697" s="23">
        <f t="shared" si="133"/>
        <v>2</v>
      </c>
      <c r="G1697" s="23" t="str">
        <f t="shared" si="134"/>
        <v>febrero</v>
      </c>
      <c r="H1697" s="2">
        <v>0.44027777777777777</v>
      </c>
      <c r="I1697" t="s">
        <v>12</v>
      </c>
      <c r="J1697" t="str">
        <f>VLOOKUP(ventas_starbucks_2025[[#This Row],[sucursal]],cambio_sucursal[#All],2,0)</f>
        <v>Sucursal Córdoba Shopping</v>
      </c>
      <c r="K1697" t="s">
        <v>115</v>
      </c>
      <c r="L1697" t="s">
        <v>21</v>
      </c>
      <c r="M1697" t="s">
        <v>4</v>
      </c>
      <c r="N1697" t="str">
        <f>IFERROR(VLOOKUP(ventas_starbucks_2025[[#This Row],[tamaño_sucio]],cambio_tamaño[#All],2,0),"Tamaño único")</f>
        <v>Tamaño único</v>
      </c>
      <c r="O1697">
        <v>3</v>
      </c>
      <c r="P1697">
        <v>828.35</v>
      </c>
      <c r="Q1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97">
        <v>2485.0500000000002</v>
      </c>
      <c r="S1697" t="s">
        <v>15</v>
      </c>
      <c r="T1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7" t="str">
        <f>VLOOKUP(ventas_starbucks_2025[[#This Row],[canal_compra]],cambio_canal_compra[#All],2,0)</f>
        <v>Para llevar</v>
      </c>
      <c r="V1697" t="s">
        <v>16</v>
      </c>
      <c r="W1697" t="str">
        <f>VLOOKUP(ventas_starbucks_2025[[#This Row],[método_pago]],cambio_metodo_pago[#All],2,0)</f>
        <v>Tarjeta</v>
      </c>
      <c r="X1697" t="s">
        <v>7</v>
      </c>
      <c r="Y1697">
        <v>15</v>
      </c>
      <c r="Z1697" t="str">
        <f>VLOOKUP(ventas_starbucks_2025[[#This Row],[promoción_aplicada5]],promocion_cambiar[#All],2,0)</f>
        <v>Hora Feliz</v>
      </c>
      <c r="AA1697" t="s">
        <v>36</v>
      </c>
      <c r="AB1697" t="s">
        <v>29</v>
      </c>
      <c r="AC1697" t="s">
        <v>24</v>
      </c>
      <c r="AD1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97">
        <v>8.6</v>
      </c>
      <c r="AF1697">
        <v>1</v>
      </c>
      <c r="AG1697">
        <v>44</v>
      </c>
      <c r="AH1697">
        <v>41</v>
      </c>
    </row>
    <row r="1698" spans="1:34" x14ac:dyDescent="0.25">
      <c r="A1698" s="3" t="s">
        <v>1773</v>
      </c>
      <c r="B1698" s="1">
        <v>45744</v>
      </c>
      <c r="C1698" s="23">
        <f t="shared" si="130"/>
        <v>28</v>
      </c>
      <c r="D1698" s="23">
        <f t="shared" si="131"/>
        <v>5</v>
      </c>
      <c r="E1698" s="23" t="str">
        <f t="shared" si="132"/>
        <v>viernes</v>
      </c>
      <c r="F1698" s="23">
        <f t="shared" si="133"/>
        <v>3</v>
      </c>
      <c r="G1698" s="23" t="str">
        <f t="shared" si="134"/>
        <v>marzo</v>
      </c>
      <c r="H1698" s="2">
        <v>0.44374999999999998</v>
      </c>
      <c r="I1698" t="s">
        <v>57</v>
      </c>
      <c r="J1698" t="str">
        <f>VLOOKUP(ventas_starbucks_2025[[#This Row],[sucursal]],cambio_sucursal[#All],2,0)</f>
        <v>Sucursal Avda Colón</v>
      </c>
      <c r="K1698" t="s">
        <v>13</v>
      </c>
      <c r="L1698" t="s">
        <v>14</v>
      </c>
      <c r="M1698" t="s">
        <v>4</v>
      </c>
      <c r="N1698" t="str">
        <f>IFERROR(VLOOKUP(ventas_starbucks_2025[[#This Row],[tamaño_sucio]],cambio_tamaño[#All],2,0),"Tamaño único")</f>
        <v>Tamaño único</v>
      </c>
      <c r="O1698">
        <v>3</v>
      </c>
      <c r="P1698">
        <v>1669.92</v>
      </c>
      <c r="Q1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8">
        <v>5009.76</v>
      </c>
      <c r="S1698" t="s">
        <v>15</v>
      </c>
      <c r="T1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98" t="str">
        <f>VLOOKUP(ventas_starbucks_2025[[#This Row],[canal_compra]],cambio_canal_compra[#All],2,0)</f>
        <v>Para llevar</v>
      </c>
      <c r="V1698" t="s">
        <v>40</v>
      </c>
      <c r="W1698" t="str">
        <f>VLOOKUP(ventas_starbucks_2025[[#This Row],[método_pago]],cambio_metodo_pago[#All],2,0)</f>
        <v>Efectivo</v>
      </c>
      <c r="X1698" t="s">
        <v>22</v>
      </c>
      <c r="Y1698">
        <v>0</v>
      </c>
      <c r="Z1698" t="str">
        <f>VLOOKUP(ventas_starbucks_2025[[#This Row],[promoción_aplicada5]],promocion_cambiar[#All],2,0)</f>
        <v>2x1</v>
      </c>
      <c r="AA1698" t="s">
        <v>51</v>
      </c>
      <c r="AB1698" t="s">
        <v>18</v>
      </c>
      <c r="AC1698" t="s">
        <v>10</v>
      </c>
      <c r="AD1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98">
        <v>13</v>
      </c>
      <c r="AF1698">
        <v>1</v>
      </c>
      <c r="AG1698">
        <v>35</v>
      </c>
      <c r="AH1698">
        <v>32</v>
      </c>
    </row>
    <row r="1699" spans="1:34" x14ac:dyDescent="0.25">
      <c r="A1699" s="3" t="s">
        <v>1774</v>
      </c>
      <c r="B1699" s="1">
        <v>45668</v>
      </c>
      <c r="C1699" s="23">
        <f t="shared" si="130"/>
        <v>11</v>
      </c>
      <c r="D1699" s="23">
        <f t="shared" si="131"/>
        <v>6</v>
      </c>
      <c r="E1699" s="1" t="str">
        <f t="shared" si="132"/>
        <v>sábado</v>
      </c>
      <c r="F1699" s="23">
        <f t="shared" si="133"/>
        <v>1</v>
      </c>
      <c r="G1699" s="1" t="str">
        <f t="shared" si="134"/>
        <v>enero</v>
      </c>
      <c r="H1699" s="2">
        <v>0.40138888888888891</v>
      </c>
      <c r="I1699" t="s">
        <v>12</v>
      </c>
      <c r="J1699" t="str">
        <f>VLOOKUP(ventas_starbucks_2025[[#This Row],[sucursal]],cambio_sucursal[#All],2,0)</f>
        <v>Sucursal Córdoba Shopping</v>
      </c>
      <c r="K1699" t="s">
        <v>2</v>
      </c>
      <c r="L1699" t="s">
        <v>3</v>
      </c>
      <c r="M1699" t="s">
        <v>4</v>
      </c>
      <c r="N1699" t="str">
        <f>IFERROR(VLOOKUP(ventas_starbucks_2025[[#This Row],[tamaño_sucio]],cambio_tamaño[#All],2,0),"Tamaño único")</f>
        <v>Tamaño único</v>
      </c>
      <c r="O1699">
        <v>5</v>
      </c>
      <c r="P1699">
        <v>2630.84</v>
      </c>
      <c r="Q1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99">
        <v>13154.2</v>
      </c>
      <c r="S1699" t="s">
        <v>31</v>
      </c>
      <c r="T1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99" t="str">
        <f>VLOOKUP(ventas_starbucks_2025[[#This Row],[canal_compra]],cambio_canal_compra[#All],2,0)</f>
        <v>Entrega domicilio</v>
      </c>
      <c r="V1699" t="s">
        <v>16</v>
      </c>
      <c r="W1699" t="str">
        <f>VLOOKUP(ventas_starbucks_2025[[#This Row],[método_pago]],cambio_metodo_pago[#All],2,0)</f>
        <v>Tarjeta</v>
      </c>
      <c r="X1699" t="s">
        <v>22</v>
      </c>
      <c r="Y1699">
        <v>0</v>
      </c>
      <c r="Z1699" t="str">
        <f>VLOOKUP(ventas_starbucks_2025[[#This Row],[promoción_aplicada5]],promocion_cambiar[#All],2,0)</f>
        <v>2x1</v>
      </c>
      <c r="AA1699" t="s">
        <v>51</v>
      </c>
      <c r="AB1699" t="s">
        <v>23</v>
      </c>
      <c r="AC1699" t="s">
        <v>10</v>
      </c>
      <c r="AD1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99">
        <v>9.6</v>
      </c>
      <c r="AF1699">
        <v>2</v>
      </c>
      <c r="AG1699">
        <v>21</v>
      </c>
      <c r="AH1699">
        <v>16</v>
      </c>
    </row>
    <row r="1700" spans="1:34" x14ac:dyDescent="0.25">
      <c r="A1700" s="3" t="s">
        <v>1775</v>
      </c>
      <c r="B1700" s="1">
        <v>45666</v>
      </c>
      <c r="C1700" s="23">
        <f t="shared" si="130"/>
        <v>9</v>
      </c>
      <c r="D1700" s="23">
        <f t="shared" si="131"/>
        <v>4</v>
      </c>
      <c r="E1700" s="23" t="str">
        <f t="shared" si="132"/>
        <v>jueves</v>
      </c>
      <c r="F1700" s="23">
        <f t="shared" si="133"/>
        <v>1</v>
      </c>
      <c r="G1700" s="23" t="str">
        <f t="shared" si="134"/>
        <v>enero</v>
      </c>
      <c r="H1700" s="2">
        <v>0.62916666666666665</v>
      </c>
      <c r="I1700" t="s">
        <v>12</v>
      </c>
      <c r="J1700" t="str">
        <f>VLOOKUP(ventas_starbucks_2025[[#This Row],[sucursal]],cambio_sucursal[#All],2,0)</f>
        <v>Sucursal Córdoba Shopping</v>
      </c>
      <c r="K1700" t="s">
        <v>205</v>
      </c>
      <c r="L1700" t="s">
        <v>70</v>
      </c>
      <c r="M1700" t="s">
        <v>55</v>
      </c>
      <c r="N1700" t="str">
        <f>IFERROR(VLOOKUP(ventas_starbucks_2025[[#This Row],[tamaño_sucio]],cambio_tamaño[#All],2,0),"Tamaño único")</f>
        <v>Pequeño</v>
      </c>
      <c r="O1700">
        <v>4</v>
      </c>
      <c r="P1700">
        <v>1485.17</v>
      </c>
      <c r="Q1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0">
        <v>5940.68</v>
      </c>
      <c r="S1700" t="s">
        <v>31</v>
      </c>
      <c r="T1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00" t="str">
        <f>VLOOKUP(ventas_starbucks_2025[[#This Row],[canal_compra]],cambio_canal_compra[#All],2,0)</f>
        <v>Entrega domicilio</v>
      </c>
      <c r="V1700" t="s">
        <v>6</v>
      </c>
      <c r="W1700" t="str">
        <f>VLOOKUP(ventas_starbucks_2025[[#This Row],[método_pago]],cambio_metodo_pago[#All],2,0)</f>
        <v>Aplicación móbil</v>
      </c>
      <c r="X1700" t="s">
        <v>22</v>
      </c>
      <c r="Y1700">
        <v>0</v>
      </c>
      <c r="Z1700" t="str">
        <f>VLOOKUP(ventas_starbucks_2025[[#This Row],[promoción_aplicada5]],promocion_cambiar[#All],2,0)</f>
        <v>Hora Feliz</v>
      </c>
      <c r="AA1700" t="s">
        <v>36</v>
      </c>
      <c r="AB1700" t="s">
        <v>23</v>
      </c>
      <c r="AC1700" t="s">
        <v>10</v>
      </c>
      <c r="AD1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0">
        <v>7.7</v>
      </c>
      <c r="AF1700">
        <v>1</v>
      </c>
      <c r="AG1700">
        <v>31</v>
      </c>
      <c r="AH1700">
        <v>27</v>
      </c>
    </row>
    <row r="1701" spans="1:34" x14ac:dyDescent="0.25">
      <c r="A1701" s="3" t="s">
        <v>1776</v>
      </c>
      <c r="B1701" s="1">
        <v>45749</v>
      </c>
      <c r="C1701" s="23">
        <f t="shared" si="130"/>
        <v>2</v>
      </c>
      <c r="D1701" s="23">
        <f t="shared" si="131"/>
        <v>3</v>
      </c>
      <c r="E1701" s="1" t="str">
        <f t="shared" si="132"/>
        <v>miércoles</v>
      </c>
      <c r="F1701" s="23">
        <f t="shared" si="133"/>
        <v>4</v>
      </c>
      <c r="G1701" s="1" t="str">
        <f t="shared" si="134"/>
        <v>abril</v>
      </c>
      <c r="H1701" s="2">
        <v>0.41458333333333336</v>
      </c>
      <c r="I1701" t="s">
        <v>1</v>
      </c>
      <c r="J1701" t="str">
        <f>VLOOKUP(ventas_starbucks_2025[[#This Row],[sucursal]],cambio_sucursal[#All],2,0)</f>
        <v>Sucursal Nueva Córdoba</v>
      </c>
      <c r="K1701" t="s">
        <v>101</v>
      </c>
      <c r="L1701" t="s">
        <v>3</v>
      </c>
      <c r="M1701" t="s">
        <v>4</v>
      </c>
      <c r="N1701" t="str">
        <f>IFERROR(VLOOKUP(ventas_starbucks_2025[[#This Row],[tamaño_sucio]],cambio_tamaño[#All],2,0),"Tamaño único")</f>
        <v>Tamaño único</v>
      </c>
      <c r="O1701">
        <v>2</v>
      </c>
      <c r="P1701">
        <v>3241.99</v>
      </c>
      <c r="Q1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01">
        <v>6483.98</v>
      </c>
      <c r="S1701" t="s">
        <v>15</v>
      </c>
      <c r="T1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01" t="str">
        <f>VLOOKUP(ventas_starbucks_2025[[#This Row],[canal_compra]],cambio_canal_compra[#All],2,0)</f>
        <v>Para llevar</v>
      </c>
      <c r="V1701" t="s">
        <v>6</v>
      </c>
      <c r="W1701" t="str">
        <f>VLOOKUP(ventas_starbucks_2025[[#This Row],[método_pago]],cambio_metodo_pago[#All],2,0)</f>
        <v>Aplicación móbil</v>
      </c>
      <c r="X1701" t="s">
        <v>7</v>
      </c>
      <c r="Y1701">
        <v>15</v>
      </c>
      <c r="Z1701" t="str">
        <f>VLOOKUP(ventas_starbucks_2025[[#This Row],[promoción_aplicada5]],promocion_cambiar[#All],2,0)</f>
        <v>2x1</v>
      </c>
      <c r="AA1701" t="s">
        <v>51</v>
      </c>
      <c r="AB1701" t="s">
        <v>23</v>
      </c>
      <c r="AC1701" t="s">
        <v>41</v>
      </c>
      <c r="AD1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1">
        <v>9.9</v>
      </c>
      <c r="AF1701">
        <v>2</v>
      </c>
      <c r="AG1701">
        <v>11</v>
      </c>
      <c r="AH1701">
        <v>9</v>
      </c>
    </row>
    <row r="1702" spans="1:34" x14ac:dyDescent="0.25">
      <c r="A1702" s="3" t="s">
        <v>1777</v>
      </c>
      <c r="B1702" s="1">
        <v>45755</v>
      </c>
      <c r="C1702" s="23">
        <f t="shared" si="130"/>
        <v>8</v>
      </c>
      <c r="D1702" s="23">
        <f t="shared" si="131"/>
        <v>2</v>
      </c>
      <c r="E1702" s="23" t="str">
        <f t="shared" si="132"/>
        <v>martes</v>
      </c>
      <c r="F1702" s="23">
        <f t="shared" si="133"/>
        <v>4</v>
      </c>
      <c r="G1702" s="23" t="str">
        <f t="shared" si="134"/>
        <v>abril</v>
      </c>
      <c r="H1702" s="2">
        <v>0.33333333333333331</v>
      </c>
      <c r="I1702" t="s">
        <v>12</v>
      </c>
      <c r="J1702" t="str">
        <f>VLOOKUP(ventas_starbucks_2025[[#This Row],[sucursal]],cambio_sucursal[#All],2,0)</f>
        <v>Sucursal Córdoba Shopping</v>
      </c>
      <c r="K1702" t="s">
        <v>173</v>
      </c>
      <c r="L1702" t="s">
        <v>35</v>
      </c>
      <c r="M1702" t="s">
        <v>4</v>
      </c>
      <c r="N1702" t="str">
        <f>IFERROR(VLOOKUP(ventas_starbucks_2025[[#This Row],[tamaño_sucio]],cambio_tamaño[#All],2,0),"Tamaño único")</f>
        <v>Tamaño único</v>
      </c>
      <c r="O1702">
        <v>5</v>
      </c>
      <c r="P1702">
        <v>1377.25</v>
      </c>
      <c r="Q1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2">
        <v>6886.25</v>
      </c>
      <c r="S1702" t="s">
        <v>5</v>
      </c>
      <c r="T1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02" t="str">
        <f>VLOOKUP(ventas_starbucks_2025[[#This Row],[canal_compra]],cambio_canal_compra[#All],2,0)</f>
        <v>En tienda</v>
      </c>
      <c r="V1702" t="s">
        <v>40</v>
      </c>
      <c r="W1702" t="str">
        <f>VLOOKUP(ventas_starbucks_2025[[#This Row],[método_pago]],cambio_metodo_pago[#All],2,0)</f>
        <v>Efectivo</v>
      </c>
      <c r="X1702" t="s">
        <v>22</v>
      </c>
      <c r="Y1702">
        <v>0</v>
      </c>
      <c r="Z1702" t="str">
        <f>VLOOKUP(ventas_starbucks_2025[[#This Row],[promoción_aplicada5]],promocion_cambiar[#All],2,0)</f>
        <v>Combo</v>
      </c>
      <c r="AA1702" t="s">
        <v>8</v>
      </c>
      <c r="AB1702" t="s">
        <v>29</v>
      </c>
      <c r="AC1702" t="s">
        <v>10</v>
      </c>
      <c r="AD1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02">
        <v>4.5</v>
      </c>
      <c r="AF1702">
        <v>3</v>
      </c>
      <c r="AG1702">
        <v>10</v>
      </c>
      <c r="AH1702">
        <v>5</v>
      </c>
    </row>
    <row r="1703" spans="1:34" x14ac:dyDescent="0.25">
      <c r="A1703" s="3" t="s">
        <v>1778</v>
      </c>
      <c r="B1703" s="1">
        <v>45667</v>
      </c>
      <c r="C1703" s="23">
        <f t="shared" si="130"/>
        <v>10</v>
      </c>
      <c r="D1703" s="23">
        <f t="shared" si="131"/>
        <v>5</v>
      </c>
      <c r="E1703" s="1" t="str">
        <f t="shared" si="132"/>
        <v>viernes</v>
      </c>
      <c r="F1703" s="23">
        <f t="shared" si="133"/>
        <v>1</v>
      </c>
      <c r="G1703" s="1" t="str">
        <f t="shared" si="134"/>
        <v>enero</v>
      </c>
      <c r="H1703" s="2">
        <v>0.32777777777777778</v>
      </c>
      <c r="I1703" t="s">
        <v>26</v>
      </c>
      <c r="J1703" t="str">
        <f>VLOOKUP(ventas_starbucks_2025[[#This Row],[sucursal]],cambio_sucursal[#All],2,0)</f>
        <v>Sucursal San Lorenzo 47</v>
      </c>
      <c r="K1703" t="s">
        <v>101</v>
      </c>
      <c r="L1703" t="s">
        <v>3</v>
      </c>
      <c r="M1703" t="s">
        <v>4</v>
      </c>
      <c r="N1703" t="str">
        <f>IFERROR(VLOOKUP(ventas_starbucks_2025[[#This Row],[tamaño_sucio]],cambio_tamaño[#All],2,0),"Tamaño único")</f>
        <v>Tamaño único</v>
      </c>
      <c r="O1703">
        <v>3</v>
      </c>
      <c r="P1703">
        <v>3338.94</v>
      </c>
      <c r="Q1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03">
        <v>10016.82</v>
      </c>
      <c r="S1703" t="s">
        <v>15</v>
      </c>
      <c r="T1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03" t="str">
        <f>VLOOKUP(ventas_starbucks_2025[[#This Row],[canal_compra]],cambio_canal_compra[#All],2,0)</f>
        <v>Para llevar</v>
      </c>
      <c r="V1703" t="s">
        <v>6</v>
      </c>
      <c r="W1703" t="str">
        <f>VLOOKUP(ventas_starbucks_2025[[#This Row],[método_pago]],cambio_metodo_pago[#All],2,0)</f>
        <v>Aplicación móbil</v>
      </c>
      <c r="X1703" t="s">
        <v>22</v>
      </c>
      <c r="Y1703">
        <v>0</v>
      </c>
      <c r="Z1703" t="str">
        <f>VLOOKUP(ventas_starbucks_2025[[#This Row],[promoción_aplicada5]],promocion_cambiar[#All],2,0)</f>
        <v>2x1</v>
      </c>
      <c r="AA1703" t="s">
        <v>51</v>
      </c>
      <c r="AB1703" t="s">
        <v>9</v>
      </c>
      <c r="AC1703" t="s">
        <v>10</v>
      </c>
      <c r="AD1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03">
        <v>12.3</v>
      </c>
      <c r="AF1703">
        <v>2</v>
      </c>
      <c r="AG1703">
        <v>15</v>
      </c>
      <c r="AH1703">
        <v>12</v>
      </c>
    </row>
    <row r="1704" spans="1:34" x14ac:dyDescent="0.25">
      <c r="A1704" s="3" t="s">
        <v>1779</v>
      </c>
      <c r="B1704" s="1">
        <v>45695</v>
      </c>
      <c r="C1704" s="23">
        <f t="shared" si="130"/>
        <v>7</v>
      </c>
      <c r="D1704" s="23">
        <f t="shared" si="131"/>
        <v>5</v>
      </c>
      <c r="E1704" s="23" t="str">
        <f t="shared" si="132"/>
        <v>viernes</v>
      </c>
      <c r="F1704" s="23">
        <f t="shared" si="133"/>
        <v>2</v>
      </c>
      <c r="G1704" s="23" t="str">
        <f t="shared" si="134"/>
        <v>febrero</v>
      </c>
      <c r="H1704" s="2">
        <v>0.61111111111111116</v>
      </c>
      <c r="I1704" t="s">
        <v>26</v>
      </c>
      <c r="J1704" t="str">
        <f>VLOOKUP(ventas_starbucks_2025[[#This Row],[sucursal]],cambio_sucursal[#All],2,0)</f>
        <v>Sucursal San Lorenzo 47</v>
      </c>
      <c r="K1704" t="s">
        <v>27</v>
      </c>
      <c r="L1704" t="s">
        <v>28</v>
      </c>
      <c r="M1704" t="s">
        <v>4</v>
      </c>
      <c r="N1704" t="str">
        <f>IFERROR(VLOOKUP(ventas_starbucks_2025[[#This Row],[tamaño_sucio]],cambio_tamaño[#All],2,0),"Tamaño único")</f>
        <v>Tamaño único</v>
      </c>
      <c r="O1704">
        <v>4</v>
      </c>
      <c r="P1704">
        <v>2752.3</v>
      </c>
      <c r="Q1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04">
        <v>11009.2</v>
      </c>
      <c r="S1704" t="s">
        <v>5</v>
      </c>
      <c r="T1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04" t="str">
        <f>VLOOKUP(ventas_starbucks_2025[[#This Row],[canal_compra]],cambio_canal_compra[#All],2,0)</f>
        <v>En tienda</v>
      </c>
      <c r="V1704" t="s">
        <v>16</v>
      </c>
      <c r="W1704" t="str">
        <f>VLOOKUP(ventas_starbucks_2025[[#This Row],[método_pago]],cambio_metodo_pago[#All],2,0)</f>
        <v>Tarjeta</v>
      </c>
      <c r="X1704" t="s">
        <v>22</v>
      </c>
      <c r="Y1704">
        <v>0</v>
      </c>
      <c r="Z1704" t="str">
        <f>VLOOKUP(ventas_starbucks_2025[[#This Row],[promoción_aplicada5]],promocion_cambiar[#All],2,0)</f>
        <v>Combo</v>
      </c>
      <c r="AA1704" t="s">
        <v>8</v>
      </c>
      <c r="AB1704" t="s">
        <v>29</v>
      </c>
      <c r="AC1704" t="s">
        <v>10</v>
      </c>
      <c r="AD1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4">
        <v>9.4</v>
      </c>
      <c r="AF1704">
        <v>5</v>
      </c>
      <c r="AG1704">
        <v>11</v>
      </c>
      <c r="AH1704">
        <v>7</v>
      </c>
    </row>
    <row r="1705" spans="1:34" x14ac:dyDescent="0.25">
      <c r="A1705" s="3" t="s">
        <v>1780</v>
      </c>
      <c r="B1705" s="1">
        <v>45662</v>
      </c>
      <c r="C1705" s="23">
        <f t="shared" si="130"/>
        <v>5</v>
      </c>
      <c r="D1705" s="23">
        <f t="shared" si="131"/>
        <v>7</v>
      </c>
      <c r="E1705" s="23" t="str">
        <f t="shared" si="132"/>
        <v>domingo</v>
      </c>
      <c r="F1705" s="23">
        <f t="shared" si="133"/>
        <v>1</v>
      </c>
      <c r="G1705" s="23" t="str">
        <f t="shared" si="134"/>
        <v>enero</v>
      </c>
      <c r="H1705" s="2">
        <v>0.62430555555555556</v>
      </c>
      <c r="I1705" t="s">
        <v>57</v>
      </c>
      <c r="J1705" t="str">
        <f>VLOOKUP(ventas_starbucks_2025[[#This Row],[sucursal]],cambio_sucursal[#All],2,0)</f>
        <v>Sucursal Avda Colón</v>
      </c>
      <c r="K1705" t="s">
        <v>300</v>
      </c>
      <c r="L1705" t="s">
        <v>44</v>
      </c>
      <c r="M1705" t="s">
        <v>62</v>
      </c>
      <c r="N1705" t="str">
        <f>IFERROR(VLOOKUP(ventas_starbucks_2025[[#This Row],[tamaño_sucio]],cambio_tamaño[#All],2,0),"Tamaño único")</f>
        <v>Extra-Grande</v>
      </c>
      <c r="O1705">
        <v>1</v>
      </c>
      <c r="P1705">
        <v>1537.8</v>
      </c>
      <c r="Q1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5">
        <v>1537.8</v>
      </c>
      <c r="S1705" t="s">
        <v>5</v>
      </c>
      <c r="T1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05" t="str">
        <f>VLOOKUP(ventas_starbucks_2025[[#This Row],[canal_compra]],cambio_canal_compra[#All],2,0)</f>
        <v>En tienda</v>
      </c>
      <c r="V1705" t="s">
        <v>16</v>
      </c>
      <c r="W1705" t="str">
        <f>VLOOKUP(ventas_starbucks_2025[[#This Row],[método_pago]],cambio_metodo_pago[#All],2,0)</f>
        <v>Tarjeta</v>
      </c>
      <c r="X1705" t="s">
        <v>7</v>
      </c>
      <c r="Y1705">
        <v>10</v>
      </c>
      <c r="Z1705" t="str">
        <f>VLOOKUP(ventas_starbucks_2025[[#This Row],[promoción_aplicada5]],promocion_cambiar[#All],2,0)</f>
        <v>2x1</v>
      </c>
      <c r="AA1705" t="s">
        <v>51</v>
      </c>
      <c r="AB1705" t="s">
        <v>29</v>
      </c>
      <c r="AC1705" t="s">
        <v>24</v>
      </c>
      <c r="AD1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05">
        <v>4.5</v>
      </c>
      <c r="AF1705">
        <v>4</v>
      </c>
      <c r="AG1705">
        <v>19</v>
      </c>
      <c r="AH1705">
        <v>18</v>
      </c>
    </row>
    <row r="1706" spans="1:34" x14ac:dyDescent="0.25">
      <c r="A1706" s="3" t="s">
        <v>1781</v>
      </c>
      <c r="B1706" s="1">
        <v>45691</v>
      </c>
      <c r="C1706" s="23">
        <f t="shared" si="130"/>
        <v>3</v>
      </c>
      <c r="D1706" s="23">
        <f t="shared" si="131"/>
        <v>1</v>
      </c>
      <c r="E1706" s="1" t="str">
        <f t="shared" si="132"/>
        <v>lunes</v>
      </c>
      <c r="F1706" s="23">
        <f t="shared" si="133"/>
        <v>2</v>
      </c>
      <c r="G1706" s="1" t="str">
        <f t="shared" si="134"/>
        <v>febrero</v>
      </c>
      <c r="H1706" s="2">
        <v>0.86805555555555558</v>
      </c>
      <c r="I1706" t="s">
        <v>12</v>
      </c>
      <c r="J1706" t="str">
        <f>VLOOKUP(ventas_starbucks_2025[[#This Row],[sucursal]],cambio_sucursal[#All],2,0)</f>
        <v>Sucursal Córdoba Shopping</v>
      </c>
      <c r="K1706" t="s">
        <v>89</v>
      </c>
      <c r="L1706" t="s">
        <v>90</v>
      </c>
      <c r="M1706" t="s">
        <v>4</v>
      </c>
      <c r="N1706" t="str">
        <f>IFERROR(VLOOKUP(ventas_starbucks_2025[[#This Row],[tamaño_sucio]],cambio_tamaño[#All],2,0),"Tamaño único")</f>
        <v>Tamaño único</v>
      </c>
      <c r="O1706">
        <v>2</v>
      </c>
      <c r="P1706">
        <v>1485.96</v>
      </c>
      <c r="Q1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6">
        <v>2971.92</v>
      </c>
      <c r="S1706" t="s">
        <v>5</v>
      </c>
      <c r="T1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06" t="str">
        <f>VLOOKUP(ventas_starbucks_2025[[#This Row],[canal_compra]],cambio_canal_compra[#All],2,0)</f>
        <v>En tienda</v>
      </c>
      <c r="V1706" t="s">
        <v>16</v>
      </c>
      <c r="W1706" t="str">
        <f>VLOOKUP(ventas_starbucks_2025[[#This Row],[método_pago]],cambio_metodo_pago[#All],2,0)</f>
        <v>Tarjeta</v>
      </c>
      <c r="X1706" t="s">
        <v>22</v>
      </c>
      <c r="Y1706">
        <v>0</v>
      </c>
      <c r="Z1706" t="str">
        <f>VLOOKUP(ventas_starbucks_2025[[#This Row],[promoción_aplicada5]],promocion_cambiar[#All],2,0)</f>
        <v>2x1</v>
      </c>
      <c r="AA1706" t="s">
        <v>51</v>
      </c>
      <c r="AB1706" t="s">
        <v>32</v>
      </c>
      <c r="AC1706" t="s">
        <v>24</v>
      </c>
      <c r="AD1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6">
        <v>9.9</v>
      </c>
      <c r="AF1706">
        <v>3</v>
      </c>
      <c r="AG1706">
        <v>19</v>
      </c>
      <c r="AH1706">
        <v>17</v>
      </c>
    </row>
    <row r="1707" spans="1:34" x14ac:dyDescent="0.25">
      <c r="A1707" s="3" t="s">
        <v>1782</v>
      </c>
      <c r="B1707" s="1">
        <v>45695</v>
      </c>
      <c r="C1707" s="23">
        <f t="shared" si="130"/>
        <v>7</v>
      </c>
      <c r="D1707" s="23">
        <f t="shared" si="131"/>
        <v>5</v>
      </c>
      <c r="E1707" s="23" t="str">
        <f t="shared" si="132"/>
        <v>viernes</v>
      </c>
      <c r="F1707" s="23">
        <f t="shared" si="133"/>
        <v>2</v>
      </c>
      <c r="G1707" s="23" t="str">
        <f t="shared" si="134"/>
        <v>febrero</v>
      </c>
      <c r="H1707" s="2">
        <v>0.7944444444444444</v>
      </c>
      <c r="I1707" t="s">
        <v>57</v>
      </c>
      <c r="J1707" t="str">
        <f>VLOOKUP(ventas_starbucks_2025[[#This Row],[sucursal]],cambio_sucursal[#All],2,0)</f>
        <v>Sucursal Avda Colón</v>
      </c>
      <c r="K1707" t="s">
        <v>89</v>
      </c>
      <c r="L1707" t="s">
        <v>90</v>
      </c>
      <c r="M1707" t="s">
        <v>4</v>
      </c>
      <c r="N1707" t="str">
        <f>IFERROR(VLOOKUP(ventas_starbucks_2025[[#This Row],[tamaño_sucio]],cambio_tamaño[#All],2,0),"Tamaño único")</f>
        <v>Tamaño único</v>
      </c>
      <c r="O1707">
        <v>3</v>
      </c>
      <c r="P1707">
        <v>1199.23</v>
      </c>
      <c r="Q1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7">
        <v>3597.69</v>
      </c>
      <c r="S1707" t="s">
        <v>31</v>
      </c>
      <c r="T1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07" t="str">
        <f>VLOOKUP(ventas_starbucks_2025[[#This Row],[canal_compra]],cambio_canal_compra[#All],2,0)</f>
        <v>Entrega domicilio</v>
      </c>
      <c r="V1707" t="s">
        <v>16</v>
      </c>
      <c r="W1707" t="str">
        <f>VLOOKUP(ventas_starbucks_2025[[#This Row],[método_pago]],cambio_metodo_pago[#All],2,0)</f>
        <v>Tarjeta</v>
      </c>
      <c r="X1707" t="s">
        <v>7</v>
      </c>
      <c r="Y1707">
        <v>0</v>
      </c>
      <c r="Z1707" t="str">
        <f>VLOOKUP(ventas_starbucks_2025[[#This Row],[promoción_aplicada5]],promocion_cambiar[#All],2,0)</f>
        <v>Hora Feliz</v>
      </c>
      <c r="AA1707" t="s">
        <v>36</v>
      </c>
      <c r="AB1707" t="s">
        <v>29</v>
      </c>
      <c r="AC1707" t="s">
        <v>10</v>
      </c>
      <c r="AD1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07">
        <v>12.8</v>
      </c>
      <c r="AF1707">
        <v>2</v>
      </c>
      <c r="AG1707">
        <v>20</v>
      </c>
      <c r="AH1707">
        <v>17</v>
      </c>
    </row>
    <row r="1708" spans="1:34" x14ac:dyDescent="0.25">
      <c r="A1708" s="3" t="s">
        <v>1783</v>
      </c>
      <c r="B1708" s="1">
        <v>45746</v>
      </c>
      <c r="C1708" s="23">
        <f t="shared" si="130"/>
        <v>30</v>
      </c>
      <c r="D1708" s="23">
        <f t="shared" si="131"/>
        <v>7</v>
      </c>
      <c r="E1708" s="23" t="str">
        <f t="shared" si="132"/>
        <v>domingo</v>
      </c>
      <c r="F1708" s="23">
        <f t="shared" si="133"/>
        <v>3</v>
      </c>
      <c r="G1708" s="23" t="str">
        <f t="shared" si="134"/>
        <v>marzo</v>
      </c>
      <c r="H1708" s="2">
        <v>0.42708333333333331</v>
      </c>
      <c r="I1708" t="s">
        <v>1</v>
      </c>
      <c r="J1708" t="str">
        <f>VLOOKUP(ventas_starbucks_2025[[#This Row],[sucursal]],cambio_sucursal[#All],2,0)</f>
        <v>Sucursal Nueva Córdoba</v>
      </c>
      <c r="K1708" t="s">
        <v>101</v>
      </c>
      <c r="L1708" t="s">
        <v>3</v>
      </c>
      <c r="M1708" t="s">
        <v>4</v>
      </c>
      <c r="N1708" t="str">
        <f>IFERROR(VLOOKUP(ventas_starbucks_2025[[#This Row],[tamaño_sucio]],cambio_tamaño[#All],2,0),"Tamaño único")</f>
        <v>Tamaño único</v>
      </c>
      <c r="O1708">
        <v>4</v>
      </c>
      <c r="P1708">
        <v>2520.0300000000002</v>
      </c>
      <c r="Q1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08">
        <v>10080.120000000001</v>
      </c>
      <c r="S1708" t="s">
        <v>31</v>
      </c>
      <c r="T1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08" t="str">
        <f>VLOOKUP(ventas_starbucks_2025[[#This Row],[canal_compra]],cambio_canal_compra[#All],2,0)</f>
        <v>Entrega domicilio</v>
      </c>
      <c r="V1708" t="s">
        <v>40</v>
      </c>
      <c r="W1708" t="str">
        <f>VLOOKUP(ventas_starbucks_2025[[#This Row],[método_pago]],cambio_metodo_pago[#All],2,0)</f>
        <v>Efectivo</v>
      </c>
      <c r="X1708" t="s">
        <v>7</v>
      </c>
      <c r="Y1708">
        <v>10</v>
      </c>
      <c r="Z1708" t="str">
        <f>VLOOKUP(ventas_starbucks_2025[[#This Row],[promoción_aplicada5]],promocion_cambiar[#All],2,0)</f>
        <v>Ninguna</v>
      </c>
      <c r="AA1708" t="s">
        <v>17</v>
      </c>
      <c r="AB1708" t="s">
        <v>23</v>
      </c>
      <c r="AC1708" t="s">
        <v>10</v>
      </c>
      <c r="AD1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8">
        <v>9.3000000000000007</v>
      </c>
      <c r="AF1708">
        <v>5</v>
      </c>
      <c r="AG1708">
        <v>26</v>
      </c>
      <c r="AH1708">
        <v>22</v>
      </c>
    </row>
    <row r="1709" spans="1:34" x14ac:dyDescent="0.25">
      <c r="A1709" s="3" t="s">
        <v>1784</v>
      </c>
      <c r="B1709" s="1">
        <v>45661</v>
      </c>
      <c r="C1709" s="23">
        <f t="shared" si="130"/>
        <v>4</v>
      </c>
      <c r="D1709" s="23">
        <f t="shared" si="131"/>
        <v>6</v>
      </c>
      <c r="E1709" s="23" t="str">
        <f t="shared" si="132"/>
        <v>sábado</v>
      </c>
      <c r="F1709" s="23">
        <f t="shared" si="133"/>
        <v>1</v>
      </c>
      <c r="G1709" s="23" t="str">
        <f t="shared" si="134"/>
        <v>enero</v>
      </c>
      <c r="H1709" s="2">
        <v>0.68263888888888891</v>
      </c>
      <c r="I1709" t="s">
        <v>57</v>
      </c>
      <c r="J1709" t="str">
        <f>VLOOKUP(ventas_starbucks_2025[[#This Row],[sucursal]],cambio_sucursal[#All],2,0)</f>
        <v>Sucursal Avda Colón</v>
      </c>
      <c r="K1709" t="s">
        <v>101</v>
      </c>
      <c r="L1709" t="s">
        <v>3</v>
      </c>
      <c r="M1709" t="s">
        <v>4</v>
      </c>
      <c r="N1709" t="str">
        <f>IFERROR(VLOOKUP(ventas_starbucks_2025[[#This Row],[tamaño_sucio]],cambio_tamaño[#All],2,0),"Tamaño único")</f>
        <v>Tamaño único</v>
      </c>
      <c r="O1709">
        <v>3</v>
      </c>
      <c r="P1709">
        <v>3218.89</v>
      </c>
      <c r="Q1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09">
        <v>9656.67</v>
      </c>
      <c r="S1709" t="s">
        <v>15</v>
      </c>
      <c r="T1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09" t="str">
        <f>VLOOKUP(ventas_starbucks_2025[[#This Row],[canal_compra]],cambio_canal_compra[#All],2,0)</f>
        <v>Para llevar</v>
      </c>
      <c r="V1709" t="s">
        <v>40</v>
      </c>
      <c r="W1709" t="str">
        <f>VLOOKUP(ventas_starbucks_2025[[#This Row],[método_pago]],cambio_metodo_pago[#All],2,0)</f>
        <v>Efectivo</v>
      </c>
      <c r="X1709" t="s">
        <v>22</v>
      </c>
      <c r="Y1709">
        <v>0</v>
      </c>
      <c r="Z1709" t="str">
        <f>VLOOKUP(ventas_starbucks_2025[[#This Row],[promoción_aplicada5]],promocion_cambiar[#All],2,0)</f>
        <v>Ninguna</v>
      </c>
      <c r="AA1709" t="s">
        <v>17</v>
      </c>
      <c r="AB1709" t="s">
        <v>52</v>
      </c>
      <c r="AC1709" t="s">
        <v>24</v>
      </c>
      <c r="AD1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9">
        <v>9</v>
      </c>
      <c r="AF1709">
        <v>2</v>
      </c>
      <c r="AG1709">
        <v>13</v>
      </c>
      <c r="AH1709">
        <v>10</v>
      </c>
    </row>
    <row r="1710" spans="1:34" x14ac:dyDescent="0.25">
      <c r="A1710" s="3" t="s">
        <v>1785</v>
      </c>
      <c r="B1710" s="1">
        <v>45724</v>
      </c>
      <c r="C1710" s="23">
        <f t="shared" si="130"/>
        <v>8</v>
      </c>
      <c r="D1710" s="23">
        <f t="shared" si="131"/>
        <v>6</v>
      </c>
      <c r="E1710" s="1" t="str">
        <f t="shared" si="132"/>
        <v>sábado</v>
      </c>
      <c r="F1710" s="23">
        <f t="shared" si="133"/>
        <v>3</v>
      </c>
      <c r="G1710" s="1" t="str">
        <f t="shared" si="134"/>
        <v>marzo</v>
      </c>
      <c r="H1710" s="2">
        <v>0.42291666666666666</v>
      </c>
      <c r="I1710" t="s">
        <v>57</v>
      </c>
      <c r="J1710" t="str">
        <f>VLOOKUP(ventas_starbucks_2025[[#This Row],[sucursal]],cambio_sucursal[#All],2,0)</f>
        <v>Sucursal Avda Colón</v>
      </c>
      <c r="K1710" t="s">
        <v>175</v>
      </c>
      <c r="L1710" t="s">
        <v>70</v>
      </c>
      <c r="M1710" t="s">
        <v>55</v>
      </c>
      <c r="N1710" t="str">
        <f>IFERROR(VLOOKUP(ventas_starbucks_2025[[#This Row],[tamaño_sucio]],cambio_tamaño[#All],2,0),"Tamaño único")</f>
        <v>Pequeño</v>
      </c>
      <c r="O1710">
        <v>1</v>
      </c>
      <c r="P1710">
        <v>1872.76</v>
      </c>
      <c r="Q1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0">
        <v>1872.76</v>
      </c>
      <c r="S1710" t="s">
        <v>15</v>
      </c>
      <c r="T1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0" t="str">
        <f>VLOOKUP(ventas_starbucks_2025[[#This Row],[canal_compra]],cambio_canal_compra[#All],2,0)</f>
        <v>Para llevar</v>
      </c>
      <c r="V1710" t="s">
        <v>40</v>
      </c>
      <c r="W1710" t="str">
        <f>VLOOKUP(ventas_starbucks_2025[[#This Row],[método_pago]],cambio_metodo_pago[#All],2,0)</f>
        <v>Efectivo</v>
      </c>
      <c r="X1710" t="s">
        <v>22</v>
      </c>
      <c r="Y1710">
        <v>0</v>
      </c>
      <c r="Z1710" t="str">
        <f>VLOOKUP(ventas_starbucks_2025[[#This Row],[promoción_aplicada5]],promocion_cambiar[#All],2,0)</f>
        <v>Combo</v>
      </c>
      <c r="AA1710" t="s">
        <v>8</v>
      </c>
      <c r="AB1710" t="s">
        <v>29</v>
      </c>
      <c r="AC1710" t="s">
        <v>41</v>
      </c>
      <c r="AD1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10">
        <v>12.1</v>
      </c>
      <c r="AF1710">
        <v>1</v>
      </c>
      <c r="AG1710">
        <v>40</v>
      </c>
      <c r="AH1710">
        <v>39</v>
      </c>
    </row>
    <row r="1711" spans="1:34" x14ac:dyDescent="0.25">
      <c r="A1711" s="3" t="s">
        <v>1786</v>
      </c>
      <c r="B1711" s="1">
        <v>45693</v>
      </c>
      <c r="C1711" s="23">
        <f t="shared" si="130"/>
        <v>5</v>
      </c>
      <c r="D1711" s="23">
        <f t="shared" si="131"/>
        <v>3</v>
      </c>
      <c r="E1711" s="23" t="str">
        <f t="shared" si="132"/>
        <v>miércoles</v>
      </c>
      <c r="F1711" s="23">
        <f t="shared" si="133"/>
        <v>2</v>
      </c>
      <c r="G1711" s="23" t="str">
        <f t="shared" si="134"/>
        <v>febrero</v>
      </c>
      <c r="H1711" s="2">
        <v>0.74652777777777779</v>
      </c>
      <c r="I1711" t="s">
        <v>57</v>
      </c>
      <c r="J1711" t="str">
        <f>VLOOKUP(ventas_starbucks_2025[[#This Row],[sucursal]],cambio_sucursal[#All],2,0)</f>
        <v>Sucursal Avda Colón</v>
      </c>
      <c r="K1711" t="s">
        <v>82</v>
      </c>
      <c r="L1711" t="s">
        <v>28</v>
      </c>
      <c r="M1711" t="s">
        <v>4</v>
      </c>
      <c r="N1711" t="str">
        <f>IFERROR(VLOOKUP(ventas_starbucks_2025[[#This Row],[tamaño_sucio]],cambio_tamaño[#All],2,0),"Tamaño único")</f>
        <v>Tamaño único</v>
      </c>
      <c r="O1711">
        <v>5</v>
      </c>
      <c r="P1711">
        <v>2506.08</v>
      </c>
      <c r="Q1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11">
        <v>12530.4</v>
      </c>
      <c r="S1711" t="s">
        <v>15</v>
      </c>
      <c r="T1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11" t="str">
        <f>VLOOKUP(ventas_starbucks_2025[[#This Row],[canal_compra]],cambio_canal_compra[#All],2,0)</f>
        <v>Para llevar</v>
      </c>
      <c r="V1711" t="s">
        <v>16</v>
      </c>
      <c r="W1711" t="str">
        <f>VLOOKUP(ventas_starbucks_2025[[#This Row],[método_pago]],cambio_metodo_pago[#All],2,0)</f>
        <v>Tarjeta</v>
      </c>
      <c r="X1711" t="s">
        <v>22</v>
      </c>
      <c r="Y1711">
        <v>0</v>
      </c>
      <c r="Z1711" t="str">
        <f>VLOOKUP(ventas_starbucks_2025[[#This Row],[promoción_aplicada5]],promocion_cambiar[#All],2,0)</f>
        <v>Combo</v>
      </c>
      <c r="AA1711" t="s">
        <v>8</v>
      </c>
      <c r="AB1711" t="s">
        <v>29</v>
      </c>
      <c r="AC1711" t="s">
        <v>41</v>
      </c>
      <c r="AD1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11">
        <v>14.2</v>
      </c>
      <c r="AF1711">
        <v>5</v>
      </c>
      <c r="AG1711">
        <v>26</v>
      </c>
      <c r="AH1711">
        <v>21</v>
      </c>
    </row>
    <row r="1712" spans="1:34" x14ac:dyDescent="0.25">
      <c r="A1712" s="3" t="s">
        <v>1787</v>
      </c>
      <c r="B1712" s="1">
        <v>45668</v>
      </c>
      <c r="C1712" s="23">
        <f t="shared" si="130"/>
        <v>11</v>
      </c>
      <c r="D1712" s="23">
        <f t="shared" si="131"/>
        <v>6</v>
      </c>
      <c r="E1712" s="23" t="str">
        <f t="shared" si="132"/>
        <v>sábado</v>
      </c>
      <c r="F1712" s="23">
        <f t="shared" si="133"/>
        <v>1</v>
      </c>
      <c r="G1712" s="23" t="str">
        <f t="shared" si="134"/>
        <v>enero</v>
      </c>
      <c r="H1712" s="2">
        <v>0.55625000000000002</v>
      </c>
      <c r="I1712" t="s">
        <v>57</v>
      </c>
      <c r="J1712" t="str">
        <f>VLOOKUP(ventas_starbucks_2025[[#This Row],[sucursal]],cambio_sucursal[#All],2,0)</f>
        <v>Sucursal Avda Colón</v>
      </c>
      <c r="K1712" t="s">
        <v>27</v>
      </c>
      <c r="L1712" t="s">
        <v>28</v>
      </c>
      <c r="M1712" t="s">
        <v>4</v>
      </c>
      <c r="N1712" t="str">
        <f>IFERROR(VLOOKUP(ventas_starbucks_2025[[#This Row],[tamaño_sucio]],cambio_tamaño[#All],2,0),"Tamaño único")</f>
        <v>Tamaño único</v>
      </c>
      <c r="O1712">
        <v>1</v>
      </c>
      <c r="P1712">
        <v>2615.9699999999998</v>
      </c>
      <c r="Q1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12">
        <v>2615.9699999999998</v>
      </c>
      <c r="S1712" t="s">
        <v>15</v>
      </c>
      <c r="T1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2" t="str">
        <f>VLOOKUP(ventas_starbucks_2025[[#This Row],[canal_compra]],cambio_canal_compra[#All],2,0)</f>
        <v>Para llevar</v>
      </c>
      <c r="V1712" t="s">
        <v>6</v>
      </c>
      <c r="W1712" t="str">
        <f>VLOOKUP(ventas_starbucks_2025[[#This Row],[método_pago]],cambio_metodo_pago[#All],2,0)</f>
        <v>Aplicación móbil</v>
      </c>
      <c r="X1712" t="s">
        <v>7</v>
      </c>
      <c r="Y1712">
        <v>0</v>
      </c>
      <c r="Z1712" t="str">
        <f>VLOOKUP(ventas_starbucks_2025[[#This Row],[promoción_aplicada5]],promocion_cambiar[#All],2,0)</f>
        <v>Hora Feliz</v>
      </c>
      <c r="AA1712" t="s">
        <v>36</v>
      </c>
      <c r="AB1712" t="s">
        <v>23</v>
      </c>
      <c r="AC1712" t="s">
        <v>41</v>
      </c>
      <c r="AD1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12">
        <v>8.9</v>
      </c>
      <c r="AF1712">
        <v>4</v>
      </c>
      <c r="AG1712">
        <v>41</v>
      </c>
      <c r="AH1712">
        <v>40</v>
      </c>
    </row>
    <row r="1713" spans="1:34" x14ac:dyDescent="0.25">
      <c r="A1713" s="3" t="s">
        <v>1788</v>
      </c>
      <c r="B1713" s="1">
        <v>45737</v>
      </c>
      <c r="C1713" s="23">
        <f t="shared" si="130"/>
        <v>21</v>
      </c>
      <c r="D1713" s="23">
        <f t="shared" si="131"/>
        <v>5</v>
      </c>
      <c r="E1713" s="23" t="str">
        <f t="shared" si="132"/>
        <v>viernes</v>
      </c>
      <c r="F1713" s="23">
        <f t="shared" si="133"/>
        <v>3</v>
      </c>
      <c r="G1713" s="23" t="str">
        <f t="shared" si="134"/>
        <v>marzo</v>
      </c>
      <c r="H1713" s="2">
        <v>0.42430555555555555</v>
      </c>
      <c r="I1713" t="s">
        <v>1</v>
      </c>
      <c r="J1713" t="str">
        <f>VLOOKUP(ventas_starbucks_2025[[#This Row],[sucursal]],cambio_sucursal[#All],2,0)</f>
        <v>Sucursal Nueva Córdoba</v>
      </c>
      <c r="K1713" t="s">
        <v>2</v>
      </c>
      <c r="L1713" t="s">
        <v>3</v>
      </c>
      <c r="M1713" t="s">
        <v>4</v>
      </c>
      <c r="N1713" t="str">
        <f>IFERROR(VLOOKUP(ventas_starbucks_2025[[#This Row],[tamaño_sucio]],cambio_tamaño[#All],2,0),"Tamaño único")</f>
        <v>Tamaño único</v>
      </c>
      <c r="O1713">
        <v>4</v>
      </c>
      <c r="P1713">
        <v>2960.1</v>
      </c>
      <c r="Q1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13">
        <v>11840.4</v>
      </c>
      <c r="S1713" t="s">
        <v>5</v>
      </c>
      <c r="T1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13" t="str">
        <f>VLOOKUP(ventas_starbucks_2025[[#This Row],[canal_compra]],cambio_canal_compra[#All],2,0)</f>
        <v>En tienda</v>
      </c>
      <c r="V1713" t="s">
        <v>6</v>
      </c>
      <c r="W1713" t="str">
        <f>VLOOKUP(ventas_starbucks_2025[[#This Row],[método_pago]],cambio_metodo_pago[#All],2,0)</f>
        <v>Aplicación móbil</v>
      </c>
      <c r="X1713" t="s">
        <v>22</v>
      </c>
      <c r="Y1713">
        <v>0</v>
      </c>
      <c r="Z1713" t="str">
        <f>VLOOKUP(ventas_starbucks_2025[[#This Row],[promoción_aplicada5]],promocion_cambiar[#All],2,0)</f>
        <v>Hora Feliz</v>
      </c>
      <c r="AA1713" t="s">
        <v>36</v>
      </c>
      <c r="AB1713" t="s">
        <v>9</v>
      </c>
      <c r="AC1713" t="s">
        <v>10</v>
      </c>
      <c r="AD1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13">
        <v>4.0999999999999996</v>
      </c>
      <c r="AF1713">
        <v>1</v>
      </c>
      <c r="AG1713">
        <v>28</v>
      </c>
      <c r="AH1713">
        <v>24</v>
      </c>
    </row>
    <row r="1714" spans="1:34" x14ac:dyDescent="0.25">
      <c r="A1714" s="3" t="s">
        <v>1789</v>
      </c>
      <c r="B1714" s="1">
        <v>45691</v>
      </c>
      <c r="C1714" s="23">
        <f t="shared" si="130"/>
        <v>3</v>
      </c>
      <c r="D1714" s="23">
        <f t="shared" si="131"/>
        <v>1</v>
      </c>
      <c r="E1714" s="23" t="str">
        <f t="shared" si="132"/>
        <v>lunes</v>
      </c>
      <c r="F1714" s="23">
        <f t="shared" si="133"/>
        <v>2</v>
      </c>
      <c r="G1714" s="23" t="str">
        <f t="shared" si="134"/>
        <v>febrero</v>
      </c>
      <c r="H1714" s="2">
        <v>0.71388888888888891</v>
      </c>
      <c r="I1714" t="s">
        <v>12</v>
      </c>
      <c r="J1714" t="str">
        <f>VLOOKUP(ventas_starbucks_2025[[#This Row],[sucursal]],cambio_sucursal[#All],2,0)</f>
        <v>Sucursal Córdoba Shopping</v>
      </c>
      <c r="K1714" t="s">
        <v>38</v>
      </c>
      <c r="L1714" t="s">
        <v>39</v>
      </c>
      <c r="M1714" t="s">
        <v>4</v>
      </c>
      <c r="N1714" t="str">
        <f>IFERROR(VLOOKUP(ventas_starbucks_2025[[#This Row],[tamaño_sucio]],cambio_tamaño[#All],2,0),"Tamaño único")</f>
        <v>Tamaño único</v>
      </c>
      <c r="O1714">
        <v>1</v>
      </c>
      <c r="P1714">
        <v>1589.22</v>
      </c>
      <c r="Q1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4">
        <v>1589.22</v>
      </c>
      <c r="S1714" t="s">
        <v>5</v>
      </c>
      <c r="T1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4" t="str">
        <f>VLOOKUP(ventas_starbucks_2025[[#This Row],[canal_compra]],cambio_canal_compra[#All],2,0)</f>
        <v>En tienda</v>
      </c>
      <c r="V1714" t="s">
        <v>16</v>
      </c>
      <c r="W1714" t="str">
        <f>VLOOKUP(ventas_starbucks_2025[[#This Row],[método_pago]],cambio_metodo_pago[#All],2,0)</f>
        <v>Tarjeta</v>
      </c>
      <c r="X1714" t="s">
        <v>22</v>
      </c>
      <c r="Y1714">
        <v>0</v>
      </c>
      <c r="Z1714" t="str">
        <f>VLOOKUP(ventas_starbucks_2025[[#This Row],[promoción_aplicada5]],promocion_cambiar[#All],2,0)</f>
        <v>Ninguna</v>
      </c>
      <c r="AA1714" t="s">
        <v>17</v>
      </c>
      <c r="AB1714" t="s">
        <v>23</v>
      </c>
      <c r="AC1714" t="s">
        <v>41</v>
      </c>
      <c r="AD1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14">
        <v>5.5</v>
      </c>
      <c r="AF1714">
        <v>5</v>
      </c>
      <c r="AG1714">
        <v>31</v>
      </c>
      <c r="AH1714">
        <v>30</v>
      </c>
    </row>
    <row r="1715" spans="1:34" x14ac:dyDescent="0.25">
      <c r="A1715" s="3" t="s">
        <v>1790</v>
      </c>
      <c r="B1715" s="1">
        <v>45737</v>
      </c>
      <c r="C1715" s="23">
        <f t="shared" si="130"/>
        <v>21</v>
      </c>
      <c r="D1715" s="23">
        <f t="shared" si="131"/>
        <v>5</v>
      </c>
      <c r="E1715" s="23" t="str">
        <f t="shared" si="132"/>
        <v>viernes</v>
      </c>
      <c r="F1715" s="23">
        <f t="shared" si="133"/>
        <v>3</v>
      </c>
      <c r="G1715" s="23" t="str">
        <f t="shared" si="134"/>
        <v>marzo</v>
      </c>
      <c r="H1715" s="2">
        <v>0.60833333333333328</v>
      </c>
      <c r="I1715" t="s">
        <v>57</v>
      </c>
      <c r="J1715" t="str">
        <f>VLOOKUP(ventas_starbucks_2025[[#This Row],[sucursal]],cambio_sucursal[#All],2,0)</f>
        <v>Sucursal Avda Colón</v>
      </c>
      <c r="K1715" t="s">
        <v>101</v>
      </c>
      <c r="L1715" t="s">
        <v>3</v>
      </c>
      <c r="M1715" t="s">
        <v>4</v>
      </c>
      <c r="N1715" t="str">
        <f>IFERROR(VLOOKUP(ventas_starbucks_2025[[#This Row],[tamaño_sucio]],cambio_tamaño[#All],2,0),"Tamaño único")</f>
        <v>Tamaño único</v>
      </c>
      <c r="O1715">
        <v>5</v>
      </c>
      <c r="P1715">
        <v>3150.44</v>
      </c>
      <c r="Q1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15">
        <v>15752.2</v>
      </c>
      <c r="S1715" t="s">
        <v>15</v>
      </c>
      <c r="T1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715" t="str">
        <f>VLOOKUP(ventas_starbucks_2025[[#This Row],[canal_compra]],cambio_canal_compra[#All],2,0)</f>
        <v>Para llevar</v>
      </c>
      <c r="V1715" t="s">
        <v>6</v>
      </c>
      <c r="W1715" t="str">
        <f>VLOOKUP(ventas_starbucks_2025[[#This Row],[método_pago]],cambio_metodo_pago[#All],2,0)</f>
        <v>Aplicación móbil</v>
      </c>
      <c r="X1715" t="s">
        <v>22</v>
      </c>
      <c r="Y1715">
        <v>0</v>
      </c>
      <c r="Z1715" t="str">
        <f>VLOOKUP(ventas_starbucks_2025[[#This Row],[promoción_aplicada5]],promocion_cambiar[#All],2,0)</f>
        <v>Ninguna</v>
      </c>
      <c r="AA1715" t="s">
        <v>17</v>
      </c>
      <c r="AB1715" t="s">
        <v>23</v>
      </c>
      <c r="AC1715" t="s">
        <v>10</v>
      </c>
      <c r="AD1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15">
        <v>12.4</v>
      </c>
      <c r="AF1715">
        <v>1</v>
      </c>
      <c r="AG1715">
        <v>16</v>
      </c>
      <c r="AH1715">
        <v>11</v>
      </c>
    </row>
    <row r="1716" spans="1:34" x14ac:dyDescent="0.25">
      <c r="A1716" s="3" t="s">
        <v>1791</v>
      </c>
      <c r="B1716" s="1">
        <v>45733</v>
      </c>
      <c r="C1716" s="23">
        <f t="shared" si="130"/>
        <v>17</v>
      </c>
      <c r="D1716" s="23">
        <f t="shared" si="131"/>
        <v>1</v>
      </c>
      <c r="E1716" s="23" t="str">
        <f t="shared" si="132"/>
        <v>lunes</v>
      </c>
      <c r="F1716" s="23">
        <f t="shared" si="133"/>
        <v>3</v>
      </c>
      <c r="G1716" s="23" t="str">
        <f t="shared" si="134"/>
        <v>marzo</v>
      </c>
      <c r="H1716" s="2">
        <v>0.58611111111111114</v>
      </c>
      <c r="I1716" t="s">
        <v>57</v>
      </c>
      <c r="J1716" t="str">
        <f>VLOOKUP(ventas_starbucks_2025[[#This Row],[sucursal]],cambio_sucursal[#All],2,0)</f>
        <v>Sucursal Avda Colón</v>
      </c>
      <c r="K1716" t="s">
        <v>115</v>
      </c>
      <c r="L1716" t="s">
        <v>21</v>
      </c>
      <c r="M1716" t="s">
        <v>4</v>
      </c>
      <c r="N1716" t="str">
        <f>IFERROR(VLOOKUP(ventas_starbucks_2025[[#This Row],[tamaño_sucio]],cambio_tamaño[#All],2,0),"Tamaño único")</f>
        <v>Tamaño único</v>
      </c>
      <c r="O1716">
        <v>5</v>
      </c>
      <c r="P1716">
        <v>889.71</v>
      </c>
      <c r="Q1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16">
        <v>4448.55</v>
      </c>
      <c r="S1716" t="s">
        <v>15</v>
      </c>
      <c r="T1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6" t="str">
        <f>VLOOKUP(ventas_starbucks_2025[[#This Row],[canal_compra]],cambio_canal_compra[#All],2,0)</f>
        <v>Para llevar</v>
      </c>
      <c r="V1716" t="s">
        <v>6</v>
      </c>
      <c r="W1716" t="str">
        <f>VLOOKUP(ventas_starbucks_2025[[#This Row],[método_pago]],cambio_metodo_pago[#All],2,0)</f>
        <v>Aplicación móbil</v>
      </c>
      <c r="X1716" t="s">
        <v>7</v>
      </c>
      <c r="Y1716">
        <v>0</v>
      </c>
      <c r="Z1716" t="str">
        <f>VLOOKUP(ventas_starbucks_2025[[#This Row],[promoción_aplicada5]],promocion_cambiar[#All],2,0)</f>
        <v>2x1</v>
      </c>
      <c r="AA1716" t="s">
        <v>51</v>
      </c>
      <c r="AB1716" t="s">
        <v>52</v>
      </c>
      <c r="AC1716" t="s">
        <v>41</v>
      </c>
      <c r="AD1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16">
        <v>10.6</v>
      </c>
      <c r="AF1716">
        <v>3</v>
      </c>
      <c r="AG1716">
        <v>38</v>
      </c>
      <c r="AH1716">
        <v>33</v>
      </c>
    </row>
    <row r="1717" spans="1:34" x14ac:dyDescent="0.25">
      <c r="A1717" s="3" t="s">
        <v>1792</v>
      </c>
      <c r="B1717" s="1">
        <v>45749</v>
      </c>
      <c r="C1717" s="23">
        <f t="shared" si="130"/>
        <v>2</v>
      </c>
      <c r="D1717" s="23">
        <f t="shared" si="131"/>
        <v>3</v>
      </c>
      <c r="E1717" s="1" t="str">
        <f t="shared" si="132"/>
        <v>miércoles</v>
      </c>
      <c r="F1717" s="23">
        <f t="shared" si="133"/>
        <v>4</v>
      </c>
      <c r="G1717" s="1" t="str">
        <f t="shared" si="134"/>
        <v>abril</v>
      </c>
      <c r="H1717" s="2">
        <v>0.41041666666666665</v>
      </c>
      <c r="I1717" t="s">
        <v>26</v>
      </c>
      <c r="J1717" t="str">
        <f>VLOOKUP(ventas_starbucks_2025[[#This Row],[sucursal]],cambio_sucursal[#All],2,0)</f>
        <v>Sucursal San Lorenzo 47</v>
      </c>
      <c r="K1717" t="s">
        <v>101</v>
      </c>
      <c r="L1717" t="s">
        <v>3</v>
      </c>
      <c r="M1717" t="s">
        <v>4</v>
      </c>
      <c r="N1717" t="str">
        <f>IFERROR(VLOOKUP(ventas_starbucks_2025[[#This Row],[tamaño_sucio]],cambio_tamaño[#All],2,0),"Tamaño único")</f>
        <v>Tamaño único</v>
      </c>
      <c r="O1717">
        <v>2</v>
      </c>
      <c r="P1717">
        <v>2740.36</v>
      </c>
      <c r="Q1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17">
        <v>5480.72</v>
      </c>
      <c r="S1717" t="s">
        <v>5</v>
      </c>
      <c r="T1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17" t="str">
        <f>VLOOKUP(ventas_starbucks_2025[[#This Row],[canal_compra]],cambio_canal_compra[#All],2,0)</f>
        <v>En tienda</v>
      </c>
      <c r="V1717" t="s">
        <v>40</v>
      </c>
      <c r="W1717" t="str">
        <f>VLOOKUP(ventas_starbucks_2025[[#This Row],[método_pago]],cambio_metodo_pago[#All],2,0)</f>
        <v>Efectivo</v>
      </c>
      <c r="X1717" t="s">
        <v>7</v>
      </c>
      <c r="Y1717">
        <v>0</v>
      </c>
      <c r="Z1717" t="str">
        <f>VLOOKUP(ventas_starbucks_2025[[#This Row],[promoción_aplicada5]],promocion_cambiar[#All],2,0)</f>
        <v>2x1</v>
      </c>
      <c r="AA1717" t="s">
        <v>51</v>
      </c>
      <c r="AB1717" t="s">
        <v>29</v>
      </c>
      <c r="AC1717" t="s">
        <v>41</v>
      </c>
      <c r="AD1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17">
        <v>4.9000000000000004</v>
      </c>
      <c r="AF1717">
        <v>4</v>
      </c>
      <c r="AG1717">
        <v>35</v>
      </c>
      <c r="AH1717">
        <v>33</v>
      </c>
    </row>
    <row r="1718" spans="1:34" x14ac:dyDescent="0.25">
      <c r="A1718" s="3" t="s">
        <v>1793</v>
      </c>
      <c r="B1718" s="1">
        <v>45665</v>
      </c>
      <c r="C1718" s="23">
        <f t="shared" si="130"/>
        <v>8</v>
      </c>
      <c r="D1718" s="23">
        <f t="shared" si="131"/>
        <v>3</v>
      </c>
      <c r="E1718" s="23" t="str">
        <f t="shared" si="132"/>
        <v>miércoles</v>
      </c>
      <c r="F1718" s="23">
        <f t="shared" si="133"/>
        <v>1</v>
      </c>
      <c r="G1718" s="23" t="str">
        <f t="shared" si="134"/>
        <v>enero</v>
      </c>
      <c r="H1718" s="2">
        <v>0.72777777777777775</v>
      </c>
      <c r="I1718" t="s">
        <v>12</v>
      </c>
      <c r="J1718" t="str">
        <f>VLOOKUP(ventas_starbucks_2025[[#This Row],[sucursal]],cambio_sucursal[#All],2,0)</f>
        <v>Sucursal Córdoba Shopping</v>
      </c>
      <c r="K1718" t="s">
        <v>38</v>
      </c>
      <c r="L1718" t="s">
        <v>39</v>
      </c>
      <c r="M1718" t="s">
        <v>4</v>
      </c>
      <c r="N1718" t="str">
        <f>IFERROR(VLOOKUP(ventas_starbucks_2025[[#This Row],[tamaño_sucio]],cambio_tamaño[#All],2,0),"Tamaño único")</f>
        <v>Tamaño único</v>
      </c>
      <c r="O1718">
        <v>2</v>
      </c>
      <c r="P1718">
        <v>1365.59</v>
      </c>
      <c r="Q1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8">
        <v>2731.18</v>
      </c>
      <c r="S1718" t="s">
        <v>15</v>
      </c>
      <c r="T1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8" t="str">
        <f>VLOOKUP(ventas_starbucks_2025[[#This Row],[canal_compra]],cambio_canal_compra[#All],2,0)</f>
        <v>Para llevar</v>
      </c>
      <c r="V1718" t="s">
        <v>6</v>
      </c>
      <c r="W1718" t="str">
        <f>VLOOKUP(ventas_starbucks_2025[[#This Row],[método_pago]],cambio_metodo_pago[#All],2,0)</f>
        <v>Aplicación móbil</v>
      </c>
      <c r="X1718" t="s">
        <v>7</v>
      </c>
      <c r="Y1718">
        <v>0</v>
      </c>
      <c r="Z1718" t="str">
        <f>VLOOKUP(ventas_starbucks_2025[[#This Row],[promoción_aplicada5]],promocion_cambiar[#All],2,0)</f>
        <v>2x1</v>
      </c>
      <c r="AA1718" t="s">
        <v>51</v>
      </c>
      <c r="AB1718" t="s">
        <v>29</v>
      </c>
      <c r="AC1718" t="s">
        <v>41</v>
      </c>
      <c r="AD1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18">
        <v>4.8</v>
      </c>
      <c r="AF1718">
        <v>4</v>
      </c>
      <c r="AG1718">
        <v>14</v>
      </c>
      <c r="AH1718">
        <v>12</v>
      </c>
    </row>
    <row r="1719" spans="1:34" x14ac:dyDescent="0.25">
      <c r="A1719" s="3" t="s">
        <v>1794</v>
      </c>
      <c r="B1719" s="1">
        <v>45689</v>
      </c>
      <c r="C1719" s="23">
        <f t="shared" si="130"/>
        <v>1</v>
      </c>
      <c r="D1719" s="23">
        <f t="shared" si="131"/>
        <v>6</v>
      </c>
      <c r="E1719" s="23" t="str">
        <f t="shared" si="132"/>
        <v>sábado</v>
      </c>
      <c r="F1719" s="23">
        <f t="shared" si="133"/>
        <v>2</v>
      </c>
      <c r="G1719" s="23" t="str">
        <f t="shared" si="134"/>
        <v>febrero</v>
      </c>
      <c r="H1719" s="2">
        <v>0.72083333333333333</v>
      </c>
      <c r="I1719" t="s">
        <v>1</v>
      </c>
      <c r="J1719" t="str">
        <f>VLOOKUP(ventas_starbucks_2025[[#This Row],[sucursal]],cambio_sucursal[#All],2,0)</f>
        <v>Sucursal Nueva Córdoba</v>
      </c>
      <c r="K1719" t="s">
        <v>101</v>
      </c>
      <c r="L1719" t="s">
        <v>3</v>
      </c>
      <c r="M1719" t="s">
        <v>4</v>
      </c>
      <c r="N1719" t="str">
        <f>IFERROR(VLOOKUP(ventas_starbucks_2025[[#This Row],[tamaño_sucio]],cambio_tamaño[#All],2,0),"Tamaño único")</f>
        <v>Tamaño único</v>
      </c>
      <c r="O1719">
        <v>4</v>
      </c>
      <c r="P1719">
        <v>3059.69</v>
      </c>
      <c r="Q1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19">
        <v>12238.76</v>
      </c>
      <c r="S1719" t="s">
        <v>31</v>
      </c>
      <c r="T1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19" t="str">
        <f>VLOOKUP(ventas_starbucks_2025[[#This Row],[canal_compra]],cambio_canal_compra[#All],2,0)</f>
        <v>Entrega domicilio</v>
      </c>
      <c r="V1719" t="s">
        <v>40</v>
      </c>
      <c r="W1719" t="str">
        <f>VLOOKUP(ventas_starbucks_2025[[#This Row],[método_pago]],cambio_metodo_pago[#All],2,0)</f>
        <v>Efectivo</v>
      </c>
      <c r="X1719" t="s">
        <v>22</v>
      </c>
      <c r="Y1719">
        <v>0</v>
      </c>
      <c r="Z1719" t="str">
        <f>VLOOKUP(ventas_starbucks_2025[[#This Row],[promoción_aplicada5]],promocion_cambiar[#All],2,0)</f>
        <v>2x1</v>
      </c>
      <c r="AA1719" t="s">
        <v>51</v>
      </c>
      <c r="AB1719" t="s">
        <v>9</v>
      </c>
      <c r="AC1719" t="s">
        <v>41</v>
      </c>
      <c r="AD1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19">
        <v>11.6</v>
      </c>
      <c r="AF1719">
        <v>2</v>
      </c>
      <c r="AG1719">
        <v>48</v>
      </c>
      <c r="AH1719">
        <v>44</v>
      </c>
    </row>
    <row r="1720" spans="1:34" x14ac:dyDescent="0.25">
      <c r="A1720" s="3" t="s">
        <v>1795</v>
      </c>
      <c r="B1720" s="1">
        <v>45689</v>
      </c>
      <c r="C1720" s="23">
        <f t="shared" si="130"/>
        <v>1</v>
      </c>
      <c r="D1720" s="23">
        <f t="shared" si="131"/>
        <v>6</v>
      </c>
      <c r="E1720" s="1" t="str">
        <f t="shared" si="132"/>
        <v>sábado</v>
      </c>
      <c r="F1720" s="23">
        <f t="shared" si="133"/>
        <v>2</v>
      </c>
      <c r="G1720" s="1" t="str">
        <f t="shared" si="134"/>
        <v>febrero</v>
      </c>
      <c r="H1720" s="2">
        <v>0.40138888888888891</v>
      </c>
      <c r="I1720" t="s">
        <v>1</v>
      </c>
      <c r="J1720" t="str">
        <f>VLOOKUP(ventas_starbucks_2025[[#This Row],[sucursal]],cambio_sucursal[#All],2,0)</f>
        <v>Sucursal Nueva Córdoba</v>
      </c>
      <c r="K1720" t="s">
        <v>82</v>
      </c>
      <c r="L1720" t="s">
        <v>28</v>
      </c>
      <c r="M1720" t="s">
        <v>4</v>
      </c>
      <c r="N1720" t="str">
        <f>IFERROR(VLOOKUP(ventas_starbucks_2025[[#This Row],[tamaño_sucio]],cambio_tamaño[#All],2,0),"Tamaño único")</f>
        <v>Tamaño único</v>
      </c>
      <c r="O1720">
        <v>3</v>
      </c>
      <c r="P1720">
        <v>2363.52</v>
      </c>
      <c r="Q1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20">
        <v>7090.56</v>
      </c>
      <c r="S1720" t="s">
        <v>5</v>
      </c>
      <c r="T1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20" t="str">
        <f>VLOOKUP(ventas_starbucks_2025[[#This Row],[canal_compra]],cambio_canal_compra[#All],2,0)</f>
        <v>En tienda</v>
      </c>
      <c r="V1720" t="s">
        <v>16</v>
      </c>
      <c r="W1720" t="str">
        <f>VLOOKUP(ventas_starbucks_2025[[#This Row],[método_pago]],cambio_metodo_pago[#All],2,0)</f>
        <v>Tarjeta</v>
      </c>
      <c r="X1720" t="s">
        <v>22</v>
      </c>
      <c r="Y1720">
        <v>0</v>
      </c>
      <c r="Z1720" t="str">
        <f>VLOOKUP(ventas_starbucks_2025[[#This Row],[promoción_aplicada5]],promocion_cambiar[#All],2,0)</f>
        <v>Hora Feliz</v>
      </c>
      <c r="AA1720" t="s">
        <v>36</v>
      </c>
      <c r="AB1720" t="s">
        <v>32</v>
      </c>
      <c r="AC1720" t="s">
        <v>24</v>
      </c>
      <c r="AD1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20">
        <v>4.4000000000000004</v>
      </c>
      <c r="AF1720">
        <v>1</v>
      </c>
      <c r="AG1720">
        <v>10</v>
      </c>
      <c r="AH1720">
        <v>7</v>
      </c>
    </row>
    <row r="1721" spans="1:34" x14ac:dyDescent="0.25">
      <c r="A1721" s="3" t="s">
        <v>1796</v>
      </c>
      <c r="B1721" s="1">
        <v>45744</v>
      </c>
      <c r="C1721" s="23">
        <f t="shared" si="130"/>
        <v>28</v>
      </c>
      <c r="D1721" s="23">
        <f t="shared" si="131"/>
        <v>5</v>
      </c>
      <c r="E1721" s="23" t="str">
        <f t="shared" si="132"/>
        <v>viernes</v>
      </c>
      <c r="F1721" s="23">
        <f t="shared" si="133"/>
        <v>3</v>
      </c>
      <c r="G1721" s="23" t="str">
        <f t="shared" si="134"/>
        <v>marzo</v>
      </c>
      <c r="H1721" s="2">
        <v>0.85</v>
      </c>
      <c r="I1721" t="s">
        <v>12</v>
      </c>
      <c r="J1721" t="str">
        <f>VLOOKUP(ventas_starbucks_2025[[#This Row],[sucursal]],cambio_sucursal[#All],2,0)</f>
        <v>Sucursal Córdoba Shopping</v>
      </c>
      <c r="K1721" t="s">
        <v>89</v>
      </c>
      <c r="L1721" t="s">
        <v>90</v>
      </c>
      <c r="M1721" t="s">
        <v>4</v>
      </c>
      <c r="N1721" t="str">
        <f>IFERROR(VLOOKUP(ventas_starbucks_2025[[#This Row],[tamaño_sucio]],cambio_tamaño[#All],2,0),"Tamaño único")</f>
        <v>Tamaño único</v>
      </c>
      <c r="O1721">
        <v>1</v>
      </c>
      <c r="P1721">
        <v>1454.55</v>
      </c>
      <c r="Q1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1">
        <v>1454.55</v>
      </c>
      <c r="S1721" t="s">
        <v>31</v>
      </c>
      <c r="T1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1" t="str">
        <f>VLOOKUP(ventas_starbucks_2025[[#This Row],[canal_compra]],cambio_canal_compra[#All],2,0)</f>
        <v>Entrega domicilio</v>
      </c>
      <c r="V1721" t="s">
        <v>40</v>
      </c>
      <c r="W1721" t="str">
        <f>VLOOKUP(ventas_starbucks_2025[[#This Row],[método_pago]],cambio_metodo_pago[#All],2,0)</f>
        <v>Efectivo</v>
      </c>
      <c r="X1721" t="s">
        <v>7</v>
      </c>
      <c r="Y1721">
        <v>0</v>
      </c>
      <c r="Z1721" t="str">
        <f>VLOOKUP(ventas_starbucks_2025[[#This Row],[promoción_aplicada5]],promocion_cambiar[#All],2,0)</f>
        <v>Hora Feliz</v>
      </c>
      <c r="AA1721" t="s">
        <v>36</v>
      </c>
      <c r="AB1721" t="s">
        <v>9</v>
      </c>
      <c r="AC1721" t="s">
        <v>41</v>
      </c>
      <c r="AD1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21">
        <v>11.9</v>
      </c>
      <c r="AF1721">
        <v>1</v>
      </c>
      <c r="AG1721">
        <v>20</v>
      </c>
      <c r="AH1721">
        <v>19</v>
      </c>
    </row>
    <row r="1722" spans="1:34" x14ac:dyDescent="0.25">
      <c r="A1722" s="3" t="s">
        <v>1797</v>
      </c>
      <c r="B1722" s="1">
        <v>45691</v>
      </c>
      <c r="C1722" s="23">
        <f t="shared" si="130"/>
        <v>3</v>
      </c>
      <c r="D1722" s="23">
        <f t="shared" si="131"/>
        <v>1</v>
      </c>
      <c r="E1722" s="23" t="str">
        <f t="shared" si="132"/>
        <v>lunes</v>
      </c>
      <c r="F1722" s="23">
        <f t="shared" si="133"/>
        <v>2</v>
      </c>
      <c r="G1722" s="23" t="str">
        <f t="shared" si="134"/>
        <v>febrero</v>
      </c>
      <c r="H1722" s="2">
        <v>0.5229166666666667</v>
      </c>
      <c r="I1722" t="s">
        <v>57</v>
      </c>
      <c r="J1722" t="str">
        <f>VLOOKUP(ventas_starbucks_2025[[#This Row],[sucursal]],cambio_sucursal[#All],2,0)</f>
        <v>Sucursal Avda Colón</v>
      </c>
      <c r="K1722" t="s">
        <v>48</v>
      </c>
      <c r="L1722" t="s">
        <v>49</v>
      </c>
      <c r="M1722" t="s">
        <v>62</v>
      </c>
      <c r="N1722" t="str">
        <f>IFERROR(VLOOKUP(ventas_starbucks_2025[[#This Row],[tamaño_sucio]],cambio_tamaño[#All],2,0),"Tamaño único")</f>
        <v>Extra-Grande</v>
      </c>
      <c r="O1722">
        <v>5</v>
      </c>
      <c r="P1722">
        <v>1802.89</v>
      </c>
      <c r="Q1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2">
        <v>9014.4500000000007</v>
      </c>
      <c r="S1722" t="s">
        <v>31</v>
      </c>
      <c r="T1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22" t="str">
        <f>VLOOKUP(ventas_starbucks_2025[[#This Row],[canal_compra]],cambio_canal_compra[#All],2,0)</f>
        <v>Entrega domicilio</v>
      </c>
      <c r="V1722" t="s">
        <v>16</v>
      </c>
      <c r="W1722" t="str">
        <f>VLOOKUP(ventas_starbucks_2025[[#This Row],[método_pago]],cambio_metodo_pago[#All],2,0)</f>
        <v>Tarjeta</v>
      </c>
      <c r="X1722" t="s">
        <v>22</v>
      </c>
      <c r="Y1722">
        <v>0</v>
      </c>
      <c r="Z1722" t="str">
        <f>VLOOKUP(ventas_starbucks_2025[[#This Row],[promoción_aplicada5]],promocion_cambiar[#All],2,0)</f>
        <v>Ninguna</v>
      </c>
      <c r="AA1722" t="s">
        <v>17</v>
      </c>
      <c r="AB1722" t="s">
        <v>18</v>
      </c>
      <c r="AC1722" t="s">
        <v>10</v>
      </c>
      <c r="AD1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22">
        <v>3</v>
      </c>
      <c r="AF1722">
        <v>4</v>
      </c>
      <c r="AG1722">
        <v>12</v>
      </c>
      <c r="AH1722">
        <v>7</v>
      </c>
    </row>
    <row r="1723" spans="1:34" x14ac:dyDescent="0.25">
      <c r="A1723" s="3" t="s">
        <v>1798</v>
      </c>
      <c r="B1723" s="1">
        <v>45730</v>
      </c>
      <c r="C1723" s="23">
        <f t="shared" si="130"/>
        <v>14</v>
      </c>
      <c r="D1723" s="23">
        <f t="shared" si="131"/>
        <v>5</v>
      </c>
      <c r="E1723" s="23" t="str">
        <f t="shared" si="132"/>
        <v>viernes</v>
      </c>
      <c r="F1723" s="23">
        <f t="shared" si="133"/>
        <v>3</v>
      </c>
      <c r="G1723" s="23" t="str">
        <f t="shared" si="134"/>
        <v>marzo</v>
      </c>
      <c r="H1723" s="2">
        <v>0.51111111111111107</v>
      </c>
      <c r="I1723" t="s">
        <v>12</v>
      </c>
      <c r="J1723" t="str">
        <f>VLOOKUP(ventas_starbucks_2025[[#This Row],[sucursal]],cambio_sucursal[#All],2,0)</f>
        <v>Sucursal Córdoba Shopping</v>
      </c>
      <c r="K1723" t="s">
        <v>82</v>
      </c>
      <c r="L1723" t="s">
        <v>28</v>
      </c>
      <c r="M1723" t="s">
        <v>4</v>
      </c>
      <c r="N1723" t="str">
        <f>IFERROR(VLOOKUP(ventas_starbucks_2025[[#This Row],[tamaño_sucio]],cambio_tamaño[#All],2,0),"Tamaño único")</f>
        <v>Tamaño único</v>
      </c>
      <c r="O1723">
        <v>1</v>
      </c>
      <c r="P1723">
        <v>2598.9699999999998</v>
      </c>
      <c r="Q1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23">
        <v>2598.9699999999998</v>
      </c>
      <c r="S1723" t="s">
        <v>5</v>
      </c>
      <c r="T1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3" t="str">
        <f>VLOOKUP(ventas_starbucks_2025[[#This Row],[canal_compra]],cambio_canal_compra[#All],2,0)</f>
        <v>En tienda</v>
      </c>
      <c r="V1723" t="s">
        <v>40</v>
      </c>
      <c r="W1723" t="str">
        <f>VLOOKUP(ventas_starbucks_2025[[#This Row],[método_pago]],cambio_metodo_pago[#All],2,0)</f>
        <v>Efectivo</v>
      </c>
      <c r="X1723" t="s">
        <v>7</v>
      </c>
      <c r="Y1723">
        <v>10</v>
      </c>
      <c r="Z1723" t="str">
        <f>VLOOKUP(ventas_starbucks_2025[[#This Row],[promoción_aplicada5]],promocion_cambiar[#All],2,0)</f>
        <v>Ninguna</v>
      </c>
      <c r="AA1723" t="s">
        <v>17</v>
      </c>
      <c r="AB1723" t="s">
        <v>18</v>
      </c>
      <c r="AC1723" t="s">
        <v>41</v>
      </c>
      <c r="AD1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23">
        <v>14.3</v>
      </c>
      <c r="AF1723">
        <v>1</v>
      </c>
      <c r="AG1723">
        <v>30</v>
      </c>
      <c r="AH1723">
        <v>29</v>
      </c>
    </row>
    <row r="1724" spans="1:34" x14ac:dyDescent="0.25">
      <c r="A1724" s="3" t="s">
        <v>1799</v>
      </c>
      <c r="B1724" s="1">
        <v>45667</v>
      </c>
      <c r="C1724" s="23">
        <f t="shared" si="130"/>
        <v>10</v>
      </c>
      <c r="D1724" s="23">
        <f t="shared" si="131"/>
        <v>5</v>
      </c>
      <c r="E1724" s="23" t="str">
        <f t="shared" si="132"/>
        <v>viernes</v>
      </c>
      <c r="F1724" s="23">
        <f t="shared" si="133"/>
        <v>1</v>
      </c>
      <c r="G1724" s="23" t="str">
        <f t="shared" si="134"/>
        <v>enero</v>
      </c>
      <c r="H1724" s="2">
        <v>0.65208333333333335</v>
      </c>
      <c r="I1724" t="s">
        <v>57</v>
      </c>
      <c r="J1724" t="str">
        <f>VLOOKUP(ventas_starbucks_2025[[#This Row],[sucursal]],cambio_sucursal[#All],2,0)</f>
        <v>Sucursal Avda Colón</v>
      </c>
      <c r="K1724" t="s">
        <v>74</v>
      </c>
      <c r="L1724" t="s">
        <v>70</v>
      </c>
      <c r="M1724" t="s">
        <v>55</v>
      </c>
      <c r="N1724" t="str">
        <f>IFERROR(VLOOKUP(ventas_starbucks_2025[[#This Row],[tamaño_sucio]],cambio_tamaño[#All],2,0),"Tamaño único")</f>
        <v>Pequeño</v>
      </c>
      <c r="O1724">
        <v>4</v>
      </c>
      <c r="P1724">
        <v>1855.06</v>
      </c>
      <c r="Q1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4">
        <v>7420.24</v>
      </c>
      <c r="S1724" t="s">
        <v>15</v>
      </c>
      <c r="T1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24" t="str">
        <f>VLOOKUP(ventas_starbucks_2025[[#This Row],[canal_compra]],cambio_canal_compra[#All],2,0)</f>
        <v>Para llevar</v>
      </c>
      <c r="V1724" t="s">
        <v>16</v>
      </c>
      <c r="W1724" t="str">
        <f>VLOOKUP(ventas_starbucks_2025[[#This Row],[método_pago]],cambio_metodo_pago[#All],2,0)</f>
        <v>Tarjeta</v>
      </c>
      <c r="X1724" t="s">
        <v>7</v>
      </c>
      <c r="Y1724">
        <v>0</v>
      </c>
      <c r="Z1724" t="str">
        <f>VLOOKUP(ventas_starbucks_2025[[#This Row],[promoción_aplicada5]],promocion_cambiar[#All],2,0)</f>
        <v>Ninguna</v>
      </c>
      <c r="AA1724" t="s">
        <v>17</v>
      </c>
      <c r="AB1724" t="s">
        <v>23</v>
      </c>
      <c r="AC1724" t="s">
        <v>10</v>
      </c>
      <c r="AD1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24">
        <v>12</v>
      </c>
      <c r="AF1724">
        <v>1</v>
      </c>
      <c r="AG1724">
        <v>50</v>
      </c>
      <c r="AH1724">
        <v>46</v>
      </c>
    </row>
    <row r="1725" spans="1:34" x14ac:dyDescent="0.25">
      <c r="A1725" s="3" t="s">
        <v>1800</v>
      </c>
      <c r="B1725" s="1">
        <v>45737</v>
      </c>
      <c r="C1725" s="23">
        <f t="shared" si="130"/>
        <v>21</v>
      </c>
      <c r="D1725" s="23">
        <f t="shared" si="131"/>
        <v>5</v>
      </c>
      <c r="E1725" s="23" t="str">
        <f t="shared" si="132"/>
        <v>viernes</v>
      </c>
      <c r="F1725" s="23">
        <f t="shared" si="133"/>
        <v>3</v>
      </c>
      <c r="G1725" s="23" t="str">
        <f t="shared" si="134"/>
        <v>marzo</v>
      </c>
      <c r="H1725" s="2">
        <v>0.44166666666666665</v>
      </c>
      <c r="I1725" t="s">
        <v>26</v>
      </c>
      <c r="J1725" t="str">
        <f>VLOOKUP(ventas_starbucks_2025[[#This Row],[sucursal]],cambio_sucursal[#All],2,0)</f>
        <v>Sucursal San Lorenzo 47</v>
      </c>
      <c r="K1725" t="s">
        <v>358</v>
      </c>
      <c r="L1725" t="s">
        <v>44</v>
      </c>
      <c r="M1725" t="s">
        <v>55</v>
      </c>
      <c r="N1725" t="str">
        <f>IFERROR(VLOOKUP(ventas_starbucks_2025[[#This Row],[tamaño_sucio]],cambio_tamaño[#All],2,0),"Tamaño único")</f>
        <v>Pequeño</v>
      </c>
      <c r="O1725">
        <v>4</v>
      </c>
      <c r="P1725">
        <v>1474.66</v>
      </c>
      <c r="Q1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5">
        <v>5898.64</v>
      </c>
      <c r="S1725" t="s">
        <v>31</v>
      </c>
      <c r="T1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25" t="str">
        <f>VLOOKUP(ventas_starbucks_2025[[#This Row],[canal_compra]],cambio_canal_compra[#All],2,0)</f>
        <v>Entrega domicilio</v>
      </c>
      <c r="V1725" t="s">
        <v>40</v>
      </c>
      <c r="W1725" t="str">
        <f>VLOOKUP(ventas_starbucks_2025[[#This Row],[método_pago]],cambio_metodo_pago[#All],2,0)</f>
        <v>Efectivo</v>
      </c>
      <c r="X1725" t="s">
        <v>22</v>
      </c>
      <c r="Y1725">
        <v>0</v>
      </c>
      <c r="Z1725" t="str">
        <f>VLOOKUP(ventas_starbucks_2025[[#This Row],[promoción_aplicada5]],promocion_cambiar[#All],2,0)</f>
        <v>Combo</v>
      </c>
      <c r="AA1725" t="s">
        <v>8</v>
      </c>
      <c r="AB1725" t="s">
        <v>52</v>
      </c>
      <c r="AC1725" t="s">
        <v>41</v>
      </c>
      <c r="AD1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25">
        <v>2.2000000000000002</v>
      </c>
      <c r="AF1725">
        <v>4</v>
      </c>
      <c r="AG1725">
        <v>29</v>
      </c>
      <c r="AH1725">
        <v>25</v>
      </c>
    </row>
    <row r="1726" spans="1:34" x14ac:dyDescent="0.25">
      <c r="A1726" s="3" t="s">
        <v>1801</v>
      </c>
      <c r="B1726" s="1">
        <v>45673</v>
      </c>
      <c r="C1726" s="23">
        <f t="shared" si="130"/>
        <v>16</v>
      </c>
      <c r="D1726" s="23">
        <f t="shared" si="131"/>
        <v>4</v>
      </c>
      <c r="E1726" s="23" t="str">
        <f t="shared" si="132"/>
        <v>jueves</v>
      </c>
      <c r="F1726" s="23">
        <f t="shared" si="133"/>
        <v>1</v>
      </c>
      <c r="G1726" s="23" t="str">
        <f t="shared" si="134"/>
        <v>enero</v>
      </c>
      <c r="H1726" s="2">
        <v>0.76875000000000004</v>
      </c>
      <c r="I1726" t="s">
        <v>1</v>
      </c>
      <c r="J1726" t="str">
        <f>VLOOKUP(ventas_starbucks_2025[[#This Row],[sucursal]],cambio_sucursal[#All],2,0)</f>
        <v>Sucursal Nueva Córdoba</v>
      </c>
      <c r="K1726" t="s">
        <v>20</v>
      </c>
      <c r="L1726" t="s">
        <v>21</v>
      </c>
      <c r="M1726" t="s">
        <v>4</v>
      </c>
      <c r="N1726" t="str">
        <f>IFERROR(VLOOKUP(ventas_starbucks_2025[[#This Row],[tamaño_sucio]],cambio_tamaño[#All],2,0),"Tamaño único")</f>
        <v>Tamaño único</v>
      </c>
      <c r="O1726">
        <v>2</v>
      </c>
      <c r="P1726">
        <v>1229.3900000000001</v>
      </c>
      <c r="Q1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6">
        <v>2458.7800000000002</v>
      </c>
      <c r="S1726" t="s">
        <v>15</v>
      </c>
      <c r="T1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6" t="str">
        <f>VLOOKUP(ventas_starbucks_2025[[#This Row],[canal_compra]],cambio_canal_compra[#All],2,0)</f>
        <v>Para llevar</v>
      </c>
      <c r="V1726" t="s">
        <v>16</v>
      </c>
      <c r="W1726" t="str">
        <f>VLOOKUP(ventas_starbucks_2025[[#This Row],[método_pago]],cambio_metodo_pago[#All],2,0)</f>
        <v>Tarjeta</v>
      </c>
      <c r="X1726" t="s">
        <v>7</v>
      </c>
      <c r="Y1726">
        <v>10</v>
      </c>
      <c r="Z1726" t="str">
        <f>VLOOKUP(ventas_starbucks_2025[[#This Row],[promoción_aplicada5]],promocion_cambiar[#All],2,0)</f>
        <v>Ninguna</v>
      </c>
      <c r="AA1726" t="s">
        <v>17</v>
      </c>
      <c r="AB1726" t="s">
        <v>32</v>
      </c>
      <c r="AC1726" t="s">
        <v>24</v>
      </c>
      <c r="AD1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26">
        <v>2.1</v>
      </c>
      <c r="AF1726">
        <v>2</v>
      </c>
      <c r="AG1726">
        <v>29</v>
      </c>
      <c r="AH1726">
        <v>27</v>
      </c>
    </row>
    <row r="1727" spans="1:34" x14ac:dyDescent="0.25">
      <c r="A1727" s="3" t="s">
        <v>1802</v>
      </c>
      <c r="B1727" s="1">
        <v>45737</v>
      </c>
      <c r="C1727" s="23">
        <f t="shared" si="130"/>
        <v>21</v>
      </c>
      <c r="D1727" s="23">
        <f t="shared" si="131"/>
        <v>5</v>
      </c>
      <c r="E1727" s="1" t="str">
        <f t="shared" si="132"/>
        <v>viernes</v>
      </c>
      <c r="F1727" s="23">
        <f t="shared" si="133"/>
        <v>3</v>
      </c>
      <c r="G1727" s="1" t="str">
        <f t="shared" si="134"/>
        <v>marzo</v>
      </c>
      <c r="H1727" s="2">
        <v>0.37569444444444444</v>
      </c>
      <c r="I1727" t="s">
        <v>1</v>
      </c>
      <c r="J1727" t="str">
        <f>VLOOKUP(ventas_starbucks_2025[[#This Row],[sucursal]],cambio_sucursal[#All],2,0)</f>
        <v>Sucursal Nueva Córdoba</v>
      </c>
      <c r="K1727" t="s">
        <v>13</v>
      </c>
      <c r="L1727" t="s">
        <v>14</v>
      </c>
      <c r="M1727" t="s">
        <v>4</v>
      </c>
      <c r="N1727" t="str">
        <f>IFERROR(VLOOKUP(ventas_starbucks_2025[[#This Row],[tamaño_sucio]],cambio_tamaño[#All],2,0),"Tamaño único")</f>
        <v>Tamaño único</v>
      </c>
      <c r="O1727">
        <v>1</v>
      </c>
      <c r="P1727">
        <v>2103.0500000000002</v>
      </c>
      <c r="Q1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27">
        <v>2103.0500000000002</v>
      </c>
      <c r="S1727" t="s">
        <v>5</v>
      </c>
      <c r="T1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7" t="str">
        <f>VLOOKUP(ventas_starbucks_2025[[#This Row],[canal_compra]],cambio_canal_compra[#All],2,0)</f>
        <v>En tienda</v>
      </c>
      <c r="V1727" t="s">
        <v>16</v>
      </c>
      <c r="W1727" t="str">
        <f>VLOOKUP(ventas_starbucks_2025[[#This Row],[método_pago]],cambio_metodo_pago[#All],2,0)</f>
        <v>Tarjeta</v>
      </c>
      <c r="X1727" t="s">
        <v>22</v>
      </c>
      <c r="Y1727">
        <v>0</v>
      </c>
      <c r="Z1727" t="str">
        <f>VLOOKUP(ventas_starbucks_2025[[#This Row],[promoción_aplicada5]],promocion_cambiar[#All],2,0)</f>
        <v>Ninguna</v>
      </c>
      <c r="AA1727" t="s">
        <v>17</v>
      </c>
      <c r="AB1727" t="s">
        <v>18</v>
      </c>
      <c r="AC1727" t="s">
        <v>41</v>
      </c>
      <c r="AD1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27">
        <v>3</v>
      </c>
      <c r="AF1727">
        <v>5</v>
      </c>
      <c r="AG1727">
        <v>31</v>
      </c>
      <c r="AH1727">
        <v>30</v>
      </c>
    </row>
    <row r="1728" spans="1:34" x14ac:dyDescent="0.25">
      <c r="A1728" s="3" t="s">
        <v>1803</v>
      </c>
      <c r="B1728" s="1">
        <v>45762</v>
      </c>
      <c r="C1728" s="23">
        <f t="shared" si="130"/>
        <v>15</v>
      </c>
      <c r="D1728" s="23">
        <f t="shared" si="131"/>
        <v>2</v>
      </c>
      <c r="E1728" s="23" t="str">
        <f t="shared" si="132"/>
        <v>martes</v>
      </c>
      <c r="F1728" s="23">
        <f t="shared" si="133"/>
        <v>4</v>
      </c>
      <c r="G1728" s="23" t="str">
        <f t="shared" si="134"/>
        <v>abril</v>
      </c>
      <c r="H1728" s="2">
        <v>0.34166666666666667</v>
      </c>
      <c r="I1728" t="s">
        <v>26</v>
      </c>
      <c r="J1728" t="str">
        <f>VLOOKUP(ventas_starbucks_2025[[#This Row],[sucursal]],cambio_sucursal[#All],2,0)</f>
        <v>Sucursal San Lorenzo 47</v>
      </c>
      <c r="K1728" t="s">
        <v>200</v>
      </c>
      <c r="L1728" t="s">
        <v>44</v>
      </c>
      <c r="M1728" t="s">
        <v>50</v>
      </c>
      <c r="N1728" t="str">
        <f>IFERROR(VLOOKUP(ventas_starbucks_2025[[#This Row],[tamaño_sucio]],cambio_tamaño[#All],2,0),"Tamaño único")</f>
        <v>Mediano</v>
      </c>
      <c r="O1728">
        <v>1</v>
      </c>
      <c r="P1728">
        <v>1492.56</v>
      </c>
      <c r="Q1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8">
        <v>1492.56</v>
      </c>
      <c r="S1728" t="s">
        <v>5</v>
      </c>
      <c r="T1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8" t="str">
        <f>VLOOKUP(ventas_starbucks_2025[[#This Row],[canal_compra]],cambio_canal_compra[#All],2,0)</f>
        <v>En tienda</v>
      </c>
      <c r="V1728" t="s">
        <v>6</v>
      </c>
      <c r="W1728" t="str">
        <f>VLOOKUP(ventas_starbucks_2025[[#This Row],[método_pago]],cambio_metodo_pago[#All],2,0)</f>
        <v>Aplicación móbil</v>
      </c>
      <c r="X1728" t="s">
        <v>22</v>
      </c>
      <c r="Y1728">
        <v>0</v>
      </c>
      <c r="Z1728" t="str">
        <f>VLOOKUP(ventas_starbucks_2025[[#This Row],[promoción_aplicada5]],promocion_cambiar[#All],2,0)</f>
        <v>Combo</v>
      </c>
      <c r="AA1728" t="s">
        <v>8</v>
      </c>
      <c r="AB1728" t="s">
        <v>18</v>
      </c>
      <c r="AC1728" t="s">
        <v>41</v>
      </c>
      <c r="AD1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28">
        <v>13.7</v>
      </c>
      <c r="AF1728">
        <v>3</v>
      </c>
      <c r="AG1728">
        <v>33</v>
      </c>
      <c r="AH1728">
        <v>32</v>
      </c>
    </row>
    <row r="1729" spans="1:34" x14ac:dyDescent="0.25">
      <c r="A1729" s="3" t="s">
        <v>1804</v>
      </c>
      <c r="B1729" s="1">
        <v>45729</v>
      </c>
      <c r="C1729" s="23">
        <f t="shared" si="130"/>
        <v>13</v>
      </c>
      <c r="D1729" s="23">
        <f t="shared" si="131"/>
        <v>4</v>
      </c>
      <c r="E1729" s="1" t="str">
        <f t="shared" si="132"/>
        <v>jueves</v>
      </c>
      <c r="F1729" s="23">
        <f t="shared" si="133"/>
        <v>3</v>
      </c>
      <c r="G1729" s="1" t="str">
        <f t="shared" si="134"/>
        <v>marzo</v>
      </c>
      <c r="H1729" s="2">
        <v>0.67291666666666672</v>
      </c>
      <c r="I1729" t="s">
        <v>1</v>
      </c>
      <c r="J1729" t="str">
        <f>VLOOKUP(ventas_starbucks_2025[[#This Row],[sucursal]],cambio_sucursal[#All],2,0)</f>
        <v>Sucursal Nueva Córdoba</v>
      </c>
      <c r="K1729" t="s">
        <v>38</v>
      </c>
      <c r="L1729" t="s">
        <v>39</v>
      </c>
      <c r="M1729" t="s">
        <v>4</v>
      </c>
      <c r="N1729" t="str">
        <f>IFERROR(VLOOKUP(ventas_starbucks_2025[[#This Row],[tamaño_sucio]],cambio_tamaño[#All],2,0),"Tamaño único")</f>
        <v>Tamaño único</v>
      </c>
      <c r="O1729">
        <v>4</v>
      </c>
      <c r="P1729">
        <v>1076.5999999999999</v>
      </c>
      <c r="Q1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9">
        <v>4306.3999999999996</v>
      </c>
      <c r="S1729" t="s">
        <v>5</v>
      </c>
      <c r="T1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9" t="str">
        <f>VLOOKUP(ventas_starbucks_2025[[#This Row],[canal_compra]],cambio_canal_compra[#All],2,0)</f>
        <v>En tienda</v>
      </c>
      <c r="V1729" t="s">
        <v>6</v>
      </c>
      <c r="W1729" t="str">
        <f>VLOOKUP(ventas_starbucks_2025[[#This Row],[método_pago]],cambio_metodo_pago[#All],2,0)</f>
        <v>Aplicación móbil</v>
      </c>
      <c r="X1729" t="s">
        <v>22</v>
      </c>
      <c r="Y1729">
        <v>0</v>
      </c>
      <c r="Z1729" t="str">
        <f>VLOOKUP(ventas_starbucks_2025[[#This Row],[promoción_aplicada5]],promocion_cambiar[#All],2,0)</f>
        <v>Combo</v>
      </c>
      <c r="AA1729" t="s">
        <v>8</v>
      </c>
      <c r="AB1729" t="s">
        <v>9</v>
      </c>
      <c r="AC1729" t="s">
        <v>24</v>
      </c>
      <c r="AD1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29">
        <v>5.7</v>
      </c>
      <c r="AF1729">
        <v>3</v>
      </c>
      <c r="AG1729">
        <v>29</v>
      </c>
      <c r="AH1729">
        <v>25</v>
      </c>
    </row>
    <row r="1730" spans="1:34" x14ac:dyDescent="0.25">
      <c r="A1730" s="3" t="s">
        <v>1805</v>
      </c>
      <c r="B1730" s="1">
        <v>45663</v>
      </c>
      <c r="C1730" s="23">
        <f t="shared" ref="C1730:C1793" si="135">DAY(B1730)</f>
        <v>6</v>
      </c>
      <c r="D1730" s="23">
        <f t="shared" ref="D1730:D1793" si="136">WEEKDAY(B1730,2)</f>
        <v>1</v>
      </c>
      <c r="E1730" s="23" t="str">
        <f t="shared" ref="E1730:E1793" si="137">TEXT(B1730,"dddd")</f>
        <v>lunes</v>
      </c>
      <c r="F1730" s="23">
        <f t="shared" ref="F1730:F1793" si="138">MONTH(B1730)</f>
        <v>1</v>
      </c>
      <c r="G1730" s="23" t="str">
        <f t="shared" ref="G1730:G1793" si="139">TEXT(B1730,"mmmm")</f>
        <v>enero</v>
      </c>
      <c r="H1730" s="2">
        <v>0.49027777777777776</v>
      </c>
      <c r="I1730" t="s">
        <v>1</v>
      </c>
      <c r="J1730" t="str">
        <f>VLOOKUP(ventas_starbucks_2025[[#This Row],[sucursal]],cambio_sucursal[#All],2,0)</f>
        <v>Sucursal Nueva Córdoba</v>
      </c>
      <c r="K1730" t="s">
        <v>137</v>
      </c>
      <c r="L1730" t="s">
        <v>44</v>
      </c>
      <c r="M1730" t="s">
        <v>50</v>
      </c>
      <c r="N1730" t="str">
        <f>IFERROR(VLOOKUP(ventas_starbucks_2025[[#This Row],[tamaño_sucio]],cambio_tamaño[#All],2,0),"Tamaño único")</f>
        <v>Mediano</v>
      </c>
      <c r="O1730">
        <v>1</v>
      </c>
      <c r="P1730">
        <v>1509.55</v>
      </c>
      <c r="Q1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0">
        <v>1509.55</v>
      </c>
      <c r="S1730" t="s">
        <v>31</v>
      </c>
      <c r="T1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0" t="str">
        <f>VLOOKUP(ventas_starbucks_2025[[#This Row],[canal_compra]],cambio_canal_compra[#All],2,0)</f>
        <v>Entrega domicilio</v>
      </c>
      <c r="V1730" t="s">
        <v>6</v>
      </c>
      <c r="W1730" t="str">
        <f>VLOOKUP(ventas_starbucks_2025[[#This Row],[método_pago]],cambio_metodo_pago[#All],2,0)</f>
        <v>Aplicación móbil</v>
      </c>
      <c r="X1730" t="s">
        <v>7</v>
      </c>
      <c r="Y1730">
        <v>10</v>
      </c>
      <c r="Z1730" t="str">
        <f>VLOOKUP(ventas_starbucks_2025[[#This Row],[promoción_aplicada5]],promocion_cambiar[#All],2,0)</f>
        <v>Hora Feliz</v>
      </c>
      <c r="AA1730" t="s">
        <v>36</v>
      </c>
      <c r="AB1730" t="s">
        <v>18</v>
      </c>
      <c r="AC1730" t="s">
        <v>41</v>
      </c>
      <c r="AD1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30">
        <v>2.6</v>
      </c>
      <c r="AF1730">
        <v>4</v>
      </c>
      <c r="AG1730">
        <v>50</v>
      </c>
      <c r="AH1730">
        <v>49</v>
      </c>
    </row>
    <row r="1731" spans="1:34" x14ac:dyDescent="0.25">
      <c r="A1731" s="3" t="s">
        <v>1806</v>
      </c>
      <c r="B1731" s="1">
        <v>45703</v>
      </c>
      <c r="C1731" s="23">
        <f t="shared" si="135"/>
        <v>15</v>
      </c>
      <c r="D1731" s="23">
        <f t="shared" si="136"/>
        <v>6</v>
      </c>
      <c r="E1731" s="1" t="str">
        <f t="shared" si="137"/>
        <v>sábado</v>
      </c>
      <c r="F1731" s="23">
        <f t="shared" si="138"/>
        <v>2</v>
      </c>
      <c r="G1731" s="1" t="str">
        <f t="shared" si="139"/>
        <v>febrero</v>
      </c>
      <c r="H1731" s="2">
        <v>0.82499999999999996</v>
      </c>
      <c r="I1731" t="s">
        <v>57</v>
      </c>
      <c r="J1731" t="str">
        <f>VLOOKUP(ventas_starbucks_2025[[#This Row],[sucursal]],cambio_sucursal[#All],2,0)</f>
        <v>Sucursal Avda Colón</v>
      </c>
      <c r="K1731" t="s">
        <v>130</v>
      </c>
      <c r="L1731" t="s">
        <v>65</v>
      </c>
      <c r="M1731" t="s">
        <v>4</v>
      </c>
      <c r="N1731" t="str">
        <f>IFERROR(VLOOKUP(ventas_starbucks_2025[[#This Row],[tamaño_sucio]],cambio_tamaño[#All],2,0),"Tamaño único")</f>
        <v>Tamaño único</v>
      </c>
      <c r="O1731">
        <v>3</v>
      </c>
      <c r="P1731">
        <v>1891.08</v>
      </c>
      <c r="Q1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1">
        <v>5673.24</v>
      </c>
      <c r="S1731" t="s">
        <v>31</v>
      </c>
      <c r="T1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31" t="str">
        <f>VLOOKUP(ventas_starbucks_2025[[#This Row],[canal_compra]],cambio_canal_compra[#All],2,0)</f>
        <v>Entrega domicilio</v>
      </c>
      <c r="V1731" t="s">
        <v>6</v>
      </c>
      <c r="W1731" t="str">
        <f>VLOOKUP(ventas_starbucks_2025[[#This Row],[método_pago]],cambio_metodo_pago[#All],2,0)</f>
        <v>Aplicación móbil</v>
      </c>
      <c r="X1731" t="s">
        <v>7</v>
      </c>
      <c r="Y1731">
        <v>0</v>
      </c>
      <c r="Z1731" t="str">
        <f>VLOOKUP(ventas_starbucks_2025[[#This Row],[promoción_aplicada5]],promocion_cambiar[#All],2,0)</f>
        <v>2x1</v>
      </c>
      <c r="AA1731" t="s">
        <v>51</v>
      </c>
      <c r="AB1731" t="s">
        <v>32</v>
      </c>
      <c r="AC1731" t="s">
        <v>41</v>
      </c>
      <c r="AD1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31">
        <v>3</v>
      </c>
      <c r="AF1731">
        <v>3</v>
      </c>
      <c r="AG1731">
        <v>34</v>
      </c>
      <c r="AH1731">
        <v>31</v>
      </c>
    </row>
    <row r="1732" spans="1:34" x14ac:dyDescent="0.25">
      <c r="A1732" s="3" t="s">
        <v>1807</v>
      </c>
      <c r="B1732" s="1">
        <v>45717</v>
      </c>
      <c r="C1732" s="23">
        <f t="shared" si="135"/>
        <v>1</v>
      </c>
      <c r="D1732" s="23">
        <f t="shared" si="136"/>
        <v>6</v>
      </c>
      <c r="E1732" s="23" t="str">
        <f t="shared" si="137"/>
        <v>sábado</v>
      </c>
      <c r="F1732" s="23">
        <f t="shared" si="138"/>
        <v>3</v>
      </c>
      <c r="G1732" s="23" t="str">
        <f t="shared" si="139"/>
        <v>marzo</v>
      </c>
      <c r="H1732" s="2">
        <v>0.7680555555555556</v>
      </c>
      <c r="I1732" t="s">
        <v>57</v>
      </c>
      <c r="J1732" t="str">
        <f>VLOOKUP(ventas_starbucks_2025[[#This Row],[sucursal]],cambio_sucursal[#All],2,0)</f>
        <v>Sucursal Avda Colón</v>
      </c>
      <c r="K1732" t="s">
        <v>82</v>
      </c>
      <c r="L1732" t="s">
        <v>28</v>
      </c>
      <c r="M1732" t="s">
        <v>4</v>
      </c>
      <c r="N1732" t="str">
        <f>IFERROR(VLOOKUP(ventas_starbucks_2025[[#This Row],[tamaño_sucio]],cambio_tamaño[#All],2,0),"Tamaño único")</f>
        <v>Tamaño único</v>
      </c>
      <c r="O1732">
        <v>2</v>
      </c>
      <c r="P1732">
        <v>2841.39</v>
      </c>
      <c r="Q1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32">
        <v>5682.78</v>
      </c>
      <c r="S1732" t="s">
        <v>31</v>
      </c>
      <c r="T1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32" t="str">
        <f>VLOOKUP(ventas_starbucks_2025[[#This Row],[canal_compra]],cambio_canal_compra[#All],2,0)</f>
        <v>Entrega domicilio</v>
      </c>
      <c r="V1732" t="s">
        <v>6</v>
      </c>
      <c r="W1732" t="str">
        <f>VLOOKUP(ventas_starbucks_2025[[#This Row],[método_pago]],cambio_metodo_pago[#All],2,0)</f>
        <v>Aplicación móbil</v>
      </c>
      <c r="X1732" t="s">
        <v>7</v>
      </c>
      <c r="Y1732">
        <v>0</v>
      </c>
      <c r="Z1732" t="str">
        <f>VLOOKUP(ventas_starbucks_2025[[#This Row],[promoción_aplicada5]],promocion_cambiar[#All],2,0)</f>
        <v>2x1</v>
      </c>
      <c r="AA1732" t="s">
        <v>51</v>
      </c>
      <c r="AB1732" t="s">
        <v>23</v>
      </c>
      <c r="AC1732" t="s">
        <v>10</v>
      </c>
      <c r="AD1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32">
        <v>3.2</v>
      </c>
      <c r="AF1732">
        <v>4</v>
      </c>
      <c r="AG1732">
        <v>20</v>
      </c>
      <c r="AH1732">
        <v>18</v>
      </c>
    </row>
    <row r="1733" spans="1:34" x14ac:dyDescent="0.25">
      <c r="A1733" s="3" t="s">
        <v>1808</v>
      </c>
      <c r="B1733" s="1">
        <v>45738</v>
      </c>
      <c r="C1733" s="23">
        <f t="shared" si="135"/>
        <v>22</v>
      </c>
      <c r="D1733" s="23">
        <f t="shared" si="136"/>
        <v>6</v>
      </c>
      <c r="E1733" s="23" t="str">
        <f t="shared" si="137"/>
        <v>sábado</v>
      </c>
      <c r="F1733" s="23">
        <f t="shared" si="138"/>
        <v>3</v>
      </c>
      <c r="G1733" s="23" t="str">
        <f t="shared" si="139"/>
        <v>marzo</v>
      </c>
      <c r="H1733" s="2">
        <v>0.54374999999999996</v>
      </c>
      <c r="I1733" t="s">
        <v>57</v>
      </c>
      <c r="J1733" t="str">
        <f>VLOOKUP(ventas_starbucks_2025[[#This Row],[sucursal]],cambio_sucursal[#All],2,0)</f>
        <v>Sucursal Avda Colón</v>
      </c>
      <c r="K1733" t="s">
        <v>20</v>
      </c>
      <c r="L1733" t="s">
        <v>21</v>
      </c>
      <c r="M1733" t="s">
        <v>4</v>
      </c>
      <c r="N1733" t="str">
        <f>IFERROR(VLOOKUP(ventas_starbucks_2025[[#This Row],[tamaño_sucio]],cambio_tamaño[#All],2,0),"Tamaño único")</f>
        <v>Tamaño único</v>
      </c>
      <c r="O1733">
        <v>2</v>
      </c>
      <c r="P1733">
        <v>709.64</v>
      </c>
      <c r="Q1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33">
        <v>1419.28</v>
      </c>
      <c r="S1733" t="s">
        <v>31</v>
      </c>
      <c r="T1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3" t="str">
        <f>VLOOKUP(ventas_starbucks_2025[[#This Row],[canal_compra]],cambio_canal_compra[#All],2,0)</f>
        <v>Entrega domicilio</v>
      </c>
      <c r="V1733" t="s">
        <v>16</v>
      </c>
      <c r="W1733" t="str">
        <f>VLOOKUP(ventas_starbucks_2025[[#This Row],[método_pago]],cambio_metodo_pago[#All],2,0)</f>
        <v>Tarjeta</v>
      </c>
      <c r="X1733" t="s">
        <v>22</v>
      </c>
      <c r="Y1733">
        <v>0</v>
      </c>
      <c r="Z1733" t="str">
        <f>VLOOKUP(ventas_starbucks_2025[[#This Row],[promoción_aplicada5]],promocion_cambiar[#All],2,0)</f>
        <v>Hora Feliz</v>
      </c>
      <c r="AA1733" t="s">
        <v>36</v>
      </c>
      <c r="AB1733" t="s">
        <v>29</v>
      </c>
      <c r="AC1733" t="s">
        <v>24</v>
      </c>
      <c r="AD1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33">
        <v>5.0999999999999996</v>
      </c>
      <c r="AF1733">
        <v>3</v>
      </c>
      <c r="AG1733">
        <v>33</v>
      </c>
      <c r="AH1733">
        <v>31</v>
      </c>
    </row>
    <row r="1734" spans="1:34" x14ac:dyDescent="0.25">
      <c r="A1734" s="3" t="s">
        <v>1809</v>
      </c>
      <c r="B1734" s="1">
        <v>45679</v>
      </c>
      <c r="C1734" s="23">
        <f t="shared" si="135"/>
        <v>22</v>
      </c>
      <c r="D1734" s="23">
        <f t="shared" si="136"/>
        <v>3</v>
      </c>
      <c r="E1734" s="1" t="str">
        <f t="shared" si="137"/>
        <v>miércoles</v>
      </c>
      <c r="F1734" s="23">
        <f t="shared" si="138"/>
        <v>1</v>
      </c>
      <c r="G1734" s="1" t="str">
        <f t="shared" si="139"/>
        <v>enero</v>
      </c>
      <c r="H1734" s="2">
        <v>0.76875000000000004</v>
      </c>
      <c r="I1734" t="s">
        <v>57</v>
      </c>
      <c r="J1734" t="str">
        <f>VLOOKUP(ventas_starbucks_2025[[#This Row],[sucursal]],cambio_sucursal[#All],2,0)</f>
        <v>Sucursal Avda Colón</v>
      </c>
      <c r="K1734" t="s">
        <v>94</v>
      </c>
      <c r="L1734" t="s">
        <v>70</v>
      </c>
      <c r="M1734" t="s">
        <v>45</v>
      </c>
      <c r="N1734" t="str">
        <f>IFERROR(VLOOKUP(ventas_starbucks_2025[[#This Row],[tamaño_sucio]],cambio_tamaño[#All],2,0),"Tamaño único")</f>
        <v>Grande</v>
      </c>
      <c r="O1734">
        <v>1</v>
      </c>
      <c r="P1734">
        <v>1677.25</v>
      </c>
      <c r="Q1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4">
        <v>1677.25</v>
      </c>
      <c r="S1734" t="s">
        <v>5</v>
      </c>
      <c r="T1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4" t="str">
        <f>VLOOKUP(ventas_starbucks_2025[[#This Row],[canal_compra]],cambio_canal_compra[#All],2,0)</f>
        <v>En tienda</v>
      </c>
      <c r="V1734" t="s">
        <v>40</v>
      </c>
      <c r="W1734" t="str">
        <f>VLOOKUP(ventas_starbucks_2025[[#This Row],[método_pago]],cambio_metodo_pago[#All],2,0)</f>
        <v>Efectivo</v>
      </c>
      <c r="X1734" t="s">
        <v>7</v>
      </c>
      <c r="Y1734">
        <v>10</v>
      </c>
      <c r="Z1734" t="str">
        <f>VLOOKUP(ventas_starbucks_2025[[#This Row],[promoción_aplicada5]],promocion_cambiar[#All],2,0)</f>
        <v>Combo</v>
      </c>
      <c r="AA1734" t="s">
        <v>8</v>
      </c>
      <c r="AB1734" t="s">
        <v>32</v>
      </c>
      <c r="AC1734" t="s">
        <v>24</v>
      </c>
      <c r="AD1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34">
        <v>4.0999999999999996</v>
      </c>
      <c r="AF1734">
        <v>2</v>
      </c>
      <c r="AG1734">
        <v>49</v>
      </c>
      <c r="AH1734">
        <v>48</v>
      </c>
    </row>
    <row r="1735" spans="1:34" x14ac:dyDescent="0.25">
      <c r="A1735" s="3" t="s">
        <v>1810</v>
      </c>
      <c r="B1735" s="1">
        <v>45760</v>
      </c>
      <c r="C1735" s="23">
        <f t="shared" si="135"/>
        <v>13</v>
      </c>
      <c r="D1735" s="23">
        <f t="shared" si="136"/>
        <v>7</v>
      </c>
      <c r="E1735" s="23" t="str">
        <f t="shared" si="137"/>
        <v>domingo</v>
      </c>
      <c r="F1735" s="23">
        <f t="shared" si="138"/>
        <v>4</v>
      </c>
      <c r="G1735" s="23" t="str">
        <f t="shared" si="139"/>
        <v>abril</v>
      </c>
      <c r="H1735" s="2">
        <v>0.70625000000000004</v>
      </c>
      <c r="I1735" t="s">
        <v>26</v>
      </c>
      <c r="J1735" t="str">
        <f>VLOOKUP(ventas_starbucks_2025[[#This Row],[sucursal]],cambio_sucursal[#All],2,0)</f>
        <v>Sucursal San Lorenzo 47</v>
      </c>
      <c r="K1735" t="s">
        <v>64</v>
      </c>
      <c r="L1735" t="s">
        <v>65</v>
      </c>
      <c r="M1735" t="s">
        <v>4</v>
      </c>
      <c r="N1735" t="str">
        <f>IFERROR(VLOOKUP(ventas_starbucks_2025[[#This Row],[tamaño_sucio]],cambio_tamaño[#All],2,0),"Tamaño único")</f>
        <v>Tamaño único</v>
      </c>
      <c r="O1735">
        <v>2</v>
      </c>
      <c r="P1735">
        <v>1678.48</v>
      </c>
      <c r="Q1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5">
        <v>3356.96</v>
      </c>
      <c r="S1735" t="s">
        <v>15</v>
      </c>
      <c r="T1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5" t="str">
        <f>VLOOKUP(ventas_starbucks_2025[[#This Row],[canal_compra]],cambio_canal_compra[#All],2,0)</f>
        <v>Para llevar</v>
      </c>
      <c r="V1735" t="s">
        <v>16</v>
      </c>
      <c r="W1735" t="str">
        <f>VLOOKUP(ventas_starbucks_2025[[#This Row],[método_pago]],cambio_metodo_pago[#All],2,0)</f>
        <v>Tarjeta</v>
      </c>
      <c r="X1735" t="s">
        <v>7</v>
      </c>
      <c r="Y1735">
        <v>0</v>
      </c>
      <c r="Z1735" t="str">
        <f>VLOOKUP(ventas_starbucks_2025[[#This Row],[promoción_aplicada5]],promocion_cambiar[#All],2,0)</f>
        <v>Combo</v>
      </c>
      <c r="AA1735" t="s">
        <v>8</v>
      </c>
      <c r="AB1735" t="s">
        <v>18</v>
      </c>
      <c r="AC1735" t="s">
        <v>41</v>
      </c>
      <c r="AD1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35">
        <v>2.8</v>
      </c>
      <c r="AF1735">
        <v>3</v>
      </c>
      <c r="AG1735">
        <v>34</v>
      </c>
      <c r="AH1735">
        <v>32</v>
      </c>
    </row>
    <row r="1736" spans="1:34" x14ac:dyDescent="0.25">
      <c r="A1736" s="3" t="s">
        <v>1811</v>
      </c>
      <c r="B1736" s="1">
        <v>45729</v>
      </c>
      <c r="C1736" s="23">
        <f t="shared" si="135"/>
        <v>13</v>
      </c>
      <c r="D1736" s="23">
        <f t="shared" si="136"/>
        <v>4</v>
      </c>
      <c r="E1736" s="1" t="str">
        <f t="shared" si="137"/>
        <v>jueves</v>
      </c>
      <c r="F1736" s="23">
        <f t="shared" si="138"/>
        <v>3</v>
      </c>
      <c r="G1736" s="1" t="str">
        <f t="shared" si="139"/>
        <v>marzo</v>
      </c>
      <c r="H1736" s="2">
        <v>0.36180555555555555</v>
      </c>
      <c r="I1736" t="s">
        <v>12</v>
      </c>
      <c r="J1736" t="str">
        <f>VLOOKUP(ventas_starbucks_2025[[#This Row],[sucursal]],cambio_sucursal[#All],2,0)</f>
        <v>Sucursal Córdoba Shopping</v>
      </c>
      <c r="K1736" t="s">
        <v>27</v>
      </c>
      <c r="L1736" t="s">
        <v>28</v>
      </c>
      <c r="M1736" t="s">
        <v>4</v>
      </c>
      <c r="N1736" t="str">
        <f>IFERROR(VLOOKUP(ventas_starbucks_2025[[#This Row],[tamaño_sucio]],cambio_tamaño[#All],2,0),"Tamaño único")</f>
        <v>Tamaño único</v>
      </c>
      <c r="O1736">
        <v>1</v>
      </c>
      <c r="P1736">
        <v>2372.12</v>
      </c>
      <c r="Q1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36">
        <v>2372.12</v>
      </c>
      <c r="S1736" t="s">
        <v>15</v>
      </c>
      <c r="T1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6" t="str">
        <f>VLOOKUP(ventas_starbucks_2025[[#This Row],[canal_compra]],cambio_canal_compra[#All],2,0)</f>
        <v>Para llevar</v>
      </c>
      <c r="V1736" t="s">
        <v>16</v>
      </c>
      <c r="W1736" t="str">
        <f>VLOOKUP(ventas_starbucks_2025[[#This Row],[método_pago]],cambio_metodo_pago[#All],2,0)</f>
        <v>Tarjeta</v>
      </c>
      <c r="X1736" t="s">
        <v>7</v>
      </c>
      <c r="Y1736">
        <v>10</v>
      </c>
      <c r="Z1736" t="str">
        <f>VLOOKUP(ventas_starbucks_2025[[#This Row],[promoción_aplicada5]],promocion_cambiar[#All],2,0)</f>
        <v>Combo</v>
      </c>
      <c r="AA1736" t="s">
        <v>8</v>
      </c>
      <c r="AB1736" t="s">
        <v>18</v>
      </c>
      <c r="AC1736" t="s">
        <v>10</v>
      </c>
      <c r="AD1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36">
        <v>14.2</v>
      </c>
      <c r="AF1736">
        <v>5</v>
      </c>
      <c r="AG1736">
        <v>34</v>
      </c>
      <c r="AH1736">
        <v>33</v>
      </c>
    </row>
    <row r="1737" spans="1:34" x14ac:dyDescent="0.25">
      <c r="A1737" s="3" t="s">
        <v>1812</v>
      </c>
      <c r="B1737" s="1">
        <v>45670</v>
      </c>
      <c r="C1737" s="23">
        <f t="shared" si="135"/>
        <v>13</v>
      </c>
      <c r="D1737" s="23">
        <f t="shared" si="136"/>
        <v>1</v>
      </c>
      <c r="E1737" s="23" t="str">
        <f t="shared" si="137"/>
        <v>lunes</v>
      </c>
      <c r="F1737" s="23">
        <f t="shared" si="138"/>
        <v>1</v>
      </c>
      <c r="G1737" s="23" t="str">
        <f t="shared" si="139"/>
        <v>enero</v>
      </c>
      <c r="H1737" s="2">
        <v>0.8305555555555556</v>
      </c>
      <c r="I1737" t="s">
        <v>12</v>
      </c>
      <c r="J1737" t="str">
        <f>VLOOKUP(ventas_starbucks_2025[[#This Row],[sucursal]],cambio_sucursal[#All],2,0)</f>
        <v>Sucursal Córdoba Shopping</v>
      </c>
      <c r="K1737" t="s">
        <v>48</v>
      </c>
      <c r="L1737" t="s">
        <v>49</v>
      </c>
      <c r="M1737" t="s">
        <v>45</v>
      </c>
      <c r="N1737" t="str">
        <f>IFERROR(VLOOKUP(ventas_starbucks_2025[[#This Row],[tamaño_sucio]],cambio_tamaño[#All],2,0),"Tamaño único")</f>
        <v>Grande</v>
      </c>
      <c r="O1737">
        <v>1</v>
      </c>
      <c r="P1737">
        <v>1565.98</v>
      </c>
      <c r="Q1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7">
        <v>1565.98</v>
      </c>
      <c r="S1737" t="s">
        <v>31</v>
      </c>
      <c r="T1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7" t="str">
        <f>VLOOKUP(ventas_starbucks_2025[[#This Row],[canal_compra]],cambio_canal_compra[#All],2,0)</f>
        <v>Entrega domicilio</v>
      </c>
      <c r="V1737" t="s">
        <v>16</v>
      </c>
      <c r="W1737" t="str">
        <f>VLOOKUP(ventas_starbucks_2025[[#This Row],[método_pago]],cambio_metodo_pago[#All],2,0)</f>
        <v>Tarjeta</v>
      </c>
      <c r="X1737" t="s">
        <v>7</v>
      </c>
      <c r="Y1737">
        <v>10</v>
      </c>
      <c r="Z1737" t="str">
        <f>VLOOKUP(ventas_starbucks_2025[[#This Row],[promoción_aplicada5]],promocion_cambiar[#All],2,0)</f>
        <v>Ninguna</v>
      </c>
      <c r="AA1737" t="s">
        <v>17</v>
      </c>
      <c r="AB1737" t="s">
        <v>52</v>
      </c>
      <c r="AC1737" t="s">
        <v>10</v>
      </c>
      <c r="AD1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37">
        <v>8.9</v>
      </c>
      <c r="AF1737">
        <v>3</v>
      </c>
      <c r="AG1737">
        <v>38</v>
      </c>
      <c r="AH1737">
        <v>37</v>
      </c>
    </row>
    <row r="1738" spans="1:34" x14ac:dyDescent="0.25">
      <c r="A1738" s="3" t="s">
        <v>1813</v>
      </c>
      <c r="B1738" s="1">
        <v>45743</v>
      </c>
      <c r="C1738" s="23">
        <f t="shared" si="135"/>
        <v>27</v>
      </c>
      <c r="D1738" s="23">
        <f t="shared" si="136"/>
        <v>4</v>
      </c>
      <c r="E1738" s="23" t="str">
        <f t="shared" si="137"/>
        <v>jueves</v>
      </c>
      <c r="F1738" s="23">
        <f t="shared" si="138"/>
        <v>3</v>
      </c>
      <c r="G1738" s="23" t="str">
        <f t="shared" si="139"/>
        <v>marzo</v>
      </c>
      <c r="H1738" s="2">
        <v>0.67847222222222225</v>
      </c>
      <c r="I1738" t="s">
        <v>57</v>
      </c>
      <c r="J1738" t="str">
        <f>VLOOKUP(ventas_starbucks_2025[[#This Row],[sucursal]],cambio_sucursal[#All],2,0)</f>
        <v>Sucursal Avda Colón</v>
      </c>
      <c r="K1738" t="s">
        <v>27</v>
      </c>
      <c r="L1738" t="s">
        <v>28</v>
      </c>
      <c r="M1738" t="s">
        <v>4</v>
      </c>
      <c r="N1738" t="str">
        <f>IFERROR(VLOOKUP(ventas_starbucks_2025[[#This Row],[tamaño_sucio]],cambio_tamaño[#All],2,0),"Tamaño único")</f>
        <v>Tamaño único</v>
      </c>
      <c r="O1738">
        <v>1</v>
      </c>
      <c r="P1738">
        <v>2722.92</v>
      </c>
      <c r="Q1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38">
        <v>2722.92</v>
      </c>
      <c r="S1738" t="s">
        <v>31</v>
      </c>
      <c r="T1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8" t="str">
        <f>VLOOKUP(ventas_starbucks_2025[[#This Row],[canal_compra]],cambio_canal_compra[#All],2,0)</f>
        <v>Entrega domicilio</v>
      </c>
      <c r="V1738" t="s">
        <v>6</v>
      </c>
      <c r="W1738" t="str">
        <f>VLOOKUP(ventas_starbucks_2025[[#This Row],[método_pago]],cambio_metodo_pago[#All],2,0)</f>
        <v>Aplicación móbil</v>
      </c>
      <c r="X1738" t="s">
        <v>22</v>
      </c>
      <c r="Y1738">
        <v>0</v>
      </c>
      <c r="Z1738" t="str">
        <f>VLOOKUP(ventas_starbucks_2025[[#This Row],[promoción_aplicada5]],promocion_cambiar[#All],2,0)</f>
        <v>Hora Feliz</v>
      </c>
      <c r="AA1738" t="s">
        <v>36</v>
      </c>
      <c r="AB1738" t="s">
        <v>18</v>
      </c>
      <c r="AC1738" t="s">
        <v>10</v>
      </c>
      <c r="AD1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38">
        <v>7.4</v>
      </c>
      <c r="AF1738">
        <v>1</v>
      </c>
      <c r="AG1738">
        <v>27</v>
      </c>
      <c r="AH1738">
        <v>26</v>
      </c>
    </row>
    <row r="1739" spans="1:34" x14ac:dyDescent="0.25">
      <c r="A1739" s="3" t="s">
        <v>1814</v>
      </c>
      <c r="B1739" s="1">
        <v>45756</v>
      </c>
      <c r="C1739" s="23">
        <f t="shared" si="135"/>
        <v>9</v>
      </c>
      <c r="D1739" s="23">
        <f t="shared" si="136"/>
        <v>3</v>
      </c>
      <c r="E1739" s="1" t="str">
        <f t="shared" si="137"/>
        <v>miércoles</v>
      </c>
      <c r="F1739" s="23">
        <f t="shared" si="138"/>
        <v>4</v>
      </c>
      <c r="G1739" s="1" t="str">
        <f t="shared" si="139"/>
        <v>abril</v>
      </c>
      <c r="H1739" s="2">
        <v>0.72013888888888888</v>
      </c>
      <c r="I1739" t="s">
        <v>26</v>
      </c>
      <c r="J1739" t="str">
        <f>VLOOKUP(ventas_starbucks_2025[[#This Row],[sucursal]],cambio_sucursal[#All],2,0)</f>
        <v>Sucursal San Lorenzo 47</v>
      </c>
      <c r="K1739" t="s">
        <v>130</v>
      </c>
      <c r="L1739" t="s">
        <v>65</v>
      </c>
      <c r="M1739" t="s">
        <v>4</v>
      </c>
      <c r="N1739" t="str">
        <f>IFERROR(VLOOKUP(ventas_starbucks_2025[[#This Row],[tamaño_sucio]],cambio_tamaño[#All],2,0),"Tamaño único")</f>
        <v>Tamaño único</v>
      </c>
      <c r="O1739">
        <v>1</v>
      </c>
      <c r="P1739">
        <v>1973.45</v>
      </c>
      <c r="Q1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9">
        <v>1973.45</v>
      </c>
      <c r="S1739" t="s">
        <v>5</v>
      </c>
      <c r="T1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9" t="str">
        <f>VLOOKUP(ventas_starbucks_2025[[#This Row],[canal_compra]],cambio_canal_compra[#All],2,0)</f>
        <v>En tienda</v>
      </c>
      <c r="V1739" t="s">
        <v>6</v>
      </c>
      <c r="W1739" t="str">
        <f>VLOOKUP(ventas_starbucks_2025[[#This Row],[método_pago]],cambio_metodo_pago[#All],2,0)</f>
        <v>Aplicación móbil</v>
      </c>
      <c r="X1739" t="s">
        <v>22</v>
      </c>
      <c r="Y1739">
        <v>0</v>
      </c>
      <c r="Z1739" t="str">
        <f>VLOOKUP(ventas_starbucks_2025[[#This Row],[promoción_aplicada5]],promocion_cambiar[#All],2,0)</f>
        <v>Combo</v>
      </c>
      <c r="AA1739" t="s">
        <v>8</v>
      </c>
      <c r="AB1739" t="s">
        <v>32</v>
      </c>
      <c r="AC1739" t="s">
        <v>41</v>
      </c>
      <c r="AD1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39">
        <v>13.7</v>
      </c>
      <c r="AF1739">
        <v>5</v>
      </c>
      <c r="AG1739">
        <v>14</v>
      </c>
      <c r="AH1739">
        <v>13</v>
      </c>
    </row>
    <row r="1740" spans="1:34" x14ac:dyDescent="0.25">
      <c r="A1740" s="3" t="s">
        <v>1815</v>
      </c>
      <c r="B1740" s="1">
        <v>45691</v>
      </c>
      <c r="C1740" s="23">
        <f t="shared" si="135"/>
        <v>3</v>
      </c>
      <c r="D1740" s="23">
        <f t="shared" si="136"/>
        <v>1</v>
      </c>
      <c r="E1740" s="23" t="str">
        <f t="shared" si="137"/>
        <v>lunes</v>
      </c>
      <c r="F1740" s="23">
        <f t="shared" si="138"/>
        <v>2</v>
      </c>
      <c r="G1740" s="23" t="str">
        <f t="shared" si="139"/>
        <v>febrero</v>
      </c>
      <c r="H1740" s="2">
        <v>0.60763888888888884</v>
      </c>
      <c r="I1740" t="s">
        <v>26</v>
      </c>
      <c r="J1740" t="str">
        <f>VLOOKUP(ventas_starbucks_2025[[#This Row],[sucursal]],cambio_sucursal[#All],2,0)</f>
        <v>Sucursal San Lorenzo 47</v>
      </c>
      <c r="K1740" t="s">
        <v>13</v>
      </c>
      <c r="L1740" t="s">
        <v>14</v>
      </c>
      <c r="M1740" t="s">
        <v>4</v>
      </c>
      <c r="N1740" t="str">
        <f>IFERROR(VLOOKUP(ventas_starbucks_2025[[#This Row],[tamaño_sucio]],cambio_tamaño[#All],2,0),"Tamaño único")</f>
        <v>Tamaño único</v>
      </c>
      <c r="O1740">
        <v>5</v>
      </c>
      <c r="P1740">
        <v>2198.9899999999998</v>
      </c>
      <c r="Q1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40">
        <v>10994.95</v>
      </c>
      <c r="S1740" t="s">
        <v>31</v>
      </c>
      <c r="T1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40" t="str">
        <f>VLOOKUP(ventas_starbucks_2025[[#This Row],[canal_compra]],cambio_canal_compra[#All],2,0)</f>
        <v>Entrega domicilio</v>
      </c>
      <c r="V1740" t="s">
        <v>6</v>
      </c>
      <c r="W1740" t="str">
        <f>VLOOKUP(ventas_starbucks_2025[[#This Row],[método_pago]],cambio_metodo_pago[#All],2,0)</f>
        <v>Aplicación móbil</v>
      </c>
      <c r="X1740" t="s">
        <v>22</v>
      </c>
      <c r="Y1740">
        <v>0</v>
      </c>
      <c r="Z1740" t="str">
        <f>VLOOKUP(ventas_starbucks_2025[[#This Row],[promoción_aplicada5]],promocion_cambiar[#All],2,0)</f>
        <v>Ninguna</v>
      </c>
      <c r="AA1740" t="s">
        <v>17</v>
      </c>
      <c r="AB1740" t="s">
        <v>29</v>
      </c>
      <c r="AC1740" t="s">
        <v>24</v>
      </c>
      <c r="AD1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40">
        <v>7.5</v>
      </c>
      <c r="AF1740">
        <v>4</v>
      </c>
      <c r="AG1740">
        <v>38</v>
      </c>
      <c r="AH1740">
        <v>33</v>
      </c>
    </row>
    <row r="1741" spans="1:34" x14ac:dyDescent="0.25">
      <c r="A1741" s="3" t="s">
        <v>1816</v>
      </c>
      <c r="B1741" s="1">
        <v>45689</v>
      </c>
      <c r="C1741" s="23">
        <f t="shared" si="135"/>
        <v>1</v>
      </c>
      <c r="D1741" s="23">
        <f t="shared" si="136"/>
        <v>6</v>
      </c>
      <c r="E1741" s="23" t="str">
        <f t="shared" si="137"/>
        <v>sábado</v>
      </c>
      <c r="F1741" s="23">
        <f t="shared" si="138"/>
        <v>2</v>
      </c>
      <c r="G1741" s="23" t="str">
        <f t="shared" si="139"/>
        <v>febrero</v>
      </c>
      <c r="H1741" s="2">
        <v>0.61041666666666672</v>
      </c>
      <c r="I1741" t="s">
        <v>26</v>
      </c>
      <c r="J1741" t="str">
        <f>VLOOKUP(ventas_starbucks_2025[[#This Row],[sucursal]],cambio_sucursal[#All],2,0)</f>
        <v>Sucursal San Lorenzo 47</v>
      </c>
      <c r="K1741" t="s">
        <v>48</v>
      </c>
      <c r="L1741" t="s">
        <v>49</v>
      </c>
      <c r="M1741" t="s">
        <v>45</v>
      </c>
      <c r="N1741" t="str">
        <f>IFERROR(VLOOKUP(ventas_starbucks_2025[[#This Row],[tamaño_sucio]],cambio_tamaño[#All],2,0),"Tamaño único")</f>
        <v>Grande</v>
      </c>
      <c r="O1741">
        <v>2</v>
      </c>
      <c r="P1741">
        <v>1870.09</v>
      </c>
      <c r="Q1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1">
        <v>3740.18</v>
      </c>
      <c r="S1741" t="s">
        <v>31</v>
      </c>
      <c r="T1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41" t="str">
        <f>VLOOKUP(ventas_starbucks_2025[[#This Row],[canal_compra]],cambio_canal_compra[#All],2,0)</f>
        <v>Entrega domicilio</v>
      </c>
      <c r="V1741" t="s">
        <v>16</v>
      </c>
      <c r="W1741" t="str">
        <f>VLOOKUP(ventas_starbucks_2025[[#This Row],[método_pago]],cambio_metodo_pago[#All],2,0)</f>
        <v>Tarjeta</v>
      </c>
      <c r="X1741" t="s">
        <v>22</v>
      </c>
      <c r="Y1741">
        <v>0</v>
      </c>
      <c r="Z1741" t="str">
        <f>VLOOKUP(ventas_starbucks_2025[[#This Row],[promoción_aplicada5]],promocion_cambiar[#All],2,0)</f>
        <v>Ninguna</v>
      </c>
      <c r="AA1741" t="s">
        <v>17</v>
      </c>
      <c r="AB1741" t="s">
        <v>29</v>
      </c>
      <c r="AC1741" t="s">
        <v>24</v>
      </c>
      <c r="AD1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41">
        <v>5.6</v>
      </c>
      <c r="AF1741">
        <v>5</v>
      </c>
      <c r="AG1741">
        <v>22</v>
      </c>
      <c r="AH1741">
        <v>20</v>
      </c>
    </row>
    <row r="1742" spans="1:34" x14ac:dyDescent="0.25">
      <c r="A1742" s="3" t="s">
        <v>1817</v>
      </c>
      <c r="B1742" s="1">
        <v>45660</v>
      </c>
      <c r="C1742" s="23">
        <f t="shared" si="135"/>
        <v>3</v>
      </c>
      <c r="D1742" s="23">
        <f t="shared" si="136"/>
        <v>5</v>
      </c>
      <c r="E1742" s="23" t="str">
        <f t="shared" si="137"/>
        <v>viernes</v>
      </c>
      <c r="F1742" s="23">
        <f t="shared" si="138"/>
        <v>1</v>
      </c>
      <c r="G1742" s="23" t="str">
        <f t="shared" si="139"/>
        <v>enero</v>
      </c>
      <c r="H1742" s="2">
        <v>0.50902777777777775</v>
      </c>
      <c r="I1742" t="s">
        <v>1</v>
      </c>
      <c r="J1742" t="str">
        <f>VLOOKUP(ventas_starbucks_2025[[#This Row],[sucursal]],cambio_sucursal[#All],2,0)</f>
        <v>Sucursal Nueva Córdoba</v>
      </c>
      <c r="K1742" t="s">
        <v>48</v>
      </c>
      <c r="L1742" t="s">
        <v>49</v>
      </c>
      <c r="M1742" t="s">
        <v>50</v>
      </c>
      <c r="N1742" t="str">
        <f>IFERROR(VLOOKUP(ventas_starbucks_2025[[#This Row],[tamaño_sucio]],cambio_tamaño[#All],2,0),"Tamaño único")</f>
        <v>Mediano</v>
      </c>
      <c r="O1742">
        <v>2</v>
      </c>
      <c r="P1742">
        <v>1621.25</v>
      </c>
      <c r="Q1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2">
        <v>3242.5</v>
      </c>
      <c r="S1742" t="s">
        <v>15</v>
      </c>
      <c r="T1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42" t="str">
        <f>VLOOKUP(ventas_starbucks_2025[[#This Row],[canal_compra]],cambio_canal_compra[#All],2,0)</f>
        <v>Para llevar</v>
      </c>
      <c r="V1742" t="s">
        <v>40</v>
      </c>
      <c r="W1742" t="str">
        <f>VLOOKUP(ventas_starbucks_2025[[#This Row],[método_pago]],cambio_metodo_pago[#All],2,0)</f>
        <v>Efectivo</v>
      </c>
      <c r="X1742" t="s">
        <v>7</v>
      </c>
      <c r="Y1742">
        <v>0</v>
      </c>
      <c r="Z1742" t="str">
        <f>VLOOKUP(ventas_starbucks_2025[[#This Row],[promoción_aplicada5]],promocion_cambiar[#All],2,0)</f>
        <v>2x1</v>
      </c>
      <c r="AA1742" t="s">
        <v>51</v>
      </c>
      <c r="AB1742" t="s">
        <v>18</v>
      </c>
      <c r="AC1742" t="s">
        <v>10</v>
      </c>
      <c r="AD1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42">
        <v>2.9</v>
      </c>
      <c r="AF1742">
        <v>4</v>
      </c>
      <c r="AG1742">
        <v>41</v>
      </c>
      <c r="AH1742">
        <v>39</v>
      </c>
    </row>
    <row r="1743" spans="1:34" x14ac:dyDescent="0.25">
      <c r="A1743" s="3" t="s">
        <v>1818</v>
      </c>
      <c r="B1743" s="1">
        <v>45668</v>
      </c>
      <c r="C1743" s="23">
        <f t="shared" si="135"/>
        <v>11</v>
      </c>
      <c r="D1743" s="23">
        <f t="shared" si="136"/>
        <v>6</v>
      </c>
      <c r="E1743" s="23" t="str">
        <f t="shared" si="137"/>
        <v>sábado</v>
      </c>
      <c r="F1743" s="23">
        <f t="shared" si="138"/>
        <v>1</v>
      </c>
      <c r="G1743" s="23" t="str">
        <f t="shared" si="139"/>
        <v>enero</v>
      </c>
      <c r="H1743" s="2">
        <v>0.52430555555555558</v>
      </c>
      <c r="I1743" t="s">
        <v>26</v>
      </c>
      <c r="J1743" t="str">
        <f>VLOOKUP(ventas_starbucks_2025[[#This Row],[sucursal]],cambio_sucursal[#All],2,0)</f>
        <v>Sucursal San Lorenzo 47</v>
      </c>
      <c r="K1743" t="s">
        <v>89</v>
      </c>
      <c r="L1743" t="s">
        <v>90</v>
      </c>
      <c r="M1743" t="s">
        <v>4</v>
      </c>
      <c r="N1743" t="str">
        <f>IFERROR(VLOOKUP(ventas_starbucks_2025[[#This Row],[tamaño_sucio]],cambio_tamaño[#All],2,0),"Tamaño único")</f>
        <v>Tamaño único</v>
      </c>
      <c r="O1743">
        <v>4</v>
      </c>
      <c r="P1743">
        <v>1536.51</v>
      </c>
      <c r="Q1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3">
        <v>6146.04</v>
      </c>
      <c r="S1743" t="s">
        <v>31</v>
      </c>
      <c r="T1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3" t="str">
        <f>VLOOKUP(ventas_starbucks_2025[[#This Row],[canal_compra]],cambio_canal_compra[#All],2,0)</f>
        <v>Entrega domicilio</v>
      </c>
      <c r="V1743" t="s">
        <v>40</v>
      </c>
      <c r="W1743" t="str">
        <f>VLOOKUP(ventas_starbucks_2025[[#This Row],[método_pago]],cambio_metodo_pago[#All],2,0)</f>
        <v>Efectivo</v>
      </c>
      <c r="X1743" t="s">
        <v>7</v>
      </c>
      <c r="Y1743">
        <v>10</v>
      </c>
      <c r="Z1743" t="str">
        <f>VLOOKUP(ventas_starbucks_2025[[#This Row],[promoción_aplicada5]],promocion_cambiar[#All],2,0)</f>
        <v>Ninguna</v>
      </c>
      <c r="AA1743" t="s">
        <v>17</v>
      </c>
      <c r="AB1743" t="s">
        <v>32</v>
      </c>
      <c r="AC1743" t="s">
        <v>41</v>
      </c>
      <c r="AD1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43">
        <v>11.4</v>
      </c>
      <c r="AF1743">
        <v>4</v>
      </c>
      <c r="AG1743">
        <v>16</v>
      </c>
      <c r="AH1743">
        <v>12</v>
      </c>
    </row>
    <row r="1744" spans="1:34" x14ac:dyDescent="0.25">
      <c r="A1744" s="3" t="s">
        <v>1819</v>
      </c>
      <c r="B1744" s="1">
        <v>45709</v>
      </c>
      <c r="C1744" s="23">
        <f t="shared" si="135"/>
        <v>21</v>
      </c>
      <c r="D1744" s="23">
        <f t="shared" si="136"/>
        <v>5</v>
      </c>
      <c r="E1744" s="23" t="str">
        <f t="shared" si="137"/>
        <v>viernes</v>
      </c>
      <c r="F1744" s="23">
        <f t="shared" si="138"/>
        <v>2</v>
      </c>
      <c r="G1744" s="23" t="str">
        <f t="shared" si="139"/>
        <v>febrero</v>
      </c>
      <c r="H1744" s="2">
        <v>0.42291666666666666</v>
      </c>
      <c r="I1744" t="s">
        <v>1</v>
      </c>
      <c r="J1744" t="str">
        <f>VLOOKUP(ventas_starbucks_2025[[#This Row],[sucursal]],cambio_sucursal[#All],2,0)</f>
        <v>Sucursal Nueva Córdoba</v>
      </c>
      <c r="K1744" t="s">
        <v>2</v>
      </c>
      <c r="L1744" t="s">
        <v>3</v>
      </c>
      <c r="M1744" t="s">
        <v>4</v>
      </c>
      <c r="N1744" t="str">
        <f>IFERROR(VLOOKUP(ventas_starbucks_2025[[#This Row],[tamaño_sucio]],cambio_tamaño[#All],2,0),"Tamaño único")</f>
        <v>Tamaño único</v>
      </c>
      <c r="O1744">
        <v>2</v>
      </c>
      <c r="P1744">
        <v>3019.92</v>
      </c>
      <c r="Q1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44">
        <v>6039.84</v>
      </c>
      <c r="S1744" t="s">
        <v>31</v>
      </c>
      <c r="T1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4" t="str">
        <f>VLOOKUP(ventas_starbucks_2025[[#This Row],[canal_compra]],cambio_canal_compra[#All],2,0)</f>
        <v>Entrega domicilio</v>
      </c>
      <c r="V1744" t="s">
        <v>40</v>
      </c>
      <c r="W1744" t="str">
        <f>VLOOKUP(ventas_starbucks_2025[[#This Row],[método_pago]],cambio_metodo_pago[#All],2,0)</f>
        <v>Efectivo</v>
      </c>
      <c r="X1744" t="s">
        <v>7</v>
      </c>
      <c r="Y1744">
        <v>0</v>
      </c>
      <c r="Z1744" t="str">
        <f>VLOOKUP(ventas_starbucks_2025[[#This Row],[promoción_aplicada5]],promocion_cambiar[#All],2,0)</f>
        <v>Ninguna</v>
      </c>
      <c r="AA1744" t="s">
        <v>17</v>
      </c>
      <c r="AB1744" t="s">
        <v>52</v>
      </c>
      <c r="AC1744" t="s">
        <v>10</v>
      </c>
      <c r="AD1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44">
        <v>5.3</v>
      </c>
      <c r="AF1744">
        <v>4</v>
      </c>
      <c r="AG1744">
        <v>35</v>
      </c>
      <c r="AH1744">
        <v>33</v>
      </c>
    </row>
    <row r="1745" spans="1:34" x14ac:dyDescent="0.25">
      <c r="A1745" s="3" t="s">
        <v>1820</v>
      </c>
      <c r="B1745" s="1">
        <v>45751</v>
      </c>
      <c r="C1745" s="23">
        <f t="shared" si="135"/>
        <v>4</v>
      </c>
      <c r="D1745" s="23">
        <f t="shared" si="136"/>
        <v>5</v>
      </c>
      <c r="E1745" s="23" t="str">
        <f t="shared" si="137"/>
        <v>viernes</v>
      </c>
      <c r="F1745" s="23">
        <f t="shared" si="138"/>
        <v>4</v>
      </c>
      <c r="G1745" s="23" t="str">
        <f t="shared" si="139"/>
        <v>abril</v>
      </c>
      <c r="H1745" s="2">
        <v>0.44027777777777777</v>
      </c>
      <c r="I1745" t="s">
        <v>1</v>
      </c>
      <c r="J1745" t="str">
        <f>VLOOKUP(ventas_starbucks_2025[[#This Row],[sucursal]],cambio_sucursal[#All],2,0)</f>
        <v>Sucursal Nueva Córdoba</v>
      </c>
      <c r="K1745" t="s">
        <v>89</v>
      </c>
      <c r="L1745" t="s">
        <v>90</v>
      </c>
      <c r="M1745" t="s">
        <v>4</v>
      </c>
      <c r="N1745" t="str">
        <f>IFERROR(VLOOKUP(ventas_starbucks_2025[[#This Row],[tamaño_sucio]],cambio_tamaño[#All],2,0),"Tamaño único")</f>
        <v>Tamaño único</v>
      </c>
      <c r="O1745">
        <v>5</v>
      </c>
      <c r="P1745">
        <v>1568.74</v>
      </c>
      <c r="Q1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5">
        <v>7843.7</v>
      </c>
      <c r="S1745" t="s">
        <v>31</v>
      </c>
      <c r="T1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5" t="str">
        <f>VLOOKUP(ventas_starbucks_2025[[#This Row],[canal_compra]],cambio_canal_compra[#All],2,0)</f>
        <v>Entrega domicilio</v>
      </c>
      <c r="V1745" t="s">
        <v>6</v>
      </c>
      <c r="W1745" t="str">
        <f>VLOOKUP(ventas_starbucks_2025[[#This Row],[método_pago]],cambio_metodo_pago[#All],2,0)</f>
        <v>Aplicación móbil</v>
      </c>
      <c r="X1745" t="s">
        <v>22</v>
      </c>
      <c r="Y1745">
        <v>0</v>
      </c>
      <c r="Z1745" t="str">
        <f>VLOOKUP(ventas_starbucks_2025[[#This Row],[promoción_aplicada5]],promocion_cambiar[#All],2,0)</f>
        <v>Combo</v>
      </c>
      <c r="AA1745" t="s">
        <v>8</v>
      </c>
      <c r="AB1745" t="s">
        <v>29</v>
      </c>
      <c r="AC1745" t="s">
        <v>41</v>
      </c>
      <c r="AD1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45">
        <v>7.1</v>
      </c>
      <c r="AF1745">
        <v>3</v>
      </c>
      <c r="AG1745">
        <v>15</v>
      </c>
      <c r="AH1745">
        <v>10</v>
      </c>
    </row>
    <row r="1746" spans="1:34" x14ac:dyDescent="0.25">
      <c r="A1746" s="3" t="s">
        <v>1821</v>
      </c>
      <c r="B1746" s="1">
        <v>45729</v>
      </c>
      <c r="C1746" s="23">
        <f t="shared" si="135"/>
        <v>13</v>
      </c>
      <c r="D1746" s="23">
        <f t="shared" si="136"/>
        <v>4</v>
      </c>
      <c r="E1746" s="23" t="str">
        <f t="shared" si="137"/>
        <v>jueves</v>
      </c>
      <c r="F1746" s="23">
        <f t="shared" si="138"/>
        <v>3</v>
      </c>
      <c r="G1746" s="23" t="str">
        <f t="shared" si="139"/>
        <v>marzo</v>
      </c>
      <c r="H1746" s="2">
        <v>0.68888888888888888</v>
      </c>
      <c r="I1746" t="s">
        <v>26</v>
      </c>
      <c r="J1746" t="str">
        <f>VLOOKUP(ventas_starbucks_2025[[#This Row],[sucursal]],cambio_sucursal[#All],2,0)</f>
        <v>Sucursal San Lorenzo 47</v>
      </c>
      <c r="K1746" t="s">
        <v>74</v>
      </c>
      <c r="L1746" t="s">
        <v>70</v>
      </c>
      <c r="M1746" t="s">
        <v>62</v>
      </c>
      <c r="N1746" t="str">
        <f>IFERROR(VLOOKUP(ventas_starbucks_2025[[#This Row],[tamaño_sucio]],cambio_tamaño[#All],2,0),"Tamaño único")</f>
        <v>Extra-Grande</v>
      </c>
      <c r="O1746">
        <v>3</v>
      </c>
      <c r="P1746">
        <v>1688.3</v>
      </c>
      <c r="Q1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6">
        <v>5064.8999999999996</v>
      </c>
      <c r="S1746" t="s">
        <v>5</v>
      </c>
      <c r="T1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6" t="str">
        <f>VLOOKUP(ventas_starbucks_2025[[#This Row],[canal_compra]],cambio_canal_compra[#All],2,0)</f>
        <v>En tienda</v>
      </c>
      <c r="V1746" t="s">
        <v>6</v>
      </c>
      <c r="W1746" t="str">
        <f>VLOOKUP(ventas_starbucks_2025[[#This Row],[método_pago]],cambio_metodo_pago[#All],2,0)</f>
        <v>Aplicación móbil</v>
      </c>
      <c r="X1746" t="s">
        <v>22</v>
      </c>
      <c r="Y1746">
        <v>0</v>
      </c>
      <c r="Z1746" t="str">
        <f>VLOOKUP(ventas_starbucks_2025[[#This Row],[promoción_aplicada5]],promocion_cambiar[#All],2,0)</f>
        <v>Hora Feliz</v>
      </c>
      <c r="AA1746" t="s">
        <v>36</v>
      </c>
      <c r="AB1746" t="s">
        <v>9</v>
      </c>
      <c r="AC1746" t="s">
        <v>24</v>
      </c>
      <c r="AD1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46">
        <v>11.8</v>
      </c>
      <c r="AF1746">
        <v>5</v>
      </c>
      <c r="AG1746">
        <v>10</v>
      </c>
      <c r="AH1746">
        <v>7</v>
      </c>
    </row>
    <row r="1747" spans="1:34" x14ac:dyDescent="0.25">
      <c r="A1747" s="3" t="s">
        <v>1822</v>
      </c>
      <c r="B1747" s="1">
        <v>45747</v>
      </c>
      <c r="C1747" s="23">
        <f t="shared" si="135"/>
        <v>31</v>
      </c>
      <c r="D1747" s="23">
        <f t="shared" si="136"/>
        <v>1</v>
      </c>
      <c r="E1747" s="23" t="str">
        <f t="shared" si="137"/>
        <v>lunes</v>
      </c>
      <c r="F1747" s="23">
        <f t="shared" si="138"/>
        <v>3</v>
      </c>
      <c r="G1747" s="23" t="str">
        <f t="shared" si="139"/>
        <v>marzo</v>
      </c>
      <c r="H1747" s="2">
        <v>0.76597222222222228</v>
      </c>
      <c r="I1747" t="s">
        <v>12</v>
      </c>
      <c r="J1747" t="str">
        <f>VLOOKUP(ventas_starbucks_2025[[#This Row],[sucursal]],cambio_sucursal[#All],2,0)</f>
        <v>Sucursal Córdoba Shopping</v>
      </c>
      <c r="K1747" t="s">
        <v>101</v>
      </c>
      <c r="L1747" t="s">
        <v>3</v>
      </c>
      <c r="M1747" t="s">
        <v>4</v>
      </c>
      <c r="N1747" t="str">
        <f>IFERROR(VLOOKUP(ventas_starbucks_2025[[#This Row],[tamaño_sucio]],cambio_tamaño[#All],2,0),"Tamaño único")</f>
        <v>Tamaño único</v>
      </c>
      <c r="O1747">
        <v>3</v>
      </c>
      <c r="P1747">
        <v>2966.34</v>
      </c>
      <c r="Q1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47">
        <v>8899.02</v>
      </c>
      <c r="S1747" t="s">
        <v>31</v>
      </c>
      <c r="T1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7" t="str">
        <f>VLOOKUP(ventas_starbucks_2025[[#This Row],[canal_compra]],cambio_canal_compra[#All],2,0)</f>
        <v>Entrega domicilio</v>
      </c>
      <c r="V1747" t="s">
        <v>16</v>
      </c>
      <c r="W1747" t="str">
        <f>VLOOKUP(ventas_starbucks_2025[[#This Row],[método_pago]],cambio_metodo_pago[#All],2,0)</f>
        <v>Tarjeta</v>
      </c>
      <c r="X1747" t="s">
        <v>7</v>
      </c>
      <c r="Y1747">
        <v>0</v>
      </c>
      <c r="Z1747" t="str">
        <f>VLOOKUP(ventas_starbucks_2025[[#This Row],[promoción_aplicada5]],promocion_cambiar[#All],2,0)</f>
        <v>Combo</v>
      </c>
      <c r="AA1747" t="s">
        <v>8</v>
      </c>
      <c r="AB1747" t="s">
        <v>9</v>
      </c>
      <c r="AC1747" t="s">
        <v>24</v>
      </c>
      <c r="AD1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47">
        <v>4.5999999999999996</v>
      </c>
      <c r="AF1747">
        <v>2</v>
      </c>
      <c r="AG1747">
        <v>46</v>
      </c>
      <c r="AH1747">
        <v>43</v>
      </c>
    </row>
    <row r="1748" spans="1:34" x14ac:dyDescent="0.25">
      <c r="A1748" s="3" t="s">
        <v>1823</v>
      </c>
      <c r="B1748" s="1">
        <v>45759</v>
      </c>
      <c r="C1748" s="23">
        <f t="shared" si="135"/>
        <v>12</v>
      </c>
      <c r="D1748" s="23">
        <f t="shared" si="136"/>
        <v>6</v>
      </c>
      <c r="E1748" s="23" t="str">
        <f t="shared" si="137"/>
        <v>sábado</v>
      </c>
      <c r="F1748" s="23">
        <f t="shared" si="138"/>
        <v>4</v>
      </c>
      <c r="G1748" s="23" t="str">
        <f t="shared" si="139"/>
        <v>abril</v>
      </c>
      <c r="H1748" s="2">
        <v>0.63124999999999998</v>
      </c>
      <c r="I1748" t="s">
        <v>12</v>
      </c>
      <c r="J1748" t="str">
        <f>VLOOKUP(ventas_starbucks_2025[[#This Row],[sucursal]],cambio_sucursal[#All],2,0)</f>
        <v>Sucursal Córdoba Shopping</v>
      </c>
      <c r="K1748" t="s">
        <v>27</v>
      </c>
      <c r="L1748" t="s">
        <v>28</v>
      </c>
      <c r="M1748" t="s">
        <v>4</v>
      </c>
      <c r="N1748" t="str">
        <f>IFERROR(VLOOKUP(ventas_starbucks_2025[[#This Row],[tamaño_sucio]],cambio_tamaño[#All],2,0),"Tamaño único")</f>
        <v>Tamaño único</v>
      </c>
      <c r="O1748">
        <v>3</v>
      </c>
      <c r="P1748">
        <v>2899.07</v>
      </c>
      <c r="Q1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48">
        <v>8697.2099999999991</v>
      </c>
      <c r="S1748" t="s">
        <v>15</v>
      </c>
      <c r="T1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8" t="str">
        <f>VLOOKUP(ventas_starbucks_2025[[#This Row],[canal_compra]],cambio_canal_compra[#All],2,0)</f>
        <v>Para llevar</v>
      </c>
      <c r="V1748" t="s">
        <v>40</v>
      </c>
      <c r="W1748" t="str">
        <f>VLOOKUP(ventas_starbucks_2025[[#This Row],[método_pago]],cambio_metodo_pago[#All],2,0)</f>
        <v>Efectivo</v>
      </c>
      <c r="X1748" t="s">
        <v>7</v>
      </c>
      <c r="Y1748">
        <v>15</v>
      </c>
      <c r="Z1748" t="str">
        <f>VLOOKUP(ventas_starbucks_2025[[#This Row],[promoción_aplicada5]],promocion_cambiar[#All],2,0)</f>
        <v>Combo</v>
      </c>
      <c r="AA1748" t="s">
        <v>8</v>
      </c>
      <c r="AB1748" t="s">
        <v>18</v>
      </c>
      <c r="AC1748" t="s">
        <v>10</v>
      </c>
      <c r="AD1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48">
        <v>13.5</v>
      </c>
      <c r="AF1748">
        <v>1</v>
      </c>
      <c r="AG1748">
        <v>31</v>
      </c>
      <c r="AH1748">
        <v>28</v>
      </c>
    </row>
    <row r="1749" spans="1:34" x14ac:dyDescent="0.25">
      <c r="A1749" s="3" t="s">
        <v>1824</v>
      </c>
      <c r="B1749" s="1">
        <v>45693</v>
      </c>
      <c r="C1749" s="23">
        <f t="shared" si="135"/>
        <v>5</v>
      </c>
      <c r="D1749" s="23">
        <f t="shared" si="136"/>
        <v>3</v>
      </c>
      <c r="E1749" s="1" t="str">
        <f t="shared" si="137"/>
        <v>miércoles</v>
      </c>
      <c r="F1749" s="23">
        <f t="shared" si="138"/>
        <v>2</v>
      </c>
      <c r="G1749" s="1" t="str">
        <f t="shared" si="139"/>
        <v>febrero</v>
      </c>
      <c r="H1749" s="2">
        <v>0.56458333333333333</v>
      </c>
      <c r="I1749" t="s">
        <v>26</v>
      </c>
      <c r="J1749" t="str">
        <f>VLOOKUP(ventas_starbucks_2025[[#This Row],[sucursal]],cambio_sucursal[#All],2,0)</f>
        <v>Sucursal San Lorenzo 47</v>
      </c>
      <c r="K1749" t="s">
        <v>130</v>
      </c>
      <c r="L1749" t="s">
        <v>65</v>
      </c>
      <c r="M1749" t="s">
        <v>4</v>
      </c>
      <c r="N1749" t="str">
        <f>IFERROR(VLOOKUP(ventas_starbucks_2025[[#This Row],[tamaño_sucio]],cambio_tamaño[#All],2,0),"Tamaño único")</f>
        <v>Tamaño único</v>
      </c>
      <c r="O1749">
        <v>2</v>
      </c>
      <c r="P1749">
        <v>1585.81</v>
      </c>
      <c r="Q1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9">
        <v>3171.62</v>
      </c>
      <c r="S1749" t="s">
        <v>15</v>
      </c>
      <c r="T1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49" t="str">
        <f>VLOOKUP(ventas_starbucks_2025[[#This Row],[canal_compra]],cambio_canal_compra[#All],2,0)</f>
        <v>Para llevar</v>
      </c>
      <c r="V1749" t="s">
        <v>40</v>
      </c>
      <c r="W1749" t="str">
        <f>VLOOKUP(ventas_starbucks_2025[[#This Row],[método_pago]],cambio_metodo_pago[#All],2,0)</f>
        <v>Efectivo</v>
      </c>
      <c r="X1749" t="s">
        <v>22</v>
      </c>
      <c r="Y1749">
        <v>0</v>
      </c>
      <c r="Z1749" t="str">
        <f>VLOOKUP(ventas_starbucks_2025[[#This Row],[promoción_aplicada5]],promocion_cambiar[#All],2,0)</f>
        <v>Ninguna</v>
      </c>
      <c r="AA1749" t="s">
        <v>17</v>
      </c>
      <c r="AB1749" t="s">
        <v>32</v>
      </c>
      <c r="AC1749" t="s">
        <v>10</v>
      </c>
      <c r="AD1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49">
        <v>10.3</v>
      </c>
      <c r="AF1749">
        <v>3</v>
      </c>
      <c r="AG1749">
        <v>12</v>
      </c>
      <c r="AH1749">
        <v>10</v>
      </c>
    </row>
    <row r="1750" spans="1:34" x14ac:dyDescent="0.25">
      <c r="A1750" s="3" t="s">
        <v>1825</v>
      </c>
      <c r="B1750" s="1">
        <v>45682</v>
      </c>
      <c r="C1750" s="23">
        <f t="shared" si="135"/>
        <v>25</v>
      </c>
      <c r="D1750" s="23">
        <f t="shared" si="136"/>
        <v>6</v>
      </c>
      <c r="E1750" s="1" t="str">
        <f t="shared" si="137"/>
        <v>sábado</v>
      </c>
      <c r="F1750" s="23">
        <f t="shared" si="138"/>
        <v>1</v>
      </c>
      <c r="G1750" s="1" t="str">
        <f t="shared" si="139"/>
        <v>enero</v>
      </c>
      <c r="H1750" s="2">
        <v>0.5805555555555556</v>
      </c>
      <c r="I1750" t="s">
        <v>1</v>
      </c>
      <c r="J1750" t="str">
        <f>VLOOKUP(ventas_starbucks_2025[[#This Row],[sucursal]],cambio_sucursal[#All],2,0)</f>
        <v>Sucursal Nueva Córdoba</v>
      </c>
      <c r="K1750" t="s">
        <v>2</v>
      </c>
      <c r="L1750" t="s">
        <v>3</v>
      </c>
      <c r="M1750" t="s">
        <v>4</v>
      </c>
      <c r="N1750" t="str">
        <f>IFERROR(VLOOKUP(ventas_starbucks_2025[[#This Row],[tamaño_sucio]],cambio_tamaño[#All],2,0),"Tamaño único")</f>
        <v>Tamaño único</v>
      </c>
      <c r="O1750">
        <v>1</v>
      </c>
      <c r="P1750">
        <v>3136.3</v>
      </c>
      <c r="Q1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50">
        <v>3136.3</v>
      </c>
      <c r="S1750" t="s">
        <v>31</v>
      </c>
      <c r="T1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0" t="str">
        <f>VLOOKUP(ventas_starbucks_2025[[#This Row],[canal_compra]],cambio_canal_compra[#All],2,0)</f>
        <v>Entrega domicilio</v>
      </c>
      <c r="V1750" t="s">
        <v>16</v>
      </c>
      <c r="W1750" t="str">
        <f>VLOOKUP(ventas_starbucks_2025[[#This Row],[método_pago]],cambio_metodo_pago[#All],2,0)</f>
        <v>Tarjeta</v>
      </c>
      <c r="X1750" t="s">
        <v>22</v>
      </c>
      <c r="Y1750">
        <v>0</v>
      </c>
      <c r="Z1750" t="str">
        <f>VLOOKUP(ventas_starbucks_2025[[#This Row],[promoción_aplicada5]],promocion_cambiar[#All],2,0)</f>
        <v>Combo</v>
      </c>
      <c r="AA1750" t="s">
        <v>8</v>
      </c>
      <c r="AB1750" t="s">
        <v>29</v>
      </c>
      <c r="AC1750" t="s">
        <v>10</v>
      </c>
      <c r="AD1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50">
        <v>7.6</v>
      </c>
      <c r="AF1750">
        <v>2</v>
      </c>
      <c r="AG1750">
        <v>34</v>
      </c>
      <c r="AH1750">
        <v>33</v>
      </c>
    </row>
    <row r="1751" spans="1:34" x14ac:dyDescent="0.25">
      <c r="A1751" s="3" t="s">
        <v>1826</v>
      </c>
      <c r="B1751" s="1">
        <v>45667</v>
      </c>
      <c r="C1751" s="23">
        <f t="shared" si="135"/>
        <v>10</v>
      </c>
      <c r="D1751" s="23">
        <f t="shared" si="136"/>
        <v>5</v>
      </c>
      <c r="E1751" s="1" t="str">
        <f t="shared" si="137"/>
        <v>viernes</v>
      </c>
      <c r="F1751" s="23">
        <f t="shared" si="138"/>
        <v>1</v>
      </c>
      <c r="G1751" s="1" t="str">
        <f t="shared" si="139"/>
        <v>enero</v>
      </c>
      <c r="H1751" s="2">
        <v>0.48194444444444445</v>
      </c>
      <c r="I1751" t="s">
        <v>26</v>
      </c>
      <c r="J1751" t="str">
        <f>VLOOKUP(ventas_starbucks_2025[[#This Row],[sucursal]],cambio_sucursal[#All],2,0)</f>
        <v>Sucursal San Lorenzo 47</v>
      </c>
      <c r="K1751" t="s">
        <v>74</v>
      </c>
      <c r="L1751" t="s">
        <v>70</v>
      </c>
      <c r="M1751" t="s">
        <v>45</v>
      </c>
      <c r="N1751" t="str">
        <f>IFERROR(VLOOKUP(ventas_starbucks_2025[[#This Row],[tamaño_sucio]],cambio_tamaño[#All],2,0),"Tamaño único")</f>
        <v>Grande</v>
      </c>
      <c r="O1751">
        <v>1</v>
      </c>
      <c r="P1751">
        <v>1570.02</v>
      </c>
      <c r="Q1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1">
        <v>1570.02</v>
      </c>
      <c r="S1751" t="s">
        <v>5</v>
      </c>
      <c r="T1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1" t="str">
        <f>VLOOKUP(ventas_starbucks_2025[[#This Row],[canal_compra]],cambio_canal_compra[#All],2,0)</f>
        <v>En tienda</v>
      </c>
      <c r="V1751" t="s">
        <v>40</v>
      </c>
      <c r="W1751" t="str">
        <f>VLOOKUP(ventas_starbucks_2025[[#This Row],[método_pago]],cambio_metodo_pago[#All],2,0)</f>
        <v>Efectivo</v>
      </c>
      <c r="X1751" t="s">
        <v>22</v>
      </c>
      <c r="Y1751">
        <v>0</v>
      </c>
      <c r="Z1751" t="str">
        <f>VLOOKUP(ventas_starbucks_2025[[#This Row],[promoción_aplicada5]],promocion_cambiar[#All],2,0)</f>
        <v>Combo</v>
      </c>
      <c r="AA1751" t="s">
        <v>8</v>
      </c>
      <c r="AB1751" t="s">
        <v>29</v>
      </c>
      <c r="AC1751" t="s">
        <v>41</v>
      </c>
      <c r="AD1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51">
        <v>3.9</v>
      </c>
      <c r="AF1751">
        <v>1</v>
      </c>
      <c r="AG1751">
        <v>49</v>
      </c>
      <c r="AH1751">
        <v>48</v>
      </c>
    </row>
    <row r="1752" spans="1:34" x14ac:dyDescent="0.25">
      <c r="A1752" s="3" t="s">
        <v>1827</v>
      </c>
      <c r="B1752" s="1">
        <v>45717</v>
      </c>
      <c r="C1752" s="23">
        <f t="shared" si="135"/>
        <v>1</v>
      </c>
      <c r="D1752" s="23">
        <f t="shared" si="136"/>
        <v>6</v>
      </c>
      <c r="E1752" s="1" t="str">
        <f t="shared" si="137"/>
        <v>sábado</v>
      </c>
      <c r="F1752" s="23">
        <f t="shared" si="138"/>
        <v>3</v>
      </c>
      <c r="G1752" s="1" t="str">
        <f t="shared" si="139"/>
        <v>marzo</v>
      </c>
      <c r="H1752" s="2">
        <v>0.5541666666666667</v>
      </c>
      <c r="I1752" t="s">
        <v>1</v>
      </c>
      <c r="J1752" t="str">
        <f>VLOOKUP(ventas_starbucks_2025[[#This Row],[sucursal]],cambio_sucursal[#All],2,0)</f>
        <v>Sucursal Nueva Córdoba</v>
      </c>
      <c r="K1752" t="s">
        <v>2</v>
      </c>
      <c r="L1752" t="s">
        <v>3</v>
      </c>
      <c r="M1752" t="s">
        <v>4</v>
      </c>
      <c r="N1752" t="str">
        <f>IFERROR(VLOOKUP(ventas_starbucks_2025[[#This Row],[tamaño_sucio]],cambio_tamaño[#All],2,0),"Tamaño único")</f>
        <v>Tamaño único</v>
      </c>
      <c r="O1752">
        <v>5</v>
      </c>
      <c r="P1752">
        <v>3066.66</v>
      </c>
      <c r="Q1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52">
        <v>15333.3</v>
      </c>
      <c r="S1752" t="s">
        <v>15</v>
      </c>
      <c r="T1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752" t="str">
        <f>VLOOKUP(ventas_starbucks_2025[[#This Row],[canal_compra]],cambio_canal_compra[#All],2,0)</f>
        <v>Para llevar</v>
      </c>
      <c r="V1752" t="s">
        <v>40</v>
      </c>
      <c r="W1752" t="str">
        <f>VLOOKUP(ventas_starbucks_2025[[#This Row],[método_pago]],cambio_metodo_pago[#All],2,0)</f>
        <v>Efectivo</v>
      </c>
      <c r="X1752" t="s">
        <v>22</v>
      </c>
      <c r="Y1752">
        <v>0</v>
      </c>
      <c r="Z1752" t="str">
        <f>VLOOKUP(ventas_starbucks_2025[[#This Row],[promoción_aplicada5]],promocion_cambiar[#All],2,0)</f>
        <v>Ninguna</v>
      </c>
      <c r="AA1752" t="s">
        <v>17</v>
      </c>
      <c r="AB1752" t="s">
        <v>18</v>
      </c>
      <c r="AC1752" t="s">
        <v>10</v>
      </c>
      <c r="AD1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52">
        <v>2</v>
      </c>
      <c r="AF1752">
        <v>3</v>
      </c>
      <c r="AG1752">
        <v>35</v>
      </c>
      <c r="AH1752">
        <v>30</v>
      </c>
    </row>
    <row r="1753" spans="1:34" x14ac:dyDescent="0.25">
      <c r="A1753" s="3" t="s">
        <v>1828</v>
      </c>
      <c r="B1753" s="1">
        <v>45722</v>
      </c>
      <c r="C1753" s="23">
        <f t="shared" si="135"/>
        <v>6</v>
      </c>
      <c r="D1753" s="23">
        <f t="shared" si="136"/>
        <v>4</v>
      </c>
      <c r="E1753" s="23" t="str">
        <f t="shared" si="137"/>
        <v>jueves</v>
      </c>
      <c r="F1753" s="23">
        <f t="shared" si="138"/>
        <v>3</v>
      </c>
      <c r="G1753" s="23" t="str">
        <f t="shared" si="139"/>
        <v>marzo</v>
      </c>
      <c r="H1753" s="2">
        <v>0.34166666666666667</v>
      </c>
      <c r="I1753" t="s">
        <v>26</v>
      </c>
      <c r="J1753" t="str">
        <f>VLOOKUP(ventas_starbucks_2025[[#This Row],[sucursal]],cambio_sucursal[#All],2,0)</f>
        <v>Sucursal San Lorenzo 47</v>
      </c>
      <c r="K1753" t="s">
        <v>175</v>
      </c>
      <c r="L1753" t="s">
        <v>70</v>
      </c>
      <c r="M1753" t="s">
        <v>45</v>
      </c>
      <c r="N1753" t="str">
        <f>IFERROR(VLOOKUP(ventas_starbucks_2025[[#This Row],[tamaño_sucio]],cambio_tamaño[#All],2,0),"Tamaño único")</f>
        <v>Grande</v>
      </c>
      <c r="O1753">
        <v>4</v>
      </c>
      <c r="P1753">
        <v>1455.62</v>
      </c>
      <c r="Q1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3">
        <v>5822.48</v>
      </c>
      <c r="S1753" t="s">
        <v>15</v>
      </c>
      <c r="T1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53" t="str">
        <f>VLOOKUP(ventas_starbucks_2025[[#This Row],[canal_compra]],cambio_canal_compra[#All],2,0)</f>
        <v>Para llevar</v>
      </c>
      <c r="V1753" t="s">
        <v>16</v>
      </c>
      <c r="W1753" t="str">
        <f>VLOOKUP(ventas_starbucks_2025[[#This Row],[método_pago]],cambio_metodo_pago[#All],2,0)</f>
        <v>Tarjeta</v>
      </c>
      <c r="X1753" t="s">
        <v>7</v>
      </c>
      <c r="Y1753">
        <v>0</v>
      </c>
      <c r="Z1753" t="str">
        <f>VLOOKUP(ventas_starbucks_2025[[#This Row],[promoción_aplicada5]],promocion_cambiar[#All],2,0)</f>
        <v>Hora Feliz</v>
      </c>
      <c r="AA1753" t="s">
        <v>36</v>
      </c>
      <c r="AB1753" t="s">
        <v>52</v>
      </c>
      <c r="AC1753" t="s">
        <v>24</v>
      </c>
      <c r="AD1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53">
        <v>4.5999999999999996</v>
      </c>
      <c r="AF1753">
        <v>1</v>
      </c>
      <c r="AG1753">
        <v>47</v>
      </c>
      <c r="AH1753">
        <v>43</v>
      </c>
    </row>
    <row r="1754" spans="1:34" x14ac:dyDescent="0.25">
      <c r="A1754" s="3" t="s">
        <v>1829</v>
      </c>
      <c r="B1754" s="1">
        <v>45684</v>
      </c>
      <c r="C1754" s="23">
        <f t="shared" si="135"/>
        <v>27</v>
      </c>
      <c r="D1754" s="23">
        <f t="shared" si="136"/>
        <v>1</v>
      </c>
      <c r="E1754" s="23" t="str">
        <f t="shared" si="137"/>
        <v>lunes</v>
      </c>
      <c r="F1754" s="23">
        <f t="shared" si="138"/>
        <v>1</v>
      </c>
      <c r="G1754" s="23" t="str">
        <f t="shared" si="139"/>
        <v>enero</v>
      </c>
      <c r="H1754" s="2">
        <v>0.52013888888888893</v>
      </c>
      <c r="I1754" t="s">
        <v>26</v>
      </c>
      <c r="J1754" t="str">
        <f>VLOOKUP(ventas_starbucks_2025[[#This Row],[sucursal]],cambio_sucursal[#All],2,0)</f>
        <v>Sucursal San Lorenzo 47</v>
      </c>
      <c r="K1754" t="s">
        <v>27</v>
      </c>
      <c r="L1754" t="s">
        <v>28</v>
      </c>
      <c r="M1754" t="s">
        <v>4</v>
      </c>
      <c r="N1754" t="str">
        <f>IFERROR(VLOOKUP(ventas_starbucks_2025[[#This Row],[tamaño_sucio]],cambio_tamaño[#All],2,0),"Tamaño único")</f>
        <v>Tamaño único</v>
      </c>
      <c r="O1754">
        <v>5</v>
      </c>
      <c r="P1754">
        <v>2037.99</v>
      </c>
      <c r="Q1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54">
        <v>10189.950000000001</v>
      </c>
      <c r="S1754" t="s">
        <v>5</v>
      </c>
      <c r="T1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54" t="str">
        <f>VLOOKUP(ventas_starbucks_2025[[#This Row],[canal_compra]],cambio_canal_compra[#All],2,0)</f>
        <v>En tienda</v>
      </c>
      <c r="V1754" t="s">
        <v>40</v>
      </c>
      <c r="W1754" t="str">
        <f>VLOOKUP(ventas_starbucks_2025[[#This Row],[método_pago]],cambio_metodo_pago[#All],2,0)</f>
        <v>Efectivo</v>
      </c>
      <c r="X1754" t="s">
        <v>7</v>
      </c>
      <c r="Y1754">
        <v>10</v>
      </c>
      <c r="Z1754" t="str">
        <f>VLOOKUP(ventas_starbucks_2025[[#This Row],[promoción_aplicada5]],promocion_cambiar[#All],2,0)</f>
        <v>2x1</v>
      </c>
      <c r="AA1754" t="s">
        <v>51</v>
      </c>
      <c r="AB1754" t="s">
        <v>9</v>
      </c>
      <c r="AC1754" t="s">
        <v>10</v>
      </c>
      <c r="AD1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54">
        <v>2.5</v>
      </c>
      <c r="AF1754">
        <v>1</v>
      </c>
      <c r="AG1754">
        <v>41</v>
      </c>
      <c r="AH1754">
        <v>36</v>
      </c>
    </row>
    <row r="1755" spans="1:34" x14ac:dyDescent="0.25">
      <c r="A1755" s="3" t="s">
        <v>1830</v>
      </c>
      <c r="B1755" s="1">
        <v>45713</v>
      </c>
      <c r="C1755" s="23">
        <f t="shared" si="135"/>
        <v>25</v>
      </c>
      <c r="D1755" s="23">
        <f t="shared" si="136"/>
        <v>2</v>
      </c>
      <c r="E1755" s="23" t="str">
        <f t="shared" si="137"/>
        <v>martes</v>
      </c>
      <c r="F1755" s="23">
        <f t="shared" si="138"/>
        <v>2</v>
      </c>
      <c r="G1755" s="23" t="str">
        <f t="shared" si="139"/>
        <v>febrero</v>
      </c>
      <c r="H1755" s="2">
        <v>0.47291666666666665</v>
      </c>
      <c r="I1755" t="s">
        <v>12</v>
      </c>
      <c r="J1755" t="str">
        <f>VLOOKUP(ventas_starbucks_2025[[#This Row],[sucursal]],cambio_sucursal[#All],2,0)</f>
        <v>Sucursal Córdoba Shopping</v>
      </c>
      <c r="K1755" t="s">
        <v>89</v>
      </c>
      <c r="L1755" t="s">
        <v>90</v>
      </c>
      <c r="M1755" t="s">
        <v>4</v>
      </c>
      <c r="N1755" t="str">
        <f>IFERROR(VLOOKUP(ventas_starbucks_2025[[#This Row],[tamaño_sucio]],cambio_tamaño[#All],2,0),"Tamaño único")</f>
        <v>Tamaño único</v>
      </c>
      <c r="O1755">
        <v>1</v>
      </c>
      <c r="P1755">
        <v>1248.8900000000001</v>
      </c>
      <c r="Q1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5">
        <v>1248.8900000000001</v>
      </c>
      <c r="S1755" t="s">
        <v>5</v>
      </c>
      <c r="T1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5" t="str">
        <f>VLOOKUP(ventas_starbucks_2025[[#This Row],[canal_compra]],cambio_canal_compra[#All],2,0)</f>
        <v>En tienda</v>
      </c>
      <c r="V1755" t="s">
        <v>40</v>
      </c>
      <c r="W1755" t="str">
        <f>VLOOKUP(ventas_starbucks_2025[[#This Row],[método_pago]],cambio_metodo_pago[#All],2,0)</f>
        <v>Efectivo</v>
      </c>
      <c r="X1755" t="s">
        <v>22</v>
      </c>
      <c r="Y1755">
        <v>0</v>
      </c>
      <c r="Z1755" t="str">
        <f>VLOOKUP(ventas_starbucks_2025[[#This Row],[promoción_aplicada5]],promocion_cambiar[#All],2,0)</f>
        <v>Combo</v>
      </c>
      <c r="AA1755" t="s">
        <v>8</v>
      </c>
      <c r="AB1755" t="s">
        <v>18</v>
      </c>
      <c r="AC1755" t="s">
        <v>41</v>
      </c>
      <c r="AD1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55">
        <v>6.9</v>
      </c>
      <c r="AF1755">
        <v>3</v>
      </c>
      <c r="AG1755">
        <v>21</v>
      </c>
      <c r="AH1755">
        <v>20</v>
      </c>
    </row>
    <row r="1756" spans="1:34" x14ac:dyDescent="0.25">
      <c r="A1756" s="3" t="s">
        <v>1831</v>
      </c>
      <c r="B1756" s="1">
        <v>45679</v>
      </c>
      <c r="C1756" s="23">
        <f t="shared" si="135"/>
        <v>22</v>
      </c>
      <c r="D1756" s="23">
        <f t="shared" si="136"/>
        <v>3</v>
      </c>
      <c r="E1756" s="23" t="str">
        <f t="shared" si="137"/>
        <v>miércoles</v>
      </c>
      <c r="F1756" s="23">
        <f t="shared" si="138"/>
        <v>1</v>
      </c>
      <c r="G1756" s="23" t="str">
        <f t="shared" si="139"/>
        <v>enero</v>
      </c>
      <c r="H1756" s="2">
        <v>0.64861111111111114</v>
      </c>
      <c r="I1756" t="s">
        <v>1</v>
      </c>
      <c r="J1756" t="str">
        <f>VLOOKUP(ventas_starbucks_2025[[#This Row],[sucursal]],cambio_sucursal[#All],2,0)</f>
        <v>Sucursal Nueva Córdoba</v>
      </c>
      <c r="K1756" t="s">
        <v>89</v>
      </c>
      <c r="L1756" t="s">
        <v>90</v>
      </c>
      <c r="M1756" t="s">
        <v>4</v>
      </c>
      <c r="N1756" t="str">
        <f>IFERROR(VLOOKUP(ventas_starbucks_2025[[#This Row],[tamaño_sucio]],cambio_tamaño[#All],2,0),"Tamaño único")</f>
        <v>Tamaño único</v>
      </c>
      <c r="O1756">
        <v>1</v>
      </c>
      <c r="P1756">
        <v>1261.45</v>
      </c>
      <c r="Q1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6">
        <v>1261.45</v>
      </c>
      <c r="S1756" t="s">
        <v>31</v>
      </c>
      <c r="T1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6" t="str">
        <f>VLOOKUP(ventas_starbucks_2025[[#This Row],[canal_compra]],cambio_canal_compra[#All],2,0)</f>
        <v>Entrega domicilio</v>
      </c>
      <c r="V1756" t="s">
        <v>40</v>
      </c>
      <c r="W1756" t="str">
        <f>VLOOKUP(ventas_starbucks_2025[[#This Row],[método_pago]],cambio_metodo_pago[#All],2,0)</f>
        <v>Efectivo</v>
      </c>
      <c r="X1756" t="s">
        <v>22</v>
      </c>
      <c r="Y1756">
        <v>0</v>
      </c>
      <c r="Z1756" t="str">
        <f>VLOOKUP(ventas_starbucks_2025[[#This Row],[promoción_aplicada5]],promocion_cambiar[#All],2,0)</f>
        <v>Combo</v>
      </c>
      <c r="AA1756" t="s">
        <v>8</v>
      </c>
      <c r="AB1756" t="s">
        <v>18</v>
      </c>
      <c r="AC1756" t="s">
        <v>24</v>
      </c>
      <c r="AD1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56">
        <v>10.4</v>
      </c>
      <c r="AF1756">
        <v>2</v>
      </c>
      <c r="AG1756">
        <v>30</v>
      </c>
      <c r="AH1756">
        <v>29</v>
      </c>
    </row>
    <row r="1757" spans="1:34" x14ac:dyDescent="0.25">
      <c r="A1757" s="3" t="s">
        <v>1832</v>
      </c>
      <c r="B1757" s="1">
        <v>45721</v>
      </c>
      <c r="C1757" s="23">
        <f t="shared" si="135"/>
        <v>5</v>
      </c>
      <c r="D1757" s="23">
        <f t="shared" si="136"/>
        <v>3</v>
      </c>
      <c r="E1757" s="23" t="str">
        <f t="shared" si="137"/>
        <v>miércoles</v>
      </c>
      <c r="F1757" s="23">
        <f t="shared" si="138"/>
        <v>3</v>
      </c>
      <c r="G1757" s="23" t="str">
        <f t="shared" si="139"/>
        <v>marzo</v>
      </c>
      <c r="H1757" s="2">
        <v>0.80208333333333337</v>
      </c>
      <c r="I1757" t="s">
        <v>26</v>
      </c>
      <c r="J1757" t="str">
        <f>VLOOKUP(ventas_starbucks_2025[[#This Row],[sucursal]],cambio_sucursal[#All],2,0)</f>
        <v>Sucursal San Lorenzo 47</v>
      </c>
      <c r="K1757" t="s">
        <v>13</v>
      </c>
      <c r="L1757" t="s">
        <v>14</v>
      </c>
      <c r="M1757" t="s">
        <v>4</v>
      </c>
      <c r="N1757" t="str">
        <f>IFERROR(VLOOKUP(ventas_starbucks_2025[[#This Row],[tamaño_sucio]],cambio_tamaño[#All],2,0),"Tamaño único")</f>
        <v>Tamaño único</v>
      </c>
      <c r="O1757">
        <v>2</v>
      </c>
      <c r="P1757">
        <v>1630.65</v>
      </c>
      <c r="Q1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7">
        <v>3261.3</v>
      </c>
      <c r="S1757" t="s">
        <v>5</v>
      </c>
      <c r="T1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7" t="str">
        <f>VLOOKUP(ventas_starbucks_2025[[#This Row],[canal_compra]],cambio_canal_compra[#All],2,0)</f>
        <v>En tienda</v>
      </c>
      <c r="V1757" t="s">
        <v>40</v>
      </c>
      <c r="W1757" t="str">
        <f>VLOOKUP(ventas_starbucks_2025[[#This Row],[método_pago]],cambio_metodo_pago[#All],2,0)</f>
        <v>Efectivo</v>
      </c>
      <c r="X1757" t="s">
        <v>22</v>
      </c>
      <c r="Y1757">
        <v>0</v>
      </c>
      <c r="Z1757" t="str">
        <f>VLOOKUP(ventas_starbucks_2025[[#This Row],[promoción_aplicada5]],promocion_cambiar[#All],2,0)</f>
        <v>Combo</v>
      </c>
      <c r="AA1757" t="s">
        <v>8</v>
      </c>
      <c r="AB1757" t="s">
        <v>29</v>
      </c>
      <c r="AC1757" t="s">
        <v>41</v>
      </c>
      <c r="AD1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57">
        <v>10.8</v>
      </c>
      <c r="AF1757">
        <v>1</v>
      </c>
      <c r="AG1757">
        <v>32</v>
      </c>
      <c r="AH1757">
        <v>30</v>
      </c>
    </row>
    <row r="1758" spans="1:34" x14ac:dyDescent="0.25">
      <c r="A1758" s="3" t="s">
        <v>1833</v>
      </c>
      <c r="B1758" s="1">
        <v>45715</v>
      </c>
      <c r="C1758" s="23">
        <f t="shared" si="135"/>
        <v>27</v>
      </c>
      <c r="D1758" s="23">
        <f t="shared" si="136"/>
        <v>4</v>
      </c>
      <c r="E1758" s="23" t="str">
        <f t="shared" si="137"/>
        <v>jueves</v>
      </c>
      <c r="F1758" s="23">
        <f t="shared" si="138"/>
        <v>2</v>
      </c>
      <c r="G1758" s="23" t="str">
        <f t="shared" si="139"/>
        <v>febrero</v>
      </c>
      <c r="H1758" s="2">
        <v>0.35</v>
      </c>
      <c r="I1758" t="s">
        <v>57</v>
      </c>
      <c r="J1758" t="str">
        <f>VLOOKUP(ventas_starbucks_2025[[#This Row],[sucursal]],cambio_sucursal[#All],2,0)</f>
        <v>Sucursal Avda Colón</v>
      </c>
      <c r="K1758" t="s">
        <v>89</v>
      </c>
      <c r="L1758" t="s">
        <v>90</v>
      </c>
      <c r="M1758" t="s">
        <v>4</v>
      </c>
      <c r="N1758" t="str">
        <f>IFERROR(VLOOKUP(ventas_starbucks_2025[[#This Row],[tamaño_sucio]],cambio_tamaño[#All],2,0),"Tamaño único")</f>
        <v>Tamaño único</v>
      </c>
      <c r="O1758">
        <v>4</v>
      </c>
      <c r="P1758">
        <v>1685.98</v>
      </c>
      <c r="Q1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8">
        <v>6743.92</v>
      </c>
      <c r="S1758" t="s">
        <v>31</v>
      </c>
      <c r="T1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58" t="str">
        <f>VLOOKUP(ventas_starbucks_2025[[#This Row],[canal_compra]],cambio_canal_compra[#All],2,0)</f>
        <v>Entrega domicilio</v>
      </c>
      <c r="V1758" t="s">
        <v>6</v>
      </c>
      <c r="W1758" t="str">
        <f>VLOOKUP(ventas_starbucks_2025[[#This Row],[método_pago]],cambio_metodo_pago[#All],2,0)</f>
        <v>Aplicación móbil</v>
      </c>
      <c r="X1758" t="s">
        <v>7</v>
      </c>
      <c r="Y1758">
        <v>15</v>
      </c>
      <c r="Z1758" t="str">
        <f>VLOOKUP(ventas_starbucks_2025[[#This Row],[promoción_aplicada5]],promocion_cambiar[#All],2,0)</f>
        <v>Ninguna</v>
      </c>
      <c r="AA1758" t="s">
        <v>17</v>
      </c>
      <c r="AB1758" t="s">
        <v>23</v>
      </c>
      <c r="AC1758" t="s">
        <v>41</v>
      </c>
      <c r="AD1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58">
        <v>7.9</v>
      </c>
      <c r="AF1758">
        <v>3</v>
      </c>
      <c r="AG1758">
        <v>33</v>
      </c>
      <c r="AH1758">
        <v>29</v>
      </c>
    </row>
    <row r="1759" spans="1:34" x14ac:dyDescent="0.25">
      <c r="A1759" s="3" t="s">
        <v>1834</v>
      </c>
      <c r="B1759" s="1">
        <v>45749</v>
      </c>
      <c r="C1759" s="23">
        <f t="shared" si="135"/>
        <v>2</v>
      </c>
      <c r="D1759" s="23">
        <f t="shared" si="136"/>
        <v>3</v>
      </c>
      <c r="E1759" s="23" t="str">
        <f t="shared" si="137"/>
        <v>miércoles</v>
      </c>
      <c r="F1759" s="23">
        <f t="shared" si="138"/>
        <v>4</v>
      </c>
      <c r="G1759" s="23" t="str">
        <f t="shared" si="139"/>
        <v>abril</v>
      </c>
      <c r="H1759" s="2">
        <v>0.81597222222222221</v>
      </c>
      <c r="I1759" t="s">
        <v>26</v>
      </c>
      <c r="J1759" t="str">
        <f>VLOOKUP(ventas_starbucks_2025[[#This Row],[sucursal]],cambio_sucursal[#All],2,0)</f>
        <v>Sucursal San Lorenzo 47</v>
      </c>
      <c r="K1759" t="s">
        <v>20</v>
      </c>
      <c r="L1759" t="s">
        <v>21</v>
      </c>
      <c r="M1759" t="s">
        <v>4</v>
      </c>
      <c r="N1759" t="str">
        <f>IFERROR(VLOOKUP(ventas_starbucks_2025[[#This Row],[tamaño_sucio]],cambio_tamaño[#All],2,0),"Tamaño único")</f>
        <v>Tamaño único</v>
      </c>
      <c r="O1759">
        <v>5</v>
      </c>
      <c r="P1759">
        <v>900.69</v>
      </c>
      <c r="Q1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59">
        <v>4503.45</v>
      </c>
      <c r="S1759" t="s">
        <v>15</v>
      </c>
      <c r="T1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9" t="str">
        <f>VLOOKUP(ventas_starbucks_2025[[#This Row],[canal_compra]],cambio_canal_compra[#All],2,0)</f>
        <v>Para llevar</v>
      </c>
      <c r="V1759" t="s">
        <v>40</v>
      </c>
      <c r="W1759" t="str">
        <f>VLOOKUP(ventas_starbucks_2025[[#This Row],[método_pago]],cambio_metodo_pago[#All],2,0)</f>
        <v>Efectivo</v>
      </c>
      <c r="X1759" t="s">
        <v>22</v>
      </c>
      <c r="Y1759">
        <v>0</v>
      </c>
      <c r="Z1759" t="str">
        <f>VLOOKUP(ventas_starbucks_2025[[#This Row],[promoción_aplicada5]],promocion_cambiar[#All],2,0)</f>
        <v>2x1</v>
      </c>
      <c r="AA1759" t="s">
        <v>51</v>
      </c>
      <c r="AB1759" t="s">
        <v>32</v>
      </c>
      <c r="AC1759" t="s">
        <v>41</v>
      </c>
      <c r="AD1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59">
        <v>14.3</v>
      </c>
      <c r="AF1759">
        <v>3</v>
      </c>
      <c r="AG1759">
        <v>45</v>
      </c>
      <c r="AH1759">
        <v>40</v>
      </c>
    </row>
    <row r="1760" spans="1:34" x14ac:dyDescent="0.25">
      <c r="A1760" s="3" t="s">
        <v>1835</v>
      </c>
      <c r="B1760" s="1">
        <v>45693</v>
      </c>
      <c r="C1760" s="23">
        <f t="shared" si="135"/>
        <v>5</v>
      </c>
      <c r="D1760" s="23">
        <f t="shared" si="136"/>
        <v>3</v>
      </c>
      <c r="E1760" s="23" t="str">
        <f t="shared" si="137"/>
        <v>miércoles</v>
      </c>
      <c r="F1760" s="23">
        <f t="shared" si="138"/>
        <v>2</v>
      </c>
      <c r="G1760" s="23" t="str">
        <f t="shared" si="139"/>
        <v>febrero</v>
      </c>
      <c r="H1760" s="2">
        <v>0.40833333333333333</v>
      </c>
      <c r="I1760" t="s">
        <v>12</v>
      </c>
      <c r="J1760" t="str">
        <f>VLOOKUP(ventas_starbucks_2025[[#This Row],[sucursal]],cambio_sucursal[#All],2,0)</f>
        <v>Sucursal Córdoba Shopping</v>
      </c>
      <c r="K1760" t="s">
        <v>48</v>
      </c>
      <c r="L1760" t="s">
        <v>49</v>
      </c>
      <c r="M1760" t="s">
        <v>55</v>
      </c>
      <c r="N1760" t="str">
        <f>IFERROR(VLOOKUP(ventas_starbucks_2025[[#This Row],[tamaño_sucio]],cambio_tamaño[#All],2,0),"Tamaño único")</f>
        <v>Pequeño</v>
      </c>
      <c r="O1760">
        <v>2</v>
      </c>
      <c r="P1760">
        <v>1500.65</v>
      </c>
      <c r="Q1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0">
        <v>3001.3</v>
      </c>
      <c r="S1760" t="s">
        <v>15</v>
      </c>
      <c r="T1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0" t="str">
        <f>VLOOKUP(ventas_starbucks_2025[[#This Row],[canal_compra]],cambio_canal_compra[#All],2,0)</f>
        <v>Para llevar</v>
      </c>
      <c r="V1760" t="s">
        <v>6</v>
      </c>
      <c r="W1760" t="str">
        <f>VLOOKUP(ventas_starbucks_2025[[#This Row],[método_pago]],cambio_metodo_pago[#All],2,0)</f>
        <v>Aplicación móbil</v>
      </c>
      <c r="X1760" t="s">
        <v>22</v>
      </c>
      <c r="Y1760">
        <v>0</v>
      </c>
      <c r="Z1760" t="str">
        <f>VLOOKUP(ventas_starbucks_2025[[#This Row],[promoción_aplicada5]],promocion_cambiar[#All],2,0)</f>
        <v>2x1</v>
      </c>
      <c r="AA1760" t="s">
        <v>51</v>
      </c>
      <c r="AB1760" t="s">
        <v>32</v>
      </c>
      <c r="AC1760" t="s">
        <v>24</v>
      </c>
      <c r="AD1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60">
        <v>13.3</v>
      </c>
      <c r="AF1760">
        <v>1</v>
      </c>
      <c r="AG1760">
        <v>16</v>
      </c>
      <c r="AH1760">
        <v>14</v>
      </c>
    </row>
    <row r="1761" spans="1:34" x14ac:dyDescent="0.25">
      <c r="A1761" s="3" t="s">
        <v>1836</v>
      </c>
      <c r="B1761" s="1">
        <v>45728</v>
      </c>
      <c r="C1761" s="23">
        <f t="shared" si="135"/>
        <v>12</v>
      </c>
      <c r="D1761" s="23">
        <f t="shared" si="136"/>
        <v>3</v>
      </c>
      <c r="E1761" s="23" t="str">
        <f t="shared" si="137"/>
        <v>miércoles</v>
      </c>
      <c r="F1761" s="23">
        <f t="shared" si="138"/>
        <v>3</v>
      </c>
      <c r="G1761" s="23" t="str">
        <f t="shared" si="139"/>
        <v>marzo</v>
      </c>
      <c r="H1761" s="2">
        <v>0.64583333333333337</v>
      </c>
      <c r="I1761" t="s">
        <v>1</v>
      </c>
      <c r="J1761" t="str">
        <f>VLOOKUP(ventas_starbucks_2025[[#This Row],[sucursal]],cambio_sucursal[#All],2,0)</f>
        <v>Sucursal Nueva Córdoba</v>
      </c>
      <c r="K1761" t="s">
        <v>89</v>
      </c>
      <c r="L1761" t="s">
        <v>90</v>
      </c>
      <c r="M1761" t="s">
        <v>4</v>
      </c>
      <c r="N1761" t="str">
        <f>IFERROR(VLOOKUP(ventas_starbucks_2025[[#This Row],[tamaño_sucio]],cambio_tamaño[#All],2,0),"Tamaño único")</f>
        <v>Tamaño único</v>
      </c>
      <c r="O1761">
        <v>5</v>
      </c>
      <c r="P1761">
        <v>1626.75</v>
      </c>
      <c r="Q1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1">
        <v>8133.75</v>
      </c>
      <c r="S1761" t="s">
        <v>15</v>
      </c>
      <c r="T1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61" t="str">
        <f>VLOOKUP(ventas_starbucks_2025[[#This Row],[canal_compra]],cambio_canal_compra[#All],2,0)</f>
        <v>Para llevar</v>
      </c>
      <c r="V1761" t="s">
        <v>16</v>
      </c>
      <c r="W1761" t="str">
        <f>VLOOKUP(ventas_starbucks_2025[[#This Row],[método_pago]],cambio_metodo_pago[#All],2,0)</f>
        <v>Tarjeta</v>
      </c>
      <c r="X1761" t="s">
        <v>7</v>
      </c>
      <c r="Y1761">
        <v>15</v>
      </c>
      <c r="Z1761" t="str">
        <f>VLOOKUP(ventas_starbucks_2025[[#This Row],[promoción_aplicada5]],promocion_cambiar[#All],2,0)</f>
        <v>Ninguna</v>
      </c>
      <c r="AA1761" t="s">
        <v>17</v>
      </c>
      <c r="AB1761" t="s">
        <v>18</v>
      </c>
      <c r="AC1761" t="s">
        <v>24</v>
      </c>
      <c r="AD1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61">
        <v>9.8000000000000007</v>
      </c>
      <c r="AF1761">
        <v>1</v>
      </c>
      <c r="AG1761">
        <v>32</v>
      </c>
      <c r="AH1761">
        <v>27</v>
      </c>
    </row>
    <row r="1762" spans="1:34" x14ac:dyDescent="0.25">
      <c r="A1762" s="3" t="s">
        <v>1837</v>
      </c>
      <c r="B1762" s="1">
        <v>45691</v>
      </c>
      <c r="C1762" s="23">
        <f t="shared" si="135"/>
        <v>3</v>
      </c>
      <c r="D1762" s="23">
        <f t="shared" si="136"/>
        <v>1</v>
      </c>
      <c r="E1762" s="1" t="str">
        <f t="shared" si="137"/>
        <v>lunes</v>
      </c>
      <c r="F1762" s="23">
        <f t="shared" si="138"/>
        <v>2</v>
      </c>
      <c r="G1762" s="1" t="str">
        <f t="shared" si="139"/>
        <v>febrero</v>
      </c>
      <c r="H1762" s="2">
        <v>0.85763888888888884</v>
      </c>
      <c r="I1762" t="s">
        <v>26</v>
      </c>
      <c r="J1762" t="str">
        <f>VLOOKUP(ventas_starbucks_2025[[#This Row],[sucursal]],cambio_sucursal[#All],2,0)</f>
        <v>Sucursal San Lorenzo 47</v>
      </c>
      <c r="K1762" t="s">
        <v>94</v>
      </c>
      <c r="L1762" t="s">
        <v>70</v>
      </c>
      <c r="M1762" t="s">
        <v>50</v>
      </c>
      <c r="N1762" t="str">
        <f>IFERROR(VLOOKUP(ventas_starbucks_2025[[#This Row],[tamaño_sucio]],cambio_tamaño[#All],2,0),"Tamaño único")</f>
        <v>Mediano</v>
      </c>
      <c r="O1762">
        <v>5</v>
      </c>
      <c r="P1762">
        <v>1539.48</v>
      </c>
      <c r="Q1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2">
        <v>7697.4</v>
      </c>
      <c r="S1762" t="s">
        <v>15</v>
      </c>
      <c r="T1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62" t="str">
        <f>VLOOKUP(ventas_starbucks_2025[[#This Row],[canal_compra]],cambio_canal_compra[#All],2,0)</f>
        <v>Para llevar</v>
      </c>
      <c r="V1762" t="s">
        <v>6</v>
      </c>
      <c r="W1762" t="str">
        <f>VLOOKUP(ventas_starbucks_2025[[#This Row],[método_pago]],cambio_metodo_pago[#All],2,0)</f>
        <v>Aplicación móbil</v>
      </c>
      <c r="X1762" t="s">
        <v>7</v>
      </c>
      <c r="Y1762">
        <v>15</v>
      </c>
      <c r="Z1762" t="str">
        <f>VLOOKUP(ventas_starbucks_2025[[#This Row],[promoción_aplicada5]],promocion_cambiar[#All],2,0)</f>
        <v>Combo</v>
      </c>
      <c r="AA1762" t="s">
        <v>8</v>
      </c>
      <c r="AB1762" t="s">
        <v>9</v>
      </c>
      <c r="AC1762" t="s">
        <v>10</v>
      </c>
      <c r="AD1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62">
        <v>13.7</v>
      </c>
      <c r="AF1762">
        <v>1</v>
      </c>
      <c r="AG1762">
        <v>24</v>
      </c>
      <c r="AH1762">
        <v>19</v>
      </c>
    </row>
    <row r="1763" spans="1:34" x14ac:dyDescent="0.25">
      <c r="A1763" s="3" t="s">
        <v>1838</v>
      </c>
      <c r="B1763" s="1">
        <v>45723</v>
      </c>
      <c r="C1763" s="23">
        <f t="shared" si="135"/>
        <v>7</v>
      </c>
      <c r="D1763" s="23">
        <f t="shared" si="136"/>
        <v>5</v>
      </c>
      <c r="E1763" s="23" t="str">
        <f t="shared" si="137"/>
        <v>viernes</v>
      </c>
      <c r="F1763" s="23">
        <f t="shared" si="138"/>
        <v>3</v>
      </c>
      <c r="G1763" s="23" t="str">
        <f t="shared" si="139"/>
        <v>marzo</v>
      </c>
      <c r="H1763" s="2">
        <v>0.8618055555555556</v>
      </c>
      <c r="I1763" t="s">
        <v>26</v>
      </c>
      <c r="J1763" t="str">
        <f>VLOOKUP(ventas_starbucks_2025[[#This Row],[sucursal]],cambio_sucursal[#All],2,0)</f>
        <v>Sucursal San Lorenzo 47</v>
      </c>
      <c r="K1763" t="s">
        <v>89</v>
      </c>
      <c r="L1763" t="s">
        <v>90</v>
      </c>
      <c r="M1763" t="s">
        <v>4</v>
      </c>
      <c r="N1763" t="str">
        <f>IFERROR(VLOOKUP(ventas_starbucks_2025[[#This Row],[tamaño_sucio]],cambio_tamaño[#All],2,0),"Tamaño único")</f>
        <v>Tamaño único</v>
      </c>
      <c r="O1763">
        <v>4</v>
      </c>
      <c r="P1763">
        <v>1600.22</v>
      </c>
      <c r="Q1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3">
        <v>6400.88</v>
      </c>
      <c r="S1763" t="s">
        <v>31</v>
      </c>
      <c r="T1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63" t="str">
        <f>VLOOKUP(ventas_starbucks_2025[[#This Row],[canal_compra]],cambio_canal_compra[#All],2,0)</f>
        <v>Entrega domicilio</v>
      </c>
      <c r="V1763" t="s">
        <v>6</v>
      </c>
      <c r="W1763" t="str">
        <f>VLOOKUP(ventas_starbucks_2025[[#This Row],[método_pago]],cambio_metodo_pago[#All],2,0)</f>
        <v>Aplicación móbil</v>
      </c>
      <c r="X1763" t="s">
        <v>22</v>
      </c>
      <c r="Y1763">
        <v>0</v>
      </c>
      <c r="Z1763" t="str">
        <f>VLOOKUP(ventas_starbucks_2025[[#This Row],[promoción_aplicada5]],promocion_cambiar[#All],2,0)</f>
        <v>Combo</v>
      </c>
      <c r="AA1763" t="s">
        <v>8</v>
      </c>
      <c r="AB1763" t="s">
        <v>18</v>
      </c>
      <c r="AC1763" t="s">
        <v>10</v>
      </c>
      <c r="AD1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63">
        <v>3.5</v>
      </c>
      <c r="AF1763">
        <v>2</v>
      </c>
      <c r="AG1763">
        <v>23</v>
      </c>
      <c r="AH1763">
        <v>19</v>
      </c>
    </row>
    <row r="1764" spans="1:34" x14ac:dyDescent="0.25">
      <c r="A1764" s="3" t="s">
        <v>1839</v>
      </c>
      <c r="B1764" s="1">
        <v>45694</v>
      </c>
      <c r="C1764" s="23">
        <f t="shared" si="135"/>
        <v>6</v>
      </c>
      <c r="D1764" s="23">
        <f t="shared" si="136"/>
        <v>4</v>
      </c>
      <c r="E1764" s="23" t="str">
        <f t="shared" si="137"/>
        <v>jueves</v>
      </c>
      <c r="F1764" s="23">
        <f t="shared" si="138"/>
        <v>2</v>
      </c>
      <c r="G1764" s="23" t="str">
        <f t="shared" si="139"/>
        <v>febrero</v>
      </c>
      <c r="H1764" s="2">
        <v>0.85763888888888884</v>
      </c>
      <c r="I1764" t="s">
        <v>12</v>
      </c>
      <c r="J1764" t="str">
        <f>VLOOKUP(ventas_starbucks_2025[[#This Row],[sucursal]],cambio_sucursal[#All],2,0)</f>
        <v>Sucursal Córdoba Shopping</v>
      </c>
      <c r="K1764" t="s">
        <v>48</v>
      </c>
      <c r="L1764" t="s">
        <v>49</v>
      </c>
      <c r="M1764" t="s">
        <v>45</v>
      </c>
      <c r="N1764" t="str">
        <f>IFERROR(VLOOKUP(ventas_starbucks_2025[[#This Row],[tamaño_sucio]],cambio_tamaño[#All],2,0),"Tamaño único")</f>
        <v>Grande</v>
      </c>
      <c r="O1764">
        <v>4</v>
      </c>
      <c r="P1764">
        <v>2059.23</v>
      </c>
      <c r="Q1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64">
        <v>8236.92</v>
      </c>
      <c r="S1764" t="s">
        <v>5</v>
      </c>
      <c r="T1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64" t="str">
        <f>VLOOKUP(ventas_starbucks_2025[[#This Row],[canal_compra]],cambio_canal_compra[#All],2,0)</f>
        <v>En tienda</v>
      </c>
      <c r="V1764" t="s">
        <v>16</v>
      </c>
      <c r="W1764" t="str">
        <f>VLOOKUP(ventas_starbucks_2025[[#This Row],[método_pago]],cambio_metodo_pago[#All],2,0)</f>
        <v>Tarjeta</v>
      </c>
      <c r="X1764" t="s">
        <v>22</v>
      </c>
      <c r="Y1764">
        <v>0</v>
      </c>
      <c r="Z1764" t="str">
        <f>VLOOKUP(ventas_starbucks_2025[[#This Row],[promoción_aplicada5]],promocion_cambiar[#All],2,0)</f>
        <v>Ninguna</v>
      </c>
      <c r="AA1764" t="s">
        <v>17</v>
      </c>
      <c r="AB1764" t="s">
        <v>9</v>
      </c>
      <c r="AC1764" t="s">
        <v>24</v>
      </c>
      <c r="AD1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64">
        <v>4.4000000000000004</v>
      </c>
      <c r="AF1764">
        <v>3</v>
      </c>
      <c r="AG1764">
        <v>18</v>
      </c>
      <c r="AH1764">
        <v>14</v>
      </c>
    </row>
    <row r="1765" spans="1:34" x14ac:dyDescent="0.25">
      <c r="A1765" s="3" t="s">
        <v>1840</v>
      </c>
      <c r="B1765" s="1">
        <v>45726</v>
      </c>
      <c r="C1765" s="23">
        <f t="shared" si="135"/>
        <v>10</v>
      </c>
      <c r="D1765" s="23">
        <f t="shared" si="136"/>
        <v>1</v>
      </c>
      <c r="E1765" s="1" t="str">
        <f t="shared" si="137"/>
        <v>lunes</v>
      </c>
      <c r="F1765" s="23">
        <f t="shared" si="138"/>
        <v>3</v>
      </c>
      <c r="G1765" s="1" t="str">
        <f t="shared" si="139"/>
        <v>marzo</v>
      </c>
      <c r="H1765" s="2">
        <v>0.65347222222222223</v>
      </c>
      <c r="I1765" t="s">
        <v>12</v>
      </c>
      <c r="J1765" t="str">
        <f>VLOOKUP(ventas_starbucks_2025[[#This Row],[sucursal]],cambio_sucursal[#All],2,0)</f>
        <v>Sucursal Córdoba Shopping</v>
      </c>
      <c r="K1765" t="s">
        <v>13</v>
      </c>
      <c r="L1765" t="s">
        <v>14</v>
      </c>
      <c r="M1765" t="s">
        <v>4</v>
      </c>
      <c r="N1765" t="str">
        <f>IFERROR(VLOOKUP(ventas_starbucks_2025[[#This Row],[tamaño_sucio]],cambio_tamaño[#All],2,0),"Tamaño único")</f>
        <v>Tamaño único</v>
      </c>
      <c r="O1765">
        <v>1</v>
      </c>
      <c r="P1765">
        <v>1907.26</v>
      </c>
      <c r="Q1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5">
        <v>1907.26</v>
      </c>
      <c r="S1765" t="s">
        <v>15</v>
      </c>
      <c r="T1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5" t="str">
        <f>VLOOKUP(ventas_starbucks_2025[[#This Row],[canal_compra]],cambio_canal_compra[#All],2,0)</f>
        <v>Para llevar</v>
      </c>
      <c r="V1765" t="s">
        <v>16</v>
      </c>
      <c r="W1765" t="str">
        <f>VLOOKUP(ventas_starbucks_2025[[#This Row],[método_pago]],cambio_metodo_pago[#All],2,0)</f>
        <v>Tarjeta</v>
      </c>
      <c r="X1765" t="s">
        <v>22</v>
      </c>
      <c r="Y1765">
        <v>0</v>
      </c>
      <c r="Z1765" t="str">
        <f>VLOOKUP(ventas_starbucks_2025[[#This Row],[promoción_aplicada5]],promocion_cambiar[#All],2,0)</f>
        <v>Combo</v>
      </c>
      <c r="AA1765" t="s">
        <v>8</v>
      </c>
      <c r="AB1765" t="s">
        <v>9</v>
      </c>
      <c r="AC1765" t="s">
        <v>41</v>
      </c>
      <c r="AD1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65">
        <v>9</v>
      </c>
      <c r="AF1765">
        <v>5</v>
      </c>
      <c r="AG1765">
        <v>18</v>
      </c>
      <c r="AH1765">
        <v>17</v>
      </c>
    </row>
    <row r="1766" spans="1:34" x14ac:dyDescent="0.25">
      <c r="A1766" s="3" t="s">
        <v>1841</v>
      </c>
      <c r="B1766" s="1">
        <v>45718</v>
      </c>
      <c r="C1766" s="23">
        <f t="shared" si="135"/>
        <v>2</v>
      </c>
      <c r="D1766" s="23">
        <f t="shared" si="136"/>
        <v>7</v>
      </c>
      <c r="E1766" s="23" t="str">
        <f t="shared" si="137"/>
        <v>domingo</v>
      </c>
      <c r="F1766" s="23">
        <f t="shared" si="138"/>
        <v>3</v>
      </c>
      <c r="G1766" s="23" t="str">
        <f t="shared" si="139"/>
        <v>marzo</v>
      </c>
      <c r="H1766" s="2">
        <v>0.69444444444444442</v>
      </c>
      <c r="I1766" t="s">
        <v>57</v>
      </c>
      <c r="J1766" t="str">
        <f>VLOOKUP(ventas_starbucks_2025[[#This Row],[sucursal]],cambio_sucursal[#All],2,0)</f>
        <v>Sucursal Avda Colón</v>
      </c>
      <c r="K1766" t="s">
        <v>175</v>
      </c>
      <c r="L1766" t="s">
        <v>70</v>
      </c>
      <c r="M1766" t="s">
        <v>50</v>
      </c>
      <c r="N1766" t="str">
        <f>IFERROR(VLOOKUP(ventas_starbucks_2025[[#This Row],[tamaño_sucio]],cambio_tamaño[#All],2,0),"Tamaño único")</f>
        <v>Mediano</v>
      </c>
      <c r="O1766">
        <v>2</v>
      </c>
      <c r="P1766">
        <v>1882.99</v>
      </c>
      <c r="Q1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6">
        <v>3765.98</v>
      </c>
      <c r="S1766" t="s">
        <v>15</v>
      </c>
      <c r="T1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6" t="str">
        <f>VLOOKUP(ventas_starbucks_2025[[#This Row],[canal_compra]],cambio_canal_compra[#All],2,0)</f>
        <v>Para llevar</v>
      </c>
      <c r="V1766" t="s">
        <v>6</v>
      </c>
      <c r="W1766" t="str">
        <f>VLOOKUP(ventas_starbucks_2025[[#This Row],[método_pago]],cambio_metodo_pago[#All],2,0)</f>
        <v>Aplicación móbil</v>
      </c>
      <c r="X1766" t="s">
        <v>7</v>
      </c>
      <c r="Y1766">
        <v>0</v>
      </c>
      <c r="Z1766" t="str">
        <f>VLOOKUP(ventas_starbucks_2025[[#This Row],[promoción_aplicada5]],promocion_cambiar[#All],2,0)</f>
        <v>Ninguna</v>
      </c>
      <c r="AA1766" t="s">
        <v>17</v>
      </c>
      <c r="AB1766" t="s">
        <v>9</v>
      </c>
      <c r="AC1766" t="s">
        <v>24</v>
      </c>
      <c r="AD1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66">
        <v>14.8</v>
      </c>
      <c r="AF1766">
        <v>1</v>
      </c>
      <c r="AG1766">
        <v>24</v>
      </c>
      <c r="AH1766">
        <v>22</v>
      </c>
    </row>
    <row r="1767" spans="1:34" x14ac:dyDescent="0.25">
      <c r="A1767" s="3" t="s">
        <v>1842</v>
      </c>
      <c r="B1767" s="1">
        <v>45762</v>
      </c>
      <c r="C1767" s="23">
        <f t="shared" si="135"/>
        <v>15</v>
      </c>
      <c r="D1767" s="23">
        <f t="shared" si="136"/>
        <v>2</v>
      </c>
      <c r="E1767" s="1" t="str">
        <f t="shared" si="137"/>
        <v>martes</v>
      </c>
      <c r="F1767" s="23">
        <f t="shared" si="138"/>
        <v>4</v>
      </c>
      <c r="G1767" s="1" t="str">
        <f t="shared" si="139"/>
        <v>abril</v>
      </c>
      <c r="H1767" s="2">
        <v>0.48749999999999999</v>
      </c>
      <c r="I1767" t="s">
        <v>57</v>
      </c>
      <c r="J1767" t="str">
        <f>VLOOKUP(ventas_starbucks_2025[[#This Row],[sucursal]],cambio_sucursal[#All],2,0)</f>
        <v>Sucursal Avda Colón</v>
      </c>
      <c r="K1767" t="s">
        <v>13</v>
      </c>
      <c r="L1767" t="s">
        <v>14</v>
      </c>
      <c r="M1767" t="s">
        <v>4</v>
      </c>
      <c r="N1767" t="str">
        <f>IFERROR(VLOOKUP(ventas_starbucks_2025[[#This Row],[tamaño_sucio]],cambio_tamaño[#All],2,0),"Tamaño único")</f>
        <v>Tamaño único</v>
      </c>
      <c r="O1767">
        <v>1</v>
      </c>
      <c r="P1767">
        <v>1829.98</v>
      </c>
      <c r="Q1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7">
        <v>1829.98</v>
      </c>
      <c r="S1767" t="s">
        <v>15</v>
      </c>
      <c r="T1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7" t="str">
        <f>VLOOKUP(ventas_starbucks_2025[[#This Row],[canal_compra]],cambio_canal_compra[#All],2,0)</f>
        <v>Para llevar</v>
      </c>
      <c r="V1767" t="s">
        <v>16</v>
      </c>
      <c r="W1767" t="str">
        <f>VLOOKUP(ventas_starbucks_2025[[#This Row],[método_pago]],cambio_metodo_pago[#All],2,0)</f>
        <v>Tarjeta</v>
      </c>
      <c r="X1767" t="s">
        <v>22</v>
      </c>
      <c r="Y1767">
        <v>0</v>
      </c>
      <c r="Z1767" t="str">
        <f>VLOOKUP(ventas_starbucks_2025[[#This Row],[promoción_aplicada5]],promocion_cambiar[#All],2,0)</f>
        <v>2x1</v>
      </c>
      <c r="AA1767" t="s">
        <v>51</v>
      </c>
      <c r="AB1767" t="s">
        <v>9</v>
      </c>
      <c r="AC1767" t="s">
        <v>10</v>
      </c>
      <c r="AD1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67">
        <v>4.2</v>
      </c>
      <c r="AF1767">
        <v>5</v>
      </c>
      <c r="AG1767">
        <v>12</v>
      </c>
      <c r="AH1767">
        <v>11</v>
      </c>
    </row>
    <row r="1768" spans="1:34" x14ac:dyDescent="0.25">
      <c r="A1768" s="3" t="s">
        <v>1843</v>
      </c>
      <c r="B1768" s="1">
        <v>45765</v>
      </c>
      <c r="C1768" s="23">
        <f t="shared" si="135"/>
        <v>18</v>
      </c>
      <c r="D1768" s="23">
        <f t="shared" si="136"/>
        <v>5</v>
      </c>
      <c r="E1768" s="23" t="str">
        <f t="shared" si="137"/>
        <v>viernes</v>
      </c>
      <c r="F1768" s="23">
        <f t="shared" si="138"/>
        <v>4</v>
      </c>
      <c r="G1768" s="23" t="str">
        <f t="shared" si="139"/>
        <v>abril</v>
      </c>
      <c r="H1768" s="2">
        <v>0.67361111111111116</v>
      </c>
      <c r="I1768" t="s">
        <v>26</v>
      </c>
      <c r="J1768" t="str">
        <f>VLOOKUP(ventas_starbucks_2025[[#This Row],[sucursal]],cambio_sucursal[#All],2,0)</f>
        <v>Sucursal San Lorenzo 47</v>
      </c>
      <c r="K1768" t="s">
        <v>20</v>
      </c>
      <c r="L1768" t="s">
        <v>21</v>
      </c>
      <c r="M1768" t="s">
        <v>4</v>
      </c>
      <c r="N1768" t="str">
        <f>IFERROR(VLOOKUP(ventas_starbucks_2025[[#This Row],[tamaño_sucio]],cambio_tamaño[#All],2,0),"Tamaño único")</f>
        <v>Tamaño único</v>
      </c>
      <c r="O1768">
        <v>4</v>
      </c>
      <c r="P1768">
        <v>937.97</v>
      </c>
      <c r="Q1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68">
        <v>3751.88</v>
      </c>
      <c r="S1768" t="s">
        <v>5</v>
      </c>
      <c r="T1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8" t="str">
        <f>VLOOKUP(ventas_starbucks_2025[[#This Row],[canal_compra]],cambio_canal_compra[#All],2,0)</f>
        <v>En tienda</v>
      </c>
      <c r="V1768" t="s">
        <v>40</v>
      </c>
      <c r="W1768" t="str">
        <f>VLOOKUP(ventas_starbucks_2025[[#This Row],[método_pago]],cambio_metodo_pago[#All],2,0)</f>
        <v>Efectivo</v>
      </c>
      <c r="X1768" t="s">
        <v>7</v>
      </c>
      <c r="Y1768">
        <v>0</v>
      </c>
      <c r="Z1768" t="str">
        <f>VLOOKUP(ventas_starbucks_2025[[#This Row],[promoción_aplicada5]],promocion_cambiar[#All],2,0)</f>
        <v>Combo</v>
      </c>
      <c r="AA1768" t="s">
        <v>8</v>
      </c>
      <c r="AB1768" t="s">
        <v>18</v>
      </c>
      <c r="AC1768" t="s">
        <v>24</v>
      </c>
      <c r="AD1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68">
        <v>9.5</v>
      </c>
      <c r="AF1768">
        <v>3</v>
      </c>
      <c r="AG1768">
        <v>25</v>
      </c>
      <c r="AH1768">
        <v>21</v>
      </c>
    </row>
    <row r="1769" spans="1:34" x14ac:dyDescent="0.25">
      <c r="A1769" s="3" t="s">
        <v>1844</v>
      </c>
      <c r="B1769" s="1">
        <v>45714</v>
      </c>
      <c r="C1769" s="23">
        <f t="shared" si="135"/>
        <v>26</v>
      </c>
      <c r="D1769" s="23">
        <f t="shared" si="136"/>
        <v>3</v>
      </c>
      <c r="E1769" s="23" t="str">
        <f t="shared" si="137"/>
        <v>miércoles</v>
      </c>
      <c r="F1769" s="23">
        <f t="shared" si="138"/>
        <v>2</v>
      </c>
      <c r="G1769" s="23" t="str">
        <f t="shared" si="139"/>
        <v>febrero</v>
      </c>
      <c r="H1769" s="2">
        <v>0.59166666666666667</v>
      </c>
      <c r="I1769" t="s">
        <v>1</v>
      </c>
      <c r="J1769" t="str">
        <f>VLOOKUP(ventas_starbucks_2025[[#This Row],[sucursal]],cambio_sucursal[#All],2,0)</f>
        <v>Sucursal Nueva Córdoba</v>
      </c>
      <c r="K1769" t="s">
        <v>358</v>
      </c>
      <c r="L1769" t="s">
        <v>44</v>
      </c>
      <c r="M1769" t="s">
        <v>50</v>
      </c>
      <c r="N1769" t="str">
        <f>IFERROR(VLOOKUP(ventas_starbucks_2025[[#This Row],[tamaño_sucio]],cambio_tamaño[#All],2,0),"Tamaño único")</f>
        <v>Mediano</v>
      </c>
      <c r="O1769">
        <v>3</v>
      </c>
      <c r="P1769">
        <v>1527.62</v>
      </c>
      <c r="Q1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9">
        <v>4582.8599999999997</v>
      </c>
      <c r="S1769" t="s">
        <v>5</v>
      </c>
      <c r="T1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9" t="str">
        <f>VLOOKUP(ventas_starbucks_2025[[#This Row],[canal_compra]],cambio_canal_compra[#All],2,0)</f>
        <v>En tienda</v>
      </c>
      <c r="V1769" t="s">
        <v>40</v>
      </c>
      <c r="W1769" t="str">
        <f>VLOOKUP(ventas_starbucks_2025[[#This Row],[método_pago]],cambio_metodo_pago[#All],2,0)</f>
        <v>Efectivo</v>
      </c>
      <c r="X1769" t="s">
        <v>22</v>
      </c>
      <c r="Y1769">
        <v>0</v>
      </c>
      <c r="Z1769" t="str">
        <f>VLOOKUP(ventas_starbucks_2025[[#This Row],[promoción_aplicada5]],promocion_cambiar[#All],2,0)</f>
        <v>Combo</v>
      </c>
      <c r="AA1769" t="s">
        <v>8</v>
      </c>
      <c r="AB1769" t="s">
        <v>23</v>
      </c>
      <c r="AC1769" t="s">
        <v>41</v>
      </c>
      <c r="AD1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69">
        <v>5</v>
      </c>
      <c r="AF1769">
        <v>5</v>
      </c>
      <c r="AG1769">
        <v>17</v>
      </c>
      <c r="AH1769">
        <v>14</v>
      </c>
    </row>
    <row r="1770" spans="1:34" x14ac:dyDescent="0.25">
      <c r="A1770" s="3" t="s">
        <v>1845</v>
      </c>
      <c r="B1770" s="1">
        <v>45678</v>
      </c>
      <c r="C1770" s="23">
        <f t="shared" si="135"/>
        <v>21</v>
      </c>
      <c r="D1770" s="23">
        <f t="shared" si="136"/>
        <v>2</v>
      </c>
      <c r="E1770" s="23" t="str">
        <f t="shared" si="137"/>
        <v>martes</v>
      </c>
      <c r="F1770" s="23">
        <f t="shared" si="138"/>
        <v>1</v>
      </c>
      <c r="G1770" s="23" t="str">
        <f t="shared" si="139"/>
        <v>enero</v>
      </c>
      <c r="H1770" s="2">
        <v>0.81041666666666667</v>
      </c>
      <c r="I1770" t="s">
        <v>26</v>
      </c>
      <c r="J1770" t="str">
        <f>VLOOKUP(ventas_starbucks_2025[[#This Row],[sucursal]],cambio_sucursal[#All],2,0)</f>
        <v>Sucursal San Lorenzo 47</v>
      </c>
      <c r="K1770" t="s">
        <v>89</v>
      </c>
      <c r="L1770" t="s">
        <v>90</v>
      </c>
      <c r="M1770" t="s">
        <v>4</v>
      </c>
      <c r="N1770" t="str">
        <f>IFERROR(VLOOKUP(ventas_starbucks_2025[[#This Row],[tamaño_sucio]],cambio_tamaño[#All],2,0),"Tamaño único")</f>
        <v>Tamaño único</v>
      </c>
      <c r="O1770">
        <v>5</v>
      </c>
      <c r="P1770">
        <v>1383.66</v>
      </c>
      <c r="Q1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0">
        <v>6918.3</v>
      </c>
      <c r="S1770" t="s">
        <v>31</v>
      </c>
      <c r="T1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70" t="str">
        <f>VLOOKUP(ventas_starbucks_2025[[#This Row],[canal_compra]],cambio_canal_compra[#All],2,0)</f>
        <v>Entrega domicilio</v>
      </c>
      <c r="V1770" t="s">
        <v>6</v>
      </c>
      <c r="W1770" t="str">
        <f>VLOOKUP(ventas_starbucks_2025[[#This Row],[método_pago]],cambio_metodo_pago[#All],2,0)</f>
        <v>Aplicación móbil</v>
      </c>
      <c r="X1770" t="s">
        <v>7</v>
      </c>
      <c r="Y1770">
        <v>0</v>
      </c>
      <c r="Z1770" t="str">
        <f>VLOOKUP(ventas_starbucks_2025[[#This Row],[promoción_aplicada5]],promocion_cambiar[#All],2,0)</f>
        <v>Combo</v>
      </c>
      <c r="AA1770" t="s">
        <v>8</v>
      </c>
      <c r="AB1770" t="s">
        <v>29</v>
      </c>
      <c r="AC1770" t="s">
        <v>24</v>
      </c>
      <c r="AD1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70">
        <v>14.7</v>
      </c>
      <c r="AF1770">
        <v>2</v>
      </c>
      <c r="AG1770">
        <v>37</v>
      </c>
      <c r="AH1770">
        <v>32</v>
      </c>
    </row>
    <row r="1771" spans="1:34" x14ac:dyDescent="0.25">
      <c r="A1771" s="3" t="s">
        <v>1846</v>
      </c>
      <c r="B1771" s="1">
        <v>45683</v>
      </c>
      <c r="C1771" s="23">
        <f t="shared" si="135"/>
        <v>26</v>
      </c>
      <c r="D1771" s="23">
        <f t="shared" si="136"/>
        <v>7</v>
      </c>
      <c r="E1771" s="1" t="str">
        <f t="shared" si="137"/>
        <v>domingo</v>
      </c>
      <c r="F1771" s="23">
        <f t="shared" si="138"/>
        <v>1</v>
      </c>
      <c r="G1771" s="1" t="str">
        <f t="shared" si="139"/>
        <v>enero</v>
      </c>
      <c r="H1771" s="2">
        <v>0.39166666666666666</v>
      </c>
      <c r="I1771" t="s">
        <v>57</v>
      </c>
      <c r="J1771" t="str">
        <f>VLOOKUP(ventas_starbucks_2025[[#This Row],[sucursal]],cambio_sucursal[#All],2,0)</f>
        <v>Sucursal Avda Colón</v>
      </c>
      <c r="K1771" t="s">
        <v>48</v>
      </c>
      <c r="L1771" t="s">
        <v>49</v>
      </c>
      <c r="M1771" t="s">
        <v>55</v>
      </c>
      <c r="N1771" t="str">
        <f>IFERROR(VLOOKUP(ventas_starbucks_2025[[#This Row],[tamaño_sucio]],cambio_tamaño[#All],2,0),"Tamaño único")</f>
        <v>Pequeño</v>
      </c>
      <c r="O1771">
        <v>2</v>
      </c>
      <c r="P1771">
        <v>2096.21</v>
      </c>
      <c r="Q1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71">
        <v>4192.42</v>
      </c>
      <c r="S1771" t="s">
        <v>15</v>
      </c>
      <c r="T1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1" t="str">
        <f>VLOOKUP(ventas_starbucks_2025[[#This Row],[canal_compra]],cambio_canal_compra[#All],2,0)</f>
        <v>Para llevar</v>
      </c>
      <c r="V1771" t="s">
        <v>6</v>
      </c>
      <c r="W1771" t="str">
        <f>VLOOKUP(ventas_starbucks_2025[[#This Row],[método_pago]],cambio_metodo_pago[#All],2,0)</f>
        <v>Aplicación móbil</v>
      </c>
      <c r="X1771" t="s">
        <v>22</v>
      </c>
      <c r="Y1771">
        <v>0</v>
      </c>
      <c r="Z1771" t="str">
        <f>VLOOKUP(ventas_starbucks_2025[[#This Row],[promoción_aplicada5]],promocion_cambiar[#All],2,0)</f>
        <v>Ninguna</v>
      </c>
      <c r="AA1771" t="s">
        <v>17</v>
      </c>
      <c r="AB1771" t="s">
        <v>18</v>
      </c>
      <c r="AC1771" t="s">
        <v>41</v>
      </c>
      <c r="AD1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71">
        <v>14.9</v>
      </c>
      <c r="AF1771">
        <v>1</v>
      </c>
      <c r="AG1771">
        <v>25</v>
      </c>
      <c r="AH1771">
        <v>23</v>
      </c>
    </row>
    <row r="1772" spans="1:34" x14ac:dyDescent="0.25">
      <c r="A1772" s="3" t="s">
        <v>1847</v>
      </c>
      <c r="B1772" s="1">
        <v>45665</v>
      </c>
      <c r="C1772" s="23">
        <f t="shared" si="135"/>
        <v>8</v>
      </c>
      <c r="D1772" s="23">
        <f t="shared" si="136"/>
        <v>3</v>
      </c>
      <c r="E1772" s="23" t="str">
        <f t="shared" si="137"/>
        <v>miércoles</v>
      </c>
      <c r="F1772" s="23">
        <f t="shared" si="138"/>
        <v>1</v>
      </c>
      <c r="G1772" s="23" t="str">
        <f t="shared" si="139"/>
        <v>enero</v>
      </c>
      <c r="H1772" s="2">
        <v>0.78194444444444444</v>
      </c>
      <c r="I1772" t="s">
        <v>1</v>
      </c>
      <c r="J1772" t="str">
        <f>VLOOKUP(ventas_starbucks_2025[[#This Row],[sucursal]],cambio_sucursal[#All],2,0)</f>
        <v>Sucursal Nueva Córdoba</v>
      </c>
      <c r="K1772" t="s">
        <v>101</v>
      </c>
      <c r="L1772" t="s">
        <v>3</v>
      </c>
      <c r="M1772" t="s">
        <v>4</v>
      </c>
      <c r="N1772" t="str">
        <f>IFERROR(VLOOKUP(ventas_starbucks_2025[[#This Row],[tamaño_sucio]],cambio_tamaño[#All],2,0),"Tamaño único")</f>
        <v>Tamaño único</v>
      </c>
      <c r="O1772">
        <v>3</v>
      </c>
      <c r="P1772">
        <v>2948.96</v>
      </c>
      <c r="Q1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72">
        <v>8846.8799999999992</v>
      </c>
      <c r="S1772" t="s">
        <v>5</v>
      </c>
      <c r="T1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72" t="str">
        <f>VLOOKUP(ventas_starbucks_2025[[#This Row],[canal_compra]],cambio_canal_compra[#All],2,0)</f>
        <v>En tienda</v>
      </c>
      <c r="V1772" t="s">
        <v>16</v>
      </c>
      <c r="W1772" t="str">
        <f>VLOOKUP(ventas_starbucks_2025[[#This Row],[método_pago]],cambio_metodo_pago[#All],2,0)</f>
        <v>Tarjeta</v>
      </c>
      <c r="X1772" t="s">
        <v>7</v>
      </c>
      <c r="Y1772">
        <v>15</v>
      </c>
      <c r="Z1772" t="str">
        <f>VLOOKUP(ventas_starbucks_2025[[#This Row],[promoción_aplicada5]],promocion_cambiar[#All],2,0)</f>
        <v>Hora Feliz</v>
      </c>
      <c r="AA1772" t="s">
        <v>36</v>
      </c>
      <c r="AB1772" t="s">
        <v>23</v>
      </c>
      <c r="AC1772" t="s">
        <v>24</v>
      </c>
      <c r="AD1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72">
        <v>13.4</v>
      </c>
      <c r="AF1772">
        <v>1</v>
      </c>
      <c r="AG1772">
        <v>47</v>
      </c>
      <c r="AH1772">
        <v>44</v>
      </c>
    </row>
    <row r="1773" spans="1:34" x14ac:dyDescent="0.25">
      <c r="A1773" s="3" t="s">
        <v>1848</v>
      </c>
      <c r="B1773" s="1">
        <v>45692</v>
      </c>
      <c r="C1773" s="23">
        <f t="shared" si="135"/>
        <v>4</v>
      </c>
      <c r="D1773" s="23">
        <f t="shared" si="136"/>
        <v>2</v>
      </c>
      <c r="E1773" s="23" t="str">
        <f t="shared" si="137"/>
        <v>martes</v>
      </c>
      <c r="F1773" s="23">
        <f t="shared" si="138"/>
        <v>2</v>
      </c>
      <c r="G1773" s="23" t="str">
        <f t="shared" si="139"/>
        <v>febrero</v>
      </c>
      <c r="H1773" s="2">
        <v>0.83680555555555558</v>
      </c>
      <c r="I1773" t="s">
        <v>1</v>
      </c>
      <c r="J1773" t="str">
        <f>VLOOKUP(ventas_starbucks_2025[[#This Row],[sucursal]],cambio_sucursal[#All],2,0)</f>
        <v>Sucursal Nueva Córdoba</v>
      </c>
      <c r="K1773" t="s">
        <v>101</v>
      </c>
      <c r="L1773" t="s">
        <v>3</v>
      </c>
      <c r="M1773" t="s">
        <v>4</v>
      </c>
      <c r="N1773" t="str">
        <f>IFERROR(VLOOKUP(ventas_starbucks_2025[[#This Row],[tamaño_sucio]],cambio_tamaño[#All],2,0),"Tamaño único")</f>
        <v>Tamaño único</v>
      </c>
      <c r="O1773">
        <v>4</v>
      </c>
      <c r="P1773">
        <v>2953.13</v>
      </c>
      <c r="Q1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73">
        <v>11812.52</v>
      </c>
      <c r="S1773" t="s">
        <v>15</v>
      </c>
      <c r="T1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73" t="str">
        <f>VLOOKUP(ventas_starbucks_2025[[#This Row],[canal_compra]],cambio_canal_compra[#All],2,0)</f>
        <v>Para llevar</v>
      </c>
      <c r="V1773" t="s">
        <v>40</v>
      </c>
      <c r="W1773" t="str">
        <f>VLOOKUP(ventas_starbucks_2025[[#This Row],[método_pago]],cambio_metodo_pago[#All],2,0)</f>
        <v>Efectivo</v>
      </c>
      <c r="X1773" t="s">
        <v>22</v>
      </c>
      <c r="Y1773">
        <v>0</v>
      </c>
      <c r="Z1773" t="str">
        <f>VLOOKUP(ventas_starbucks_2025[[#This Row],[promoción_aplicada5]],promocion_cambiar[#All],2,0)</f>
        <v>Ninguna</v>
      </c>
      <c r="AA1773" t="s">
        <v>17</v>
      </c>
      <c r="AB1773" t="s">
        <v>23</v>
      </c>
      <c r="AC1773" t="s">
        <v>41</v>
      </c>
      <c r="AD1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73">
        <v>7</v>
      </c>
      <c r="AF1773">
        <v>1</v>
      </c>
      <c r="AG1773">
        <v>30</v>
      </c>
      <c r="AH1773">
        <v>26</v>
      </c>
    </row>
    <row r="1774" spans="1:34" x14ac:dyDescent="0.25">
      <c r="A1774" s="3" t="s">
        <v>1849</v>
      </c>
      <c r="B1774" s="1">
        <v>45664</v>
      </c>
      <c r="C1774" s="23">
        <f t="shared" si="135"/>
        <v>7</v>
      </c>
      <c r="D1774" s="23">
        <f t="shared" si="136"/>
        <v>2</v>
      </c>
      <c r="E1774" s="23" t="str">
        <f t="shared" si="137"/>
        <v>martes</v>
      </c>
      <c r="F1774" s="23">
        <f t="shared" si="138"/>
        <v>1</v>
      </c>
      <c r="G1774" s="23" t="str">
        <f t="shared" si="139"/>
        <v>enero</v>
      </c>
      <c r="H1774" s="2">
        <v>0.31944444444444442</v>
      </c>
      <c r="I1774" t="s">
        <v>12</v>
      </c>
      <c r="J1774" t="str">
        <f>VLOOKUP(ventas_starbucks_2025[[#This Row],[sucursal]],cambio_sucursal[#All],2,0)</f>
        <v>Sucursal Córdoba Shopping</v>
      </c>
      <c r="K1774" t="s">
        <v>284</v>
      </c>
      <c r="L1774" t="s">
        <v>35</v>
      </c>
      <c r="M1774" t="s">
        <v>4</v>
      </c>
      <c r="N1774" t="str">
        <f>IFERROR(VLOOKUP(ventas_starbucks_2025[[#This Row],[tamaño_sucio]],cambio_tamaño[#All],2,0),"Tamaño único")</f>
        <v>Tamaño único</v>
      </c>
      <c r="O1774">
        <v>3</v>
      </c>
      <c r="P1774">
        <v>1249.17</v>
      </c>
      <c r="Q1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4">
        <v>3747.51</v>
      </c>
      <c r="S1774" t="s">
        <v>31</v>
      </c>
      <c r="T1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4" t="str">
        <f>VLOOKUP(ventas_starbucks_2025[[#This Row],[canal_compra]],cambio_canal_compra[#All],2,0)</f>
        <v>Entrega domicilio</v>
      </c>
      <c r="V1774" t="s">
        <v>16</v>
      </c>
      <c r="W1774" t="str">
        <f>VLOOKUP(ventas_starbucks_2025[[#This Row],[método_pago]],cambio_metodo_pago[#All],2,0)</f>
        <v>Tarjeta</v>
      </c>
      <c r="X1774" t="s">
        <v>7</v>
      </c>
      <c r="Y1774">
        <v>10</v>
      </c>
      <c r="Z1774" t="str">
        <f>VLOOKUP(ventas_starbucks_2025[[#This Row],[promoción_aplicada5]],promocion_cambiar[#All],2,0)</f>
        <v>Hora Feliz</v>
      </c>
      <c r="AA1774" t="s">
        <v>36</v>
      </c>
      <c r="AB1774" t="s">
        <v>52</v>
      </c>
      <c r="AC1774" t="s">
        <v>10</v>
      </c>
      <c r="AD1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74">
        <v>3.3</v>
      </c>
      <c r="AF1774">
        <v>1</v>
      </c>
      <c r="AG1774">
        <v>10</v>
      </c>
      <c r="AH1774">
        <v>7</v>
      </c>
    </row>
    <row r="1775" spans="1:34" x14ac:dyDescent="0.25">
      <c r="A1775" s="3" t="s">
        <v>1850</v>
      </c>
      <c r="B1775" s="1">
        <v>45727</v>
      </c>
      <c r="C1775" s="23">
        <f t="shared" si="135"/>
        <v>11</v>
      </c>
      <c r="D1775" s="23">
        <f t="shared" si="136"/>
        <v>2</v>
      </c>
      <c r="E1775" s="1" t="str">
        <f t="shared" si="137"/>
        <v>martes</v>
      </c>
      <c r="F1775" s="23">
        <f t="shared" si="138"/>
        <v>3</v>
      </c>
      <c r="G1775" s="1" t="str">
        <f t="shared" si="139"/>
        <v>marzo</v>
      </c>
      <c r="H1775" s="2">
        <v>0.7104166666666667</v>
      </c>
      <c r="I1775" t="s">
        <v>1</v>
      </c>
      <c r="J1775" t="str">
        <f>VLOOKUP(ventas_starbucks_2025[[#This Row],[sucursal]],cambio_sucursal[#All],2,0)</f>
        <v>Sucursal Nueva Córdoba</v>
      </c>
      <c r="K1775" t="s">
        <v>58</v>
      </c>
      <c r="L1775" t="s">
        <v>39</v>
      </c>
      <c r="M1775" t="s">
        <v>4</v>
      </c>
      <c r="N1775" t="str">
        <f>IFERROR(VLOOKUP(ventas_starbucks_2025[[#This Row],[tamaño_sucio]],cambio_tamaño[#All],2,0),"Tamaño único")</f>
        <v>Tamaño único</v>
      </c>
      <c r="O1775">
        <v>1</v>
      </c>
      <c r="P1775">
        <v>1217.67</v>
      </c>
      <c r="Q1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5">
        <v>1217.67</v>
      </c>
      <c r="S1775" t="s">
        <v>31</v>
      </c>
      <c r="T1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5" t="str">
        <f>VLOOKUP(ventas_starbucks_2025[[#This Row],[canal_compra]],cambio_canal_compra[#All],2,0)</f>
        <v>Entrega domicilio</v>
      </c>
      <c r="V1775" t="s">
        <v>16</v>
      </c>
      <c r="W1775" t="str">
        <f>VLOOKUP(ventas_starbucks_2025[[#This Row],[método_pago]],cambio_metodo_pago[#All],2,0)</f>
        <v>Tarjeta</v>
      </c>
      <c r="X1775" t="s">
        <v>22</v>
      </c>
      <c r="Y1775">
        <v>0</v>
      </c>
      <c r="Z1775" t="str">
        <f>VLOOKUP(ventas_starbucks_2025[[#This Row],[promoción_aplicada5]],promocion_cambiar[#All],2,0)</f>
        <v>Combo</v>
      </c>
      <c r="AA1775" t="s">
        <v>8</v>
      </c>
      <c r="AB1775" t="s">
        <v>32</v>
      </c>
      <c r="AC1775" t="s">
        <v>41</v>
      </c>
      <c r="AD1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75">
        <v>12.8</v>
      </c>
      <c r="AF1775">
        <v>5</v>
      </c>
      <c r="AG1775">
        <v>18</v>
      </c>
      <c r="AH1775">
        <v>17</v>
      </c>
    </row>
    <row r="1776" spans="1:34" x14ac:dyDescent="0.25">
      <c r="A1776" s="3" t="s">
        <v>1851</v>
      </c>
      <c r="B1776" s="1">
        <v>45753</v>
      </c>
      <c r="C1776" s="23">
        <f t="shared" si="135"/>
        <v>6</v>
      </c>
      <c r="D1776" s="23">
        <f t="shared" si="136"/>
        <v>7</v>
      </c>
      <c r="E1776" s="1" t="str">
        <f t="shared" si="137"/>
        <v>domingo</v>
      </c>
      <c r="F1776" s="23">
        <f t="shared" si="138"/>
        <v>4</v>
      </c>
      <c r="G1776" s="1" t="str">
        <f t="shared" si="139"/>
        <v>abril</v>
      </c>
      <c r="H1776" s="2">
        <v>0.59305555555555556</v>
      </c>
      <c r="I1776" t="s">
        <v>26</v>
      </c>
      <c r="J1776" t="str">
        <f>VLOOKUP(ventas_starbucks_2025[[#This Row],[sucursal]],cambio_sucursal[#All],2,0)</f>
        <v>Sucursal San Lorenzo 47</v>
      </c>
      <c r="K1776" t="s">
        <v>48</v>
      </c>
      <c r="L1776" t="s">
        <v>49</v>
      </c>
      <c r="M1776" t="s">
        <v>62</v>
      </c>
      <c r="N1776" t="str">
        <f>IFERROR(VLOOKUP(ventas_starbucks_2025[[#This Row],[tamaño_sucio]],cambio_tamaño[#All],2,0),"Tamaño único")</f>
        <v>Extra-Grande</v>
      </c>
      <c r="O1776">
        <v>2</v>
      </c>
      <c r="P1776">
        <v>1991.72</v>
      </c>
      <c r="Q1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6">
        <v>3983.44</v>
      </c>
      <c r="S1776" t="s">
        <v>5</v>
      </c>
      <c r="T1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6" t="str">
        <f>VLOOKUP(ventas_starbucks_2025[[#This Row],[canal_compra]],cambio_canal_compra[#All],2,0)</f>
        <v>En tienda</v>
      </c>
      <c r="V1776" t="s">
        <v>6</v>
      </c>
      <c r="W1776" t="str">
        <f>VLOOKUP(ventas_starbucks_2025[[#This Row],[método_pago]],cambio_metodo_pago[#All],2,0)</f>
        <v>Aplicación móbil</v>
      </c>
      <c r="X1776" t="s">
        <v>22</v>
      </c>
      <c r="Y1776">
        <v>0</v>
      </c>
      <c r="Z1776" t="str">
        <f>VLOOKUP(ventas_starbucks_2025[[#This Row],[promoción_aplicada5]],promocion_cambiar[#All],2,0)</f>
        <v>Ninguna</v>
      </c>
      <c r="AA1776" t="s">
        <v>17</v>
      </c>
      <c r="AB1776" t="s">
        <v>32</v>
      </c>
      <c r="AC1776" t="s">
        <v>24</v>
      </c>
      <c r="AD1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76">
        <v>10.6</v>
      </c>
      <c r="AF1776">
        <v>1</v>
      </c>
      <c r="AG1776">
        <v>46</v>
      </c>
      <c r="AH1776">
        <v>44</v>
      </c>
    </row>
    <row r="1777" spans="1:34" x14ac:dyDescent="0.25">
      <c r="A1777" s="3" t="s">
        <v>1852</v>
      </c>
      <c r="B1777" s="1">
        <v>45702</v>
      </c>
      <c r="C1777" s="23">
        <f t="shared" si="135"/>
        <v>14</v>
      </c>
      <c r="D1777" s="23">
        <f t="shared" si="136"/>
        <v>5</v>
      </c>
      <c r="E1777" s="23" t="str">
        <f t="shared" si="137"/>
        <v>viernes</v>
      </c>
      <c r="F1777" s="23">
        <f t="shared" si="138"/>
        <v>2</v>
      </c>
      <c r="G1777" s="23" t="str">
        <f t="shared" si="139"/>
        <v>febrero</v>
      </c>
      <c r="H1777" s="2">
        <v>0.76736111111111116</v>
      </c>
      <c r="I1777" t="s">
        <v>26</v>
      </c>
      <c r="J1777" t="str">
        <f>VLOOKUP(ventas_starbucks_2025[[#This Row],[sucursal]],cambio_sucursal[#All],2,0)</f>
        <v>Sucursal San Lorenzo 47</v>
      </c>
      <c r="K1777" t="s">
        <v>173</v>
      </c>
      <c r="L1777" t="s">
        <v>35</v>
      </c>
      <c r="M1777" t="s">
        <v>4</v>
      </c>
      <c r="N1777" t="str">
        <f>IFERROR(VLOOKUP(ventas_starbucks_2025[[#This Row],[tamaño_sucio]],cambio_tamaño[#All],2,0),"Tamaño único")</f>
        <v>Tamaño único</v>
      </c>
      <c r="O1777">
        <v>2</v>
      </c>
      <c r="P1777">
        <v>1472.12</v>
      </c>
      <c r="Q1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7">
        <v>2944.24</v>
      </c>
      <c r="S1777" t="s">
        <v>5</v>
      </c>
      <c r="T1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7" t="str">
        <f>VLOOKUP(ventas_starbucks_2025[[#This Row],[canal_compra]],cambio_canal_compra[#All],2,0)</f>
        <v>En tienda</v>
      </c>
      <c r="V1777" t="s">
        <v>6</v>
      </c>
      <c r="W1777" t="str">
        <f>VLOOKUP(ventas_starbucks_2025[[#This Row],[método_pago]],cambio_metodo_pago[#All],2,0)</f>
        <v>Aplicación móbil</v>
      </c>
      <c r="X1777" t="s">
        <v>22</v>
      </c>
      <c r="Y1777">
        <v>0</v>
      </c>
      <c r="Z1777" t="str">
        <f>VLOOKUP(ventas_starbucks_2025[[#This Row],[promoción_aplicada5]],promocion_cambiar[#All],2,0)</f>
        <v>Ninguna</v>
      </c>
      <c r="AA1777" t="s">
        <v>17</v>
      </c>
      <c r="AB1777" t="s">
        <v>29</v>
      </c>
      <c r="AC1777" t="s">
        <v>41</v>
      </c>
      <c r="AD1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77">
        <v>14.2</v>
      </c>
      <c r="AF1777">
        <v>2</v>
      </c>
      <c r="AG1777">
        <v>36</v>
      </c>
      <c r="AH1777">
        <v>34</v>
      </c>
    </row>
    <row r="1778" spans="1:34" x14ac:dyDescent="0.25">
      <c r="A1778" s="3" t="s">
        <v>1853</v>
      </c>
      <c r="B1778" s="1">
        <v>45680</v>
      </c>
      <c r="C1778" s="23">
        <f t="shared" si="135"/>
        <v>23</v>
      </c>
      <c r="D1778" s="23">
        <f t="shared" si="136"/>
        <v>4</v>
      </c>
      <c r="E1778" s="23" t="str">
        <f t="shared" si="137"/>
        <v>jueves</v>
      </c>
      <c r="F1778" s="23">
        <f t="shared" si="138"/>
        <v>1</v>
      </c>
      <c r="G1778" s="23" t="str">
        <f t="shared" si="139"/>
        <v>enero</v>
      </c>
      <c r="H1778" s="2">
        <v>0.37847222222222221</v>
      </c>
      <c r="I1778" t="s">
        <v>12</v>
      </c>
      <c r="J1778" t="str">
        <f>VLOOKUP(ventas_starbucks_2025[[#This Row],[sucursal]],cambio_sucursal[#All],2,0)</f>
        <v>Sucursal Córdoba Shopping</v>
      </c>
      <c r="K1778" t="s">
        <v>74</v>
      </c>
      <c r="L1778" t="s">
        <v>70</v>
      </c>
      <c r="M1778" t="s">
        <v>45</v>
      </c>
      <c r="N1778" t="str">
        <f>IFERROR(VLOOKUP(ventas_starbucks_2025[[#This Row],[tamaño_sucio]],cambio_tamaño[#All],2,0),"Tamaño único")</f>
        <v>Grande</v>
      </c>
      <c r="O1778">
        <v>5</v>
      </c>
      <c r="P1778">
        <v>1411.39</v>
      </c>
      <c r="Q1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8">
        <v>7056.95</v>
      </c>
      <c r="S1778" t="s">
        <v>15</v>
      </c>
      <c r="T1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78" t="str">
        <f>VLOOKUP(ventas_starbucks_2025[[#This Row],[canal_compra]],cambio_canal_compra[#All],2,0)</f>
        <v>Para llevar</v>
      </c>
      <c r="V1778" t="s">
        <v>16</v>
      </c>
      <c r="W1778" t="str">
        <f>VLOOKUP(ventas_starbucks_2025[[#This Row],[método_pago]],cambio_metodo_pago[#All],2,0)</f>
        <v>Tarjeta</v>
      </c>
      <c r="X1778" t="s">
        <v>22</v>
      </c>
      <c r="Y1778">
        <v>0</v>
      </c>
      <c r="Z1778" t="str">
        <f>VLOOKUP(ventas_starbucks_2025[[#This Row],[promoción_aplicada5]],promocion_cambiar[#All],2,0)</f>
        <v>Ninguna</v>
      </c>
      <c r="AA1778" t="s">
        <v>17</v>
      </c>
      <c r="AB1778" t="s">
        <v>32</v>
      </c>
      <c r="AC1778" t="s">
        <v>24</v>
      </c>
      <c r="AD1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78">
        <v>9.1999999999999993</v>
      </c>
      <c r="AF1778">
        <v>4</v>
      </c>
      <c r="AG1778">
        <v>11</v>
      </c>
      <c r="AH1778">
        <v>6</v>
      </c>
    </row>
    <row r="1779" spans="1:34" x14ac:dyDescent="0.25">
      <c r="A1779" s="3" t="s">
        <v>1854</v>
      </c>
      <c r="B1779" s="1">
        <v>45664</v>
      </c>
      <c r="C1779" s="23">
        <f t="shared" si="135"/>
        <v>7</v>
      </c>
      <c r="D1779" s="23">
        <f t="shared" si="136"/>
        <v>2</v>
      </c>
      <c r="E1779" s="23" t="str">
        <f t="shared" si="137"/>
        <v>martes</v>
      </c>
      <c r="F1779" s="23">
        <f t="shared" si="138"/>
        <v>1</v>
      </c>
      <c r="G1779" s="23" t="str">
        <f t="shared" si="139"/>
        <v>enero</v>
      </c>
      <c r="H1779" s="2">
        <v>0.87361111111111112</v>
      </c>
      <c r="I1779" t="s">
        <v>57</v>
      </c>
      <c r="J1779" t="str">
        <f>VLOOKUP(ventas_starbucks_2025[[#This Row],[sucursal]],cambio_sucursal[#All],2,0)</f>
        <v>Sucursal Avda Colón</v>
      </c>
      <c r="K1779" t="s">
        <v>13</v>
      </c>
      <c r="L1779" t="s">
        <v>14</v>
      </c>
      <c r="M1779" t="s">
        <v>4</v>
      </c>
      <c r="N1779" t="str">
        <f>IFERROR(VLOOKUP(ventas_starbucks_2025[[#This Row],[tamaño_sucio]],cambio_tamaño[#All],2,0),"Tamaño único")</f>
        <v>Tamaño único</v>
      </c>
      <c r="O1779">
        <v>4</v>
      </c>
      <c r="P1779">
        <v>1942.67</v>
      </c>
      <c r="Q1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9">
        <v>7770.68</v>
      </c>
      <c r="S1779" t="s">
        <v>31</v>
      </c>
      <c r="T1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79" t="str">
        <f>VLOOKUP(ventas_starbucks_2025[[#This Row],[canal_compra]],cambio_canal_compra[#All],2,0)</f>
        <v>Entrega domicilio</v>
      </c>
      <c r="V1779" t="s">
        <v>40</v>
      </c>
      <c r="W1779" t="str">
        <f>VLOOKUP(ventas_starbucks_2025[[#This Row],[método_pago]],cambio_metodo_pago[#All],2,0)</f>
        <v>Efectivo</v>
      </c>
      <c r="X1779" t="s">
        <v>22</v>
      </c>
      <c r="Y1779">
        <v>0</v>
      </c>
      <c r="Z1779" t="str">
        <f>VLOOKUP(ventas_starbucks_2025[[#This Row],[promoción_aplicada5]],promocion_cambiar[#All],2,0)</f>
        <v>2x1</v>
      </c>
      <c r="AA1779" t="s">
        <v>51</v>
      </c>
      <c r="AB1779" t="s">
        <v>32</v>
      </c>
      <c r="AC1779" t="s">
        <v>41</v>
      </c>
      <c r="AD1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79">
        <v>7.1</v>
      </c>
      <c r="AF1779">
        <v>2</v>
      </c>
      <c r="AG1779">
        <v>18</v>
      </c>
      <c r="AH1779">
        <v>14</v>
      </c>
    </row>
    <row r="1780" spans="1:34" x14ac:dyDescent="0.25">
      <c r="A1780" s="3" t="s">
        <v>1855</v>
      </c>
      <c r="B1780" s="1">
        <v>45718</v>
      </c>
      <c r="C1780" s="23">
        <f t="shared" si="135"/>
        <v>2</v>
      </c>
      <c r="D1780" s="23">
        <f t="shared" si="136"/>
        <v>7</v>
      </c>
      <c r="E1780" s="23" t="str">
        <f t="shared" si="137"/>
        <v>domingo</v>
      </c>
      <c r="F1780" s="23">
        <f t="shared" si="138"/>
        <v>3</v>
      </c>
      <c r="G1780" s="23" t="str">
        <f t="shared" si="139"/>
        <v>marzo</v>
      </c>
      <c r="H1780" s="2">
        <v>0.41944444444444445</v>
      </c>
      <c r="I1780" t="s">
        <v>26</v>
      </c>
      <c r="J1780" t="str">
        <f>VLOOKUP(ventas_starbucks_2025[[#This Row],[sucursal]],cambio_sucursal[#All],2,0)</f>
        <v>Sucursal San Lorenzo 47</v>
      </c>
      <c r="K1780" t="s">
        <v>69</v>
      </c>
      <c r="L1780" t="s">
        <v>70</v>
      </c>
      <c r="M1780" t="s">
        <v>62</v>
      </c>
      <c r="N1780" t="str">
        <f>IFERROR(VLOOKUP(ventas_starbucks_2025[[#This Row],[tamaño_sucio]],cambio_tamaño[#All],2,0),"Tamaño único")</f>
        <v>Extra-Grande</v>
      </c>
      <c r="O1780">
        <v>4</v>
      </c>
      <c r="P1780">
        <v>1451.09</v>
      </c>
      <c r="Q1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0">
        <v>5804.36</v>
      </c>
      <c r="S1780" t="s">
        <v>31</v>
      </c>
      <c r="T1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80" t="str">
        <f>VLOOKUP(ventas_starbucks_2025[[#This Row],[canal_compra]],cambio_canal_compra[#All],2,0)</f>
        <v>Entrega domicilio</v>
      </c>
      <c r="V1780" t="s">
        <v>6</v>
      </c>
      <c r="W1780" t="str">
        <f>VLOOKUP(ventas_starbucks_2025[[#This Row],[método_pago]],cambio_metodo_pago[#All],2,0)</f>
        <v>Aplicación móbil</v>
      </c>
      <c r="X1780" t="s">
        <v>7</v>
      </c>
      <c r="Y1780">
        <v>15</v>
      </c>
      <c r="Z1780" t="str">
        <f>VLOOKUP(ventas_starbucks_2025[[#This Row],[promoción_aplicada5]],promocion_cambiar[#All],2,0)</f>
        <v>Ninguna</v>
      </c>
      <c r="AA1780" t="s">
        <v>17</v>
      </c>
      <c r="AB1780" t="s">
        <v>32</v>
      </c>
      <c r="AC1780" t="s">
        <v>41</v>
      </c>
      <c r="AD1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80">
        <v>10.8</v>
      </c>
      <c r="AF1780">
        <v>1</v>
      </c>
      <c r="AG1780">
        <v>30</v>
      </c>
      <c r="AH1780">
        <v>26</v>
      </c>
    </row>
    <row r="1781" spans="1:34" x14ac:dyDescent="0.25">
      <c r="A1781" s="3" t="s">
        <v>1856</v>
      </c>
      <c r="B1781" s="1">
        <v>45716</v>
      </c>
      <c r="C1781" s="23">
        <f t="shared" si="135"/>
        <v>28</v>
      </c>
      <c r="D1781" s="23">
        <f t="shared" si="136"/>
        <v>5</v>
      </c>
      <c r="E1781" s="23" t="str">
        <f t="shared" si="137"/>
        <v>viernes</v>
      </c>
      <c r="F1781" s="23">
        <f t="shared" si="138"/>
        <v>2</v>
      </c>
      <c r="G1781" s="23" t="str">
        <f t="shared" si="139"/>
        <v>febrero</v>
      </c>
      <c r="H1781" s="2">
        <v>0.75694444444444442</v>
      </c>
      <c r="I1781" t="s">
        <v>26</v>
      </c>
      <c r="J1781" t="str">
        <f>VLOOKUP(ventas_starbucks_2025[[#This Row],[sucursal]],cambio_sucursal[#All],2,0)</f>
        <v>Sucursal San Lorenzo 47</v>
      </c>
      <c r="K1781" t="s">
        <v>64</v>
      </c>
      <c r="L1781" t="s">
        <v>65</v>
      </c>
      <c r="M1781" t="s">
        <v>4</v>
      </c>
      <c r="N1781" t="str">
        <f>IFERROR(VLOOKUP(ventas_starbucks_2025[[#This Row],[tamaño_sucio]],cambio_tamaño[#All],2,0),"Tamaño único")</f>
        <v>Tamaño único</v>
      </c>
      <c r="O1781">
        <v>3</v>
      </c>
      <c r="P1781">
        <v>1671.71</v>
      </c>
      <c r="Q1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1">
        <v>5015.13</v>
      </c>
      <c r="S1781" t="s">
        <v>5</v>
      </c>
      <c r="T1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81" t="str">
        <f>VLOOKUP(ventas_starbucks_2025[[#This Row],[canal_compra]],cambio_canal_compra[#All],2,0)</f>
        <v>En tienda</v>
      </c>
      <c r="V1781" t="s">
        <v>40</v>
      </c>
      <c r="W1781" t="str">
        <f>VLOOKUP(ventas_starbucks_2025[[#This Row],[método_pago]],cambio_metodo_pago[#All],2,0)</f>
        <v>Efectivo</v>
      </c>
      <c r="X1781" t="s">
        <v>7</v>
      </c>
      <c r="Y1781">
        <v>10</v>
      </c>
      <c r="Z1781" t="str">
        <f>VLOOKUP(ventas_starbucks_2025[[#This Row],[promoción_aplicada5]],promocion_cambiar[#All],2,0)</f>
        <v>2x1</v>
      </c>
      <c r="AA1781" t="s">
        <v>51</v>
      </c>
      <c r="AB1781" t="s">
        <v>9</v>
      </c>
      <c r="AC1781" t="s">
        <v>41</v>
      </c>
      <c r="AD1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81">
        <v>3.1</v>
      </c>
      <c r="AF1781">
        <v>3</v>
      </c>
      <c r="AG1781">
        <v>12</v>
      </c>
      <c r="AH1781">
        <v>9</v>
      </c>
    </row>
    <row r="1782" spans="1:34" x14ac:dyDescent="0.25">
      <c r="A1782" s="3" t="s">
        <v>1857</v>
      </c>
      <c r="B1782" s="1">
        <v>45757</v>
      </c>
      <c r="C1782" s="23">
        <f t="shared" si="135"/>
        <v>10</v>
      </c>
      <c r="D1782" s="23">
        <f t="shared" si="136"/>
        <v>4</v>
      </c>
      <c r="E1782" s="1" t="str">
        <f t="shared" si="137"/>
        <v>jueves</v>
      </c>
      <c r="F1782" s="23">
        <f t="shared" si="138"/>
        <v>4</v>
      </c>
      <c r="G1782" s="1" t="str">
        <f t="shared" si="139"/>
        <v>abril</v>
      </c>
      <c r="H1782" s="2">
        <v>0.81458333333333333</v>
      </c>
      <c r="I1782" t="s">
        <v>57</v>
      </c>
      <c r="J1782" t="str">
        <f>VLOOKUP(ventas_starbucks_2025[[#This Row],[sucursal]],cambio_sucursal[#All],2,0)</f>
        <v>Sucursal Avda Colón</v>
      </c>
      <c r="K1782" t="s">
        <v>27</v>
      </c>
      <c r="L1782" t="s">
        <v>28</v>
      </c>
      <c r="M1782" t="s">
        <v>4</v>
      </c>
      <c r="N1782" t="str">
        <f>IFERROR(VLOOKUP(ventas_starbucks_2025[[#This Row],[tamaño_sucio]],cambio_tamaño[#All],2,0),"Tamaño único")</f>
        <v>Tamaño único</v>
      </c>
      <c r="O1782">
        <v>5</v>
      </c>
      <c r="P1782">
        <v>2781.8</v>
      </c>
      <c r="Q1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82">
        <v>13909</v>
      </c>
      <c r="S1782" t="s">
        <v>31</v>
      </c>
      <c r="T1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82" t="str">
        <f>VLOOKUP(ventas_starbucks_2025[[#This Row],[canal_compra]],cambio_canal_compra[#All],2,0)</f>
        <v>Entrega domicilio</v>
      </c>
      <c r="V1782" t="s">
        <v>40</v>
      </c>
      <c r="W1782" t="str">
        <f>VLOOKUP(ventas_starbucks_2025[[#This Row],[método_pago]],cambio_metodo_pago[#All],2,0)</f>
        <v>Efectivo</v>
      </c>
      <c r="X1782" t="s">
        <v>22</v>
      </c>
      <c r="Y1782">
        <v>0</v>
      </c>
      <c r="Z1782" t="str">
        <f>VLOOKUP(ventas_starbucks_2025[[#This Row],[promoción_aplicada5]],promocion_cambiar[#All],2,0)</f>
        <v>Combo</v>
      </c>
      <c r="AA1782" t="s">
        <v>8</v>
      </c>
      <c r="AB1782" t="s">
        <v>32</v>
      </c>
      <c r="AC1782" t="s">
        <v>24</v>
      </c>
      <c r="AD1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82">
        <v>2.2000000000000002</v>
      </c>
      <c r="AF1782">
        <v>1</v>
      </c>
      <c r="AG1782">
        <v>42</v>
      </c>
      <c r="AH1782">
        <v>37</v>
      </c>
    </row>
    <row r="1783" spans="1:34" x14ac:dyDescent="0.25">
      <c r="A1783" s="3" t="s">
        <v>1858</v>
      </c>
      <c r="B1783" s="1">
        <v>45667</v>
      </c>
      <c r="C1783" s="23">
        <f t="shared" si="135"/>
        <v>10</v>
      </c>
      <c r="D1783" s="23">
        <f t="shared" si="136"/>
        <v>5</v>
      </c>
      <c r="E1783" s="23" t="str">
        <f t="shared" si="137"/>
        <v>viernes</v>
      </c>
      <c r="F1783" s="23">
        <f t="shared" si="138"/>
        <v>1</v>
      </c>
      <c r="G1783" s="23" t="str">
        <f t="shared" si="139"/>
        <v>enero</v>
      </c>
      <c r="H1783" s="2">
        <v>0.55000000000000004</v>
      </c>
      <c r="I1783" t="s">
        <v>57</v>
      </c>
      <c r="J1783" t="str">
        <f>VLOOKUP(ventas_starbucks_2025[[#This Row],[sucursal]],cambio_sucursal[#All],2,0)</f>
        <v>Sucursal Avda Colón</v>
      </c>
      <c r="K1783" t="s">
        <v>13</v>
      </c>
      <c r="L1783" t="s">
        <v>14</v>
      </c>
      <c r="M1783" t="s">
        <v>4</v>
      </c>
      <c r="N1783" t="str">
        <f>IFERROR(VLOOKUP(ventas_starbucks_2025[[#This Row],[tamaño_sucio]],cambio_tamaño[#All],2,0),"Tamaño único")</f>
        <v>Tamaño único</v>
      </c>
      <c r="O1783">
        <v>4</v>
      </c>
      <c r="P1783">
        <v>2157.13</v>
      </c>
      <c r="Q1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83">
        <v>8628.52</v>
      </c>
      <c r="S1783" t="s">
        <v>5</v>
      </c>
      <c r="T1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83" t="str">
        <f>VLOOKUP(ventas_starbucks_2025[[#This Row],[canal_compra]],cambio_canal_compra[#All],2,0)</f>
        <v>En tienda</v>
      </c>
      <c r="V1783" t="s">
        <v>40</v>
      </c>
      <c r="W1783" t="str">
        <f>VLOOKUP(ventas_starbucks_2025[[#This Row],[método_pago]],cambio_metodo_pago[#All],2,0)</f>
        <v>Efectivo</v>
      </c>
      <c r="X1783" t="s">
        <v>22</v>
      </c>
      <c r="Y1783">
        <v>0</v>
      </c>
      <c r="Z1783" t="str">
        <f>VLOOKUP(ventas_starbucks_2025[[#This Row],[promoción_aplicada5]],promocion_cambiar[#All],2,0)</f>
        <v>2x1</v>
      </c>
      <c r="AA1783" t="s">
        <v>51</v>
      </c>
      <c r="AB1783" t="s">
        <v>23</v>
      </c>
      <c r="AC1783" t="s">
        <v>41</v>
      </c>
      <c r="AD1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83">
        <v>4.5999999999999996</v>
      </c>
      <c r="AF1783">
        <v>1</v>
      </c>
      <c r="AG1783">
        <v>34</v>
      </c>
      <c r="AH1783">
        <v>30</v>
      </c>
    </row>
    <row r="1784" spans="1:34" x14ac:dyDescent="0.25">
      <c r="A1784" s="3" t="s">
        <v>1859</v>
      </c>
      <c r="B1784" s="1">
        <v>45739</v>
      </c>
      <c r="C1784" s="23">
        <f t="shared" si="135"/>
        <v>23</v>
      </c>
      <c r="D1784" s="23">
        <f t="shared" si="136"/>
        <v>7</v>
      </c>
      <c r="E1784" s="23" t="str">
        <f t="shared" si="137"/>
        <v>domingo</v>
      </c>
      <c r="F1784" s="23">
        <f t="shared" si="138"/>
        <v>3</v>
      </c>
      <c r="G1784" s="23" t="str">
        <f t="shared" si="139"/>
        <v>marzo</v>
      </c>
      <c r="H1784" s="2">
        <v>0.48888888888888887</v>
      </c>
      <c r="I1784" t="s">
        <v>57</v>
      </c>
      <c r="J1784" t="str">
        <f>VLOOKUP(ventas_starbucks_2025[[#This Row],[sucursal]],cambio_sucursal[#All],2,0)</f>
        <v>Sucursal Avda Colón</v>
      </c>
      <c r="K1784" t="s">
        <v>130</v>
      </c>
      <c r="L1784" t="s">
        <v>65</v>
      </c>
      <c r="M1784" t="s">
        <v>4</v>
      </c>
      <c r="N1784" t="str">
        <f>IFERROR(VLOOKUP(ventas_starbucks_2025[[#This Row],[tamaño_sucio]],cambio_tamaño[#All],2,0),"Tamaño único")</f>
        <v>Tamaño único</v>
      </c>
      <c r="O1784">
        <v>1</v>
      </c>
      <c r="P1784">
        <v>1611.02</v>
      </c>
      <c r="Q1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4">
        <v>1611.02</v>
      </c>
      <c r="S1784" t="s">
        <v>31</v>
      </c>
      <c r="T1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4" t="str">
        <f>VLOOKUP(ventas_starbucks_2025[[#This Row],[canal_compra]],cambio_canal_compra[#All],2,0)</f>
        <v>Entrega domicilio</v>
      </c>
      <c r="V1784" t="s">
        <v>16</v>
      </c>
      <c r="W1784" t="str">
        <f>VLOOKUP(ventas_starbucks_2025[[#This Row],[método_pago]],cambio_metodo_pago[#All],2,0)</f>
        <v>Tarjeta</v>
      </c>
      <c r="X1784" t="s">
        <v>22</v>
      </c>
      <c r="Y1784">
        <v>0</v>
      </c>
      <c r="Z1784" t="str">
        <f>VLOOKUP(ventas_starbucks_2025[[#This Row],[promoción_aplicada5]],promocion_cambiar[#All],2,0)</f>
        <v>Hora Feliz</v>
      </c>
      <c r="AA1784" t="s">
        <v>36</v>
      </c>
      <c r="AB1784" t="s">
        <v>32</v>
      </c>
      <c r="AC1784" t="s">
        <v>41</v>
      </c>
      <c r="AD1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84">
        <v>6.3</v>
      </c>
      <c r="AF1784">
        <v>3</v>
      </c>
      <c r="AG1784">
        <v>33</v>
      </c>
      <c r="AH1784">
        <v>32</v>
      </c>
    </row>
    <row r="1785" spans="1:34" x14ac:dyDescent="0.25">
      <c r="A1785" s="3" t="s">
        <v>1860</v>
      </c>
      <c r="B1785" s="1">
        <v>45700</v>
      </c>
      <c r="C1785" s="23">
        <f t="shared" si="135"/>
        <v>12</v>
      </c>
      <c r="D1785" s="23">
        <f t="shared" si="136"/>
        <v>3</v>
      </c>
      <c r="E1785" s="23" t="str">
        <f t="shared" si="137"/>
        <v>miércoles</v>
      </c>
      <c r="F1785" s="23">
        <f t="shared" si="138"/>
        <v>2</v>
      </c>
      <c r="G1785" s="23" t="str">
        <f t="shared" si="139"/>
        <v>febrero</v>
      </c>
      <c r="H1785" s="2">
        <v>0.34791666666666665</v>
      </c>
      <c r="I1785" t="s">
        <v>26</v>
      </c>
      <c r="J1785" t="str">
        <f>VLOOKUP(ventas_starbucks_2025[[#This Row],[sucursal]],cambio_sucursal[#All],2,0)</f>
        <v>Sucursal San Lorenzo 47</v>
      </c>
      <c r="K1785" t="s">
        <v>13</v>
      </c>
      <c r="L1785" t="s">
        <v>14</v>
      </c>
      <c r="M1785" t="s">
        <v>4</v>
      </c>
      <c r="N1785" t="str">
        <f>IFERROR(VLOOKUP(ventas_starbucks_2025[[#This Row],[tamaño_sucio]],cambio_tamaño[#All],2,0),"Tamaño único")</f>
        <v>Tamaño único</v>
      </c>
      <c r="O1785">
        <v>3</v>
      </c>
      <c r="P1785">
        <v>1944.35</v>
      </c>
      <c r="Q1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5">
        <v>5833.05</v>
      </c>
      <c r="S1785" t="s">
        <v>5</v>
      </c>
      <c r="T1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85" t="str">
        <f>VLOOKUP(ventas_starbucks_2025[[#This Row],[canal_compra]],cambio_canal_compra[#All],2,0)</f>
        <v>En tienda</v>
      </c>
      <c r="V1785" t="s">
        <v>6</v>
      </c>
      <c r="W1785" t="str">
        <f>VLOOKUP(ventas_starbucks_2025[[#This Row],[método_pago]],cambio_metodo_pago[#All],2,0)</f>
        <v>Aplicación móbil</v>
      </c>
      <c r="X1785" t="s">
        <v>22</v>
      </c>
      <c r="Y1785">
        <v>0</v>
      </c>
      <c r="Z1785" t="str">
        <f>VLOOKUP(ventas_starbucks_2025[[#This Row],[promoción_aplicada5]],promocion_cambiar[#All],2,0)</f>
        <v>Ninguna</v>
      </c>
      <c r="AA1785" t="s">
        <v>17</v>
      </c>
      <c r="AB1785" t="s">
        <v>52</v>
      </c>
      <c r="AC1785" t="s">
        <v>41</v>
      </c>
      <c r="AD1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85">
        <v>9.8000000000000007</v>
      </c>
      <c r="AF1785">
        <v>4</v>
      </c>
      <c r="AG1785">
        <v>49</v>
      </c>
      <c r="AH1785">
        <v>46</v>
      </c>
    </row>
    <row r="1786" spans="1:34" x14ac:dyDescent="0.25">
      <c r="A1786" s="3" t="s">
        <v>1861</v>
      </c>
      <c r="B1786" s="1">
        <v>45754</v>
      </c>
      <c r="C1786" s="23">
        <f t="shared" si="135"/>
        <v>7</v>
      </c>
      <c r="D1786" s="23">
        <f t="shared" si="136"/>
        <v>1</v>
      </c>
      <c r="E1786" s="23" t="str">
        <f t="shared" si="137"/>
        <v>lunes</v>
      </c>
      <c r="F1786" s="23">
        <f t="shared" si="138"/>
        <v>4</v>
      </c>
      <c r="G1786" s="23" t="str">
        <f t="shared" si="139"/>
        <v>abril</v>
      </c>
      <c r="H1786" s="2">
        <v>0.3263888888888889</v>
      </c>
      <c r="I1786" t="s">
        <v>26</v>
      </c>
      <c r="J1786" t="str">
        <f>VLOOKUP(ventas_starbucks_2025[[#This Row],[sucursal]],cambio_sucursal[#All],2,0)</f>
        <v>Sucursal San Lorenzo 47</v>
      </c>
      <c r="K1786" t="s">
        <v>87</v>
      </c>
      <c r="L1786" t="s">
        <v>65</v>
      </c>
      <c r="M1786" t="s">
        <v>4</v>
      </c>
      <c r="N1786" t="str">
        <f>IFERROR(VLOOKUP(ventas_starbucks_2025[[#This Row],[tamaño_sucio]],cambio_tamaño[#All],2,0),"Tamaño único")</f>
        <v>Tamaño único</v>
      </c>
      <c r="O1786">
        <v>1</v>
      </c>
      <c r="P1786">
        <v>1530.41</v>
      </c>
      <c r="Q1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6">
        <v>1530.41</v>
      </c>
      <c r="S1786" t="s">
        <v>15</v>
      </c>
      <c r="T1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6" t="str">
        <f>VLOOKUP(ventas_starbucks_2025[[#This Row],[canal_compra]],cambio_canal_compra[#All],2,0)</f>
        <v>Para llevar</v>
      </c>
      <c r="V1786" t="s">
        <v>40</v>
      </c>
      <c r="W1786" t="str">
        <f>VLOOKUP(ventas_starbucks_2025[[#This Row],[método_pago]],cambio_metodo_pago[#All],2,0)</f>
        <v>Efectivo</v>
      </c>
      <c r="X1786" t="s">
        <v>7</v>
      </c>
      <c r="Y1786">
        <v>0</v>
      </c>
      <c r="Z1786" t="str">
        <f>VLOOKUP(ventas_starbucks_2025[[#This Row],[promoción_aplicada5]],promocion_cambiar[#All],2,0)</f>
        <v>Combo</v>
      </c>
      <c r="AA1786" t="s">
        <v>8</v>
      </c>
      <c r="AB1786" t="s">
        <v>18</v>
      </c>
      <c r="AC1786" t="s">
        <v>10</v>
      </c>
      <c r="AD1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86">
        <v>2.8</v>
      </c>
      <c r="AF1786">
        <v>1</v>
      </c>
      <c r="AG1786">
        <v>33</v>
      </c>
      <c r="AH1786">
        <v>32</v>
      </c>
    </row>
    <row r="1787" spans="1:34" x14ac:dyDescent="0.25">
      <c r="A1787" s="3" t="s">
        <v>1862</v>
      </c>
      <c r="B1787" s="1">
        <v>45740</v>
      </c>
      <c r="C1787" s="23">
        <f t="shared" si="135"/>
        <v>24</v>
      </c>
      <c r="D1787" s="23">
        <f t="shared" si="136"/>
        <v>1</v>
      </c>
      <c r="E1787" s="23" t="str">
        <f t="shared" si="137"/>
        <v>lunes</v>
      </c>
      <c r="F1787" s="23">
        <f t="shared" si="138"/>
        <v>3</v>
      </c>
      <c r="G1787" s="23" t="str">
        <f t="shared" si="139"/>
        <v>marzo</v>
      </c>
      <c r="H1787" s="2">
        <v>0.48749999999999999</v>
      </c>
      <c r="I1787" t="s">
        <v>12</v>
      </c>
      <c r="J1787" t="str">
        <f>VLOOKUP(ventas_starbucks_2025[[#This Row],[sucursal]],cambio_sucursal[#All],2,0)</f>
        <v>Sucursal Córdoba Shopping</v>
      </c>
      <c r="K1787" t="s">
        <v>13</v>
      </c>
      <c r="L1787" t="s">
        <v>14</v>
      </c>
      <c r="M1787" t="s">
        <v>4</v>
      </c>
      <c r="N1787" t="str">
        <f>IFERROR(VLOOKUP(ventas_starbucks_2025[[#This Row],[tamaño_sucio]],cambio_tamaño[#All],2,0),"Tamaño único")</f>
        <v>Tamaño único</v>
      </c>
      <c r="O1787">
        <v>3</v>
      </c>
      <c r="P1787">
        <v>1878.97</v>
      </c>
      <c r="Q1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7">
        <v>5636.91</v>
      </c>
      <c r="S1787" t="s">
        <v>15</v>
      </c>
      <c r="T1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87" t="str">
        <f>VLOOKUP(ventas_starbucks_2025[[#This Row],[canal_compra]],cambio_canal_compra[#All],2,0)</f>
        <v>Para llevar</v>
      </c>
      <c r="V1787" t="s">
        <v>6</v>
      </c>
      <c r="W1787" t="str">
        <f>VLOOKUP(ventas_starbucks_2025[[#This Row],[método_pago]],cambio_metodo_pago[#All],2,0)</f>
        <v>Aplicación móbil</v>
      </c>
      <c r="X1787" t="s">
        <v>7</v>
      </c>
      <c r="Y1787">
        <v>0</v>
      </c>
      <c r="Z1787" t="str">
        <f>VLOOKUP(ventas_starbucks_2025[[#This Row],[promoción_aplicada5]],promocion_cambiar[#All],2,0)</f>
        <v>Hora Feliz</v>
      </c>
      <c r="AA1787" t="s">
        <v>36</v>
      </c>
      <c r="AB1787" t="s">
        <v>29</v>
      </c>
      <c r="AC1787" t="s">
        <v>10</v>
      </c>
      <c r="AD1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87">
        <v>10.5</v>
      </c>
      <c r="AF1787">
        <v>4</v>
      </c>
      <c r="AG1787">
        <v>35</v>
      </c>
      <c r="AH1787">
        <v>32</v>
      </c>
    </row>
    <row r="1788" spans="1:34" x14ac:dyDescent="0.25">
      <c r="A1788" s="3" t="s">
        <v>1863</v>
      </c>
      <c r="B1788" s="1">
        <v>45658</v>
      </c>
      <c r="C1788" s="23">
        <f t="shared" si="135"/>
        <v>1</v>
      </c>
      <c r="D1788" s="23">
        <f t="shared" si="136"/>
        <v>3</v>
      </c>
      <c r="E1788" s="23" t="str">
        <f t="shared" si="137"/>
        <v>miércoles</v>
      </c>
      <c r="F1788" s="23">
        <f t="shared" si="138"/>
        <v>1</v>
      </c>
      <c r="G1788" s="23" t="str">
        <f t="shared" si="139"/>
        <v>enero</v>
      </c>
      <c r="H1788" s="2">
        <v>0.32083333333333336</v>
      </c>
      <c r="I1788" t="s">
        <v>1</v>
      </c>
      <c r="J1788" t="str">
        <f>VLOOKUP(ventas_starbucks_2025[[#This Row],[sucursal]],cambio_sucursal[#All],2,0)</f>
        <v>Sucursal Nueva Córdoba</v>
      </c>
      <c r="K1788" t="s">
        <v>54</v>
      </c>
      <c r="L1788" t="s">
        <v>44</v>
      </c>
      <c r="M1788" t="s">
        <v>62</v>
      </c>
      <c r="N1788" t="str">
        <f>IFERROR(VLOOKUP(ventas_starbucks_2025[[#This Row],[tamaño_sucio]],cambio_tamaño[#All],2,0),"Tamaño único")</f>
        <v>Extra-Grande</v>
      </c>
      <c r="O1788">
        <v>2</v>
      </c>
      <c r="P1788">
        <v>1472.04</v>
      </c>
      <c r="Q1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8">
        <v>2944.08</v>
      </c>
      <c r="S1788" t="s">
        <v>15</v>
      </c>
      <c r="T1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8" t="str">
        <f>VLOOKUP(ventas_starbucks_2025[[#This Row],[canal_compra]],cambio_canal_compra[#All],2,0)</f>
        <v>Para llevar</v>
      </c>
      <c r="V1788" t="s">
        <v>16</v>
      </c>
      <c r="W1788" t="str">
        <f>VLOOKUP(ventas_starbucks_2025[[#This Row],[método_pago]],cambio_metodo_pago[#All],2,0)</f>
        <v>Tarjeta</v>
      </c>
      <c r="X1788" t="s">
        <v>22</v>
      </c>
      <c r="Y1788">
        <v>0</v>
      </c>
      <c r="Z1788" t="str">
        <f>VLOOKUP(ventas_starbucks_2025[[#This Row],[promoción_aplicada5]],promocion_cambiar[#All],2,0)</f>
        <v>Ninguna</v>
      </c>
      <c r="AA1788" t="s">
        <v>17</v>
      </c>
      <c r="AB1788" t="s">
        <v>52</v>
      </c>
      <c r="AC1788" t="s">
        <v>24</v>
      </c>
      <c r="AD1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88">
        <v>14.5</v>
      </c>
      <c r="AF1788">
        <v>1</v>
      </c>
      <c r="AG1788">
        <v>29</v>
      </c>
      <c r="AH1788">
        <v>27</v>
      </c>
    </row>
    <row r="1789" spans="1:34" x14ac:dyDescent="0.25">
      <c r="A1789" s="3" t="s">
        <v>1864</v>
      </c>
      <c r="B1789" s="1">
        <v>45708</v>
      </c>
      <c r="C1789" s="23">
        <f t="shared" si="135"/>
        <v>20</v>
      </c>
      <c r="D1789" s="23">
        <f t="shared" si="136"/>
        <v>4</v>
      </c>
      <c r="E1789" s="1" t="str">
        <f t="shared" si="137"/>
        <v>jueves</v>
      </c>
      <c r="F1789" s="23">
        <f t="shared" si="138"/>
        <v>2</v>
      </c>
      <c r="G1789" s="1" t="str">
        <f t="shared" si="139"/>
        <v>febrero</v>
      </c>
      <c r="H1789" s="2">
        <v>0.63055555555555554</v>
      </c>
      <c r="I1789" t="s">
        <v>57</v>
      </c>
      <c r="J1789" t="str">
        <f>VLOOKUP(ventas_starbucks_2025[[#This Row],[sucursal]],cambio_sucursal[#All],2,0)</f>
        <v>Sucursal Avda Colón</v>
      </c>
      <c r="K1789" t="s">
        <v>130</v>
      </c>
      <c r="L1789" t="s">
        <v>65</v>
      </c>
      <c r="M1789" t="s">
        <v>4</v>
      </c>
      <c r="N1789" t="str">
        <f>IFERROR(VLOOKUP(ventas_starbucks_2025[[#This Row],[tamaño_sucio]],cambio_tamaño[#All],2,0),"Tamaño único")</f>
        <v>Tamaño único</v>
      </c>
      <c r="O1789">
        <v>5</v>
      </c>
      <c r="P1789">
        <v>1847.89</v>
      </c>
      <c r="Q1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9">
        <v>9239.4500000000007</v>
      </c>
      <c r="S1789" t="s">
        <v>15</v>
      </c>
      <c r="T1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89" t="str">
        <f>VLOOKUP(ventas_starbucks_2025[[#This Row],[canal_compra]],cambio_canal_compra[#All],2,0)</f>
        <v>Para llevar</v>
      </c>
      <c r="V1789" t="s">
        <v>40</v>
      </c>
      <c r="W1789" t="str">
        <f>VLOOKUP(ventas_starbucks_2025[[#This Row],[método_pago]],cambio_metodo_pago[#All],2,0)</f>
        <v>Efectivo</v>
      </c>
      <c r="X1789" t="s">
        <v>7</v>
      </c>
      <c r="Y1789">
        <v>0</v>
      </c>
      <c r="Z1789" t="str">
        <f>VLOOKUP(ventas_starbucks_2025[[#This Row],[promoción_aplicada5]],promocion_cambiar[#All],2,0)</f>
        <v>Hora Feliz</v>
      </c>
      <c r="AA1789" t="s">
        <v>36</v>
      </c>
      <c r="AB1789" t="s">
        <v>29</v>
      </c>
      <c r="AC1789" t="s">
        <v>41</v>
      </c>
      <c r="AD1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89">
        <v>11.5</v>
      </c>
      <c r="AF1789">
        <v>2</v>
      </c>
      <c r="AG1789">
        <v>22</v>
      </c>
      <c r="AH1789">
        <v>17</v>
      </c>
    </row>
    <row r="1790" spans="1:34" x14ac:dyDescent="0.25">
      <c r="A1790" s="3" t="s">
        <v>1865</v>
      </c>
      <c r="B1790" s="1">
        <v>45743</v>
      </c>
      <c r="C1790" s="23">
        <f t="shared" si="135"/>
        <v>27</v>
      </c>
      <c r="D1790" s="23">
        <f t="shared" si="136"/>
        <v>4</v>
      </c>
      <c r="E1790" s="1" t="str">
        <f t="shared" si="137"/>
        <v>jueves</v>
      </c>
      <c r="F1790" s="23">
        <f t="shared" si="138"/>
        <v>3</v>
      </c>
      <c r="G1790" s="1" t="str">
        <f t="shared" si="139"/>
        <v>marzo</v>
      </c>
      <c r="H1790" s="2">
        <v>0.40138888888888891</v>
      </c>
      <c r="I1790" t="s">
        <v>57</v>
      </c>
      <c r="J1790" t="str">
        <f>VLOOKUP(ventas_starbucks_2025[[#This Row],[sucursal]],cambio_sucursal[#All],2,0)</f>
        <v>Sucursal Avda Colón</v>
      </c>
      <c r="K1790" t="s">
        <v>87</v>
      </c>
      <c r="L1790" t="s">
        <v>65</v>
      </c>
      <c r="M1790" t="s">
        <v>4</v>
      </c>
      <c r="N1790" t="str">
        <f>IFERROR(VLOOKUP(ventas_starbucks_2025[[#This Row],[tamaño_sucio]],cambio_tamaño[#All],2,0),"Tamaño único")</f>
        <v>Tamaño único</v>
      </c>
      <c r="O1790">
        <v>1</v>
      </c>
      <c r="P1790">
        <v>1635.68</v>
      </c>
      <c r="Q1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0">
        <v>1635.68</v>
      </c>
      <c r="S1790" t="s">
        <v>5</v>
      </c>
      <c r="T1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90" t="str">
        <f>VLOOKUP(ventas_starbucks_2025[[#This Row],[canal_compra]],cambio_canal_compra[#All],2,0)</f>
        <v>En tienda</v>
      </c>
      <c r="V1790" t="s">
        <v>6</v>
      </c>
      <c r="W1790" t="str">
        <f>VLOOKUP(ventas_starbucks_2025[[#This Row],[método_pago]],cambio_metodo_pago[#All],2,0)</f>
        <v>Aplicación móbil</v>
      </c>
      <c r="X1790" t="s">
        <v>22</v>
      </c>
      <c r="Y1790">
        <v>0</v>
      </c>
      <c r="Z1790" t="str">
        <f>VLOOKUP(ventas_starbucks_2025[[#This Row],[promoción_aplicada5]],promocion_cambiar[#All],2,0)</f>
        <v>Ninguna</v>
      </c>
      <c r="AA1790" t="s">
        <v>17</v>
      </c>
      <c r="AB1790" t="s">
        <v>52</v>
      </c>
      <c r="AC1790" t="s">
        <v>41</v>
      </c>
      <c r="AD1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90">
        <v>11.3</v>
      </c>
      <c r="AF1790">
        <v>5</v>
      </c>
      <c r="AG1790">
        <v>46</v>
      </c>
      <c r="AH1790">
        <v>45</v>
      </c>
    </row>
    <row r="1791" spans="1:34" x14ac:dyDescent="0.25">
      <c r="A1791" s="3" t="s">
        <v>1866</v>
      </c>
      <c r="B1791" s="1">
        <v>45743</v>
      </c>
      <c r="C1791" s="23">
        <f t="shared" si="135"/>
        <v>27</v>
      </c>
      <c r="D1791" s="23">
        <f t="shared" si="136"/>
        <v>4</v>
      </c>
      <c r="E1791" s="23" t="str">
        <f t="shared" si="137"/>
        <v>jueves</v>
      </c>
      <c r="F1791" s="23">
        <f t="shared" si="138"/>
        <v>3</v>
      </c>
      <c r="G1791" s="23" t="str">
        <f t="shared" si="139"/>
        <v>marzo</v>
      </c>
      <c r="H1791" s="2">
        <v>0.3</v>
      </c>
      <c r="I1791" t="s">
        <v>57</v>
      </c>
      <c r="J1791" t="str">
        <f>VLOOKUP(ventas_starbucks_2025[[#This Row],[sucursal]],cambio_sucursal[#All],2,0)</f>
        <v>Sucursal Avda Colón</v>
      </c>
      <c r="K1791" t="s">
        <v>89</v>
      </c>
      <c r="L1791" t="s">
        <v>90</v>
      </c>
      <c r="M1791" t="s">
        <v>4</v>
      </c>
      <c r="N1791" t="str">
        <f>IFERROR(VLOOKUP(ventas_starbucks_2025[[#This Row],[tamaño_sucio]],cambio_tamaño[#All],2,0),"Tamaño único")</f>
        <v>Tamaño único</v>
      </c>
      <c r="O1791">
        <v>2</v>
      </c>
      <c r="P1791">
        <v>1180.8</v>
      </c>
      <c r="Q1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1">
        <v>2361.6</v>
      </c>
      <c r="S1791" t="s">
        <v>5</v>
      </c>
      <c r="T1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91" t="str">
        <f>VLOOKUP(ventas_starbucks_2025[[#This Row],[canal_compra]],cambio_canal_compra[#All],2,0)</f>
        <v>En tienda</v>
      </c>
      <c r="V1791" t="s">
        <v>16</v>
      </c>
      <c r="W1791" t="str">
        <f>VLOOKUP(ventas_starbucks_2025[[#This Row],[método_pago]],cambio_metodo_pago[#All],2,0)</f>
        <v>Tarjeta</v>
      </c>
      <c r="X1791" t="s">
        <v>7</v>
      </c>
      <c r="Y1791">
        <v>0</v>
      </c>
      <c r="Z1791" t="str">
        <f>VLOOKUP(ventas_starbucks_2025[[#This Row],[promoción_aplicada5]],promocion_cambiar[#All],2,0)</f>
        <v>Ninguna</v>
      </c>
      <c r="AA1791" t="s">
        <v>17</v>
      </c>
      <c r="AB1791" t="s">
        <v>18</v>
      </c>
      <c r="AC1791" t="s">
        <v>10</v>
      </c>
      <c r="AD1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91">
        <v>6.5</v>
      </c>
      <c r="AF1791">
        <v>3</v>
      </c>
      <c r="AG1791">
        <v>15</v>
      </c>
      <c r="AH1791">
        <v>13</v>
      </c>
    </row>
    <row r="1792" spans="1:34" x14ac:dyDescent="0.25">
      <c r="A1792" s="3" t="s">
        <v>1867</v>
      </c>
      <c r="B1792" s="1">
        <v>45764</v>
      </c>
      <c r="C1792" s="23">
        <f t="shared" si="135"/>
        <v>17</v>
      </c>
      <c r="D1792" s="23">
        <f t="shared" si="136"/>
        <v>4</v>
      </c>
      <c r="E1792" s="23" t="str">
        <f t="shared" si="137"/>
        <v>jueves</v>
      </c>
      <c r="F1792" s="23">
        <f t="shared" si="138"/>
        <v>4</v>
      </c>
      <c r="G1792" s="23" t="str">
        <f t="shared" si="139"/>
        <v>abril</v>
      </c>
      <c r="H1792" s="2">
        <v>0.41597222222222224</v>
      </c>
      <c r="I1792" t="s">
        <v>1</v>
      </c>
      <c r="J1792" t="str">
        <f>VLOOKUP(ventas_starbucks_2025[[#This Row],[sucursal]],cambio_sucursal[#All],2,0)</f>
        <v>Sucursal Nueva Córdoba</v>
      </c>
      <c r="K1792" t="s">
        <v>130</v>
      </c>
      <c r="L1792" t="s">
        <v>65</v>
      </c>
      <c r="M1792" t="s">
        <v>4</v>
      </c>
      <c r="N1792" t="str">
        <f>IFERROR(VLOOKUP(ventas_starbucks_2025[[#This Row],[tamaño_sucio]],cambio_tamaño[#All],2,0),"Tamaño único")</f>
        <v>Tamaño único</v>
      </c>
      <c r="O1792">
        <v>1</v>
      </c>
      <c r="P1792">
        <v>1797.4</v>
      </c>
      <c r="Q1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2">
        <v>1797.4</v>
      </c>
      <c r="S1792" t="s">
        <v>5</v>
      </c>
      <c r="T1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92" t="str">
        <f>VLOOKUP(ventas_starbucks_2025[[#This Row],[canal_compra]],cambio_canal_compra[#All],2,0)</f>
        <v>En tienda</v>
      </c>
      <c r="V1792" t="s">
        <v>6</v>
      </c>
      <c r="W1792" t="str">
        <f>VLOOKUP(ventas_starbucks_2025[[#This Row],[método_pago]],cambio_metodo_pago[#All],2,0)</f>
        <v>Aplicación móbil</v>
      </c>
      <c r="X1792" t="s">
        <v>7</v>
      </c>
      <c r="Y1792">
        <v>10</v>
      </c>
      <c r="Z1792" t="str">
        <f>VLOOKUP(ventas_starbucks_2025[[#This Row],[promoción_aplicada5]],promocion_cambiar[#All],2,0)</f>
        <v>Hora Feliz</v>
      </c>
      <c r="AA1792" t="s">
        <v>36</v>
      </c>
      <c r="AB1792" t="s">
        <v>52</v>
      </c>
      <c r="AC1792" t="s">
        <v>10</v>
      </c>
      <c r="AD1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92">
        <v>6.6</v>
      </c>
      <c r="AF1792">
        <v>5</v>
      </c>
      <c r="AG1792">
        <v>20</v>
      </c>
      <c r="AH1792">
        <v>19</v>
      </c>
    </row>
    <row r="1793" spans="1:34" x14ac:dyDescent="0.25">
      <c r="A1793" s="3" t="s">
        <v>1868</v>
      </c>
      <c r="B1793" s="1">
        <v>45677</v>
      </c>
      <c r="C1793" s="23">
        <f t="shared" si="135"/>
        <v>20</v>
      </c>
      <c r="D1793" s="23">
        <f t="shared" si="136"/>
        <v>1</v>
      </c>
      <c r="E1793" s="23" t="str">
        <f t="shared" si="137"/>
        <v>lunes</v>
      </c>
      <c r="F1793" s="23">
        <f t="shared" si="138"/>
        <v>1</v>
      </c>
      <c r="G1793" s="23" t="str">
        <f t="shared" si="139"/>
        <v>enero</v>
      </c>
      <c r="H1793" s="2">
        <v>0.40347222222222223</v>
      </c>
      <c r="I1793" t="s">
        <v>57</v>
      </c>
      <c r="J1793" t="str">
        <f>VLOOKUP(ventas_starbucks_2025[[#This Row],[sucursal]],cambio_sucursal[#All],2,0)</f>
        <v>Sucursal Avda Colón</v>
      </c>
      <c r="K1793" t="s">
        <v>87</v>
      </c>
      <c r="L1793" t="s">
        <v>65</v>
      </c>
      <c r="M1793" t="s">
        <v>4</v>
      </c>
      <c r="N1793" t="str">
        <f>IFERROR(VLOOKUP(ventas_starbucks_2025[[#This Row],[tamaño_sucio]],cambio_tamaño[#All],2,0),"Tamaño único")</f>
        <v>Tamaño único</v>
      </c>
      <c r="O1793">
        <v>4</v>
      </c>
      <c r="P1793">
        <v>1647.49</v>
      </c>
      <c r="Q1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3">
        <v>6589.96</v>
      </c>
      <c r="S1793" t="s">
        <v>5</v>
      </c>
      <c r="T1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3" t="str">
        <f>VLOOKUP(ventas_starbucks_2025[[#This Row],[canal_compra]],cambio_canal_compra[#All],2,0)</f>
        <v>En tienda</v>
      </c>
      <c r="V1793" t="s">
        <v>40</v>
      </c>
      <c r="W1793" t="str">
        <f>VLOOKUP(ventas_starbucks_2025[[#This Row],[método_pago]],cambio_metodo_pago[#All],2,0)</f>
        <v>Efectivo</v>
      </c>
      <c r="X1793" t="s">
        <v>22</v>
      </c>
      <c r="Y1793">
        <v>0</v>
      </c>
      <c r="Z1793" t="str">
        <f>VLOOKUP(ventas_starbucks_2025[[#This Row],[promoción_aplicada5]],promocion_cambiar[#All],2,0)</f>
        <v>Ninguna</v>
      </c>
      <c r="AA1793" t="s">
        <v>17</v>
      </c>
      <c r="AB1793" t="s">
        <v>32</v>
      </c>
      <c r="AC1793" t="s">
        <v>10</v>
      </c>
      <c r="AD1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93">
        <v>4</v>
      </c>
      <c r="AF1793">
        <v>1</v>
      </c>
      <c r="AG1793">
        <v>32</v>
      </c>
      <c r="AH1793">
        <v>28</v>
      </c>
    </row>
    <row r="1794" spans="1:34" x14ac:dyDescent="0.25">
      <c r="A1794" s="3" t="s">
        <v>1869</v>
      </c>
      <c r="B1794" s="1">
        <v>45721</v>
      </c>
      <c r="C1794" s="23">
        <f t="shared" ref="C1794:C1857" si="140">DAY(B1794)</f>
        <v>5</v>
      </c>
      <c r="D1794" s="23">
        <f t="shared" ref="D1794:D1857" si="141">WEEKDAY(B1794,2)</f>
        <v>3</v>
      </c>
      <c r="E1794" s="23" t="str">
        <f t="shared" ref="E1794:E1857" si="142">TEXT(B1794,"dddd")</f>
        <v>miércoles</v>
      </c>
      <c r="F1794" s="23">
        <f t="shared" ref="F1794:F1857" si="143">MONTH(B1794)</f>
        <v>3</v>
      </c>
      <c r="G1794" s="23" t="str">
        <f t="shared" ref="G1794:G1857" si="144">TEXT(B1794,"mmmm")</f>
        <v>marzo</v>
      </c>
      <c r="H1794" s="2">
        <v>0.44583333333333336</v>
      </c>
      <c r="I1794" t="s">
        <v>26</v>
      </c>
      <c r="J1794" t="str">
        <f>VLOOKUP(ventas_starbucks_2025[[#This Row],[sucursal]],cambio_sucursal[#All],2,0)</f>
        <v>Sucursal San Lorenzo 47</v>
      </c>
      <c r="K1794" t="s">
        <v>87</v>
      </c>
      <c r="L1794" t="s">
        <v>65</v>
      </c>
      <c r="M1794" t="s">
        <v>4</v>
      </c>
      <c r="N1794" t="str">
        <f>IFERROR(VLOOKUP(ventas_starbucks_2025[[#This Row],[tamaño_sucio]],cambio_tamaño[#All],2,0),"Tamaño único")</f>
        <v>Tamaño único</v>
      </c>
      <c r="O1794">
        <v>1</v>
      </c>
      <c r="P1794">
        <v>1552.98</v>
      </c>
      <c r="Q1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4">
        <v>1552.98</v>
      </c>
      <c r="S1794" t="s">
        <v>5</v>
      </c>
      <c r="T1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94" t="str">
        <f>VLOOKUP(ventas_starbucks_2025[[#This Row],[canal_compra]],cambio_canal_compra[#All],2,0)</f>
        <v>En tienda</v>
      </c>
      <c r="V1794" t="s">
        <v>40</v>
      </c>
      <c r="W1794" t="str">
        <f>VLOOKUP(ventas_starbucks_2025[[#This Row],[método_pago]],cambio_metodo_pago[#All],2,0)</f>
        <v>Efectivo</v>
      </c>
      <c r="X1794" t="s">
        <v>7</v>
      </c>
      <c r="Y1794">
        <v>15</v>
      </c>
      <c r="Z1794" t="str">
        <f>VLOOKUP(ventas_starbucks_2025[[#This Row],[promoción_aplicada5]],promocion_cambiar[#All],2,0)</f>
        <v>2x1</v>
      </c>
      <c r="AA1794" t="s">
        <v>51</v>
      </c>
      <c r="AB1794" t="s">
        <v>23</v>
      </c>
      <c r="AC1794" t="s">
        <v>24</v>
      </c>
      <c r="AD1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94">
        <v>3.6</v>
      </c>
      <c r="AF1794">
        <v>1</v>
      </c>
      <c r="AG1794">
        <v>40</v>
      </c>
      <c r="AH1794">
        <v>39</v>
      </c>
    </row>
    <row r="1795" spans="1:34" x14ac:dyDescent="0.25">
      <c r="A1795" s="3" t="s">
        <v>1870</v>
      </c>
      <c r="B1795" s="1">
        <v>45750</v>
      </c>
      <c r="C1795" s="23">
        <f t="shared" si="140"/>
        <v>3</v>
      </c>
      <c r="D1795" s="23">
        <f t="shared" si="141"/>
        <v>4</v>
      </c>
      <c r="E1795" s="23" t="str">
        <f t="shared" si="142"/>
        <v>jueves</v>
      </c>
      <c r="F1795" s="23">
        <f t="shared" si="143"/>
        <v>4</v>
      </c>
      <c r="G1795" s="23" t="str">
        <f t="shared" si="144"/>
        <v>abril</v>
      </c>
      <c r="H1795" s="2">
        <v>0.65277777777777779</v>
      </c>
      <c r="I1795" t="s">
        <v>1</v>
      </c>
      <c r="J1795" t="str">
        <f>VLOOKUP(ventas_starbucks_2025[[#This Row],[sucursal]],cambio_sucursal[#All],2,0)</f>
        <v>Sucursal Nueva Córdoba</v>
      </c>
      <c r="K1795" t="s">
        <v>2</v>
      </c>
      <c r="L1795" t="s">
        <v>3</v>
      </c>
      <c r="M1795" t="s">
        <v>4</v>
      </c>
      <c r="N1795" t="str">
        <f>IFERROR(VLOOKUP(ventas_starbucks_2025[[#This Row],[tamaño_sucio]],cambio_tamaño[#All],2,0),"Tamaño único")</f>
        <v>Tamaño único</v>
      </c>
      <c r="O1795">
        <v>4</v>
      </c>
      <c r="P1795">
        <v>3384.4</v>
      </c>
      <c r="Q1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95">
        <v>13537.6</v>
      </c>
      <c r="S1795" t="s">
        <v>15</v>
      </c>
      <c r="T1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95" t="str">
        <f>VLOOKUP(ventas_starbucks_2025[[#This Row],[canal_compra]],cambio_canal_compra[#All],2,0)</f>
        <v>Para llevar</v>
      </c>
      <c r="V1795" t="s">
        <v>40</v>
      </c>
      <c r="W1795" t="str">
        <f>VLOOKUP(ventas_starbucks_2025[[#This Row],[método_pago]],cambio_metodo_pago[#All],2,0)</f>
        <v>Efectivo</v>
      </c>
      <c r="X1795" t="s">
        <v>22</v>
      </c>
      <c r="Y1795">
        <v>0</v>
      </c>
      <c r="Z1795" t="str">
        <f>VLOOKUP(ventas_starbucks_2025[[#This Row],[promoción_aplicada5]],promocion_cambiar[#All],2,0)</f>
        <v>Combo</v>
      </c>
      <c r="AA1795" t="s">
        <v>8</v>
      </c>
      <c r="AB1795" t="s">
        <v>18</v>
      </c>
      <c r="AC1795" t="s">
        <v>10</v>
      </c>
      <c r="AD1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95">
        <v>7.8</v>
      </c>
      <c r="AF1795">
        <v>3</v>
      </c>
      <c r="AG1795">
        <v>28</v>
      </c>
      <c r="AH1795">
        <v>24</v>
      </c>
    </row>
    <row r="1796" spans="1:34" x14ac:dyDescent="0.25">
      <c r="A1796" s="3" t="s">
        <v>1871</v>
      </c>
      <c r="B1796" s="1">
        <v>45720</v>
      </c>
      <c r="C1796" s="23">
        <f t="shared" si="140"/>
        <v>4</v>
      </c>
      <c r="D1796" s="23">
        <f t="shared" si="141"/>
        <v>2</v>
      </c>
      <c r="E1796" s="23" t="str">
        <f t="shared" si="142"/>
        <v>martes</v>
      </c>
      <c r="F1796" s="23">
        <f t="shared" si="143"/>
        <v>3</v>
      </c>
      <c r="G1796" s="23" t="str">
        <f t="shared" si="144"/>
        <v>marzo</v>
      </c>
      <c r="H1796" s="2">
        <v>0.84375</v>
      </c>
      <c r="I1796" t="s">
        <v>1</v>
      </c>
      <c r="J1796" t="str">
        <f>VLOOKUP(ventas_starbucks_2025[[#This Row],[sucursal]],cambio_sucursal[#All],2,0)</f>
        <v>Sucursal Nueva Córdoba</v>
      </c>
      <c r="K1796" t="s">
        <v>89</v>
      </c>
      <c r="L1796" t="s">
        <v>90</v>
      </c>
      <c r="M1796" t="s">
        <v>4</v>
      </c>
      <c r="N1796" t="str">
        <f>IFERROR(VLOOKUP(ventas_starbucks_2025[[#This Row],[tamaño_sucio]],cambio_tamaño[#All],2,0),"Tamaño único")</f>
        <v>Tamaño único</v>
      </c>
      <c r="O1796">
        <v>4</v>
      </c>
      <c r="P1796">
        <v>1695.76</v>
      </c>
      <c r="Q1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6">
        <v>6783.04</v>
      </c>
      <c r="S1796" t="s">
        <v>15</v>
      </c>
      <c r="T1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6" t="str">
        <f>VLOOKUP(ventas_starbucks_2025[[#This Row],[canal_compra]],cambio_canal_compra[#All],2,0)</f>
        <v>Para llevar</v>
      </c>
      <c r="V1796" t="s">
        <v>6</v>
      </c>
      <c r="W1796" t="str">
        <f>VLOOKUP(ventas_starbucks_2025[[#This Row],[método_pago]],cambio_metodo_pago[#All],2,0)</f>
        <v>Aplicación móbil</v>
      </c>
      <c r="X1796" t="s">
        <v>22</v>
      </c>
      <c r="Y1796">
        <v>0</v>
      </c>
      <c r="Z1796" t="str">
        <f>VLOOKUP(ventas_starbucks_2025[[#This Row],[promoción_aplicada5]],promocion_cambiar[#All],2,0)</f>
        <v>Hora Feliz</v>
      </c>
      <c r="AA1796" t="s">
        <v>36</v>
      </c>
      <c r="AB1796" t="s">
        <v>18</v>
      </c>
      <c r="AC1796" t="s">
        <v>10</v>
      </c>
      <c r="AD1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96">
        <v>10.3</v>
      </c>
      <c r="AF1796">
        <v>1</v>
      </c>
      <c r="AG1796">
        <v>49</v>
      </c>
      <c r="AH1796">
        <v>45</v>
      </c>
    </row>
    <row r="1797" spans="1:34" x14ac:dyDescent="0.25">
      <c r="A1797" s="3" t="s">
        <v>1872</v>
      </c>
      <c r="B1797" s="1">
        <v>45740</v>
      </c>
      <c r="C1797" s="23">
        <f t="shared" si="140"/>
        <v>24</v>
      </c>
      <c r="D1797" s="23">
        <f t="shared" si="141"/>
        <v>1</v>
      </c>
      <c r="E1797" s="23" t="str">
        <f t="shared" si="142"/>
        <v>lunes</v>
      </c>
      <c r="F1797" s="23">
        <f t="shared" si="143"/>
        <v>3</v>
      </c>
      <c r="G1797" s="23" t="str">
        <f t="shared" si="144"/>
        <v>marzo</v>
      </c>
      <c r="H1797" s="2">
        <v>0.49305555555555558</v>
      </c>
      <c r="I1797" t="s">
        <v>12</v>
      </c>
      <c r="J1797" t="str">
        <f>VLOOKUP(ventas_starbucks_2025[[#This Row],[sucursal]],cambio_sucursal[#All],2,0)</f>
        <v>Sucursal Córdoba Shopping</v>
      </c>
      <c r="K1797" t="s">
        <v>89</v>
      </c>
      <c r="L1797" t="s">
        <v>90</v>
      </c>
      <c r="M1797" t="s">
        <v>4</v>
      </c>
      <c r="N1797" t="str">
        <f>IFERROR(VLOOKUP(ventas_starbucks_2025[[#This Row],[tamaño_sucio]],cambio_tamaño[#All],2,0),"Tamaño único")</f>
        <v>Tamaño único</v>
      </c>
      <c r="O1797">
        <v>3</v>
      </c>
      <c r="P1797">
        <v>1205.1600000000001</v>
      </c>
      <c r="Q1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7">
        <v>3615.48</v>
      </c>
      <c r="S1797" t="s">
        <v>15</v>
      </c>
      <c r="T1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97" t="str">
        <f>VLOOKUP(ventas_starbucks_2025[[#This Row],[canal_compra]],cambio_canal_compra[#All],2,0)</f>
        <v>Para llevar</v>
      </c>
      <c r="V1797" t="s">
        <v>40</v>
      </c>
      <c r="W1797" t="str">
        <f>VLOOKUP(ventas_starbucks_2025[[#This Row],[método_pago]],cambio_metodo_pago[#All],2,0)</f>
        <v>Efectivo</v>
      </c>
      <c r="X1797" t="s">
        <v>22</v>
      </c>
      <c r="Y1797">
        <v>0</v>
      </c>
      <c r="Z1797" t="str">
        <f>VLOOKUP(ventas_starbucks_2025[[#This Row],[promoción_aplicada5]],promocion_cambiar[#All],2,0)</f>
        <v>Combo</v>
      </c>
      <c r="AA1797" t="s">
        <v>8</v>
      </c>
      <c r="AB1797" t="s">
        <v>18</v>
      </c>
      <c r="AC1797" t="s">
        <v>41</v>
      </c>
      <c r="AD1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97">
        <v>12.3</v>
      </c>
      <c r="AF1797">
        <v>4</v>
      </c>
      <c r="AG1797">
        <v>38</v>
      </c>
      <c r="AH1797">
        <v>35</v>
      </c>
    </row>
    <row r="1798" spans="1:34" x14ac:dyDescent="0.25">
      <c r="A1798" s="3" t="s">
        <v>1873</v>
      </c>
      <c r="B1798" s="1">
        <v>45765</v>
      </c>
      <c r="C1798" s="23">
        <f t="shared" si="140"/>
        <v>18</v>
      </c>
      <c r="D1798" s="23">
        <f t="shared" si="141"/>
        <v>5</v>
      </c>
      <c r="E1798" s="23" t="str">
        <f t="shared" si="142"/>
        <v>viernes</v>
      </c>
      <c r="F1798" s="23">
        <f t="shared" si="143"/>
        <v>4</v>
      </c>
      <c r="G1798" s="23" t="str">
        <f t="shared" si="144"/>
        <v>abril</v>
      </c>
      <c r="H1798" s="2">
        <v>0.84236111111111112</v>
      </c>
      <c r="I1798" t="s">
        <v>26</v>
      </c>
      <c r="J1798" t="str">
        <f>VLOOKUP(ventas_starbucks_2025[[#This Row],[sucursal]],cambio_sucursal[#All],2,0)</f>
        <v>Sucursal San Lorenzo 47</v>
      </c>
      <c r="K1798" t="s">
        <v>87</v>
      </c>
      <c r="L1798" t="s">
        <v>65</v>
      </c>
      <c r="M1798" t="s">
        <v>4</v>
      </c>
      <c r="N1798" t="str">
        <f>IFERROR(VLOOKUP(ventas_starbucks_2025[[#This Row],[tamaño_sucio]],cambio_tamaño[#All],2,0),"Tamaño único")</f>
        <v>Tamaño único</v>
      </c>
      <c r="O1798">
        <v>4</v>
      </c>
      <c r="P1798">
        <v>1908.37</v>
      </c>
      <c r="Q1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8">
        <v>7633.48</v>
      </c>
      <c r="S1798" t="s">
        <v>15</v>
      </c>
      <c r="T1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8" t="str">
        <f>VLOOKUP(ventas_starbucks_2025[[#This Row],[canal_compra]],cambio_canal_compra[#All],2,0)</f>
        <v>Para llevar</v>
      </c>
      <c r="V1798" t="s">
        <v>16</v>
      </c>
      <c r="W1798" t="str">
        <f>VLOOKUP(ventas_starbucks_2025[[#This Row],[método_pago]],cambio_metodo_pago[#All],2,0)</f>
        <v>Tarjeta</v>
      </c>
      <c r="X1798" t="s">
        <v>22</v>
      </c>
      <c r="Y1798">
        <v>0</v>
      </c>
      <c r="Z1798" t="str">
        <f>VLOOKUP(ventas_starbucks_2025[[#This Row],[promoción_aplicada5]],promocion_cambiar[#All],2,0)</f>
        <v>Ninguna</v>
      </c>
      <c r="AA1798" t="s">
        <v>17</v>
      </c>
      <c r="AB1798" t="s">
        <v>9</v>
      </c>
      <c r="AC1798" t="s">
        <v>24</v>
      </c>
      <c r="AD1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98">
        <v>9.1999999999999993</v>
      </c>
      <c r="AF1798">
        <v>1</v>
      </c>
      <c r="AG1798">
        <v>45</v>
      </c>
      <c r="AH1798">
        <v>41</v>
      </c>
    </row>
    <row r="1799" spans="1:34" x14ac:dyDescent="0.25">
      <c r="A1799" s="3" t="s">
        <v>1874</v>
      </c>
      <c r="B1799" s="1">
        <v>45712</v>
      </c>
      <c r="C1799" s="23">
        <f t="shared" si="140"/>
        <v>24</v>
      </c>
      <c r="D1799" s="23">
        <f t="shared" si="141"/>
        <v>1</v>
      </c>
      <c r="E1799" s="23" t="str">
        <f t="shared" si="142"/>
        <v>lunes</v>
      </c>
      <c r="F1799" s="23">
        <f t="shared" si="143"/>
        <v>2</v>
      </c>
      <c r="G1799" s="23" t="str">
        <f t="shared" si="144"/>
        <v>febrero</v>
      </c>
      <c r="H1799" s="2">
        <v>0.3923611111111111</v>
      </c>
      <c r="I1799" t="s">
        <v>12</v>
      </c>
      <c r="J1799" t="str">
        <f>VLOOKUP(ventas_starbucks_2025[[#This Row],[sucursal]],cambio_sucursal[#All],2,0)</f>
        <v>Sucursal Córdoba Shopping</v>
      </c>
      <c r="K1799" t="s">
        <v>175</v>
      </c>
      <c r="L1799" t="s">
        <v>70</v>
      </c>
      <c r="M1799" t="s">
        <v>55</v>
      </c>
      <c r="N1799" t="str">
        <f>IFERROR(VLOOKUP(ventas_starbucks_2025[[#This Row],[tamaño_sucio]],cambio_tamaño[#All],2,0),"Tamaño único")</f>
        <v>Pequeño</v>
      </c>
      <c r="O1799">
        <v>5</v>
      </c>
      <c r="P1799">
        <v>1637.8</v>
      </c>
      <c r="Q1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9">
        <v>8189</v>
      </c>
      <c r="S1799" t="s">
        <v>5</v>
      </c>
      <c r="T1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9" t="str">
        <f>VLOOKUP(ventas_starbucks_2025[[#This Row],[canal_compra]],cambio_canal_compra[#All],2,0)</f>
        <v>En tienda</v>
      </c>
      <c r="V1799" t="s">
        <v>16</v>
      </c>
      <c r="W1799" t="str">
        <f>VLOOKUP(ventas_starbucks_2025[[#This Row],[método_pago]],cambio_metodo_pago[#All],2,0)</f>
        <v>Tarjeta</v>
      </c>
      <c r="X1799" t="s">
        <v>22</v>
      </c>
      <c r="Y1799">
        <v>0</v>
      </c>
      <c r="Z1799" t="str">
        <f>VLOOKUP(ventas_starbucks_2025[[#This Row],[promoción_aplicada5]],promocion_cambiar[#All],2,0)</f>
        <v>2x1</v>
      </c>
      <c r="AA1799" t="s">
        <v>51</v>
      </c>
      <c r="AB1799" t="s">
        <v>29</v>
      </c>
      <c r="AC1799" t="s">
        <v>41</v>
      </c>
      <c r="AD1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99">
        <v>11</v>
      </c>
      <c r="AF1799">
        <v>5</v>
      </c>
      <c r="AG1799">
        <v>13</v>
      </c>
      <c r="AH1799">
        <v>8</v>
      </c>
    </row>
    <row r="1800" spans="1:34" x14ac:dyDescent="0.25">
      <c r="A1800" s="3" t="s">
        <v>1875</v>
      </c>
      <c r="B1800" s="1">
        <v>45719</v>
      </c>
      <c r="C1800" s="23">
        <f t="shared" si="140"/>
        <v>3</v>
      </c>
      <c r="D1800" s="23">
        <f t="shared" si="141"/>
        <v>1</v>
      </c>
      <c r="E1800" s="23" t="str">
        <f t="shared" si="142"/>
        <v>lunes</v>
      </c>
      <c r="F1800" s="23">
        <f t="shared" si="143"/>
        <v>3</v>
      </c>
      <c r="G1800" s="23" t="str">
        <f t="shared" si="144"/>
        <v>marzo</v>
      </c>
      <c r="H1800" s="2">
        <v>0.83402777777777781</v>
      </c>
      <c r="I1800" t="s">
        <v>1</v>
      </c>
      <c r="J1800" t="str">
        <f>VLOOKUP(ventas_starbucks_2025[[#This Row],[sucursal]],cambio_sucursal[#All],2,0)</f>
        <v>Sucursal Nueva Córdoba</v>
      </c>
      <c r="K1800" t="s">
        <v>58</v>
      </c>
      <c r="L1800" t="s">
        <v>39</v>
      </c>
      <c r="M1800" t="s">
        <v>4</v>
      </c>
      <c r="N1800" t="str">
        <f>IFERROR(VLOOKUP(ventas_starbucks_2025[[#This Row],[tamaño_sucio]],cambio_tamaño[#All],2,0),"Tamaño único")</f>
        <v>Tamaño único</v>
      </c>
      <c r="O1800">
        <v>2</v>
      </c>
      <c r="P1800">
        <v>1028.47</v>
      </c>
      <c r="Q1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0">
        <v>2056.94</v>
      </c>
      <c r="S1800" t="s">
        <v>5</v>
      </c>
      <c r="T1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0" t="str">
        <f>VLOOKUP(ventas_starbucks_2025[[#This Row],[canal_compra]],cambio_canal_compra[#All],2,0)</f>
        <v>En tienda</v>
      </c>
      <c r="V1800" t="s">
        <v>6</v>
      </c>
      <c r="W1800" t="str">
        <f>VLOOKUP(ventas_starbucks_2025[[#This Row],[método_pago]],cambio_metodo_pago[#All],2,0)</f>
        <v>Aplicación móbil</v>
      </c>
      <c r="X1800" t="s">
        <v>22</v>
      </c>
      <c r="Y1800">
        <v>0</v>
      </c>
      <c r="Z1800" t="str">
        <f>VLOOKUP(ventas_starbucks_2025[[#This Row],[promoción_aplicada5]],promocion_cambiar[#All],2,0)</f>
        <v>2x1</v>
      </c>
      <c r="AA1800" t="s">
        <v>51</v>
      </c>
      <c r="AB1800" t="s">
        <v>52</v>
      </c>
      <c r="AC1800" t="s">
        <v>24</v>
      </c>
      <c r="AD1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00">
        <v>2.5</v>
      </c>
      <c r="AF1800">
        <v>2</v>
      </c>
      <c r="AG1800">
        <v>36</v>
      </c>
      <c r="AH1800">
        <v>34</v>
      </c>
    </row>
    <row r="1801" spans="1:34" x14ac:dyDescent="0.25">
      <c r="A1801" s="3" t="s">
        <v>1876</v>
      </c>
      <c r="B1801" s="1">
        <v>45699</v>
      </c>
      <c r="C1801" s="23">
        <f t="shared" si="140"/>
        <v>11</v>
      </c>
      <c r="D1801" s="23">
        <f t="shared" si="141"/>
        <v>2</v>
      </c>
      <c r="E1801" s="1" t="str">
        <f t="shared" si="142"/>
        <v>martes</v>
      </c>
      <c r="F1801" s="23">
        <f t="shared" si="143"/>
        <v>2</v>
      </c>
      <c r="G1801" s="1" t="str">
        <f t="shared" si="144"/>
        <v>febrero</v>
      </c>
      <c r="H1801" s="2">
        <v>0.42430555555555555</v>
      </c>
      <c r="I1801" t="s">
        <v>57</v>
      </c>
      <c r="J1801" t="str">
        <f>VLOOKUP(ventas_starbucks_2025[[#This Row],[sucursal]],cambio_sucursal[#All],2,0)</f>
        <v>Sucursal Avda Colón</v>
      </c>
      <c r="K1801" t="s">
        <v>89</v>
      </c>
      <c r="L1801" t="s">
        <v>90</v>
      </c>
      <c r="M1801" t="s">
        <v>4</v>
      </c>
      <c r="N1801" t="str">
        <f>IFERROR(VLOOKUP(ventas_starbucks_2025[[#This Row],[tamaño_sucio]],cambio_tamaño[#All],2,0),"Tamaño único")</f>
        <v>Tamaño único</v>
      </c>
      <c r="O1801">
        <v>3</v>
      </c>
      <c r="P1801">
        <v>1615.96</v>
      </c>
      <c r="Q1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1">
        <v>4847.88</v>
      </c>
      <c r="S1801" t="s">
        <v>5</v>
      </c>
      <c r="T1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1" t="str">
        <f>VLOOKUP(ventas_starbucks_2025[[#This Row],[canal_compra]],cambio_canal_compra[#All],2,0)</f>
        <v>En tienda</v>
      </c>
      <c r="V1801" t="s">
        <v>16</v>
      </c>
      <c r="W1801" t="str">
        <f>VLOOKUP(ventas_starbucks_2025[[#This Row],[método_pago]],cambio_metodo_pago[#All],2,0)</f>
        <v>Tarjeta</v>
      </c>
      <c r="X1801" t="s">
        <v>22</v>
      </c>
      <c r="Y1801">
        <v>0</v>
      </c>
      <c r="Z1801" t="str">
        <f>VLOOKUP(ventas_starbucks_2025[[#This Row],[promoción_aplicada5]],promocion_cambiar[#All],2,0)</f>
        <v>Combo</v>
      </c>
      <c r="AA1801" t="s">
        <v>8</v>
      </c>
      <c r="AB1801" t="s">
        <v>18</v>
      </c>
      <c r="AC1801" t="s">
        <v>24</v>
      </c>
      <c r="AD1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01">
        <v>4.4000000000000004</v>
      </c>
      <c r="AF1801">
        <v>5</v>
      </c>
      <c r="AG1801">
        <v>43</v>
      </c>
      <c r="AH1801">
        <v>40</v>
      </c>
    </row>
    <row r="1802" spans="1:34" x14ac:dyDescent="0.25">
      <c r="A1802" s="3" t="s">
        <v>1877</v>
      </c>
      <c r="B1802" s="1">
        <v>45665</v>
      </c>
      <c r="C1802" s="23">
        <f t="shared" si="140"/>
        <v>8</v>
      </c>
      <c r="D1802" s="23">
        <f t="shared" si="141"/>
        <v>3</v>
      </c>
      <c r="E1802" s="23" t="str">
        <f t="shared" si="142"/>
        <v>miércoles</v>
      </c>
      <c r="F1802" s="23">
        <f t="shared" si="143"/>
        <v>1</v>
      </c>
      <c r="G1802" s="23" t="str">
        <f t="shared" si="144"/>
        <v>enero</v>
      </c>
      <c r="H1802" s="2">
        <v>0.75624999999999998</v>
      </c>
      <c r="I1802" t="s">
        <v>57</v>
      </c>
      <c r="J1802" t="str">
        <f>VLOOKUP(ventas_starbucks_2025[[#This Row],[sucursal]],cambio_sucursal[#All],2,0)</f>
        <v>Sucursal Avda Colón</v>
      </c>
      <c r="K1802" t="s">
        <v>82</v>
      </c>
      <c r="L1802" t="s">
        <v>28</v>
      </c>
      <c r="M1802" t="s">
        <v>4</v>
      </c>
      <c r="N1802" t="str">
        <f>IFERROR(VLOOKUP(ventas_starbucks_2025[[#This Row],[tamaño_sucio]],cambio_tamaño[#All],2,0),"Tamaño único")</f>
        <v>Tamaño único</v>
      </c>
      <c r="O1802">
        <v>2</v>
      </c>
      <c r="P1802">
        <v>2124.65</v>
      </c>
      <c r="Q1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02">
        <v>4249.3</v>
      </c>
      <c r="S1802" t="s">
        <v>31</v>
      </c>
      <c r="T1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2" t="str">
        <f>VLOOKUP(ventas_starbucks_2025[[#This Row],[canal_compra]],cambio_canal_compra[#All],2,0)</f>
        <v>Entrega domicilio</v>
      </c>
      <c r="V1802" t="s">
        <v>6</v>
      </c>
      <c r="W1802" t="str">
        <f>VLOOKUP(ventas_starbucks_2025[[#This Row],[método_pago]],cambio_metodo_pago[#All],2,0)</f>
        <v>Aplicación móbil</v>
      </c>
      <c r="X1802" t="s">
        <v>7</v>
      </c>
      <c r="Y1802">
        <v>0</v>
      </c>
      <c r="Z1802" t="str">
        <f>VLOOKUP(ventas_starbucks_2025[[#This Row],[promoción_aplicada5]],promocion_cambiar[#All],2,0)</f>
        <v>Hora Feliz</v>
      </c>
      <c r="AA1802" t="s">
        <v>36</v>
      </c>
      <c r="AB1802" t="s">
        <v>52</v>
      </c>
      <c r="AC1802" t="s">
        <v>10</v>
      </c>
      <c r="AD1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2">
        <v>5.4</v>
      </c>
      <c r="AF1802">
        <v>5</v>
      </c>
      <c r="AG1802">
        <v>38</v>
      </c>
      <c r="AH1802">
        <v>36</v>
      </c>
    </row>
    <row r="1803" spans="1:34" x14ac:dyDescent="0.25">
      <c r="A1803" s="3" t="s">
        <v>1878</v>
      </c>
      <c r="B1803" s="1">
        <v>45759</v>
      </c>
      <c r="C1803" s="23">
        <f t="shared" si="140"/>
        <v>12</v>
      </c>
      <c r="D1803" s="23">
        <f t="shared" si="141"/>
        <v>6</v>
      </c>
      <c r="E1803" s="23" t="str">
        <f t="shared" si="142"/>
        <v>sábado</v>
      </c>
      <c r="F1803" s="23">
        <f t="shared" si="143"/>
        <v>4</v>
      </c>
      <c r="G1803" s="23" t="str">
        <f t="shared" si="144"/>
        <v>abril</v>
      </c>
      <c r="H1803" s="2">
        <v>0.65902777777777777</v>
      </c>
      <c r="I1803" t="s">
        <v>26</v>
      </c>
      <c r="J1803" t="str">
        <f>VLOOKUP(ventas_starbucks_2025[[#This Row],[sucursal]],cambio_sucursal[#All],2,0)</f>
        <v>Sucursal San Lorenzo 47</v>
      </c>
      <c r="K1803" t="s">
        <v>87</v>
      </c>
      <c r="L1803" t="s">
        <v>65</v>
      </c>
      <c r="M1803" t="s">
        <v>4</v>
      </c>
      <c r="N1803" t="str">
        <f>IFERROR(VLOOKUP(ventas_starbucks_2025[[#This Row],[tamaño_sucio]],cambio_tamaño[#All],2,0),"Tamaño único")</f>
        <v>Tamaño único</v>
      </c>
      <c r="O1803">
        <v>1</v>
      </c>
      <c r="P1803">
        <v>1878.81</v>
      </c>
      <c r="Q1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3">
        <v>1878.81</v>
      </c>
      <c r="S1803" t="s">
        <v>15</v>
      </c>
      <c r="T1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3" t="str">
        <f>VLOOKUP(ventas_starbucks_2025[[#This Row],[canal_compra]],cambio_canal_compra[#All],2,0)</f>
        <v>Para llevar</v>
      </c>
      <c r="V1803" t="s">
        <v>16</v>
      </c>
      <c r="W1803" t="str">
        <f>VLOOKUP(ventas_starbucks_2025[[#This Row],[método_pago]],cambio_metodo_pago[#All],2,0)</f>
        <v>Tarjeta</v>
      </c>
      <c r="X1803" t="s">
        <v>22</v>
      </c>
      <c r="Y1803">
        <v>0</v>
      </c>
      <c r="Z1803" t="str">
        <f>VLOOKUP(ventas_starbucks_2025[[#This Row],[promoción_aplicada5]],promocion_cambiar[#All],2,0)</f>
        <v>Ninguna</v>
      </c>
      <c r="AA1803" t="s">
        <v>17</v>
      </c>
      <c r="AB1803" t="s">
        <v>23</v>
      </c>
      <c r="AC1803" t="s">
        <v>24</v>
      </c>
      <c r="AD1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3">
        <v>6.7</v>
      </c>
      <c r="AF1803">
        <v>5</v>
      </c>
      <c r="AG1803">
        <v>44</v>
      </c>
      <c r="AH1803">
        <v>43</v>
      </c>
    </row>
    <row r="1804" spans="1:34" x14ac:dyDescent="0.25">
      <c r="A1804" s="3" t="s">
        <v>1879</v>
      </c>
      <c r="B1804" s="1">
        <v>45728</v>
      </c>
      <c r="C1804" s="23">
        <f t="shared" si="140"/>
        <v>12</v>
      </c>
      <c r="D1804" s="23">
        <f t="shared" si="141"/>
        <v>3</v>
      </c>
      <c r="E1804" s="1" t="str">
        <f t="shared" si="142"/>
        <v>miércoles</v>
      </c>
      <c r="F1804" s="23">
        <f t="shared" si="143"/>
        <v>3</v>
      </c>
      <c r="G1804" s="1" t="str">
        <f t="shared" si="144"/>
        <v>marzo</v>
      </c>
      <c r="H1804" s="2">
        <v>0.57361111111111107</v>
      </c>
      <c r="I1804" t="s">
        <v>57</v>
      </c>
      <c r="J1804" t="str">
        <f>VLOOKUP(ventas_starbucks_2025[[#This Row],[sucursal]],cambio_sucursal[#All],2,0)</f>
        <v>Sucursal Avda Colón</v>
      </c>
      <c r="K1804" t="s">
        <v>20</v>
      </c>
      <c r="L1804" t="s">
        <v>21</v>
      </c>
      <c r="M1804" t="s">
        <v>4</v>
      </c>
      <c r="N1804" t="str">
        <f>IFERROR(VLOOKUP(ventas_starbucks_2025[[#This Row],[tamaño_sucio]],cambio_tamaño[#All],2,0),"Tamaño único")</f>
        <v>Tamaño único</v>
      </c>
      <c r="O1804">
        <v>4</v>
      </c>
      <c r="P1804">
        <v>961.47</v>
      </c>
      <c r="Q1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04">
        <v>3845.88</v>
      </c>
      <c r="S1804" t="s">
        <v>15</v>
      </c>
      <c r="T1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4" t="str">
        <f>VLOOKUP(ventas_starbucks_2025[[#This Row],[canal_compra]],cambio_canal_compra[#All],2,0)</f>
        <v>Para llevar</v>
      </c>
      <c r="V1804" t="s">
        <v>16</v>
      </c>
      <c r="W1804" t="str">
        <f>VLOOKUP(ventas_starbucks_2025[[#This Row],[método_pago]],cambio_metodo_pago[#All],2,0)</f>
        <v>Tarjeta</v>
      </c>
      <c r="X1804" t="s">
        <v>7</v>
      </c>
      <c r="Y1804">
        <v>15</v>
      </c>
      <c r="Z1804" t="str">
        <f>VLOOKUP(ventas_starbucks_2025[[#This Row],[promoción_aplicada5]],promocion_cambiar[#All],2,0)</f>
        <v>2x1</v>
      </c>
      <c r="AA1804" t="s">
        <v>51</v>
      </c>
      <c r="AB1804" t="s">
        <v>9</v>
      </c>
      <c r="AC1804" t="s">
        <v>41</v>
      </c>
      <c r="AD1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04">
        <v>14.6</v>
      </c>
      <c r="AF1804">
        <v>2</v>
      </c>
      <c r="AG1804">
        <v>36</v>
      </c>
      <c r="AH1804">
        <v>32</v>
      </c>
    </row>
    <row r="1805" spans="1:34" x14ac:dyDescent="0.25">
      <c r="A1805" s="3" t="s">
        <v>1880</v>
      </c>
      <c r="B1805" s="1">
        <v>45690</v>
      </c>
      <c r="C1805" s="23">
        <f t="shared" si="140"/>
        <v>2</v>
      </c>
      <c r="D1805" s="23">
        <f t="shared" si="141"/>
        <v>7</v>
      </c>
      <c r="E1805" s="23" t="str">
        <f t="shared" si="142"/>
        <v>domingo</v>
      </c>
      <c r="F1805" s="23">
        <f t="shared" si="143"/>
        <v>2</v>
      </c>
      <c r="G1805" s="23" t="str">
        <f t="shared" si="144"/>
        <v>febrero</v>
      </c>
      <c r="H1805" s="2">
        <v>0.6</v>
      </c>
      <c r="I1805" t="s">
        <v>26</v>
      </c>
      <c r="J1805" t="str">
        <f>VLOOKUP(ventas_starbucks_2025[[#This Row],[sucursal]],cambio_sucursal[#All],2,0)</f>
        <v>Sucursal San Lorenzo 47</v>
      </c>
      <c r="K1805" t="s">
        <v>27</v>
      </c>
      <c r="L1805" t="s">
        <v>28</v>
      </c>
      <c r="M1805" t="s">
        <v>4</v>
      </c>
      <c r="N1805" t="str">
        <f>IFERROR(VLOOKUP(ventas_starbucks_2025[[#This Row],[tamaño_sucio]],cambio_tamaño[#All],2,0),"Tamaño único")</f>
        <v>Tamaño único</v>
      </c>
      <c r="O1805">
        <v>2</v>
      </c>
      <c r="P1805">
        <v>2246.67</v>
      </c>
      <c r="Q1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05">
        <v>4493.34</v>
      </c>
      <c r="S1805" t="s">
        <v>5</v>
      </c>
      <c r="T1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5" t="str">
        <f>VLOOKUP(ventas_starbucks_2025[[#This Row],[canal_compra]],cambio_canal_compra[#All],2,0)</f>
        <v>En tienda</v>
      </c>
      <c r="V1805" t="s">
        <v>16</v>
      </c>
      <c r="W1805" t="str">
        <f>VLOOKUP(ventas_starbucks_2025[[#This Row],[método_pago]],cambio_metodo_pago[#All],2,0)</f>
        <v>Tarjeta</v>
      </c>
      <c r="X1805" t="s">
        <v>7</v>
      </c>
      <c r="Y1805">
        <v>0</v>
      </c>
      <c r="Z1805" t="str">
        <f>VLOOKUP(ventas_starbucks_2025[[#This Row],[promoción_aplicada5]],promocion_cambiar[#All],2,0)</f>
        <v>Combo</v>
      </c>
      <c r="AA1805" t="s">
        <v>8</v>
      </c>
      <c r="AB1805" t="s">
        <v>52</v>
      </c>
      <c r="AC1805" t="s">
        <v>41</v>
      </c>
      <c r="AD1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05">
        <v>10</v>
      </c>
      <c r="AF1805">
        <v>2</v>
      </c>
      <c r="AG1805">
        <v>47</v>
      </c>
      <c r="AH1805">
        <v>45</v>
      </c>
    </row>
    <row r="1806" spans="1:34" x14ac:dyDescent="0.25">
      <c r="A1806" s="3" t="s">
        <v>1881</v>
      </c>
      <c r="B1806" s="1">
        <v>45719</v>
      </c>
      <c r="C1806" s="23">
        <f t="shared" si="140"/>
        <v>3</v>
      </c>
      <c r="D1806" s="23">
        <f t="shared" si="141"/>
        <v>1</v>
      </c>
      <c r="E1806" s="1" t="str">
        <f t="shared" si="142"/>
        <v>lunes</v>
      </c>
      <c r="F1806" s="23">
        <f t="shared" si="143"/>
        <v>3</v>
      </c>
      <c r="G1806" s="1" t="str">
        <f t="shared" si="144"/>
        <v>marzo</v>
      </c>
      <c r="H1806" s="2">
        <v>0.82847222222222228</v>
      </c>
      <c r="I1806" t="s">
        <v>26</v>
      </c>
      <c r="J1806" t="str">
        <f>VLOOKUP(ventas_starbucks_2025[[#This Row],[sucursal]],cambio_sucursal[#All],2,0)</f>
        <v>Sucursal San Lorenzo 47</v>
      </c>
      <c r="K1806" t="s">
        <v>13</v>
      </c>
      <c r="L1806" t="s">
        <v>14</v>
      </c>
      <c r="M1806" t="s">
        <v>4</v>
      </c>
      <c r="N1806" t="str">
        <f>IFERROR(VLOOKUP(ventas_starbucks_2025[[#This Row],[tamaño_sucio]],cambio_tamaño[#All],2,0),"Tamaño único")</f>
        <v>Tamaño único</v>
      </c>
      <c r="O1806">
        <v>5</v>
      </c>
      <c r="P1806">
        <v>1971.4</v>
      </c>
      <c r="Q1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6">
        <v>9857</v>
      </c>
      <c r="S1806" t="s">
        <v>15</v>
      </c>
      <c r="T1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06" t="str">
        <f>VLOOKUP(ventas_starbucks_2025[[#This Row],[canal_compra]],cambio_canal_compra[#All],2,0)</f>
        <v>Para llevar</v>
      </c>
      <c r="V1806" t="s">
        <v>6</v>
      </c>
      <c r="W1806" t="str">
        <f>VLOOKUP(ventas_starbucks_2025[[#This Row],[método_pago]],cambio_metodo_pago[#All],2,0)</f>
        <v>Aplicación móbil</v>
      </c>
      <c r="X1806" t="s">
        <v>22</v>
      </c>
      <c r="Y1806">
        <v>0</v>
      </c>
      <c r="Z1806" t="str">
        <f>VLOOKUP(ventas_starbucks_2025[[#This Row],[promoción_aplicada5]],promocion_cambiar[#All],2,0)</f>
        <v>Ninguna</v>
      </c>
      <c r="AA1806" t="s">
        <v>17</v>
      </c>
      <c r="AB1806" t="s">
        <v>52</v>
      </c>
      <c r="AC1806" t="s">
        <v>10</v>
      </c>
      <c r="AD1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6">
        <v>9.6999999999999993</v>
      </c>
      <c r="AF1806">
        <v>4</v>
      </c>
      <c r="AG1806">
        <v>26</v>
      </c>
      <c r="AH1806">
        <v>21</v>
      </c>
    </row>
    <row r="1807" spans="1:34" x14ac:dyDescent="0.25">
      <c r="A1807" s="3" t="s">
        <v>1882</v>
      </c>
      <c r="B1807" s="1">
        <v>45701</v>
      </c>
      <c r="C1807" s="23">
        <f t="shared" si="140"/>
        <v>13</v>
      </c>
      <c r="D1807" s="23">
        <f t="shared" si="141"/>
        <v>4</v>
      </c>
      <c r="E1807" s="23" t="str">
        <f t="shared" si="142"/>
        <v>jueves</v>
      </c>
      <c r="F1807" s="23">
        <f t="shared" si="143"/>
        <v>2</v>
      </c>
      <c r="G1807" s="23" t="str">
        <f t="shared" si="144"/>
        <v>febrero</v>
      </c>
      <c r="H1807" s="2">
        <v>0.53611111111111109</v>
      </c>
      <c r="I1807" t="s">
        <v>57</v>
      </c>
      <c r="J1807" t="str">
        <f>VLOOKUP(ventas_starbucks_2025[[#This Row],[sucursal]],cambio_sucursal[#All],2,0)</f>
        <v>Sucursal Avda Colón</v>
      </c>
      <c r="K1807" t="s">
        <v>34</v>
      </c>
      <c r="L1807" t="s">
        <v>35</v>
      </c>
      <c r="M1807" t="s">
        <v>4</v>
      </c>
      <c r="N1807" t="str">
        <f>IFERROR(VLOOKUP(ventas_starbucks_2025[[#This Row],[tamaño_sucio]],cambio_tamaño[#All],2,0),"Tamaño único")</f>
        <v>Tamaño único</v>
      </c>
      <c r="O1807">
        <v>4</v>
      </c>
      <c r="P1807">
        <v>1071.5</v>
      </c>
      <c r="Q1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7">
        <v>4286</v>
      </c>
      <c r="S1807" t="s">
        <v>31</v>
      </c>
      <c r="T1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7" t="str">
        <f>VLOOKUP(ventas_starbucks_2025[[#This Row],[canal_compra]],cambio_canal_compra[#All],2,0)</f>
        <v>Entrega domicilio</v>
      </c>
      <c r="V1807" t="s">
        <v>40</v>
      </c>
      <c r="W1807" t="str">
        <f>VLOOKUP(ventas_starbucks_2025[[#This Row],[método_pago]],cambio_metodo_pago[#All],2,0)</f>
        <v>Efectivo</v>
      </c>
      <c r="X1807" t="s">
        <v>7</v>
      </c>
      <c r="Y1807">
        <v>10</v>
      </c>
      <c r="Z1807" t="str">
        <f>VLOOKUP(ventas_starbucks_2025[[#This Row],[promoción_aplicada5]],promocion_cambiar[#All],2,0)</f>
        <v>Hora Feliz</v>
      </c>
      <c r="AA1807" t="s">
        <v>36</v>
      </c>
      <c r="AB1807" t="s">
        <v>23</v>
      </c>
      <c r="AC1807" t="s">
        <v>10</v>
      </c>
      <c r="AD1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7">
        <v>5.0999999999999996</v>
      </c>
      <c r="AF1807">
        <v>5</v>
      </c>
      <c r="AG1807">
        <v>39</v>
      </c>
      <c r="AH1807">
        <v>35</v>
      </c>
    </row>
    <row r="1808" spans="1:34" x14ac:dyDescent="0.25">
      <c r="A1808" s="3" t="s">
        <v>1883</v>
      </c>
      <c r="B1808" s="1">
        <v>45664</v>
      </c>
      <c r="C1808" s="23">
        <f t="shared" si="140"/>
        <v>7</v>
      </c>
      <c r="D1808" s="23">
        <f t="shared" si="141"/>
        <v>2</v>
      </c>
      <c r="E1808" s="23" t="str">
        <f t="shared" si="142"/>
        <v>martes</v>
      </c>
      <c r="F1808" s="23">
        <f t="shared" si="143"/>
        <v>1</v>
      </c>
      <c r="G1808" s="23" t="str">
        <f t="shared" si="144"/>
        <v>enero</v>
      </c>
      <c r="H1808" s="2">
        <v>0.32569444444444445</v>
      </c>
      <c r="I1808" t="s">
        <v>26</v>
      </c>
      <c r="J1808" t="str">
        <f>VLOOKUP(ventas_starbucks_2025[[#This Row],[sucursal]],cambio_sucursal[#All],2,0)</f>
        <v>Sucursal San Lorenzo 47</v>
      </c>
      <c r="K1808" t="s">
        <v>69</v>
      </c>
      <c r="L1808" t="s">
        <v>70</v>
      </c>
      <c r="M1808" t="s">
        <v>55</v>
      </c>
      <c r="N1808" t="str">
        <f>IFERROR(VLOOKUP(ventas_starbucks_2025[[#This Row],[tamaño_sucio]],cambio_tamaño[#All],2,0),"Tamaño único")</f>
        <v>Pequeño</v>
      </c>
      <c r="O1808">
        <v>4</v>
      </c>
      <c r="P1808">
        <v>1316.11</v>
      </c>
      <c r="Q1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8">
        <v>5264.44</v>
      </c>
      <c r="S1808" t="s">
        <v>5</v>
      </c>
      <c r="T1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08" t="str">
        <f>VLOOKUP(ventas_starbucks_2025[[#This Row],[canal_compra]],cambio_canal_compra[#All],2,0)</f>
        <v>En tienda</v>
      </c>
      <c r="V1808" t="s">
        <v>40</v>
      </c>
      <c r="W1808" t="str">
        <f>VLOOKUP(ventas_starbucks_2025[[#This Row],[método_pago]],cambio_metodo_pago[#All],2,0)</f>
        <v>Efectivo</v>
      </c>
      <c r="X1808" t="s">
        <v>7</v>
      </c>
      <c r="Y1808">
        <v>0</v>
      </c>
      <c r="Z1808" t="str">
        <f>VLOOKUP(ventas_starbucks_2025[[#This Row],[promoción_aplicada5]],promocion_cambiar[#All],2,0)</f>
        <v>Combo</v>
      </c>
      <c r="AA1808" t="s">
        <v>8</v>
      </c>
      <c r="AB1808" t="s">
        <v>52</v>
      </c>
      <c r="AC1808" t="s">
        <v>24</v>
      </c>
      <c r="AD1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8">
        <v>6.6</v>
      </c>
      <c r="AF1808">
        <v>5</v>
      </c>
      <c r="AG1808">
        <v>21</v>
      </c>
      <c r="AH1808">
        <v>17</v>
      </c>
    </row>
    <row r="1809" spans="1:34" x14ac:dyDescent="0.25">
      <c r="A1809" s="3" t="s">
        <v>1884</v>
      </c>
      <c r="B1809" s="1">
        <v>45730</v>
      </c>
      <c r="C1809" s="23">
        <f t="shared" si="140"/>
        <v>14</v>
      </c>
      <c r="D1809" s="23">
        <f t="shared" si="141"/>
        <v>5</v>
      </c>
      <c r="E1809" s="23" t="str">
        <f t="shared" si="142"/>
        <v>viernes</v>
      </c>
      <c r="F1809" s="23">
        <f t="shared" si="143"/>
        <v>3</v>
      </c>
      <c r="G1809" s="23" t="str">
        <f t="shared" si="144"/>
        <v>marzo</v>
      </c>
      <c r="H1809" s="2">
        <v>0.71319444444444446</v>
      </c>
      <c r="I1809" t="s">
        <v>57</v>
      </c>
      <c r="J1809" t="str">
        <f>VLOOKUP(ventas_starbucks_2025[[#This Row],[sucursal]],cambio_sucursal[#All],2,0)</f>
        <v>Sucursal Avda Colón</v>
      </c>
      <c r="K1809" t="s">
        <v>38</v>
      </c>
      <c r="L1809" t="s">
        <v>39</v>
      </c>
      <c r="M1809" t="s">
        <v>4</v>
      </c>
      <c r="N1809" t="str">
        <f>IFERROR(VLOOKUP(ventas_starbucks_2025[[#This Row],[tamaño_sucio]],cambio_tamaño[#All],2,0),"Tamaño único")</f>
        <v>Tamaño único</v>
      </c>
      <c r="O1809">
        <v>5</v>
      </c>
      <c r="P1809">
        <v>1138.32</v>
      </c>
      <c r="Q1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9">
        <v>5691.6</v>
      </c>
      <c r="S1809" t="s">
        <v>5</v>
      </c>
      <c r="T1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09" t="str">
        <f>VLOOKUP(ventas_starbucks_2025[[#This Row],[canal_compra]],cambio_canal_compra[#All],2,0)</f>
        <v>En tienda</v>
      </c>
      <c r="V1809" t="s">
        <v>40</v>
      </c>
      <c r="W1809" t="str">
        <f>VLOOKUP(ventas_starbucks_2025[[#This Row],[método_pago]],cambio_metodo_pago[#All],2,0)</f>
        <v>Efectivo</v>
      </c>
      <c r="X1809" t="s">
        <v>7</v>
      </c>
      <c r="Y1809">
        <v>15</v>
      </c>
      <c r="Z1809" t="str">
        <f>VLOOKUP(ventas_starbucks_2025[[#This Row],[promoción_aplicada5]],promocion_cambiar[#All],2,0)</f>
        <v>Combo</v>
      </c>
      <c r="AA1809" t="s">
        <v>8</v>
      </c>
      <c r="AB1809" t="s">
        <v>52</v>
      </c>
      <c r="AC1809" t="s">
        <v>24</v>
      </c>
      <c r="AD1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9">
        <v>9.6999999999999993</v>
      </c>
      <c r="AF1809">
        <v>1</v>
      </c>
      <c r="AG1809">
        <v>35</v>
      </c>
      <c r="AH1809">
        <v>30</v>
      </c>
    </row>
    <row r="1810" spans="1:34" x14ac:dyDescent="0.25">
      <c r="A1810" s="3" t="s">
        <v>1885</v>
      </c>
      <c r="B1810" s="1">
        <v>45726</v>
      </c>
      <c r="C1810" s="23">
        <f t="shared" si="140"/>
        <v>10</v>
      </c>
      <c r="D1810" s="23">
        <f t="shared" si="141"/>
        <v>1</v>
      </c>
      <c r="E1810" s="23" t="str">
        <f t="shared" si="142"/>
        <v>lunes</v>
      </c>
      <c r="F1810" s="23">
        <f t="shared" si="143"/>
        <v>3</v>
      </c>
      <c r="G1810" s="23" t="str">
        <f t="shared" si="144"/>
        <v>marzo</v>
      </c>
      <c r="H1810" s="2">
        <v>0.62361111111111112</v>
      </c>
      <c r="I1810" t="s">
        <v>26</v>
      </c>
      <c r="J1810" t="str">
        <f>VLOOKUP(ventas_starbucks_2025[[#This Row],[sucursal]],cambio_sucursal[#All],2,0)</f>
        <v>Sucursal San Lorenzo 47</v>
      </c>
      <c r="K1810" t="s">
        <v>13</v>
      </c>
      <c r="L1810" t="s">
        <v>14</v>
      </c>
      <c r="M1810" t="s">
        <v>4</v>
      </c>
      <c r="N1810" t="str">
        <f>IFERROR(VLOOKUP(ventas_starbucks_2025[[#This Row],[tamaño_sucio]],cambio_tamaño[#All],2,0),"Tamaño único")</f>
        <v>Tamaño único</v>
      </c>
      <c r="O1810">
        <v>2</v>
      </c>
      <c r="P1810">
        <v>2007.89</v>
      </c>
      <c r="Q1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10">
        <v>4015.78</v>
      </c>
      <c r="S1810" t="s">
        <v>15</v>
      </c>
      <c r="T1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10" t="str">
        <f>VLOOKUP(ventas_starbucks_2025[[#This Row],[canal_compra]],cambio_canal_compra[#All],2,0)</f>
        <v>Para llevar</v>
      </c>
      <c r="V1810" t="s">
        <v>40</v>
      </c>
      <c r="W1810" t="str">
        <f>VLOOKUP(ventas_starbucks_2025[[#This Row],[método_pago]],cambio_metodo_pago[#All],2,0)</f>
        <v>Efectivo</v>
      </c>
      <c r="X1810" t="s">
        <v>22</v>
      </c>
      <c r="Y1810">
        <v>0</v>
      </c>
      <c r="Z1810" t="str">
        <f>VLOOKUP(ventas_starbucks_2025[[#This Row],[promoción_aplicada5]],promocion_cambiar[#All],2,0)</f>
        <v>Combo</v>
      </c>
      <c r="AA1810" t="s">
        <v>8</v>
      </c>
      <c r="AB1810" t="s">
        <v>29</v>
      </c>
      <c r="AC1810" t="s">
        <v>24</v>
      </c>
      <c r="AD1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10">
        <v>13.9</v>
      </c>
      <c r="AF1810">
        <v>3</v>
      </c>
      <c r="AG1810">
        <v>23</v>
      </c>
      <c r="AH1810">
        <v>21</v>
      </c>
    </row>
    <row r="1811" spans="1:34" x14ac:dyDescent="0.25">
      <c r="A1811" s="3" t="s">
        <v>1886</v>
      </c>
      <c r="B1811" s="1">
        <v>45712</v>
      </c>
      <c r="C1811" s="23">
        <f t="shared" si="140"/>
        <v>24</v>
      </c>
      <c r="D1811" s="23">
        <f t="shared" si="141"/>
        <v>1</v>
      </c>
      <c r="E1811" s="1" t="str">
        <f t="shared" si="142"/>
        <v>lunes</v>
      </c>
      <c r="F1811" s="23">
        <f t="shared" si="143"/>
        <v>2</v>
      </c>
      <c r="G1811" s="1" t="str">
        <f t="shared" si="144"/>
        <v>febrero</v>
      </c>
      <c r="H1811" s="2">
        <v>0.79652777777777772</v>
      </c>
      <c r="I1811" t="s">
        <v>1</v>
      </c>
      <c r="J1811" t="str">
        <f>VLOOKUP(ventas_starbucks_2025[[#This Row],[sucursal]],cambio_sucursal[#All],2,0)</f>
        <v>Sucursal Nueva Córdoba</v>
      </c>
      <c r="K1811" t="s">
        <v>205</v>
      </c>
      <c r="L1811" t="s">
        <v>70</v>
      </c>
      <c r="M1811" t="s">
        <v>62</v>
      </c>
      <c r="N1811" t="str">
        <f>IFERROR(VLOOKUP(ventas_starbucks_2025[[#This Row],[tamaño_sucio]],cambio_tamaño[#All],2,0),"Tamaño único")</f>
        <v>Extra-Grande</v>
      </c>
      <c r="O1811">
        <v>4</v>
      </c>
      <c r="P1811">
        <v>1876.74</v>
      </c>
      <c r="Q1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1">
        <v>7506.96</v>
      </c>
      <c r="S1811" t="s">
        <v>5</v>
      </c>
      <c r="T1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1" t="str">
        <f>VLOOKUP(ventas_starbucks_2025[[#This Row],[canal_compra]],cambio_canal_compra[#All],2,0)</f>
        <v>En tienda</v>
      </c>
      <c r="V1811" t="s">
        <v>16</v>
      </c>
      <c r="W1811" t="str">
        <f>VLOOKUP(ventas_starbucks_2025[[#This Row],[método_pago]],cambio_metodo_pago[#All],2,0)</f>
        <v>Tarjeta</v>
      </c>
      <c r="X1811" t="s">
        <v>7</v>
      </c>
      <c r="Y1811">
        <v>0</v>
      </c>
      <c r="Z1811" t="str">
        <f>VLOOKUP(ventas_starbucks_2025[[#This Row],[promoción_aplicada5]],promocion_cambiar[#All],2,0)</f>
        <v>Ninguna</v>
      </c>
      <c r="AA1811" t="s">
        <v>17</v>
      </c>
      <c r="AB1811" t="s">
        <v>18</v>
      </c>
      <c r="AC1811" t="s">
        <v>10</v>
      </c>
      <c r="AD1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11">
        <v>9.8000000000000007</v>
      </c>
      <c r="AF1811">
        <v>4</v>
      </c>
      <c r="AG1811">
        <v>48</v>
      </c>
      <c r="AH1811">
        <v>44</v>
      </c>
    </row>
    <row r="1812" spans="1:34" x14ac:dyDescent="0.25">
      <c r="A1812" s="3" t="s">
        <v>1887</v>
      </c>
      <c r="B1812" s="1">
        <v>45737</v>
      </c>
      <c r="C1812" s="23">
        <f t="shared" si="140"/>
        <v>21</v>
      </c>
      <c r="D1812" s="23">
        <f t="shared" si="141"/>
        <v>5</v>
      </c>
      <c r="E1812" s="23" t="str">
        <f t="shared" si="142"/>
        <v>viernes</v>
      </c>
      <c r="F1812" s="23">
        <f t="shared" si="143"/>
        <v>3</v>
      </c>
      <c r="G1812" s="23" t="str">
        <f t="shared" si="144"/>
        <v>marzo</v>
      </c>
      <c r="H1812" s="2">
        <v>0.6645833333333333</v>
      </c>
      <c r="I1812" t="s">
        <v>12</v>
      </c>
      <c r="J1812" t="str">
        <f>VLOOKUP(ventas_starbucks_2025[[#This Row],[sucursal]],cambio_sucursal[#All],2,0)</f>
        <v>Sucursal Córdoba Shopping</v>
      </c>
      <c r="K1812" t="s">
        <v>64</v>
      </c>
      <c r="L1812" t="s">
        <v>65</v>
      </c>
      <c r="M1812" t="s">
        <v>4</v>
      </c>
      <c r="N1812" t="str">
        <f>IFERROR(VLOOKUP(ventas_starbucks_2025[[#This Row],[tamaño_sucio]],cambio_tamaño[#All],2,0),"Tamaño único")</f>
        <v>Tamaño único</v>
      </c>
      <c r="O1812">
        <v>2</v>
      </c>
      <c r="P1812">
        <v>1881.63</v>
      </c>
      <c r="Q1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2">
        <v>3763.26</v>
      </c>
      <c r="S1812" t="s">
        <v>5</v>
      </c>
      <c r="T1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12" t="str">
        <f>VLOOKUP(ventas_starbucks_2025[[#This Row],[canal_compra]],cambio_canal_compra[#All],2,0)</f>
        <v>En tienda</v>
      </c>
      <c r="V1812" t="s">
        <v>16</v>
      </c>
      <c r="W1812" t="str">
        <f>VLOOKUP(ventas_starbucks_2025[[#This Row],[método_pago]],cambio_metodo_pago[#All],2,0)</f>
        <v>Tarjeta</v>
      </c>
      <c r="X1812" t="s">
        <v>7</v>
      </c>
      <c r="Y1812">
        <v>10</v>
      </c>
      <c r="Z1812" t="str">
        <f>VLOOKUP(ventas_starbucks_2025[[#This Row],[promoción_aplicada5]],promocion_cambiar[#All],2,0)</f>
        <v>2x1</v>
      </c>
      <c r="AA1812" t="s">
        <v>51</v>
      </c>
      <c r="AB1812" t="s">
        <v>18</v>
      </c>
      <c r="AC1812" t="s">
        <v>41</v>
      </c>
      <c r="AD1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12">
        <v>3.1</v>
      </c>
      <c r="AF1812">
        <v>2</v>
      </c>
      <c r="AG1812">
        <v>36</v>
      </c>
      <c r="AH1812">
        <v>34</v>
      </c>
    </row>
    <row r="1813" spans="1:34" x14ac:dyDescent="0.25">
      <c r="A1813" s="3" t="s">
        <v>1888</v>
      </c>
      <c r="B1813" s="1">
        <v>45759</v>
      </c>
      <c r="C1813" s="23">
        <f t="shared" si="140"/>
        <v>12</v>
      </c>
      <c r="D1813" s="23">
        <f t="shared" si="141"/>
        <v>6</v>
      </c>
      <c r="E1813" s="23" t="str">
        <f t="shared" si="142"/>
        <v>sábado</v>
      </c>
      <c r="F1813" s="23">
        <f t="shared" si="143"/>
        <v>4</v>
      </c>
      <c r="G1813" s="23" t="str">
        <f t="shared" si="144"/>
        <v>abril</v>
      </c>
      <c r="H1813" s="2">
        <v>0.54027777777777775</v>
      </c>
      <c r="I1813" t="s">
        <v>57</v>
      </c>
      <c r="J1813" t="str">
        <f>VLOOKUP(ventas_starbucks_2025[[#This Row],[sucursal]],cambio_sucursal[#All],2,0)</f>
        <v>Sucursal Avda Colón</v>
      </c>
      <c r="K1813" t="s">
        <v>58</v>
      </c>
      <c r="L1813" t="s">
        <v>39</v>
      </c>
      <c r="M1813" t="s">
        <v>4</v>
      </c>
      <c r="N1813" t="str">
        <f>IFERROR(VLOOKUP(ventas_starbucks_2025[[#This Row],[tamaño_sucio]],cambio_tamaño[#All],2,0),"Tamaño único")</f>
        <v>Tamaño único</v>
      </c>
      <c r="O1813">
        <v>4</v>
      </c>
      <c r="P1813">
        <v>1018.71</v>
      </c>
      <c r="Q1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3">
        <v>4074.84</v>
      </c>
      <c r="S1813" t="s">
        <v>15</v>
      </c>
      <c r="T1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13" t="str">
        <f>VLOOKUP(ventas_starbucks_2025[[#This Row],[canal_compra]],cambio_canal_compra[#All],2,0)</f>
        <v>Para llevar</v>
      </c>
      <c r="V1813" t="s">
        <v>40</v>
      </c>
      <c r="W1813" t="str">
        <f>VLOOKUP(ventas_starbucks_2025[[#This Row],[método_pago]],cambio_metodo_pago[#All],2,0)</f>
        <v>Efectivo</v>
      </c>
      <c r="X1813" t="s">
        <v>7</v>
      </c>
      <c r="Y1813">
        <v>10</v>
      </c>
      <c r="Z1813" t="str">
        <f>VLOOKUP(ventas_starbucks_2025[[#This Row],[promoción_aplicada5]],promocion_cambiar[#All],2,0)</f>
        <v>Combo</v>
      </c>
      <c r="AA1813" t="s">
        <v>8</v>
      </c>
      <c r="AB1813" t="s">
        <v>18</v>
      </c>
      <c r="AC1813" t="s">
        <v>10</v>
      </c>
      <c r="AD1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13">
        <v>10.1</v>
      </c>
      <c r="AF1813">
        <v>1</v>
      </c>
      <c r="AG1813">
        <v>21</v>
      </c>
      <c r="AH1813">
        <v>17</v>
      </c>
    </row>
    <row r="1814" spans="1:34" x14ac:dyDescent="0.25">
      <c r="A1814" s="3" t="s">
        <v>1889</v>
      </c>
      <c r="B1814" s="1">
        <v>45691</v>
      </c>
      <c r="C1814" s="23">
        <f t="shared" si="140"/>
        <v>3</v>
      </c>
      <c r="D1814" s="23">
        <f t="shared" si="141"/>
        <v>1</v>
      </c>
      <c r="E1814" s="23" t="str">
        <f t="shared" si="142"/>
        <v>lunes</v>
      </c>
      <c r="F1814" s="23">
        <f t="shared" si="143"/>
        <v>2</v>
      </c>
      <c r="G1814" s="23" t="str">
        <f t="shared" si="144"/>
        <v>febrero</v>
      </c>
      <c r="H1814" s="2">
        <v>0.85138888888888886</v>
      </c>
      <c r="I1814" t="s">
        <v>26</v>
      </c>
      <c r="J1814" t="str">
        <f>VLOOKUP(ventas_starbucks_2025[[#This Row],[sucursal]],cambio_sucursal[#All],2,0)</f>
        <v>Sucursal San Lorenzo 47</v>
      </c>
      <c r="K1814" t="s">
        <v>13</v>
      </c>
      <c r="L1814" t="s">
        <v>14</v>
      </c>
      <c r="M1814" t="s">
        <v>4</v>
      </c>
      <c r="N1814" t="str">
        <f>IFERROR(VLOOKUP(ventas_starbucks_2025[[#This Row],[tamaño_sucio]],cambio_tamaño[#All],2,0),"Tamaño único")</f>
        <v>Tamaño único</v>
      </c>
      <c r="O1814">
        <v>5</v>
      </c>
      <c r="P1814">
        <v>1843.03</v>
      </c>
      <c r="Q1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4">
        <v>9215.15</v>
      </c>
      <c r="S1814" t="s">
        <v>5</v>
      </c>
      <c r="T1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4" t="str">
        <f>VLOOKUP(ventas_starbucks_2025[[#This Row],[canal_compra]],cambio_canal_compra[#All],2,0)</f>
        <v>En tienda</v>
      </c>
      <c r="V1814" t="s">
        <v>6</v>
      </c>
      <c r="W1814" t="str">
        <f>VLOOKUP(ventas_starbucks_2025[[#This Row],[método_pago]],cambio_metodo_pago[#All],2,0)</f>
        <v>Aplicación móbil</v>
      </c>
      <c r="X1814" t="s">
        <v>22</v>
      </c>
      <c r="Y1814">
        <v>0</v>
      </c>
      <c r="Z1814" t="str">
        <f>VLOOKUP(ventas_starbucks_2025[[#This Row],[promoción_aplicada5]],promocion_cambiar[#All],2,0)</f>
        <v>Hora Feliz</v>
      </c>
      <c r="AA1814" t="s">
        <v>36</v>
      </c>
      <c r="AB1814" t="s">
        <v>52</v>
      </c>
      <c r="AC1814" t="s">
        <v>41</v>
      </c>
      <c r="AD1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14">
        <v>12.5</v>
      </c>
      <c r="AF1814">
        <v>4</v>
      </c>
      <c r="AG1814">
        <v>19</v>
      </c>
      <c r="AH1814">
        <v>14</v>
      </c>
    </row>
    <row r="1815" spans="1:34" x14ac:dyDescent="0.25">
      <c r="A1815" s="3" t="s">
        <v>1890</v>
      </c>
      <c r="B1815" s="1">
        <v>45765</v>
      </c>
      <c r="C1815" s="23">
        <f t="shared" si="140"/>
        <v>18</v>
      </c>
      <c r="D1815" s="23">
        <f t="shared" si="141"/>
        <v>5</v>
      </c>
      <c r="E1815" s="23" t="str">
        <f t="shared" si="142"/>
        <v>viernes</v>
      </c>
      <c r="F1815" s="23">
        <f t="shared" si="143"/>
        <v>4</v>
      </c>
      <c r="G1815" s="23" t="str">
        <f t="shared" si="144"/>
        <v>abril</v>
      </c>
      <c r="H1815" s="2">
        <v>0.45347222222222222</v>
      </c>
      <c r="I1815" t="s">
        <v>26</v>
      </c>
      <c r="J1815" t="str">
        <f>VLOOKUP(ventas_starbucks_2025[[#This Row],[sucursal]],cambio_sucursal[#All],2,0)</f>
        <v>Sucursal San Lorenzo 47</v>
      </c>
      <c r="K1815" t="s">
        <v>54</v>
      </c>
      <c r="L1815" t="s">
        <v>44</v>
      </c>
      <c r="M1815" t="s">
        <v>50</v>
      </c>
      <c r="N1815" t="str">
        <f>IFERROR(VLOOKUP(ventas_starbucks_2025[[#This Row],[tamaño_sucio]],cambio_tamaño[#All],2,0),"Tamaño único")</f>
        <v>Mediano</v>
      </c>
      <c r="O1815">
        <v>4</v>
      </c>
      <c r="P1815">
        <v>1758.67</v>
      </c>
      <c r="Q1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5">
        <v>7034.68</v>
      </c>
      <c r="S1815" t="s">
        <v>15</v>
      </c>
      <c r="T1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5" t="str">
        <f>VLOOKUP(ventas_starbucks_2025[[#This Row],[canal_compra]],cambio_canal_compra[#All],2,0)</f>
        <v>Para llevar</v>
      </c>
      <c r="V1815" t="s">
        <v>6</v>
      </c>
      <c r="W1815" t="str">
        <f>VLOOKUP(ventas_starbucks_2025[[#This Row],[método_pago]],cambio_metodo_pago[#All],2,0)</f>
        <v>Aplicación móbil</v>
      </c>
      <c r="X1815" t="s">
        <v>22</v>
      </c>
      <c r="Y1815">
        <v>0</v>
      </c>
      <c r="Z1815" t="str">
        <f>VLOOKUP(ventas_starbucks_2025[[#This Row],[promoción_aplicada5]],promocion_cambiar[#All],2,0)</f>
        <v>2x1</v>
      </c>
      <c r="AA1815" t="s">
        <v>51</v>
      </c>
      <c r="AB1815" t="s">
        <v>23</v>
      </c>
      <c r="AC1815" t="s">
        <v>41</v>
      </c>
      <c r="AD1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15">
        <v>5.8</v>
      </c>
      <c r="AF1815">
        <v>5</v>
      </c>
      <c r="AG1815">
        <v>24</v>
      </c>
      <c r="AH1815">
        <v>20</v>
      </c>
    </row>
    <row r="1816" spans="1:34" x14ac:dyDescent="0.25">
      <c r="A1816" s="3" t="s">
        <v>1891</v>
      </c>
      <c r="B1816" s="1">
        <v>45756</v>
      </c>
      <c r="C1816" s="23">
        <f t="shared" si="140"/>
        <v>9</v>
      </c>
      <c r="D1816" s="23">
        <f t="shared" si="141"/>
        <v>3</v>
      </c>
      <c r="E1816" s="23" t="str">
        <f t="shared" si="142"/>
        <v>miércoles</v>
      </c>
      <c r="F1816" s="23">
        <f t="shared" si="143"/>
        <v>4</v>
      </c>
      <c r="G1816" s="23" t="str">
        <f t="shared" si="144"/>
        <v>abril</v>
      </c>
      <c r="H1816" s="2">
        <v>0.78749999999999998</v>
      </c>
      <c r="I1816" t="s">
        <v>57</v>
      </c>
      <c r="J1816" t="str">
        <f>VLOOKUP(ventas_starbucks_2025[[#This Row],[sucursal]],cambio_sucursal[#All],2,0)</f>
        <v>Sucursal Avda Colón</v>
      </c>
      <c r="K1816" t="s">
        <v>101</v>
      </c>
      <c r="L1816" t="s">
        <v>3</v>
      </c>
      <c r="M1816" t="s">
        <v>4</v>
      </c>
      <c r="N1816" t="str">
        <f>IFERROR(VLOOKUP(ventas_starbucks_2025[[#This Row],[tamaño_sucio]],cambio_tamaño[#All],2,0),"Tamaño único")</f>
        <v>Tamaño único</v>
      </c>
      <c r="O1816">
        <v>3</v>
      </c>
      <c r="P1816">
        <v>2777.27</v>
      </c>
      <c r="Q1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16">
        <v>8331.81</v>
      </c>
      <c r="S1816" t="s">
        <v>5</v>
      </c>
      <c r="T1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6" t="str">
        <f>VLOOKUP(ventas_starbucks_2025[[#This Row],[canal_compra]],cambio_canal_compra[#All],2,0)</f>
        <v>En tienda</v>
      </c>
      <c r="V1816" t="s">
        <v>40</v>
      </c>
      <c r="W1816" t="str">
        <f>VLOOKUP(ventas_starbucks_2025[[#This Row],[método_pago]],cambio_metodo_pago[#All],2,0)</f>
        <v>Efectivo</v>
      </c>
      <c r="X1816" t="s">
        <v>22</v>
      </c>
      <c r="Y1816">
        <v>0</v>
      </c>
      <c r="Z1816" t="str">
        <f>VLOOKUP(ventas_starbucks_2025[[#This Row],[promoción_aplicada5]],promocion_cambiar[#All],2,0)</f>
        <v>Ninguna</v>
      </c>
      <c r="AA1816" t="s">
        <v>17</v>
      </c>
      <c r="AB1816" t="s">
        <v>23</v>
      </c>
      <c r="AC1816" t="s">
        <v>41</v>
      </c>
      <c r="AD1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16">
        <v>6.5</v>
      </c>
      <c r="AF1816">
        <v>2</v>
      </c>
      <c r="AG1816">
        <v>43</v>
      </c>
      <c r="AH1816">
        <v>40</v>
      </c>
    </row>
    <row r="1817" spans="1:34" x14ac:dyDescent="0.25">
      <c r="A1817" s="3" t="s">
        <v>1892</v>
      </c>
      <c r="B1817" s="1">
        <v>45718</v>
      </c>
      <c r="C1817" s="23">
        <f t="shared" si="140"/>
        <v>2</v>
      </c>
      <c r="D1817" s="23">
        <f t="shared" si="141"/>
        <v>7</v>
      </c>
      <c r="E1817" s="23" t="str">
        <f t="shared" si="142"/>
        <v>domingo</v>
      </c>
      <c r="F1817" s="23">
        <f t="shared" si="143"/>
        <v>3</v>
      </c>
      <c r="G1817" s="23" t="str">
        <f t="shared" si="144"/>
        <v>marzo</v>
      </c>
      <c r="H1817" s="2">
        <v>0.4861111111111111</v>
      </c>
      <c r="I1817" t="s">
        <v>26</v>
      </c>
      <c r="J1817" t="str">
        <f>VLOOKUP(ventas_starbucks_2025[[#This Row],[sucursal]],cambio_sucursal[#All],2,0)</f>
        <v>Sucursal San Lorenzo 47</v>
      </c>
      <c r="K1817" t="s">
        <v>87</v>
      </c>
      <c r="L1817" t="s">
        <v>65</v>
      </c>
      <c r="M1817" t="s">
        <v>4</v>
      </c>
      <c r="N1817" t="str">
        <f>IFERROR(VLOOKUP(ventas_starbucks_2025[[#This Row],[tamaño_sucio]],cambio_tamaño[#All],2,0),"Tamaño único")</f>
        <v>Tamaño único</v>
      </c>
      <c r="O1817">
        <v>5</v>
      </c>
      <c r="P1817">
        <v>1791.76</v>
      </c>
      <c r="Q1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7">
        <v>8958.7999999999993</v>
      </c>
      <c r="S1817" t="s">
        <v>5</v>
      </c>
      <c r="T1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7" t="str">
        <f>VLOOKUP(ventas_starbucks_2025[[#This Row],[canal_compra]],cambio_canal_compra[#All],2,0)</f>
        <v>En tienda</v>
      </c>
      <c r="V1817" t="s">
        <v>6</v>
      </c>
      <c r="W1817" t="str">
        <f>VLOOKUP(ventas_starbucks_2025[[#This Row],[método_pago]],cambio_metodo_pago[#All],2,0)</f>
        <v>Aplicación móbil</v>
      </c>
      <c r="X1817" t="s">
        <v>7</v>
      </c>
      <c r="Y1817">
        <v>0</v>
      </c>
      <c r="Z1817" t="str">
        <f>VLOOKUP(ventas_starbucks_2025[[#This Row],[promoción_aplicada5]],promocion_cambiar[#All],2,0)</f>
        <v>2x1</v>
      </c>
      <c r="AA1817" t="s">
        <v>51</v>
      </c>
      <c r="AB1817" t="s">
        <v>18</v>
      </c>
      <c r="AC1817" t="s">
        <v>24</v>
      </c>
      <c r="AD1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17">
        <v>8.5</v>
      </c>
      <c r="AF1817">
        <v>3</v>
      </c>
      <c r="AG1817">
        <v>42</v>
      </c>
      <c r="AH1817">
        <v>37</v>
      </c>
    </row>
    <row r="1818" spans="1:34" x14ac:dyDescent="0.25">
      <c r="A1818" s="3" t="s">
        <v>1893</v>
      </c>
      <c r="B1818" s="1">
        <v>45743</v>
      </c>
      <c r="C1818" s="23">
        <f t="shared" si="140"/>
        <v>27</v>
      </c>
      <c r="D1818" s="23">
        <f t="shared" si="141"/>
        <v>4</v>
      </c>
      <c r="E1818" s="1" t="str">
        <f t="shared" si="142"/>
        <v>jueves</v>
      </c>
      <c r="F1818" s="23">
        <f t="shared" si="143"/>
        <v>3</v>
      </c>
      <c r="G1818" s="1" t="str">
        <f t="shared" si="144"/>
        <v>marzo</v>
      </c>
      <c r="H1818" s="2">
        <v>0.68958333333333333</v>
      </c>
      <c r="I1818" t="s">
        <v>26</v>
      </c>
      <c r="J1818" t="str">
        <f>VLOOKUP(ventas_starbucks_2025[[#This Row],[sucursal]],cambio_sucursal[#All],2,0)</f>
        <v>Sucursal San Lorenzo 47</v>
      </c>
      <c r="K1818" t="s">
        <v>89</v>
      </c>
      <c r="L1818" t="s">
        <v>90</v>
      </c>
      <c r="M1818" t="s">
        <v>4</v>
      </c>
      <c r="N1818" t="str">
        <f>IFERROR(VLOOKUP(ventas_starbucks_2025[[#This Row],[tamaño_sucio]],cambio_tamaño[#All],2,0),"Tamaño único")</f>
        <v>Tamaño único</v>
      </c>
      <c r="O1818">
        <v>4</v>
      </c>
      <c r="P1818">
        <v>1500.51</v>
      </c>
      <c r="Q1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8">
        <v>6002.04</v>
      </c>
      <c r="S1818" t="s">
        <v>5</v>
      </c>
      <c r="T1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8" t="str">
        <f>VLOOKUP(ventas_starbucks_2025[[#This Row],[canal_compra]],cambio_canal_compra[#All],2,0)</f>
        <v>En tienda</v>
      </c>
      <c r="V1818" t="s">
        <v>6</v>
      </c>
      <c r="W1818" t="str">
        <f>VLOOKUP(ventas_starbucks_2025[[#This Row],[método_pago]],cambio_metodo_pago[#All],2,0)</f>
        <v>Aplicación móbil</v>
      </c>
      <c r="X1818" t="s">
        <v>7</v>
      </c>
      <c r="Y1818">
        <v>15</v>
      </c>
      <c r="Z1818" t="str">
        <f>VLOOKUP(ventas_starbucks_2025[[#This Row],[promoción_aplicada5]],promocion_cambiar[#All],2,0)</f>
        <v>Hora Feliz</v>
      </c>
      <c r="AA1818" t="s">
        <v>36</v>
      </c>
      <c r="AB1818" t="s">
        <v>9</v>
      </c>
      <c r="AC1818" t="s">
        <v>10</v>
      </c>
      <c r="AD1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18">
        <v>6.3</v>
      </c>
      <c r="AF1818">
        <v>5</v>
      </c>
      <c r="AG1818">
        <v>10</v>
      </c>
      <c r="AH1818">
        <v>6</v>
      </c>
    </row>
    <row r="1819" spans="1:34" x14ac:dyDescent="0.25">
      <c r="A1819" s="3" t="s">
        <v>1894</v>
      </c>
      <c r="B1819" s="1">
        <v>45758</v>
      </c>
      <c r="C1819" s="23">
        <f t="shared" si="140"/>
        <v>11</v>
      </c>
      <c r="D1819" s="23">
        <f t="shared" si="141"/>
        <v>5</v>
      </c>
      <c r="E1819" s="1" t="str">
        <f t="shared" si="142"/>
        <v>viernes</v>
      </c>
      <c r="F1819" s="23">
        <f t="shared" si="143"/>
        <v>4</v>
      </c>
      <c r="G1819" s="1" t="str">
        <f t="shared" si="144"/>
        <v>abril</v>
      </c>
      <c r="H1819" s="2">
        <v>0.58958333333333335</v>
      </c>
      <c r="I1819" t="s">
        <v>26</v>
      </c>
      <c r="J1819" t="str">
        <f>VLOOKUP(ventas_starbucks_2025[[#This Row],[sucursal]],cambio_sucursal[#All],2,0)</f>
        <v>Sucursal San Lorenzo 47</v>
      </c>
      <c r="K1819" t="s">
        <v>94</v>
      </c>
      <c r="L1819" t="s">
        <v>70</v>
      </c>
      <c r="M1819" t="s">
        <v>50</v>
      </c>
      <c r="N1819" t="str">
        <f>IFERROR(VLOOKUP(ventas_starbucks_2025[[#This Row],[tamaño_sucio]],cambio_tamaño[#All],2,0),"Tamaño único")</f>
        <v>Mediano</v>
      </c>
      <c r="O1819">
        <v>5</v>
      </c>
      <c r="P1819">
        <v>1892.42</v>
      </c>
      <c r="Q1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9">
        <v>9462.1</v>
      </c>
      <c r="S1819" t="s">
        <v>31</v>
      </c>
      <c r="T1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9" t="str">
        <f>VLOOKUP(ventas_starbucks_2025[[#This Row],[canal_compra]],cambio_canal_compra[#All],2,0)</f>
        <v>Entrega domicilio</v>
      </c>
      <c r="V1819" t="s">
        <v>16</v>
      </c>
      <c r="W1819" t="str">
        <f>VLOOKUP(ventas_starbucks_2025[[#This Row],[método_pago]],cambio_metodo_pago[#All],2,0)</f>
        <v>Tarjeta</v>
      </c>
      <c r="X1819" t="s">
        <v>7</v>
      </c>
      <c r="Y1819">
        <v>0</v>
      </c>
      <c r="Z1819" t="str">
        <f>VLOOKUP(ventas_starbucks_2025[[#This Row],[promoción_aplicada5]],promocion_cambiar[#All],2,0)</f>
        <v>Ninguna</v>
      </c>
      <c r="AA1819" t="s">
        <v>17</v>
      </c>
      <c r="AB1819" t="s">
        <v>29</v>
      </c>
      <c r="AC1819" t="s">
        <v>41</v>
      </c>
      <c r="AD1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19">
        <v>2.7</v>
      </c>
      <c r="AF1819">
        <v>5</v>
      </c>
      <c r="AG1819">
        <v>48</v>
      </c>
      <c r="AH1819">
        <v>43</v>
      </c>
    </row>
    <row r="1820" spans="1:34" x14ac:dyDescent="0.25">
      <c r="A1820" s="3" t="s">
        <v>1895</v>
      </c>
      <c r="B1820" s="1">
        <v>45731</v>
      </c>
      <c r="C1820" s="23">
        <f t="shared" si="140"/>
        <v>15</v>
      </c>
      <c r="D1820" s="23">
        <f t="shared" si="141"/>
        <v>6</v>
      </c>
      <c r="E1820" s="1" t="str">
        <f t="shared" si="142"/>
        <v>sábado</v>
      </c>
      <c r="F1820" s="23">
        <f t="shared" si="143"/>
        <v>3</v>
      </c>
      <c r="G1820" s="1" t="str">
        <f t="shared" si="144"/>
        <v>marzo</v>
      </c>
      <c r="H1820" s="2">
        <v>0.46250000000000002</v>
      </c>
      <c r="I1820" t="s">
        <v>26</v>
      </c>
      <c r="J1820" t="str">
        <f>VLOOKUP(ventas_starbucks_2025[[#This Row],[sucursal]],cambio_sucursal[#All],2,0)</f>
        <v>Sucursal San Lorenzo 47</v>
      </c>
      <c r="K1820" t="s">
        <v>87</v>
      </c>
      <c r="L1820" t="s">
        <v>65</v>
      </c>
      <c r="M1820" t="s">
        <v>4</v>
      </c>
      <c r="N1820" t="str">
        <f>IFERROR(VLOOKUP(ventas_starbucks_2025[[#This Row],[tamaño_sucio]],cambio_tamaño[#All],2,0),"Tamaño único")</f>
        <v>Tamaño único</v>
      </c>
      <c r="O1820">
        <v>3</v>
      </c>
      <c r="P1820">
        <v>1572.95</v>
      </c>
      <c r="Q1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0">
        <v>4718.8500000000004</v>
      </c>
      <c r="S1820" t="s">
        <v>5</v>
      </c>
      <c r="T1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0" t="str">
        <f>VLOOKUP(ventas_starbucks_2025[[#This Row],[canal_compra]],cambio_canal_compra[#All],2,0)</f>
        <v>En tienda</v>
      </c>
      <c r="V1820" t="s">
        <v>16</v>
      </c>
      <c r="W1820" t="str">
        <f>VLOOKUP(ventas_starbucks_2025[[#This Row],[método_pago]],cambio_metodo_pago[#All],2,0)</f>
        <v>Tarjeta</v>
      </c>
      <c r="X1820" t="s">
        <v>7</v>
      </c>
      <c r="Y1820">
        <v>0</v>
      </c>
      <c r="Z1820" t="str">
        <f>VLOOKUP(ventas_starbucks_2025[[#This Row],[promoción_aplicada5]],promocion_cambiar[#All],2,0)</f>
        <v>Hora Feliz</v>
      </c>
      <c r="AA1820" t="s">
        <v>36</v>
      </c>
      <c r="AB1820" t="s">
        <v>29</v>
      </c>
      <c r="AC1820" t="s">
        <v>41</v>
      </c>
      <c r="AD1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20">
        <v>12.8</v>
      </c>
      <c r="AF1820">
        <v>1</v>
      </c>
      <c r="AG1820">
        <v>47</v>
      </c>
      <c r="AH1820">
        <v>44</v>
      </c>
    </row>
    <row r="1821" spans="1:34" x14ac:dyDescent="0.25">
      <c r="A1821" s="3" t="s">
        <v>1896</v>
      </c>
      <c r="B1821" s="1">
        <v>45703</v>
      </c>
      <c r="C1821" s="23">
        <f t="shared" si="140"/>
        <v>15</v>
      </c>
      <c r="D1821" s="23">
        <f t="shared" si="141"/>
        <v>6</v>
      </c>
      <c r="E1821" s="23" t="str">
        <f t="shared" si="142"/>
        <v>sábado</v>
      </c>
      <c r="F1821" s="23">
        <f t="shared" si="143"/>
        <v>2</v>
      </c>
      <c r="G1821" s="23" t="str">
        <f t="shared" si="144"/>
        <v>febrero</v>
      </c>
      <c r="H1821" s="2">
        <v>0.65208333333333335</v>
      </c>
      <c r="I1821" t="s">
        <v>1</v>
      </c>
      <c r="J1821" t="str">
        <f>VLOOKUP(ventas_starbucks_2025[[#This Row],[sucursal]],cambio_sucursal[#All],2,0)</f>
        <v>Sucursal Nueva Córdoba</v>
      </c>
      <c r="K1821" t="s">
        <v>43</v>
      </c>
      <c r="L1821" t="s">
        <v>44</v>
      </c>
      <c r="M1821" t="s">
        <v>45</v>
      </c>
      <c r="N1821" t="str">
        <f>IFERROR(VLOOKUP(ventas_starbucks_2025[[#This Row],[tamaño_sucio]],cambio_tamaño[#All],2,0),"Tamaño único")</f>
        <v>Grande</v>
      </c>
      <c r="O1821">
        <v>1</v>
      </c>
      <c r="P1821">
        <v>1734.92</v>
      </c>
      <c r="Q1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1">
        <v>1734.92</v>
      </c>
      <c r="S1821" t="s">
        <v>5</v>
      </c>
      <c r="T1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1" t="str">
        <f>VLOOKUP(ventas_starbucks_2025[[#This Row],[canal_compra]],cambio_canal_compra[#All],2,0)</f>
        <v>En tienda</v>
      </c>
      <c r="V1821" t="s">
        <v>40</v>
      </c>
      <c r="W1821" t="str">
        <f>VLOOKUP(ventas_starbucks_2025[[#This Row],[método_pago]],cambio_metodo_pago[#All],2,0)</f>
        <v>Efectivo</v>
      </c>
      <c r="X1821" t="s">
        <v>7</v>
      </c>
      <c r="Y1821">
        <v>15</v>
      </c>
      <c r="Z1821" t="str">
        <f>VLOOKUP(ventas_starbucks_2025[[#This Row],[promoción_aplicada5]],promocion_cambiar[#All],2,0)</f>
        <v>Ninguna</v>
      </c>
      <c r="AA1821" t="s">
        <v>17</v>
      </c>
      <c r="AB1821" t="s">
        <v>29</v>
      </c>
      <c r="AC1821" t="s">
        <v>24</v>
      </c>
      <c r="AD1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21">
        <v>10.1</v>
      </c>
      <c r="AF1821">
        <v>4</v>
      </c>
      <c r="AG1821">
        <v>41</v>
      </c>
      <c r="AH1821">
        <v>40</v>
      </c>
    </row>
    <row r="1822" spans="1:34" x14ac:dyDescent="0.25">
      <c r="A1822" s="3" t="s">
        <v>1897</v>
      </c>
      <c r="B1822" s="1">
        <v>45698</v>
      </c>
      <c r="C1822" s="23">
        <f t="shared" si="140"/>
        <v>10</v>
      </c>
      <c r="D1822" s="23">
        <f t="shared" si="141"/>
        <v>1</v>
      </c>
      <c r="E1822" s="1" t="str">
        <f t="shared" si="142"/>
        <v>lunes</v>
      </c>
      <c r="F1822" s="23">
        <f t="shared" si="143"/>
        <v>2</v>
      </c>
      <c r="G1822" s="1" t="str">
        <f t="shared" si="144"/>
        <v>febrero</v>
      </c>
      <c r="H1822" s="2">
        <v>0.54097222222222219</v>
      </c>
      <c r="I1822" t="s">
        <v>1</v>
      </c>
      <c r="J1822" t="str">
        <f>VLOOKUP(ventas_starbucks_2025[[#This Row],[sucursal]],cambio_sucursal[#All],2,0)</f>
        <v>Sucursal Nueva Córdoba</v>
      </c>
      <c r="K1822" t="s">
        <v>94</v>
      </c>
      <c r="L1822" t="s">
        <v>70</v>
      </c>
      <c r="M1822" t="s">
        <v>50</v>
      </c>
      <c r="N1822" t="str">
        <f>IFERROR(VLOOKUP(ventas_starbucks_2025[[#This Row],[tamaño_sucio]],cambio_tamaño[#All],2,0),"Tamaño único")</f>
        <v>Mediano</v>
      </c>
      <c r="O1822">
        <v>5</v>
      </c>
      <c r="P1822">
        <v>1489.51</v>
      </c>
      <c r="Q1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2">
        <v>7447.55</v>
      </c>
      <c r="S1822" t="s">
        <v>15</v>
      </c>
      <c r="T1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22" t="str">
        <f>VLOOKUP(ventas_starbucks_2025[[#This Row],[canal_compra]],cambio_canal_compra[#All],2,0)</f>
        <v>Para llevar</v>
      </c>
      <c r="V1822" t="s">
        <v>16</v>
      </c>
      <c r="W1822" t="str">
        <f>VLOOKUP(ventas_starbucks_2025[[#This Row],[método_pago]],cambio_metodo_pago[#All],2,0)</f>
        <v>Tarjeta</v>
      </c>
      <c r="X1822" t="s">
        <v>22</v>
      </c>
      <c r="Y1822">
        <v>0</v>
      </c>
      <c r="Z1822" t="str">
        <f>VLOOKUP(ventas_starbucks_2025[[#This Row],[promoción_aplicada5]],promocion_cambiar[#All],2,0)</f>
        <v>2x1</v>
      </c>
      <c r="AA1822" t="s">
        <v>51</v>
      </c>
      <c r="AB1822" t="s">
        <v>9</v>
      </c>
      <c r="AC1822" t="s">
        <v>41</v>
      </c>
      <c r="AD1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22">
        <v>14.1</v>
      </c>
      <c r="AF1822">
        <v>1</v>
      </c>
      <c r="AG1822">
        <v>44</v>
      </c>
      <c r="AH1822">
        <v>39</v>
      </c>
    </row>
    <row r="1823" spans="1:34" x14ac:dyDescent="0.25">
      <c r="A1823" s="3" t="s">
        <v>1898</v>
      </c>
      <c r="B1823" s="1">
        <v>45704</v>
      </c>
      <c r="C1823" s="23">
        <f t="shared" si="140"/>
        <v>16</v>
      </c>
      <c r="D1823" s="23">
        <f t="shared" si="141"/>
        <v>7</v>
      </c>
      <c r="E1823" s="1" t="str">
        <f t="shared" si="142"/>
        <v>domingo</v>
      </c>
      <c r="F1823" s="23">
        <f t="shared" si="143"/>
        <v>2</v>
      </c>
      <c r="G1823" s="1" t="str">
        <f t="shared" si="144"/>
        <v>febrero</v>
      </c>
      <c r="H1823" s="2">
        <v>0.84375</v>
      </c>
      <c r="I1823" t="s">
        <v>57</v>
      </c>
      <c r="J1823" t="str">
        <f>VLOOKUP(ventas_starbucks_2025[[#This Row],[sucursal]],cambio_sucursal[#All],2,0)</f>
        <v>Sucursal Avda Colón</v>
      </c>
      <c r="K1823" t="s">
        <v>67</v>
      </c>
      <c r="L1823" t="s">
        <v>35</v>
      </c>
      <c r="M1823" t="s">
        <v>4</v>
      </c>
      <c r="N1823" t="str">
        <f>IFERROR(VLOOKUP(ventas_starbucks_2025[[#This Row],[tamaño_sucio]],cambio_tamaño[#All],2,0),"Tamaño único")</f>
        <v>Tamaño único</v>
      </c>
      <c r="O1823">
        <v>3</v>
      </c>
      <c r="P1823">
        <v>1424.48</v>
      </c>
      <c r="Q1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3">
        <v>4273.4399999999996</v>
      </c>
      <c r="S1823" t="s">
        <v>5</v>
      </c>
      <c r="T1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3" t="str">
        <f>VLOOKUP(ventas_starbucks_2025[[#This Row],[canal_compra]],cambio_canal_compra[#All],2,0)</f>
        <v>En tienda</v>
      </c>
      <c r="V1823" t="s">
        <v>16</v>
      </c>
      <c r="W1823" t="str">
        <f>VLOOKUP(ventas_starbucks_2025[[#This Row],[método_pago]],cambio_metodo_pago[#All],2,0)</f>
        <v>Tarjeta</v>
      </c>
      <c r="X1823" t="s">
        <v>7</v>
      </c>
      <c r="Y1823">
        <v>15</v>
      </c>
      <c r="Z1823" t="str">
        <f>VLOOKUP(ventas_starbucks_2025[[#This Row],[promoción_aplicada5]],promocion_cambiar[#All],2,0)</f>
        <v>2x1</v>
      </c>
      <c r="AA1823" t="s">
        <v>51</v>
      </c>
      <c r="AB1823" t="s">
        <v>18</v>
      </c>
      <c r="AC1823" t="s">
        <v>24</v>
      </c>
      <c r="AD1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23">
        <v>4.0999999999999996</v>
      </c>
      <c r="AF1823">
        <v>3</v>
      </c>
      <c r="AG1823">
        <v>29</v>
      </c>
      <c r="AH1823">
        <v>26</v>
      </c>
    </row>
    <row r="1824" spans="1:34" x14ac:dyDescent="0.25">
      <c r="A1824" s="3" t="s">
        <v>1899</v>
      </c>
      <c r="B1824" s="1">
        <v>45737</v>
      </c>
      <c r="C1824" s="23">
        <f t="shared" si="140"/>
        <v>21</v>
      </c>
      <c r="D1824" s="23">
        <f t="shared" si="141"/>
        <v>5</v>
      </c>
      <c r="E1824" s="1" t="str">
        <f t="shared" si="142"/>
        <v>viernes</v>
      </c>
      <c r="F1824" s="23">
        <f t="shared" si="143"/>
        <v>3</v>
      </c>
      <c r="G1824" s="1" t="str">
        <f t="shared" si="144"/>
        <v>marzo</v>
      </c>
      <c r="H1824" s="2">
        <v>0.48194444444444445</v>
      </c>
      <c r="I1824" t="s">
        <v>1</v>
      </c>
      <c r="J1824" t="str">
        <f>VLOOKUP(ventas_starbucks_2025[[#This Row],[sucursal]],cambio_sucursal[#All],2,0)</f>
        <v>Sucursal Nueva Córdoba</v>
      </c>
      <c r="K1824" t="s">
        <v>69</v>
      </c>
      <c r="L1824" t="s">
        <v>70</v>
      </c>
      <c r="M1824" t="s">
        <v>62</v>
      </c>
      <c r="N1824" t="str">
        <f>IFERROR(VLOOKUP(ventas_starbucks_2025[[#This Row],[tamaño_sucio]],cambio_tamaño[#All],2,0),"Tamaño único")</f>
        <v>Extra-Grande</v>
      </c>
      <c r="O1824">
        <v>2</v>
      </c>
      <c r="P1824">
        <v>1752.27</v>
      </c>
      <c r="Q1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4">
        <v>3504.54</v>
      </c>
      <c r="S1824" t="s">
        <v>31</v>
      </c>
      <c r="T1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4" t="str">
        <f>VLOOKUP(ventas_starbucks_2025[[#This Row],[canal_compra]],cambio_canal_compra[#All],2,0)</f>
        <v>Entrega domicilio</v>
      </c>
      <c r="V1824" t="s">
        <v>40</v>
      </c>
      <c r="W1824" t="str">
        <f>VLOOKUP(ventas_starbucks_2025[[#This Row],[método_pago]],cambio_metodo_pago[#All],2,0)</f>
        <v>Efectivo</v>
      </c>
      <c r="X1824" t="s">
        <v>22</v>
      </c>
      <c r="Y1824">
        <v>0</v>
      </c>
      <c r="Z1824" t="str">
        <f>VLOOKUP(ventas_starbucks_2025[[#This Row],[promoción_aplicada5]],promocion_cambiar[#All],2,0)</f>
        <v>Hora Feliz</v>
      </c>
      <c r="AA1824" t="s">
        <v>36</v>
      </c>
      <c r="AB1824" t="s">
        <v>32</v>
      </c>
      <c r="AC1824" t="s">
        <v>10</v>
      </c>
      <c r="AD1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24">
        <v>4.5</v>
      </c>
      <c r="AF1824">
        <v>4</v>
      </c>
      <c r="AG1824">
        <v>37</v>
      </c>
      <c r="AH1824">
        <v>35</v>
      </c>
    </row>
    <row r="1825" spans="1:34" x14ac:dyDescent="0.25">
      <c r="A1825" s="3" t="s">
        <v>1900</v>
      </c>
      <c r="B1825" s="1">
        <v>45713</v>
      </c>
      <c r="C1825" s="23">
        <f t="shared" si="140"/>
        <v>25</v>
      </c>
      <c r="D1825" s="23">
        <f t="shared" si="141"/>
        <v>2</v>
      </c>
      <c r="E1825" s="23" t="str">
        <f t="shared" si="142"/>
        <v>martes</v>
      </c>
      <c r="F1825" s="23">
        <f t="shared" si="143"/>
        <v>2</v>
      </c>
      <c r="G1825" s="23" t="str">
        <f t="shared" si="144"/>
        <v>febrero</v>
      </c>
      <c r="H1825" s="2">
        <v>0.80347222222222225</v>
      </c>
      <c r="I1825" t="s">
        <v>12</v>
      </c>
      <c r="J1825" t="str">
        <f>VLOOKUP(ventas_starbucks_2025[[#This Row],[sucursal]],cambio_sucursal[#All],2,0)</f>
        <v>Sucursal Córdoba Shopping</v>
      </c>
      <c r="K1825" t="s">
        <v>2</v>
      </c>
      <c r="L1825" t="s">
        <v>3</v>
      </c>
      <c r="M1825" t="s">
        <v>4</v>
      </c>
      <c r="N1825" t="str">
        <f>IFERROR(VLOOKUP(ventas_starbucks_2025[[#This Row],[tamaño_sucio]],cambio_tamaño[#All],2,0),"Tamaño único")</f>
        <v>Tamaño único</v>
      </c>
      <c r="O1825">
        <v>2</v>
      </c>
      <c r="P1825">
        <v>2897.15</v>
      </c>
      <c r="Q1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25">
        <v>5794.3</v>
      </c>
      <c r="S1825" t="s">
        <v>15</v>
      </c>
      <c r="T1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25" t="str">
        <f>VLOOKUP(ventas_starbucks_2025[[#This Row],[canal_compra]],cambio_canal_compra[#All],2,0)</f>
        <v>Para llevar</v>
      </c>
      <c r="V1825" t="s">
        <v>40</v>
      </c>
      <c r="W1825" t="str">
        <f>VLOOKUP(ventas_starbucks_2025[[#This Row],[método_pago]],cambio_metodo_pago[#All],2,0)</f>
        <v>Efectivo</v>
      </c>
      <c r="X1825" t="s">
        <v>22</v>
      </c>
      <c r="Y1825">
        <v>0</v>
      </c>
      <c r="Z1825" t="str">
        <f>VLOOKUP(ventas_starbucks_2025[[#This Row],[promoción_aplicada5]],promocion_cambiar[#All],2,0)</f>
        <v>Combo</v>
      </c>
      <c r="AA1825" t="s">
        <v>8</v>
      </c>
      <c r="AB1825" t="s">
        <v>23</v>
      </c>
      <c r="AC1825" t="s">
        <v>10</v>
      </c>
      <c r="AD1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25">
        <v>10.9</v>
      </c>
      <c r="AF1825">
        <v>5</v>
      </c>
      <c r="AG1825">
        <v>32</v>
      </c>
      <c r="AH1825">
        <v>30</v>
      </c>
    </row>
    <row r="1826" spans="1:34" x14ac:dyDescent="0.25">
      <c r="A1826" s="3" t="s">
        <v>1901</v>
      </c>
      <c r="B1826" s="1">
        <v>45711</v>
      </c>
      <c r="C1826" s="23">
        <f t="shared" si="140"/>
        <v>23</v>
      </c>
      <c r="D1826" s="23">
        <f t="shared" si="141"/>
        <v>7</v>
      </c>
      <c r="E1826" s="23" t="str">
        <f t="shared" si="142"/>
        <v>domingo</v>
      </c>
      <c r="F1826" s="23">
        <f t="shared" si="143"/>
        <v>2</v>
      </c>
      <c r="G1826" s="23" t="str">
        <f t="shared" si="144"/>
        <v>febrero</v>
      </c>
      <c r="H1826" s="2">
        <v>0.7104166666666667</v>
      </c>
      <c r="I1826" t="s">
        <v>12</v>
      </c>
      <c r="J1826" t="str">
        <f>VLOOKUP(ventas_starbucks_2025[[#This Row],[sucursal]],cambio_sucursal[#All],2,0)</f>
        <v>Sucursal Córdoba Shopping</v>
      </c>
      <c r="K1826" t="s">
        <v>101</v>
      </c>
      <c r="L1826" t="s">
        <v>3</v>
      </c>
      <c r="M1826" t="s">
        <v>4</v>
      </c>
      <c r="N1826" t="str">
        <f>IFERROR(VLOOKUP(ventas_starbucks_2025[[#This Row],[tamaño_sucio]],cambio_tamaño[#All],2,0),"Tamaño único")</f>
        <v>Tamaño único</v>
      </c>
      <c r="O1826">
        <v>1</v>
      </c>
      <c r="P1826">
        <v>2915.41</v>
      </c>
      <c r="Q1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26">
        <v>2915.41</v>
      </c>
      <c r="S1826" t="s">
        <v>15</v>
      </c>
      <c r="T1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6" t="str">
        <f>VLOOKUP(ventas_starbucks_2025[[#This Row],[canal_compra]],cambio_canal_compra[#All],2,0)</f>
        <v>Para llevar</v>
      </c>
      <c r="V1826" t="s">
        <v>40</v>
      </c>
      <c r="W1826" t="str">
        <f>VLOOKUP(ventas_starbucks_2025[[#This Row],[método_pago]],cambio_metodo_pago[#All],2,0)</f>
        <v>Efectivo</v>
      </c>
      <c r="X1826" t="s">
        <v>22</v>
      </c>
      <c r="Y1826">
        <v>0</v>
      </c>
      <c r="Z1826" t="str">
        <f>VLOOKUP(ventas_starbucks_2025[[#This Row],[promoción_aplicada5]],promocion_cambiar[#All],2,0)</f>
        <v>Hora Feliz</v>
      </c>
      <c r="AA1826" t="s">
        <v>36</v>
      </c>
      <c r="AB1826" t="s">
        <v>52</v>
      </c>
      <c r="AC1826" t="s">
        <v>41</v>
      </c>
      <c r="AD1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26">
        <v>3</v>
      </c>
      <c r="AF1826">
        <v>4</v>
      </c>
      <c r="AG1826">
        <v>29</v>
      </c>
      <c r="AH1826">
        <v>28</v>
      </c>
    </row>
    <row r="1827" spans="1:34" x14ac:dyDescent="0.25">
      <c r="A1827" s="3" t="s">
        <v>1902</v>
      </c>
      <c r="B1827" s="1">
        <v>45720</v>
      </c>
      <c r="C1827" s="23">
        <f t="shared" si="140"/>
        <v>4</v>
      </c>
      <c r="D1827" s="23">
        <f t="shared" si="141"/>
        <v>2</v>
      </c>
      <c r="E1827" s="23" t="str">
        <f t="shared" si="142"/>
        <v>martes</v>
      </c>
      <c r="F1827" s="23">
        <f t="shared" si="143"/>
        <v>3</v>
      </c>
      <c r="G1827" s="23" t="str">
        <f t="shared" si="144"/>
        <v>marzo</v>
      </c>
      <c r="H1827" s="2">
        <v>0.63541666666666663</v>
      </c>
      <c r="I1827" t="s">
        <v>12</v>
      </c>
      <c r="J1827" t="str">
        <f>VLOOKUP(ventas_starbucks_2025[[#This Row],[sucursal]],cambio_sucursal[#All],2,0)</f>
        <v>Sucursal Córdoba Shopping</v>
      </c>
      <c r="K1827" t="s">
        <v>101</v>
      </c>
      <c r="L1827" t="s">
        <v>3</v>
      </c>
      <c r="M1827" t="s">
        <v>4</v>
      </c>
      <c r="N1827" t="str">
        <f>IFERROR(VLOOKUP(ventas_starbucks_2025[[#This Row],[tamaño_sucio]],cambio_tamaño[#All],2,0),"Tamaño único")</f>
        <v>Tamaño único</v>
      </c>
      <c r="O1827">
        <v>5</v>
      </c>
      <c r="P1827">
        <v>3105.18</v>
      </c>
      <c r="Q1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827">
        <v>15525.9</v>
      </c>
      <c r="S1827" t="s">
        <v>31</v>
      </c>
      <c r="T1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827" t="str">
        <f>VLOOKUP(ventas_starbucks_2025[[#This Row],[canal_compra]],cambio_canal_compra[#All],2,0)</f>
        <v>Entrega domicilio</v>
      </c>
      <c r="V1827" t="s">
        <v>6</v>
      </c>
      <c r="W1827" t="str">
        <f>VLOOKUP(ventas_starbucks_2025[[#This Row],[método_pago]],cambio_metodo_pago[#All],2,0)</f>
        <v>Aplicación móbil</v>
      </c>
      <c r="X1827" t="s">
        <v>7</v>
      </c>
      <c r="Y1827">
        <v>0</v>
      </c>
      <c r="Z1827" t="str">
        <f>VLOOKUP(ventas_starbucks_2025[[#This Row],[promoción_aplicada5]],promocion_cambiar[#All],2,0)</f>
        <v>Ninguna</v>
      </c>
      <c r="AA1827" t="s">
        <v>17</v>
      </c>
      <c r="AB1827" t="s">
        <v>9</v>
      </c>
      <c r="AC1827" t="s">
        <v>24</v>
      </c>
      <c r="AD1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27">
        <v>6.1</v>
      </c>
      <c r="AF1827">
        <v>1</v>
      </c>
      <c r="AG1827">
        <v>20</v>
      </c>
      <c r="AH1827">
        <v>15</v>
      </c>
    </row>
    <row r="1828" spans="1:34" x14ac:dyDescent="0.25">
      <c r="A1828" s="3" t="s">
        <v>1903</v>
      </c>
      <c r="B1828" s="1">
        <v>45763</v>
      </c>
      <c r="C1828" s="23">
        <f t="shared" si="140"/>
        <v>16</v>
      </c>
      <c r="D1828" s="23">
        <f t="shared" si="141"/>
        <v>3</v>
      </c>
      <c r="E1828" s="23" t="str">
        <f t="shared" si="142"/>
        <v>miércoles</v>
      </c>
      <c r="F1828" s="23">
        <f t="shared" si="143"/>
        <v>4</v>
      </c>
      <c r="G1828" s="23" t="str">
        <f t="shared" si="144"/>
        <v>abril</v>
      </c>
      <c r="H1828" s="2">
        <v>0.59930555555555554</v>
      </c>
      <c r="I1828" t="s">
        <v>26</v>
      </c>
      <c r="J1828" t="str">
        <f>VLOOKUP(ventas_starbucks_2025[[#This Row],[sucursal]],cambio_sucursal[#All],2,0)</f>
        <v>Sucursal San Lorenzo 47</v>
      </c>
      <c r="K1828" t="s">
        <v>48</v>
      </c>
      <c r="L1828" t="s">
        <v>49</v>
      </c>
      <c r="M1828" t="s">
        <v>50</v>
      </c>
      <c r="N1828" t="str">
        <f>IFERROR(VLOOKUP(ventas_starbucks_2025[[#This Row],[tamaño_sucio]],cambio_tamaño[#All],2,0),"Tamaño único")</f>
        <v>Mediano</v>
      </c>
      <c r="O1828">
        <v>3</v>
      </c>
      <c r="P1828">
        <v>1760.14</v>
      </c>
      <c r="Q1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8">
        <v>5280.42</v>
      </c>
      <c r="S1828" t="s">
        <v>5</v>
      </c>
      <c r="T1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28" t="str">
        <f>VLOOKUP(ventas_starbucks_2025[[#This Row],[canal_compra]],cambio_canal_compra[#All],2,0)</f>
        <v>En tienda</v>
      </c>
      <c r="V1828" t="s">
        <v>16</v>
      </c>
      <c r="W1828" t="str">
        <f>VLOOKUP(ventas_starbucks_2025[[#This Row],[método_pago]],cambio_metodo_pago[#All],2,0)</f>
        <v>Tarjeta</v>
      </c>
      <c r="X1828" t="s">
        <v>22</v>
      </c>
      <c r="Y1828">
        <v>0</v>
      </c>
      <c r="Z1828" t="str">
        <f>VLOOKUP(ventas_starbucks_2025[[#This Row],[promoción_aplicada5]],promocion_cambiar[#All],2,0)</f>
        <v>Combo</v>
      </c>
      <c r="AA1828" t="s">
        <v>8</v>
      </c>
      <c r="AB1828" t="s">
        <v>18</v>
      </c>
      <c r="AC1828" t="s">
        <v>24</v>
      </c>
      <c r="AD1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28">
        <v>13.1</v>
      </c>
      <c r="AF1828">
        <v>5</v>
      </c>
      <c r="AG1828">
        <v>31</v>
      </c>
      <c r="AH1828">
        <v>28</v>
      </c>
    </row>
    <row r="1829" spans="1:34" x14ac:dyDescent="0.25">
      <c r="A1829" s="3" t="s">
        <v>1904</v>
      </c>
      <c r="B1829" s="1">
        <v>45673</v>
      </c>
      <c r="C1829" s="23">
        <f t="shared" si="140"/>
        <v>16</v>
      </c>
      <c r="D1829" s="23">
        <f t="shared" si="141"/>
        <v>4</v>
      </c>
      <c r="E1829" s="1" t="str">
        <f t="shared" si="142"/>
        <v>jueves</v>
      </c>
      <c r="F1829" s="23">
        <f t="shared" si="143"/>
        <v>1</v>
      </c>
      <c r="G1829" s="1" t="str">
        <f t="shared" si="144"/>
        <v>enero</v>
      </c>
      <c r="H1829" s="2">
        <v>0.57847222222222228</v>
      </c>
      <c r="I1829" t="s">
        <v>12</v>
      </c>
      <c r="J1829" t="str">
        <f>VLOOKUP(ventas_starbucks_2025[[#This Row],[sucursal]],cambio_sucursal[#All],2,0)</f>
        <v>Sucursal Córdoba Shopping</v>
      </c>
      <c r="K1829" t="s">
        <v>48</v>
      </c>
      <c r="L1829" t="s">
        <v>49</v>
      </c>
      <c r="M1829" t="s">
        <v>62</v>
      </c>
      <c r="N1829" t="str">
        <f>IFERROR(VLOOKUP(ventas_starbucks_2025[[#This Row],[tamaño_sucio]],cambio_tamaño[#All],2,0),"Tamaño único")</f>
        <v>Extra-Grande</v>
      </c>
      <c r="O1829">
        <v>1</v>
      </c>
      <c r="P1829">
        <v>1794.8</v>
      </c>
      <c r="Q1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9">
        <v>1794.8</v>
      </c>
      <c r="S1829" t="s">
        <v>5</v>
      </c>
      <c r="T1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9" t="str">
        <f>VLOOKUP(ventas_starbucks_2025[[#This Row],[canal_compra]],cambio_canal_compra[#All],2,0)</f>
        <v>En tienda</v>
      </c>
      <c r="V1829" t="s">
        <v>40</v>
      </c>
      <c r="W1829" t="str">
        <f>VLOOKUP(ventas_starbucks_2025[[#This Row],[método_pago]],cambio_metodo_pago[#All],2,0)</f>
        <v>Efectivo</v>
      </c>
      <c r="X1829" t="s">
        <v>22</v>
      </c>
      <c r="Y1829">
        <v>0</v>
      </c>
      <c r="Z1829" t="str">
        <f>VLOOKUP(ventas_starbucks_2025[[#This Row],[promoción_aplicada5]],promocion_cambiar[#All],2,0)</f>
        <v>2x1</v>
      </c>
      <c r="AA1829" t="s">
        <v>51</v>
      </c>
      <c r="AB1829" t="s">
        <v>18</v>
      </c>
      <c r="AC1829" t="s">
        <v>41</v>
      </c>
      <c r="AD1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29">
        <v>9.9</v>
      </c>
      <c r="AF1829">
        <v>4</v>
      </c>
      <c r="AG1829">
        <v>27</v>
      </c>
      <c r="AH1829">
        <v>26</v>
      </c>
    </row>
    <row r="1830" spans="1:34" x14ac:dyDescent="0.25">
      <c r="A1830" s="3" t="s">
        <v>1905</v>
      </c>
      <c r="B1830" s="1">
        <v>45720</v>
      </c>
      <c r="C1830" s="23">
        <f t="shared" si="140"/>
        <v>4</v>
      </c>
      <c r="D1830" s="23">
        <f t="shared" si="141"/>
        <v>2</v>
      </c>
      <c r="E1830" s="1" t="str">
        <f t="shared" si="142"/>
        <v>martes</v>
      </c>
      <c r="F1830" s="23">
        <f t="shared" si="143"/>
        <v>3</v>
      </c>
      <c r="G1830" s="1" t="str">
        <f t="shared" si="144"/>
        <v>marzo</v>
      </c>
      <c r="H1830" s="2">
        <v>0.48472222222222222</v>
      </c>
      <c r="I1830" t="s">
        <v>1</v>
      </c>
      <c r="J1830" t="str">
        <f>VLOOKUP(ventas_starbucks_2025[[#This Row],[sucursal]],cambio_sucursal[#All],2,0)</f>
        <v>Sucursal Nueva Córdoba</v>
      </c>
      <c r="K1830" t="s">
        <v>82</v>
      </c>
      <c r="L1830" t="s">
        <v>28</v>
      </c>
      <c r="M1830" t="s">
        <v>4</v>
      </c>
      <c r="N1830" t="str">
        <f>IFERROR(VLOOKUP(ventas_starbucks_2025[[#This Row],[tamaño_sucio]],cambio_tamaño[#All],2,0),"Tamaño único")</f>
        <v>Tamaño único</v>
      </c>
      <c r="O1830">
        <v>3</v>
      </c>
      <c r="P1830">
        <v>2979.37</v>
      </c>
      <c r="Q1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30">
        <v>8938.11</v>
      </c>
      <c r="S1830" t="s">
        <v>5</v>
      </c>
      <c r="T1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30" t="str">
        <f>VLOOKUP(ventas_starbucks_2025[[#This Row],[canal_compra]],cambio_canal_compra[#All],2,0)</f>
        <v>En tienda</v>
      </c>
      <c r="V1830" t="s">
        <v>6</v>
      </c>
      <c r="W1830" t="str">
        <f>VLOOKUP(ventas_starbucks_2025[[#This Row],[método_pago]],cambio_metodo_pago[#All],2,0)</f>
        <v>Aplicación móbil</v>
      </c>
      <c r="X1830" t="s">
        <v>7</v>
      </c>
      <c r="Y1830">
        <v>15</v>
      </c>
      <c r="Z1830" t="str">
        <f>VLOOKUP(ventas_starbucks_2025[[#This Row],[promoción_aplicada5]],promocion_cambiar[#All],2,0)</f>
        <v>Combo</v>
      </c>
      <c r="AA1830" t="s">
        <v>8</v>
      </c>
      <c r="AB1830" t="s">
        <v>23</v>
      </c>
      <c r="AC1830" t="s">
        <v>41</v>
      </c>
      <c r="AD1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30">
        <v>12.8</v>
      </c>
      <c r="AF1830">
        <v>4</v>
      </c>
      <c r="AG1830">
        <v>35</v>
      </c>
      <c r="AH1830">
        <v>32</v>
      </c>
    </row>
    <row r="1831" spans="1:34" x14ac:dyDescent="0.25">
      <c r="A1831" s="3" t="s">
        <v>1906</v>
      </c>
      <c r="B1831" s="1">
        <v>45686</v>
      </c>
      <c r="C1831" s="23">
        <f t="shared" si="140"/>
        <v>29</v>
      </c>
      <c r="D1831" s="23">
        <f t="shared" si="141"/>
        <v>3</v>
      </c>
      <c r="E1831" s="23" t="str">
        <f t="shared" si="142"/>
        <v>miércoles</v>
      </c>
      <c r="F1831" s="23">
        <f t="shared" si="143"/>
        <v>1</v>
      </c>
      <c r="G1831" s="23" t="str">
        <f t="shared" si="144"/>
        <v>enero</v>
      </c>
      <c r="H1831" s="2">
        <v>0.44930555555555557</v>
      </c>
      <c r="I1831" t="s">
        <v>1</v>
      </c>
      <c r="J1831" t="str">
        <f>VLOOKUP(ventas_starbucks_2025[[#This Row],[sucursal]],cambio_sucursal[#All],2,0)</f>
        <v>Sucursal Nueva Córdoba</v>
      </c>
      <c r="K1831" t="s">
        <v>89</v>
      </c>
      <c r="L1831" t="s">
        <v>90</v>
      </c>
      <c r="M1831" t="s">
        <v>4</v>
      </c>
      <c r="N1831" t="str">
        <f>IFERROR(VLOOKUP(ventas_starbucks_2025[[#This Row],[tamaño_sucio]],cambio_tamaño[#All],2,0),"Tamaño único")</f>
        <v>Tamaño único</v>
      </c>
      <c r="O1831">
        <v>1</v>
      </c>
      <c r="P1831">
        <v>1398.84</v>
      </c>
      <c r="Q1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1">
        <v>1398.84</v>
      </c>
      <c r="S1831" t="s">
        <v>31</v>
      </c>
      <c r="T1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1" t="str">
        <f>VLOOKUP(ventas_starbucks_2025[[#This Row],[canal_compra]],cambio_canal_compra[#All],2,0)</f>
        <v>Entrega domicilio</v>
      </c>
      <c r="V1831" t="s">
        <v>6</v>
      </c>
      <c r="W1831" t="str">
        <f>VLOOKUP(ventas_starbucks_2025[[#This Row],[método_pago]],cambio_metodo_pago[#All],2,0)</f>
        <v>Aplicación móbil</v>
      </c>
      <c r="X1831" t="s">
        <v>22</v>
      </c>
      <c r="Y1831">
        <v>0</v>
      </c>
      <c r="Z1831" t="str">
        <f>VLOOKUP(ventas_starbucks_2025[[#This Row],[promoción_aplicada5]],promocion_cambiar[#All],2,0)</f>
        <v>2x1</v>
      </c>
      <c r="AA1831" t="s">
        <v>51</v>
      </c>
      <c r="AB1831" t="s">
        <v>32</v>
      </c>
      <c r="AC1831" t="s">
        <v>10</v>
      </c>
      <c r="AD1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31">
        <v>2.7</v>
      </c>
      <c r="AF1831">
        <v>4</v>
      </c>
      <c r="AG1831">
        <v>38</v>
      </c>
      <c r="AH1831">
        <v>37</v>
      </c>
    </row>
    <row r="1832" spans="1:34" x14ac:dyDescent="0.25">
      <c r="A1832" s="3" t="s">
        <v>1907</v>
      </c>
      <c r="B1832" s="1">
        <v>45678</v>
      </c>
      <c r="C1832" s="23">
        <f t="shared" si="140"/>
        <v>21</v>
      </c>
      <c r="D1832" s="23">
        <f t="shared" si="141"/>
        <v>2</v>
      </c>
      <c r="E1832" s="23" t="str">
        <f t="shared" si="142"/>
        <v>martes</v>
      </c>
      <c r="F1832" s="23">
        <f t="shared" si="143"/>
        <v>1</v>
      </c>
      <c r="G1832" s="23" t="str">
        <f t="shared" si="144"/>
        <v>enero</v>
      </c>
      <c r="H1832" s="2">
        <v>0.41249999999999998</v>
      </c>
      <c r="I1832" t="s">
        <v>12</v>
      </c>
      <c r="J1832" t="str">
        <f>VLOOKUP(ventas_starbucks_2025[[#This Row],[sucursal]],cambio_sucursal[#All],2,0)</f>
        <v>Sucursal Córdoba Shopping</v>
      </c>
      <c r="K1832" t="s">
        <v>82</v>
      </c>
      <c r="L1832" t="s">
        <v>28</v>
      </c>
      <c r="M1832" t="s">
        <v>4</v>
      </c>
      <c r="N1832" t="str">
        <f>IFERROR(VLOOKUP(ventas_starbucks_2025[[#This Row],[tamaño_sucio]],cambio_tamaño[#All],2,0),"Tamaño único")</f>
        <v>Tamaño único</v>
      </c>
      <c r="O1832">
        <v>4</v>
      </c>
      <c r="P1832">
        <v>2751.61</v>
      </c>
      <c r="Q1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32">
        <v>11006.44</v>
      </c>
      <c r="S1832" t="s">
        <v>15</v>
      </c>
      <c r="T1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32" t="str">
        <f>VLOOKUP(ventas_starbucks_2025[[#This Row],[canal_compra]],cambio_canal_compra[#All],2,0)</f>
        <v>Para llevar</v>
      </c>
      <c r="V1832" t="s">
        <v>16</v>
      </c>
      <c r="W1832" t="str">
        <f>VLOOKUP(ventas_starbucks_2025[[#This Row],[método_pago]],cambio_metodo_pago[#All],2,0)</f>
        <v>Tarjeta</v>
      </c>
      <c r="X1832" t="s">
        <v>7</v>
      </c>
      <c r="Y1832">
        <v>10</v>
      </c>
      <c r="Z1832" t="str">
        <f>VLOOKUP(ventas_starbucks_2025[[#This Row],[promoción_aplicada5]],promocion_cambiar[#All],2,0)</f>
        <v>Combo</v>
      </c>
      <c r="AA1832" t="s">
        <v>8</v>
      </c>
      <c r="AB1832" t="s">
        <v>18</v>
      </c>
      <c r="AC1832" t="s">
        <v>24</v>
      </c>
      <c r="AD1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32">
        <v>6.1</v>
      </c>
      <c r="AF1832">
        <v>4</v>
      </c>
      <c r="AG1832">
        <v>36</v>
      </c>
      <c r="AH1832">
        <v>32</v>
      </c>
    </row>
    <row r="1833" spans="1:34" x14ac:dyDescent="0.25">
      <c r="A1833" s="3" t="s">
        <v>1908</v>
      </c>
      <c r="B1833" s="1">
        <v>45670</v>
      </c>
      <c r="C1833" s="23">
        <f t="shared" si="140"/>
        <v>13</v>
      </c>
      <c r="D1833" s="23">
        <f t="shared" si="141"/>
        <v>1</v>
      </c>
      <c r="E1833" s="1" t="str">
        <f t="shared" si="142"/>
        <v>lunes</v>
      </c>
      <c r="F1833" s="23">
        <f t="shared" si="143"/>
        <v>1</v>
      </c>
      <c r="G1833" s="1" t="str">
        <f t="shared" si="144"/>
        <v>enero</v>
      </c>
      <c r="H1833" s="2">
        <v>0.48749999999999999</v>
      </c>
      <c r="I1833" t="s">
        <v>26</v>
      </c>
      <c r="J1833" t="str">
        <f>VLOOKUP(ventas_starbucks_2025[[#This Row],[sucursal]],cambio_sucursal[#All],2,0)</f>
        <v>Sucursal San Lorenzo 47</v>
      </c>
      <c r="K1833" t="s">
        <v>20</v>
      </c>
      <c r="L1833" t="s">
        <v>21</v>
      </c>
      <c r="M1833" t="s">
        <v>4</v>
      </c>
      <c r="N1833" t="str">
        <f>IFERROR(VLOOKUP(ventas_starbucks_2025[[#This Row],[tamaño_sucio]],cambio_tamaño[#All],2,0),"Tamaño único")</f>
        <v>Tamaño único</v>
      </c>
      <c r="O1833">
        <v>2</v>
      </c>
      <c r="P1833">
        <v>860.29</v>
      </c>
      <c r="Q1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33">
        <v>1720.58</v>
      </c>
      <c r="S1833" t="s">
        <v>15</v>
      </c>
      <c r="T1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3" t="str">
        <f>VLOOKUP(ventas_starbucks_2025[[#This Row],[canal_compra]],cambio_canal_compra[#All],2,0)</f>
        <v>Para llevar</v>
      </c>
      <c r="V1833" t="s">
        <v>40</v>
      </c>
      <c r="W1833" t="str">
        <f>VLOOKUP(ventas_starbucks_2025[[#This Row],[método_pago]],cambio_metodo_pago[#All],2,0)</f>
        <v>Efectivo</v>
      </c>
      <c r="X1833" t="s">
        <v>7</v>
      </c>
      <c r="Y1833">
        <v>10</v>
      </c>
      <c r="Z1833" t="str">
        <f>VLOOKUP(ventas_starbucks_2025[[#This Row],[promoción_aplicada5]],promocion_cambiar[#All],2,0)</f>
        <v>Hora Feliz</v>
      </c>
      <c r="AA1833" t="s">
        <v>36</v>
      </c>
      <c r="AB1833" t="s">
        <v>32</v>
      </c>
      <c r="AC1833" t="s">
        <v>24</v>
      </c>
      <c r="AD1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33">
        <v>8</v>
      </c>
      <c r="AF1833">
        <v>5</v>
      </c>
      <c r="AG1833">
        <v>44</v>
      </c>
      <c r="AH1833">
        <v>42</v>
      </c>
    </row>
    <row r="1834" spans="1:34" x14ac:dyDescent="0.25">
      <c r="A1834" s="3" t="s">
        <v>1909</v>
      </c>
      <c r="B1834" s="1">
        <v>45747</v>
      </c>
      <c r="C1834" s="23">
        <f t="shared" si="140"/>
        <v>31</v>
      </c>
      <c r="D1834" s="23">
        <f t="shared" si="141"/>
        <v>1</v>
      </c>
      <c r="E1834" s="23" t="str">
        <f t="shared" si="142"/>
        <v>lunes</v>
      </c>
      <c r="F1834" s="23">
        <f t="shared" si="143"/>
        <v>3</v>
      </c>
      <c r="G1834" s="23" t="str">
        <f t="shared" si="144"/>
        <v>marzo</v>
      </c>
      <c r="H1834" s="2">
        <v>0.35486111111111113</v>
      </c>
      <c r="I1834" t="s">
        <v>12</v>
      </c>
      <c r="J1834" t="str">
        <f>VLOOKUP(ventas_starbucks_2025[[#This Row],[sucursal]],cambio_sucursal[#All],2,0)</f>
        <v>Sucursal Córdoba Shopping</v>
      </c>
      <c r="K1834" t="s">
        <v>20</v>
      </c>
      <c r="L1834" t="s">
        <v>21</v>
      </c>
      <c r="M1834" t="s">
        <v>4</v>
      </c>
      <c r="N1834" t="str">
        <f>IFERROR(VLOOKUP(ventas_starbucks_2025[[#This Row],[tamaño_sucio]],cambio_tamaño[#All],2,0),"Tamaño único")</f>
        <v>Tamaño único</v>
      </c>
      <c r="O1834">
        <v>2</v>
      </c>
      <c r="P1834">
        <v>985.79</v>
      </c>
      <c r="Q1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34">
        <v>1971.58</v>
      </c>
      <c r="S1834" t="s">
        <v>15</v>
      </c>
      <c r="T1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4" t="str">
        <f>VLOOKUP(ventas_starbucks_2025[[#This Row],[canal_compra]],cambio_canal_compra[#All],2,0)</f>
        <v>Para llevar</v>
      </c>
      <c r="V1834" t="s">
        <v>40</v>
      </c>
      <c r="W1834" t="str">
        <f>VLOOKUP(ventas_starbucks_2025[[#This Row],[método_pago]],cambio_metodo_pago[#All],2,0)</f>
        <v>Efectivo</v>
      </c>
      <c r="X1834" t="s">
        <v>7</v>
      </c>
      <c r="Y1834">
        <v>15</v>
      </c>
      <c r="Z1834" t="str">
        <f>VLOOKUP(ventas_starbucks_2025[[#This Row],[promoción_aplicada5]],promocion_cambiar[#All],2,0)</f>
        <v>2x1</v>
      </c>
      <c r="AA1834" t="s">
        <v>51</v>
      </c>
      <c r="AB1834" t="s">
        <v>18</v>
      </c>
      <c r="AC1834" t="s">
        <v>41</v>
      </c>
      <c r="AD1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34">
        <v>10.3</v>
      </c>
      <c r="AF1834">
        <v>5</v>
      </c>
      <c r="AG1834">
        <v>18</v>
      </c>
      <c r="AH1834">
        <v>16</v>
      </c>
    </row>
    <row r="1835" spans="1:34" x14ac:dyDescent="0.25">
      <c r="A1835" s="3" t="s">
        <v>1910</v>
      </c>
      <c r="B1835" s="1">
        <v>45750</v>
      </c>
      <c r="C1835" s="23">
        <f t="shared" si="140"/>
        <v>3</v>
      </c>
      <c r="D1835" s="23">
        <f t="shared" si="141"/>
        <v>4</v>
      </c>
      <c r="E1835" s="1" t="str">
        <f t="shared" si="142"/>
        <v>jueves</v>
      </c>
      <c r="F1835" s="23">
        <f t="shared" si="143"/>
        <v>4</v>
      </c>
      <c r="G1835" s="1" t="str">
        <f t="shared" si="144"/>
        <v>abril</v>
      </c>
      <c r="H1835" s="2">
        <v>0.31180555555555556</v>
      </c>
      <c r="I1835" t="s">
        <v>12</v>
      </c>
      <c r="J1835" t="str">
        <f>VLOOKUP(ventas_starbucks_2025[[#This Row],[sucursal]],cambio_sucursal[#All],2,0)</f>
        <v>Sucursal Córdoba Shopping</v>
      </c>
      <c r="K1835" t="s">
        <v>64</v>
      </c>
      <c r="L1835" t="s">
        <v>65</v>
      </c>
      <c r="M1835" t="s">
        <v>4</v>
      </c>
      <c r="N1835" t="str">
        <f>IFERROR(VLOOKUP(ventas_starbucks_2025[[#This Row],[tamaño_sucio]],cambio_tamaño[#All],2,0),"Tamaño único")</f>
        <v>Tamaño único</v>
      </c>
      <c r="O1835">
        <v>4</v>
      </c>
      <c r="P1835">
        <v>1708.68</v>
      </c>
      <c r="Q1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5">
        <v>6834.72</v>
      </c>
      <c r="S1835" t="s">
        <v>31</v>
      </c>
      <c r="T1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35" t="str">
        <f>VLOOKUP(ventas_starbucks_2025[[#This Row],[canal_compra]],cambio_canal_compra[#All],2,0)</f>
        <v>Entrega domicilio</v>
      </c>
      <c r="V1835" t="s">
        <v>40</v>
      </c>
      <c r="W1835" t="str">
        <f>VLOOKUP(ventas_starbucks_2025[[#This Row],[método_pago]],cambio_metodo_pago[#All],2,0)</f>
        <v>Efectivo</v>
      </c>
      <c r="X1835" t="s">
        <v>22</v>
      </c>
      <c r="Y1835">
        <v>0</v>
      </c>
      <c r="Z1835" t="str">
        <f>VLOOKUP(ventas_starbucks_2025[[#This Row],[promoción_aplicada5]],promocion_cambiar[#All],2,0)</f>
        <v>Ninguna</v>
      </c>
      <c r="AA1835" t="s">
        <v>17</v>
      </c>
      <c r="AB1835" t="s">
        <v>29</v>
      </c>
      <c r="AC1835" t="s">
        <v>24</v>
      </c>
      <c r="AD1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35">
        <v>12.4</v>
      </c>
      <c r="AF1835">
        <v>5</v>
      </c>
      <c r="AG1835">
        <v>13</v>
      </c>
      <c r="AH1835">
        <v>9</v>
      </c>
    </row>
    <row r="1836" spans="1:34" x14ac:dyDescent="0.25">
      <c r="A1836" s="3" t="s">
        <v>1911</v>
      </c>
      <c r="B1836" s="1">
        <v>45685</v>
      </c>
      <c r="C1836" s="23">
        <f t="shared" si="140"/>
        <v>28</v>
      </c>
      <c r="D1836" s="23">
        <f t="shared" si="141"/>
        <v>2</v>
      </c>
      <c r="E1836" s="1" t="str">
        <f t="shared" si="142"/>
        <v>martes</v>
      </c>
      <c r="F1836" s="23">
        <f t="shared" si="143"/>
        <v>1</v>
      </c>
      <c r="G1836" s="1" t="str">
        <f t="shared" si="144"/>
        <v>enero</v>
      </c>
      <c r="H1836" s="2">
        <v>0.3923611111111111</v>
      </c>
      <c r="I1836" t="s">
        <v>1</v>
      </c>
      <c r="J1836" t="str">
        <f>VLOOKUP(ventas_starbucks_2025[[#This Row],[sucursal]],cambio_sucursal[#All],2,0)</f>
        <v>Sucursal Nueva Córdoba</v>
      </c>
      <c r="K1836" t="s">
        <v>205</v>
      </c>
      <c r="L1836" t="s">
        <v>70</v>
      </c>
      <c r="M1836" t="s">
        <v>50</v>
      </c>
      <c r="N1836" t="str">
        <f>IFERROR(VLOOKUP(ventas_starbucks_2025[[#This Row],[tamaño_sucio]],cambio_tamaño[#All],2,0),"Tamaño único")</f>
        <v>Mediano</v>
      </c>
      <c r="O1836">
        <v>3</v>
      </c>
      <c r="P1836">
        <v>1465.26</v>
      </c>
      <c r="Q1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6">
        <v>4395.78</v>
      </c>
      <c r="S1836" t="s">
        <v>31</v>
      </c>
      <c r="T1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6" t="str">
        <f>VLOOKUP(ventas_starbucks_2025[[#This Row],[canal_compra]],cambio_canal_compra[#All],2,0)</f>
        <v>Entrega domicilio</v>
      </c>
      <c r="V1836" t="s">
        <v>16</v>
      </c>
      <c r="W1836" t="str">
        <f>VLOOKUP(ventas_starbucks_2025[[#This Row],[método_pago]],cambio_metodo_pago[#All],2,0)</f>
        <v>Tarjeta</v>
      </c>
      <c r="X1836" t="s">
        <v>22</v>
      </c>
      <c r="Y1836">
        <v>0</v>
      </c>
      <c r="Z1836" t="str">
        <f>VLOOKUP(ventas_starbucks_2025[[#This Row],[promoción_aplicada5]],promocion_cambiar[#All],2,0)</f>
        <v>2x1</v>
      </c>
      <c r="AA1836" t="s">
        <v>51</v>
      </c>
      <c r="AB1836" t="s">
        <v>9</v>
      </c>
      <c r="AC1836" t="s">
        <v>24</v>
      </c>
      <c r="AD1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36">
        <v>10</v>
      </c>
      <c r="AF1836">
        <v>2</v>
      </c>
      <c r="AG1836">
        <v>43</v>
      </c>
      <c r="AH1836">
        <v>40</v>
      </c>
    </row>
    <row r="1837" spans="1:34" x14ac:dyDescent="0.25">
      <c r="A1837" s="3" t="s">
        <v>1912</v>
      </c>
      <c r="B1837" s="1">
        <v>45746</v>
      </c>
      <c r="C1837" s="23">
        <f t="shared" si="140"/>
        <v>30</v>
      </c>
      <c r="D1837" s="23">
        <f t="shared" si="141"/>
        <v>7</v>
      </c>
      <c r="E1837" s="23" t="str">
        <f t="shared" si="142"/>
        <v>domingo</v>
      </c>
      <c r="F1837" s="23">
        <f t="shared" si="143"/>
        <v>3</v>
      </c>
      <c r="G1837" s="23" t="str">
        <f t="shared" si="144"/>
        <v>marzo</v>
      </c>
      <c r="H1837" s="2">
        <v>0.64583333333333337</v>
      </c>
      <c r="I1837" t="s">
        <v>12</v>
      </c>
      <c r="J1837" t="str">
        <f>VLOOKUP(ventas_starbucks_2025[[#This Row],[sucursal]],cambio_sucursal[#All],2,0)</f>
        <v>Sucursal Córdoba Shopping</v>
      </c>
      <c r="K1837" t="s">
        <v>58</v>
      </c>
      <c r="L1837" t="s">
        <v>39</v>
      </c>
      <c r="M1837" t="s">
        <v>4</v>
      </c>
      <c r="N1837" t="str">
        <f>IFERROR(VLOOKUP(ventas_starbucks_2025[[#This Row],[tamaño_sucio]],cambio_tamaño[#All],2,0),"Tamaño único")</f>
        <v>Tamaño único</v>
      </c>
      <c r="O1837">
        <v>1</v>
      </c>
      <c r="P1837">
        <v>1587.18</v>
      </c>
      <c r="Q1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7">
        <v>1587.18</v>
      </c>
      <c r="S1837" t="s">
        <v>31</v>
      </c>
      <c r="T1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7" t="str">
        <f>VLOOKUP(ventas_starbucks_2025[[#This Row],[canal_compra]],cambio_canal_compra[#All],2,0)</f>
        <v>Entrega domicilio</v>
      </c>
      <c r="V1837" t="s">
        <v>16</v>
      </c>
      <c r="W1837" t="str">
        <f>VLOOKUP(ventas_starbucks_2025[[#This Row],[método_pago]],cambio_metodo_pago[#All],2,0)</f>
        <v>Tarjeta</v>
      </c>
      <c r="X1837" t="s">
        <v>7</v>
      </c>
      <c r="Y1837">
        <v>15</v>
      </c>
      <c r="Z1837" t="str">
        <f>VLOOKUP(ventas_starbucks_2025[[#This Row],[promoción_aplicada5]],promocion_cambiar[#All],2,0)</f>
        <v>Hora Feliz</v>
      </c>
      <c r="AA1837" t="s">
        <v>36</v>
      </c>
      <c r="AB1837" t="s">
        <v>18</v>
      </c>
      <c r="AC1837" t="s">
        <v>24</v>
      </c>
      <c r="AD1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37">
        <v>10</v>
      </c>
      <c r="AF1837">
        <v>3</v>
      </c>
      <c r="AG1837">
        <v>44</v>
      </c>
      <c r="AH1837">
        <v>43</v>
      </c>
    </row>
    <row r="1838" spans="1:34" x14ac:dyDescent="0.25">
      <c r="A1838" s="3" t="s">
        <v>1913</v>
      </c>
      <c r="B1838" s="1">
        <v>45706</v>
      </c>
      <c r="C1838" s="23">
        <f t="shared" si="140"/>
        <v>18</v>
      </c>
      <c r="D1838" s="23">
        <f t="shared" si="141"/>
        <v>2</v>
      </c>
      <c r="E1838" s="1" t="str">
        <f t="shared" si="142"/>
        <v>martes</v>
      </c>
      <c r="F1838" s="23">
        <f t="shared" si="143"/>
        <v>2</v>
      </c>
      <c r="G1838" s="1" t="str">
        <f t="shared" si="144"/>
        <v>febrero</v>
      </c>
      <c r="H1838" s="2">
        <v>0.7055555555555556</v>
      </c>
      <c r="I1838" t="s">
        <v>26</v>
      </c>
      <c r="J1838" t="str">
        <f>VLOOKUP(ventas_starbucks_2025[[#This Row],[sucursal]],cambio_sucursal[#All],2,0)</f>
        <v>Sucursal San Lorenzo 47</v>
      </c>
      <c r="K1838" t="s">
        <v>13</v>
      </c>
      <c r="L1838" t="s">
        <v>14</v>
      </c>
      <c r="M1838" t="s">
        <v>4</v>
      </c>
      <c r="N1838" t="str">
        <f>IFERROR(VLOOKUP(ventas_starbucks_2025[[#This Row],[tamaño_sucio]],cambio_tamaño[#All],2,0),"Tamaño único")</f>
        <v>Tamaño único</v>
      </c>
      <c r="O1838">
        <v>2</v>
      </c>
      <c r="P1838">
        <v>1978.41</v>
      </c>
      <c r="Q1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8">
        <v>3956.82</v>
      </c>
      <c r="S1838" t="s">
        <v>31</v>
      </c>
      <c r="T1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8" t="str">
        <f>VLOOKUP(ventas_starbucks_2025[[#This Row],[canal_compra]],cambio_canal_compra[#All],2,0)</f>
        <v>Entrega domicilio</v>
      </c>
      <c r="V1838" t="s">
        <v>6</v>
      </c>
      <c r="W1838" t="str">
        <f>VLOOKUP(ventas_starbucks_2025[[#This Row],[método_pago]],cambio_metodo_pago[#All],2,0)</f>
        <v>Aplicación móbil</v>
      </c>
      <c r="X1838" t="s">
        <v>7</v>
      </c>
      <c r="Y1838">
        <v>15</v>
      </c>
      <c r="Z1838" t="str">
        <f>VLOOKUP(ventas_starbucks_2025[[#This Row],[promoción_aplicada5]],promocion_cambiar[#All],2,0)</f>
        <v>2x1</v>
      </c>
      <c r="AA1838" t="s">
        <v>51</v>
      </c>
      <c r="AB1838" t="s">
        <v>9</v>
      </c>
      <c r="AC1838" t="s">
        <v>24</v>
      </c>
      <c r="AD1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38">
        <v>5.8</v>
      </c>
      <c r="AF1838">
        <v>1</v>
      </c>
      <c r="AG1838">
        <v>21</v>
      </c>
      <c r="AH1838">
        <v>19</v>
      </c>
    </row>
    <row r="1839" spans="1:34" x14ac:dyDescent="0.25">
      <c r="A1839" s="3" t="s">
        <v>1914</v>
      </c>
      <c r="B1839" s="1">
        <v>45765</v>
      </c>
      <c r="C1839" s="23">
        <f t="shared" si="140"/>
        <v>18</v>
      </c>
      <c r="D1839" s="23">
        <f t="shared" si="141"/>
        <v>5</v>
      </c>
      <c r="E1839" s="23" t="str">
        <f t="shared" si="142"/>
        <v>viernes</v>
      </c>
      <c r="F1839" s="23">
        <f t="shared" si="143"/>
        <v>4</v>
      </c>
      <c r="G1839" s="23" t="str">
        <f t="shared" si="144"/>
        <v>abril</v>
      </c>
      <c r="H1839" s="2">
        <v>0.38750000000000001</v>
      </c>
      <c r="I1839" t="s">
        <v>57</v>
      </c>
      <c r="J1839" t="str">
        <f>VLOOKUP(ventas_starbucks_2025[[#This Row],[sucursal]],cambio_sucursal[#All],2,0)</f>
        <v>Sucursal Avda Colón</v>
      </c>
      <c r="K1839" t="s">
        <v>43</v>
      </c>
      <c r="L1839" t="s">
        <v>44</v>
      </c>
      <c r="M1839" t="s">
        <v>45</v>
      </c>
      <c r="N1839" t="str">
        <f>IFERROR(VLOOKUP(ventas_starbucks_2025[[#This Row],[tamaño_sucio]],cambio_tamaño[#All],2,0),"Tamaño único")</f>
        <v>Grande</v>
      </c>
      <c r="O1839">
        <v>2</v>
      </c>
      <c r="P1839">
        <v>1724.23</v>
      </c>
      <c r="Q1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9">
        <v>3448.46</v>
      </c>
      <c r="S1839" t="s">
        <v>31</v>
      </c>
      <c r="T1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9" t="str">
        <f>VLOOKUP(ventas_starbucks_2025[[#This Row],[canal_compra]],cambio_canal_compra[#All],2,0)</f>
        <v>Entrega domicilio</v>
      </c>
      <c r="V1839" t="s">
        <v>6</v>
      </c>
      <c r="W1839" t="str">
        <f>VLOOKUP(ventas_starbucks_2025[[#This Row],[método_pago]],cambio_metodo_pago[#All],2,0)</f>
        <v>Aplicación móbil</v>
      </c>
      <c r="X1839" t="s">
        <v>22</v>
      </c>
      <c r="Y1839">
        <v>0</v>
      </c>
      <c r="Z1839" t="str">
        <f>VLOOKUP(ventas_starbucks_2025[[#This Row],[promoción_aplicada5]],promocion_cambiar[#All],2,0)</f>
        <v>Ninguna</v>
      </c>
      <c r="AA1839" t="s">
        <v>17</v>
      </c>
      <c r="AB1839" t="s">
        <v>18</v>
      </c>
      <c r="AC1839" t="s">
        <v>10</v>
      </c>
      <c r="AD1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39">
        <v>11.8</v>
      </c>
      <c r="AF1839">
        <v>3</v>
      </c>
      <c r="AG1839">
        <v>38</v>
      </c>
      <c r="AH1839">
        <v>36</v>
      </c>
    </row>
    <row r="1840" spans="1:34" x14ac:dyDescent="0.25">
      <c r="A1840" s="3" t="s">
        <v>1915</v>
      </c>
      <c r="B1840" s="1">
        <v>45701</v>
      </c>
      <c r="C1840" s="23">
        <f t="shared" si="140"/>
        <v>13</v>
      </c>
      <c r="D1840" s="23">
        <f t="shared" si="141"/>
        <v>4</v>
      </c>
      <c r="E1840" s="23" t="str">
        <f t="shared" si="142"/>
        <v>jueves</v>
      </c>
      <c r="F1840" s="23">
        <f t="shared" si="143"/>
        <v>2</v>
      </c>
      <c r="G1840" s="23" t="str">
        <f t="shared" si="144"/>
        <v>febrero</v>
      </c>
      <c r="H1840" s="2">
        <v>0.30069444444444443</v>
      </c>
      <c r="I1840" t="s">
        <v>26</v>
      </c>
      <c r="J1840" t="str">
        <f>VLOOKUP(ventas_starbucks_2025[[#This Row],[sucursal]],cambio_sucursal[#All],2,0)</f>
        <v>Sucursal San Lorenzo 47</v>
      </c>
      <c r="K1840" t="s">
        <v>58</v>
      </c>
      <c r="L1840" t="s">
        <v>39</v>
      </c>
      <c r="M1840" t="s">
        <v>4</v>
      </c>
      <c r="N1840" t="str">
        <f>IFERROR(VLOOKUP(ventas_starbucks_2025[[#This Row],[tamaño_sucio]],cambio_tamaño[#All],2,0),"Tamaño único")</f>
        <v>Tamaño único</v>
      </c>
      <c r="O1840">
        <v>2</v>
      </c>
      <c r="P1840">
        <v>1037.46</v>
      </c>
      <c r="Q1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0">
        <v>2074.92</v>
      </c>
      <c r="S1840" t="s">
        <v>5</v>
      </c>
      <c r="T1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40" t="str">
        <f>VLOOKUP(ventas_starbucks_2025[[#This Row],[canal_compra]],cambio_canal_compra[#All],2,0)</f>
        <v>En tienda</v>
      </c>
      <c r="V1840" t="s">
        <v>40</v>
      </c>
      <c r="W1840" t="str">
        <f>VLOOKUP(ventas_starbucks_2025[[#This Row],[método_pago]],cambio_metodo_pago[#All],2,0)</f>
        <v>Efectivo</v>
      </c>
      <c r="X1840" t="s">
        <v>7</v>
      </c>
      <c r="Y1840">
        <v>15</v>
      </c>
      <c r="Z1840" t="str">
        <f>VLOOKUP(ventas_starbucks_2025[[#This Row],[promoción_aplicada5]],promocion_cambiar[#All],2,0)</f>
        <v>Ninguna</v>
      </c>
      <c r="AA1840" t="s">
        <v>17</v>
      </c>
      <c r="AB1840" t="s">
        <v>52</v>
      </c>
      <c r="AC1840" t="s">
        <v>41</v>
      </c>
      <c r="AD1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40">
        <v>12.9</v>
      </c>
      <c r="AF1840">
        <v>3</v>
      </c>
      <c r="AG1840">
        <v>42</v>
      </c>
      <c r="AH1840">
        <v>40</v>
      </c>
    </row>
    <row r="1841" spans="1:34" x14ac:dyDescent="0.25">
      <c r="A1841" s="3" t="s">
        <v>1916</v>
      </c>
      <c r="B1841" s="1">
        <v>45686</v>
      </c>
      <c r="C1841" s="23">
        <f t="shared" si="140"/>
        <v>29</v>
      </c>
      <c r="D1841" s="23">
        <f t="shared" si="141"/>
        <v>3</v>
      </c>
      <c r="E1841" s="1" t="str">
        <f t="shared" si="142"/>
        <v>miércoles</v>
      </c>
      <c r="F1841" s="23">
        <f t="shared" si="143"/>
        <v>1</v>
      </c>
      <c r="G1841" s="1" t="str">
        <f t="shared" si="144"/>
        <v>enero</v>
      </c>
      <c r="H1841" s="2">
        <v>0.78888888888888886</v>
      </c>
      <c r="I1841" t="s">
        <v>26</v>
      </c>
      <c r="J1841" t="str">
        <f>VLOOKUP(ventas_starbucks_2025[[#This Row],[sucursal]],cambio_sucursal[#All],2,0)</f>
        <v>Sucursal San Lorenzo 47</v>
      </c>
      <c r="K1841" t="s">
        <v>48</v>
      </c>
      <c r="L1841" t="s">
        <v>49</v>
      </c>
      <c r="M1841" t="s">
        <v>62</v>
      </c>
      <c r="N1841" t="str">
        <f>IFERROR(VLOOKUP(ventas_starbucks_2025[[#This Row],[tamaño_sucio]],cambio_tamaño[#All],2,0),"Tamaño único")</f>
        <v>Extra-Grande</v>
      </c>
      <c r="O1841">
        <v>1</v>
      </c>
      <c r="P1841">
        <v>1918.45</v>
      </c>
      <c r="Q1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1">
        <v>1918.45</v>
      </c>
      <c r="S1841" t="s">
        <v>15</v>
      </c>
      <c r="T1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41" t="str">
        <f>VLOOKUP(ventas_starbucks_2025[[#This Row],[canal_compra]],cambio_canal_compra[#All],2,0)</f>
        <v>Para llevar</v>
      </c>
      <c r="V1841" t="s">
        <v>16</v>
      </c>
      <c r="W1841" t="str">
        <f>VLOOKUP(ventas_starbucks_2025[[#This Row],[método_pago]],cambio_metodo_pago[#All],2,0)</f>
        <v>Tarjeta</v>
      </c>
      <c r="X1841" t="s">
        <v>7</v>
      </c>
      <c r="Y1841">
        <v>15</v>
      </c>
      <c r="Z1841" t="str">
        <f>VLOOKUP(ventas_starbucks_2025[[#This Row],[promoción_aplicada5]],promocion_cambiar[#All],2,0)</f>
        <v>2x1</v>
      </c>
      <c r="AA1841" t="s">
        <v>51</v>
      </c>
      <c r="AB1841" t="s">
        <v>29</v>
      </c>
      <c r="AC1841" t="s">
        <v>24</v>
      </c>
      <c r="AD1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41">
        <v>11.9</v>
      </c>
      <c r="AF1841">
        <v>1</v>
      </c>
      <c r="AG1841">
        <v>30</v>
      </c>
      <c r="AH1841">
        <v>29</v>
      </c>
    </row>
    <row r="1842" spans="1:34" x14ac:dyDescent="0.25">
      <c r="A1842" s="3" t="s">
        <v>1917</v>
      </c>
      <c r="B1842" s="1">
        <v>45739</v>
      </c>
      <c r="C1842" s="23">
        <f t="shared" si="140"/>
        <v>23</v>
      </c>
      <c r="D1842" s="23">
        <f t="shared" si="141"/>
        <v>7</v>
      </c>
      <c r="E1842" s="23" t="str">
        <f t="shared" si="142"/>
        <v>domingo</v>
      </c>
      <c r="F1842" s="23">
        <f t="shared" si="143"/>
        <v>3</v>
      </c>
      <c r="G1842" s="23" t="str">
        <f t="shared" si="144"/>
        <v>marzo</v>
      </c>
      <c r="H1842" s="2">
        <v>0.48680555555555555</v>
      </c>
      <c r="I1842" t="s">
        <v>26</v>
      </c>
      <c r="J1842" t="str">
        <f>VLOOKUP(ventas_starbucks_2025[[#This Row],[sucursal]],cambio_sucursal[#All],2,0)</f>
        <v>Sucursal San Lorenzo 47</v>
      </c>
      <c r="K1842" t="s">
        <v>20</v>
      </c>
      <c r="L1842" t="s">
        <v>21</v>
      </c>
      <c r="M1842" t="s">
        <v>4</v>
      </c>
      <c r="N1842" t="str">
        <f>IFERROR(VLOOKUP(ventas_starbucks_2025[[#This Row],[tamaño_sucio]],cambio_tamaño[#All],2,0),"Tamaño único")</f>
        <v>Tamaño único</v>
      </c>
      <c r="O1842">
        <v>3</v>
      </c>
      <c r="P1842">
        <v>727.81</v>
      </c>
      <c r="Q1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42">
        <v>2183.4299999999998</v>
      </c>
      <c r="S1842" t="s">
        <v>15</v>
      </c>
      <c r="T1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42" t="str">
        <f>VLOOKUP(ventas_starbucks_2025[[#This Row],[canal_compra]],cambio_canal_compra[#All],2,0)</f>
        <v>Para llevar</v>
      </c>
      <c r="V1842" t="s">
        <v>40</v>
      </c>
      <c r="W1842" t="str">
        <f>VLOOKUP(ventas_starbucks_2025[[#This Row],[método_pago]],cambio_metodo_pago[#All],2,0)</f>
        <v>Efectivo</v>
      </c>
      <c r="X1842" t="s">
        <v>22</v>
      </c>
      <c r="Y1842">
        <v>0</v>
      </c>
      <c r="Z1842" t="str">
        <f>VLOOKUP(ventas_starbucks_2025[[#This Row],[promoción_aplicada5]],promocion_cambiar[#All],2,0)</f>
        <v>Ninguna</v>
      </c>
      <c r="AA1842" t="s">
        <v>17</v>
      </c>
      <c r="AB1842" t="s">
        <v>29</v>
      </c>
      <c r="AC1842" t="s">
        <v>10</v>
      </c>
      <c r="AD1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42">
        <v>3.3</v>
      </c>
      <c r="AF1842">
        <v>4</v>
      </c>
      <c r="AG1842">
        <v>45</v>
      </c>
      <c r="AH1842">
        <v>42</v>
      </c>
    </row>
    <row r="1843" spans="1:34" x14ac:dyDescent="0.25">
      <c r="A1843" s="3" t="s">
        <v>1918</v>
      </c>
      <c r="B1843" s="1">
        <v>45711</v>
      </c>
      <c r="C1843" s="23">
        <f t="shared" si="140"/>
        <v>23</v>
      </c>
      <c r="D1843" s="23">
        <f t="shared" si="141"/>
        <v>7</v>
      </c>
      <c r="E1843" s="1" t="str">
        <f t="shared" si="142"/>
        <v>domingo</v>
      </c>
      <c r="F1843" s="23">
        <f t="shared" si="143"/>
        <v>2</v>
      </c>
      <c r="G1843" s="1" t="str">
        <f t="shared" si="144"/>
        <v>febrero</v>
      </c>
      <c r="H1843" s="2">
        <v>0.79305555555555551</v>
      </c>
      <c r="I1843" t="s">
        <v>1</v>
      </c>
      <c r="J1843" t="str">
        <f>VLOOKUP(ventas_starbucks_2025[[#This Row],[sucursal]],cambio_sucursal[#All],2,0)</f>
        <v>Sucursal Nueva Córdoba</v>
      </c>
      <c r="K1843" t="s">
        <v>205</v>
      </c>
      <c r="L1843" t="s">
        <v>70</v>
      </c>
      <c r="M1843" t="s">
        <v>55</v>
      </c>
      <c r="N1843" t="str">
        <f>IFERROR(VLOOKUP(ventas_starbucks_2025[[#This Row],[tamaño_sucio]],cambio_tamaño[#All],2,0),"Tamaño único")</f>
        <v>Pequeño</v>
      </c>
      <c r="O1843">
        <v>4</v>
      </c>
      <c r="P1843">
        <v>1533.01</v>
      </c>
      <c r="Q1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3">
        <v>6132.04</v>
      </c>
      <c r="S1843" t="s">
        <v>31</v>
      </c>
      <c r="T1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3" t="str">
        <f>VLOOKUP(ventas_starbucks_2025[[#This Row],[canal_compra]],cambio_canal_compra[#All],2,0)</f>
        <v>Entrega domicilio</v>
      </c>
      <c r="V1843" t="s">
        <v>16</v>
      </c>
      <c r="W1843" t="str">
        <f>VLOOKUP(ventas_starbucks_2025[[#This Row],[método_pago]],cambio_metodo_pago[#All],2,0)</f>
        <v>Tarjeta</v>
      </c>
      <c r="X1843" t="s">
        <v>7</v>
      </c>
      <c r="Y1843">
        <v>10</v>
      </c>
      <c r="Z1843" t="str">
        <f>VLOOKUP(ventas_starbucks_2025[[#This Row],[promoción_aplicada5]],promocion_cambiar[#All],2,0)</f>
        <v>2x1</v>
      </c>
      <c r="AA1843" t="s">
        <v>51</v>
      </c>
      <c r="AB1843" t="s">
        <v>23</v>
      </c>
      <c r="AC1843" t="s">
        <v>41</v>
      </c>
      <c r="AD1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43">
        <v>12</v>
      </c>
      <c r="AF1843">
        <v>2</v>
      </c>
      <c r="AG1843">
        <v>33</v>
      </c>
      <c r="AH1843">
        <v>29</v>
      </c>
    </row>
    <row r="1844" spans="1:34" x14ac:dyDescent="0.25">
      <c r="A1844" s="3" t="s">
        <v>1919</v>
      </c>
      <c r="B1844" s="1">
        <v>45674</v>
      </c>
      <c r="C1844" s="23">
        <f t="shared" si="140"/>
        <v>17</v>
      </c>
      <c r="D1844" s="23">
        <f t="shared" si="141"/>
        <v>5</v>
      </c>
      <c r="E1844" s="1" t="str">
        <f t="shared" si="142"/>
        <v>viernes</v>
      </c>
      <c r="F1844" s="23">
        <f t="shared" si="143"/>
        <v>1</v>
      </c>
      <c r="G1844" s="1" t="str">
        <f t="shared" si="144"/>
        <v>enero</v>
      </c>
      <c r="H1844" s="2">
        <v>0.84166666666666667</v>
      </c>
      <c r="I1844" t="s">
        <v>12</v>
      </c>
      <c r="J1844" t="str">
        <f>VLOOKUP(ventas_starbucks_2025[[#This Row],[sucursal]],cambio_sucursal[#All],2,0)</f>
        <v>Sucursal Córdoba Shopping</v>
      </c>
      <c r="K1844" t="s">
        <v>13</v>
      </c>
      <c r="L1844" t="s">
        <v>14</v>
      </c>
      <c r="M1844" t="s">
        <v>4</v>
      </c>
      <c r="N1844" t="str">
        <f>IFERROR(VLOOKUP(ventas_starbucks_2025[[#This Row],[tamaño_sucio]],cambio_tamaño[#All],2,0),"Tamaño único")</f>
        <v>Tamaño único</v>
      </c>
      <c r="O1844">
        <v>4</v>
      </c>
      <c r="P1844">
        <v>2163.9699999999998</v>
      </c>
      <c r="Q1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44">
        <v>8655.8799999999992</v>
      </c>
      <c r="S1844" t="s">
        <v>31</v>
      </c>
      <c r="T1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4" t="str">
        <f>VLOOKUP(ventas_starbucks_2025[[#This Row],[canal_compra]],cambio_canal_compra[#All],2,0)</f>
        <v>Entrega domicilio</v>
      </c>
      <c r="V1844" t="s">
        <v>6</v>
      </c>
      <c r="W1844" t="str">
        <f>VLOOKUP(ventas_starbucks_2025[[#This Row],[método_pago]],cambio_metodo_pago[#All],2,0)</f>
        <v>Aplicación móbil</v>
      </c>
      <c r="X1844" t="s">
        <v>7</v>
      </c>
      <c r="Y1844">
        <v>15</v>
      </c>
      <c r="Z1844" t="str">
        <f>VLOOKUP(ventas_starbucks_2025[[#This Row],[promoción_aplicada5]],promocion_cambiar[#All],2,0)</f>
        <v>Hora Feliz</v>
      </c>
      <c r="AA1844" t="s">
        <v>36</v>
      </c>
      <c r="AB1844" t="s">
        <v>52</v>
      </c>
      <c r="AC1844" t="s">
        <v>41</v>
      </c>
      <c r="AD1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44">
        <v>11.9</v>
      </c>
      <c r="AF1844">
        <v>4</v>
      </c>
      <c r="AG1844">
        <v>48</v>
      </c>
      <c r="AH1844">
        <v>44</v>
      </c>
    </row>
    <row r="1845" spans="1:34" x14ac:dyDescent="0.25">
      <c r="A1845" s="3" t="s">
        <v>1920</v>
      </c>
      <c r="B1845" s="1">
        <v>45744</v>
      </c>
      <c r="C1845" s="23">
        <f t="shared" si="140"/>
        <v>28</v>
      </c>
      <c r="D1845" s="23">
        <f t="shared" si="141"/>
        <v>5</v>
      </c>
      <c r="E1845" s="1" t="str">
        <f t="shared" si="142"/>
        <v>viernes</v>
      </c>
      <c r="F1845" s="23">
        <f t="shared" si="143"/>
        <v>3</v>
      </c>
      <c r="G1845" s="1" t="str">
        <f t="shared" si="144"/>
        <v>marzo</v>
      </c>
      <c r="H1845" s="2">
        <v>0.40833333333333333</v>
      </c>
      <c r="I1845" t="s">
        <v>57</v>
      </c>
      <c r="J1845" t="str">
        <f>VLOOKUP(ventas_starbucks_2025[[#This Row],[sucursal]],cambio_sucursal[#All],2,0)</f>
        <v>Sucursal Avda Colón</v>
      </c>
      <c r="K1845" t="s">
        <v>89</v>
      </c>
      <c r="L1845" t="s">
        <v>90</v>
      </c>
      <c r="M1845" t="s">
        <v>4</v>
      </c>
      <c r="N1845" t="str">
        <f>IFERROR(VLOOKUP(ventas_starbucks_2025[[#This Row],[tamaño_sucio]],cambio_tamaño[#All],2,0),"Tamaño único")</f>
        <v>Tamaño único</v>
      </c>
      <c r="O1845">
        <v>5</v>
      </c>
      <c r="P1845">
        <v>1633.9</v>
      </c>
      <c r="Q1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5">
        <v>8169.5</v>
      </c>
      <c r="S1845" t="s">
        <v>5</v>
      </c>
      <c r="T1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5" t="str">
        <f>VLOOKUP(ventas_starbucks_2025[[#This Row],[canal_compra]],cambio_canal_compra[#All],2,0)</f>
        <v>En tienda</v>
      </c>
      <c r="V1845" t="s">
        <v>40</v>
      </c>
      <c r="W1845" t="str">
        <f>VLOOKUP(ventas_starbucks_2025[[#This Row],[método_pago]],cambio_metodo_pago[#All],2,0)</f>
        <v>Efectivo</v>
      </c>
      <c r="X1845" t="s">
        <v>7</v>
      </c>
      <c r="Y1845">
        <v>15</v>
      </c>
      <c r="Z1845" t="str">
        <f>VLOOKUP(ventas_starbucks_2025[[#This Row],[promoción_aplicada5]],promocion_cambiar[#All],2,0)</f>
        <v>Ninguna</v>
      </c>
      <c r="AA1845" t="s">
        <v>17</v>
      </c>
      <c r="AB1845" t="s">
        <v>32</v>
      </c>
      <c r="AC1845" t="s">
        <v>24</v>
      </c>
      <c r="AD1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45">
        <v>12.2</v>
      </c>
      <c r="AF1845">
        <v>3</v>
      </c>
      <c r="AG1845">
        <v>28</v>
      </c>
      <c r="AH1845">
        <v>23</v>
      </c>
    </row>
    <row r="1846" spans="1:34" x14ac:dyDescent="0.25">
      <c r="A1846" s="3" t="s">
        <v>1921</v>
      </c>
      <c r="B1846" s="1">
        <v>45698</v>
      </c>
      <c r="C1846" s="23">
        <f t="shared" si="140"/>
        <v>10</v>
      </c>
      <c r="D1846" s="23">
        <f t="shared" si="141"/>
        <v>1</v>
      </c>
      <c r="E1846" s="1" t="str">
        <f t="shared" si="142"/>
        <v>lunes</v>
      </c>
      <c r="F1846" s="23">
        <f t="shared" si="143"/>
        <v>2</v>
      </c>
      <c r="G1846" s="1" t="str">
        <f t="shared" si="144"/>
        <v>febrero</v>
      </c>
      <c r="H1846" s="2">
        <v>0.86041666666666672</v>
      </c>
      <c r="I1846" t="s">
        <v>12</v>
      </c>
      <c r="J1846" t="str">
        <f>VLOOKUP(ventas_starbucks_2025[[#This Row],[sucursal]],cambio_sucursal[#All],2,0)</f>
        <v>Sucursal Córdoba Shopping</v>
      </c>
      <c r="K1846" t="s">
        <v>127</v>
      </c>
      <c r="L1846" t="s">
        <v>44</v>
      </c>
      <c r="M1846" t="s">
        <v>55</v>
      </c>
      <c r="N1846" t="str">
        <f>IFERROR(VLOOKUP(ventas_starbucks_2025[[#This Row],[tamaño_sucio]],cambio_tamaño[#All],2,0),"Tamaño único")</f>
        <v>Pequeño</v>
      </c>
      <c r="O1846">
        <v>4</v>
      </c>
      <c r="P1846">
        <v>1786.73</v>
      </c>
      <c r="Q1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6">
        <v>7146.92</v>
      </c>
      <c r="S1846" t="s">
        <v>15</v>
      </c>
      <c r="T1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6" t="str">
        <f>VLOOKUP(ventas_starbucks_2025[[#This Row],[canal_compra]],cambio_canal_compra[#All],2,0)</f>
        <v>Para llevar</v>
      </c>
      <c r="V1846" t="s">
        <v>16</v>
      </c>
      <c r="W1846" t="str">
        <f>VLOOKUP(ventas_starbucks_2025[[#This Row],[método_pago]],cambio_metodo_pago[#All],2,0)</f>
        <v>Tarjeta</v>
      </c>
      <c r="X1846" t="s">
        <v>7</v>
      </c>
      <c r="Y1846">
        <v>15</v>
      </c>
      <c r="Z1846" t="str">
        <f>VLOOKUP(ventas_starbucks_2025[[#This Row],[promoción_aplicada5]],promocion_cambiar[#All],2,0)</f>
        <v>Hora Feliz</v>
      </c>
      <c r="AA1846" t="s">
        <v>36</v>
      </c>
      <c r="AB1846" t="s">
        <v>23</v>
      </c>
      <c r="AC1846" t="s">
        <v>41</v>
      </c>
      <c r="AD1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46">
        <v>9.4</v>
      </c>
      <c r="AF1846">
        <v>5</v>
      </c>
      <c r="AG1846">
        <v>47</v>
      </c>
      <c r="AH1846">
        <v>43</v>
      </c>
    </row>
    <row r="1847" spans="1:34" x14ac:dyDescent="0.25">
      <c r="A1847" s="3" t="s">
        <v>1922</v>
      </c>
      <c r="B1847" s="1">
        <v>45764</v>
      </c>
      <c r="C1847" s="23">
        <f t="shared" si="140"/>
        <v>17</v>
      </c>
      <c r="D1847" s="23">
        <f t="shared" si="141"/>
        <v>4</v>
      </c>
      <c r="E1847" s="1" t="str">
        <f t="shared" si="142"/>
        <v>jueves</v>
      </c>
      <c r="F1847" s="23">
        <f t="shared" si="143"/>
        <v>4</v>
      </c>
      <c r="G1847" s="1" t="str">
        <f t="shared" si="144"/>
        <v>abril</v>
      </c>
      <c r="H1847" s="2">
        <v>0.65277777777777779</v>
      </c>
      <c r="I1847" t="s">
        <v>12</v>
      </c>
      <c r="J1847" t="str">
        <f>VLOOKUP(ventas_starbucks_2025[[#This Row],[sucursal]],cambio_sucursal[#All],2,0)</f>
        <v>Sucursal Córdoba Shopping</v>
      </c>
      <c r="K1847" t="s">
        <v>101</v>
      </c>
      <c r="L1847" t="s">
        <v>3</v>
      </c>
      <c r="M1847" t="s">
        <v>4</v>
      </c>
      <c r="N1847" t="str">
        <f>IFERROR(VLOOKUP(ventas_starbucks_2025[[#This Row],[tamaño_sucio]],cambio_tamaño[#All],2,0),"Tamaño único")</f>
        <v>Tamaño único</v>
      </c>
      <c r="O1847">
        <v>1</v>
      </c>
      <c r="P1847">
        <v>3484.95</v>
      </c>
      <c r="Q1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847">
        <v>3484.95</v>
      </c>
      <c r="S1847" t="s">
        <v>5</v>
      </c>
      <c r="T1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47" t="str">
        <f>VLOOKUP(ventas_starbucks_2025[[#This Row],[canal_compra]],cambio_canal_compra[#All],2,0)</f>
        <v>En tienda</v>
      </c>
      <c r="V1847" t="s">
        <v>16</v>
      </c>
      <c r="W1847" t="str">
        <f>VLOOKUP(ventas_starbucks_2025[[#This Row],[método_pago]],cambio_metodo_pago[#All],2,0)</f>
        <v>Tarjeta</v>
      </c>
      <c r="X1847" t="s">
        <v>7</v>
      </c>
      <c r="Y1847">
        <v>15</v>
      </c>
      <c r="Z1847" t="str">
        <f>VLOOKUP(ventas_starbucks_2025[[#This Row],[promoción_aplicada5]],promocion_cambiar[#All],2,0)</f>
        <v>Ninguna</v>
      </c>
      <c r="AA1847" t="s">
        <v>17</v>
      </c>
      <c r="AB1847" t="s">
        <v>9</v>
      </c>
      <c r="AC1847" t="s">
        <v>10</v>
      </c>
      <c r="AD1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47">
        <v>14.2</v>
      </c>
      <c r="AF1847">
        <v>2</v>
      </c>
      <c r="AG1847">
        <v>26</v>
      </c>
      <c r="AH1847">
        <v>25</v>
      </c>
    </row>
    <row r="1848" spans="1:34" x14ac:dyDescent="0.25">
      <c r="A1848" s="3" t="s">
        <v>1923</v>
      </c>
      <c r="B1848" s="1">
        <v>45710</v>
      </c>
      <c r="C1848" s="23">
        <f t="shared" si="140"/>
        <v>22</v>
      </c>
      <c r="D1848" s="23">
        <f t="shared" si="141"/>
        <v>6</v>
      </c>
      <c r="E1848" s="23" t="str">
        <f t="shared" si="142"/>
        <v>sábado</v>
      </c>
      <c r="F1848" s="23">
        <f t="shared" si="143"/>
        <v>2</v>
      </c>
      <c r="G1848" s="23" t="str">
        <f t="shared" si="144"/>
        <v>febrero</v>
      </c>
      <c r="H1848" s="2">
        <v>0.85</v>
      </c>
      <c r="I1848" t="s">
        <v>57</v>
      </c>
      <c r="J1848" t="str">
        <f>VLOOKUP(ventas_starbucks_2025[[#This Row],[sucursal]],cambio_sucursal[#All],2,0)</f>
        <v>Sucursal Avda Colón</v>
      </c>
      <c r="K1848" t="s">
        <v>209</v>
      </c>
      <c r="L1848" t="s">
        <v>44</v>
      </c>
      <c r="M1848" t="s">
        <v>45</v>
      </c>
      <c r="N1848" t="str">
        <f>IFERROR(VLOOKUP(ventas_starbucks_2025[[#This Row],[tamaño_sucio]],cambio_tamaño[#All],2,0),"Tamaño único")</f>
        <v>Grande</v>
      </c>
      <c r="O1848">
        <v>3</v>
      </c>
      <c r="P1848">
        <v>1649.04</v>
      </c>
      <c r="Q1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8">
        <v>4947.12</v>
      </c>
      <c r="S1848" t="s">
        <v>5</v>
      </c>
      <c r="T1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48" t="str">
        <f>VLOOKUP(ventas_starbucks_2025[[#This Row],[canal_compra]],cambio_canal_compra[#All],2,0)</f>
        <v>En tienda</v>
      </c>
      <c r="V1848" t="s">
        <v>16</v>
      </c>
      <c r="W1848" t="str">
        <f>VLOOKUP(ventas_starbucks_2025[[#This Row],[método_pago]],cambio_metodo_pago[#All],2,0)</f>
        <v>Tarjeta</v>
      </c>
      <c r="X1848" t="s">
        <v>7</v>
      </c>
      <c r="Y1848">
        <v>10</v>
      </c>
      <c r="Z1848" t="str">
        <f>VLOOKUP(ventas_starbucks_2025[[#This Row],[promoción_aplicada5]],promocion_cambiar[#All],2,0)</f>
        <v>Combo</v>
      </c>
      <c r="AA1848" t="s">
        <v>8</v>
      </c>
      <c r="AB1848" t="s">
        <v>29</v>
      </c>
      <c r="AC1848" t="s">
        <v>41</v>
      </c>
      <c r="AD1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48">
        <v>7.8</v>
      </c>
      <c r="AF1848">
        <v>4</v>
      </c>
      <c r="AG1848">
        <v>28</v>
      </c>
      <c r="AH1848">
        <v>25</v>
      </c>
    </row>
    <row r="1849" spans="1:34" x14ac:dyDescent="0.25">
      <c r="A1849" s="3" t="s">
        <v>1924</v>
      </c>
      <c r="B1849" s="1">
        <v>45753</v>
      </c>
      <c r="C1849" s="23">
        <f t="shared" si="140"/>
        <v>6</v>
      </c>
      <c r="D1849" s="23">
        <f t="shared" si="141"/>
        <v>7</v>
      </c>
      <c r="E1849" s="23" t="str">
        <f t="shared" si="142"/>
        <v>domingo</v>
      </c>
      <c r="F1849" s="23">
        <f t="shared" si="143"/>
        <v>4</v>
      </c>
      <c r="G1849" s="23" t="str">
        <f t="shared" si="144"/>
        <v>abril</v>
      </c>
      <c r="H1849" s="2">
        <v>0.66319444444444442</v>
      </c>
      <c r="I1849" t="s">
        <v>12</v>
      </c>
      <c r="J1849" t="str">
        <f>VLOOKUP(ventas_starbucks_2025[[#This Row],[sucursal]],cambio_sucursal[#All],2,0)</f>
        <v>Sucursal Córdoba Shopping</v>
      </c>
      <c r="K1849" t="s">
        <v>54</v>
      </c>
      <c r="L1849" t="s">
        <v>44</v>
      </c>
      <c r="M1849" t="s">
        <v>55</v>
      </c>
      <c r="N1849" t="str">
        <f>IFERROR(VLOOKUP(ventas_starbucks_2025[[#This Row],[tamaño_sucio]],cambio_tamaño[#All],2,0),"Tamaño único")</f>
        <v>Pequeño</v>
      </c>
      <c r="O1849">
        <v>2</v>
      </c>
      <c r="P1849">
        <v>1370.24</v>
      </c>
      <c r="Q1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9">
        <v>2740.48</v>
      </c>
      <c r="S1849" t="s">
        <v>15</v>
      </c>
      <c r="T1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49" t="str">
        <f>VLOOKUP(ventas_starbucks_2025[[#This Row],[canal_compra]],cambio_canal_compra[#All],2,0)</f>
        <v>Para llevar</v>
      </c>
      <c r="V1849" t="s">
        <v>6</v>
      </c>
      <c r="W1849" t="str">
        <f>VLOOKUP(ventas_starbucks_2025[[#This Row],[método_pago]],cambio_metodo_pago[#All],2,0)</f>
        <v>Aplicación móbil</v>
      </c>
      <c r="X1849" t="s">
        <v>22</v>
      </c>
      <c r="Y1849">
        <v>0</v>
      </c>
      <c r="Z1849" t="str">
        <f>VLOOKUP(ventas_starbucks_2025[[#This Row],[promoción_aplicada5]],promocion_cambiar[#All],2,0)</f>
        <v>Hora Feliz</v>
      </c>
      <c r="AA1849" t="s">
        <v>36</v>
      </c>
      <c r="AB1849" t="s">
        <v>23</v>
      </c>
      <c r="AC1849" t="s">
        <v>41</v>
      </c>
      <c r="AD1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49">
        <v>12.3</v>
      </c>
      <c r="AF1849">
        <v>2</v>
      </c>
      <c r="AG1849">
        <v>14</v>
      </c>
      <c r="AH1849">
        <v>12</v>
      </c>
    </row>
    <row r="1850" spans="1:34" x14ac:dyDescent="0.25">
      <c r="A1850" s="3" t="s">
        <v>1925</v>
      </c>
      <c r="B1850" s="1">
        <v>45693</v>
      </c>
      <c r="C1850" s="23">
        <f t="shared" si="140"/>
        <v>5</v>
      </c>
      <c r="D1850" s="23">
        <f t="shared" si="141"/>
        <v>3</v>
      </c>
      <c r="E1850" s="1" t="str">
        <f t="shared" si="142"/>
        <v>miércoles</v>
      </c>
      <c r="F1850" s="23">
        <f t="shared" si="143"/>
        <v>2</v>
      </c>
      <c r="G1850" s="1" t="str">
        <f t="shared" si="144"/>
        <v>febrero</v>
      </c>
      <c r="H1850" s="2">
        <v>0.37777777777777777</v>
      </c>
      <c r="I1850" t="s">
        <v>57</v>
      </c>
      <c r="J1850" t="str">
        <f>VLOOKUP(ventas_starbucks_2025[[#This Row],[sucursal]],cambio_sucursal[#All],2,0)</f>
        <v>Sucursal Avda Colón</v>
      </c>
      <c r="K1850" t="s">
        <v>48</v>
      </c>
      <c r="L1850" t="s">
        <v>49</v>
      </c>
      <c r="M1850" t="s">
        <v>45</v>
      </c>
      <c r="N1850" t="str">
        <f>IFERROR(VLOOKUP(ventas_starbucks_2025[[#This Row],[tamaño_sucio]],cambio_tamaño[#All],2,0),"Tamaño único")</f>
        <v>Grande</v>
      </c>
      <c r="O1850">
        <v>1</v>
      </c>
      <c r="P1850">
        <v>1819.94</v>
      </c>
      <c r="Q1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0">
        <v>1819.94</v>
      </c>
      <c r="S1850" t="s">
        <v>31</v>
      </c>
      <c r="T1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0" t="str">
        <f>VLOOKUP(ventas_starbucks_2025[[#This Row],[canal_compra]],cambio_canal_compra[#All],2,0)</f>
        <v>Entrega domicilio</v>
      </c>
      <c r="V1850" t="s">
        <v>16</v>
      </c>
      <c r="W1850" t="str">
        <f>VLOOKUP(ventas_starbucks_2025[[#This Row],[método_pago]],cambio_metodo_pago[#All],2,0)</f>
        <v>Tarjeta</v>
      </c>
      <c r="X1850" t="s">
        <v>22</v>
      </c>
      <c r="Y1850">
        <v>0</v>
      </c>
      <c r="Z1850" t="str">
        <f>VLOOKUP(ventas_starbucks_2025[[#This Row],[promoción_aplicada5]],promocion_cambiar[#All],2,0)</f>
        <v>Combo</v>
      </c>
      <c r="AA1850" t="s">
        <v>8</v>
      </c>
      <c r="AB1850" t="s">
        <v>23</v>
      </c>
      <c r="AC1850" t="s">
        <v>41</v>
      </c>
      <c r="AD1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0">
        <v>5.9</v>
      </c>
      <c r="AF1850">
        <v>5</v>
      </c>
      <c r="AG1850">
        <v>29</v>
      </c>
      <c r="AH1850">
        <v>28</v>
      </c>
    </row>
    <row r="1851" spans="1:34" x14ac:dyDescent="0.25">
      <c r="A1851" s="3" t="s">
        <v>1926</v>
      </c>
      <c r="B1851" s="1">
        <v>45663</v>
      </c>
      <c r="C1851" s="23">
        <f t="shared" si="140"/>
        <v>6</v>
      </c>
      <c r="D1851" s="23">
        <f t="shared" si="141"/>
        <v>1</v>
      </c>
      <c r="E1851" s="23" t="str">
        <f t="shared" si="142"/>
        <v>lunes</v>
      </c>
      <c r="F1851" s="23">
        <f t="shared" si="143"/>
        <v>1</v>
      </c>
      <c r="G1851" s="23" t="str">
        <f t="shared" si="144"/>
        <v>enero</v>
      </c>
      <c r="H1851" s="2">
        <v>0.43125000000000002</v>
      </c>
      <c r="I1851" t="s">
        <v>26</v>
      </c>
      <c r="J1851" t="str">
        <f>VLOOKUP(ventas_starbucks_2025[[#This Row],[sucursal]],cambio_sucursal[#All],2,0)</f>
        <v>Sucursal San Lorenzo 47</v>
      </c>
      <c r="K1851" t="s">
        <v>64</v>
      </c>
      <c r="L1851" t="s">
        <v>65</v>
      </c>
      <c r="M1851" t="s">
        <v>4</v>
      </c>
      <c r="N1851" t="str">
        <f>IFERROR(VLOOKUP(ventas_starbucks_2025[[#This Row],[tamaño_sucio]],cambio_tamaño[#All],2,0),"Tamaño único")</f>
        <v>Tamaño único</v>
      </c>
      <c r="O1851">
        <v>1</v>
      </c>
      <c r="P1851">
        <v>1582.95</v>
      </c>
      <c r="Q1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1">
        <v>1582.95</v>
      </c>
      <c r="S1851" t="s">
        <v>5</v>
      </c>
      <c r="T1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1" t="str">
        <f>VLOOKUP(ventas_starbucks_2025[[#This Row],[canal_compra]],cambio_canal_compra[#All],2,0)</f>
        <v>En tienda</v>
      </c>
      <c r="V1851" t="s">
        <v>16</v>
      </c>
      <c r="W1851" t="str">
        <f>VLOOKUP(ventas_starbucks_2025[[#This Row],[método_pago]],cambio_metodo_pago[#All],2,0)</f>
        <v>Tarjeta</v>
      </c>
      <c r="X1851" t="s">
        <v>22</v>
      </c>
      <c r="Y1851">
        <v>0</v>
      </c>
      <c r="Z1851" t="str">
        <f>VLOOKUP(ventas_starbucks_2025[[#This Row],[promoción_aplicada5]],promocion_cambiar[#All],2,0)</f>
        <v>2x1</v>
      </c>
      <c r="AA1851" t="s">
        <v>51</v>
      </c>
      <c r="AB1851" t="s">
        <v>29</v>
      </c>
      <c r="AC1851" t="s">
        <v>10</v>
      </c>
      <c r="AD1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1">
        <v>6.1</v>
      </c>
      <c r="AF1851">
        <v>2</v>
      </c>
      <c r="AG1851">
        <v>46</v>
      </c>
      <c r="AH1851">
        <v>45</v>
      </c>
    </row>
    <row r="1852" spans="1:34" x14ac:dyDescent="0.25">
      <c r="A1852" s="3" t="s">
        <v>1927</v>
      </c>
      <c r="B1852" s="1">
        <v>45710</v>
      </c>
      <c r="C1852" s="23">
        <f t="shared" si="140"/>
        <v>22</v>
      </c>
      <c r="D1852" s="23">
        <f t="shared" si="141"/>
        <v>6</v>
      </c>
      <c r="E1852" s="1" t="str">
        <f t="shared" si="142"/>
        <v>sábado</v>
      </c>
      <c r="F1852" s="23">
        <f t="shared" si="143"/>
        <v>2</v>
      </c>
      <c r="G1852" s="1" t="str">
        <f t="shared" si="144"/>
        <v>febrero</v>
      </c>
      <c r="H1852" s="2">
        <v>0.50555555555555554</v>
      </c>
      <c r="I1852" t="s">
        <v>1</v>
      </c>
      <c r="J1852" t="str">
        <f>VLOOKUP(ventas_starbucks_2025[[#This Row],[sucursal]],cambio_sucursal[#All],2,0)</f>
        <v>Sucursal Nueva Córdoba</v>
      </c>
      <c r="K1852" t="s">
        <v>27</v>
      </c>
      <c r="L1852" t="s">
        <v>28</v>
      </c>
      <c r="M1852" t="s">
        <v>4</v>
      </c>
      <c r="N1852" t="str">
        <f>IFERROR(VLOOKUP(ventas_starbucks_2025[[#This Row],[tamaño_sucio]],cambio_tamaño[#All],2,0),"Tamaño único")</f>
        <v>Tamaño único</v>
      </c>
      <c r="O1852">
        <v>2</v>
      </c>
      <c r="P1852">
        <v>2477.06</v>
      </c>
      <c r="Q1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52">
        <v>4954.12</v>
      </c>
      <c r="S1852" t="s">
        <v>5</v>
      </c>
      <c r="T1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2" t="str">
        <f>VLOOKUP(ventas_starbucks_2025[[#This Row],[canal_compra]],cambio_canal_compra[#All],2,0)</f>
        <v>En tienda</v>
      </c>
      <c r="V1852" t="s">
        <v>16</v>
      </c>
      <c r="W1852" t="str">
        <f>VLOOKUP(ventas_starbucks_2025[[#This Row],[método_pago]],cambio_metodo_pago[#All],2,0)</f>
        <v>Tarjeta</v>
      </c>
      <c r="X1852" t="s">
        <v>7</v>
      </c>
      <c r="Y1852">
        <v>10</v>
      </c>
      <c r="Z1852" t="str">
        <f>VLOOKUP(ventas_starbucks_2025[[#This Row],[promoción_aplicada5]],promocion_cambiar[#All],2,0)</f>
        <v>2x1</v>
      </c>
      <c r="AA1852" t="s">
        <v>51</v>
      </c>
      <c r="AB1852" t="s">
        <v>18</v>
      </c>
      <c r="AC1852" t="s">
        <v>41</v>
      </c>
      <c r="AD1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2">
        <v>7.2</v>
      </c>
      <c r="AF1852">
        <v>5</v>
      </c>
      <c r="AG1852">
        <v>22</v>
      </c>
      <c r="AH1852">
        <v>20</v>
      </c>
    </row>
    <row r="1853" spans="1:34" x14ac:dyDescent="0.25">
      <c r="A1853" s="3" t="s">
        <v>1928</v>
      </c>
      <c r="B1853" s="1">
        <v>45685</v>
      </c>
      <c r="C1853" s="23">
        <f t="shared" si="140"/>
        <v>28</v>
      </c>
      <c r="D1853" s="23">
        <f t="shared" si="141"/>
        <v>2</v>
      </c>
      <c r="E1853" s="23" t="str">
        <f t="shared" si="142"/>
        <v>martes</v>
      </c>
      <c r="F1853" s="23">
        <f t="shared" si="143"/>
        <v>1</v>
      </c>
      <c r="G1853" s="23" t="str">
        <f t="shared" si="144"/>
        <v>enero</v>
      </c>
      <c r="H1853" s="2">
        <v>0.80069444444444449</v>
      </c>
      <c r="I1853" t="s">
        <v>26</v>
      </c>
      <c r="J1853" t="str">
        <f>VLOOKUP(ventas_starbucks_2025[[#This Row],[sucursal]],cambio_sucursal[#All],2,0)</f>
        <v>Sucursal San Lorenzo 47</v>
      </c>
      <c r="K1853" t="s">
        <v>48</v>
      </c>
      <c r="L1853" t="s">
        <v>49</v>
      </c>
      <c r="M1853" t="s">
        <v>50</v>
      </c>
      <c r="N1853" t="str">
        <f>IFERROR(VLOOKUP(ventas_starbucks_2025[[#This Row],[tamaño_sucio]],cambio_tamaño[#All],2,0),"Tamaño único")</f>
        <v>Mediano</v>
      </c>
      <c r="O1853">
        <v>3</v>
      </c>
      <c r="P1853">
        <v>1560.89</v>
      </c>
      <c r="Q1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3">
        <v>4682.67</v>
      </c>
      <c r="S1853" t="s">
        <v>5</v>
      </c>
      <c r="T1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3" t="str">
        <f>VLOOKUP(ventas_starbucks_2025[[#This Row],[canal_compra]],cambio_canal_compra[#All],2,0)</f>
        <v>En tienda</v>
      </c>
      <c r="V1853" t="s">
        <v>6</v>
      </c>
      <c r="W1853" t="str">
        <f>VLOOKUP(ventas_starbucks_2025[[#This Row],[método_pago]],cambio_metodo_pago[#All],2,0)</f>
        <v>Aplicación móbil</v>
      </c>
      <c r="X1853" t="s">
        <v>7</v>
      </c>
      <c r="Y1853">
        <v>0</v>
      </c>
      <c r="Z1853" t="str">
        <f>VLOOKUP(ventas_starbucks_2025[[#This Row],[promoción_aplicada5]],promocion_cambiar[#All],2,0)</f>
        <v>Hora Feliz</v>
      </c>
      <c r="AA1853" t="s">
        <v>36</v>
      </c>
      <c r="AB1853" t="s">
        <v>32</v>
      </c>
      <c r="AC1853" t="s">
        <v>10</v>
      </c>
      <c r="AD1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3">
        <v>5.5</v>
      </c>
      <c r="AF1853">
        <v>2</v>
      </c>
      <c r="AG1853">
        <v>46</v>
      </c>
      <c r="AH1853">
        <v>43</v>
      </c>
    </row>
    <row r="1854" spans="1:34" x14ac:dyDescent="0.25">
      <c r="A1854" s="3" t="s">
        <v>1929</v>
      </c>
      <c r="B1854" s="1">
        <v>45715</v>
      </c>
      <c r="C1854" s="23">
        <f t="shared" si="140"/>
        <v>27</v>
      </c>
      <c r="D1854" s="23">
        <f t="shared" si="141"/>
        <v>4</v>
      </c>
      <c r="E1854" s="23" t="str">
        <f t="shared" si="142"/>
        <v>jueves</v>
      </c>
      <c r="F1854" s="23">
        <f t="shared" si="143"/>
        <v>2</v>
      </c>
      <c r="G1854" s="23" t="str">
        <f t="shared" si="144"/>
        <v>febrero</v>
      </c>
      <c r="H1854" s="2">
        <v>0.2951388888888889</v>
      </c>
      <c r="I1854" t="s">
        <v>26</v>
      </c>
      <c r="J1854" t="str">
        <f>VLOOKUP(ventas_starbucks_2025[[#This Row],[sucursal]],cambio_sucursal[#All],2,0)</f>
        <v>Sucursal San Lorenzo 47</v>
      </c>
      <c r="K1854" t="s">
        <v>132</v>
      </c>
      <c r="L1854" t="s">
        <v>35</v>
      </c>
      <c r="M1854" t="s">
        <v>4</v>
      </c>
      <c r="N1854" t="str">
        <f>IFERROR(VLOOKUP(ventas_starbucks_2025[[#This Row],[tamaño_sucio]],cambio_tamaño[#All],2,0),"Tamaño único")</f>
        <v>Tamaño único</v>
      </c>
      <c r="O1854">
        <v>2</v>
      </c>
      <c r="P1854">
        <v>1066.79</v>
      </c>
      <c r="Q1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4">
        <v>2133.58</v>
      </c>
      <c r="S1854" t="s">
        <v>31</v>
      </c>
      <c r="T1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4" t="str">
        <f>VLOOKUP(ventas_starbucks_2025[[#This Row],[canal_compra]],cambio_canal_compra[#All],2,0)</f>
        <v>Entrega domicilio</v>
      </c>
      <c r="V1854" t="s">
        <v>6</v>
      </c>
      <c r="W1854" t="str">
        <f>VLOOKUP(ventas_starbucks_2025[[#This Row],[método_pago]],cambio_metodo_pago[#All],2,0)</f>
        <v>Aplicación móbil</v>
      </c>
      <c r="X1854" t="s">
        <v>7</v>
      </c>
      <c r="Y1854">
        <v>15</v>
      </c>
      <c r="Z1854" t="str">
        <f>VLOOKUP(ventas_starbucks_2025[[#This Row],[promoción_aplicada5]],promocion_cambiar[#All],2,0)</f>
        <v>Ninguna</v>
      </c>
      <c r="AA1854" t="s">
        <v>17</v>
      </c>
      <c r="AB1854" t="s">
        <v>32</v>
      </c>
      <c r="AC1854" t="s">
        <v>24</v>
      </c>
      <c r="AD1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54">
        <v>3.6</v>
      </c>
      <c r="AF1854">
        <v>1</v>
      </c>
      <c r="AG1854">
        <v>25</v>
      </c>
      <c r="AH1854">
        <v>23</v>
      </c>
    </row>
    <row r="1855" spans="1:34" x14ac:dyDescent="0.25">
      <c r="A1855" s="3" t="s">
        <v>1930</v>
      </c>
      <c r="B1855" s="1">
        <v>45687</v>
      </c>
      <c r="C1855" s="23">
        <f t="shared" si="140"/>
        <v>30</v>
      </c>
      <c r="D1855" s="23">
        <f t="shared" si="141"/>
        <v>4</v>
      </c>
      <c r="E1855" s="23" t="str">
        <f t="shared" si="142"/>
        <v>jueves</v>
      </c>
      <c r="F1855" s="23">
        <f t="shared" si="143"/>
        <v>1</v>
      </c>
      <c r="G1855" s="23" t="str">
        <f t="shared" si="144"/>
        <v>enero</v>
      </c>
      <c r="H1855" s="2">
        <v>0.72152777777777777</v>
      </c>
      <c r="I1855" t="s">
        <v>12</v>
      </c>
      <c r="J1855" t="str">
        <f>VLOOKUP(ventas_starbucks_2025[[#This Row],[sucursal]],cambio_sucursal[#All],2,0)</f>
        <v>Sucursal Córdoba Shopping</v>
      </c>
      <c r="K1855" t="s">
        <v>115</v>
      </c>
      <c r="L1855" t="s">
        <v>21</v>
      </c>
      <c r="M1855" t="s">
        <v>4</v>
      </c>
      <c r="N1855" t="str">
        <f>IFERROR(VLOOKUP(ventas_starbucks_2025[[#This Row],[tamaño_sucio]],cambio_tamaño[#All],2,0),"Tamaño único")</f>
        <v>Tamaño único</v>
      </c>
      <c r="O1855">
        <v>5</v>
      </c>
      <c r="P1855">
        <v>1134.3</v>
      </c>
      <c r="Q1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5">
        <v>5671.5</v>
      </c>
      <c r="S1855" t="s">
        <v>15</v>
      </c>
      <c r="T1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55" t="str">
        <f>VLOOKUP(ventas_starbucks_2025[[#This Row],[canal_compra]],cambio_canal_compra[#All],2,0)</f>
        <v>Para llevar</v>
      </c>
      <c r="V1855" t="s">
        <v>16</v>
      </c>
      <c r="W1855" t="str">
        <f>VLOOKUP(ventas_starbucks_2025[[#This Row],[método_pago]],cambio_metodo_pago[#All],2,0)</f>
        <v>Tarjeta</v>
      </c>
      <c r="X1855" t="s">
        <v>7</v>
      </c>
      <c r="Y1855">
        <v>10</v>
      </c>
      <c r="Z1855" t="str">
        <f>VLOOKUP(ventas_starbucks_2025[[#This Row],[promoción_aplicada5]],promocion_cambiar[#All],2,0)</f>
        <v>2x1</v>
      </c>
      <c r="AA1855" t="s">
        <v>51</v>
      </c>
      <c r="AB1855" t="s">
        <v>52</v>
      </c>
      <c r="AC1855" t="s">
        <v>41</v>
      </c>
      <c r="AD1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5">
        <v>6.1</v>
      </c>
      <c r="AF1855">
        <v>1</v>
      </c>
      <c r="AG1855">
        <v>36</v>
      </c>
      <c r="AH1855">
        <v>31</v>
      </c>
    </row>
    <row r="1856" spans="1:34" x14ac:dyDescent="0.25">
      <c r="A1856" s="3" t="s">
        <v>1931</v>
      </c>
      <c r="B1856" s="1">
        <v>45675</v>
      </c>
      <c r="C1856" s="23">
        <f t="shared" si="140"/>
        <v>18</v>
      </c>
      <c r="D1856" s="23">
        <f t="shared" si="141"/>
        <v>6</v>
      </c>
      <c r="E1856" s="23" t="str">
        <f t="shared" si="142"/>
        <v>sábado</v>
      </c>
      <c r="F1856" s="23">
        <f t="shared" si="143"/>
        <v>1</v>
      </c>
      <c r="G1856" s="23" t="str">
        <f t="shared" si="144"/>
        <v>enero</v>
      </c>
      <c r="H1856" s="2">
        <v>0.61388888888888893</v>
      </c>
      <c r="I1856" t="s">
        <v>57</v>
      </c>
      <c r="J1856" t="str">
        <f>VLOOKUP(ventas_starbucks_2025[[#This Row],[sucursal]],cambio_sucursal[#All],2,0)</f>
        <v>Sucursal Avda Colón</v>
      </c>
      <c r="K1856" t="s">
        <v>13</v>
      </c>
      <c r="L1856" t="s">
        <v>14</v>
      </c>
      <c r="M1856" t="s">
        <v>4</v>
      </c>
      <c r="N1856" t="str">
        <f>IFERROR(VLOOKUP(ventas_starbucks_2025[[#This Row],[tamaño_sucio]],cambio_tamaño[#All],2,0),"Tamaño único")</f>
        <v>Tamaño único</v>
      </c>
      <c r="O1856">
        <v>2</v>
      </c>
      <c r="P1856">
        <v>2094.1</v>
      </c>
      <c r="Q1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56">
        <v>4188.2</v>
      </c>
      <c r="S1856" t="s">
        <v>31</v>
      </c>
      <c r="T1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6" t="str">
        <f>VLOOKUP(ventas_starbucks_2025[[#This Row],[canal_compra]],cambio_canal_compra[#All],2,0)</f>
        <v>Entrega domicilio</v>
      </c>
      <c r="V1856" t="s">
        <v>40</v>
      </c>
      <c r="W1856" t="str">
        <f>VLOOKUP(ventas_starbucks_2025[[#This Row],[método_pago]],cambio_metodo_pago[#All],2,0)</f>
        <v>Efectivo</v>
      </c>
      <c r="X1856" t="s">
        <v>7</v>
      </c>
      <c r="Y1856">
        <v>15</v>
      </c>
      <c r="Z1856" t="str">
        <f>VLOOKUP(ventas_starbucks_2025[[#This Row],[promoción_aplicada5]],promocion_cambiar[#All],2,0)</f>
        <v>2x1</v>
      </c>
      <c r="AA1856" t="s">
        <v>51</v>
      </c>
      <c r="AB1856" t="s">
        <v>9</v>
      </c>
      <c r="AC1856" t="s">
        <v>24</v>
      </c>
      <c r="AD1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56">
        <v>12.5</v>
      </c>
      <c r="AF1856">
        <v>5</v>
      </c>
      <c r="AG1856">
        <v>39</v>
      </c>
      <c r="AH1856">
        <v>37</v>
      </c>
    </row>
    <row r="1857" spans="1:34" x14ac:dyDescent="0.25">
      <c r="A1857" s="3" t="s">
        <v>1932</v>
      </c>
      <c r="B1857" s="1">
        <v>45716</v>
      </c>
      <c r="C1857" s="23">
        <f t="shared" si="140"/>
        <v>28</v>
      </c>
      <c r="D1857" s="23">
        <f t="shared" si="141"/>
        <v>5</v>
      </c>
      <c r="E1857" s="1" t="str">
        <f t="shared" si="142"/>
        <v>viernes</v>
      </c>
      <c r="F1857" s="23">
        <f t="shared" si="143"/>
        <v>2</v>
      </c>
      <c r="G1857" s="1" t="str">
        <f t="shared" si="144"/>
        <v>febrero</v>
      </c>
      <c r="H1857" s="2">
        <v>0.63124999999999998</v>
      </c>
      <c r="I1857" t="s">
        <v>1</v>
      </c>
      <c r="J1857" t="str">
        <f>VLOOKUP(ventas_starbucks_2025[[#This Row],[sucursal]],cambio_sucursal[#All],2,0)</f>
        <v>Sucursal Nueva Córdoba</v>
      </c>
      <c r="K1857" t="s">
        <v>67</v>
      </c>
      <c r="L1857" t="s">
        <v>35</v>
      </c>
      <c r="M1857" t="s">
        <v>4</v>
      </c>
      <c r="N1857" t="str">
        <f>IFERROR(VLOOKUP(ventas_starbucks_2025[[#This Row],[tamaño_sucio]],cambio_tamaño[#All],2,0),"Tamaño único")</f>
        <v>Tamaño único</v>
      </c>
      <c r="O1857">
        <v>5</v>
      </c>
      <c r="P1857">
        <v>1121.3399999999999</v>
      </c>
      <c r="Q1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7">
        <v>5606.7</v>
      </c>
      <c r="S1857" t="s">
        <v>5</v>
      </c>
      <c r="T1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57" t="str">
        <f>VLOOKUP(ventas_starbucks_2025[[#This Row],[canal_compra]],cambio_canal_compra[#All],2,0)</f>
        <v>En tienda</v>
      </c>
      <c r="V1857" t="s">
        <v>16</v>
      </c>
      <c r="W1857" t="str">
        <f>VLOOKUP(ventas_starbucks_2025[[#This Row],[método_pago]],cambio_metodo_pago[#All],2,0)</f>
        <v>Tarjeta</v>
      </c>
      <c r="X1857" t="s">
        <v>7</v>
      </c>
      <c r="Y1857">
        <v>15</v>
      </c>
      <c r="Z1857" t="str">
        <f>VLOOKUP(ventas_starbucks_2025[[#This Row],[promoción_aplicada5]],promocion_cambiar[#All],2,0)</f>
        <v>Combo</v>
      </c>
      <c r="AA1857" t="s">
        <v>8</v>
      </c>
      <c r="AB1857" t="s">
        <v>18</v>
      </c>
      <c r="AC1857" t="s">
        <v>24</v>
      </c>
      <c r="AD1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57">
        <v>14.2</v>
      </c>
      <c r="AF1857">
        <v>4</v>
      </c>
      <c r="AG1857">
        <v>34</v>
      </c>
      <c r="AH1857">
        <v>29</v>
      </c>
    </row>
    <row r="1858" spans="1:34" x14ac:dyDescent="0.25">
      <c r="A1858" s="3" t="s">
        <v>1933</v>
      </c>
      <c r="B1858" s="1">
        <v>45697</v>
      </c>
      <c r="C1858" s="23">
        <f t="shared" ref="C1858:C1921" si="145">DAY(B1858)</f>
        <v>9</v>
      </c>
      <c r="D1858" s="23">
        <f t="shared" ref="D1858:D1921" si="146">WEEKDAY(B1858,2)</f>
        <v>7</v>
      </c>
      <c r="E1858" s="23" t="str">
        <f t="shared" ref="E1858:E1921" si="147">TEXT(B1858,"dddd")</f>
        <v>domingo</v>
      </c>
      <c r="F1858" s="23">
        <f t="shared" ref="F1858:F1921" si="148">MONTH(B1858)</f>
        <v>2</v>
      </c>
      <c r="G1858" s="23" t="str">
        <f t="shared" ref="G1858:G1921" si="149">TEXT(B1858,"mmmm")</f>
        <v>febrero</v>
      </c>
      <c r="H1858" s="2">
        <v>0.82222222222222219</v>
      </c>
      <c r="I1858" t="s">
        <v>26</v>
      </c>
      <c r="J1858" t="str">
        <f>VLOOKUP(ventas_starbucks_2025[[#This Row],[sucursal]],cambio_sucursal[#All],2,0)</f>
        <v>Sucursal San Lorenzo 47</v>
      </c>
      <c r="K1858" t="s">
        <v>175</v>
      </c>
      <c r="L1858" t="s">
        <v>70</v>
      </c>
      <c r="M1858" t="s">
        <v>50</v>
      </c>
      <c r="N1858" t="str">
        <f>IFERROR(VLOOKUP(ventas_starbucks_2025[[#This Row],[tamaño_sucio]],cambio_tamaño[#All],2,0),"Tamaño único")</f>
        <v>Mediano</v>
      </c>
      <c r="O1858">
        <v>5</v>
      </c>
      <c r="P1858">
        <v>1750.01</v>
      </c>
      <c r="Q1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8">
        <v>8750.0499999999993</v>
      </c>
      <c r="S1858" t="s">
        <v>5</v>
      </c>
      <c r="T1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58" t="str">
        <f>VLOOKUP(ventas_starbucks_2025[[#This Row],[canal_compra]],cambio_canal_compra[#All],2,0)</f>
        <v>En tienda</v>
      </c>
      <c r="V1858" t="s">
        <v>40</v>
      </c>
      <c r="W1858" t="str">
        <f>VLOOKUP(ventas_starbucks_2025[[#This Row],[método_pago]],cambio_metodo_pago[#All],2,0)</f>
        <v>Efectivo</v>
      </c>
      <c r="X1858" t="s">
        <v>22</v>
      </c>
      <c r="Y1858">
        <v>0</v>
      </c>
      <c r="Z1858" t="str">
        <f>VLOOKUP(ventas_starbucks_2025[[#This Row],[promoción_aplicada5]],promocion_cambiar[#All],2,0)</f>
        <v>Hora Feliz</v>
      </c>
      <c r="AA1858" t="s">
        <v>36</v>
      </c>
      <c r="AB1858" t="s">
        <v>9</v>
      </c>
      <c r="AC1858" t="s">
        <v>10</v>
      </c>
      <c r="AD1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8">
        <v>7.5</v>
      </c>
      <c r="AF1858">
        <v>2</v>
      </c>
      <c r="AG1858">
        <v>16</v>
      </c>
      <c r="AH1858">
        <v>11</v>
      </c>
    </row>
    <row r="1859" spans="1:34" x14ac:dyDescent="0.25">
      <c r="A1859" s="3" t="s">
        <v>1934</v>
      </c>
      <c r="B1859" s="1">
        <v>45718</v>
      </c>
      <c r="C1859" s="23">
        <f t="shared" si="145"/>
        <v>2</v>
      </c>
      <c r="D1859" s="23">
        <f t="shared" si="146"/>
        <v>7</v>
      </c>
      <c r="E1859" s="23" t="str">
        <f t="shared" si="147"/>
        <v>domingo</v>
      </c>
      <c r="F1859" s="23">
        <f t="shared" si="148"/>
        <v>3</v>
      </c>
      <c r="G1859" s="23" t="str">
        <f t="shared" si="149"/>
        <v>marzo</v>
      </c>
      <c r="H1859" s="2">
        <v>0.76180555555555551</v>
      </c>
      <c r="I1859" t="s">
        <v>12</v>
      </c>
      <c r="J1859" t="str">
        <f>VLOOKUP(ventas_starbucks_2025[[#This Row],[sucursal]],cambio_sucursal[#All],2,0)</f>
        <v>Sucursal Córdoba Shopping</v>
      </c>
      <c r="K1859" t="s">
        <v>58</v>
      </c>
      <c r="L1859" t="s">
        <v>39</v>
      </c>
      <c r="M1859" t="s">
        <v>4</v>
      </c>
      <c r="N1859" t="str">
        <f>IFERROR(VLOOKUP(ventas_starbucks_2025[[#This Row],[tamaño_sucio]],cambio_tamaño[#All],2,0),"Tamaño único")</f>
        <v>Tamaño único</v>
      </c>
      <c r="O1859">
        <v>4</v>
      </c>
      <c r="P1859">
        <v>1534.22</v>
      </c>
      <c r="Q1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9">
        <v>6136.88</v>
      </c>
      <c r="S1859" t="s">
        <v>5</v>
      </c>
      <c r="T1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59" t="str">
        <f>VLOOKUP(ventas_starbucks_2025[[#This Row],[canal_compra]],cambio_canal_compra[#All],2,0)</f>
        <v>En tienda</v>
      </c>
      <c r="V1859" t="s">
        <v>16</v>
      </c>
      <c r="W1859" t="str">
        <f>VLOOKUP(ventas_starbucks_2025[[#This Row],[método_pago]],cambio_metodo_pago[#All],2,0)</f>
        <v>Tarjeta</v>
      </c>
      <c r="X1859" t="s">
        <v>7</v>
      </c>
      <c r="Y1859">
        <v>10</v>
      </c>
      <c r="Z1859" t="str">
        <f>VLOOKUP(ventas_starbucks_2025[[#This Row],[promoción_aplicada5]],promocion_cambiar[#All],2,0)</f>
        <v>Ninguna</v>
      </c>
      <c r="AA1859" t="s">
        <v>17</v>
      </c>
      <c r="AB1859" t="s">
        <v>32</v>
      </c>
      <c r="AC1859" t="s">
        <v>10</v>
      </c>
      <c r="AD1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59">
        <v>13.6</v>
      </c>
      <c r="AF1859">
        <v>3</v>
      </c>
      <c r="AG1859">
        <v>47</v>
      </c>
      <c r="AH1859">
        <v>43</v>
      </c>
    </row>
    <row r="1860" spans="1:34" x14ac:dyDescent="0.25">
      <c r="A1860" s="3" t="s">
        <v>1935</v>
      </c>
      <c r="B1860" s="1">
        <v>45731</v>
      </c>
      <c r="C1860" s="23">
        <f t="shared" si="145"/>
        <v>15</v>
      </c>
      <c r="D1860" s="23">
        <f t="shared" si="146"/>
        <v>6</v>
      </c>
      <c r="E1860" s="23" t="str">
        <f t="shared" si="147"/>
        <v>sábado</v>
      </c>
      <c r="F1860" s="23">
        <f t="shared" si="148"/>
        <v>3</v>
      </c>
      <c r="G1860" s="23" t="str">
        <f t="shared" si="149"/>
        <v>marzo</v>
      </c>
      <c r="H1860" s="2">
        <v>0.37916666666666665</v>
      </c>
      <c r="I1860" t="s">
        <v>57</v>
      </c>
      <c r="J1860" t="str">
        <f>VLOOKUP(ventas_starbucks_2025[[#This Row],[sucursal]],cambio_sucursal[#All],2,0)</f>
        <v>Sucursal Avda Colón</v>
      </c>
      <c r="K1860" t="s">
        <v>132</v>
      </c>
      <c r="L1860" t="s">
        <v>35</v>
      </c>
      <c r="M1860" t="s">
        <v>4</v>
      </c>
      <c r="N1860" t="str">
        <f>IFERROR(VLOOKUP(ventas_starbucks_2025[[#This Row],[tamaño_sucio]],cambio_tamaño[#All],2,0),"Tamaño único")</f>
        <v>Tamaño único</v>
      </c>
      <c r="O1860">
        <v>3</v>
      </c>
      <c r="P1860">
        <v>1060.28</v>
      </c>
      <c r="Q1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0">
        <v>3180.84</v>
      </c>
      <c r="S1860" t="s">
        <v>31</v>
      </c>
      <c r="T1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0" t="str">
        <f>VLOOKUP(ventas_starbucks_2025[[#This Row],[canal_compra]],cambio_canal_compra[#All],2,0)</f>
        <v>Entrega domicilio</v>
      </c>
      <c r="V1860" t="s">
        <v>6</v>
      </c>
      <c r="W1860" t="str">
        <f>VLOOKUP(ventas_starbucks_2025[[#This Row],[método_pago]],cambio_metodo_pago[#All],2,0)</f>
        <v>Aplicación móbil</v>
      </c>
      <c r="X1860" t="s">
        <v>7</v>
      </c>
      <c r="Y1860">
        <v>15</v>
      </c>
      <c r="Z1860" t="str">
        <f>VLOOKUP(ventas_starbucks_2025[[#This Row],[promoción_aplicada5]],promocion_cambiar[#All],2,0)</f>
        <v>2x1</v>
      </c>
      <c r="AA1860" t="s">
        <v>51</v>
      </c>
      <c r="AB1860" t="s">
        <v>52</v>
      </c>
      <c r="AC1860" t="s">
        <v>10</v>
      </c>
      <c r="AD1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60">
        <v>5.5</v>
      </c>
      <c r="AF1860">
        <v>2</v>
      </c>
      <c r="AG1860">
        <v>46</v>
      </c>
      <c r="AH1860">
        <v>43</v>
      </c>
    </row>
    <row r="1861" spans="1:34" x14ac:dyDescent="0.25">
      <c r="A1861" s="3" t="s">
        <v>1936</v>
      </c>
      <c r="B1861" s="1">
        <v>45694</v>
      </c>
      <c r="C1861" s="23">
        <f t="shared" si="145"/>
        <v>6</v>
      </c>
      <c r="D1861" s="23">
        <f t="shared" si="146"/>
        <v>4</v>
      </c>
      <c r="E1861" s="23" t="str">
        <f t="shared" si="147"/>
        <v>jueves</v>
      </c>
      <c r="F1861" s="23">
        <f t="shared" si="148"/>
        <v>2</v>
      </c>
      <c r="G1861" s="23" t="str">
        <f t="shared" si="149"/>
        <v>febrero</v>
      </c>
      <c r="H1861" s="2">
        <v>0.42152777777777778</v>
      </c>
      <c r="I1861" t="s">
        <v>1</v>
      </c>
      <c r="J1861" t="str">
        <f>VLOOKUP(ventas_starbucks_2025[[#This Row],[sucursal]],cambio_sucursal[#All],2,0)</f>
        <v>Sucursal Nueva Córdoba</v>
      </c>
      <c r="K1861" t="s">
        <v>58</v>
      </c>
      <c r="L1861" t="s">
        <v>39</v>
      </c>
      <c r="M1861" t="s">
        <v>4</v>
      </c>
      <c r="N1861" t="str">
        <f>IFERROR(VLOOKUP(ventas_starbucks_2025[[#This Row],[tamaño_sucio]],cambio_tamaño[#All],2,0),"Tamaño único")</f>
        <v>Tamaño único</v>
      </c>
      <c r="O1861">
        <v>1</v>
      </c>
      <c r="P1861">
        <v>1452.97</v>
      </c>
      <c r="Q1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1">
        <v>1452.97</v>
      </c>
      <c r="S1861" t="s">
        <v>5</v>
      </c>
      <c r="T1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1" t="str">
        <f>VLOOKUP(ventas_starbucks_2025[[#This Row],[canal_compra]],cambio_canal_compra[#All],2,0)</f>
        <v>En tienda</v>
      </c>
      <c r="V1861" t="s">
        <v>40</v>
      </c>
      <c r="W1861" t="str">
        <f>VLOOKUP(ventas_starbucks_2025[[#This Row],[método_pago]],cambio_metodo_pago[#All],2,0)</f>
        <v>Efectivo</v>
      </c>
      <c r="X1861" t="s">
        <v>22</v>
      </c>
      <c r="Y1861">
        <v>0</v>
      </c>
      <c r="Z1861" t="str">
        <f>VLOOKUP(ventas_starbucks_2025[[#This Row],[promoción_aplicada5]],promocion_cambiar[#All],2,0)</f>
        <v>Combo</v>
      </c>
      <c r="AA1861" t="s">
        <v>8</v>
      </c>
      <c r="AB1861" t="s">
        <v>18</v>
      </c>
      <c r="AC1861" t="s">
        <v>10</v>
      </c>
      <c r="AD1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61">
        <v>14.2</v>
      </c>
      <c r="AF1861">
        <v>3</v>
      </c>
      <c r="AG1861">
        <v>21</v>
      </c>
      <c r="AH1861">
        <v>20</v>
      </c>
    </row>
    <row r="1862" spans="1:34" x14ac:dyDescent="0.25">
      <c r="A1862" s="3" t="s">
        <v>1937</v>
      </c>
      <c r="B1862" s="1">
        <v>45762</v>
      </c>
      <c r="C1862" s="23">
        <f t="shared" si="145"/>
        <v>15</v>
      </c>
      <c r="D1862" s="23">
        <f t="shared" si="146"/>
        <v>2</v>
      </c>
      <c r="E1862" s="1" t="str">
        <f t="shared" si="147"/>
        <v>martes</v>
      </c>
      <c r="F1862" s="23">
        <f t="shared" si="148"/>
        <v>4</v>
      </c>
      <c r="G1862" s="1" t="str">
        <f t="shared" si="149"/>
        <v>abril</v>
      </c>
      <c r="H1862" s="2">
        <v>0.6791666666666667</v>
      </c>
      <c r="I1862" t="s">
        <v>26</v>
      </c>
      <c r="J1862" t="str">
        <f>VLOOKUP(ventas_starbucks_2025[[#This Row],[sucursal]],cambio_sucursal[#All],2,0)</f>
        <v>Sucursal San Lorenzo 47</v>
      </c>
      <c r="K1862" t="s">
        <v>13</v>
      </c>
      <c r="L1862" t="s">
        <v>14</v>
      </c>
      <c r="M1862" t="s">
        <v>4</v>
      </c>
      <c r="N1862" t="str">
        <f>IFERROR(VLOOKUP(ventas_starbucks_2025[[#This Row],[tamaño_sucio]],cambio_tamaño[#All],2,0),"Tamaño único")</f>
        <v>Tamaño único</v>
      </c>
      <c r="O1862">
        <v>2</v>
      </c>
      <c r="P1862">
        <v>2008.19</v>
      </c>
      <c r="Q1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62">
        <v>4016.38</v>
      </c>
      <c r="S1862" t="s">
        <v>5</v>
      </c>
      <c r="T1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2" t="str">
        <f>VLOOKUP(ventas_starbucks_2025[[#This Row],[canal_compra]],cambio_canal_compra[#All],2,0)</f>
        <v>En tienda</v>
      </c>
      <c r="V1862" t="s">
        <v>40</v>
      </c>
      <c r="W1862" t="str">
        <f>VLOOKUP(ventas_starbucks_2025[[#This Row],[método_pago]],cambio_metodo_pago[#All],2,0)</f>
        <v>Efectivo</v>
      </c>
      <c r="X1862" t="s">
        <v>7</v>
      </c>
      <c r="Y1862">
        <v>0</v>
      </c>
      <c r="Z1862" t="str">
        <f>VLOOKUP(ventas_starbucks_2025[[#This Row],[promoción_aplicada5]],promocion_cambiar[#All],2,0)</f>
        <v>Hora Feliz</v>
      </c>
      <c r="AA1862" t="s">
        <v>36</v>
      </c>
      <c r="AB1862" t="s">
        <v>29</v>
      </c>
      <c r="AC1862" t="s">
        <v>24</v>
      </c>
      <c r="AD1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62">
        <v>13.1</v>
      </c>
      <c r="AF1862">
        <v>5</v>
      </c>
      <c r="AG1862">
        <v>30</v>
      </c>
      <c r="AH1862">
        <v>28</v>
      </c>
    </row>
    <row r="1863" spans="1:34" x14ac:dyDescent="0.25">
      <c r="A1863" s="3" t="s">
        <v>1938</v>
      </c>
      <c r="B1863" s="1">
        <v>45742</v>
      </c>
      <c r="C1863" s="23">
        <f t="shared" si="145"/>
        <v>26</v>
      </c>
      <c r="D1863" s="23">
        <f t="shared" si="146"/>
        <v>3</v>
      </c>
      <c r="E1863" s="23" t="str">
        <f t="shared" si="147"/>
        <v>miércoles</v>
      </c>
      <c r="F1863" s="23">
        <f t="shared" si="148"/>
        <v>3</v>
      </c>
      <c r="G1863" s="23" t="str">
        <f t="shared" si="149"/>
        <v>marzo</v>
      </c>
      <c r="H1863" s="2">
        <v>0.85902777777777772</v>
      </c>
      <c r="I1863" t="s">
        <v>26</v>
      </c>
      <c r="J1863" t="str">
        <f>VLOOKUP(ventas_starbucks_2025[[#This Row],[sucursal]],cambio_sucursal[#All],2,0)</f>
        <v>Sucursal San Lorenzo 47</v>
      </c>
      <c r="K1863" t="s">
        <v>89</v>
      </c>
      <c r="L1863" t="s">
        <v>90</v>
      </c>
      <c r="M1863" t="s">
        <v>4</v>
      </c>
      <c r="N1863" t="str">
        <f>IFERROR(VLOOKUP(ventas_starbucks_2025[[#This Row],[tamaño_sucio]],cambio_tamaño[#All],2,0),"Tamaño único")</f>
        <v>Tamaño único</v>
      </c>
      <c r="O1863">
        <v>3</v>
      </c>
      <c r="P1863">
        <v>1538.3</v>
      </c>
      <c r="Q1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3">
        <v>4614.8999999999996</v>
      </c>
      <c r="S1863" t="s">
        <v>15</v>
      </c>
      <c r="T1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3" t="str">
        <f>VLOOKUP(ventas_starbucks_2025[[#This Row],[canal_compra]],cambio_canal_compra[#All],2,0)</f>
        <v>Para llevar</v>
      </c>
      <c r="V1863" t="s">
        <v>40</v>
      </c>
      <c r="W1863" t="str">
        <f>VLOOKUP(ventas_starbucks_2025[[#This Row],[método_pago]],cambio_metodo_pago[#All],2,0)</f>
        <v>Efectivo</v>
      </c>
      <c r="X1863" t="s">
        <v>22</v>
      </c>
      <c r="Y1863">
        <v>0</v>
      </c>
      <c r="Z1863" t="str">
        <f>VLOOKUP(ventas_starbucks_2025[[#This Row],[promoción_aplicada5]],promocion_cambiar[#All],2,0)</f>
        <v>Ninguna</v>
      </c>
      <c r="AA1863" t="s">
        <v>17</v>
      </c>
      <c r="AB1863" t="s">
        <v>18</v>
      </c>
      <c r="AC1863" t="s">
        <v>41</v>
      </c>
      <c r="AD1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63">
        <v>5</v>
      </c>
      <c r="AF1863">
        <v>4</v>
      </c>
      <c r="AG1863">
        <v>13</v>
      </c>
      <c r="AH1863">
        <v>10</v>
      </c>
    </row>
    <row r="1864" spans="1:34" x14ac:dyDescent="0.25">
      <c r="A1864" s="3" t="s">
        <v>1939</v>
      </c>
      <c r="B1864" s="1">
        <v>45717</v>
      </c>
      <c r="C1864" s="23">
        <f t="shared" si="145"/>
        <v>1</v>
      </c>
      <c r="D1864" s="23">
        <f t="shared" si="146"/>
        <v>6</v>
      </c>
      <c r="E1864" s="1" t="str">
        <f t="shared" si="147"/>
        <v>sábado</v>
      </c>
      <c r="F1864" s="23">
        <f t="shared" si="148"/>
        <v>3</v>
      </c>
      <c r="G1864" s="1" t="str">
        <f t="shared" si="149"/>
        <v>marzo</v>
      </c>
      <c r="H1864" s="2">
        <v>0.6479166666666667</v>
      </c>
      <c r="I1864" t="s">
        <v>12</v>
      </c>
      <c r="J1864" t="str">
        <f>VLOOKUP(ventas_starbucks_2025[[#This Row],[sucursal]],cambio_sucursal[#All],2,0)</f>
        <v>Sucursal Córdoba Shopping</v>
      </c>
      <c r="K1864" t="s">
        <v>48</v>
      </c>
      <c r="L1864" t="s">
        <v>49</v>
      </c>
      <c r="M1864" t="s">
        <v>45</v>
      </c>
      <c r="N1864" t="str">
        <f>IFERROR(VLOOKUP(ventas_starbucks_2025[[#This Row],[tamaño_sucio]],cambio_tamaño[#All],2,0),"Tamaño único")</f>
        <v>Grande</v>
      </c>
      <c r="O1864">
        <v>1</v>
      </c>
      <c r="P1864">
        <v>1979.59</v>
      </c>
      <c r="Q1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4">
        <v>1979.59</v>
      </c>
      <c r="S1864" t="s">
        <v>31</v>
      </c>
      <c r="T1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4" t="str">
        <f>VLOOKUP(ventas_starbucks_2025[[#This Row],[canal_compra]],cambio_canal_compra[#All],2,0)</f>
        <v>Entrega domicilio</v>
      </c>
      <c r="V1864" t="s">
        <v>6</v>
      </c>
      <c r="W1864" t="str">
        <f>VLOOKUP(ventas_starbucks_2025[[#This Row],[método_pago]],cambio_metodo_pago[#All],2,0)</f>
        <v>Aplicación móbil</v>
      </c>
      <c r="X1864" t="s">
        <v>22</v>
      </c>
      <c r="Y1864">
        <v>0</v>
      </c>
      <c r="Z1864" t="str">
        <f>VLOOKUP(ventas_starbucks_2025[[#This Row],[promoción_aplicada5]],promocion_cambiar[#All],2,0)</f>
        <v>2x1</v>
      </c>
      <c r="AA1864" t="s">
        <v>51</v>
      </c>
      <c r="AB1864" t="s">
        <v>29</v>
      </c>
      <c r="AC1864" t="s">
        <v>41</v>
      </c>
      <c r="AD1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64">
        <v>3</v>
      </c>
      <c r="AF1864">
        <v>5</v>
      </c>
      <c r="AG1864">
        <v>30</v>
      </c>
      <c r="AH1864">
        <v>29</v>
      </c>
    </row>
    <row r="1865" spans="1:34" x14ac:dyDescent="0.25">
      <c r="A1865" s="3" t="s">
        <v>1940</v>
      </c>
      <c r="B1865" s="1">
        <v>45659</v>
      </c>
      <c r="C1865" s="23">
        <f t="shared" si="145"/>
        <v>2</v>
      </c>
      <c r="D1865" s="23">
        <f t="shared" si="146"/>
        <v>4</v>
      </c>
      <c r="E1865" s="23" t="str">
        <f t="shared" si="147"/>
        <v>jueves</v>
      </c>
      <c r="F1865" s="23">
        <f t="shared" si="148"/>
        <v>1</v>
      </c>
      <c r="G1865" s="23" t="str">
        <f t="shared" si="149"/>
        <v>enero</v>
      </c>
      <c r="H1865" s="2">
        <v>0.71944444444444444</v>
      </c>
      <c r="I1865" t="s">
        <v>12</v>
      </c>
      <c r="J1865" t="str">
        <f>VLOOKUP(ventas_starbucks_2025[[#This Row],[sucursal]],cambio_sucursal[#All],2,0)</f>
        <v>Sucursal Córdoba Shopping</v>
      </c>
      <c r="K1865" t="s">
        <v>27</v>
      </c>
      <c r="L1865" t="s">
        <v>28</v>
      </c>
      <c r="M1865" t="s">
        <v>4</v>
      </c>
      <c r="N1865" t="str">
        <f>IFERROR(VLOOKUP(ventas_starbucks_2025[[#This Row],[tamaño_sucio]],cambio_tamaño[#All],2,0),"Tamaño único")</f>
        <v>Tamaño único</v>
      </c>
      <c r="O1865">
        <v>2</v>
      </c>
      <c r="P1865">
        <v>2699.78</v>
      </c>
      <c r="Q1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65">
        <v>5399.56</v>
      </c>
      <c r="S1865" t="s">
        <v>15</v>
      </c>
      <c r="T1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65" t="str">
        <f>VLOOKUP(ventas_starbucks_2025[[#This Row],[canal_compra]],cambio_canal_compra[#All],2,0)</f>
        <v>Para llevar</v>
      </c>
      <c r="V1865" t="s">
        <v>16</v>
      </c>
      <c r="W1865" t="str">
        <f>VLOOKUP(ventas_starbucks_2025[[#This Row],[método_pago]],cambio_metodo_pago[#All],2,0)</f>
        <v>Tarjeta</v>
      </c>
      <c r="X1865" t="s">
        <v>22</v>
      </c>
      <c r="Y1865">
        <v>0</v>
      </c>
      <c r="Z1865" t="str">
        <f>VLOOKUP(ventas_starbucks_2025[[#This Row],[promoción_aplicada5]],promocion_cambiar[#All],2,0)</f>
        <v>Ninguna</v>
      </c>
      <c r="AA1865" t="s">
        <v>17</v>
      </c>
      <c r="AB1865" t="s">
        <v>52</v>
      </c>
      <c r="AC1865" t="s">
        <v>41</v>
      </c>
      <c r="AD1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65">
        <v>14.3</v>
      </c>
      <c r="AF1865">
        <v>4</v>
      </c>
      <c r="AG1865">
        <v>36</v>
      </c>
      <c r="AH1865">
        <v>34</v>
      </c>
    </row>
    <row r="1866" spans="1:34" x14ac:dyDescent="0.25">
      <c r="A1866" s="3" t="s">
        <v>1941</v>
      </c>
      <c r="B1866" s="1">
        <v>45734</v>
      </c>
      <c r="C1866" s="23">
        <f t="shared" si="145"/>
        <v>18</v>
      </c>
      <c r="D1866" s="23">
        <f t="shared" si="146"/>
        <v>2</v>
      </c>
      <c r="E1866" s="1" t="str">
        <f t="shared" si="147"/>
        <v>martes</v>
      </c>
      <c r="F1866" s="23">
        <f t="shared" si="148"/>
        <v>3</v>
      </c>
      <c r="G1866" s="1" t="str">
        <f t="shared" si="149"/>
        <v>marzo</v>
      </c>
      <c r="H1866" s="2">
        <v>0.37083333333333335</v>
      </c>
      <c r="I1866" t="s">
        <v>26</v>
      </c>
      <c r="J1866" t="str">
        <f>VLOOKUP(ventas_starbucks_2025[[#This Row],[sucursal]],cambio_sucursal[#All],2,0)</f>
        <v>Sucursal San Lorenzo 47</v>
      </c>
      <c r="K1866" t="s">
        <v>300</v>
      </c>
      <c r="L1866" t="s">
        <v>44</v>
      </c>
      <c r="M1866" t="s">
        <v>62</v>
      </c>
      <c r="N1866" t="str">
        <f>IFERROR(VLOOKUP(ventas_starbucks_2025[[#This Row],[tamaño_sucio]],cambio_tamaño[#All],2,0),"Tamaño único")</f>
        <v>Extra-Grande</v>
      </c>
      <c r="O1866">
        <v>4</v>
      </c>
      <c r="P1866">
        <v>1546.42</v>
      </c>
      <c r="Q1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6">
        <v>6185.68</v>
      </c>
      <c r="S1866" t="s">
        <v>5</v>
      </c>
      <c r="T1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66" t="str">
        <f>VLOOKUP(ventas_starbucks_2025[[#This Row],[canal_compra]],cambio_canal_compra[#All],2,0)</f>
        <v>En tienda</v>
      </c>
      <c r="V1866" t="s">
        <v>16</v>
      </c>
      <c r="W1866" t="str">
        <f>VLOOKUP(ventas_starbucks_2025[[#This Row],[método_pago]],cambio_metodo_pago[#All],2,0)</f>
        <v>Tarjeta</v>
      </c>
      <c r="X1866" t="s">
        <v>7</v>
      </c>
      <c r="Y1866">
        <v>0</v>
      </c>
      <c r="Z1866" t="str">
        <f>VLOOKUP(ventas_starbucks_2025[[#This Row],[promoción_aplicada5]],promocion_cambiar[#All],2,0)</f>
        <v>Hora Feliz</v>
      </c>
      <c r="AA1866" t="s">
        <v>36</v>
      </c>
      <c r="AB1866" t="s">
        <v>29</v>
      </c>
      <c r="AC1866" t="s">
        <v>41</v>
      </c>
      <c r="AD1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66">
        <v>7.4</v>
      </c>
      <c r="AF1866">
        <v>4</v>
      </c>
      <c r="AG1866">
        <v>42</v>
      </c>
      <c r="AH1866">
        <v>38</v>
      </c>
    </row>
    <row r="1867" spans="1:34" x14ac:dyDescent="0.25">
      <c r="A1867" s="3" t="s">
        <v>1942</v>
      </c>
      <c r="B1867" s="1">
        <v>45658</v>
      </c>
      <c r="C1867" s="23">
        <f t="shared" si="145"/>
        <v>1</v>
      </c>
      <c r="D1867" s="23">
        <f t="shared" si="146"/>
        <v>3</v>
      </c>
      <c r="E1867" s="1" t="str">
        <f t="shared" si="147"/>
        <v>miércoles</v>
      </c>
      <c r="F1867" s="23">
        <f t="shared" si="148"/>
        <v>1</v>
      </c>
      <c r="G1867" s="1" t="str">
        <f t="shared" si="149"/>
        <v>enero</v>
      </c>
      <c r="H1867" s="2">
        <v>0.64930555555555558</v>
      </c>
      <c r="I1867" t="s">
        <v>1</v>
      </c>
      <c r="J1867" t="str">
        <f>VLOOKUP(ventas_starbucks_2025[[#This Row],[sucursal]],cambio_sucursal[#All],2,0)</f>
        <v>Sucursal Nueva Córdoba</v>
      </c>
      <c r="K1867" t="s">
        <v>38</v>
      </c>
      <c r="L1867" t="s">
        <v>39</v>
      </c>
      <c r="M1867" t="s">
        <v>4</v>
      </c>
      <c r="N1867" t="str">
        <f>IFERROR(VLOOKUP(ventas_starbucks_2025[[#This Row],[tamaño_sucio]],cambio_tamaño[#All],2,0),"Tamaño único")</f>
        <v>Tamaño único</v>
      </c>
      <c r="O1867">
        <v>4</v>
      </c>
      <c r="P1867">
        <v>1077.24</v>
      </c>
      <c r="Q1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7">
        <v>4308.96</v>
      </c>
      <c r="S1867" t="s">
        <v>5</v>
      </c>
      <c r="T1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7" t="str">
        <f>VLOOKUP(ventas_starbucks_2025[[#This Row],[canal_compra]],cambio_canal_compra[#All],2,0)</f>
        <v>En tienda</v>
      </c>
      <c r="V1867" t="s">
        <v>16</v>
      </c>
      <c r="W1867" t="str">
        <f>VLOOKUP(ventas_starbucks_2025[[#This Row],[método_pago]],cambio_metodo_pago[#All],2,0)</f>
        <v>Tarjeta</v>
      </c>
      <c r="X1867" t="s">
        <v>22</v>
      </c>
      <c r="Y1867">
        <v>0</v>
      </c>
      <c r="Z1867" t="str">
        <f>VLOOKUP(ventas_starbucks_2025[[#This Row],[promoción_aplicada5]],promocion_cambiar[#All],2,0)</f>
        <v>Hora Feliz</v>
      </c>
      <c r="AA1867" t="s">
        <v>36</v>
      </c>
      <c r="AB1867" t="s">
        <v>23</v>
      </c>
      <c r="AC1867" t="s">
        <v>41</v>
      </c>
      <c r="AD1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67">
        <v>14.4</v>
      </c>
      <c r="AF1867">
        <v>4</v>
      </c>
      <c r="AG1867">
        <v>18</v>
      </c>
      <c r="AH1867">
        <v>14</v>
      </c>
    </row>
    <row r="1868" spans="1:34" x14ac:dyDescent="0.25">
      <c r="A1868" s="3" t="s">
        <v>1943</v>
      </c>
      <c r="B1868" s="1">
        <v>45668</v>
      </c>
      <c r="C1868" s="23">
        <f t="shared" si="145"/>
        <v>11</v>
      </c>
      <c r="D1868" s="23">
        <f t="shared" si="146"/>
        <v>6</v>
      </c>
      <c r="E1868" s="23" t="str">
        <f t="shared" si="147"/>
        <v>sábado</v>
      </c>
      <c r="F1868" s="23">
        <f t="shared" si="148"/>
        <v>1</v>
      </c>
      <c r="G1868" s="23" t="str">
        <f t="shared" si="149"/>
        <v>enero</v>
      </c>
      <c r="H1868" s="2">
        <v>0.44583333333333336</v>
      </c>
      <c r="I1868" t="s">
        <v>57</v>
      </c>
      <c r="J1868" t="str">
        <f>VLOOKUP(ventas_starbucks_2025[[#This Row],[sucursal]],cambio_sucursal[#All],2,0)</f>
        <v>Sucursal Avda Colón</v>
      </c>
      <c r="K1868" t="s">
        <v>115</v>
      </c>
      <c r="L1868" t="s">
        <v>21</v>
      </c>
      <c r="M1868" t="s">
        <v>4</v>
      </c>
      <c r="N1868" t="str">
        <f>IFERROR(VLOOKUP(ventas_starbucks_2025[[#This Row],[tamaño_sucio]],cambio_tamaño[#All],2,0),"Tamaño único")</f>
        <v>Tamaño único</v>
      </c>
      <c r="O1868">
        <v>5</v>
      </c>
      <c r="P1868">
        <v>852.57</v>
      </c>
      <c r="Q1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68">
        <v>4262.8500000000004</v>
      </c>
      <c r="S1868" t="s">
        <v>5</v>
      </c>
      <c r="T1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8" t="str">
        <f>VLOOKUP(ventas_starbucks_2025[[#This Row],[canal_compra]],cambio_canal_compra[#All],2,0)</f>
        <v>En tienda</v>
      </c>
      <c r="V1868" t="s">
        <v>40</v>
      </c>
      <c r="W1868" t="str">
        <f>VLOOKUP(ventas_starbucks_2025[[#This Row],[método_pago]],cambio_metodo_pago[#All],2,0)</f>
        <v>Efectivo</v>
      </c>
      <c r="X1868" t="s">
        <v>22</v>
      </c>
      <c r="Y1868">
        <v>0</v>
      </c>
      <c r="Z1868" t="str">
        <f>VLOOKUP(ventas_starbucks_2025[[#This Row],[promoción_aplicada5]],promocion_cambiar[#All],2,0)</f>
        <v>2x1</v>
      </c>
      <c r="AA1868" t="s">
        <v>51</v>
      </c>
      <c r="AB1868" t="s">
        <v>29</v>
      </c>
      <c r="AC1868" t="s">
        <v>10</v>
      </c>
      <c r="AD1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68">
        <v>5.6</v>
      </c>
      <c r="AF1868">
        <v>4</v>
      </c>
      <c r="AG1868">
        <v>38</v>
      </c>
      <c r="AH1868">
        <v>33</v>
      </c>
    </row>
    <row r="1869" spans="1:34" x14ac:dyDescent="0.25">
      <c r="A1869" s="3" t="s">
        <v>1944</v>
      </c>
      <c r="B1869" s="1">
        <v>45710</v>
      </c>
      <c r="C1869" s="23">
        <f t="shared" si="145"/>
        <v>22</v>
      </c>
      <c r="D1869" s="23">
        <f t="shared" si="146"/>
        <v>6</v>
      </c>
      <c r="E1869" s="23" t="str">
        <f t="shared" si="147"/>
        <v>sábado</v>
      </c>
      <c r="F1869" s="23">
        <f t="shared" si="148"/>
        <v>2</v>
      </c>
      <c r="G1869" s="23" t="str">
        <f t="shared" si="149"/>
        <v>febrero</v>
      </c>
      <c r="H1869" s="2">
        <v>0.43263888888888891</v>
      </c>
      <c r="I1869" t="s">
        <v>26</v>
      </c>
      <c r="J1869" t="str">
        <f>VLOOKUP(ventas_starbucks_2025[[#This Row],[sucursal]],cambio_sucursal[#All],2,0)</f>
        <v>Sucursal San Lorenzo 47</v>
      </c>
      <c r="K1869" t="s">
        <v>89</v>
      </c>
      <c r="L1869" t="s">
        <v>90</v>
      </c>
      <c r="M1869" t="s">
        <v>4</v>
      </c>
      <c r="N1869" t="str">
        <f>IFERROR(VLOOKUP(ventas_starbucks_2025[[#This Row],[tamaño_sucio]],cambio_tamaño[#All],2,0),"Tamaño único")</f>
        <v>Tamaño único</v>
      </c>
      <c r="O1869">
        <v>5</v>
      </c>
      <c r="P1869">
        <v>1123.18</v>
      </c>
      <c r="Q1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9">
        <v>5615.9</v>
      </c>
      <c r="S1869" t="s">
        <v>31</v>
      </c>
      <c r="T1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69" t="str">
        <f>VLOOKUP(ventas_starbucks_2025[[#This Row],[canal_compra]],cambio_canal_compra[#All],2,0)</f>
        <v>Entrega domicilio</v>
      </c>
      <c r="V1869" t="s">
        <v>6</v>
      </c>
      <c r="W1869" t="str">
        <f>VLOOKUP(ventas_starbucks_2025[[#This Row],[método_pago]],cambio_metodo_pago[#All],2,0)</f>
        <v>Aplicación móbil</v>
      </c>
      <c r="X1869" t="s">
        <v>22</v>
      </c>
      <c r="Y1869">
        <v>0</v>
      </c>
      <c r="Z1869" t="str">
        <f>VLOOKUP(ventas_starbucks_2025[[#This Row],[promoción_aplicada5]],promocion_cambiar[#All],2,0)</f>
        <v>Hora Feliz</v>
      </c>
      <c r="AA1869" t="s">
        <v>36</v>
      </c>
      <c r="AB1869" t="s">
        <v>9</v>
      </c>
      <c r="AC1869" t="s">
        <v>10</v>
      </c>
      <c r="AD1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69">
        <v>14.8</v>
      </c>
      <c r="AF1869">
        <v>2</v>
      </c>
      <c r="AG1869">
        <v>42</v>
      </c>
      <c r="AH1869">
        <v>37</v>
      </c>
    </row>
    <row r="1870" spans="1:34" x14ac:dyDescent="0.25">
      <c r="A1870" s="3" t="s">
        <v>1945</v>
      </c>
      <c r="B1870" s="1">
        <v>45731</v>
      </c>
      <c r="C1870" s="23">
        <f t="shared" si="145"/>
        <v>15</v>
      </c>
      <c r="D1870" s="23">
        <f t="shared" si="146"/>
        <v>6</v>
      </c>
      <c r="E1870" s="1" t="str">
        <f t="shared" si="147"/>
        <v>sábado</v>
      </c>
      <c r="F1870" s="23">
        <f t="shared" si="148"/>
        <v>3</v>
      </c>
      <c r="G1870" s="1" t="str">
        <f t="shared" si="149"/>
        <v>marzo</v>
      </c>
      <c r="H1870" s="2">
        <v>0.34861111111111109</v>
      </c>
      <c r="I1870" t="s">
        <v>57</v>
      </c>
      <c r="J1870" t="str">
        <f>VLOOKUP(ventas_starbucks_2025[[#This Row],[sucursal]],cambio_sucursal[#All],2,0)</f>
        <v>Sucursal Avda Colón</v>
      </c>
      <c r="K1870" t="s">
        <v>89</v>
      </c>
      <c r="L1870" t="s">
        <v>90</v>
      </c>
      <c r="M1870" t="s">
        <v>4</v>
      </c>
      <c r="N1870" t="str">
        <f>IFERROR(VLOOKUP(ventas_starbucks_2025[[#This Row],[tamaño_sucio]],cambio_tamaño[#All],2,0),"Tamaño único")</f>
        <v>Tamaño único</v>
      </c>
      <c r="O1870">
        <v>4</v>
      </c>
      <c r="P1870">
        <v>1182.42</v>
      </c>
      <c r="Q1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0">
        <v>4729.68</v>
      </c>
      <c r="S1870" t="s">
        <v>5</v>
      </c>
      <c r="T1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70" t="str">
        <f>VLOOKUP(ventas_starbucks_2025[[#This Row],[canal_compra]],cambio_canal_compra[#All],2,0)</f>
        <v>En tienda</v>
      </c>
      <c r="V1870" t="s">
        <v>6</v>
      </c>
      <c r="W1870" t="str">
        <f>VLOOKUP(ventas_starbucks_2025[[#This Row],[método_pago]],cambio_metodo_pago[#All],2,0)</f>
        <v>Aplicación móbil</v>
      </c>
      <c r="X1870" t="s">
        <v>22</v>
      </c>
      <c r="Y1870">
        <v>0</v>
      </c>
      <c r="Z1870" t="str">
        <f>VLOOKUP(ventas_starbucks_2025[[#This Row],[promoción_aplicada5]],promocion_cambiar[#All],2,0)</f>
        <v>Hora Feliz</v>
      </c>
      <c r="AA1870" t="s">
        <v>36</v>
      </c>
      <c r="AB1870" t="s">
        <v>52</v>
      </c>
      <c r="AC1870" t="s">
        <v>41</v>
      </c>
      <c r="AD1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70">
        <v>3.3</v>
      </c>
      <c r="AF1870">
        <v>3</v>
      </c>
      <c r="AG1870">
        <v>34</v>
      </c>
      <c r="AH1870">
        <v>30</v>
      </c>
    </row>
    <row r="1871" spans="1:34" x14ac:dyDescent="0.25">
      <c r="A1871" s="3" t="s">
        <v>1946</v>
      </c>
      <c r="B1871" s="1">
        <v>45724</v>
      </c>
      <c r="C1871" s="23">
        <f t="shared" si="145"/>
        <v>8</v>
      </c>
      <c r="D1871" s="23">
        <f t="shared" si="146"/>
        <v>6</v>
      </c>
      <c r="E1871" s="23" t="str">
        <f t="shared" si="147"/>
        <v>sábado</v>
      </c>
      <c r="F1871" s="23">
        <f t="shared" si="148"/>
        <v>3</v>
      </c>
      <c r="G1871" s="23" t="str">
        <f t="shared" si="149"/>
        <v>marzo</v>
      </c>
      <c r="H1871" s="2">
        <v>0.7270833333333333</v>
      </c>
      <c r="I1871" t="s">
        <v>57</v>
      </c>
      <c r="J1871" t="str">
        <f>VLOOKUP(ventas_starbucks_2025[[#This Row],[sucursal]],cambio_sucursal[#All],2,0)</f>
        <v>Sucursal Avda Colón</v>
      </c>
      <c r="K1871" t="s">
        <v>89</v>
      </c>
      <c r="L1871" t="s">
        <v>90</v>
      </c>
      <c r="M1871" t="s">
        <v>4</v>
      </c>
      <c r="N1871" t="str">
        <f>IFERROR(VLOOKUP(ventas_starbucks_2025[[#This Row],[tamaño_sucio]],cambio_tamaño[#All],2,0),"Tamaño único")</f>
        <v>Tamaño único</v>
      </c>
      <c r="O1871">
        <v>2</v>
      </c>
      <c r="P1871">
        <v>1535.67</v>
      </c>
      <c r="Q1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1">
        <v>3071.34</v>
      </c>
      <c r="S1871" t="s">
        <v>5</v>
      </c>
      <c r="T1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71" t="str">
        <f>VLOOKUP(ventas_starbucks_2025[[#This Row],[canal_compra]],cambio_canal_compra[#All],2,0)</f>
        <v>En tienda</v>
      </c>
      <c r="V1871" t="s">
        <v>16</v>
      </c>
      <c r="W1871" t="str">
        <f>VLOOKUP(ventas_starbucks_2025[[#This Row],[método_pago]],cambio_metodo_pago[#All],2,0)</f>
        <v>Tarjeta</v>
      </c>
      <c r="X1871" t="s">
        <v>7</v>
      </c>
      <c r="Y1871">
        <v>15</v>
      </c>
      <c r="Z1871" t="str">
        <f>VLOOKUP(ventas_starbucks_2025[[#This Row],[promoción_aplicada5]],promocion_cambiar[#All],2,0)</f>
        <v>Hora Feliz</v>
      </c>
      <c r="AA1871" t="s">
        <v>36</v>
      </c>
      <c r="AB1871" t="s">
        <v>18</v>
      </c>
      <c r="AC1871" t="s">
        <v>10</v>
      </c>
      <c r="AD1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1">
        <v>9.4</v>
      </c>
      <c r="AF1871">
        <v>2</v>
      </c>
      <c r="AG1871">
        <v>41</v>
      </c>
      <c r="AH1871">
        <v>39</v>
      </c>
    </row>
    <row r="1872" spans="1:34" x14ac:dyDescent="0.25">
      <c r="A1872" s="3" t="s">
        <v>1947</v>
      </c>
      <c r="B1872" s="1">
        <v>45692</v>
      </c>
      <c r="C1872" s="23">
        <f t="shared" si="145"/>
        <v>4</v>
      </c>
      <c r="D1872" s="23">
        <f t="shared" si="146"/>
        <v>2</v>
      </c>
      <c r="E1872" s="23" t="str">
        <f t="shared" si="147"/>
        <v>martes</v>
      </c>
      <c r="F1872" s="23">
        <f t="shared" si="148"/>
        <v>2</v>
      </c>
      <c r="G1872" s="23" t="str">
        <f t="shared" si="149"/>
        <v>febrero</v>
      </c>
      <c r="H1872" s="2">
        <v>0.83402777777777781</v>
      </c>
      <c r="I1872" t="s">
        <v>26</v>
      </c>
      <c r="J1872" t="str">
        <f>VLOOKUP(ventas_starbucks_2025[[#This Row],[sucursal]],cambio_sucursal[#All],2,0)</f>
        <v>Sucursal San Lorenzo 47</v>
      </c>
      <c r="K1872" t="s">
        <v>101</v>
      </c>
      <c r="L1872" t="s">
        <v>3</v>
      </c>
      <c r="M1872" t="s">
        <v>4</v>
      </c>
      <c r="N1872" t="str">
        <f>IFERROR(VLOOKUP(ventas_starbucks_2025[[#This Row],[tamaño_sucio]],cambio_tamaño[#All],2,0),"Tamaño único")</f>
        <v>Tamaño único</v>
      </c>
      <c r="O1872">
        <v>4</v>
      </c>
      <c r="P1872">
        <v>2877</v>
      </c>
      <c r="Q1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72">
        <v>11508</v>
      </c>
      <c r="S1872" t="s">
        <v>15</v>
      </c>
      <c r="T1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72" t="str">
        <f>VLOOKUP(ventas_starbucks_2025[[#This Row],[canal_compra]],cambio_canal_compra[#All],2,0)</f>
        <v>Para llevar</v>
      </c>
      <c r="V1872" t="s">
        <v>40</v>
      </c>
      <c r="W1872" t="str">
        <f>VLOOKUP(ventas_starbucks_2025[[#This Row],[método_pago]],cambio_metodo_pago[#All],2,0)</f>
        <v>Efectivo</v>
      </c>
      <c r="X1872" t="s">
        <v>22</v>
      </c>
      <c r="Y1872">
        <v>0</v>
      </c>
      <c r="Z1872" t="str">
        <f>VLOOKUP(ventas_starbucks_2025[[#This Row],[promoción_aplicada5]],promocion_cambiar[#All],2,0)</f>
        <v>Hora Feliz</v>
      </c>
      <c r="AA1872" t="s">
        <v>36</v>
      </c>
      <c r="AB1872" t="s">
        <v>29</v>
      </c>
      <c r="AC1872" t="s">
        <v>10</v>
      </c>
      <c r="AD1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2">
        <v>9</v>
      </c>
      <c r="AF1872">
        <v>2</v>
      </c>
      <c r="AG1872">
        <v>50</v>
      </c>
      <c r="AH1872">
        <v>46</v>
      </c>
    </row>
    <row r="1873" spans="1:34" x14ac:dyDescent="0.25">
      <c r="A1873" s="3" t="s">
        <v>1948</v>
      </c>
      <c r="B1873" s="1">
        <v>45682</v>
      </c>
      <c r="C1873" s="23">
        <f t="shared" si="145"/>
        <v>25</v>
      </c>
      <c r="D1873" s="23">
        <f t="shared" si="146"/>
        <v>6</v>
      </c>
      <c r="E1873" s="23" t="str">
        <f t="shared" si="147"/>
        <v>sábado</v>
      </c>
      <c r="F1873" s="23">
        <f t="shared" si="148"/>
        <v>1</v>
      </c>
      <c r="G1873" s="23" t="str">
        <f t="shared" si="149"/>
        <v>enero</v>
      </c>
      <c r="H1873" s="2">
        <v>0.31805555555555554</v>
      </c>
      <c r="I1873" t="s">
        <v>26</v>
      </c>
      <c r="J1873" t="str">
        <f>VLOOKUP(ventas_starbucks_2025[[#This Row],[sucursal]],cambio_sucursal[#All],2,0)</f>
        <v>Sucursal San Lorenzo 47</v>
      </c>
      <c r="K1873" t="s">
        <v>27</v>
      </c>
      <c r="L1873" t="s">
        <v>28</v>
      </c>
      <c r="M1873" t="s">
        <v>4</v>
      </c>
      <c r="N1873" t="str">
        <f>IFERROR(VLOOKUP(ventas_starbucks_2025[[#This Row],[tamaño_sucio]],cambio_tamaño[#All],2,0),"Tamaño único")</f>
        <v>Tamaño único</v>
      </c>
      <c r="O1873">
        <v>1</v>
      </c>
      <c r="P1873">
        <v>2742.98</v>
      </c>
      <c r="Q1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73">
        <v>2742.98</v>
      </c>
      <c r="S1873" t="s">
        <v>15</v>
      </c>
      <c r="T1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73" t="str">
        <f>VLOOKUP(ventas_starbucks_2025[[#This Row],[canal_compra]],cambio_canal_compra[#All],2,0)</f>
        <v>Para llevar</v>
      </c>
      <c r="V1873" t="s">
        <v>16</v>
      </c>
      <c r="W1873" t="str">
        <f>VLOOKUP(ventas_starbucks_2025[[#This Row],[método_pago]],cambio_metodo_pago[#All],2,0)</f>
        <v>Tarjeta</v>
      </c>
      <c r="X1873" t="s">
        <v>7</v>
      </c>
      <c r="Y1873">
        <v>10</v>
      </c>
      <c r="Z1873" t="str">
        <f>VLOOKUP(ventas_starbucks_2025[[#This Row],[promoción_aplicada5]],promocion_cambiar[#All],2,0)</f>
        <v>2x1</v>
      </c>
      <c r="AA1873" t="s">
        <v>51</v>
      </c>
      <c r="AB1873" t="s">
        <v>9</v>
      </c>
      <c r="AC1873" t="s">
        <v>10</v>
      </c>
      <c r="AD1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3">
        <v>7.2</v>
      </c>
      <c r="AF1873">
        <v>2</v>
      </c>
      <c r="AG1873">
        <v>40</v>
      </c>
      <c r="AH1873">
        <v>39</v>
      </c>
    </row>
    <row r="1874" spans="1:34" x14ac:dyDescent="0.25">
      <c r="A1874" s="3" t="s">
        <v>1949</v>
      </c>
      <c r="B1874" s="1">
        <v>45764</v>
      </c>
      <c r="C1874" s="23">
        <f t="shared" si="145"/>
        <v>17</v>
      </c>
      <c r="D1874" s="23">
        <f t="shared" si="146"/>
        <v>4</v>
      </c>
      <c r="E1874" s="23" t="str">
        <f t="shared" si="147"/>
        <v>jueves</v>
      </c>
      <c r="F1874" s="23">
        <f t="shared" si="148"/>
        <v>4</v>
      </c>
      <c r="G1874" s="23" t="str">
        <f t="shared" si="149"/>
        <v>abril</v>
      </c>
      <c r="H1874" s="2">
        <v>0.53888888888888886</v>
      </c>
      <c r="I1874" t="s">
        <v>57</v>
      </c>
      <c r="J1874" t="str">
        <f>VLOOKUP(ventas_starbucks_2025[[#This Row],[sucursal]],cambio_sucursal[#All],2,0)</f>
        <v>Sucursal Avda Colón</v>
      </c>
      <c r="K1874" t="s">
        <v>101</v>
      </c>
      <c r="L1874" t="s">
        <v>3</v>
      </c>
      <c r="M1874" t="s">
        <v>4</v>
      </c>
      <c r="N1874" t="str">
        <f>IFERROR(VLOOKUP(ventas_starbucks_2025[[#This Row],[tamaño_sucio]],cambio_tamaño[#All],2,0),"Tamaño único")</f>
        <v>Tamaño único</v>
      </c>
      <c r="O1874">
        <v>2</v>
      </c>
      <c r="P1874">
        <v>3129.6</v>
      </c>
      <c r="Q1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874">
        <v>6259.2</v>
      </c>
      <c r="S1874" t="s">
        <v>15</v>
      </c>
      <c r="T1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74" t="str">
        <f>VLOOKUP(ventas_starbucks_2025[[#This Row],[canal_compra]],cambio_canal_compra[#All],2,0)</f>
        <v>Para llevar</v>
      </c>
      <c r="V1874" t="s">
        <v>16</v>
      </c>
      <c r="W1874" t="str">
        <f>VLOOKUP(ventas_starbucks_2025[[#This Row],[método_pago]],cambio_metodo_pago[#All],2,0)</f>
        <v>Tarjeta</v>
      </c>
      <c r="X1874" t="s">
        <v>7</v>
      </c>
      <c r="Y1874">
        <v>10</v>
      </c>
      <c r="Z1874" t="str">
        <f>VLOOKUP(ventas_starbucks_2025[[#This Row],[promoción_aplicada5]],promocion_cambiar[#All],2,0)</f>
        <v>Ninguna</v>
      </c>
      <c r="AA1874" t="s">
        <v>17</v>
      </c>
      <c r="AB1874" t="s">
        <v>9</v>
      </c>
      <c r="AC1874" t="s">
        <v>41</v>
      </c>
      <c r="AD1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4">
        <v>8.9</v>
      </c>
      <c r="AF1874">
        <v>2</v>
      </c>
      <c r="AG1874">
        <v>45</v>
      </c>
      <c r="AH1874">
        <v>43</v>
      </c>
    </row>
    <row r="1875" spans="1:34" x14ac:dyDescent="0.25">
      <c r="A1875" s="3" t="s">
        <v>1950</v>
      </c>
      <c r="B1875" s="1">
        <v>45758</v>
      </c>
      <c r="C1875" s="23">
        <f t="shared" si="145"/>
        <v>11</v>
      </c>
      <c r="D1875" s="23">
        <f t="shared" si="146"/>
        <v>5</v>
      </c>
      <c r="E1875" s="23" t="str">
        <f t="shared" si="147"/>
        <v>viernes</v>
      </c>
      <c r="F1875" s="23">
        <f t="shared" si="148"/>
        <v>4</v>
      </c>
      <c r="G1875" s="23" t="str">
        <f t="shared" si="149"/>
        <v>abril</v>
      </c>
      <c r="H1875" s="2">
        <v>0.8041666666666667</v>
      </c>
      <c r="I1875" t="s">
        <v>1</v>
      </c>
      <c r="J1875" t="str">
        <f>VLOOKUP(ventas_starbucks_2025[[#This Row],[sucursal]],cambio_sucursal[#All],2,0)</f>
        <v>Sucursal Nueva Córdoba</v>
      </c>
      <c r="K1875" t="s">
        <v>48</v>
      </c>
      <c r="L1875" t="s">
        <v>49</v>
      </c>
      <c r="M1875" t="s">
        <v>62</v>
      </c>
      <c r="N1875" t="str">
        <f>IFERROR(VLOOKUP(ventas_starbucks_2025[[#This Row],[tamaño_sucio]],cambio_tamaño[#All],2,0),"Tamaño único")</f>
        <v>Extra-Grande</v>
      </c>
      <c r="O1875">
        <v>4</v>
      </c>
      <c r="P1875">
        <v>1728.34</v>
      </c>
      <c r="Q1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5">
        <v>6913.36</v>
      </c>
      <c r="S1875" t="s">
        <v>15</v>
      </c>
      <c r="T1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75" t="str">
        <f>VLOOKUP(ventas_starbucks_2025[[#This Row],[canal_compra]],cambio_canal_compra[#All],2,0)</f>
        <v>Para llevar</v>
      </c>
      <c r="V1875" t="s">
        <v>16</v>
      </c>
      <c r="W1875" t="str">
        <f>VLOOKUP(ventas_starbucks_2025[[#This Row],[método_pago]],cambio_metodo_pago[#All],2,0)</f>
        <v>Tarjeta</v>
      </c>
      <c r="X1875" t="s">
        <v>7</v>
      </c>
      <c r="Y1875">
        <v>15</v>
      </c>
      <c r="Z1875" t="str">
        <f>VLOOKUP(ventas_starbucks_2025[[#This Row],[promoción_aplicada5]],promocion_cambiar[#All],2,0)</f>
        <v>Hora Feliz</v>
      </c>
      <c r="AA1875" t="s">
        <v>36</v>
      </c>
      <c r="AB1875" t="s">
        <v>9</v>
      </c>
      <c r="AC1875" t="s">
        <v>24</v>
      </c>
      <c r="AD1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5">
        <v>8.8000000000000007</v>
      </c>
      <c r="AF1875">
        <v>5</v>
      </c>
      <c r="AG1875">
        <v>36</v>
      </c>
      <c r="AH1875">
        <v>32</v>
      </c>
    </row>
    <row r="1876" spans="1:34" x14ac:dyDescent="0.25">
      <c r="A1876" s="3" t="s">
        <v>1951</v>
      </c>
      <c r="B1876" s="1">
        <v>45755</v>
      </c>
      <c r="C1876" s="23">
        <f t="shared" si="145"/>
        <v>8</v>
      </c>
      <c r="D1876" s="23">
        <f t="shared" si="146"/>
        <v>2</v>
      </c>
      <c r="E1876" s="23" t="str">
        <f t="shared" si="147"/>
        <v>martes</v>
      </c>
      <c r="F1876" s="23">
        <f t="shared" si="148"/>
        <v>4</v>
      </c>
      <c r="G1876" s="23" t="str">
        <f t="shared" si="149"/>
        <v>abril</v>
      </c>
      <c r="H1876" s="2">
        <v>0.37430555555555556</v>
      </c>
      <c r="I1876" t="s">
        <v>57</v>
      </c>
      <c r="J1876" t="str">
        <f>VLOOKUP(ventas_starbucks_2025[[#This Row],[sucursal]],cambio_sucursal[#All],2,0)</f>
        <v>Sucursal Avda Colón</v>
      </c>
      <c r="K1876" t="s">
        <v>27</v>
      </c>
      <c r="L1876" t="s">
        <v>28</v>
      </c>
      <c r="M1876" t="s">
        <v>4</v>
      </c>
      <c r="N1876" t="str">
        <f>IFERROR(VLOOKUP(ventas_starbucks_2025[[#This Row],[tamaño_sucio]],cambio_tamaño[#All],2,0),"Tamaño único")</f>
        <v>Tamaño único</v>
      </c>
      <c r="O1876">
        <v>1</v>
      </c>
      <c r="P1876">
        <v>2209.5</v>
      </c>
      <c r="Q1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76">
        <v>2209.5</v>
      </c>
      <c r="S1876" t="s">
        <v>31</v>
      </c>
      <c r="T1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76" t="str">
        <f>VLOOKUP(ventas_starbucks_2025[[#This Row],[canal_compra]],cambio_canal_compra[#All],2,0)</f>
        <v>Entrega domicilio</v>
      </c>
      <c r="V1876" t="s">
        <v>6</v>
      </c>
      <c r="W1876" t="str">
        <f>VLOOKUP(ventas_starbucks_2025[[#This Row],[método_pago]],cambio_metodo_pago[#All],2,0)</f>
        <v>Aplicación móbil</v>
      </c>
      <c r="X1876" t="s">
        <v>22</v>
      </c>
      <c r="Y1876">
        <v>0</v>
      </c>
      <c r="Z1876" t="str">
        <f>VLOOKUP(ventas_starbucks_2025[[#This Row],[promoción_aplicada5]],promocion_cambiar[#All],2,0)</f>
        <v>2x1</v>
      </c>
      <c r="AA1876" t="s">
        <v>51</v>
      </c>
      <c r="AB1876" t="s">
        <v>18</v>
      </c>
      <c r="AC1876" t="s">
        <v>10</v>
      </c>
      <c r="AD1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76">
        <v>10.199999999999999</v>
      </c>
      <c r="AF1876">
        <v>3</v>
      </c>
      <c r="AG1876">
        <v>49</v>
      </c>
      <c r="AH1876">
        <v>48</v>
      </c>
    </row>
    <row r="1877" spans="1:34" x14ac:dyDescent="0.25">
      <c r="A1877" s="3" t="s">
        <v>1952</v>
      </c>
      <c r="B1877" s="1">
        <v>45761</v>
      </c>
      <c r="C1877" s="23">
        <f t="shared" si="145"/>
        <v>14</v>
      </c>
      <c r="D1877" s="23">
        <f t="shared" si="146"/>
        <v>1</v>
      </c>
      <c r="E1877" s="1" t="str">
        <f t="shared" si="147"/>
        <v>lunes</v>
      </c>
      <c r="F1877" s="23">
        <f t="shared" si="148"/>
        <v>4</v>
      </c>
      <c r="G1877" s="1" t="str">
        <f t="shared" si="149"/>
        <v>abril</v>
      </c>
      <c r="H1877" s="2">
        <v>0.4861111111111111</v>
      </c>
      <c r="I1877" t="s">
        <v>12</v>
      </c>
      <c r="J1877" t="str">
        <f>VLOOKUP(ventas_starbucks_2025[[#This Row],[sucursal]],cambio_sucursal[#All],2,0)</f>
        <v>Sucursal Córdoba Shopping</v>
      </c>
      <c r="K1877" t="s">
        <v>101</v>
      </c>
      <c r="L1877" t="s">
        <v>3</v>
      </c>
      <c r="M1877" t="s">
        <v>4</v>
      </c>
      <c r="N1877" t="str">
        <f>IFERROR(VLOOKUP(ventas_starbucks_2025[[#This Row],[tamaño_sucio]],cambio_tamaño[#All],2,0),"Tamaño único")</f>
        <v>Tamaño único</v>
      </c>
      <c r="O1877">
        <v>4</v>
      </c>
      <c r="P1877">
        <v>2729.32</v>
      </c>
      <c r="Q1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77">
        <v>10917.28</v>
      </c>
      <c r="S1877" t="s">
        <v>31</v>
      </c>
      <c r="T1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77" t="str">
        <f>VLOOKUP(ventas_starbucks_2025[[#This Row],[canal_compra]],cambio_canal_compra[#All],2,0)</f>
        <v>Entrega domicilio</v>
      </c>
      <c r="V1877" t="s">
        <v>40</v>
      </c>
      <c r="W1877" t="str">
        <f>VLOOKUP(ventas_starbucks_2025[[#This Row],[método_pago]],cambio_metodo_pago[#All],2,0)</f>
        <v>Efectivo</v>
      </c>
      <c r="X1877" t="s">
        <v>22</v>
      </c>
      <c r="Y1877">
        <v>0</v>
      </c>
      <c r="Z1877" t="str">
        <f>VLOOKUP(ventas_starbucks_2025[[#This Row],[promoción_aplicada5]],promocion_cambiar[#All],2,0)</f>
        <v>Ninguna</v>
      </c>
      <c r="AA1877" t="s">
        <v>17</v>
      </c>
      <c r="AB1877" t="s">
        <v>29</v>
      </c>
      <c r="AC1877" t="s">
        <v>41</v>
      </c>
      <c r="AD1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7">
        <v>7.3</v>
      </c>
      <c r="AF1877">
        <v>4</v>
      </c>
      <c r="AG1877">
        <v>11</v>
      </c>
      <c r="AH1877">
        <v>7</v>
      </c>
    </row>
    <row r="1878" spans="1:34" x14ac:dyDescent="0.25">
      <c r="A1878" s="3" t="s">
        <v>1953</v>
      </c>
      <c r="B1878" s="1">
        <v>45742</v>
      </c>
      <c r="C1878" s="23">
        <f t="shared" si="145"/>
        <v>26</v>
      </c>
      <c r="D1878" s="23">
        <f t="shared" si="146"/>
        <v>3</v>
      </c>
      <c r="E1878" s="23" t="str">
        <f t="shared" si="147"/>
        <v>miércoles</v>
      </c>
      <c r="F1878" s="23">
        <f t="shared" si="148"/>
        <v>3</v>
      </c>
      <c r="G1878" s="23" t="str">
        <f t="shared" si="149"/>
        <v>marzo</v>
      </c>
      <c r="H1878" s="2">
        <v>0.7</v>
      </c>
      <c r="I1878" t="s">
        <v>57</v>
      </c>
      <c r="J1878" t="str">
        <f>VLOOKUP(ventas_starbucks_2025[[#This Row],[sucursal]],cambio_sucursal[#All],2,0)</f>
        <v>Sucursal Avda Colón</v>
      </c>
      <c r="K1878" t="s">
        <v>89</v>
      </c>
      <c r="L1878" t="s">
        <v>90</v>
      </c>
      <c r="M1878" t="s">
        <v>4</v>
      </c>
      <c r="N1878" t="str">
        <f>IFERROR(VLOOKUP(ventas_starbucks_2025[[#This Row],[tamaño_sucio]],cambio_tamaño[#All],2,0),"Tamaño único")</f>
        <v>Tamaño único</v>
      </c>
      <c r="O1878">
        <v>5</v>
      </c>
      <c r="P1878">
        <v>1649.39</v>
      </c>
      <c r="Q1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8">
        <v>8246.9500000000007</v>
      </c>
      <c r="S1878" t="s">
        <v>5</v>
      </c>
      <c r="T1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78" t="str">
        <f>VLOOKUP(ventas_starbucks_2025[[#This Row],[canal_compra]],cambio_canal_compra[#All],2,0)</f>
        <v>En tienda</v>
      </c>
      <c r="V1878" t="s">
        <v>6</v>
      </c>
      <c r="W1878" t="str">
        <f>VLOOKUP(ventas_starbucks_2025[[#This Row],[método_pago]],cambio_metodo_pago[#All],2,0)</f>
        <v>Aplicación móbil</v>
      </c>
      <c r="X1878" t="s">
        <v>7</v>
      </c>
      <c r="Y1878">
        <v>15</v>
      </c>
      <c r="Z1878" t="str">
        <f>VLOOKUP(ventas_starbucks_2025[[#This Row],[promoción_aplicada5]],promocion_cambiar[#All],2,0)</f>
        <v>Ninguna</v>
      </c>
      <c r="AA1878" t="s">
        <v>17</v>
      </c>
      <c r="AB1878" t="s">
        <v>9</v>
      </c>
      <c r="AC1878" t="s">
        <v>41</v>
      </c>
      <c r="AD1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78">
        <v>10.5</v>
      </c>
      <c r="AF1878">
        <v>2</v>
      </c>
      <c r="AG1878">
        <v>26</v>
      </c>
      <c r="AH1878">
        <v>21</v>
      </c>
    </row>
    <row r="1879" spans="1:34" x14ac:dyDescent="0.25">
      <c r="A1879" s="3" t="s">
        <v>1954</v>
      </c>
      <c r="B1879" s="1">
        <v>45697</v>
      </c>
      <c r="C1879" s="23">
        <f t="shared" si="145"/>
        <v>9</v>
      </c>
      <c r="D1879" s="23">
        <f t="shared" si="146"/>
        <v>7</v>
      </c>
      <c r="E1879" s="23" t="str">
        <f t="shared" si="147"/>
        <v>domingo</v>
      </c>
      <c r="F1879" s="23">
        <f t="shared" si="148"/>
        <v>2</v>
      </c>
      <c r="G1879" s="23" t="str">
        <f t="shared" si="149"/>
        <v>febrero</v>
      </c>
      <c r="H1879" s="2">
        <v>0.59027777777777779</v>
      </c>
      <c r="I1879" t="s">
        <v>26</v>
      </c>
      <c r="J1879" t="str">
        <f>VLOOKUP(ventas_starbucks_2025[[#This Row],[sucursal]],cambio_sucursal[#All],2,0)</f>
        <v>Sucursal San Lorenzo 47</v>
      </c>
      <c r="K1879" t="s">
        <v>127</v>
      </c>
      <c r="L1879" t="s">
        <v>44</v>
      </c>
      <c r="M1879" t="s">
        <v>62</v>
      </c>
      <c r="N1879" t="str">
        <f>IFERROR(VLOOKUP(ventas_starbucks_2025[[#This Row],[tamaño_sucio]],cambio_tamaño[#All],2,0),"Tamaño único")</f>
        <v>Extra-Grande</v>
      </c>
      <c r="O1879">
        <v>4</v>
      </c>
      <c r="P1879">
        <v>1736.45</v>
      </c>
      <c r="Q1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9">
        <v>6945.8</v>
      </c>
      <c r="S1879" t="s">
        <v>31</v>
      </c>
      <c r="T1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79" t="str">
        <f>VLOOKUP(ventas_starbucks_2025[[#This Row],[canal_compra]],cambio_canal_compra[#All],2,0)</f>
        <v>Entrega domicilio</v>
      </c>
      <c r="V1879" t="s">
        <v>40</v>
      </c>
      <c r="W1879" t="str">
        <f>VLOOKUP(ventas_starbucks_2025[[#This Row],[método_pago]],cambio_metodo_pago[#All],2,0)</f>
        <v>Efectivo</v>
      </c>
      <c r="X1879" t="s">
        <v>22</v>
      </c>
      <c r="Y1879">
        <v>0</v>
      </c>
      <c r="Z1879" t="str">
        <f>VLOOKUP(ventas_starbucks_2025[[#This Row],[promoción_aplicada5]],promocion_cambiar[#All],2,0)</f>
        <v>Ninguna</v>
      </c>
      <c r="AA1879" t="s">
        <v>17</v>
      </c>
      <c r="AB1879" t="s">
        <v>52</v>
      </c>
      <c r="AC1879" t="s">
        <v>24</v>
      </c>
      <c r="AD1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9">
        <v>7.7</v>
      </c>
      <c r="AF1879">
        <v>2</v>
      </c>
      <c r="AG1879">
        <v>27</v>
      </c>
      <c r="AH1879">
        <v>23</v>
      </c>
    </row>
    <row r="1880" spans="1:34" x14ac:dyDescent="0.25">
      <c r="A1880" s="3" t="s">
        <v>1955</v>
      </c>
      <c r="B1880" s="1">
        <v>45728</v>
      </c>
      <c r="C1880" s="23">
        <f t="shared" si="145"/>
        <v>12</v>
      </c>
      <c r="D1880" s="23">
        <f t="shared" si="146"/>
        <v>3</v>
      </c>
      <c r="E1880" s="1" t="str">
        <f t="shared" si="147"/>
        <v>miércoles</v>
      </c>
      <c r="F1880" s="23">
        <f t="shared" si="148"/>
        <v>3</v>
      </c>
      <c r="G1880" s="1" t="str">
        <f t="shared" si="149"/>
        <v>marzo</v>
      </c>
      <c r="H1880" s="2">
        <v>0.64236111111111116</v>
      </c>
      <c r="I1880" t="s">
        <v>1</v>
      </c>
      <c r="J1880" t="str">
        <f>VLOOKUP(ventas_starbucks_2025[[#This Row],[sucursal]],cambio_sucursal[#All],2,0)</f>
        <v>Sucursal Nueva Córdoba</v>
      </c>
      <c r="K1880" t="s">
        <v>64</v>
      </c>
      <c r="L1880" t="s">
        <v>65</v>
      </c>
      <c r="M1880" t="s">
        <v>4</v>
      </c>
      <c r="N1880" t="str">
        <f>IFERROR(VLOOKUP(ventas_starbucks_2025[[#This Row],[tamaño_sucio]],cambio_tamaño[#All],2,0),"Tamaño único")</f>
        <v>Tamaño único</v>
      </c>
      <c r="O1880">
        <v>1</v>
      </c>
      <c r="P1880">
        <v>1748.35</v>
      </c>
      <c r="Q1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0">
        <v>1748.35</v>
      </c>
      <c r="S1880" t="s">
        <v>15</v>
      </c>
      <c r="T1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80" t="str">
        <f>VLOOKUP(ventas_starbucks_2025[[#This Row],[canal_compra]],cambio_canal_compra[#All],2,0)</f>
        <v>Para llevar</v>
      </c>
      <c r="V1880" t="s">
        <v>16</v>
      </c>
      <c r="W1880" t="str">
        <f>VLOOKUP(ventas_starbucks_2025[[#This Row],[método_pago]],cambio_metodo_pago[#All],2,0)</f>
        <v>Tarjeta</v>
      </c>
      <c r="X1880" t="s">
        <v>7</v>
      </c>
      <c r="Y1880">
        <v>15</v>
      </c>
      <c r="Z1880" t="str">
        <f>VLOOKUP(ventas_starbucks_2025[[#This Row],[promoción_aplicada5]],promocion_cambiar[#All],2,0)</f>
        <v>Combo</v>
      </c>
      <c r="AA1880" t="s">
        <v>8</v>
      </c>
      <c r="AB1880" t="s">
        <v>29</v>
      </c>
      <c r="AC1880" t="s">
        <v>41</v>
      </c>
      <c r="AD1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80">
        <v>12.1</v>
      </c>
      <c r="AF1880">
        <v>3</v>
      </c>
      <c r="AG1880">
        <v>44</v>
      </c>
      <c r="AH1880">
        <v>43</v>
      </c>
    </row>
    <row r="1881" spans="1:34" x14ac:dyDescent="0.25">
      <c r="A1881" s="3" t="s">
        <v>1956</v>
      </c>
      <c r="B1881" s="1">
        <v>45709</v>
      </c>
      <c r="C1881" s="23">
        <f t="shared" si="145"/>
        <v>21</v>
      </c>
      <c r="D1881" s="23">
        <f t="shared" si="146"/>
        <v>5</v>
      </c>
      <c r="E1881" s="1" t="str">
        <f t="shared" si="147"/>
        <v>viernes</v>
      </c>
      <c r="F1881" s="23">
        <f t="shared" si="148"/>
        <v>2</v>
      </c>
      <c r="G1881" s="1" t="str">
        <f t="shared" si="149"/>
        <v>febrero</v>
      </c>
      <c r="H1881" s="2">
        <v>0.5180555555555556</v>
      </c>
      <c r="I1881" t="s">
        <v>1</v>
      </c>
      <c r="J1881" t="str">
        <f>VLOOKUP(ventas_starbucks_2025[[#This Row],[sucursal]],cambio_sucursal[#All],2,0)</f>
        <v>Sucursal Nueva Córdoba</v>
      </c>
      <c r="K1881" t="s">
        <v>89</v>
      </c>
      <c r="L1881" t="s">
        <v>90</v>
      </c>
      <c r="M1881" t="s">
        <v>4</v>
      </c>
      <c r="N1881" t="str">
        <f>IFERROR(VLOOKUP(ventas_starbucks_2025[[#This Row],[tamaño_sucio]],cambio_tamaño[#All],2,0),"Tamaño único")</f>
        <v>Tamaño único</v>
      </c>
      <c r="O1881">
        <v>1</v>
      </c>
      <c r="P1881">
        <v>1129.05</v>
      </c>
      <c r="Q1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1">
        <v>1129.05</v>
      </c>
      <c r="S1881" t="s">
        <v>15</v>
      </c>
      <c r="T1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81" t="str">
        <f>VLOOKUP(ventas_starbucks_2025[[#This Row],[canal_compra]],cambio_canal_compra[#All],2,0)</f>
        <v>Para llevar</v>
      </c>
      <c r="V1881" t="s">
        <v>16</v>
      </c>
      <c r="W1881" t="str">
        <f>VLOOKUP(ventas_starbucks_2025[[#This Row],[método_pago]],cambio_metodo_pago[#All],2,0)</f>
        <v>Tarjeta</v>
      </c>
      <c r="X1881" t="s">
        <v>7</v>
      </c>
      <c r="Y1881">
        <v>0</v>
      </c>
      <c r="Z1881" t="str">
        <f>VLOOKUP(ventas_starbucks_2025[[#This Row],[promoción_aplicada5]],promocion_cambiar[#All],2,0)</f>
        <v>Hora Feliz</v>
      </c>
      <c r="AA1881" t="s">
        <v>36</v>
      </c>
      <c r="AB1881" t="s">
        <v>52</v>
      </c>
      <c r="AC1881" t="s">
        <v>10</v>
      </c>
      <c r="AD1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81">
        <v>6.9</v>
      </c>
      <c r="AF1881">
        <v>3</v>
      </c>
      <c r="AG1881">
        <v>16</v>
      </c>
      <c r="AH1881">
        <v>15</v>
      </c>
    </row>
    <row r="1882" spans="1:34" x14ac:dyDescent="0.25">
      <c r="A1882" s="3" t="s">
        <v>1957</v>
      </c>
      <c r="B1882" s="1">
        <v>45685</v>
      </c>
      <c r="C1882" s="23">
        <f t="shared" si="145"/>
        <v>28</v>
      </c>
      <c r="D1882" s="23">
        <f t="shared" si="146"/>
        <v>2</v>
      </c>
      <c r="E1882" s="23" t="str">
        <f t="shared" si="147"/>
        <v>martes</v>
      </c>
      <c r="F1882" s="23">
        <f t="shared" si="148"/>
        <v>1</v>
      </c>
      <c r="G1882" s="23" t="str">
        <f t="shared" si="149"/>
        <v>enero</v>
      </c>
      <c r="H1882" s="2">
        <v>0.45624999999999999</v>
      </c>
      <c r="I1882" t="s">
        <v>1</v>
      </c>
      <c r="J1882" t="str">
        <f>VLOOKUP(ventas_starbucks_2025[[#This Row],[sucursal]],cambio_sucursal[#All],2,0)</f>
        <v>Sucursal Nueva Córdoba</v>
      </c>
      <c r="K1882" t="s">
        <v>38</v>
      </c>
      <c r="L1882" t="s">
        <v>39</v>
      </c>
      <c r="M1882" t="s">
        <v>4</v>
      </c>
      <c r="N1882" t="str">
        <f>IFERROR(VLOOKUP(ventas_starbucks_2025[[#This Row],[tamaño_sucio]],cambio_tamaño[#All],2,0),"Tamaño único")</f>
        <v>Tamaño único</v>
      </c>
      <c r="O1882">
        <v>5</v>
      </c>
      <c r="P1882">
        <v>1437.42</v>
      </c>
      <c r="Q1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2">
        <v>7187.1</v>
      </c>
      <c r="S1882" t="s">
        <v>15</v>
      </c>
      <c r="T1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2" t="str">
        <f>VLOOKUP(ventas_starbucks_2025[[#This Row],[canal_compra]],cambio_canal_compra[#All],2,0)</f>
        <v>Para llevar</v>
      </c>
      <c r="V1882" t="s">
        <v>40</v>
      </c>
      <c r="W1882" t="str">
        <f>VLOOKUP(ventas_starbucks_2025[[#This Row],[método_pago]],cambio_metodo_pago[#All],2,0)</f>
        <v>Efectivo</v>
      </c>
      <c r="X1882" t="s">
        <v>7</v>
      </c>
      <c r="Y1882">
        <v>10</v>
      </c>
      <c r="Z1882" t="str">
        <f>VLOOKUP(ventas_starbucks_2025[[#This Row],[promoción_aplicada5]],promocion_cambiar[#All],2,0)</f>
        <v>Combo</v>
      </c>
      <c r="AA1882" t="s">
        <v>8</v>
      </c>
      <c r="AB1882" t="s">
        <v>18</v>
      </c>
      <c r="AC1882" t="s">
        <v>41</v>
      </c>
      <c r="AD1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82">
        <v>14.7</v>
      </c>
      <c r="AF1882">
        <v>2</v>
      </c>
      <c r="AG1882">
        <v>19</v>
      </c>
      <c r="AH1882">
        <v>14</v>
      </c>
    </row>
    <row r="1883" spans="1:34" x14ac:dyDescent="0.25">
      <c r="A1883" s="3" t="s">
        <v>1958</v>
      </c>
      <c r="B1883" s="1">
        <v>45678</v>
      </c>
      <c r="C1883" s="23">
        <f t="shared" si="145"/>
        <v>21</v>
      </c>
      <c r="D1883" s="23">
        <f t="shared" si="146"/>
        <v>2</v>
      </c>
      <c r="E1883" s="1" t="str">
        <f t="shared" si="147"/>
        <v>martes</v>
      </c>
      <c r="F1883" s="23">
        <f t="shared" si="148"/>
        <v>1</v>
      </c>
      <c r="G1883" s="1" t="str">
        <f t="shared" si="149"/>
        <v>enero</v>
      </c>
      <c r="H1883" s="2">
        <v>0.7583333333333333</v>
      </c>
      <c r="I1883" t="s">
        <v>1</v>
      </c>
      <c r="J1883" t="str">
        <f>VLOOKUP(ventas_starbucks_2025[[#This Row],[sucursal]],cambio_sucursal[#All],2,0)</f>
        <v>Sucursal Nueva Córdoba</v>
      </c>
      <c r="K1883" t="s">
        <v>87</v>
      </c>
      <c r="L1883" t="s">
        <v>65</v>
      </c>
      <c r="M1883" t="s">
        <v>4</v>
      </c>
      <c r="N1883" t="str">
        <f>IFERROR(VLOOKUP(ventas_starbucks_2025[[#This Row],[tamaño_sucio]],cambio_tamaño[#All],2,0),"Tamaño único")</f>
        <v>Tamaño único</v>
      </c>
      <c r="O1883">
        <v>5</v>
      </c>
      <c r="P1883">
        <v>1723.46</v>
      </c>
      <c r="Q1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3">
        <v>8617.2999999999993</v>
      </c>
      <c r="S1883" t="s">
        <v>15</v>
      </c>
      <c r="T1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3" t="str">
        <f>VLOOKUP(ventas_starbucks_2025[[#This Row],[canal_compra]],cambio_canal_compra[#All],2,0)</f>
        <v>Para llevar</v>
      </c>
      <c r="V1883" t="s">
        <v>6</v>
      </c>
      <c r="W1883" t="str">
        <f>VLOOKUP(ventas_starbucks_2025[[#This Row],[método_pago]],cambio_metodo_pago[#All],2,0)</f>
        <v>Aplicación móbil</v>
      </c>
      <c r="X1883" t="s">
        <v>7</v>
      </c>
      <c r="Y1883">
        <v>10</v>
      </c>
      <c r="Z1883" t="str">
        <f>VLOOKUP(ventas_starbucks_2025[[#This Row],[promoción_aplicada5]],promocion_cambiar[#All],2,0)</f>
        <v>Hora Feliz</v>
      </c>
      <c r="AA1883" t="s">
        <v>36</v>
      </c>
      <c r="AB1883" t="s">
        <v>18</v>
      </c>
      <c r="AC1883" t="s">
        <v>10</v>
      </c>
      <c r="AD1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83">
        <v>7.6</v>
      </c>
      <c r="AF1883">
        <v>2</v>
      </c>
      <c r="AG1883">
        <v>31</v>
      </c>
      <c r="AH1883">
        <v>26</v>
      </c>
    </row>
    <row r="1884" spans="1:34" x14ac:dyDescent="0.25">
      <c r="A1884" s="3" t="s">
        <v>1959</v>
      </c>
      <c r="B1884" s="1">
        <v>45668</v>
      </c>
      <c r="C1884" s="23">
        <f t="shared" si="145"/>
        <v>11</v>
      </c>
      <c r="D1884" s="23">
        <f t="shared" si="146"/>
        <v>6</v>
      </c>
      <c r="E1884" s="23" t="str">
        <f t="shared" si="147"/>
        <v>sábado</v>
      </c>
      <c r="F1884" s="23">
        <f t="shared" si="148"/>
        <v>1</v>
      </c>
      <c r="G1884" s="23" t="str">
        <f t="shared" si="149"/>
        <v>enero</v>
      </c>
      <c r="H1884" s="2">
        <v>0.30138888888888887</v>
      </c>
      <c r="I1884" t="s">
        <v>12</v>
      </c>
      <c r="J1884" t="str">
        <f>VLOOKUP(ventas_starbucks_2025[[#This Row],[sucursal]],cambio_sucursal[#All],2,0)</f>
        <v>Sucursal Córdoba Shopping</v>
      </c>
      <c r="K1884" t="s">
        <v>48</v>
      </c>
      <c r="L1884" t="s">
        <v>49</v>
      </c>
      <c r="M1884" t="s">
        <v>62</v>
      </c>
      <c r="N1884" t="str">
        <f>IFERROR(VLOOKUP(ventas_starbucks_2025[[#This Row],[tamaño_sucio]],cambio_tamaño[#All],2,0),"Tamaño único")</f>
        <v>Extra-Grande</v>
      </c>
      <c r="O1884">
        <v>4</v>
      </c>
      <c r="P1884">
        <v>1749.58</v>
      </c>
      <c r="Q1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4">
        <v>6998.32</v>
      </c>
      <c r="S1884" t="s">
        <v>5</v>
      </c>
      <c r="T1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4" t="str">
        <f>VLOOKUP(ventas_starbucks_2025[[#This Row],[canal_compra]],cambio_canal_compra[#All],2,0)</f>
        <v>En tienda</v>
      </c>
      <c r="V1884" t="s">
        <v>40</v>
      </c>
      <c r="W1884" t="str">
        <f>VLOOKUP(ventas_starbucks_2025[[#This Row],[método_pago]],cambio_metodo_pago[#All],2,0)</f>
        <v>Efectivo</v>
      </c>
      <c r="X1884" t="s">
        <v>22</v>
      </c>
      <c r="Y1884">
        <v>0</v>
      </c>
      <c r="Z1884" t="str">
        <f>VLOOKUP(ventas_starbucks_2025[[#This Row],[promoción_aplicada5]],promocion_cambiar[#All],2,0)</f>
        <v>Combo</v>
      </c>
      <c r="AA1884" t="s">
        <v>8</v>
      </c>
      <c r="AB1884" t="s">
        <v>9</v>
      </c>
      <c r="AC1884" t="s">
        <v>10</v>
      </c>
      <c r="AD1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84">
        <v>10</v>
      </c>
      <c r="AF1884">
        <v>5</v>
      </c>
      <c r="AG1884">
        <v>45</v>
      </c>
      <c r="AH1884">
        <v>41</v>
      </c>
    </row>
    <row r="1885" spans="1:34" x14ac:dyDescent="0.25">
      <c r="A1885" s="3" t="s">
        <v>1960</v>
      </c>
      <c r="B1885" s="1">
        <v>45713</v>
      </c>
      <c r="C1885" s="23">
        <f t="shared" si="145"/>
        <v>25</v>
      </c>
      <c r="D1885" s="23">
        <f t="shared" si="146"/>
        <v>2</v>
      </c>
      <c r="E1885" s="1" t="str">
        <f t="shared" si="147"/>
        <v>martes</v>
      </c>
      <c r="F1885" s="23">
        <f t="shared" si="148"/>
        <v>2</v>
      </c>
      <c r="G1885" s="1" t="str">
        <f t="shared" si="149"/>
        <v>febrero</v>
      </c>
      <c r="H1885" s="2">
        <v>0.73055555555555551</v>
      </c>
      <c r="I1885" t="s">
        <v>26</v>
      </c>
      <c r="J1885" t="str">
        <f>VLOOKUP(ventas_starbucks_2025[[#This Row],[sucursal]],cambio_sucursal[#All],2,0)</f>
        <v>Sucursal San Lorenzo 47</v>
      </c>
      <c r="K1885" t="s">
        <v>2</v>
      </c>
      <c r="L1885" t="s">
        <v>3</v>
      </c>
      <c r="M1885" t="s">
        <v>4</v>
      </c>
      <c r="N1885" t="str">
        <f>IFERROR(VLOOKUP(ventas_starbucks_2025[[#This Row],[tamaño_sucio]],cambio_tamaño[#All],2,0),"Tamaño único")</f>
        <v>Tamaño único</v>
      </c>
      <c r="O1885">
        <v>2</v>
      </c>
      <c r="P1885">
        <v>2718.38</v>
      </c>
      <c r="Q1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85">
        <v>5436.76</v>
      </c>
      <c r="S1885" t="s">
        <v>5</v>
      </c>
      <c r="T1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5" t="str">
        <f>VLOOKUP(ventas_starbucks_2025[[#This Row],[canal_compra]],cambio_canal_compra[#All],2,0)</f>
        <v>En tienda</v>
      </c>
      <c r="V1885" t="s">
        <v>16</v>
      </c>
      <c r="W1885" t="str">
        <f>VLOOKUP(ventas_starbucks_2025[[#This Row],[método_pago]],cambio_metodo_pago[#All],2,0)</f>
        <v>Tarjeta</v>
      </c>
      <c r="X1885" t="s">
        <v>7</v>
      </c>
      <c r="Y1885">
        <v>10</v>
      </c>
      <c r="Z1885" t="str">
        <f>VLOOKUP(ventas_starbucks_2025[[#This Row],[promoción_aplicada5]],promocion_cambiar[#All],2,0)</f>
        <v>2x1</v>
      </c>
      <c r="AA1885" t="s">
        <v>51</v>
      </c>
      <c r="AB1885" t="s">
        <v>32</v>
      </c>
      <c r="AC1885" t="s">
        <v>24</v>
      </c>
      <c r="AD1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85">
        <v>14.4</v>
      </c>
      <c r="AF1885">
        <v>3</v>
      </c>
      <c r="AG1885">
        <v>13</v>
      </c>
      <c r="AH1885">
        <v>11</v>
      </c>
    </row>
    <row r="1886" spans="1:34" x14ac:dyDescent="0.25">
      <c r="A1886" s="3" t="s">
        <v>1961</v>
      </c>
      <c r="B1886" s="1">
        <v>45763</v>
      </c>
      <c r="C1886" s="23">
        <f t="shared" si="145"/>
        <v>16</v>
      </c>
      <c r="D1886" s="23">
        <f t="shared" si="146"/>
        <v>3</v>
      </c>
      <c r="E1886" s="1" t="str">
        <f t="shared" si="147"/>
        <v>miércoles</v>
      </c>
      <c r="F1886" s="23">
        <f t="shared" si="148"/>
        <v>4</v>
      </c>
      <c r="G1886" s="1" t="str">
        <f t="shared" si="149"/>
        <v>abril</v>
      </c>
      <c r="H1886" s="2">
        <v>0.65694444444444444</v>
      </c>
      <c r="I1886" t="s">
        <v>1</v>
      </c>
      <c r="J1886" t="str">
        <f>VLOOKUP(ventas_starbucks_2025[[#This Row],[sucursal]],cambio_sucursal[#All],2,0)</f>
        <v>Sucursal Nueva Córdoba</v>
      </c>
      <c r="K1886" t="s">
        <v>89</v>
      </c>
      <c r="L1886" t="s">
        <v>90</v>
      </c>
      <c r="M1886" t="s">
        <v>4</v>
      </c>
      <c r="N1886" t="str">
        <f>IFERROR(VLOOKUP(ventas_starbucks_2025[[#This Row],[tamaño_sucio]],cambio_tamaño[#All],2,0),"Tamaño único")</f>
        <v>Tamaño único</v>
      </c>
      <c r="O1886">
        <v>3</v>
      </c>
      <c r="P1886">
        <v>1314.65</v>
      </c>
      <c r="Q1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6">
        <v>3943.95</v>
      </c>
      <c r="S1886" t="s">
        <v>5</v>
      </c>
      <c r="T1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86" t="str">
        <f>VLOOKUP(ventas_starbucks_2025[[#This Row],[canal_compra]],cambio_canal_compra[#All],2,0)</f>
        <v>En tienda</v>
      </c>
      <c r="V1886" t="s">
        <v>16</v>
      </c>
      <c r="W1886" t="str">
        <f>VLOOKUP(ventas_starbucks_2025[[#This Row],[método_pago]],cambio_metodo_pago[#All],2,0)</f>
        <v>Tarjeta</v>
      </c>
      <c r="X1886" t="s">
        <v>7</v>
      </c>
      <c r="Y1886">
        <v>15</v>
      </c>
      <c r="Z1886" t="str">
        <f>VLOOKUP(ventas_starbucks_2025[[#This Row],[promoción_aplicada5]],promocion_cambiar[#All],2,0)</f>
        <v>Ninguna</v>
      </c>
      <c r="AA1886" t="s">
        <v>17</v>
      </c>
      <c r="AB1886" t="s">
        <v>9</v>
      </c>
      <c r="AC1886" t="s">
        <v>24</v>
      </c>
      <c r="AD1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86">
        <v>3.8</v>
      </c>
      <c r="AF1886">
        <v>2</v>
      </c>
      <c r="AG1886">
        <v>25</v>
      </c>
      <c r="AH1886">
        <v>22</v>
      </c>
    </row>
    <row r="1887" spans="1:34" x14ac:dyDescent="0.25">
      <c r="A1887" s="3" t="s">
        <v>1962</v>
      </c>
      <c r="B1887" s="1">
        <v>45688</v>
      </c>
      <c r="C1887" s="23">
        <f t="shared" si="145"/>
        <v>31</v>
      </c>
      <c r="D1887" s="23">
        <f t="shared" si="146"/>
        <v>5</v>
      </c>
      <c r="E1887" s="23" t="str">
        <f t="shared" si="147"/>
        <v>viernes</v>
      </c>
      <c r="F1887" s="23">
        <f t="shared" si="148"/>
        <v>1</v>
      </c>
      <c r="G1887" s="23" t="str">
        <f t="shared" si="149"/>
        <v>enero</v>
      </c>
      <c r="H1887" s="2">
        <v>0.80763888888888891</v>
      </c>
      <c r="I1887" t="s">
        <v>1</v>
      </c>
      <c r="J1887" t="str">
        <f>VLOOKUP(ventas_starbucks_2025[[#This Row],[sucursal]],cambio_sucursal[#All],2,0)</f>
        <v>Sucursal Nueva Córdoba</v>
      </c>
      <c r="K1887" t="s">
        <v>13</v>
      </c>
      <c r="L1887" t="s">
        <v>14</v>
      </c>
      <c r="M1887" t="s">
        <v>4</v>
      </c>
      <c r="N1887" t="str">
        <f>IFERROR(VLOOKUP(ventas_starbucks_2025[[#This Row],[tamaño_sucio]],cambio_tamaño[#All],2,0),"Tamaño único")</f>
        <v>Tamaño único</v>
      </c>
      <c r="O1887">
        <v>5</v>
      </c>
      <c r="P1887">
        <v>1732.52</v>
      </c>
      <c r="Q1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7">
        <v>8662.6</v>
      </c>
      <c r="S1887" t="s">
        <v>5</v>
      </c>
      <c r="T1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7" t="str">
        <f>VLOOKUP(ventas_starbucks_2025[[#This Row],[canal_compra]],cambio_canal_compra[#All],2,0)</f>
        <v>En tienda</v>
      </c>
      <c r="V1887" t="s">
        <v>40</v>
      </c>
      <c r="W1887" t="str">
        <f>VLOOKUP(ventas_starbucks_2025[[#This Row],[método_pago]],cambio_metodo_pago[#All],2,0)</f>
        <v>Efectivo</v>
      </c>
      <c r="X1887" t="s">
        <v>22</v>
      </c>
      <c r="Y1887">
        <v>0</v>
      </c>
      <c r="Z1887" t="str">
        <f>VLOOKUP(ventas_starbucks_2025[[#This Row],[promoción_aplicada5]],promocion_cambiar[#All],2,0)</f>
        <v>Ninguna</v>
      </c>
      <c r="AA1887" t="s">
        <v>17</v>
      </c>
      <c r="AB1887" t="s">
        <v>32</v>
      </c>
      <c r="AC1887" t="s">
        <v>24</v>
      </c>
      <c r="AD1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87">
        <v>11.2</v>
      </c>
      <c r="AF1887">
        <v>2</v>
      </c>
      <c r="AG1887">
        <v>17</v>
      </c>
      <c r="AH1887">
        <v>12</v>
      </c>
    </row>
    <row r="1888" spans="1:34" x14ac:dyDescent="0.25">
      <c r="A1888" s="3" t="s">
        <v>1963</v>
      </c>
      <c r="B1888" s="1">
        <v>45676</v>
      </c>
      <c r="C1888" s="23">
        <f t="shared" si="145"/>
        <v>19</v>
      </c>
      <c r="D1888" s="23">
        <f t="shared" si="146"/>
        <v>7</v>
      </c>
      <c r="E1888" s="1" t="str">
        <f t="shared" si="147"/>
        <v>domingo</v>
      </c>
      <c r="F1888" s="23">
        <f t="shared" si="148"/>
        <v>1</v>
      </c>
      <c r="G1888" s="1" t="str">
        <f t="shared" si="149"/>
        <v>enero</v>
      </c>
      <c r="H1888" s="2">
        <v>0.63472222222222219</v>
      </c>
      <c r="I1888" t="s">
        <v>26</v>
      </c>
      <c r="J1888" t="str">
        <f>VLOOKUP(ventas_starbucks_2025[[#This Row],[sucursal]],cambio_sucursal[#All],2,0)</f>
        <v>Sucursal San Lorenzo 47</v>
      </c>
      <c r="K1888" t="s">
        <v>205</v>
      </c>
      <c r="L1888" t="s">
        <v>70</v>
      </c>
      <c r="M1888" t="s">
        <v>50</v>
      </c>
      <c r="N1888" t="str">
        <f>IFERROR(VLOOKUP(ventas_starbucks_2025[[#This Row],[tamaño_sucio]],cambio_tamaño[#All],2,0),"Tamaño único")</f>
        <v>Mediano</v>
      </c>
      <c r="O1888">
        <v>2</v>
      </c>
      <c r="P1888">
        <v>1420.09</v>
      </c>
      <c r="Q1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8">
        <v>2840.18</v>
      </c>
      <c r="S1888" t="s">
        <v>15</v>
      </c>
      <c r="T1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88" t="str">
        <f>VLOOKUP(ventas_starbucks_2025[[#This Row],[canal_compra]],cambio_canal_compra[#All],2,0)</f>
        <v>Para llevar</v>
      </c>
      <c r="V1888" t="s">
        <v>6</v>
      </c>
      <c r="W1888" t="str">
        <f>VLOOKUP(ventas_starbucks_2025[[#This Row],[método_pago]],cambio_metodo_pago[#All],2,0)</f>
        <v>Aplicación móbil</v>
      </c>
      <c r="X1888" t="s">
        <v>22</v>
      </c>
      <c r="Y1888">
        <v>0</v>
      </c>
      <c r="Z1888" t="str">
        <f>VLOOKUP(ventas_starbucks_2025[[#This Row],[promoción_aplicada5]],promocion_cambiar[#All],2,0)</f>
        <v>Hora Feliz</v>
      </c>
      <c r="AA1888" t="s">
        <v>36</v>
      </c>
      <c r="AB1888" t="s">
        <v>9</v>
      </c>
      <c r="AC1888" t="s">
        <v>24</v>
      </c>
      <c r="AD1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88">
        <v>10.5</v>
      </c>
      <c r="AF1888">
        <v>3</v>
      </c>
      <c r="AG1888">
        <v>48</v>
      </c>
      <c r="AH1888">
        <v>46</v>
      </c>
    </row>
    <row r="1889" spans="1:34" x14ac:dyDescent="0.25">
      <c r="A1889" s="3" t="s">
        <v>1964</v>
      </c>
      <c r="B1889" s="1">
        <v>45751</v>
      </c>
      <c r="C1889" s="23">
        <f t="shared" si="145"/>
        <v>4</v>
      </c>
      <c r="D1889" s="23">
        <f t="shared" si="146"/>
        <v>5</v>
      </c>
      <c r="E1889" s="23" t="str">
        <f t="shared" si="147"/>
        <v>viernes</v>
      </c>
      <c r="F1889" s="23">
        <f t="shared" si="148"/>
        <v>4</v>
      </c>
      <c r="G1889" s="23" t="str">
        <f t="shared" si="149"/>
        <v>abril</v>
      </c>
      <c r="H1889" s="2">
        <v>0.72291666666666665</v>
      </c>
      <c r="I1889" t="s">
        <v>57</v>
      </c>
      <c r="J1889" t="str">
        <f>VLOOKUP(ventas_starbucks_2025[[#This Row],[sucursal]],cambio_sucursal[#All],2,0)</f>
        <v>Sucursal Avda Colón</v>
      </c>
      <c r="K1889" t="s">
        <v>101</v>
      </c>
      <c r="L1889" t="s">
        <v>3</v>
      </c>
      <c r="M1889" t="s">
        <v>4</v>
      </c>
      <c r="N1889" t="str">
        <f>IFERROR(VLOOKUP(ventas_starbucks_2025[[#This Row],[tamaño_sucio]],cambio_tamaño[#All],2,0),"Tamaño único")</f>
        <v>Tamaño único</v>
      </c>
      <c r="O1889">
        <v>1</v>
      </c>
      <c r="P1889">
        <v>2656.3</v>
      </c>
      <c r="Q1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89">
        <v>2656.3</v>
      </c>
      <c r="S1889" t="s">
        <v>5</v>
      </c>
      <c r="T1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89" t="str">
        <f>VLOOKUP(ventas_starbucks_2025[[#This Row],[canal_compra]],cambio_canal_compra[#All],2,0)</f>
        <v>En tienda</v>
      </c>
      <c r="V1889" t="s">
        <v>40</v>
      </c>
      <c r="W1889" t="str">
        <f>VLOOKUP(ventas_starbucks_2025[[#This Row],[método_pago]],cambio_metodo_pago[#All],2,0)</f>
        <v>Efectivo</v>
      </c>
      <c r="X1889" t="s">
        <v>22</v>
      </c>
      <c r="Y1889">
        <v>0</v>
      </c>
      <c r="Z1889" t="str">
        <f>VLOOKUP(ventas_starbucks_2025[[#This Row],[promoción_aplicada5]],promocion_cambiar[#All],2,0)</f>
        <v>Hora Feliz</v>
      </c>
      <c r="AA1889" t="s">
        <v>36</v>
      </c>
      <c r="AB1889" t="s">
        <v>18</v>
      </c>
      <c r="AC1889" t="s">
        <v>41</v>
      </c>
      <c r="AD1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89">
        <v>12.7</v>
      </c>
      <c r="AF1889">
        <v>4</v>
      </c>
      <c r="AG1889">
        <v>49</v>
      </c>
      <c r="AH1889">
        <v>48</v>
      </c>
    </row>
    <row r="1890" spans="1:34" x14ac:dyDescent="0.25">
      <c r="A1890" s="3" t="s">
        <v>1965</v>
      </c>
      <c r="B1890" s="1">
        <v>45715</v>
      </c>
      <c r="C1890" s="23">
        <f t="shared" si="145"/>
        <v>27</v>
      </c>
      <c r="D1890" s="23">
        <f t="shared" si="146"/>
        <v>4</v>
      </c>
      <c r="E1890" s="23" t="str">
        <f t="shared" si="147"/>
        <v>jueves</v>
      </c>
      <c r="F1890" s="23">
        <f t="shared" si="148"/>
        <v>2</v>
      </c>
      <c r="G1890" s="23" t="str">
        <f t="shared" si="149"/>
        <v>febrero</v>
      </c>
      <c r="H1890" s="2">
        <v>0.48958333333333331</v>
      </c>
      <c r="I1890" t="s">
        <v>57</v>
      </c>
      <c r="J1890" t="str">
        <f>VLOOKUP(ventas_starbucks_2025[[#This Row],[sucursal]],cambio_sucursal[#All],2,0)</f>
        <v>Sucursal Avda Colón</v>
      </c>
      <c r="K1890" t="s">
        <v>13</v>
      </c>
      <c r="L1890" t="s">
        <v>14</v>
      </c>
      <c r="M1890" t="s">
        <v>4</v>
      </c>
      <c r="N1890" t="str">
        <f>IFERROR(VLOOKUP(ventas_starbucks_2025[[#This Row],[tamaño_sucio]],cambio_tamaño[#All],2,0),"Tamaño único")</f>
        <v>Tamaño único</v>
      </c>
      <c r="O1890">
        <v>5</v>
      </c>
      <c r="P1890">
        <v>1723.62</v>
      </c>
      <c r="Q1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0">
        <v>8618.1</v>
      </c>
      <c r="S1890" t="s">
        <v>15</v>
      </c>
      <c r="T1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0" t="str">
        <f>VLOOKUP(ventas_starbucks_2025[[#This Row],[canal_compra]],cambio_canal_compra[#All],2,0)</f>
        <v>Para llevar</v>
      </c>
      <c r="V1890" t="s">
        <v>16</v>
      </c>
      <c r="W1890" t="str">
        <f>VLOOKUP(ventas_starbucks_2025[[#This Row],[método_pago]],cambio_metodo_pago[#All],2,0)</f>
        <v>Tarjeta</v>
      </c>
      <c r="X1890" t="s">
        <v>22</v>
      </c>
      <c r="Y1890">
        <v>0</v>
      </c>
      <c r="Z1890" t="str">
        <f>VLOOKUP(ventas_starbucks_2025[[#This Row],[promoción_aplicada5]],promocion_cambiar[#All],2,0)</f>
        <v>Hora Feliz</v>
      </c>
      <c r="AA1890" t="s">
        <v>36</v>
      </c>
      <c r="AB1890" t="s">
        <v>9</v>
      </c>
      <c r="AC1890" t="s">
        <v>10</v>
      </c>
      <c r="AD1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0">
        <v>6.5</v>
      </c>
      <c r="AF1890">
        <v>5</v>
      </c>
      <c r="AG1890">
        <v>19</v>
      </c>
      <c r="AH1890">
        <v>14</v>
      </c>
    </row>
    <row r="1891" spans="1:34" x14ac:dyDescent="0.25">
      <c r="A1891" s="3" t="s">
        <v>1966</v>
      </c>
      <c r="B1891" s="1">
        <v>45723</v>
      </c>
      <c r="C1891" s="23">
        <f t="shared" si="145"/>
        <v>7</v>
      </c>
      <c r="D1891" s="23">
        <f t="shared" si="146"/>
        <v>5</v>
      </c>
      <c r="E1891" s="23" t="str">
        <f t="shared" si="147"/>
        <v>viernes</v>
      </c>
      <c r="F1891" s="23">
        <f t="shared" si="148"/>
        <v>3</v>
      </c>
      <c r="G1891" s="23" t="str">
        <f t="shared" si="149"/>
        <v>marzo</v>
      </c>
      <c r="H1891" s="2">
        <v>0.58333333333333337</v>
      </c>
      <c r="I1891" t="s">
        <v>12</v>
      </c>
      <c r="J1891" t="str">
        <f>VLOOKUP(ventas_starbucks_2025[[#This Row],[sucursal]],cambio_sucursal[#All],2,0)</f>
        <v>Sucursal Córdoba Shopping</v>
      </c>
      <c r="K1891" t="s">
        <v>101</v>
      </c>
      <c r="L1891" t="s">
        <v>3</v>
      </c>
      <c r="M1891" t="s">
        <v>4</v>
      </c>
      <c r="N1891" t="str">
        <f>IFERROR(VLOOKUP(ventas_starbucks_2025[[#This Row],[tamaño_sucio]],cambio_tamaño[#All],2,0),"Tamaño único")</f>
        <v>Tamaño único</v>
      </c>
      <c r="O1891">
        <v>4</v>
      </c>
      <c r="P1891">
        <v>3484.96</v>
      </c>
      <c r="Q1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891">
        <v>13939.84</v>
      </c>
      <c r="S1891" t="s">
        <v>31</v>
      </c>
      <c r="T1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91" t="str">
        <f>VLOOKUP(ventas_starbucks_2025[[#This Row],[canal_compra]],cambio_canal_compra[#All],2,0)</f>
        <v>Entrega domicilio</v>
      </c>
      <c r="V1891" t="s">
        <v>16</v>
      </c>
      <c r="W1891" t="str">
        <f>VLOOKUP(ventas_starbucks_2025[[#This Row],[método_pago]],cambio_metodo_pago[#All],2,0)</f>
        <v>Tarjeta</v>
      </c>
      <c r="X1891" t="s">
        <v>22</v>
      </c>
      <c r="Y1891">
        <v>0</v>
      </c>
      <c r="Z1891" t="str">
        <f>VLOOKUP(ventas_starbucks_2025[[#This Row],[promoción_aplicada5]],promocion_cambiar[#All],2,0)</f>
        <v>Hora Feliz</v>
      </c>
      <c r="AA1891" t="s">
        <v>36</v>
      </c>
      <c r="AB1891" t="s">
        <v>32</v>
      </c>
      <c r="AC1891" t="s">
        <v>41</v>
      </c>
      <c r="AD1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91">
        <v>14.8</v>
      </c>
      <c r="AF1891">
        <v>5</v>
      </c>
      <c r="AG1891">
        <v>33</v>
      </c>
      <c r="AH1891">
        <v>29</v>
      </c>
    </row>
    <row r="1892" spans="1:34" x14ac:dyDescent="0.25">
      <c r="A1892" s="3" t="s">
        <v>1967</v>
      </c>
      <c r="B1892" s="1">
        <v>45664</v>
      </c>
      <c r="C1892" s="23">
        <f t="shared" si="145"/>
        <v>7</v>
      </c>
      <c r="D1892" s="23">
        <f t="shared" si="146"/>
        <v>2</v>
      </c>
      <c r="E1892" s="1" t="str">
        <f t="shared" si="147"/>
        <v>martes</v>
      </c>
      <c r="F1892" s="23">
        <f t="shared" si="148"/>
        <v>1</v>
      </c>
      <c r="G1892" s="1" t="str">
        <f t="shared" si="149"/>
        <v>enero</v>
      </c>
      <c r="H1892" s="2">
        <v>0.84444444444444444</v>
      </c>
      <c r="I1892" t="s">
        <v>57</v>
      </c>
      <c r="J1892" t="str">
        <f>VLOOKUP(ventas_starbucks_2025[[#This Row],[sucursal]],cambio_sucursal[#All],2,0)</f>
        <v>Sucursal Avda Colón</v>
      </c>
      <c r="K1892" t="s">
        <v>74</v>
      </c>
      <c r="L1892" t="s">
        <v>70</v>
      </c>
      <c r="M1892" t="s">
        <v>45</v>
      </c>
      <c r="N1892" t="str">
        <f>IFERROR(VLOOKUP(ventas_starbucks_2025[[#This Row],[tamaño_sucio]],cambio_tamaño[#All],2,0),"Tamaño único")</f>
        <v>Grande</v>
      </c>
      <c r="O1892">
        <v>3</v>
      </c>
      <c r="P1892">
        <v>1305.1300000000001</v>
      </c>
      <c r="Q1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2">
        <v>3915.39</v>
      </c>
      <c r="S1892" t="s">
        <v>5</v>
      </c>
      <c r="T1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92" t="str">
        <f>VLOOKUP(ventas_starbucks_2025[[#This Row],[canal_compra]],cambio_canal_compra[#All],2,0)</f>
        <v>En tienda</v>
      </c>
      <c r="V1892" t="s">
        <v>6</v>
      </c>
      <c r="W1892" t="str">
        <f>VLOOKUP(ventas_starbucks_2025[[#This Row],[método_pago]],cambio_metodo_pago[#All],2,0)</f>
        <v>Aplicación móbil</v>
      </c>
      <c r="X1892" t="s">
        <v>7</v>
      </c>
      <c r="Y1892">
        <v>0</v>
      </c>
      <c r="Z1892" t="str">
        <f>VLOOKUP(ventas_starbucks_2025[[#This Row],[promoción_aplicada5]],promocion_cambiar[#All],2,0)</f>
        <v>Combo</v>
      </c>
      <c r="AA1892" t="s">
        <v>8</v>
      </c>
      <c r="AB1892" t="s">
        <v>52</v>
      </c>
      <c r="AC1892" t="s">
        <v>41</v>
      </c>
      <c r="AD1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2">
        <v>6.8</v>
      </c>
      <c r="AF1892">
        <v>4</v>
      </c>
      <c r="AG1892">
        <v>42</v>
      </c>
      <c r="AH1892">
        <v>39</v>
      </c>
    </row>
    <row r="1893" spans="1:34" x14ac:dyDescent="0.25">
      <c r="A1893" s="3" t="s">
        <v>1968</v>
      </c>
      <c r="B1893" s="1">
        <v>45675</v>
      </c>
      <c r="C1893" s="23">
        <f t="shared" si="145"/>
        <v>18</v>
      </c>
      <c r="D1893" s="23">
        <f t="shared" si="146"/>
        <v>6</v>
      </c>
      <c r="E1893" s="1" t="str">
        <f t="shared" si="147"/>
        <v>sábado</v>
      </c>
      <c r="F1893" s="23">
        <f t="shared" si="148"/>
        <v>1</v>
      </c>
      <c r="G1893" s="1" t="str">
        <f t="shared" si="149"/>
        <v>enero</v>
      </c>
      <c r="H1893" s="2">
        <v>0.68680555555555556</v>
      </c>
      <c r="I1893" t="s">
        <v>57</v>
      </c>
      <c r="J1893" t="str">
        <f>VLOOKUP(ventas_starbucks_2025[[#This Row],[sucursal]],cambio_sucursal[#All],2,0)</f>
        <v>Sucursal Avda Colón</v>
      </c>
      <c r="K1893" t="s">
        <v>130</v>
      </c>
      <c r="L1893" t="s">
        <v>65</v>
      </c>
      <c r="M1893" t="s">
        <v>4</v>
      </c>
      <c r="N1893" t="str">
        <f>IFERROR(VLOOKUP(ventas_starbucks_2025[[#This Row],[tamaño_sucio]],cambio_tamaño[#All],2,0),"Tamaño único")</f>
        <v>Tamaño único</v>
      </c>
      <c r="O1893">
        <v>1</v>
      </c>
      <c r="P1893">
        <v>1805.53</v>
      </c>
      <c r="Q1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3">
        <v>1805.53</v>
      </c>
      <c r="S1893" t="s">
        <v>15</v>
      </c>
      <c r="T1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93" t="str">
        <f>VLOOKUP(ventas_starbucks_2025[[#This Row],[canal_compra]],cambio_canal_compra[#All],2,0)</f>
        <v>Para llevar</v>
      </c>
      <c r="V1893" t="s">
        <v>40</v>
      </c>
      <c r="W1893" t="str">
        <f>VLOOKUP(ventas_starbucks_2025[[#This Row],[método_pago]],cambio_metodo_pago[#All],2,0)</f>
        <v>Efectivo</v>
      </c>
      <c r="X1893" t="s">
        <v>7</v>
      </c>
      <c r="Y1893">
        <v>15</v>
      </c>
      <c r="Z1893" t="str">
        <f>VLOOKUP(ventas_starbucks_2025[[#This Row],[promoción_aplicada5]],promocion_cambiar[#All],2,0)</f>
        <v>Combo</v>
      </c>
      <c r="AA1893" t="s">
        <v>8</v>
      </c>
      <c r="AB1893" t="s">
        <v>18</v>
      </c>
      <c r="AC1893" t="s">
        <v>10</v>
      </c>
      <c r="AD1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93">
        <v>13</v>
      </c>
      <c r="AF1893">
        <v>4</v>
      </c>
      <c r="AG1893">
        <v>11</v>
      </c>
      <c r="AH1893">
        <v>10</v>
      </c>
    </row>
    <row r="1894" spans="1:34" x14ac:dyDescent="0.25">
      <c r="A1894" s="3" t="s">
        <v>1969</v>
      </c>
      <c r="B1894" s="1">
        <v>45705</v>
      </c>
      <c r="C1894" s="23">
        <f t="shared" si="145"/>
        <v>17</v>
      </c>
      <c r="D1894" s="23">
        <f t="shared" si="146"/>
        <v>1</v>
      </c>
      <c r="E1894" s="23" t="str">
        <f t="shared" si="147"/>
        <v>lunes</v>
      </c>
      <c r="F1894" s="23">
        <f t="shared" si="148"/>
        <v>2</v>
      </c>
      <c r="G1894" s="23" t="str">
        <f t="shared" si="149"/>
        <v>febrero</v>
      </c>
      <c r="H1894" s="2">
        <v>0.75486111111111109</v>
      </c>
      <c r="I1894" t="s">
        <v>12</v>
      </c>
      <c r="J1894" t="str">
        <f>VLOOKUP(ventas_starbucks_2025[[#This Row],[sucursal]],cambio_sucursal[#All],2,0)</f>
        <v>Sucursal Córdoba Shopping</v>
      </c>
      <c r="K1894" t="s">
        <v>284</v>
      </c>
      <c r="L1894" t="s">
        <v>35</v>
      </c>
      <c r="M1894" t="s">
        <v>4</v>
      </c>
      <c r="N1894" t="str">
        <f>IFERROR(VLOOKUP(ventas_starbucks_2025[[#This Row],[tamaño_sucio]],cambio_tamaño[#All],2,0),"Tamaño único")</f>
        <v>Tamaño único</v>
      </c>
      <c r="O1894">
        <v>3</v>
      </c>
      <c r="P1894">
        <v>935.49</v>
      </c>
      <c r="Q1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94">
        <v>2806.47</v>
      </c>
      <c r="S1894" t="s">
        <v>15</v>
      </c>
      <c r="T1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94" t="str">
        <f>VLOOKUP(ventas_starbucks_2025[[#This Row],[canal_compra]],cambio_canal_compra[#All],2,0)</f>
        <v>Para llevar</v>
      </c>
      <c r="V1894" t="s">
        <v>16</v>
      </c>
      <c r="W1894" t="str">
        <f>VLOOKUP(ventas_starbucks_2025[[#This Row],[método_pago]],cambio_metodo_pago[#All],2,0)</f>
        <v>Tarjeta</v>
      </c>
      <c r="X1894" t="s">
        <v>22</v>
      </c>
      <c r="Y1894">
        <v>0</v>
      </c>
      <c r="Z1894" t="str">
        <f>VLOOKUP(ventas_starbucks_2025[[#This Row],[promoción_aplicada5]],promocion_cambiar[#All],2,0)</f>
        <v>2x1</v>
      </c>
      <c r="AA1894" t="s">
        <v>51</v>
      </c>
      <c r="AB1894" t="s">
        <v>52</v>
      </c>
      <c r="AC1894" t="s">
        <v>24</v>
      </c>
      <c r="AD1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4">
        <v>9.5</v>
      </c>
      <c r="AF1894">
        <v>4</v>
      </c>
      <c r="AG1894">
        <v>31</v>
      </c>
      <c r="AH1894">
        <v>28</v>
      </c>
    </row>
    <row r="1895" spans="1:34" x14ac:dyDescent="0.25">
      <c r="A1895" s="3" t="s">
        <v>1970</v>
      </c>
      <c r="B1895" s="1">
        <v>45673</v>
      </c>
      <c r="C1895" s="23">
        <f t="shared" si="145"/>
        <v>16</v>
      </c>
      <c r="D1895" s="23">
        <f t="shared" si="146"/>
        <v>4</v>
      </c>
      <c r="E1895" s="23" t="str">
        <f t="shared" si="147"/>
        <v>jueves</v>
      </c>
      <c r="F1895" s="23">
        <f t="shared" si="148"/>
        <v>1</v>
      </c>
      <c r="G1895" s="23" t="str">
        <f t="shared" si="149"/>
        <v>enero</v>
      </c>
      <c r="H1895" s="2">
        <v>0.53888888888888886</v>
      </c>
      <c r="I1895" t="s">
        <v>12</v>
      </c>
      <c r="J1895" t="str">
        <f>VLOOKUP(ventas_starbucks_2025[[#This Row],[sucursal]],cambio_sucursal[#All],2,0)</f>
        <v>Sucursal Córdoba Shopping</v>
      </c>
      <c r="K1895" t="s">
        <v>48</v>
      </c>
      <c r="L1895" t="s">
        <v>49</v>
      </c>
      <c r="M1895" t="s">
        <v>50</v>
      </c>
      <c r="N1895" t="str">
        <f>IFERROR(VLOOKUP(ventas_starbucks_2025[[#This Row],[tamaño_sucio]],cambio_tamaño[#All],2,0),"Tamaño único")</f>
        <v>Mediano</v>
      </c>
      <c r="O1895">
        <v>3</v>
      </c>
      <c r="P1895">
        <v>1516.68</v>
      </c>
      <c r="Q1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5">
        <v>4550.04</v>
      </c>
      <c r="S1895" t="s">
        <v>31</v>
      </c>
      <c r="T1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95" t="str">
        <f>VLOOKUP(ventas_starbucks_2025[[#This Row],[canal_compra]],cambio_canal_compra[#All],2,0)</f>
        <v>Entrega domicilio</v>
      </c>
      <c r="V1895" t="s">
        <v>16</v>
      </c>
      <c r="W1895" t="str">
        <f>VLOOKUP(ventas_starbucks_2025[[#This Row],[método_pago]],cambio_metodo_pago[#All],2,0)</f>
        <v>Tarjeta</v>
      </c>
      <c r="X1895" t="s">
        <v>7</v>
      </c>
      <c r="Y1895">
        <v>10</v>
      </c>
      <c r="Z1895" t="str">
        <f>VLOOKUP(ventas_starbucks_2025[[#This Row],[promoción_aplicada5]],promocion_cambiar[#All],2,0)</f>
        <v>2x1</v>
      </c>
      <c r="AA1895" t="s">
        <v>51</v>
      </c>
      <c r="AB1895" t="s">
        <v>9</v>
      </c>
      <c r="AC1895" t="s">
        <v>41</v>
      </c>
      <c r="AD1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5">
        <v>8.6</v>
      </c>
      <c r="AF1895">
        <v>4</v>
      </c>
      <c r="AG1895">
        <v>40</v>
      </c>
      <c r="AH1895">
        <v>37</v>
      </c>
    </row>
    <row r="1896" spans="1:34" x14ac:dyDescent="0.25">
      <c r="A1896" s="3" t="s">
        <v>1971</v>
      </c>
      <c r="B1896" s="1">
        <v>45682</v>
      </c>
      <c r="C1896" s="23">
        <f t="shared" si="145"/>
        <v>25</v>
      </c>
      <c r="D1896" s="23">
        <f t="shared" si="146"/>
        <v>6</v>
      </c>
      <c r="E1896" s="1" t="str">
        <f t="shared" si="147"/>
        <v>sábado</v>
      </c>
      <c r="F1896" s="23">
        <f t="shared" si="148"/>
        <v>1</v>
      </c>
      <c r="G1896" s="1" t="str">
        <f t="shared" si="149"/>
        <v>enero</v>
      </c>
      <c r="H1896" s="2">
        <v>0.42083333333333334</v>
      </c>
      <c r="I1896" t="s">
        <v>1</v>
      </c>
      <c r="J1896" t="str">
        <f>VLOOKUP(ventas_starbucks_2025[[#This Row],[sucursal]],cambio_sucursal[#All],2,0)</f>
        <v>Sucursal Nueva Córdoba</v>
      </c>
      <c r="K1896" t="s">
        <v>27</v>
      </c>
      <c r="L1896" t="s">
        <v>28</v>
      </c>
      <c r="M1896" t="s">
        <v>4</v>
      </c>
      <c r="N1896" t="str">
        <f>IFERROR(VLOOKUP(ventas_starbucks_2025[[#This Row],[tamaño_sucio]],cambio_tamaño[#All],2,0),"Tamaño único")</f>
        <v>Tamaño único</v>
      </c>
      <c r="O1896">
        <v>2</v>
      </c>
      <c r="P1896">
        <v>2767.32</v>
      </c>
      <c r="Q1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96">
        <v>5534.64</v>
      </c>
      <c r="S1896" t="s">
        <v>15</v>
      </c>
      <c r="T1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6" t="str">
        <f>VLOOKUP(ventas_starbucks_2025[[#This Row],[canal_compra]],cambio_canal_compra[#All],2,0)</f>
        <v>Para llevar</v>
      </c>
      <c r="V1896" t="s">
        <v>16</v>
      </c>
      <c r="W1896" t="str">
        <f>VLOOKUP(ventas_starbucks_2025[[#This Row],[método_pago]],cambio_metodo_pago[#All],2,0)</f>
        <v>Tarjeta</v>
      </c>
      <c r="X1896" t="s">
        <v>7</v>
      </c>
      <c r="Y1896">
        <v>10</v>
      </c>
      <c r="Z1896" t="str">
        <f>VLOOKUP(ventas_starbucks_2025[[#This Row],[promoción_aplicada5]],promocion_cambiar[#All],2,0)</f>
        <v>Ninguna</v>
      </c>
      <c r="AA1896" t="s">
        <v>17</v>
      </c>
      <c r="AB1896" t="s">
        <v>9</v>
      </c>
      <c r="AC1896" t="s">
        <v>10</v>
      </c>
      <c r="AD1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96">
        <v>14</v>
      </c>
      <c r="AF1896">
        <v>4</v>
      </c>
      <c r="AG1896">
        <v>49</v>
      </c>
      <c r="AH1896">
        <v>47</v>
      </c>
    </row>
    <row r="1897" spans="1:34" x14ac:dyDescent="0.25">
      <c r="A1897" s="3" t="s">
        <v>1972</v>
      </c>
      <c r="B1897" s="1">
        <v>45667</v>
      </c>
      <c r="C1897" s="23">
        <f t="shared" si="145"/>
        <v>10</v>
      </c>
      <c r="D1897" s="23">
        <f t="shared" si="146"/>
        <v>5</v>
      </c>
      <c r="E1897" s="23" t="str">
        <f t="shared" si="147"/>
        <v>viernes</v>
      </c>
      <c r="F1897" s="23">
        <f t="shared" si="148"/>
        <v>1</v>
      </c>
      <c r="G1897" s="23" t="str">
        <f t="shared" si="149"/>
        <v>enero</v>
      </c>
      <c r="H1897" s="2">
        <v>0.41249999999999998</v>
      </c>
      <c r="I1897" t="s">
        <v>26</v>
      </c>
      <c r="J1897" t="str">
        <f>VLOOKUP(ventas_starbucks_2025[[#This Row],[sucursal]],cambio_sucursal[#All],2,0)</f>
        <v>Sucursal San Lorenzo 47</v>
      </c>
      <c r="K1897" t="s">
        <v>58</v>
      </c>
      <c r="L1897" t="s">
        <v>39</v>
      </c>
      <c r="M1897" t="s">
        <v>4</v>
      </c>
      <c r="N1897" t="str">
        <f>IFERROR(VLOOKUP(ventas_starbucks_2025[[#This Row],[tamaño_sucio]],cambio_tamaño[#All],2,0),"Tamaño único")</f>
        <v>Tamaño único</v>
      </c>
      <c r="O1897">
        <v>3</v>
      </c>
      <c r="P1897">
        <v>1334.89</v>
      </c>
      <c r="Q1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7">
        <v>4004.67</v>
      </c>
      <c r="S1897" t="s">
        <v>15</v>
      </c>
      <c r="T1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97" t="str">
        <f>VLOOKUP(ventas_starbucks_2025[[#This Row],[canal_compra]],cambio_canal_compra[#All],2,0)</f>
        <v>Para llevar</v>
      </c>
      <c r="V1897" t="s">
        <v>6</v>
      </c>
      <c r="W1897" t="str">
        <f>VLOOKUP(ventas_starbucks_2025[[#This Row],[método_pago]],cambio_metodo_pago[#All],2,0)</f>
        <v>Aplicación móbil</v>
      </c>
      <c r="X1897" t="s">
        <v>7</v>
      </c>
      <c r="Y1897">
        <v>15</v>
      </c>
      <c r="Z1897" t="str">
        <f>VLOOKUP(ventas_starbucks_2025[[#This Row],[promoción_aplicada5]],promocion_cambiar[#All],2,0)</f>
        <v>Combo</v>
      </c>
      <c r="AA1897" t="s">
        <v>8</v>
      </c>
      <c r="AB1897" t="s">
        <v>52</v>
      </c>
      <c r="AC1897" t="s">
        <v>24</v>
      </c>
      <c r="AD1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97">
        <v>14.8</v>
      </c>
      <c r="AF1897">
        <v>2</v>
      </c>
      <c r="AG1897">
        <v>39</v>
      </c>
      <c r="AH1897">
        <v>36</v>
      </c>
    </row>
    <row r="1898" spans="1:34" x14ac:dyDescent="0.25">
      <c r="A1898" s="3" t="s">
        <v>1973</v>
      </c>
      <c r="B1898" s="1">
        <v>45662</v>
      </c>
      <c r="C1898" s="23">
        <f t="shared" si="145"/>
        <v>5</v>
      </c>
      <c r="D1898" s="23">
        <f t="shared" si="146"/>
        <v>7</v>
      </c>
      <c r="E1898" s="23" t="str">
        <f t="shared" si="147"/>
        <v>domingo</v>
      </c>
      <c r="F1898" s="23">
        <f t="shared" si="148"/>
        <v>1</v>
      </c>
      <c r="G1898" s="23" t="str">
        <f t="shared" si="149"/>
        <v>enero</v>
      </c>
      <c r="H1898" s="2">
        <v>0.63124999999999998</v>
      </c>
      <c r="I1898" t="s">
        <v>1</v>
      </c>
      <c r="J1898" t="str">
        <f>VLOOKUP(ventas_starbucks_2025[[#This Row],[sucursal]],cambio_sucursal[#All],2,0)</f>
        <v>Sucursal Nueva Córdoba</v>
      </c>
      <c r="K1898" t="s">
        <v>13</v>
      </c>
      <c r="L1898" t="s">
        <v>14</v>
      </c>
      <c r="M1898" t="s">
        <v>4</v>
      </c>
      <c r="N1898" t="str">
        <f>IFERROR(VLOOKUP(ventas_starbucks_2025[[#This Row],[tamaño_sucio]],cambio_tamaño[#All],2,0),"Tamaño único")</f>
        <v>Tamaño único</v>
      </c>
      <c r="O1898">
        <v>4</v>
      </c>
      <c r="P1898">
        <v>2078.85</v>
      </c>
      <c r="Q1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98">
        <v>8315.4</v>
      </c>
      <c r="S1898" t="s">
        <v>5</v>
      </c>
      <c r="T1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8" t="str">
        <f>VLOOKUP(ventas_starbucks_2025[[#This Row],[canal_compra]],cambio_canal_compra[#All],2,0)</f>
        <v>En tienda</v>
      </c>
      <c r="V1898" t="s">
        <v>40</v>
      </c>
      <c r="W1898" t="str">
        <f>VLOOKUP(ventas_starbucks_2025[[#This Row],[método_pago]],cambio_metodo_pago[#All],2,0)</f>
        <v>Efectivo</v>
      </c>
      <c r="X1898" t="s">
        <v>22</v>
      </c>
      <c r="Y1898">
        <v>0</v>
      </c>
      <c r="Z1898" t="str">
        <f>VLOOKUP(ventas_starbucks_2025[[#This Row],[promoción_aplicada5]],promocion_cambiar[#All],2,0)</f>
        <v>Combo</v>
      </c>
      <c r="AA1898" t="s">
        <v>8</v>
      </c>
      <c r="AB1898" t="s">
        <v>23</v>
      </c>
      <c r="AC1898" t="s">
        <v>41</v>
      </c>
      <c r="AD1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98">
        <v>14.9</v>
      </c>
      <c r="AF1898">
        <v>5</v>
      </c>
      <c r="AG1898">
        <v>40</v>
      </c>
      <c r="AH1898">
        <v>36</v>
      </c>
    </row>
    <row r="1899" spans="1:34" x14ac:dyDescent="0.25">
      <c r="A1899" s="3" t="s">
        <v>1974</v>
      </c>
      <c r="B1899" s="1">
        <v>45757</v>
      </c>
      <c r="C1899" s="23">
        <f t="shared" si="145"/>
        <v>10</v>
      </c>
      <c r="D1899" s="23">
        <f t="shared" si="146"/>
        <v>4</v>
      </c>
      <c r="E1899" s="1" t="str">
        <f t="shared" si="147"/>
        <v>jueves</v>
      </c>
      <c r="F1899" s="23">
        <f t="shared" si="148"/>
        <v>4</v>
      </c>
      <c r="G1899" s="1" t="str">
        <f t="shared" si="149"/>
        <v>abril</v>
      </c>
      <c r="H1899" s="2">
        <v>0.86736111111111114</v>
      </c>
      <c r="I1899" t="s">
        <v>26</v>
      </c>
      <c r="J1899" t="str">
        <f>VLOOKUP(ventas_starbucks_2025[[#This Row],[sucursal]],cambio_sucursal[#All],2,0)</f>
        <v>Sucursal San Lorenzo 47</v>
      </c>
      <c r="K1899" t="s">
        <v>13</v>
      </c>
      <c r="L1899" t="s">
        <v>14</v>
      </c>
      <c r="M1899" t="s">
        <v>4</v>
      </c>
      <c r="N1899" t="str">
        <f>IFERROR(VLOOKUP(ventas_starbucks_2025[[#This Row],[tamaño_sucio]],cambio_tamaño[#All],2,0),"Tamaño único")</f>
        <v>Tamaño único</v>
      </c>
      <c r="O1899">
        <v>3</v>
      </c>
      <c r="P1899">
        <v>1820.43</v>
      </c>
      <c r="Q1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9">
        <v>5461.29</v>
      </c>
      <c r="S1899" t="s">
        <v>5</v>
      </c>
      <c r="T1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9" t="str">
        <f>VLOOKUP(ventas_starbucks_2025[[#This Row],[canal_compra]],cambio_canal_compra[#All],2,0)</f>
        <v>En tienda</v>
      </c>
      <c r="V1899" t="s">
        <v>6</v>
      </c>
      <c r="W1899" t="str">
        <f>VLOOKUP(ventas_starbucks_2025[[#This Row],[método_pago]],cambio_metodo_pago[#All],2,0)</f>
        <v>Aplicación móbil</v>
      </c>
      <c r="X1899" t="s">
        <v>7</v>
      </c>
      <c r="Y1899">
        <v>15</v>
      </c>
      <c r="Z1899" t="str">
        <f>VLOOKUP(ventas_starbucks_2025[[#This Row],[promoción_aplicada5]],promocion_cambiar[#All],2,0)</f>
        <v>Ninguna</v>
      </c>
      <c r="AA1899" t="s">
        <v>17</v>
      </c>
      <c r="AB1899" t="s">
        <v>9</v>
      </c>
      <c r="AC1899" t="s">
        <v>41</v>
      </c>
      <c r="AD1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9">
        <v>5.6</v>
      </c>
      <c r="AF1899">
        <v>3</v>
      </c>
      <c r="AG1899">
        <v>19</v>
      </c>
      <c r="AH1899">
        <v>16</v>
      </c>
    </row>
    <row r="1900" spans="1:34" x14ac:dyDescent="0.25">
      <c r="A1900" s="3" t="s">
        <v>1975</v>
      </c>
      <c r="B1900" s="1">
        <v>45677</v>
      </c>
      <c r="C1900" s="23">
        <f t="shared" si="145"/>
        <v>20</v>
      </c>
      <c r="D1900" s="23">
        <f t="shared" si="146"/>
        <v>1</v>
      </c>
      <c r="E1900" s="23" t="str">
        <f t="shared" si="147"/>
        <v>lunes</v>
      </c>
      <c r="F1900" s="23">
        <f t="shared" si="148"/>
        <v>1</v>
      </c>
      <c r="G1900" s="23" t="str">
        <f t="shared" si="149"/>
        <v>enero</v>
      </c>
      <c r="H1900" s="2">
        <v>0.72430555555555554</v>
      </c>
      <c r="I1900" t="s">
        <v>26</v>
      </c>
      <c r="J1900" t="str">
        <f>VLOOKUP(ventas_starbucks_2025[[#This Row],[sucursal]],cambio_sucursal[#All],2,0)</f>
        <v>Sucursal San Lorenzo 47</v>
      </c>
      <c r="K1900" t="s">
        <v>89</v>
      </c>
      <c r="L1900" t="s">
        <v>90</v>
      </c>
      <c r="M1900" t="s">
        <v>4</v>
      </c>
      <c r="N1900" t="str">
        <f>IFERROR(VLOOKUP(ventas_starbucks_2025[[#This Row],[tamaño_sucio]],cambio_tamaño[#All],2,0),"Tamaño único")</f>
        <v>Tamaño único</v>
      </c>
      <c r="O1900">
        <v>5</v>
      </c>
      <c r="P1900">
        <v>1417.78</v>
      </c>
      <c r="Q1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0">
        <v>7088.9</v>
      </c>
      <c r="S1900" t="s">
        <v>31</v>
      </c>
      <c r="T1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00" t="str">
        <f>VLOOKUP(ventas_starbucks_2025[[#This Row],[canal_compra]],cambio_canal_compra[#All],2,0)</f>
        <v>Entrega domicilio</v>
      </c>
      <c r="V1900" t="s">
        <v>16</v>
      </c>
      <c r="W1900" t="str">
        <f>VLOOKUP(ventas_starbucks_2025[[#This Row],[método_pago]],cambio_metodo_pago[#All],2,0)</f>
        <v>Tarjeta</v>
      </c>
      <c r="X1900" t="s">
        <v>7</v>
      </c>
      <c r="Y1900">
        <v>15</v>
      </c>
      <c r="Z1900" t="str">
        <f>VLOOKUP(ventas_starbucks_2025[[#This Row],[promoción_aplicada5]],promocion_cambiar[#All],2,0)</f>
        <v>Ninguna</v>
      </c>
      <c r="AA1900" t="s">
        <v>17</v>
      </c>
      <c r="AB1900" t="s">
        <v>23</v>
      </c>
      <c r="AC1900" t="s">
        <v>41</v>
      </c>
      <c r="AD1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00">
        <v>2.2999999999999998</v>
      </c>
      <c r="AF1900">
        <v>2</v>
      </c>
      <c r="AG1900">
        <v>45</v>
      </c>
      <c r="AH1900">
        <v>40</v>
      </c>
    </row>
    <row r="1901" spans="1:34" x14ac:dyDescent="0.25">
      <c r="A1901" s="3" t="s">
        <v>1976</v>
      </c>
      <c r="B1901" s="1">
        <v>45754</v>
      </c>
      <c r="C1901" s="23">
        <f t="shared" si="145"/>
        <v>7</v>
      </c>
      <c r="D1901" s="23">
        <f t="shared" si="146"/>
        <v>1</v>
      </c>
      <c r="E1901" s="23" t="str">
        <f t="shared" si="147"/>
        <v>lunes</v>
      </c>
      <c r="F1901" s="23">
        <f t="shared" si="148"/>
        <v>4</v>
      </c>
      <c r="G1901" s="23" t="str">
        <f t="shared" si="149"/>
        <v>abril</v>
      </c>
      <c r="H1901" s="2">
        <v>0.29444444444444445</v>
      </c>
      <c r="I1901" t="s">
        <v>1</v>
      </c>
      <c r="J1901" t="str">
        <f>VLOOKUP(ventas_starbucks_2025[[#This Row],[sucursal]],cambio_sucursal[#All],2,0)</f>
        <v>Sucursal Nueva Córdoba</v>
      </c>
      <c r="K1901" t="s">
        <v>74</v>
      </c>
      <c r="L1901" t="s">
        <v>70</v>
      </c>
      <c r="M1901" t="s">
        <v>45</v>
      </c>
      <c r="N1901" t="str">
        <f>IFERROR(VLOOKUP(ventas_starbucks_2025[[#This Row],[tamaño_sucio]],cambio_tamaño[#All],2,0),"Tamaño único")</f>
        <v>Grande</v>
      </c>
      <c r="O1901">
        <v>2</v>
      </c>
      <c r="P1901">
        <v>1641.77</v>
      </c>
      <c r="Q1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1">
        <v>3283.54</v>
      </c>
      <c r="S1901" t="s">
        <v>15</v>
      </c>
      <c r="T1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1" t="str">
        <f>VLOOKUP(ventas_starbucks_2025[[#This Row],[canal_compra]],cambio_canal_compra[#All],2,0)</f>
        <v>Para llevar</v>
      </c>
      <c r="V1901" t="s">
        <v>16</v>
      </c>
      <c r="W1901" t="str">
        <f>VLOOKUP(ventas_starbucks_2025[[#This Row],[método_pago]],cambio_metodo_pago[#All],2,0)</f>
        <v>Tarjeta</v>
      </c>
      <c r="X1901" t="s">
        <v>7</v>
      </c>
      <c r="Y1901">
        <v>10</v>
      </c>
      <c r="Z1901" t="str">
        <f>VLOOKUP(ventas_starbucks_2025[[#This Row],[promoción_aplicada5]],promocion_cambiar[#All],2,0)</f>
        <v>Ninguna</v>
      </c>
      <c r="AA1901" t="s">
        <v>17</v>
      </c>
      <c r="AB1901" t="s">
        <v>52</v>
      </c>
      <c r="AC1901" t="s">
        <v>10</v>
      </c>
      <c r="AD1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01">
        <v>9.1</v>
      </c>
      <c r="AF1901">
        <v>3</v>
      </c>
      <c r="AG1901">
        <v>32</v>
      </c>
      <c r="AH1901">
        <v>30</v>
      </c>
    </row>
    <row r="1902" spans="1:34" x14ac:dyDescent="0.25">
      <c r="A1902" s="3" t="s">
        <v>1977</v>
      </c>
      <c r="B1902" s="1">
        <v>45728</v>
      </c>
      <c r="C1902" s="23">
        <f t="shared" si="145"/>
        <v>12</v>
      </c>
      <c r="D1902" s="23">
        <f t="shared" si="146"/>
        <v>3</v>
      </c>
      <c r="E1902" s="23" t="str">
        <f t="shared" si="147"/>
        <v>miércoles</v>
      </c>
      <c r="F1902" s="23">
        <f t="shared" si="148"/>
        <v>3</v>
      </c>
      <c r="G1902" s="23" t="str">
        <f t="shared" si="149"/>
        <v>marzo</v>
      </c>
      <c r="H1902" s="2">
        <v>0.48125000000000001</v>
      </c>
      <c r="I1902" t="s">
        <v>57</v>
      </c>
      <c r="J1902" t="str">
        <f>VLOOKUP(ventas_starbucks_2025[[#This Row],[sucursal]],cambio_sucursal[#All],2,0)</f>
        <v>Sucursal Avda Colón</v>
      </c>
      <c r="K1902" t="s">
        <v>89</v>
      </c>
      <c r="L1902" t="s">
        <v>90</v>
      </c>
      <c r="M1902" t="s">
        <v>4</v>
      </c>
      <c r="N1902" t="str">
        <f>IFERROR(VLOOKUP(ventas_starbucks_2025[[#This Row],[tamaño_sucio]],cambio_tamaño[#All],2,0),"Tamaño único")</f>
        <v>Tamaño único</v>
      </c>
      <c r="O1902">
        <v>4</v>
      </c>
      <c r="P1902">
        <v>1157.74</v>
      </c>
      <c r="Q1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2">
        <v>4630.96</v>
      </c>
      <c r="S1902" t="s">
        <v>15</v>
      </c>
      <c r="T1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2" t="str">
        <f>VLOOKUP(ventas_starbucks_2025[[#This Row],[canal_compra]],cambio_canal_compra[#All],2,0)</f>
        <v>Para llevar</v>
      </c>
      <c r="V1902" t="s">
        <v>6</v>
      </c>
      <c r="W1902" t="str">
        <f>VLOOKUP(ventas_starbucks_2025[[#This Row],[método_pago]],cambio_metodo_pago[#All],2,0)</f>
        <v>Aplicación móbil</v>
      </c>
      <c r="X1902" t="s">
        <v>22</v>
      </c>
      <c r="Y1902">
        <v>0</v>
      </c>
      <c r="Z1902" t="str">
        <f>VLOOKUP(ventas_starbucks_2025[[#This Row],[promoción_aplicada5]],promocion_cambiar[#All],2,0)</f>
        <v>Combo</v>
      </c>
      <c r="AA1902" t="s">
        <v>8</v>
      </c>
      <c r="AB1902" t="s">
        <v>52</v>
      </c>
      <c r="AC1902" t="s">
        <v>10</v>
      </c>
      <c r="AD1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02">
        <v>3.1</v>
      </c>
      <c r="AF1902">
        <v>4</v>
      </c>
      <c r="AG1902">
        <v>36</v>
      </c>
      <c r="AH1902">
        <v>32</v>
      </c>
    </row>
    <row r="1903" spans="1:34" x14ac:dyDescent="0.25">
      <c r="A1903" s="3" t="s">
        <v>1978</v>
      </c>
      <c r="B1903" s="1">
        <v>45721</v>
      </c>
      <c r="C1903" s="23">
        <f t="shared" si="145"/>
        <v>5</v>
      </c>
      <c r="D1903" s="23">
        <f t="shared" si="146"/>
        <v>3</v>
      </c>
      <c r="E1903" s="23" t="str">
        <f t="shared" si="147"/>
        <v>miércoles</v>
      </c>
      <c r="F1903" s="23">
        <f t="shared" si="148"/>
        <v>3</v>
      </c>
      <c r="G1903" s="23" t="str">
        <f t="shared" si="149"/>
        <v>marzo</v>
      </c>
      <c r="H1903" s="2">
        <v>0.69305555555555554</v>
      </c>
      <c r="I1903" t="s">
        <v>12</v>
      </c>
      <c r="J1903" t="str">
        <f>VLOOKUP(ventas_starbucks_2025[[#This Row],[sucursal]],cambio_sucursal[#All],2,0)</f>
        <v>Sucursal Córdoba Shopping</v>
      </c>
      <c r="K1903" t="s">
        <v>132</v>
      </c>
      <c r="L1903" t="s">
        <v>35</v>
      </c>
      <c r="M1903" t="s">
        <v>4</v>
      </c>
      <c r="N1903" t="str">
        <f>IFERROR(VLOOKUP(ventas_starbucks_2025[[#This Row],[tamaño_sucio]],cambio_tamaño[#All],2,0),"Tamaño único")</f>
        <v>Tamaño único</v>
      </c>
      <c r="O1903">
        <v>3</v>
      </c>
      <c r="P1903">
        <v>1297.6600000000001</v>
      </c>
      <c r="Q1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3">
        <v>3892.98</v>
      </c>
      <c r="S1903" t="s">
        <v>15</v>
      </c>
      <c r="T1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3" t="str">
        <f>VLOOKUP(ventas_starbucks_2025[[#This Row],[canal_compra]],cambio_canal_compra[#All],2,0)</f>
        <v>Para llevar</v>
      </c>
      <c r="V1903" t="s">
        <v>16</v>
      </c>
      <c r="W1903" t="str">
        <f>VLOOKUP(ventas_starbucks_2025[[#This Row],[método_pago]],cambio_metodo_pago[#All],2,0)</f>
        <v>Tarjeta</v>
      </c>
      <c r="X1903" t="s">
        <v>7</v>
      </c>
      <c r="Y1903">
        <v>15</v>
      </c>
      <c r="Z1903" t="str">
        <f>VLOOKUP(ventas_starbucks_2025[[#This Row],[promoción_aplicada5]],promocion_cambiar[#All],2,0)</f>
        <v>Ninguna</v>
      </c>
      <c r="AA1903" t="s">
        <v>17</v>
      </c>
      <c r="AB1903" t="s">
        <v>32</v>
      </c>
      <c r="AC1903" t="s">
        <v>24</v>
      </c>
      <c r="AD1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03">
        <v>2.7</v>
      </c>
      <c r="AF1903">
        <v>5</v>
      </c>
      <c r="AG1903">
        <v>16</v>
      </c>
      <c r="AH1903">
        <v>13</v>
      </c>
    </row>
    <row r="1904" spans="1:34" x14ac:dyDescent="0.25">
      <c r="A1904" s="3" t="s">
        <v>1979</v>
      </c>
      <c r="B1904" s="1">
        <v>45684</v>
      </c>
      <c r="C1904" s="23">
        <f t="shared" si="145"/>
        <v>27</v>
      </c>
      <c r="D1904" s="23">
        <f t="shared" si="146"/>
        <v>1</v>
      </c>
      <c r="E1904" s="1" t="str">
        <f t="shared" si="147"/>
        <v>lunes</v>
      </c>
      <c r="F1904" s="23">
        <f t="shared" si="148"/>
        <v>1</v>
      </c>
      <c r="G1904" s="1" t="str">
        <f t="shared" si="149"/>
        <v>enero</v>
      </c>
      <c r="H1904" s="2">
        <v>0.37291666666666667</v>
      </c>
      <c r="I1904" t="s">
        <v>26</v>
      </c>
      <c r="J1904" t="str">
        <f>VLOOKUP(ventas_starbucks_2025[[#This Row],[sucursal]],cambio_sucursal[#All],2,0)</f>
        <v>Sucursal San Lorenzo 47</v>
      </c>
      <c r="K1904" t="s">
        <v>48</v>
      </c>
      <c r="L1904" t="s">
        <v>49</v>
      </c>
      <c r="M1904" t="s">
        <v>45</v>
      </c>
      <c r="N1904" t="str">
        <f>IFERROR(VLOOKUP(ventas_starbucks_2025[[#This Row],[tamaño_sucio]],cambio_tamaño[#All],2,0),"Tamaño único")</f>
        <v>Grande</v>
      </c>
      <c r="O1904">
        <v>4</v>
      </c>
      <c r="P1904">
        <v>1929.28</v>
      </c>
      <c r="Q1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4">
        <v>7717.12</v>
      </c>
      <c r="S1904" t="s">
        <v>15</v>
      </c>
      <c r="T1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04" t="str">
        <f>VLOOKUP(ventas_starbucks_2025[[#This Row],[canal_compra]],cambio_canal_compra[#All],2,0)</f>
        <v>Para llevar</v>
      </c>
      <c r="V1904" t="s">
        <v>40</v>
      </c>
      <c r="W1904" t="str">
        <f>VLOOKUP(ventas_starbucks_2025[[#This Row],[método_pago]],cambio_metodo_pago[#All],2,0)</f>
        <v>Efectivo</v>
      </c>
      <c r="X1904" t="s">
        <v>7</v>
      </c>
      <c r="Y1904">
        <v>10</v>
      </c>
      <c r="Z1904" t="str">
        <f>VLOOKUP(ventas_starbucks_2025[[#This Row],[promoción_aplicada5]],promocion_cambiar[#All],2,0)</f>
        <v>Ninguna</v>
      </c>
      <c r="AA1904" t="s">
        <v>17</v>
      </c>
      <c r="AB1904" t="s">
        <v>29</v>
      </c>
      <c r="AC1904" t="s">
        <v>10</v>
      </c>
      <c r="AD1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04">
        <v>14</v>
      </c>
      <c r="AF1904">
        <v>5</v>
      </c>
      <c r="AG1904">
        <v>47</v>
      </c>
      <c r="AH1904">
        <v>43</v>
      </c>
    </row>
    <row r="1905" spans="1:34" x14ac:dyDescent="0.25">
      <c r="A1905" s="3" t="s">
        <v>1980</v>
      </c>
      <c r="B1905" s="1">
        <v>45692</v>
      </c>
      <c r="C1905" s="23">
        <f t="shared" si="145"/>
        <v>4</v>
      </c>
      <c r="D1905" s="23">
        <f t="shared" si="146"/>
        <v>2</v>
      </c>
      <c r="E1905" s="23" t="str">
        <f t="shared" si="147"/>
        <v>martes</v>
      </c>
      <c r="F1905" s="23">
        <f t="shared" si="148"/>
        <v>2</v>
      </c>
      <c r="G1905" s="23" t="str">
        <f t="shared" si="149"/>
        <v>febrero</v>
      </c>
      <c r="H1905" s="2">
        <v>0.76944444444444449</v>
      </c>
      <c r="I1905" t="s">
        <v>57</v>
      </c>
      <c r="J1905" t="str">
        <f>VLOOKUP(ventas_starbucks_2025[[#This Row],[sucursal]],cambio_sucursal[#All],2,0)</f>
        <v>Sucursal Avda Colón</v>
      </c>
      <c r="K1905" t="s">
        <v>69</v>
      </c>
      <c r="L1905" t="s">
        <v>70</v>
      </c>
      <c r="M1905" t="s">
        <v>62</v>
      </c>
      <c r="N1905" t="str">
        <f>IFERROR(VLOOKUP(ventas_starbucks_2025[[#This Row],[tamaño_sucio]],cambio_tamaño[#All],2,0),"Tamaño único")</f>
        <v>Extra-Grande</v>
      </c>
      <c r="O1905">
        <v>3</v>
      </c>
      <c r="P1905">
        <v>1453.31</v>
      </c>
      <c r="Q1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5">
        <v>4359.93</v>
      </c>
      <c r="S1905" t="s">
        <v>31</v>
      </c>
      <c r="T1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5" t="str">
        <f>VLOOKUP(ventas_starbucks_2025[[#This Row],[canal_compra]],cambio_canal_compra[#All],2,0)</f>
        <v>Entrega domicilio</v>
      </c>
      <c r="V1905" t="s">
        <v>40</v>
      </c>
      <c r="W1905" t="str">
        <f>VLOOKUP(ventas_starbucks_2025[[#This Row],[método_pago]],cambio_metodo_pago[#All],2,0)</f>
        <v>Efectivo</v>
      </c>
      <c r="X1905" t="s">
        <v>22</v>
      </c>
      <c r="Y1905">
        <v>0</v>
      </c>
      <c r="Z1905" t="str">
        <f>VLOOKUP(ventas_starbucks_2025[[#This Row],[promoción_aplicada5]],promocion_cambiar[#All],2,0)</f>
        <v>2x1</v>
      </c>
      <c r="AA1905" t="s">
        <v>51</v>
      </c>
      <c r="AB1905" t="s">
        <v>23</v>
      </c>
      <c r="AC1905" t="s">
        <v>41</v>
      </c>
      <c r="AD1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05">
        <v>14.2</v>
      </c>
      <c r="AF1905">
        <v>5</v>
      </c>
      <c r="AG1905">
        <v>36</v>
      </c>
      <c r="AH1905">
        <v>33</v>
      </c>
    </row>
    <row r="1906" spans="1:34" x14ac:dyDescent="0.25">
      <c r="A1906" s="3" t="s">
        <v>1981</v>
      </c>
      <c r="B1906" s="1">
        <v>45719</v>
      </c>
      <c r="C1906" s="23">
        <f t="shared" si="145"/>
        <v>3</v>
      </c>
      <c r="D1906" s="23">
        <f t="shared" si="146"/>
        <v>1</v>
      </c>
      <c r="E1906" s="1" t="str">
        <f t="shared" si="147"/>
        <v>lunes</v>
      </c>
      <c r="F1906" s="23">
        <f t="shared" si="148"/>
        <v>3</v>
      </c>
      <c r="G1906" s="1" t="str">
        <f t="shared" si="149"/>
        <v>marzo</v>
      </c>
      <c r="H1906" s="2">
        <v>0.5541666666666667</v>
      </c>
      <c r="I1906" t="s">
        <v>26</v>
      </c>
      <c r="J1906" t="str">
        <f>VLOOKUP(ventas_starbucks_2025[[#This Row],[sucursal]],cambio_sucursal[#All],2,0)</f>
        <v>Sucursal San Lorenzo 47</v>
      </c>
      <c r="K1906" t="s">
        <v>82</v>
      </c>
      <c r="L1906" t="s">
        <v>28</v>
      </c>
      <c r="M1906" t="s">
        <v>4</v>
      </c>
      <c r="N1906" t="str">
        <f>IFERROR(VLOOKUP(ventas_starbucks_2025[[#This Row],[tamaño_sucio]],cambio_tamaño[#All],2,0),"Tamaño único")</f>
        <v>Tamaño único</v>
      </c>
      <c r="O1906">
        <v>5</v>
      </c>
      <c r="P1906">
        <v>2539.8000000000002</v>
      </c>
      <c r="Q1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06">
        <v>12699</v>
      </c>
      <c r="S1906" t="s">
        <v>15</v>
      </c>
      <c r="T1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06" t="str">
        <f>VLOOKUP(ventas_starbucks_2025[[#This Row],[canal_compra]],cambio_canal_compra[#All],2,0)</f>
        <v>Para llevar</v>
      </c>
      <c r="V1906" t="s">
        <v>6</v>
      </c>
      <c r="W1906" t="str">
        <f>VLOOKUP(ventas_starbucks_2025[[#This Row],[método_pago]],cambio_metodo_pago[#All],2,0)</f>
        <v>Aplicación móbil</v>
      </c>
      <c r="X1906" t="s">
        <v>7</v>
      </c>
      <c r="Y1906">
        <v>0</v>
      </c>
      <c r="Z1906" t="str">
        <f>VLOOKUP(ventas_starbucks_2025[[#This Row],[promoción_aplicada5]],promocion_cambiar[#All],2,0)</f>
        <v>Ninguna</v>
      </c>
      <c r="AA1906" t="s">
        <v>17</v>
      </c>
      <c r="AB1906" t="s">
        <v>23</v>
      </c>
      <c r="AC1906" t="s">
        <v>10</v>
      </c>
      <c r="AD1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06">
        <v>12.8</v>
      </c>
      <c r="AF1906">
        <v>1</v>
      </c>
      <c r="AG1906">
        <v>22</v>
      </c>
      <c r="AH1906">
        <v>17</v>
      </c>
    </row>
    <row r="1907" spans="1:34" x14ac:dyDescent="0.25">
      <c r="A1907" s="3" t="s">
        <v>1982</v>
      </c>
      <c r="B1907" s="1">
        <v>45678</v>
      </c>
      <c r="C1907" s="23">
        <f t="shared" si="145"/>
        <v>21</v>
      </c>
      <c r="D1907" s="23">
        <f t="shared" si="146"/>
        <v>2</v>
      </c>
      <c r="E1907" s="1" t="str">
        <f t="shared" si="147"/>
        <v>martes</v>
      </c>
      <c r="F1907" s="23">
        <f t="shared" si="148"/>
        <v>1</v>
      </c>
      <c r="G1907" s="1" t="str">
        <f t="shared" si="149"/>
        <v>enero</v>
      </c>
      <c r="H1907" s="2">
        <v>0.80902777777777779</v>
      </c>
      <c r="I1907" t="s">
        <v>26</v>
      </c>
      <c r="J1907" t="str">
        <f>VLOOKUP(ventas_starbucks_2025[[#This Row],[sucursal]],cambio_sucursal[#All],2,0)</f>
        <v>Sucursal San Lorenzo 47</v>
      </c>
      <c r="K1907" t="s">
        <v>13</v>
      </c>
      <c r="L1907" t="s">
        <v>14</v>
      </c>
      <c r="M1907" t="s">
        <v>4</v>
      </c>
      <c r="N1907" t="str">
        <f>IFERROR(VLOOKUP(ventas_starbucks_2025[[#This Row],[tamaño_sucio]],cambio_tamaño[#All],2,0),"Tamaño único")</f>
        <v>Tamaño único</v>
      </c>
      <c r="O1907">
        <v>1</v>
      </c>
      <c r="P1907">
        <v>2192.2399999999998</v>
      </c>
      <c r="Q1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07">
        <v>2192.2399999999998</v>
      </c>
      <c r="S1907" t="s">
        <v>15</v>
      </c>
      <c r="T1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7" t="str">
        <f>VLOOKUP(ventas_starbucks_2025[[#This Row],[canal_compra]],cambio_canal_compra[#All],2,0)</f>
        <v>Para llevar</v>
      </c>
      <c r="V1907" t="s">
        <v>6</v>
      </c>
      <c r="W1907" t="str">
        <f>VLOOKUP(ventas_starbucks_2025[[#This Row],[método_pago]],cambio_metodo_pago[#All],2,0)</f>
        <v>Aplicación móbil</v>
      </c>
      <c r="X1907" t="s">
        <v>22</v>
      </c>
      <c r="Y1907">
        <v>0</v>
      </c>
      <c r="Z1907" t="str">
        <f>VLOOKUP(ventas_starbucks_2025[[#This Row],[promoción_aplicada5]],promocion_cambiar[#All],2,0)</f>
        <v>2x1</v>
      </c>
      <c r="AA1907" t="s">
        <v>51</v>
      </c>
      <c r="AB1907" t="s">
        <v>29</v>
      </c>
      <c r="AC1907" t="s">
        <v>10</v>
      </c>
      <c r="AD1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07">
        <v>6.8</v>
      </c>
      <c r="AF1907">
        <v>1</v>
      </c>
      <c r="AG1907">
        <v>34</v>
      </c>
      <c r="AH1907">
        <v>33</v>
      </c>
    </row>
    <row r="1908" spans="1:34" x14ac:dyDescent="0.25">
      <c r="A1908" s="3" t="s">
        <v>1983</v>
      </c>
      <c r="B1908" s="1">
        <v>45760</v>
      </c>
      <c r="C1908" s="23">
        <f t="shared" si="145"/>
        <v>13</v>
      </c>
      <c r="D1908" s="23">
        <f t="shared" si="146"/>
        <v>7</v>
      </c>
      <c r="E1908" s="1" t="str">
        <f t="shared" si="147"/>
        <v>domingo</v>
      </c>
      <c r="F1908" s="23">
        <f t="shared" si="148"/>
        <v>4</v>
      </c>
      <c r="G1908" s="1" t="str">
        <f t="shared" si="149"/>
        <v>abril</v>
      </c>
      <c r="H1908" s="2">
        <v>0.76875000000000004</v>
      </c>
      <c r="I1908" t="s">
        <v>1</v>
      </c>
      <c r="J1908" t="str">
        <f>VLOOKUP(ventas_starbucks_2025[[#This Row],[sucursal]],cambio_sucursal[#All],2,0)</f>
        <v>Sucursal Nueva Córdoba</v>
      </c>
      <c r="K1908" t="s">
        <v>48</v>
      </c>
      <c r="L1908" t="s">
        <v>49</v>
      </c>
      <c r="M1908" t="s">
        <v>45</v>
      </c>
      <c r="N1908" t="str">
        <f>IFERROR(VLOOKUP(ventas_starbucks_2025[[#This Row],[tamaño_sucio]],cambio_tamaño[#All],2,0),"Tamaño único")</f>
        <v>Grande</v>
      </c>
      <c r="O1908">
        <v>5</v>
      </c>
      <c r="P1908">
        <v>1895.38</v>
      </c>
      <c r="Q1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8">
        <v>9476.9</v>
      </c>
      <c r="S1908" t="s">
        <v>15</v>
      </c>
      <c r="T1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08" t="str">
        <f>VLOOKUP(ventas_starbucks_2025[[#This Row],[canal_compra]],cambio_canal_compra[#All],2,0)</f>
        <v>Para llevar</v>
      </c>
      <c r="V1908" t="s">
        <v>16</v>
      </c>
      <c r="W1908" t="str">
        <f>VLOOKUP(ventas_starbucks_2025[[#This Row],[método_pago]],cambio_metodo_pago[#All],2,0)</f>
        <v>Tarjeta</v>
      </c>
      <c r="X1908" t="s">
        <v>7</v>
      </c>
      <c r="Y1908">
        <v>10</v>
      </c>
      <c r="Z1908" t="str">
        <f>VLOOKUP(ventas_starbucks_2025[[#This Row],[promoción_aplicada5]],promocion_cambiar[#All],2,0)</f>
        <v>Ninguna</v>
      </c>
      <c r="AA1908" t="s">
        <v>17</v>
      </c>
      <c r="AB1908" t="s">
        <v>23</v>
      </c>
      <c r="AC1908" t="s">
        <v>10</v>
      </c>
      <c r="AD1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08">
        <v>6.4</v>
      </c>
      <c r="AF1908">
        <v>1</v>
      </c>
      <c r="AG1908">
        <v>23</v>
      </c>
      <c r="AH1908">
        <v>18</v>
      </c>
    </row>
    <row r="1909" spans="1:34" x14ac:dyDescent="0.25">
      <c r="A1909" s="3" t="s">
        <v>1984</v>
      </c>
      <c r="B1909" s="1">
        <v>45756</v>
      </c>
      <c r="C1909" s="23">
        <f t="shared" si="145"/>
        <v>9</v>
      </c>
      <c r="D1909" s="23">
        <f t="shared" si="146"/>
        <v>3</v>
      </c>
      <c r="E1909" s="23" t="str">
        <f t="shared" si="147"/>
        <v>miércoles</v>
      </c>
      <c r="F1909" s="23">
        <f t="shared" si="148"/>
        <v>4</v>
      </c>
      <c r="G1909" s="23" t="str">
        <f t="shared" si="149"/>
        <v>abril</v>
      </c>
      <c r="H1909" s="2">
        <v>0.79652777777777772</v>
      </c>
      <c r="I1909" t="s">
        <v>12</v>
      </c>
      <c r="J1909" t="str">
        <f>VLOOKUP(ventas_starbucks_2025[[#This Row],[sucursal]],cambio_sucursal[#All],2,0)</f>
        <v>Sucursal Córdoba Shopping</v>
      </c>
      <c r="K1909" t="s">
        <v>130</v>
      </c>
      <c r="L1909" t="s">
        <v>65</v>
      </c>
      <c r="M1909" t="s">
        <v>4</v>
      </c>
      <c r="N1909" t="str">
        <f>IFERROR(VLOOKUP(ventas_starbucks_2025[[#This Row],[tamaño_sucio]],cambio_tamaño[#All],2,0),"Tamaño único")</f>
        <v>Tamaño único</v>
      </c>
      <c r="O1909">
        <v>3</v>
      </c>
      <c r="P1909">
        <v>1868.46</v>
      </c>
      <c r="Q1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9">
        <v>5605.38</v>
      </c>
      <c r="S1909" t="s">
        <v>5</v>
      </c>
      <c r="T1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09" t="str">
        <f>VLOOKUP(ventas_starbucks_2025[[#This Row],[canal_compra]],cambio_canal_compra[#All],2,0)</f>
        <v>En tienda</v>
      </c>
      <c r="V1909" t="s">
        <v>6</v>
      </c>
      <c r="W1909" t="str">
        <f>VLOOKUP(ventas_starbucks_2025[[#This Row],[método_pago]],cambio_metodo_pago[#All],2,0)</f>
        <v>Aplicación móbil</v>
      </c>
      <c r="X1909" t="s">
        <v>22</v>
      </c>
      <c r="Y1909">
        <v>0</v>
      </c>
      <c r="Z1909" t="str">
        <f>VLOOKUP(ventas_starbucks_2025[[#This Row],[promoción_aplicada5]],promocion_cambiar[#All],2,0)</f>
        <v>Ninguna</v>
      </c>
      <c r="AA1909" t="s">
        <v>17</v>
      </c>
      <c r="AB1909" t="s">
        <v>29</v>
      </c>
      <c r="AC1909" t="s">
        <v>10</v>
      </c>
      <c r="AD1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09">
        <v>3.5</v>
      </c>
      <c r="AF1909">
        <v>3</v>
      </c>
      <c r="AG1909">
        <v>32</v>
      </c>
      <c r="AH1909">
        <v>29</v>
      </c>
    </row>
    <row r="1910" spans="1:34" x14ac:dyDescent="0.25">
      <c r="A1910" s="3" t="s">
        <v>1985</v>
      </c>
      <c r="B1910" s="1">
        <v>45723</v>
      </c>
      <c r="C1910" s="23">
        <f t="shared" si="145"/>
        <v>7</v>
      </c>
      <c r="D1910" s="23">
        <f t="shared" si="146"/>
        <v>5</v>
      </c>
      <c r="E1910" s="23" t="str">
        <f t="shared" si="147"/>
        <v>viernes</v>
      </c>
      <c r="F1910" s="23">
        <f t="shared" si="148"/>
        <v>3</v>
      </c>
      <c r="G1910" s="23" t="str">
        <f t="shared" si="149"/>
        <v>marzo</v>
      </c>
      <c r="H1910" s="2">
        <v>0.39444444444444443</v>
      </c>
      <c r="I1910" t="s">
        <v>12</v>
      </c>
      <c r="J1910" t="str">
        <f>VLOOKUP(ventas_starbucks_2025[[#This Row],[sucursal]],cambio_sucursal[#All],2,0)</f>
        <v>Sucursal Córdoba Shopping</v>
      </c>
      <c r="K1910" t="s">
        <v>115</v>
      </c>
      <c r="L1910" t="s">
        <v>21</v>
      </c>
      <c r="M1910" t="s">
        <v>4</v>
      </c>
      <c r="N1910" t="str">
        <f>IFERROR(VLOOKUP(ventas_starbucks_2025[[#This Row],[tamaño_sucio]],cambio_tamaño[#All],2,0),"Tamaño único")</f>
        <v>Tamaño único</v>
      </c>
      <c r="O1910">
        <v>3</v>
      </c>
      <c r="P1910">
        <v>1012.73</v>
      </c>
      <c r="Q1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0">
        <v>3038.19</v>
      </c>
      <c r="S1910" t="s">
        <v>31</v>
      </c>
      <c r="T1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0" t="str">
        <f>VLOOKUP(ventas_starbucks_2025[[#This Row],[canal_compra]],cambio_canal_compra[#All],2,0)</f>
        <v>Entrega domicilio</v>
      </c>
      <c r="V1910" t="s">
        <v>40</v>
      </c>
      <c r="W1910" t="str">
        <f>VLOOKUP(ventas_starbucks_2025[[#This Row],[método_pago]],cambio_metodo_pago[#All],2,0)</f>
        <v>Efectivo</v>
      </c>
      <c r="X1910" t="s">
        <v>7</v>
      </c>
      <c r="Y1910">
        <v>15</v>
      </c>
      <c r="Z1910" t="str">
        <f>VLOOKUP(ventas_starbucks_2025[[#This Row],[promoción_aplicada5]],promocion_cambiar[#All],2,0)</f>
        <v>Hora Feliz</v>
      </c>
      <c r="AA1910" t="s">
        <v>36</v>
      </c>
      <c r="AB1910" t="s">
        <v>23</v>
      </c>
      <c r="AC1910" t="s">
        <v>10</v>
      </c>
      <c r="AD1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10">
        <v>6.3</v>
      </c>
      <c r="AF1910">
        <v>5</v>
      </c>
      <c r="AG1910">
        <v>43</v>
      </c>
      <c r="AH1910">
        <v>40</v>
      </c>
    </row>
    <row r="1911" spans="1:34" x14ac:dyDescent="0.25">
      <c r="A1911" s="3" t="s">
        <v>1986</v>
      </c>
      <c r="B1911" s="1">
        <v>45683</v>
      </c>
      <c r="C1911" s="23">
        <f t="shared" si="145"/>
        <v>26</v>
      </c>
      <c r="D1911" s="23">
        <f t="shared" si="146"/>
        <v>7</v>
      </c>
      <c r="E1911" s="23" t="str">
        <f t="shared" si="147"/>
        <v>domingo</v>
      </c>
      <c r="F1911" s="23">
        <f t="shared" si="148"/>
        <v>1</v>
      </c>
      <c r="G1911" s="23" t="str">
        <f t="shared" si="149"/>
        <v>enero</v>
      </c>
      <c r="H1911" s="2">
        <v>0.75277777777777777</v>
      </c>
      <c r="I1911" t="s">
        <v>26</v>
      </c>
      <c r="J1911" t="str">
        <f>VLOOKUP(ventas_starbucks_2025[[#This Row],[sucursal]],cambio_sucursal[#All],2,0)</f>
        <v>Sucursal San Lorenzo 47</v>
      </c>
      <c r="K1911" t="s">
        <v>34</v>
      </c>
      <c r="L1911" t="s">
        <v>35</v>
      </c>
      <c r="M1911" t="s">
        <v>4</v>
      </c>
      <c r="N1911" t="str">
        <f>IFERROR(VLOOKUP(ventas_starbucks_2025[[#This Row],[tamaño_sucio]],cambio_tamaño[#All],2,0),"Tamaño único")</f>
        <v>Tamaño único</v>
      </c>
      <c r="O1911">
        <v>5</v>
      </c>
      <c r="P1911">
        <v>1375.02</v>
      </c>
      <c r="Q1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1">
        <v>6875.1</v>
      </c>
      <c r="S1911" t="s">
        <v>31</v>
      </c>
      <c r="T1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11" t="str">
        <f>VLOOKUP(ventas_starbucks_2025[[#This Row],[canal_compra]],cambio_canal_compra[#All],2,0)</f>
        <v>Entrega domicilio</v>
      </c>
      <c r="V1911" t="s">
        <v>16</v>
      </c>
      <c r="W1911" t="str">
        <f>VLOOKUP(ventas_starbucks_2025[[#This Row],[método_pago]],cambio_metodo_pago[#All],2,0)</f>
        <v>Tarjeta</v>
      </c>
      <c r="X1911" t="s">
        <v>22</v>
      </c>
      <c r="Y1911">
        <v>0</v>
      </c>
      <c r="Z1911" t="str">
        <f>VLOOKUP(ventas_starbucks_2025[[#This Row],[promoción_aplicada5]],promocion_cambiar[#All],2,0)</f>
        <v>Ninguna</v>
      </c>
      <c r="AA1911" t="s">
        <v>17</v>
      </c>
      <c r="AB1911" t="s">
        <v>29</v>
      </c>
      <c r="AC1911" t="s">
        <v>24</v>
      </c>
      <c r="AD1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11">
        <v>12.3</v>
      </c>
      <c r="AF1911">
        <v>3</v>
      </c>
      <c r="AG1911">
        <v>34</v>
      </c>
      <c r="AH1911">
        <v>29</v>
      </c>
    </row>
    <row r="1912" spans="1:34" x14ac:dyDescent="0.25">
      <c r="A1912" s="3" t="s">
        <v>1987</v>
      </c>
      <c r="B1912" s="1">
        <v>45753</v>
      </c>
      <c r="C1912" s="23">
        <f t="shared" si="145"/>
        <v>6</v>
      </c>
      <c r="D1912" s="23">
        <f t="shared" si="146"/>
        <v>7</v>
      </c>
      <c r="E1912" s="23" t="str">
        <f t="shared" si="147"/>
        <v>domingo</v>
      </c>
      <c r="F1912" s="23">
        <f t="shared" si="148"/>
        <v>4</v>
      </c>
      <c r="G1912" s="23" t="str">
        <f t="shared" si="149"/>
        <v>abril</v>
      </c>
      <c r="H1912" s="2">
        <v>0.68125000000000002</v>
      </c>
      <c r="I1912" t="s">
        <v>12</v>
      </c>
      <c r="J1912" t="str">
        <f>VLOOKUP(ventas_starbucks_2025[[#This Row],[sucursal]],cambio_sucursal[#All],2,0)</f>
        <v>Sucursal Córdoba Shopping</v>
      </c>
      <c r="K1912" t="s">
        <v>358</v>
      </c>
      <c r="L1912" t="s">
        <v>44</v>
      </c>
      <c r="M1912" t="s">
        <v>45</v>
      </c>
      <c r="N1912" t="str">
        <f>IFERROR(VLOOKUP(ventas_starbucks_2025[[#This Row],[tamaño_sucio]],cambio_tamaño[#All],2,0),"Tamaño único")</f>
        <v>Grande</v>
      </c>
      <c r="O1912">
        <v>3</v>
      </c>
      <c r="P1912">
        <v>1560.34</v>
      </c>
      <c r="Q1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2">
        <v>4681.0200000000004</v>
      </c>
      <c r="S1912" t="s">
        <v>5</v>
      </c>
      <c r="T1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2" t="str">
        <f>VLOOKUP(ventas_starbucks_2025[[#This Row],[canal_compra]],cambio_canal_compra[#All],2,0)</f>
        <v>En tienda</v>
      </c>
      <c r="V1912" t="s">
        <v>6</v>
      </c>
      <c r="W1912" t="str">
        <f>VLOOKUP(ventas_starbucks_2025[[#This Row],[método_pago]],cambio_metodo_pago[#All],2,0)</f>
        <v>Aplicación móbil</v>
      </c>
      <c r="X1912" t="s">
        <v>7</v>
      </c>
      <c r="Y1912">
        <v>0</v>
      </c>
      <c r="Z1912" t="str">
        <f>VLOOKUP(ventas_starbucks_2025[[#This Row],[promoción_aplicada5]],promocion_cambiar[#All],2,0)</f>
        <v>2x1</v>
      </c>
      <c r="AA1912" t="s">
        <v>51</v>
      </c>
      <c r="AB1912" t="s">
        <v>23</v>
      </c>
      <c r="AC1912" t="s">
        <v>24</v>
      </c>
      <c r="AD1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12">
        <v>11.5</v>
      </c>
      <c r="AF1912">
        <v>4</v>
      </c>
      <c r="AG1912">
        <v>43</v>
      </c>
      <c r="AH1912">
        <v>40</v>
      </c>
    </row>
    <row r="1913" spans="1:34" x14ac:dyDescent="0.25">
      <c r="A1913" s="3" t="s">
        <v>1988</v>
      </c>
      <c r="B1913" s="1">
        <v>45660</v>
      </c>
      <c r="C1913" s="23">
        <f t="shared" si="145"/>
        <v>3</v>
      </c>
      <c r="D1913" s="23">
        <f t="shared" si="146"/>
        <v>5</v>
      </c>
      <c r="E1913" s="1" t="str">
        <f t="shared" si="147"/>
        <v>viernes</v>
      </c>
      <c r="F1913" s="23">
        <f t="shared" si="148"/>
        <v>1</v>
      </c>
      <c r="G1913" s="1" t="str">
        <f t="shared" si="149"/>
        <v>enero</v>
      </c>
      <c r="H1913" s="2">
        <v>0.30069444444444443</v>
      </c>
      <c r="I1913" t="s">
        <v>57</v>
      </c>
      <c r="J1913" t="str">
        <f>VLOOKUP(ventas_starbucks_2025[[#This Row],[sucursal]],cambio_sucursal[#All],2,0)</f>
        <v>Sucursal Avda Colón</v>
      </c>
      <c r="K1913" t="s">
        <v>89</v>
      </c>
      <c r="L1913" t="s">
        <v>90</v>
      </c>
      <c r="M1913" t="s">
        <v>4</v>
      </c>
      <c r="N1913" t="str">
        <f>IFERROR(VLOOKUP(ventas_starbucks_2025[[#This Row],[tamaño_sucio]],cambio_tamaño[#All],2,0),"Tamaño único")</f>
        <v>Tamaño único</v>
      </c>
      <c r="O1913">
        <v>1</v>
      </c>
      <c r="P1913">
        <v>1656.79</v>
      </c>
      <c r="Q1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3">
        <v>1656.79</v>
      </c>
      <c r="S1913" t="s">
        <v>5</v>
      </c>
      <c r="T1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3" t="str">
        <f>VLOOKUP(ventas_starbucks_2025[[#This Row],[canal_compra]],cambio_canal_compra[#All],2,0)</f>
        <v>En tienda</v>
      </c>
      <c r="V1913" t="s">
        <v>16</v>
      </c>
      <c r="W1913" t="str">
        <f>VLOOKUP(ventas_starbucks_2025[[#This Row],[método_pago]],cambio_metodo_pago[#All],2,0)</f>
        <v>Tarjeta</v>
      </c>
      <c r="X1913" t="s">
        <v>22</v>
      </c>
      <c r="Y1913">
        <v>0</v>
      </c>
      <c r="Z1913" t="str">
        <f>VLOOKUP(ventas_starbucks_2025[[#This Row],[promoción_aplicada5]],promocion_cambiar[#All],2,0)</f>
        <v>Hora Feliz</v>
      </c>
      <c r="AA1913" t="s">
        <v>36</v>
      </c>
      <c r="AB1913" t="s">
        <v>29</v>
      </c>
      <c r="AC1913" t="s">
        <v>10</v>
      </c>
      <c r="AD1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13">
        <v>13.5</v>
      </c>
      <c r="AF1913">
        <v>2</v>
      </c>
      <c r="AG1913">
        <v>15</v>
      </c>
      <c r="AH1913">
        <v>14</v>
      </c>
    </row>
    <row r="1914" spans="1:34" x14ac:dyDescent="0.25">
      <c r="A1914" s="3" t="s">
        <v>1989</v>
      </c>
      <c r="B1914" s="1">
        <v>45710</v>
      </c>
      <c r="C1914" s="23">
        <f t="shared" si="145"/>
        <v>22</v>
      </c>
      <c r="D1914" s="23">
        <f t="shared" si="146"/>
        <v>6</v>
      </c>
      <c r="E1914" s="23" t="str">
        <f t="shared" si="147"/>
        <v>sábado</v>
      </c>
      <c r="F1914" s="23">
        <f t="shared" si="148"/>
        <v>2</v>
      </c>
      <c r="G1914" s="23" t="str">
        <f t="shared" si="149"/>
        <v>febrero</v>
      </c>
      <c r="H1914" s="2">
        <v>0.33055555555555555</v>
      </c>
      <c r="I1914" t="s">
        <v>12</v>
      </c>
      <c r="J1914" t="str">
        <f>VLOOKUP(ventas_starbucks_2025[[#This Row],[sucursal]],cambio_sucursal[#All],2,0)</f>
        <v>Sucursal Córdoba Shopping</v>
      </c>
      <c r="K1914" t="s">
        <v>38</v>
      </c>
      <c r="L1914" t="s">
        <v>39</v>
      </c>
      <c r="M1914" t="s">
        <v>4</v>
      </c>
      <c r="N1914" t="str">
        <f>IFERROR(VLOOKUP(ventas_starbucks_2025[[#This Row],[tamaño_sucio]],cambio_tamaño[#All],2,0),"Tamaño único")</f>
        <v>Tamaño único</v>
      </c>
      <c r="O1914">
        <v>5</v>
      </c>
      <c r="P1914">
        <v>1579.63</v>
      </c>
      <c r="Q1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4">
        <v>7898.15</v>
      </c>
      <c r="S1914" t="s">
        <v>5</v>
      </c>
      <c r="T1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14" t="str">
        <f>VLOOKUP(ventas_starbucks_2025[[#This Row],[canal_compra]],cambio_canal_compra[#All],2,0)</f>
        <v>En tienda</v>
      </c>
      <c r="V1914" t="s">
        <v>40</v>
      </c>
      <c r="W1914" t="str">
        <f>VLOOKUP(ventas_starbucks_2025[[#This Row],[método_pago]],cambio_metodo_pago[#All],2,0)</f>
        <v>Efectivo</v>
      </c>
      <c r="X1914" t="s">
        <v>7</v>
      </c>
      <c r="Y1914">
        <v>15</v>
      </c>
      <c r="Z1914" t="str">
        <f>VLOOKUP(ventas_starbucks_2025[[#This Row],[promoción_aplicada5]],promocion_cambiar[#All],2,0)</f>
        <v>2x1</v>
      </c>
      <c r="AA1914" t="s">
        <v>51</v>
      </c>
      <c r="AB1914" t="s">
        <v>9</v>
      </c>
      <c r="AC1914" t="s">
        <v>24</v>
      </c>
      <c r="AD1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14">
        <v>11.7</v>
      </c>
      <c r="AF1914">
        <v>3</v>
      </c>
      <c r="AG1914">
        <v>31</v>
      </c>
      <c r="AH1914">
        <v>26</v>
      </c>
    </row>
    <row r="1915" spans="1:34" x14ac:dyDescent="0.25">
      <c r="A1915" s="3" t="s">
        <v>1990</v>
      </c>
      <c r="B1915" s="1">
        <v>45692</v>
      </c>
      <c r="C1915" s="23">
        <f t="shared" si="145"/>
        <v>4</v>
      </c>
      <c r="D1915" s="23">
        <f t="shared" si="146"/>
        <v>2</v>
      </c>
      <c r="E1915" s="23" t="str">
        <f t="shared" si="147"/>
        <v>martes</v>
      </c>
      <c r="F1915" s="23">
        <f t="shared" si="148"/>
        <v>2</v>
      </c>
      <c r="G1915" s="23" t="str">
        <f t="shared" si="149"/>
        <v>febrero</v>
      </c>
      <c r="H1915" s="2">
        <v>0.52430555555555558</v>
      </c>
      <c r="I1915" t="s">
        <v>57</v>
      </c>
      <c r="J1915" t="str">
        <f>VLOOKUP(ventas_starbucks_2025[[#This Row],[sucursal]],cambio_sucursal[#All],2,0)</f>
        <v>Sucursal Avda Colón</v>
      </c>
      <c r="K1915" t="s">
        <v>48</v>
      </c>
      <c r="L1915" t="s">
        <v>49</v>
      </c>
      <c r="M1915" t="s">
        <v>45</v>
      </c>
      <c r="N1915" t="str">
        <f>IFERROR(VLOOKUP(ventas_starbucks_2025[[#This Row],[tamaño_sucio]],cambio_tamaño[#All],2,0),"Tamaño único")</f>
        <v>Grande</v>
      </c>
      <c r="O1915">
        <v>2</v>
      </c>
      <c r="P1915">
        <v>1549.58</v>
      </c>
      <c r="Q1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5">
        <v>3099.16</v>
      </c>
      <c r="S1915" t="s">
        <v>15</v>
      </c>
      <c r="T1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5" t="str">
        <f>VLOOKUP(ventas_starbucks_2025[[#This Row],[canal_compra]],cambio_canal_compra[#All],2,0)</f>
        <v>Para llevar</v>
      </c>
      <c r="V1915" t="s">
        <v>6</v>
      </c>
      <c r="W1915" t="str">
        <f>VLOOKUP(ventas_starbucks_2025[[#This Row],[método_pago]],cambio_metodo_pago[#All],2,0)</f>
        <v>Aplicación móbil</v>
      </c>
      <c r="X1915" t="s">
        <v>7</v>
      </c>
      <c r="Y1915">
        <v>15</v>
      </c>
      <c r="Z1915" t="str">
        <f>VLOOKUP(ventas_starbucks_2025[[#This Row],[promoción_aplicada5]],promocion_cambiar[#All],2,0)</f>
        <v>Ninguna</v>
      </c>
      <c r="AA1915" t="s">
        <v>17</v>
      </c>
      <c r="AB1915" t="s">
        <v>32</v>
      </c>
      <c r="AC1915" t="s">
        <v>24</v>
      </c>
      <c r="AD1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15">
        <v>5.9</v>
      </c>
      <c r="AF1915">
        <v>2</v>
      </c>
      <c r="AG1915">
        <v>40</v>
      </c>
      <c r="AH1915">
        <v>38</v>
      </c>
    </row>
    <row r="1916" spans="1:34" x14ac:dyDescent="0.25">
      <c r="A1916" s="3" t="s">
        <v>1991</v>
      </c>
      <c r="B1916" s="1">
        <v>45735</v>
      </c>
      <c r="C1916" s="23">
        <f t="shared" si="145"/>
        <v>19</v>
      </c>
      <c r="D1916" s="23">
        <f t="shared" si="146"/>
        <v>3</v>
      </c>
      <c r="E1916" s="23" t="str">
        <f t="shared" si="147"/>
        <v>miércoles</v>
      </c>
      <c r="F1916" s="23">
        <f t="shared" si="148"/>
        <v>3</v>
      </c>
      <c r="G1916" s="23" t="str">
        <f t="shared" si="149"/>
        <v>marzo</v>
      </c>
      <c r="H1916" s="2">
        <v>0.87013888888888891</v>
      </c>
      <c r="I1916" t="s">
        <v>1</v>
      </c>
      <c r="J1916" t="str">
        <f>VLOOKUP(ventas_starbucks_2025[[#This Row],[sucursal]],cambio_sucursal[#All],2,0)</f>
        <v>Sucursal Nueva Córdoba</v>
      </c>
      <c r="K1916" t="s">
        <v>64</v>
      </c>
      <c r="L1916" t="s">
        <v>65</v>
      </c>
      <c r="M1916" t="s">
        <v>4</v>
      </c>
      <c r="N1916" t="str">
        <f>IFERROR(VLOOKUP(ventas_starbucks_2025[[#This Row],[tamaño_sucio]],cambio_tamaño[#All],2,0),"Tamaño único")</f>
        <v>Tamaño único</v>
      </c>
      <c r="O1916">
        <v>5</v>
      </c>
      <c r="P1916">
        <v>1791.39</v>
      </c>
      <c r="Q1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6">
        <v>8956.9500000000007</v>
      </c>
      <c r="S1916" t="s">
        <v>5</v>
      </c>
      <c r="T1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16" t="str">
        <f>VLOOKUP(ventas_starbucks_2025[[#This Row],[canal_compra]],cambio_canal_compra[#All],2,0)</f>
        <v>En tienda</v>
      </c>
      <c r="V1916" t="s">
        <v>6</v>
      </c>
      <c r="W1916" t="str">
        <f>VLOOKUP(ventas_starbucks_2025[[#This Row],[método_pago]],cambio_metodo_pago[#All],2,0)</f>
        <v>Aplicación móbil</v>
      </c>
      <c r="X1916" t="s">
        <v>7</v>
      </c>
      <c r="Y1916">
        <v>15</v>
      </c>
      <c r="Z1916" t="str">
        <f>VLOOKUP(ventas_starbucks_2025[[#This Row],[promoción_aplicada5]],promocion_cambiar[#All],2,0)</f>
        <v>Hora Feliz</v>
      </c>
      <c r="AA1916" t="s">
        <v>36</v>
      </c>
      <c r="AB1916" t="s">
        <v>52</v>
      </c>
      <c r="AC1916" t="s">
        <v>10</v>
      </c>
      <c r="AD1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16">
        <v>9.9</v>
      </c>
      <c r="AF1916">
        <v>4</v>
      </c>
      <c r="AG1916">
        <v>45</v>
      </c>
      <c r="AH1916">
        <v>40</v>
      </c>
    </row>
    <row r="1917" spans="1:34" x14ac:dyDescent="0.25">
      <c r="A1917" s="3" t="s">
        <v>1992</v>
      </c>
      <c r="B1917" s="1">
        <v>45670</v>
      </c>
      <c r="C1917" s="23">
        <f t="shared" si="145"/>
        <v>13</v>
      </c>
      <c r="D1917" s="23">
        <f t="shared" si="146"/>
        <v>1</v>
      </c>
      <c r="E1917" s="23" t="str">
        <f t="shared" si="147"/>
        <v>lunes</v>
      </c>
      <c r="F1917" s="23">
        <f t="shared" si="148"/>
        <v>1</v>
      </c>
      <c r="G1917" s="23" t="str">
        <f t="shared" si="149"/>
        <v>enero</v>
      </c>
      <c r="H1917" s="2">
        <v>0.60486111111111107</v>
      </c>
      <c r="I1917" t="s">
        <v>26</v>
      </c>
      <c r="J1917" t="str">
        <f>VLOOKUP(ventas_starbucks_2025[[#This Row],[sucursal]],cambio_sucursal[#All],2,0)</f>
        <v>Sucursal San Lorenzo 47</v>
      </c>
      <c r="K1917" t="s">
        <v>115</v>
      </c>
      <c r="L1917" t="s">
        <v>21</v>
      </c>
      <c r="M1917" t="s">
        <v>4</v>
      </c>
      <c r="N1917" t="str">
        <f>IFERROR(VLOOKUP(ventas_starbucks_2025[[#This Row],[tamaño_sucio]],cambio_tamaño[#All],2,0),"Tamaño único")</f>
        <v>Tamaño único</v>
      </c>
      <c r="O1917">
        <v>5</v>
      </c>
      <c r="P1917">
        <v>811.11</v>
      </c>
      <c r="Q1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17">
        <v>4055.55</v>
      </c>
      <c r="S1917" t="s">
        <v>31</v>
      </c>
      <c r="T1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7" t="str">
        <f>VLOOKUP(ventas_starbucks_2025[[#This Row],[canal_compra]],cambio_canal_compra[#All],2,0)</f>
        <v>Entrega domicilio</v>
      </c>
      <c r="V1917" t="s">
        <v>16</v>
      </c>
      <c r="W1917" t="str">
        <f>VLOOKUP(ventas_starbucks_2025[[#This Row],[método_pago]],cambio_metodo_pago[#All],2,0)</f>
        <v>Tarjeta</v>
      </c>
      <c r="X1917" t="s">
        <v>22</v>
      </c>
      <c r="Y1917">
        <v>0</v>
      </c>
      <c r="Z1917" t="str">
        <f>VLOOKUP(ventas_starbucks_2025[[#This Row],[promoción_aplicada5]],promocion_cambiar[#All],2,0)</f>
        <v>Ninguna</v>
      </c>
      <c r="AA1917" t="s">
        <v>17</v>
      </c>
      <c r="AB1917" t="s">
        <v>29</v>
      </c>
      <c r="AC1917" t="s">
        <v>24</v>
      </c>
      <c r="AD1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17">
        <v>14.7</v>
      </c>
      <c r="AF1917">
        <v>4</v>
      </c>
      <c r="AG1917">
        <v>29</v>
      </c>
      <c r="AH1917">
        <v>24</v>
      </c>
    </row>
    <row r="1918" spans="1:34" x14ac:dyDescent="0.25">
      <c r="A1918" s="3" t="s">
        <v>1993</v>
      </c>
      <c r="B1918" s="1">
        <v>45716</v>
      </c>
      <c r="C1918" s="23">
        <f t="shared" si="145"/>
        <v>28</v>
      </c>
      <c r="D1918" s="23">
        <f t="shared" si="146"/>
        <v>5</v>
      </c>
      <c r="E1918" s="23" t="str">
        <f t="shared" si="147"/>
        <v>viernes</v>
      </c>
      <c r="F1918" s="23">
        <f t="shared" si="148"/>
        <v>2</v>
      </c>
      <c r="G1918" s="23" t="str">
        <f t="shared" si="149"/>
        <v>febrero</v>
      </c>
      <c r="H1918" s="2">
        <v>0.45208333333333334</v>
      </c>
      <c r="I1918" t="s">
        <v>26</v>
      </c>
      <c r="J1918" t="str">
        <f>VLOOKUP(ventas_starbucks_2025[[#This Row],[sucursal]],cambio_sucursal[#All],2,0)</f>
        <v>Sucursal San Lorenzo 47</v>
      </c>
      <c r="K1918" t="s">
        <v>20</v>
      </c>
      <c r="L1918" t="s">
        <v>21</v>
      </c>
      <c r="M1918" t="s">
        <v>4</v>
      </c>
      <c r="N1918" t="str">
        <f>IFERROR(VLOOKUP(ventas_starbucks_2025[[#This Row],[tamaño_sucio]],cambio_tamaño[#All],2,0),"Tamaño único")</f>
        <v>Tamaño único</v>
      </c>
      <c r="O1918">
        <v>4</v>
      </c>
      <c r="P1918">
        <v>885.51</v>
      </c>
      <c r="Q1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18">
        <v>3542.04</v>
      </c>
      <c r="S1918" t="s">
        <v>15</v>
      </c>
      <c r="T1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8" t="str">
        <f>VLOOKUP(ventas_starbucks_2025[[#This Row],[canal_compra]],cambio_canal_compra[#All],2,0)</f>
        <v>Para llevar</v>
      </c>
      <c r="V1918" t="s">
        <v>40</v>
      </c>
      <c r="W1918" t="str">
        <f>VLOOKUP(ventas_starbucks_2025[[#This Row],[método_pago]],cambio_metodo_pago[#All],2,0)</f>
        <v>Efectivo</v>
      </c>
      <c r="X1918" t="s">
        <v>7</v>
      </c>
      <c r="Y1918">
        <v>15</v>
      </c>
      <c r="Z1918" t="str">
        <f>VLOOKUP(ventas_starbucks_2025[[#This Row],[promoción_aplicada5]],promocion_cambiar[#All],2,0)</f>
        <v>Hora Feliz</v>
      </c>
      <c r="AA1918" t="s">
        <v>36</v>
      </c>
      <c r="AB1918" t="s">
        <v>32</v>
      </c>
      <c r="AC1918" t="s">
        <v>41</v>
      </c>
      <c r="AD1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18">
        <v>14.6</v>
      </c>
      <c r="AF1918">
        <v>5</v>
      </c>
      <c r="AG1918">
        <v>31</v>
      </c>
      <c r="AH1918">
        <v>27</v>
      </c>
    </row>
    <row r="1919" spans="1:34" x14ac:dyDescent="0.25">
      <c r="A1919" s="3" t="s">
        <v>1994</v>
      </c>
      <c r="B1919" s="1">
        <v>45723</v>
      </c>
      <c r="C1919" s="23">
        <f t="shared" si="145"/>
        <v>7</v>
      </c>
      <c r="D1919" s="23">
        <f t="shared" si="146"/>
        <v>5</v>
      </c>
      <c r="E1919" s="23" t="str">
        <f t="shared" si="147"/>
        <v>viernes</v>
      </c>
      <c r="F1919" s="23">
        <f t="shared" si="148"/>
        <v>3</v>
      </c>
      <c r="G1919" s="23" t="str">
        <f t="shared" si="149"/>
        <v>marzo</v>
      </c>
      <c r="H1919" s="2">
        <v>0.65555555555555556</v>
      </c>
      <c r="I1919" t="s">
        <v>57</v>
      </c>
      <c r="J1919" t="str">
        <f>VLOOKUP(ventas_starbucks_2025[[#This Row],[sucursal]],cambio_sucursal[#All],2,0)</f>
        <v>Sucursal Avda Colón</v>
      </c>
      <c r="K1919" t="s">
        <v>2</v>
      </c>
      <c r="L1919" t="s">
        <v>3</v>
      </c>
      <c r="M1919" t="s">
        <v>4</v>
      </c>
      <c r="N1919" t="str">
        <f>IFERROR(VLOOKUP(ventas_starbucks_2025[[#This Row],[tamaño_sucio]],cambio_tamaño[#All],2,0),"Tamaño único")</f>
        <v>Tamaño único</v>
      </c>
      <c r="O1919">
        <v>4</v>
      </c>
      <c r="P1919">
        <v>3415.71</v>
      </c>
      <c r="Q1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19">
        <v>13662.84</v>
      </c>
      <c r="S1919" t="s">
        <v>31</v>
      </c>
      <c r="T1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19" t="str">
        <f>VLOOKUP(ventas_starbucks_2025[[#This Row],[canal_compra]],cambio_canal_compra[#All],2,0)</f>
        <v>Entrega domicilio</v>
      </c>
      <c r="V1919" t="s">
        <v>40</v>
      </c>
      <c r="W1919" t="str">
        <f>VLOOKUP(ventas_starbucks_2025[[#This Row],[método_pago]],cambio_metodo_pago[#All],2,0)</f>
        <v>Efectivo</v>
      </c>
      <c r="X1919" t="s">
        <v>7</v>
      </c>
      <c r="Y1919">
        <v>0</v>
      </c>
      <c r="Z1919" t="str">
        <f>VLOOKUP(ventas_starbucks_2025[[#This Row],[promoción_aplicada5]],promocion_cambiar[#All],2,0)</f>
        <v>Ninguna</v>
      </c>
      <c r="AA1919" t="s">
        <v>17</v>
      </c>
      <c r="AB1919" t="s">
        <v>18</v>
      </c>
      <c r="AC1919" t="s">
        <v>10</v>
      </c>
      <c r="AD1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19">
        <v>2.9</v>
      </c>
      <c r="AF1919">
        <v>2</v>
      </c>
      <c r="AG1919">
        <v>26</v>
      </c>
      <c r="AH1919">
        <v>22</v>
      </c>
    </row>
    <row r="1920" spans="1:34" x14ac:dyDescent="0.25">
      <c r="A1920" s="3" t="s">
        <v>1995</v>
      </c>
      <c r="B1920" s="1">
        <v>45756</v>
      </c>
      <c r="C1920" s="23">
        <f t="shared" si="145"/>
        <v>9</v>
      </c>
      <c r="D1920" s="23">
        <f t="shared" si="146"/>
        <v>3</v>
      </c>
      <c r="E1920" s="1" t="str">
        <f t="shared" si="147"/>
        <v>miércoles</v>
      </c>
      <c r="F1920" s="23">
        <f t="shared" si="148"/>
        <v>4</v>
      </c>
      <c r="G1920" s="1" t="str">
        <f t="shared" si="149"/>
        <v>abril</v>
      </c>
      <c r="H1920" s="2">
        <v>0.47083333333333333</v>
      </c>
      <c r="I1920" t="s">
        <v>26</v>
      </c>
      <c r="J1920" t="str">
        <f>VLOOKUP(ventas_starbucks_2025[[#This Row],[sucursal]],cambio_sucursal[#All],2,0)</f>
        <v>Sucursal San Lorenzo 47</v>
      </c>
      <c r="K1920" t="s">
        <v>130</v>
      </c>
      <c r="L1920" t="s">
        <v>65</v>
      </c>
      <c r="M1920" t="s">
        <v>4</v>
      </c>
      <c r="N1920" t="str">
        <f>IFERROR(VLOOKUP(ventas_starbucks_2025[[#This Row],[tamaño_sucio]],cambio_tamaño[#All],2,0),"Tamaño único")</f>
        <v>Tamaño único</v>
      </c>
      <c r="O1920">
        <v>5</v>
      </c>
      <c r="P1920">
        <v>1676.46</v>
      </c>
      <c r="Q1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0">
        <v>8382.2999999999993</v>
      </c>
      <c r="S1920" t="s">
        <v>15</v>
      </c>
      <c r="T1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0" t="str">
        <f>VLOOKUP(ventas_starbucks_2025[[#This Row],[canal_compra]],cambio_canal_compra[#All],2,0)</f>
        <v>Para llevar</v>
      </c>
      <c r="V1920" t="s">
        <v>16</v>
      </c>
      <c r="W1920" t="str">
        <f>VLOOKUP(ventas_starbucks_2025[[#This Row],[método_pago]],cambio_metodo_pago[#All],2,0)</f>
        <v>Tarjeta</v>
      </c>
      <c r="X1920" t="s">
        <v>22</v>
      </c>
      <c r="Y1920">
        <v>0</v>
      </c>
      <c r="Z1920" t="str">
        <f>VLOOKUP(ventas_starbucks_2025[[#This Row],[promoción_aplicada5]],promocion_cambiar[#All],2,0)</f>
        <v>Combo</v>
      </c>
      <c r="AA1920" t="s">
        <v>8</v>
      </c>
      <c r="AB1920" t="s">
        <v>29</v>
      </c>
      <c r="AC1920" t="s">
        <v>10</v>
      </c>
      <c r="AD1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20">
        <v>10.9</v>
      </c>
      <c r="AF1920">
        <v>5</v>
      </c>
      <c r="AG1920">
        <v>47</v>
      </c>
      <c r="AH1920">
        <v>42</v>
      </c>
    </row>
    <row r="1921" spans="1:34" x14ac:dyDescent="0.25">
      <c r="A1921" s="3" t="s">
        <v>1996</v>
      </c>
      <c r="B1921" s="1">
        <v>45669</v>
      </c>
      <c r="C1921" s="23">
        <f t="shared" si="145"/>
        <v>12</v>
      </c>
      <c r="D1921" s="23">
        <f t="shared" si="146"/>
        <v>7</v>
      </c>
      <c r="E1921" s="23" t="str">
        <f t="shared" si="147"/>
        <v>domingo</v>
      </c>
      <c r="F1921" s="23">
        <f t="shared" si="148"/>
        <v>1</v>
      </c>
      <c r="G1921" s="23" t="str">
        <f t="shared" si="149"/>
        <v>enero</v>
      </c>
      <c r="H1921" s="2">
        <v>0.85555555555555551</v>
      </c>
      <c r="I1921" t="s">
        <v>12</v>
      </c>
      <c r="J1921" t="str">
        <f>VLOOKUP(ventas_starbucks_2025[[#This Row],[sucursal]],cambio_sucursal[#All],2,0)</f>
        <v>Sucursal Córdoba Shopping</v>
      </c>
      <c r="K1921" t="s">
        <v>101</v>
      </c>
      <c r="L1921" t="s">
        <v>3</v>
      </c>
      <c r="M1921" t="s">
        <v>4</v>
      </c>
      <c r="N1921" t="str">
        <f>IFERROR(VLOOKUP(ventas_starbucks_2025[[#This Row],[tamaño_sucio]],cambio_tamaño[#All],2,0),"Tamaño único")</f>
        <v>Tamaño único</v>
      </c>
      <c r="O1921">
        <v>3</v>
      </c>
      <c r="P1921">
        <v>3094.38</v>
      </c>
      <c r="Q1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21">
        <v>9283.14</v>
      </c>
      <c r="S1921" t="s">
        <v>5</v>
      </c>
      <c r="T1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1" t="str">
        <f>VLOOKUP(ventas_starbucks_2025[[#This Row],[canal_compra]],cambio_canal_compra[#All],2,0)</f>
        <v>En tienda</v>
      </c>
      <c r="V1921" t="s">
        <v>16</v>
      </c>
      <c r="W1921" t="str">
        <f>VLOOKUP(ventas_starbucks_2025[[#This Row],[método_pago]],cambio_metodo_pago[#All],2,0)</f>
        <v>Tarjeta</v>
      </c>
      <c r="X1921" t="s">
        <v>22</v>
      </c>
      <c r="Y1921">
        <v>0</v>
      </c>
      <c r="Z1921" t="str">
        <f>VLOOKUP(ventas_starbucks_2025[[#This Row],[promoción_aplicada5]],promocion_cambiar[#All],2,0)</f>
        <v>Ninguna</v>
      </c>
      <c r="AA1921" t="s">
        <v>17</v>
      </c>
      <c r="AB1921" t="s">
        <v>18</v>
      </c>
      <c r="AC1921" t="s">
        <v>41</v>
      </c>
      <c r="AD1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21">
        <v>13.2</v>
      </c>
      <c r="AF1921">
        <v>4</v>
      </c>
      <c r="AG1921">
        <v>22</v>
      </c>
      <c r="AH1921">
        <v>19</v>
      </c>
    </row>
    <row r="1922" spans="1:34" x14ac:dyDescent="0.25">
      <c r="A1922" s="3" t="s">
        <v>1997</v>
      </c>
      <c r="B1922" s="1">
        <v>45677</v>
      </c>
      <c r="C1922" s="23">
        <f t="shared" ref="C1922:C1985" si="150">DAY(B1922)</f>
        <v>20</v>
      </c>
      <c r="D1922" s="23">
        <f t="shared" ref="D1922:D1985" si="151">WEEKDAY(B1922,2)</f>
        <v>1</v>
      </c>
      <c r="E1922" s="1" t="str">
        <f t="shared" ref="E1922:E1985" si="152">TEXT(B1922,"dddd")</f>
        <v>lunes</v>
      </c>
      <c r="F1922" s="23">
        <f t="shared" ref="F1922:F1985" si="153">MONTH(B1922)</f>
        <v>1</v>
      </c>
      <c r="G1922" s="1" t="str">
        <f t="shared" ref="G1922:G1985" si="154">TEXT(B1922,"mmmm")</f>
        <v>enero</v>
      </c>
      <c r="H1922" s="2">
        <v>0.75208333333333333</v>
      </c>
      <c r="I1922" t="s">
        <v>26</v>
      </c>
      <c r="J1922" t="str">
        <f>VLOOKUP(ventas_starbucks_2025[[#This Row],[sucursal]],cambio_sucursal[#All],2,0)</f>
        <v>Sucursal San Lorenzo 47</v>
      </c>
      <c r="K1922" t="s">
        <v>27</v>
      </c>
      <c r="L1922" t="s">
        <v>28</v>
      </c>
      <c r="M1922" t="s">
        <v>4</v>
      </c>
      <c r="N1922" t="str">
        <f>IFERROR(VLOOKUP(ventas_starbucks_2025[[#This Row],[tamaño_sucio]],cambio_tamaño[#All],2,0),"Tamaño único")</f>
        <v>Tamaño único</v>
      </c>
      <c r="O1922">
        <v>3</v>
      </c>
      <c r="P1922">
        <v>2247.11</v>
      </c>
      <c r="Q1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22">
        <v>6741.33</v>
      </c>
      <c r="S1922" t="s">
        <v>15</v>
      </c>
      <c r="T1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2" t="str">
        <f>VLOOKUP(ventas_starbucks_2025[[#This Row],[canal_compra]],cambio_canal_compra[#All],2,0)</f>
        <v>Para llevar</v>
      </c>
      <c r="V1922" t="s">
        <v>6</v>
      </c>
      <c r="W1922" t="str">
        <f>VLOOKUP(ventas_starbucks_2025[[#This Row],[método_pago]],cambio_metodo_pago[#All],2,0)</f>
        <v>Aplicación móbil</v>
      </c>
      <c r="X1922" t="s">
        <v>22</v>
      </c>
      <c r="Y1922">
        <v>0</v>
      </c>
      <c r="Z1922" t="str">
        <f>VLOOKUP(ventas_starbucks_2025[[#This Row],[promoción_aplicada5]],promocion_cambiar[#All],2,0)</f>
        <v>Ninguna</v>
      </c>
      <c r="AA1922" t="s">
        <v>17</v>
      </c>
      <c r="AB1922" t="s">
        <v>9</v>
      </c>
      <c r="AC1922" t="s">
        <v>10</v>
      </c>
      <c r="AD1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22">
        <v>11.8</v>
      </c>
      <c r="AF1922">
        <v>3</v>
      </c>
      <c r="AG1922">
        <v>28</v>
      </c>
      <c r="AH1922">
        <v>25</v>
      </c>
    </row>
    <row r="1923" spans="1:34" x14ac:dyDescent="0.25">
      <c r="A1923" s="3" t="s">
        <v>1998</v>
      </c>
      <c r="B1923" s="1">
        <v>45706</v>
      </c>
      <c r="C1923" s="23">
        <f t="shared" si="150"/>
        <v>18</v>
      </c>
      <c r="D1923" s="23">
        <f t="shared" si="151"/>
        <v>2</v>
      </c>
      <c r="E1923" s="23" t="str">
        <f t="shared" si="152"/>
        <v>martes</v>
      </c>
      <c r="F1923" s="23">
        <f t="shared" si="153"/>
        <v>2</v>
      </c>
      <c r="G1923" s="23" t="str">
        <f t="shared" si="154"/>
        <v>febrero</v>
      </c>
      <c r="H1923" s="2">
        <v>0.5395833333333333</v>
      </c>
      <c r="I1923" t="s">
        <v>57</v>
      </c>
      <c r="J1923" t="str">
        <f>VLOOKUP(ventas_starbucks_2025[[#This Row],[sucursal]],cambio_sucursal[#All],2,0)</f>
        <v>Sucursal Avda Colón</v>
      </c>
      <c r="K1923" t="s">
        <v>67</v>
      </c>
      <c r="L1923" t="s">
        <v>35</v>
      </c>
      <c r="M1923" t="s">
        <v>4</v>
      </c>
      <c r="N1923" t="str">
        <f>IFERROR(VLOOKUP(ventas_starbucks_2025[[#This Row],[tamaño_sucio]],cambio_tamaño[#All],2,0),"Tamaño único")</f>
        <v>Tamaño único</v>
      </c>
      <c r="O1923">
        <v>5</v>
      </c>
      <c r="P1923">
        <v>1218.28</v>
      </c>
      <c r="Q1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3">
        <v>6091.4</v>
      </c>
      <c r="S1923" t="s">
        <v>31</v>
      </c>
      <c r="T1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3" t="str">
        <f>VLOOKUP(ventas_starbucks_2025[[#This Row],[canal_compra]],cambio_canal_compra[#All],2,0)</f>
        <v>Entrega domicilio</v>
      </c>
      <c r="V1923" t="s">
        <v>6</v>
      </c>
      <c r="W1923" t="str">
        <f>VLOOKUP(ventas_starbucks_2025[[#This Row],[método_pago]],cambio_metodo_pago[#All],2,0)</f>
        <v>Aplicación móbil</v>
      </c>
      <c r="X1923" t="s">
        <v>22</v>
      </c>
      <c r="Y1923">
        <v>0</v>
      </c>
      <c r="Z1923" t="str">
        <f>VLOOKUP(ventas_starbucks_2025[[#This Row],[promoción_aplicada5]],promocion_cambiar[#All],2,0)</f>
        <v>Hora Feliz</v>
      </c>
      <c r="AA1923" t="s">
        <v>36</v>
      </c>
      <c r="AB1923" t="s">
        <v>9</v>
      </c>
      <c r="AC1923" t="s">
        <v>24</v>
      </c>
      <c r="AD1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23">
        <v>13.6</v>
      </c>
      <c r="AF1923">
        <v>1</v>
      </c>
      <c r="AG1923">
        <v>48</v>
      </c>
      <c r="AH1923">
        <v>43</v>
      </c>
    </row>
    <row r="1924" spans="1:34" x14ac:dyDescent="0.25">
      <c r="A1924" s="3" t="s">
        <v>1999</v>
      </c>
      <c r="B1924" s="1">
        <v>45689</v>
      </c>
      <c r="C1924" s="23">
        <f t="shared" si="150"/>
        <v>1</v>
      </c>
      <c r="D1924" s="23">
        <f t="shared" si="151"/>
        <v>6</v>
      </c>
      <c r="E1924" s="23" t="str">
        <f t="shared" si="152"/>
        <v>sábado</v>
      </c>
      <c r="F1924" s="23">
        <f t="shared" si="153"/>
        <v>2</v>
      </c>
      <c r="G1924" s="23" t="str">
        <f t="shared" si="154"/>
        <v>febrero</v>
      </c>
      <c r="H1924" s="2">
        <v>0.3347222222222222</v>
      </c>
      <c r="I1924" t="s">
        <v>57</v>
      </c>
      <c r="J1924" t="str">
        <f>VLOOKUP(ventas_starbucks_2025[[#This Row],[sucursal]],cambio_sucursal[#All],2,0)</f>
        <v>Sucursal Avda Colón</v>
      </c>
      <c r="K1924" t="s">
        <v>48</v>
      </c>
      <c r="L1924" t="s">
        <v>49</v>
      </c>
      <c r="M1924" t="s">
        <v>55</v>
      </c>
      <c r="N1924" t="str">
        <f>IFERROR(VLOOKUP(ventas_starbucks_2025[[#This Row],[tamaño_sucio]],cambio_tamaño[#All],2,0),"Tamaño único")</f>
        <v>Pequeño</v>
      </c>
      <c r="O1924">
        <v>3</v>
      </c>
      <c r="P1924">
        <v>1873.55</v>
      </c>
      <c r="Q1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4">
        <v>5620.65</v>
      </c>
      <c r="S1924" t="s">
        <v>31</v>
      </c>
      <c r="T1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4" t="str">
        <f>VLOOKUP(ventas_starbucks_2025[[#This Row],[canal_compra]],cambio_canal_compra[#All],2,0)</f>
        <v>Entrega domicilio</v>
      </c>
      <c r="V1924" t="s">
        <v>6</v>
      </c>
      <c r="W1924" t="str">
        <f>VLOOKUP(ventas_starbucks_2025[[#This Row],[método_pago]],cambio_metodo_pago[#All],2,0)</f>
        <v>Aplicación móbil</v>
      </c>
      <c r="X1924" t="s">
        <v>7</v>
      </c>
      <c r="Y1924">
        <v>15</v>
      </c>
      <c r="Z1924" t="str">
        <f>VLOOKUP(ventas_starbucks_2025[[#This Row],[promoción_aplicada5]],promocion_cambiar[#All],2,0)</f>
        <v>2x1</v>
      </c>
      <c r="AA1924" t="s">
        <v>51</v>
      </c>
      <c r="AB1924" t="s">
        <v>29</v>
      </c>
      <c r="AC1924" t="s">
        <v>24</v>
      </c>
      <c r="AD1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24">
        <v>6</v>
      </c>
      <c r="AF1924">
        <v>2</v>
      </c>
      <c r="AG1924">
        <v>44</v>
      </c>
      <c r="AH1924">
        <v>41</v>
      </c>
    </row>
    <row r="1925" spans="1:34" x14ac:dyDescent="0.25">
      <c r="A1925" s="3" t="s">
        <v>2000</v>
      </c>
      <c r="B1925" s="1">
        <v>45689</v>
      </c>
      <c r="C1925" s="23">
        <f t="shared" si="150"/>
        <v>1</v>
      </c>
      <c r="D1925" s="23">
        <f t="shared" si="151"/>
        <v>6</v>
      </c>
      <c r="E1925" s="23" t="str">
        <f t="shared" si="152"/>
        <v>sábado</v>
      </c>
      <c r="F1925" s="23">
        <f t="shared" si="153"/>
        <v>2</v>
      </c>
      <c r="G1925" s="23" t="str">
        <f t="shared" si="154"/>
        <v>febrero</v>
      </c>
      <c r="H1925" s="2">
        <v>0.30694444444444446</v>
      </c>
      <c r="I1925" t="s">
        <v>1</v>
      </c>
      <c r="J1925" t="str">
        <f>VLOOKUP(ventas_starbucks_2025[[#This Row],[sucursal]],cambio_sucursal[#All],2,0)</f>
        <v>Sucursal Nueva Córdoba</v>
      </c>
      <c r="K1925" t="s">
        <v>101</v>
      </c>
      <c r="L1925" t="s">
        <v>3</v>
      </c>
      <c r="M1925" t="s">
        <v>4</v>
      </c>
      <c r="N1925" t="str">
        <f>IFERROR(VLOOKUP(ventas_starbucks_2025[[#This Row],[tamaño_sucio]],cambio_tamaño[#All],2,0),"Tamaño único")</f>
        <v>Tamaño único</v>
      </c>
      <c r="O1925">
        <v>1</v>
      </c>
      <c r="P1925">
        <v>2628.74</v>
      </c>
      <c r="Q1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25">
        <v>2628.74</v>
      </c>
      <c r="S1925" t="s">
        <v>15</v>
      </c>
      <c r="T1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25" t="str">
        <f>VLOOKUP(ventas_starbucks_2025[[#This Row],[canal_compra]],cambio_canal_compra[#All],2,0)</f>
        <v>Para llevar</v>
      </c>
      <c r="V1925" t="s">
        <v>6</v>
      </c>
      <c r="W1925" t="str">
        <f>VLOOKUP(ventas_starbucks_2025[[#This Row],[método_pago]],cambio_metodo_pago[#All],2,0)</f>
        <v>Aplicación móbil</v>
      </c>
      <c r="X1925" t="s">
        <v>7</v>
      </c>
      <c r="Y1925">
        <v>10</v>
      </c>
      <c r="Z1925" t="str">
        <f>VLOOKUP(ventas_starbucks_2025[[#This Row],[promoción_aplicada5]],promocion_cambiar[#All],2,0)</f>
        <v>2x1</v>
      </c>
      <c r="AA1925" t="s">
        <v>51</v>
      </c>
      <c r="AB1925" t="s">
        <v>52</v>
      </c>
      <c r="AC1925" t="s">
        <v>24</v>
      </c>
      <c r="AD1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25">
        <v>9.5</v>
      </c>
      <c r="AF1925">
        <v>1</v>
      </c>
      <c r="AG1925">
        <v>15</v>
      </c>
      <c r="AH1925">
        <v>14</v>
      </c>
    </row>
    <row r="1926" spans="1:34" x14ac:dyDescent="0.25">
      <c r="A1926" s="3" t="s">
        <v>2001</v>
      </c>
      <c r="B1926" s="1">
        <v>45709</v>
      </c>
      <c r="C1926" s="23">
        <f t="shared" si="150"/>
        <v>21</v>
      </c>
      <c r="D1926" s="23">
        <f t="shared" si="151"/>
        <v>5</v>
      </c>
      <c r="E1926" s="23" t="str">
        <f t="shared" si="152"/>
        <v>viernes</v>
      </c>
      <c r="F1926" s="23">
        <f t="shared" si="153"/>
        <v>2</v>
      </c>
      <c r="G1926" s="23" t="str">
        <f t="shared" si="154"/>
        <v>febrero</v>
      </c>
      <c r="H1926" s="2">
        <v>0.86250000000000004</v>
      </c>
      <c r="I1926" t="s">
        <v>26</v>
      </c>
      <c r="J1926" t="str">
        <f>VLOOKUP(ventas_starbucks_2025[[#This Row],[sucursal]],cambio_sucursal[#All],2,0)</f>
        <v>Sucursal San Lorenzo 47</v>
      </c>
      <c r="K1926" t="s">
        <v>132</v>
      </c>
      <c r="L1926" t="s">
        <v>35</v>
      </c>
      <c r="M1926" t="s">
        <v>4</v>
      </c>
      <c r="N1926" t="str">
        <f>IFERROR(VLOOKUP(ventas_starbucks_2025[[#This Row],[tamaño_sucio]],cambio_tamaño[#All],2,0),"Tamaño único")</f>
        <v>Tamaño único</v>
      </c>
      <c r="O1926">
        <v>4</v>
      </c>
      <c r="P1926">
        <v>1207.9100000000001</v>
      </c>
      <c r="Q1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6">
        <v>4831.6400000000003</v>
      </c>
      <c r="S1926" t="s">
        <v>5</v>
      </c>
      <c r="T1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26" t="str">
        <f>VLOOKUP(ventas_starbucks_2025[[#This Row],[canal_compra]],cambio_canal_compra[#All],2,0)</f>
        <v>En tienda</v>
      </c>
      <c r="V1926" t="s">
        <v>6</v>
      </c>
      <c r="W1926" t="str">
        <f>VLOOKUP(ventas_starbucks_2025[[#This Row],[método_pago]],cambio_metodo_pago[#All],2,0)</f>
        <v>Aplicación móbil</v>
      </c>
      <c r="X1926" t="s">
        <v>7</v>
      </c>
      <c r="Y1926">
        <v>0</v>
      </c>
      <c r="Z1926" t="str">
        <f>VLOOKUP(ventas_starbucks_2025[[#This Row],[promoción_aplicada5]],promocion_cambiar[#All],2,0)</f>
        <v>2x1</v>
      </c>
      <c r="AA1926" t="s">
        <v>51</v>
      </c>
      <c r="AB1926" t="s">
        <v>29</v>
      </c>
      <c r="AC1926" t="s">
        <v>24</v>
      </c>
      <c r="AD1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26">
        <v>8.5</v>
      </c>
      <c r="AF1926">
        <v>1</v>
      </c>
      <c r="AG1926">
        <v>45</v>
      </c>
      <c r="AH1926">
        <v>41</v>
      </c>
    </row>
    <row r="1927" spans="1:34" x14ac:dyDescent="0.25">
      <c r="A1927" s="3" t="s">
        <v>2002</v>
      </c>
      <c r="B1927" s="1">
        <v>45697</v>
      </c>
      <c r="C1927" s="23">
        <f t="shared" si="150"/>
        <v>9</v>
      </c>
      <c r="D1927" s="23">
        <f t="shared" si="151"/>
        <v>7</v>
      </c>
      <c r="E1927" s="23" t="str">
        <f t="shared" si="152"/>
        <v>domingo</v>
      </c>
      <c r="F1927" s="23">
        <f t="shared" si="153"/>
        <v>2</v>
      </c>
      <c r="G1927" s="23" t="str">
        <f t="shared" si="154"/>
        <v>febrero</v>
      </c>
      <c r="H1927" s="2">
        <v>0.85833333333333328</v>
      </c>
      <c r="I1927" t="s">
        <v>57</v>
      </c>
      <c r="J1927" t="str">
        <f>VLOOKUP(ventas_starbucks_2025[[#This Row],[sucursal]],cambio_sucursal[#All],2,0)</f>
        <v>Sucursal Avda Colón</v>
      </c>
      <c r="K1927" t="s">
        <v>38</v>
      </c>
      <c r="L1927" t="s">
        <v>39</v>
      </c>
      <c r="M1927" t="s">
        <v>4</v>
      </c>
      <c r="N1927" t="str">
        <f>IFERROR(VLOOKUP(ventas_starbucks_2025[[#This Row],[tamaño_sucio]],cambio_tamaño[#All],2,0),"Tamaño único")</f>
        <v>Tamaño único</v>
      </c>
      <c r="O1927">
        <v>2</v>
      </c>
      <c r="P1927">
        <v>1598.31</v>
      </c>
      <c r="Q1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7">
        <v>3196.62</v>
      </c>
      <c r="S1927" t="s">
        <v>15</v>
      </c>
      <c r="T1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27" t="str">
        <f>VLOOKUP(ventas_starbucks_2025[[#This Row],[canal_compra]],cambio_canal_compra[#All],2,0)</f>
        <v>Para llevar</v>
      </c>
      <c r="V1927" t="s">
        <v>40</v>
      </c>
      <c r="W1927" t="str">
        <f>VLOOKUP(ventas_starbucks_2025[[#This Row],[método_pago]],cambio_metodo_pago[#All],2,0)</f>
        <v>Efectivo</v>
      </c>
      <c r="X1927" t="s">
        <v>7</v>
      </c>
      <c r="Y1927">
        <v>0</v>
      </c>
      <c r="Z1927" t="str">
        <f>VLOOKUP(ventas_starbucks_2025[[#This Row],[promoción_aplicada5]],promocion_cambiar[#All],2,0)</f>
        <v>Hora Feliz</v>
      </c>
      <c r="AA1927" t="s">
        <v>36</v>
      </c>
      <c r="AB1927" t="s">
        <v>18</v>
      </c>
      <c r="AC1927" t="s">
        <v>24</v>
      </c>
      <c r="AD1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27">
        <v>3.3</v>
      </c>
      <c r="AF1927">
        <v>1</v>
      </c>
      <c r="AG1927">
        <v>38</v>
      </c>
      <c r="AH1927">
        <v>36</v>
      </c>
    </row>
    <row r="1928" spans="1:34" x14ac:dyDescent="0.25">
      <c r="A1928" s="3" t="s">
        <v>2003</v>
      </c>
      <c r="B1928" s="1">
        <v>45669</v>
      </c>
      <c r="C1928" s="23">
        <f t="shared" si="150"/>
        <v>12</v>
      </c>
      <c r="D1928" s="23">
        <f t="shared" si="151"/>
        <v>7</v>
      </c>
      <c r="E1928" s="23" t="str">
        <f t="shared" si="152"/>
        <v>domingo</v>
      </c>
      <c r="F1928" s="23">
        <f t="shared" si="153"/>
        <v>1</v>
      </c>
      <c r="G1928" s="23" t="str">
        <f t="shared" si="154"/>
        <v>enero</v>
      </c>
      <c r="H1928" s="2">
        <v>0.68819444444444444</v>
      </c>
      <c r="I1928" t="s">
        <v>57</v>
      </c>
      <c r="J1928" t="str">
        <f>VLOOKUP(ventas_starbucks_2025[[#This Row],[sucursal]],cambio_sucursal[#All],2,0)</f>
        <v>Sucursal Avda Colón</v>
      </c>
      <c r="K1928" t="s">
        <v>82</v>
      </c>
      <c r="L1928" t="s">
        <v>28</v>
      </c>
      <c r="M1928" t="s">
        <v>4</v>
      </c>
      <c r="N1928" t="str">
        <f>IFERROR(VLOOKUP(ventas_starbucks_2025[[#This Row],[tamaño_sucio]],cambio_tamaño[#All],2,0),"Tamaño único")</f>
        <v>Tamaño único</v>
      </c>
      <c r="O1928">
        <v>3</v>
      </c>
      <c r="P1928">
        <v>2715.73</v>
      </c>
      <c r="Q1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28">
        <v>8147.19</v>
      </c>
      <c r="S1928" t="s">
        <v>5</v>
      </c>
      <c r="T1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8" t="str">
        <f>VLOOKUP(ventas_starbucks_2025[[#This Row],[canal_compra]],cambio_canal_compra[#All],2,0)</f>
        <v>En tienda</v>
      </c>
      <c r="V1928" t="s">
        <v>16</v>
      </c>
      <c r="W1928" t="str">
        <f>VLOOKUP(ventas_starbucks_2025[[#This Row],[método_pago]],cambio_metodo_pago[#All],2,0)</f>
        <v>Tarjeta</v>
      </c>
      <c r="X1928" t="s">
        <v>22</v>
      </c>
      <c r="Y1928">
        <v>0</v>
      </c>
      <c r="Z1928" t="str">
        <f>VLOOKUP(ventas_starbucks_2025[[#This Row],[promoción_aplicada5]],promocion_cambiar[#All],2,0)</f>
        <v>Combo</v>
      </c>
      <c r="AA1928" t="s">
        <v>8</v>
      </c>
      <c r="AB1928" t="s">
        <v>29</v>
      </c>
      <c r="AC1928" t="s">
        <v>24</v>
      </c>
      <c r="AD1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28">
        <v>13.9</v>
      </c>
      <c r="AF1928">
        <v>2</v>
      </c>
      <c r="AG1928">
        <v>15</v>
      </c>
      <c r="AH1928">
        <v>12</v>
      </c>
    </row>
    <row r="1929" spans="1:34" x14ac:dyDescent="0.25">
      <c r="A1929" s="3" t="s">
        <v>2004</v>
      </c>
      <c r="B1929" s="1">
        <v>45715</v>
      </c>
      <c r="C1929" s="23">
        <f t="shared" si="150"/>
        <v>27</v>
      </c>
      <c r="D1929" s="23">
        <f t="shared" si="151"/>
        <v>4</v>
      </c>
      <c r="E1929" s="23" t="str">
        <f t="shared" si="152"/>
        <v>jueves</v>
      </c>
      <c r="F1929" s="23">
        <f t="shared" si="153"/>
        <v>2</v>
      </c>
      <c r="G1929" s="23" t="str">
        <f t="shared" si="154"/>
        <v>febrero</v>
      </c>
      <c r="H1929" s="2">
        <v>0.48541666666666666</v>
      </c>
      <c r="I1929" t="s">
        <v>57</v>
      </c>
      <c r="J1929" t="str">
        <f>VLOOKUP(ventas_starbucks_2025[[#This Row],[sucursal]],cambio_sucursal[#All],2,0)</f>
        <v>Sucursal Avda Colón</v>
      </c>
      <c r="K1929" t="s">
        <v>2</v>
      </c>
      <c r="L1929" t="s">
        <v>3</v>
      </c>
      <c r="M1929" t="s">
        <v>4</v>
      </c>
      <c r="N1929" t="str">
        <f>IFERROR(VLOOKUP(ventas_starbucks_2025[[#This Row],[tamaño_sucio]],cambio_tamaño[#All],2,0),"Tamaño único")</f>
        <v>Tamaño único</v>
      </c>
      <c r="O1929">
        <v>3</v>
      </c>
      <c r="P1929">
        <v>2888.29</v>
      </c>
      <c r="Q1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29">
        <v>8664.8700000000008</v>
      </c>
      <c r="S1929" t="s">
        <v>15</v>
      </c>
      <c r="T1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9" t="str">
        <f>VLOOKUP(ventas_starbucks_2025[[#This Row],[canal_compra]],cambio_canal_compra[#All],2,0)</f>
        <v>Para llevar</v>
      </c>
      <c r="V1929" t="s">
        <v>16</v>
      </c>
      <c r="W1929" t="str">
        <f>VLOOKUP(ventas_starbucks_2025[[#This Row],[método_pago]],cambio_metodo_pago[#All],2,0)</f>
        <v>Tarjeta</v>
      </c>
      <c r="X1929" t="s">
        <v>22</v>
      </c>
      <c r="Y1929">
        <v>0</v>
      </c>
      <c r="Z1929" t="str">
        <f>VLOOKUP(ventas_starbucks_2025[[#This Row],[promoción_aplicada5]],promocion_cambiar[#All],2,0)</f>
        <v>Combo</v>
      </c>
      <c r="AA1929" t="s">
        <v>8</v>
      </c>
      <c r="AB1929" t="s">
        <v>29</v>
      </c>
      <c r="AC1929" t="s">
        <v>41</v>
      </c>
      <c r="AD1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29">
        <v>3.4</v>
      </c>
      <c r="AF1929">
        <v>5</v>
      </c>
      <c r="AG1929">
        <v>11</v>
      </c>
      <c r="AH1929">
        <v>8</v>
      </c>
    </row>
    <row r="1930" spans="1:34" x14ac:dyDescent="0.25">
      <c r="A1930" s="3" t="s">
        <v>2005</v>
      </c>
      <c r="B1930" s="1">
        <v>45764</v>
      </c>
      <c r="C1930" s="23">
        <f t="shared" si="150"/>
        <v>17</v>
      </c>
      <c r="D1930" s="23">
        <f t="shared" si="151"/>
        <v>4</v>
      </c>
      <c r="E1930" s="1" t="str">
        <f t="shared" si="152"/>
        <v>jueves</v>
      </c>
      <c r="F1930" s="23">
        <f t="shared" si="153"/>
        <v>4</v>
      </c>
      <c r="G1930" s="1" t="str">
        <f t="shared" si="154"/>
        <v>abril</v>
      </c>
      <c r="H1930" s="2">
        <v>0.37430555555555556</v>
      </c>
      <c r="I1930" t="s">
        <v>1</v>
      </c>
      <c r="J1930" t="str">
        <f>VLOOKUP(ventas_starbucks_2025[[#This Row],[sucursal]],cambio_sucursal[#All],2,0)</f>
        <v>Sucursal Nueva Córdoba</v>
      </c>
      <c r="K1930" t="s">
        <v>27</v>
      </c>
      <c r="L1930" t="s">
        <v>28</v>
      </c>
      <c r="M1930" t="s">
        <v>4</v>
      </c>
      <c r="N1930" t="str">
        <f>IFERROR(VLOOKUP(ventas_starbucks_2025[[#This Row],[tamaño_sucio]],cambio_tamaño[#All],2,0),"Tamaño único")</f>
        <v>Tamaño único</v>
      </c>
      <c r="O1930">
        <v>5</v>
      </c>
      <c r="P1930">
        <v>2341.1</v>
      </c>
      <c r="Q1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30">
        <v>11705.5</v>
      </c>
      <c r="S1930" t="s">
        <v>5</v>
      </c>
      <c r="T1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30" t="str">
        <f>VLOOKUP(ventas_starbucks_2025[[#This Row],[canal_compra]],cambio_canal_compra[#All],2,0)</f>
        <v>En tienda</v>
      </c>
      <c r="V1930" t="s">
        <v>16</v>
      </c>
      <c r="W1930" t="str">
        <f>VLOOKUP(ventas_starbucks_2025[[#This Row],[método_pago]],cambio_metodo_pago[#All],2,0)</f>
        <v>Tarjeta</v>
      </c>
      <c r="X1930" t="s">
        <v>22</v>
      </c>
      <c r="Y1930">
        <v>0</v>
      </c>
      <c r="Z1930" t="str">
        <f>VLOOKUP(ventas_starbucks_2025[[#This Row],[promoción_aplicada5]],promocion_cambiar[#All],2,0)</f>
        <v>2x1</v>
      </c>
      <c r="AA1930" t="s">
        <v>51</v>
      </c>
      <c r="AB1930" t="s">
        <v>18</v>
      </c>
      <c r="AC1930" t="s">
        <v>41</v>
      </c>
      <c r="AD1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30">
        <v>10.5</v>
      </c>
      <c r="AF1930">
        <v>3</v>
      </c>
      <c r="AG1930">
        <v>28</v>
      </c>
      <c r="AH1930">
        <v>23</v>
      </c>
    </row>
    <row r="1931" spans="1:34" x14ac:dyDescent="0.25">
      <c r="A1931" s="3" t="s">
        <v>2006</v>
      </c>
      <c r="B1931" s="1">
        <v>45677</v>
      </c>
      <c r="C1931" s="23">
        <f t="shared" si="150"/>
        <v>20</v>
      </c>
      <c r="D1931" s="23">
        <f t="shared" si="151"/>
        <v>1</v>
      </c>
      <c r="E1931" s="23" t="str">
        <f t="shared" si="152"/>
        <v>lunes</v>
      </c>
      <c r="F1931" s="23">
        <f t="shared" si="153"/>
        <v>1</v>
      </c>
      <c r="G1931" s="23" t="str">
        <f t="shared" si="154"/>
        <v>enero</v>
      </c>
      <c r="H1931" s="2">
        <v>0.59861111111111109</v>
      </c>
      <c r="I1931" t="s">
        <v>12</v>
      </c>
      <c r="J1931" t="str">
        <f>VLOOKUP(ventas_starbucks_2025[[#This Row],[sucursal]],cambio_sucursal[#All],2,0)</f>
        <v>Sucursal Córdoba Shopping</v>
      </c>
      <c r="K1931" t="s">
        <v>205</v>
      </c>
      <c r="L1931" t="s">
        <v>70</v>
      </c>
      <c r="M1931" t="s">
        <v>50</v>
      </c>
      <c r="N1931" t="str">
        <f>IFERROR(VLOOKUP(ventas_starbucks_2025[[#This Row],[tamaño_sucio]],cambio_tamaño[#All],2,0),"Tamaño único")</f>
        <v>Mediano</v>
      </c>
      <c r="O1931">
        <v>5</v>
      </c>
      <c r="P1931">
        <v>1718.48</v>
      </c>
      <c r="Q1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1">
        <v>8592.4</v>
      </c>
      <c r="S1931" t="s">
        <v>5</v>
      </c>
      <c r="T1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1" t="str">
        <f>VLOOKUP(ventas_starbucks_2025[[#This Row],[canal_compra]],cambio_canal_compra[#All],2,0)</f>
        <v>En tienda</v>
      </c>
      <c r="V1931" t="s">
        <v>6</v>
      </c>
      <c r="W1931" t="str">
        <f>VLOOKUP(ventas_starbucks_2025[[#This Row],[método_pago]],cambio_metodo_pago[#All],2,0)</f>
        <v>Aplicación móbil</v>
      </c>
      <c r="X1931" t="s">
        <v>22</v>
      </c>
      <c r="Y1931">
        <v>0</v>
      </c>
      <c r="Z1931" t="str">
        <f>VLOOKUP(ventas_starbucks_2025[[#This Row],[promoción_aplicada5]],promocion_cambiar[#All],2,0)</f>
        <v>Combo</v>
      </c>
      <c r="AA1931" t="s">
        <v>8</v>
      </c>
      <c r="AB1931" t="s">
        <v>9</v>
      </c>
      <c r="AC1931" t="s">
        <v>41</v>
      </c>
      <c r="AD1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31">
        <v>14</v>
      </c>
      <c r="AF1931">
        <v>2</v>
      </c>
      <c r="AG1931">
        <v>29</v>
      </c>
      <c r="AH1931">
        <v>24</v>
      </c>
    </row>
    <row r="1932" spans="1:34" x14ac:dyDescent="0.25">
      <c r="A1932" s="3" t="s">
        <v>2007</v>
      </c>
      <c r="B1932" s="1">
        <v>45759</v>
      </c>
      <c r="C1932" s="23">
        <f t="shared" si="150"/>
        <v>12</v>
      </c>
      <c r="D1932" s="23">
        <f t="shared" si="151"/>
        <v>6</v>
      </c>
      <c r="E1932" s="23" t="str">
        <f t="shared" si="152"/>
        <v>sábado</v>
      </c>
      <c r="F1932" s="23">
        <f t="shared" si="153"/>
        <v>4</v>
      </c>
      <c r="G1932" s="23" t="str">
        <f t="shared" si="154"/>
        <v>abril</v>
      </c>
      <c r="H1932" s="2">
        <v>0.6333333333333333</v>
      </c>
      <c r="I1932" t="s">
        <v>1</v>
      </c>
      <c r="J1932" t="str">
        <f>VLOOKUP(ventas_starbucks_2025[[#This Row],[sucursal]],cambio_sucursal[#All],2,0)</f>
        <v>Sucursal Nueva Córdoba</v>
      </c>
      <c r="K1932" t="s">
        <v>82</v>
      </c>
      <c r="L1932" t="s">
        <v>28</v>
      </c>
      <c r="M1932" t="s">
        <v>4</v>
      </c>
      <c r="N1932" t="str">
        <f>IFERROR(VLOOKUP(ventas_starbucks_2025[[#This Row],[tamaño_sucio]],cambio_tamaño[#All],2,0),"Tamaño único")</f>
        <v>Tamaño único</v>
      </c>
      <c r="O1932">
        <v>2</v>
      </c>
      <c r="P1932">
        <v>2453.9299999999998</v>
      </c>
      <c r="Q1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32">
        <v>4907.8599999999997</v>
      </c>
      <c r="S1932" t="s">
        <v>15</v>
      </c>
      <c r="T1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32" t="str">
        <f>VLOOKUP(ventas_starbucks_2025[[#This Row],[canal_compra]],cambio_canal_compra[#All],2,0)</f>
        <v>Para llevar</v>
      </c>
      <c r="V1932" t="s">
        <v>16</v>
      </c>
      <c r="W1932" t="str">
        <f>VLOOKUP(ventas_starbucks_2025[[#This Row],[método_pago]],cambio_metodo_pago[#All],2,0)</f>
        <v>Tarjeta</v>
      </c>
      <c r="X1932" t="s">
        <v>7</v>
      </c>
      <c r="Y1932">
        <v>15</v>
      </c>
      <c r="Z1932" t="str">
        <f>VLOOKUP(ventas_starbucks_2025[[#This Row],[promoción_aplicada5]],promocion_cambiar[#All],2,0)</f>
        <v>Ninguna</v>
      </c>
      <c r="AA1932" t="s">
        <v>17</v>
      </c>
      <c r="AB1932" t="s">
        <v>32</v>
      </c>
      <c r="AC1932" t="s">
        <v>10</v>
      </c>
      <c r="AD1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32">
        <v>5</v>
      </c>
      <c r="AF1932">
        <v>2</v>
      </c>
      <c r="AG1932">
        <v>27</v>
      </c>
      <c r="AH1932">
        <v>25</v>
      </c>
    </row>
    <row r="1933" spans="1:34" x14ac:dyDescent="0.25">
      <c r="A1933" s="3" t="s">
        <v>2008</v>
      </c>
      <c r="B1933" s="1">
        <v>45681</v>
      </c>
      <c r="C1933" s="23">
        <f t="shared" si="150"/>
        <v>24</v>
      </c>
      <c r="D1933" s="23">
        <f t="shared" si="151"/>
        <v>5</v>
      </c>
      <c r="E1933" s="23" t="str">
        <f t="shared" si="152"/>
        <v>viernes</v>
      </c>
      <c r="F1933" s="23">
        <f t="shared" si="153"/>
        <v>1</v>
      </c>
      <c r="G1933" s="23" t="str">
        <f t="shared" si="154"/>
        <v>enero</v>
      </c>
      <c r="H1933" s="2">
        <v>0.5444444444444444</v>
      </c>
      <c r="I1933" t="s">
        <v>26</v>
      </c>
      <c r="J1933" t="str">
        <f>VLOOKUP(ventas_starbucks_2025[[#This Row],[sucursal]],cambio_sucursal[#All],2,0)</f>
        <v>Sucursal San Lorenzo 47</v>
      </c>
      <c r="K1933" t="s">
        <v>13</v>
      </c>
      <c r="L1933" t="s">
        <v>14</v>
      </c>
      <c r="M1933" t="s">
        <v>4</v>
      </c>
      <c r="N1933" t="str">
        <f>IFERROR(VLOOKUP(ventas_starbucks_2025[[#This Row],[tamaño_sucio]],cambio_tamaño[#All],2,0),"Tamaño único")</f>
        <v>Tamaño único</v>
      </c>
      <c r="O1933">
        <v>4</v>
      </c>
      <c r="P1933">
        <v>1733.31</v>
      </c>
      <c r="Q1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3">
        <v>6933.24</v>
      </c>
      <c r="S1933" t="s">
        <v>31</v>
      </c>
      <c r="T1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3" t="str">
        <f>VLOOKUP(ventas_starbucks_2025[[#This Row],[canal_compra]],cambio_canal_compra[#All],2,0)</f>
        <v>Entrega domicilio</v>
      </c>
      <c r="V1933" t="s">
        <v>6</v>
      </c>
      <c r="W1933" t="str">
        <f>VLOOKUP(ventas_starbucks_2025[[#This Row],[método_pago]],cambio_metodo_pago[#All],2,0)</f>
        <v>Aplicación móbil</v>
      </c>
      <c r="X1933" t="s">
        <v>22</v>
      </c>
      <c r="Y1933">
        <v>0</v>
      </c>
      <c r="Z1933" t="str">
        <f>VLOOKUP(ventas_starbucks_2025[[#This Row],[promoción_aplicada5]],promocion_cambiar[#All],2,0)</f>
        <v>Ninguna</v>
      </c>
      <c r="AA1933" t="s">
        <v>17</v>
      </c>
      <c r="AB1933" t="s">
        <v>23</v>
      </c>
      <c r="AC1933" t="s">
        <v>24</v>
      </c>
      <c r="AD1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33">
        <v>7.1</v>
      </c>
      <c r="AF1933">
        <v>3</v>
      </c>
      <c r="AG1933">
        <v>13</v>
      </c>
      <c r="AH1933">
        <v>9</v>
      </c>
    </row>
    <row r="1934" spans="1:34" x14ac:dyDescent="0.25">
      <c r="A1934" s="3" t="s">
        <v>2009</v>
      </c>
      <c r="B1934" s="1">
        <v>45708</v>
      </c>
      <c r="C1934" s="23">
        <f t="shared" si="150"/>
        <v>20</v>
      </c>
      <c r="D1934" s="23">
        <f t="shared" si="151"/>
        <v>4</v>
      </c>
      <c r="E1934" s="23" t="str">
        <f t="shared" si="152"/>
        <v>jueves</v>
      </c>
      <c r="F1934" s="23">
        <f t="shared" si="153"/>
        <v>2</v>
      </c>
      <c r="G1934" s="23" t="str">
        <f t="shared" si="154"/>
        <v>febrero</v>
      </c>
      <c r="H1934" s="2">
        <v>0.81111111111111112</v>
      </c>
      <c r="I1934" t="s">
        <v>57</v>
      </c>
      <c r="J1934" t="str">
        <f>VLOOKUP(ventas_starbucks_2025[[#This Row],[sucursal]],cambio_sucursal[#All],2,0)</f>
        <v>Sucursal Avda Colón</v>
      </c>
      <c r="K1934" t="s">
        <v>74</v>
      </c>
      <c r="L1934" t="s">
        <v>70</v>
      </c>
      <c r="M1934" t="s">
        <v>55</v>
      </c>
      <c r="N1934" t="str">
        <f>IFERROR(VLOOKUP(ventas_starbucks_2025[[#This Row],[tamaño_sucio]],cambio_tamaño[#All],2,0),"Tamaño único")</f>
        <v>Pequeño</v>
      </c>
      <c r="O1934">
        <v>1</v>
      </c>
      <c r="P1934">
        <v>1307.29</v>
      </c>
      <c r="Q1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4">
        <v>1307.29</v>
      </c>
      <c r="S1934" t="s">
        <v>15</v>
      </c>
      <c r="T1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34" t="str">
        <f>VLOOKUP(ventas_starbucks_2025[[#This Row],[canal_compra]],cambio_canal_compra[#All],2,0)</f>
        <v>Para llevar</v>
      </c>
      <c r="V1934" t="s">
        <v>16</v>
      </c>
      <c r="W1934" t="str">
        <f>VLOOKUP(ventas_starbucks_2025[[#This Row],[método_pago]],cambio_metodo_pago[#All],2,0)</f>
        <v>Tarjeta</v>
      </c>
      <c r="X1934" t="s">
        <v>7</v>
      </c>
      <c r="Y1934">
        <v>10</v>
      </c>
      <c r="Z1934" t="str">
        <f>VLOOKUP(ventas_starbucks_2025[[#This Row],[promoción_aplicada5]],promocion_cambiar[#All],2,0)</f>
        <v>2x1</v>
      </c>
      <c r="AA1934" t="s">
        <v>51</v>
      </c>
      <c r="AB1934" t="s">
        <v>9</v>
      </c>
      <c r="AC1934" t="s">
        <v>10</v>
      </c>
      <c r="AD1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34">
        <v>13</v>
      </c>
      <c r="AF1934">
        <v>2</v>
      </c>
      <c r="AG1934">
        <v>47</v>
      </c>
      <c r="AH1934">
        <v>46</v>
      </c>
    </row>
    <row r="1935" spans="1:34" x14ac:dyDescent="0.25">
      <c r="A1935" s="3" t="s">
        <v>2010</v>
      </c>
      <c r="B1935" s="1">
        <v>45679</v>
      </c>
      <c r="C1935" s="23">
        <f t="shared" si="150"/>
        <v>22</v>
      </c>
      <c r="D1935" s="23">
        <f t="shared" si="151"/>
        <v>3</v>
      </c>
      <c r="E1935" s="23" t="str">
        <f t="shared" si="152"/>
        <v>miércoles</v>
      </c>
      <c r="F1935" s="23">
        <f t="shared" si="153"/>
        <v>1</v>
      </c>
      <c r="G1935" s="23" t="str">
        <f t="shared" si="154"/>
        <v>enero</v>
      </c>
      <c r="H1935" s="2">
        <v>0.42499999999999999</v>
      </c>
      <c r="I1935" t="s">
        <v>12</v>
      </c>
      <c r="J1935" t="str">
        <f>VLOOKUP(ventas_starbucks_2025[[#This Row],[sucursal]],cambio_sucursal[#All],2,0)</f>
        <v>Sucursal Córdoba Shopping</v>
      </c>
      <c r="K1935" t="s">
        <v>300</v>
      </c>
      <c r="L1935" t="s">
        <v>44</v>
      </c>
      <c r="M1935" t="s">
        <v>55</v>
      </c>
      <c r="N1935" t="str">
        <f>IFERROR(VLOOKUP(ventas_starbucks_2025[[#This Row],[tamaño_sucio]],cambio_tamaño[#All],2,0),"Tamaño único")</f>
        <v>Pequeño</v>
      </c>
      <c r="O1935">
        <v>4</v>
      </c>
      <c r="P1935">
        <v>1351.59</v>
      </c>
      <c r="Q1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5">
        <v>5406.36</v>
      </c>
      <c r="S1935" t="s">
        <v>5</v>
      </c>
      <c r="T1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5" t="str">
        <f>VLOOKUP(ventas_starbucks_2025[[#This Row],[canal_compra]],cambio_canal_compra[#All],2,0)</f>
        <v>En tienda</v>
      </c>
      <c r="V1935" t="s">
        <v>16</v>
      </c>
      <c r="W1935" t="str">
        <f>VLOOKUP(ventas_starbucks_2025[[#This Row],[método_pago]],cambio_metodo_pago[#All],2,0)</f>
        <v>Tarjeta</v>
      </c>
      <c r="X1935" t="s">
        <v>7</v>
      </c>
      <c r="Y1935">
        <v>15</v>
      </c>
      <c r="Z1935" t="str">
        <f>VLOOKUP(ventas_starbucks_2025[[#This Row],[promoción_aplicada5]],promocion_cambiar[#All],2,0)</f>
        <v>Hora Feliz</v>
      </c>
      <c r="AA1935" t="s">
        <v>36</v>
      </c>
      <c r="AB1935" t="s">
        <v>9</v>
      </c>
      <c r="AC1935" t="s">
        <v>41</v>
      </c>
      <c r="AD1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35">
        <v>4.5</v>
      </c>
      <c r="AF1935">
        <v>2</v>
      </c>
      <c r="AG1935">
        <v>35</v>
      </c>
      <c r="AH1935">
        <v>31</v>
      </c>
    </row>
    <row r="1936" spans="1:34" x14ac:dyDescent="0.25">
      <c r="A1936" s="3" t="s">
        <v>2011</v>
      </c>
      <c r="B1936" s="1">
        <v>45738</v>
      </c>
      <c r="C1936" s="23">
        <f t="shared" si="150"/>
        <v>22</v>
      </c>
      <c r="D1936" s="23">
        <f t="shared" si="151"/>
        <v>6</v>
      </c>
      <c r="E1936" s="1" t="str">
        <f t="shared" si="152"/>
        <v>sábado</v>
      </c>
      <c r="F1936" s="23">
        <f t="shared" si="153"/>
        <v>3</v>
      </c>
      <c r="G1936" s="1" t="str">
        <f t="shared" si="154"/>
        <v>marzo</v>
      </c>
      <c r="H1936" s="2">
        <v>0.30694444444444446</v>
      </c>
      <c r="I1936" t="s">
        <v>12</v>
      </c>
      <c r="J1936" t="str">
        <f>VLOOKUP(ventas_starbucks_2025[[#This Row],[sucursal]],cambio_sucursal[#All],2,0)</f>
        <v>Sucursal Córdoba Shopping</v>
      </c>
      <c r="K1936" t="s">
        <v>34</v>
      </c>
      <c r="L1936" t="s">
        <v>35</v>
      </c>
      <c r="M1936" t="s">
        <v>4</v>
      </c>
      <c r="N1936" t="str">
        <f>IFERROR(VLOOKUP(ventas_starbucks_2025[[#This Row],[tamaño_sucio]],cambio_tamaño[#All],2,0),"Tamaño único")</f>
        <v>Tamaño único</v>
      </c>
      <c r="O1936">
        <v>1</v>
      </c>
      <c r="P1936">
        <v>1097.32</v>
      </c>
      <c r="Q1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6">
        <v>1097.32</v>
      </c>
      <c r="S1936" t="s">
        <v>31</v>
      </c>
      <c r="T1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36" t="str">
        <f>VLOOKUP(ventas_starbucks_2025[[#This Row],[canal_compra]],cambio_canal_compra[#All],2,0)</f>
        <v>Entrega domicilio</v>
      </c>
      <c r="V1936" t="s">
        <v>16</v>
      </c>
      <c r="W1936" t="str">
        <f>VLOOKUP(ventas_starbucks_2025[[#This Row],[método_pago]],cambio_metodo_pago[#All],2,0)</f>
        <v>Tarjeta</v>
      </c>
      <c r="X1936" t="s">
        <v>7</v>
      </c>
      <c r="Y1936">
        <v>10</v>
      </c>
      <c r="Z1936" t="str">
        <f>VLOOKUP(ventas_starbucks_2025[[#This Row],[promoción_aplicada5]],promocion_cambiar[#All],2,0)</f>
        <v>Hora Feliz</v>
      </c>
      <c r="AA1936" t="s">
        <v>36</v>
      </c>
      <c r="AB1936" t="s">
        <v>23</v>
      </c>
      <c r="AC1936" t="s">
        <v>10</v>
      </c>
      <c r="AD1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36">
        <v>8.4</v>
      </c>
      <c r="AF1936">
        <v>3</v>
      </c>
      <c r="AG1936">
        <v>18</v>
      </c>
      <c r="AH1936">
        <v>17</v>
      </c>
    </row>
    <row r="1937" spans="1:34" x14ac:dyDescent="0.25">
      <c r="A1937" s="3" t="s">
        <v>2012</v>
      </c>
      <c r="B1937" s="1">
        <v>45677</v>
      </c>
      <c r="C1937" s="23">
        <f t="shared" si="150"/>
        <v>20</v>
      </c>
      <c r="D1937" s="23">
        <f t="shared" si="151"/>
        <v>1</v>
      </c>
      <c r="E1937" s="1" t="str">
        <f t="shared" si="152"/>
        <v>lunes</v>
      </c>
      <c r="F1937" s="23">
        <f t="shared" si="153"/>
        <v>1</v>
      </c>
      <c r="G1937" s="1" t="str">
        <f t="shared" si="154"/>
        <v>enero</v>
      </c>
      <c r="H1937" s="2">
        <v>0.31944444444444442</v>
      </c>
      <c r="I1937" t="s">
        <v>57</v>
      </c>
      <c r="J1937" t="str">
        <f>VLOOKUP(ventas_starbucks_2025[[#This Row],[sucursal]],cambio_sucursal[#All],2,0)</f>
        <v>Sucursal Avda Colón</v>
      </c>
      <c r="K1937" t="s">
        <v>69</v>
      </c>
      <c r="L1937" t="s">
        <v>70</v>
      </c>
      <c r="M1937" t="s">
        <v>62</v>
      </c>
      <c r="N1937" t="str">
        <f>IFERROR(VLOOKUP(ventas_starbucks_2025[[#This Row],[tamaño_sucio]],cambio_tamaño[#All],2,0),"Tamaño único")</f>
        <v>Extra-Grande</v>
      </c>
      <c r="O1937">
        <v>4</v>
      </c>
      <c r="P1937">
        <v>1337.96</v>
      </c>
      <c r="Q1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7">
        <v>5351.84</v>
      </c>
      <c r="S1937" t="s">
        <v>15</v>
      </c>
      <c r="T1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7" t="str">
        <f>VLOOKUP(ventas_starbucks_2025[[#This Row],[canal_compra]],cambio_canal_compra[#All],2,0)</f>
        <v>Para llevar</v>
      </c>
      <c r="V1937" t="s">
        <v>40</v>
      </c>
      <c r="W1937" t="str">
        <f>VLOOKUP(ventas_starbucks_2025[[#This Row],[método_pago]],cambio_metodo_pago[#All],2,0)</f>
        <v>Efectivo</v>
      </c>
      <c r="X1937" t="s">
        <v>22</v>
      </c>
      <c r="Y1937">
        <v>0</v>
      </c>
      <c r="Z1937" t="str">
        <f>VLOOKUP(ventas_starbucks_2025[[#This Row],[promoción_aplicada5]],promocion_cambiar[#All],2,0)</f>
        <v>Hora Feliz</v>
      </c>
      <c r="AA1937" t="s">
        <v>36</v>
      </c>
      <c r="AB1937" t="s">
        <v>29</v>
      </c>
      <c r="AC1937" t="s">
        <v>24</v>
      </c>
      <c r="AD1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37">
        <v>5.0999999999999996</v>
      </c>
      <c r="AF1937">
        <v>1</v>
      </c>
      <c r="AG1937">
        <v>23</v>
      </c>
      <c r="AH1937">
        <v>19</v>
      </c>
    </row>
    <row r="1938" spans="1:34" x14ac:dyDescent="0.25">
      <c r="A1938" s="3" t="s">
        <v>2013</v>
      </c>
      <c r="B1938" s="1">
        <v>45676</v>
      </c>
      <c r="C1938" s="23">
        <f t="shared" si="150"/>
        <v>19</v>
      </c>
      <c r="D1938" s="23">
        <f t="shared" si="151"/>
        <v>7</v>
      </c>
      <c r="E1938" s="23" t="str">
        <f t="shared" si="152"/>
        <v>domingo</v>
      </c>
      <c r="F1938" s="23">
        <f t="shared" si="153"/>
        <v>1</v>
      </c>
      <c r="G1938" s="23" t="str">
        <f t="shared" si="154"/>
        <v>enero</v>
      </c>
      <c r="H1938" s="2">
        <v>0.41041666666666665</v>
      </c>
      <c r="I1938" t="s">
        <v>26</v>
      </c>
      <c r="J1938" t="str">
        <f>VLOOKUP(ventas_starbucks_2025[[#This Row],[sucursal]],cambio_sucursal[#All],2,0)</f>
        <v>Sucursal San Lorenzo 47</v>
      </c>
      <c r="K1938" t="s">
        <v>173</v>
      </c>
      <c r="L1938" t="s">
        <v>35</v>
      </c>
      <c r="M1938" t="s">
        <v>4</v>
      </c>
      <c r="N1938" t="str">
        <f>IFERROR(VLOOKUP(ventas_starbucks_2025[[#This Row],[tamaño_sucio]],cambio_tamaño[#All],2,0),"Tamaño único")</f>
        <v>Tamaño único</v>
      </c>
      <c r="O1938">
        <v>3</v>
      </c>
      <c r="P1938">
        <v>1292.79</v>
      </c>
      <c r="Q1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8">
        <v>3878.37</v>
      </c>
      <c r="S1938" t="s">
        <v>31</v>
      </c>
      <c r="T1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38" t="str">
        <f>VLOOKUP(ventas_starbucks_2025[[#This Row],[canal_compra]],cambio_canal_compra[#All],2,0)</f>
        <v>Entrega domicilio</v>
      </c>
      <c r="V1938" t="s">
        <v>40</v>
      </c>
      <c r="W1938" t="str">
        <f>VLOOKUP(ventas_starbucks_2025[[#This Row],[método_pago]],cambio_metodo_pago[#All],2,0)</f>
        <v>Efectivo</v>
      </c>
      <c r="X1938" t="s">
        <v>7</v>
      </c>
      <c r="Y1938">
        <v>15</v>
      </c>
      <c r="Z1938" t="str">
        <f>VLOOKUP(ventas_starbucks_2025[[#This Row],[promoción_aplicada5]],promocion_cambiar[#All],2,0)</f>
        <v>Hora Feliz</v>
      </c>
      <c r="AA1938" t="s">
        <v>36</v>
      </c>
      <c r="AB1938" t="s">
        <v>32</v>
      </c>
      <c r="AC1938" t="s">
        <v>24</v>
      </c>
      <c r="AD1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38">
        <v>3.9</v>
      </c>
      <c r="AF1938">
        <v>5</v>
      </c>
      <c r="AG1938">
        <v>10</v>
      </c>
      <c r="AH1938">
        <v>7</v>
      </c>
    </row>
    <row r="1939" spans="1:34" x14ac:dyDescent="0.25">
      <c r="A1939" s="3" t="s">
        <v>2014</v>
      </c>
      <c r="B1939" s="1">
        <v>45662</v>
      </c>
      <c r="C1939" s="23">
        <f t="shared" si="150"/>
        <v>5</v>
      </c>
      <c r="D1939" s="23">
        <f t="shared" si="151"/>
        <v>7</v>
      </c>
      <c r="E1939" s="23" t="str">
        <f t="shared" si="152"/>
        <v>domingo</v>
      </c>
      <c r="F1939" s="23">
        <f t="shared" si="153"/>
        <v>1</v>
      </c>
      <c r="G1939" s="23" t="str">
        <f t="shared" si="154"/>
        <v>enero</v>
      </c>
      <c r="H1939" s="2">
        <v>0.30138888888888887</v>
      </c>
      <c r="I1939" t="s">
        <v>57</v>
      </c>
      <c r="J1939" t="str">
        <f>VLOOKUP(ventas_starbucks_2025[[#This Row],[sucursal]],cambio_sucursal[#All],2,0)</f>
        <v>Sucursal Avda Colón</v>
      </c>
      <c r="K1939" t="s">
        <v>101</v>
      </c>
      <c r="L1939" t="s">
        <v>3</v>
      </c>
      <c r="M1939" t="s">
        <v>4</v>
      </c>
      <c r="N1939" t="str">
        <f>IFERROR(VLOOKUP(ventas_starbucks_2025[[#This Row],[tamaño_sucio]],cambio_tamaño[#All],2,0),"Tamaño único")</f>
        <v>Tamaño único</v>
      </c>
      <c r="O1939">
        <v>5</v>
      </c>
      <c r="P1939">
        <v>3242.01</v>
      </c>
      <c r="Q1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39">
        <v>16210.05</v>
      </c>
      <c r="S1939" t="s">
        <v>31</v>
      </c>
      <c r="T1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939" t="str">
        <f>VLOOKUP(ventas_starbucks_2025[[#This Row],[canal_compra]],cambio_canal_compra[#All],2,0)</f>
        <v>Entrega domicilio</v>
      </c>
      <c r="V1939" t="s">
        <v>16</v>
      </c>
      <c r="W1939" t="str">
        <f>VLOOKUP(ventas_starbucks_2025[[#This Row],[método_pago]],cambio_metodo_pago[#All],2,0)</f>
        <v>Tarjeta</v>
      </c>
      <c r="X1939" t="s">
        <v>22</v>
      </c>
      <c r="Y1939">
        <v>0</v>
      </c>
      <c r="Z1939" t="str">
        <f>VLOOKUP(ventas_starbucks_2025[[#This Row],[promoción_aplicada5]],promocion_cambiar[#All],2,0)</f>
        <v>Ninguna</v>
      </c>
      <c r="AA1939" t="s">
        <v>17</v>
      </c>
      <c r="AB1939" t="s">
        <v>29</v>
      </c>
      <c r="AC1939" t="s">
        <v>10</v>
      </c>
      <c r="AD1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39">
        <v>3.2</v>
      </c>
      <c r="AF1939">
        <v>2</v>
      </c>
      <c r="AG1939">
        <v>24</v>
      </c>
      <c r="AH1939">
        <v>19</v>
      </c>
    </row>
    <row r="1940" spans="1:34" x14ac:dyDescent="0.25">
      <c r="A1940" s="3" t="s">
        <v>2015</v>
      </c>
      <c r="B1940" s="1">
        <v>45755</v>
      </c>
      <c r="C1940" s="23">
        <f t="shared" si="150"/>
        <v>8</v>
      </c>
      <c r="D1940" s="23">
        <f t="shared" si="151"/>
        <v>2</v>
      </c>
      <c r="E1940" s="23" t="str">
        <f t="shared" si="152"/>
        <v>martes</v>
      </c>
      <c r="F1940" s="23">
        <f t="shared" si="153"/>
        <v>4</v>
      </c>
      <c r="G1940" s="23" t="str">
        <f t="shared" si="154"/>
        <v>abril</v>
      </c>
      <c r="H1940" s="2">
        <v>0.35625000000000001</v>
      </c>
      <c r="I1940" t="s">
        <v>12</v>
      </c>
      <c r="J1940" t="str">
        <f>VLOOKUP(ventas_starbucks_2025[[#This Row],[sucursal]],cambio_sucursal[#All],2,0)</f>
        <v>Sucursal Córdoba Shopping</v>
      </c>
      <c r="K1940" t="s">
        <v>209</v>
      </c>
      <c r="L1940" t="s">
        <v>44</v>
      </c>
      <c r="M1940" t="s">
        <v>45</v>
      </c>
      <c r="N1940" t="str">
        <f>IFERROR(VLOOKUP(ventas_starbucks_2025[[#This Row],[tamaño_sucio]],cambio_tamaño[#All],2,0),"Tamaño único")</f>
        <v>Grande</v>
      </c>
      <c r="O1940">
        <v>4</v>
      </c>
      <c r="P1940">
        <v>1357.77</v>
      </c>
      <c r="Q1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0">
        <v>5431.08</v>
      </c>
      <c r="S1940" t="s">
        <v>15</v>
      </c>
      <c r="T1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0" t="str">
        <f>VLOOKUP(ventas_starbucks_2025[[#This Row],[canal_compra]],cambio_canal_compra[#All],2,0)</f>
        <v>Para llevar</v>
      </c>
      <c r="V1940" t="s">
        <v>6</v>
      </c>
      <c r="W1940" t="str">
        <f>VLOOKUP(ventas_starbucks_2025[[#This Row],[método_pago]],cambio_metodo_pago[#All],2,0)</f>
        <v>Aplicación móbil</v>
      </c>
      <c r="X1940" t="s">
        <v>22</v>
      </c>
      <c r="Y1940">
        <v>0</v>
      </c>
      <c r="Z1940" t="str">
        <f>VLOOKUP(ventas_starbucks_2025[[#This Row],[promoción_aplicada5]],promocion_cambiar[#All],2,0)</f>
        <v>Hora Feliz</v>
      </c>
      <c r="AA1940" t="s">
        <v>36</v>
      </c>
      <c r="AB1940" t="s">
        <v>52</v>
      </c>
      <c r="AC1940" t="s">
        <v>24</v>
      </c>
      <c r="AD1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0">
        <v>6.7</v>
      </c>
      <c r="AF1940">
        <v>1</v>
      </c>
      <c r="AG1940">
        <v>12</v>
      </c>
      <c r="AH1940">
        <v>8</v>
      </c>
    </row>
    <row r="1941" spans="1:34" x14ac:dyDescent="0.25">
      <c r="A1941" s="3" t="s">
        <v>2016</v>
      </c>
      <c r="B1941" s="1">
        <v>45735</v>
      </c>
      <c r="C1941" s="23">
        <f t="shared" si="150"/>
        <v>19</v>
      </c>
      <c r="D1941" s="23">
        <f t="shared" si="151"/>
        <v>3</v>
      </c>
      <c r="E1941" s="1" t="str">
        <f t="shared" si="152"/>
        <v>miércoles</v>
      </c>
      <c r="F1941" s="23">
        <f t="shared" si="153"/>
        <v>3</v>
      </c>
      <c r="G1941" s="1" t="str">
        <f t="shared" si="154"/>
        <v>marzo</v>
      </c>
      <c r="H1941" s="2">
        <v>0.41111111111111109</v>
      </c>
      <c r="I1941" t="s">
        <v>12</v>
      </c>
      <c r="J1941" t="str">
        <f>VLOOKUP(ventas_starbucks_2025[[#This Row],[sucursal]],cambio_sucursal[#All],2,0)</f>
        <v>Sucursal Córdoba Shopping</v>
      </c>
      <c r="K1941" t="s">
        <v>115</v>
      </c>
      <c r="L1941" t="s">
        <v>21</v>
      </c>
      <c r="M1941" t="s">
        <v>4</v>
      </c>
      <c r="N1941" t="str">
        <f>IFERROR(VLOOKUP(ventas_starbucks_2025[[#This Row],[tamaño_sucio]],cambio_tamaño[#All],2,0),"Tamaño único")</f>
        <v>Tamaño único</v>
      </c>
      <c r="O1941">
        <v>4</v>
      </c>
      <c r="P1941">
        <v>1021.68</v>
      </c>
      <c r="Q1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1">
        <v>4086.72</v>
      </c>
      <c r="S1941" t="s">
        <v>5</v>
      </c>
      <c r="T1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41" t="str">
        <f>VLOOKUP(ventas_starbucks_2025[[#This Row],[canal_compra]],cambio_canal_compra[#All],2,0)</f>
        <v>En tienda</v>
      </c>
      <c r="V1941" t="s">
        <v>40</v>
      </c>
      <c r="W1941" t="str">
        <f>VLOOKUP(ventas_starbucks_2025[[#This Row],[método_pago]],cambio_metodo_pago[#All],2,0)</f>
        <v>Efectivo</v>
      </c>
      <c r="X1941" t="s">
        <v>22</v>
      </c>
      <c r="Y1941">
        <v>0</v>
      </c>
      <c r="Z1941" t="str">
        <f>VLOOKUP(ventas_starbucks_2025[[#This Row],[promoción_aplicada5]],promocion_cambiar[#All],2,0)</f>
        <v>Combo</v>
      </c>
      <c r="AA1941" t="s">
        <v>8</v>
      </c>
      <c r="AB1941" t="s">
        <v>32</v>
      </c>
      <c r="AC1941" t="s">
        <v>24</v>
      </c>
      <c r="AD1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1">
        <v>5.0999999999999996</v>
      </c>
      <c r="AF1941">
        <v>5</v>
      </c>
      <c r="AG1941">
        <v>46</v>
      </c>
      <c r="AH1941">
        <v>42</v>
      </c>
    </row>
    <row r="1942" spans="1:34" x14ac:dyDescent="0.25">
      <c r="A1942" s="3" t="s">
        <v>2017</v>
      </c>
      <c r="B1942" s="1">
        <v>45693</v>
      </c>
      <c r="C1942" s="23">
        <f t="shared" si="150"/>
        <v>5</v>
      </c>
      <c r="D1942" s="23">
        <f t="shared" si="151"/>
        <v>3</v>
      </c>
      <c r="E1942" s="23" t="str">
        <f t="shared" si="152"/>
        <v>miércoles</v>
      </c>
      <c r="F1942" s="23">
        <f t="shared" si="153"/>
        <v>2</v>
      </c>
      <c r="G1942" s="23" t="str">
        <f t="shared" si="154"/>
        <v>febrero</v>
      </c>
      <c r="H1942" s="2">
        <v>0.79374999999999996</v>
      </c>
      <c r="I1942" t="s">
        <v>1</v>
      </c>
      <c r="J1942" t="str">
        <f>VLOOKUP(ventas_starbucks_2025[[#This Row],[sucursal]],cambio_sucursal[#All],2,0)</f>
        <v>Sucursal Nueva Córdoba</v>
      </c>
      <c r="K1942" t="s">
        <v>58</v>
      </c>
      <c r="L1942" t="s">
        <v>39</v>
      </c>
      <c r="M1942" t="s">
        <v>4</v>
      </c>
      <c r="N1942" t="str">
        <f>IFERROR(VLOOKUP(ventas_starbucks_2025[[#This Row],[tamaño_sucio]],cambio_tamaño[#All],2,0),"Tamaño único")</f>
        <v>Tamaño único</v>
      </c>
      <c r="O1942">
        <v>4</v>
      </c>
      <c r="P1942">
        <v>1570.14</v>
      </c>
      <c r="Q1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2">
        <v>6280.56</v>
      </c>
      <c r="S1942" t="s">
        <v>31</v>
      </c>
      <c r="T1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2" t="str">
        <f>VLOOKUP(ventas_starbucks_2025[[#This Row],[canal_compra]],cambio_canal_compra[#All],2,0)</f>
        <v>Entrega domicilio</v>
      </c>
      <c r="V1942" t="s">
        <v>6</v>
      </c>
      <c r="W1942" t="str">
        <f>VLOOKUP(ventas_starbucks_2025[[#This Row],[método_pago]],cambio_metodo_pago[#All],2,0)</f>
        <v>Aplicación móbil</v>
      </c>
      <c r="X1942" t="s">
        <v>22</v>
      </c>
      <c r="Y1942">
        <v>0</v>
      </c>
      <c r="Z1942" t="str">
        <f>VLOOKUP(ventas_starbucks_2025[[#This Row],[promoción_aplicada5]],promocion_cambiar[#All],2,0)</f>
        <v>2x1</v>
      </c>
      <c r="AA1942" t="s">
        <v>51</v>
      </c>
      <c r="AB1942" t="s">
        <v>32</v>
      </c>
      <c r="AC1942" t="s">
        <v>41</v>
      </c>
      <c r="AD1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2">
        <v>8</v>
      </c>
      <c r="AF1942">
        <v>3</v>
      </c>
      <c r="AG1942">
        <v>33</v>
      </c>
      <c r="AH1942">
        <v>29</v>
      </c>
    </row>
    <row r="1943" spans="1:34" x14ac:dyDescent="0.25">
      <c r="A1943" s="3" t="s">
        <v>2018</v>
      </c>
      <c r="B1943" s="1">
        <v>45658</v>
      </c>
      <c r="C1943" s="23">
        <f t="shared" si="150"/>
        <v>1</v>
      </c>
      <c r="D1943" s="23">
        <f t="shared" si="151"/>
        <v>3</v>
      </c>
      <c r="E1943" s="1" t="str">
        <f t="shared" si="152"/>
        <v>miércoles</v>
      </c>
      <c r="F1943" s="23">
        <f t="shared" si="153"/>
        <v>1</v>
      </c>
      <c r="G1943" s="1" t="str">
        <f t="shared" si="154"/>
        <v>enero</v>
      </c>
      <c r="H1943" s="2">
        <v>0.79097222222222219</v>
      </c>
      <c r="I1943" t="s">
        <v>26</v>
      </c>
      <c r="J1943" t="str">
        <f>VLOOKUP(ventas_starbucks_2025[[#This Row],[sucursal]],cambio_sucursal[#All],2,0)</f>
        <v>Sucursal San Lorenzo 47</v>
      </c>
      <c r="K1943" t="s">
        <v>34</v>
      </c>
      <c r="L1943" t="s">
        <v>35</v>
      </c>
      <c r="M1943" t="s">
        <v>4</v>
      </c>
      <c r="N1943" t="str">
        <f>IFERROR(VLOOKUP(ventas_starbucks_2025[[#This Row],[tamaño_sucio]],cambio_tamaño[#All],2,0),"Tamaño único")</f>
        <v>Tamaño único</v>
      </c>
      <c r="O1943">
        <v>5</v>
      </c>
      <c r="P1943">
        <v>1055.1600000000001</v>
      </c>
      <c r="Q1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3">
        <v>5275.8</v>
      </c>
      <c r="S1943" t="s">
        <v>31</v>
      </c>
      <c r="T1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3" t="str">
        <f>VLOOKUP(ventas_starbucks_2025[[#This Row],[canal_compra]],cambio_canal_compra[#All],2,0)</f>
        <v>Entrega domicilio</v>
      </c>
      <c r="V1943" t="s">
        <v>40</v>
      </c>
      <c r="W1943" t="str">
        <f>VLOOKUP(ventas_starbucks_2025[[#This Row],[método_pago]],cambio_metodo_pago[#All],2,0)</f>
        <v>Efectivo</v>
      </c>
      <c r="X1943" t="s">
        <v>7</v>
      </c>
      <c r="Y1943">
        <v>15</v>
      </c>
      <c r="Z1943" t="str">
        <f>VLOOKUP(ventas_starbucks_2025[[#This Row],[promoción_aplicada5]],promocion_cambiar[#All],2,0)</f>
        <v>Hora Feliz</v>
      </c>
      <c r="AA1943" t="s">
        <v>36</v>
      </c>
      <c r="AB1943" t="s">
        <v>18</v>
      </c>
      <c r="AC1943" t="s">
        <v>41</v>
      </c>
      <c r="AD1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3">
        <v>9.6999999999999993</v>
      </c>
      <c r="AF1943">
        <v>3</v>
      </c>
      <c r="AG1943">
        <v>50</v>
      </c>
      <c r="AH1943">
        <v>45</v>
      </c>
    </row>
    <row r="1944" spans="1:34" x14ac:dyDescent="0.25">
      <c r="A1944" s="3" t="s">
        <v>2019</v>
      </c>
      <c r="B1944" s="1">
        <v>45696</v>
      </c>
      <c r="C1944" s="23">
        <f t="shared" si="150"/>
        <v>8</v>
      </c>
      <c r="D1944" s="23">
        <f t="shared" si="151"/>
        <v>6</v>
      </c>
      <c r="E1944" s="1" t="str">
        <f t="shared" si="152"/>
        <v>sábado</v>
      </c>
      <c r="F1944" s="23">
        <f t="shared" si="153"/>
        <v>2</v>
      </c>
      <c r="G1944" s="1" t="str">
        <f t="shared" si="154"/>
        <v>febrero</v>
      </c>
      <c r="H1944" s="2">
        <v>0.60902777777777772</v>
      </c>
      <c r="I1944" t="s">
        <v>1</v>
      </c>
      <c r="J1944" t="str">
        <f>VLOOKUP(ventas_starbucks_2025[[#This Row],[sucursal]],cambio_sucursal[#All],2,0)</f>
        <v>Sucursal Nueva Córdoba</v>
      </c>
      <c r="K1944" t="s">
        <v>101</v>
      </c>
      <c r="L1944" t="s">
        <v>3</v>
      </c>
      <c r="M1944" t="s">
        <v>4</v>
      </c>
      <c r="N1944" t="str">
        <f>IFERROR(VLOOKUP(ventas_starbucks_2025[[#This Row],[tamaño_sucio]],cambio_tamaño[#All],2,0),"Tamaño único")</f>
        <v>Tamaño único</v>
      </c>
      <c r="O1944">
        <v>4</v>
      </c>
      <c r="P1944">
        <v>3448.26</v>
      </c>
      <c r="Q1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44">
        <v>13793.04</v>
      </c>
      <c r="S1944" t="s">
        <v>5</v>
      </c>
      <c r="T1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44" t="str">
        <f>VLOOKUP(ventas_starbucks_2025[[#This Row],[canal_compra]],cambio_canal_compra[#All],2,0)</f>
        <v>En tienda</v>
      </c>
      <c r="V1944" t="s">
        <v>6</v>
      </c>
      <c r="W1944" t="str">
        <f>VLOOKUP(ventas_starbucks_2025[[#This Row],[método_pago]],cambio_metodo_pago[#All],2,0)</f>
        <v>Aplicación móbil</v>
      </c>
      <c r="X1944" t="s">
        <v>22</v>
      </c>
      <c r="Y1944">
        <v>0</v>
      </c>
      <c r="Z1944" t="str">
        <f>VLOOKUP(ventas_starbucks_2025[[#This Row],[promoción_aplicada5]],promocion_cambiar[#All],2,0)</f>
        <v>2x1</v>
      </c>
      <c r="AA1944" t="s">
        <v>51</v>
      </c>
      <c r="AB1944" t="s">
        <v>18</v>
      </c>
      <c r="AC1944" t="s">
        <v>10</v>
      </c>
      <c r="AD1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44">
        <v>4.4000000000000004</v>
      </c>
      <c r="AF1944">
        <v>1</v>
      </c>
      <c r="AG1944">
        <v>34</v>
      </c>
      <c r="AH1944">
        <v>30</v>
      </c>
    </row>
    <row r="1945" spans="1:34" x14ac:dyDescent="0.25">
      <c r="A1945" s="3" t="s">
        <v>2020</v>
      </c>
      <c r="B1945" s="1">
        <v>45681</v>
      </c>
      <c r="C1945" s="23">
        <f t="shared" si="150"/>
        <v>24</v>
      </c>
      <c r="D1945" s="23">
        <f t="shared" si="151"/>
        <v>5</v>
      </c>
      <c r="E1945" s="23" t="str">
        <f t="shared" si="152"/>
        <v>viernes</v>
      </c>
      <c r="F1945" s="23">
        <f t="shared" si="153"/>
        <v>1</v>
      </c>
      <c r="G1945" s="23" t="str">
        <f t="shared" si="154"/>
        <v>enero</v>
      </c>
      <c r="H1945" s="2">
        <v>0.76458333333333328</v>
      </c>
      <c r="I1945" t="s">
        <v>26</v>
      </c>
      <c r="J1945" t="str">
        <f>VLOOKUP(ventas_starbucks_2025[[#This Row],[sucursal]],cambio_sucursal[#All],2,0)</f>
        <v>Sucursal San Lorenzo 47</v>
      </c>
      <c r="K1945" t="s">
        <v>20</v>
      </c>
      <c r="L1945" t="s">
        <v>21</v>
      </c>
      <c r="M1945" t="s">
        <v>4</v>
      </c>
      <c r="N1945" t="str">
        <f>IFERROR(VLOOKUP(ventas_starbucks_2025[[#This Row],[tamaño_sucio]],cambio_tamaño[#All],2,0),"Tamaño único")</f>
        <v>Tamaño único</v>
      </c>
      <c r="O1945">
        <v>4</v>
      </c>
      <c r="P1945">
        <v>854.66</v>
      </c>
      <c r="Q1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45">
        <v>3418.64</v>
      </c>
      <c r="S1945" t="s">
        <v>5</v>
      </c>
      <c r="T1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45" t="str">
        <f>VLOOKUP(ventas_starbucks_2025[[#This Row],[canal_compra]],cambio_canal_compra[#All],2,0)</f>
        <v>En tienda</v>
      </c>
      <c r="V1945" t="s">
        <v>16</v>
      </c>
      <c r="W1945" t="str">
        <f>VLOOKUP(ventas_starbucks_2025[[#This Row],[método_pago]],cambio_metodo_pago[#All],2,0)</f>
        <v>Tarjeta</v>
      </c>
      <c r="X1945" t="s">
        <v>7</v>
      </c>
      <c r="Y1945">
        <v>0</v>
      </c>
      <c r="Z1945" t="str">
        <f>VLOOKUP(ventas_starbucks_2025[[#This Row],[promoción_aplicada5]],promocion_cambiar[#All],2,0)</f>
        <v>2x1</v>
      </c>
      <c r="AA1945" t="s">
        <v>51</v>
      </c>
      <c r="AB1945" t="s">
        <v>29</v>
      </c>
      <c r="AC1945" t="s">
        <v>24</v>
      </c>
      <c r="AD1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45">
        <v>2</v>
      </c>
      <c r="AF1945">
        <v>4</v>
      </c>
      <c r="AG1945">
        <v>26</v>
      </c>
      <c r="AH1945">
        <v>22</v>
      </c>
    </row>
    <row r="1946" spans="1:34" x14ac:dyDescent="0.25">
      <c r="A1946" s="3" t="s">
        <v>2021</v>
      </c>
      <c r="B1946" s="1">
        <v>45765</v>
      </c>
      <c r="C1946" s="23">
        <f t="shared" si="150"/>
        <v>18</v>
      </c>
      <c r="D1946" s="23">
        <f t="shared" si="151"/>
        <v>5</v>
      </c>
      <c r="E1946" s="23" t="str">
        <f t="shared" si="152"/>
        <v>viernes</v>
      </c>
      <c r="F1946" s="23">
        <f t="shared" si="153"/>
        <v>4</v>
      </c>
      <c r="G1946" s="23" t="str">
        <f t="shared" si="154"/>
        <v>abril</v>
      </c>
      <c r="H1946" s="2">
        <v>0.78125</v>
      </c>
      <c r="I1946" t="s">
        <v>1</v>
      </c>
      <c r="J1946" t="str">
        <f>VLOOKUP(ventas_starbucks_2025[[#This Row],[sucursal]],cambio_sucursal[#All],2,0)</f>
        <v>Sucursal Nueva Córdoba</v>
      </c>
      <c r="K1946" t="s">
        <v>13</v>
      </c>
      <c r="L1946" t="s">
        <v>14</v>
      </c>
      <c r="M1946" t="s">
        <v>4</v>
      </c>
      <c r="N1946" t="str">
        <f>IFERROR(VLOOKUP(ventas_starbucks_2025[[#This Row],[tamaño_sucio]],cambio_tamaño[#All],2,0),"Tamaño único")</f>
        <v>Tamaño único</v>
      </c>
      <c r="O1946">
        <v>4</v>
      </c>
      <c r="P1946">
        <v>1927.85</v>
      </c>
      <c r="Q1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6">
        <v>7711.4</v>
      </c>
      <c r="S1946" t="s">
        <v>5</v>
      </c>
      <c r="T1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6" t="str">
        <f>VLOOKUP(ventas_starbucks_2025[[#This Row],[canal_compra]],cambio_canal_compra[#All],2,0)</f>
        <v>En tienda</v>
      </c>
      <c r="V1946" t="s">
        <v>40</v>
      </c>
      <c r="W1946" t="str">
        <f>VLOOKUP(ventas_starbucks_2025[[#This Row],[método_pago]],cambio_metodo_pago[#All],2,0)</f>
        <v>Efectivo</v>
      </c>
      <c r="X1946" t="s">
        <v>7</v>
      </c>
      <c r="Y1946">
        <v>0</v>
      </c>
      <c r="Z1946" t="str">
        <f>VLOOKUP(ventas_starbucks_2025[[#This Row],[promoción_aplicada5]],promocion_cambiar[#All],2,0)</f>
        <v>Combo</v>
      </c>
      <c r="AA1946" t="s">
        <v>8</v>
      </c>
      <c r="AB1946" t="s">
        <v>9</v>
      </c>
      <c r="AC1946" t="s">
        <v>24</v>
      </c>
      <c r="AD1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6">
        <v>8.3000000000000007</v>
      </c>
      <c r="AF1946">
        <v>3</v>
      </c>
      <c r="AG1946">
        <v>25</v>
      </c>
      <c r="AH1946">
        <v>21</v>
      </c>
    </row>
    <row r="1947" spans="1:34" x14ac:dyDescent="0.25">
      <c r="A1947" s="3" t="s">
        <v>2022</v>
      </c>
      <c r="B1947" s="1">
        <v>45679</v>
      </c>
      <c r="C1947" s="23">
        <f t="shared" si="150"/>
        <v>22</v>
      </c>
      <c r="D1947" s="23">
        <f t="shared" si="151"/>
        <v>3</v>
      </c>
      <c r="E1947" s="1" t="str">
        <f t="shared" si="152"/>
        <v>miércoles</v>
      </c>
      <c r="F1947" s="23">
        <f t="shared" si="153"/>
        <v>1</v>
      </c>
      <c r="G1947" s="1" t="str">
        <f t="shared" si="154"/>
        <v>enero</v>
      </c>
      <c r="H1947" s="2">
        <v>0.72361111111111109</v>
      </c>
      <c r="I1947" t="s">
        <v>12</v>
      </c>
      <c r="J1947" t="str">
        <f>VLOOKUP(ventas_starbucks_2025[[#This Row],[sucursal]],cambio_sucursal[#All],2,0)</f>
        <v>Sucursal Córdoba Shopping</v>
      </c>
      <c r="K1947" t="s">
        <v>27</v>
      </c>
      <c r="L1947" t="s">
        <v>28</v>
      </c>
      <c r="M1947" t="s">
        <v>4</v>
      </c>
      <c r="N1947" t="str">
        <f>IFERROR(VLOOKUP(ventas_starbucks_2025[[#This Row],[tamaño_sucio]],cambio_tamaño[#All],2,0),"Tamaño único")</f>
        <v>Tamaño único</v>
      </c>
      <c r="O1947">
        <v>3</v>
      </c>
      <c r="P1947">
        <v>2156.29</v>
      </c>
      <c r="Q1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47">
        <v>6468.87</v>
      </c>
      <c r="S1947" t="s">
        <v>15</v>
      </c>
      <c r="T1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7" t="str">
        <f>VLOOKUP(ventas_starbucks_2025[[#This Row],[canal_compra]],cambio_canal_compra[#All],2,0)</f>
        <v>Para llevar</v>
      </c>
      <c r="V1947" t="s">
        <v>16</v>
      </c>
      <c r="W1947" t="str">
        <f>VLOOKUP(ventas_starbucks_2025[[#This Row],[método_pago]],cambio_metodo_pago[#All],2,0)</f>
        <v>Tarjeta</v>
      </c>
      <c r="X1947" t="s">
        <v>22</v>
      </c>
      <c r="Y1947">
        <v>0</v>
      </c>
      <c r="Z1947" t="str">
        <f>VLOOKUP(ventas_starbucks_2025[[#This Row],[promoción_aplicada5]],promocion_cambiar[#All],2,0)</f>
        <v>Ninguna</v>
      </c>
      <c r="AA1947" t="s">
        <v>17</v>
      </c>
      <c r="AB1947" t="s">
        <v>32</v>
      </c>
      <c r="AC1947" t="s">
        <v>24</v>
      </c>
      <c r="AD1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47">
        <v>4.9000000000000004</v>
      </c>
      <c r="AF1947">
        <v>3</v>
      </c>
      <c r="AG1947">
        <v>35</v>
      </c>
      <c r="AH1947">
        <v>32</v>
      </c>
    </row>
    <row r="1948" spans="1:34" x14ac:dyDescent="0.25">
      <c r="A1948" s="3" t="s">
        <v>2023</v>
      </c>
      <c r="B1948" s="1">
        <v>45741</v>
      </c>
      <c r="C1948" s="23">
        <f t="shared" si="150"/>
        <v>25</v>
      </c>
      <c r="D1948" s="23">
        <f t="shared" si="151"/>
        <v>2</v>
      </c>
      <c r="E1948" s="23" t="str">
        <f t="shared" si="152"/>
        <v>martes</v>
      </c>
      <c r="F1948" s="23">
        <f t="shared" si="153"/>
        <v>3</v>
      </c>
      <c r="G1948" s="23" t="str">
        <f t="shared" si="154"/>
        <v>marzo</v>
      </c>
      <c r="H1948" s="2">
        <v>0.85416666666666663</v>
      </c>
      <c r="I1948" t="s">
        <v>1</v>
      </c>
      <c r="J1948" t="str">
        <f>VLOOKUP(ventas_starbucks_2025[[#This Row],[sucursal]],cambio_sucursal[#All],2,0)</f>
        <v>Sucursal Nueva Córdoba</v>
      </c>
      <c r="K1948" t="s">
        <v>58</v>
      </c>
      <c r="L1948" t="s">
        <v>39</v>
      </c>
      <c r="M1948" t="s">
        <v>4</v>
      </c>
      <c r="N1948" t="str">
        <f>IFERROR(VLOOKUP(ventas_starbucks_2025[[#This Row],[tamaño_sucio]],cambio_tamaño[#All],2,0),"Tamaño único")</f>
        <v>Tamaño único</v>
      </c>
      <c r="O1948">
        <v>5</v>
      </c>
      <c r="P1948">
        <v>1165.75</v>
      </c>
      <c r="Q1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8">
        <v>5828.75</v>
      </c>
      <c r="S1948" t="s">
        <v>31</v>
      </c>
      <c r="T1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8" t="str">
        <f>VLOOKUP(ventas_starbucks_2025[[#This Row],[canal_compra]],cambio_canal_compra[#All],2,0)</f>
        <v>Entrega domicilio</v>
      </c>
      <c r="V1948" t="s">
        <v>6</v>
      </c>
      <c r="W1948" t="str">
        <f>VLOOKUP(ventas_starbucks_2025[[#This Row],[método_pago]],cambio_metodo_pago[#All],2,0)</f>
        <v>Aplicación móbil</v>
      </c>
      <c r="X1948" t="s">
        <v>7</v>
      </c>
      <c r="Y1948">
        <v>10</v>
      </c>
      <c r="Z1948" t="str">
        <f>VLOOKUP(ventas_starbucks_2025[[#This Row],[promoción_aplicada5]],promocion_cambiar[#All],2,0)</f>
        <v>Ninguna</v>
      </c>
      <c r="AA1948" t="s">
        <v>17</v>
      </c>
      <c r="AB1948" t="s">
        <v>18</v>
      </c>
      <c r="AC1948" t="s">
        <v>41</v>
      </c>
      <c r="AD1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8">
        <v>7.3</v>
      </c>
      <c r="AF1948">
        <v>4</v>
      </c>
      <c r="AG1948">
        <v>20</v>
      </c>
      <c r="AH1948">
        <v>15</v>
      </c>
    </row>
    <row r="1949" spans="1:34" x14ac:dyDescent="0.25">
      <c r="A1949" s="3" t="s">
        <v>2024</v>
      </c>
      <c r="B1949" s="1">
        <v>45718</v>
      </c>
      <c r="C1949" s="23">
        <f t="shared" si="150"/>
        <v>2</v>
      </c>
      <c r="D1949" s="23">
        <f t="shared" si="151"/>
        <v>7</v>
      </c>
      <c r="E1949" s="23" t="str">
        <f t="shared" si="152"/>
        <v>domingo</v>
      </c>
      <c r="F1949" s="23">
        <f t="shared" si="153"/>
        <v>3</v>
      </c>
      <c r="G1949" s="23" t="str">
        <f t="shared" si="154"/>
        <v>marzo</v>
      </c>
      <c r="H1949" s="2">
        <v>0.69097222222222221</v>
      </c>
      <c r="I1949" t="s">
        <v>57</v>
      </c>
      <c r="J1949" t="str">
        <f>VLOOKUP(ventas_starbucks_2025[[#This Row],[sucursal]],cambio_sucursal[#All],2,0)</f>
        <v>Sucursal Avda Colón</v>
      </c>
      <c r="K1949" t="s">
        <v>34</v>
      </c>
      <c r="L1949" t="s">
        <v>35</v>
      </c>
      <c r="M1949" t="s">
        <v>4</v>
      </c>
      <c r="N1949" t="str">
        <f>IFERROR(VLOOKUP(ventas_starbucks_2025[[#This Row],[tamaño_sucio]],cambio_tamaño[#All],2,0),"Tamaño único")</f>
        <v>Tamaño único</v>
      </c>
      <c r="O1949">
        <v>2</v>
      </c>
      <c r="P1949">
        <v>1400.52</v>
      </c>
      <c r="Q1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9">
        <v>2801.04</v>
      </c>
      <c r="S1949" t="s">
        <v>5</v>
      </c>
      <c r="T1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49" t="str">
        <f>VLOOKUP(ventas_starbucks_2025[[#This Row],[canal_compra]],cambio_canal_compra[#All],2,0)</f>
        <v>En tienda</v>
      </c>
      <c r="V1949" t="s">
        <v>16</v>
      </c>
      <c r="W1949" t="str">
        <f>VLOOKUP(ventas_starbucks_2025[[#This Row],[método_pago]],cambio_metodo_pago[#All],2,0)</f>
        <v>Tarjeta</v>
      </c>
      <c r="X1949" t="s">
        <v>7</v>
      </c>
      <c r="Y1949">
        <v>0</v>
      </c>
      <c r="Z1949" t="str">
        <f>VLOOKUP(ventas_starbucks_2025[[#This Row],[promoción_aplicada5]],promocion_cambiar[#All],2,0)</f>
        <v>2x1</v>
      </c>
      <c r="AA1949" t="s">
        <v>51</v>
      </c>
      <c r="AB1949" t="s">
        <v>23</v>
      </c>
      <c r="AC1949" t="s">
        <v>10</v>
      </c>
      <c r="AD1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9">
        <v>5.6</v>
      </c>
      <c r="AF1949">
        <v>5</v>
      </c>
      <c r="AG1949">
        <v>39</v>
      </c>
      <c r="AH1949">
        <v>37</v>
      </c>
    </row>
    <row r="1950" spans="1:34" x14ac:dyDescent="0.25">
      <c r="A1950" s="3" t="s">
        <v>2025</v>
      </c>
      <c r="B1950" s="1">
        <v>45724</v>
      </c>
      <c r="C1950" s="23">
        <f t="shared" si="150"/>
        <v>8</v>
      </c>
      <c r="D1950" s="23">
        <f t="shared" si="151"/>
        <v>6</v>
      </c>
      <c r="E1950" s="23" t="str">
        <f t="shared" si="152"/>
        <v>sábado</v>
      </c>
      <c r="F1950" s="23">
        <f t="shared" si="153"/>
        <v>3</v>
      </c>
      <c r="G1950" s="23" t="str">
        <f t="shared" si="154"/>
        <v>marzo</v>
      </c>
      <c r="H1950" s="2">
        <v>0.47499999999999998</v>
      </c>
      <c r="I1950" t="s">
        <v>57</v>
      </c>
      <c r="J1950" t="str">
        <f>VLOOKUP(ventas_starbucks_2025[[#This Row],[sucursal]],cambio_sucursal[#All],2,0)</f>
        <v>Sucursal Avda Colón</v>
      </c>
      <c r="K1950" t="s">
        <v>130</v>
      </c>
      <c r="L1950" t="s">
        <v>65</v>
      </c>
      <c r="M1950" t="s">
        <v>4</v>
      </c>
      <c r="N1950" t="str">
        <f>IFERROR(VLOOKUP(ventas_starbucks_2025[[#This Row],[tamaño_sucio]],cambio_tamaño[#All],2,0),"Tamaño único")</f>
        <v>Tamaño único</v>
      </c>
      <c r="O1950">
        <v>4</v>
      </c>
      <c r="P1950">
        <v>1554</v>
      </c>
      <c r="Q1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0">
        <v>6216</v>
      </c>
      <c r="S1950" t="s">
        <v>31</v>
      </c>
      <c r="T1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50" t="str">
        <f>VLOOKUP(ventas_starbucks_2025[[#This Row],[canal_compra]],cambio_canal_compra[#All],2,0)</f>
        <v>Entrega domicilio</v>
      </c>
      <c r="V1950" t="s">
        <v>40</v>
      </c>
      <c r="W1950" t="str">
        <f>VLOOKUP(ventas_starbucks_2025[[#This Row],[método_pago]],cambio_metodo_pago[#All],2,0)</f>
        <v>Efectivo</v>
      </c>
      <c r="X1950" t="s">
        <v>7</v>
      </c>
      <c r="Y1950">
        <v>15</v>
      </c>
      <c r="Z1950" t="str">
        <f>VLOOKUP(ventas_starbucks_2025[[#This Row],[promoción_aplicada5]],promocion_cambiar[#All],2,0)</f>
        <v>Ninguna</v>
      </c>
      <c r="AA1950" t="s">
        <v>17</v>
      </c>
      <c r="AB1950" t="s">
        <v>23</v>
      </c>
      <c r="AC1950" t="s">
        <v>41</v>
      </c>
      <c r="AD1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50">
        <v>14.6</v>
      </c>
      <c r="AF1950">
        <v>3</v>
      </c>
      <c r="AG1950">
        <v>49</v>
      </c>
      <c r="AH1950">
        <v>45</v>
      </c>
    </row>
    <row r="1951" spans="1:34" x14ac:dyDescent="0.25">
      <c r="A1951" s="3" t="s">
        <v>2026</v>
      </c>
      <c r="B1951" s="1">
        <v>45688</v>
      </c>
      <c r="C1951" s="23">
        <f t="shared" si="150"/>
        <v>31</v>
      </c>
      <c r="D1951" s="23">
        <f t="shared" si="151"/>
        <v>5</v>
      </c>
      <c r="E1951" s="1" t="str">
        <f t="shared" si="152"/>
        <v>viernes</v>
      </c>
      <c r="F1951" s="23">
        <f t="shared" si="153"/>
        <v>1</v>
      </c>
      <c r="G1951" s="1" t="str">
        <f t="shared" si="154"/>
        <v>enero</v>
      </c>
      <c r="H1951" s="2">
        <v>0.40208333333333335</v>
      </c>
      <c r="I1951" t="s">
        <v>1</v>
      </c>
      <c r="J1951" t="str">
        <f>VLOOKUP(ventas_starbucks_2025[[#This Row],[sucursal]],cambio_sucursal[#All],2,0)</f>
        <v>Sucursal Nueva Córdoba</v>
      </c>
      <c r="K1951" t="s">
        <v>87</v>
      </c>
      <c r="L1951" t="s">
        <v>65</v>
      </c>
      <c r="M1951" t="s">
        <v>4</v>
      </c>
      <c r="N1951" t="str">
        <f>IFERROR(VLOOKUP(ventas_starbucks_2025[[#This Row],[tamaño_sucio]],cambio_tamaño[#All],2,0),"Tamaño único")</f>
        <v>Tamaño único</v>
      </c>
      <c r="O1951">
        <v>3</v>
      </c>
      <c r="P1951">
        <v>1721.4</v>
      </c>
      <c r="Q1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1">
        <v>5164.2</v>
      </c>
      <c r="S1951" t="s">
        <v>31</v>
      </c>
      <c r="T1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51" t="str">
        <f>VLOOKUP(ventas_starbucks_2025[[#This Row],[canal_compra]],cambio_canal_compra[#All],2,0)</f>
        <v>Entrega domicilio</v>
      </c>
      <c r="V1951" t="s">
        <v>6</v>
      </c>
      <c r="W1951" t="str">
        <f>VLOOKUP(ventas_starbucks_2025[[#This Row],[método_pago]],cambio_metodo_pago[#All],2,0)</f>
        <v>Aplicación móbil</v>
      </c>
      <c r="X1951" t="s">
        <v>22</v>
      </c>
      <c r="Y1951">
        <v>0</v>
      </c>
      <c r="Z1951" t="str">
        <f>VLOOKUP(ventas_starbucks_2025[[#This Row],[promoción_aplicada5]],promocion_cambiar[#All],2,0)</f>
        <v>2x1</v>
      </c>
      <c r="AA1951" t="s">
        <v>51</v>
      </c>
      <c r="AB1951" t="s">
        <v>29</v>
      </c>
      <c r="AC1951" t="s">
        <v>10</v>
      </c>
      <c r="AD1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51">
        <v>2.6</v>
      </c>
      <c r="AF1951">
        <v>3</v>
      </c>
      <c r="AG1951">
        <v>18</v>
      </c>
      <c r="AH1951">
        <v>15</v>
      </c>
    </row>
    <row r="1952" spans="1:34" x14ac:dyDescent="0.25">
      <c r="A1952" s="3" t="s">
        <v>2027</v>
      </c>
      <c r="B1952" s="1">
        <v>45718</v>
      </c>
      <c r="C1952" s="23">
        <f t="shared" si="150"/>
        <v>2</v>
      </c>
      <c r="D1952" s="23">
        <f t="shared" si="151"/>
        <v>7</v>
      </c>
      <c r="E1952" s="23" t="str">
        <f t="shared" si="152"/>
        <v>domingo</v>
      </c>
      <c r="F1952" s="23">
        <f t="shared" si="153"/>
        <v>3</v>
      </c>
      <c r="G1952" s="23" t="str">
        <f t="shared" si="154"/>
        <v>marzo</v>
      </c>
      <c r="H1952" s="2">
        <v>0.84444444444444444</v>
      </c>
      <c r="I1952" t="s">
        <v>57</v>
      </c>
      <c r="J1952" t="str">
        <f>VLOOKUP(ventas_starbucks_2025[[#This Row],[sucursal]],cambio_sucursal[#All],2,0)</f>
        <v>Sucursal Avda Colón</v>
      </c>
      <c r="K1952" t="s">
        <v>89</v>
      </c>
      <c r="L1952" t="s">
        <v>90</v>
      </c>
      <c r="M1952" t="s">
        <v>4</v>
      </c>
      <c r="N1952" t="str">
        <f>IFERROR(VLOOKUP(ventas_starbucks_2025[[#This Row],[tamaño_sucio]],cambio_tamaño[#All],2,0),"Tamaño único")</f>
        <v>Tamaño único</v>
      </c>
      <c r="O1952">
        <v>4</v>
      </c>
      <c r="P1952">
        <v>1172.08</v>
      </c>
      <c r="Q1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2">
        <v>4688.32</v>
      </c>
      <c r="S1952" t="s">
        <v>31</v>
      </c>
      <c r="T1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2" t="str">
        <f>VLOOKUP(ventas_starbucks_2025[[#This Row],[canal_compra]],cambio_canal_compra[#All],2,0)</f>
        <v>Entrega domicilio</v>
      </c>
      <c r="V1952" t="s">
        <v>40</v>
      </c>
      <c r="W1952" t="str">
        <f>VLOOKUP(ventas_starbucks_2025[[#This Row],[método_pago]],cambio_metodo_pago[#All],2,0)</f>
        <v>Efectivo</v>
      </c>
      <c r="X1952" t="s">
        <v>7</v>
      </c>
      <c r="Y1952">
        <v>0</v>
      </c>
      <c r="Z1952" t="str">
        <f>VLOOKUP(ventas_starbucks_2025[[#This Row],[promoción_aplicada5]],promocion_cambiar[#All],2,0)</f>
        <v>Combo</v>
      </c>
      <c r="AA1952" t="s">
        <v>8</v>
      </c>
      <c r="AB1952" t="s">
        <v>52</v>
      </c>
      <c r="AC1952" t="s">
        <v>10</v>
      </c>
      <c r="AD1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52">
        <v>11.6</v>
      </c>
      <c r="AF1952">
        <v>4</v>
      </c>
      <c r="AG1952">
        <v>48</v>
      </c>
      <c r="AH1952">
        <v>44</v>
      </c>
    </row>
    <row r="1953" spans="1:34" x14ac:dyDescent="0.25">
      <c r="A1953" s="3" t="s">
        <v>2028</v>
      </c>
      <c r="B1953" s="1">
        <v>45663</v>
      </c>
      <c r="C1953" s="23">
        <f t="shared" si="150"/>
        <v>6</v>
      </c>
      <c r="D1953" s="23">
        <f t="shared" si="151"/>
        <v>1</v>
      </c>
      <c r="E1953" s="23" t="str">
        <f t="shared" si="152"/>
        <v>lunes</v>
      </c>
      <c r="F1953" s="23">
        <f t="shared" si="153"/>
        <v>1</v>
      </c>
      <c r="G1953" s="23" t="str">
        <f t="shared" si="154"/>
        <v>enero</v>
      </c>
      <c r="H1953" s="2">
        <v>0.54374999999999996</v>
      </c>
      <c r="I1953" t="s">
        <v>26</v>
      </c>
      <c r="J1953" t="str">
        <f>VLOOKUP(ventas_starbucks_2025[[#This Row],[sucursal]],cambio_sucursal[#All],2,0)</f>
        <v>Sucursal San Lorenzo 47</v>
      </c>
      <c r="K1953" t="s">
        <v>13</v>
      </c>
      <c r="L1953" t="s">
        <v>14</v>
      </c>
      <c r="M1953" t="s">
        <v>4</v>
      </c>
      <c r="N1953" t="str">
        <f>IFERROR(VLOOKUP(ventas_starbucks_2025[[#This Row],[tamaño_sucio]],cambio_tamaño[#All],2,0),"Tamaño único")</f>
        <v>Tamaño único</v>
      </c>
      <c r="O1953">
        <v>1</v>
      </c>
      <c r="P1953">
        <v>2035.99</v>
      </c>
      <c r="Q1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53">
        <v>2035.99</v>
      </c>
      <c r="S1953" t="s">
        <v>31</v>
      </c>
      <c r="T1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3" t="str">
        <f>VLOOKUP(ventas_starbucks_2025[[#This Row],[canal_compra]],cambio_canal_compra[#All],2,0)</f>
        <v>Entrega domicilio</v>
      </c>
      <c r="V1953" t="s">
        <v>6</v>
      </c>
      <c r="W1953" t="str">
        <f>VLOOKUP(ventas_starbucks_2025[[#This Row],[método_pago]],cambio_metodo_pago[#All],2,0)</f>
        <v>Aplicación móbil</v>
      </c>
      <c r="X1953" t="s">
        <v>7</v>
      </c>
      <c r="Y1953">
        <v>15</v>
      </c>
      <c r="Z1953" t="str">
        <f>VLOOKUP(ventas_starbucks_2025[[#This Row],[promoción_aplicada5]],promocion_cambiar[#All],2,0)</f>
        <v>2x1</v>
      </c>
      <c r="AA1953" t="s">
        <v>51</v>
      </c>
      <c r="AB1953" t="s">
        <v>23</v>
      </c>
      <c r="AC1953" t="s">
        <v>41</v>
      </c>
      <c r="AD1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53">
        <v>14.6</v>
      </c>
      <c r="AF1953">
        <v>5</v>
      </c>
      <c r="AG1953">
        <v>11</v>
      </c>
      <c r="AH1953">
        <v>10</v>
      </c>
    </row>
    <row r="1954" spans="1:34" x14ac:dyDescent="0.25">
      <c r="A1954" s="3" t="s">
        <v>2029</v>
      </c>
      <c r="B1954" s="1">
        <v>45691</v>
      </c>
      <c r="C1954" s="23">
        <f t="shared" si="150"/>
        <v>3</v>
      </c>
      <c r="D1954" s="23">
        <f t="shared" si="151"/>
        <v>1</v>
      </c>
      <c r="E1954" s="23" t="str">
        <f t="shared" si="152"/>
        <v>lunes</v>
      </c>
      <c r="F1954" s="23">
        <f t="shared" si="153"/>
        <v>2</v>
      </c>
      <c r="G1954" s="23" t="str">
        <f t="shared" si="154"/>
        <v>febrero</v>
      </c>
      <c r="H1954" s="2">
        <v>0.75694444444444442</v>
      </c>
      <c r="I1954" t="s">
        <v>1</v>
      </c>
      <c r="J1954" t="str">
        <f>VLOOKUP(ventas_starbucks_2025[[#This Row],[sucursal]],cambio_sucursal[#All],2,0)</f>
        <v>Sucursal Nueva Córdoba</v>
      </c>
      <c r="K1954" t="s">
        <v>27</v>
      </c>
      <c r="L1954" t="s">
        <v>28</v>
      </c>
      <c r="M1954" t="s">
        <v>4</v>
      </c>
      <c r="N1954" t="str">
        <f>IFERROR(VLOOKUP(ventas_starbucks_2025[[#This Row],[tamaño_sucio]],cambio_tamaño[#All],2,0),"Tamaño único")</f>
        <v>Tamaño único</v>
      </c>
      <c r="O1954">
        <v>4</v>
      </c>
      <c r="P1954">
        <v>2843.07</v>
      </c>
      <c r="Q1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54">
        <v>11372.28</v>
      </c>
      <c r="S1954" t="s">
        <v>15</v>
      </c>
      <c r="T1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54" t="str">
        <f>VLOOKUP(ventas_starbucks_2025[[#This Row],[canal_compra]],cambio_canal_compra[#All],2,0)</f>
        <v>Para llevar</v>
      </c>
      <c r="V1954" t="s">
        <v>16</v>
      </c>
      <c r="W1954" t="str">
        <f>VLOOKUP(ventas_starbucks_2025[[#This Row],[método_pago]],cambio_metodo_pago[#All],2,0)</f>
        <v>Tarjeta</v>
      </c>
      <c r="X1954" t="s">
        <v>7</v>
      </c>
      <c r="Y1954">
        <v>10</v>
      </c>
      <c r="Z1954" t="str">
        <f>VLOOKUP(ventas_starbucks_2025[[#This Row],[promoción_aplicada5]],promocion_cambiar[#All],2,0)</f>
        <v>Ninguna</v>
      </c>
      <c r="AA1954" t="s">
        <v>17</v>
      </c>
      <c r="AB1954" t="s">
        <v>29</v>
      </c>
      <c r="AC1954" t="s">
        <v>10</v>
      </c>
      <c r="AD1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4">
        <v>6.7</v>
      </c>
      <c r="AF1954">
        <v>4</v>
      </c>
      <c r="AG1954">
        <v>49</v>
      </c>
      <c r="AH1954">
        <v>45</v>
      </c>
    </row>
    <row r="1955" spans="1:34" x14ac:dyDescent="0.25">
      <c r="A1955" s="3" t="s">
        <v>2030</v>
      </c>
      <c r="B1955" s="1">
        <v>45701</v>
      </c>
      <c r="C1955" s="23">
        <f t="shared" si="150"/>
        <v>13</v>
      </c>
      <c r="D1955" s="23">
        <f t="shared" si="151"/>
        <v>4</v>
      </c>
      <c r="E1955" s="23" t="str">
        <f t="shared" si="152"/>
        <v>jueves</v>
      </c>
      <c r="F1955" s="23">
        <f t="shared" si="153"/>
        <v>2</v>
      </c>
      <c r="G1955" s="23" t="str">
        <f t="shared" si="154"/>
        <v>febrero</v>
      </c>
      <c r="H1955" s="2">
        <v>0.79861111111111116</v>
      </c>
      <c r="I1955" t="s">
        <v>1</v>
      </c>
      <c r="J1955" t="str">
        <f>VLOOKUP(ventas_starbucks_2025[[#This Row],[sucursal]],cambio_sucursal[#All],2,0)</f>
        <v>Sucursal Nueva Córdoba</v>
      </c>
      <c r="K1955" t="s">
        <v>69</v>
      </c>
      <c r="L1955" t="s">
        <v>70</v>
      </c>
      <c r="M1955" t="s">
        <v>62</v>
      </c>
      <c r="N1955" t="str">
        <f>IFERROR(VLOOKUP(ventas_starbucks_2025[[#This Row],[tamaño_sucio]],cambio_tamaño[#All],2,0),"Tamaño único")</f>
        <v>Extra-Grande</v>
      </c>
      <c r="O1955">
        <v>4</v>
      </c>
      <c r="P1955">
        <v>1507.88</v>
      </c>
      <c r="Q1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5">
        <v>6031.52</v>
      </c>
      <c r="S1955" t="s">
        <v>15</v>
      </c>
      <c r="T1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55" t="str">
        <f>VLOOKUP(ventas_starbucks_2025[[#This Row],[canal_compra]],cambio_canal_compra[#All],2,0)</f>
        <v>Para llevar</v>
      </c>
      <c r="V1955" t="s">
        <v>6</v>
      </c>
      <c r="W1955" t="str">
        <f>VLOOKUP(ventas_starbucks_2025[[#This Row],[método_pago]],cambio_metodo_pago[#All],2,0)</f>
        <v>Aplicación móbil</v>
      </c>
      <c r="X1955" t="s">
        <v>7</v>
      </c>
      <c r="Y1955">
        <v>0</v>
      </c>
      <c r="Z1955" t="str">
        <f>VLOOKUP(ventas_starbucks_2025[[#This Row],[promoción_aplicada5]],promocion_cambiar[#All],2,0)</f>
        <v>Hora Feliz</v>
      </c>
      <c r="AA1955" t="s">
        <v>36</v>
      </c>
      <c r="AB1955" t="s">
        <v>9</v>
      </c>
      <c r="AC1955" t="s">
        <v>24</v>
      </c>
      <c r="AD1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5">
        <v>5.5</v>
      </c>
      <c r="AF1955">
        <v>4</v>
      </c>
      <c r="AG1955">
        <v>46</v>
      </c>
      <c r="AH1955">
        <v>42</v>
      </c>
    </row>
    <row r="1956" spans="1:34" x14ac:dyDescent="0.25">
      <c r="A1956" s="3" t="s">
        <v>2031</v>
      </c>
      <c r="B1956" s="1">
        <v>45756</v>
      </c>
      <c r="C1956" s="23">
        <f t="shared" si="150"/>
        <v>9</v>
      </c>
      <c r="D1956" s="23">
        <f t="shared" si="151"/>
        <v>3</v>
      </c>
      <c r="E1956" s="1" t="str">
        <f t="shared" si="152"/>
        <v>miércoles</v>
      </c>
      <c r="F1956" s="23">
        <f t="shared" si="153"/>
        <v>4</v>
      </c>
      <c r="G1956" s="1" t="str">
        <f t="shared" si="154"/>
        <v>abril</v>
      </c>
      <c r="H1956" s="2">
        <v>0.50486111111111109</v>
      </c>
      <c r="I1956" t="s">
        <v>12</v>
      </c>
      <c r="J1956" t="str">
        <f>VLOOKUP(ventas_starbucks_2025[[#This Row],[sucursal]],cambio_sucursal[#All],2,0)</f>
        <v>Sucursal Córdoba Shopping</v>
      </c>
      <c r="K1956" t="s">
        <v>130</v>
      </c>
      <c r="L1956" t="s">
        <v>65</v>
      </c>
      <c r="M1956" t="s">
        <v>4</v>
      </c>
      <c r="N1956" t="str">
        <f>IFERROR(VLOOKUP(ventas_starbucks_2025[[#This Row],[tamaño_sucio]],cambio_tamaño[#All],2,0),"Tamaño único")</f>
        <v>Tamaño único</v>
      </c>
      <c r="O1956">
        <v>5</v>
      </c>
      <c r="P1956">
        <v>1884.06</v>
      </c>
      <c r="Q1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6">
        <v>9420.2999999999993</v>
      </c>
      <c r="S1956" t="s">
        <v>15</v>
      </c>
      <c r="T1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56" t="str">
        <f>VLOOKUP(ventas_starbucks_2025[[#This Row],[canal_compra]],cambio_canal_compra[#All],2,0)</f>
        <v>Para llevar</v>
      </c>
      <c r="V1956" t="s">
        <v>16</v>
      </c>
      <c r="W1956" t="str">
        <f>VLOOKUP(ventas_starbucks_2025[[#This Row],[método_pago]],cambio_metodo_pago[#All],2,0)</f>
        <v>Tarjeta</v>
      </c>
      <c r="X1956" t="s">
        <v>7</v>
      </c>
      <c r="Y1956">
        <v>10</v>
      </c>
      <c r="Z1956" t="str">
        <f>VLOOKUP(ventas_starbucks_2025[[#This Row],[promoción_aplicada5]],promocion_cambiar[#All],2,0)</f>
        <v>Ninguna</v>
      </c>
      <c r="AA1956" t="s">
        <v>17</v>
      </c>
      <c r="AB1956" t="s">
        <v>23</v>
      </c>
      <c r="AC1956" t="s">
        <v>24</v>
      </c>
      <c r="AD1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6">
        <v>6.6</v>
      </c>
      <c r="AF1956">
        <v>1</v>
      </c>
      <c r="AG1956">
        <v>42</v>
      </c>
      <c r="AH1956">
        <v>37</v>
      </c>
    </row>
    <row r="1957" spans="1:34" x14ac:dyDescent="0.25">
      <c r="A1957" s="3" t="s">
        <v>2032</v>
      </c>
      <c r="B1957" s="1">
        <v>45753</v>
      </c>
      <c r="C1957" s="23">
        <f t="shared" si="150"/>
        <v>6</v>
      </c>
      <c r="D1957" s="23">
        <f t="shared" si="151"/>
        <v>7</v>
      </c>
      <c r="E1957" s="1" t="str">
        <f t="shared" si="152"/>
        <v>domingo</v>
      </c>
      <c r="F1957" s="23">
        <f t="shared" si="153"/>
        <v>4</v>
      </c>
      <c r="G1957" s="1" t="str">
        <f t="shared" si="154"/>
        <v>abril</v>
      </c>
      <c r="H1957" s="2">
        <v>0.67986111111111114</v>
      </c>
      <c r="I1957" t="s">
        <v>12</v>
      </c>
      <c r="J1957" t="str">
        <f>VLOOKUP(ventas_starbucks_2025[[#This Row],[sucursal]],cambio_sucursal[#All],2,0)</f>
        <v>Sucursal Córdoba Shopping</v>
      </c>
      <c r="K1957" t="s">
        <v>48</v>
      </c>
      <c r="L1957" t="s">
        <v>49</v>
      </c>
      <c r="M1957" t="s">
        <v>45</v>
      </c>
      <c r="N1957" t="str">
        <f>IFERROR(VLOOKUP(ventas_starbucks_2025[[#This Row],[tamaño_sucio]],cambio_tamaño[#All],2,0),"Tamaño único")</f>
        <v>Grande</v>
      </c>
      <c r="O1957">
        <v>3</v>
      </c>
      <c r="P1957">
        <v>1544.93</v>
      </c>
      <c r="Q1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7">
        <v>4634.79</v>
      </c>
      <c r="S1957" t="s">
        <v>31</v>
      </c>
      <c r="T1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7" t="str">
        <f>VLOOKUP(ventas_starbucks_2025[[#This Row],[canal_compra]],cambio_canal_compra[#All],2,0)</f>
        <v>Entrega domicilio</v>
      </c>
      <c r="V1957" t="s">
        <v>40</v>
      </c>
      <c r="W1957" t="str">
        <f>VLOOKUP(ventas_starbucks_2025[[#This Row],[método_pago]],cambio_metodo_pago[#All],2,0)</f>
        <v>Efectivo</v>
      </c>
      <c r="X1957" t="s">
        <v>7</v>
      </c>
      <c r="Y1957">
        <v>0</v>
      </c>
      <c r="Z1957" t="str">
        <f>VLOOKUP(ventas_starbucks_2025[[#This Row],[promoción_aplicada5]],promocion_cambiar[#All],2,0)</f>
        <v>Hora Feliz</v>
      </c>
      <c r="AA1957" t="s">
        <v>36</v>
      </c>
      <c r="AB1957" t="s">
        <v>32</v>
      </c>
      <c r="AC1957" t="s">
        <v>41</v>
      </c>
      <c r="AD1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57">
        <v>12.8</v>
      </c>
      <c r="AF1957">
        <v>4</v>
      </c>
      <c r="AG1957">
        <v>14</v>
      </c>
      <c r="AH1957">
        <v>11</v>
      </c>
    </row>
    <row r="1958" spans="1:34" x14ac:dyDescent="0.25">
      <c r="A1958" s="3" t="s">
        <v>2033</v>
      </c>
      <c r="B1958" s="1">
        <v>45685</v>
      </c>
      <c r="C1958" s="23">
        <f t="shared" si="150"/>
        <v>28</v>
      </c>
      <c r="D1958" s="23">
        <f t="shared" si="151"/>
        <v>2</v>
      </c>
      <c r="E1958" s="1" t="str">
        <f t="shared" si="152"/>
        <v>martes</v>
      </c>
      <c r="F1958" s="23">
        <f t="shared" si="153"/>
        <v>1</v>
      </c>
      <c r="G1958" s="1" t="str">
        <f t="shared" si="154"/>
        <v>enero</v>
      </c>
      <c r="H1958" s="2">
        <v>0.49930555555555556</v>
      </c>
      <c r="I1958" t="s">
        <v>57</v>
      </c>
      <c r="J1958" t="str">
        <f>VLOOKUP(ventas_starbucks_2025[[#This Row],[sucursal]],cambio_sucursal[#All],2,0)</f>
        <v>Sucursal Avda Colón</v>
      </c>
      <c r="K1958" t="s">
        <v>132</v>
      </c>
      <c r="L1958" t="s">
        <v>35</v>
      </c>
      <c r="M1958" t="s">
        <v>4</v>
      </c>
      <c r="N1958" t="str">
        <f>IFERROR(VLOOKUP(ventas_starbucks_2025[[#This Row],[tamaño_sucio]],cambio_tamaño[#All],2,0),"Tamaño único")</f>
        <v>Tamaño único</v>
      </c>
      <c r="O1958">
        <v>2</v>
      </c>
      <c r="P1958">
        <v>1041.01</v>
      </c>
      <c r="Q1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8">
        <v>2082.02</v>
      </c>
      <c r="S1958" t="s">
        <v>31</v>
      </c>
      <c r="T1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8" t="str">
        <f>VLOOKUP(ventas_starbucks_2025[[#This Row],[canal_compra]],cambio_canal_compra[#All],2,0)</f>
        <v>Entrega domicilio</v>
      </c>
      <c r="V1958" t="s">
        <v>6</v>
      </c>
      <c r="W1958" t="str">
        <f>VLOOKUP(ventas_starbucks_2025[[#This Row],[método_pago]],cambio_metodo_pago[#All],2,0)</f>
        <v>Aplicación móbil</v>
      </c>
      <c r="X1958" t="s">
        <v>22</v>
      </c>
      <c r="Y1958">
        <v>0</v>
      </c>
      <c r="Z1958" t="str">
        <f>VLOOKUP(ventas_starbucks_2025[[#This Row],[promoción_aplicada5]],promocion_cambiar[#All],2,0)</f>
        <v>Ninguna</v>
      </c>
      <c r="AA1958" t="s">
        <v>17</v>
      </c>
      <c r="AB1958" t="s">
        <v>18</v>
      </c>
      <c r="AC1958" t="s">
        <v>24</v>
      </c>
      <c r="AD1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58">
        <v>13.5</v>
      </c>
      <c r="AF1958">
        <v>2</v>
      </c>
      <c r="AG1958">
        <v>39</v>
      </c>
      <c r="AH1958">
        <v>37</v>
      </c>
    </row>
    <row r="1959" spans="1:34" x14ac:dyDescent="0.25">
      <c r="A1959" s="3" t="s">
        <v>2034</v>
      </c>
      <c r="B1959" s="1">
        <v>45669</v>
      </c>
      <c r="C1959" s="23">
        <f t="shared" si="150"/>
        <v>12</v>
      </c>
      <c r="D1959" s="23">
        <f t="shared" si="151"/>
        <v>7</v>
      </c>
      <c r="E1959" s="1" t="str">
        <f t="shared" si="152"/>
        <v>domingo</v>
      </c>
      <c r="F1959" s="23">
        <f t="shared" si="153"/>
        <v>1</v>
      </c>
      <c r="G1959" s="1" t="str">
        <f t="shared" si="154"/>
        <v>enero</v>
      </c>
      <c r="H1959" s="2">
        <v>0.35486111111111113</v>
      </c>
      <c r="I1959" t="s">
        <v>1</v>
      </c>
      <c r="J1959" t="str">
        <f>VLOOKUP(ventas_starbucks_2025[[#This Row],[sucursal]],cambio_sucursal[#All],2,0)</f>
        <v>Sucursal Nueva Córdoba</v>
      </c>
      <c r="K1959" t="s">
        <v>20</v>
      </c>
      <c r="L1959" t="s">
        <v>21</v>
      </c>
      <c r="M1959" t="s">
        <v>4</v>
      </c>
      <c r="N1959" t="str">
        <f>IFERROR(VLOOKUP(ventas_starbucks_2025[[#This Row],[tamaño_sucio]],cambio_tamaño[#All],2,0),"Tamaño único")</f>
        <v>Tamaño único</v>
      </c>
      <c r="O1959">
        <v>5</v>
      </c>
      <c r="P1959">
        <v>718.87</v>
      </c>
      <c r="Q1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59">
        <v>3594.35</v>
      </c>
      <c r="S1959" t="s">
        <v>31</v>
      </c>
      <c r="T1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9" t="str">
        <f>VLOOKUP(ventas_starbucks_2025[[#This Row],[canal_compra]],cambio_canal_compra[#All],2,0)</f>
        <v>Entrega domicilio</v>
      </c>
      <c r="V1959" t="s">
        <v>16</v>
      </c>
      <c r="W1959" t="str">
        <f>VLOOKUP(ventas_starbucks_2025[[#This Row],[método_pago]],cambio_metodo_pago[#All],2,0)</f>
        <v>Tarjeta</v>
      </c>
      <c r="X1959" t="s">
        <v>22</v>
      </c>
      <c r="Y1959">
        <v>0</v>
      </c>
      <c r="Z1959" t="str">
        <f>VLOOKUP(ventas_starbucks_2025[[#This Row],[promoción_aplicada5]],promocion_cambiar[#All],2,0)</f>
        <v>Ninguna</v>
      </c>
      <c r="AA1959" t="s">
        <v>17</v>
      </c>
      <c r="AB1959" t="s">
        <v>29</v>
      </c>
      <c r="AC1959" t="s">
        <v>41</v>
      </c>
      <c r="AD1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9">
        <v>8.5</v>
      </c>
      <c r="AF1959">
        <v>4</v>
      </c>
      <c r="AG1959">
        <v>44</v>
      </c>
      <c r="AH1959">
        <v>39</v>
      </c>
    </row>
    <row r="1960" spans="1:34" x14ac:dyDescent="0.25">
      <c r="A1960" s="3" t="s">
        <v>2035</v>
      </c>
      <c r="B1960" s="1">
        <v>45710</v>
      </c>
      <c r="C1960" s="23">
        <f t="shared" si="150"/>
        <v>22</v>
      </c>
      <c r="D1960" s="23">
        <f t="shared" si="151"/>
        <v>6</v>
      </c>
      <c r="E1960" s="23" t="str">
        <f t="shared" si="152"/>
        <v>sábado</v>
      </c>
      <c r="F1960" s="23">
        <f t="shared" si="153"/>
        <v>2</v>
      </c>
      <c r="G1960" s="23" t="str">
        <f t="shared" si="154"/>
        <v>febrero</v>
      </c>
      <c r="H1960" s="2">
        <v>0.64583333333333337</v>
      </c>
      <c r="I1960" t="s">
        <v>26</v>
      </c>
      <c r="J1960" t="str">
        <f>VLOOKUP(ventas_starbucks_2025[[#This Row],[sucursal]],cambio_sucursal[#All],2,0)</f>
        <v>Sucursal San Lorenzo 47</v>
      </c>
      <c r="K1960" t="s">
        <v>89</v>
      </c>
      <c r="L1960" t="s">
        <v>90</v>
      </c>
      <c r="M1960" t="s">
        <v>4</v>
      </c>
      <c r="N1960" t="str">
        <f>IFERROR(VLOOKUP(ventas_starbucks_2025[[#This Row],[tamaño_sucio]],cambio_tamaño[#All],2,0),"Tamaño único")</f>
        <v>Tamaño único</v>
      </c>
      <c r="O1960">
        <v>2</v>
      </c>
      <c r="P1960">
        <v>1104.25</v>
      </c>
      <c r="Q1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0">
        <v>2208.5</v>
      </c>
      <c r="S1960" t="s">
        <v>5</v>
      </c>
      <c r="T1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60" t="str">
        <f>VLOOKUP(ventas_starbucks_2025[[#This Row],[canal_compra]],cambio_canal_compra[#All],2,0)</f>
        <v>En tienda</v>
      </c>
      <c r="V1960" t="s">
        <v>40</v>
      </c>
      <c r="W1960" t="str">
        <f>VLOOKUP(ventas_starbucks_2025[[#This Row],[método_pago]],cambio_metodo_pago[#All],2,0)</f>
        <v>Efectivo</v>
      </c>
      <c r="X1960" t="s">
        <v>22</v>
      </c>
      <c r="Y1960">
        <v>0</v>
      </c>
      <c r="Z1960" t="str">
        <f>VLOOKUP(ventas_starbucks_2025[[#This Row],[promoción_aplicada5]],promocion_cambiar[#All],2,0)</f>
        <v>Hora Feliz</v>
      </c>
      <c r="AA1960" t="s">
        <v>36</v>
      </c>
      <c r="AB1960" t="s">
        <v>29</v>
      </c>
      <c r="AC1960" t="s">
        <v>24</v>
      </c>
      <c r="AD1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60">
        <v>6</v>
      </c>
      <c r="AF1960">
        <v>1</v>
      </c>
      <c r="AG1960">
        <v>41</v>
      </c>
      <c r="AH1960">
        <v>39</v>
      </c>
    </row>
    <row r="1961" spans="1:34" x14ac:dyDescent="0.25">
      <c r="A1961" s="3" t="s">
        <v>2036</v>
      </c>
      <c r="B1961" s="1">
        <v>45718</v>
      </c>
      <c r="C1961" s="23">
        <f t="shared" si="150"/>
        <v>2</v>
      </c>
      <c r="D1961" s="23">
        <f t="shared" si="151"/>
        <v>7</v>
      </c>
      <c r="E1961" s="23" t="str">
        <f t="shared" si="152"/>
        <v>domingo</v>
      </c>
      <c r="F1961" s="23">
        <f t="shared" si="153"/>
        <v>3</v>
      </c>
      <c r="G1961" s="23" t="str">
        <f t="shared" si="154"/>
        <v>marzo</v>
      </c>
      <c r="H1961" s="2">
        <v>0.55763888888888891</v>
      </c>
      <c r="I1961" t="s">
        <v>26</v>
      </c>
      <c r="J1961" t="str">
        <f>VLOOKUP(ventas_starbucks_2025[[#This Row],[sucursal]],cambio_sucursal[#All],2,0)</f>
        <v>Sucursal San Lorenzo 47</v>
      </c>
      <c r="K1961" t="s">
        <v>101</v>
      </c>
      <c r="L1961" t="s">
        <v>3</v>
      </c>
      <c r="M1961" t="s">
        <v>4</v>
      </c>
      <c r="N1961" t="str">
        <f>IFERROR(VLOOKUP(ventas_starbucks_2025[[#This Row],[tamaño_sucio]],cambio_tamaño[#All],2,0),"Tamaño único")</f>
        <v>Tamaño único</v>
      </c>
      <c r="O1961">
        <v>4</v>
      </c>
      <c r="P1961">
        <v>3423.57</v>
      </c>
      <c r="Q1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61">
        <v>13694.28</v>
      </c>
      <c r="S1961" t="s">
        <v>15</v>
      </c>
      <c r="T1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61" t="str">
        <f>VLOOKUP(ventas_starbucks_2025[[#This Row],[canal_compra]],cambio_canal_compra[#All],2,0)</f>
        <v>Para llevar</v>
      </c>
      <c r="V1961" t="s">
        <v>16</v>
      </c>
      <c r="W1961" t="str">
        <f>VLOOKUP(ventas_starbucks_2025[[#This Row],[método_pago]],cambio_metodo_pago[#All],2,0)</f>
        <v>Tarjeta</v>
      </c>
      <c r="X1961" t="s">
        <v>7</v>
      </c>
      <c r="Y1961">
        <v>15</v>
      </c>
      <c r="Z1961" t="str">
        <f>VLOOKUP(ventas_starbucks_2025[[#This Row],[promoción_aplicada5]],promocion_cambiar[#All],2,0)</f>
        <v>Ninguna</v>
      </c>
      <c r="AA1961" t="s">
        <v>17</v>
      </c>
      <c r="AB1961" t="s">
        <v>23</v>
      </c>
      <c r="AC1961" t="s">
        <v>24</v>
      </c>
      <c r="AD1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61">
        <v>5.0999999999999996</v>
      </c>
      <c r="AF1961">
        <v>5</v>
      </c>
      <c r="AG1961">
        <v>29</v>
      </c>
      <c r="AH1961">
        <v>25</v>
      </c>
    </row>
    <row r="1962" spans="1:34" x14ac:dyDescent="0.25">
      <c r="A1962" s="3" t="s">
        <v>2037</v>
      </c>
      <c r="B1962" s="1">
        <v>45664</v>
      </c>
      <c r="C1962" s="23">
        <f t="shared" si="150"/>
        <v>7</v>
      </c>
      <c r="D1962" s="23">
        <f t="shared" si="151"/>
        <v>2</v>
      </c>
      <c r="E1962" s="23" t="str">
        <f t="shared" si="152"/>
        <v>martes</v>
      </c>
      <c r="F1962" s="23">
        <f t="shared" si="153"/>
        <v>1</v>
      </c>
      <c r="G1962" s="23" t="str">
        <f t="shared" si="154"/>
        <v>enero</v>
      </c>
      <c r="H1962" s="2">
        <v>0.52361111111111114</v>
      </c>
      <c r="I1962" t="s">
        <v>57</v>
      </c>
      <c r="J1962" t="str">
        <f>VLOOKUP(ventas_starbucks_2025[[#This Row],[sucursal]],cambio_sucursal[#All],2,0)</f>
        <v>Sucursal Avda Colón</v>
      </c>
      <c r="K1962" t="s">
        <v>89</v>
      </c>
      <c r="L1962" t="s">
        <v>90</v>
      </c>
      <c r="M1962" t="s">
        <v>4</v>
      </c>
      <c r="N1962" t="str">
        <f>IFERROR(VLOOKUP(ventas_starbucks_2025[[#This Row],[tamaño_sucio]],cambio_tamaño[#All],2,0),"Tamaño único")</f>
        <v>Tamaño único</v>
      </c>
      <c r="O1962">
        <v>5</v>
      </c>
      <c r="P1962">
        <v>1562.2</v>
      </c>
      <c r="Q1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2">
        <v>7811</v>
      </c>
      <c r="S1962" t="s">
        <v>15</v>
      </c>
      <c r="T1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2" t="str">
        <f>VLOOKUP(ventas_starbucks_2025[[#This Row],[canal_compra]],cambio_canal_compra[#All],2,0)</f>
        <v>Para llevar</v>
      </c>
      <c r="V1962" t="s">
        <v>6</v>
      </c>
      <c r="W1962" t="str">
        <f>VLOOKUP(ventas_starbucks_2025[[#This Row],[método_pago]],cambio_metodo_pago[#All],2,0)</f>
        <v>Aplicación móbil</v>
      </c>
      <c r="X1962" t="s">
        <v>7</v>
      </c>
      <c r="Y1962">
        <v>15</v>
      </c>
      <c r="Z1962" t="str">
        <f>VLOOKUP(ventas_starbucks_2025[[#This Row],[promoción_aplicada5]],promocion_cambiar[#All],2,0)</f>
        <v>Combo</v>
      </c>
      <c r="AA1962" t="s">
        <v>8</v>
      </c>
      <c r="AB1962" t="s">
        <v>29</v>
      </c>
      <c r="AC1962" t="s">
        <v>41</v>
      </c>
      <c r="AD1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62">
        <v>6.4</v>
      </c>
      <c r="AF1962">
        <v>2</v>
      </c>
      <c r="AG1962">
        <v>19</v>
      </c>
      <c r="AH1962">
        <v>14</v>
      </c>
    </row>
    <row r="1963" spans="1:34" x14ac:dyDescent="0.25">
      <c r="A1963" s="3" t="s">
        <v>2038</v>
      </c>
      <c r="B1963" s="1">
        <v>45758</v>
      </c>
      <c r="C1963" s="23">
        <f t="shared" si="150"/>
        <v>11</v>
      </c>
      <c r="D1963" s="23">
        <f t="shared" si="151"/>
        <v>5</v>
      </c>
      <c r="E1963" s="23" t="str">
        <f t="shared" si="152"/>
        <v>viernes</v>
      </c>
      <c r="F1963" s="23">
        <f t="shared" si="153"/>
        <v>4</v>
      </c>
      <c r="G1963" s="23" t="str">
        <f t="shared" si="154"/>
        <v>abril</v>
      </c>
      <c r="H1963" s="2">
        <v>0.65347222222222223</v>
      </c>
      <c r="I1963" t="s">
        <v>12</v>
      </c>
      <c r="J1963" t="str">
        <f>VLOOKUP(ventas_starbucks_2025[[#This Row],[sucursal]],cambio_sucursal[#All],2,0)</f>
        <v>Sucursal Córdoba Shopping</v>
      </c>
      <c r="K1963" t="s">
        <v>89</v>
      </c>
      <c r="L1963" t="s">
        <v>90</v>
      </c>
      <c r="M1963" t="s">
        <v>4</v>
      </c>
      <c r="N1963" t="str">
        <f>IFERROR(VLOOKUP(ventas_starbucks_2025[[#This Row],[tamaño_sucio]],cambio_tamaño[#All],2,0),"Tamaño único")</f>
        <v>Tamaño único</v>
      </c>
      <c r="O1963">
        <v>4</v>
      </c>
      <c r="P1963">
        <v>1521.64</v>
      </c>
      <c r="Q1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3">
        <v>6086.56</v>
      </c>
      <c r="S1963" t="s">
        <v>31</v>
      </c>
      <c r="T1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3" t="str">
        <f>VLOOKUP(ventas_starbucks_2025[[#This Row],[canal_compra]],cambio_canal_compra[#All],2,0)</f>
        <v>Entrega domicilio</v>
      </c>
      <c r="V1963" t="s">
        <v>6</v>
      </c>
      <c r="W1963" t="str">
        <f>VLOOKUP(ventas_starbucks_2025[[#This Row],[método_pago]],cambio_metodo_pago[#All],2,0)</f>
        <v>Aplicación móbil</v>
      </c>
      <c r="X1963" t="s">
        <v>22</v>
      </c>
      <c r="Y1963">
        <v>0</v>
      </c>
      <c r="Z1963" t="str">
        <f>VLOOKUP(ventas_starbucks_2025[[#This Row],[promoción_aplicada5]],promocion_cambiar[#All],2,0)</f>
        <v>Ninguna</v>
      </c>
      <c r="AA1963" t="s">
        <v>17</v>
      </c>
      <c r="AB1963" t="s">
        <v>9</v>
      </c>
      <c r="AC1963" t="s">
        <v>24</v>
      </c>
      <c r="AD1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63">
        <v>4.2</v>
      </c>
      <c r="AF1963">
        <v>5</v>
      </c>
      <c r="AG1963">
        <v>35</v>
      </c>
      <c r="AH1963">
        <v>31</v>
      </c>
    </row>
    <row r="1964" spans="1:34" x14ac:dyDescent="0.25">
      <c r="A1964" s="3" t="s">
        <v>2039</v>
      </c>
      <c r="B1964" s="1">
        <v>45753</v>
      </c>
      <c r="C1964" s="23">
        <f t="shared" si="150"/>
        <v>6</v>
      </c>
      <c r="D1964" s="23">
        <f t="shared" si="151"/>
        <v>7</v>
      </c>
      <c r="E1964" s="1" t="str">
        <f t="shared" si="152"/>
        <v>domingo</v>
      </c>
      <c r="F1964" s="23">
        <f t="shared" si="153"/>
        <v>4</v>
      </c>
      <c r="G1964" s="1" t="str">
        <f t="shared" si="154"/>
        <v>abril</v>
      </c>
      <c r="H1964" s="2">
        <v>0.46458333333333335</v>
      </c>
      <c r="I1964" t="s">
        <v>1</v>
      </c>
      <c r="J1964" t="str">
        <f>VLOOKUP(ventas_starbucks_2025[[#This Row],[sucursal]],cambio_sucursal[#All],2,0)</f>
        <v>Sucursal Nueva Córdoba</v>
      </c>
      <c r="K1964" t="s">
        <v>89</v>
      </c>
      <c r="L1964" t="s">
        <v>90</v>
      </c>
      <c r="M1964" t="s">
        <v>4</v>
      </c>
      <c r="N1964" t="str">
        <f>IFERROR(VLOOKUP(ventas_starbucks_2025[[#This Row],[tamaño_sucio]],cambio_tamaño[#All],2,0),"Tamaño único")</f>
        <v>Tamaño único</v>
      </c>
      <c r="O1964">
        <v>5</v>
      </c>
      <c r="P1964">
        <v>1495.55</v>
      </c>
      <c r="Q1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4">
        <v>7477.75</v>
      </c>
      <c r="S1964" t="s">
        <v>5</v>
      </c>
      <c r="T1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4" t="str">
        <f>VLOOKUP(ventas_starbucks_2025[[#This Row],[canal_compra]],cambio_canal_compra[#All],2,0)</f>
        <v>En tienda</v>
      </c>
      <c r="V1964" t="s">
        <v>40</v>
      </c>
      <c r="W1964" t="str">
        <f>VLOOKUP(ventas_starbucks_2025[[#This Row],[método_pago]],cambio_metodo_pago[#All],2,0)</f>
        <v>Efectivo</v>
      </c>
      <c r="X1964" t="s">
        <v>22</v>
      </c>
      <c r="Y1964">
        <v>0</v>
      </c>
      <c r="Z1964" t="str">
        <f>VLOOKUP(ventas_starbucks_2025[[#This Row],[promoción_aplicada5]],promocion_cambiar[#All],2,0)</f>
        <v>Combo</v>
      </c>
      <c r="AA1964" t="s">
        <v>8</v>
      </c>
      <c r="AB1964" t="s">
        <v>23</v>
      </c>
      <c r="AC1964" t="s">
        <v>24</v>
      </c>
      <c r="AD1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64">
        <v>10.9</v>
      </c>
      <c r="AF1964">
        <v>5</v>
      </c>
      <c r="AG1964">
        <v>40</v>
      </c>
      <c r="AH1964">
        <v>35</v>
      </c>
    </row>
    <row r="1965" spans="1:34" x14ac:dyDescent="0.25">
      <c r="A1965" s="3" t="s">
        <v>2040</v>
      </c>
      <c r="B1965" s="1">
        <v>45754</v>
      </c>
      <c r="C1965" s="23">
        <f t="shared" si="150"/>
        <v>7</v>
      </c>
      <c r="D1965" s="23">
        <f t="shared" si="151"/>
        <v>1</v>
      </c>
      <c r="E1965" s="23" t="str">
        <f t="shared" si="152"/>
        <v>lunes</v>
      </c>
      <c r="F1965" s="23">
        <f t="shared" si="153"/>
        <v>4</v>
      </c>
      <c r="G1965" s="23" t="str">
        <f t="shared" si="154"/>
        <v>abril</v>
      </c>
      <c r="H1965" s="2">
        <v>0.84236111111111112</v>
      </c>
      <c r="I1965" t="s">
        <v>57</v>
      </c>
      <c r="J1965" t="str">
        <f>VLOOKUP(ventas_starbucks_2025[[#This Row],[sucursal]],cambio_sucursal[#All],2,0)</f>
        <v>Sucursal Avda Colón</v>
      </c>
      <c r="K1965" t="s">
        <v>27</v>
      </c>
      <c r="L1965" t="s">
        <v>28</v>
      </c>
      <c r="M1965" t="s">
        <v>4</v>
      </c>
      <c r="N1965" t="str">
        <f>IFERROR(VLOOKUP(ventas_starbucks_2025[[#This Row],[tamaño_sucio]],cambio_tamaño[#All],2,0),"Tamaño único")</f>
        <v>Tamaño único</v>
      </c>
      <c r="O1965">
        <v>4</v>
      </c>
      <c r="P1965">
        <v>2097.89</v>
      </c>
      <c r="Q1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65">
        <v>8391.56</v>
      </c>
      <c r="S1965" t="s">
        <v>5</v>
      </c>
      <c r="T1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5" t="str">
        <f>VLOOKUP(ventas_starbucks_2025[[#This Row],[canal_compra]],cambio_canal_compra[#All],2,0)</f>
        <v>En tienda</v>
      </c>
      <c r="V1965" t="s">
        <v>16</v>
      </c>
      <c r="W1965" t="str">
        <f>VLOOKUP(ventas_starbucks_2025[[#This Row],[método_pago]],cambio_metodo_pago[#All],2,0)</f>
        <v>Tarjeta</v>
      </c>
      <c r="X1965" t="s">
        <v>7</v>
      </c>
      <c r="Y1965">
        <v>15</v>
      </c>
      <c r="Z1965" t="str">
        <f>VLOOKUP(ventas_starbucks_2025[[#This Row],[promoción_aplicada5]],promocion_cambiar[#All],2,0)</f>
        <v>2x1</v>
      </c>
      <c r="AA1965" t="s">
        <v>51</v>
      </c>
      <c r="AB1965" t="s">
        <v>23</v>
      </c>
      <c r="AC1965" t="s">
        <v>10</v>
      </c>
      <c r="AD1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65">
        <v>8.1999999999999993</v>
      </c>
      <c r="AF1965">
        <v>5</v>
      </c>
      <c r="AG1965">
        <v>41</v>
      </c>
      <c r="AH1965">
        <v>37</v>
      </c>
    </row>
    <row r="1966" spans="1:34" x14ac:dyDescent="0.25">
      <c r="A1966" s="3" t="s">
        <v>2041</v>
      </c>
      <c r="B1966" s="1">
        <v>45682</v>
      </c>
      <c r="C1966" s="23">
        <f t="shared" si="150"/>
        <v>25</v>
      </c>
      <c r="D1966" s="23">
        <f t="shared" si="151"/>
        <v>6</v>
      </c>
      <c r="E1966" s="23" t="str">
        <f t="shared" si="152"/>
        <v>sábado</v>
      </c>
      <c r="F1966" s="23">
        <f t="shared" si="153"/>
        <v>1</v>
      </c>
      <c r="G1966" s="23" t="str">
        <f t="shared" si="154"/>
        <v>enero</v>
      </c>
      <c r="H1966" s="2">
        <v>0.58125000000000004</v>
      </c>
      <c r="I1966" t="s">
        <v>1</v>
      </c>
      <c r="J1966" t="str">
        <f>VLOOKUP(ventas_starbucks_2025[[#This Row],[sucursal]],cambio_sucursal[#All],2,0)</f>
        <v>Sucursal Nueva Córdoba</v>
      </c>
      <c r="K1966" t="s">
        <v>327</v>
      </c>
      <c r="L1966" t="s">
        <v>44</v>
      </c>
      <c r="M1966" t="s">
        <v>55</v>
      </c>
      <c r="N1966" t="str">
        <f>IFERROR(VLOOKUP(ventas_starbucks_2025[[#This Row],[tamaño_sucio]],cambio_tamaño[#All],2,0),"Tamaño único")</f>
        <v>Pequeño</v>
      </c>
      <c r="O1966">
        <v>2</v>
      </c>
      <c r="P1966">
        <v>1487.34</v>
      </c>
      <c r="Q1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6">
        <v>2974.68</v>
      </c>
      <c r="S1966" t="s">
        <v>15</v>
      </c>
      <c r="T1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66" t="str">
        <f>VLOOKUP(ventas_starbucks_2025[[#This Row],[canal_compra]],cambio_canal_compra[#All],2,0)</f>
        <v>Para llevar</v>
      </c>
      <c r="V1966" t="s">
        <v>16</v>
      </c>
      <c r="W1966" t="str">
        <f>VLOOKUP(ventas_starbucks_2025[[#This Row],[método_pago]],cambio_metodo_pago[#All],2,0)</f>
        <v>Tarjeta</v>
      </c>
      <c r="X1966" t="s">
        <v>7</v>
      </c>
      <c r="Y1966">
        <v>10</v>
      </c>
      <c r="Z1966" t="str">
        <f>VLOOKUP(ventas_starbucks_2025[[#This Row],[promoción_aplicada5]],promocion_cambiar[#All],2,0)</f>
        <v>Ninguna</v>
      </c>
      <c r="AA1966" t="s">
        <v>17</v>
      </c>
      <c r="AB1966" t="s">
        <v>9</v>
      </c>
      <c r="AC1966" t="s">
        <v>41</v>
      </c>
      <c r="AD1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66">
        <v>13.5</v>
      </c>
      <c r="AF1966">
        <v>5</v>
      </c>
      <c r="AG1966">
        <v>23</v>
      </c>
      <c r="AH1966">
        <v>21</v>
      </c>
    </row>
    <row r="1967" spans="1:34" x14ac:dyDescent="0.25">
      <c r="A1967" s="3" t="s">
        <v>2042</v>
      </c>
      <c r="B1967" s="1">
        <v>45661</v>
      </c>
      <c r="C1967" s="23">
        <f t="shared" si="150"/>
        <v>4</v>
      </c>
      <c r="D1967" s="23">
        <f t="shared" si="151"/>
        <v>6</v>
      </c>
      <c r="E1967" s="1" t="str">
        <f t="shared" si="152"/>
        <v>sábado</v>
      </c>
      <c r="F1967" s="23">
        <f t="shared" si="153"/>
        <v>1</v>
      </c>
      <c r="G1967" s="1" t="str">
        <f t="shared" si="154"/>
        <v>enero</v>
      </c>
      <c r="H1967" s="2">
        <v>0.66180555555555554</v>
      </c>
      <c r="I1967" t="s">
        <v>57</v>
      </c>
      <c r="J1967" t="str">
        <f>VLOOKUP(ventas_starbucks_2025[[#This Row],[sucursal]],cambio_sucursal[#All],2,0)</f>
        <v>Sucursal Avda Colón</v>
      </c>
      <c r="K1967" t="s">
        <v>20</v>
      </c>
      <c r="L1967" t="s">
        <v>21</v>
      </c>
      <c r="M1967" t="s">
        <v>4</v>
      </c>
      <c r="N1967" t="str">
        <f>IFERROR(VLOOKUP(ventas_starbucks_2025[[#This Row],[tamaño_sucio]],cambio_tamaño[#All],2,0),"Tamaño único")</f>
        <v>Tamaño único</v>
      </c>
      <c r="O1967">
        <v>4</v>
      </c>
      <c r="P1967">
        <v>809.48</v>
      </c>
      <c r="Q1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67">
        <v>3237.92</v>
      </c>
      <c r="S1967" t="s">
        <v>31</v>
      </c>
      <c r="T1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67" t="str">
        <f>VLOOKUP(ventas_starbucks_2025[[#This Row],[canal_compra]],cambio_canal_compra[#All],2,0)</f>
        <v>Entrega domicilio</v>
      </c>
      <c r="V1967" t="s">
        <v>16</v>
      </c>
      <c r="W1967" t="str">
        <f>VLOOKUP(ventas_starbucks_2025[[#This Row],[método_pago]],cambio_metodo_pago[#All],2,0)</f>
        <v>Tarjeta</v>
      </c>
      <c r="X1967" t="s">
        <v>22</v>
      </c>
      <c r="Y1967">
        <v>0</v>
      </c>
      <c r="Z1967" t="str">
        <f>VLOOKUP(ventas_starbucks_2025[[#This Row],[promoción_aplicada5]],promocion_cambiar[#All],2,0)</f>
        <v>Hora Feliz</v>
      </c>
      <c r="AA1967" t="s">
        <v>36</v>
      </c>
      <c r="AB1967" t="s">
        <v>18</v>
      </c>
      <c r="AC1967" t="s">
        <v>24</v>
      </c>
      <c r="AD1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67">
        <v>11.2</v>
      </c>
      <c r="AF1967">
        <v>2</v>
      </c>
      <c r="AG1967">
        <v>22</v>
      </c>
      <c r="AH1967">
        <v>18</v>
      </c>
    </row>
    <row r="1968" spans="1:34" x14ac:dyDescent="0.25">
      <c r="A1968" s="3" t="s">
        <v>2043</v>
      </c>
      <c r="B1968" s="1">
        <v>45710</v>
      </c>
      <c r="C1968" s="23">
        <f t="shared" si="150"/>
        <v>22</v>
      </c>
      <c r="D1968" s="23">
        <f t="shared" si="151"/>
        <v>6</v>
      </c>
      <c r="E1968" s="23" t="str">
        <f t="shared" si="152"/>
        <v>sábado</v>
      </c>
      <c r="F1968" s="23">
        <f t="shared" si="153"/>
        <v>2</v>
      </c>
      <c r="G1968" s="23" t="str">
        <f t="shared" si="154"/>
        <v>febrero</v>
      </c>
      <c r="H1968" s="2">
        <v>0.58680555555555558</v>
      </c>
      <c r="I1968" t="s">
        <v>26</v>
      </c>
      <c r="J1968" t="str">
        <f>VLOOKUP(ventas_starbucks_2025[[#This Row],[sucursal]],cambio_sucursal[#All],2,0)</f>
        <v>Sucursal San Lorenzo 47</v>
      </c>
      <c r="K1968" t="s">
        <v>48</v>
      </c>
      <c r="L1968" t="s">
        <v>49</v>
      </c>
      <c r="M1968" t="s">
        <v>45</v>
      </c>
      <c r="N1968" t="str">
        <f>IFERROR(VLOOKUP(ventas_starbucks_2025[[#This Row],[tamaño_sucio]],cambio_tamaño[#All],2,0),"Tamaño único")</f>
        <v>Grande</v>
      </c>
      <c r="O1968">
        <v>4</v>
      </c>
      <c r="P1968">
        <v>1597.64</v>
      </c>
      <c r="Q1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8">
        <v>6390.56</v>
      </c>
      <c r="S1968" t="s">
        <v>5</v>
      </c>
      <c r="T1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8" t="str">
        <f>VLOOKUP(ventas_starbucks_2025[[#This Row],[canal_compra]],cambio_canal_compra[#All],2,0)</f>
        <v>En tienda</v>
      </c>
      <c r="V1968" t="s">
        <v>16</v>
      </c>
      <c r="W1968" t="str">
        <f>VLOOKUP(ventas_starbucks_2025[[#This Row],[método_pago]],cambio_metodo_pago[#All],2,0)</f>
        <v>Tarjeta</v>
      </c>
      <c r="X1968" t="s">
        <v>7</v>
      </c>
      <c r="Y1968">
        <v>10</v>
      </c>
      <c r="Z1968" t="str">
        <f>VLOOKUP(ventas_starbucks_2025[[#This Row],[promoción_aplicada5]],promocion_cambiar[#All],2,0)</f>
        <v>Ninguna</v>
      </c>
      <c r="AA1968" t="s">
        <v>17</v>
      </c>
      <c r="AB1968" t="s">
        <v>23</v>
      </c>
      <c r="AC1968" t="s">
        <v>24</v>
      </c>
      <c r="AD1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68">
        <v>10.6</v>
      </c>
      <c r="AF1968">
        <v>1</v>
      </c>
      <c r="AG1968">
        <v>10</v>
      </c>
      <c r="AH1968">
        <v>6</v>
      </c>
    </row>
    <row r="1969" spans="1:34" x14ac:dyDescent="0.25">
      <c r="A1969" s="3" t="s">
        <v>2044</v>
      </c>
      <c r="B1969" s="1">
        <v>45728</v>
      </c>
      <c r="C1969" s="23">
        <f t="shared" si="150"/>
        <v>12</v>
      </c>
      <c r="D1969" s="23">
        <f t="shared" si="151"/>
        <v>3</v>
      </c>
      <c r="E1969" s="23" t="str">
        <f t="shared" si="152"/>
        <v>miércoles</v>
      </c>
      <c r="F1969" s="23">
        <f t="shared" si="153"/>
        <v>3</v>
      </c>
      <c r="G1969" s="23" t="str">
        <f t="shared" si="154"/>
        <v>marzo</v>
      </c>
      <c r="H1969" s="2">
        <v>0.75138888888888888</v>
      </c>
      <c r="I1969" t="s">
        <v>12</v>
      </c>
      <c r="J1969" t="str">
        <f>VLOOKUP(ventas_starbucks_2025[[#This Row],[sucursal]],cambio_sucursal[#All],2,0)</f>
        <v>Sucursal Córdoba Shopping</v>
      </c>
      <c r="K1969" t="s">
        <v>13</v>
      </c>
      <c r="L1969" t="s">
        <v>14</v>
      </c>
      <c r="M1969" t="s">
        <v>4</v>
      </c>
      <c r="N1969" t="str">
        <f>IFERROR(VLOOKUP(ventas_starbucks_2025[[#This Row],[tamaño_sucio]],cambio_tamaño[#All],2,0),"Tamaño único")</f>
        <v>Tamaño único</v>
      </c>
      <c r="O1969">
        <v>2</v>
      </c>
      <c r="P1969">
        <v>1949.49</v>
      </c>
      <c r="Q1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9">
        <v>3898.98</v>
      </c>
      <c r="S1969" t="s">
        <v>31</v>
      </c>
      <c r="T1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69" t="str">
        <f>VLOOKUP(ventas_starbucks_2025[[#This Row],[canal_compra]],cambio_canal_compra[#All],2,0)</f>
        <v>Entrega domicilio</v>
      </c>
      <c r="V1969" t="s">
        <v>6</v>
      </c>
      <c r="W1969" t="str">
        <f>VLOOKUP(ventas_starbucks_2025[[#This Row],[método_pago]],cambio_metodo_pago[#All],2,0)</f>
        <v>Aplicación móbil</v>
      </c>
      <c r="X1969" t="s">
        <v>7</v>
      </c>
      <c r="Y1969">
        <v>0</v>
      </c>
      <c r="Z1969" t="str">
        <f>VLOOKUP(ventas_starbucks_2025[[#This Row],[promoción_aplicada5]],promocion_cambiar[#All],2,0)</f>
        <v>2x1</v>
      </c>
      <c r="AA1969" t="s">
        <v>51</v>
      </c>
      <c r="AB1969" t="s">
        <v>29</v>
      </c>
      <c r="AC1969" t="s">
        <v>24</v>
      </c>
      <c r="AD1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69">
        <v>11.4</v>
      </c>
      <c r="AF1969">
        <v>4</v>
      </c>
      <c r="AG1969">
        <v>42</v>
      </c>
      <c r="AH1969">
        <v>40</v>
      </c>
    </row>
    <row r="1970" spans="1:34" x14ac:dyDescent="0.25">
      <c r="A1970" s="3" t="s">
        <v>2045</v>
      </c>
      <c r="B1970" s="1">
        <v>45672</v>
      </c>
      <c r="C1970" s="23">
        <f t="shared" si="150"/>
        <v>15</v>
      </c>
      <c r="D1970" s="23">
        <f t="shared" si="151"/>
        <v>3</v>
      </c>
      <c r="E1970" s="23" t="str">
        <f t="shared" si="152"/>
        <v>miércoles</v>
      </c>
      <c r="F1970" s="23">
        <f t="shared" si="153"/>
        <v>1</v>
      </c>
      <c r="G1970" s="23" t="str">
        <f t="shared" si="154"/>
        <v>enero</v>
      </c>
      <c r="H1970" s="2">
        <v>0.68680555555555556</v>
      </c>
      <c r="I1970" t="s">
        <v>1</v>
      </c>
      <c r="J1970" t="str">
        <f>VLOOKUP(ventas_starbucks_2025[[#This Row],[sucursal]],cambio_sucursal[#All],2,0)</f>
        <v>Sucursal Nueva Córdoba</v>
      </c>
      <c r="K1970" t="s">
        <v>34</v>
      </c>
      <c r="L1970" t="s">
        <v>35</v>
      </c>
      <c r="M1970" t="s">
        <v>4</v>
      </c>
      <c r="N1970" t="str">
        <f>IFERROR(VLOOKUP(ventas_starbucks_2025[[#This Row],[tamaño_sucio]],cambio_tamaño[#All],2,0),"Tamaño único")</f>
        <v>Tamaño único</v>
      </c>
      <c r="O1970">
        <v>2</v>
      </c>
      <c r="P1970">
        <v>1276.55</v>
      </c>
      <c r="Q1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0">
        <v>2553.1</v>
      </c>
      <c r="S1970" t="s">
        <v>5</v>
      </c>
      <c r="T1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0" t="str">
        <f>VLOOKUP(ventas_starbucks_2025[[#This Row],[canal_compra]],cambio_canal_compra[#All],2,0)</f>
        <v>En tienda</v>
      </c>
      <c r="V1970" t="s">
        <v>16</v>
      </c>
      <c r="W1970" t="str">
        <f>VLOOKUP(ventas_starbucks_2025[[#This Row],[método_pago]],cambio_metodo_pago[#All],2,0)</f>
        <v>Tarjeta</v>
      </c>
      <c r="X1970" t="s">
        <v>7</v>
      </c>
      <c r="Y1970">
        <v>15</v>
      </c>
      <c r="Z1970" t="str">
        <f>VLOOKUP(ventas_starbucks_2025[[#This Row],[promoción_aplicada5]],promocion_cambiar[#All],2,0)</f>
        <v>Ninguna</v>
      </c>
      <c r="AA1970" t="s">
        <v>17</v>
      </c>
      <c r="AB1970" t="s">
        <v>29</v>
      </c>
      <c r="AC1970" t="s">
        <v>41</v>
      </c>
      <c r="AD1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70">
        <v>5.2</v>
      </c>
      <c r="AF1970">
        <v>5</v>
      </c>
      <c r="AG1970">
        <v>16</v>
      </c>
      <c r="AH1970">
        <v>14</v>
      </c>
    </row>
    <row r="1971" spans="1:34" x14ac:dyDescent="0.25">
      <c r="A1971" s="3" t="s">
        <v>2046</v>
      </c>
      <c r="B1971" s="1">
        <v>45660</v>
      </c>
      <c r="C1971" s="23">
        <f t="shared" si="150"/>
        <v>3</v>
      </c>
      <c r="D1971" s="23">
        <f t="shared" si="151"/>
        <v>5</v>
      </c>
      <c r="E1971" s="1" t="str">
        <f t="shared" si="152"/>
        <v>viernes</v>
      </c>
      <c r="F1971" s="23">
        <f t="shared" si="153"/>
        <v>1</v>
      </c>
      <c r="G1971" s="1" t="str">
        <f t="shared" si="154"/>
        <v>enero</v>
      </c>
      <c r="H1971" s="2">
        <v>0.87013888888888891</v>
      </c>
      <c r="I1971" t="s">
        <v>57</v>
      </c>
      <c r="J1971" t="str">
        <f>VLOOKUP(ventas_starbucks_2025[[#This Row],[sucursal]],cambio_sucursal[#All],2,0)</f>
        <v>Sucursal Avda Colón</v>
      </c>
      <c r="K1971" t="s">
        <v>132</v>
      </c>
      <c r="L1971" t="s">
        <v>35</v>
      </c>
      <c r="M1971" t="s">
        <v>4</v>
      </c>
      <c r="N1971" t="str">
        <f>IFERROR(VLOOKUP(ventas_starbucks_2025[[#This Row],[tamaño_sucio]],cambio_tamaño[#All],2,0),"Tamaño único")</f>
        <v>Tamaño único</v>
      </c>
      <c r="O1971">
        <v>1</v>
      </c>
      <c r="P1971">
        <v>1212.5999999999999</v>
      </c>
      <c r="Q1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1">
        <v>1212.5999999999999</v>
      </c>
      <c r="S1971" t="s">
        <v>5</v>
      </c>
      <c r="T1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1" t="str">
        <f>VLOOKUP(ventas_starbucks_2025[[#This Row],[canal_compra]],cambio_canal_compra[#All],2,0)</f>
        <v>En tienda</v>
      </c>
      <c r="V1971" t="s">
        <v>40</v>
      </c>
      <c r="W1971" t="str">
        <f>VLOOKUP(ventas_starbucks_2025[[#This Row],[método_pago]],cambio_metodo_pago[#All],2,0)</f>
        <v>Efectivo</v>
      </c>
      <c r="X1971" t="s">
        <v>7</v>
      </c>
      <c r="Y1971">
        <v>10</v>
      </c>
      <c r="Z1971" t="str">
        <f>VLOOKUP(ventas_starbucks_2025[[#This Row],[promoción_aplicada5]],promocion_cambiar[#All],2,0)</f>
        <v>Ninguna</v>
      </c>
      <c r="AA1971" t="s">
        <v>17</v>
      </c>
      <c r="AB1971" t="s">
        <v>23</v>
      </c>
      <c r="AC1971" t="s">
        <v>41</v>
      </c>
      <c r="AD1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71">
        <v>8.8000000000000007</v>
      </c>
      <c r="AF1971">
        <v>4</v>
      </c>
      <c r="AG1971">
        <v>32</v>
      </c>
      <c r="AH1971">
        <v>31</v>
      </c>
    </row>
    <row r="1972" spans="1:34" x14ac:dyDescent="0.25">
      <c r="A1972" s="3" t="s">
        <v>2047</v>
      </c>
      <c r="B1972" s="1">
        <v>45659</v>
      </c>
      <c r="C1972" s="23">
        <f t="shared" si="150"/>
        <v>2</v>
      </c>
      <c r="D1972" s="23">
        <f t="shared" si="151"/>
        <v>4</v>
      </c>
      <c r="E1972" s="23" t="str">
        <f t="shared" si="152"/>
        <v>jueves</v>
      </c>
      <c r="F1972" s="23">
        <f t="shared" si="153"/>
        <v>1</v>
      </c>
      <c r="G1972" s="23" t="str">
        <f t="shared" si="154"/>
        <v>enero</v>
      </c>
      <c r="H1972" s="2">
        <v>0.47361111111111109</v>
      </c>
      <c r="I1972" t="s">
        <v>57</v>
      </c>
      <c r="J1972" t="str">
        <f>VLOOKUP(ventas_starbucks_2025[[#This Row],[sucursal]],cambio_sucursal[#All],2,0)</f>
        <v>Sucursal Avda Colón</v>
      </c>
      <c r="K1972" t="s">
        <v>173</v>
      </c>
      <c r="L1972" t="s">
        <v>35</v>
      </c>
      <c r="M1972" t="s">
        <v>4</v>
      </c>
      <c r="N1972" t="str">
        <f>IFERROR(VLOOKUP(ventas_starbucks_2025[[#This Row],[tamaño_sucio]],cambio_tamaño[#All],2,0),"Tamaño único")</f>
        <v>Tamaño único</v>
      </c>
      <c r="O1972">
        <v>3</v>
      </c>
      <c r="P1972">
        <v>943.99</v>
      </c>
      <c r="Q1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72">
        <v>2831.97</v>
      </c>
      <c r="S1972" t="s">
        <v>5</v>
      </c>
      <c r="T1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2" t="str">
        <f>VLOOKUP(ventas_starbucks_2025[[#This Row],[canal_compra]],cambio_canal_compra[#All],2,0)</f>
        <v>En tienda</v>
      </c>
      <c r="V1972" t="s">
        <v>6</v>
      </c>
      <c r="W1972" t="str">
        <f>VLOOKUP(ventas_starbucks_2025[[#This Row],[método_pago]],cambio_metodo_pago[#All],2,0)</f>
        <v>Aplicación móbil</v>
      </c>
      <c r="X1972" t="s">
        <v>7</v>
      </c>
      <c r="Y1972">
        <v>15</v>
      </c>
      <c r="Z1972" t="str">
        <f>VLOOKUP(ventas_starbucks_2025[[#This Row],[promoción_aplicada5]],promocion_cambiar[#All],2,0)</f>
        <v>Hora Feliz</v>
      </c>
      <c r="AA1972" t="s">
        <v>36</v>
      </c>
      <c r="AB1972" t="s">
        <v>29</v>
      </c>
      <c r="AC1972" t="s">
        <v>24</v>
      </c>
      <c r="AD1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72">
        <v>4.8</v>
      </c>
      <c r="AF1972">
        <v>5</v>
      </c>
      <c r="AG1972">
        <v>13</v>
      </c>
      <c r="AH1972">
        <v>10</v>
      </c>
    </row>
    <row r="1973" spans="1:34" x14ac:dyDescent="0.25">
      <c r="A1973" s="3" t="s">
        <v>2048</v>
      </c>
      <c r="B1973" s="1">
        <v>45765</v>
      </c>
      <c r="C1973" s="23">
        <f t="shared" si="150"/>
        <v>18</v>
      </c>
      <c r="D1973" s="23">
        <f t="shared" si="151"/>
        <v>5</v>
      </c>
      <c r="E1973" s="23" t="str">
        <f t="shared" si="152"/>
        <v>viernes</v>
      </c>
      <c r="F1973" s="23">
        <f t="shared" si="153"/>
        <v>4</v>
      </c>
      <c r="G1973" s="23" t="str">
        <f t="shared" si="154"/>
        <v>abril</v>
      </c>
      <c r="H1973" s="2">
        <v>0.34652777777777777</v>
      </c>
      <c r="I1973" t="s">
        <v>1</v>
      </c>
      <c r="J1973" t="str">
        <f>VLOOKUP(ventas_starbucks_2025[[#This Row],[sucursal]],cambio_sucursal[#All],2,0)</f>
        <v>Sucursal Nueva Córdoba</v>
      </c>
      <c r="K1973" t="s">
        <v>89</v>
      </c>
      <c r="L1973" t="s">
        <v>90</v>
      </c>
      <c r="M1973" t="s">
        <v>4</v>
      </c>
      <c r="N1973" t="str">
        <f>IFERROR(VLOOKUP(ventas_starbucks_2025[[#This Row],[tamaño_sucio]],cambio_tamaño[#All],2,0),"Tamaño único")</f>
        <v>Tamaño único</v>
      </c>
      <c r="O1973">
        <v>1</v>
      </c>
      <c r="P1973">
        <v>1345.33</v>
      </c>
      <c r="Q1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3">
        <v>1345.33</v>
      </c>
      <c r="S1973" t="s">
        <v>31</v>
      </c>
      <c r="T1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3" t="str">
        <f>VLOOKUP(ventas_starbucks_2025[[#This Row],[canal_compra]],cambio_canal_compra[#All],2,0)</f>
        <v>Entrega domicilio</v>
      </c>
      <c r="V1973" t="s">
        <v>16</v>
      </c>
      <c r="W1973" t="str">
        <f>VLOOKUP(ventas_starbucks_2025[[#This Row],[método_pago]],cambio_metodo_pago[#All],2,0)</f>
        <v>Tarjeta</v>
      </c>
      <c r="X1973" t="s">
        <v>22</v>
      </c>
      <c r="Y1973">
        <v>0</v>
      </c>
      <c r="Z1973" t="str">
        <f>VLOOKUP(ventas_starbucks_2025[[#This Row],[promoción_aplicada5]],promocion_cambiar[#All],2,0)</f>
        <v>Hora Feliz</v>
      </c>
      <c r="AA1973" t="s">
        <v>36</v>
      </c>
      <c r="AB1973" t="s">
        <v>29</v>
      </c>
      <c r="AC1973" t="s">
        <v>24</v>
      </c>
      <c r="AD1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73">
        <v>12.7</v>
      </c>
      <c r="AF1973">
        <v>3</v>
      </c>
      <c r="AG1973">
        <v>23</v>
      </c>
      <c r="AH1973">
        <v>22</v>
      </c>
    </row>
    <row r="1974" spans="1:34" x14ac:dyDescent="0.25">
      <c r="A1974" s="3" t="s">
        <v>2049</v>
      </c>
      <c r="B1974" s="1">
        <v>45666</v>
      </c>
      <c r="C1974" s="23">
        <f t="shared" si="150"/>
        <v>9</v>
      </c>
      <c r="D1974" s="23">
        <f t="shared" si="151"/>
        <v>4</v>
      </c>
      <c r="E1974" s="23" t="str">
        <f t="shared" si="152"/>
        <v>jueves</v>
      </c>
      <c r="F1974" s="23">
        <f t="shared" si="153"/>
        <v>1</v>
      </c>
      <c r="G1974" s="23" t="str">
        <f t="shared" si="154"/>
        <v>enero</v>
      </c>
      <c r="H1974" s="2">
        <v>0.35138888888888886</v>
      </c>
      <c r="I1974" t="s">
        <v>12</v>
      </c>
      <c r="J1974" t="str">
        <f>VLOOKUP(ventas_starbucks_2025[[#This Row],[sucursal]],cambio_sucursal[#All],2,0)</f>
        <v>Sucursal Córdoba Shopping</v>
      </c>
      <c r="K1974" t="s">
        <v>13</v>
      </c>
      <c r="L1974" t="s">
        <v>14</v>
      </c>
      <c r="M1974" t="s">
        <v>4</v>
      </c>
      <c r="N1974" t="str">
        <f>IFERROR(VLOOKUP(ventas_starbucks_2025[[#This Row],[tamaño_sucio]],cambio_tamaño[#All],2,0),"Tamaño único")</f>
        <v>Tamaño único</v>
      </c>
      <c r="O1974">
        <v>2</v>
      </c>
      <c r="P1974">
        <v>1638.54</v>
      </c>
      <c r="Q1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4">
        <v>3277.08</v>
      </c>
      <c r="S1974" t="s">
        <v>15</v>
      </c>
      <c r="T1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4" t="str">
        <f>VLOOKUP(ventas_starbucks_2025[[#This Row],[canal_compra]],cambio_canal_compra[#All],2,0)</f>
        <v>Para llevar</v>
      </c>
      <c r="V1974" t="s">
        <v>40</v>
      </c>
      <c r="W1974" t="str">
        <f>VLOOKUP(ventas_starbucks_2025[[#This Row],[método_pago]],cambio_metodo_pago[#All],2,0)</f>
        <v>Efectivo</v>
      </c>
      <c r="X1974" t="s">
        <v>7</v>
      </c>
      <c r="Y1974">
        <v>15</v>
      </c>
      <c r="Z1974" t="str">
        <f>VLOOKUP(ventas_starbucks_2025[[#This Row],[promoción_aplicada5]],promocion_cambiar[#All],2,0)</f>
        <v>2x1</v>
      </c>
      <c r="AA1974" t="s">
        <v>51</v>
      </c>
      <c r="AB1974" t="s">
        <v>18</v>
      </c>
      <c r="AC1974" t="s">
        <v>24</v>
      </c>
      <c r="AD1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74">
        <v>2</v>
      </c>
      <c r="AF1974">
        <v>3</v>
      </c>
      <c r="AG1974">
        <v>41</v>
      </c>
      <c r="AH1974">
        <v>39</v>
      </c>
    </row>
    <row r="1975" spans="1:34" x14ac:dyDescent="0.25">
      <c r="A1975" s="3" t="s">
        <v>2050</v>
      </c>
      <c r="B1975" s="1">
        <v>45697</v>
      </c>
      <c r="C1975" s="23">
        <f t="shared" si="150"/>
        <v>9</v>
      </c>
      <c r="D1975" s="23">
        <f t="shared" si="151"/>
        <v>7</v>
      </c>
      <c r="E1975" s="23" t="str">
        <f t="shared" si="152"/>
        <v>domingo</v>
      </c>
      <c r="F1975" s="23">
        <f t="shared" si="153"/>
        <v>2</v>
      </c>
      <c r="G1975" s="23" t="str">
        <f t="shared" si="154"/>
        <v>febrero</v>
      </c>
      <c r="H1975" s="2">
        <v>0.45416666666666666</v>
      </c>
      <c r="I1975" t="s">
        <v>26</v>
      </c>
      <c r="J1975" t="str">
        <f>VLOOKUP(ventas_starbucks_2025[[#This Row],[sucursal]],cambio_sucursal[#All],2,0)</f>
        <v>Sucursal San Lorenzo 47</v>
      </c>
      <c r="K1975" t="s">
        <v>48</v>
      </c>
      <c r="L1975" t="s">
        <v>49</v>
      </c>
      <c r="M1975" t="s">
        <v>55</v>
      </c>
      <c r="N1975" t="str">
        <f>IFERROR(VLOOKUP(ventas_starbucks_2025[[#This Row],[tamaño_sucio]],cambio_tamaño[#All],2,0),"Tamaño único")</f>
        <v>Pequeño</v>
      </c>
      <c r="O1975">
        <v>3</v>
      </c>
      <c r="P1975">
        <v>1757.47</v>
      </c>
      <c r="Q1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5">
        <v>5272.41</v>
      </c>
      <c r="S1975" t="s">
        <v>31</v>
      </c>
      <c r="T1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75" t="str">
        <f>VLOOKUP(ventas_starbucks_2025[[#This Row],[canal_compra]],cambio_canal_compra[#All],2,0)</f>
        <v>Entrega domicilio</v>
      </c>
      <c r="V1975" t="s">
        <v>6</v>
      </c>
      <c r="W1975" t="str">
        <f>VLOOKUP(ventas_starbucks_2025[[#This Row],[método_pago]],cambio_metodo_pago[#All],2,0)</f>
        <v>Aplicación móbil</v>
      </c>
      <c r="X1975" t="s">
        <v>7</v>
      </c>
      <c r="Y1975">
        <v>15</v>
      </c>
      <c r="Z1975" t="str">
        <f>VLOOKUP(ventas_starbucks_2025[[#This Row],[promoción_aplicada5]],promocion_cambiar[#All],2,0)</f>
        <v>Hora Feliz</v>
      </c>
      <c r="AA1975" t="s">
        <v>36</v>
      </c>
      <c r="AB1975" t="s">
        <v>32</v>
      </c>
      <c r="AC1975" t="s">
        <v>24</v>
      </c>
      <c r="AD1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75">
        <v>7.5</v>
      </c>
      <c r="AF1975">
        <v>5</v>
      </c>
      <c r="AG1975">
        <v>44</v>
      </c>
      <c r="AH1975">
        <v>41</v>
      </c>
    </row>
    <row r="1976" spans="1:34" x14ac:dyDescent="0.25">
      <c r="A1976" s="3" t="s">
        <v>2051</v>
      </c>
      <c r="B1976" s="1">
        <v>45699</v>
      </c>
      <c r="C1976" s="23">
        <f t="shared" si="150"/>
        <v>11</v>
      </c>
      <c r="D1976" s="23">
        <f t="shared" si="151"/>
        <v>2</v>
      </c>
      <c r="E1976" s="1" t="str">
        <f t="shared" si="152"/>
        <v>martes</v>
      </c>
      <c r="F1976" s="23">
        <f t="shared" si="153"/>
        <v>2</v>
      </c>
      <c r="G1976" s="1" t="str">
        <f t="shared" si="154"/>
        <v>febrero</v>
      </c>
      <c r="H1976" s="2">
        <v>0.55138888888888893</v>
      </c>
      <c r="I1976" t="s">
        <v>1</v>
      </c>
      <c r="J1976" t="str">
        <f>VLOOKUP(ventas_starbucks_2025[[#This Row],[sucursal]],cambio_sucursal[#All],2,0)</f>
        <v>Sucursal Nueva Córdoba</v>
      </c>
      <c r="K1976" t="s">
        <v>82</v>
      </c>
      <c r="L1976" t="s">
        <v>28</v>
      </c>
      <c r="M1976" t="s">
        <v>4</v>
      </c>
      <c r="N1976" t="str">
        <f>IFERROR(VLOOKUP(ventas_starbucks_2025[[#This Row],[tamaño_sucio]],cambio_tamaño[#All],2,0),"Tamaño único")</f>
        <v>Tamaño único</v>
      </c>
      <c r="O1976">
        <v>1</v>
      </c>
      <c r="P1976">
        <v>2613.8000000000002</v>
      </c>
      <c r="Q1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76">
        <v>2613.8000000000002</v>
      </c>
      <c r="S1976" t="s">
        <v>5</v>
      </c>
      <c r="T1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6" t="str">
        <f>VLOOKUP(ventas_starbucks_2025[[#This Row],[canal_compra]],cambio_canal_compra[#All],2,0)</f>
        <v>En tienda</v>
      </c>
      <c r="V1976" t="s">
        <v>6</v>
      </c>
      <c r="W1976" t="str">
        <f>VLOOKUP(ventas_starbucks_2025[[#This Row],[método_pago]],cambio_metodo_pago[#All],2,0)</f>
        <v>Aplicación móbil</v>
      </c>
      <c r="X1976" t="s">
        <v>7</v>
      </c>
      <c r="Y1976">
        <v>0</v>
      </c>
      <c r="Z1976" t="str">
        <f>VLOOKUP(ventas_starbucks_2025[[#This Row],[promoción_aplicada5]],promocion_cambiar[#All],2,0)</f>
        <v>Ninguna</v>
      </c>
      <c r="AA1976" t="s">
        <v>17</v>
      </c>
      <c r="AB1976" t="s">
        <v>23</v>
      </c>
      <c r="AC1976" t="s">
        <v>41</v>
      </c>
      <c r="AD1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76">
        <v>8.9</v>
      </c>
      <c r="AF1976">
        <v>2</v>
      </c>
      <c r="AG1976">
        <v>50</v>
      </c>
      <c r="AH1976">
        <v>49</v>
      </c>
    </row>
    <row r="1977" spans="1:34" x14ac:dyDescent="0.25">
      <c r="A1977" s="3" t="s">
        <v>2052</v>
      </c>
      <c r="B1977" s="1">
        <v>45755</v>
      </c>
      <c r="C1977" s="23">
        <f t="shared" si="150"/>
        <v>8</v>
      </c>
      <c r="D1977" s="23">
        <f t="shared" si="151"/>
        <v>2</v>
      </c>
      <c r="E1977" s="23" t="str">
        <f t="shared" si="152"/>
        <v>martes</v>
      </c>
      <c r="F1977" s="23">
        <f t="shared" si="153"/>
        <v>4</v>
      </c>
      <c r="G1977" s="23" t="str">
        <f t="shared" si="154"/>
        <v>abril</v>
      </c>
      <c r="H1977" s="2">
        <v>0.85277777777777775</v>
      </c>
      <c r="I1977" t="s">
        <v>26</v>
      </c>
      <c r="J1977" t="str">
        <f>VLOOKUP(ventas_starbucks_2025[[#This Row],[sucursal]],cambio_sucursal[#All],2,0)</f>
        <v>Sucursal San Lorenzo 47</v>
      </c>
      <c r="K1977" t="s">
        <v>209</v>
      </c>
      <c r="L1977" t="s">
        <v>44</v>
      </c>
      <c r="M1977" t="s">
        <v>45</v>
      </c>
      <c r="N1977" t="str">
        <f>IFERROR(VLOOKUP(ventas_starbucks_2025[[#This Row],[tamaño_sucio]],cambio_tamaño[#All],2,0),"Tamaño único")</f>
        <v>Grande</v>
      </c>
      <c r="O1977">
        <v>1</v>
      </c>
      <c r="P1977">
        <v>1651.36</v>
      </c>
      <c r="Q1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7">
        <v>1651.36</v>
      </c>
      <c r="S1977" t="s">
        <v>15</v>
      </c>
      <c r="T1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7" t="str">
        <f>VLOOKUP(ventas_starbucks_2025[[#This Row],[canal_compra]],cambio_canal_compra[#All],2,0)</f>
        <v>Para llevar</v>
      </c>
      <c r="V1977" t="s">
        <v>6</v>
      </c>
      <c r="W1977" t="str">
        <f>VLOOKUP(ventas_starbucks_2025[[#This Row],[método_pago]],cambio_metodo_pago[#All],2,0)</f>
        <v>Aplicación móbil</v>
      </c>
      <c r="X1977" t="s">
        <v>7</v>
      </c>
      <c r="Y1977">
        <v>10</v>
      </c>
      <c r="Z1977" t="str">
        <f>VLOOKUP(ventas_starbucks_2025[[#This Row],[promoción_aplicada5]],promocion_cambiar[#All],2,0)</f>
        <v>Combo</v>
      </c>
      <c r="AA1977" t="s">
        <v>8</v>
      </c>
      <c r="AB1977" t="s">
        <v>23</v>
      </c>
      <c r="AC1977" t="s">
        <v>41</v>
      </c>
      <c r="AD1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77">
        <v>13.4</v>
      </c>
      <c r="AF1977">
        <v>2</v>
      </c>
      <c r="AG1977">
        <v>36</v>
      </c>
      <c r="AH1977">
        <v>35</v>
      </c>
    </row>
    <row r="1978" spans="1:34" x14ac:dyDescent="0.25">
      <c r="A1978" s="3" t="s">
        <v>2053</v>
      </c>
      <c r="B1978" s="1">
        <v>45733</v>
      </c>
      <c r="C1978" s="23">
        <f t="shared" si="150"/>
        <v>17</v>
      </c>
      <c r="D1978" s="23">
        <f t="shared" si="151"/>
        <v>1</v>
      </c>
      <c r="E1978" s="1" t="str">
        <f t="shared" si="152"/>
        <v>lunes</v>
      </c>
      <c r="F1978" s="23">
        <f t="shared" si="153"/>
        <v>3</v>
      </c>
      <c r="G1978" s="1" t="str">
        <f t="shared" si="154"/>
        <v>marzo</v>
      </c>
      <c r="H1978" s="2">
        <v>0.47916666666666669</v>
      </c>
      <c r="I1978" t="s">
        <v>26</v>
      </c>
      <c r="J1978" t="str">
        <f>VLOOKUP(ventas_starbucks_2025[[#This Row],[sucursal]],cambio_sucursal[#All],2,0)</f>
        <v>Sucursal San Lorenzo 47</v>
      </c>
      <c r="K1978" t="s">
        <v>48</v>
      </c>
      <c r="L1978" t="s">
        <v>49</v>
      </c>
      <c r="M1978" t="s">
        <v>50</v>
      </c>
      <c r="N1978" t="str">
        <f>IFERROR(VLOOKUP(ventas_starbucks_2025[[#This Row],[tamaño_sucio]],cambio_tamaño[#All],2,0),"Tamaño único")</f>
        <v>Mediano</v>
      </c>
      <c r="O1978">
        <v>4</v>
      </c>
      <c r="P1978">
        <v>2005.36</v>
      </c>
      <c r="Q1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78">
        <v>8021.44</v>
      </c>
      <c r="S1978" t="s">
        <v>5</v>
      </c>
      <c r="T1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78" t="str">
        <f>VLOOKUP(ventas_starbucks_2025[[#This Row],[canal_compra]],cambio_canal_compra[#All],2,0)</f>
        <v>En tienda</v>
      </c>
      <c r="V1978" t="s">
        <v>16</v>
      </c>
      <c r="W1978" t="str">
        <f>VLOOKUP(ventas_starbucks_2025[[#This Row],[método_pago]],cambio_metodo_pago[#All],2,0)</f>
        <v>Tarjeta</v>
      </c>
      <c r="X1978" t="s">
        <v>7</v>
      </c>
      <c r="Y1978">
        <v>0</v>
      </c>
      <c r="Z1978" t="str">
        <f>VLOOKUP(ventas_starbucks_2025[[#This Row],[promoción_aplicada5]],promocion_cambiar[#All],2,0)</f>
        <v>2x1</v>
      </c>
      <c r="AA1978" t="s">
        <v>51</v>
      </c>
      <c r="AB1978" t="s">
        <v>9</v>
      </c>
      <c r="AC1978" t="s">
        <v>24</v>
      </c>
      <c r="AD1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78">
        <v>10.6</v>
      </c>
      <c r="AF1978">
        <v>3</v>
      </c>
      <c r="AG1978">
        <v>15</v>
      </c>
      <c r="AH1978">
        <v>11</v>
      </c>
    </row>
    <row r="1979" spans="1:34" x14ac:dyDescent="0.25">
      <c r="A1979" s="3" t="s">
        <v>2054</v>
      </c>
      <c r="B1979" s="1">
        <v>45749</v>
      </c>
      <c r="C1979" s="23">
        <f t="shared" si="150"/>
        <v>2</v>
      </c>
      <c r="D1979" s="23">
        <f t="shared" si="151"/>
        <v>3</v>
      </c>
      <c r="E1979" s="23" t="str">
        <f t="shared" si="152"/>
        <v>miércoles</v>
      </c>
      <c r="F1979" s="23">
        <f t="shared" si="153"/>
        <v>4</v>
      </c>
      <c r="G1979" s="23" t="str">
        <f t="shared" si="154"/>
        <v>abril</v>
      </c>
      <c r="H1979" s="2">
        <v>0.3263888888888889</v>
      </c>
      <c r="I1979" t="s">
        <v>12</v>
      </c>
      <c r="J1979" t="str">
        <f>VLOOKUP(ventas_starbucks_2025[[#This Row],[sucursal]],cambio_sucursal[#All],2,0)</f>
        <v>Sucursal Córdoba Shopping</v>
      </c>
      <c r="K1979" t="s">
        <v>13</v>
      </c>
      <c r="L1979" t="s">
        <v>14</v>
      </c>
      <c r="M1979" t="s">
        <v>4</v>
      </c>
      <c r="N1979" t="str">
        <f>IFERROR(VLOOKUP(ventas_starbucks_2025[[#This Row],[tamaño_sucio]],cambio_tamaño[#All],2,0),"Tamaño único")</f>
        <v>Tamaño único</v>
      </c>
      <c r="O1979">
        <v>5</v>
      </c>
      <c r="P1979">
        <v>2000.34</v>
      </c>
      <c r="Q1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79">
        <v>10001.700000000001</v>
      </c>
      <c r="S1979" t="s">
        <v>31</v>
      </c>
      <c r="T1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79" t="str">
        <f>VLOOKUP(ventas_starbucks_2025[[#This Row],[canal_compra]],cambio_canal_compra[#All],2,0)</f>
        <v>Entrega domicilio</v>
      </c>
      <c r="V1979" t="s">
        <v>40</v>
      </c>
      <c r="W1979" t="str">
        <f>VLOOKUP(ventas_starbucks_2025[[#This Row],[método_pago]],cambio_metodo_pago[#All],2,0)</f>
        <v>Efectivo</v>
      </c>
      <c r="X1979" t="s">
        <v>22</v>
      </c>
      <c r="Y1979">
        <v>0</v>
      </c>
      <c r="Z1979" t="str">
        <f>VLOOKUP(ventas_starbucks_2025[[#This Row],[promoción_aplicada5]],promocion_cambiar[#All],2,0)</f>
        <v>Ninguna</v>
      </c>
      <c r="AA1979" t="s">
        <v>17</v>
      </c>
      <c r="AB1979" t="s">
        <v>52</v>
      </c>
      <c r="AC1979" t="s">
        <v>41</v>
      </c>
      <c r="AD1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79">
        <v>10</v>
      </c>
      <c r="AF1979">
        <v>2</v>
      </c>
      <c r="AG1979">
        <v>30</v>
      </c>
      <c r="AH1979">
        <v>25</v>
      </c>
    </row>
    <row r="1980" spans="1:34" x14ac:dyDescent="0.25">
      <c r="A1980" s="3" t="s">
        <v>2055</v>
      </c>
      <c r="B1980" s="1">
        <v>45687</v>
      </c>
      <c r="C1980" s="23">
        <f t="shared" si="150"/>
        <v>30</v>
      </c>
      <c r="D1980" s="23">
        <f t="shared" si="151"/>
        <v>4</v>
      </c>
      <c r="E1980" s="1" t="str">
        <f t="shared" si="152"/>
        <v>jueves</v>
      </c>
      <c r="F1980" s="23">
        <f t="shared" si="153"/>
        <v>1</v>
      </c>
      <c r="G1980" s="1" t="str">
        <f t="shared" si="154"/>
        <v>enero</v>
      </c>
      <c r="H1980" s="2">
        <v>0.47986111111111113</v>
      </c>
      <c r="I1980" t="s">
        <v>1</v>
      </c>
      <c r="J1980" t="str">
        <f>VLOOKUP(ventas_starbucks_2025[[#This Row],[sucursal]],cambio_sucursal[#All],2,0)</f>
        <v>Sucursal Nueva Córdoba</v>
      </c>
      <c r="K1980" t="s">
        <v>67</v>
      </c>
      <c r="L1980" t="s">
        <v>35</v>
      </c>
      <c r="M1980" t="s">
        <v>4</v>
      </c>
      <c r="N1980" t="str">
        <f>IFERROR(VLOOKUP(ventas_starbucks_2025[[#This Row],[tamaño_sucio]],cambio_tamaño[#All],2,0),"Tamaño único")</f>
        <v>Tamaño único</v>
      </c>
      <c r="O1980">
        <v>1</v>
      </c>
      <c r="P1980">
        <v>1089.94</v>
      </c>
      <c r="Q1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0">
        <v>1089.94</v>
      </c>
      <c r="S1980" t="s">
        <v>5</v>
      </c>
      <c r="T1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0" t="str">
        <f>VLOOKUP(ventas_starbucks_2025[[#This Row],[canal_compra]],cambio_canal_compra[#All],2,0)</f>
        <v>En tienda</v>
      </c>
      <c r="V1980" t="s">
        <v>16</v>
      </c>
      <c r="W1980" t="str">
        <f>VLOOKUP(ventas_starbucks_2025[[#This Row],[método_pago]],cambio_metodo_pago[#All],2,0)</f>
        <v>Tarjeta</v>
      </c>
      <c r="X1980" t="s">
        <v>22</v>
      </c>
      <c r="Y1980">
        <v>0</v>
      </c>
      <c r="Z1980" t="str">
        <f>VLOOKUP(ventas_starbucks_2025[[#This Row],[promoción_aplicada5]],promocion_cambiar[#All],2,0)</f>
        <v>Hora Feliz</v>
      </c>
      <c r="AA1980" t="s">
        <v>36</v>
      </c>
      <c r="AB1980" t="s">
        <v>52</v>
      </c>
      <c r="AC1980" t="s">
        <v>41</v>
      </c>
      <c r="AD1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80">
        <v>5.7</v>
      </c>
      <c r="AF1980">
        <v>3</v>
      </c>
      <c r="AG1980">
        <v>18</v>
      </c>
      <c r="AH1980">
        <v>17</v>
      </c>
    </row>
    <row r="1981" spans="1:34" x14ac:dyDescent="0.25">
      <c r="A1981" s="3" t="s">
        <v>2056</v>
      </c>
      <c r="B1981" s="1">
        <v>45758</v>
      </c>
      <c r="C1981" s="23">
        <f t="shared" si="150"/>
        <v>11</v>
      </c>
      <c r="D1981" s="23">
        <f t="shared" si="151"/>
        <v>5</v>
      </c>
      <c r="E1981" s="1" t="str">
        <f t="shared" si="152"/>
        <v>viernes</v>
      </c>
      <c r="F1981" s="23">
        <f t="shared" si="153"/>
        <v>4</v>
      </c>
      <c r="G1981" s="1" t="str">
        <f t="shared" si="154"/>
        <v>abril</v>
      </c>
      <c r="H1981" s="2">
        <v>0.63263888888888886</v>
      </c>
      <c r="I1981" t="s">
        <v>57</v>
      </c>
      <c r="J1981" t="str">
        <f>VLOOKUP(ventas_starbucks_2025[[#This Row],[sucursal]],cambio_sucursal[#All],2,0)</f>
        <v>Sucursal Avda Colón</v>
      </c>
      <c r="K1981" t="s">
        <v>89</v>
      </c>
      <c r="L1981" t="s">
        <v>90</v>
      </c>
      <c r="M1981" t="s">
        <v>4</v>
      </c>
      <c r="N1981" t="str">
        <f>IFERROR(VLOOKUP(ventas_starbucks_2025[[#This Row],[tamaño_sucio]],cambio_tamaño[#All],2,0),"Tamaño único")</f>
        <v>Tamaño único</v>
      </c>
      <c r="O1981">
        <v>2</v>
      </c>
      <c r="P1981">
        <v>1131.74</v>
      </c>
      <c r="Q1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1">
        <v>2263.48</v>
      </c>
      <c r="S1981" t="s">
        <v>31</v>
      </c>
      <c r="T1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1" t="str">
        <f>VLOOKUP(ventas_starbucks_2025[[#This Row],[canal_compra]],cambio_canal_compra[#All],2,0)</f>
        <v>Entrega domicilio</v>
      </c>
      <c r="V1981" t="s">
        <v>40</v>
      </c>
      <c r="W1981" t="str">
        <f>VLOOKUP(ventas_starbucks_2025[[#This Row],[método_pago]],cambio_metodo_pago[#All],2,0)</f>
        <v>Efectivo</v>
      </c>
      <c r="X1981" t="s">
        <v>22</v>
      </c>
      <c r="Y1981">
        <v>0</v>
      </c>
      <c r="Z1981" t="str">
        <f>VLOOKUP(ventas_starbucks_2025[[#This Row],[promoción_aplicada5]],promocion_cambiar[#All],2,0)</f>
        <v>2x1</v>
      </c>
      <c r="AA1981" t="s">
        <v>51</v>
      </c>
      <c r="AB1981" t="s">
        <v>29</v>
      </c>
      <c r="AC1981" t="s">
        <v>24</v>
      </c>
      <c r="AD1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81">
        <v>3.8</v>
      </c>
      <c r="AF1981">
        <v>5</v>
      </c>
      <c r="AG1981">
        <v>13</v>
      </c>
      <c r="AH1981">
        <v>11</v>
      </c>
    </row>
    <row r="1982" spans="1:34" x14ac:dyDescent="0.25">
      <c r="A1982" s="3" t="s">
        <v>2057</v>
      </c>
      <c r="B1982" s="1">
        <v>45701</v>
      </c>
      <c r="C1982" s="23">
        <f t="shared" si="150"/>
        <v>13</v>
      </c>
      <c r="D1982" s="23">
        <f t="shared" si="151"/>
        <v>4</v>
      </c>
      <c r="E1982" s="23" t="str">
        <f t="shared" si="152"/>
        <v>jueves</v>
      </c>
      <c r="F1982" s="23">
        <f t="shared" si="153"/>
        <v>2</v>
      </c>
      <c r="G1982" s="23" t="str">
        <f t="shared" si="154"/>
        <v>febrero</v>
      </c>
      <c r="H1982" s="2">
        <v>0.29791666666666666</v>
      </c>
      <c r="I1982" t="s">
        <v>1</v>
      </c>
      <c r="J1982" t="str">
        <f>VLOOKUP(ventas_starbucks_2025[[#This Row],[sucursal]],cambio_sucursal[#All],2,0)</f>
        <v>Sucursal Nueva Córdoba</v>
      </c>
      <c r="K1982" t="s">
        <v>2</v>
      </c>
      <c r="L1982" t="s">
        <v>3</v>
      </c>
      <c r="M1982" t="s">
        <v>4</v>
      </c>
      <c r="N1982" t="str">
        <f>IFERROR(VLOOKUP(ventas_starbucks_2025[[#This Row],[tamaño_sucio]],cambio_tamaño[#All],2,0),"Tamaño único")</f>
        <v>Tamaño único</v>
      </c>
      <c r="O1982">
        <v>4</v>
      </c>
      <c r="P1982">
        <v>2969.88</v>
      </c>
      <c r="Q1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82">
        <v>11879.52</v>
      </c>
      <c r="S1982" t="s">
        <v>15</v>
      </c>
      <c r="T1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82" t="str">
        <f>VLOOKUP(ventas_starbucks_2025[[#This Row],[canal_compra]],cambio_canal_compra[#All],2,0)</f>
        <v>Para llevar</v>
      </c>
      <c r="V1982" t="s">
        <v>6</v>
      </c>
      <c r="W1982" t="str">
        <f>VLOOKUP(ventas_starbucks_2025[[#This Row],[método_pago]],cambio_metodo_pago[#All],2,0)</f>
        <v>Aplicación móbil</v>
      </c>
      <c r="X1982" t="s">
        <v>7</v>
      </c>
      <c r="Y1982">
        <v>10</v>
      </c>
      <c r="Z1982" t="str">
        <f>VLOOKUP(ventas_starbucks_2025[[#This Row],[promoción_aplicada5]],promocion_cambiar[#All],2,0)</f>
        <v>2x1</v>
      </c>
      <c r="AA1982" t="s">
        <v>51</v>
      </c>
      <c r="AB1982" t="s">
        <v>29</v>
      </c>
      <c r="AC1982" t="s">
        <v>41</v>
      </c>
      <c r="AD1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82">
        <v>11.3</v>
      </c>
      <c r="AF1982">
        <v>5</v>
      </c>
      <c r="AG1982">
        <v>35</v>
      </c>
      <c r="AH1982">
        <v>31</v>
      </c>
    </row>
    <row r="1983" spans="1:34" x14ac:dyDescent="0.25">
      <c r="A1983" s="3" t="s">
        <v>2058</v>
      </c>
      <c r="B1983" s="1">
        <v>45758</v>
      </c>
      <c r="C1983" s="23">
        <f t="shared" si="150"/>
        <v>11</v>
      </c>
      <c r="D1983" s="23">
        <f t="shared" si="151"/>
        <v>5</v>
      </c>
      <c r="E1983" s="1" t="str">
        <f t="shared" si="152"/>
        <v>viernes</v>
      </c>
      <c r="F1983" s="23">
        <f t="shared" si="153"/>
        <v>4</v>
      </c>
      <c r="G1983" s="1" t="str">
        <f t="shared" si="154"/>
        <v>abril</v>
      </c>
      <c r="H1983" s="2">
        <v>0.49444444444444446</v>
      </c>
      <c r="I1983" t="s">
        <v>57</v>
      </c>
      <c r="J1983" t="str">
        <f>VLOOKUP(ventas_starbucks_2025[[#This Row],[sucursal]],cambio_sucursal[#All],2,0)</f>
        <v>Sucursal Avda Colón</v>
      </c>
      <c r="K1983" t="s">
        <v>113</v>
      </c>
      <c r="L1983" t="s">
        <v>44</v>
      </c>
      <c r="M1983" t="s">
        <v>50</v>
      </c>
      <c r="N1983" t="str">
        <f>IFERROR(VLOOKUP(ventas_starbucks_2025[[#This Row],[tamaño_sucio]],cambio_tamaño[#All],2,0),"Tamaño único")</f>
        <v>Mediano</v>
      </c>
      <c r="O1983">
        <v>4</v>
      </c>
      <c r="P1983">
        <v>1772.71</v>
      </c>
      <c r="Q1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3">
        <v>7090.84</v>
      </c>
      <c r="S1983" t="s">
        <v>15</v>
      </c>
      <c r="T1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83" t="str">
        <f>VLOOKUP(ventas_starbucks_2025[[#This Row],[canal_compra]],cambio_canal_compra[#All],2,0)</f>
        <v>Para llevar</v>
      </c>
      <c r="V1983" t="s">
        <v>40</v>
      </c>
      <c r="W1983" t="str">
        <f>VLOOKUP(ventas_starbucks_2025[[#This Row],[método_pago]],cambio_metodo_pago[#All],2,0)</f>
        <v>Efectivo</v>
      </c>
      <c r="X1983" t="s">
        <v>7</v>
      </c>
      <c r="Y1983">
        <v>0</v>
      </c>
      <c r="Z1983" t="str">
        <f>VLOOKUP(ventas_starbucks_2025[[#This Row],[promoción_aplicada5]],promocion_cambiar[#All],2,0)</f>
        <v>Ninguna</v>
      </c>
      <c r="AA1983" t="s">
        <v>17</v>
      </c>
      <c r="AB1983" t="s">
        <v>23</v>
      </c>
      <c r="AC1983" t="s">
        <v>10</v>
      </c>
      <c r="AD1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83">
        <v>8.1999999999999993</v>
      </c>
      <c r="AF1983">
        <v>5</v>
      </c>
      <c r="AG1983">
        <v>37</v>
      </c>
      <c r="AH1983">
        <v>33</v>
      </c>
    </row>
    <row r="1984" spans="1:34" x14ac:dyDescent="0.25">
      <c r="A1984" s="3" t="s">
        <v>2059</v>
      </c>
      <c r="B1984" s="1">
        <v>45685</v>
      </c>
      <c r="C1984" s="23">
        <f t="shared" si="150"/>
        <v>28</v>
      </c>
      <c r="D1984" s="23">
        <f t="shared" si="151"/>
        <v>2</v>
      </c>
      <c r="E1984" s="23" t="str">
        <f t="shared" si="152"/>
        <v>martes</v>
      </c>
      <c r="F1984" s="23">
        <f t="shared" si="153"/>
        <v>1</v>
      </c>
      <c r="G1984" s="23" t="str">
        <f t="shared" si="154"/>
        <v>enero</v>
      </c>
      <c r="H1984" s="2">
        <v>0.32013888888888886</v>
      </c>
      <c r="I1984" t="s">
        <v>12</v>
      </c>
      <c r="J1984" t="str">
        <f>VLOOKUP(ventas_starbucks_2025[[#This Row],[sucursal]],cambio_sucursal[#All],2,0)</f>
        <v>Sucursal Córdoba Shopping</v>
      </c>
      <c r="K1984" t="s">
        <v>13</v>
      </c>
      <c r="L1984" t="s">
        <v>14</v>
      </c>
      <c r="M1984" t="s">
        <v>4</v>
      </c>
      <c r="N1984" t="str">
        <f>IFERROR(VLOOKUP(ventas_starbucks_2025[[#This Row],[tamaño_sucio]],cambio_tamaño[#All],2,0),"Tamaño único")</f>
        <v>Tamaño único</v>
      </c>
      <c r="O1984">
        <v>3</v>
      </c>
      <c r="P1984">
        <v>2125.5500000000002</v>
      </c>
      <c r="Q1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84">
        <v>6376.65</v>
      </c>
      <c r="S1984" t="s">
        <v>15</v>
      </c>
      <c r="T1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84" t="str">
        <f>VLOOKUP(ventas_starbucks_2025[[#This Row],[canal_compra]],cambio_canal_compra[#All],2,0)</f>
        <v>Para llevar</v>
      </c>
      <c r="V1984" t="s">
        <v>40</v>
      </c>
      <c r="W1984" t="str">
        <f>VLOOKUP(ventas_starbucks_2025[[#This Row],[método_pago]],cambio_metodo_pago[#All],2,0)</f>
        <v>Efectivo</v>
      </c>
      <c r="X1984" t="s">
        <v>7</v>
      </c>
      <c r="Y1984">
        <v>0</v>
      </c>
      <c r="Z1984" t="str">
        <f>VLOOKUP(ventas_starbucks_2025[[#This Row],[promoción_aplicada5]],promocion_cambiar[#All],2,0)</f>
        <v>Ninguna</v>
      </c>
      <c r="AA1984" t="s">
        <v>17</v>
      </c>
      <c r="AB1984" t="s">
        <v>18</v>
      </c>
      <c r="AC1984" t="s">
        <v>10</v>
      </c>
      <c r="AD1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84">
        <v>12.8</v>
      </c>
      <c r="AF1984">
        <v>2</v>
      </c>
      <c r="AG1984">
        <v>40</v>
      </c>
      <c r="AH1984">
        <v>37</v>
      </c>
    </row>
    <row r="1985" spans="1:34" x14ac:dyDescent="0.25">
      <c r="A1985" s="3" t="s">
        <v>2060</v>
      </c>
      <c r="B1985" s="1">
        <v>45727</v>
      </c>
      <c r="C1985" s="23">
        <f t="shared" si="150"/>
        <v>11</v>
      </c>
      <c r="D1985" s="23">
        <f t="shared" si="151"/>
        <v>2</v>
      </c>
      <c r="E1985" s="23" t="str">
        <f t="shared" si="152"/>
        <v>martes</v>
      </c>
      <c r="F1985" s="23">
        <f t="shared" si="153"/>
        <v>3</v>
      </c>
      <c r="G1985" s="23" t="str">
        <f t="shared" si="154"/>
        <v>marzo</v>
      </c>
      <c r="H1985" s="2">
        <v>0.38124999999999998</v>
      </c>
      <c r="I1985" t="s">
        <v>26</v>
      </c>
      <c r="J1985" t="str">
        <f>VLOOKUP(ventas_starbucks_2025[[#This Row],[sucursal]],cambio_sucursal[#All],2,0)</f>
        <v>Sucursal San Lorenzo 47</v>
      </c>
      <c r="K1985" t="s">
        <v>89</v>
      </c>
      <c r="L1985" t="s">
        <v>90</v>
      </c>
      <c r="M1985" t="s">
        <v>4</v>
      </c>
      <c r="N1985" t="str">
        <f>IFERROR(VLOOKUP(ventas_starbucks_2025[[#This Row],[tamaño_sucio]],cambio_tamaño[#All],2,0),"Tamaño único")</f>
        <v>Tamaño único</v>
      </c>
      <c r="O1985">
        <v>1</v>
      </c>
      <c r="P1985">
        <v>1441.02</v>
      </c>
      <c r="Q1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5">
        <v>1441.02</v>
      </c>
      <c r="S1985" t="s">
        <v>31</v>
      </c>
      <c r="T1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5" t="str">
        <f>VLOOKUP(ventas_starbucks_2025[[#This Row],[canal_compra]],cambio_canal_compra[#All],2,0)</f>
        <v>Entrega domicilio</v>
      </c>
      <c r="V1985" t="s">
        <v>40</v>
      </c>
      <c r="W1985" t="str">
        <f>VLOOKUP(ventas_starbucks_2025[[#This Row],[método_pago]],cambio_metodo_pago[#All],2,0)</f>
        <v>Efectivo</v>
      </c>
      <c r="X1985" t="s">
        <v>22</v>
      </c>
      <c r="Y1985">
        <v>0</v>
      </c>
      <c r="Z1985" t="str">
        <f>VLOOKUP(ventas_starbucks_2025[[#This Row],[promoción_aplicada5]],promocion_cambiar[#All],2,0)</f>
        <v>Ninguna</v>
      </c>
      <c r="AA1985" t="s">
        <v>17</v>
      </c>
      <c r="AB1985" t="s">
        <v>9</v>
      </c>
      <c r="AC1985" t="s">
        <v>10</v>
      </c>
      <c r="AD1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85">
        <v>7.8</v>
      </c>
      <c r="AF1985">
        <v>3</v>
      </c>
      <c r="AG1985">
        <v>39</v>
      </c>
      <c r="AH1985">
        <v>38</v>
      </c>
    </row>
    <row r="1986" spans="1:34" x14ac:dyDescent="0.25">
      <c r="A1986" s="3" t="s">
        <v>2061</v>
      </c>
      <c r="B1986" s="1">
        <v>45694</v>
      </c>
      <c r="C1986" s="23">
        <f t="shared" ref="C1986:C2049" si="155">DAY(B1986)</f>
        <v>6</v>
      </c>
      <c r="D1986" s="23">
        <f t="shared" ref="D1986:D2049" si="156">WEEKDAY(B1986,2)</f>
        <v>4</v>
      </c>
      <c r="E1986" s="23" t="str">
        <f t="shared" ref="E1986:E2049" si="157">TEXT(B1986,"dddd")</f>
        <v>jueves</v>
      </c>
      <c r="F1986" s="23">
        <f t="shared" ref="F1986:F2049" si="158">MONTH(B1986)</f>
        <v>2</v>
      </c>
      <c r="G1986" s="23" t="str">
        <f t="shared" ref="G1986:G2049" si="159">TEXT(B1986,"mmmm")</f>
        <v>febrero</v>
      </c>
      <c r="H1986" s="2">
        <v>0.44097222222222221</v>
      </c>
      <c r="I1986" t="s">
        <v>12</v>
      </c>
      <c r="J1986" t="str">
        <f>VLOOKUP(ventas_starbucks_2025[[#This Row],[sucursal]],cambio_sucursal[#All],2,0)</f>
        <v>Sucursal Córdoba Shopping</v>
      </c>
      <c r="K1986" t="s">
        <v>20</v>
      </c>
      <c r="L1986" t="s">
        <v>21</v>
      </c>
      <c r="M1986" t="s">
        <v>4</v>
      </c>
      <c r="N1986" t="str">
        <f>IFERROR(VLOOKUP(ventas_starbucks_2025[[#This Row],[tamaño_sucio]],cambio_tamaño[#All],2,0),"Tamaño único")</f>
        <v>Tamaño único</v>
      </c>
      <c r="O1986">
        <v>3</v>
      </c>
      <c r="P1986">
        <v>1176.3900000000001</v>
      </c>
      <c r="Q1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6">
        <v>3529.17</v>
      </c>
      <c r="S1986" t="s">
        <v>15</v>
      </c>
      <c r="T1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6" t="str">
        <f>VLOOKUP(ventas_starbucks_2025[[#This Row],[canal_compra]],cambio_canal_compra[#All],2,0)</f>
        <v>Para llevar</v>
      </c>
      <c r="V1986" t="s">
        <v>6</v>
      </c>
      <c r="W1986" t="str">
        <f>VLOOKUP(ventas_starbucks_2025[[#This Row],[método_pago]],cambio_metodo_pago[#All],2,0)</f>
        <v>Aplicación móbil</v>
      </c>
      <c r="X1986" t="s">
        <v>7</v>
      </c>
      <c r="Y1986">
        <v>10</v>
      </c>
      <c r="Z1986" t="str">
        <f>VLOOKUP(ventas_starbucks_2025[[#This Row],[promoción_aplicada5]],promocion_cambiar[#All],2,0)</f>
        <v>2x1</v>
      </c>
      <c r="AA1986" t="s">
        <v>51</v>
      </c>
      <c r="AB1986" t="s">
        <v>32</v>
      </c>
      <c r="AC1986" t="s">
        <v>10</v>
      </c>
      <c r="AD1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86">
        <v>8.5</v>
      </c>
      <c r="AF1986">
        <v>2</v>
      </c>
      <c r="AG1986">
        <v>47</v>
      </c>
      <c r="AH1986">
        <v>44</v>
      </c>
    </row>
    <row r="1987" spans="1:34" x14ac:dyDescent="0.25">
      <c r="A1987" s="3" t="s">
        <v>2062</v>
      </c>
      <c r="B1987" s="1">
        <v>45753</v>
      </c>
      <c r="C1987" s="23">
        <f t="shared" si="155"/>
        <v>6</v>
      </c>
      <c r="D1987" s="23">
        <f t="shared" si="156"/>
        <v>7</v>
      </c>
      <c r="E1987" s="23" t="str">
        <f t="shared" si="157"/>
        <v>domingo</v>
      </c>
      <c r="F1987" s="23">
        <f t="shared" si="158"/>
        <v>4</v>
      </c>
      <c r="G1987" s="23" t="str">
        <f t="shared" si="159"/>
        <v>abril</v>
      </c>
      <c r="H1987" s="2">
        <v>0.45347222222222222</v>
      </c>
      <c r="I1987" t="s">
        <v>1</v>
      </c>
      <c r="J1987" t="str">
        <f>VLOOKUP(ventas_starbucks_2025[[#This Row],[sucursal]],cambio_sucursal[#All],2,0)</f>
        <v>Sucursal Nueva Córdoba</v>
      </c>
      <c r="K1987" t="s">
        <v>20</v>
      </c>
      <c r="L1987" t="s">
        <v>21</v>
      </c>
      <c r="M1987" t="s">
        <v>4</v>
      </c>
      <c r="N1987" t="str">
        <f>IFERROR(VLOOKUP(ventas_starbucks_2025[[#This Row],[tamaño_sucio]],cambio_tamaño[#All],2,0),"Tamaño único")</f>
        <v>Tamaño único</v>
      </c>
      <c r="O1987">
        <v>5</v>
      </c>
      <c r="P1987">
        <v>859.66</v>
      </c>
      <c r="Q1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87">
        <v>4298.3</v>
      </c>
      <c r="S1987" t="s">
        <v>15</v>
      </c>
      <c r="T1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7" t="str">
        <f>VLOOKUP(ventas_starbucks_2025[[#This Row],[canal_compra]],cambio_canal_compra[#All],2,0)</f>
        <v>Para llevar</v>
      </c>
      <c r="V1987" t="s">
        <v>40</v>
      </c>
      <c r="W1987" t="str">
        <f>VLOOKUP(ventas_starbucks_2025[[#This Row],[método_pago]],cambio_metodo_pago[#All],2,0)</f>
        <v>Efectivo</v>
      </c>
      <c r="X1987" t="s">
        <v>22</v>
      </c>
      <c r="Y1987">
        <v>0</v>
      </c>
      <c r="Z1987" t="str">
        <f>VLOOKUP(ventas_starbucks_2025[[#This Row],[promoción_aplicada5]],promocion_cambiar[#All],2,0)</f>
        <v>Combo</v>
      </c>
      <c r="AA1987" t="s">
        <v>8</v>
      </c>
      <c r="AB1987" t="s">
        <v>23</v>
      </c>
      <c r="AC1987" t="s">
        <v>10</v>
      </c>
      <c r="AD1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87">
        <v>12.1</v>
      </c>
      <c r="AF1987">
        <v>4</v>
      </c>
      <c r="AG1987">
        <v>19</v>
      </c>
      <c r="AH1987">
        <v>14</v>
      </c>
    </row>
    <row r="1988" spans="1:34" x14ac:dyDescent="0.25">
      <c r="A1988" s="3" t="s">
        <v>2063</v>
      </c>
      <c r="B1988" s="1">
        <v>45661</v>
      </c>
      <c r="C1988" s="23">
        <f t="shared" si="155"/>
        <v>4</v>
      </c>
      <c r="D1988" s="23">
        <f t="shared" si="156"/>
        <v>6</v>
      </c>
      <c r="E1988" s="23" t="str">
        <f t="shared" si="157"/>
        <v>sábado</v>
      </c>
      <c r="F1988" s="23">
        <f t="shared" si="158"/>
        <v>1</v>
      </c>
      <c r="G1988" s="23" t="str">
        <f t="shared" si="159"/>
        <v>enero</v>
      </c>
      <c r="H1988" s="2">
        <v>0.52986111111111112</v>
      </c>
      <c r="I1988" t="s">
        <v>12</v>
      </c>
      <c r="J1988" t="str">
        <f>VLOOKUP(ventas_starbucks_2025[[#This Row],[sucursal]],cambio_sucursal[#All],2,0)</f>
        <v>Sucursal Córdoba Shopping</v>
      </c>
      <c r="K1988" t="s">
        <v>58</v>
      </c>
      <c r="L1988" t="s">
        <v>39</v>
      </c>
      <c r="M1988" t="s">
        <v>4</v>
      </c>
      <c r="N1988" t="str">
        <f>IFERROR(VLOOKUP(ventas_starbucks_2025[[#This Row],[tamaño_sucio]],cambio_tamaño[#All],2,0),"Tamaño único")</f>
        <v>Tamaño único</v>
      </c>
      <c r="O1988">
        <v>4</v>
      </c>
      <c r="P1988">
        <v>1472.6</v>
      </c>
      <c r="Q1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8">
        <v>5890.4</v>
      </c>
      <c r="S1988" t="s">
        <v>31</v>
      </c>
      <c r="T1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88" t="str">
        <f>VLOOKUP(ventas_starbucks_2025[[#This Row],[canal_compra]],cambio_canal_compra[#All],2,0)</f>
        <v>Entrega domicilio</v>
      </c>
      <c r="V1988" t="s">
        <v>16</v>
      </c>
      <c r="W1988" t="str">
        <f>VLOOKUP(ventas_starbucks_2025[[#This Row],[método_pago]],cambio_metodo_pago[#All],2,0)</f>
        <v>Tarjeta</v>
      </c>
      <c r="X1988" t="s">
        <v>7</v>
      </c>
      <c r="Y1988">
        <v>15</v>
      </c>
      <c r="Z1988" t="str">
        <f>VLOOKUP(ventas_starbucks_2025[[#This Row],[promoción_aplicada5]],promocion_cambiar[#All],2,0)</f>
        <v>2x1</v>
      </c>
      <c r="AA1988" t="s">
        <v>51</v>
      </c>
      <c r="AB1988" t="s">
        <v>9</v>
      </c>
      <c r="AC1988" t="s">
        <v>41</v>
      </c>
      <c r="AD1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88">
        <v>11.6</v>
      </c>
      <c r="AF1988">
        <v>3</v>
      </c>
      <c r="AG1988">
        <v>47</v>
      </c>
      <c r="AH1988">
        <v>43</v>
      </c>
    </row>
    <row r="1989" spans="1:34" x14ac:dyDescent="0.25">
      <c r="A1989" s="3" t="s">
        <v>2064</v>
      </c>
      <c r="B1989" s="1">
        <v>45750</v>
      </c>
      <c r="C1989" s="23">
        <f t="shared" si="155"/>
        <v>3</v>
      </c>
      <c r="D1989" s="23">
        <f t="shared" si="156"/>
        <v>4</v>
      </c>
      <c r="E1989" s="23" t="str">
        <f t="shared" si="157"/>
        <v>jueves</v>
      </c>
      <c r="F1989" s="23">
        <f t="shared" si="158"/>
        <v>4</v>
      </c>
      <c r="G1989" s="23" t="str">
        <f t="shared" si="159"/>
        <v>abril</v>
      </c>
      <c r="H1989" s="2">
        <v>0.61319444444444449</v>
      </c>
      <c r="I1989" t="s">
        <v>57</v>
      </c>
      <c r="J1989" t="str">
        <f>VLOOKUP(ventas_starbucks_2025[[#This Row],[sucursal]],cambio_sucursal[#All],2,0)</f>
        <v>Sucursal Avda Colón</v>
      </c>
      <c r="K1989" t="s">
        <v>89</v>
      </c>
      <c r="L1989" t="s">
        <v>90</v>
      </c>
      <c r="M1989" t="s">
        <v>4</v>
      </c>
      <c r="N1989" t="str">
        <f>IFERROR(VLOOKUP(ventas_starbucks_2025[[#This Row],[tamaño_sucio]],cambio_tamaño[#All],2,0),"Tamaño único")</f>
        <v>Tamaño único</v>
      </c>
      <c r="O1989">
        <v>1</v>
      </c>
      <c r="P1989">
        <v>1288.08</v>
      </c>
      <c r="Q1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9">
        <v>1288.08</v>
      </c>
      <c r="S1989" t="s">
        <v>5</v>
      </c>
      <c r="T1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9" t="str">
        <f>VLOOKUP(ventas_starbucks_2025[[#This Row],[canal_compra]],cambio_canal_compra[#All],2,0)</f>
        <v>En tienda</v>
      </c>
      <c r="V1989" t="s">
        <v>40</v>
      </c>
      <c r="W1989" t="str">
        <f>VLOOKUP(ventas_starbucks_2025[[#This Row],[método_pago]],cambio_metodo_pago[#All],2,0)</f>
        <v>Efectivo</v>
      </c>
      <c r="X1989" t="s">
        <v>7</v>
      </c>
      <c r="Y1989">
        <v>15</v>
      </c>
      <c r="Z1989" t="str">
        <f>VLOOKUP(ventas_starbucks_2025[[#This Row],[promoción_aplicada5]],promocion_cambiar[#All],2,0)</f>
        <v>2x1</v>
      </c>
      <c r="AA1989" t="s">
        <v>51</v>
      </c>
      <c r="AB1989" t="s">
        <v>18</v>
      </c>
      <c r="AC1989" t="s">
        <v>41</v>
      </c>
      <c r="AD1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89">
        <v>10.1</v>
      </c>
      <c r="AF1989">
        <v>3</v>
      </c>
      <c r="AG1989">
        <v>48</v>
      </c>
      <c r="AH1989">
        <v>47</v>
      </c>
    </row>
    <row r="1990" spans="1:34" x14ac:dyDescent="0.25">
      <c r="A1990" s="3" t="s">
        <v>2065</v>
      </c>
      <c r="B1990" s="1">
        <v>45729</v>
      </c>
      <c r="C1990" s="23">
        <f t="shared" si="155"/>
        <v>13</v>
      </c>
      <c r="D1990" s="23">
        <f t="shared" si="156"/>
        <v>4</v>
      </c>
      <c r="E1990" s="23" t="str">
        <f t="shared" si="157"/>
        <v>jueves</v>
      </c>
      <c r="F1990" s="23">
        <f t="shared" si="158"/>
        <v>3</v>
      </c>
      <c r="G1990" s="23" t="str">
        <f t="shared" si="159"/>
        <v>marzo</v>
      </c>
      <c r="H1990" s="2">
        <v>0.4548611111111111</v>
      </c>
      <c r="I1990" t="s">
        <v>57</v>
      </c>
      <c r="J1990" t="str">
        <f>VLOOKUP(ventas_starbucks_2025[[#This Row],[sucursal]],cambio_sucursal[#All],2,0)</f>
        <v>Sucursal Avda Colón</v>
      </c>
      <c r="K1990" t="s">
        <v>82</v>
      </c>
      <c r="L1990" t="s">
        <v>28</v>
      </c>
      <c r="M1990" t="s">
        <v>4</v>
      </c>
      <c r="N1990" t="str">
        <f>IFERROR(VLOOKUP(ventas_starbucks_2025[[#This Row],[tamaño_sucio]],cambio_tamaño[#All],2,0),"Tamaño único")</f>
        <v>Tamaño único</v>
      </c>
      <c r="O1990">
        <v>1</v>
      </c>
      <c r="P1990">
        <v>2180.83</v>
      </c>
      <c r="Q1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90">
        <v>2180.83</v>
      </c>
      <c r="S1990" t="s">
        <v>15</v>
      </c>
      <c r="T1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0" t="str">
        <f>VLOOKUP(ventas_starbucks_2025[[#This Row],[canal_compra]],cambio_canal_compra[#All],2,0)</f>
        <v>Para llevar</v>
      </c>
      <c r="V1990" t="s">
        <v>40</v>
      </c>
      <c r="W1990" t="str">
        <f>VLOOKUP(ventas_starbucks_2025[[#This Row],[método_pago]],cambio_metodo_pago[#All],2,0)</f>
        <v>Efectivo</v>
      </c>
      <c r="X1990" t="s">
        <v>22</v>
      </c>
      <c r="Y1990">
        <v>0</v>
      </c>
      <c r="Z1990" t="str">
        <f>VLOOKUP(ventas_starbucks_2025[[#This Row],[promoción_aplicada5]],promocion_cambiar[#All],2,0)</f>
        <v>2x1</v>
      </c>
      <c r="AA1990" t="s">
        <v>51</v>
      </c>
      <c r="AB1990" t="s">
        <v>52</v>
      </c>
      <c r="AC1990" t="s">
        <v>10</v>
      </c>
      <c r="AD1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90">
        <v>9.4</v>
      </c>
      <c r="AF1990">
        <v>2</v>
      </c>
      <c r="AG1990">
        <v>25</v>
      </c>
      <c r="AH1990">
        <v>24</v>
      </c>
    </row>
    <row r="1991" spans="1:34" x14ac:dyDescent="0.25">
      <c r="A1991" s="3" t="s">
        <v>2066</v>
      </c>
      <c r="B1991" s="1">
        <v>45726</v>
      </c>
      <c r="C1991" s="23">
        <f t="shared" si="155"/>
        <v>10</v>
      </c>
      <c r="D1991" s="23">
        <f t="shared" si="156"/>
        <v>1</v>
      </c>
      <c r="E1991" s="23" t="str">
        <f t="shared" si="157"/>
        <v>lunes</v>
      </c>
      <c r="F1991" s="23">
        <f t="shared" si="158"/>
        <v>3</v>
      </c>
      <c r="G1991" s="23" t="str">
        <f t="shared" si="159"/>
        <v>marzo</v>
      </c>
      <c r="H1991" s="2">
        <v>0.5854166666666667</v>
      </c>
      <c r="I1991" t="s">
        <v>57</v>
      </c>
      <c r="J1991" t="str">
        <f>VLOOKUP(ventas_starbucks_2025[[#This Row],[sucursal]],cambio_sucursal[#All],2,0)</f>
        <v>Sucursal Avda Colón</v>
      </c>
      <c r="K1991" t="s">
        <v>101</v>
      </c>
      <c r="L1991" t="s">
        <v>3</v>
      </c>
      <c r="M1991" t="s">
        <v>4</v>
      </c>
      <c r="N1991" t="str">
        <f>IFERROR(VLOOKUP(ventas_starbucks_2025[[#This Row],[tamaño_sucio]],cambio_tamaño[#All],2,0),"Tamaño único")</f>
        <v>Tamaño único</v>
      </c>
      <c r="O1991">
        <v>4</v>
      </c>
      <c r="P1991">
        <v>3381.59</v>
      </c>
      <c r="Q1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91">
        <v>13526.36</v>
      </c>
      <c r="S1991" t="s">
        <v>5</v>
      </c>
      <c r="T1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91" t="str">
        <f>VLOOKUP(ventas_starbucks_2025[[#This Row],[canal_compra]],cambio_canal_compra[#All],2,0)</f>
        <v>En tienda</v>
      </c>
      <c r="V1991" t="s">
        <v>6</v>
      </c>
      <c r="W1991" t="str">
        <f>VLOOKUP(ventas_starbucks_2025[[#This Row],[método_pago]],cambio_metodo_pago[#All],2,0)</f>
        <v>Aplicación móbil</v>
      </c>
      <c r="X1991" t="s">
        <v>7</v>
      </c>
      <c r="Y1991">
        <v>0</v>
      </c>
      <c r="Z1991" t="str">
        <f>VLOOKUP(ventas_starbucks_2025[[#This Row],[promoción_aplicada5]],promocion_cambiar[#All],2,0)</f>
        <v>Hora Feliz</v>
      </c>
      <c r="AA1991" t="s">
        <v>36</v>
      </c>
      <c r="AB1991" t="s">
        <v>23</v>
      </c>
      <c r="AC1991" t="s">
        <v>10</v>
      </c>
      <c r="AD1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91">
        <v>8.9</v>
      </c>
      <c r="AF1991">
        <v>1</v>
      </c>
      <c r="AG1991">
        <v>36</v>
      </c>
      <c r="AH1991">
        <v>32</v>
      </c>
    </row>
    <row r="1992" spans="1:34" x14ac:dyDescent="0.25">
      <c r="A1992" s="3" t="s">
        <v>2067</v>
      </c>
      <c r="B1992" s="1">
        <v>45760</v>
      </c>
      <c r="C1992" s="23">
        <f t="shared" si="155"/>
        <v>13</v>
      </c>
      <c r="D1992" s="23">
        <f t="shared" si="156"/>
        <v>7</v>
      </c>
      <c r="E1992" s="23" t="str">
        <f t="shared" si="157"/>
        <v>domingo</v>
      </c>
      <c r="F1992" s="23">
        <f t="shared" si="158"/>
        <v>4</v>
      </c>
      <c r="G1992" s="23" t="str">
        <f t="shared" si="159"/>
        <v>abril</v>
      </c>
      <c r="H1992" s="2">
        <v>0.29375000000000001</v>
      </c>
      <c r="I1992" t="s">
        <v>1</v>
      </c>
      <c r="J1992" t="str">
        <f>VLOOKUP(ventas_starbucks_2025[[#This Row],[sucursal]],cambio_sucursal[#All],2,0)</f>
        <v>Sucursal Nueva Córdoba</v>
      </c>
      <c r="K1992" t="s">
        <v>64</v>
      </c>
      <c r="L1992" t="s">
        <v>65</v>
      </c>
      <c r="M1992" t="s">
        <v>4</v>
      </c>
      <c r="N1992" t="str">
        <f>IFERROR(VLOOKUP(ventas_starbucks_2025[[#This Row],[tamaño_sucio]],cambio_tamaño[#All],2,0),"Tamaño único")</f>
        <v>Tamaño único</v>
      </c>
      <c r="O1992">
        <v>5</v>
      </c>
      <c r="P1992">
        <v>1593.07</v>
      </c>
      <c r="Q1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2">
        <v>7965.35</v>
      </c>
      <c r="S1992" t="s">
        <v>15</v>
      </c>
      <c r="T1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92" t="str">
        <f>VLOOKUP(ventas_starbucks_2025[[#This Row],[canal_compra]],cambio_canal_compra[#All],2,0)</f>
        <v>Para llevar</v>
      </c>
      <c r="V1992" t="s">
        <v>6</v>
      </c>
      <c r="W1992" t="str">
        <f>VLOOKUP(ventas_starbucks_2025[[#This Row],[método_pago]],cambio_metodo_pago[#All],2,0)</f>
        <v>Aplicación móbil</v>
      </c>
      <c r="X1992" t="s">
        <v>22</v>
      </c>
      <c r="Y1992">
        <v>0</v>
      </c>
      <c r="Z1992" t="str">
        <f>VLOOKUP(ventas_starbucks_2025[[#This Row],[promoción_aplicada5]],promocion_cambiar[#All],2,0)</f>
        <v>Hora Feliz</v>
      </c>
      <c r="AA1992" t="s">
        <v>36</v>
      </c>
      <c r="AB1992" t="s">
        <v>9</v>
      </c>
      <c r="AC1992" t="s">
        <v>10</v>
      </c>
      <c r="AD1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92">
        <v>12.4</v>
      </c>
      <c r="AF1992">
        <v>3</v>
      </c>
      <c r="AG1992">
        <v>45</v>
      </c>
      <c r="AH1992">
        <v>40</v>
      </c>
    </row>
    <row r="1993" spans="1:34" x14ac:dyDescent="0.25">
      <c r="A1993" s="3" t="s">
        <v>2068</v>
      </c>
      <c r="B1993" s="1">
        <v>45698</v>
      </c>
      <c r="C1993" s="23">
        <f t="shared" si="155"/>
        <v>10</v>
      </c>
      <c r="D1993" s="23">
        <f t="shared" si="156"/>
        <v>1</v>
      </c>
      <c r="E1993" s="1" t="str">
        <f t="shared" si="157"/>
        <v>lunes</v>
      </c>
      <c r="F1993" s="23">
        <f t="shared" si="158"/>
        <v>2</v>
      </c>
      <c r="G1993" s="1" t="str">
        <f t="shared" si="159"/>
        <v>febrero</v>
      </c>
      <c r="H1993" s="2">
        <v>0.47638888888888886</v>
      </c>
      <c r="I1993" t="s">
        <v>12</v>
      </c>
      <c r="J1993" t="str">
        <f>VLOOKUP(ventas_starbucks_2025[[#This Row],[sucursal]],cambio_sucursal[#All],2,0)</f>
        <v>Sucursal Córdoba Shopping</v>
      </c>
      <c r="K1993" t="s">
        <v>20</v>
      </c>
      <c r="L1993" t="s">
        <v>21</v>
      </c>
      <c r="M1993" t="s">
        <v>4</v>
      </c>
      <c r="N1993" t="str">
        <f>IFERROR(VLOOKUP(ventas_starbucks_2025[[#This Row],[tamaño_sucio]],cambio_tamaño[#All],2,0),"Tamaño único")</f>
        <v>Tamaño único</v>
      </c>
      <c r="O1993">
        <v>1</v>
      </c>
      <c r="P1993">
        <v>715.24</v>
      </c>
      <c r="Q1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93">
        <v>715.24</v>
      </c>
      <c r="S1993" t="s">
        <v>15</v>
      </c>
      <c r="T1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3" t="str">
        <f>VLOOKUP(ventas_starbucks_2025[[#This Row],[canal_compra]],cambio_canal_compra[#All],2,0)</f>
        <v>Para llevar</v>
      </c>
      <c r="V1993" t="s">
        <v>16</v>
      </c>
      <c r="W1993" t="str">
        <f>VLOOKUP(ventas_starbucks_2025[[#This Row],[método_pago]],cambio_metodo_pago[#All],2,0)</f>
        <v>Tarjeta</v>
      </c>
      <c r="X1993" t="s">
        <v>7</v>
      </c>
      <c r="Y1993">
        <v>15</v>
      </c>
      <c r="Z1993" t="str">
        <f>VLOOKUP(ventas_starbucks_2025[[#This Row],[promoción_aplicada5]],promocion_cambiar[#All],2,0)</f>
        <v>Hora Feliz</v>
      </c>
      <c r="AA1993" t="s">
        <v>36</v>
      </c>
      <c r="AB1993" t="s">
        <v>9</v>
      </c>
      <c r="AC1993" t="s">
        <v>10</v>
      </c>
      <c r="AD1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93">
        <v>5.9</v>
      </c>
      <c r="AF1993">
        <v>4</v>
      </c>
      <c r="AG1993">
        <v>29</v>
      </c>
      <c r="AH1993">
        <v>28</v>
      </c>
    </row>
    <row r="1994" spans="1:34" x14ac:dyDescent="0.25">
      <c r="A1994" s="3" t="s">
        <v>2069</v>
      </c>
      <c r="B1994" s="1">
        <v>45663</v>
      </c>
      <c r="C1994" s="23">
        <f t="shared" si="155"/>
        <v>6</v>
      </c>
      <c r="D1994" s="23">
        <f t="shared" si="156"/>
        <v>1</v>
      </c>
      <c r="E1994" s="1" t="str">
        <f t="shared" si="157"/>
        <v>lunes</v>
      </c>
      <c r="F1994" s="23">
        <f t="shared" si="158"/>
        <v>1</v>
      </c>
      <c r="G1994" s="1" t="str">
        <f t="shared" si="159"/>
        <v>enero</v>
      </c>
      <c r="H1994" s="2">
        <v>0.52847222222222223</v>
      </c>
      <c r="I1994" t="s">
        <v>26</v>
      </c>
      <c r="J1994" t="str">
        <f>VLOOKUP(ventas_starbucks_2025[[#This Row],[sucursal]],cambio_sucursal[#All],2,0)</f>
        <v>Sucursal San Lorenzo 47</v>
      </c>
      <c r="K1994" t="s">
        <v>173</v>
      </c>
      <c r="L1994" t="s">
        <v>35</v>
      </c>
      <c r="M1994" t="s">
        <v>4</v>
      </c>
      <c r="N1994" t="str">
        <f>IFERROR(VLOOKUP(ventas_starbucks_2025[[#This Row],[tamaño_sucio]],cambio_tamaño[#All],2,0),"Tamaño único")</f>
        <v>Tamaño único</v>
      </c>
      <c r="O1994">
        <v>1</v>
      </c>
      <c r="P1994">
        <v>1273.99</v>
      </c>
      <c r="Q1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4">
        <v>1273.99</v>
      </c>
      <c r="S1994" t="s">
        <v>31</v>
      </c>
      <c r="T1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4" t="str">
        <f>VLOOKUP(ventas_starbucks_2025[[#This Row],[canal_compra]],cambio_canal_compra[#All],2,0)</f>
        <v>Entrega domicilio</v>
      </c>
      <c r="V1994" t="s">
        <v>6</v>
      </c>
      <c r="W1994" t="str">
        <f>VLOOKUP(ventas_starbucks_2025[[#This Row],[método_pago]],cambio_metodo_pago[#All],2,0)</f>
        <v>Aplicación móbil</v>
      </c>
      <c r="X1994" t="s">
        <v>22</v>
      </c>
      <c r="Y1994">
        <v>0</v>
      </c>
      <c r="Z1994" t="str">
        <f>VLOOKUP(ventas_starbucks_2025[[#This Row],[promoción_aplicada5]],promocion_cambiar[#All],2,0)</f>
        <v>Ninguna</v>
      </c>
      <c r="AA1994" t="s">
        <v>17</v>
      </c>
      <c r="AB1994" t="s">
        <v>9</v>
      </c>
      <c r="AC1994" t="s">
        <v>41</v>
      </c>
      <c r="AD1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94">
        <v>9.4</v>
      </c>
      <c r="AF1994">
        <v>2</v>
      </c>
      <c r="AG1994">
        <v>19</v>
      </c>
      <c r="AH1994">
        <v>18</v>
      </c>
    </row>
    <row r="1995" spans="1:34" x14ac:dyDescent="0.25">
      <c r="A1995" s="3" t="s">
        <v>2070</v>
      </c>
      <c r="B1995" s="1">
        <v>45725</v>
      </c>
      <c r="C1995" s="23">
        <f t="shared" si="155"/>
        <v>9</v>
      </c>
      <c r="D1995" s="23">
        <f t="shared" si="156"/>
        <v>7</v>
      </c>
      <c r="E1995" s="23" t="str">
        <f t="shared" si="157"/>
        <v>domingo</v>
      </c>
      <c r="F1995" s="23">
        <f t="shared" si="158"/>
        <v>3</v>
      </c>
      <c r="G1995" s="23" t="str">
        <f t="shared" si="159"/>
        <v>marzo</v>
      </c>
      <c r="H1995" s="2">
        <v>0.29444444444444445</v>
      </c>
      <c r="I1995" t="s">
        <v>12</v>
      </c>
      <c r="J1995" t="str">
        <f>VLOOKUP(ventas_starbucks_2025[[#This Row],[sucursal]],cambio_sucursal[#All],2,0)</f>
        <v>Sucursal Córdoba Shopping</v>
      </c>
      <c r="K1995" t="s">
        <v>132</v>
      </c>
      <c r="L1995" t="s">
        <v>35</v>
      </c>
      <c r="M1995" t="s">
        <v>4</v>
      </c>
      <c r="N1995" t="str">
        <f>IFERROR(VLOOKUP(ventas_starbucks_2025[[#This Row],[tamaño_sucio]],cambio_tamaño[#All],2,0),"Tamaño único")</f>
        <v>Tamaño único</v>
      </c>
      <c r="O1995">
        <v>1</v>
      </c>
      <c r="P1995">
        <v>1307.18</v>
      </c>
      <c r="Q1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5">
        <v>1307.18</v>
      </c>
      <c r="S1995" t="s">
        <v>31</v>
      </c>
      <c r="T1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5" t="str">
        <f>VLOOKUP(ventas_starbucks_2025[[#This Row],[canal_compra]],cambio_canal_compra[#All],2,0)</f>
        <v>Entrega domicilio</v>
      </c>
      <c r="V1995" t="s">
        <v>6</v>
      </c>
      <c r="W1995" t="str">
        <f>VLOOKUP(ventas_starbucks_2025[[#This Row],[método_pago]],cambio_metodo_pago[#All],2,0)</f>
        <v>Aplicación móbil</v>
      </c>
      <c r="X1995" t="s">
        <v>22</v>
      </c>
      <c r="Y1995">
        <v>0</v>
      </c>
      <c r="Z1995" t="str">
        <f>VLOOKUP(ventas_starbucks_2025[[#This Row],[promoción_aplicada5]],promocion_cambiar[#All],2,0)</f>
        <v>Hora Feliz</v>
      </c>
      <c r="AA1995" t="s">
        <v>36</v>
      </c>
      <c r="AB1995" t="s">
        <v>29</v>
      </c>
      <c r="AC1995" t="s">
        <v>41</v>
      </c>
      <c r="AD1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95">
        <v>14</v>
      </c>
      <c r="AF1995">
        <v>3</v>
      </c>
      <c r="AG1995">
        <v>24</v>
      </c>
      <c r="AH1995">
        <v>23</v>
      </c>
    </row>
    <row r="1996" spans="1:34" x14ac:dyDescent="0.25">
      <c r="A1996" s="3" t="s">
        <v>2071</v>
      </c>
      <c r="B1996" s="1">
        <v>45699</v>
      </c>
      <c r="C1996" s="23">
        <f t="shared" si="155"/>
        <v>11</v>
      </c>
      <c r="D1996" s="23">
        <f t="shared" si="156"/>
        <v>2</v>
      </c>
      <c r="E1996" s="23" t="str">
        <f t="shared" si="157"/>
        <v>martes</v>
      </c>
      <c r="F1996" s="23">
        <f t="shared" si="158"/>
        <v>2</v>
      </c>
      <c r="G1996" s="23" t="str">
        <f t="shared" si="159"/>
        <v>febrero</v>
      </c>
      <c r="H1996" s="2">
        <v>0.55138888888888893</v>
      </c>
      <c r="I1996" t="s">
        <v>57</v>
      </c>
      <c r="J1996" t="str">
        <f>VLOOKUP(ventas_starbucks_2025[[#This Row],[sucursal]],cambio_sucursal[#All],2,0)</f>
        <v>Sucursal Avda Colón</v>
      </c>
      <c r="K1996" t="s">
        <v>27</v>
      </c>
      <c r="L1996" t="s">
        <v>28</v>
      </c>
      <c r="M1996" t="s">
        <v>4</v>
      </c>
      <c r="N1996" t="str">
        <f>IFERROR(VLOOKUP(ventas_starbucks_2025[[#This Row],[tamaño_sucio]],cambio_tamaño[#All],2,0),"Tamaño único")</f>
        <v>Tamaño único</v>
      </c>
      <c r="O1996">
        <v>5</v>
      </c>
      <c r="P1996">
        <v>2843.09</v>
      </c>
      <c r="Q1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96">
        <v>14215.45</v>
      </c>
      <c r="S1996" t="s">
        <v>31</v>
      </c>
      <c r="T1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96" t="str">
        <f>VLOOKUP(ventas_starbucks_2025[[#This Row],[canal_compra]],cambio_canal_compra[#All],2,0)</f>
        <v>Entrega domicilio</v>
      </c>
      <c r="V1996" t="s">
        <v>6</v>
      </c>
      <c r="W1996" t="str">
        <f>VLOOKUP(ventas_starbucks_2025[[#This Row],[método_pago]],cambio_metodo_pago[#All],2,0)</f>
        <v>Aplicación móbil</v>
      </c>
      <c r="X1996" t="s">
        <v>22</v>
      </c>
      <c r="Y1996">
        <v>0</v>
      </c>
      <c r="Z1996" t="str">
        <f>VLOOKUP(ventas_starbucks_2025[[#This Row],[promoción_aplicada5]],promocion_cambiar[#All],2,0)</f>
        <v>Combo</v>
      </c>
      <c r="AA1996" t="s">
        <v>8</v>
      </c>
      <c r="AB1996" t="s">
        <v>18</v>
      </c>
      <c r="AC1996" t="s">
        <v>41</v>
      </c>
      <c r="AD1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96">
        <v>4.5999999999999996</v>
      </c>
      <c r="AF1996">
        <v>5</v>
      </c>
      <c r="AG1996">
        <v>36</v>
      </c>
      <c r="AH1996">
        <v>31</v>
      </c>
    </row>
    <row r="1997" spans="1:34" x14ac:dyDescent="0.25">
      <c r="A1997" s="3" t="s">
        <v>2072</v>
      </c>
      <c r="B1997" s="1">
        <v>45684</v>
      </c>
      <c r="C1997" s="23">
        <f t="shared" si="155"/>
        <v>27</v>
      </c>
      <c r="D1997" s="23">
        <f t="shared" si="156"/>
        <v>1</v>
      </c>
      <c r="E1997" s="23" t="str">
        <f t="shared" si="157"/>
        <v>lunes</v>
      </c>
      <c r="F1997" s="23">
        <f t="shared" si="158"/>
        <v>1</v>
      </c>
      <c r="G1997" s="23" t="str">
        <f t="shared" si="159"/>
        <v>enero</v>
      </c>
      <c r="H1997" s="2">
        <v>0.83680555555555558</v>
      </c>
      <c r="I1997" t="s">
        <v>1</v>
      </c>
      <c r="J1997" t="str">
        <f>VLOOKUP(ventas_starbucks_2025[[#This Row],[sucursal]],cambio_sucursal[#All],2,0)</f>
        <v>Sucursal Nueva Córdoba</v>
      </c>
      <c r="K1997" t="s">
        <v>58</v>
      </c>
      <c r="L1997" t="s">
        <v>39</v>
      </c>
      <c r="M1997" t="s">
        <v>4</v>
      </c>
      <c r="N1997" t="str">
        <f>IFERROR(VLOOKUP(ventas_starbucks_2025[[#This Row],[tamaño_sucio]],cambio_tamaño[#All],2,0),"Tamaño único")</f>
        <v>Tamaño único</v>
      </c>
      <c r="O1997">
        <v>2</v>
      </c>
      <c r="P1997">
        <v>1200.25</v>
      </c>
      <c r="Q1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7">
        <v>2400.5</v>
      </c>
      <c r="S1997" t="s">
        <v>5</v>
      </c>
      <c r="T1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7" t="str">
        <f>VLOOKUP(ventas_starbucks_2025[[#This Row],[canal_compra]],cambio_canal_compra[#All],2,0)</f>
        <v>En tienda</v>
      </c>
      <c r="V1997" t="s">
        <v>16</v>
      </c>
      <c r="W1997" t="str">
        <f>VLOOKUP(ventas_starbucks_2025[[#This Row],[método_pago]],cambio_metodo_pago[#All],2,0)</f>
        <v>Tarjeta</v>
      </c>
      <c r="X1997" t="s">
        <v>22</v>
      </c>
      <c r="Y1997">
        <v>0</v>
      </c>
      <c r="Z1997" t="str">
        <f>VLOOKUP(ventas_starbucks_2025[[#This Row],[promoción_aplicada5]],promocion_cambiar[#All],2,0)</f>
        <v>Ninguna</v>
      </c>
      <c r="AA1997" t="s">
        <v>17</v>
      </c>
      <c r="AB1997" t="s">
        <v>18</v>
      </c>
      <c r="AC1997" t="s">
        <v>24</v>
      </c>
      <c r="AD1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97">
        <v>13.3</v>
      </c>
      <c r="AF1997">
        <v>5</v>
      </c>
      <c r="AG1997">
        <v>11</v>
      </c>
      <c r="AH1997">
        <v>9</v>
      </c>
    </row>
    <row r="1998" spans="1:34" x14ac:dyDescent="0.25">
      <c r="A1998" s="3" t="s">
        <v>2073</v>
      </c>
      <c r="B1998" s="1">
        <v>45757</v>
      </c>
      <c r="C1998" s="23">
        <f t="shared" si="155"/>
        <v>10</v>
      </c>
      <c r="D1998" s="23">
        <f t="shared" si="156"/>
        <v>4</v>
      </c>
      <c r="E1998" s="23" t="str">
        <f t="shared" si="157"/>
        <v>jueves</v>
      </c>
      <c r="F1998" s="23">
        <f t="shared" si="158"/>
        <v>4</v>
      </c>
      <c r="G1998" s="23" t="str">
        <f t="shared" si="159"/>
        <v>abril</v>
      </c>
      <c r="H1998" s="2">
        <v>0.62986111111111109</v>
      </c>
      <c r="I1998" t="s">
        <v>57</v>
      </c>
      <c r="J1998" t="str">
        <f>VLOOKUP(ventas_starbucks_2025[[#This Row],[sucursal]],cambio_sucursal[#All],2,0)</f>
        <v>Sucursal Avda Colón</v>
      </c>
      <c r="K1998" t="s">
        <v>20</v>
      </c>
      <c r="L1998" t="s">
        <v>21</v>
      </c>
      <c r="M1998" t="s">
        <v>4</v>
      </c>
      <c r="N1998" t="str">
        <f>IFERROR(VLOOKUP(ventas_starbucks_2025[[#This Row],[tamaño_sucio]],cambio_tamaño[#All],2,0),"Tamaño único")</f>
        <v>Tamaño único</v>
      </c>
      <c r="O1998">
        <v>1</v>
      </c>
      <c r="P1998">
        <v>877.18</v>
      </c>
      <c r="Q1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98">
        <v>877.18</v>
      </c>
      <c r="S1998" t="s">
        <v>15</v>
      </c>
      <c r="T1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8" t="str">
        <f>VLOOKUP(ventas_starbucks_2025[[#This Row],[canal_compra]],cambio_canal_compra[#All],2,0)</f>
        <v>Para llevar</v>
      </c>
      <c r="V1998" t="s">
        <v>6</v>
      </c>
      <c r="W1998" t="str">
        <f>VLOOKUP(ventas_starbucks_2025[[#This Row],[método_pago]],cambio_metodo_pago[#All],2,0)</f>
        <v>Aplicación móbil</v>
      </c>
      <c r="X1998" t="s">
        <v>22</v>
      </c>
      <c r="Y1998">
        <v>0</v>
      </c>
      <c r="Z1998" t="str">
        <f>VLOOKUP(ventas_starbucks_2025[[#This Row],[promoción_aplicada5]],promocion_cambiar[#All],2,0)</f>
        <v>Ninguna</v>
      </c>
      <c r="AA1998" t="s">
        <v>17</v>
      </c>
      <c r="AB1998" t="s">
        <v>52</v>
      </c>
      <c r="AC1998" t="s">
        <v>41</v>
      </c>
      <c r="AD1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98">
        <v>2.5</v>
      </c>
      <c r="AF1998">
        <v>3</v>
      </c>
      <c r="AG1998">
        <v>28</v>
      </c>
      <c r="AH1998">
        <v>27</v>
      </c>
    </row>
    <row r="1999" spans="1:34" x14ac:dyDescent="0.25">
      <c r="A1999" s="3" t="s">
        <v>2074</v>
      </c>
      <c r="B1999" s="1">
        <v>45752</v>
      </c>
      <c r="C1999" s="23">
        <f t="shared" si="155"/>
        <v>5</v>
      </c>
      <c r="D1999" s="23">
        <f t="shared" si="156"/>
        <v>6</v>
      </c>
      <c r="E1999" s="23" t="str">
        <f t="shared" si="157"/>
        <v>sábado</v>
      </c>
      <c r="F1999" s="23">
        <f t="shared" si="158"/>
        <v>4</v>
      </c>
      <c r="G1999" s="23" t="str">
        <f t="shared" si="159"/>
        <v>abril</v>
      </c>
      <c r="H1999" s="2">
        <v>0.52569444444444446</v>
      </c>
      <c r="I1999" t="s">
        <v>57</v>
      </c>
      <c r="J1999" t="str">
        <f>VLOOKUP(ventas_starbucks_2025[[#This Row],[sucursal]],cambio_sucursal[#All],2,0)</f>
        <v>Sucursal Avda Colón</v>
      </c>
      <c r="K1999" t="s">
        <v>64</v>
      </c>
      <c r="L1999" t="s">
        <v>65</v>
      </c>
      <c r="M1999" t="s">
        <v>4</v>
      </c>
      <c r="N1999" t="str">
        <f>IFERROR(VLOOKUP(ventas_starbucks_2025[[#This Row],[tamaño_sucio]],cambio_tamaño[#All],2,0),"Tamaño único")</f>
        <v>Tamaño único</v>
      </c>
      <c r="O1999">
        <v>4</v>
      </c>
      <c r="P1999">
        <v>1670.22</v>
      </c>
      <c r="Q1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9">
        <v>6680.88</v>
      </c>
      <c r="S1999" t="s">
        <v>5</v>
      </c>
      <c r="T1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99" t="str">
        <f>VLOOKUP(ventas_starbucks_2025[[#This Row],[canal_compra]],cambio_canal_compra[#All],2,0)</f>
        <v>En tienda</v>
      </c>
      <c r="V1999" t="s">
        <v>16</v>
      </c>
      <c r="W1999" t="str">
        <f>VLOOKUP(ventas_starbucks_2025[[#This Row],[método_pago]],cambio_metodo_pago[#All],2,0)</f>
        <v>Tarjeta</v>
      </c>
      <c r="X1999" t="s">
        <v>22</v>
      </c>
      <c r="Y1999">
        <v>0</v>
      </c>
      <c r="Z1999" t="str">
        <f>VLOOKUP(ventas_starbucks_2025[[#This Row],[promoción_aplicada5]],promocion_cambiar[#All],2,0)</f>
        <v>Ninguna</v>
      </c>
      <c r="AA1999" t="s">
        <v>17</v>
      </c>
      <c r="AB1999" t="s">
        <v>23</v>
      </c>
      <c r="AC1999" t="s">
        <v>24</v>
      </c>
      <c r="AD1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99">
        <v>13.1</v>
      </c>
      <c r="AF1999">
        <v>4</v>
      </c>
      <c r="AG1999">
        <v>30</v>
      </c>
      <c r="AH1999">
        <v>26</v>
      </c>
    </row>
    <row r="2000" spans="1:34" x14ac:dyDescent="0.25">
      <c r="A2000" s="3" t="s">
        <v>2075</v>
      </c>
      <c r="B2000" s="1">
        <v>45667</v>
      </c>
      <c r="C2000" s="23">
        <f t="shared" si="155"/>
        <v>10</v>
      </c>
      <c r="D2000" s="23">
        <f t="shared" si="156"/>
        <v>5</v>
      </c>
      <c r="E2000" s="1" t="str">
        <f t="shared" si="157"/>
        <v>viernes</v>
      </c>
      <c r="F2000" s="23">
        <f t="shared" si="158"/>
        <v>1</v>
      </c>
      <c r="G2000" s="1" t="str">
        <f t="shared" si="159"/>
        <v>enero</v>
      </c>
      <c r="H2000" s="2">
        <v>0.7993055555555556</v>
      </c>
      <c r="I2000" t="s">
        <v>1</v>
      </c>
      <c r="J2000" t="str">
        <f>VLOOKUP(ventas_starbucks_2025[[#This Row],[sucursal]],cambio_sucursal[#All],2,0)</f>
        <v>Sucursal Nueva Córdoba</v>
      </c>
      <c r="K2000" t="s">
        <v>89</v>
      </c>
      <c r="L2000" t="s">
        <v>90</v>
      </c>
      <c r="M2000" t="s">
        <v>4</v>
      </c>
      <c r="N2000" t="str">
        <f>IFERROR(VLOOKUP(ventas_starbucks_2025[[#This Row],[tamaño_sucio]],cambio_tamaño[#All],2,0),"Tamaño único")</f>
        <v>Tamaño único</v>
      </c>
      <c r="O2000">
        <v>4</v>
      </c>
      <c r="P2000">
        <v>1300.6199999999999</v>
      </c>
      <c r="Q2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0">
        <v>5202.4799999999996</v>
      </c>
      <c r="S2000" t="s">
        <v>31</v>
      </c>
      <c r="T2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00" t="str">
        <f>VLOOKUP(ventas_starbucks_2025[[#This Row],[canal_compra]],cambio_canal_compra[#All],2,0)</f>
        <v>Entrega domicilio</v>
      </c>
      <c r="V2000" t="s">
        <v>6</v>
      </c>
      <c r="W2000" t="str">
        <f>VLOOKUP(ventas_starbucks_2025[[#This Row],[método_pago]],cambio_metodo_pago[#All],2,0)</f>
        <v>Aplicación móbil</v>
      </c>
      <c r="X2000" t="s">
        <v>22</v>
      </c>
      <c r="Y2000">
        <v>0</v>
      </c>
      <c r="Z2000" t="str">
        <f>VLOOKUP(ventas_starbucks_2025[[#This Row],[promoción_aplicada5]],promocion_cambiar[#All],2,0)</f>
        <v>Combo</v>
      </c>
      <c r="AA2000" t="s">
        <v>8</v>
      </c>
      <c r="AB2000" t="s">
        <v>32</v>
      </c>
      <c r="AC2000" t="s">
        <v>24</v>
      </c>
      <c r="AD2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00">
        <v>2</v>
      </c>
      <c r="AF2000">
        <v>3</v>
      </c>
      <c r="AG2000">
        <v>14</v>
      </c>
      <c r="AH2000">
        <v>10</v>
      </c>
    </row>
    <row r="2001" spans="1:34" x14ac:dyDescent="0.25">
      <c r="A2001" s="3" t="s">
        <v>2076</v>
      </c>
      <c r="B2001" s="1">
        <v>45691</v>
      </c>
      <c r="C2001" s="23">
        <f t="shared" si="155"/>
        <v>3</v>
      </c>
      <c r="D2001" s="23">
        <f t="shared" si="156"/>
        <v>1</v>
      </c>
      <c r="E2001" s="1" t="str">
        <f t="shared" si="157"/>
        <v>lunes</v>
      </c>
      <c r="F2001" s="23">
        <f t="shared" si="158"/>
        <v>2</v>
      </c>
      <c r="G2001" s="1" t="str">
        <f t="shared" si="159"/>
        <v>febrero</v>
      </c>
      <c r="H2001" s="2">
        <v>0.67569444444444449</v>
      </c>
      <c r="I2001" t="s">
        <v>12</v>
      </c>
      <c r="J2001" t="str">
        <f>VLOOKUP(ventas_starbucks_2025[[#This Row],[sucursal]],cambio_sucursal[#All],2,0)</f>
        <v>Sucursal Córdoba Shopping</v>
      </c>
      <c r="K2001" t="s">
        <v>13</v>
      </c>
      <c r="L2001" t="s">
        <v>14</v>
      </c>
      <c r="M2001" t="s">
        <v>4</v>
      </c>
      <c r="N2001" t="str">
        <f>IFERROR(VLOOKUP(ventas_starbucks_2025[[#This Row],[tamaño_sucio]],cambio_tamaño[#All],2,0),"Tamaño único")</f>
        <v>Tamaño único</v>
      </c>
      <c r="O2001">
        <v>2</v>
      </c>
      <c r="P2001">
        <v>1845.06</v>
      </c>
      <c r="Q2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1">
        <v>3690.12</v>
      </c>
      <c r="S2001" t="s">
        <v>31</v>
      </c>
      <c r="T2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1" t="str">
        <f>VLOOKUP(ventas_starbucks_2025[[#This Row],[canal_compra]],cambio_canal_compra[#All],2,0)</f>
        <v>Entrega domicilio</v>
      </c>
      <c r="V2001" t="s">
        <v>6</v>
      </c>
      <c r="W2001" t="str">
        <f>VLOOKUP(ventas_starbucks_2025[[#This Row],[método_pago]],cambio_metodo_pago[#All],2,0)</f>
        <v>Aplicación móbil</v>
      </c>
      <c r="X2001" t="s">
        <v>22</v>
      </c>
      <c r="Y2001">
        <v>0</v>
      </c>
      <c r="Z2001" t="str">
        <f>VLOOKUP(ventas_starbucks_2025[[#This Row],[promoción_aplicada5]],promocion_cambiar[#All],2,0)</f>
        <v>2x1</v>
      </c>
      <c r="AA2001" t="s">
        <v>51</v>
      </c>
      <c r="AB2001" t="s">
        <v>29</v>
      </c>
      <c r="AC2001" t="s">
        <v>10</v>
      </c>
      <c r="AD2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01">
        <v>10</v>
      </c>
      <c r="AF2001">
        <v>1</v>
      </c>
      <c r="AG2001">
        <v>13</v>
      </c>
      <c r="AH2001">
        <v>11</v>
      </c>
    </row>
    <row r="2002" spans="1:34" x14ac:dyDescent="0.25">
      <c r="A2002" s="3" t="s">
        <v>2077</v>
      </c>
      <c r="B2002" s="1">
        <v>45703</v>
      </c>
      <c r="C2002" s="23">
        <f t="shared" si="155"/>
        <v>15</v>
      </c>
      <c r="D2002" s="23">
        <f t="shared" si="156"/>
        <v>6</v>
      </c>
      <c r="E2002" s="23" t="str">
        <f t="shared" si="157"/>
        <v>sábado</v>
      </c>
      <c r="F2002" s="23">
        <f t="shared" si="158"/>
        <v>2</v>
      </c>
      <c r="G2002" s="23" t="str">
        <f t="shared" si="159"/>
        <v>febrero</v>
      </c>
      <c r="H2002" s="2">
        <v>0.75208333333333333</v>
      </c>
      <c r="I2002" t="s">
        <v>57</v>
      </c>
      <c r="J2002" t="str">
        <f>VLOOKUP(ventas_starbucks_2025[[#This Row],[sucursal]],cambio_sucursal[#All],2,0)</f>
        <v>Sucursal Avda Colón</v>
      </c>
      <c r="K2002" t="s">
        <v>132</v>
      </c>
      <c r="L2002" t="s">
        <v>35</v>
      </c>
      <c r="M2002" t="s">
        <v>4</v>
      </c>
      <c r="N2002" t="str">
        <f>IFERROR(VLOOKUP(ventas_starbucks_2025[[#This Row],[tamaño_sucio]],cambio_tamaño[#All],2,0),"Tamaño único")</f>
        <v>Tamaño único</v>
      </c>
      <c r="O2002">
        <v>3</v>
      </c>
      <c r="P2002">
        <v>1465.8</v>
      </c>
      <c r="Q2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2">
        <v>4397.3999999999996</v>
      </c>
      <c r="S2002" t="s">
        <v>5</v>
      </c>
      <c r="T2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2" t="str">
        <f>VLOOKUP(ventas_starbucks_2025[[#This Row],[canal_compra]],cambio_canal_compra[#All],2,0)</f>
        <v>En tienda</v>
      </c>
      <c r="V2002" t="s">
        <v>16</v>
      </c>
      <c r="W2002" t="str">
        <f>VLOOKUP(ventas_starbucks_2025[[#This Row],[método_pago]],cambio_metodo_pago[#All],2,0)</f>
        <v>Tarjeta</v>
      </c>
      <c r="X2002" t="s">
        <v>22</v>
      </c>
      <c r="Y2002">
        <v>0</v>
      </c>
      <c r="Z2002" t="str">
        <f>VLOOKUP(ventas_starbucks_2025[[#This Row],[promoción_aplicada5]],promocion_cambiar[#All],2,0)</f>
        <v>Hora Feliz</v>
      </c>
      <c r="AA2002" t="s">
        <v>36</v>
      </c>
      <c r="AB2002" t="s">
        <v>23</v>
      </c>
      <c r="AC2002" t="s">
        <v>24</v>
      </c>
      <c r="AD2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2">
        <v>8.1</v>
      </c>
      <c r="AF2002">
        <v>5</v>
      </c>
      <c r="AG2002">
        <v>49</v>
      </c>
      <c r="AH2002">
        <v>46</v>
      </c>
    </row>
    <row r="2003" spans="1:34" x14ac:dyDescent="0.25">
      <c r="A2003" s="3" t="s">
        <v>2078</v>
      </c>
      <c r="B2003" s="1">
        <v>45748</v>
      </c>
      <c r="C2003" s="23">
        <f t="shared" si="155"/>
        <v>1</v>
      </c>
      <c r="D2003" s="23">
        <f t="shared" si="156"/>
        <v>2</v>
      </c>
      <c r="E2003" s="23" t="str">
        <f t="shared" si="157"/>
        <v>martes</v>
      </c>
      <c r="F2003" s="23">
        <f t="shared" si="158"/>
        <v>4</v>
      </c>
      <c r="G2003" s="23" t="str">
        <f t="shared" si="159"/>
        <v>abril</v>
      </c>
      <c r="H2003" s="2">
        <v>0.6479166666666667</v>
      </c>
      <c r="I2003" t="s">
        <v>26</v>
      </c>
      <c r="J2003" t="str">
        <f>VLOOKUP(ventas_starbucks_2025[[#This Row],[sucursal]],cambio_sucursal[#All],2,0)</f>
        <v>Sucursal San Lorenzo 47</v>
      </c>
      <c r="K2003" t="s">
        <v>13</v>
      </c>
      <c r="L2003" t="s">
        <v>14</v>
      </c>
      <c r="M2003" t="s">
        <v>4</v>
      </c>
      <c r="N2003" t="str">
        <f>IFERROR(VLOOKUP(ventas_starbucks_2025[[#This Row],[tamaño_sucio]],cambio_tamaño[#All],2,0),"Tamaño único")</f>
        <v>Tamaño único</v>
      </c>
      <c r="O2003">
        <v>2</v>
      </c>
      <c r="P2003">
        <v>1721.34</v>
      </c>
      <c r="Q2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3">
        <v>3442.68</v>
      </c>
      <c r="S2003" t="s">
        <v>15</v>
      </c>
      <c r="T2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3" t="str">
        <f>VLOOKUP(ventas_starbucks_2025[[#This Row],[canal_compra]],cambio_canal_compra[#All],2,0)</f>
        <v>Para llevar</v>
      </c>
      <c r="V2003" t="s">
        <v>16</v>
      </c>
      <c r="W2003" t="str">
        <f>VLOOKUP(ventas_starbucks_2025[[#This Row],[método_pago]],cambio_metodo_pago[#All],2,0)</f>
        <v>Tarjeta</v>
      </c>
      <c r="X2003" t="s">
        <v>7</v>
      </c>
      <c r="Y2003">
        <v>10</v>
      </c>
      <c r="Z2003" t="str">
        <f>VLOOKUP(ventas_starbucks_2025[[#This Row],[promoción_aplicada5]],promocion_cambiar[#All],2,0)</f>
        <v>2x1</v>
      </c>
      <c r="AA2003" t="s">
        <v>51</v>
      </c>
      <c r="AB2003" t="s">
        <v>9</v>
      </c>
      <c r="AC2003" t="s">
        <v>10</v>
      </c>
      <c r="AD2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03">
        <v>2.5</v>
      </c>
      <c r="AF2003">
        <v>5</v>
      </c>
      <c r="AG2003">
        <v>46</v>
      </c>
      <c r="AH2003">
        <v>44</v>
      </c>
    </row>
    <row r="2004" spans="1:34" x14ac:dyDescent="0.25">
      <c r="A2004" s="3" t="s">
        <v>2079</v>
      </c>
      <c r="B2004" s="1">
        <v>45731</v>
      </c>
      <c r="C2004" s="23">
        <f t="shared" si="155"/>
        <v>15</v>
      </c>
      <c r="D2004" s="23">
        <f t="shared" si="156"/>
        <v>6</v>
      </c>
      <c r="E2004" s="23" t="str">
        <f t="shared" si="157"/>
        <v>sábado</v>
      </c>
      <c r="F2004" s="23">
        <f t="shared" si="158"/>
        <v>3</v>
      </c>
      <c r="G2004" s="23" t="str">
        <f t="shared" si="159"/>
        <v>marzo</v>
      </c>
      <c r="H2004" s="2">
        <v>0.40763888888888888</v>
      </c>
      <c r="I2004" t="s">
        <v>26</v>
      </c>
      <c r="J2004" t="str">
        <f>VLOOKUP(ventas_starbucks_2025[[#This Row],[sucursal]],cambio_sucursal[#All],2,0)</f>
        <v>Sucursal San Lorenzo 47</v>
      </c>
      <c r="K2004" t="s">
        <v>64</v>
      </c>
      <c r="L2004" t="s">
        <v>65</v>
      </c>
      <c r="M2004" t="s">
        <v>4</v>
      </c>
      <c r="N2004" t="str">
        <f>IFERROR(VLOOKUP(ventas_starbucks_2025[[#This Row],[tamaño_sucio]],cambio_tamaño[#All],2,0),"Tamaño único")</f>
        <v>Tamaño único</v>
      </c>
      <c r="O2004">
        <v>4</v>
      </c>
      <c r="P2004">
        <v>1872.72</v>
      </c>
      <c r="Q2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4">
        <v>7490.88</v>
      </c>
      <c r="S2004" t="s">
        <v>5</v>
      </c>
      <c r="T2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04" t="str">
        <f>VLOOKUP(ventas_starbucks_2025[[#This Row],[canal_compra]],cambio_canal_compra[#All],2,0)</f>
        <v>En tienda</v>
      </c>
      <c r="V2004" t="s">
        <v>6</v>
      </c>
      <c r="W2004" t="str">
        <f>VLOOKUP(ventas_starbucks_2025[[#This Row],[método_pago]],cambio_metodo_pago[#All],2,0)</f>
        <v>Aplicación móbil</v>
      </c>
      <c r="X2004" t="s">
        <v>22</v>
      </c>
      <c r="Y2004">
        <v>0</v>
      </c>
      <c r="Z2004" t="str">
        <f>VLOOKUP(ventas_starbucks_2025[[#This Row],[promoción_aplicada5]],promocion_cambiar[#All],2,0)</f>
        <v>Ninguna</v>
      </c>
      <c r="AA2004" t="s">
        <v>17</v>
      </c>
      <c r="AB2004" t="s">
        <v>29</v>
      </c>
      <c r="AC2004" t="s">
        <v>24</v>
      </c>
      <c r="AD2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4">
        <v>7.7</v>
      </c>
      <c r="AF2004">
        <v>5</v>
      </c>
      <c r="AG2004">
        <v>22</v>
      </c>
      <c r="AH2004">
        <v>18</v>
      </c>
    </row>
    <row r="2005" spans="1:34" x14ac:dyDescent="0.25">
      <c r="A2005" s="3" t="s">
        <v>2080</v>
      </c>
      <c r="B2005" s="1">
        <v>45764</v>
      </c>
      <c r="C2005" s="23">
        <f t="shared" si="155"/>
        <v>17</v>
      </c>
      <c r="D2005" s="23">
        <f t="shared" si="156"/>
        <v>4</v>
      </c>
      <c r="E2005" s="23" t="str">
        <f t="shared" si="157"/>
        <v>jueves</v>
      </c>
      <c r="F2005" s="23">
        <f t="shared" si="158"/>
        <v>4</v>
      </c>
      <c r="G2005" s="23" t="str">
        <f t="shared" si="159"/>
        <v>abril</v>
      </c>
      <c r="H2005" s="2">
        <v>0.31458333333333333</v>
      </c>
      <c r="I2005" t="s">
        <v>26</v>
      </c>
      <c r="J2005" t="str">
        <f>VLOOKUP(ventas_starbucks_2025[[#This Row],[sucursal]],cambio_sucursal[#All],2,0)</f>
        <v>Sucursal San Lorenzo 47</v>
      </c>
      <c r="K2005" t="s">
        <v>87</v>
      </c>
      <c r="L2005" t="s">
        <v>65</v>
      </c>
      <c r="M2005" t="s">
        <v>4</v>
      </c>
      <c r="N2005" t="str">
        <f>IFERROR(VLOOKUP(ventas_starbucks_2025[[#This Row],[tamaño_sucio]],cambio_tamaño[#All],2,0),"Tamaño único")</f>
        <v>Tamaño único</v>
      </c>
      <c r="O2005">
        <v>5</v>
      </c>
      <c r="P2005">
        <v>1963.52</v>
      </c>
      <c r="Q2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5">
        <v>9817.6</v>
      </c>
      <c r="S2005" t="s">
        <v>5</v>
      </c>
      <c r="T2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05" t="str">
        <f>VLOOKUP(ventas_starbucks_2025[[#This Row],[canal_compra]],cambio_canal_compra[#All],2,0)</f>
        <v>En tienda</v>
      </c>
      <c r="V2005" t="s">
        <v>16</v>
      </c>
      <c r="W2005" t="str">
        <f>VLOOKUP(ventas_starbucks_2025[[#This Row],[método_pago]],cambio_metodo_pago[#All],2,0)</f>
        <v>Tarjeta</v>
      </c>
      <c r="X2005" t="s">
        <v>22</v>
      </c>
      <c r="Y2005">
        <v>0</v>
      </c>
      <c r="Z2005" t="str">
        <f>VLOOKUP(ventas_starbucks_2025[[#This Row],[promoción_aplicada5]],promocion_cambiar[#All],2,0)</f>
        <v>Ninguna</v>
      </c>
      <c r="AA2005" t="s">
        <v>17</v>
      </c>
      <c r="AB2005" t="s">
        <v>9</v>
      </c>
      <c r="AC2005" t="s">
        <v>10</v>
      </c>
      <c r="AD2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05">
        <v>3.4</v>
      </c>
      <c r="AF2005">
        <v>3</v>
      </c>
      <c r="AG2005">
        <v>38</v>
      </c>
      <c r="AH2005">
        <v>33</v>
      </c>
    </row>
    <row r="2006" spans="1:34" x14ac:dyDescent="0.25">
      <c r="A2006" s="3" t="s">
        <v>2081</v>
      </c>
      <c r="B2006" s="1">
        <v>45671</v>
      </c>
      <c r="C2006" s="23">
        <f t="shared" si="155"/>
        <v>14</v>
      </c>
      <c r="D2006" s="23">
        <f t="shared" si="156"/>
        <v>2</v>
      </c>
      <c r="E2006" s="23" t="str">
        <f t="shared" si="157"/>
        <v>martes</v>
      </c>
      <c r="F2006" s="23">
        <f t="shared" si="158"/>
        <v>1</v>
      </c>
      <c r="G2006" s="23" t="str">
        <f t="shared" si="159"/>
        <v>enero</v>
      </c>
      <c r="H2006" s="2">
        <v>0.7416666666666667</v>
      </c>
      <c r="I2006" t="s">
        <v>57</v>
      </c>
      <c r="J2006" t="str">
        <f>VLOOKUP(ventas_starbucks_2025[[#This Row],[sucursal]],cambio_sucursal[#All],2,0)</f>
        <v>Sucursal Avda Colón</v>
      </c>
      <c r="K2006" t="s">
        <v>67</v>
      </c>
      <c r="L2006" t="s">
        <v>35</v>
      </c>
      <c r="M2006" t="s">
        <v>4</v>
      </c>
      <c r="N2006" t="str">
        <f>IFERROR(VLOOKUP(ventas_starbucks_2025[[#This Row],[tamaño_sucio]],cambio_tamaño[#All],2,0),"Tamaño único")</f>
        <v>Tamaño único</v>
      </c>
      <c r="O2006">
        <v>1</v>
      </c>
      <c r="P2006">
        <v>919.13</v>
      </c>
      <c r="Q2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06">
        <v>919.13</v>
      </c>
      <c r="S2006" t="s">
        <v>31</v>
      </c>
      <c r="T2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6" t="str">
        <f>VLOOKUP(ventas_starbucks_2025[[#This Row],[canal_compra]],cambio_canal_compra[#All],2,0)</f>
        <v>Entrega domicilio</v>
      </c>
      <c r="V2006" t="s">
        <v>6</v>
      </c>
      <c r="W2006" t="str">
        <f>VLOOKUP(ventas_starbucks_2025[[#This Row],[método_pago]],cambio_metodo_pago[#All],2,0)</f>
        <v>Aplicación móbil</v>
      </c>
      <c r="X2006" t="s">
        <v>7</v>
      </c>
      <c r="Y2006">
        <v>15</v>
      </c>
      <c r="Z2006" t="str">
        <f>VLOOKUP(ventas_starbucks_2025[[#This Row],[promoción_aplicada5]],promocion_cambiar[#All],2,0)</f>
        <v>2x1</v>
      </c>
      <c r="AA2006" t="s">
        <v>51</v>
      </c>
      <c r="AB2006" t="s">
        <v>29</v>
      </c>
      <c r="AC2006" t="s">
        <v>41</v>
      </c>
      <c r="AD2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6">
        <v>9.3000000000000007</v>
      </c>
      <c r="AF2006">
        <v>5</v>
      </c>
      <c r="AG2006">
        <v>31</v>
      </c>
      <c r="AH2006">
        <v>30</v>
      </c>
    </row>
    <row r="2007" spans="1:34" x14ac:dyDescent="0.25">
      <c r="A2007" s="3" t="s">
        <v>2082</v>
      </c>
      <c r="B2007" s="1">
        <v>45659</v>
      </c>
      <c r="C2007" s="23">
        <f t="shared" si="155"/>
        <v>2</v>
      </c>
      <c r="D2007" s="23">
        <f t="shared" si="156"/>
        <v>4</v>
      </c>
      <c r="E2007" s="23" t="str">
        <f t="shared" si="157"/>
        <v>jueves</v>
      </c>
      <c r="F2007" s="23">
        <f t="shared" si="158"/>
        <v>1</v>
      </c>
      <c r="G2007" s="23" t="str">
        <f t="shared" si="159"/>
        <v>enero</v>
      </c>
      <c r="H2007" s="2">
        <v>0.47569444444444442</v>
      </c>
      <c r="I2007" t="s">
        <v>57</v>
      </c>
      <c r="J2007" t="str">
        <f>VLOOKUP(ventas_starbucks_2025[[#This Row],[sucursal]],cambio_sucursal[#All],2,0)</f>
        <v>Sucursal Avda Colón</v>
      </c>
      <c r="K2007" t="s">
        <v>13</v>
      </c>
      <c r="L2007" t="s">
        <v>14</v>
      </c>
      <c r="M2007" t="s">
        <v>4</v>
      </c>
      <c r="N2007" t="str">
        <f>IFERROR(VLOOKUP(ventas_starbucks_2025[[#This Row],[tamaño_sucio]],cambio_tamaño[#All],2,0),"Tamaño único")</f>
        <v>Tamaño único</v>
      </c>
      <c r="O2007">
        <v>4</v>
      </c>
      <c r="P2007">
        <v>1799.85</v>
      </c>
      <c r="Q2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7">
        <v>7199.4</v>
      </c>
      <c r="S2007" t="s">
        <v>15</v>
      </c>
      <c r="T2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07" t="str">
        <f>VLOOKUP(ventas_starbucks_2025[[#This Row],[canal_compra]],cambio_canal_compra[#All],2,0)</f>
        <v>Para llevar</v>
      </c>
      <c r="V2007" t="s">
        <v>6</v>
      </c>
      <c r="W2007" t="str">
        <f>VLOOKUP(ventas_starbucks_2025[[#This Row],[método_pago]],cambio_metodo_pago[#All],2,0)</f>
        <v>Aplicación móbil</v>
      </c>
      <c r="X2007" t="s">
        <v>7</v>
      </c>
      <c r="Y2007">
        <v>10</v>
      </c>
      <c r="Z2007" t="str">
        <f>VLOOKUP(ventas_starbucks_2025[[#This Row],[promoción_aplicada5]],promocion_cambiar[#All],2,0)</f>
        <v>Hora Feliz</v>
      </c>
      <c r="AA2007" t="s">
        <v>36</v>
      </c>
      <c r="AB2007" t="s">
        <v>9</v>
      </c>
      <c r="AC2007" t="s">
        <v>10</v>
      </c>
      <c r="AD2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7">
        <v>7</v>
      </c>
      <c r="AF2007">
        <v>3</v>
      </c>
      <c r="AG2007">
        <v>41</v>
      </c>
      <c r="AH2007">
        <v>37</v>
      </c>
    </row>
    <row r="2008" spans="1:34" x14ac:dyDescent="0.25">
      <c r="A2008" s="3" t="s">
        <v>2083</v>
      </c>
      <c r="B2008" s="1">
        <v>45741</v>
      </c>
      <c r="C2008" s="23">
        <f t="shared" si="155"/>
        <v>25</v>
      </c>
      <c r="D2008" s="23">
        <f t="shared" si="156"/>
        <v>2</v>
      </c>
      <c r="E2008" s="23" t="str">
        <f t="shared" si="157"/>
        <v>martes</v>
      </c>
      <c r="F2008" s="23">
        <f t="shared" si="158"/>
        <v>3</v>
      </c>
      <c r="G2008" s="23" t="str">
        <f t="shared" si="159"/>
        <v>marzo</v>
      </c>
      <c r="H2008" s="2">
        <v>0.78680555555555554</v>
      </c>
      <c r="I2008" t="s">
        <v>57</v>
      </c>
      <c r="J2008" t="str">
        <f>VLOOKUP(ventas_starbucks_2025[[#This Row],[sucursal]],cambio_sucursal[#All],2,0)</f>
        <v>Sucursal Avda Colón</v>
      </c>
      <c r="K2008" t="s">
        <v>327</v>
      </c>
      <c r="L2008" t="s">
        <v>44</v>
      </c>
      <c r="M2008" t="s">
        <v>50</v>
      </c>
      <c r="N2008" t="str">
        <f>IFERROR(VLOOKUP(ventas_starbucks_2025[[#This Row],[tamaño_sucio]],cambio_tamaño[#All],2,0),"Tamaño único")</f>
        <v>Mediano</v>
      </c>
      <c r="O2008">
        <v>1</v>
      </c>
      <c r="P2008">
        <v>1309.0999999999999</v>
      </c>
      <c r="Q2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8">
        <v>1309.0999999999999</v>
      </c>
      <c r="S2008" t="s">
        <v>31</v>
      </c>
      <c r="T2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8" t="str">
        <f>VLOOKUP(ventas_starbucks_2025[[#This Row],[canal_compra]],cambio_canal_compra[#All],2,0)</f>
        <v>Entrega domicilio</v>
      </c>
      <c r="V2008" t="s">
        <v>6</v>
      </c>
      <c r="W2008" t="str">
        <f>VLOOKUP(ventas_starbucks_2025[[#This Row],[método_pago]],cambio_metodo_pago[#All],2,0)</f>
        <v>Aplicación móbil</v>
      </c>
      <c r="X2008" t="s">
        <v>22</v>
      </c>
      <c r="Y2008">
        <v>0</v>
      </c>
      <c r="Z2008" t="str">
        <f>VLOOKUP(ventas_starbucks_2025[[#This Row],[promoción_aplicada5]],promocion_cambiar[#All],2,0)</f>
        <v>Ninguna</v>
      </c>
      <c r="AA2008" t="s">
        <v>17</v>
      </c>
      <c r="AB2008" t="s">
        <v>29</v>
      </c>
      <c r="AC2008" t="s">
        <v>41</v>
      </c>
      <c r="AD2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8">
        <v>9.3000000000000007</v>
      </c>
      <c r="AF2008">
        <v>4</v>
      </c>
      <c r="AG2008">
        <v>33</v>
      </c>
      <c r="AH2008">
        <v>32</v>
      </c>
    </row>
    <row r="2009" spans="1:34" x14ac:dyDescent="0.25">
      <c r="A2009" s="3" t="s">
        <v>2084</v>
      </c>
      <c r="B2009" s="1">
        <v>45763</v>
      </c>
      <c r="C2009" s="23">
        <f t="shared" si="155"/>
        <v>16</v>
      </c>
      <c r="D2009" s="23">
        <f t="shared" si="156"/>
        <v>3</v>
      </c>
      <c r="E2009" s="1" t="str">
        <f t="shared" si="157"/>
        <v>miércoles</v>
      </c>
      <c r="F2009" s="23">
        <f t="shared" si="158"/>
        <v>4</v>
      </c>
      <c r="G2009" s="1" t="str">
        <f t="shared" si="159"/>
        <v>abril</v>
      </c>
      <c r="H2009" s="2">
        <v>0.78263888888888888</v>
      </c>
      <c r="I2009" t="s">
        <v>12</v>
      </c>
      <c r="J2009" t="str">
        <f>VLOOKUP(ventas_starbucks_2025[[#This Row],[sucursal]],cambio_sucursal[#All],2,0)</f>
        <v>Sucursal Córdoba Shopping</v>
      </c>
      <c r="K2009" t="s">
        <v>27</v>
      </c>
      <c r="L2009" t="s">
        <v>28</v>
      </c>
      <c r="M2009" t="s">
        <v>4</v>
      </c>
      <c r="N2009" t="str">
        <f>IFERROR(VLOOKUP(ventas_starbucks_2025[[#This Row],[tamaño_sucio]],cambio_tamaño[#All],2,0),"Tamaño único")</f>
        <v>Tamaño único</v>
      </c>
      <c r="O2009">
        <v>1</v>
      </c>
      <c r="P2009">
        <v>2522.38</v>
      </c>
      <c r="Q2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09">
        <v>2522.38</v>
      </c>
      <c r="S2009" t="s">
        <v>15</v>
      </c>
      <c r="T2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9" t="str">
        <f>VLOOKUP(ventas_starbucks_2025[[#This Row],[canal_compra]],cambio_canal_compra[#All],2,0)</f>
        <v>Para llevar</v>
      </c>
      <c r="V2009" t="s">
        <v>40</v>
      </c>
      <c r="W2009" t="str">
        <f>VLOOKUP(ventas_starbucks_2025[[#This Row],[método_pago]],cambio_metodo_pago[#All],2,0)</f>
        <v>Efectivo</v>
      </c>
      <c r="X2009" t="s">
        <v>7</v>
      </c>
      <c r="Y2009">
        <v>15</v>
      </c>
      <c r="Z2009" t="str">
        <f>VLOOKUP(ventas_starbucks_2025[[#This Row],[promoción_aplicada5]],promocion_cambiar[#All],2,0)</f>
        <v>2x1</v>
      </c>
      <c r="AA2009" t="s">
        <v>51</v>
      </c>
      <c r="AB2009" t="s">
        <v>18</v>
      </c>
      <c r="AC2009" t="s">
        <v>41</v>
      </c>
      <c r="AD2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9">
        <v>9.1</v>
      </c>
      <c r="AF2009">
        <v>4</v>
      </c>
      <c r="AG2009">
        <v>23</v>
      </c>
      <c r="AH2009">
        <v>22</v>
      </c>
    </row>
    <row r="2010" spans="1:34" x14ac:dyDescent="0.25">
      <c r="A2010" s="3" t="s">
        <v>2085</v>
      </c>
      <c r="B2010" s="1">
        <v>45702</v>
      </c>
      <c r="C2010" s="23">
        <f t="shared" si="155"/>
        <v>14</v>
      </c>
      <c r="D2010" s="23">
        <f t="shared" si="156"/>
        <v>5</v>
      </c>
      <c r="E2010" s="23" t="str">
        <f t="shared" si="157"/>
        <v>viernes</v>
      </c>
      <c r="F2010" s="23">
        <f t="shared" si="158"/>
        <v>2</v>
      </c>
      <c r="G2010" s="23" t="str">
        <f t="shared" si="159"/>
        <v>febrero</v>
      </c>
      <c r="H2010" s="2">
        <v>0.57916666666666672</v>
      </c>
      <c r="I2010" t="s">
        <v>1</v>
      </c>
      <c r="J2010" t="str">
        <f>VLOOKUP(ventas_starbucks_2025[[#This Row],[sucursal]],cambio_sucursal[#All],2,0)</f>
        <v>Sucursal Nueva Córdoba</v>
      </c>
      <c r="K2010" t="s">
        <v>20</v>
      </c>
      <c r="L2010" t="s">
        <v>21</v>
      </c>
      <c r="M2010" t="s">
        <v>4</v>
      </c>
      <c r="N2010" t="str">
        <f>IFERROR(VLOOKUP(ventas_starbucks_2025[[#This Row],[tamaño_sucio]],cambio_tamaño[#All],2,0),"Tamaño único")</f>
        <v>Tamaño único</v>
      </c>
      <c r="O2010">
        <v>2</v>
      </c>
      <c r="P2010">
        <v>1018.05</v>
      </c>
      <c r="Q2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0">
        <v>2036.1</v>
      </c>
      <c r="S2010" t="s">
        <v>5</v>
      </c>
      <c r="T2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0" t="str">
        <f>VLOOKUP(ventas_starbucks_2025[[#This Row],[canal_compra]],cambio_canal_compra[#All],2,0)</f>
        <v>En tienda</v>
      </c>
      <c r="V2010" t="s">
        <v>6</v>
      </c>
      <c r="W2010" t="str">
        <f>VLOOKUP(ventas_starbucks_2025[[#This Row],[método_pago]],cambio_metodo_pago[#All],2,0)</f>
        <v>Aplicación móbil</v>
      </c>
      <c r="X2010" t="s">
        <v>7</v>
      </c>
      <c r="Y2010">
        <v>10</v>
      </c>
      <c r="Z2010" t="str">
        <f>VLOOKUP(ventas_starbucks_2025[[#This Row],[promoción_aplicada5]],promocion_cambiar[#All],2,0)</f>
        <v>Ninguna</v>
      </c>
      <c r="AA2010" t="s">
        <v>17</v>
      </c>
      <c r="AB2010" t="s">
        <v>29</v>
      </c>
      <c r="AC2010" t="s">
        <v>24</v>
      </c>
      <c r="AD2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10">
        <v>7.7</v>
      </c>
      <c r="AF2010">
        <v>3</v>
      </c>
      <c r="AG2010">
        <v>50</v>
      </c>
      <c r="AH2010">
        <v>48</v>
      </c>
    </row>
    <row r="2011" spans="1:34" x14ac:dyDescent="0.25">
      <c r="A2011" s="3" t="s">
        <v>2086</v>
      </c>
      <c r="B2011" s="1">
        <v>45754</v>
      </c>
      <c r="C2011" s="23">
        <f t="shared" si="155"/>
        <v>7</v>
      </c>
      <c r="D2011" s="23">
        <f t="shared" si="156"/>
        <v>1</v>
      </c>
      <c r="E2011" s="23" t="str">
        <f t="shared" si="157"/>
        <v>lunes</v>
      </c>
      <c r="F2011" s="23">
        <f t="shared" si="158"/>
        <v>4</v>
      </c>
      <c r="G2011" s="23" t="str">
        <f t="shared" si="159"/>
        <v>abril</v>
      </c>
      <c r="H2011" s="2">
        <v>0.4826388888888889</v>
      </c>
      <c r="I2011" t="s">
        <v>26</v>
      </c>
      <c r="J2011" t="str">
        <f>VLOOKUP(ventas_starbucks_2025[[#This Row],[sucursal]],cambio_sucursal[#All],2,0)</f>
        <v>Sucursal San Lorenzo 47</v>
      </c>
      <c r="K2011" t="s">
        <v>48</v>
      </c>
      <c r="L2011" t="s">
        <v>49</v>
      </c>
      <c r="M2011" t="s">
        <v>45</v>
      </c>
      <c r="N2011" t="str">
        <f>IFERROR(VLOOKUP(ventas_starbucks_2025[[#This Row],[tamaño_sucio]],cambio_tamaño[#All],2,0),"Tamaño único")</f>
        <v>Grande</v>
      </c>
      <c r="O2011">
        <v>1</v>
      </c>
      <c r="P2011">
        <v>1562.3</v>
      </c>
      <c r="Q2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1">
        <v>1562.3</v>
      </c>
      <c r="S2011" t="s">
        <v>5</v>
      </c>
      <c r="T2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1" t="str">
        <f>VLOOKUP(ventas_starbucks_2025[[#This Row],[canal_compra]],cambio_canal_compra[#All],2,0)</f>
        <v>En tienda</v>
      </c>
      <c r="V2011" t="s">
        <v>40</v>
      </c>
      <c r="W2011" t="str">
        <f>VLOOKUP(ventas_starbucks_2025[[#This Row],[método_pago]],cambio_metodo_pago[#All],2,0)</f>
        <v>Efectivo</v>
      </c>
      <c r="X2011" t="s">
        <v>7</v>
      </c>
      <c r="Y2011">
        <v>10</v>
      </c>
      <c r="Z2011" t="str">
        <f>VLOOKUP(ventas_starbucks_2025[[#This Row],[promoción_aplicada5]],promocion_cambiar[#All],2,0)</f>
        <v>2x1</v>
      </c>
      <c r="AA2011" t="s">
        <v>51</v>
      </c>
      <c r="AB2011" t="s">
        <v>52</v>
      </c>
      <c r="AC2011" t="s">
        <v>24</v>
      </c>
      <c r="AD2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11">
        <v>2.7</v>
      </c>
      <c r="AF2011">
        <v>2</v>
      </c>
      <c r="AG2011">
        <v>10</v>
      </c>
      <c r="AH2011">
        <v>9</v>
      </c>
    </row>
    <row r="2012" spans="1:34" x14ac:dyDescent="0.25">
      <c r="A2012" s="3" t="s">
        <v>2087</v>
      </c>
      <c r="B2012" s="1">
        <v>45710</v>
      </c>
      <c r="C2012" s="23">
        <f t="shared" si="155"/>
        <v>22</v>
      </c>
      <c r="D2012" s="23">
        <f t="shared" si="156"/>
        <v>6</v>
      </c>
      <c r="E2012" s="23" t="str">
        <f t="shared" si="157"/>
        <v>sábado</v>
      </c>
      <c r="F2012" s="23">
        <f t="shared" si="158"/>
        <v>2</v>
      </c>
      <c r="G2012" s="23" t="str">
        <f t="shared" si="159"/>
        <v>febrero</v>
      </c>
      <c r="H2012" s="2">
        <v>0.59236111111111112</v>
      </c>
      <c r="I2012" t="s">
        <v>12</v>
      </c>
      <c r="J2012" t="str">
        <f>VLOOKUP(ventas_starbucks_2025[[#This Row],[sucursal]],cambio_sucursal[#All],2,0)</f>
        <v>Sucursal Córdoba Shopping</v>
      </c>
      <c r="K2012" t="s">
        <v>13</v>
      </c>
      <c r="L2012" t="s">
        <v>14</v>
      </c>
      <c r="M2012" t="s">
        <v>4</v>
      </c>
      <c r="N2012" t="str">
        <f>IFERROR(VLOOKUP(ventas_starbucks_2025[[#This Row],[tamaño_sucio]],cambio_tamaño[#All],2,0),"Tamaño único")</f>
        <v>Tamaño único</v>
      </c>
      <c r="O2012">
        <v>2</v>
      </c>
      <c r="P2012">
        <v>1769.39</v>
      </c>
      <c r="Q2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2">
        <v>3538.78</v>
      </c>
      <c r="S2012" t="s">
        <v>31</v>
      </c>
      <c r="T2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2" t="str">
        <f>VLOOKUP(ventas_starbucks_2025[[#This Row],[canal_compra]],cambio_canal_compra[#All],2,0)</f>
        <v>Entrega domicilio</v>
      </c>
      <c r="V2012" t="s">
        <v>6</v>
      </c>
      <c r="W2012" t="str">
        <f>VLOOKUP(ventas_starbucks_2025[[#This Row],[método_pago]],cambio_metodo_pago[#All],2,0)</f>
        <v>Aplicación móbil</v>
      </c>
      <c r="X2012" t="s">
        <v>22</v>
      </c>
      <c r="Y2012">
        <v>0</v>
      </c>
      <c r="Z2012" t="str">
        <f>VLOOKUP(ventas_starbucks_2025[[#This Row],[promoción_aplicada5]],promocion_cambiar[#All],2,0)</f>
        <v>Hora Feliz</v>
      </c>
      <c r="AA2012" t="s">
        <v>36</v>
      </c>
      <c r="AB2012" t="s">
        <v>29</v>
      </c>
      <c r="AC2012" t="s">
        <v>41</v>
      </c>
      <c r="AD2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12">
        <v>7.8</v>
      </c>
      <c r="AF2012">
        <v>1</v>
      </c>
      <c r="AG2012">
        <v>44</v>
      </c>
      <c r="AH2012">
        <v>42</v>
      </c>
    </row>
    <row r="2013" spans="1:34" x14ac:dyDescent="0.25">
      <c r="A2013" s="3" t="s">
        <v>2088</v>
      </c>
      <c r="B2013" s="1">
        <v>45701</v>
      </c>
      <c r="C2013" s="23">
        <f t="shared" si="155"/>
        <v>13</v>
      </c>
      <c r="D2013" s="23">
        <f t="shared" si="156"/>
        <v>4</v>
      </c>
      <c r="E2013" s="23" t="str">
        <f t="shared" si="157"/>
        <v>jueves</v>
      </c>
      <c r="F2013" s="23">
        <f t="shared" si="158"/>
        <v>2</v>
      </c>
      <c r="G2013" s="23" t="str">
        <f t="shared" si="159"/>
        <v>febrero</v>
      </c>
      <c r="H2013" s="2">
        <v>0.58472222222222225</v>
      </c>
      <c r="I2013" t="s">
        <v>26</v>
      </c>
      <c r="J2013" t="str">
        <f>VLOOKUP(ventas_starbucks_2025[[#This Row],[sucursal]],cambio_sucursal[#All],2,0)</f>
        <v>Sucursal San Lorenzo 47</v>
      </c>
      <c r="K2013" t="s">
        <v>13</v>
      </c>
      <c r="L2013" t="s">
        <v>14</v>
      </c>
      <c r="M2013" t="s">
        <v>4</v>
      </c>
      <c r="N2013" t="str">
        <f>IFERROR(VLOOKUP(ventas_starbucks_2025[[#This Row],[tamaño_sucio]],cambio_tamaño[#All],2,0),"Tamaño único")</f>
        <v>Tamaño único</v>
      </c>
      <c r="O2013">
        <v>1</v>
      </c>
      <c r="P2013">
        <v>1648.98</v>
      </c>
      <c r="Q2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3">
        <v>1648.98</v>
      </c>
      <c r="S2013" t="s">
        <v>5</v>
      </c>
      <c r="T2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3" t="str">
        <f>VLOOKUP(ventas_starbucks_2025[[#This Row],[canal_compra]],cambio_canal_compra[#All],2,0)</f>
        <v>En tienda</v>
      </c>
      <c r="V2013" t="s">
        <v>16</v>
      </c>
      <c r="W2013" t="str">
        <f>VLOOKUP(ventas_starbucks_2025[[#This Row],[método_pago]],cambio_metodo_pago[#All],2,0)</f>
        <v>Tarjeta</v>
      </c>
      <c r="X2013" t="s">
        <v>22</v>
      </c>
      <c r="Y2013">
        <v>0</v>
      </c>
      <c r="Z2013" t="str">
        <f>VLOOKUP(ventas_starbucks_2025[[#This Row],[promoción_aplicada5]],promocion_cambiar[#All],2,0)</f>
        <v>Hora Feliz</v>
      </c>
      <c r="AA2013" t="s">
        <v>36</v>
      </c>
      <c r="AB2013" t="s">
        <v>52</v>
      </c>
      <c r="AC2013" t="s">
        <v>10</v>
      </c>
      <c r="AD2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13">
        <v>11.2</v>
      </c>
      <c r="AF2013">
        <v>2</v>
      </c>
      <c r="AG2013">
        <v>30</v>
      </c>
      <c r="AH2013">
        <v>29</v>
      </c>
    </row>
    <row r="2014" spans="1:34" x14ac:dyDescent="0.25">
      <c r="A2014" s="3" t="s">
        <v>2089</v>
      </c>
      <c r="B2014" s="1">
        <v>45720</v>
      </c>
      <c r="C2014" s="23">
        <f t="shared" si="155"/>
        <v>4</v>
      </c>
      <c r="D2014" s="23">
        <f t="shared" si="156"/>
        <v>2</v>
      </c>
      <c r="E2014" s="1" t="str">
        <f t="shared" si="157"/>
        <v>martes</v>
      </c>
      <c r="F2014" s="23">
        <f t="shared" si="158"/>
        <v>3</v>
      </c>
      <c r="G2014" s="1" t="str">
        <f t="shared" si="159"/>
        <v>marzo</v>
      </c>
      <c r="H2014" s="2">
        <v>0.78263888888888888</v>
      </c>
      <c r="I2014" t="s">
        <v>57</v>
      </c>
      <c r="J2014" t="str">
        <f>VLOOKUP(ventas_starbucks_2025[[#This Row],[sucursal]],cambio_sucursal[#All],2,0)</f>
        <v>Sucursal Avda Colón</v>
      </c>
      <c r="K2014" t="s">
        <v>20</v>
      </c>
      <c r="L2014" t="s">
        <v>21</v>
      </c>
      <c r="M2014" t="s">
        <v>4</v>
      </c>
      <c r="N2014" t="str">
        <f>IFERROR(VLOOKUP(ventas_starbucks_2025[[#This Row],[tamaño_sucio]],cambio_tamaño[#All],2,0),"Tamaño único")</f>
        <v>Tamaño único</v>
      </c>
      <c r="O2014">
        <v>1</v>
      </c>
      <c r="P2014">
        <v>1115.18</v>
      </c>
      <c r="Q2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4">
        <v>1115.18</v>
      </c>
      <c r="S2014" t="s">
        <v>15</v>
      </c>
      <c r="T2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4" t="str">
        <f>VLOOKUP(ventas_starbucks_2025[[#This Row],[canal_compra]],cambio_canal_compra[#All],2,0)</f>
        <v>Para llevar</v>
      </c>
      <c r="V2014" t="s">
        <v>6</v>
      </c>
      <c r="W2014" t="str">
        <f>VLOOKUP(ventas_starbucks_2025[[#This Row],[método_pago]],cambio_metodo_pago[#All],2,0)</f>
        <v>Aplicación móbil</v>
      </c>
      <c r="X2014" t="s">
        <v>22</v>
      </c>
      <c r="Y2014">
        <v>0</v>
      </c>
      <c r="Z2014" t="str">
        <f>VLOOKUP(ventas_starbucks_2025[[#This Row],[promoción_aplicada5]],promocion_cambiar[#All],2,0)</f>
        <v>Ninguna</v>
      </c>
      <c r="AA2014" t="s">
        <v>17</v>
      </c>
      <c r="AB2014" t="s">
        <v>9</v>
      </c>
      <c r="AC2014" t="s">
        <v>24</v>
      </c>
      <c r="AD2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14">
        <v>10.3</v>
      </c>
      <c r="AF2014">
        <v>1</v>
      </c>
      <c r="AG2014">
        <v>37</v>
      </c>
      <c r="AH2014">
        <v>36</v>
      </c>
    </row>
    <row r="2015" spans="1:34" x14ac:dyDescent="0.25">
      <c r="A2015" s="3" t="s">
        <v>2090</v>
      </c>
      <c r="B2015" s="1">
        <v>45747</v>
      </c>
      <c r="C2015" s="23">
        <f t="shared" si="155"/>
        <v>31</v>
      </c>
      <c r="D2015" s="23">
        <f t="shared" si="156"/>
        <v>1</v>
      </c>
      <c r="E2015" s="23" t="str">
        <f t="shared" si="157"/>
        <v>lunes</v>
      </c>
      <c r="F2015" s="23">
        <f t="shared" si="158"/>
        <v>3</v>
      </c>
      <c r="G2015" s="23" t="str">
        <f t="shared" si="159"/>
        <v>marzo</v>
      </c>
      <c r="H2015" s="2">
        <v>0.72083333333333333</v>
      </c>
      <c r="I2015" t="s">
        <v>57</v>
      </c>
      <c r="J2015" t="str">
        <f>VLOOKUP(ventas_starbucks_2025[[#This Row],[sucursal]],cambio_sucursal[#All],2,0)</f>
        <v>Sucursal Avda Colón</v>
      </c>
      <c r="K2015" t="s">
        <v>13</v>
      </c>
      <c r="L2015" t="s">
        <v>14</v>
      </c>
      <c r="M2015" t="s">
        <v>4</v>
      </c>
      <c r="N2015" t="str">
        <f>IFERROR(VLOOKUP(ventas_starbucks_2025[[#This Row],[tamaño_sucio]],cambio_tamaño[#All],2,0),"Tamaño único")</f>
        <v>Tamaño único</v>
      </c>
      <c r="O2015">
        <v>4</v>
      </c>
      <c r="P2015">
        <v>2163.85</v>
      </c>
      <c r="Q2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15">
        <v>8655.4</v>
      </c>
      <c r="S2015" t="s">
        <v>31</v>
      </c>
      <c r="T2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15" t="str">
        <f>VLOOKUP(ventas_starbucks_2025[[#This Row],[canal_compra]],cambio_canal_compra[#All],2,0)</f>
        <v>Entrega domicilio</v>
      </c>
      <c r="V2015" t="s">
        <v>6</v>
      </c>
      <c r="W2015" t="str">
        <f>VLOOKUP(ventas_starbucks_2025[[#This Row],[método_pago]],cambio_metodo_pago[#All],2,0)</f>
        <v>Aplicación móbil</v>
      </c>
      <c r="X2015" t="s">
        <v>7</v>
      </c>
      <c r="Y2015">
        <v>10</v>
      </c>
      <c r="Z2015" t="str">
        <f>VLOOKUP(ventas_starbucks_2025[[#This Row],[promoción_aplicada5]],promocion_cambiar[#All],2,0)</f>
        <v>Combo</v>
      </c>
      <c r="AA2015" t="s">
        <v>8</v>
      </c>
      <c r="AB2015" t="s">
        <v>23</v>
      </c>
      <c r="AC2015" t="s">
        <v>41</v>
      </c>
      <c r="AD2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15">
        <v>12.8</v>
      </c>
      <c r="AF2015">
        <v>2</v>
      </c>
      <c r="AG2015">
        <v>23</v>
      </c>
      <c r="AH2015">
        <v>19</v>
      </c>
    </row>
    <row r="2016" spans="1:34" x14ac:dyDescent="0.25">
      <c r="A2016" s="3" t="s">
        <v>2091</v>
      </c>
      <c r="B2016" s="1">
        <v>45701</v>
      </c>
      <c r="C2016" s="23">
        <f t="shared" si="155"/>
        <v>13</v>
      </c>
      <c r="D2016" s="23">
        <f t="shared" si="156"/>
        <v>4</v>
      </c>
      <c r="E2016" s="23" t="str">
        <f t="shared" si="157"/>
        <v>jueves</v>
      </c>
      <c r="F2016" s="23">
        <f t="shared" si="158"/>
        <v>2</v>
      </c>
      <c r="G2016" s="23" t="str">
        <f t="shared" si="159"/>
        <v>febrero</v>
      </c>
      <c r="H2016" s="2">
        <v>0.64513888888888893</v>
      </c>
      <c r="I2016" t="s">
        <v>57</v>
      </c>
      <c r="J2016" t="str">
        <f>VLOOKUP(ventas_starbucks_2025[[#This Row],[sucursal]],cambio_sucursal[#All],2,0)</f>
        <v>Sucursal Avda Colón</v>
      </c>
      <c r="K2016" t="s">
        <v>2</v>
      </c>
      <c r="L2016" t="s">
        <v>3</v>
      </c>
      <c r="M2016" t="s">
        <v>4</v>
      </c>
      <c r="N2016" t="str">
        <f>IFERROR(VLOOKUP(ventas_starbucks_2025[[#This Row],[tamaño_sucio]],cambio_tamaño[#All],2,0),"Tamaño único")</f>
        <v>Tamaño único</v>
      </c>
      <c r="O2016">
        <v>5</v>
      </c>
      <c r="P2016">
        <v>3437.53</v>
      </c>
      <c r="Q2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016">
        <v>17187.650000000001</v>
      </c>
      <c r="S2016" t="s">
        <v>31</v>
      </c>
      <c r="T2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016" t="str">
        <f>VLOOKUP(ventas_starbucks_2025[[#This Row],[canal_compra]],cambio_canal_compra[#All],2,0)</f>
        <v>Entrega domicilio</v>
      </c>
      <c r="V2016" t="s">
        <v>16</v>
      </c>
      <c r="W2016" t="str">
        <f>VLOOKUP(ventas_starbucks_2025[[#This Row],[método_pago]],cambio_metodo_pago[#All],2,0)</f>
        <v>Tarjeta</v>
      </c>
      <c r="X2016" t="s">
        <v>7</v>
      </c>
      <c r="Y2016">
        <v>15</v>
      </c>
      <c r="Z2016" t="str">
        <f>VLOOKUP(ventas_starbucks_2025[[#This Row],[promoción_aplicada5]],promocion_cambiar[#All],2,0)</f>
        <v>Combo</v>
      </c>
      <c r="AA2016" t="s">
        <v>8</v>
      </c>
      <c r="AB2016" t="s">
        <v>18</v>
      </c>
      <c r="AC2016" t="s">
        <v>24</v>
      </c>
      <c r="AD2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16">
        <v>2.2000000000000002</v>
      </c>
      <c r="AF2016">
        <v>2</v>
      </c>
      <c r="AG2016">
        <v>38</v>
      </c>
      <c r="AH2016">
        <v>33</v>
      </c>
    </row>
    <row r="2017" spans="1:34" x14ac:dyDescent="0.25">
      <c r="A2017" s="3" t="s">
        <v>2092</v>
      </c>
      <c r="B2017" s="1">
        <v>45730</v>
      </c>
      <c r="C2017" s="23">
        <f t="shared" si="155"/>
        <v>14</v>
      </c>
      <c r="D2017" s="23">
        <f t="shared" si="156"/>
        <v>5</v>
      </c>
      <c r="E2017" s="23" t="str">
        <f t="shared" si="157"/>
        <v>viernes</v>
      </c>
      <c r="F2017" s="23">
        <f t="shared" si="158"/>
        <v>3</v>
      </c>
      <c r="G2017" s="23" t="str">
        <f t="shared" si="159"/>
        <v>marzo</v>
      </c>
      <c r="H2017" s="2">
        <v>0.48819444444444443</v>
      </c>
      <c r="I2017" t="s">
        <v>12</v>
      </c>
      <c r="J2017" t="str">
        <f>VLOOKUP(ventas_starbucks_2025[[#This Row],[sucursal]],cambio_sucursal[#All],2,0)</f>
        <v>Sucursal Córdoba Shopping</v>
      </c>
      <c r="K2017" t="s">
        <v>254</v>
      </c>
      <c r="L2017" t="s">
        <v>44</v>
      </c>
      <c r="M2017" t="s">
        <v>50</v>
      </c>
      <c r="N2017" t="str">
        <f>IFERROR(VLOOKUP(ventas_starbucks_2025[[#This Row],[tamaño_sucio]],cambio_tamaño[#All],2,0),"Tamaño único")</f>
        <v>Mediano</v>
      </c>
      <c r="O2017">
        <v>5</v>
      </c>
      <c r="P2017">
        <v>1627.87</v>
      </c>
      <c r="Q2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7">
        <v>8139.35</v>
      </c>
      <c r="S2017" t="s">
        <v>15</v>
      </c>
      <c r="T2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17" t="str">
        <f>VLOOKUP(ventas_starbucks_2025[[#This Row],[canal_compra]],cambio_canal_compra[#All],2,0)</f>
        <v>Para llevar</v>
      </c>
      <c r="V2017" t="s">
        <v>40</v>
      </c>
      <c r="W2017" t="str">
        <f>VLOOKUP(ventas_starbucks_2025[[#This Row],[método_pago]],cambio_metodo_pago[#All],2,0)</f>
        <v>Efectivo</v>
      </c>
      <c r="X2017" t="s">
        <v>22</v>
      </c>
      <c r="Y2017">
        <v>0</v>
      </c>
      <c r="Z2017" t="str">
        <f>VLOOKUP(ventas_starbucks_2025[[#This Row],[promoción_aplicada5]],promocion_cambiar[#All],2,0)</f>
        <v>Combo</v>
      </c>
      <c r="AA2017" t="s">
        <v>8</v>
      </c>
      <c r="AB2017" t="s">
        <v>9</v>
      </c>
      <c r="AC2017" t="s">
        <v>24</v>
      </c>
      <c r="AD2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17">
        <v>12.9</v>
      </c>
      <c r="AF2017">
        <v>1</v>
      </c>
      <c r="AG2017">
        <v>15</v>
      </c>
      <c r="AH2017">
        <v>10</v>
      </c>
    </row>
    <row r="2018" spans="1:34" x14ac:dyDescent="0.25">
      <c r="A2018" s="3" t="s">
        <v>2093</v>
      </c>
      <c r="B2018" s="1">
        <v>45662</v>
      </c>
      <c r="C2018" s="23">
        <f t="shared" si="155"/>
        <v>5</v>
      </c>
      <c r="D2018" s="23">
        <f t="shared" si="156"/>
        <v>7</v>
      </c>
      <c r="E2018" s="23" t="str">
        <f t="shared" si="157"/>
        <v>domingo</v>
      </c>
      <c r="F2018" s="23">
        <f t="shared" si="158"/>
        <v>1</v>
      </c>
      <c r="G2018" s="23" t="str">
        <f t="shared" si="159"/>
        <v>enero</v>
      </c>
      <c r="H2018" s="2">
        <v>0.81041666666666667</v>
      </c>
      <c r="I2018" t="s">
        <v>57</v>
      </c>
      <c r="J2018" t="str">
        <f>VLOOKUP(ventas_starbucks_2025[[#This Row],[sucursal]],cambio_sucursal[#All],2,0)</f>
        <v>Sucursal Avda Colón</v>
      </c>
      <c r="K2018" t="s">
        <v>20</v>
      </c>
      <c r="L2018" t="s">
        <v>21</v>
      </c>
      <c r="M2018" t="s">
        <v>4</v>
      </c>
      <c r="N2018" t="str">
        <f>IFERROR(VLOOKUP(ventas_starbucks_2025[[#This Row],[tamaño_sucio]],cambio_tamaño[#All],2,0),"Tamaño único")</f>
        <v>Tamaño único</v>
      </c>
      <c r="O2018">
        <v>4</v>
      </c>
      <c r="P2018">
        <v>1220.2</v>
      </c>
      <c r="Q2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8">
        <v>4880.8</v>
      </c>
      <c r="S2018" t="s">
        <v>5</v>
      </c>
      <c r="T2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8" t="str">
        <f>VLOOKUP(ventas_starbucks_2025[[#This Row],[canal_compra]],cambio_canal_compra[#All],2,0)</f>
        <v>En tienda</v>
      </c>
      <c r="V2018" t="s">
        <v>16</v>
      </c>
      <c r="W2018" t="str">
        <f>VLOOKUP(ventas_starbucks_2025[[#This Row],[método_pago]],cambio_metodo_pago[#All],2,0)</f>
        <v>Tarjeta</v>
      </c>
      <c r="X2018" t="s">
        <v>7</v>
      </c>
      <c r="Y2018">
        <v>0</v>
      </c>
      <c r="Z2018" t="str">
        <f>VLOOKUP(ventas_starbucks_2025[[#This Row],[promoción_aplicada5]],promocion_cambiar[#All],2,0)</f>
        <v>Hora Feliz</v>
      </c>
      <c r="AA2018" t="s">
        <v>36</v>
      </c>
      <c r="AB2018" t="s">
        <v>18</v>
      </c>
      <c r="AC2018" t="s">
        <v>41</v>
      </c>
      <c r="AD2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18">
        <v>7.4</v>
      </c>
      <c r="AF2018">
        <v>1</v>
      </c>
      <c r="AG2018">
        <v>46</v>
      </c>
      <c r="AH2018">
        <v>42</v>
      </c>
    </row>
    <row r="2019" spans="1:34" x14ac:dyDescent="0.25">
      <c r="A2019" s="3" t="s">
        <v>2094</v>
      </c>
      <c r="B2019" s="1">
        <v>45706</v>
      </c>
      <c r="C2019" s="23">
        <f t="shared" si="155"/>
        <v>18</v>
      </c>
      <c r="D2019" s="23">
        <f t="shared" si="156"/>
        <v>2</v>
      </c>
      <c r="E2019" s="23" t="str">
        <f t="shared" si="157"/>
        <v>martes</v>
      </c>
      <c r="F2019" s="23">
        <f t="shared" si="158"/>
        <v>2</v>
      </c>
      <c r="G2019" s="23" t="str">
        <f t="shared" si="159"/>
        <v>febrero</v>
      </c>
      <c r="H2019" s="2">
        <v>0.71805555555555556</v>
      </c>
      <c r="I2019" t="s">
        <v>26</v>
      </c>
      <c r="J2019" t="str">
        <f>VLOOKUP(ventas_starbucks_2025[[#This Row],[sucursal]],cambio_sucursal[#All],2,0)</f>
        <v>Sucursal San Lorenzo 47</v>
      </c>
      <c r="K2019" t="s">
        <v>175</v>
      </c>
      <c r="L2019" t="s">
        <v>70</v>
      </c>
      <c r="M2019" t="s">
        <v>55</v>
      </c>
      <c r="N2019" t="str">
        <f>IFERROR(VLOOKUP(ventas_starbucks_2025[[#This Row],[tamaño_sucio]],cambio_tamaño[#All],2,0),"Tamaño único")</f>
        <v>Pequeño</v>
      </c>
      <c r="O2019">
        <v>2</v>
      </c>
      <c r="P2019">
        <v>1342.69</v>
      </c>
      <c r="Q2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9">
        <v>2685.38</v>
      </c>
      <c r="S2019" t="s">
        <v>5</v>
      </c>
      <c r="T2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9" t="str">
        <f>VLOOKUP(ventas_starbucks_2025[[#This Row],[canal_compra]],cambio_canal_compra[#All],2,0)</f>
        <v>En tienda</v>
      </c>
      <c r="V2019" t="s">
        <v>6</v>
      </c>
      <c r="W2019" t="str">
        <f>VLOOKUP(ventas_starbucks_2025[[#This Row],[método_pago]],cambio_metodo_pago[#All],2,0)</f>
        <v>Aplicación móbil</v>
      </c>
      <c r="X2019" t="s">
        <v>7</v>
      </c>
      <c r="Y2019">
        <v>10</v>
      </c>
      <c r="Z2019" t="str">
        <f>VLOOKUP(ventas_starbucks_2025[[#This Row],[promoción_aplicada5]],promocion_cambiar[#All],2,0)</f>
        <v>Hora Feliz</v>
      </c>
      <c r="AA2019" t="s">
        <v>36</v>
      </c>
      <c r="AB2019" t="s">
        <v>23</v>
      </c>
      <c r="AC2019" t="s">
        <v>41</v>
      </c>
      <c r="AD2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19">
        <v>13.6</v>
      </c>
      <c r="AF2019">
        <v>4</v>
      </c>
      <c r="AG2019">
        <v>33</v>
      </c>
      <c r="AH2019">
        <v>31</v>
      </c>
    </row>
    <row r="2020" spans="1:34" x14ac:dyDescent="0.25">
      <c r="A2020" s="3" t="s">
        <v>2095</v>
      </c>
      <c r="B2020" s="1">
        <v>45755</v>
      </c>
      <c r="C2020" s="23">
        <f t="shared" si="155"/>
        <v>8</v>
      </c>
      <c r="D2020" s="23">
        <f t="shared" si="156"/>
        <v>2</v>
      </c>
      <c r="E2020" s="23" t="str">
        <f t="shared" si="157"/>
        <v>martes</v>
      </c>
      <c r="F2020" s="23">
        <f t="shared" si="158"/>
        <v>4</v>
      </c>
      <c r="G2020" s="23" t="str">
        <f t="shared" si="159"/>
        <v>abril</v>
      </c>
      <c r="H2020" s="2">
        <v>0.57222222222222219</v>
      </c>
      <c r="I2020" t="s">
        <v>1</v>
      </c>
      <c r="J2020" t="str">
        <f>VLOOKUP(ventas_starbucks_2025[[#This Row],[sucursal]],cambio_sucursal[#All],2,0)</f>
        <v>Sucursal Nueva Córdoba</v>
      </c>
      <c r="K2020" t="s">
        <v>13</v>
      </c>
      <c r="L2020" t="s">
        <v>14</v>
      </c>
      <c r="M2020" t="s">
        <v>4</v>
      </c>
      <c r="N2020" t="str">
        <f>IFERROR(VLOOKUP(ventas_starbucks_2025[[#This Row],[tamaño_sucio]],cambio_tamaño[#All],2,0),"Tamaño único")</f>
        <v>Tamaño único</v>
      </c>
      <c r="O2020">
        <v>2</v>
      </c>
      <c r="P2020">
        <v>1913.56</v>
      </c>
      <c r="Q2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0">
        <v>3827.12</v>
      </c>
      <c r="S2020" t="s">
        <v>31</v>
      </c>
      <c r="T2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0" t="str">
        <f>VLOOKUP(ventas_starbucks_2025[[#This Row],[canal_compra]],cambio_canal_compra[#All],2,0)</f>
        <v>Entrega domicilio</v>
      </c>
      <c r="V2020" t="s">
        <v>6</v>
      </c>
      <c r="W2020" t="str">
        <f>VLOOKUP(ventas_starbucks_2025[[#This Row],[método_pago]],cambio_metodo_pago[#All],2,0)</f>
        <v>Aplicación móbil</v>
      </c>
      <c r="X2020" t="s">
        <v>7</v>
      </c>
      <c r="Y2020">
        <v>0</v>
      </c>
      <c r="Z2020" t="str">
        <f>VLOOKUP(ventas_starbucks_2025[[#This Row],[promoción_aplicada5]],promocion_cambiar[#All],2,0)</f>
        <v>2x1</v>
      </c>
      <c r="AA2020" t="s">
        <v>51</v>
      </c>
      <c r="AB2020" t="s">
        <v>29</v>
      </c>
      <c r="AC2020" t="s">
        <v>10</v>
      </c>
      <c r="AD2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20">
        <v>13</v>
      </c>
      <c r="AF2020">
        <v>4</v>
      </c>
      <c r="AG2020">
        <v>18</v>
      </c>
      <c r="AH2020">
        <v>16</v>
      </c>
    </row>
    <row r="2021" spans="1:34" x14ac:dyDescent="0.25">
      <c r="A2021" s="3" t="s">
        <v>2096</v>
      </c>
      <c r="B2021" s="1">
        <v>45721</v>
      </c>
      <c r="C2021" s="23">
        <f t="shared" si="155"/>
        <v>5</v>
      </c>
      <c r="D2021" s="23">
        <f t="shared" si="156"/>
        <v>3</v>
      </c>
      <c r="E2021" s="23" t="str">
        <f t="shared" si="157"/>
        <v>miércoles</v>
      </c>
      <c r="F2021" s="23">
        <f t="shared" si="158"/>
        <v>3</v>
      </c>
      <c r="G2021" s="23" t="str">
        <f t="shared" si="159"/>
        <v>marzo</v>
      </c>
      <c r="H2021" s="2">
        <v>0.83750000000000002</v>
      </c>
      <c r="I2021" t="s">
        <v>1</v>
      </c>
      <c r="J2021" t="str">
        <f>VLOOKUP(ventas_starbucks_2025[[#This Row],[sucursal]],cambio_sucursal[#All],2,0)</f>
        <v>Sucursal Nueva Córdoba</v>
      </c>
      <c r="K2021" t="s">
        <v>130</v>
      </c>
      <c r="L2021" t="s">
        <v>65</v>
      </c>
      <c r="M2021" t="s">
        <v>4</v>
      </c>
      <c r="N2021" t="str">
        <f>IFERROR(VLOOKUP(ventas_starbucks_2025[[#This Row],[tamaño_sucio]],cambio_tamaño[#All],2,0),"Tamaño único")</f>
        <v>Tamaño único</v>
      </c>
      <c r="O2021">
        <v>1</v>
      </c>
      <c r="P2021">
        <v>1578.57</v>
      </c>
      <c r="Q2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1">
        <v>1578.57</v>
      </c>
      <c r="S2021" t="s">
        <v>5</v>
      </c>
      <c r="T2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1" t="str">
        <f>VLOOKUP(ventas_starbucks_2025[[#This Row],[canal_compra]],cambio_canal_compra[#All],2,0)</f>
        <v>En tienda</v>
      </c>
      <c r="V2021" t="s">
        <v>16</v>
      </c>
      <c r="W2021" t="str">
        <f>VLOOKUP(ventas_starbucks_2025[[#This Row],[método_pago]],cambio_metodo_pago[#All],2,0)</f>
        <v>Tarjeta</v>
      </c>
      <c r="X2021" t="s">
        <v>22</v>
      </c>
      <c r="Y2021">
        <v>0</v>
      </c>
      <c r="Z2021" t="str">
        <f>VLOOKUP(ventas_starbucks_2025[[#This Row],[promoción_aplicada5]],promocion_cambiar[#All],2,0)</f>
        <v>Combo</v>
      </c>
      <c r="AA2021" t="s">
        <v>8</v>
      </c>
      <c r="AB2021" t="s">
        <v>52</v>
      </c>
      <c r="AC2021" t="s">
        <v>41</v>
      </c>
      <c r="AD2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21">
        <v>12.7</v>
      </c>
      <c r="AF2021">
        <v>4</v>
      </c>
      <c r="AG2021">
        <v>26</v>
      </c>
      <c r="AH2021">
        <v>25</v>
      </c>
    </row>
    <row r="2022" spans="1:34" x14ac:dyDescent="0.25">
      <c r="A2022" s="3" t="s">
        <v>2097</v>
      </c>
      <c r="B2022" s="1">
        <v>45688</v>
      </c>
      <c r="C2022" s="23">
        <f t="shared" si="155"/>
        <v>31</v>
      </c>
      <c r="D2022" s="23">
        <f t="shared" si="156"/>
        <v>5</v>
      </c>
      <c r="E2022" s="1" t="str">
        <f t="shared" si="157"/>
        <v>viernes</v>
      </c>
      <c r="F2022" s="23">
        <f t="shared" si="158"/>
        <v>1</v>
      </c>
      <c r="G2022" s="1" t="str">
        <f t="shared" si="159"/>
        <v>enero</v>
      </c>
      <c r="H2022" s="2">
        <v>0.52152777777777781</v>
      </c>
      <c r="I2022" t="s">
        <v>12</v>
      </c>
      <c r="J2022" t="str">
        <f>VLOOKUP(ventas_starbucks_2025[[#This Row],[sucursal]],cambio_sucursal[#All],2,0)</f>
        <v>Sucursal Córdoba Shopping</v>
      </c>
      <c r="K2022" t="s">
        <v>20</v>
      </c>
      <c r="L2022" t="s">
        <v>21</v>
      </c>
      <c r="M2022" t="s">
        <v>4</v>
      </c>
      <c r="N2022" t="str">
        <f>IFERROR(VLOOKUP(ventas_starbucks_2025[[#This Row],[tamaño_sucio]],cambio_tamaño[#All],2,0),"Tamaño único")</f>
        <v>Tamaño único</v>
      </c>
      <c r="O2022">
        <v>5</v>
      </c>
      <c r="P2022">
        <v>1178.3800000000001</v>
      </c>
      <c r="Q2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2">
        <v>5891.9</v>
      </c>
      <c r="S2022" t="s">
        <v>15</v>
      </c>
      <c r="T2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22" t="str">
        <f>VLOOKUP(ventas_starbucks_2025[[#This Row],[canal_compra]],cambio_canal_compra[#All],2,0)</f>
        <v>Para llevar</v>
      </c>
      <c r="V2022" t="s">
        <v>16</v>
      </c>
      <c r="W2022" t="str">
        <f>VLOOKUP(ventas_starbucks_2025[[#This Row],[método_pago]],cambio_metodo_pago[#All],2,0)</f>
        <v>Tarjeta</v>
      </c>
      <c r="X2022" t="s">
        <v>22</v>
      </c>
      <c r="Y2022">
        <v>0</v>
      </c>
      <c r="Z2022" t="str">
        <f>VLOOKUP(ventas_starbucks_2025[[#This Row],[promoción_aplicada5]],promocion_cambiar[#All],2,0)</f>
        <v>2x1</v>
      </c>
      <c r="AA2022" t="s">
        <v>51</v>
      </c>
      <c r="AB2022" t="s">
        <v>32</v>
      </c>
      <c r="AC2022" t="s">
        <v>10</v>
      </c>
      <c r="AD2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22">
        <v>3.6</v>
      </c>
      <c r="AF2022">
        <v>5</v>
      </c>
      <c r="AG2022">
        <v>27</v>
      </c>
      <c r="AH2022">
        <v>22</v>
      </c>
    </row>
    <row r="2023" spans="1:34" x14ac:dyDescent="0.25">
      <c r="A2023" s="3" t="s">
        <v>2098</v>
      </c>
      <c r="B2023" s="1">
        <v>45724</v>
      </c>
      <c r="C2023" s="23">
        <f t="shared" si="155"/>
        <v>8</v>
      </c>
      <c r="D2023" s="23">
        <f t="shared" si="156"/>
        <v>6</v>
      </c>
      <c r="E2023" s="23" t="str">
        <f t="shared" si="157"/>
        <v>sábado</v>
      </c>
      <c r="F2023" s="23">
        <f t="shared" si="158"/>
        <v>3</v>
      </c>
      <c r="G2023" s="23" t="str">
        <f t="shared" si="159"/>
        <v>marzo</v>
      </c>
      <c r="H2023" s="2">
        <v>0.84513888888888888</v>
      </c>
      <c r="I2023" t="s">
        <v>26</v>
      </c>
      <c r="J2023" t="str">
        <f>VLOOKUP(ventas_starbucks_2025[[#This Row],[sucursal]],cambio_sucursal[#All],2,0)</f>
        <v>Sucursal San Lorenzo 47</v>
      </c>
      <c r="K2023" t="s">
        <v>13</v>
      </c>
      <c r="L2023" t="s">
        <v>14</v>
      </c>
      <c r="M2023" t="s">
        <v>4</v>
      </c>
      <c r="N2023" t="str">
        <f>IFERROR(VLOOKUP(ventas_starbucks_2025[[#This Row],[tamaño_sucio]],cambio_tamaño[#All],2,0),"Tamaño único")</f>
        <v>Tamaño único</v>
      </c>
      <c r="O2023">
        <v>2</v>
      </c>
      <c r="P2023">
        <v>2015.53</v>
      </c>
      <c r="Q2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23">
        <v>4031.06</v>
      </c>
      <c r="S2023" t="s">
        <v>5</v>
      </c>
      <c r="T2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3" t="str">
        <f>VLOOKUP(ventas_starbucks_2025[[#This Row],[canal_compra]],cambio_canal_compra[#All],2,0)</f>
        <v>En tienda</v>
      </c>
      <c r="V2023" t="s">
        <v>16</v>
      </c>
      <c r="W2023" t="str">
        <f>VLOOKUP(ventas_starbucks_2025[[#This Row],[método_pago]],cambio_metodo_pago[#All],2,0)</f>
        <v>Tarjeta</v>
      </c>
      <c r="X2023" t="s">
        <v>22</v>
      </c>
      <c r="Y2023">
        <v>0</v>
      </c>
      <c r="Z2023" t="str">
        <f>VLOOKUP(ventas_starbucks_2025[[#This Row],[promoción_aplicada5]],promocion_cambiar[#All],2,0)</f>
        <v>Hora Feliz</v>
      </c>
      <c r="AA2023" t="s">
        <v>36</v>
      </c>
      <c r="AB2023" t="s">
        <v>18</v>
      </c>
      <c r="AC2023" t="s">
        <v>10</v>
      </c>
      <c r="AD2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23">
        <v>13.3</v>
      </c>
      <c r="AF2023">
        <v>3</v>
      </c>
      <c r="AG2023">
        <v>43</v>
      </c>
      <c r="AH2023">
        <v>41</v>
      </c>
    </row>
    <row r="2024" spans="1:34" x14ac:dyDescent="0.25">
      <c r="A2024" s="3" t="s">
        <v>2099</v>
      </c>
      <c r="B2024" s="1">
        <v>45716</v>
      </c>
      <c r="C2024" s="23">
        <f t="shared" si="155"/>
        <v>28</v>
      </c>
      <c r="D2024" s="23">
        <f t="shared" si="156"/>
        <v>5</v>
      </c>
      <c r="E2024" s="23" t="str">
        <f t="shared" si="157"/>
        <v>viernes</v>
      </c>
      <c r="F2024" s="23">
        <f t="shared" si="158"/>
        <v>2</v>
      </c>
      <c r="G2024" s="23" t="str">
        <f t="shared" si="159"/>
        <v>febrero</v>
      </c>
      <c r="H2024" s="2">
        <v>0.35486111111111113</v>
      </c>
      <c r="I2024" t="s">
        <v>12</v>
      </c>
      <c r="J2024" t="str">
        <f>VLOOKUP(ventas_starbucks_2025[[#This Row],[sucursal]],cambio_sucursal[#All],2,0)</f>
        <v>Sucursal Córdoba Shopping</v>
      </c>
      <c r="K2024" t="s">
        <v>48</v>
      </c>
      <c r="L2024" t="s">
        <v>49</v>
      </c>
      <c r="M2024" t="s">
        <v>50</v>
      </c>
      <c r="N2024" t="str">
        <f>IFERROR(VLOOKUP(ventas_starbucks_2025[[#This Row],[tamaño_sucio]],cambio_tamaño[#All],2,0),"Tamaño único")</f>
        <v>Mediano</v>
      </c>
      <c r="O2024">
        <v>5</v>
      </c>
      <c r="P2024">
        <v>1787.42</v>
      </c>
      <c r="Q2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4">
        <v>8937.1</v>
      </c>
      <c r="S2024" t="s">
        <v>5</v>
      </c>
      <c r="T2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24" t="str">
        <f>VLOOKUP(ventas_starbucks_2025[[#This Row],[canal_compra]],cambio_canal_compra[#All],2,0)</f>
        <v>En tienda</v>
      </c>
      <c r="V2024" t="s">
        <v>40</v>
      </c>
      <c r="W2024" t="str">
        <f>VLOOKUP(ventas_starbucks_2025[[#This Row],[método_pago]],cambio_metodo_pago[#All],2,0)</f>
        <v>Efectivo</v>
      </c>
      <c r="X2024" t="s">
        <v>7</v>
      </c>
      <c r="Y2024">
        <v>10</v>
      </c>
      <c r="Z2024" t="str">
        <f>VLOOKUP(ventas_starbucks_2025[[#This Row],[promoción_aplicada5]],promocion_cambiar[#All],2,0)</f>
        <v>2x1</v>
      </c>
      <c r="AA2024" t="s">
        <v>51</v>
      </c>
      <c r="AB2024" t="s">
        <v>29</v>
      </c>
      <c r="AC2024" t="s">
        <v>41</v>
      </c>
      <c r="AD2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24">
        <v>11</v>
      </c>
      <c r="AF2024">
        <v>1</v>
      </c>
      <c r="AG2024">
        <v>29</v>
      </c>
      <c r="AH2024">
        <v>24</v>
      </c>
    </row>
    <row r="2025" spans="1:34" x14ac:dyDescent="0.25">
      <c r="A2025" s="3" t="s">
        <v>2100</v>
      </c>
      <c r="B2025" s="1">
        <v>45761</v>
      </c>
      <c r="C2025" s="23">
        <f t="shared" si="155"/>
        <v>14</v>
      </c>
      <c r="D2025" s="23">
        <f t="shared" si="156"/>
        <v>1</v>
      </c>
      <c r="E2025" s="23" t="str">
        <f t="shared" si="157"/>
        <v>lunes</v>
      </c>
      <c r="F2025" s="23">
        <f t="shared" si="158"/>
        <v>4</v>
      </c>
      <c r="G2025" s="23" t="str">
        <f t="shared" si="159"/>
        <v>abril</v>
      </c>
      <c r="H2025" s="2">
        <v>0.40347222222222223</v>
      </c>
      <c r="I2025" t="s">
        <v>57</v>
      </c>
      <c r="J2025" t="str">
        <f>VLOOKUP(ventas_starbucks_2025[[#This Row],[sucursal]],cambio_sucursal[#All],2,0)</f>
        <v>Sucursal Avda Colón</v>
      </c>
      <c r="K2025" t="s">
        <v>20</v>
      </c>
      <c r="L2025" t="s">
        <v>21</v>
      </c>
      <c r="M2025" t="s">
        <v>4</v>
      </c>
      <c r="N2025" t="str">
        <f>IFERROR(VLOOKUP(ventas_starbucks_2025[[#This Row],[tamaño_sucio]],cambio_tamaño[#All],2,0),"Tamaño único")</f>
        <v>Tamaño único</v>
      </c>
      <c r="O2025">
        <v>5</v>
      </c>
      <c r="P2025">
        <v>1091.93</v>
      </c>
      <c r="Q2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5">
        <v>5459.65</v>
      </c>
      <c r="S2025" t="s">
        <v>15</v>
      </c>
      <c r="T2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25" t="str">
        <f>VLOOKUP(ventas_starbucks_2025[[#This Row],[canal_compra]],cambio_canal_compra[#All],2,0)</f>
        <v>Para llevar</v>
      </c>
      <c r="V2025" t="s">
        <v>16</v>
      </c>
      <c r="W2025" t="str">
        <f>VLOOKUP(ventas_starbucks_2025[[#This Row],[método_pago]],cambio_metodo_pago[#All],2,0)</f>
        <v>Tarjeta</v>
      </c>
      <c r="X2025" t="s">
        <v>7</v>
      </c>
      <c r="Y2025">
        <v>0</v>
      </c>
      <c r="Z2025" t="str">
        <f>VLOOKUP(ventas_starbucks_2025[[#This Row],[promoción_aplicada5]],promocion_cambiar[#All],2,0)</f>
        <v>Hora Feliz</v>
      </c>
      <c r="AA2025" t="s">
        <v>36</v>
      </c>
      <c r="AB2025" t="s">
        <v>18</v>
      </c>
      <c r="AC2025" t="s">
        <v>41</v>
      </c>
      <c r="AD2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25">
        <v>7.6</v>
      </c>
      <c r="AF2025">
        <v>4</v>
      </c>
      <c r="AG2025">
        <v>22</v>
      </c>
      <c r="AH2025">
        <v>17</v>
      </c>
    </row>
    <row r="2026" spans="1:34" x14ac:dyDescent="0.25">
      <c r="A2026" s="3" t="s">
        <v>2101</v>
      </c>
      <c r="B2026" s="1">
        <v>45747</v>
      </c>
      <c r="C2026" s="23">
        <f t="shared" si="155"/>
        <v>31</v>
      </c>
      <c r="D2026" s="23">
        <f t="shared" si="156"/>
        <v>1</v>
      </c>
      <c r="E2026" s="23" t="str">
        <f t="shared" si="157"/>
        <v>lunes</v>
      </c>
      <c r="F2026" s="23">
        <f t="shared" si="158"/>
        <v>3</v>
      </c>
      <c r="G2026" s="23" t="str">
        <f t="shared" si="159"/>
        <v>marzo</v>
      </c>
      <c r="H2026" s="2">
        <v>0.66041666666666665</v>
      </c>
      <c r="I2026" t="s">
        <v>12</v>
      </c>
      <c r="J2026" t="str">
        <f>VLOOKUP(ventas_starbucks_2025[[#This Row],[sucursal]],cambio_sucursal[#All],2,0)</f>
        <v>Sucursal Córdoba Shopping</v>
      </c>
      <c r="K2026" t="s">
        <v>209</v>
      </c>
      <c r="L2026" t="s">
        <v>44</v>
      </c>
      <c r="M2026" t="s">
        <v>50</v>
      </c>
      <c r="N2026" t="str">
        <f>IFERROR(VLOOKUP(ventas_starbucks_2025[[#This Row],[tamaño_sucio]],cambio_tamaño[#All],2,0),"Tamaño único")</f>
        <v>Mediano</v>
      </c>
      <c r="O2026">
        <v>2</v>
      </c>
      <c r="P2026">
        <v>1678.98</v>
      </c>
      <c r="Q2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6">
        <v>3357.96</v>
      </c>
      <c r="S2026" t="s">
        <v>5</v>
      </c>
      <c r="T2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6" t="str">
        <f>VLOOKUP(ventas_starbucks_2025[[#This Row],[canal_compra]],cambio_canal_compra[#All],2,0)</f>
        <v>En tienda</v>
      </c>
      <c r="V2026" t="s">
        <v>16</v>
      </c>
      <c r="W2026" t="str">
        <f>VLOOKUP(ventas_starbucks_2025[[#This Row],[método_pago]],cambio_metodo_pago[#All],2,0)</f>
        <v>Tarjeta</v>
      </c>
      <c r="X2026" t="s">
        <v>22</v>
      </c>
      <c r="Y2026">
        <v>0</v>
      </c>
      <c r="Z2026" t="str">
        <f>VLOOKUP(ventas_starbucks_2025[[#This Row],[promoción_aplicada5]],promocion_cambiar[#All],2,0)</f>
        <v>Hora Feliz</v>
      </c>
      <c r="AA2026" t="s">
        <v>36</v>
      </c>
      <c r="AB2026" t="s">
        <v>9</v>
      </c>
      <c r="AC2026" t="s">
        <v>10</v>
      </c>
      <c r="AD2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26">
        <v>7.3</v>
      </c>
      <c r="AF2026">
        <v>2</v>
      </c>
      <c r="AG2026">
        <v>29</v>
      </c>
      <c r="AH2026">
        <v>27</v>
      </c>
    </row>
    <row r="2027" spans="1:34" x14ac:dyDescent="0.25">
      <c r="A2027" s="3" t="s">
        <v>2102</v>
      </c>
      <c r="B2027" s="1">
        <v>45681</v>
      </c>
      <c r="C2027" s="23">
        <f t="shared" si="155"/>
        <v>24</v>
      </c>
      <c r="D2027" s="23">
        <f t="shared" si="156"/>
        <v>5</v>
      </c>
      <c r="E2027" s="23" t="str">
        <f t="shared" si="157"/>
        <v>viernes</v>
      </c>
      <c r="F2027" s="23">
        <f t="shared" si="158"/>
        <v>1</v>
      </c>
      <c r="G2027" s="23" t="str">
        <f t="shared" si="159"/>
        <v>enero</v>
      </c>
      <c r="H2027" s="2">
        <v>0.49652777777777779</v>
      </c>
      <c r="I2027" t="s">
        <v>12</v>
      </c>
      <c r="J2027" t="str">
        <f>VLOOKUP(ventas_starbucks_2025[[#This Row],[sucursal]],cambio_sucursal[#All],2,0)</f>
        <v>Sucursal Córdoba Shopping</v>
      </c>
      <c r="K2027" t="s">
        <v>13</v>
      </c>
      <c r="L2027" t="s">
        <v>14</v>
      </c>
      <c r="M2027" t="s">
        <v>4</v>
      </c>
      <c r="N2027" t="str">
        <f>IFERROR(VLOOKUP(ventas_starbucks_2025[[#This Row],[tamaño_sucio]],cambio_tamaño[#All],2,0),"Tamaño único")</f>
        <v>Tamaño único</v>
      </c>
      <c r="O2027">
        <v>4</v>
      </c>
      <c r="P2027">
        <v>1964.6</v>
      </c>
      <c r="Q2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7">
        <v>7858.4</v>
      </c>
      <c r="S2027" t="s">
        <v>15</v>
      </c>
      <c r="T2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27" t="str">
        <f>VLOOKUP(ventas_starbucks_2025[[#This Row],[canal_compra]],cambio_canal_compra[#All],2,0)</f>
        <v>Para llevar</v>
      </c>
      <c r="V2027" t="s">
        <v>16</v>
      </c>
      <c r="W2027" t="str">
        <f>VLOOKUP(ventas_starbucks_2025[[#This Row],[método_pago]],cambio_metodo_pago[#All],2,0)</f>
        <v>Tarjeta</v>
      </c>
      <c r="X2027" t="s">
        <v>22</v>
      </c>
      <c r="Y2027">
        <v>0</v>
      </c>
      <c r="Z2027" t="str">
        <f>VLOOKUP(ventas_starbucks_2025[[#This Row],[promoción_aplicada5]],promocion_cambiar[#All],2,0)</f>
        <v>Combo</v>
      </c>
      <c r="AA2027" t="s">
        <v>8</v>
      </c>
      <c r="AB2027" t="s">
        <v>18</v>
      </c>
      <c r="AC2027" t="s">
        <v>41</v>
      </c>
      <c r="AD2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27">
        <v>4.8</v>
      </c>
      <c r="AF2027">
        <v>3</v>
      </c>
      <c r="AG2027">
        <v>29</v>
      </c>
      <c r="AH2027">
        <v>25</v>
      </c>
    </row>
    <row r="2028" spans="1:34" x14ac:dyDescent="0.25">
      <c r="A2028" s="3" t="s">
        <v>2103</v>
      </c>
      <c r="B2028" s="1">
        <v>45672</v>
      </c>
      <c r="C2028" s="23">
        <f t="shared" si="155"/>
        <v>15</v>
      </c>
      <c r="D2028" s="23">
        <f t="shared" si="156"/>
        <v>3</v>
      </c>
      <c r="E2028" s="23" t="str">
        <f t="shared" si="157"/>
        <v>miércoles</v>
      </c>
      <c r="F2028" s="23">
        <f t="shared" si="158"/>
        <v>1</v>
      </c>
      <c r="G2028" s="23" t="str">
        <f t="shared" si="159"/>
        <v>enero</v>
      </c>
      <c r="H2028" s="2">
        <v>0.51944444444444449</v>
      </c>
      <c r="I2028" t="s">
        <v>26</v>
      </c>
      <c r="J2028" t="str">
        <f>VLOOKUP(ventas_starbucks_2025[[#This Row],[sucursal]],cambio_sucursal[#All],2,0)</f>
        <v>Sucursal San Lorenzo 47</v>
      </c>
      <c r="K2028" t="s">
        <v>89</v>
      </c>
      <c r="L2028" t="s">
        <v>90</v>
      </c>
      <c r="M2028" t="s">
        <v>4</v>
      </c>
      <c r="N2028" t="str">
        <f>IFERROR(VLOOKUP(ventas_starbucks_2025[[#This Row],[tamaño_sucio]],cambio_tamaño[#All],2,0),"Tamaño único")</f>
        <v>Tamaño único</v>
      </c>
      <c r="O2028">
        <v>1</v>
      </c>
      <c r="P2028">
        <v>1190.42</v>
      </c>
      <c r="Q2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8">
        <v>1190.42</v>
      </c>
      <c r="S2028" t="s">
        <v>31</v>
      </c>
      <c r="T2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8" t="str">
        <f>VLOOKUP(ventas_starbucks_2025[[#This Row],[canal_compra]],cambio_canal_compra[#All],2,0)</f>
        <v>Entrega domicilio</v>
      </c>
      <c r="V2028" t="s">
        <v>6</v>
      </c>
      <c r="W2028" t="str">
        <f>VLOOKUP(ventas_starbucks_2025[[#This Row],[método_pago]],cambio_metodo_pago[#All],2,0)</f>
        <v>Aplicación móbil</v>
      </c>
      <c r="X2028" t="s">
        <v>7</v>
      </c>
      <c r="Y2028">
        <v>15</v>
      </c>
      <c r="Z2028" t="str">
        <f>VLOOKUP(ventas_starbucks_2025[[#This Row],[promoción_aplicada5]],promocion_cambiar[#All],2,0)</f>
        <v>2x1</v>
      </c>
      <c r="AA2028" t="s">
        <v>51</v>
      </c>
      <c r="AB2028" t="s">
        <v>32</v>
      </c>
      <c r="AC2028" t="s">
        <v>41</v>
      </c>
      <c r="AD2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28">
        <v>5.6</v>
      </c>
      <c r="AF2028">
        <v>5</v>
      </c>
      <c r="AG2028">
        <v>32</v>
      </c>
      <c r="AH2028">
        <v>31</v>
      </c>
    </row>
    <row r="2029" spans="1:34" x14ac:dyDescent="0.25">
      <c r="A2029" s="3" t="s">
        <v>2104</v>
      </c>
      <c r="B2029" s="1">
        <v>45717</v>
      </c>
      <c r="C2029" s="23">
        <f t="shared" si="155"/>
        <v>1</v>
      </c>
      <c r="D2029" s="23">
        <f t="shared" si="156"/>
        <v>6</v>
      </c>
      <c r="E2029" s="23" t="str">
        <f t="shared" si="157"/>
        <v>sábado</v>
      </c>
      <c r="F2029" s="23">
        <f t="shared" si="158"/>
        <v>3</v>
      </c>
      <c r="G2029" s="23" t="str">
        <f t="shared" si="159"/>
        <v>marzo</v>
      </c>
      <c r="H2029" s="2">
        <v>0.8569444444444444</v>
      </c>
      <c r="I2029" t="s">
        <v>57</v>
      </c>
      <c r="J2029" t="str">
        <f>VLOOKUP(ventas_starbucks_2025[[#This Row],[sucursal]],cambio_sucursal[#All],2,0)</f>
        <v>Sucursal Avda Colón</v>
      </c>
      <c r="K2029" t="s">
        <v>101</v>
      </c>
      <c r="L2029" t="s">
        <v>3</v>
      </c>
      <c r="M2029" t="s">
        <v>4</v>
      </c>
      <c r="N2029" t="str">
        <f>IFERROR(VLOOKUP(ventas_starbucks_2025[[#This Row],[tamaño_sucio]],cambio_tamaño[#All],2,0),"Tamaño único")</f>
        <v>Tamaño único</v>
      </c>
      <c r="O2029">
        <v>2</v>
      </c>
      <c r="P2029">
        <v>2655.84</v>
      </c>
      <c r="Q2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29">
        <v>5311.68</v>
      </c>
      <c r="S2029" t="s">
        <v>31</v>
      </c>
      <c r="T2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29" t="str">
        <f>VLOOKUP(ventas_starbucks_2025[[#This Row],[canal_compra]],cambio_canal_compra[#All],2,0)</f>
        <v>Entrega domicilio</v>
      </c>
      <c r="V2029" t="s">
        <v>16</v>
      </c>
      <c r="W2029" t="str">
        <f>VLOOKUP(ventas_starbucks_2025[[#This Row],[método_pago]],cambio_metodo_pago[#All],2,0)</f>
        <v>Tarjeta</v>
      </c>
      <c r="X2029" t="s">
        <v>7</v>
      </c>
      <c r="Y2029">
        <v>15</v>
      </c>
      <c r="Z2029" t="str">
        <f>VLOOKUP(ventas_starbucks_2025[[#This Row],[promoción_aplicada5]],promocion_cambiar[#All],2,0)</f>
        <v>Ninguna</v>
      </c>
      <c r="AA2029" t="s">
        <v>17</v>
      </c>
      <c r="AB2029" t="s">
        <v>9</v>
      </c>
      <c r="AC2029" t="s">
        <v>24</v>
      </c>
      <c r="AD2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29">
        <v>4.4000000000000004</v>
      </c>
      <c r="AF2029">
        <v>2</v>
      </c>
      <c r="AG2029">
        <v>16</v>
      </c>
      <c r="AH2029">
        <v>14</v>
      </c>
    </row>
    <row r="2030" spans="1:34" x14ac:dyDescent="0.25">
      <c r="A2030" s="3" t="s">
        <v>2105</v>
      </c>
      <c r="B2030" s="1">
        <v>45692</v>
      </c>
      <c r="C2030" s="23">
        <f t="shared" si="155"/>
        <v>4</v>
      </c>
      <c r="D2030" s="23">
        <f t="shared" si="156"/>
        <v>2</v>
      </c>
      <c r="E2030" s="23" t="str">
        <f t="shared" si="157"/>
        <v>martes</v>
      </c>
      <c r="F2030" s="23">
        <f t="shared" si="158"/>
        <v>2</v>
      </c>
      <c r="G2030" s="23" t="str">
        <f t="shared" si="159"/>
        <v>febrero</v>
      </c>
      <c r="H2030" s="2">
        <v>0.59930555555555554</v>
      </c>
      <c r="I2030" t="s">
        <v>1</v>
      </c>
      <c r="J2030" t="str">
        <f>VLOOKUP(ventas_starbucks_2025[[#This Row],[sucursal]],cambio_sucursal[#All],2,0)</f>
        <v>Sucursal Nueva Córdoba</v>
      </c>
      <c r="K2030" t="s">
        <v>27</v>
      </c>
      <c r="L2030" t="s">
        <v>28</v>
      </c>
      <c r="M2030" t="s">
        <v>4</v>
      </c>
      <c r="N2030" t="str">
        <f>IFERROR(VLOOKUP(ventas_starbucks_2025[[#This Row],[tamaño_sucio]],cambio_tamaño[#All],2,0),"Tamaño único")</f>
        <v>Tamaño único</v>
      </c>
      <c r="O2030">
        <v>3</v>
      </c>
      <c r="P2030">
        <v>2919.42</v>
      </c>
      <c r="Q2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30">
        <v>8758.26</v>
      </c>
      <c r="S2030" t="s">
        <v>5</v>
      </c>
      <c r="T2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30" t="str">
        <f>VLOOKUP(ventas_starbucks_2025[[#This Row],[canal_compra]],cambio_canal_compra[#All],2,0)</f>
        <v>En tienda</v>
      </c>
      <c r="V2030" t="s">
        <v>40</v>
      </c>
      <c r="W2030" t="str">
        <f>VLOOKUP(ventas_starbucks_2025[[#This Row],[método_pago]],cambio_metodo_pago[#All],2,0)</f>
        <v>Efectivo</v>
      </c>
      <c r="X2030" t="s">
        <v>22</v>
      </c>
      <c r="Y2030">
        <v>0</v>
      </c>
      <c r="Z2030" t="str">
        <f>VLOOKUP(ventas_starbucks_2025[[#This Row],[promoción_aplicada5]],promocion_cambiar[#All],2,0)</f>
        <v>Ninguna</v>
      </c>
      <c r="AA2030" t="s">
        <v>17</v>
      </c>
      <c r="AB2030" t="s">
        <v>9</v>
      </c>
      <c r="AC2030" t="s">
        <v>24</v>
      </c>
      <c r="AD2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30">
        <v>10.6</v>
      </c>
      <c r="AF2030">
        <v>4</v>
      </c>
      <c r="AG2030">
        <v>20</v>
      </c>
      <c r="AH2030">
        <v>17</v>
      </c>
    </row>
    <row r="2031" spans="1:34" x14ac:dyDescent="0.25">
      <c r="A2031" s="3" t="s">
        <v>2106</v>
      </c>
      <c r="B2031" s="1">
        <v>45727</v>
      </c>
      <c r="C2031" s="23">
        <f t="shared" si="155"/>
        <v>11</v>
      </c>
      <c r="D2031" s="23">
        <f t="shared" si="156"/>
        <v>2</v>
      </c>
      <c r="E2031" s="23" t="str">
        <f t="shared" si="157"/>
        <v>martes</v>
      </c>
      <c r="F2031" s="23">
        <f t="shared" si="158"/>
        <v>3</v>
      </c>
      <c r="G2031" s="23" t="str">
        <f t="shared" si="159"/>
        <v>marzo</v>
      </c>
      <c r="H2031" s="2">
        <v>0.86597222222222225</v>
      </c>
      <c r="I2031" t="s">
        <v>26</v>
      </c>
      <c r="J2031" t="str">
        <f>VLOOKUP(ventas_starbucks_2025[[#This Row],[sucursal]],cambio_sucursal[#All],2,0)</f>
        <v>Sucursal San Lorenzo 47</v>
      </c>
      <c r="K2031" t="s">
        <v>115</v>
      </c>
      <c r="L2031" t="s">
        <v>21</v>
      </c>
      <c r="M2031" t="s">
        <v>4</v>
      </c>
      <c r="N2031" t="str">
        <f>IFERROR(VLOOKUP(ventas_starbucks_2025[[#This Row],[tamaño_sucio]],cambio_tamaño[#All],2,0),"Tamaño único")</f>
        <v>Tamaño único</v>
      </c>
      <c r="O2031">
        <v>1</v>
      </c>
      <c r="P2031">
        <v>811.84</v>
      </c>
      <c r="Q2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31">
        <v>811.84</v>
      </c>
      <c r="S2031" t="s">
        <v>31</v>
      </c>
      <c r="T2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1" t="str">
        <f>VLOOKUP(ventas_starbucks_2025[[#This Row],[canal_compra]],cambio_canal_compra[#All],2,0)</f>
        <v>Entrega domicilio</v>
      </c>
      <c r="V2031" t="s">
        <v>6</v>
      </c>
      <c r="W2031" t="str">
        <f>VLOOKUP(ventas_starbucks_2025[[#This Row],[método_pago]],cambio_metodo_pago[#All],2,0)</f>
        <v>Aplicación móbil</v>
      </c>
      <c r="X2031" t="s">
        <v>22</v>
      </c>
      <c r="Y2031">
        <v>0</v>
      </c>
      <c r="Z2031" t="str">
        <f>VLOOKUP(ventas_starbucks_2025[[#This Row],[promoción_aplicada5]],promocion_cambiar[#All],2,0)</f>
        <v>Hora Feliz</v>
      </c>
      <c r="AA2031" t="s">
        <v>36</v>
      </c>
      <c r="AB2031" t="s">
        <v>18</v>
      </c>
      <c r="AC2031" t="s">
        <v>41</v>
      </c>
      <c r="AD2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31">
        <v>6.7</v>
      </c>
      <c r="AF2031">
        <v>2</v>
      </c>
      <c r="AG2031">
        <v>30</v>
      </c>
      <c r="AH2031">
        <v>29</v>
      </c>
    </row>
    <row r="2032" spans="1:34" x14ac:dyDescent="0.25">
      <c r="A2032" s="3" t="s">
        <v>2107</v>
      </c>
      <c r="B2032" s="1">
        <v>45683</v>
      </c>
      <c r="C2032" s="23">
        <f t="shared" si="155"/>
        <v>26</v>
      </c>
      <c r="D2032" s="23">
        <f t="shared" si="156"/>
        <v>7</v>
      </c>
      <c r="E2032" s="1" t="str">
        <f t="shared" si="157"/>
        <v>domingo</v>
      </c>
      <c r="F2032" s="23">
        <f t="shared" si="158"/>
        <v>1</v>
      </c>
      <c r="G2032" s="1" t="str">
        <f t="shared" si="159"/>
        <v>enero</v>
      </c>
      <c r="H2032" s="2">
        <v>0.59652777777777777</v>
      </c>
      <c r="I2032" t="s">
        <v>26</v>
      </c>
      <c r="J2032" t="str">
        <f>VLOOKUP(ventas_starbucks_2025[[#This Row],[sucursal]],cambio_sucursal[#All],2,0)</f>
        <v>Sucursal San Lorenzo 47</v>
      </c>
      <c r="K2032" t="s">
        <v>137</v>
      </c>
      <c r="L2032" t="s">
        <v>44</v>
      </c>
      <c r="M2032" t="s">
        <v>62</v>
      </c>
      <c r="N2032" t="str">
        <f>IFERROR(VLOOKUP(ventas_starbucks_2025[[#This Row],[tamaño_sucio]],cambio_tamaño[#All],2,0),"Tamaño único")</f>
        <v>Extra-Grande</v>
      </c>
      <c r="O2032">
        <v>3</v>
      </c>
      <c r="P2032">
        <v>1657.18</v>
      </c>
      <c r="Q2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2">
        <v>4971.54</v>
      </c>
      <c r="S2032" t="s">
        <v>5</v>
      </c>
      <c r="T2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2" t="str">
        <f>VLOOKUP(ventas_starbucks_2025[[#This Row],[canal_compra]],cambio_canal_compra[#All],2,0)</f>
        <v>En tienda</v>
      </c>
      <c r="V2032" t="s">
        <v>16</v>
      </c>
      <c r="W2032" t="str">
        <f>VLOOKUP(ventas_starbucks_2025[[#This Row],[método_pago]],cambio_metodo_pago[#All],2,0)</f>
        <v>Tarjeta</v>
      </c>
      <c r="X2032" t="s">
        <v>22</v>
      </c>
      <c r="Y2032">
        <v>0</v>
      </c>
      <c r="Z2032" t="str">
        <f>VLOOKUP(ventas_starbucks_2025[[#This Row],[promoción_aplicada5]],promocion_cambiar[#All],2,0)</f>
        <v>Combo</v>
      </c>
      <c r="AA2032" t="s">
        <v>8</v>
      </c>
      <c r="AB2032" t="s">
        <v>9</v>
      </c>
      <c r="AC2032" t="s">
        <v>41</v>
      </c>
      <c r="AD2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32">
        <v>2.5</v>
      </c>
      <c r="AF2032">
        <v>5</v>
      </c>
      <c r="AG2032">
        <v>14</v>
      </c>
      <c r="AH2032">
        <v>11</v>
      </c>
    </row>
    <row r="2033" spans="1:34" x14ac:dyDescent="0.25">
      <c r="A2033" s="3" t="s">
        <v>2108</v>
      </c>
      <c r="B2033" s="1">
        <v>45753</v>
      </c>
      <c r="C2033" s="23">
        <f t="shared" si="155"/>
        <v>6</v>
      </c>
      <c r="D2033" s="23">
        <f t="shared" si="156"/>
        <v>7</v>
      </c>
      <c r="E2033" s="23" t="str">
        <f t="shared" si="157"/>
        <v>domingo</v>
      </c>
      <c r="F2033" s="23">
        <f t="shared" si="158"/>
        <v>4</v>
      </c>
      <c r="G2033" s="23" t="str">
        <f t="shared" si="159"/>
        <v>abril</v>
      </c>
      <c r="H2033" s="2">
        <v>0.50208333333333333</v>
      </c>
      <c r="I2033" t="s">
        <v>1</v>
      </c>
      <c r="J2033" t="str">
        <f>VLOOKUP(ventas_starbucks_2025[[#This Row],[sucursal]],cambio_sucursal[#All],2,0)</f>
        <v>Sucursal Nueva Córdoba</v>
      </c>
      <c r="K2033" t="s">
        <v>82</v>
      </c>
      <c r="L2033" t="s">
        <v>28</v>
      </c>
      <c r="M2033" t="s">
        <v>4</v>
      </c>
      <c r="N2033" t="str">
        <f>IFERROR(VLOOKUP(ventas_starbucks_2025[[#This Row],[tamaño_sucio]],cambio_tamaño[#All],2,0),"Tamaño único")</f>
        <v>Tamaño único</v>
      </c>
      <c r="O2033">
        <v>1</v>
      </c>
      <c r="P2033">
        <v>2034.32</v>
      </c>
      <c r="Q2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33">
        <v>2034.32</v>
      </c>
      <c r="S2033" t="s">
        <v>5</v>
      </c>
      <c r="T2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3" t="str">
        <f>VLOOKUP(ventas_starbucks_2025[[#This Row],[canal_compra]],cambio_canal_compra[#All],2,0)</f>
        <v>En tienda</v>
      </c>
      <c r="V2033" t="s">
        <v>16</v>
      </c>
      <c r="W2033" t="str">
        <f>VLOOKUP(ventas_starbucks_2025[[#This Row],[método_pago]],cambio_metodo_pago[#All],2,0)</f>
        <v>Tarjeta</v>
      </c>
      <c r="X2033" t="s">
        <v>22</v>
      </c>
      <c r="Y2033">
        <v>0</v>
      </c>
      <c r="Z2033" t="str">
        <f>VLOOKUP(ventas_starbucks_2025[[#This Row],[promoción_aplicada5]],promocion_cambiar[#All],2,0)</f>
        <v>Hora Feliz</v>
      </c>
      <c r="AA2033" t="s">
        <v>36</v>
      </c>
      <c r="AB2033" t="s">
        <v>52</v>
      </c>
      <c r="AC2033" t="s">
        <v>10</v>
      </c>
      <c r="AD2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33">
        <v>7.7</v>
      </c>
      <c r="AF2033">
        <v>4</v>
      </c>
      <c r="AG2033">
        <v>41</v>
      </c>
      <c r="AH2033">
        <v>40</v>
      </c>
    </row>
    <row r="2034" spans="1:34" x14ac:dyDescent="0.25">
      <c r="A2034" s="3" t="s">
        <v>2109</v>
      </c>
      <c r="B2034" s="1">
        <v>45749</v>
      </c>
      <c r="C2034" s="23">
        <f t="shared" si="155"/>
        <v>2</v>
      </c>
      <c r="D2034" s="23">
        <f t="shared" si="156"/>
        <v>3</v>
      </c>
      <c r="E2034" s="1" t="str">
        <f t="shared" si="157"/>
        <v>miércoles</v>
      </c>
      <c r="F2034" s="23">
        <f t="shared" si="158"/>
        <v>4</v>
      </c>
      <c r="G2034" s="1" t="str">
        <f t="shared" si="159"/>
        <v>abril</v>
      </c>
      <c r="H2034" s="2">
        <v>0.81527777777777777</v>
      </c>
      <c r="I2034" t="s">
        <v>26</v>
      </c>
      <c r="J2034" t="str">
        <f>VLOOKUP(ventas_starbucks_2025[[#This Row],[sucursal]],cambio_sucursal[#All],2,0)</f>
        <v>Sucursal San Lorenzo 47</v>
      </c>
      <c r="K2034" t="s">
        <v>358</v>
      </c>
      <c r="L2034" t="s">
        <v>44</v>
      </c>
      <c r="M2034" t="s">
        <v>62</v>
      </c>
      <c r="N2034" t="str">
        <f>IFERROR(VLOOKUP(ventas_starbucks_2025[[#This Row],[tamaño_sucio]],cambio_tamaño[#All],2,0),"Tamaño único")</f>
        <v>Extra-Grande</v>
      </c>
      <c r="O2034">
        <v>1</v>
      </c>
      <c r="P2034">
        <v>1441.79</v>
      </c>
      <c r="Q2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4">
        <v>1441.79</v>
      </c>
      <c r="S2034" t="s">
        <v>31</v>
      </c>
      <c r="T2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4" t="str">
        <f>VLOOKUP(ventas_starbucks_2025[[#This Row],[canal_compra]],cambio_canal_compra[#All],2,0)</f>
        <v>Entrega domicilio</v>
      </c>
      <c r="V2034" t="s">
        <v>16</v>
      </c>
      <c r="W2034" t="str">
        <f>VLOOKUP(ventas_starbucks_2025[[#This Row],[método_pago]],cambio_metodo_pago[#All],2,0)</f>
        <v>Tarjeta</v>
      </c>
      <c r="X2034" t="s">
        <v>7</v>
      </c>
      <c r="Y2034">
        <v>0</v>
      </c>
      <c r="Z2034" t="str">
        <f>VLOOKUP(ventas_starbucks_2025[[#This Row],[promoción_aplicada5]],promocion_cambiar[#All],2,0)</f>
        <v>Hora Feliz</v>
      </c>
      <c r="AA2034" t="s">
        <v>36</v>
      </c>
      <c r="AB2034" t="s">
        <v>9</v>
      </c>
      <c r="AC2034" t="s">
        <v>10</v>
      </c>
      <c r="AD2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34">
        <v>13.7</v>
      </c>
      <c r="AF2034">
        <v>4</v>
      </c>
      <c r="AG2034">
        <v>13</v>
      </c>
      <c r="AH2034">
        <v>12</v>
      </c>
    </row>
    <row r="2035" spans="1:34" x14ac:dyDescent="0.25">
      <c r="A2035" s="3" t="s">
        <v>2110</v>
      </c>
      <c r="B2035" s="1">
        <v>45735</v>
      </c>
      <c r="C2035" s="23">
        <f t="shared" si="155"/>
        <v>19</v>
      </c>
      <c r="D2035" s="23">
        <f t="shared" si="156"/>
        <v>3</v>
      </c>
      <c r="E2035" s="23" t="str">
        <f t="shared" si="157"/>
        <v>miércoles</v>
      </c>
      <c r="F2035" s="23">
        <f t="shared" si="158"/>
        <v>3</v>
      </c>
      <c r="G2035" s="23" t="str">
        <f t="shared" si="159"/>
        <v>marzo</v>
      </c>
      <c r="H2035" s="2">
        <v>0.30694444444444446</v>
      </c>
      <c r="I2035" t="s">
        <v>57</v>
      </c>
      <c r="J2035" t="str">
        <f>VLOOKUP(ventas_starbucks_2025[[#This Row],[sucursal]],cambio_sucursal[#All],2,0)</f>
        <v>Sucursal Avda Colón</v>
      </c>
      <c r="K2035" t="s">
        <v>38</v>
      </c>
      <c r="L2035" t="s">
        <v>39</v>
      </c>
      <c r="M2035" t="s">
        <v>4</v>
      </c>
      <c r="N2035" t="str">
        <f>IFERROR(VLOOKUP(ventas_starbucks_2025[[#This Row],[tamaño_sucio]],cambio_tamaño[#All],2,0),"Tamaño único")</f>
        <v>Tamaño único</v>
      </c>
      <c r="O2035">
        <v>2</v>
      </c>
      <c r="P2035">
        <v>1332.25</v>
      </c>
      <c r="Q2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5">
        <v>2664.5</v>
      </c>
      <c r="S2035" t="s">
        <v>5</v>
      </c>
      <c r="T2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5" t="str">
        <f>VLOOKUP(ventas_starbucks_2025[[#This Row],[canal_compra]],cambio_canal_compra[#All],2,0)</f>
        <v>En tienda</v>
      </c>
      <c r="V2035" t="s">
        <v>6</v>
      </c>
      <c r="W2035" t="str">
        <f>VLOOKUP(ventas_starbucks_2025[[#This Row],[método_pago]],cambio_metodo_pago[#All],2,0)</f>
        <v>Aplicación móbil</v>
      </c>
      <c r="X2035" t="s">
        <v>22</v>
      </c>
      <c r="Y2035">
        <v>0</v>
      </c>
      <c r="Z2035" t="str">
        <f>VLOOKUP(ventas_starbucks_2025[[#This Row],[promoción_aplicada5]],promocion_cambiar[#All],2,0)</f>
        <v>2x1</v>
      </c>
      <c r="AA2035" t="s">
        <v>51</v>
      </c>
      <c r="AB2035" t="s">
        <v>23</v>
      </c>
      <c r="AC2035" t="s">
        <v>41</v>
      </c>
      <c r="AD2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35">
        <v>3.8</v>
      </c>
      <c r="AF2035">
        <v>1</v>
      </c>
      <c r="AG2035">
        <v>25</v>
      </c>
      <c r="AH2035">
        <v>23</v>
      </c>
    </row>
    <row r="2036" spans="1:34" x14ac:dyDescent="0.25">
      <c r="A2036" s="3" t="s">
        <v>2111</v>
      </c>
      <c r="B2036" s="1">
        <v>45710</v>
      </c>
      <c r="C2036" s="23">
        <f t="shared" si="155"/>
        <v>22</v>
      </c>
      <c r="D2036" s="23">
        <f t="shared" si="156"/>
        <v>6</v>
      </c>
      <c r="E2036" s="1" t="str">
        <f t="shared" si="157"/>
        <v>sábado</v>
      </c>
      <c r="F2036" s="23">
        <f t="shared" si="158"/>
        <v>2</v>
      </c>
      <c r="G2036" s="1" t="str">
        <f t="shared" si="159"/>
        <v>febrero</v>
      </c>
      <c r="H2036" s="2">
        <v>0.30972222222222223</v>
      </c>
      <c r="I2036" t="s">
        <v>12</v>
      </c>
      <c r="J2036" t="str">
        <f>VLOOKUP(ventas_starbucks_2025[[#This Row],[sucursal]],cambio_sucursal[#All],2,0)</f>
        <v>Sucursal Córdoba Shopping</v>
      </c>
      <c r="K2036" t="s">
        <v>13</v>
      </c>
      <c r="L2036" t="s">
        <v>14</v>
      </c>
      <c r="M2036" t="s">
        <v>4</v>
      </c>
      <c r="N2036" t="str">
        <f>IFERROR(VLOOKUP(ventas_starbucks_2025[[#This Row],[tamaño_sucio]],cambio_tamaño[#All],2,0),"Tamaño único")</f>
        <v>Tamaño único</v>
      </c>
      <c r="O2036">
        <v>2</v>
      </c>
      <c r="P2036">
        <v>2156.42</v>
      </c>
      <c r="Q2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36">
        <v>4312.84</v>
      </c>
      <c r="S2036" t="s">
        <v>15</v>
      </c>
      <c r="T2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6" t="str">
        <f>VLOOKUP(ventas_starbucks_2025[[#This Row],[canal_compra]],cambio_canal_compra[#All],2,0)</f>
        <v>Para llevar</v>
      </c>
      <c r="V2036" t="s">
        <v>40</v>
      </c>
      <c r="W2036" t="str">
        <f>VLOOKUP(ventas_starbucks_2025[[#This Row],[método_pago]],cambio_metodo_pago[#All],2,0)</f>
        <v>Efectivo</v>
      </c>
      <c r="X2036" t="s">
        <v>22</v>
      </c>
      <c r="Y2036">
        <v>0</v>
      </c>
      <c r="Z2036" t="str">
        <f>VLOOKUP(ventas_starbucks_2025[[#This Row],[promoción_aplicada5]],promocion_cambiar[#All],2,0)</f>
        <v>Combo</v>
      </c>
      <c r="AA2036" t="s">
        <v>8</v>
      </c>
      <c r="AB2036" t="s">
        <v>52</v>
      </c>
      <c r="AC2036" t="s">
        <v>24</v>
      </c>
      <c r="AD2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36">
        <v>14.6</v>
      </c>
      <c r="AF2036">
        <v>3</v>
      </c>
      <c r="AG2036">
        <v>33</v>
      </c>
      <c r="AH2036">
        <v>31</v>
      </c>
    </row>
    <row r="2037" spans="1:34" x14ac:dyDescent="0.25">
      <c r="A2037" s="3" t="s">
        <v>2112</v>
      </c>
      <c r="B2037" s="1">
        <v>45698</v>
      </c>
      <c r="C2037" s="23">
        <f t="shared" si="155"/>
        <v>10</v>
      </c>
      <c r="D2037" s="23">
        <f t="shared" si="156"/>
        <v>1</v>
      </c>
      <c r="E2037" s="23" t="str">
        <f t="shared" si="157"/>
        <v>lunes</v>
      </c>
      <c r="F2037" s="23">
        <f t="shared" si="158"/>
        <v>2</v>
      </c>
      <c r="G2037" s="23" t="str">
        <f t="shared" si="159"/>
        <v>febrero</v>
      </c>
      <c r="H2037" s="2">
        <v>0.3347222222222222</v>
      </c>
      <c r="I2037" t="s">
        <v>26</v>
      </c>
      <c r="J2037" t="str">
        <f>VLOOKUP(ventas_starbucks_2025[[#This Row],[sucursal]],cambio_sucursal[#All],2,0)</f>
        <v>Sucursal San Lorenzo 47</v>
      </c>
      <c r="K2037" t="s">
        <v>127</v>
      </c>
      <c r="L2037" t="s">
        <v>44</v>
      </c>
      <c r="M2037" t="s">
        <v>45</v>
      </c>
      <c r="N2037" t="str">
        <f>IFERROR(VLOOKUP(ventas_starbucks_2025[[#This Row],[tamaño_sucio]],cambio_tamaño[#All],2,0),"Tamaño único")</f>
        <v>Grande</v>
      </c>
      <c r="O2037">
        <v>3</v>
      </c>
      <c r="P2037">
        <v>1431.23</v>
      </c>
      <c r="Q2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7">
        <v>4293.6899999999996</v>
      </c>
      <c r="S2037" t="s">
        <v>31</v>
      </c>
      <c r="T2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7" t="str">
        <f>VLOOKUP(ventas_starbucks_2025[[#This Row],[canal_compra]],cambio_canal_compra[#All],2,0)</f>
        <v>Entrega domicilio</v>
      </c>
      <c r="V2037" t="s">
        <v>16</v>
      </c>
      <c r="W2037" t="str">
        <f>VLOOKUP(ventas_starbucks_2025[[#This Row],[método_pago]],cambio_metodo_pago[#All],2,0)</f>
        <v>Tarjeta</v>
      </c>
      <c r="X2037" t="s">
        <v>7</v>
      </c>
      <c r="Y2037">
        <v>10</v>
      </c>
      <c r="Z2037" t="str">
        <f>VLOOKUP(ventas_starbucks_2025[[#This Row],[promoción_aplicada5]],promocion_cambiar[#All],2,0)</f>
        <v>Combo</v>
      </c>
      <c r="AA2037" t="s">
        <v>8</v>
      </c>
      <c r="AB2037" t="s">
        <v>29</v>
      </c>
      <c r="AC2037" t="s">
        <v>24</v>
      </c>
      <c r="AD2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37">
        <v>9.9</v>
      </c>
      <c r="AF2037">
        <v>5</v>
      </c>
      <c r="AG2037">
        <v>36</v>
      </c>
      <c r="AH2037">
        <v>33</v>
      </c>
    </row>
    <row r="2038" spans="1:34" x14ac:dyDescent="0.25">
      <c r="A2038" s="3" t="s">
        <v>2113</v>
      </c>
      <c r="B2038" s="1">
        <v>45756</v>
      </c>
      <c r="C2038" s="23">
        <f t="shared" si="155"/>
        <v>9</v>
      </c>
      <c r="D2038" s="23">
        <f t="shared" si="156"/>
        <v>3</v>
      </c>
      <c r="E2038" s="23" t="str">
        <f t="shared" si="157"/>
        <v>miércoles</v>
      </c>
      <c r="F2038" s="23">
        <f t="shared" si="158"/>
        <v>4</v>
      </c>
      <c r="G2038" s="23" t="str">
        <f t="shared" si="159"/>
        <v>abril</v>
      </c>
      <c r="H2038" s="2">
        <v>0.81041666666666667</v>
      </c>
      <c r="I2038" t="s">
        <v>57</v>
      </c>
      <c r="J2038" t="str">
        <f>VLOOKUP(ventas_starbucks_2025[[#This Row],[sucursal]],cambio_sucursal[#All],2,0)</f>
        <v>Sucursal Avda Colón</v>
      </c>
      <c r="K2038" t="s">
        <v>82</v>
      </c>
      <c r="L2038" t="s">
        <v>28</v>
      </c>
      <c r="M2038" t="s">
        <v>4</v>
      </c>
      <c r="N2038" t="str">
        <f>IFERROR(VLOOKUP(ventas_starbucks_2025[[#This Row],[tamaño_sucio]],cambio_tamaño[#All],2,0),"Tamaño único")</f>
        <v>Tamaño único</v>
      </c>
      <c r="O2038">
        <v>5</v>
      </c>
      <c r="P2038">
        <v>2936.68</v>
      </c>
      <c r="Q2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38">
        <v>14683.4</v>
      </c>
      <c r="S2038" t="s">
        <v>15</v>
      </c>
      <c r="T2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38" t="str">
        <f>VLOOKUP(ventas_starbucks_2025[[#This Row],[canal_compra]],cambio_canal_compra[#All],2,0)</f>
        <v>Para llevar</v>
      </c>
      <c r="V2038" t="s">
        <v>40</v>
      </c>
      <c r="W2038" t="str">
        <f>VLOOKUP(ventas_starbucks_2025[[#This Row],[método_pago]],cambio_metodo_pago[#All],2,0)</f>
        <v>Efectivo</v>
      </c>
      <c r="X2038" t="s">
        <v>22</v>
      </c>
      <c r="Y2038">
        <v>0</v>
      </c>
      <c r="Z2038" t="str">
        <f>VLOOKUP(ventas_starbucks_2025[[#This Row],[promoción_aplicada5]],promocion_cambiar[#All],2,0)</f>
        <v>2x1</v>
      </c>
      <c r="AA2038" t="s">
        <v>51</v>
      </c>
      <c r="AB2038" t="s">
        <v>32</v>
      </c>
      <c r="AC2038" t="s">
        <v>10</v>
      </c>
      <c r="AD2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38">
        <v>2.6</v>
      </c>
      <c r="AF2038">
        <v>4</v>
      </c>
      <c r="AG2038">
        <v>17</v>
      </c>
      <c r="AH2038">
        <v>12</v>
      </c>
    </row>
    <row r="2039" spans="1:34" x14ac:dyDescent="0.25">
      <c r="A2039" s="3" t="s">
        <v>2114</v>
      </c>
      <c r="B2039" s="1">
        <v>45703</v>
      </c>
      <c r="C2039" s="23">
        <f t="shared" si="155"/>
        <v>15</v>
      </c>
      <c r="D2039" s="23">
        <f t="shared" si="156"/>
        <v>6</v>
      </c>
      <c r="E2039" s="23" t="str">
        <f t="shared" si="157"/>
        <v>sábado</v>
      </c>
      <c r="F2039" s="23">
        <f t="shared" si="158"/>
        <v>2</v>
      </c>
      <c r="G2039" s="23" t="str">
        <f t="shared" si="159"/>
        <v>febrero</v>
      </c>
      <c r="H2039" s="2">
        <v>0.62152777777777779</v>
      </c>
      <c r="I2039" t="s">
        <v>12</v>
      </c>
      <c r="J2039" t="str">
        <f>VLOOKUP(ventas_starbucks_2025[[#This Row],[sucursal]],cambio_sucursal[#All],2,0)</f>
        <v>Sucursal Córdoba Shopping</v>
      </c>
      <c r="K2039" t="s">
        <v>54</v>
      </c>
      <c r="L2039" t="s">
        <v>44</v>
      </c>
      <c r="M2039" t="s">
        <v>45</v>
      </c>
      <c r="N2039" t="str">
        <f>IFERROR(VLOOKUP(ventas_starbucks_2025[[#This Row],[tamaño_sucio]],cambio_tamaño[#All],2,0),"Tamaño único")</f>
        <v>Grande</v>
      </c>
      <c r="O2039">
        <v>4</v>
      </c>
      <c r="P2039">
        <v>1203.1400000000001</v>
      </c>
      <c r="Q2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9">
        <v>4812.5600000000004</v>
      </c>
      <c r="S2039" t="s">
        <v>15</v>
      </c>
      <c r="T2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9" t="str">
        <f>VLOOKUP(ventas_starbucks_2025[[#This Row],[canal_compra]],cambio_canal_compra[#All],2,0)</f>
        <v>Para llevar</v>
      </c>
      <c r="V2039" t="s">
        <v>6</v>
      </c>
      <c r="W2039" t="str">
        <f>VLOOKUP(ventas_starbucks_2025[[#This Row],[método_pago]],cambio_metodo_pago[#All],2,0)</f>
        <v>Aplicación móbil</v>
      </c>
      <c r="X2039" t="s">
        <v>7</v>
      </c>
      <c r="Y2039">
        <v>15</v>
      </c>
      <c r="Z2039" t="str">
        <f>VLOOKUP(ventas_starbucks_2025[[#This Row],[promoción_aplicada5]],promocion_cambiar[#All],2,0)</f>
        <v>2x1</v>
      </c>
      <c r="AA2039" t="s">
        <v>51</v>
      </c>
      <c r="AB2039" t="s">
        <v>18</v>
      </c>
      <c r="AC2039" t="s">
        <v>24</v>
      </c>
      <c r="AD2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39">
        <v>6.2</v>
      </c>
      <c r="AF2039">
        <v>5</v>
      </c>
      <c r="AG2039">
        <v>28</v>
      </c>
      <c r="AH2039">
        <v>24</v>
      </c>
    </row>
    <row r="2040" spans="1:34" x14ac:dyDescent="0.25">
      <c r="A2040" s="3" t="s">
        <v>2115</v>
      </c>
      <c r="B2040" s="1">
        <v>45691</v>
      </c>
      <c r="C2040" s="23">
        <f t="shared" si="155"/>
        <v>3</v>
      </c>
      <c r="D2040" s="23">
        <f t="shared" si="156"/>
        <v>1</v>
      </c>
      <c r="E2040" s="23" t="str">
        <f t="shared" si="157"/>
        <v>lunes</v>
      </c>
      <c r="F2040" s="23">
        <f t="shared" si="158"/>
        <v>2</v>
      </c>
      <c r="G2040" s="23" t="str">
        <f t="shared" si="159"/>
        <v>febrero</v>
      </c>
      <c r="H2040" s="2">
        <v>0.41180555555555554</v>
      </c>
      <c r="I2040" t="s">
        <v>12</v>
      </c>
      <c r="J2040" t="str">
        <f>VLOOKUP(ventas_starbucks_2025[[#This Row],[sucursal]],cambio_sucursal[#All],2,0)</f>
        <v>Sucursal Córdoba Shopping</v>
      </c>
      <c r="K2040" t="s">
        <v>327</v>
      </c>
      <c r="L2040" t="s">
        <v>44</v>
      </c>
      <c r="M2040" t="s">
        <v>55</v>
      </c>
      <c r="N2040" t="str">
        <f>IFERROR(VLOOKUP(ventas_starbucks_2025[[#This Row],[tamaño_sucio]],cambio_tamaño[#All],2,0),"Tamaño único")</f>
        <v>Pequeño</v>
      </c>
      <c r="O2040">
        <v>5</v>
      </c>
      <c r="P2040">
        <v>1736.85</v>
      </c>
      <c r="Q2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0">
        <v>8684.25</v>
      </c>
      <c r="S2040" t="s">
        <v>5</v>
      </c>
      <c r="T2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40" t="str">
        <f>VLOOKUP(ventas_starbucks_2025[[#This Row],[canal_compra]],cambio_canal_compra[#All],2,0)</f>
        <v>En tienda</v>
      </c>
      <c r="V2040" t="s">
        <v>40</v>
      </c>
      <c r="W2040" t="str">
        <f>VLOOKUP(ventas_starbucks_2025[[#This Row],[método_pago]],cambio_metodo_pago[#All],2,0)</f>
        <v>Efectivo</v>
      </c>
      <c r="X2040" t="s">
        <v>22</v>
      </c>
      <c r="Y2040">
        <v>0</v>
      </c>
      <c r="Z2040" t="str">
        <f>VLOOKUP(ventas_starbucks_2025[[#This Row],[promoción_aplicada5]],promocion_cambiar[#All],2,0)</f>
        <v>Hora Feliz</v>
      </c>
      <c r="AA2040" t="s">
        <v>36</v>
      </c>
      <c r="AB2040" t="s">
        <v>29</v>
      </c>
      <c r="AC2040" t="s">
        <v>24</v>
      </c>
      <c r="AD2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40">
        <v>4.5999999999999996</v>
      </c>
      <c r="AF2040">
        <v>3</v>
      </c>
      <c r="AG2040">
        <v>26</v>
      </c>
      <c r="AH2040">
        <v>21</v>
      </c>
    </row>
    <row r="2041" spans="1:34" x14ac:dyDescent="0.25">
      <c r="A2041" s="3" t="s">
        <v>2116</v>
      </c>
      <c r="B2041" s="1">
        <v>45765</v>
      </c>
      <c r="C2041" s="23">
        <f t="shared" si="155"/>
        <v>18</v>
      </c>
      <c r="D2041" s="23">
        <f t="shared" si="156"/>
        <v>5</v>
      </c>
      <c r="E2041" s="23" t="str">
        <f t="shared" si="157"/>
        <v>viernes</v>
      </c>
      <c r="F2041" s="23">
        <f t="shared" si="158"/>
        <v>4</v>
      </c>
      <c r="G2041" s="23" t="str">
        <f t="shared" si="159"/>
        <v>abril</v>
      </c>
      <c r="H2041" s="2">
        <v>0.41388888888888886</v>
      </c>
      <c r="I2041" t="s">
        <v>26</v>
      </c>
      <c r="J2041" t="str">
        <f>VLOOKUP(ventas_starbucks_2025[[#This Row],[sucursal]],cambio_sucursal[#All],2,0)</f>
        <v>Sucursal San Lorenzo 47</v>
      </c>
      <c r="K2041" t="s">
        <v>300</v>
      </c>
      <c r="L2041" t="s">
        <v>44</v>
      </c>
      <c r="M2041" t="s">
        <v>50</v>
      </c>
      <c r="N2041" t="str">
        <f>IFERROR(VLOOKUP(ventas_starbucks_2025[[#This Row],[tamaño_sucio]],cambio_tamaño[#All],2,0),"Tamaño único")</f>
        <v>Mediano</v>
      </c>
      <c r="O2041">
        <v>3</v>
      </c>
      <c r="P2041">
        <v>1797.39</v>
      </c>
      <c r="Q2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1">
        <v>5392.17</v>
      </c>
      <c r="S2041" t="s">
        <v>31</v>
      </c>
      <c r="T2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41" t="str">
        <f>VLOOKUP(ventas_starbucks_2025[[#This Row],[canal_compra]],cambio_canal_compra[#All],2,0)</f>
        <v>Entrega domicilio</v>
      </c>
      <c r="V2041" t="s">
        <v>40</v>
      </c>
      <c r="W2041" t="str">
        <f>VLOOKUP(ventas_starbucks_2025[[#This Row],[método_pago]],cambio_metodo_pago[#All],2,0)</f>
        <v>Efectivo</v>
      </c>
      <c r="X2041" t="s">
        <v>22</v>
      </c>
      <c r="Y2041">
        <v>0</v>
      </c>
      <c r="Z2041" t="str">
        <f>VLOOKUP(ventas_starbucks_2025[[#This Row],[promoción_aplicada5]],promocion_cambiar[#All],2,0)</f>
        <v>Ninguna</v>
      </c>
      <c r="AA2041" t="s">
        <v>17</v>
      </c>
      <c r="AB2041" t="s">
        <v>32</v>
      </c>
      <c r="AC2041" t="s">
        <v>41</v>
      </c>
      <c r="AD2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41">
        <v>9.6999999999999993</v>
      </c>
      <c r="AF2041">
        <v>5</v>
      </c>
      <c r="AG2041">
        <v>11</v>
      </c>
      <c r="AH2041">
        <v>8</v>
      </c>
    </row>
    <row r="2042" spans="1:34" x14ac:dyDescent="0.25">
      <c r="A2042" s="3" t="s">
        <v>2117</v>
      </c>
      <c r="B2042" s="1">
        <v>45712</v>
      </c>
      <c r="C2042" s="23">
        <f t="shared" si="155"/>
        <v>24</v>
      </c>
      <c r="D2042" s="23">
        <f t="shared" si="156"/>
        <v>1</v>
      </c>
      <c r="E2042" s="23" t="str">
        <f t="shared" si="157"/>
        <v>lunes</v>
      </c>
      <c r="F2042" s="23">
        <f t="shared" si="158"/>
        <v>2</v>
      </c>
      <c r="G2042" s="23" t="str">
        <f t="shared" si="159"/>
        <v>febrero</v>
      </c>
      <c r="H2042" s="2">
        <v>0.80694444444444446</v>
      </c>
      <c r="I2042" t="s">
        <v>57</v>
      </c>
      <c r="J2042" t="str">
        <f>VLOOKUP(ventas_starbucks_2025[[#This Row],[sucursal]],cambio_sucursal[#All],2,0)</f>
        <v>Sucursal Avda Colón</v>
      </c>
      <c r="K2042" t="s">
        <v>2</v>
      </c>
      <c r="L2042" t="s">
        <v>3</v>
      </c>
      <c r="M2042" t="s">
        <v>4</v>
      </c>
      <c r="N2042" t="str">
        <f>IFERROR(VLOOKUP(ventas_starbucks_2025[[#This Row],[tamaño_sucio]],cambio_tamaño[#All],2,0),"Tamaño único")</f>
        <v>Tamaño único</v>
      </c>
      <c r="O2042">
        <v>2</v>
      </c>
      <c r="P2042">
        <v>2884.45</v>
      </c>
      <c r="Q2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42">
        <v>5768.9</v>
      </c>
      <c r="S2042" t="s">
        <v>5</v>
      </c>
      <c r="T2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42" t="str">
        <f>VLOOKUP(ventas_starbucks_2025[[#This Row],[canal_compra]],cambio_canal_compra[#All],2,0)</f>
        <v>En tienda</v>
      </c>
      <c r="V2042" t="s">
        <v>16</v>
      </c>
      <c r="W2042" t="str">
        <f>VLOOKUP(ventas_starbucks_2025[[#This Row],[método_pago]],cambio_metodo_pago[#All],2,0)</f>
        <v>Tarjeta</v>
      </c>
      <c r="X2042" t="s">
        <v>7</v>
      </c>
      <c r="Y2042">
        <v>15</v>
      </c>
      <c r="Z2042" t="str">
        <f>VLOOKUP(ventas_starbucks_2025[[#This Row],[promoción_aplicada5]],promocion_cambiar[#All],2,0)</f>
        <v>2x1</v>
      </c>
      <c r="AA2042" t="s">
        <v>51</v>
      </c>
      <c r="AB2042" t="s">
        <v>9</v>
      </c>
      <c r="AC2042" t="s">
        <v>10</v>
      </c>
      <c r="AD2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42">
        <v>10.9</v>
      </c>
      <c r="AF2042">
        <v>4</v>
      </c>
      <c r="AG2042">
        <v>35</v>
      </c>
      <c r="AH2042">
        <v>33</v>
      </c>
    </row>
    <row r="2043" spans="1:34" x14ac:dyDescent="0.25">
      <c r="A2043" s="3" t="s">
        <v>2118</v>
      </c>
      <c r="B2043" s="1">
        <v>45752</v>
      </c>
      <c r="C2043" s="23">
        <f t="shared" si="155"/>
        <v>5</v>
      </c>
      <c r="D2043" s="23">
        <f t="shared" si="156"/>
        <v>6</v>
      </c>
      <c r="E2043" s="23" t="str">
        <f t="shared" si="157"/>
        <v>sábado</v>
      </c>
      <c r="F2043" s="23">
        <f t="shared" si="158"/>
        <v>4</v>
      </c>
      <c r="G2043" s="23" t="str">
        <f t="shared" si="159"/>
        <v>abril</v>
      </c>
      <c r="H2043" s="2">
        <v>0.83263888888888893</v>
      </c>
      <c r="I2043" t="s">
        <v>57</v>
      </c>
      <c r="J2043" t="str">
        <f>VLOOKUP(ventas_starbucks_2025[[#This Row],[sucursal]],cambio_sucursal[#All],2,0)</f>
        <v>Sucursal Avda Colón</v>
      </c>
      <c r="K2043" t="s">
        <v>82</v>
      </c>
      <c r="L2043" t="s">
        <v>28</v>
      </c>
      <c r="M2043" t="s">
        <v>4</v>
      </c>
      <c r="N2043" t="str">
        <f>IFERROR(VLOOKUP(ventas_starbucks_2025[[#This Row],[tamaño_sucio]],cambio_tamaño[#All],2,0),"Tamaño único")</f>
        <v>Tamaño único</v>
      </c>
      <c r="O2043">
        <v>5</v>
      </c>
      <c r="P2043">
        <v>2222.0100000000002</v>
      </c>
      <c r="Q2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43">
        <v>11110.05</v>
      </c>
      <c r="S2043" t="s">
        <v>31</v>
      </c>
      <c r="T2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43" t="str">
        <f>VLOOKUP(ventas_starbucks_2025[[#This Row],[canal_compra]],cambio_canal_compra[#All],2,0)</f>
        <v>Entrega domicilio</v>
      </c>
      <c r="V2043" t="s">
        <v>6</v>
      </c>
      <c r="W2043" t="str">
        <f>VLOOKUP(ventas_starbucks_2025[[#This Row],[método_pago]],cambio_metodo_pago[#All],2,0)</f>
        <v>Aplicación móbil</v>
      </c>
      <c r="X2043" t="s">
        <v>22</v>
      </c>
      <c r="Y2043">
        <v>0</v>
      </c>
      <c r="Z2043" t="str">
        <f>VLOOKUP(ventas_starbucks_2025[[#This Row],[promoción_aplicada5]],promocion_cambiar[#All],2,0)</f>
        <v>2x1</v>
      </c>
      <c r="AA2043" t="s">
        <v>51</v>
      </c>
      <c r="AB2043" t="s">
        <v>9</v>
      </c>
      <c r="AC2043" t="s">
        <v>41</v>
      </c>
      <c r="AD2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43">
        <v>13</v>
      </c>
      <c r="AF2043">
        <v>4</v>
      </c>
      <c r="AG2043">
        <v>33</v>
      </c>
      <c r="AH2043">
        <v>28</v>
      </c>
    </row>
    <row r="2044" spans="1:34" x14ac:dyDescent="0.25">
      <c r="A2044" s="3" t="s">
        <v>2119</v>
      </c>
      <c r="B2044" s="1">
        <v>45706</v>
      </c>
      <c r="C2044" s="23">
        <f t="shared" si="155"/>
        <v>18</v>
      </c>
      <c r="D2044" s="23">
        <f t="shared" si="156"/>
        <v>2</v>
      </c>
      <c r="E2044" s="1" t="str">
        <f t="shared" si="157"/>
        <v>martes</v>
      </c>
      <c r="F2044" s="23">
        <f t="shared" si="158"/>
        <v>2</v>
      </c>
      <c r="G2044" s="1" t="str">
        <f t="shared" si="159"/>
        <v>febrero</v>
      </c>
      <c r="H2044" s="2">
        <v>0.84861111111111109</v>
      </c>
      <c r="I2044" t="s">
        <v>26</v>
      </c>
      <c r="J2044" t="str">
        <f>VLOOKUP(ventas_starbucks_2025[[#This Row],[sucursal]],cambio_sucursal[#All],2,0)</f>
        <v>Sucursal San Lorenzo 47</v>
      </c>
      <c r="K2044" t="s">
        <v>58</v>
      </c>
      <c r="L2044" t="s">
        <v>39</v>
      </c>
      <c r="M2044" t="s">
        <v>4</v>
      </c>
      <c r="N2044" t="str">
        <f>IFERROR(VLOOKUP(ventas_starbucks_2025[[#This Row],[tamaño_sucio]],cambio_tamaño[#All],2,0),"Tamaño único")</f>
        <v>Tamaño único</v>
      </c>
      <c r="O2044">
        <v>2</v>
      </c>
      <c r="P2044">
        <v>1275.98</v>
      </c>
      <c r="Q2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4">
        <v>2551.96</v>
      </c>
      <c r="S2044" t="s">
        <v>31</v>
      </c>
      <c r="T2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4" t="str">
        <f>VLOOKUP(ventas_starbucks_2025[[#This Row],[canal_compra]],cambio_canal_compra[#All],2,0)</f>
        <v>Entrega domicilio</v>
      </c>
      <c r="V2044" t="s">
        <v>40</v>
      </c>
      <c r="W2044" t="str">
        <f>VLOOKUP(ventas_starbucks_2025[[#This Row],[método_pago]],cambio_metodo_pago[#All],2,0)</f>
        <v>Efectivo</v>
      </c>
      <c r="X2044" t="s">
        <v>22</v>
      </c>
      <c r="Y2044">
        <v>0</v>
      </c>
      <c r="Z2044" t="str">
        <f>VLOOKUP(ventas_starbucks_2025[[#This Row],[promoción_aplicada5]],promocion_cambiar[#All],2,0)</f>
        <v>Combo</v>
      </c>
      <c r="AA2044" t="s">
        <v>8</v>
      </c>
      <c r="AB2044" t="s">
        <v>32</v>
      </c>
      <c r="AC2044" t="s">
        <v>10</v>
      </c>
      <c r="AD2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44">
        <v>4.5999999999999996</v>
      </c>
      <c r="AF2044">
        <v>1</v>
      </c>
      <c r="AG2044">
        <v>42</v>
      </c>
      <c r="AH2044">
        <v>40</v>
      </c>
    </row>
    <row r="2045" spans="1:34" x14ac:dyDescent="0.25">
      <c r="A2045" s="3" t="s">
        <v>2120</v>
      </c>
      <c r="B2045" s="1">
        <v>45718</v>
      </c>
      <c r="C2045" s="23">
        <f t="shared" si="155"/>
        <v>2</v>
      </c>
      <c r="D2045" s="23">
        <f t="shared" si="156"/>
        <v>7</v>
      </c>
      <c r="E2045" s="1" t="str">
        <f t="shared" si="157"/>
        <v>domingo</v>
      </c>
      <c r="F2045" s="23">
        <f t="shared" si="158"/>
        <v>3</v>
      </c>
      <c r="G2045" s="1" t="str">
        <f t="shared" si="159"/>
        <v>marzo</v>
      </c>
      <c r="H2045" s="2">
        <v>0.66111111111111109</v>
      </c>
      <c r="I2045" t="s">
        <v>57</v>
      </c>
      <c r="J2045" t="str">
        <f>VLOOKUP(ventas_starbucks_2025[[#This Row],[sucursal]],cambio_sucursal[#All],2,0)</f>
        <v>Sucursal Avda Colón</v>
      </c>
      <c r="K2045" t="s">
        <v>20</v>
      </c>
      <c r="L2045" t="s">
        <v>21</v>
      </c>
      <c r="M2045" t="s">
        <v>4</v>
      </c>
      <c r="N2045" t="str">
        <f>IFERROR(VLOOKUP(ventas_starbucks_2025[[#This Row],[tamaño_sucio]],cambio_tamaño[#All],2,0),"Tamaño único")</f>
        <v>Tamaño único</v>
      </c>
      <c r="O2045">
        <v>5</v>
      </c>
      <c r="P2045">
        <v>856.41</v>
      </c>
      <c r="Q2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45">
        <v>4282.05</v>
      </c>
      <c r="S2045" t="s">
        <v>15</v>
      </c>
      <c r="T2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5" t="str">
        <f>VLOOKUP(ventas_starbucks_2025[[#This Row],[canal_compra]],cambio_canal_compra[#All],2,0)</f>
        <v>Para llevar</v>
      </c>
      <c r="V2045" t="s">
        <v>40</v>
      </c>
      <c r="W2045" t="str">
        <f>VLOOKUP(ventas_starbucks_2025[[#This Row],[método_pago]],cambio_metodo_pago[#All],2,0)</f>
        <v>Efectivo</v>
      </c>
      <c r="X2045" t="s">
        <v>22</v>
      </c>
      <c r="Y2045">
        <v>0</v>
      </c>
      <c r="Z2045" t="str">
        <f>VLOOKUP(ventas_starbucks_2025[[#This Row],[promoción_aplicada5]],promocion_cambiar[#All],2,0)</f>
        <v>Ninguna</v>
      </c>
      <c r="AA2045" t="s">
        <v>17</v>
      </c>
      <c r="AB2045" t="s">
        <v>18</v>
      </c>
      <c r="AC2045" t="s">
        <v>24</v>
      </c>
      <c r="AD2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45">
        <v>5.2</v>
      </c>
      <c r="AF2045">
        <v>5</v>
      </c>
      <c r="AG2045">
        <v>31</v>
      </c>
      <c r="AH2045">
        <v>26</v>
      </c>
    </row>
    <row r="2046" spans="1:34" x14ac:dyDescent="0.25">
      <c r="A2046" s="3" t="s">
        <v>2121</v>
      </c>
      <c r="B2046" s="1">
        <v>45710</v>
      </c>
      <c r="C2046" s="23">
        <f t="shared" si="155"/>
        <v>22</v>
      </c>
      <c r="D2046" s="23">
        <f t="shared" si="156"/>
        <v>6</v>
      </c>
      <c r="E2046" s="1" t="str">
        <f t="shared" si="157"/>
        <v>sábado</v>
      </c>
      <c r="F2046" s="23">
        <f t="shared" si="158"/>
        <v>2</v>
      </c>
      <c r="G2046" s="1" t="str">
        <f t="shared" si="159"/>
        <v>febrero</v>
      </c>
      <c r="H2046" s="2">
        <v>0.81111111111111112</v>
      </c>
      <c r="I2046" t="s">
        <v>57</v>
      </c>
      <c r="J2046" t="str">
        <f>VLOOKUP(ventas_starbucks_2025[[#This Row],[sucursal]],cambio_sucursal[#All],2,0)</f>
        <v>Sucursal Avda Colón</v>
      </c>
      <c r="K2046" t="s">
        <v>48</v>
      </c>
      <c r="L2046" t="s">
        <v>49</v>
      </c>
      <c r="M2046" t="s">
        <v>45</v>
      </c>
      <c r="N2046" t="str">
        <f>IFERROR(VLOOKUP(ventas_starbucks_2025[[#This Row],[tamaño_sucio]],cambio_tamaño[#All],2,0),"Tamaño único")</f>
        <v>Grande</v>
      </c>
      <c r="O2046">
        <v>1</v>
      </c>
      <c r="P2046">
        <v>1887.91</v>
      </c>
      <c r="Q2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6">
        <v>1887.91</v>
      </c>
      <c r="S2046" t="s">
        <v>5</v>
      </c>
      <c r="T2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6" t="str">
        <f>VLOOKUP(ventas_starbucks_2025[[#This Row],[canal_compra]],cambio_canal_compra[#All],2,0)</f>
        <v>En tienda</v>
      </c>
      <c r="V2046" t="s">
        <v>16</v>
      </c>
      <c r="W2046" t="str">
        <f>VLOOKUP(ventas_starbucks_2025[[#This Row],[método_pago]],cambio_metodo_pago[#All],2,0)</f>
        <v>Tarjeta</v>
      </c>
      <c r="X2046" t="s">
        <v>7</v>
      </c>
      <c r="Y2046">
        <v>0</v>
      </c>
      <c r="Z2046" t="str">
        <f>VLOOKUP(ventas_starbucks_2025[[#This Row],[promoción_aplicada5]],promocion_cambiar[#All],2,0)</f>
        <v>Combo</v>
      </c>
      <c r="AA2046" t="s">
        <v>8</v>
      </c>
      <c r="AB2046" t="s">
        <v>52</v>
      </c>
      <c r="AC2046" t="s">
        <v>10</v>
      </c>
      <c r="AD2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46">
        <v>4.8</v>
      </c>
      <c r="AF2046">
        <v>2</v>
      </c>
      <c r="AG2046">
        <v>19</v>
      </c>
      <c r="AH2046">
        <v>18</v>
      </c>
    </row>
    <row r="2047" spans="1:34" x14ac:dyDescent="0.25">
      <c r="A2047" s="3" t="s">
        <v>2122</v>
      </c>
      <c r="B2047" s="1">
        <v>45756</v>
      </c>
      <c r="C2047" s="23">
        <f t="shared" si="155"/>
        <v>9</v>
      </c>
      <c r="D2047" s="23">
        <f t="shared" si="156"/>
        <v>3</v>
      </c>
      <c r="E2047" s="23" t="str">
        <f t="shared" si="157"/>
        <v>miércoles</v>
      </c>
      <c r="F2047" s="23">
        <f t="shared" si="158"/>
        <v>4</v>
      </c>
      <c r="G2047" s="23" t="str">
        <f t="shared" si="159"/>
        <v>abril</v>
      </c>
      <c r="H2047" s="2">
        <v>0.39444444444444443</v>
      </c>
      <c r="I2047" t="s">
        <v>1</v>
      </c>
      <c r="J2047" t="str">
        <f>VLOOKUP(ventas_starbucks_2025[[#This Row],[sucursal]],cambio_sucursal[#All],2,0)</f>
        <v>Sucursal Nueva Córdoba</v>
      </c>
      <c r="K2047" t="s">
        <v>13</v>
      </c>
      <c r="L2047" t="s">
        <v>14</v>
      </c>
      <c r="M2047" t="s">
        <v>4</v>
      </c>
      <c r="N2047" t="str">
        <f>IFERROR(VLOOKUP(ventas_starbucks_2025[[#This Row],[tamaño_sucio]],cambio_tamaño[#All],2,0),"Tamaño único")</f>
        <v>Tamaño único</v>
      </c>
      <c r="O2047">
        <v>2</v>
      </c>
      <c r="P2047">
        <v>1846.47</v>
      </c>
      <c r="Q2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7">
        <v>3692.94</v>
      </c>
      <c r="S2047" t="s">
        <v>15</v>
      </c>
      <c r="T2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7" t="str">
        <f>VLOOKUP(ventas_starbucks_2025[[#This Row],[canal_compra]],cambio_canal_compra[#All],2,0)</f>
        <v>Para llevar</v>
      </c>
      <c r="V2047" t="s">
        <v>16</v>
      </c>
      <c r="W2047" t="str">
        <f>VLOOKUP(ventas_starbucks_2025[[#This Row],[método_pago]],cambio_metodo_pago[#All],2,0)</f>
        <v>Tarjeta</v>
      </c>
      <c r="X2047" t="s">
        <v>7</v>
      </c>
      <c r="Y2047">
        <v>10</v>
      </c>
      <c r="Z2047" t="str">
        <f>VLOOKUP(ventas_starbucks_2025[[#This Row],[promoción_aplicada5]],promocion_cambiar[#All],2,0)</f>
        <v>Hora Feliz</v>
      </c>
      <c r="AA2047" t="s">
        <v>36</v>
      </c>
      <c r="AB2047" t="s">
        <v>9</v>
      </c>
      <c r="AC2047" t="s">
        <v>10</v>
      </c>
      <c r="AD2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47">
        <v>12.3</v>
      </c>
      <c r="AF2047">
        <v>2</v>
      </c>
      <c r="AG2047">
        <v>19</v>
      </c>
      <c r="AH2047">
        <v>17</v>
      </c>
    </row>
    <row r="2048" spans="1:34" x14ac:dyDescent="0.25">
      <c r="A2048" s="3" t="s">
        <v>2123</v>
      </c>
      <c r="B2048" s="1">
        <v>45745</v>
      </c>
      <c r="C2048" s="23">
        <f t="shared" si="155"/>
        <v>29</v>
      </c>
      <c r="D2048" s="23">
        <f t="shared" si="156"/>
        <v>6</v>
      </c>
      <c r="E2048" s="1" t="str">
        <f t="shared" si="157"/>
        <v>sábado</v>
      </c>
      <c r="F2048" s="23">
        <f t="shared" si="158"/>
        <v>3</v>
      </c>
      <c r="G2048" s="1" t="str">
        <f t="shared" si="159"/>
        <v>marzo</v>
      </c>
      <c r="H2048" s="2">
        <v>0.77222222222222225</v>
      </c>
      <c r="I2048" t="s">
        <v>57</v>
      </c>
      <c r="J2048" t="str">
        <f>VLOOKUP(ventas_starbucks_2025[[#This Row],[sucursal]],cambio_sucursal[#All],2,0)</f>
        <v>Sucursal Avda Colón</v>
      </c>
      <c r="K2048" t="s">
        <v>87</v>
      </c>
      <c r="L2048" t="s">
        <v>65</v>
      </c>
      <c r="M2048" t="s">
        <v>4</v>
      </c>
      <c r="N2048" t="str">
        <f>IFERROR(VLOOKUP(ventas_starbucks_2025[[#This Row],[tamaño_sucio]],cambio_tamaño[#All],2,0),"Tamaño único")</f>
        <v>Tamaño único</v>
      </c>
      <c r="O2048">
        <v>4</v>
      </c>
      <c r="P2048">
        <v>1797.52</v>
      </c>
      <c r="Q2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8">
        <v>7190.08</v>
      </c>
      <c r="S2048" t="s">
        <v>5</v>
      </c>
      <c r="T2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48" t="str">
        <f>VLOOKUP(ventas_starbucks_2025[[#This Row],[canal_compra]],cambio_canal_compra[#All],2,0)</f>
        <v>En tienda</v>
      </c>
      <c r="V2048" t="s">
        <v>16</v>
      </c>
      <c r="W2048" t="str">
        <f>VLOOKUP(ventas_starbucks_2025[[#This Row],[método_pago]],cambio_metodo_pago[#All],2,0)</f>
        <v>Tarjeta</v>
      </c>
      <c r="X2048" t="s">
        <v>7</v>
      </c>
      <c r="Y2048">
        <v>0</v>
      </c>
      <c r="Z2048" t="str">
        <f>VLOOKUP(ventas_starbucks_2025[[#This Row],[promoción_aplicada5]],promocion_cambiar[#All],2,0)</f>
        <v>Hora Feliz</v>
      </c>
      <c r="AA2048" t="s">
        <v>36</v>
      </c>
      <c r="AB2048" t="s">
        <v>18</v>
      </c>
      <c r="AC2048" t="s">
        <v>10</v>
      </c>
      <c r="AD2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48">
        <v>5.2</v>
      </c>
      <c r="AF2048">
        <v>3</v>
      </c>
      <c r="AG2048">
        <v>33</v>
      </c>
      <c r="AH2048">
        <v>29</v>
      </c>
    </row>
    <row r="2049" spans="1:34" x14ac:dyDescent="0.25">
      <c r="A2049" s="3" t="s">
        <v>2124</v>
      </c>
      <c r="B2049" s="1">
        <v>45684</v>
      </c>
      <c r="C2049" s="23">
        <f t="shared" si="155"/>
        <v>27</v>
      </c>
      <c r="D2049" s="23">
        <f t="shared" si="156"/>
        <v>1</v>
      </c>
      <c r="E2049" s="1" t="str">
        <f t="shared" si="157"/>
        <v>lunes</v>
      </c>
      <c r="F2049" s="23">
        <f t="shared" si="158"/>
        <v>1</v>
      </c>
      <c r="G2049" s="1" t="str">
        <f t="shared" si="159"/>
        <v>enero</v>
      </c>
      <c r="H2049" s="2">
        <v>0.69097222222222221</v>
      </c>
      <c r="I2049" t="s">
        <v>57</v>
      </c>
      <c r="J2049" t="str">
        <f>VLOOKUP(ventas_starbucks_2025[[#This Row],[sucursal]],cambio_sucursal[#All],2,0)</f>
        <v>Sucursal Avda Colón</v>
      </c>
      <c r="K2049" t="s">
        <v>87</v>
      </c>
      <c r="L2049" t="s">
        <v>65</v>
      </c>
      <c r="M2049" t="s">
        <v>4</v>
      </c>
      <c r="N2049" t="str">
        <f>IFERROR(VLOOKUP(ventas_starbucks_2025[[#This Row],[tamaño_sucio]],cambio_tamaño[#All],2,0),"Tamaño único")</f>
        <v>Tamaño único</v>
      </c>
      <c r="O2049">
        <v>2</v>
      </c>
      <c r="P2049">
        <v>1655.88</v>
      </c>
      <c r="Q2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9">
        <v>3311.76</v>
      </c>
      <c r="S2049" t="s">
        <v>15</v>
      </c>
      <c r="T2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9" t="str">
        <f>VLOOKUP(ventas_starbucks_2025[[#This Row],[canal_compra]],cambio_canal_compra[#All],2,0)</f>
        <v>Para llevar</v>
      </c>
      <c r="V2049" t="s">
        <v>6</v>
      </c>
      <c r="W2049" t="str">
        <f>VLOOKUP(ventas_starbucks_2025[[#This Row],[método_pago]],cambio_metodo_pago[#All],2,0)</f>
        <v>Aplicación móbil</v>
      </c>
      <c r="X2049" t="s">
        <v>7</v>
      </c>
      <c r="Y2049">
        <v>0</v>
      </c>
      <c r="Z2049" t="str">
        <f>VLOOKUP(ventas_starbucks_2025[[#This Row],[promoción_aplicada5]],promocion_cambiar[#All],2,0)</f>
        <v>2x1</v>
      </c>
      <c r="AA2049" t="s">
        <v>51</v>
      </c>
      <c r="AB2049" t="s">
        <v>29</v>
      </c>
      <c r="AC2049" t="s">
        <v>24</v>
      </c>
      <c r="AD2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49">
        <v>6.1</v>
      </c>
      <c r="AF2049">
        <v>5</v>
      </c>
      <c r="AG2049">
        <v>33</v>
      </c>
      <c r="AH2049">
        <v>31</v>
      </c>
    </row>
    <row r="2050" spans="1:34" x14ac:dyDescent="0.25">
      <c r="A2050" s="3" t="s">
        <v>2125</v>
      </c>
      <c r="B2050" s="1">
        <v>45678</v>
      </c>
      <c r="C2050" s="23">
        <f t="shared" ref="C2050:C2113" si="160">DAY(B2050)</f>
        <v>21</v>
      </c>
      <c r="D2050" s="23">
        <f t="shared" ref="D2050:D2113" si="161">WEEKDAY(B2050,2)</f>
        <v>2</v>
      </c>
      <c r="E2050" s="23" t="str">
        <f t="shared" ref="E2050:E2113" si="162">TEXT(B2050,"dddd")</f>
        <v>martes</v>
      </c>
      <c r="F2050" s="23">
        <f t="shared" ref="F2050:F2113" si="163">MONTH(B2050)</f>
        <v>1</v>
      </c>
      <c r="G2050" s="23" t="str">
        <f t="shared" ref="G2050:G2113" si="164">TEXT(B2050,"mmmm")</f>
        <v>enero</v>
      </c>
      <c r="H2050" s="2">
        <v>0.37430555555555556</v>
      </c>
      <c r="I2050" t="s">
        <v>26</v>
      </c>
      <c r="J2050" t="str">
        <f>VLOOKUP(ventas_starbucks_2025[[#This Row],[sucursal]],cambio_sucursal[#All],2,0)</f>
        <v>Sucursal San Lorenzo 47</v>
      </c>
      <c r="K2050" t="s">
        <v>48</v>
      </c>
      <c r="L2050" t="s">
        <v>49</v>
      </c>
      <c r="M2050" t="s">
        <v>62</v>
      </c>
      <c r="N2050" t="str">
        <f>IFERROR(VLOOKUP(ventas_starbucks_2025[[#This Row],[tamaño_sucio]],cambio_tamaño[#All],2,0),"Tamaño único")</f>
        <v>Extra-Grande</v>
      </c>
      <c r="O2050">
        <v>3</v>
      </c>
      <c r="P2050">
        <v>2027.14</v>
      </c>
      <c r="Q2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50">
        <v>6081.42</v>
      </c>
      <c r="S2050" t="s">
        <v>31</v>
      </c>
      <c r="T2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0" t="str">
        <f>VLOOKUP(ventas_starbucks_2025[[#This Row],[canal_compra]],cambio_canal_compra[#All],2,0)</f>
        <v>Entrega domicilio</v>
      </c>
      <c r="V2050" t="s">
        <v>40</v>
      </c>
      <c r="W2050" t="str">
        <f>VLOOKUP(ventas_starbucks_2025[[#This Row],[método_pago]],cambio_metodo_pago[#All],2,0)</f>
        <v>Efectivo</v>
      </c>
      <c r="X2050" t="s">
        <v>22</v>
      </c>
      <c r="Y2050">
        <v>0</v>
      </c>
      <c r="Z2050" t="str">
        <f>VLOOKUP(ventas_starbucks_2025[[#This Row],[promoción_aplicada5]],promocion_cambiar[#All],2,0)</f>
        <v>Ninguna</v>
      </c>
      <c r="AA2050" t="s">
        <v>17</v>
      </c>
      <c r="AB2050" t="s">
        <v>9</v>
      </c>
      <c r="AC2050" t="s">
        <v>24</v>
      </c>
      <c r="AD2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50">
        <v>14.1</v>
      </c>
      <c r="AF2050">
        <v>1</v>
      </c>
      <c r="AG2050">
        <v>16</v>
      </c>
      <c r="AH2050">
        <v>13</v>
      </c>
    </row>
    <row r="2051" spans="1:34" x14ac:dyDescent="0.25">
      <c r="A2051" s="3" t="s">
        <v>2126</v>
      </c>
      <c r="B2051" s="1">
        <v>45744</v>
      </c>
      <c r="C2051" s="23">
        <f t="shared" si="160"/>
        <v>28</v>
      </c>
      <c r="D2051" s="23">
        <f t="shared" si="161"/>
        <v>5</v>
      </c>
      <c r="E2051" s="1" t="str">
        <f t="shared" si="162"/>
        <v>viernes</v>
      </c>
      <c r="F2051" s="23">
        <f t="shared" si="163"/>
        <v>3</v>
      </c>
      <c r="G2051" s="1" t="str">
        <f t="shared" si="164"/>
        <v>marzo</v>
      </c>
      <c r="H2051" s="2">
        <v>0.80763888888888891</v>
      </c>
      <c r="I2051" t="s">
        <v>26</v>
      </c>
      <c r="J2051" t="str">
        <f>VLOOKUP(ventas_starbucks_2025[[#This Row],[sucursal]],cambio_sucursal[#All],2,0)</f>
        <v>Sucursal San Lorenzo 47</v>
      </c>
      <c r="K2051" t="s">
        <v>115</v>
      </c>
      <c r="L2051" t="s">
        <v>21</v>
      </c>
      <c r="M2051" t="s">
        <v>4</v>
      </c>
      <c r="N2051" t="str">
        <f>IFERROR(VLOOKUP(ventas_starbucks_2025[[#This Row],[tamaño_sucio]],cambio_tamaño[#All],2,0),"Tamaño único")</f>
        <v>Tamaño único</v>
      </c>
      <c r="O2051">
        <v>4</v>
      </c>
      <c r="P2051">
        <v>861.39</v>
      </c>
      <c r="Q2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51">
        <v>3445.56</v>
      </c>
      <c r="S2051" t="s">
        <v>15</v>
      </c>
      <c r="T2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51" t="str">
        <f>VLOOKUP(ventas_starbucks_2025[[#This Row],[canal_compra]],cambio_canal_compra[#All],2,0)</f>
        <v>Para llevar</v>
      </c>
      <c r="V2051" t="s">
        <v>6</v>
      </c>
      <c r="W2051" t="str">
        <f>VLOOKUP(ventas_starbucks_2025[[#This Row],[método_pago]],cambio_metodo_pago[#All],2,0)</f>
        <v>Aplicación móbil</v>
      </c>
      <c r="X2051" t="s">
        <v>7</v>
      </c>
      <c r="Y2051">
        <v>0</v>
      </c>
      <c r="Z2051" t="str">
        <f>VLOOKUP(ventas_starbucks_2025[[#This Row],[promoción_aplicada5]],promocion_cambiar[#All],2,0)</f>
        <v>Combo</v>
      </c>
      <c r="AA2051" t="s">
        <v>8</v>
      </c>
      <c r="AB2051" t="s">
        <v>52</v>
      </c>
      <c r="AC2051" t="s">
        <v>41</v>
      </c>
      <c r="AD2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51">
        <v>12.1</v>
      </c>
      <c r="AF2051">
        <v>2</v>
      </c>
      <c r="AG2051">
        <v>46</v>
      </c>
      <c r="AH2051">
        <v>42</v>
      </c>
    </row>
    <row r="2052" spans="1:34" x14ac:dyDescent="0.25">
      <c r="A2052" s="3" t="s">
        <v>2127</v>
      </c>
      <c r="B2052" s="1">
        <v>45763</v>
      </c>
      <c r="C2052" s="23">
        <f t="shared" si="160"/>
        <v>16</v>
      </c>
      <c r="D2052" s="23">
        <f t="shared" si="161"/>
        <v>3</v>
      </c>
      <c r="E2052" s="23" t="str">
        <f t="shared" si="162"/>
        <v>miércoles</v>
      </c>
      <c r="F2052" s="23">
        <f t="shared" si="163"/>
        <v>4</v>
      </c>
      <c r="G2052" s="23" t="str">
        <f t="shared" si="164"/>
        <v>abril</v>
      </c>
      <c r="H2052" s="2">
        <v>0.72222222222222221</v>
      </c>
      <c r="I2052" t="s">
        <v>1</v>
      </c>
      <c r="J2052" t="str">
        <f>VLOOKUP(ventas_starbucks_2025[[#This Row],[sucursal]],cambio_sucursal[#All],2,0)</f>
        <v>Sucursal Nueva Córdoba</v>
      </c>
      <c r="K2052" t="s">
        <v>89</v>
      </c>
      <c r="L2052" t="s">
        <v>90</v>
      </c>
      <c r="M2052" t="s">
        <v>4</v>
      </c>
      <c r="N2052" t="str">
        <f>IFERROR(VLOOKUP(ventas_starbucks_2025[[#This Row],[tamaño_sucio]],cambio_tamaño[#All],2,0),"Tamaño único")</f>
        <v>Tamaño único</v>
      </c>
      <c r="O2052">
        <v>5</v>
      </c>
      <c r="P2052">
        <v>1315.94</v>
      </c>
      <c r="Q2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2">
        <v>6579.7</v>
      </c>
      <c r="S2052" t="s">
        <v>15</v>
      </c>
      <c r="T2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2" t="str">
        <f>VLOOKUP(ventas_starbucks_2025[[#This Row],[canal_compra]],cambio_canal_compra[#All],2,0)</f>
        <v>Para llevar</v>
      </c>
      <c r="V2052" t="s">
        <v>40</v>
      </c>
      <c r="W2052" t="str">
        <f>VLOOKUP(ventas_starbucks_2025[[#This Row],[método_pago]],cambio_metodo_pago[#All],2,0)</f>
        <v>Efectivo</v>
      </c>
      <c r="X2052" t="s">
        <v>7</v>
      </c>
      <c r="Y2052">
        <v>15</v>
      </c>
      <c r="Z2052" t="str">
        <f>VLOOKUP(ventas_starbucks_2025[[#This Row],[promoción_aplicada5]],promocion_cambiar[#All],2,0)</f>
        <v>Combo</v>
      </c>
      <c r="AA2052" t="s">
        <v>8</v>
      </c>
      <c r="AB2052" t="s">
        <v>23</v>
      </c>
      <c r="AC2052" t="s">
        <v>10</v>
      </c>
      <c r="AD2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52">
        <v>2.1</v>
      </c>
      <c r="AF2052">
        <v>3</v>
      </c>
      <c r="AG2052">
        <v>38</v>
      </c>
      <c r="AH2052">
        <v>33</v>
      </c>
    </row>
    <row r="2053" spans="1:34" x14ac:dyDescent="0.25">
      <c r="A2053" s="3" t="s">
        <v>2128</v>
      </c>
      <c r="B2053" s="1">
        <v>45666</v>
      </c>
      <c r="C2053" s="23">
        <f t="shared" si="160"/>
        <v>9</v>
      </c>
      <c r="D2053" s="23">
        <f t="shared" si="161"/>
        <v>4</v>
      </c>
      <c r="E2053" s="23" t="str">
        <f t="shared" si="162"/>
        <v>jueves</v>
      </c>
      <c r="F2053" s="23">
        <f t="shared" si="163"/>
        <v>1</v>
      </c>
      <c r="G2053" s="23" t="str">
        <f t="shared" si="164"/>
        <v>enero</v>
      </c>
      <c r="H2053" s="2">
        <v>0.52569444444444446</v>
      </c>
      <c r="I2053" t="s">
        <v>1</v>
      </c>
      <c r="J2053" t="str">
        <f>VLOOKUP(ventas_starbucks_2025[[#This Row],[sucursal]],cambio_sucursal[#All],2,0)</f>
        <v>Sucursal Nueva Córdoba</v>
      </c>
      <c r="K2053" t="s">
        <v>20</v>
      </c>
      <c r="L2053" t="s">
        <v>21</v>
      </c>
      <c r="M2053" t="s">
        <v>4</v>
      </c>
      <c r="N2053" t="str">
        <f>IFERROR(VLOOKUP(ventas_starbucks_2025[[#This Row],[tamaño_sucio]],cambio_tamaño[#All],2,0),"Tamaño único")</f>
        <v>Tamaño único</v>
      </c>
      <c r="O2053">
        <v>3</v>
      </c>
      <c r="P2053">
        <v>780.34</v>
      </c>
      <c r="Q2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53">
        <v>2341.02</v>
      </c>
      <c r="S2053" t="s">
        <v>31</v>
      </c>
      <c r="T2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53" t="str">
        <f>VLOOKUP(ventas_starbucks_2025[[#This Row],[canal_compra]],cambio_canal_compra[#All],2,0)</f>
        <v>Entrega domicilio</v>
      </c>
      <c r="V2053" t="s">
        <v>6</v>
      </c>
      <c r="W2053" t="str">
        <f>VLOOKUP(ventas_starbucks_2025[[#This Row],[método_pago]],cambio_metodo_pago[#All],2,0)</f>
        <v>Aplicación móbil</v>
      </c>
      <c r="X2053" t="s">
        <v>7</v>
      </c>
      <c r="Y2053">
        <v>10</v>
      </c>
      <c r="Z2053" t="str">
        <f>VLOOKUP(ventas_starbucks_2025[[#This Row],[promoción_aplicada5]],promocion_cambiar[#All],2,0)</f>
        <v>Ninguna</v>
      </c>
      <c r="AA2053" t="s">
        <v>17</v>
      </c>
      <c r="AB2053" t="s">
        <v>18</v>
      </c>
      <c r="AC2053" t="s">
        <v>10</v>
      </c>
      <c r="AD2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53">
        <v>10.9</v>
      </c>
      <c r="AF2053">
        <v>2</v>
      </c>
      <c r="AG2053">
        <v>33</v>
      </c>
      <c r="AH2053">
        <v>30</v>
      </c>
    </row>
    <row r="2054" spans="1:34" x14ac:dyDescent="0.25">
      <c r="A2054" s="3" t="s">
        <v>2129</v>
      </c>
      <c r="B2054" s="1">
        <v>45735</v>
      </c>
      <c r="C2054" s="23">
        <f t="shared" si="160"/>
        <v>19</v>
      </c>
      <c r="D2054" s="23">
        <f t="shared" si="161"/>
        <v>3</v>
      </c>
      <c r="E2054" s="23" t="str">
        <f t="shared" si="162"/>
        <v>miércoles</v>
      </c>
      <c r="F2054" s="23">
        <f t="shared" si="163"/>
        <v>3</v>
      </c>
      <c r="G2054" s="23" t="str">
        <f t="shared" si="164"/>
        <v>marzo</v>
      </c>
      <c r="H2054" s="2">
        <v>0.46041666666666664</v>
      </c>
      <c r="I2054" t="s">
        <v>12</v>
      </c>
      <c r="J2054" t="str">
        <f>VLOOKUP(ventas_starbucks_2025[[#This Row],[sucursal]],cambio_sucursal[#All],2,0)</f>
        <v>Sucursal Córdoba Shopping</v>
      </c>
      <c r="K2054" t="s">
        <v>2</v>
      </c>
      <c r="L2054" t="s">
        <v>3</v>
      </c>
      <c r="M2054" t="s">
        <v>4</v>
      </c>
      <c r="N2054" t="str">
        <f>IFERROR(VLOOKUP(ventas_starbucks_2025[[#This Row],[tamaño_sucio]],cambio_tamaño[#All],2,0),"Tamaño único")</f>
        <v>Tamaño único</v>
      </c>
      <c r="O2054">
        <v>3</v>
      </c>
      <c r="P2054">
        <v>3373.34</v>
      </c>
      <c r="Q2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054">
        <v>10120.02</v>
      </c>
      <c r="S2054" t="s">
        <v>5</v>
      </c>
      <c r="T2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54" t="str">
        <f>VLOOKUP(ventas_starbucks_2025[[#This Row],[canal_compra]],cambio_canal_compra[#All],2,0)</f>
        <v>En tienda</v>
      </c>
      <c r="V2054" t="s">
        <v>16</v>
      </c>
      <c r="W2054" t="str">
        <f>VLOOKUP(ventas_starbucks_2025[[#This Row],[método_pago]],cambio_metodo_pago[#All],2,0)</f>
        <v>Tarjeta</v>
      </c>
      <c r="X2054" t="s">
        <v>22</v>
      </c>
      <c r="Y2054">
        <v>0</v>
      </c>
      <c r="Z2054" t="str">
        <f>VLOOKUP(ventas_starbucks_2025[[#This Row],[promoción_aplicada5]],promocion_cambiar[#All],2,0)</f>
        <v>2x1</v>
      </c>
      <c r="AA2054" t="s">
        <v>51</v>
      </c>
      <c r="AB2054" t="s">
        <v>9</v>
      </c>
      <c r="AC2054" t="s">
        <v>10</v>
      </c>
      <c r="AD2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54">
        <v>9.1999999999999993</v>
      </c>
      <c r="AF2054">
        <v>4</v>
      </c>
      <c r="AG2054">
        <v>22</v>
      </c>
      <c r="AH2054">
        <v>19</v>
      </c>
    </row>
    <row r="2055" spans="1:34" x14ac:dyDescent="0.25">
      <c r="A2055" s="3" t="s">
        <v>2130</v>
      </c>
      <c r="B2055" s="1">
        <v>45730</v>
      </c>
      <c r="C2055" s="23">
        <f t="shared" si="160"/>
        <v>14</v>
      </c>
      <c r="D2055" s="23">
        <f t="shared" si="161"/>
        <v>5</v>
      </c>
      <c r="E2055" s="1" t="str">
        <f t="shared" si="162"/>
        <v>viernes</v>
      </c>
      <c r="F2055" s="23">
        <f t="shared" si="163"/>
        <v>3</v>
      </c>
      <c r="G2055" s="1" t="str">
        <f t="shared" si="164"/>
        <v>marzo</v>
      </c>
      <c r="H2055" s="2">
        <v>0.39861111111111114</v>
      </c>
      <c r="I2055" t="s">
        <v>1</v>
      </c>
      <c r="J2055" t="str">
        <f>VLOOKUP(ventas_starbucks_2025[[#This Row],[sucursal]],cambio_sucursal[#All],2,0)</f>
        <v>Sucursal Nueva Córdoba</v>
      </c>
      <c r="K2055" t="s">
        <v>130</v>
      </c>
      <c r="L2055" t="s">
        <v>65</v>
      </c>
      <c r="M2055" t="s">
        <v>4</v>
      </c>
      <c r="N2055" t="str">
        <f>IFERROR(VLOOKUP(ventas_starbucks_2025[[#This Row],[tamaño_sucio]],cambio_tamaño[#All],2,0),"Tamaño único")</f>
        <v>Tamaño único</v>
      </c>
      <c r="O2055">
        <v>4</v>
      </c>
      <c r="P2055">
        <v>1441.73</v>
      </c>
      <c r="Q2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5">
        <v>5766.92</v>
      </c>
      <c r="S2055" t="s">
        <v>5</v>
      </c>
      <c r="T2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5" t="str">
        <f>VLOOKUP(ventas_starbucks_2025[[#This Row],[canal_compra]],cambio_canal_compra[#All],2,0)</f>
        <v>En tienda</v>
      </c>
      <c r="V2055" t="s">
        <v>16</v>
      </c>
      <c r="W2055" t="str">
        <f>VLOOKUP(ventas_starbucks_2025[[#This Row],[método_pago]],cambio_metodo_pago[#All],2,0)</f>
        <v>Tarjeta</v>
      </c>
      <c r="X2055" t="s">
        <v>7</v>
      </c>
      <c r="Y2055">
        <v>10</v>
      </c>
      <c r="Z2055" t="str">
        <f>VLOOKUP(ventas_starbucks_2025[[#This Row],[promoción_aplicada5]],promocion_cambiar[#All],2,0)</f>
        <v>Combo</v>
      </c>
      <c r="AA2055" t="s">
        <v>8</v>
      </c>
      <c r="AB2055" t="s">
        <v>32</v>
      </c>
      <c r="AC2055" t="s">
        <v>24</v>
      </c>
      <c r="AD2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55">
        <v>8.1999999999999993</v>
      </c>
      <c r="AF2055">
        <v>4</v>
      </c>
      <c r="AG2055">
        <v>11</v>
      </c>
      <c r="AH2055">
        <v>7</v>
      </c>
    </row>
    <row r="2056" spans="1:34" x14ac:dyDescent="0.25">
      <c r="A2056" s="3" t="s">
        <v>2131</v>
      </c>
      <c r="B2056" s="1">
        <v>45761</v>
      </c>
      <c r="C2056" s="23">
        <f t="shared" si="160"/>
        <v>14</v>
      </c>
      <c r="D2056" s="23">
        <f t="shared" si="161"/>
        <v>1</v>
      </c>
      <c r="E2056" s="23" t="str">
        <f t="shared" si="162"/>
        <v>lunes</v>
      </c>
      <c r="F2056" s="23">
        <f t="shared" si="163"/>
        <v>4</v>
      </c>
      <c r="G2056" s="23" t="str">
        <f t="shared" si="164"/>
        <v>abril</v>
      </c>
      <c r="H2056" s="2">
        <v>0.5229166666666667</v>
      </c>
      <c r="I2056" t="s">
        <v>57</v>
      </c>
      <c r="J2056" t="str">
        <f>VLOOKUP(ventas_starbucks_2025[[#This Row],[sucursal]],cambio_sucursal[#All],2,0)</f>
        <v>Sucursal Avda Colón</v>
      </c>
      <c r="K2056" t="s">
        <v>82</v>
      </c>
      <c r="L2056" t="s">
        <v>28</v>
      </c>
      <c r="M2056" t="s">
        <v>4</v>
      </c>
      <c r="N2056" t="str">
        <f>IFERROR(VLOOKUP(ventas_starbucks_2025[[#This Row],[tamaño_sucio]],cambio_tamaño[#All],2,0),"Tamaño único")</f>
        <v>Tamaño único</v>
      </c>
      <c r="O2056">
        <v>4</v>
      </c>
      <c r="P2056">
        <v>2363.17</v>
      </c>
      <c r="Q2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56">
        <v>9452.68</v>
      </c>
      <c r="S2056" t="s">
        <v>15</v>
      </c>
      <c r="T2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6" t="str">
        <f>VLOOKUP(ventas_starbucks_2025[[#This Row],[canal_compra]],cambio_canal_compra[#All],2,0)</f>
        <v>Para llevar</v>
      </c>
      <c r="V2056" t="s">
        <v>6</v>
      </c>
      <c r="W2056" t="str">
        <f>VLOOKUP(ventas_starbucks_2025[[#This Row],[método_pago]],cambio_metodo_pago[#All],2,0)</f>
        <v>Aplicación móbil</v>
      </c>
      <c r="X2056" t="s">
        <v>22</v>
      </c>
      <c r="Y2056">
        <v>0</v>
      </c>
      <c r="Z2056" t="str">
        <f>VLOOKUP(ventas_starbucks_2025[[#This Row],[promoción_aplicada5]],promocion_cambiar[#All],2,0)</f>
        <v>Combo</v>
      </c>
      <c r="AA2056" t="s">
        <v>8</v>
      </c>
      <c r="AB2056" t="s">
        <v>9</v>
      </c>
      <c r="AC2056" t="s">
        <v>10</v>
      </c>
      <c r="AD2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56">
        <v>6.2</v>
      </c>
      <c r="AF2056">
        <v>3</v>
      </c>
      <c r="AG2056">
        <v>19</v>
      </c>
      <c r="AH2056">
        <v>15</v>
      </c>
    </row>
    <row r="2057" spans="1:34" x14ac:dyDescent="0.25">
      <c r="A2057" s="3" t="s">
        <v>2132</v>
      </c>
      <c r="B2057" s="1">
        <v>45697</v>
      </c>
      <c r="C2057" s="23">
        <f t="shared" si="160"/>
        <v>9</v>
      </c>
      <c r="D2057" s="23">
        <f t="shared" si="161"/>
        <v>7</v>
      </c>
      <c r="E2057" s="23" t="str">
        <f t="shared" si="162"/>
        <v>domingo</v>
      </c>
      <c r="F2057" s="23">
        <f t="shared" si="163"/>
        <v>2</v>
      </c>
      <c r="G2057" s="23" t="str">
        <f t="shared" si="164"/>
        <v>febrero</v>
      </c>
      <c r="H2057" s="2">
        <v>0.53055555555555556</v>
      </c>
      <c r="I2057" t="s">
        <v>12</v>
      </c>
      <c r="J2057" t="str">
        <f>VLOOKUP(ventas_starbucks_2025[[#This Row],[sucursal]],cambio_sucursal[#All],2,0)</f>
        <v>Sucursal Córdoba Shopping</v>
      </c>
      <c r="K2057" t="s">
        <v>27</v>
      </c>
      <c r="L2057" t="s">
        <v>28</v>
      </c>
      <c r="M2057" t="s">
        <v>4</v>
      </c>
      <c r="N2057" t="str">
        <f>IFERROR(VLOOKUP(ventas_starbucks_2025[[#This Row],[tamaño_sucio]],cambio_tamaño[#All],2,0),"Tamaño único")</f>
        <v>Tamaño único</v>
      </c>
      <c r="O2057">
        <v>5</v>
      </c>
      <c r="P2057">
        <v>2052.0500000000002</v>
      </c>
      <c r="Q2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57">
        <v>10260.25</v>
      </c>
      <c r="S2057" t="s">
        <v>5</v>
      </c>
      <c r="T2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57" t="str">
        <f>VLOOKUP(ventas_starbucks_2025[[#This Row],[canal_compra]],cambio_canal_compra[#All],2,0)</f>
        <v>En tienda</v>
      </c>
      <c r="V2057" t="s">
        <v>6</v>
      </c>
      <c r="W2057" t="str">
        <f>VLOOKUP(ventas_starbucks_2025[[#This Row],[método_pago]],cambio_metodo_pago[#All],2,0)</f>
        <v>Aplicación móbil</v>
      </c>
      <c r="X2057" t="s">
        <v>7</v>
      </c>
      <c r="Y2057">
        <v>0</v>
      </c>
      <c r="Z2057" t="str">
        <f>VLOOKUP(ventas_starbucks_2025[[#This Row],[promoción_aplicada5]],promocion_cambiar[#All],2,0)</f>
        <v>Hora Feliz</v>
      </c>
      <c r="AA2057" t="s">
        <v>36</v>
      </c>
      <c r="AB2057" t="s">
        <v>18</v>
      </c>
      <c r="AC2057" t="s">
        <v>41</v>
      </c>
      <c r="AD2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57">
        <v>12.7</v>
      </c>
      <c r="AF2057">
        <v>5</v>
      </c>
      <c r="AG2057">
        <v>37</v>
      </c>
      <c r="AH2057">
        <v>32</v>
      </c>
    </row>
    <row r="2058" spans="1:34" x14ac:dyDescent="0.25">
      <c r="A2058" s="3" t="s">
        <v>2133</v>
      </c>
      <c r="B2058" s="1">
        <v>45682</v>
      </c>
      <c r="C2058" s="23">
        <f t="shared" si="160"/>
        <v>25</v>
      </c>
      <c r="D2058" s="23">
        <f t="shared" si="161"/>
        <v>6</v>
      </c>
      <c r="E2058" s="23" t="str">
        <f t="shared" si="162"/>
        <v>sábado</v>
      </c>
      <c r="F2058" s="23">
        <f t="shared" si="163"/>
        <v>1</v>
      </c>
      <c r="G2058" s="23" t="str">
        <f t="shared" si="164"/>
        <v>enero</v>
      </c>
      <c r="H2058" s="2">
        <v>0.44583333333333336</v>
      </c>
      <c r="I2058" t="s">
        <v>1</v>
      </c>
      <c r="J2058" t="str">
        <f>VLOOKUP(ventas_starbucks_2025[[#This Row],[sucursal]],cambio_sucursal[#All],2,0)</f>
        <v>Sucursal Nueva Córdoba</v>
      </c>
      <c r="K2058" t="s">
        <v>48</v>
      </c>
      <c r="L2058" t="s">
        <v>49</v>
      </c>
      <c r="M2058" t="s">
        <v>62</v>
      </c>
      <c r="N2058" t="str">
        <f>IFERROR(VLOOKUP(ventas_starbucks_2025[[#This Row],[tamaño_sucio]],cambio_tamaño[#All],2,0),"Tamaño único")</f>
        <v>Extra-Grande</v>
      </c>
      <c r="O2058">
        <v>5</v>
      </c>
      <c r="P2058">
        <v>1794.31</v>
      </c>
      <c r="Q2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8">
        <v>8971.5499999999993</v>
      </c>
      <c r="S2058" t="s">
        <v>31</v>
      </c>
      <c r="T2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8" t="str">
        <f>VLOOKUP(ventas_starbucks_2025[[#This Row],[canal_compra]],cambio_canal_compra[#All],2,0)</f>
        <v>Entrega domicilio</v>
      </c>
      <c r="V2058" t="s">
        <v>40</v>
      </c>
      <c r="W2058" t="str">
        <f>VLOOKUP(ventas_starbucks_2025[[#This Row],[método_pago]],cambio_metodo_pago[#All],2,0)</f>
        <v>Efectivo</v>
      </c>
      <c r="X2058" t="s">
        <v>22</v>
      </c>
      <c r="Y2058">
        <v>0</v>
      </c>
      <c r="Z2058" t="str">
        <f>VLOOKUP(ventas_starbucks_2025[[#This Row],[promoción_aplicada5]],promocion_cambiar[#All],2,0)</f>
        <v>Hora Feliz</v>
      </c>
      <c r="AA2058" t="s">
        <v>36</v>
      </c>
      <c r="AB2058" t="s">
        <v>52</v>
      </c>
      <c r="AC2058" t="s">
        <v>24</v>
      </c>
      <c r="AD2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58">
        <v>6.4</v>
      </c>
      <c r="AF2058">
        <v>2</v>
      </c>
      <c r="AG2058">
        <v>40</v>
      </c>
      <c r="AH2058">
        <v>35</v>
      </c>
    </row>
    <row r="2059" spans="1:34" x14ac:dyDescent="0.25">
      <c r="A2059" s="3" t="s">
        <v>2134</v>
      </c>
      <c r="B2059" s="1">
        <v>45683</v>
      </c>
      <c r="C2059" s="23">
        <f t="shared" si="160"/>
        <v>26</v>
      </c>
      <c r="D2059" s="23">
        <f t="shared" si="161"/>
        <v>7</v>
      </c>
      <c r="E2059" s="23" t="str">
        <f t="shared" si="162"/>
        <v>domingo</v>
      </c>
      <c r="F2059" s="23">
        <f t="shared" si="163"/>
        <v>1</v>
      </c>
      <c r="G2059" s="23" t="str">
        <f t="shared" si="164"/>
        <v>enero</v>
      </c>
      <c r="H2059" s="2">
        <v>0.5493055555555556</v>
      </c>
      <c r="I2059" t="s">
        <v>12</v>
      </c>
      <c r="J2059" t="str">
        <f>VLOOKUP(ventas_starbucks_2025[[#This Row],[sucursal]],cambio_sucursal[#All],2,0)</f>
        <v>Sucursal Córdoba Shopping</v>
      </c>
      <c r="K2059" t="s">
        <v>82</v>
      </c>
      <c r="L2059" t="s">
        <v>28</v>
      </c>
      <c r="M2059" t="s">
        <v>4</v>
      </c>
      <c r="N2059" t="str">
        <f>IFERROR(VLOOKUP(ventas_starbucks_2025[[#This Row],[tamaño_sucio]],cambio_tamaño[#All],2,0),"Tamaño único")</f>
        <v>Tamaño único</v>
      </c>
      <c r="O2059">
        <v>1</v>
      </c>
      <c r="P2059">
        <v>2229.75</v>
      </c>
      <c r="Q2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59">
        <v>2229.75</v>
      </c>
      <c r="S2059" t="s">
        <v>15</v>
      </c>
      <c r="T2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59" t="str">
        <f>VLOOKUP(ventas_starbucks_2025[[#This Row],[canal_compra]],cambio_canal_compra[#All],2,0)</f>
        <v>Para llevar</v>
      </c>
      <c r="V2059" t="s">
        <v>16</v>
      </c>
      <c r="W2059" t="str">
        <f>VLOOKUP(ventas_starbucks_2025[[#This Row],[método_pago]],cambio_metodo_pago[#All],2,0)</f>
        <v>Tarjeta</v>
      </c>
      <c r="X2059" t="s">
        <v>7</v>
      </c>
      <c r="Y2059">
        <v>0</v>
      </c>
      <c r="Z2059" t="str">
        <f>VLOOKUP(ventas_starbucks_2025[[#This Row],[promoción_aplicada5]],promocion_cambiar[#All],2,0)</f>
        <v>Ninguna</v>
      </c>
      <c r="AA2059" t="s">
        <v>17</v>
      </c>
      <c r="AB2059" t="s">
        <v>18</v>
      </c>
      <c r="AC2059" t="s">
        <v>24</v>
      </c>
      <c r="AD2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59">
        <v>14.1</v>
      </c>
      <c r="AF2059">
        <v>4</v>
      </c>
      <c r="AG2059">
        <v>24</v>
      </c>
      <c r="AH2059">
        <v>23</v>
      </c>
    </row>
    <row r="2060" spans="1:34" x14ac:dyDescent="0.25">
      <c r="A2060" s="3" t="s">
        <v>2135</v>
      </c>
      <c r="B2060" s="1">
        <v>45755</v>
      </c>
      <c r="C2060" s="23">
        <f t="shared" si="160"/>
        <v>8</v>
      </c>
      <c r="D2060" s="23">
        <f t="shared" si="161"/>
        <v>2</v>
      </c>
      <c r="E2060" s="23" t="str">
        <f t="shared" si="162"/>
        <v>martes</v>
      </c>
      <c r="F2060" s="23">
        <f t="shared" si="163"/>
        <v>4</v>
      </c>
      <c r="G2060" s="23" t="str">
        <f t="shared" si="164"/>
        <v>abril</v>
      </c>
      <c r="H2060" s="2">
        <v>0.52638888888888891</v>
      </c>
      <c r="I2060" t="s">
        <v>57</v>
      </c>
      <c r="J2060" t="str">
        <f>VLOOKUP(ventas_starbucks_2025[[#This Row],[sucursal]],cambio_sucursal[#All],2,0)</f>
        <v>Sucursal Avda Colón</v>
      </c>
      <c r="K2060" t="s">
        <v>89</v>
      </c>
      <c r="L2060" t="s">
        <v>90</v>
      </c>
      <c r="M2060" t="s">
        <v>4</v>
      </c>
      <c r="N2060" t="str">
        <f>IFERROR(VLOOKUP(ventas_starbucks_2025[[#This Row],[tamaño_sucio]],cambio_tamaño[#All],2,0),"Tamaño único")</f>
        <v>Tamaño único</v>
      </c>
      <c r="O2060">
        <v>3</v>
      </c>
      <c r="P2060">
        <v>1559.81</v>
      </c>
      <c r="Q2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0">
        <v>4679.43</v>
      </c>
      <c r="S2060" t="s">
        <v>5</v>
      </c>
      <c r="T2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0" t="str">
        <f>VLOOKUP(ventas_starbucks_2025[[#This Row],[canal_compra]],cambio_canal_compra[#All],2,0)</f>
        <v>En tienda</v>
      </c>
      <c r="V2060" t="s">
        <v>40</v>
      </c>
      <c r="W2060" t="str">
        <f>VLOOKUP(ventas_starbucks_2025[[#This Row],[método_pago]],cambio_metodo_pago[#All],2,0)</f>
        <v>Efectivo</v>
      </c>
      <c r="X2060" t="s">
        <v>7</v>
      </c>
      <c r="Y2060">
        <v>0</v>
      </c>
      <c r="Z2060" t="str">
        <f>VLOOKUP(ventas_starbucks_2025[[#This Row],[promoción_aplicada5]],promocion_cambiar[#All],2,0)</f>
        <v>Ninguna</v>
      </c>
      <c r="AA2060" t="s">
        <v>17</v>
      </c>
      <c r="AB2060" t="s">
        <v>32</v>
      </c>
      <c r="AC2060" t="s">
        <v>24</v>
      </c>
      <c r="AD2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60">
        <v>9.1999999999999993</v>
      </c>
      <c r="AF2060">
        <v>1</v>
      </c>
      <c r="AG2060">
        <v>12</v>
      </c>
      <c r="AH2060">
        <v>9</v>
      </c>
    </row>
    <row r="2061" spans="1:34" x14ac:dyDescent="0.25">
      <c r="A2061" s="3" t="s">
        <v>2136</v>
      </c>
      <c r="B2061" s="1">
        <v>45732</v>
      </c>
      <c r="C2061" s="23">
        <f t="shared" si="160"/>
        <v>16</v>
      </c>
      <c r="D2061" s="23">
        <f t="shared" si="161"/>
        <v>7</v>
      </c>
      <c r="E2061" s="1" t="str">
        <f t="shared" si="162"/>
        <v>domingo</v>
      </c>
      <c r="F2061" s="23">
        <f t="shared" si="163"/>
        <v>3</v>
      </c>
      <c r="G2061" s="1" t="str">
        <f t="shared" si="164"/>
        <v>marzo</v>
      </c>
      <c r="H2061" s="2">
        <v>0.45277777777777778</v>
      </c>
      <c r="I2061" t="s">
        <v>57</v>
      </c>
      <c r="J2061" t="str">
        <f>VLOOKUP(ventas_starbucks_2025[[#This Row],[sucursal]],cambio_sucursal[#All],2,0)</f>
        <v>Sucursal Avda Colón</v>
      </c>
      <c r="K2061" t="s">
        <v>127</v>
      </c>
      <c r="L2061" t="s">
        <v>44</v>
      </c>
      <c r="M2061" t="s">
        <v>55</v>
      </c>
      <c r="N2061" t="str">
        <f>IFERROR(VLOOKUP(ventas_starbucks_2025[[#This Row],[tamaño_sucio]],cambio_tamaño[#All],2,0),"Tamaño único")</f>
        <v>Pequeño</v>
      </c>
      <c r="O2061">
        <v>1</v>
      </c>
      <c r="P2061">
        <v>1449.44</v>
      </c>
      <c r="Q2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1">
        <v>1449.44</v>
      </c>
      <c r="S2061" t="s">
        <v>31</v>
      </c>
      <c r="T2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1" t="str">
        <f>VLOOKUP(ventas_starbucks_2025[[#This Row],[canal_compra]],cambio_canal_compra[#All],2,0)</f>
        <v>Entrega domicilio</v>
      </c>
      <c r="V2061" t="s">
        <v>40</v>
      </c>
      <c r="W2061" t="str">
        <f>VLOOKUP(ventas_starbucks_2025[[#This Row],[método_pago]],cambio_metodo_pago[#All],2,0)</f>
        <v>Efectivo</v>
      </c>
      <c r="X2061" t="s">
        <v>7</v>
      </c>
      <c r="Y2061">
        <v>15</v>
      </c>
      <c r="Z2061" t="str">
        <f>VLOOKUP(ventas_starbucks_2025[[#This Row],[promoción_aplicada5]],promocion_cambiar[#All],2,0)</f>
        <v>2x1</v>
      </c>
      <c r="AA2061" t="s">
        <v>51</v>
      </c>
      <c r="AB2061" t="s">
        <v>23</v>
      </c>
      <c r="AC2061" t="s">
        <v>41</v>
      </c>
      <c r="AD2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61">
        <v>2.8</v>
      </c>
      <c r="AF2061">
        <v>1</v>
      </c>
      <c r="AG2061">
        <v>49</v>
      </c>
      <c r="AH2061">
        <v>48</v>
      </c>
    </row>
    <row r="2062" spans="1:34" x14ac:dyDescent="0.25">
      <c r="A2062" s="3" t="s">
        <v>2137</v>
      </c>
      <c r="B2062" s="1">
        <v>45712</v>
      </c>
      <c r="C2062" s="23">
        <f t="shared" si="160"/>
        <v>24</v>
      </c>
      <c r="D2062" s="23">
        <f t="shared" si="161"/>
        <v>1</v>
      </c>
      <c r="E2062" s="23" t="str">
        <f t="shared" si="162"/>
        <v>lunes</v>
      </c>
      <c r="F2062" s="23">
        <f t="shared" si="163"/>
        <v>2</v>
      </c>
      <c r="G2062" s="23" t="str">
        <f t="shared" si="164"/>
        <v>febrero</v>
      </c>
      <c r="H2062" s="2">
        <v>0.49375000000000002</v>
      </c>
      <c r="I2062" t="s">
        <v>57</v>
      </c>
      <c r="J2062" t="str">
        <f>VLOOKUP(ventas_starbucks_2025[[#This Row],[sucursal]],cambio_sucursal[#All],2,0)</f>
        <v>Sucursal Avda Colón</v>
      </c>
      <c r="K2062" t="s">
        <v>27</v>
      </c>
      <c r="L2062" t="s">
        <v>28</v>
      </c>
      <c r="M2062" t="s">
        <v>4</v>
      </c>
      <c r="N2062" t="str">
        <f>IFERROR(VLOOKUP(ventas_starbucks_2025[[#This Row],[tamaño_sucio]],cambio_tamaño[#All],2,0),"Tamaño único")</f>
        <v>Tamaño único</v>
      </c>
      <c r="O2062">
        <v>3</v>
      </c>
      <c r="P2062">
        <v>2815.13</v>
      </c>
      <c r="Q2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62">
        <v>8445.39</v>
      </c>
      <c r="S2062" t="s">
        <v>31</v>
      </c>
      <c r="T2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62" t="str">
        <f>VLOOKUP(ventas_starbucks_2025[[#This Row],[canal_compra]],cambio_canal_compra[#All],2,0)</f>
        <v>Entrega domicilio</v>
      </c>
      <c r="V2062" t="s">
        <v>16</v>
      </c>
      <c r="W2062" t="str">
        <f>VLOOKUP(ventas_starbucks_2025[[#This Row],[método_pago]],cambio_metodo_pago[#All],2,0)</f>
        <v>Tarjeta</v>
      </c>
      <c r="X2062" t="s">
        <v>7</v>
      </c>
      <c r="Y2062">
        <v>15</v>
      </c>
      <c r="Z2062" t="str">
        <f>VLOOKUP(ventas_starbucks_2025[[#This Row],[promoción_aplicada5]],promocion_cambiar[#All],2,0)</f>
        <v>Ninguna</v>
      </c>
      <c r="AA2062" t="s">
        <v>17</v>
      </c>
      <c r="AB2062" t="s">
        <v>29</v>
      </c>
      <c r="AC2062" t="s">
        <v>24</v>
      </c>
      <c r="AD2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62">
        <v>4.3</v>
      </c>
      <c r="AF2062">
        <v>2</v>
      </c>
      <c r="AG2062">
        <v>35</v>
      </c>
      <c r="AH2062">
        <v>32</v>
      </c>
    </row>
    <row r="2063" spans="1:34" x14ac:dyDescent="0.25">
      <c r="A2063" s="3" t="s">
        <v>2138</v>
      </c>
      <c r="B2063" s="1">
        <v>45682</v>
      </c>
      <c r="C2063" s="23">
        <f t="shared" si="160"/>
        <v>25</v>
      </c>
      <c r="D2063" s="23">
        <f t="shared" si="161"/>
        <v>6</v>
      </c>
      <c r="E2063" s="23" t="str">
        <f t="shared" si="162"/>
        <v>sábado</v>
      </c>
      <c r="F2063" s="23">
        <f t="shared" si="163"/>
        <v>1</v>
      </c>
      <c r="G2063" s="23" t="str">
        <f t="shared" si="164"/>
        <v>enero</v>
      </c>
      <c r="H2063" s="2">
        <v>0.51875000000000004</v>
      </c>
      <c r="I2063" t="s">
        <v>26</v>
      </c>
      <c r="J2063" t="str">
        <f>VLOOKUP(ventas_starbucks_2025[[#This Row],[sucursal]],cambio_sucursal[#All],2,0)</f>
        <v>Sucursal San Lorenzo 47</v>
      </c>
      <c r="K2063" t="s">
        <v>64</v>
      </c>
      <c r="L2063" t="s">
        <v>65</v>
      </c>
      <c r="M2063" t="s">
        <v>4</v>
      </c>
      <c r="N2063" t="str">
        <f>IFERROR(VLOOKUP(ventas_starbucks_2025[[#This Row],[tamaño_sucio]],cambio_tamaño[#All],2,0),"Tamaño único")</f>
        <v>Tamaño único</v>
      </c>
      <c r="O2063">
        <v>5</v>
      </c>
      <c r="P2063">
        <v>1937.32</v>
      </c>
      <c r="Q2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3">
        <v>9686.6</v>
      </c>
      <c r="S2063" t="s">
        <v>15</v>
      </c>
      <c r="T2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63" t="str">
        <f>VLOOKUP(ventas_starbucks_2025[[#This Row],[canal_compra]],cambio_canal_compra[#All],2,0)</f>
        <v>Para llevar</v>
      </c>
      <c r="V2063" t="s">
        <v>40</v>
      </c>
      <c r="W2063" t="str">
        <f>VLOOKUP(ventas_starbucks_2025[[#This Row],[método_pago]],cambio_metodo_pago[#All],2,0)</f>
        <v>Efectivo</v>
      </c>
      <c r="X2063" t="s">
        <v>7</v>
      </c>
      <c r="Y2063">
        <v>15</v>
      </c>
      <c r="Z2063" t="str">
        <f>VLOOKUP(ventas_starbucks_2025[[#This Row],[promoción_aplicada5]],promocion_cambiar[#All],2,0)</f>
        <v>Combo</v>
      </c>
      <c r="AA2063" t="s">
        <v>8</v>
      </c>
      <c r="AB2063" t="s">
        <v>9</v>
      </c>
      <c r="AC2063" t="s">
        <v>24</v>
      </c>
      <c r="AD2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63">
        <v>7.4</v>
      </c>
      <c r="AF2063">
        <v>4</v>
      </c>
      <c r="AG2063">
        <v>13</v>
      </c>
      <c r="AH2063">
        <v>8</v>
      </c>
    </row>
    <row r="2064" spans="1:34" x14ac:dyDescent="0.25">
      <c r="A2064" s="3" t="s">
        <v>2139</v>
      </c>
      <c r="B2064" s="1">
        <v>45734</v>
      </c>
      <c r="C2064" s="23">
        <f t="shared" si="160"/>
        <v>18</v>
      </c>
      <c r="D2064" s="23">
        <f t="shared" si="161"/>
        <v>2</v>
      </c>
      <c r="E2064" s="1" t="str">
        <f t="shared" si="162"/>
        <v>martes</v>
      </c>
      <c r="F2064" s="23">
        <f t="shared" si="163"/>
        <v>3</v>
      </c>
      <c r="G2064" s="1" t="str">
        <f t="shared" si="164"/>
        <v>marzo</v>
      </c>
      <c r="H2064" s="2">
        <v>0.56666666666666665</v>
      </c>
      <c r="I2064" t="s">
        <v>26</v>
      </c>
      <c r="J2064" t="str">
        <f>VLOOKUP(ventas_starbucks_2025[[#This Row],[sucursal]],cambio_sucursal[#All],2,0)</f>
        <v>Sucursal San Lorenzo 47</v>
      </c>
      <c r="K2064" t="s">
        <v>175</v>
      </c>
      <c r="L2064" t="s">
        <v>70</v>
      </c>
      <c r="M2064" t="s">
        <v>55</v>
      </c>
      <c r="N2064" t="str">
        <f>IFERROR(VLOOKUP(ventas_starbucks_2025[[#This Row],[tamaño_sucio]],cambio_tamaño[#All],2,0),"Tamaño único")</f>
        <v>Pequeño</v>
      </c>
      <c r="O2064">
        <v>5</v>
      </c>
      <c r="P2064">
        <v>1717.93</v>
      </c>
      <c r="Q2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4">
        <v>8589.65</v>
      </c>
      <c r="S2064" t="s">
        <v>15</v>
      </c>
      <c r="T2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64" t="str">
        <f>VLOOKUP(ventas_starbucks_2025[[#This Row],[canal_compra]],cambio_canal_compra[#All],2,0)</f>
        <v>Para llevar</v>
      </c>
      <c r="V2064" t="s">
        <v>40</v>
      </c>
      <c r="W2064" t="str">
        <f>VLOOKUP(ventas_starbucks_2025[[#This Row],[método_pago]],cambio_metodo_pago[#All],2,0)</f>
        <v>Efectivo</v>
      </c>
      <c r="X2064" t="s">
        <v>22</v>
      </c>
      <c r="Y2064">
        <v>0</v>
      </c>
      <c r="Z2064" t="str">
        <f>VLOOKUP(ventas_starbucks_2025[[#This Row],[promoción_aplicada5]],promocion_cambiar[#All],2,0)</f>
        <v>2x1</v>
      </c>
      <c r="AA2064" t="s">
        <v>51</v>
      </c>
      <c r="AB2064" t="s">
        <v>52</v>
      </c>
      <c r="AC2064" t="s">
        <v>41</v>
      </c>
      <c r="AD2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64">
        <v>5.2</v>
      </c>
      <c r="AF2064">
        <v>1</v>
      </c>
      <c r="AG2064">
        <v>16</v>
      </c>
      <c r="AH2064">
        <v>11</v>
      </c>
    </row>
    <row r="2065" spans="1:34" x14ac:dyDescent="0.25">
      <c r="A2065" s="3" t="s">
        <v>2140</v>
      </c>
      <c r="B2065" s="1">
        <v>45731</v>
      </c>
      <c r="C2065" s="23">
        <f t="shared" si="160"/>
        <v>15</v>
      </c>
      <c r="D2065" s="23">
        <f t="shared" si="161"/>
        <v>6</v>
      </c>
      <c r="E2065" s="23" t="str">
        <f t="shared" si="162"/>
        <v>sábado</v>
      </c>
      <c r="F2065" s="23">
        <f t="shared" si="163"/>
        <v>3</v>
      </c>
      <c r="G2065" s="23" t="str">
        <f t="shared" si="164"/>
        <v>marzo</v>
      </c>
      <c r="H2065" s="2">
        <v>0.53055555555555556</v>
      </c>
      <c r="I2065" t="s">
        <v>26</v>
      </c>
      <c r="J2065" t="str">
        <f>VLOOKUP(ventas_starbucks_2025[[#This Row],[sucursal]],cambio_sucursal[#All],2,0)</f>
        <v>Sucursal San Lorenzo 47</v>
      </c>
      <c r="K2065" t="s">
        <v>13</v>
      </c>
      <c r="L2065" t="s">
        <v>14</v>
      </c>
      <c r="M2065" t="s">
        <v>4</v>
      </c>
      <c r="N2065" t="str">
        <f>IFERROR(VLOOKUP(ventas_starbucks_2025[[#This Row],[tamaño_sucio]],cambio_tamaño[#All],2,0),"Tamaño único")</f>
        <v>Tamaño único</v>
      </c>
      <c r="O2065">
        <v>5</v>
      </c>
      <c r="P2065">
        <v>1752.35</v>
      </c>
      <c r="Q2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5">
        <v>8761.75</v>
      </c>
      <c r="S2065" t="s">
        <v>15</v>
      </c>
      <c r="T2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65" t="str">
        <f>VLOOKUP(ventas_starbucks_2025[[#This Row],[canal_compra]],cambio_canal_compra[#All],2,0)</f>
        <v>Para llevar</v>
      </c>
      <c r="V2065" t="s">
        <v>16</v>
      </c>
      <c r="W2065" t="str">
        <f>VLOOKUP(ventas_starbucks_2025[[#This Row],[método_pago]],cambio_metodo_pago[#All],2,0)</f>
        <v>Tarjeta</v>
      </c>
      <c r="X2065" t="s">
        <v>7</v>
      </c>
      <c r="Y2065">
        <v>0</v>
      </c>
      <c r="Z2065" t="str">
        <f>VLOOKUP(ventas_starbucks_2025[[#This Row],[promoción_aplicada5]],promocion_cambiar[#All],2,0)</f>
        <v>Hora Feliz</v>
      </c>
      <c r="AA2065" t="s">
        <v>36</v>
      </c>
      <c r="AB2065" t="s">
        <v>52</v>
      </c>
      <c r="AC2065" t="s">
        <v>24</v>
      </c>
      <c r="AD2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65">
        <v>14.4</v>
      </c>
      <c r="AF2065">
        <v>2</v>
      </c>
      <c r="AG2065">
        <v>27</v>
      </c>
      <c r="AH2065">
        <v>22</v>
      </c>
    </row>
    <row r="2066" spans="1:34" x14ac:dyDescent="0.25">
      <c r="A2066" s="3" t="s">
        <v>2141</v>
      </c>
      <c r="B2066" s="1">
        <v>45699</v>
      </c>
      <c r="C2066" s="23">
        <f t="shared" si="160"/>
        <v>11</v>
      </c>
      <c r="D2066" s="23">
        <f t="shared" si="161"/>
        <v>2</v>
      </c>
      <c r="E2066" s="23" t="str">
        <f t="shared" si="162"/>
        <v>martes</v>
      </c>
      <c r="F2066" s="23">
        <f t="shared" si="163"/>
        <v>2</v>
      </c>
      <c r="G2066" s="23" t="str">
        <f t="shared" si="164"/>
        <v>febrero</v>
      </c>
      <c r="H2066" s="2">
        <v>0.29583333333333334</v>
      </c>
      <c r="I2066" t="s">
        <v>57</v>
      </c>
      <c r="J2066" t="str">
        <f>VLOOKUP(ventas_starbucks_2025[[#This Row],[sucursal]],cambio_sucursal[#All],2,0)</f>
        <v>Sucursal Avda Colón</v>
      </c>
      <c r="K2066" t="s">
        <v>115</v>
      </c>
      <c r="L2066" t="s">
        <v>21</v>
      </c>
      <c r="M2066" t="s">
        <v>4</v>
      </c>
      <c r="N2066" t="str">
        <f>IFERROR(VLOOKUP(ventas_starbucks_2025[[#This Row],[tamaño_sucio]],cambio_tamaño[#All],2,0),"Tamaño único")</f>
        <v>Tamaño único</v>
      </c>
      <c r="O2066">
        <v>2</v>
      </c>
      <c r="P2066">
        <v>1220.8399999999999</v>
      </c>
      <c r="Q2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6">
        <v>2441.6799999999998</v>
      </c>
      <c r="S2066" t="s">
        <v>31</v>
      </c>
      <c r="T2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6" t="str">
        <f>VLOOKUP(ventas_starbucks_2025[[#This Row],[canal_compra]],cambio_canal_compra[#All],2,0)</f>
        <v>Entrega domicilio</v>
      </c>
      <c r="V2066" t="s">
        <v>6</v>
      </c>
      <c r="W2066" t="str">
        <f>VLOOKUP(ventas_starbucks_2025[[#This Row],[método_pago]],cambio_metodo_pago[#All],2,0)</f>
        <v>Aplicación móbil</v>
      </c>
      <c r="X2066" t="s">
        <v>22</v>
      </c>
      <c r="Y2066">
        <v>0</v>
      </c>
      <c r="Z2066" t="str">
        <f>VLOOKUP(ventas_starbucks_2025[[#This Row],[promoción_aplicada5]],promocion_cambiar[#All],2,0)</f>
        <v>2x1</v>
      </c>
      <c r="AA2066" t="s">
        <v>51</v>
      </c>
      <c r="AB2066" t="s">
        <v>29</v>
      </c>
      <c r="AC2066" t="s">
        <v>24</v>
      </c>
      <c r="AD2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66">
        <v>13.9</v>
      </c>
      <c r="AF2066">
        <v>4</v>
      </c>
      <c r="AG2066">
        <v>10</v>
      </c>
      <c r="AH2066">
        <v>8</v>
      </c>
    </row>
    <row r="2067" spans="1:34" x14ac:dyDescent="0.25">
      <c r="A2067" s="3" t="s">
        <v>2142</v>
      </c>
      <c r="B2067" s="1">
        <v>45672</v>
      </c>
      <c r="C2067" s="23">
        <f t="shared" si="160"/>
        <v>15</v>
      </c>
      <c r="D2067" s="23">
        <f t="shared" si="161"/>
        <v>3</v>
      </c>
      <c r="E2067" s="23" t="str">
        <f t="shared" si="162"/>
        <v>miércoles</v>
      </c>
      <c r="F2067" s="23">
        <f t="shared" si="163"/>
        <v>1</v>
      </c>
      <c r="G2067" s="23" t="str">
        <f t="shared" si="164"/>
        <v>enero</v>
      </c>
      <c r="H2067" s="2">
        <v>0.85486111111111107</v>
      </c>
      <c r="I2067" t="s">
        <v>26</v>
      </c>
      <c r="J2067" t="str">
        <f>VLOOKUP(ventas_starbucks_2025[[#This Row],[sucursal]],cambio_sucursal[#All],2,0)</f>
        <v>Sucursal San Lorenzo 47</v>
      </c>
      <c r="K2067" t="s">
        <v>89</v>
      </c>
      <c r="L2067" t="s">
        <v>90</v>
      </c>
      <c r="M2067" t="s">
        <v>4</v>
      </c>
      <c r="N2067" t="str">
        <f>IFERROR(VLOOKUP(ventas_starbucks_2025[[#This Row],[tamaño_sucio]],cambio_tamaño[#All],2,0),"Tamaño único")</f>
        <v>Tamaño único</v>
      </c>
      <c r="O2067">
        <v>5</v>
      </c>
      <c r="P2067">
        <v>1191.2</v>
      </c>
      <c r="Q2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7">
        <v>5956</v>
      </c>
      <c r="S2067" t="s">
        <v>5</v>
      </c>
      <c r="T2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67" t="str">
        <f>VLOOKUP(ventas_starbucks_2025[[#This Row],[canal_compra]],cambio_canal_compra[#All],2,0)</f>
        <v>En tienda</v>
      </c>
      <c r="V2067" t="s">
        <v>16</v>
      </c>
      <c r="W2067" t="str">
        <f>VLOOKUP(ventas_starbucks_2025[[#This Row],[método_pago]],cambio_metodo_pago[#All],2,0)</f>
        <v>Tarjeta</v>
      </c>
      <c r="X2067" t="s">
        <v>22</v>
      </c>
      <c r="Y2067">
        <v>0</v>
      </c>
      <c r="Z2067" t="str">
        <f>VLOOKUP(ventas_starbucks_2025[[#This Row],[promoción_aplicada5]],promocion_cambiar[#All],2,0)</f>
        <v>Hora Feliz</v>
      </c>
      <c r="AA2067" t="s">
        <v>36</v>
      </c>
      <c r="AB2067" t="s">
        <v>32</v>
      </c>
      <c r="AC2067" t="s">
        <v>24</v>
      </c>
      <c r="AD2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67">
        <v>7.5</v>
      </c>
      <c r="AF2067">
        <v>5</v>
      </c>
      <c r="AG2067">
        <v>40</v>
      </c>
      <c r="AH2067">
        <v>35</v>
      </c>
    </row>
    <row r="2068" spans="1:34" x14ac:dyDescent="0.25">
      <c r="A2068" s="3" t="s">
        <v>2143</v>
      </c>
      <c r="B2068" s="1">
        <v>45714</v>
      </c>
      <c r="C2068" s="23">
        <f t="shared" si="160"/>
        <v>26</v>
      </c>
      <c r="D2068" s="23">
        <f t="shared" si="161"/>
        <v>3</v>
      </c>
      <c r="E2068" s="23" t="str">
        <f t="shared" si="162"/>
        <v>miércoles</v>
      </c>
      <c r="F2068" s="23">
        <f t="shared" si="163"/>
        <v>2</v>
      </c>
      <c r="G2068" s="23" t="str">
        <f t="shared" si="164"/>
        <v>febrero</v>
      </c>
      <c r="H2068" s="2">
        <v>0.33333333333333331</v>
      </c>
      <c r="I2068" t="s">
        <v>12</v>
      </c>
      <c r="J2068" t="str">
        <f>VLOOKUP(ventas_starbucks_2025[[#This Row],[sucursal]],cambio_sucursal[#All],2,0)</f>
        <v>Sucursal Córdoba Shopping</v>
      </c>
      <c r="K2068" t="s">
        <v>130</v>
      </c>
      <c r="L2068" t="s">
        <v>65</v>
      </c>
      <c r="M2068" t="s">
        <v>4</v>
      </c>
      <c r="N2068" t="str">
        <f>IFERROR(VLOOKUP(ventas_starbucks_2025[[#This Row],[tamaño_sucio]],cambio_tamaño[#All],2,0),"Tamaño único")</f>
        <v>Tamaño único</v>
      </c>
      <c r="O2068">
        <v>1</v>
      </c>
      <c r="P2068">
        <v>1512.18</v>
      </c>
      <c r="Q2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8">
        <v>1512.18</v>
      </c>
      <c r="S2068" t="s">
        <v>31</v>
      </c>
      <c r="T2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8" t="str">
        <f>VLOOKUP(ventas_starbucks_2025[[#This Row],[canal_compra]],cambio_canal_compra[#All],2,0)</f>
        <v>Entrega domicilio</v>
      </c>
      <c r="V2068" t="s">
        <v>16</v>
      </c>
      <c r="W2068" t="str">
        <f>VLOOKUP(ventas_starbucks_2025[[#This Row],[método_pago]],cambio_metodo_pago[#All],2,0)</f>
        <v>Tarjeta</v>
      </c>
      <c r="X2068" t="s">
        <v>7</v>
      </c>
      <c r="Y2068">
        <v>10</v>
      </c>
      <c r="Z2068" t="str">
        <f>VLOOKUP(ventas_starbucks_2025[[#This Row],[promoción_aplicada5]],promocion_cambiar[#All],2,0)</f>
        <v>Hora Feliz</v>
      </c>
      <c r="AA2068" t="s">
        <v>36</v>
      </c>
      <c r="AB2068" t="s">
        <v>52</v>
      </c>
      <c r="AC2068" t="s">
        <v>41</v>
      </c>
      <c r="AD2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68">
        <v>14.4</v>
      </c>
      <c r="AF2068">
        <v>2</v>
      </c>
      <c r="AG2068">
        <v>48</v>
      </c>
      <c r="AH2068">
        <v>47</v>
      </c>
    </row>
    <row r="2069" spans="1:34" x14ac:dyDescent="0.25">
      <c r="A2069" s="3" t="s">
        <v>2144</v>
      </c>
      <c r="B2069" s="1">
        <v>45688</v>
      </c>
      <c r="C2069" s="23">
        <f t="shared" si="160"/>
        <v>31</v>
      </c>
      <c r="D2069" s="23">
        <f t="shared" si="161"/>
        <v>5</v>
      </c>
      <c r="E2069" s="23" t="str">
        <f t="shared" si="162"/>
        <v>viernes</v>
      </c>
      <c r="F2069" s="23">
        <f t="shared" si="163"/>
        <v>1</v>
      </c>
      <c r="G2069" s="23" t="str">
        <f t="shared" si="164"/>
        <v>enero</v>
      </c>
      <c r="H2069" s="2">
        <v>0.42569444444444443</v>
      </c>
      <c r="I2069" t="s">
        <v>57</v>
      </c>
      <c r="J2069" t="str">
        <f>VLOOKUP(ventas_starbucks_2025[[#This Row],[sucursal]],cambio_sucursal[#All],2,0)</f>
        <v>Sucursal Avda Colón</v>
      </c>
      <c r="K2069" t="s">
        <v>74</v>
      </c>
      <c r="L2069" t="s">
        <v>70</v>
      </c>
      <c r="M2069" t="s">
        <v>45</v>
      </c>
      <c r="N2069" t="str">
        <f>IFERROR(VLOOKUP(ventas_starbucks_2025[[#This Row],[tamaño_sucio]],cambio_tamaño[#All],2,0),"Tamaño único")</f>
        <v>Grande</v>
      </c>
      <c r="O2069">
        <v>1</v>
      </c>
      <c r="P2069">
        <v>1880.92</v>
      </c>
      <c r="Q2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9">
        <v>1880.92</v>
      </c>
      <c r="S2069" t="s">
        <v>31</v>
      </c>
      <c r="T2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9" t="str">
        <f>VLOOKUP(ventas_starbucks_2025[[#This Row],[canal_compra]],cambio_canal_compra[#All],2,0)</f>
        <v>Entrega domicilio</v>
      </c>
      <c r="V2069" t="s">
        <v>16</v>
      </c>
      <c r="W2069" t="str">
        <f>VLOOKUP(ventas_starbucks_2025[[#This Row],[método_pago]],cambio_metodo_pago[#All],2,0)</f>
        <v>Tarjeta</v>
      </c>
      <c r="X2069" t="s">
        <v>22</v>
      </c>
      <c r="Y2069">
        <v>0</v>
      </c>
      <c r="Z2069" t="str">
        <f>VLOOKUP(ventas_starbucks_2025[[#This Row],[promoción_aplicada5]],promocion_cambiar[#All],2,0)</f>
        <v>2x1</v>
      </c>
      <c r="AA2069" t="s">
        <v>51</v>
      </c>
      <c r="AB2069" t="s">
        <v>23</v>
      </c>
      <c r="AC2069" t="s">
        <v>10</v>
      </c>
      <c r="AD2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69">
        <v>2.8</v>
      </c>
      <c r="AF2069">
        <v>4</v>
      </c>
      <c r="AG2069">
        <v>31</v>
      </c>
      <c r="AH2069">
        <v>30</v>
      </c>
    </row>
    <row r="2070" spans="1:34" x14ac:dyDescent="0.25">
      <c r="A2070" s="3" t="s">
        <v>2145</v>
      </c>
      <c r="B2070" s="1">
        <v>45724</v>
      </c>
      <c r="C2070" s="23">
        <f t="shared" si="160"/>
        <v>8</v>
      </c>
      <c r="D2070" s="23">
        <f t="shared" si="161"/>
        <v>6</v>
      </c>
      <c r="E2070" s="23" t="str">
        <f t="shared" si="162"/>
        <v>sábado</v>
      </c>
      <c r="F2070" s="23">
        <f t="shared" si="163"/>
        <v>3</v>
      </c>
      <c r="G2070" s="23" t="str">
        <f t="shared" si="164"/>
        <v>marzo</v>
      </c>
      <c r="H2070" s="2">
        <v>0.80694444444444446</v>
      </c>
      <c r="I2070" t="s">
        <v>57</v>
      </c>
      <c r="J2070" t="str">
        <f>VLOOKUP(ventas_starbucks_2025[[#This Row],[sucursal]],cambio_sucursal[#All],2,0)</f>
        <v>Sucursal Avda Colón</v>
      </c>
      <c r="K2070" t="s">
        <v>94</v>
      </c>
      <c r="L2070" t="s">
        <v>70</v>
      </c>
      <c r="M2070" t="s">
        <v>55</v>
      </c>
      <c r="N2070" t="str">
        <f>IFERROR(VLOOKUP(ventas_starbucks_2025[[#This Row],[tamaño_sucio]],cambio_tamaño[#All],2,0),"Tamaño único")</f>
        <v>Pequeño</v>
      </c>
      <c r="O2070">
        <v>4</v>
      </c>
      <c r="P2070">
        <v>1871.26</v>
      </c>
      <c r="Q2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0">
        <v>7485.04</v>
      </c>
      <c r="S2070" t="s">
        <v>31</v>
      </c>
      <c r="T2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70" t="str">
        <f>VLOOKUP(ventas_starbucks_2025[[#This Row],[canal_compra]],cambio_canal_compra[#All],2,0)</f>
        <v>Entrega domicilio</v>
      </c>
      <c r="V2070" t="s">
        <v>6</v>
      </c>
      <c r="W2070" t="str">
        <f>VLOOKUP(ventas_starbucks_2025[[#This Row],[método_pago]],cambio_metodo_pago[#All],2,0)</f>
        <v>Aplicación móbil</v>
      </c>
      <c r="X2070" t="s">
        <v>7</v>
      </c>
      <c r="Y2070">
        <v>15</v>
      </c>
      <c r="Z2070" t="str">
        <f>VLOOKUP(ventas_starbucks_2025[[#This Row],[promoción_aplicada5]],promocion_cambiar[#All],2,0)</f>
        <v>2x1</v>
      </c>
      <c r="AA2070" t="s">
        <v>51</v>
      </c>
      <c r="AB2070" t="s">
        <v>9</v>
      </c>
      <c r="AC2070" t="s">
        <v>24</v>
      </c>
      <c r="AD2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0">
        <v>7.7</v>
      </c>
      <c r="AF2070">
        <v>2</v>
      </c>
      <c r="AG2070">
        <v>14</v>
      </c>
      <c r="AH2070">
        <v>10</v>
      </c>
    </row>
    <row r="2071" spans="1:34" x14ac:dyDescent="0.25">
      <c r="A2071" s="3" t="s">
        <v>2146</v>
      </c>
      <c r="B2071" s="1">
        <v>45700</v>
      </c>
      <c r="C2071" s="23">
        <f t="shared" si="160"/>
        <v>12</v>
      </c>
      <c r="D2071" s="23">
        <f t="shared" si="161"/>
        <v>3</v>
      </c>
      <c r="E2071" s="1" t="str">
        <f t="shared" si="162"/>
        <v>miércoles</v>
      </c>
      <c r="F2071" s="23">
        <f t="shared" si="163"/>
        <v>2</v>
      </c>
      <c r="G2071" s="1" t="str">
        <f t="shared" si="164"/>
        <v>febrero</v>
      </c>
      <c r="H2071" s="2">
        <v>0.80763888888888891</v>
      </c>
      <c r="I2071" t="s">
        <v>26</v>
      </c>
      <c r="J2071" t="str">
        <f>VLOOKUP(ventas_starbucks_2025[[#This Row],[sucursal]],cambio_sucursal[#All],2,0)</f>
        <v>Sucursal San Lorenzo 47</v>
      </c>
      <c r="K2071" t="s">
        <v>13</v>
      </c>
      <c r="L2071" t="s">
        <v>14</v>
      </c>
      <c r="M2071" t="s">
        <v>4</v>
      </c>
      <c r="N2071" t="str">
        <f>IFERROR(VLOOKUP(ventas_starbucks_2025[[#This Row],[tamaño_sucio]],cambio_tamaño[#All],2,0),"Tamaño único")</f>
        <v>Tamaño único</v>
      </c>
      <c r="O2071">
        <v>3</v>
      </c>
      <c r="P2071">
        <v>2022.95</v>
      </c>
      <c r="Q2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71">
        <v>6068.85</v>
      </c>
      <c r="S2071" t="s">
        <v>15</v>
      </c>
      <c r="T2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71" t="str">
        <f>VLOOKUP(ventas_starbucks_2025[[#This Row],[canal_compra]],cambio_canal_compra[#All],2,0)</f>
        <v>Para llevar</v>
      </c>
      <c r="V2071" t="s">
        <v>16</v>
      </c>
      <c r="W2071" t="str">
        <f>VLOOKUP(ventas_starbucks_2025[[#This Row],[método_pago]],cambio_metodo_pago[#All],2,0)</f>
        <v>Tarjeta</v>
      </c>
      <c r="X2071" t="s">
        <v>7</v>
      </c>
      <c r="Y2071">
        <v>15</v>
      </c>
      <c r="Z2071" t="str">
        <f>VLOOKUP(ventas_starbucks_2025[[#This Row],[promoción_aplicada5]],promocion_cambiar[#All],2,0)</f>
        <v>2x1</v>
      </c>
      <c r="AA2071" t="s">
        <v>51</v>
      </c>
      <c r="AB2071" t="s">
        <v>52</v>
      </c>
      <c r="AC2071" t="s">
        <v>10</v>
      </c>
      <c r="AD2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1">
        <v>6.8</v>
      </c>
      <c r="AF2071">
        <v>4</v>
      </c>
      <c r="AG2071">
        <v>23</v>
      </c>
      <c r="AH2071">
        <v>20</v>
      </c>
    </row>
    <row r="2072" spans="1:34" x14ac:dyDescent="0.25">
      <c r="A2072" s="3" t="s">
        <v>2147</v>
      </c>
      <c r="B2072" s="1">
        <v>45764</v>
      </c>
      <c r="C2072" s="23">
        <f t="shared" si="160"/>
        <v>17</v>
      </c>
      <c r="D2072" s="23">
        <f t="shared" si="161"/>
        <v>4</v>
      </c>
      <c r="E2072" s="23" t="str">
        <f t="shared" si="162"/>
        <v>jueves</v>
      </c>
      <c r="F2072" s="23">
        <f t="shared" si="163"/>
        <v>4</v>
      </c>
      <c r="G2072" s="23" t="str">
        <f t="shared" si="164"/>
        <v>abril</v>
      </c>
      <c r="H2072" s="2">
        <v>0.49583333333333335</v>
      </c>
      <c r="I2072" t="s">
        <v>26</v>
      </c>
      <c r="J2072" t="str">
        <f>VLOOKUP(ventas_starbucks_2025[[#This Row],[sucursal]],cambio_sucursal[#All],2,0)</f>
        <v>Sucursal San Lorenzo 47</v>
      </c>
      <c r="K2072" t="s">
        <v>27</v>
      </c>
      <c r="L2072" t="s">
        <v>28</v>
      </c>
      <c r="M2072" t="s">
        <v>4</v>
      </c>
      <c r="N2072" t="str">
        <f>IFERROR(VLOOKUP(ventas_starbucks_2025[[#This Row],[tamaño_sucio]],cambio_tamaño[#All],2,0),"Tamaño único")</f>
        <v>Tamaño único</v>
      </c>
      <c r="O2072">
        <v>1</v>
      </c>
      <c r="P2072">
        <v>2730.32</v>
      </c>
      <c r="Q2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72">
        <v>2730.32</v>
      </c>
      <c r="S2072" t="s">
        <v>31</v>
      </c>
      <c r="T2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72" t="str">
        <f>VLOOKUP(ventas_starbucks_2025[[#This Row],[canal_compra]],cambio_canal_compra[#All],2,0)</f>
        <v>Entrega domicilio</v>
      </c>
      <c r="V2072" t="s">
        <v>6</v>
      </c>
      <c r="W2072" t="str">
        <f>VLOOKUP(ventas_starbucks_2025[[#This Row],[método_pago]],cambio_metodo_pago[#All],2,0)</f>
        <v>Aplicación móbil</v>
      </c>
      <c r="X2072" t="s">
        <v>7</v>
      </c>
      <c r="Y2072">
        <v>0</v>
      </c>
      <c r="Z2072" t="str">
        <f>VLOOKUP(ventas_starbucks_2025[[#This Row],[promoción_aplicada5]],promocion_cambiar[#All],2,0)</f>
        <v>2x1</v>
      </c>
      <c r="AA2072" t="s">
        <v>51</v>
      </c>
      <c r="AB2072" t="s">
        <v>29</v>
      </c>
      <c r="AC2072" t="s">
        <v>24</v>
      </c>
      <c r="AD2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72">
        <v>14.8</v>
      </c>
      <c r="AF2072">
        <v>5</v>
      </c>
      <c r="AG2072">
        <v>34</v>
      </c>
      <c r="AH2072">
        <v>33</v>
      </c>
    </row>
    <row r="2073" spans="1:34" x14ac:dyDescent="0.25">
      <c r="A2073" s="3" t="s">
        <v>2148</v>
      </c>
      <c r="B2073" s="1">
        <v>45758</v>
      </c>
      <c r="C2073" s="23">
        <f t="shared" si="160"/>
        <v>11</v>
      </c>
      <c r="D2073" s="23">
        <f t="shared" si="161"/>
        <v>5</v>
      </c>
      <c r="E2073" s="23" t="str">
        <f t="shared" si="162"/>
        <v>viernes</v>
      </c>
      <c r="F2073" s="23">
        <f t="shared" si="163"/>
        <v>4</v>
      </c>
      <c r="G2073" s="23" t="str">
        <f t="shared" si="164"/>
        <v>abril</v>
      </c>
      <c r="H2073" s="2">
        <v>0.86736111111111114</v>
      </c>
      <c r="I2073" t="s">
        <v>26</v>
      </c>
      <c r="J2073" t="str">
        <f>VLOOKUP(ventas_starbucks_2025[[#This Row],[sucursal]],cambio_sucursal[#All],2,0)</f>
        <v>Sucursal San Lorenzo 47</v>
      </c>
      <c r="K2073" t="s">
        <v>254</v>
      </c>
      <c r="L2073" t="s">
        <v>44</v>
      </c>
      <c r="M2073" t="s">
        <v>62</v>
      </c>
      <c r="N2073" t="str">
        <f>IFERROR(VLOOKUP(ventas_starbucks_2025[[#This Row],[tamaño_sucio]],cambio_tamaño[#All],2,0),"Tamaño único")</f>
        <v>Extra-Grande</v>
      </c>
      <c r="O2073">
        <v>4</v>
      </c>
      <c r="P2073">
        <v>1632.88</v>
      </c>
      <c r="Q2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3">
        <v>6531.52</v>
      </c>
      <c r="S2073" t="s">
        <v>31</v>
      </c>
      <c r="T2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73" t="str">
        <f>VLOOKUP(ventas_starbucks_2025[[#This Row],[canal_compra]],cambio_canal_compra[#All],2,0)</f>
        <v>Entrega domicilio</v>
      </c>
      <c r="V2073" t="s">
        <v>6</v>
      </c>
      <c r="W2073" t="str">
        <f>VLOOKUP(ventas_starbucks_2025[[#This Row],[método_pago]],cambio_metodo_pago[#All],2,0)</f>
        <v>Aplicación móbil</v>
      </c>
      <c r="X2073" t="s">
        <v>7</v>
      </c>
      <c r="Y2073">
        <v>0</v>
      </c>
      <c r="Z2073" t="str">
        <f>VLOOKUP(ventas_starbucks_2025[[#This Row],[promoción_aplicada5]],promocion_cambiar[#All],2,0)</f>
        <v>Hora Feliz</v>
      </c>
      <c r="AA2073" t="s">
        <v>36</v>
      </c>
      <c r="AB2073" t="s">
        <v>29</v>
      </c>
      <c r="AC2073" t="s">
        <v>10</v>
      </c>
      <c r="AD2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73">
        <v>13.5</v>
      </c>
      <c r="AF2073">
        <v>5</v>
      </c>
      <c r="AG2073">
        <v>37</v>
      </c>
      <c r="AH2073">
        <v>33</v>
      </c>
    </row>
    <row r="2074" spans="1:34" x14ac:dyDescent="0.25">
      <c r="A2074" s="3" t="s">
        <v>2149</v>
      </c>
      <c r="B2074" s="1">
        <v>45760</v>
      </c>
      <c r="C2074" s="23">
        <f t="shared" si="160"/>
        <v>13</v>
      </c>
      <c r="D2074" s="23">
        <f t="shared" si="161"/>
        <v>7</v>
      </c>
      <c r="E2074" s="23" t="str">
        <f t="shared" si="162"/>
        <v>domingo</v>
      </c>
      <c r="F2074" s="23">
        <f t="shared" si="163"/>
        <v>4</v>
      </c>
      <c r="G2074" s="23" t="str">
        <f t="shared" si="164"/>
        <v>abril</v>
      </c>
      <c r="H2074" s="2">
        <v>0.42291666666666666</v>
      </c>
      <c r="I2074" t="s">
        <v>26</v>
      </c>
      <c r="J2074" t="str">
        <f>VLOOKUP(ventas_starbucks_2025[[#This Row],[sucursal]],cambio_sucursal[#All],2,0)</f>
        <v>Sucursal San Lorenzo 47</v>
      </c>
      <c r="K2074" t="s">
        <v>87</v>
      </c>
      <c r="L2074" t="s">
        <v>65</v>
      </c>
      <c r="M2074" t="s">
        <v>4</v>
      </c>
      <c r="N2074" t="str">
        <f>IFERROR(VLOOKUP(ventas_starbucks_2025[[#This Row],[tamaño_sucio]],cambio_tamaño[#All],2,0),"Tamaño único")</f>
        <v>Tamaño único</v>
      </c>
      <c r="O2074">
        <v>4</v>
      </c>
      <c r="P2074">
        <v>1597.52</v>
      </c>
      <c r="Q2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4">
        <v>6390.08</v>
      </c>
      <c r="S2074" t="s">
        <v>5</v>
      </c>
      <c r="T2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74" t="str">
        <f>VLOOKUP(ventas_starbucks_2025[[#This Row],[canal_compra]],cambio_canal_compra[#All],2,0)</f>
        <v>En tienda</v>
      </c>
      <c r="V2074" t="s">
        <v>16</v>
      </c>
      <c r="W2074" t="str">
        <f>VLOOKUP(ventas_starbucks_2025[[#This Row],[método_pago]],cambio_metodo_pago[#All],2,0)</f>
        <v>Tarjeta</v>
      </c>
      <c r="X2074" t="s">
        <v>7</v>
      </c>
      <c r="Y2074">
        <v>0</v>
      </c>
      <c r="Z2074" t="str">
        <f>VLOOKUP(ventas_starbucks_2025[[#This Row],[promoción_aplicada5]],promocion_cambiar[#All],2,0)</f>
        <v>Combo</v>
      </c>
      <c r="AA2074" t="s">
        <v>8</v>
      </c>
      <c r="AB2074" t="s">
        <v>32</v>
      </c>
      <c r="AC2074" t="s">
        <v>41</v>
      </c>
      <c r="AD2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4">
        <v>9.8000000000000007</v>
      </c>
      <c r="AF2074">
        <v>1</v>
      </c>
      <c r="AG2074">
        <v>39</v>
      </c>
      <c r="AH2074">
        <v>35</v>
      </c>
    </row>
    <row r="2075" spans="1:34" x14ac:dyDescent="0.25">
      <c r="A2075" s="3" t="s">
        <v>2150</v>
      </c>
      <c r="B2075" s="1">
        <v>45700</v>
      </c>
      <c r="C2075" s="23">
        <f t="shared" si="160"/>
        <v>12</v>
      </c>
      <c r="D2075" s="23">
        <f t="shared" si="161"/>
        <v>3</v>
      </c>
      <c r="E2075" s="23" t="str">
        <f t="shared" si="162"/>
        <v>miércoles</v>
      </c>
      <c r="F2075" s="23">
        <f t="shared" si="163"/>
        <v>2</v>
      </c>
      <c r="G2075" s="23" t="str">
        <f t="shared" si="164"/>
        <v>febrero</v>
      </c>
      <c r="H2075" s="2">
        <v>0.39930555555555558</v>
      </c>
      <c r="I2075" t="s">
        <v>26</v>
      </c>
      <c r="J2075" t="str">
        <f>VLOOKUP(ventas_starbucks_2025[[#This Row],[sucursal]],cambio_sucursal[#All],2,0)</f>
        <v>Sucursal San Lorenzo 47</v>
      </c>
      <c r="K2075" t="s">
        <v>58</v>
      </c>
      <c r="L2075" t="s">
        <v>39</v>
      </c>
      <c r="M2075" t="s">
        <v>4</v>
      </c>
      <c r="N2075" t="str">
        <f>IFERROR(VLOOKUP(ventas_starbucks_2025[[#This Row],[tamaño_sucio]],cambio_tamaño[#All],2,0),"Tamaño único")</f>
        <v>Tamaño único</v>
      </c>
      <c r="O2075">
        <v>3</v>
      </c>
      <c r="P2075">
        <v>1406.69</v>
      </c>
      <c r="Q2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5">
        <v>4220.07</v>
      </c>
      <c r="S2075" t="s">
        <v>31</v>
      </c>
      <c r="T2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75" t="str">
        <f>VLOOKUP(ventas_starbucks_2025[[#This Row],[canal_compra]],cambio_canal_compra[#All],2,0)</f>
        <v>Entrega domicilio</v>
      </c>
      <c r="V2075" t="s">
        <v>40</v>
      </c>
      <c r="W2075" t="str">
        <f>VLOOKUP(ventas_starbucks_2025[[#This Row],[método_pago]],cambio_metodo_pago[#All],2,0)</f>
        <v>Efectivo</v>
      </c>
      <c r="X2075" t="s">
        <v>22</v>
      </c>
      <c r="Y2075">
        <v>0</v>
      </c>
      <c r="Z2075" t="str">
        <f>VLOOKUP(ventas_starbucks_2025[[#This Row],[promoción_aplicada5]],promocion_cambiar[#All],2,0)</f>
        <v>Ninguna</v>
      </c>
      <c r="AA2075" t="s">
        <v>17</v>
      </c>
      <c r="AB2075" t="s">
        <v>52</v>
      </c>
      <c r="AC2075" t="s">
        <v>10</v>
      </c>
      <c r="AD2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5">
        <v>5.6</v>
      </c>
      <c r="AF2075">
        <v>1</v>
      </c>
      <c r="AG2075">
        <v>27</v>
      </c>
      <c r="AH2075">
        <v>24</v>
      </c>
    </row>
    <row r="2076" spans="1:34" x14ac:dyDescent="0.25">
      <c r="A2076" s="3" t="s">
        <v>2151</v>
      </c>
      <c r="B2076" s="1">
        <v>45717</v>
      </c>
      <c r="C2076" s="23">
        <f t="shared" si="160"/>
        <v>1</v>
      </c>
      <c r="D2076" s="23">
        <f t="shared" si="161"/>
        <v>6</v>
      </c>
      <c r="E2076" s="23" t="str">
        <f t="shared" si="162"/>
        <v>sábado</v>
      </c>
      <c r="F2076" s="23">
        <f t="shared" si="163"/>
        <v>3</v>
      </c>
      <c r="G2076" s="23" t="str">
        <f t="shared" si="164"/>
        <v>marzo</v>
      </c>
      <c r="H2076" s="2">
        <v>0.35138888888888886</v>
      </c>
      <c r="I2076" t="s">
        <v>1</v>
      </c>
      <c r="J2076" t="str">
        <f>VLOOKUP(ventas_starbucks_2025[[#This Row],[sucursal]],cambio_sucursal[#All],2,0)</f>
        <v>Sucursal Nueva Córdoba</v>
      </c>
      <c r="K2076" t="s">
        <v>20</v>
      </c>
      <c r="L2076" t="s">
        <v>21</v>
      </c>
      <c r="M2076" t="s">
        <v>4</v>
      </c>
      <c r="N2076" t="str">
        <f>IFERROR(VLOOKUP(ventas_starbucks_2025[[#This Row],[tamaño_sucio]],cambio_tamaño[#All],2,0),"Tamaño único")</f>
        <v>Tamaño único</v>
      </c>
      <c r="O2076">
        <v>4</v>
      </c>
      <c r="P2076">
        <v>738.31</v>
      </c>
      <c r="Q2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76">
        <v>2953.24</v>
      </c>
      <c r="S2076" t="s">
        <v>5</v>
      </c>
      <c r="T2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76" t="str">
        <f>VLOOKUP(ventas_starbucks_2025[[#This Row],[canal_compra]],cambio_canal_compra[#All],2,0)</f>
        <v>En tienda</v>
      </c>
      <c r="V2076" t="s">
        <v>16</v>
      </c>
      <c r="W2076" t="str">
        <f>VLOOKUP(ventas_starbucks_2025[[#This Row],[método_pago]],cambio_metodo_pago[#All],2,0)</f>
        <v>Tarjeta</v>
      </c>
      <c r="X2076" t="s">
        <v>7</v>
      </c>
      <c r="Y2076">
        <v>15</v>
      </c>
      <c r="Z2076" t="str">
        <f>VLOOKUP(ventas_starbucks_2025[[#This Row],[promoción_aplicada5]],promocion_cambiar[#All],2,0)</f>
        <v>Hora Feliz</v>
      </c>
      <c r="AA2076" t="s">
        <v>36</v>
      </c>
      <c r="AB2076" t="s">
        <v>9</v>
      </c>
      <c r="AC2076" t="s">
        <v>24</v>
      </c>
      <c r="AD2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76">
        <v>13.9</v>
      </c>
      <c r="AF2076">
        <v>2</v>
      </c>
      <c r="AG2076">
        <v>14</v>
      </c>
      <c r="AH2076">
        <v>10</v>
      </c>
    </row>
    <row r="2077" spans="1:34" x14ac:dyDescent="0.25">
      <c r="A2077" s="3" t="s">
        <v>2152</v>
      </c>
      <c r="B2077" s="1">
        <v>45735</v>
      </c>
      <c r="C2077" s="23">
        <f t="shared" si="160"/>
        <v>19</v>
      </c>
      <c r="D2077" s="23">
        <f t="shared" si="161"/>
        <v>3</v>
      </c>
      <c r="E2077" s="1" t="str">
        <f t="shared" si="162"/>
        <v>miércoles</v>
      </c>
      <c r="F2077" s="23">
        <f t="shared" si="163"/>
        <v>3</v>
      </c>
      <c r="G2077" s="1" t="str">
        <f t="shared" si="164"/>
        <v>marzo</v>
      </c>
      <c r="H2077" s="2">
        <v>0.47430555555555554</v>
      </c>
      <c r="I2077" t="s">
        <v>12</v>
      </c>
      <c r="J2077" t="str">
        <f>VLOOKUP(ventas_starbucks_2025[[#This Row],[sucursal]],cambio_sucursal[#All],2,0)</f>
        <v>Sucursal Córdoba Shopping</v>
      </c>
      <c r="K2077" t="s">
        <v>13</v>
      </c>
      <c r="L2077" t="s">
        <v>14</v>
      </c>
      <c r="M2077" t="s">
        <v>4</v>
      </c>
      <c r="N2077" t="str">
        <f>IFERROR(VLOOKUP(ventas_starbucks_2025[[#This Row],[tamaño_sucio]],cambio_tamaño[#All],2,0),"Tamaño único")</f>
        <v>Tamaño único</v>
      </c>
      <c r="O2077">
        <v>1</v>
      </c>
      <c r="P2077">
        <v>1998.53</v>
      </c>
      <c r="Q2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7">
        <v>1998.53</v>
      </c>
      <c r="S2077" t="s">
        <v>5</v>
      </c>
      <c r="T2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77" t="str">
        <f>VLOOKUP(ventas_starbucks_2025[[#This Row],[canal_compra]],cambio_canal_compra[#All],2,0)</f>
        <v>En tienda</v>
      </c>
      <c r="V2077" t="s">
        <v>16</v>
      </c>
      <c r="W2077" t="str">
        <f>VLOOKUP(ventas_starbucks_2025[[#This Row],[método_pago]],cambio_metodo_pago[#All],2,0)</f>
        <v>Tarjeta</v>
      </c>
      <c r="X2077" t="s">
        <v>7</v>
      </c>
      <c r="Y2077">
        <v>15</v>
      </c>
      <c r="Z2077" t="str">
        <f>VLOOKUP(ventas_starbucks_2025[[#This Row],[promoción_aplicada5]],promocion_cambiar[#All],2,0)</f>
        <v>Combo</v>
      </c>
      <c r="AA2077" t="s">
        <v>8</v>
      </c>
      <c r="AB2077" t="s">
        <v>29</v>
      </c>
      <c r="AC2077" t="s">
        <v>24</v>
      </c>
      <c r="AD2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77">
        <v>13.9</v>
      </c>
      <c r="AF2077">
        <v>2</v>
      </c>
      <c r="AG2077">
        <v>48</v>
      </c>
      <c r="AH2077">
        <v>47</v>
      </c>
    </row>
    <row r="2078" spans="1:34" x14ac:dyDescent="0.25">
      <c r="A2078" s="3" t="s">
        <v>2153</v>
      </c>
      <c r="B2078" s="1">
        <v>45725</v>
      </c>
      <c r="C2078" s="23">
        <f t="shared" si="160"/>
        <v>9</v>
      </c>
      <c r="D2078" s="23">
        <f t="shared" si="161"/>
        <v>7</v>
      </c>
      <c r="E2078" s="23" t="str">
        <f t="shared" si="162"/>
        <v>domingo</v>
      </c>
      <c r="F2078" s="23">
        <f t="shared" si="163"/>
        <v>3</v>
      </c>
      <c r="G2078" s="23" t="str">
        <f t="shared" si="164"/>
        <v>marzo</v>
      </c>
      <c r="H2078" s="2">
        <v>0.76388888888888884</v>
      </c>
      <c r="I2078" t="s">
        <v>1</v>
      </c>
      <c r="J2078" t="str">
        <f>VLOOKUP(ventas_starbucks_2025[[#This Row],[sucursal]],cambio_sucursal[#All],2,0)</f>
        <v>Sucursal Nueva Córdoba</v>
      </c>
      <c r="K2078" t="s">
        <v>58</v>
      </c>
      <c r="L2078" t="s">
        <v>39</v>
      </c>
      <c r="M2078" t="s">
        <v>4</v>
      </c>
      <c r="N2078" t="str">
        <f>IFERROR(VLOOKUP(ventas_starbucks_2025[[#This Row],[tamaño_sucio]],cambio_tamaño[#All],2,0),"Tamaño único")</f>
        <v>Tamaño único</v>
      </c>
      <c r="O2078">
        <v>4</v>
      </c>
      <c r="P2078">
        <v>1501.88</v>
      </c>
      <c r="Q2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8">
        <v>6007.52</v>
      </c>
      <c r="S2078" t="s">
        <v>15</v>
      </c>
      <c r="T2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78" t="str">
        <f>VLOOKUP(ventas_starbucks_2025[[#This Row],[canal_compra]],cambio_canal_compra[#All],2,0)</f>
        <v>Para llevar</v>
      </c>
      <c r="V2078" t="s">
        <v>6</v>
      </c>
      <c r="W2078" t="str">
        <f>VLOOKUP(ventas_starbucks_2025[[#This Row],[método_pago]],cambio_metodo_pago[#All],2,0)</f>
        <v>Aplicación móbil</v>
      </c>
      <c r="X2078" t="s">
        <v>22</v>
      </c>
      <c r="Y2078">
        <v>0</v>
      </c>
      <c r="Z2078" t="str">
        <f>VLOOKUP(ventas_starbucks_2025[[#This Row],[promoción_aplicada5]],promocion_cambiar[#All],2,0)</f>
        <v>Ninguna</v>
      </c>
      <c r="AA2078" t="s">
        <v>17</v>
      </c>
      <c r="AB2078" t="s">
        <v>23</v>
      </c>
      <c r="AC2078" t="s">
        <v>41</v>
      </c>
      <c r="AD2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78">
        <v>14.3</v>
      </c>
      <c r="AF2078">
        <v>1</v>
      </c>
      <c r="AG2078">
        <v>42</v>
      </c>
      <c r="AH2078">
        <v>38</v>
      </c>
    </row>
    <row r="2079" spans="1:34" x14ac:dyDescent="0.25">
      <c r="A2079" s="3" t="s">
        <v>2154</v>
      </c>
      <c r="B2079" s="1">
        <v>45738</v>
      </c>
      <c r="C2079" s="23">
        <f t="shared" si="160"/>
        <v>22</v>
      </c>
      <c r="D2079" s="23">
        <f t="shared" si="161"/>
        <v>6</v>
      </c>
      <c r="E2079" s="23" t="str">
        <f t="shared" si="162"/>
        <v>sábado</v>
      </c>
      <c r="F2079" s="23">
        <f t="shared" si="163"/>
        <v>3</v>
      </c>
      <c r="G2079" s="23" t="str">
        <f t="shared" si="164"/>
        <v>marzo</v>
      </c>
      <c r="H2079" s="2">
        <v>0.62569444444444444</v>
      </c>
      <c r="I2079" t="s">
        <v>26</v>
      </c>
      <c r="J2079" t="str">
        <f>VLOOKUP(ventas_starbucks_2025[[#This Row],[sucursal]],cambio_sucursal[#All],2,0)</f>
        <v>Sucursal San Lorenzo 47</v>
      </c>
      <c r="K2079" t="s">
        <v>38</v>
      </c>
      <c r="L2079" t="s">
        <v>39</v>
      </c>
      <c r="M2079" t="s">
        <v>4</v>
      </c>
      <c r="N2079" t="str">
        <f>IFERROR(VLOOKUP(ventas_starbucks_2025[[#This Row],[tamaño_sucio]],cambio_tamaño[#All],2,0),"Tamaño único")</f>
        <v>Tamaño único</v>
      </c>
      <c r="O2079">
        <v>3</v>
      </c>
      <c r="P2079">
        <v>1529.78</v>
      </c>
      <c r="Q2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9">
        <v>4589.34</v>
      </c>
      <c r="S2079" t="s">
        <v>31</v>
      </c>
      <c r="T2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79" t="str">
        <f>VLOOKUP(ventas_starbucks_2025[[#This Row],[canal_compra]],cambio_canal_compra[#All],2,0)</f>
        <v>Entrega domicilio</v>
      </c>
      <c r="V2079" t="s">
        <v>16</v>
      </c>
      <c r="W2079" t="str">
        <f>VLOOKUP(ventas_starbucks_2025[[#This Row],[método_pago]],cambio_metodo_pago[#All],2,0)</f>
        <v>Tarjeta</v>
      </c>
      <c r="X2079" t="s">
        <v>22</v>
      </c>
      <c r="Y2079">
        <v>0</v>
      </c>
      <c r="Z2079" t="str">
        <f>VLOOKUP(ventas_starbucks_2025[[#This Row],[promoción_aplicada5]],promocion_cambiar[#All],2,0)</f>
        <v>2x1</v>
      </c>
      <c r="AA2079" t="s">
        <v>51</v>
      </c>
      <c r="AB2079" t="s">
        <v>18</v>
      </c>
      <c r="AC2079" t="s">
        <v>24</v>
      </c>
      <c r="AD2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79">
        <v>2.4</v>
      </c>
      <c r="AF2079">
        <v>5</v>
      </c>
      <c r="AG2079">
        <v>14</v>
      </c>
      <c r="AH2079">
        <v>11</v>
      </c>
    </row>
    <row r="2080" spans="1:34" x14ac:dyDescent="0.25">
      <c r="A2080" s="3" t="s">
        <v>2155</v>
      </c>
      <c r="B2080" s="1">
        <v>45763</v>
      </c>
      <c r="C2080" s="23">
        <f t="shared" si="160"/>
        <v>16</v>
      </c>
      <c r="D2080" s="23">
        <f t="shared" si="161"/>
        <v>3</v>
      </c>
      <c r="E2080" s="23" t="str">
        <f t="shared" si="162"/>
        <v>miércoles</v>
      </c>
      <c r="F2080" s="23">
        <f t="shared" si="163"/>
        <v>4</v>
      </c>
      <c r="G2080" s="23" t="str">
        <f t="shared" si="164"/>
        <v>abril</v>
      </c>
      <c r="H2080" s="2">
        <v>0.47222222222222221</v>
      </c>
      <c r="I2080" t="s">
        <v>26</v>
      </c>
      <c r="J2080" t="str">
        <f>VLOOKUP(ventas_starbucks_2025[[#This Row],[sucursal]],cambio_sucursal[#All],2,0)</f>
        <v>Sucursal San Lorenzo 47</v>
      </c>
      <c r="K2080" t="s">
        <v>48</v>
      </c>
      <c r="L2080" t="s">
        <v>49</v>
      </c>
      <c r="M2080" t="s">
        <v>50</v>
      </c>
      <c r="N2080" t="str">
        <f>IFERROR(VLOOKUP(ventas_starbucks_2025[[#This Row],[tamaño_sucio]],cambio_tamaño[#All],2,0),"Tamaño único")</f>
        <v>Mediano</v>
      </c>
      <c r="O2080">
        <v>5</v>
      </c>
      <c r="P2080">
        <v>1631.51</v>
      </c>
      <c r="Q2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0">
        <v>8157.55</v>
      </c>
      <c r="S2080" t="s">
        <v>31</v>
      </c>
      <c r="T2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80" t="str">
        <f>VLOOKUP(ventas_starbucks_2025[[#This Row],[canal_compra]],cambio_canal_compra[#All],2,0)</f>
        <v>Entrega domicilio</v>
      </c>
      <c r="V2080" t="s">
        <v>40</v>
      </c>
      <c r="W2080" t="str">
        <f>VLOOKUP(ventas_starbucks_2025[[#This Row],[método_pago]],cambio_metodo_pago[#All],2,0)</f>
        <v>Efectivo</v>
      </c>
      <c r="X2080" t="s">
        <v>7</v>
      </c>
      <c r="Y2080">
        <v>0</v>
      </c>
      <c r="Z2080" t="str">
        <f>VLOOKUP(ventas_starbucks_2025[[#This Row],[promoción_aplicada5]],promocion_cambiar[#All],2,0)</f>
        <v>2x1</v>
      </c>
      <c r="AA2080" t="s">
        <v>51</v>
      </c>
      <c r="AB2080" t="s">
        <v>9</v>
      </c>
      <c r="AC2080" t="s">
        <v>10</v>
      </c>
      <c r="AD2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80">
        <v>2.2000000000000002</v>
      </c>
      <c r="AF2080">
        <v>1</v>
      </c>
      <c r="AG2080">
        <v>11</v>
      </c>
      <c r="AH2080">
        <v>6</v>
      </c>
    </row>
    <row r="2081" spans="1:34" x14ac:dyDescent="0.25">
      <c r="A2081" s="3" t="s">
        <v>2156</v>
      </c>
      <c r="B2081" s="1">
        <v>45658</v>
      </c>
      <c r="C2081" s="23">
        <f t="shared" si="160"/>
        <v>1</v>
      </c>
      <c r="D2081" s="23">
        <f t="shared" si="161"/>
        <v>3</v>
      </c>
      <c r="E2081" s="23" t="str">
        <f t="shared" si="162"/>
        <v>miércoles</v>
      </c>
      <c r="F2081" s="23">
        <f t="shared" si="163"/>
        <v>1</v>
      </c>
      <c r="G2081" s="23" t="str">
        <f t="shared" si="164"/>
        <v>enero</v>
      </c>
      <c r="H2081" s="2">
        <v>0.81874999999999998</v>
      </c>
      <c r="I2081" t="s">
        <v>57</v>
      </c>
      <c r="J2081" t="str">
        <f>VLOOKUP(ventas_starbucks_2025[[#This Row],[sucursal]],cambio_sucursal[#All],2,0)</f>
        <v>Sucursal Avda Colón</v>
      </c>
      <c r="K2081" t="s">
        <v>20</v>
      </c>
      <c r="L2081" t="s">
        <v>21</v>
      </c>
      <c r="M2081" t="s">
        <v>4</v>
      </c>
      <c r="N2081" t="str">
        <f>IFERROR(VLOOKUP(ventas_starbucks_2025[[#This Row],[tamaño_sucio]],cambio_tamaño[#All],2,0),"Tamaño único")</f>
        <v>Tamaño único</v>
      </c>
      <c r="O2081">
        <v>3</v>
      </c>
      <c r="P2081">
        <v>793.8</v>
      </c>
      <c r="Q2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81">
        <v>2381.4</v>
      </c>
      <c r="S2081" t="s">
        <v>5</v>
      </c>
      <c r="T2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1" t="str">
        <f>VLOOKUP(ventas_starbucks_2025[[#This Row],[canal_compra]],cambio_canal_compra[#All],2,0)</f>
        <v>En tienda</v>
      </c>
      <c r="V2081" t="s">
        <v>16</v>
      </c>
      <c r="W2081" t="str">
        <f>VLOOKUP(ventas_starbucks_2025[[#This Row],[método_pago]],cambio_metodo_pago[#All],2,0)</f>
        <v>Tarjeta</v>
      </c>
      <c r="X2081" t="s">
        <v>7</v>
      </c>
      <c r="Y2081">
        <v>10</v>
      </c>
      <c r="Z2081" t="str">
        <f>VLOOKUP(ventas_starbucks_2025[[#This Row],[promoción_aplicada5]],promocion_cambiar[#All],2,0)</f>
        <v>Hora Feliz</v>
      </c>
      <c r="AA2081" t="s">
        <v>36</v>
      </c>
      <c r="AB2081" t="s">
        <v>23</v>
      </c>
      <c r="AC2081" t="s">
        <v>24</v>
      </c>
      <c r="AD2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81">
        <v>11.7</v>
      </c>
      <c r="AF2081">
        <v>2</v>
      </c>
      <c r="AG2081">
        <v>19</v>
      </c>
      <c r="AH2081">
        <v>16</v>
      </c>
    </row>
    <row r="2082" spans="1:34" x14ac:dyDescent="0.25">
      <c r="A2082" s="3" t="s">
        <v>2157</v>
      </c>
      <c r="B2082" s="1">
        <v>45683</v>
      </c>
      <c r="C2082" s="23">
        <f t="shared" si="160"/>
        <v>26</v>
      </c>
      <c r="D2082" s="23">
        <f t="shared" si="161"/>
        <v>7</v>
      </c>
      <c r="E2082" s="1" t="str">
        <f t="shared" si="162"/>
        <v>domingo</v>
      </c>
      <c r="F2082" s="23">
        <f t="shared" si="163"/>
        <v>1</v>
      </c>
      <c r="G2082" s="1" t="str">
        <f t="shared" si="164"/>
        <v>enero</v>
      </c>
      <c r="H2082" s="2">
        <v>0.77986111111111112</v>
      </c>
      <c r="I2082" t="s">
        <v>26</v>
      </c>
      <c r="J2082" t="str">
        <f>VLOOKUP(ventas_starbucks_2025[[#This Row],[sucursal]],cambio_sucursal[#All],2,0)</f>
        <v>Sucursal San Lorenzo 47</v>
      </c>
      <c r="K2082" t="s">
        <v>284</v>
      </c>
      <c r="L2082" t="s">
        <v>35</v>
      </c>
      <c r="M2082" t="s">
        <v>4</v>
      </c>
      <c r="N2082" t="str">
        <f>IFERROR(VLOOKUP(ventas_starbucks_2025[[#This Row],[tamaño_sucio]],cambio_tamaño[#All],2,0),"Tamaño único")</f>
        <v>Tamaño único</v>
      </c>
      <c r="O2082">
        <v>3</v>
      </c>
      <c r="P2082">
        <v>935.41</v>
      </c>
      <c r="Q2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82">
        <v>2806.23</v>
      </c>
      <c r="S2082" t="s">
        <v>5</v>
      </c>
      <c r="T2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2" t="str">
        <f>VLOOKUP(ventas_starbucks_2025[[#This Row],[canal_compra]],cambio_canal_compra[#All],2,0)</f>
        <v>En tienda</v>
      </c>
      <c r="V2082" t="s">
        <v>16</v>
      </c>
      <c r="W2082" t="str">
        <f>VLOOKUP(ventas_starbucks_2025[[#This Row],[método_pago]],cambio_metodo_pago[#All],2,0)</f>
        <v>Tarjeta</v>
      </c>
      <c r="X2082" t="s">
        <v>22</v>
      </c>
      <c r="Y2082">
        <v>0</v>
      </c>
      <c r="Z2082" t="str">
        <f>VLOOKUP(ventas_starbucks_2025[[#This Row],[promoción_aplicada5]],promocion_cambiar[#All],2,0)</f>
        <v>Combo</v>
      </c>
      <c r="AA2082" t="s">
        <v>8</v>
      </c>
      <c r="AB2082" t="s">
        <v>32</v>
      </c>
      <c r="AC2082" t="s">
        <v>24</v>
      </c>
      <c r="AD2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2">
        <v>6</v>
      </c>
      <c r="AF2082">
        <v>1</v>
      </c>
      <c r="AG2082">
        <v>10</v>
      </c>
      <c r="AH2082">
        <v>7</v>
      </c>
    </row>
    <row r="2083" spans="1:34" x14ac:dyDescent="0.25">
      <c r="A2083" s="3" t="s">
        <v>2158</v>
      </c>
      <c r="B2083" s="1">
        <v>45735</v>
      </c>
      <c r="C2083" s="23">
        <f t="shared" si="160"/>
        <v>19</v>
      </c>
      <c r="D2083" s="23">
        <f t="shared" si="161"/>
        <v>3</v>
      </c>
      <c r="E2083" s="23" t="str">
        <f t="shared" si="162"/>
        <v>miércoles</v>
      </c>
      <c r="F2083" s="23">
        <f t="shared" si="163"/>
        <v>3</v>
      </c>
      <c r="G2083" s="23" t="str">
        <f t="shared" si="164"/>
        <v>marzo</v>
      </c>
      <c r="H2083" s="2">
        <v>0.47499999999999998</v>
      </c>
      <c r="I2083" t="s">
        <v>12</v>
      </c>
      <c r="J2083" t="str">
        <f>VLOOKUP(ventas_starbucks_2025[[#This Row],[sucursal]],cambio_sucursal[#All],2,0)</f>
        <v>Sucursal Córdoba Shopping</v>
      </c>
      <c r="K2083" t="s">
        <v>38</v>
      </c>
      <c r="L2083" t="s">
        <v>39</v>
      </c>
      <c r="M2083" t="s">
        <v>4</v>
      </c>
      <c r="N2083" t="str">
        <f>IFERROR(VLOOKUP(ventas_starbucks_2025[[#This Row],[tamaño_sucio]],cambio_tamaño[#All],2,0),"Tamaño único")</f>
        <v>Tamaño único</v>
      </c>
      <c r="O2083">
        <v>3</v>
      </c>
      <c r="P2083">
        <v>1533.26</v>
      </c>
      <c r="Q2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3">
        <v>4599.78</v>
      </c>
      <c r="S2083" t="s">
        <v>15</v>
      </c>
      <c r="T2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3" t="str">
        <f>VLOOKUP(ventas_starbucks_2025[[#This Row],[canal_compra]],cambio_canal_compra[#All],2,0)</f>
        <v>Para llevar</v>
      </c>
      <c r="V2083" t="s">
        <v>6</v>
      </c>
      <c r="W2083" t="str">
        <f>VLOOKUP(ventas_starbucks_2025[[#This Row],[método_pago]],cambio_metodo_pago[#All],2,0)</f>
        <v>Aplicación móbil</v>
      </c>
      <c r="X2083" t="s">
        <v>22</v>
      </c>
      <c r="Y2083">
        <v>0</v>
      </c>
      <c r="Z2083" t="str">
        <f>VLOOKUP(ventas_starbucks_2025[[#This Row],[promoción_aplicada5]],promocion_cambiar[#All],2,0)</f>
        <v>2x1</v>
      </c>
      <c r="AA2083" t="s">
        <v>51</v>
      </c>
      <c r="AB2083" t="s">
        <v>18</v>
      </c>
      <c r="AC2083" t="s">
        <v>24</v>
      </c>
      <c r="AD2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3">
        <v>8.1999999999999993</v>
      </c>
      <c r="AF2083">
        <v>3</v>
      </c>
      <c r="AG2083">
        <v>47</v>
      </c>
      <c r="AH2083">
        <v>44</v>
      </c>
    </row>
    <row r="2084" spans="1:34" x14ac:dyDescent="0.25">
      <c r="A2084" s="3" t="s">
        <v>2159</v>
      </c>
      <c r="B2084" s="1">
        <v>45670</v>
      </c>
      <c r="C2084" s="23">
        <f t="shared" si="160"/>
        <v>13</v>
      </c>
      <c r="D2084" s="23">
        <f t="shared" si="161"/>
        <v>1</v>
      </c>
      <c r="E2084" s="1" t="str">
        <f t="shared" si="162"/>
        <v>lunes</v>
      </c>
      <c r="F2084" s="23">
        <f t="shared" si="163"/>
        <v>1</v>
      </c>
      <c r="G2084" s="1" t="str">
        <f t="shared" si="164"/>
        <v>enero</v>
      </c>
      <c r="H2084" s="2">
        <v>0.30555555555555558</v>
      </c>
      <c r="I2084" t="s">
        <v>1</v>
      </c>
      <c r="J2084" t="str">
        <f>VLOOKUP(ventas_starbucks_2025[[#This Row],[sucursal]],cambio_sucursal[#All],2,0)</f>
        <v>Sucursal Nueva Córdoba</v>
      </c>
      <c r="K2084" t="s">
        <v>115</v>
      </c>
      <c r="L2084" t="s">
        <v>21</v>
      </c>
      <c r="M2084" t="s">
        <v>4</v>
      </c>
      <c r="N2084" t="str">
        <f>IFERROR(VLOOKUP(ventas_starbucks_2025[[#This Row],[tamaño_sucio]],cambio_tamaño[#All],2,0),"Tamaño único")</f>
        <v>Tamaño único</v>
      </c>
      <c r="O2084">
        <v>2</v>
      </c>
      <c r="P2084">
        <v>1094.6400000000001</v>
      </c>
      <c r="Q2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4">
        <v>2189.2800000000002</v>
      </c>
      <c r="S2084" t="s">
        <v>31</v>
      </c>
      <c r="T2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4" t="str">
        <f>VLOOKUP(ventas_starbucks_2025[[#This Row],[canal_compra]],cambio_canal_compra[#All],2,0)</f>
        <v>Entrega domicilio</v>
      </c>
      <c r="V2084" t="s">
        <v>16</v>
      </c>
      <c r="W2084" t="str">
        <f>VLOOKUP(ventas_starbucks_2025[[#This Row],[método_pago]],cambio_metodo_pago[#All],2,0)</f>
        <v>Tarjeta</v>
      </c>
      <c r="X2084" t="s">
        <v>22</v>
      </c>
      <c r="Y2084">
        <v>0</v>
      </c>
      <c r="Z2084" t="str">
        <f>VLOOKUP(ventas_starbucks_2025[[#This Row],[promoción_aplicada5]],promocion_cambiar[#All],2,0)</f>
        <v>Ninguna</v>
      </c>
      <c r="AA2084" t="s">
        <v>17</v>
      </c>
      <c r="AB2084" t="s">
        <v>9</v>
      </c>
      <c r="AC2084" t="s">
        <v>41</v>
      </c>
      <c r="AD2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4">
        <v>8.5</v>
      </c>
      <c r="AF2084">
        <v>1</v>
      </c>
      <c r="AG2084">
        <v>14</v>
      </c>
      <c r="AH2084">
        <v>12</v>
      </c>
    </row>
    <row r="2085" spans="1:34" x14ac:dyDescent="0.25">
      <c r="A2085" s="3" t="s">
        <v>2160</v>
      </c>
      <c r="B2085" s="1">
        <v>45744</v>
      </c>
      <c r="C2085" s="23">
        <f t="shared" si="160"/>
        <v>28</v>
      </c>
      <c r="D2085" s="23">
        <f t="shared" si="161"/>
        <v>5</v>
      </c>
      <c r="E2085" s="23" t="str">
        <f t="shared" si="162"/>
        <v>viernes</v>
      </c>
      <c r="F2085" s="23">
        <f t="shared" si="163"/>
        <v>3</v>
      </c>
      <c r="G2085" s="23" t="str">
        <f t="shared" si="164"/>
        <v>marzo</v>
      </c>
      <c r="H2085" s="2">
        <v>0.46041666666666664</v>
      </c>
      <c r="I2085" t="s">
        <v>26</v>
      </c>
      <c r="J2085" t="str">
        <f>VLOOKUP(ventas_starbucks_2025[[#This Row],[sucursal]],cambio_sucursal[#All],2,0)</f>
        <v>Sucursal San Lorenzo 47</v>
      </c>
      <c r="K2085" t="s">
        <v>89</v>
      </c>
      <c r="L2085" t="s">
        <v>90</v>
      </c>
      <c r="M2085" t="s">
        <v>4</v>
      </c>
      <c r="N2085" t="str">
        <f>IFERROR(VLOOKUP(ventas_starbucks_2025[[#This Row],[tamaño_sucio]],cambio_tamaño[#All],2,0),"Tamaño único")</f>
        <v>Tamaño único</v>
      </c>
      <c r="O2085">
        <v>4</v>
      </c>
      <c r="P2085">
        <v>1536.93</v>
      </c>
      <c r="Q2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5">
        <v>6147.72</v>
      </c>
      <c r="S2085" t="s">
        <v>31</v>
      </c>
      <c r="T2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85" t="str">
        <f>VLOOKUP(ventas_starbucks_2025[[#This Row],[canal_compra]],cambio_canal_compra[#All],2,0)</f>
        <v>Entrega domicilio</v>
      </c>
      <c r="V2085" t="s">
        <v>40</v>
      </c>
      <c r="W2085" t="str">
        <f>VLOOKUP(ventas_starbucks_2025[[#This Row],[método_pago]],cambio_metodo_pago[#All],2,0)</f>
        <v>Efectivo</v>
      </c>
      <c r="X2085" t="s">
        <v>7</v>
      </c>
      <c r="Y2085">
        <v>15</v>
      </c>
      <c r="Z2085" t="str">
        <f>VLOOKUP(ventas_starbucks_2025[[#This Row],[promoción_aplicada5]],promocion_cambiar[#All],2,0)</f>
        <v>2x1</v>
      </c>
      <c r="AA2085" t="s">
        <v>51</v>
      </c>
      <c r="AB2085" t="s">
        <v>32</v>
      </c>
      <c r="AC2085" t="s">
        <v>10</v>
      </c>
      <c r="AD2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5">
        <v>8.6999999999999993</v>
      </c>
      <c r="AF2085">
        <v>5</v>
      </c>
      <c r="AG2085">
        <v>32</v>
      </c>
      <c r="AH2085">
        <v>28</v>
      </c>
    </row>
    <row r="2086" spans="1:34" x14ac:dyDescent="0.25">
      <c r="A2086" s="3" t="s">
        <v>2161</v>
      </c>
      <c r="B2086" s="1">
        <v>45702</v>
      </c>
      <c r="C2086" s="23">
        <f t="shared" si="160"/>
        <v>14</v>
      </c>
      <c r="D2086" s="23">
        <f t="shared" si="161"/>
        <v>5</v>
      </c>
      <c r="E2086" s="23" t="str">
        <f t="shared" si="162"/>
        <v>viernes</v>
      </c>
      <c r="F2086" s="23">
        <f t="shared" si="163"/>
        <v>2</v>
      </c>
      <c r="G2086" s="23" t="str">
        <f t="shared" si="164"/>
        <v>febrero</v>
      </c>
      <c r="H2086" s="2">
        <v>0.6430555555555556</v>
      </c>
      <c r="I2086" t="s">
        <v>1</v>
      </c>
      <c r="J2086" t="str">
        <f>VLOOKUP(ventas_starbucks_2025[[#This Row],[sucursal]],cambio_sucursal[#All],2,0)</f>
        <v>Sucursal Nueva Córdoba</v>
      </c>
      <c r="K2086" t="s">
        <v>175</v>
      </c>
      <c r="L2086" t="s">
        <v>70</v>
      </c>
      <c r="M2086" t="s">
        <v>62</v>
      </c>
      <c r="N2086" t="str">
        <f>IFERROR(VLOOKUP(ventas_starbucks_2025[[#This Row],[tamaño_sucio]],cambio_tamaño[#All],2,0),"Tamaño único")</f>
        <v>Extra-Grande</v>
      </c>
      <c r="O2086">
        <v>2</v>
      </c>
      <c r="P2086">
        <v>1656.35</v>
      </c>
      <c r="Q2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6">
        <v>3312.7</v>
      </c>
      <c r="S2086" t="s">
        <v>31</v>
      </c>
      <c r="T2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6" t="str">
        <f>VLOOKUP(ventas_starbucks_2025[[#This Row],[canal_compra]],cambio_canal_compra[#All],2,0)</f>
        <v>Entrega domicilio</v>
      </c>
      <c r="V2086" t="s">
        <v>40</v>
      </c>
      <c r="W2086" t="str">
        <f>VLOOKUP(ventas_starbucks_2025[[#This Row],[método_pago]],cambio_metodo_pago[#All],2,0)</f>
        <v>Efectivo</v>
      </c>
      <c r="X2086" t="s">
        <v>7</v>
      </c>
      <c r="Y2086">
        <v>15</v>
      </c>
      <c r="Z2086" t="str">
        <f>VLOOKUP(ventas_starbucks_2025[[#This Row],[promoción_aplicada5]],promocion_cambiar[#All],2,0)</f>
        <v>Combo</v>
      </c>
      <c r="AA2086" t="s">
        <v>8</v>
      </c>
      <c r="AB2086" t="s">
        <v>9</v>
      </c>
      <c r="AC2086" t="s">
        <v>41</v>
      </c>
      <c r="AD2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86">
        <v>3.3</v>
      </c>
      <c r="AF2086">
        <v>3</v>
      </c>
      <c r="AG2086">
        <v>22</v>
      </c>
      <c r="AH2086">
        <v>20</v>
      </c>
    </row>
    <row r="2087" spans="1:34" x14ac:dyDescent="0.25">
      <c r="A2087" s="3" t="s">
        <v>2162</v>
      </c>
      <c r="B2087" s="1">
        <v>45709</v>
      </c>
      <c r="C2087" s="23">
        <f t="shared" si="160"/>
        <v>21</v>
      </c>
      <c r="D2087" s="23">
        <f t="shared" si="161"/>
        <v>5</v>
      </c>
      <c r="E2087" s="23" t="str">
        <f t="shared" si="162"/>
        <v>viernes</v>
      </c>
      <c r="F2087" s="23">
        <f t="shared" si="163"/>
        <v>2</v>
      </c>
      <c r="G2087" s="23" t="str">
        <f t="shared" si="164"/>
        <v>febrero</v>
      </c>
      <c r="H2087" s="2">
        <v>0.61388888888888893</v>
      </c>
      <c r="I2087" t="s">
        <v>1</v>
      </c>
      <c r="J2087" t="str">
        <f>VLOOKUP(ventas_starbucks_2025[[#This Row],[sucursal]],cambio_sucursal[#All],2,0)</f>
        <v>Sucursal Nueva Córdoba</v>
      </c>
      <c r="K2087" t="s">
        <v>48</v>
      </c>
      <c r="L2087" t="s">
        <v>49</v>
      </c>
      <c r="M2087" t="s">
        <v>45</v>
      </c>
      <c r="N2087" t="str">
        <f>IFERROR(VLOOKUP(ventas_starbucks_2025[[#This Row],[tamaño_sucio]],cambio_tamaño[#All],2,0),"Tamaño único")</f>
        <v>Grande</v>
      </c>
      <c r="O2087">
        <v>5</v>
      </c>
      <c r="P2087">
        <v>1547.49</v>
      </c>
      <c r="Q2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7">
        <v>7737.45</v>
      </c>
      <c r="S2087" t="s">
        <v>5</v>
      </c>
      <c r="T2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87" t="str">
        <f>VLOOKUP(ventas_starbucks_2025[[#This Row],[canal_compra]],cambio_canal_compra[#All],2,0)</f>
        <v>En tienda</v>
      </c>
      <c r="V2087" t="s">
        <v>16</v>
      </c>
      <c r="W2087" t="str">
        <f>VLOOKUP(ventas_starbucks_2025[[#This Row],[método_pago]],cambio_metodo_pago[#All],2,0)</f>
        <v>Tarjeta</v>
      </c>
      <c r="X2087" t="s">
        <v>22</v>
      </c>
      <c r="Y2087">
        <v>0</v>
      </c>
      <c r="Z2087" t="str">
        <f>VLOOKUP(ventas_starbucks_2025[[#This Row],[promoción_aplicada5]],promocion_cambiar[#All],2,0)</f>
        <v>2x1</v>
      </c>
      <c r="AA2087" t="s">
        <v>51</v>
      </c>
      <c r="AB2087" t="s">
        <v>32</v>
      </c>
      <c r="AC2087" t="s">
        <v>24</v>
      </c>
      <c r="AD2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7">
        <v>9.6</v>
      </c>
      <c r="AF2087">
        <v>3</v>
      </c>
      <c r="AG2087">
        <v>45</v>
      </c>
      <c r="AH2087">
        <v>40</v>
      </c>
    </row>
    <row r="2088" spans="1:34" x14ac:dyDescent="0.25">
      <c r="A2088" s="3" t="s">
        <v>2163</v>
      </c>
      <c r="B2088" s="1">
        <v>45721</v>
      </c>
      <c r="C2088" s="23">
        <f t="shared" si="160"/>
        <v>5</v>
      </c>
      <c r="D2088" s="23">
        <f t="shared" si="161"/>
        <v>3</v>
      </c>
      <c r="E2088" s="23" t="str">
        <f t="shared" si="162"/>
        <v>miércoles</v>
      </c>
      <c r="F2088" s="23">
        <f t="shared" si="163"/>
        <v>3</v>
      </c>
      <c r="G2088" s="23" t="str">
        <f t="shared" si="164"/>
        <v>marzo</v>
      </c>
      <c r="H2088" s="2">
        <v>0.83333333333333337</v>
      </c>
      <c r="I2088" t="s">
        <v>57</v>
      </c>
      <c r="J2088" t="str">
        <f>VLOOKUP(ventas_starbucks_2025[[#This Row],[sucursal]],cambio_sucursal[#All],2,0)</f>
        <v>Sucursal Avda Colón</v>
      </c>
      <c r="K2088" t="s">
        <v>58</v>
      </c>
      <c r="L2088" t="s">
        <v>39</v>
      </c>
      <c r="M2088" t="s">
        <v>4</v>
      </c>
      <c r="N2088" t="str">
        <f>IFERROR(VLOOKUP(ventas_starbucks_2025[[#This Row],[tamaño_sucio]],cambio_tamaño[#All],2,0),"Tamaño único")</f>
        <v>Tamaño único</v>
      </c>
      <c r="O2088">
        <v>2</v>
      </c>
      <c r="P2088">
        <v>1290.52</v>
      </c>
      <c r="Q2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8">
        <v>2581.04</v>
      </c>
      <c r="S2088" t="s">
        <v>5</v>
      </c>
      <c r="T2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8" t="str">
        <f>VLOOKUP(ventas_starbucks_2025[[#This Row],[canal_compra]],cambio_canal_compra[#All],2,0)</f>
        <v>En tienda</v>
      </c>
      <c r="V2088" t="s">
        <v>6</v>
      </c>
      <c r="W2088" t="str">
        <f>VLOOKUP(ventas_starbucks_2025[[#This Row],[método_pago]],cambio_metodo_pago[#All],2,0)</f>
        <v>Aplicación móbil</v>
      </c>
      <c r="X2088" t="s">
        <v>7</v>
      </c>
      <c r="Y2088">
        <v>15</v>
      </c>
      <c r="Z2088" t="str">
        <f>VLOOKUP(ventas_starbucks_2025[[#This Row],[promoción_aplicada5]],promocion_cambiar[#All],2,0)</f>
        <v>Hora Feliz</v>
      </c>
      <c r="AA2088" t="s">
        <v>36</v>
      </c>
      <c r="AB2088" t="s">
        <v>52</v>
      </c>
      <c r="AC2088" t="s">
        <v>41</v>
      </c>
      <c r="AD2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88">
        <v>4.8</v>
      </c>
      <c r="AF2088">
        <v>4</v>
      </c>
      <c r="AG2088">
        <v>39</v>
      </c>
      <c r="AH2088">
        <v>37</v>
      </c>
    </row>
    <row r="2089" spans="1:34" x14ac:dyDescent="0.25">
      <c r="A2089" s="3" t="s">
        <v>2164</v>
      </c>
      <c r="B2089" s="1">
        <v>45684</v>
      </c>
      <c r="C2089" s="23">
        <f t="shared" si="160"/>
        <v>27</v>
      </c>
      <c r="D2089" s="23">
        <f t="shared" si="161"/>
        <v>1</v>
      </c>
      <c r="E2089" s="23" t="str">
        <f t="shared" si="162"/>
        <v>lunes</v>
      </c>
      <c r="F2089" s="23">
        <f t="shared" si="163"/>
        <v>1</v>
      </c>
      <c r="G2089" s="23" t="str">
        <f t="shared" si="164"/>
        <v>enero</v>
      </c>
      <c r="H2089" s="2">
        <v>0.78749999999999998</v>
      </c>
      <c r="I2089" t="s">
        <v>12</v>
      </c>
      <c r="J2089" t="str">
        <f>VLOOKUP(ventas_starbucks_2025[[#This Row],[sucursal]],cambio_sucursal[#All],2,0)</f>
        <v>Sucursal Córdoba Shopping</v>
      </c>
      <c r="K2089" t="s">
        <v>48</v>
      </c>
      <c r="L2089" t="s">
        <v>49</v>
      </c>
      <c r="M2089" t="s">
        <v>45</v>
      </c>
      <c r="N2089" t="str">
        <f>IFERROR(VLOOKUP(ventas_starbucks_2025[[#This Row],[tamaño_sucio]],cambio_tamaño[#All],2,0),"Tamaño único")</f>
        <v>Grande</v>
      </c>
      <c r="O2089">
        <v>3</v>
      </c>
      <c r="P2089">
        <v>1555.36</v>
      </c>
      <c r="Q2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9">
        <v>4666.08</v>
      </c>
      <c r="S2089" t="s">
        <v>15</v>
      </c>
      <c r="T2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9" t="str">
        <f>VLOOKUP(ventas_starbucks_2025[[#This Row],[canal_compra]],cambio_canal_compra[#All],2,0)</f>
        <v>Para llevar</v>
      </c>
      <c r="V2089" t="s">
        <v>40</v>
      </c>
      <c r="W2089" t="str">
        <f>VLOOKUP(ventas_starbucks_2025[[#This Row],[método_pago]],cambio_metodo_pago[#All],2,0)</f>
        <v>Efectivo</v>
      </c>
      <c r="X2089" t="s">
        <v>7</v>
      </c>
      <c r="Y2089">
        <v>10</v>
      </c>
      <c r="Z2089" t="str">
        <f>VLOOKUP(ventas_starbucks_2025[[#This Row],[promoción_aplicada5]],promocion_cambiar[#All],2,0)</f>
        <v>2x1</v>
      </c>
      <c r="AA2089" t="s">
        <v>51</v>
      </c>
      <c r="AB2089" t="s">
        <v>52</v>
      </c>
      <c r="AC2089" t="s">
        <v>41</v>
      </c>
      <c r="AD2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9">
        <v>9</v>
      </c>
      <c r="AF2089">
        <v>4</v>
      </c>
      <c r="AG2089">
        <v>17</v>
      </c>
      <c r="AH2089">
        <v>14</v>
      </c>
    </row>
    <row r="2090" spans="1:34" x14ac:dyDescent="0.25">
      <c r="A2090" s="3" t="s">
        <v>2165</v>
      </c>
      <c r="B2090" s="1">
        <v>45682</v>
      </c>
      <c r="C2090" s="23">
        <f t="shared" si="160"/>
        <v>25</v>
      </c>
      <c r="D2090" s="23">
        <f t="shared" si="161"/>
        <v>6</v>
      </c>
      <c r="E2090" s="1" t="str">
        <f t="shared" si="162"/>
        <v>sábado</v>
      </c>
      <c r="F2090" s="23">
        <f t="shared" si="163"/>
        <v>1</v>
      </c>
      <c r="G2090" s="1" t="str">
        <f t="shared" si="164"/>
        <v>enero</v>
      </c>
      <c r="H2090" s="2">
        <v>0.85138888888888886</v>
      </c>
      <c r="I2090" t="s">
        <v>57</v>
      </c>
      <c r="J2090" t="str">
        <f>VLOOKUP(ventas_starbucks_2025[[#This Row],[sucursal]],cambio_sucursal[#All],2,0)</f>
        <v>Sucursal Avda Colón</v>
      </c>
      <c r="K2090" t="s">
        <v>74</v>
      </c>
      <c r="L2090" t="s">
        <v>70</v>
      </c>
      <c r="M2090" t="s">
        <v>55</v>
      </c>
      <c r="N2090" t="str">
        <f>IFERROR(VLOOKUP(ventas_starbucks_2025[[#This Row],[tamaño_sucio]],cambio_tamaño[#All],2,0),"Tamaño único")</f>
        <v>Pequeño</v>
      </c>
      <c r="O2090">
        <v>3</v>
      </c>
      <c r="P2090">
        <v>1483.7</v>
      </c>
      <c r="Q2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0">
        <v>4451.1000000000004</v>
      </c>
      <c r="S2090" t="s">
        <v>5</v>
      </c>
      <c r="T2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0" t="str">
        <f>VLOOKUP(ventas_starbucks_2025[[#This Row],[canal_compra]],cambio_canal_compra[#All],2,0)</f>
        <v>En tienda</v>
      </c>
      <c r="V2090" t="s">
        <v>6</v>
      </c>
      <c r="W2090" t="str">
        <f>VLOOKUP(ventas_starbucks_2025[[#This Row],[método_pago]],cambio_metodo_pago[#All],2,0)</f>
        <v>Aplicación móbil</v>
      </c>
      <c r="X2090" t="s">
        <v>22</v>
      </c>
      <c r="Y2090">
        <v>0</v>
      </c>
      <c r="Z2090" t="str">
        <f>VLOOKUP(ventas_starbucks_2025[[#This Row],[promoción_aplicada5]],promocion_cambiar[#All],2,0)</f>
        <v>Combo</v>
      </c>
      <c r="AA2090" t="s">
        <v>8</v>
      </c>
      <c r="AB2090" t="s">
        <v>23</v>
      </c>
      <c r="AC2090" t="s">
        <v>24</v>
      </c>
      <c r="AD2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90">
        <v>4.5</v>
      </c>
      <c r="AF2090">
        <v>4</v>
      </c>
      <c r="AG2090">
        <v>29</v>
      </c>
      <c r="AH2090">
        <v>26</v>
      </c>
    </row>
    <row r="2091" spans="1:34" x14ac:dyDescent="0.25">
      <c r="A2091" s="3" t="s">
        <v>2166</v>
      </c>
      <c r="B2091" s="1">
        <v>45731</v>
      </c>
      <c r="C2091" s="23">
        <f t="shared" si="160"/>
        <v>15</v>
      </c>
      <c r="D2091" s="23">
        <f t="shared" si="161"/>
        <v>6</v>
      </c>
      <c r="E2091" s="23" t="str">
        <f t="shared" si="162"/>
        <v>sábado</v>
      </c>
      <c r="F2091" s="23">
        <f t="shared" si="163"/>
        <v>3</v>
      </c>
      <c r="G2091" s="23" t="str">
        <f t="shared" si="164"/>
        <v>marzo</v>
      </c>
      <c r="H2091" s="2">
        <v>0.86805555555555558</v>
      </c>
      <c r="I2091" t="s">
        <v>12</v>
      </c>
      <c r="J2091" t="str">
        <f>VLOOKUP(ventas_starbucks_2025[[#This Row],[sucursal]],cambio_sucursal[#All],2,0)</f>
        <v>Sucursal Córdoba Shopping</v>
      </c>
      <c r="K2091" t="s">
        <v>13</v>
      </c>
      <c r="L2091" t="s">
        <v>14</v>
      </c>
      <c r="M2091" t="s">
        <v>4</v>
      </c>
      <c r="N2091" t="str">
        <f>IFERROR(VLOOKUP(ventas_starbucks_2025[[#This Row],[tamaño_sucio]],cambio_tamaño[#All],2,0),"Tamaño único")</f>
        <v>Tamaño único</v>
      </c>
      <c r="O2091">
        <v>2</v>
      </c>
      <c r="P2091">
        <v>2178.13</v>
      </c>
      <c r="Q2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91">
        <v>4356.26</v>
      </c>
      <c r="S2091" t="s">
        <v>15</v>
      </c>
      <c r="T2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1" t="str">
        <f>VLOOKUP(ventas_starbucks_2025[[#This Row],[canal_compra]],cambio_canal_compra[#All],2,0)</f>
        <v>Para llevar</v>
      </c>
      <c r="V2091" t="s">
        <v>40</v>
      </c>
      <c r="W2091" t="str">
        <f>VLOOKUP(ventas_starbucks_2025[[#This Row],[método_pago]],cambio_metodo_pago[#All],2,0)</f>
        <v>Efectivo</v>
      </c>
      <c r="X2091" t="s">
        <v>22</v>
      </c>
      <c r="Y2091">
        <v>0</v>
      </c>
      <c r="Z2091" t="str">
        <f>VLOOKUP(ventas_starbucks_2025[[#This Row],[promoción_aplicada5]],promocion_cambiar[#All],2,0)</f>
        <v>Ninguna</v>
      </c>
      <c r="AA2091" t="s">
        <v>17</v>
      </c>
      <c r="AB2091" t="s">
        <v>9</v>
      </c>
      <c r="AC2091" t="s">
        <v>41</v>
      </c>
      <c r="AD2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91">
        <v>7.4</v>
      </c>
      <c r="AF2091">
        <v>3</v>
      </c>
      <c r="AG2091">
        <v>28</v>
      </c>
      <c r="AH2091">
        <v>26</v>
      </c>
    </row>
    <row r="2092" spans="1:34" x14ac:dyDescent="0.25">
      <c r="A2092" s="3" t="s">
        <v>2167</v>
      </c>
      <c r="B2092" s="1">
        <v>45693</v>
      </c>
      <c r="C2092" s="23">
        <f t="shared" si="160"/>
        <v>5</v>
      </c>
      <c r="D2092" s="23">
        <f t="shared" si="161"/>
        <v>3</v>
      </c>
      <c r="E2092" s="23" t="str">
        <f t="shared" si="162"/>
        <v>miércoles</v>
      </c>
      <c r="F2092" s="23">
        <f t="shared" si="163"/>
        <v>2</v>
      </c>
      <c r="G2092" s="23" t="str">
        <f t="shared" si="164"/>
        <v>febrero</v>
      </c>
      <c r="H2092" s="2">
        <v>0.65069444444444446</v>
      </c>
      <c r="I2092" t="s">
        <v>26</v>
      </c>
      <c r="J2092" t="str">
        <f>VLOOKUP(ventas_starbucks_2025[[#This Row],[sucursal]],cambio_sucursal[#All],2,0)</f>
        <v>Sucursal San Lorenzo 47</v>
      </c>
      <c r="K2092" t="s">
        <v>327</v>
      </c>
      <c r="L2092" t="s">
        <v>44</v>
      </c>
      <c r="M2092" t="s">
        <v>50</v>
      </c>
      <c r="N2092" t="str">
        <f>IFERROR(VLOOKUP(ventas_starbucks_2025[[#This Row],[tamaño_sucio]],cambio_tamaño[#All],2,0),"Tamaño único")</f>
        <v>Mediano</v>
      </c>
      <c r="O2092">
        <v>1</v>
      </c>
      <c r="P2092">
        <v>1429.01</v>
      </c>
      <c r="Q2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2">
        <v>1429.01</v>
      </c>
      <c r="S2092" t="s">
        <v>5</v>
      </c>
      <c r="T2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2" t="str">
        <f>VLOOKUP(ventas_starbucks_2025[[#This Row],[canal_compra]],cambio_canal_compra[#All],2,0)</f>
        <v>En tienda</v>
      </c>
      <c r="V2092" t="s">
        <v>16</v>
      </c>
      <c r="W2092" t="str">
        <f>VLOOKUP(ventas_starbucks_2025[[#This Row],[método_pago]],cambio_metodo_pago[#All],2,0)</f>
        <v>Tarjeta</v>
      </c>
      <c r="X2092" t="s">
        <v>22</v>
      </c>
      <c r="Y2092">
        <v>0</v>
      </c>
      <c r="Z2092" t="str">
        <f>VLOOKUP(ventas_starbucks_2025[[#This Row],[promoción_aplicada5]],promocion_cambiar[#All],2,0)</f>
        <v>Ninguna</v>
      </c>
      <c r="AA2092" t="s">
        <v>17</v>
      </c>
      <c r="AB2092" t="s">
        <v>9</v>
      </c>
      <c r="AC2092" t="s">
        <v>24</v>
      </c>
      <c r="AD2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92">
        <v>7.9</v>
      </c>
      <c r="AF2092">
        <v>4</v>
      </c>
      <c r="AG2092">
        <v>46</v>
      </c>
      <c r="AH2092">
        <v>45</v>
      </c>
    </row>
    <row r="2093" spans="1:34" x14ac:dyDescent="0.25">
      <c r="A2093" s="3" t="s">
        <v>2168</v>
      </c>
      <c r="B2093" s="1">
        <v>45738</v>
      </c>
      <c r="C2093" s="23">
        <f t="shared" si="160"/>
        <v>22</v>
      </c>
      <c r="D2093" s="23">
        <f t="shared" si="161"/>
        <v>6</v>
      </c>
      <c r="E2093" s="23" t="str">
        <f t="shared" si="162"/>
        <v>sábado</v>
      </c>
      <c r="F2093" s="23">
        <f t="shared" si="163"/>
        <v>3</v>
      </c>
      <c r="G2093" s="23" t="str">
        <f t="shared" si="164"/>
        <v>marzo</v>
      </c>
      <c r="H2093" s="2">
        <v>0.6958333333333333</v>
      </c>
      <c r="I2093" t="s">
        <v>57</v>
      </c>
      <c r="J2093" t="str">
        <f>VLOOKUP(ventas_starbucks_2025[[#This Row],[sucursal]],cambio_sucursal[#All],2,0)</f>
        <v>Sucursal Avda Colón</v>
      </c>
      <c r="K2093" t="s">
        <v>48</v>
      </c>
      <c r="L2093" t="s">
        <v>49</v>
      </c>
      <c r="M2093" t="s">
        <v>62</v>
      </c>
      <c r="N2093" t="str">
        <f>IFERROR(VLOOKUP(ventas_starbucks_2025[[#This Row],[tamaño_sucio]],cambio_tamaño[#All],2,0),"Tamaño único")</f>
        <v>Extra-Grande</v>
      </c>
      <c r="O2093">
        <v>1</v>
      </c>
      <c r="P2093">
        <v>2085.77</v>
      </c>
      <c r="Q2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93">
        <v>2085.77</v>
      </c>
      <c r="S2093" t="s">
        <v>15</v>
      </c>
      <c r="T2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3" t="str">
        <f>VLOOKUP(ventas_starbucks_2025[[#This Row],[canal_compra]],cambio_canal_compra[#All],2,0)</f>
        <v>Para llevar</v>
      </c>
      <c r="V2093" t="s">
        <v>16</v>
      </c>
      <c r="W2093" t="str">
        <f>VLOOKUP(ventas_starbucks_2025[[#This Row],[método_pago]],cambio_metodo_pago[#All],2,0)</f>
        <v>Tarjeta</v>
      </c>
      <c r="X2093" t="s">
        <v>7</v>
      </c>
      <c r="Y2093">
        <v>15</v>
      </c>
      <c r="Z2093" t="str">
        <f>VLOOKUP(ventas_starbucks_2025[[#This Row],[promoción_aplicada5]],promocion_cambiar[#All],2,0)</f>
        <v>Ninguna</v>
      </c>
      <c r="AA2093" t="s">
        <v>17</v>
      </c>
      <c r="AB2093" t="s">
        <v>9</v>
      </c>
      <c r="AC2093" t="s">
        <v>41</v>
      </c>
      <c r="AD2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93">
        <v>9.8000000000000007</v>
      </c>
      <c r="AF2093">
        <v>4</v>
      </c>
      <c r="AG2093">
        <v>45</v>
      </c>
      <c r="AH2093">
        <v>44</v>
      </c>
    </row>
    <row r="2094" spans="1:34" x14ac:dyDescent="0.25">
      <c r="A2094" s="3" t="s">
        <v>2169</v>
      </c>
      <c r="B2094" s="1">
        <v>45696</v>
      </c>
      <c r="C2094" s="23">
        <f t="shared" si="160"/>
        <v>8</v>
      </c>
      <c r="D2094" s="23">
        <f t="shared" si="161"/>
        <v>6</v>
      </c>
      <c r="E2094" s="23" t="str">
        <f t="shared" si="162"/>
        <v>sábado</v>
      </c>
      <c r="F2094" s="23">
        <f t="shared" si="163"/>
        <v>2</v>
      </c>
      <c r="G2094" s="23" t="str">
        <f t="shared" si="164"/>
        <v>febrero</v>
      </c>
      <c r="H2094" s="2">
        <v>0.47083333333333333</v>
      </c>
      <c r="I2094" t="s">
        <v>57</v>
      </c>
      <c r="J2094" t="str">
        <f>VLOOKUP(ventas_starbucks_2025[[#This Row],[sucursal]],cambio_sucursal[#All],2,0)</f>
        <v>Sucursal Avda Colón</v>
      </c>
      <c r="K2094" t="s">
        <v>67</v>
      </c>
      <c r="L2094" t="s">
        <v>35</v>
      </c>
      <c r="M2094" t="s">
        <v>4</v>
      </c>
      <c r="N2094" t="str">
        <f>IFERROR(VLOOKUP(ventas_starbucks_2025[[#This Row],[tamaño_sucio]],cambio_tamaño[#All],2,0),"Tamaño único")</f>
        <v>Tamaño único</v>
      </c>
      <c r="O2094">
        <v>5</v>
      </c>
      <c r="P2094">
        <v>1311.68</v>
      </c>
      <c r="Q2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4">
        <v>6558.4</v>
      </c>
      <c r="S2094" t="s">
        <v>5</v>
      </c>
      <c r="T2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94" t="str">
        <f>VLOOKUP(ventas_starbucks_2025[[#This Row],[canal_compra]],cambio_canal_compra[#All],2,0)</f>
        <v>En tienda</v>
      </c>
      <c r="V2094" t="s">
        <v>40</v>
      </c>
      <c r="W2094" t="str">
        <f>VLOOKUP(ventas_starbucks_2025[[#This Row],[método_pago]],cambio_metodo_pago[#All],2,0)</f>
        <v>Efectivo</v>
      </c>
      <c r="X2094" t="s">
        <v>22</v>
      </c>
      <c r="Y2094">
        <v>0</v>
      </c>
      <c r="Z2094" t="str">
        <f>VLOOKUP(ventas_starbucks_2025[[#This Row],[promoción_aplicada5]],promocion_cambiar[#All],2,0)</f>
        <v>Hora Feliz</v>
      </c>
      <c r="AA2094" t="s">
        <v>36</v>
      </c>
      <c r="AB2094" t="s">
        <v>29</v>
      </c>
      <c r="AC2094" t="s">
        <v>41</v>
      </c>
      <c r="AD2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94">
        <v>4.4000000000000004</v>
      </c>
      <c r="AF2094">
        <v>5</v>
      </c>
      <c r="AG2094">
        <v>37</v>
      </c>
      <c r="AH2094">
        <v>32</v>
      </c>
    </row>
    <row r="2095" spans="1:34" x14ac:dyDescent="0.25">
      <c r="A2095" s="3" t="s">
        <v>2170</v>
      </c>
      <c r="B2095" s="1">
        <v>45693</v>
      </c>
      <c r="C2095" s="23">
        <f t="shared" si="160"/>
        <v>5</v>
      </c>
      <c r="D2095" s="23">
        <f t="shared" si="161"/>
        <v>3</v>
      </c>
      <c r="E2095" s="23" t="str">
        <f t="shared" si="162"/>
        <v>miércoles</v>
      </c>
      <c r="F2095" s="23">
        <f t="shared" si="163"/>
        <v>2</v>
      </c>
      <c r="G2095" s="23" t="str">
        <f t="shared" si="164"/>
        <v>febrero</v>
      </c>
      <c r="H2095" s="2">
        <v>0.53333333333333333</v>
      </c>
      <c r="I2095" t="s">
        <v>57</v>
      </c>
      <c r="J2095" t="str">
        <f>VLOOKUP(ventas_starbucks_2025[[#This Row],[sucursal]],cambio_sucursal[#All],2,0)</f>
        <v>Sucursal Avda Colón</v>
      </c>
      <c r="K2095" t="s">
        <v>89</v>
      </c>
      <c r="L2095" t="s">
        <v>90</v>
      </c>
      <c r="M2095" t="s">
        <v>4</v>
      </c>
      <c r="N2095" t="str">
        <f>IFERROR(VLOOKUP(ventas_starbucks_2025[[#This Row],[tamaño_sucio]],cambio_tamaño[#All],2,0),"Tamaño único")</f>
        <v>Tamaño único</v>
      </c>
      <c r="O2095">
        <v>5</v>
      </c>
      <c r="P2095">
        <v>1192.53</v>
      </c>
      <c r="Q2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5">
        <v>5962.65</v>
      </c>
      <c r="S2095" t="s">
        <v>15</v>
      </c>
      <c r="T2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95" t="str">
        <f>VLOOKUP(ventas_starbucks_2025[[#This Row],[canal_compra]],cambio_canal_compra[#All],2,0)</f>
        <v>Para llevar</v>
      </c>
      <c r="V2095" t="s">
        <v>6</v>
      </c>
      <c r="W2095" t="str">
        <f>VLOOKUP(ventas_starbucks_2025[[#This Row],[método_pago]],cambio_metodo_pago[#All],2,0)</f>
        <v>Aplicación móbil</v>
      </c>
      <c r="X2095" t="s">
        <v>22</v>
      </c>
      <c r="Y2095">
        <v>0</v>
      </c>
      <c r="Z2095" t="str">
        <f>VLOOKUP(ventas_starbucks_2025[[#This Row],[promoción_aplicada5]],promocion_cambiar[#All],2,0)</f>
        <v>Combo</v>
      </c>
      <c r="AA2095" t="s">
        <v>8</v>
      </c>
      <c r="AB2095" t="s">
        <v>9</v>
      </c>
      <c r="AC2095" t="s">
        <v>41</v>
      </c>
      <c r="AD2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95">
        <v>12.8</v>
      </c>
      <c r="AF2095">
        <v>4</v>
      </c>
      <c r="AG2095">
        <v>12</v>
      </c>
      <c r="AH2095">
        <v>7</v>
      </c>
    </row>
    <row r="2096" spans="1:34" x14ac:dyDescent="0.25">
      <c r="A2096" s="3" t="s">
        <v>2171</v>
      </c>
      <c r="B2096" s="1">
        <v>45661</v>
      </c>
      <c r="C2096" s="23">
        <f t="shared" si="160"/>
        <v>4</v>
      </c>
      <c r="D2096" s="23">
        <f t="shared" si="161"/>
        <v>6</v>
      </c>
      <c r="E2096" s="1" t="str">
        <f t="shared" si="162"/>
        <v>sábado</v>
      </c>
      <c r="F2096" s="23">
        <f t="shared" si="163"/>
        <v>1</v>
      </c>
      <c r="G2096" s="1" t="str">
        <f t="shared" si="164"/>
        <v>enero</v>
      </c>
      <c r="H2096" s="2">
        <v>0.48125000000000001</v>
      </c>
      <c r="I2096" t="s">
        <v>26</v>
      </c>
      <c r="J2096" t="str">
        <f>VLOOKUP(ventas_starbucks_2025[[#This Row],[sucursal]],cambio_sucursal[#All],2,0)</f>
        <v>Sucursal San Lorenzo 47</v>
      </c>
      <c r="K2096" t="s">
        <v>64</v>
      </c>
      <c r="L2096" t="s">
        <v>65</v>
      </c>
      <c r="M2096" t="s">
        <v>4</v>
      </c>
      <c r="N2096" t="str">
        <f>IFERROR(VLOOKUP(ventas_starbucks_2025[[#This Row],[tamaño_sucio]],cambio_tamaño[#All],2,0),"Tamaño único")</f>
        <v>Tamaño único</v>
      </c>
      <c r="O2096">
        <v>5</v>
      </c>
      <c r="P2096">
        <v>1704.89</v>
      </c>
      <c r="Q2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6">
        <v>8524.4500000000007</v>
      </c>
      <c r="S2096" t="s">
        <v>15</v>
      </c>
      <c r="T2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96" t="str">
        <f>VLOOKUP(ventas_starbucks_2025[[#This Row],[canal_compra]],cambio_canal_compra[#All],2,0)</f>
        <v>Para llevar</v>
      </c>
      <c r="V2096" t="s">
        <v>40</v>
      </c>
      <c r="W2096" t="str">
        <f>VLOOKUP(ventas_starbucks_2025[[#This Row],[método_pago]],cambio_metodo_pago[#All],2,0)</f>
        <v>Efectivo</v>
      </c>
      <c r="X2096" t="s">
        <v>7</v>
      </c>
      <c r="Y2096">
        <v>10</v>
      </c>
      <c r="Z2096" t="str">
        <f>VLOOKUP(ventas_starbucks_2025[[#This Row],[promoción_aplicada5]],promocion_cambiar[#All],2,0)</f>
        <v>Hora Feliz</v>
      </c>
      <c r="AA2096" t="s">
        <v>36</v>
      </c>
      <c r="AB2096" t="s">
        <v>52</v>
      </c>
      <c r="AC2096" t="s">
        <v>24</v>
      </c>
      <c r="AD2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96">
        <v>6.6</v>
      </c>
      <c r="AF2096">
        <v>5</v>
      </c>
      <c r="AG2096">
        <v>28</v>
      </c>
      <c r="AH2096">
        <v>23</v>
      </c>
    </row>
    <row r="2097" spans="1:34" x14ac:dyDescent="0.25">
      <c r="A2097" s="3" t="s">
        <v>2172</v>
      </c>
      <c r="B2097" s="1">
        <v>45744</v>
      </c>
      <c r="C2097" s="23">
        <f t="shared" si="160"/>
        <v>28</v>
      </c>
      <c r="D2097" s="23">
        <f t="shared" si="161"/>
        <v>5</v>
      </c>
      <c r="E2097" s="1" t="str">
        <f t="shared" si="162"/>
        <v>viernes</v>
      </c>
      <c r="F2097" s="23">
        <f t="shared" si="163"/>
        <v>3</v>
      </c>
      <c r="G2097" s="1" t="str">
        <f t="shared" si="164"/>
        <v>marzo</v>
      </c>
      <c r="H2097" s="2">
        <v>0.76527777777777772</v>
      </c>
      <c r="I2097" t="s">
        <v>12</v>
      </c>
      <c r="J2097" t="str">
        <f>VLOOKUP(ventas_starbucks_2025[[#This Row],[sucursal]],cambio_sucursal[#All],2,0)</f>
        <v>Sucursal Córdoba Shopping</v>
      </c>
      <c r="K2097" t="s">
        <v>48</v>
      </c>
      <c r="L2097" t="s">
        <v>49</v>
      </c>
      <c r="M2097" t="s">
        <v>45</v>
      </c>
      <c r="N2097" t="str">
        <f>IFERROR(VLOOKUP(ventas_starbucks_2025[[#This Row],[tamaño_sucio]],cambio_tamaño[#All],2,0),"Tamaño único")</f>
        <v>Grande</v>
      </c>
      <c r="O2097">
        <v>3</v>
      </c>
      <c r="P2097">
        <v>1504.21</v>
      </c>
      <c r="Q2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7">
        <v>4512.63</v>
      </c>
      <c r="S2097" t="s">
        <v>5</v>
      </c>
      <c r="T2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7" t="str">
        <f>VLOOKUP(ventas_starbucks_2025[[#This Row],[canal_compra]],cambio_canal_compra[#All],2,0)</f>
        <v>En tienda</v>
      </c>
      <c r="V2097" t="s">
        <v>16</v>
      </c>
      <c r="W2097" t="str">
        <f>VLOOKUP(ventas_starbucks_2025[[#This Row],[método_pago]],cambio_metodo_pago[#All],2,0)</f>
        <v>Tarjeta</v>
      </c>
      <c r="X2097" t="s">
        <v>7</v>
      </c>
      <c r="Y2097">
        <v>10</v>
      </c>
      <c r="Z2097" t="str">
        <f>VLOOKUP(ventas_starbucks_2025[[#This Row],[promoción_aplicada5]],promocion_cambiar[#All],2,0)</f>
        <v>Ninguna</v>
      </c>
      <c r="AA2097" t="s">
        <v>17</v>
      </c>
      <c r="AB2097" t="s">
        <v>23</v>
      </c>
      <c r="AC2097" t="s">
        <v>10</v>
      </c>
      <c r="AD2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97">
        <v>13.6</v>
      </c>
      <c r="AF2097">
        <v>2</v>
      </c>
      <c r="AG2097">
        <v>17</v>
      </c>
      <c r="AH2097">
        <v>14</v>
      </c>
    </row>
    <row r="2098" spans="1:34" x14ac:dyDescent="0.25">
      <c r="A2098" s="3" t="s">
        <v>2173</v>
      </c>
      <c r="B2098" s="1">
        <v>45749</v>
      </c>
      <c r="C2098" s="23">
        <f t="shared" si="160"/>
        <v>2</v>
      </c>
      <c r="D2098" s="23">
        <f t="shared" si="161"/>
        <v>3</v>
      </c>
      <c r="E2098" s="1" t="str">
        <f t="shared" si="162"/>
        <v>miércoles</v>
      </c>
      <c r="F2098" s="23">
        <f t="shared" si="163"/>
        <v>4</v>
      </c>
      <c r="G2098" s="1" t="str">
        <f t="shared" si="164"/>
        <v>abril</v>
      </c>
      <c r="H2098" s="2">
        <v>0.56874999999999998</v>
      </c>
      <c r="I2098" t="s">
        <v>12</v>
      </c>
      <c r="J2098" t="str">
        <f>VLOOKUP(ventas_starbucks_2025[[#This Row],[sucursal]],cambio_sucursal[#All],2,0)</f>
        <v>Sucursal Córdoba Shopping</v>
      </c>
      <c r="K2098" t="s">
        <v>89</v>
      </c>
      <c r="L2098" t="s">
        <v>90</v>
      </c>
      <c r="M2098" t="s">
        <v>4</v>
      </c>
      <c r="N2098" t="str">
        <f>IFERROR(VLOOKUP(ventas_starbucks_2025[[#This Row],[tamaño_sucio]],cambio_tamaño[#All],2,0),"Tamaño único")</f>
        <v>Tamaño único</v>
      </c>
      <c r="O2098">
        <v>2</v>
      </c>
      <c r="P2098">
        <v>1567.27</v>
      </c>
      <c r="Q2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8">
        <v>3134.54</v>
      </c>
      <c r="S2098" t="s">
        <v>31</v>
      </c>
      <c r="T2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8" t="str">
        <f>VLOOKUP(ventas_starbucks_2025[[#This Row],[canal_compra]],cambio_canal_compra[#All],2,0)</f>
        <v>Entrega domicilio</v>
      </c>
      <c r="V2098" t="s">
        <v>16</v>
      </c>
      <c r="W2098" t="str">
        <f>VLOOKUP(ventas_starbucks_2025[[#This Row],[método_pago]],cambio_metodo_pago[#All],2,0)</f>
        <v>Tarjeta</v>
      </c>
      <c r="X2098" t="s">
        <v>7</v>
      </c>
      <c r="Y2098">
        <v>10</v>
      </c>
      <c r="Z2098" t="str">
        <f>VLOOKUP(ventas_starbucks_2025[[#This Row],[promoción_aplicada5]],promocion_cambiar[#All],2,0)</f>
        <v>Hora Feliz</v>
      </c>
      <c r="AA2098" t="s">
        <v>36</v>
      </c>
      <c r="AB2098" t="s">
        <v>23</v>
      </c>
      <c r="AC2098" t="s">
        <v>10</v>
      </c>
      <c r="AD2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98">
        <v>8.5</v>
      </c>
      <c r="AF2098">
        <v>1</v>
      </c>
      <c r="AG2098">
        <v>12</v>
      </c>
      <c r="AH2098">
        <v>10</v>
      </c>
    </row>
    <row r="2099" spans="1:34" x14ac:dyDescent="0.25">
      <c r="A2099" s="3" t="s">
        <v>2174</v>
      </c>
      <c r="B2099" s="1">
        <v>45698</v>
      </c>
      <c r="C2099" s="23">
        <f t="shared" si="160"/>
        <v>10</v>
      </c>
      <c r="D2099" s="23">
        <f t="shared" si="161"/>
        <v>1</v>
      </c>
      <c r="E2099" s="23" t="str">
        <f t="shared" si="162"/>
        <v>lunes</v>
      </c>
      <c r="F2099" s="23">
        <f t="shared" si="163"/>
        <v>2</v>
      </c>
      <c r="G2099" s="23" t="str">
        <f t="shared" si="164"/>
        <v>febrero</v>
      </c>
      <c r="H2099" s="2">
        <v>0.80972222222222223</v>
      </c>
      <c r="I2099" t="s">
        <v>1</v>
      </c>
      <c r="J2099" t="str">
        <f>VLOOKUP(ventas_starbucks_2025[[#This Row],[sucursal]],cambio_sucursal[#All],2,0)</f>
        <v>Sucursal Nueva Córdoba</v>
      </c>
      <c r="K2099" t="s">
        <v>87</v>
      </c>
      <c r="L2099" t="s">
        <v>65</v>
      </c>
      <c r="M2099" t="s">
        <v>4</v>
      </c>
      <c r="N2099" t="str">
        <f>IFERROR(VLOOKUP(ventas_starbucks_2025[[#This Row],[tamaño_sucio]],cambio_tamaño[#All],2,0),"Tamaño único")</f>
        <v>Tamaño único</v>
      </c>
      <c r="O2099">
        <v>4</v>
      </c>
      <c r="P2099">
        <v>1671.31</v>
      </c>
      <c r="Q2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9">
        <v>6685.24</v>
      </c>
      <c r="S2099" t="s">
        <v>5</v>
      </c>
      <c r="T2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99" t="str">
        <f>VLOOKUP(ventas_starbucks_2025[[#This Row],[canal_compra]],cambio_canal_compra[#All],2,0)</f>
        <v>En tienda</v>
      </c>
      <c r="V2099" t="s">
        <v>40</v>
      </c>
      <c r="W2099" t="str">
        <f>VLOOKUP(ventas_starbucks_2025[[#This Row],[método_pago]],cambio_metodo_pago[#All],2,0)</f>
        <v>Efectivo</v>
      </c>
      <c r="X2099" t="s">
        <v>22</v>
      </c>
      <c r="Y2099">
        <v>0</v>
      </c>
      <c r="Z2099" t="str">
        <f>VLOOKUP(ventas_starbucks_2025[[#This Row],[promoción_aplicada5]],promocion_cambiar[#All],2,0)</f>
        <v>Combo</v>
      </c>
      <c r="AA2099" t="s">
        <v>8</v>
      </c>
      <c r="AB2099" t="s">
        <v>9</v>
      </c>
      <c r="AC2099" t="s">
        <v>10</v>
      </c>
      <c r="AD2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99">
        <v>4.8</v>
      </c>
      <c r="AF2099">
        <v>1</v>
      </c>
      <c r="AG2099">
        <v>19</v>
      </c>
      <c r="AH2099">
        <v>15</v>
      </c>
    </row>
    <row r="2100" spans="1:34" x14ac:dyDescent="0.25">
      <c r="A2100" s="3" t="s">
        <v>2175</v>
      </c>
      <c r="B2100" s="1">
        <v>45752</v>
      </c>
      <c r="C2100" s="23">
        <f t="shared" si="160"/>
        <v>5</v>
      </c>
      <c r="D2100" s="23">
        <f t="shared" si="161"/>
        <v>6</v>
      </c>
      <c r="E2100" s="1" t="str">
        <f t="shared" si="162"/>
        <v>sábado</v>
      </c>
      <c r="F2100" s="23">
        <f t="shared" si="163"/>
        <v>4</v>
      </c>
      <c r="G2100" s="1" t="str">
        <f t="shared" si="164"/>
        <v>abril</v>
      </c>
      <c r="H2100" s="2">
        <v>0.32430555555555557</v>
      </c>
      <c r="I2100" t="s">
        <v>12</v>
      </c>
      <c r="J2100" t="str">
        <f>VLOOKUP(ventas_starbucks_2025[[#This Row],[sucursal]],cambio_sucursal[#All],2,0)</f>
        <v>Sucursal Córdoba Shopping</v>
      </c>
      <c r="K2100" t="s">
        <v>38</v>
      </c>
      <c r="L2100" t="s">
        <v>39</v>
      </c>
      <c r="M2100" t="s">
        <v>4</v>
      </c>
      <c r="N2100" t="str">
        <f>IFERROR(VLOOKUP(ventas_starbucks_2025[[#This Row],[tamaño_sucio]],cambio_tamaño[#All],2,0),"Tamaño único")</f>
        <v>Tamaño único</v>
      </c>
      <c r="O2100">
        <v>1</v>
      </c>
      <c r="P2100">
        <v>1176.76</v>
      </c>
      <c r="Q2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0">
        <v>1176.76</v>
      </c>
      <c r="S2100" t="s">
        <v>5</v>
      </c>
      <c r="T2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0" t="str">
        <f>VLOOKUP(ventas_starbucks_2025[[#This Row],[canal_compra]],cambio_canal_compra[#All],2,0)</f>
        <v>En tienda</v>
      </c>
      <c r="V2100" t="s">
        <v>40</v>
      </c>
      <c r="W2100" t="str">
        <f>VLOOKUP(ventas_starbucks_2025[[#This Row],[método_pago]],cambio_metodo_pago[#All],2,0)</f>
        <v>Efectivo</v>
      </c>
      <c r="X2100" t="s">
        <v>7</v>
      </c>
      <c r="Y2100">
        <v>0</v>
      </c>
      <c r="Z2100" t="str">
        <f>VLOOKUP(ventas_starbucks_2025[[#This Row],[promoción_aplicada5]],promocion_cambiar[#All],2,0)</f>
        <v>Ninguna</v>
      </c>
      <c r="AA2100" t="s">
        <v>17</v>
      </c>
      <c r="AB2100" t="s">
        <v>29</v>
      </c>
      <c r="AC2100" t="s">
        <v>10</v>
      </c>
      <c r="AD2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00">
        <v>4.2</v>
      </c>
      <c r="AF2100">
        <v>1</v>
      </c>
      <c r="AG2100">
        <v>17</v>
      </c>
      <c r="AH2100">
        <v>16</v>
      </c>
    </row>
    <row r="2101" spans="1:34" x14ac:dyDescent="0.25">
      <c r="A2101" s="3" t="s">
        <v>2176</v>
      </c>
      <c r="B2101" s="1">
        <v>45689</v>
      </c>
      <c r="C2101" s="23">
        <f t="shared" si="160"/>
        <v>1</v>
      </c>
      <c r="D2101" s="23">
        <f t="shared" si="161"/>
        <v>6</v>
      </c>
      <c r="E2101" s="23" t="str">
        <f t="shared" si="162"/>
        <v>sábado</v>
      </c>
      <c r="F2101" s="23">
        <f t="shared" si="163"/>
        <v>2</v>
      </c>
      <c r="G2101" s="23" t="str">
        <f t="shared" si="164"/>
        <v>febrero</v>
      </c>
      <c r="H2101" s="2">
        <v>0.37777777777777777</v>
      </c>
      <c r="I2101" t="s">
        <v>26</v>
      </c>
      <c r="J2101" t="str">
        <f>VLOOKUP(ventas_starbucks_2025[[#This Row],[sucursal]],cambio_sucursal[#All],2,0)</f>
        <v>Sucursal San Lorenzo 47</v>
      </c>
      <c r="K2101" t="s">
        <v>58</v>
      </c>
      <c r="L2101" t="s">
        <v>39</v>
      </c>
      <c r="M2101" t="s">
        <v>4</v>
      </c>
      <c r="N2101" t="str">
        <f>IFERROR(VLOOKUP(ventas_starbucks_2025[[#This Row],[tamaño_sucio]],cambio_tamaño[#All],2,0),"Tamaño único")</f>
        <v>Tamaño único</v>
      </c>
      <c r="O2101">
        <v>4</v>
      </c>
      <c r="P2101">
        <v>1219.29</v>
      </c>
      <c r="Q2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1">
        <v>4877.16</v>
      </c>
      <c r="S2101" t="s">
        <v>15</v>
      </c>
      <c r="T2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1" t="str">
        <f>VLOOKUP(ventas_starbucks_2025[[#This Row],[canal_compra]],cambio_canal_compra[#All],2,0)</f>
        <v>Para llevar</v>
      </c>
      <c r="V2101" t="s">
        <v>6</v>
      </c>
      <c r="W2101" t="str">
        <f>VLOOKUP(ventas_starbucks_2025[[#This Row],[método_pago]],cambio_metodo_pago[#All],2,0)</f>
        <v>Aplicación móbil</v>
      </c>
      <c r="X2101" t="s">
        <v>22</v>
      </c>
      <c r="Y2101">
        <v>0</v>
      </c>
      <c r="Z2101" t="str">
        <f>VLOOKUP(ventas_starbucks_2025[[#This Row],[promoción_aplicada5]],promocion_cambiar[#All],2,0)</f>
        <v>Combo</v>
      </c>
      <c r="AA2101" t="s">
        <v>8</v>
      </c>
      <c r="AB2101" t="s">
        <v>18</v>
      </c>
      <c r="AC2101" t="s">
        <v>41</v>
      </c>
      <c r="AD2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01">
        <v>7</v>
      </c>
      <c r="AF2101">
        <v>4</v>
      </c>
      <c r="AG2101">
        <v>30</v>
      </c>
      <c r="AH2101">
        <v>26</v>
      </c>
    </row>
    <row r="2102" spans="1:34" x14ac:dyDescent="0.25">
      <c r="A2102" s="3" t="s">
        <v>2177</v>
      </c>
      <c r="B2102" s="1">
        <v>45666</v>
      </c>
      <c r="C2102" s="23">
        <f t="shared" si="160"/>
        <v>9</v>
      </c>
      <c r="D2102" s="23">
        <f t="shared" si="161"/>
        <v>4</v>
      </c>
      <c r="E2102" s="1" t="str">
        <f t="shared" si="162"/>
        <v>jueves</v>
      </c>
      <c r="F2102" s="23">
        <f t="shared" si="163"/>
        <v>1</v>
      </c>
      <c r="G2102" s="1" t="str">
        <f t="shared" si="164"/>
        <v>enero</v>
      </c>
      <c r="H2102" s="2">
        <v>0.7</v>
      </c>
      <c r="I2102" t="s">
        <v>12</v>
      </c>
      <c r="J2102" t="str">
        <f>VLOOKUP(ventas_starbucks_2025[[#This Row],[sucursal]],cambio_sucursal[#All],2,0)</f>
        <v>Sucursal Córdoba Shopping</v>
      </c>
      <c r="K2102" t="s">
        <v>20</v>
      </c>
      <c r="L2102" t="s">
        <v>21</v>
      </c>
      <c r="M2102" t="s">
        <v>4</v>
      </c>
      <c r="N2102" t="str">
        <f>IFERROR(VLOOKUP(ventas_starbucks_2025[[#This Row],[tamaño_sucio]],cambio_tamaño[#All],2,0),"Tamaño único")</f>
        <v>Tamaño único</v>
      </c>
      <c r="O2102">
        <v>3</v>
      </c>
      <c r="P2102">
        <v>733.22</v>
      </c>
      <c r="Q2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02">
        <v>2199.66</v>
      </c>
      <c r="S2102" t="s">
        <v>15</v>
      </c>
      <c r="T2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2" t="str">
        <f>VLOOKUP(ventas_starbucks_2025[[#This Row],[canal_compra]],cambio_canal_compra[#All],2,0)</f>
        <v>Para llevar</v>
      </c>
      <c r="V2102" t="s">
        <v>16</v>
      </c>
      <c r="W2102" t="str">
        <f>VLOOKUP(ventas_starbucks_2025[[#This Row],[método_pago]],cambio_metodo_pago[#All],2,0)</f>
        <v>Tarjeta</v>
      </c>
      <c r="X2102" t="s">
        <v>7</v>
      </c>
      <c r="Y2102">
        <v>10</v>
      </c>
      <c r="Z2102" t="str">
        <f>VLOOKUP(ventas_starbucks_2025[[#This Row],[promoción_aplicada5]],promocion_cambiar[#All],2,0)</f>
        <v>2x1</v>
      </c>
      <c r="AA2102" t="s">
        <v>51</v>
      </c>
      <c r="AB2102" t="s">
        <v>9</v>
      </c>
      <c r="AC2102" t="s">
        <v>24</v>
      </c>
      <c r="AD2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02">
        <v>4.0999999999999996</v>
      </c>
      <c r="AF2102">
        <v>2</v>
      </c>
      <c r="AG2102">
        <v>22</v>
      </c>
      <c r="AH2102">
        <v>19</v>
      </c>
    </row>
    <row r="2103" spans="1:34" x14ac:dyDescent="0.25">
      <c r="A2103" s="3" t="s">
        <v>2178</v>
      </c>
      <c r="B2103" s="1">
        <v>45682</v>
      </c>
      <c r="C2103" s="23">
        <f t="shared" si="160"/>
        <v>25</v>
      </c>
      <c r="D2103" s="23">
        <f t="shared" si="161"/>
        <v>6</v>
      </c>
      <c r="E2103" s="23" t="str">
        <f t="shared" si="162"/>
        <v>sábado</v>
      </c>
      <c r="F2103" s="23">
        <f t="shared" si="163"/>
        <v>1</v>
      </c>
      <c r="G2103" s="23" t="str">
        <f t="shared" si="164"/>
        <v>enero</v>
      </c>
      <c r="H2103" s="2">
        <v>0.55833333333333335</v>
      </c>
      <c r="I2103" t="s">
        <v>26</v>
      </c>
      <c r="J2103" t="str">
        <f>VLOOKUP(ventas_starbucks_2025[[#This Row],[sucursal]],cambio_sucursal[#All],2,0)</f>
        <v>Sucursal San Lorenzo 47</v>
      </c>
      <c r="K2103" t="s">
        <v>58</v>
      </c>
      <c r="L2103" t="s">
        <v>39</v>
      </c>
      <c r="M2103" t="s">
        <v>4</v>
      </c>
      <c r="N2103" t="str">
        <f>IFERROR(VLOOKUP(ventas_starbucks_2025[[#This Row],[tamaño_sucio]],cambio_tamaño[#All],2,0),"Tamaño único")</f>
        <v>Tamaño único</v>
      </c>
      <c r="O2103">
        <v>2</v>
      </c>
      <c r="P2103">
        <v>1207.06</v>
      </c>
      <c r="Q2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3">
        <v>2414.12</v>
      </c>
      <c r="S2103" t="s">
        <v>15</v>
      </c>
      <c r="T2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3" t="str">
        <f>VLOOKUP(ventas_starbucks_2025[[#This Row],[canal_compra]],cambio_canal_compra[#All],2,0)</f>
        <v>Para llevar</v>
      </c>
      <c r="V2103" t="s">
        <v>40</v>
      </c>
      <c r="W2103" t="str">
        <f>VLOOKUP(ventas_starbucks_2025[[#This Row],[método_pago]],cambio_metodo_pago[#All],2,0)</f>
        <v>Efectivo</v>
      </c>
      <c r="X2103" t="s">
        <v>7</v>
      </c>
      <c r="Y2103">
        <v>15</v>
      </c>
      <c r="Z2103" t="str">
        <f>VLOOKUP(ventas_starbucks_2025[[#This Row],[promoción_aplicada5]],promocion_cambiar[#All],2,0)</f>
        <v>Ninguna</v>
      </c>
      <c r="AA2103" t="s">
        <v>17</v>
      </c>
      <c r="AB2103" t="s">
        <v>32</v>
      </c>
      <c r="AC2103" t="s">
        <v>10</v>
      </c>
      <c r="AD2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03">
        <v>10.3</v>
      </c>
      <c r="AF2103">
        <v>1</v>
      </c>
      <c r="AG2103">
        <v>32</v>
      </c>
      <c r="AH2103">
        <v>30</v>
      </c>
    </row>
    <row r="2104" spans="1:34" x14ac:dyDescent="0.25">
      <c r="A2104" s="3" t="s">
        <v>2179</v>
      </c>
      <c r="B2104" s="1">
        <v>45668</v>
      </c>
      <c r="C2104" s="23">
        <f t="shared" si="160"/>
        <v>11</v>
      </c>
      <c r="D2104" s="23">
        <f t="shared" si="161"/>
        <v>6</v>
      </c>
      <c r="E2104" s="1" t="str">
        <f t="shared" si="162"/>
        <v>sábado</v>
      </c>
      <c r="F2104" s="23">
        <f t="shared" si="163"/>
        <v>1</v>
      </c>
      <c r="G2104" s="1" t="str">
        <f t="shared" si="164"/>
        <v>enero</v>
      </c>
      <c r="H2104" s="2">
        <v>0.37986111111111109</v>
      </c>
      <c r="I2104" t="s">
        <v>1</v>
      </c>
      <c r="J2104" t="str">
        <f>VLOOKUP(ventas_starbucks_2025[[#This Row],[sucursal]],cambio_sucursal[#All],2,0)</f>
        <v>Sucursal Nueva Córdoba</v>
      </c>
      <c r="K2104" t="s">
        <v>27</v>
      </c>
      <c r="L2104" t="s">
        <v>28</v>
      </c>
      <c r="M2104" t="s">
        <v>4</v>
      </c>
      <c r="N2104" t="str">
        <f>IFERROR(VLOOKUP(ventas_starbucks_2025[[#This Row],[tamaño_sucio]],cambio_tamaño[#All],2,0),"Tamaño único")</f>
        <v>Tamaño único</v>
      </c>
      <c r="O2104">
        <v>3</v>
      </c>
      <c r="P2104">
        <v>2591.17</v>
      </c>
      <c r="Q2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04">
        <v>7773.51</v>
      </c>
      <c r="S2104" t="s">
        <v>15</v>
      </c>
      <c r="T2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04" t="str">
        <f>VLOOKUP(ventas_starbucks_2025[[#This Row],[canal_compra]],cambio_canal_compra[#All],2,0)</f>
        <v>Para llevar</v>
      </c>
      <c r="V2104" t="s">
        <v>6</v>
      </c>
      <c r="W2104" t="str">
        <f>VLOOKUP(ventas_starbucks_2025[[#This Row],[método_pago]],cambio_metodo_pago[#All],2,0)</f>
        <v>Aplicación móbil</v>
      </c>
      <c r="X2104" t="s">
        <v>22</v>
      </c>
      <c r="Y2104">
        <v>0</v>
      </c>
      <c r="Z2104" t="str">
        <f>VLOOKUP(ventas_starbucks_2025[[#This Row],[promoción_aplicada5]],promocion_cambiar[#All],2,0)</f>
        <v>2x1</v>
      </c>
      <c r="AA2104" t="s">
        <v>51</v>
      </c>
      <c r="AB2104" t="s">
        <v>18</v>
      </c>
      <c r="AC2104" t="s">
        <v>24</v>
      </c>
      <c r="AD2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04">
        <v>3.3</v>
      </c>
      <c r="AF2104">
        <v>5</v>
      </c>
      <c r="AG2104">
        <v>29</v>
      </c>
      <c r="AH2104">
        <v>26</v>
      </c>
    </row>
    <row r="2105" spans="1:34" x14ac:dyDescent="0.25">
      <c r="A2105" s="3" t="s">
        <v>2180</v>
      </c>
      <c r="B2105" s="1">
        <v>45721</v>
      </c>
      <c r="C2105" s="23">
        <f t="shared" si="160"/>
        <v>5</v>
      </c>
      <c r="D2105" s="23">
        <f t="shared" si="161"/>
        <v>3</v>
      </c>
      <c r="E2105" s="23" t="str">
        <f t="shared" si="162"/>
        <v>miércoles</v>
      </c>
      <c r="F2105" s="23">
        <f t="shared" si="163"/>
        <v>3</v>
      </c>
      <c r="G2105" s="23" t="str">
        <f t="shared" si="164"/>
        <v>marzo</v>
      </c>
      <c r="H2105" s="2">
        <v>0.77500000000000002</v>
      </c>
      <c r="I2105" t="s">
        <v>1</v>
      </c>
      <c r="J2105" t="str">
        <f>VLOOKUP(ventas_starbucks_2025[[#This Row],[sucursal]],cambio_sucursal[#All],2,0)</f>
        <v>Sucursal Nueva Córdoba</v>
      </c>
      <c r="K2105" t="s">
        <v>64</v>
      </c>
      <c r="L2105" t="s">
        <v>65</v>
      </c>
      <c r="M2105" t="s">
        <v>4</v>
      </c>
      <c r="N2105" t="str">
        <f>IFERROR(VLOOKUP(ventas_starbucks_2025[[#This Row],[tamaño_sucio]],cambio_tamaño[#All],2,0),"Tamaño único")</f>
        <v>Tamaño único</v>
      </c>
      <c r="O2105">
        <v>1</v>
      </c>
      <c r="P2105">
        <v>1624.72</v>
      </c>
      <c r="Q2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5">
        <v>1624.72</v>
      </c>
      <c r="S2105" t="s">
        <v>31</v>
      </c>
      <c r="T2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5" t="str">
        <f>VLOOKUP(ventas_starbucks_2025[[#This Row],[canal_compra]],cambio_canal_compra[#All],2,0)</f>
        <v>Entrega domicilio</v>
      </c>
      <c r="V2105" t="s">
        <v>16</v>
      </c>
      <c r="W2105" t="str">
        <f>VLOOKUP(ventas_starbucks_2025[[#This Row],[método_pago]],cambio_metodo_pago[#All],2,0)</f>
        <v>Tarjeta</v>
      </c>
      <c r="X2105" t="s">
        <v>22</v>
      </c>
      <c r="Y2105">
        <v>0</v>
      </c>
      <c r="Z2105" t="str">
        <f>VLOOKUP(ventas_starbucks_2025[[#This Row],[promoción_aplicada5]],promocion_cambiar[#All],2,0)</f>
        <v>Ninguna</v>
      </c>
      <c r="AA2105" t="s">
        <v>17</v>
      </c>
      <c r="AB2105" t="s">
        <v>52</v>
      </c>
      <c r="AC2105" t="s">
        <v>10</v>
      </c>
      <c r="AD2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05">
        <v>5.8</v>
      </c>
      <c r="AF2105">
        <v>1</v>
      </c>
      <c r="AG2105">
        <v>27</v>
      </c>
      <c r="AH2105">
        <v>26</v>
      </c>
    </row>
    <row r="2106" spans="1:34" x14ac:dyDescent="0.25">
      <c r="A2106" s="3" t="s">
        <v>2181</v>
      </c>
      <c r="B2106" s="1">
        <v>45720</v>
      </c>
      <c r="C2106" s="23">
        <f t="shared" si="160"/>
        <v>4</v>
      </c>
      <c r="D2106" s="23">
        <f t="shared" si="161"/>
        <v>2</v>
      </c>
      <c r="E2106" s="23" t="str">
        <f t="shared" si="162"/>
        <v>martes</v>
      </c>
      <c r="F2106" s="23">
        <f t="shared" si="163"/>
        <v>3</v>
      </c>
      <c r="G2106" s="23" t="str">
        <f t="shared" si="164"/>
        <v>marzo</v>
      </c>
      <c r="H2106" s="2">
        <v>0.53819444444444442</v>
      </c>
      <c r="I2106" t="s">
        <v>12</v>
      </c>
      <c r="J2106" t="str">
        <f>VLOOKUP(ventas_starbucks_2025[[#This Row],[sucursal]],cambio_sucursal[#All],2,0)</f>
        <v>Sucursal Córdoba Shopping</v>
      </c>
      <c r="K2106" t="s">
        <v>13</v>
      </c>
      <c r="L2106" t="s">
        <v>14</v>
      </c>
      <c r="M2106" t="s">
        <v>4</v>
      </c>
      <c r="N2106" t="str">
        <f>IFERROR(VLOOKUP(ventas_starbucks_2025[[#This Row],[tamaño_sucio]],cambio_tamaño[#All],2,0),"Tamaño único")</f>
        <v>Tamaño único</v>
      </c>
      <c r="O2106">
        <v>1</v>
      </c>
      <c r="P2106">
        <v>1958.8</v>
      </c>
      <c r="Q2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6">
        <v>1958.8</v>
      </c>
      <c r="S2106" t="s">
        <v>5</v>
      </c>
      <c r="T2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6" t="str">
        <f>VLOOKUP(ventas_starbucks_2025[[#This Row],[canal_compra]],cambio_canal_compra[#All],2,0)</f>
        <v>En tienda</v>
      </c>
      <c r="V2106" t="s">
        <v>16</v>
      </c>
      <c r="W2106" t="str">
        <f>VLOOKUP(ventas_starbucks_2025[[#This Row],[método_pago]],cambio_metodo_pago[#All],2,0)</f>
        <v>Tarjeta</v>
      </c>
      <c r="X2106" t="s">
        <v>7</v>
      </c>
      <c r="Y2106">
        <v>15</v>
      </c>
      <c r="Z2106" t="str">
        <f>VLOOKUP(ventas_starbucks_2025[[#This Row],[promoción_aplicada5]],promocion_cambiar[#All],2,0)</f>
        <v>Combo</v>
      </c>
      <c r="AA2106" t="s">
        <v>8</v>
      </c>
      <c r="AB2106" t="s">
        <v>23</v>
      </c>
      <c r="AC2106" t="s">
        <v>41</v>
      </c>
      <c r="AD2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06">
        <v>10.9</v>
      </c>
      <c r="AF2106">
        <v>3</v>
      </c>
      <c r="AG2106">
        <v>49</v>
      </c>
      <c r="AH2106">
        <v>48</v>
      </c>
    </row>
    <row r="2107" spans="1:34" x14ac:dyDescent="0.25">
      <c r="A2107" s="3" t="s">
        <v>2182</v>
      </c>
      <c r="B2107" s="1">
        <v>45745</v>
      </c>
      <c r="C2107" s="23">
        <f t="shared" si="160"/>
        <v>29</v>
      </c>
      <c r="D2107" s="23">
        <f t="shared" si="161"/>
        <v>6</v>
      </c>
      <c r="E2107" s="1" t="str">
        <f t="shared" si="162"/>
        <v>sábado</v>
      </c>
      <c r="F2107" s="23">
        <f t="shared" si="163"/>
        <v>3</v>
      </c>
      <c r="G2107" s="1" t="str">
        <f t="shared" si="164"/>
        <v>marzo</v>
      </c>
      <c r="H2107" s="2">
        <v>0.35625000000000001</v>
      </c>
      <c r="I2107" t="s">
        <v>1</v>
      </c>
      <c r="J2107" t="str">
        <f>VLOOKUP(ventas_starbucks_2025[[#This Row],[sucursal]],cambio_sucursal[#All],2,0)</f>
        <v>Sucursal Nueva Córdoba</v>
      </c>
      <c r="K2107" t="s">
        <v>48</v>
      </c>
      <c r="L2107" t="s">
        <v>49</v>
      </c>
      <c r="M2107" t="s">
        <v>55</v>
      </c>
      <c r="N2107" t="str">
        <f>IFERROR(VLOOKUP(ventas_starbucks_2025[[#This Row],[tamaño_sucio]],cambio_tamaño[#All],2,0),"Tamaño único")</f>
        <v>Pequeño</v>
      </c>
      <c r="O2107">
        <v>2</v>
      </c>
      <c r="P2107">
        <v>1637.45</v>
      </c>
      <c r="Q2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7">
        <v>3274.9</v>
      </c>
      <c r="S2107" t="s">
        <v>31</v>
      </c>
      <c r="T2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7" t="str">
        <f>VLOOKUP(ventas_starbucks_2025[[#This Row],[canal_compra]],cambio_canal_compra[#All],2,0)</f>
        <v>Entrega domicilio</v>
      </c>
      <c r="V2107" t="s">
        <v>40</v>
      </c>
      <c r="W2107" t="str">
        <f>VLOOKUP(ventas_starbucks_2025[[#This Row],[método_pago]],cambio_metodo_pago[#All],2,0)</f>
        <v>Efectivo</v>
      </c>
      <c r="X2107" t="s">
        <v>22</v>
      </c>
      <c r="Y2107">
        <v>0</v>
      </c>
      <c r="Z2107" t="str">
        <f>VLOOKUP(ventas_starbucks_2025[[#This Row],[promoción_aplicada5]],promocion_cambiar[#All],2,0)</f>
        <v>Combo</v>
      </c>
      <c r="AA2107" t="s">
        <v>8</v>
      </c>
      <c r="AB2107" t="s">
        <v>23</v>
      </c>
      <c r="AC2107" t="s">
        <v>24</v>
      </c>
      <c r="AD2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07">
        <v>12.5</v>
      </c>
      <c r="AF2107">
        <v>2</v>
      </c>
      <c r="AG2107">
        <v>43</v>
      </c>
      <c r="AH2107">
        <v>41</v>
      </c>
    </row>
    <row r="2108" spans="1:34" x14ac:dyDescent="0.25">
      <c r="A2108" s="3" t="s">
        <v>2183</v>
      </c>
      <c r="B2108" s="1">
        <v>45751</v>
      </c>
      <c r="C2108" s="23">
        <f t="shared" si="160"/>
        <v>4</v>
      </c>
      <c r="D2108" s="23">
        <f t="shared" si="161"/>
        <v>5</v>
      </c>
      <c r="E2108" s="23" t="str">
        <f t="shared" si="162"/>
        <v>viernes</v>
      </c>
      <c r="F2108" s="23">
        <f t="shared" si="163"/>
        <v>4</v>
      </c>
      <c r="G2108" s="23" t="str">
        <f t="shared" si="164"/>
        <v>abril</v>
      </c>
      <c r="H2108" s="2">
        <v>0.68819444444444444</v>
      </c>
      <c r="I2108" t="s">
        <v>12</v>
      </c>
      <c r="J2108" t="str">
        <f>VLOOKUP(ventas_starbucks_2025[[#This Row],[sucursal]],cambio_sucursal[#All],2,0)</f>
        <v>Sucursal Córdoba Shopping</v>
      </c>
      <c r="K2108" t="s">
        <v>13</v>
      </c>
      <c r="L2108" t="s">
        <v>14</v>
      </c>
      <c r="M2108" t="s">
        <v>4</v>
      </c>
      <c r="N2108" t="str">
        <f>IFERROR(VLOOKUP(ventas_starbucks_2025[[#This Row],[tamaño_sucio]],cambio_tamaño[#All],2,0),"Tamaño único")</f>
        <v>Tamaño único</v>
      </c>
      <c r="O2108">
        <v>2</v>
      </c>
      <c r="P2108">
        <v>1737.21</v>
      </c>
      <c r="Q2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8">
        <v>3474.42</v>
      </c>
      <c r="S2108" t="s">
        <v>31</v>
      </c>
      <c r="T2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8" t="str">
        <f>VLOOKUP(ventas_starbucks_2025[[#This Row],[canal_compra]],cambio_canal_compra[#All],2,0)</f>
        <v>Entrega domicilio</v>
      </c>
      <c r="V2108" t="s">
        <v>40</v>
      </c>
      <c r="W2108" t="str">
        <f>VLOOKUP(ventas_starbucks_2025[[#This Row],[método_pago]],cambio_metodo_pago[#All],2,0)</f>
        <v>Efectivo</v>
      </c>
      <c r="X2108" t="s">
        <v>22</v>
      </c>
      <c r="Y2108">
        <v>0</v>
      </c>
      <c r="Z2108" t="str">
        <f>VLOOKUP(ventas_starbucks_2025[[#This Row],[promoción_aplicada5]],promocion_cambiar[#All],2,0)</f>
        <v>Hora Feliz</v>
      </c>
      <c r="AA2108" t="s">
        <v>36</v>
      </c>
      <c r="AB2108" t="s">
        <v>52</v>
      </c>
      <c r="AC2108" t="s">
        <v>24</v>
      </c>
      <c r="AD2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08">
        <v>4.5999999999999996</v>
      </c>
      <c r="AF2108">
        <v>1</v>
      </c>
      <c r="AG2108">
        <v>37</v>
      </c>
      <c r="AH2108">
        <v>35</v>
      </c>
    </row>
    <row r="2109" spans="1:34" x14ac:dyDescent="0.25">
      <c r="A2109" s="3" t="s">
        <v>2184</v>
      </c>
      <c r="B2109" s="1">
        <v>45712</v>
      </c>
      <c r="C2109" s="23">
        <f t="shared" si="160"/>
        <v>24</v>
      </c>
      <c r="D2109" s="23">
        <f t="shared" si="161"/>
        <v>1</v>
      </c>
      <c r="E2109" s="23" t="str">
        <f t="shared" si="162"/>
        <v>lunes</v>
      </c>
      <c r="F2109" s="23">
        <f t="shared" si="163"/>
        <v>2</v>
      </c>
      <c r="G2109" s="23" t="str">
        <f t="shared" si="164"/>
        <v>febrero</v>
      </c>
      <c r="H2109" s="2">
        <v>0.81527777777777777</v>
      </c>
      <c r="I2109" t="s">
        <v>12</v>
      </c>
      <c r="J2109" t="str">
        <f>VLOOKUP(ventas_starbucks_2025[[#This Row],[sucursal]],cambio_sucursal[#All],2,0)</f>
        <v>Sucursal Córdoba Shopping</v>
      </c>
      <c r="K2109" t="s">
        <v>48</v>
      </c>
      <c r="L2109" t="s">
        <v>49</v>
      </c>
      <c r="M2109" t="s">
        <v>45</v>
      </c>
      <c r="N2109" t="str">
        <f>IFERROR(VLOOKUP(ventas_starbucks_2025[[#This Row],[tamaño_sucio]],cambio_tamaño[#All],2,0),"Tamaño único")</f>
        <v>Grande</v>
      </c>
      <c r="O2109">
        <v>3</v>
      </c>
      <c r="P2109">
        <v>1653.04</v>
      </c>
      <c r="Q2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9">
        <v>4959.12</v>
      </c>
      <c r="S2109" t="s">
        <v>31</v>
      </c>
      <c r="T2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9" t="str">
        <f>VLOOKUP(ventas_starbucks_2025[[#This Row],[canal_compra]],cambio_canal_compra[#All],2,0)</f>
        <v>Entrega domicilio</v>
      </c>
      <c r="V2109" t="s">
        <v>16</v>
      </c>
      <c r="W2109" t="str">
        <f>VLOOKUP(ventas_starbucks_2025[[#This Row],[método_pago]],cambio_metodo_pago[#All],2,0)</f>
        <v>Tarjeta</v>
      </c>
      <c r="X2109" t="s">
        <v>7</v>
      </c>
      <c r="Y2109">
        <v>15</v>
      </c>
      <c r="Z2109" t="str">
        <f>VLOOKUP(ventas_starbucks_2025[[#This Row],[promoción_aplicada5]],promocion_cambiar[#All],2,0)</f>
        <v>2x1</v>
      </c>
      <c r="AA2109" t="s">
        <v>51</v>
      </c>
      <c r="AB2109" t="s">
        <v>32</v>
      </c>
      <c r="AC2109" t="s">
        <v>24</v>
      </c>
      <c r="AD2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09">
        <v>6.8</v>
      </c>
      <c r="AF2109">
        <v>4</v>
      </c>
      <c r="AG2109">
        <v>34</v>
      </c>
      <c r="AH2109">
        <v>31</v>
      </c>
    </row>
    <row r="2110" spans="1:34" x14ac:dyDescent="0.25">
      <c r="A2110" s="3" t="s">
        <v>2185</v>
      </c>
      <c r="B2110" s="1">
        <v>45763</v>
      </c>
      <c r="C2110" s="23">
        <f t="shared" si="160"/>
        <v>16</v>
      </c>
      <c r="D2110" s="23">
        <f t="shared" si="161"/>
        <v>3</v>
      </c>
      <c r="E2110" s="1" t="str">
        <f t="shared" si="162"/>
        <v>miércoles</v>
      </c>
      <c r="F2110" s="23">
        <f t="shared" si="163"/>
        <v>4</v>
      </c>
      <c r="G2110" s="1" t="str">
        <f t="shared" si="164"/>
        <v>abril</v>
      </c>
      <c r="H2110" s="2">
        <v>0.81666666666666665</v>
      </c>
      <c r="I2110" t="s">
        <v>57</v>
      </c>
      <c r="J2110" t="str">
        <f>VLOOKUP(ventas_starbucks_2025[[#This Row],[sucursal]],cambio_sucursal[#All],2,0)</f>
        <v>Sucursal Avda Colón</v>
      </c>
      <c r="K2110" t="s">
        <v>38</v>
      </c>
      <c r="L2110" t="s">
        <v>39</v>
      </c>
      <c r="M2110" t="s">
        <v>4</v>
      </c>
      <c r="N2110" t="str">
        <f>IFERROR(VLOOKUP(ventas_starbucks_2025[[#This Row],[tamaño_sucio]],cambio_tamaño[#All],2,0),"Tamaño único")</f>
        <v>Tamaño único</v>
      </c>
      <c r="O2110">
        <v>2</v>
      </c>
      <c r="P2110">
        <v>1085.1099999999999</v>
      </c>
      <c r="Q2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0">
        <v>2170.2199999999998</v>
      </c>
      <c r="S2110" t="s">
        <v>15</v>
      </c>
      <c r="T2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0" t="str">
        <f>VLOOKUP(ventas_starbucks_2025[[#This Row],[canal_compra]],cambio_canal_compra[#All],2,0)</f>
        <v>Para llevar</v>
      </c>
      <c r="V2110" t="s">
        <v>40</v>
      </c>
      <c r="W2110" t="str">
        <f>VLOOKUP(ventas_starbucks_2025[[#This Row],[método_pago]],cambio_metodo_pago[#All],2,0)</f>
        <v>Efectivo</v>
      </c>
      <c r="X2110" t="s">
        <v>22</v>
      </c>
      <c r="Y2110">
        <v>0</v>
      </c>
      <c r="Z2110" t="str">
        <f>VLOOKUP(ventas_starbucks_2025[[#This Row],[promoción_aplicada5]],promocion_cambiar[#All],2,0)</f>
        <v>2x1</v>
      </c>
      <c r="AA2110" t="s">
        <v>51</v>
      </c>
      <c r="AB2110" t="s">
        <v>18</v>
      </c>
      <c r="AC2110" t="s">
        <v>10</v>
      </c>
      <c r="AD2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10">
        <v>14.2</v>
      </c>
      <c r="AF2110">
        <v>5</v>
      </c>
      <c r="AG2110">
        <v>34</v>
      </c>
      <c r="AH2110">
        <v>32</v>
      </c>
    </row>
    <row r="2111" spans="1:34" x14ac:dyDescent="0.25">
      <c r="A2111" s="3" t="s">
        <v>2186</v>
      </c>
      <c r="B2111" s="1">
        <v>45684</v>
      </c>
      <c r="C2111" s="23">
        <f t="shared" si="160"/>
        <v>27</v>
      </c>
      <c r="D2111" s="23">
        <f t="shared" si="161"/>
        <v>1</v>
      </c>
      <c r="E2111" s="23" t="str">
        <f t="shared" si="162"/>
        <v>lunes</v>
      </c>
      <c r="F2111" s="23">
        <f t="shared" si="163"/>
        <v>1</v>
      </c>
      <c r="G2111" s="23" t="str">
        <f t="shared" si="164"/>
        <v>enero</v>
      </c>
      <c r="H2111" s="2">
        <v>0.78888888888888886</v>
      </c>
      <c r="I2111" t="s">
        <v>1</v>
      </c>
      <c r="J2111" t="str">
        <f>VLOOKUP(ventas_starbucks_2025[[#This Row],[sucursal]],cambio_sucursal[#All],2,0)</f>
        <v>Sucursal Nueva Córdoba</v>
      </c>
      <c r="K2111" t="s">
        <v>38</v>
      </c>
      <c r="L2111" t="s">
        <v>39</v>
      </c>
      <c r="M2111" t="s">
        <v>4</v>
      </c>
      <c r="N2111" t="str">
        <f>IFERROR(VLOOKUP(ventas_starbucks_2025[[#This Row],[tamaño_sucio]],cambio_tamaño[#All],2,0),"Tamaño único")</f>
        <v>Tamaño único</v>
      </c>
      <c r="O2111">
        <v>1</v>
      </c>
      <c r="P2111">
        <v>1235.0999999999999</v>
      </c>
      <c r="Q2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1">
        <v>1235.0999999999999</v>
      </c>
      <c r="S2111" t="s">
        <v>5</v>
      </c>
      <c r="T2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1" t="str">
        <f>VLOOKUP(ventas_starbucks_2025[[#This Row],[canal_compra]],cambio_canal_compra[#All],2,0)</f>
        <v>En tienda</v>
      </c>
      <c r="V2111" t="s">
        <v>16</v>
      </c>
      <c r="W2111" t="str">
        <f>VLOOKUP(ventas_starbucks_2025[[#This Row],[método_pago]],cambio_metodo_pago[#All],2,0)</f>
        <v>Tarjeta</v>
      </c>
      <c r="X2111" t="s">
        <v>7</v>
      </c>
      <c r="Y2111">
        <v>10</v>
      </c>
      <c r="Z2111" t="str">
        <f>VLOOKUP(ventas_starbucks_2025[[#This Row],[promoción_aplicada5]],promocion_cambiar[#All],2,0)</f>
        <v>2x1</v>
      </c>
      <c r="AA2111" t="s">
        <v>51</v>
      </c>
      <c r="AB2111" t="s">
        <v>29</v>
      </c>
      <c r="AC2111" t="s">
        <v>24</v>
      </c>
      <c r="AD2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11">
        <v>2.4</v>
      </c>
      <c r="AF2111">
        <v>3</v>
      </c>
      <c r="AG2111">
        <v>34</v>
      </c>
      <c r="AH2111">
        <v>33</v>
      </c>
    </row>
    <row r="2112" spans="1:34" x14ac:dyDescent="0.25">
      <c r="A2112" s="3" t="s">
        <v>2187</v>
      </c>
      <c r="B2112" s="1">
        <v>45710</v>
      </c>
      <c r="C2112" s="23">
        <f t="shared" si="160"/>
        <v>22</v>
      </c>
      <c r="D2112" s="23">
        <f t="shared" si="161"/>
        <v>6</v>
      </c>
      <c r="E2112" s="1" t="str">
        <f t="shared" si="162"/>
        <v>sábado</v>
      </c>
      <c r="F2112" s="23">
        <f t="shared" si="163"/>
        <v>2</v>
      </c>
      <c r="G2112" s="1" t="str">
        <f t="shared" si="164"/>
        <v>febrero</v>
      </c>
      <c r="H2112" s="2">
        <v>0.81041666666666667</v>
      </c>
      <c r="I2112" t="s">
        <v>12</v>
      </c>
      <c r="J2112" t="str">
        <f>VLOOKUP(ventas_starbucks_2025[[#This Row],[sucursal]],cambio_sucursal[#All],2,0)</f>
        <v>Sucursal Córdoba Shopping</v>
      </c>
      <c r="K2112" t="s">
        <v>101</v>
      </c>
      <c r="L2112" t="s">
        <v>3</v>
      </c>
      <c r="M2112" t="s">
        <v>4</v>
      </c>
      <c r="N2112" t="str">
        <f>IFERROR(VLOOKUP(ventas_starbucks_2025[[#This Row],[tamaño_sucio]],cambio_tamaño[#All],2,0),"Tamaño único")</f>
        <v>Tamaño único</v>
      </c>
      <c r="O2112">
        <v>3</v>
      </c>
      <c r="P2112">
        <v>3224.32</v>
      </c>
      <c r="Q2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112">
        <v>9672.9599999999991</v>
      </c>
      <c r="S2112" t="s">
        <v>31</v>
      </c>
      <c r="T2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12" t="str">
        <f>VLOOKUP(ventas_starbucks_2025[[#This Row],[canal_compra]],cambio_canal_compra[#All],2,0)</f>
        <v>Entrega domicilio</v>
      </c>
      <c r="V2112" t="s">
        <v>16</v>
      </c>
      <c r="W2112" t="str">
        <f>VLOOKUP(ventas_starbucks_2025[[#This Row],[método_pago]],cambio_metodo_pago[#All],2,0)</f>
        <v>Tarjeta</v>
      </c>
      <c r="X2112" t="s">
        <v>22</v>
      </c>
      <c r="Y2112">
        <v>0</v>
      </c>
      <c r="Z2112" t="str">
        <f>VLOOKUP(ventas_starbucks_2025[[#This Row],[promoción_aplicada5]],promocion_cambiar[#All],2,0)</f>
        <v>2x1</v>
      </c>
      <c r="AA2112" t="s">
        <v>51</v>
      </c>
      <c r="AB2112" t="s">
        <v>9</v>
      </c>
      <c r="AC2112" t="s">
        <v>24</v>
      </c>
      <c r="AD2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12">
        <v>11.1</v>
      </c>
      <c r="AF2112">
        <v>2</v>
      </c>
      <c r="AG2112">
        <v>45</v>
      </c>
      <c r="AH2112">
        <v>42</v>
      </c>
    </row>
    <row r="2113" spans="1:34" x14ac:dyDescent="0.25">
      <c r="A2113" s="3" t="s">
        <v>2188</v>
      </c>
      <c r="B2113" s="1">
        <v>45681</v>
      </c>
      <c r="C2113" s="23">
        <f t="shared" si="160"/>
        <v>24</v>
      </c>
      <c r="D2113" s="23">
        <f t="shared" si="161"/>
        <v>5</v>
      </c>
      <c r="E2113" s="23" t="str">
        <f t="shared" si="162"/>
        <v>viernes</v>
      </c>
      <c r="F2113" s="23">
        <f t="shared" si="163"/>
        <v>1</v>
      </c>
      <c r="G2113" s="23" t="str">
        <f t="shared" si="164"/>
        <v>enero</v>
      </c>
      <c r="H2113" s="2">
        <v>0.46944444444444444</v>
      </c>
      <c r="I2113" t="s">
        <v>1</v>
      </c>
      <c r="J2113" t="str">
        <f>VLOOKUP(ventas_starbucks_2025[[#This Row],[sucursal]],cambio_sucursal[#All],2,0)</f>
        <v>Sucursal Nueva Córdoba</v>
      </c>
      <c r="K2113" t="s">
        <v>64</v>
      </c>
      <c r="L2113" t="s">
        <v>65</v>
      </c>
      <c r="M2113" t="s">
        <v>4</v>
      </c>
      <c r="N2113" t="str">
        <f>IFERROR(VLOOKUP(ventas_starbucks_2025[[#This Row],[tamaño_sucio]],cambio_tamaño[#All],2,0),"Tamaño único")</f>
        <v>Tamaño único</v>
      </c>
      <c r="O2113">
        <v>5</v>
      </c>
      <c r="P2113">
        <v>1908.52</v>
      </c>
      <c r="Q2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3">
        <v>9542.6</v>
      </c>
      <c r="S2113" t="s">
        <v>5</v>
      </c>
      <c r="T2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13" t="str">
        <f>VLOOKUP(ventas_starbucks_2025[[#This Row],[canal_compra]],cambio_canal_compra[#All],2,0)</f>
        <v>En tienda</v>
      </c>
      <c r="V2113" t="s">
        <v>40</v>
      </c>
      <c r="W2113" t="str">
        <f>VLOOKUP(ventas_starbucks_2025[[#This Row],[método_pago]],cambio_metodo_pago[#All],2,0)</f>
        <v>Efectivo</v>
      </c>
      <c r="X2113" t="s">
        <v>22</v>
      </c>
      <c r="Y2113">
        <v>0</v>
      </c>
      <c r="Z2113" t="str">
        <f>VLOOKUP(ventas_starbucks_2025[[#This Row],[promoción_aplicada5]],promocion_cambiar[#All],2,0)</f>
        <v>Combo</v>
      </c>
      <c r="AA2113" t="s">
        <v>8</v>
      </c>
      <c r="AB2113" t="s">
        <v>18</v>
      </c>
      <c r="AC2113" t="s">
        <v>41</v>
      </c>
      <c r="AD2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13">
        <v>9.6999999999999993</v>
      </c>
      <c r="AF2113">
        <v>5</v>
      </c>
      <c r="AG2113">
        <v>29</v>
      </c>
      <c r="AH2113">
        <v>24</v>
      </c>
    </row>
    <row r="2114" spans="1:34" x14ac:dyDescent="0.25">
      <c r="A2114" s="3" t="s">
        <v>2189</v>
      </c>
      <c r="B2114" s="1">
        <v>45699</v>
      </c>
      <c r="C2114" s="23">
        <f t="shared" ref="C2114:C2177" si="165">DAY(B2114)</f>
        <v>11</v>
      </c>
      <c r="D2114" s="23">
        <f t="shared" ref="D2114:D2177" si="166">WEEKDAY(B2114,2)</f>
        <v>2</v>
      </c>
      <c r="E2114" s="1" t="str">
        <f t="shared" ref="E2114:E2177" si="167">TEXT(B2114,"dddd")</f>
        <v>martes</v>
      </c>
      <c r="F2114" s="23">
        <f t="shared" ref="F2114:F2177" si="168">MONTH(B2114)</f>
        <v>2</v>
      </c>
      <c r="G2114" s="1" t="str">
        <f t="shared" ref="G2114:G2177" si="169">TEXT(B2114,"mmmm")</f>
        <v>febrero</v>
      </c>
      <c r="H2114" s="2">
        <v>0.77361111111111114</v>
      </c>
      <c r="I2114" t="s">
        <v>26</v>
      </c>
      <c r="J2114" t="str">
        <f>VLOOKUP(ventas_starbucks_2025[[#This Row],[sucursal]],cambio_sucursal[#All],2,0)</f>
        <v>Sucursal San Lorenzo 47</v>
      </c>
      <c r="K2114" t="s">
        <v>48</v>
      </c>
      <c r="L2114" t="s">
        <v>49</v>
      </c>
      <c r="M2114" t="s">
        <v>55</v>
      </c>
      <c r="N2114" t="str">
        <f>IFERROR(VLOOKUP(ventas_starbucks_2025[[#This Row],[tamaño_sucio]],cambio_tamaño[#All],2,0),"Tamaño único")</f>
        <v>Pequeño</v>
      </c>
      <c r="O2114">
        <v>3</v>
      </c>
      <c r="P2114">
        <v>1972.33</v>
      </c>
      <c r="Q2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4">
        <v>5916.99</v>
      </c>
      <c r="S2114" t="s">
        <v>5</v>
      </c>
      <c r="T2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14" t="str">
        <f>VLOOKUP(ventas_starbucks_2025[[#This Row],[canal_compra]],cambio_canal_compra[#All],2,0)</f>
        <v>En tienda</v>
      </c>
      <c r="V2114" t="s">
        <v>6</v>
      </c>
      <c r="W2114" t="str">
        <f>VLOOKUP(ventas_starbucks_2025[[#This Row],[método_pago]],cambio_metodo_pago[#All],2,0)</f>
        <v>Aplicación móbil</v>
      </c>
      <c r="X2114" t="s">
        <v>22</v>
      </c>
      <c r="Y2114">
        <v>0</v>
      </c>
      <c r="Z2114" t="str">
        <f>VLOOKUP(ventas_starbucks_2025[[#This Row],[promoción_aplicada5]],promocion_cambiar[#All],2,0)</f>
        <v>Ninguna</v>
      </c>
      <c r="AA2114" t="s">
        <v>17</v>
      </c>
      <c r="AB2114" t="s">
        <v>18</v>
      </c>
      <c r="AC2114" t="s">
        <v>10</v>
      </c>
      <c r="AD2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14">
        <v>3.7</v>
      </c>
      <c r="AF2114">
        <v>3</v>
      </c>
      <c r="AG2114">
        <v>23</v>
      </c>
      <c r="AH2114">
        <v>20</v>
      </c>
    </row>
    <row r="2115" spans="1:34" x14ac:dyDescent="0.25">
      <c r="A2115" s="3" t="s">
        <v>2190</v>
      </c>
      <c r="B2115" s="1">
        <v>45699</v>
      </c>
      <c r="C2115" s="23">
        <f t="shared" si="165"/>
        <v>11</v>
      </c>
      <c r="D2115" s="23">
        <f t="shared" si="166"/>
        <v>2</v>
      </c>
      <c r="E2115" s="23" t="str">
        <f t="shared" si="167"/>
        <v>martes</v>
      </c>
      <c r="F2115" s="23">
        <f t="shared" si="168"/>
        <v>2</v>
      </c>
      <c r="G2115" s="23" t="str">
        <f t="shared" si="169"/>
        <v>febrero</v>
      </c>
      <c r="H2115" s="2">
        <v>0.60277777777777775</v>
      </c>
      <c r="I2115" t="s">
        <v>57</v>
      </c>
      <c r="J2115" t="str">
        <f>VLOOKUP(ventas_starbucks_2025[[#This Row],[sucursal]],cambio_sucursal[#All],2,0)</f>
        <v>Sucursal Avda Colón</v>
      </c>
      <c r="K2115" t="s">
        <v>115</v>
      </c>
      <c r="L2115" t="s">
        <v>21</v>
      </c>
      <c r="M2115" t="s">
        <v>4</v>
      </c>
      <c r="N2115" t="str">
        <f>IFERROR(VLOOKUP(ventas_starbucks_2025[[#This Row],[tamaño_sucio]],cambio_tamaño[#All],2,0),"Tamaño único")</f>
        <v>Tamaño único</v>
      </c>
      <c r="O2115">
        <v>3</v>
      </c>
      <c r="P2115">
        <v>962.05</v>
      </c>
      <c r="Q2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15">
        <v>2886.15</v>
      </c>
      <c r="S2115" t="s">
        <v>31</v>
      </c>
      <c r="T2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5" t="str">
        <f>VLOOKUP(ventas_starbucks_2025[[#This Row],[canal_compra]],cambio_canal_compra[#All],2,0)</f>
        <v>Entrega domicilio</v>
      </c>
      <c r="V2115" t="s">
        <v>16</v>
      </c>
      <c r="W2115" t="str">
        <f>VLOOKUP(ventas_starbucks_2025[[#This Row],[método_pago]],cambio_metodo_pago[#All],2,0)</f>
        <v>Tarjeta</v>
      </c>
      <c r="X2115" t="s">
        <v>22</v>
      </c>
      <c r="Y2115">
        <v>0</v>
      </c>
      <c r="Z2115" t="str">
        <f>VLOOKUP(ventas_starbucks_2025[[#This Row],[promoción_aplicada5]],promocion_cambiar[#All],2,0)</f>
        <v>Ninguna</v>
      </c>
      <c r="AA2115" t="s">
        <v>17</v>
      </c>
      <c r="AB2115" t="s">
        <v>23</v>
      </c>
      <c r="AC2115" t="s">
        <v>24</v>
      </c>
      <c r="AD2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15">
        <v>7.1</v>
      </c>
      <c r="AF2115">
        <v>1</v>
      </c>
      <c r="AG2115">
        <v>38</v>
      </c>
      <c r="AH2115">
        <v>35</v>
      </c>
    </row>
    <row r="2116" spans="1:34" x14ac:dyDescent="0.25">
      <c r="A2116" s="3" t="s">
        <v>2191</v>
      </c>
      <c r="B2116" s="1">
        <v>45730</v>
      </c>
      <c r="C2116" s="23">
        <f t="shared" si="165"/>
        <v>14</v>
      </c>
      <c r="D2116" s="23">
        <f t="shared" si="166"/>
        <v>5</v>
      </c>
      <c r="E2116" s="1" t="str">
        <f t="shared" si="167"/>
        <v>viernes</v>
      </c>
      <c r="F2116" s="23">
        <f t="shared" si="168"/>
        <v>3</v>
      </c>
      <c r="G2116" s="1" t="str">
        <f t="shared" si="169"/>
        <v>marzo</v>
      </c>
      <c r="H2116" s="2">
        <v>0.77013888888888893</v>
      </c>
      <c r="I2116" t="s">
        <v>57</v>
      </c>
      <c r="J2116" t="str">
        <f>VLOOKUP(ventas_starbucks_2025[[#This Row],[sucursal]],cambio_sucursal[#All],2,0)</f>
        <v>Sucursal Avda Colón</v>
      </c>
      <c r="K2116" t="s">
        <v>48</v>
      </c>
      <c r="L2116" t="s">
        <v>49</v>
      </c>
      <c r="M2116" t="s">
        <v>62</v>
      </c>
      <c r="N2116" t="str">
        <f>IFERROR(VLOOKUP(ventas_starbucks_2025[[#This Row],[tamaño_sucio]],cambio_tamaño[#All],2,0),"Tamaño único")</f>
        <v>Extra-Grande</v>
      </c>
      <c r="O2116">
        <v>3</v>
      </c>
      <c r="P2116">
        <v>1627.46</v>
      </c>
      <c r="Q2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6">
        <v>4882.38</v>
      </c>
      <c r="S2116" t="s">
        <v>31</v>
      </c>
      <c r="T2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6" t="str">
        <f>VLOOKUP(ventas_starbucks_2025[[#This Row],[canal_compra]],cambio_canal_compra[#All],2,0)</f>
        <v>Entrega domicilio</v>
      </c>
      <c r="V2116" t="s">
        <v>16</v>
      </c>
      <c r="W2116" t="str">
        <f>VLOOKUP(ventas_starbucks_2025[[#This Row],[método_pago]],cambio_metodo_pago[#All],2,0)</f>
        <v>Tarjeta</v>
      </c>
      <c r="X2116" t="s">
        <v>7</v>
      </c>
      <c r="Y2116">
        <v>15</v>
      </c>
      <c r="Z2116" t="str">
        <f>VLOOKUP(ventas_starbucks_2025[[#This Row],[promoción_aplicada5]],promocion_cambiar[#All],2,0)</f>
        <v>2x1</v>
      </c>
      <c r="AA2116" t="s">
        <v>51</v>
      </c>
      <c r="AB2116" t="s">
        <v>29</v>
      </c>
      <c r="AC2116" t="s">
        <v>24</v>
      </c>
      <c r="AD2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16">
        <v>10.3</v>
      </c>
      <c r="AF2116">
        <v>2</v>
      </c>
      <c r="AG2116">
        <v>40</v>
      </c>
      <c r="AH2116">
        <v>37</v>
      </c>
    </row>
    <row r="2117" spans="1:34" x14ac:dyDescent="0.25">
      <c r="A2117" s="3" t="s">
        <v>2192</v>
      </c>
      <c r="B2117" s="1">
        <v>45719</v>
      </c>
      <c r="C2117" s="23">
        <f t="shared" si="165"/>
        <v>3</v>
      </c>
      <c r="D2117" s="23">
        <f t="shared" si="166"/>
        <v>1</v>
      </c>
      <c r="E2117" s="1" t="str">
        <f t="shared" si="167"/>
        <v>lunes</v>
      </c>
      <c r="F2117" s="23">
        <f t="shared" si="168"/>
        <v>3</v>
      </c>
      <c r="G2117" s="1" t="str">
        <f t="shared" si="169"/>
        <v>marzo</v>
      </c>
      <c r="H2117" s="2">
        <v>0.7680555555555556</v>
      </c>
      <c r="I2117" t="s">
        <v>26</v>
      </c>
      <c r="J2117" t="str">
        <f>VLOOKUP(ventas_starbucks_2025[[#This Row],[sucursal]],cambio_sucursal[#All],2,0)</f>
        <v>Sucursal San Lorenzo 47</v>
      </c>
      <c r="K2117" t="s">
        <v>48</v>
      </c>
      <c r="L2117" t="s">
        <v>49</v>
      </c>
      <c r="M2117" t="s">
        <v>55</v>
      </c>
      <c r="N2117" t="str">
        <f>IFERROR(VLOOKUP(ventas_starbucks_2025[[#This Row],[tamaño_sucio]],cambio_tamaño[#All],2,0),"Tamaño único")</f>
        <v>Pequeño</v>
      </c>
      <c r="O2117">
        <v>3</v>
      </c>
      <c r="P2117">
        <v>1744.05</v>
      </c>
      <c r="Q2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7">
        <v>5232.1499999999996</v>
      </c>
      <c r="S2117" t="s">
        <v>15</v>
      </c>
      <c r="T2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17" t="str">
        <f>VLOOKUP(ventas_starbucks_2025[[#This Row],[canal_compra]],cambio_canal_compra[#All],2,0)</f>
        <v>Para llevar</v>
      </c>
      <c r="V2117" t="s">
        <v>40</v>
      </c>
      <c r="W2117" t="str">
        <f>VLOOKUP(ventas_starbucks_2025[[#This Row],[método_pago]],cambio_metodo_pago[#All],2,0)</f>
        <v>Efectivo</v>
      </c>
      <c r="X2117" t="s">
        <v>22</v>
      </c>
      <c r="Y2117">
        <v>0</v>
      </c>
      <c r="Z2117" t="str">
        <f>VLOOKUP(ventas_starbucks_2025[[#This Row],[promoción_aplicada5]],promocion_cambiar[#All],2,0)</f>
        <v>2x1</v>
      </c>
      <c r="AA2117" t="s">
        <v>51</v>
      </c>
      <c r="AB2117" t="s">
        <v>23</v>
      </c>
      <c r="AC2117" t="s">
        <v>10</v>
      </c>
      <c r="AD2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17">
        <v>9.9</v>
      </c>
      <c r="AF2117">
        <v>3</v>
      </c>
      <c r="AG2117">
        <v>15</v>
      </c>
      <c r="AH2117">
        <v>12</v>
      </c>
    </row>
    <row r="2118" spans="1:34" x14ac:dyDescent="0.25">
      <c r="A2118" s="3" t="s">
        <v>2193</v>
      </c>
      <c r="B2118" s="1">
        <v>45706</v>
      </c>
      <c r="C2118" s="23">
        <f t="shared" si="165"/>
        <v>18</v>
      </c>
      <c r="D2118" s="23">
        <f t="shared" si="166"/>
        <v>2</v>
      </c>
      <c r="E2118" s="23" t="str">
        <f t="shared" si="167"/>
        <v>martes</v>
      </c>
      <c r="F2118" s="23">
        <f t="shared" si="168"/>
        <v>2</v>
      </c>
      <c r="G2118" s="23" t="str">
        <f t="shared" si="169"/>
        <v>febrero</v>
      </c>
      <c r="H2118" s="2">
        <v>0.71250000000000002</v>
      </c>
      <c r="I2118" t="s">
        <v>26</v>
      </c>
      <c r="J2118" t="str">
        <f>VLOOKUP(ventas_starbucks_2025[[#This Row],[sucursal]],cambio_sucursal[#All],2,0)</f>
        <v>Sucursal San Lorenzo 47</v>
      </c>
      <c r="K2118" t="s">
        <v>2</v>
      </c>
      <c r="L2118" t="s">
        <v>3</v>
      </c>
      <c r="M2118" t="s">
        <v>4</v>
      </c>
      <c r="N2118" t="str">
        <f>IFERROR(VLOOKUP(ventas_starbucks_2025[[#This Row],[tamaño_sucio]],cambio_tamaño[#All],2,0),"Tamaño único")</f>
        <v>Tamaño único</v>
      </c>
      <c r="O2118">
        <v>4</v>
      </c>
      <c r="P2118">
        <v>2948.98</v>
      </c>
      <c r="Q2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18">
        <v>11795.92</v>
      </c>
      <c r="S2118" t="s">
        <v>5</v>
      </c>
      <c r="T2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18" t="str">
        <f>VLOOKUP(ventas_starbucks_2025[[#This Row],[canal_compra]],cambio_canal_compra[#All],2,0)</f>
        <v>En tienda</v>
      </c>
      <c r="V2118" t="s">
        <v>40</v>
      </c>
      <c r="W2118" t="str">
        <f>VLOOKUP(ventas_starbucks_2025[[#This Row],[método_pago]],cambio_metodo_pago[#All],2,0)</f>
        <v>Efectivo</v>
      </c>
      <c r="X2118" t="s">
        <v>22</v>
      </c>
      <c r="Y2118">
        <v>0</v>
      </c>
      <c r="Z2118" t="str">
        <f>VLOOKUP(ventas_starbucks_2025[[#This Row],[promoción_aplicada5]],promocion_cambiar[#All],2,0)</f>
        <v>Hora Feliz</v>
      </c>
      <c r="AA2118" t="s">
        <v>36</v>
      </c>
      <c r="AB2118" t="s">
        <v>32</v>
      </c>
      <c r="AC2118" t="s">
        <v>24</v>
      </c>
      <c r="AD2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18">
        <v>11.1</v>
      </c>
      <c r="AF2118">
        <v>3</v>
      </c>
      <c r="AG2118">
        <v>25</v>
      </c>
      <c r="AH2118">
        <v>21</v>
      </c>
    </row>
    <row r="2119" spans="1:34" x14ac:dyDescent="0.25">
      <c r="A2119" s="3" t="s">
        <v>2194</v>
      </c>
      <c r="B2119" s="1">
        <v>45758</v>
      </c>
      <c r="C2119" s="23">
        <f t="shared" si="165"/>
        <v>11</v>
      </c>
      <c r="D2119" s="23">
        <f t="shared" si="166"/>
        <v>5</v>
      </c>
      <c r="E2119" s="23" t="str">
        <f t="shared" si="167"/>
        <v>viernes</v>
      </c>
      <c r="F2119" s="23">
        <f t="shared" si="168"/>
        <v>4</v>
      </c>
      <c r="G2119" s="23" t="str">
        <f t="shared" si="169"/>
        <v>abril</v>
      </c>
      <c r="H2119" s="2">
        <v>0.32500000000000001</v>
      </c>
      <c r="I2119" t="s">
        <v>1</v>
      </c>
      <c r="J2119" t="str">
        <f>VLOOKUP(ventas_starbucks_2025[[#This Row],[sucursal]],cambio_sucursal[#All],2,0)</f>
        <v>Sucursal Nueva Córdoba</v>
      </c>
      <c r="K2119" t="s">
        <v>284</v>
      </c>
      <c r="L2119" t="s">
        <v>35</v>
      </c>
      <c r="M2119" t="s">
        <v>4</v>
      </c>
      <c r="N2119" t="str">
        <f>IFERROR(VLOOKUP(ventas_starbucks_2025[[#This Row],[tamaño_sucio]],cambio_tamaño[#All],2,0),"Tamaño único")</f>
        <v>Tamaño único</v>
      </c>
      <c r="O2119">
        <v>4</v>
      </c>
      <c r="P2119">
        <v>1429.37</v>
      </c>
      <c r="Q2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9">
        <v>5717.48</v>
      </c>
      <c r="S2119" t="s">
        <v>15</v>
      </c>
      <c r="T2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19" t="str">
        <f>VLOOKUP(ventas_starbucks_2025[[#This Row],[canal_compra]],cambio_canal_compra[#All],2,0)</f>
        <v>Para llevar</v>
      </c>
      <c r="V2119" t="s">
        <v>6</v>
      </c>
      <c r="W2119" t="str">
        <f>VLOOKUP(ventas_starbucks_2025[[#This Row],[método_pago]],cambio_metodo_pago[#All],2,0)</f>
        <v>Aplicación móbil</v>
      </c>
      <c r="X2119" t="s">
        <v>7</v>
      </c>
      <c r="Y2119">
        <v>0</v>
      </c>
      <c r="Z2119" t="str">
        <f>VLOOKUP(ventas_starbucks_2025[[#This Row],[promoción_aplicada5]],promocion_cambiar[#All],2,0)</f>
        <v>2x1</v>
      </c>
      <c r="AA2119" t="s">
        <v>51</v>
      </c>
      <c r="AB2119" t="s">
        <v>29</v>
      </c>
      <c r="AC2119" t="s">
        <v>24</v>
      </c>
      <c r="AD2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19">
        <v>12.8</v>
      </c>
      <c r="AF2119">
        <v>4</v>
      </c>
      <c r="AG2119">
        <v>13</v>
      </c>
      <c r="AH2119">
        <v>9</v>
      </c>
    </row>
    <row r="2120" spans="1:34" x14ac:dyDescent="0.25">
      <c r="A2120" s="3" t="s">
        <v>2195</v>
      </c>
      <c r="B2120" s="1">
        <v>45658</v>
      </c>
      <c r="C2120" s="23">
        <f t="shared" si="165"/>
        <v>1</v>
      </c>
      <c r="D2120" s="23">
        <f t="shared" si="166"/>
        <v>3</v>
      </c>
      <c r="E2120" s="23" t="str">
        <f t="shared" si="167"/>
        <v>miércoles</v>
      </c>
      <c r="F2120" s="23">
        <f t="shared" si="168"/>
        <v>1</v>
      </c>
      <c r="G2120" s="23" t="str">
        <f t="shared" si="169"/>
        <v>enero</v>
      </c>
      <c r="H2120" s="2">
        <v>0.76736111111111116</v>
      </c>
      <c r="I2120" t="s">
        <v>57</v>
      </c>
      <c r="J2120" t="str">
        <f>VLOOKUP(ventas_starbucks_2025[[#This Row],[sucursal]],cambio_sucursal[#All],2,0)</f>
        <v>Sucursal Avda Colón</v>
      </c>
      <c r="K2120" t="s">
        <v>20</v>
      </c>
      <c r="L2120" t="s">
        <v>21</v>
      </c>
      <c r="M2120" t="s">
        <v>4</v>
      </c>
      <c r="N2120" t="str">
        <f>IFERROR(VLOOKUP(ventas_starbucks_2025[[#This Row],[tamaño_sucio]],cambio_tamaño[#All],2,0),"Tamaño único")</f>
        <v>Tamaño único</v>
      </c>
      <c r="O2120">
        <v>1</v>
      </c>
      <c r="P2120">
        <v>752.31</v>
      </c>
      <c r="Q2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20">
        <v>752.31</v>
      </c>
      <c r="S2120" t="s">
        <v>5</v>
      </c>
      <c r="T2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20" t="str">
        <f>VLOOKUP(ventas_starbucks_2025[[#This Row],[canal_compra]],cambio_canal_compra[#All],2,0)</f>
        <v>En tienda</v>
      </c>
      <c r="V2120" t="s">
        <v>6</v>
      </c>
      <c r="W2120" t="str">
        <f>VLOOKUP(ventas_starbucks_2025[[#This Row],[método_pago]],cambio_metodo_pago[#All],2,0)</f>
        <v>Aplicación móbil</v>
      </c>
      <c r="X2120" t="s">
        <v>7</v>
      </c>
      <c r="Y2120">
        <v>10</v>
      </c>
      <c r="Z2120" t="str">
        <f>VLOOKUP(ventas_starbucks_2025[[#This Row],[promoción_aplicada5]],promocion_cambiar[#All],2,0)</f>
        <v>Ninguna</v>
      </c>
      <c r="AA2120" t="s">
        <v>17</v>
      </c>
      <c r="AB2120" t="s">
        <v>23</v>
      </c>
      <c r="AC2120" t="s">
        <v>10</v>
      </c>
      <c r="AD2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20">
        <v>5.2</v>
      </c>
      <c r="AF2120">
        <v>5</v>
      </c>
      <c r="AG2120">
        <v>33</v>
      </c>
      <c r="AH2120">
        <v>32</v>
      </c>
    </row>
    <row r="2121" spans="1:34" x14ac:dyDescent="0.25">
      <c r="A2121" s="3" t="s">
        <v>2196</v>
      </c>
      <c r="B2121" s="1">
        <v>45708</v>
      </c>
      <c r="C2121" s="23">
        <f t="shared" si="165"/>
        <v>20</v>
      </c>
      <c r="D2121" s="23">
        <f t="shared" si="166"/>
        <v>4</v>
      </c>
      <c r="E2121" s="23" t="str">
        <f t="shared" si="167"/>
        <v>jueves</v>
      </c>
      <c r="F2121" s="23">
        <f t="shared" si="168"/>
        <v>2</v>
      </c>
      <c r="G2121" s="23" t="str">
        <f t="shared" si="169"/>
        <v>febrero</v>
      </c>
      <c r="H2121" s="2">
        <v>0.41319444444444442</v>
      </c>
      <c r="I2121" t="s">
        <v>57</v>
      </c>
      <c r="J2121" t="str">
        <f>VLOOKUP(ventas_starbucks_2025[[#This Row],[sucursal]],cambio_sucursal[#All],2,0)</f>
        <v>Sucursal Avda Colón</v>
      </c>
      <c r="K2121" t="s">
        <v>27</v>
      </c>
      <c r="L2121" t="s">
        <v>28</v>
      </c>
      <c r="M2121" t="s">
        <v>4</v>
      </c>
      <c r="N2121" t="str">
        <f>IFERROR(VLOOKUP(ventas_starbucks_2025[[#This Row],[tamaño_sucio]],cambio_tamaño[#All],2,0),"Tamaño único")</f>
        <v>Tamaño único</v>
      </c>
      <c r="O2121">
        <v>3</v>
      </c>
      <c r="P2121">
        <v>2664.03</v>
      </c>
      <c r="Q2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21">
        <v>7992.09</v>
      </c>
      <c r="S2121" t="s">
        <v>15</v>
      </c>
      <c r="T2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1" t="str">
        <f>VLOOKUP(ventas_starbucks_2025[[#This Row],[canal_compra]],cambio_canal_compra[#All],2,0)</f>
        <v>Para llevar</v>
      </c>
      <c r="V2121" t="s">
        <v>6</v>
      </c>
      <c r="W2121" t="str">
        <f>VLOOKUP(ventas_starbucks_2025[[#This Row],[método_pago]],cambio_metodo_pago[#All],2,0)</f>
        <v>Aplicación móbil</v>
      </c>
      <c r="X2121" t="s">
        <v>7</v>
      </c>
      <c r="Y2121">
        <v>0</v>
      </c>
      <c r="Z2121" t="str">
        <f>VLOOKUP(ventas_starbucks_2025[[#This Row],[promoción_aplicada5]],promocion_cambiar[#All],2,0)</f>
        <v>2x1</v>
      </c>
      <c r="AA2121" t="s">
        <v>51</v>
      </c>
      <c r="AB2121" t="s">
        <v>32</v>
      </c>
      <c r="AC2121" t="s">
        <v>41</v>
      </c>
      <c r="AD2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21">
        <v>11.6</v>
      </c>
      <c r="AF2121">
        <v>5</v>
      </c>
      <c r="AG2121">
        <v>48</v>
      </c>
      <c r="AH2121">
        <v>45</v>
      </c>
    </row>
    <row r="2122" spans="1:34" x14ac:dyDescent="0.25">
      <c r="A2122" s="3" t="s">
        <v>2197</v>
      </c>
      <c r="B2122" s="1">
        <v>45746</v>
      </c>
      <c r="C2122" s="23">
        <f t="shared" si="165"/>
        <v>30</v>
      </c>
      <c r="D2122" s="23">
        <f t="shared" si="166"/>
        <v>7</v>
      </c>
      <c r="E2122" s="23" t="str">
        <f t="shared" si="167"/>
        <v>domingo</v>
      </c>
      <c r="F2122" s="23">
        <f t="shared" si="168"/>
        <v>3</v>
      </c>
      <c r="G2122" s="23" t="str">
        <f t="shared" si="169"/>
        <v>marzo</v>
      </c>
      <c r="H2122" s="2">
        <v>0.61041666666666672</v>
      </c>
      <c r="I2122" t="s">
        <v>26</v>
      </c>
      <c r="J2122" t="str">
        <f>VLOOKUP(ventas_starbucks_2025[[#This Row],[sucursal]],cambio_sucursal[#All],2,0)</f>
        <v>Sucursal San Lorenzo 47</v>
      </c>
      <c r="K2122" t="s">
        <v>48</v>
      </c>
      <c r="L2122" t="s">
        <v>49</v>
      </c>
      <c r="M2122" t="s">
        <v>45</v>
      </c>
      <c r="N2122" t="str">
        <f>IFERROR(VLOOKUP(ventas_starbucks_2025[[#This Row],[tamaño_sucio]],cambio_tamaño[#All],2,0),"Tamaño único")</f>
        <v>Grande</v>
      </c>
      <c r="O2122">
        <v>1</v>
      </c>
      <c r="P2122">
        <v>2022.46</v>
      </c>
      <c r="Q2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22">
        <v>2022.46</v>
      </c>
      <c r="S2122" t="s">
        <v>5</v>
      </c>
      <c r="T2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22" t="str">
        <f>VLOOKUP(ventas_starbucks_2025[[#This Row],[canal_compra]],cambio_canal_compra[#All],2,0)</f>
        <v>En tienda</v>
      </c>
      <c r="V2122" t="s">
        <v>40</v>
      </c>
      <c r="W2122" t="str">
        <f>VLOOKUP(ventas_starbucks_2025[[#This Row],[método_pago]],cambio_metodo_pago[#All],2,0)</f>
        <v>Efectivo</v>
      </c>
      <c r="X2122" t="s">
        <v>22</v>
      </c>
      <c r="Y2122">
        <v>0</v>
      </c>
      <c r="Z2122" t="str">
        <f>VLOOKUP(ventas_starbucks_2025[[#This Row],[promoción_aplicada5]],promocion_cambiar[#All],2,0)</f>
        <v>Combo</v>
      </c>
      <c r="AA2122" t="s">
        <v>8</v>
      </c>
      <c r="AB2122" t="s">
        <v>9</v>
      </c>
      <c r="AC2122" t="s">
        <v>10</v>
      </c>
      <c r="AD2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22">
        <v>7.7</v>
      </c>
      <c r="AF2122">
        <v>5</v>
      </c>
      <c r="AG2122">
        <v>13</v>
      </c>
      <c r="AH2122">
        <v>12</v>
      </c>
    </row>
    <row r="2123" spans="1:34" x14ac:dyDescent="0.25">
      <c r="A2123" s="3" t="s">
        <v>2198</v>
      </c>
      <c r="B2123" s="1">
        <v>45674</v>
      </c>
      <c r="C2123" s="23">
        <f t="shared" si="165"/>
        <v>17</v>
      </c>
      <c r="D2123" s="23">
        <f t="shared" si="166"/>
        <v>5</v>
      </c>
      <c r="E2123" s="1" t="str">
        <f t="shared" si="167"/>
        <v>viernes</v>
      </c>
      <c r="F2123" s="23">
        <f t="shared" si="168"/>
        <v>1</v>
      </c>
      <c r="G2123" s="1" t="str">
        <f t="shared" si="169"/>
        <v>enero</v>
      </c>
      <c r="H2123" s="2">
        <v>0.61527777777777781</v>
      </c>
      <c r="I2123" t="s">
        <v>26</v>
      </c>
      <c r="J2123" t="str">
        <f>VLOOKUP(ventas_starbucks_2025[[#This Row],[sucursal]],cambio_sucursal[#All],2,0)</f>
        <v>Sucursal San Lorenzo 47</v>
      </c>
      <c r="K2123" t="s">
        <v>13</v>
      </c>
      <c r="L2123" t="s">
        <v>14</v>
      </c>
      <c r="M2123" t="s">
        <v>4</v>
      </c>
      <c r="N2123" t="str">
        <f>IFERROR(VLOOKUP(ventas_starbucks_2025[[#This Row],[tamaño_sucio]],cambio_tamaño[#All],2,0),"Tamaño único")</f>
        <v>Tamaño único</v>
      </c>
      <c r="O2123">
        <v>4</v>
      </c>
      <c r="P2123">
        <v>2054.5</v>
      </c>
      <c r="Q2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23">
        <v>8218</v>
      </c>
      <c r="S2123" t="s">
        <v>5</v>
      </c>
      <c r="T2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3" t="str">
        <f>VLOOKUP(ventas_starbucks_2025[[#This Row],[canal_compra]],cambio_canal_compra[#All],2,0)</f>
        <v>En tienda</v>
      </c>
      <c r="V2123" t="s">
        <v>6</v>
      </c>
      <c r="W2123" t="str">
        <f>VLOOKUP(ventas_starbucks_2025[[#This Row],[método_pago]],cambio_metodo_pago[#All],2,0)</f>
        <v>Aplicación móbil</v>
      </c>
      <c r="X2123" t="s">
        <v>7</v>
      </c>
      <c r="Y2123">
        <v>15</v>
      </c>
      <c r="Z2123" t="str">
        <f>VLOOKUP(ventas_starbucks_2025[[#This Row],[promoción_aplicada5]],promocion_cambiar[#All],2,0)</f>
        <v>Hora Feliz</v>
      </c>
      <c r="AA2123" t="s">
        <v>36</v>
      </c>
      <c r="AB2123" t="s">
        <v>32</v>
      </c>
      <c r="AC2123" t="s">
        <v>41</v>
      </c>
      <c r="AD2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23">
        <v>14.1</v>
      </c>
      <c r="AF2123">
        <v>1</v>
      </c>
      <c r="AG2123">
        <v>17</v>
      </c>
      <c r="AH2123">
        <v>13</v>
      </c>
    </row>
    <row r="2124" spans="1:34" x14ac:dyDescent="0.25">
      <c r="A2124" s="3" t="s">
        <v>2199</v>
      </c>
      <c r="B2124" s="1">
        <v>45675</v>
      </c>
      <c r="C2124" s="23">
        <f t="shared" si="165"/>
        <v>18</v>
      </c>
      <c r="D2124" s="23">
        <f t="shared" si="166"/>
        <v>6</v>
      </c>
      <c r="E2124" s="23" t="str">
        <f t="shared" si="167"/>
        <v>sábado</v>
      </c>
      <c r="F2124" s="23">
        <f t="shared" si="168"/>
        <v>1</v>
      </c>
      <c r="G2124" s="23" t="str">
        <f t="shared" si="169"/>
        <v>enero</v>
      </c>
      <c r="H2124" s="2">
        <v>0.46319444444444446</v>
      </c>
      <c r="I2124" t="s">
        <v>12</v>
      </c>
      <c r="J2124" t="str">
        <f>VLOOKUP(ventas_starbucks_2025[[#This Row],[sucursal]],cambio_sucursal[#All],2,0)</f>
        <v>Sucursal Córdoba Shopping</v>
      </c>
      <c r="K2124" t="s">
        <v>101</v>
      </c>
      <c r="L2124" t="s">
        <v>3</v>
      </c>
      <c r="M2124" t="s">
        <v>4</v>
      </c>
      <c r="N2124" t="str">
        <f>IFERROR(VLOOKUP(ventas_starbucks_2025[[#This Row],[tamaño_sucio]],cambio_tamaño[#All],2,0),"Tamaño único")</f>
        <v>Tamaño único</v>
      </c>
      <c r="O2124">
        <v>1</v>
      </c>
      <c r="P2124">
        <v>2689.26</v>
      </c>
      <c r="Q2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24">
        <v>2689.26</v>
      </c>
      <c r="S2124" t="s">
        <v>31</v>
      </c>
      <c r="T2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24" t="str">
        <f>VLOOKUP(ventas_starbucks_2025[[#This Row],[canal_compra]],cambio_canal_compra[#All],2,0)</f>
        <v>Entrega domicilio</v>
      </c>
      <c r="V2124" t="s">
        <v>40</v>
      </c>
      <c r="W2124" t="str">
        <f>VLOOKUP(ventas_starbucks_2025[[#This Row],[método_pago]],cambio_metodo_pago[#All],2,0)</f>
        <v>Efectivo</v>
      </c>
      <c r="X2124" t="s">
        <v>22</v>
      </c>
      <c r="Y2124">
        <v>0</v>
      </c>
      <c r="Z2124" t="str">
        <f>VLOOKUP(ventas_starbucks_2025[[#This Row],[promoción_aplicada5]],promocion_cambiar[#All],2,0)</f>
        <v>2x1</v>
      </c>
      <c r="AA2124" t="s">
        <v>51</v>
      </c>
      <c r="AB2124" t="s">
        <v>18</v>
      </c>
      <c r="AC2124" t="s">
        <v>24</v>
      </c>
      <c r="AD2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24">
        <v>7.1</v>
      </c>
      <c r="AF2124">
        <v>1</v>
      </c>
      <c r="AG2124">
        <v>32</v>
      </c>
      <c r="AH2124">
        <v>31</v>
      </c>
    </row>
    <row r="2125" spans="1:34" x14ac:dyDescent="0.25">
      <c r="A2125" s="3" t="s">
        <v>2200</v>
      </c>
      <c r="B2125" s="1">
        <v>45691</v>
      </c>
      <c r="C2125" s="23">
        <f t="shared" si="165"/>
        <v>3</v>
      </c>
      <c r="D2125" s="23">
        <f t="shared" si="166"/>
        <v>1</v>
      </c>
      <c r="E2125" s="23" t="str">
        <f t="shared" si="167"/>
        <v>lunes</v>
      </c>
      <c r="F2125" s="23">
        <f t="shared" si="168"/>
        <v>2</v>
      </c>
      <c r="G2125" s="23" t="str">
        <f t="shared" si="169"/>
        <v>febrero</v>
      </c>
      <c r="H2125" s="2">
        <v>0.74652777777777779</v>
      </c>
      <c r="I2125" t="s">
        <v>12</v>
      </c>
      <c r="J2125" t="str">
        <f>VLOOKUP(ventas_starbucks_2025[[#This Row],[sucursal]],cambio_sucursal[#All],2,0)</f>
        <v>Sucursal Córdoba Shopping</v>
      </c>
      <c r="K2125" t="s">
        <v>89</v>
      </c>
      <c r="L2125" t="s">
        <v>90</v>
      </c>
      <c r="M2125" t="s">
        <v>4</v>
      </c>
      <c r="N2125" t="str">
        <f>IFERROR(VLOOKUP(ventas_starbucks_2025[[#This Row],[tamaño_sucio]],cambio_tamaño[#All],2,0),"Tamaño único")</f>
        <v>Tamaño único</v>
      </c>
      <c r="O2125">
        <v>5</v>
      </c>
      <c r="P2125">
        <v>1559.23</v>
      </c>
      <c r="Q2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5">
        <v>7796.15</v>
      </c>
      <c r="S2125" t="s">
        <v>31</v>
      </c>
      <c r="T2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5" t="str">
        <f>VLOOKUP(ventas_starbucks_2025[[#This Row],[canal_compra]],cambio_canal_compra[#All],2,0)</f>
        <v>Entrega domicilio</v>
      </c>
      <c r="V2125" t="s">
        <v>16</v>
      </c>
      <c r="W2125" t="str">
        <f>VLOOKUP(ventas_starbucks_2025[[#This Row],[método_pago]],cambio_metodo_pago[#All],2,0)</f>
        <v>Tarjeta</v>
      </c>
      <c r="X2125" t="s">
        <v>7</v>
      </c>
      <c r="Y2125">
        <v>10</v>
      </c>
      <c r="Z2125" t="str">
        <f>VLOOKUP(ventas_starbucks_2025[[#This Row],[promoción_aplicada5]],promocion_cambiar[#All],2,0)</f>
        <v>2x1</v>
      </c>
      <c r="AA2125" t="s">
        <v>51</v>
      </c>
      <c r="AB2125" t="s">
        <v>29</v>
      </c>
      <c r="AC2125" t="s">
        <v>41</v>
      </c>
      <c r="AD2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25">
        <v>13.3</v>
      </c>
      <c r="AF2125">
        <v>5</v>
      </c>
      <c r="AG2125">
        <v>28</v>
      </c>
      <c r="AH2125">
        <v>23</v>
      </c>
    </row>
    <row r="2126" spans="1:34" x14ac:dyDescent="0.25">
      <c r="A2126" s="3" t="s">
        <v>2201</v>
      </c>
      <c r="B2126" s="1">
        <v>45708</v>
      </c>
      <c r="C2126" s="23">
        <f t="shared" si="165"/>
        <v>20</v>
      </c>
      <c r="D2126" s="23">
        <f t="shared" si="166"/>
        <v>4</v>
      </c>
      <c r="E2126" s="23" t="str">
        <f t="shared" si="167"/>
        <v>jueves</v>
      </c>
      <c r="F2126" s="23">
        <f t="shared" si="168"/>
        <v>2</v>
      </c>
      <c r="G2126" s="23" t="str">
        <f t="shared" si="169"/>
        <v>febrero</v>
      </c>
      <c r="H2126" s="2">
        <v>0.49722222222222223</v>
      </c>
      <c r="I2126" t="s">
        <v>1</v>
      </c>
      <c r="J2126" t="str">
        <f>VLOOKUP(ventas_starbucks_2025[[#This Row],[sucursal]],cambio_sucursal[#All],2,0)</f>
        <v>Sucursal Nueva Córdoba</v>
      </c>
      <c r="K2126" t="s">
        <v>127</v>
      </c>
      <c r="L2126" t="s">
        <v>44</v>
      </c>
      <c r="M2126" t="s">
        <v>62</v>
      </c>
      <c r="N2126" t="str">
        <f>IFERROR(VLOOKUP(ventas_starbucks_2025[[#This Row],[tamaño_sucio]],cambio_tamaño[#All],2,0),"Tamaño único")</f>
        <v>Extra-Grande</v>
      </c>
      <c r="O2126">
        <v>4</v>
      </c>
      <c r="P2126">
        <v>1608.72</v>
      </c>
      <c r="Q2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6">
        <v>6434.88</v>
      </c>
      <c r="S2126" t="s">
        <v>15</v>
      </c>
      <c r="T2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6" t="str">
        <f>VLOOKUP(ventas_starbucks_2025[[#This Row],[canal_compra]],cambio_canal_compra[#All],2,0)</f>
        <v>Para llevar</v>
      </c>
      <c r="V2126" t="s">
        <v>6</v>
      </c>
      <c r="W2126" t="str">
        <f>VLOOKUP(ventas_starbucks_2025[[#This Row],[método_pago]],cambio_metodo_pago[#All],2,0)</f>
        <v>Aplicación móbil</v>
      </c>
      <c r="X2126" t="s">
        <v>7</v>
      </c>
      <c r="Y2126">
        <v>10</v>
      </c>
      <c r="Z2126" t="str">
        <f>VLOOKUP(ventas_starbucks_2025[[#This Row],[promoción_aplicada5]],promocion_cambiar[#All],2,0)</f>
        <v>2x1</v>
      </c>
      <c r="AA2126" t="s">
        <v>51</v>
      </c>
      <c r="AB2126" t="s">
        <v>18</v>
      </c>
      <c r="AC2126" t="s">
        <v>10</v>
      </c>
      <c r="AD2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26">
        <v>5.7</v>
      </c>
      <c r="AF2126">
        <v>3</v>
      </c>
      <c r="AG2126">
        <v>42</v>
      </c>
      <c r="AH2126">
        <v>38</v>
      </c>
    </row>
    <row r="2127" spans="1:34" x14ac:dyDescent="0.25">
      <c r="A2127" s="3" t="s">
        <v>2202</v>
      </c>
      <c r="B2127" s="1">
        <v>45743</v>
      </c>
      <c r="C2127" s="23">
        <f t="shared" si="165"/>
        <v>27</v>
      </c>
      <c r="D2127" s="23">
        <f t="shared" si="166"/>
        <v>4</v>
      </c>
      <c r="E2127" s="1" t="str">
        <f t="shared" si="167"/>
        <v>jueves</v>
      </c>
      <c r="F2127" s="23">
        <f t="shared" si="168"/>
        <v>3</v>
      </c>
      <c r="G2127" s="1" t="str">
        <f t="shared" si="169"/>
        <v>marzo</v>
      </c>
      <c r="H2127" s="2">
        <v>0.77083333333333337</v>
      </c>
      <c r="I2127" t="s">
        <v>57</v>
      </c>
      <c r="J2127" t="str">
        <f>VLOOKUP(ventas_starbucks_2025[[#This Row],[sucursal]],cambio_sucursal[#All],2,0)</f>
        <v>Sucursal Avda Colón</v>
      </c>
      <c r="K2127" t="s">
        <v>27</v>
      </c>
      <c r="L2127" t="s">
        <v>28</v>
      </c>
      <c r="M2127" t="s">
        <v>4</v>
      </c>
      <c r="N2127" t="str">
        <f>IFERROR(VLOOKUP(ventas_starbucks_2025[[#This Row],[tamaño_sucio]],cambio_tamaño[#All],2,0),"Tamaño único")</f>
        <v>Tamaño único</v>
      </c>
      <c r="O2127">
        <v>3</v>
      </c>
      <c r="P2127">
        <v>2555.83</v>
      </c>
      <c r="Q2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27">
        <v>7667.49</v>
      </c>
      <c r="S2127" t="s">
        <v>5</v>
      </c>
      <c r="T2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7" t="str">
        <f>VLOOKUP(ventas_starbucks_2025[[#This Row],[canal_compra]],cambio_canal_compra[#All],2,0)</f>
        <v>En tienda</v>
      </c>
      <c r="V2127" t="s">
        <v>40</v>
      </c>
      <c r="W2127" t="str">
        <f>VLOOKUP(ventas_starbucks_2025[[#This Row],[método_pago]],cambio_metodo_pago[#All],2,0)</f>
        <v>Efectivo</v>
      </c>
      <c r="X2127" t="s">
        <v>7</v>
      </c>
      <c r="Y2127">
        <v>10</v>
      </c>
      <c r="Z2127" t="str">
        <f>VLOOKUP(ventas_starbucks_2025[[#This Row],[promoción_aplicada5]],promocion_cambiar[#All],2,0)</f>
        <v>Combo</v>
      </c>
      <c r="AA2127" t="s">
        <v>8</v>
      </c>
      <c r="AB2127" t="s">
        <v>9</v>
      </c>
      <c r="AC2127" t="s">
        <v>10</v>
      </c>
      <c r="AD2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27">
        <v>6.7</v>
      </c>
      <c r="AF2127">
        <v>4</v>
      </c>
      <c r="AG2127">
        <v>23</v>
      </c>
      <c r="AH2127">
        <v>20</v>
      </c>
    </row>
    <row r="2128" spans="1:34" x14ac:dyDescent="0.25">
      <c r="A2128" s="3" t="s">
        <v>2203</v>
      </c>
      <c r="B2128" s="1">
        <v>45764</v>
      </c>
      <c r="C2128" s="23">
        <f t="shared" si="165"/>
        <v>17</v>
      </c>
      <c r="D2128" s="23">
        <f t="shared" si="166"/>
        <v>4</v>
      </c>
      <c r="E2128" s="23" t="str">
        <f t="shared" si="167"/>
        <v>jueves</v>
      </c>
      <c r="F2128" s="23">
        <f t="shared" si="168"/>
        <v>4</v>
      </c>
      <c r="G2128" s="23" t="str">
        <f t="shared" si="169"/>
        <v>abril</v>
      </c>
      <c r="H2128" s="2">
        <v>0.56874999999999998</v>
      </c>
      <c r="I2128" t="s">
        <v>1</v>
      </c>
      <c r="J2128" t="str">
        <f>VLOOKUP(ventas_starbucks_2025[[#This Row],[sucursal]],cambio_sucursal[#All],2,0)</f>
        <v>Sucursal Nueva Córdoba</v>
      </c>
      <c r="K2128" t="s">
        <v>13</v>
      </c>
      <c r="L2128" t="s">
        <v>14</v>
      </c>
      <c r="M2128" t="s">
        <v>4</v>
      </c>
      <c r="N2128" t="str">
        <f>IFERROR(VLOOKUP(ventas_starbucks_2025[[#This Row],[tamaño_sucio]],cambio_tamaño[#All],2,0),"Tamaño único")</f>
        <v>Tamaño único</v>
      </c>
      <c r="O2128">
        <v>3</v>
      </c>
      <c r="P2128">
        <v>1739.38</v>
      </c>
      <c r="Q2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8">
        <v>5218.1400000000003</v>
      </c>
      <c r="S2128" t="s">
        <v>15</v>
      </c>
      <c r="T2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8" t="str">
        <f>VLOOKUP(ventas_starbucks_2025[[#This Row],[canal_compra]],cambio_canal_compra[#All],2,0)</f>
        <v>Para llevar</v>
      </c>
      <c r="V2128" t="s">
        <v>16</v>
      </c>
      <c r="W2128" t="str">
        <f>VLOOKUP(ventas_starbucks_2025[[#This Row],[método_pago]],cambio_metodo_pago[#All],2,0)</f>
        <v>Tarjeta</v>
      </c>
      <c r="X2128" t="s">
        <v>7</v>
      </c>
      <c r="Y2128">
        <v>0</v>
      </c>
      <c r="Z2128" t="str">
        <f>VLOOKUP(ventas_starbucks_2025[[#This Row],[promoción_aplicada5]],promocion_cambiar[#All],2,0)</f>
        <v>Hora Feliz</v>
      </c>
      <c r="AA2128" t="s">
        <v>36</v>
      </c>
      <c r="AB2128" t="s">
        <v>18</v>
      </c>
      <c r="AC2128" t="s">
        <v>41</v>
      </c>
      <c r="AD2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28">
        <v>5.0999999999999996</v>
      </c>
      <c r="AF2128">
        <v>3</v>
      </c>
      <c r="AG2128">
        <v>40</v>
      </c>
      <c r="AH2128">
        <v>37</v>
      </c>
    </row>
    <row r="2129" spans="1:34" x14ac:dyDescent="0.25">
      <c r="A2129" s="3" t="s">
        <v>2204</v>
      </c>
      <c r="B2129" s="1">
        <v>45661</v>
      </c>
      <c r="C2129" s="23">
        <f t="shared" si="165"/>
        <v>4</v>
      </c>
      <c r="D2129" s="23">
        <f t="shared" si="166"/>
        <v>6</v>
      </c>
      <c r="E2129" s="23" t="str">
        <f t="shared" si="167"/>
        <v>sábado</v>
      </c>
      <c r="F2129" s="23">
        <f t="shared" si="168"/>
        <v>1</v>
      </c>
      <c r="G2129" s="23" t="str">
        <f t="shared" si="169"/>
        <v>enero</v>
      </c>
      <c r="H2129" s="2">
        <v>0.52777777777777779</v>
      </c>
      <c r="I2129" t="s">
        <v>57</v>
      </c>
      <c r="J2129" t="str">
        <f>VLOOKUP(ventas_starbucks_2025[[#This Row],[sucursal]],cambio_sucursal[#All],2,0)</f>
        <v>Sucursal Avda Colón</v>
      </c>
      <c r="K2129" t="s">
        <v>13</v>
      </c>
      <c r="L2129" t="s">
        <v>14</v>
      </c>
      <c r="M2129" t="s">
        <v>4</v>
      </c>
      <c r="N2129" t="str">
        <f>IFERROR(VLOOKUP(ventas_starbucks_2025[[#This Row],[tamaño_sucio]],cambio_tamaño[#All],2,0),"Tamaño único")</f>
        <v>Tamaño único</v>
      </c>
      <c r="O2129">
        <v>5</v>
      </c>
      <c r="P2129">
        <v>1993.64</v>
      </c>
      <c r="Q2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9">
        <v>9968.2000000000007</v>
      </c>
      <c r="S2129" t="s">
        <v>31</v>
      </c>
      <c r="T2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9" t="str">
        <f>VLOOKUP(ventas_starbucks_2025[[#This Row],[canal_compra]],cambio_canal_compra[#All],2,0)</f>
        <v>Entrega domicilio</v>
      </c>
      <c r="V2129" t="s">
        <v>6</v>
      </c>
      <c r="W2129" t="str">
        <f>VLOOKUP(ventas_starbucks_2025[[#This Row],[método_pago]],cambio_metodo_pago[#All],2,0)</f>
        <v>Aplicación móbil</v>
      </c>
      <c r="X2129" t="s">
        <v>22</v>
      </c>
      <c r="Y2129">
        <v>0</v>
      </c>
      <c r="Z2129" t="str">
        <f>VLOOKUP(ventas_starbucks_2025[[#This Row],[promoción_aplicada5]],promocion_cambiar[#All],2,0)</f>
        <v>Combo</v>
      </c>
      <c r="AA2129" t="s">
        <v>8</v>
      </c>
      <c r="AB2129" t="s">
        <v>32</v>
      </c>
      <c r="AC2129" t="s">
        <v>10</v>
      </c>
      <c r="AD2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29">
        <v>4.2</v>
      </c>
      <c r="AF2129">
        <v>4</v>
      </c>
      <c r="AG2129">
        <v>12</v>
      </c>
      <c r="AH2129">
        <v>7</v>
      </c>
    </row>
    <row r="2130" spans="1:34" x14ac:dyDescent="0.25">
      <c r="A2130" s="3" t="s">
        <v>2205</v>
      </c>
      <c r="B2130" s="1">
        <v>45686</v>
      </c>
      <c r="C2130" s="23">
        <f t="shared" si="165"/>
        <v>29</v>
      </c>
      <c r="D2130" s="23">
        <f t="shared" si="166"/>
        <v>3</v>
      </c>
      <c r="E2130" s="23" t="str">
        <f t="shared" si="167"/>
        <v>miércoles</v>
      </c>
      <c r="F2130" s="23">
        <f t="shared" si="168"/>
        <v>1</v>
      </c>
      <c r="G2130" s="23" t="str">
        <f t="shared" si="169"/>
        <v>enero</v>
      </c>
      <c r="H2130" s="2">
        <v>0.80833333333333335</v>
      </c>
      <c r="I2130" t="s">
        <v>1</v>
      </c>
      <c r="J2130" t="str">
        <f>VLOOKUP(ventas_starbucks_2025[[#This Row],[sucursal]],cambio_sucursal[#All],2,0)</f>
        <v>Sucursal Nueva Córdoba</v>
      </c>
      <c r="K2130" t="s">
        <v>127</v>
      </c>
      <c r="L2130" t="s">
        <v>44</v>
      </c>
      <c r="M2130" t="s">
        <v>50</v>
      </c>
      <c r="N2130" t="str">
        <f>IFERROR(VLOOKUP(ventas_starbucks_2025[[#This Row],[tamaño_sucio]],cambio_tamaño[#All],2,0),"Tamaño único")</f>
        <v>Mediano</v>
      </c>
      <c r="O2130">
        <v>5</v>
      </c>
      <c r="P2130">
        <v>1695.91</v>
      </c>
      <c r="Q2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0">
        <v>8479.5499999999993</v>
      </c>
      <c r="S2130" t="s">
        <v>31</v>
      </c>
      <c r="T2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30" t="str">
        <f>VLOOKUP(ventas_starbucks_2025[[#This Row],[canal_compra]],cambio_canal_compra[#All],2,0)</f>
        <v>Entrega domicilio</v>
      </c>
      <c r="V2130" t="s">
        <v>16</v>
      </c>
      <c r="W2130" t="str">
        <f>VLOOKUP(ventas_starbucks_2025[[#This Row],[método_pago]],cambio_metodo_pago[#All],2,0)</f>
        <v>Tarjeta</v>
      </c>
      <c r="X2130" t="s">
        <v>22</v>
      </c>
      <c r="Y2130">
        <v>0</v>
      </c>
      <c r="Z2130" t="str">
        <f>VLOOKUP(ventas_starbucks_2025[[#This Row],[promoción_aplicada5]],promocion_cambiar[#All],2,0)</f>
        <v>Combo</v>
      </c>
      <c r="AA2130" t="s">
        <v>8</v>
      </c>
      <c r="AB2130" t="s">
        <v>29</v>
      </c>
      <c r="AC2130" t="s">
        <v>10</v>
      </c>
      <c r="AD2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0">
        <v>8.4</v>
      </c>
      <c r="AF2130">
        <v>1</v>
      </c>
      <c r="AG2130">
        <v>20</v>
      </c>
      <c r="AH2130">
        <v>15</v>
      </c>
    </row>
    <row r="2131" spans="1:34" x14ac:dyDescent="0.25">
      <c r="A2131" s="3" t="s">
        <v>2206</v>
      </c>
      <c r="B2131" s="1">
        <v>45708</v>
      </c>
      <c r="C2131" s="23">
        <f t="shared" si="165"/>
        <v>20</v>
      </c>
      <c r="D2131" s="23">
        <f t="shared" si="166"/>
        <v>4</v>
      </c>
      <c r="E2131" s="1" t="str">
        <f t="shared" si="167"/>
        <v>jueves</v>
      </c>
      <c r="F2131" s="23">
        <f t="shared" si="168"/>
        <v>2</v>
      </c>
      <c r="G2131" s="1" t="str">
        <f t="shared" si="169"/>
        <v>febrero</v>
      </c>
      <c r="H2131" s="2">
        <v>0.6694444444444444</v>
      </c>
      <c r="I2131" t="s">
        <v>26</v>
      </c>
      <c r="J2131" t="str">
        <f>VLOOKUP(ventas_starbucks_2025[[#This Row],[sucursal]],cambio_sucursal[#All],2,0)</f>
        <v>Sucursal San Lorenzo 47</v>
      </c>
      <c r="K2131" t="s">
        <v>48</v>
      </c>
      <c r="L2131" t="s">
        <v>49</v>
      </c>
      <c r="M2131" t="s">
        <v>50</v>
      </c>
      <c r="N2131" t="str">
        <f>IFERROR(VLOOKUP(ventas_starbucks_2025[[#This Row],[tamaño_sucio]],cambio_tamaño[#All],2,0),"Tamaño único")</f>
        <v>Mediano</v>
      </c>
      <c r="O2131">
        <v>1</v>
      </c>
      <c r="P2131">
        <v>2079.6999999999998</v>
      </c>
      <c r="Q2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31">
        <v>2079.6999999999998</v>
      </c>
      <c r="S2131" t="s">
        <v>5</v>
      </c>
      <c r="T2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31" t="str">
        <f>VLOOKUP(ventas_starbucks_2025[[#This Row],[canal_compra]],cambio_canal_compra[#All],2,0)</f>
        <v>En tienda</v>
      </c>
      <c r="V2131" t="s">
        <v>40</v>
      </c>
      <c r="W2131" t="str">
        <f>VLOOKUP(ventas_starbucks_2025[[#This Row],[método_pago]],cambio_metodo_pago[#All],2,0)</f>
        <v>Efectivo</v>
      </c>
      <c r="X2131" t="s">
        <v>7</v>
      </c>
      <c r="Y2131">
        <v>0</v>
      </c>
      <c r="Z2131" t="str">
        <f>VLOOKUP(ventas_starbucks_2025[[#This Row],[promoción_aplicada5]],promocion_cambiar[#All],2,0)</f>
        <v>2x1</v>
      </c>
      <c r="AA2131" t="s">
        <v>51</v>
      </c>
      <c r="AB2131" t="s">
        <v>32</v>
      </c>
      <c r="AC2131" t="s">
        <v>41</v>
      </c>
      <c r="AD2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31">
        <v>10</v>
      </c>
      <c r="AF2131">
        <v>2</v>
      </c>
      <c r="AG2131">
        <v>46</v>
      </c>
      <c r="AH2131">
        <v>45</v>
      </c>
    </row>
    <row r="2132" spans="1:34" x14ac:dyDescent="0.25">
      <c r="A2132" s="3" t="s">
        <v>2207</v>
      </c>
      <c r="B2132" s="1">
        <v>45764</v>
      </c>
      <c r="C2132" s="23">
        <f t="shared" si="165"/>
        <v>17</v>
      </c>
      <c r="D2132" s="23">
        <f t="shared" si="166"/>
        <v>4</v>
      </c>
      <c r="E2132" s="23" t="str">
        <f t="shared" si="167"/>
        <v>jueves</v>
      </c>
      <c r="F2132" s="23">
        <f t="shared" si="168"/>
        <v>4</v>
      </c>
      <c r="G2132" s="23" t="str">
        <f t="shared" si="169"/>
        <v>abril</v>
      </c>
      <c r="H2132" s="2">
        <v>0.82361111111111107</v>
      </c>
      <c r="I2132" t="s">
        <v>12</v>
      </c>
      <c r="J2132" t="str">
        <f>VLOOKUP(ventas_starbucks_2025[[#This Row],[sucursal]],cambio_sucursal[#All],2,0)</f>
        <v>Sucursal Córdoba Shopping</v>
      </c>
      <c r="K2132" t="s">
        <v>20</v>
      </c>
      <c r="L2132" t="s">
        <v>21</v>
      </c>
      <c r="M2132" t="s">
        <v>4</v>
      </c>
      <c r="N2132" t="str">
        <f>IFERROR(VLOOKUP(ventas_starbucks_2025[[#This Row],[tamaño_sucio]],cambio_tamaño[#All],2,0),"Tamaño único")</f>
        <v>Tamaño único</v>
      </c>
      <c r="O2132">
        <v>1</v>
      </c>
      <c r="P2132">
        <v>1080.1199999999999</v>
      </c>
      <c r="Q2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2">
        <v>1080.1199999999999</v>
      </c>
      <c r="S2132" t="s">
        <v>5</v>
      </c>
      <c r="T2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32" t="str">
        <f>VLOOKUP(ventas_starbucks_2025[[#This Row],[canal_compra]],cambio_canal_compra[#All],2,0)</f>
        <v>En tienda</v>
      </c>
      <c r="V2132" t="s">
        <v>40</v>
      </c>
      <c r="W2132" t="str">
        <f>VLOOKUP(ventas_starbucks_2025[[#This Row],[método_pago]],cambio_metodo_pago[#All],2,0)</f>
        <v>Efectivo</v>
      </c>
      <c r="X2132" t="s">
        <v>7</v>
      </c>
      <c r="Y2132">
        <v>15</v>
      </c>
      <c r="Z2132" t="str">
        <f>VLOOKUP(ventas_starbucks_2025[[#This Row],[promoción_aplicada5]],promocion_cambiar[#All],2,0)</f>
        <v>Combo</v>
      </c>
      <c r="AA2132" t="s">
        <v>8</v>
      </c>
      <c r="AB2132" t="s">
        <v>32</v>
      </c>
      <c r="AC2132" t="s">
        <v>10</v>
      </c>
      <c r="AD2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2">
        <v>6.5</v>
      </c>
      <c r="AF2132">
        <v>2</v>
      </c>
      <c r="AG2132">
        <v>32</v>
      </c>
      <c r="AH2132">
        <v>31</v>
      </c>
    </row>
    <row r="2133" spans="1:34" x14ac:dyDescent="0.25">
      <c r="A2133" s="3" t="s">
        <v>2208</v>
      </c>
      <c r="B2133" s="1">
        <v>45754</v>
      </c>
      <c r="C2133" s="23">
        <f t="shared" si="165"/>
        <v>7</v>
      </c>
      <c r="D2133" s="23">
        <f t="shared" si="166"/>
        <v>1</v>
      </c>
      <c r="E2133" s="1" t="str">
        <f t="shared" si="167"/>
        <v>lunes</v>
      </c>
      <c r="F2133" s="23">
        <f t="shared" si="168"/>
        <v>4</v>
      </c>
      <c r="G2133" s="1" t="str">
        <f t="shared" si="169"/>
        <v>abril</v>
      </c>
      <c r="H2133" s="2">
        <v>0.72291666666666665</v>
      </c>
      <c r="I2133" t="s">
        <v>26</v>
      </c>
      <c r="J2133" t="str">
        <f>VLOOKUP(ventas_starbucks_2025[[#This Row],[sucursal]],cambio_sucursal[#All],2,0)</f>
        <v>Sucursal San Lorenzo 47</v>
      </c>
      <c r="K2133" t="s">
        <v>48</v>
      </c>
      <c r="L2133" t="s">
        <v>49</v>
      </c>
      <c r="M2133" t="s">
        <v>55</v>
      </c>
      <c r="N2133" t="str">
        <f>IFERROR(VLOOKUP(ventas_starbucks_2025[[#This Row],[tamaño_sucio]],cambio_tamaño[#All],2,0),"Tamaño único")</f>
        <v>Pequeño</v>
      </c>
      <c r="O2133">
        <v>3</v>
      </c>
      <c r="P2133">
        <v>2034.58</v>
      </c>
      <c r="Q2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33">
        <v>6103.74</v>
      </c>
      <c r="S2133" t="s">
        <v>15</v>
      </c>
      <c r="T2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33" t="str">
        <f>VLOOKUP(ventas_starbucks_2025[[#This Row],[canal_compra]],cambio_canal_compra[#All],2,0)</f>
        <v>Para llevar</v>
      </c>
      <c r="V2133" t="s">
        <v>40</v>
      </c>
      <c r="W2133" t="str">
        <f>VLOOKUP(ventas_starbucks_2025[[#This Row],[método_pago]],cambio_metodo_pago[#All],2,0)</f>
        <v>Efectivo</v>
      </c>
      <c r="X2133" t="s">
        <v>7</v>
      </c>
      <c r="Y2133">
        <v>15</v>
      </c>
      <c r="Z2133" t="str">
        <f>VLOOKUP(ventas_starbucks_2025[[#This Row],[promoción_aplicada5]],promocion_cambiar[#All],2,0)</f>
        <v>Hora Feliz</v>
      </c>
      <c r="AA2133" t="s">
        <v>36</v>
      </c>
      <c r="AB2133" t="s">
        <v>32</v>
      </c>
      <c r="AC2133" t="s">
        <v>41</v>
      </c>
      <c r="AD2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33">
        <v>13.6</v>
      </c>
      <c r="AF2133">
        <v>1</v>
      </c>
      <c r="AG2133">
        <v>12</v>
      </c>
      <c r="AH2133">
        <v>9</v>
      </c>
    </row>
    <row r="2134" spans="1:34" x14ac:dyDescent="0.25">
      <c r="A2134" s="3" t="s">
        <v>2209</v>
      </c>
      <c r="B2134" s="1">
        <v>45680</v>
      </c>
      <c r="C2134" s="23">
        <f t="shared" si="165"/>
        <v>23</v>
      </c>
      <c r="D2134" s="23">
        <f t="shared" si="166"/>
        <v>4</v>
      </c>
      <c r="E2134" s="1" t="str">
        <f t="shared" si="167"/>
        <v>jueves</v>
      </c>
      <c r="F2134" s="23">
        <f t="shared" si="168"/>
        <v>1</v>
      </c>
      <c r="G2134" s="1" t="str">
        <f t="shared" si="169"/>
        <v>enero</v>
      </c>
      <c r="H2134" s="2">
        <v>0.29652777777777778</v>
      </c>
      <c r="I2134" t="s">
        <v>26</v>
      </c>
      <c r="J2134" t="str">
        <f>VLOOKUP(ventas_starbucks_2025[[#This Row],[sucursal]],cambio_sucursal[#All],2,0)</f>
        <v>Sucursal San Lorenzo 47</v>
      </c>
      <c r="K2134" t="s">
        <v>89</v>
      </c>
      <c r="L2134" t="s">
        <v>90</v>
      </c>
      <c r="M2134" t="s">
        <v>4</v>
      </c>
      <c r="N2134" t="str">
        <f>IFERROR(VLOOKUP(ventas_starbucks_2025[[#This Row],[tamaño_sucio]],cambio_tamaño[#All],2,0),"Tamaño único")</f>
        <v>Tamaño único</v>
      </c>
      <c r="O2134">
        <v>1</v>
      </c>
      <c r="P2134">
        <v>1659.89</v>
      </c>
      <c r="Q2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4">
        <v>1659.89</v>
      </c>
      <c r="S2134" t="s">
        <v>5</v>
      </c>
      <c r="T2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34" t="str">
        <f>VLOOKUP(ventas_starbucks_2025[[#This Row],[canal_compra]],cambio_canal_compra[#All],2,0)</f>
        <v>En tienda</v>
      </c>
      <c r="V2134" t="s">
        <v>40</v>
      </c>
      <c r="W2134" t="str">
        <f>VLOOKUP(ventas_starbucks_2025[[#This Row],[método_pago]],cambio_metodo_pago[#All],2,0)</f>
        <v>Efectivo</v>
      </c>
      <c r="X2134" t="s">
        <v>7</v>
      </c>
      <c r="Y2134">
        <v>10</v>
      </c>
      <c r="Z2134" t="str">
        <f>VLOOKUP(ventas_starbucks_2025[[#This Row],[promoción_aplicada5]],promocion_cambiar[#All],2,0)</f>
        <v>Ninguna</v>
      </c>
      <c r="AA2134" t="s">
        <v>17</v>
      </c>
      <c r="AB2134" t="s">
        <v>52</v>
      </c>
      <c r="AC2134" t="s">
        <v>41</v>
      </c>
      <c r="AD2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34">
        <v>11.1</v>
      </c>
      <c r="AF2134">
        <v>4</v>
      </c>
      <c r="AG2134">
        <v>12</v>
      </c>
      <c r="AH2134">
        <v>11</v>
      </c>
    </row>
    <row r="2135" spans="1:34" x14ac:dyDescent="0.25">
      <c r="A2135" s="3" t="s">
        <v>2210</v>
      </c>
      <c r="B2135" s="1">
        <v>45757</v>
      </c>
      <c r="C2135" s="23">
        <f t="shared" si="165"/>
        <v>10</v>
      </c>
      <c r="D2135" s="23">
        <f t="shared" si="166"/>
        <v>4</v>
      </c>
      <c r="E2135" s="1" t="str">
        <f t="shared" si="167"/>
        <v>jueves</v>
      </c>
      <c r="F2135" s="23">
        <f t="shared" si="168"/>
        <v>4</v>
      </c>
      <c r="G2135" s="1" t="str">
        <f t="shared" si="169"/>
        <v>abril</v>
      </c>
      <c r="H2135" s="2">
        <v>0.58750000000000002</v>
      </c>
      <c r="I2135" t="s">
        <v>1</v>
      </c>
      <c r="J2135" t="str">
        <f>VLOOKUP(ventas_starbucks_2025[[#This Row],[sucursal]],cambio_sucursal[#All],2,0)</f>
        <v>Sucursal Nueva Córdoba</v>
      </c>
      <c r="K2135" t="s">
        <v>58</v>
      </c>
      <c r="L2135" t="s">
        <v>39</v>
      </c>
      <c r="M2135" t="s">
        <v>4</v>
      </c>
      <c r="N2135" t="str">
        <f>IFERROR(VLOOKUP(ventas_starbucks_2025[[#This Row],[tamaño_sucio]],cambio_tamaño[#All],2,0),"Tamaño único")</f>
        <v>Tamaño único</v>
      </c>
      <c r="O2135">
        <v>4</v>
      </c>
      <c r="P2135">
        <v>1265.54</v>
      </c>
      <c r="Q2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5">
        <v>5062.16</v>
      </c>
      <c r="S2135" t="s">
        <v>5</v>
      </c>
      <c r="T2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35" t="str">
        <f>VLOOKUP(ventas_starbucks_2025[[#This Row],[canal_compra]],cambio_canal_compra[#All],2,0)</f>
        <v>En tienda</v>
      </c>
      <c r="V2135" t="s">
        <v>16</v>
      </c>
      <c r="W2135" t="str">
        <f>VLOOKUP(ventas_starbucks_2025[[#This Row],[método_pago]],cambio_metodo_pago[#All],2,0)</f>
        <v>Tarjeta</v>
      </c>
      <c r="X2135" t="s">
        <v>22</v>
      </c>
      <c r="Y2135">
        <v>0</v>
      </c>
      <c r="Z2135" t="str">
        <f>VLOOKUP(ventas_starbucks_2025[[#This Row],[promoción_aplicada5]],promocion_cambiar[#All],2,0)</f>
        <v>Combo</v>
      </c>
      <c r="AA2135" t="s">
        <v>8</v>
      </c>
      <c r="AB2135" t="s">
        <v>29</v>
      </c>
      <c r="AC2135" t="s">
        <v>10</v>
      </c>
      <c r="AD2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5">
        <v>5.8</v>
      </c>
      <c r="AF2135">
        <v>2</v>
      </c>
      <c r="AG2135">
        <v>27</v>
      </c>
      <c r="AH2135">
        <v>23</v>
      </c>
    </row>
    <row r="2136" spans="1:34" x14ac:dyDescent="0.25">
      <c r="A2136" s="3" t="s">
        <v>2211</v>
      </c>
      <c r="B2136" s="1">
        <v>45724</v>
      </c>
      <c r="C2136" s="23">
        <f t="shared" si="165"/>
        <v>8</v>
      </c>
      <c r="D2136" s="23">
        <f t="shared" si="166"/>
        <v>6</v>
      </c>
      <c r="E2136" s="1" t="str">
        <f t="shared" si="167"/>
        <v>sábado</v>
      </c>
      <c r="F2136" s="23">
        <f t="shared" si="168"/>
        <v>3</v>
      </c>
      <c r="G2136" s="1" t="str">
        <f t="shared" si="169"/>
        <v>marzo</v>
      </c>
      <c r="H2136" s="2">
        <v>0.67569444444444449</v>
      </c>
      <c r="I2136" t="s">
        <v>26</v>
      </c>
      <c r="J2136" t="str">
        <f>VLOOKUP(ventas_starbucks_2025[[#This Row],[sucursal]],cambio_sucursal[#All],2,0)</f>
        <v>Sucursal San Lorenzo 47</v>
      </c>
      <c r="K2136" t="s">
        <v>284</v>
      </c>
      <c r="L2136" t="s">
        <v>35</v>
      </c>
      <c r="M2136" t="s">
        <v>4</v>
      </c>
      <c r="N2136" t="str">
        <f>IFERROR(VLOOKUP(ventas_starbucks_2025[[#This Row],[tamaño_sucio]],cambio_tamaño[#All],2,0),"Tamaño único")</f>
        <v>Tamaño único</v>
      </c>
      <c r="O2136">
        <v>2</v>
      </c>
      <c r="P2136">
        <v>914.2</v>
      </c>
      <c r="Q2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36">
        <v>1828.4</v>
      </c>
      <c r="S2136" t="s">
        <v>15</v>
      </c>
      <c r="T2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36" t="str">
        <f>VLOOKUP(ventas_starbucks_2025[[#This Row],[canal_compra]],cambio_canal_compra[#All],2,0)</f>
        <v>Para llevar</v>
      </c>
      <c r="V2136" t="s">
        <v>6</v>
      </c>
      <c r="W2136" t="str">
        <f>VLOOKUP(ventas_starbucks_2025[[#This Row],[método_pago]],cambio_metodo_pago[#All],2,0)</f>
        <v>Aplicación móbil</v>
      </c>
      <c r="X2136" t="s">
        <v>7</v>
      </c>
      <c r="Y2136">
        <v>0</v>
      </c>
      <c r="Z2136" t="str">
        <f>VLOOKUP(ventas_starbucks_2025[[#This Row],[promoción_aplicada5]],promocion_cambiar[#All],2,0)</f>
        <v>Combo</v>
      </c>
      <c r="AA2136" t="s">
        <v>8</v>
      </c>
      <c r="AB2136" t="s">
        <v>9</v>
      </c>
      <c r="AC2136" t="s">
        <v>10</v>
      </c>
      <c r="AD2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6">
        <v>6.9</v>
      </c>
      <c r="AF2136">
        <v>2</v>
      </c>
      <c r="AG2136">
        <v>15</v>
      </c>
      <c r="AH2136">
        <v>13</v>
      </c>
    </row>
    <row r="2137" spans="1:34" x14ac:dyDescent="0.25">
      <c r="A2137" s="3" t="s">
        <v>2212</v>
      </c>
      <c r="B2137" s="1">
        <v>45697</v>
      </c>
      <c r="C2137" s="23">
        <f t="shared" si="165"/>
        <v>9</v>
      </c>
      <c r="D2137" s="23">
        <f t="shared" si="166"/>
        <v>7</v>
      </c>
      <c r="E2137" s="23" t="str">
        <f t="shared" si="167"/>
        <v>domingo</v>
      </c>
      <c r="F2137" s="23">
        <f t="shared" si="168"/>
        <v>2</v>
      </c>
      <c r="G2137" s="23" t="str">
        <f t="shared" si="169"/>
        <v>febrero</v>
      </c>
      <c r="H2137" s="2">
        <v>0.55000000000000004</v>
      </c>
      <c r="I2137" t="s">
        <v>57</v>
      </c>
      <c r="J2137" t="str">
        <f>VLOOKUP(ventas_starbucks_2025[[#This Row],[sucursal]],cambio_sucursal[#All],2,0)</f>
        <v>Sucursal Avda Colón</v>
      </c>
      <c r="K2137" t="s">
        <v>2</v>
      </c>
      <c r="L2137" t="s">
        <v>3</v>
      </c>
      <c r="M2137" t="s">
        <v>4</v>
      </c>
      <c r="N2137" t="str">
        <f>IFERROR(VLOOKUP(ventas_starbucks_2025[[#This Row],[tamaño_sucio]],cambio_tamaño[#All],2,0),"Tamaño único")</f>
        <v>Tamaño único</v>
      </c>
      <c r="O2137">
        <v>5</v>
      </c>
      <c r="P2137">
        <v>3109.99</v>
      </c>
      <c r="Q2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137">
        <v>15549.95</v>
      </c>
      <c r="S2137" t="s">
        <v>15</v>
      </c>
      <c r="T2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137" t="str">
        <f>VLOOKUP(ventas_starbucks_2025[[#This Row],[canal_compra]],cambio_canal_compra[#All],2,0)</f>
        <v>Para llevar</v>
      </c>
      <c r="V2137" t="s">
        <v>40</v>
      </c>
      <c r="W2137" t="str">
        <f>VLOOKUP(ventas_starbucks_2025[[#This Row],[método_pago]],cambio_metodo_pago[#All],2,0)</f>
        <v>Efectivo</v>
      </c>
      <c r="X2137" t="s">
        <v>7</v>
      </c>
      <c r="Y2137">
        <v>10</v>
      </c>
      <c r="Z2137" t="str">
        <f>VLOOKUP(ventas_starbucks_2025[[#This Row],[promoción_aplicada5]],promocion_cambiar[#All],2,0)</f>
        <v>Hora Feliz</v>
      </c>
      <c r="AA2137" t="s">
        <v>36</v>
      </c>
      <c r="AB2137" t="s">
        <v>18</v>
      </c>
      <c r="AC2137" t="s">
        <v>24</v>
      </c>
      <c r="AD2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37">
        <v>13.8</v>
      </c>
      <c r="AF2137">
        <v>5</v>
      </c>
      <c r="AG2137">
        <v>10</v>
      </c>
      <c r="AH2137">
        <v>5</v>
      </c>
    </row>
    <row r="2138" spans="1:34" x14ac:dyDescent="0.25">
      <c r="A2138" s="3" t="s">
        <v>2213</v>
      </c>
      <c r="B2138" s="1">
        <v>45726</v>
      </c>
      <c r="C2138" s="23">
        <f t="shared" si="165"/>
        <v>10</v>
      </c>
      <c r="D2138" s="23">
        <f t="shared" si="166"/>
        <v>1</v>
      </c>
      <c r="E2138" s="1" t="str">
        <f t="shared" si="167"/>
        <v>lunes</v>
      </c>
      <c r="F2138" s="23">
        <f t="shared" si="168"/>
        <v>3</v>
      </c>
      <c r="G2138" s="1" t="str">
        <f t="shared" si="169"/>
        <v>marzo</v>
      </c>
      <c r="H2138" s="2">
        <v>0.78125</v>
      </c>
      <c r="I2138" t="s">
        <v>57</v>
      </c>
      <c r="J2138" t="str">
        <f>VLOOKUP(ventas_starbucks_2025[[#This Row],[sucursal]],cambio_sucursal[#All],2,0)</f>
        <v>Sucursal Avda Colón</v>
      </c>
      <c r="K2138" t="s">
        <v>87</v>
      </c>
      <c r="L2138" t="s">
        <v>65</v>
      </c>
      <c r="M2138" t="s">
        <v>4</v>
      </c>
      <c r="N2138" t="str">
        <f>IFERROR(VLOOKUP(ventas_starbucks_2025[[#This Row],[tamaño_sucio]],cambio_tamaño[#All],2,0),"Tamaño único")</f>
        <v>Tamaño único</v>
      </c>
      <c r="O2138">
        <v>5</v>
      </c>
      <c r="P2138">
        <v>1492.27</v>
      </c>
      <c r="Q2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8">
        <v>7461.35</v>
      </c>
      <c r="S2138" t="s">
        <v>15</v>
      </c>
      <c r="T2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38" t="str">
        <f>VLOOKUP(ventas_starbucks_2025[[#This Row],[canal_compra]],cambio_canal_compra[#All],2,0)</f>
        <v>Para llevar</v>
      </c>
      <c r="V2138" t="s">
        <v>6</v>
      </c>
      <c r="W2138" t="str">
        <f>VLOOKUP(ventas_starbucks_2025[[#This Row],[método_pago]],cambio_metodo_pago[#All],2,0)</f>
        <v>Aplicación móbil</v>
      </c>
      <c r="X2138" t="s">
        <v>7</v>
      </c>
      <c r="Y2138">
        <v>0</v>
      </c>
      <c r="Z2138" t="str">
        <f>VLOOKUP(ventas_starbucks_2025[[#This Row],[promoción_aplicada5]],promocion_cambiar[#All],2,0)</f>
        <v>Combo</v>
      </c>
      <c r="AA2138" t="s">
        <v>8</v>
      </c>
      <c r="AB2138" t="s">
        <v>9</v>
      </c>
      <c r="AC2138" t="s">
        <v>41</v>
      </c>
      <c r="AD2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8">
        <v>6.1</v>
      </c>
      <c r="AF2138">
        <v>4</v>
      </c>
      <c r="AG2138">
        <v>41</v>
      </c>
      <c r="AH2138">
        <v>36</v>
      </c>
    </row>
    <row r="2139" spans="1:34" x14ac:dyDescent="0.25">
      <c r="A2139" s="3" t="s">
        <v>2214</v>
      </c>
      <c r="B2139" s="1">
        <v>45713</v>
      </c>
      <c r="C2139" s="23">
        <f t="shared" si="165"/>
        <v>25</v>
      </c>
      <c r="D2139" s="23">
        <f t="shared" si="166"/>
        <v>2</v>
      </c>
      <c r="E2139" s="23" t="str">
        <f t="shared" si="167"/>
        <v>martes</v>
      </c>
      <c r="F2139" s="23">
        <f t="shared" si="168"/>
        <v>2</v>
      </c>
      <c r="G2139" s="23" t="str">
        <f t="shared" si="169"/>
        <v>febrero</v>
      </c>
      <c r="H2139" s="2">
        <v>0.35694444444444445</v>
      </c>
      <c r="I2139" t="s">
        <v>26</v>
      </c>
      <c r="J2139" t="str">
        <f>VLOOKUP(ventas_starbucks_2025[[#This Row],[sucursal]],cambio_sucursal[#All],2,0)</f>
        <v>Sucursal San Lorenzo 47</v>
      </c>
      <c r="K2139" t="s">
        <v>284</v>
      </c>
      <c r="L2139" t="s">
        <v>35</v>
      </c>
      <c r="M2139" t="s">
        <v>4</v>
      </c>
      <c r="N2139" t="str">
        <f>IFERROR(VLOOKUP(ventas_starbucks_2025[[#This Row],[tamaño_sucio]],cambio_tamaño[#All],2,0),"Tamaño único")</f>
        <v>Tamaño único</v>
      </c>
      <c r="O2139">
        <v>2</v>
      </c>
      <c r="P2139">
        <v>1115.4100000000001</v>
      </c>
      <c r="Q2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9">
        <v>2230.8200000000002</v>
      </c>
      <c r="S2139" t="s">
        <v>5</v>
      </c>
      <c r="T2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39" t="str">
        <f>VLOOKUP(ventas_starbucks_2025[[#This Row],[canal_compra]],cambio_canal_compra[#All],2,0)</f>
        <v>En tienda</v>
      </c>
      <c r="V2139" t="s">
        <v>6</v>
      </c>
      <c r="W2139" t="str">
        <f>VLOOKUP(ventas_starbucks_2025[[#This Row],[método_pago]],cambio_metodo_pago[#All],2,0)</f>
        <v>Aplicación móbil</v>
      </c>
      <c r="X2139" t="s">
        <v>22</v>
      </c>
      <c r="Y2139">
        <v>0</v>
      </c>
      <c r="Z2139" t="str">
        <f>VLOOKUP(ventas_starbucks_2025[[#This Row],[promoción_aplicada5]],promocion_cambiar[#All],2,0)</f>
        <v>Ninguna</v>
      </c>
      <c r="AA2139" t="s">
        <v>17</v>
      </c>
      <c r="AB2139" t="s">
        <v>18</v>
      </c>
      <c r="AC2139" t="s">
        <v>10</v>
      </c>
      <c r="AD2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9">
        <v>8.3000000000000007</v>
      </c>
      <c r="AF2139">
        <v>1</v>
      </c>
      <c r="AG2139">
        <v>50</v>
      </c>
      <c r="AH2139">
        <v>48</v>
      </c>
    </row>
    <row r="2140" spans="1:34" x14ac:dyDescent="0.25">
      <c r="A2140" s="3" t="s">
        <v>2215</v>
      </c>
      <c r="B2140" s="1">
        <v>45678</v>
      </c>
      <c r="C2140" s="23">
        <f t="shared" si="165"/>
        <v>21</v>
      </c>
      <c r="D2140" s="23">
        <f t="shared" si="166"/>
        <v>2</v>
      </c>
      <c r="E2140" s="23" t="str">
        <f t="shared" si="167"/>
        <v>martes</v>
      </c>
      <c r="F2140" s="23">
        <f t="shared" si="168"/>
        <v>1</v>
      </c>
      <c r="G2140" s="23" t="str">
        <f t="shared" si="169"/>
        <v>enero</v>
      </c>
      <c r="H2140" s="2">
        <v>0.80833333333333335</v>
      </c>
      <c r="I2140" t="s">
        <v>57</v>
      </c>
      <c r="J2140" t="str">
        <f>VLOOKUP(ventas_starbucks_2025[[#This Row],[sucursal]],cambio_sucursal[#All],2,0)</f>
        <v>Sucursal Avda Colón</v>
      </c>
      <c r="K2140" t="s">
        <v>130</v>
      </c>
      <c r="L2140" t="s">
        <v>65</v>
      </c>
      <c r="M2140" t="s">
        <v>4</v>
      </c>
      <c r="N2140" t="str">
        <f>IFERROR(VLOOKUP(ventas_starbucks_2025[[#This Row],[tamaño_sucio]],cambio_tamaño[#All],2,0),"Tamaño único")</f>
        <v>Tamaño único</v>
      </c>
      <c r="O2140">
        <v>5</v>
      </c>
      <c r="P2140">
        <v>1750.15</v>
      </c>
      <c r="Q2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0">
        <v>8750.75</v>
      </c>
      <c r="S2140" t="s">
        <v>15</v>
      </c>
      <c r="T2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40" t="str">
        <f>VLOOKUP(ventas_starbucks_2025[[#This Row],[canal_compra]],cambio_canal_compra[#All],2,0)</f>
        <v>Para llevar</v>
      </c>
      <c r="V2140" t="s">
        <v>6</v>
      </c>
      <c r="W2140" t="str">
        <f>VLOOKUP(ventas_starbucks_2025[[#This Row],[método_pago]],cambio_metodo_pago[#All],2,0)</f>
        <v>Aplicación móbil</v>
      </c>
      <c r="X2140" t="s">
        <v>7</v>
      </c>
      <c r="Y2140">
        <v>0</v>
      </c>
      <c r="Z2140" t="str">
        <f>VLOOKUP(ventas_starbucks_2025[[#This Row],[promoción_aplicada5]],promocion_cambiar[#All],2,0)</f>
        <v>Ninguna</v>
      </c>
      <c r="AA2140" t="s">
        <v>17</v>
      </c>
      <c r="AB2140" t="s">
        <v>32</v>
      </c>
      <c r="AC2140" t="s">
        <v>41</v>
      </c>
      <c r="AD2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40">
        <v>12.3</v>
      </c>
      <c r="AF2140">
        <v>2</v>
      </c>
      <c r="AG2140">
        <v>16</v>
      </c>
      <c r="AH2140">
        <v>11</v>
      </c>
    </row>
    <row r="2141" spans="1:34" x14ac:dyDescent="0.25">
      <c r="A2141" s="3" t="s">
        <v>2216</v>
      </c>
      <c r="B2141" s="1">
        <v>45681</v>
      </c>
      <c r="C2141" s="23">
        <f t="shared" si="165"/>
        <v>24</v>
      </c>
      <c r="D2141" s="23">
        <f t="shared" si="166"/>
        <v>5</v>
      </c>
      <c r="E2141" s="23" t="str">
        <f t="shared" si="167"/>
        <v>viernes</v>
      </c>
      <c r="F2141" s="23">
        <f t="shared" si="168"/>
        <v>1</v>
      </c>
      <c r="G2141" s="23" t="str">
        <f t="shared" si="169"/>
        <v>enero</v>
      </c>
      <c r="H2141" s="2">
        <v>0.57986111111111116</v>
      </c>
      <c r="I2141" t="s">
        <v>26</v>
      </c>
      <c r="J2141" t="str">
        <f>VLOOKUP(ventas_starbucks_2025[[#This Row],[sucursal]],cambio_sucursal[#All],2,0)</f>
        <v>Sucursal San Lorenzo 47</v>
      </c>
      <c r="K2141" t="s">
        <v>58</v>
      </c>
      <c r="L2141" t="s">
        <v>39</v>
      </c>
      <c r="M2141" t="s">
        <v>4</v>
      </c>
      <c r="N2141" t="str">
        <f>IFERROR(VLOOKUP(ventas_starbucks_2025[[#This Row],[tamaño_sucio]],cambio_tamaño[#All],2,0),"Tamaño único")</f>
        <v>Tamaño único</v>
      </c>
      <c r="O2141">
        <v>5</v>
      </c>
      <c r="P2141">
        <v>1349.11</v>
      </c>
      <c r="Q2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1">
        <v>6745.55</v>
      </c>
      <c r="S2141" t="s">
        <v>5</v>
      </c>
      <c r="T2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41" t="str">
        <f>VLOOKUP(ventas_starbucks_2025[[#This Row],[canal_compra]],cambio_canal_compra[#All],2,0)</f>
        <v>En tienda</v>
      </c>
      <c r="V2141" t="s">
        <v>6</v>
      </c>
      <c r="W2141" t="str">
        <f>VLOOKUP(ventas_starbucks_2025[[#This Row],[método_pago]],cambio_metodo_pago[#All],2,0)</f>
        <v>Aplicación móbil</v>
      </c>
      <c r="X2141" t="s">
        <v>7</v>
      </c>
      <c r="Y2141">
        <v>15</v>
      </c>
      <c r="Z2141" t="str">
        <f>VLOOKUP(ventas_starbucks_2025[[#This Row],[promoción_aplicada5]],promocion_cambiar[#All],2,0)</f>
        <v>Hora Feliz</v>
      </c>
      <c r="AA2141" t="s">
        <v>36</v>
      </c>
      <c r="AB2141" t="s">
        <v>18</v>
      </c>
      <c r="AC2141" t="s">
        <v>10</v>
      </c>
      <c r="AD2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41">
        <v>5.2</v>
      </c>
      <c r="AF2141">
        <v>4</v>
      </c>
      <c r="AG2141">
        <v>40</v>
      </c>
      <c r="AH2141">
        <v>35</v>
      </c>
    </row>
    <row r="2142" spans="1:34" x14ac:dyDescent="0.25">
      <c r="A2142" s="3" t="s">
        <v>2217</v>
      </c>
      <c r="B2142" s="1">
        <v>45717</v>
      </c>
      <c r="C2142" s="23">
        <f t="shared" si="165"/>
        <v>1</v>
      </c>
      <c r="D2142" s="23">
        <f t="shared" si="166"/>
        <v>6</v>
      </c>
      <c r="E2142" s="23" t="str">
        <f t="shared" si="167"/>
        <v>sábado</v>
      </c>
      <c r="F2142" s="23">
        <f t="shared" si="168"/>
        <v>3</v>
      </c>
      <c r="G2142" s="23" t="str">
        <f t="shared" si="169"/>
        <v>marzo</v>
      </c>
      <c r="H2142" s="2">
        <v>0.38472222222222224</v>
      </c>
      <c r="I2142" t="s">
        <v>26</v>
      </c>
      <c r="J2142" t="str">
        <f>VLOOKUP(ventas_starbucks_2025[[#This Row],[sucursal]],cambio_sucursal[#All],2,0)</f>
        <v>Sucursal San Lorenzo 47</v>
      </c>
      <c r="K2142" t="s">
        <v>82</v>
      </c>
      <c r="L2142" t="s">
        <v>28</v>
      </c>
      <c r="M2142" t="s">
        <v>4</v>
      </c>
      <c r="N2142" t="str">
        <f>IFERROR(VLOOKUP(ventas_starbucks_2025[[#This Row],[tamaño_sucio]],cambio_tamaño[#All],2,0),"Tamaño único")</f>
        <v>Tamaño único</v>
      </c>
      <c r="O2142">
        <v>5</v>
      </c>
      <c r="P2142">
        <v>2366.04</v>
      </c>
      <c r="Q2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42">
        <v>11830.2</v>
      </c>
      <c r="S2142" t="s">
        <v>31</v>
      </c>
      <c r="T2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42" t="str">
        <f>VLOOKUP(ventas_starbucks_2025[[#This Row],[canal_compra]],cambio_canal_compra[#All],2,0)</f>
        <v>Entrega domicilio</v>
      </c>
      <c r="V2142" t="s">
        <v>16</v>
      </c>
      <c r="W2142" t="str">
        <f>VLOOKUP(ventas_starbucks_2025[[#This Row],[método_pago]],cambio_metodo_pago[#All],2,0)</f>
        <v>Tarjeta</v>
      </c>
      <c r="X2142" t="s">
        <v>22</v>
      </c>
      <c r="Y2142">
        <v>0</v>
      </c>
      <c r="Z2142" t="str">
        <f>VLOOKUP(ventas_starbucks_2025[[#This Row],[promoción_aplicada5]],promocion_cambiar[#All],2,0)</f>
        <v>Ninguna</v>
      </c>
      <c r="AA2142" t="s">
        <v>17</v>
      </c>
      <c r="AB2142" t="s">
        <v>52</v>
      </c>
      <c r="AC2142" t="s">
        <v>41</v>
      </c>
      <c r="AD2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42">
        <v>12.3</v>
      </c>
      <c r="AF2142">
        <v>1</v>
      </c>
      <c r="AG2142">
        <v>28</v>
      </c>
      <c r="AH2142">
        <v>23</v>
      </c>
    </row>
    <row r="2143" spans="1:34" x14ac:dyDescent="0.25">
      <c r="A2143" s="3" t="s">
        <v>2218</v>
      </c>
      <c r="B2143" s="1">
        <v>45720</v>
      </c>
      <c r="C2143" s="23">
        <f t="shared" si="165"/>
        <v>4</v>
      </c>
      <c r="D2143" s="23">
        <f t="shared" si="166"/>
        <v>2</v>
      </c>
      <c r="E2143" s="1" t="str">
        <f t="shared" si="167"/>
        <v>martes</v>
      </c>
      <c r="F2143" s="23">
        <f t="shared" si="168"/>
        <v>3</v>
      </c>
      <c r="G2143" s="1" t="str">
        <f t="shared" si="169"/>
        <v>marzo</v>
      </c>
      <c r="H2143" s="2">
        <v>0.72361111111111109</v>
      </c>
      <c r="I2143" t="s">
        <v>1</v>
      </c>
      <c r="J2143" t="str">
        <f>VLOOKUP(ventas_starbucks_2025[[#This Row],[sucursal]],cambio_sucursal[#All],2,0)</f>
        <v>Sucursal Nueva Córdoba</v>
      </c>
      <c r="K2143" t="s">
        <v>13</v>
      </c>
      <c r="L2143" t="s">
        <v>14</v>
      </c>
      <c r="M2143" t="s">
        <v>4</v>
      </c>
      <c r="N2143" t="str">
        <f>IFERROR(VLOOKUP(ventas_starbucks_2025[[#This Row],[tamaño_sucio]],cambio_tamaño[#All],2,0),"Tamaño único")</f>
        <v>Tamaño único</v>
      </c>
      <c r="O2143">
        <v>1</v>
      </c>
      <c r="P2143">
        <v>1871.45</v>
      </c>
      <c r="Q2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3">
        <v>1871.45</v>
      </c>
      <c r="S2143" t="s">
        <v>15</v>
      </c>
      <c r="T2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43" t="str">
        <f>VLOOKUP(ventas_starbucks_2025[[#This Row],[canal_compra]],cambio_canal_compra[#All],2,0)</f>
        <v>Para llevar</v>
      </c>
      <c r="V2143" t="s">
        <v>16</v>
      </c>
      <c r="W2143" t="str">
        <f>VLOOKUP(ventas_starbucks_2025[[#This Row],[método_pago]],cambio_metodo_pago[#All],2,0)</f>
        <v>Tarjeta</v>
      </c>
      <c r="X2143" t="s">
        <v>7</v>
      </c>
      <c r="Y2143">
        <v>10</v>
      </c>
      <c r="Z2143" t="str">
        <f>VLOOKUP(ventas_starbucks_2025[[#This Row],[promoción_aplicada5]],promocion_cambiar[#All],2,0)</f>
        <v>2x1</v>
      </c>
      <c r="AA2143" t="s">
        <v>51</v>
      </c>
      <c r="AB2143" t="s">
        <v>52</v>
      </c>
      <c r="AC2143" t="s">
        <v>10</v>
      </c>
      <c r="AD2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43">
        <v>13.5</v>
      </c>
      <c r="AF2143">
        <v>1</v>
      </c>
      <c r="AG2143">
        <v>49</v>
      </c>
      <c r="AH2143">
        <v>48</v>
      </c>
    </row>
    <row r="2144" spans="1:34" x14ac:dyDescent="0.25">
      <c r="A2144" s="3" t="s">
        <v>2219</v>
      </c>
      <c r="B2144" s="1">
        <v>45689</v>
      </c>
      <c r="C2144" s="23">
        <f t="shared" si="165"/>
        <v>1</v>
      </c>
      <c r="D2144" s="23">
        <f t="shared" si="166"/>
        <v>6</v>
      </c>
      <c r="E2144" s="23" t="str">
        <f t="shared" si="167"/>
        <v>sábado</v>
      </c>
      <c r="F2144" s="23">
        <f t="shared" si="168"/>
        <v>2</v>
      </c>
      <c r="G2144" s="23" t="str">
        <f t="shared" si="169"/>
        <v>febrero</v>
      </c>
      <c r="H2144" s="2">
        <v>0.48749999999999999</v>
      </c>
      <c r="I2144" t="s">
        <v>57</v>
      </c>
      <c r="J2144" t="str">
        <f>VLOOKUP(ventas_starbucks_2025[[#This Row],[sucursal]],cambio_sucursal[#All],2,0)</f>
        <v>Sucursal Avda Colón</v>
      </c>
      <c r="K2144" t="s">
        <v>87</v>
      </c>
      <c r="L2144" t="s">
        <v>65</v>
      </c>
      <c r="M2144" t="s">
        <v>4</v>
      </c>
      <c r="N2144" t="str">
        <f>IFERROR(VLOOKUP(ventas_starbucks_2025[[#This Row],[tamaño_sucio]],cambio_tamaño[#All],2,0),"Tamaño único")</f>
        <v>Tamaño único</v>
      </c>
      <c r="O2144">
        <v>4</v>
      </c>
      <c r="P2144">
        <v>1670.72</v>
      </c>
      <c r="Q2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4">
        <v>6682.88</v>
      </c>
      <c r="S2144" t="s">
        <v>15</v>
      </c>
      <c r="T2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44" t="str">
        <f>VLOOKUP(ventas_starbucks_2025[[#This Row],[canal_compra]],cambio_canal_compra[#All],2,0)</f>
        <v>Para llevar</v>
      </c>
      <c r="V2144" t="s">
        <v>6</v>
      </c>
      <c r="W2144" t="str">
        <f>VLOOKUP(ventas_starbucks_2025[[#This Row],[método_pago]],cambio_metodo_pago[#All],2,0)</f>
        <v>Aplicación móbil</v>
      </c>
      <c r="X2144" t="s">
        <v>22</v>
      </c>
      <c r="Y2144">
        <v>0</v>
      </c>
      <c r="Z2144" t="str">
        <f>VLOOKUP(ventas_starbucks_2025[[#This Row],[promoción_aplicada5]],promocion_cambiar[#All],2,0)</f>
        <v>Combo</v>
      </c>
      <c r="AA2144" t="s">
        <v>8</v>
      </c>
      <c r="AB2144" t="s">
        <v>32</v>
      </c>
      <c r="AC2144" t="s">
        <v>10</v>
      </c>
      <c r="AD2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44">
        <v>12.9</v>
      </c>
      <c r="AF2144">
        <v>3</v>
      </c>
      <c r="AG2144">
        <v>32</v>
      </c>
      <c r="AH2144">
        <v>28</v>
      </c>
    </row>
    <row r="2145" spans="1:34" x14ac:dyDescent="0.25">
      <c r="A2145" s="3" t="s">
        <v>2220</v>
      </c>
      <c r="B2145" s="1">
        <v>45668</v>
      </c>
      <c r="C2145" s="23">
        <f t="shared" si="165"/>
        <v>11</v>
      </c>
      <c r="D2145" s="23">
        <f t="shared" si="166"/>
        <v>6</v>
      </c>
      <c r="E2145" s="1" t="str">
        <f t="shared" si="167"/>
        <v>sábado</v>
      </c>
      <c r="F2145" s="23">
        <f t="shared" si="168"/>
        <v>1</v>
      </c>
      <c r="G2145" s="1" t="str">
        <f t="shared" si="169"/>
        <v>enero</v>
      </c>
      <c r="H2145" s="2">
        <v>0.35486111111111113</v>
      </c>
      <c r="I2145" t="s">
        <v>12</v>
      </c>
      <c r="J2145" t="str">
        <f>VLOOKUP(ventas_starbucks_2025[[#This Row],[sucursal]],cambio_sucursal[#All],2,0)</f>
        <v>Sucursal Córdoba Shopping</v>
      </c>
      <c r="K2145" t="s">
        <v>89</v>
      </c>
      <c r="L2145" t="s">
        <v>90</v>
      </c>
      <c r="M2145" t="s">
        <v>4</v>
      </c>
      <c r="N2145" t="str">
        <f>IFERROR(VLOOKUP(ventas_starbucks_2025[[#This Row],[tamaño_sucio]],cambio_tamaño[#All],2,0),"Tamaño único")</f>
        <v>Tamaño único</v>
      </c>
      <c r="O2145">
        <v>1</v>
      </c>
      <c r="P2145">
        <v>1212.81</v>
      </c>
      <c r="Q2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5">
        <v>1212.81</v>
      </c>
      <c r="S2145" t="s">
        <v>31</v>
      </c>
      <c r="T2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45" t="str">
        <f>VLOOKUP(ventas_starbucks_2025[[#This Row],[canal_compra]],cambio_canal_compra[#All],2,0)</f>
        <v>Entrega domicilio</v>
      </c>
      <c r="V2145" t="s">
        <v>16</v>
      </c>
      <c r="W2145" t="str">
        <f>VLOOKUP(ventas_starbucks_2025[[#This Row],[método_pago]],cambio_metodo_pago[#All],2,0)</f>
        <v>Tarjeta</v>
      </c>
      <c r="X2145" t="s">
        <v>7</v>
      </c>
      <c r="Y2145">
        <v>15</v>
      </c>
      <c r="Z2145" t="str">
        <f>VLOOKUP(ventas_starbucks_2025[[#This Row],[promoción_aplicada5]],promocion_cambiar[#All],2,0)</f>
        <v>Ninguna</v>
      </c>
      <c r="AA2145" t="s">
        <v>17</v>
      </c>
      <c r="AB2145" t="s">
        <v>23</v>
      </c>
      <c r="AC2145" t="s">
        <v>10</v>
      </c>
      <c r="AD2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45">
        <v>8.1999999999999993</v>
      </c>
      <c r="AF2145">
        <v>5</v>
      </c>
      <c r="AG2145">
        <v>42</v>
      </c>
      <c r="AH2145">
        <v>41</v>
      </c>
    </row>
    <row r="2146" spans="1:34" x14ac:dyDescent="0.25">
      <c r="A2146" s="3" t="s">
        <v>2221</v>
      </c>
      <c r="B2146" s="1">
        <v>45758</v>
      </c>
      <c r="C2146" s="23">
        <f t="shared" si="165"/>
        <v>11</v>
      </c>
      <c r="D2146" s="23">
        <f t="shared" si="166"/>
        <v>5</v>
      </c>
      <c r="E2146" s="23" t="str">
        <f t="shared" si="167"/>
        <v>viernes</v>
      </c>
      <c r="F2146" s="23">
        <f t="shared" si="168"/>
        <v>4</v>
      </c>
      <c r="G2146" s="23" t="str">
        <f t="shared" si="169"/>
        <v>abril</v>
      </c>
      <c r="H2146" s="2">
        <v>0.51527777777777772</v>
      </c>
      <c r="I2146" t="s">
        <v>26</v>
      </c>
      <c r="J2146" t="str">
        <f>VLOOKUP(ventas_starbucks_2025[[#This Row],[sucursal]],cambio_sucursal[#All],2,0)</f>
        <v>Sucursal San Lorenzo 47</v>
      </c>
      <c r="K2146" t="s">
        <v>20</v>
      </c>
      <c r="L2146" t="s">
        <v>21</v>
      </c>
      <c r="M2146" t="s">
        <v>4</v>
      </c>
      <c r="N2146" t="str">
        <f>IFERROR(VLOOKUP(ventas_starbucks_2025[[#This Row],[tamaño_sucio]],cambio_tamaño[#All],2,0),"Tamaño único")</f>
        <v>Tamaño único</v>
      </c>
      <c r="O2146">
        <v>2</v>
      </c>
      <c r="P2146">
        <v>800.32</v>
      </c>
      <c r="Q2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46">
        <v>1600.64</v>
      </c>
      <c r="S2146" t="s">
        <v>15</v>
      </c>
      <c r="T2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46" t="str">
        <f>VLOOKUP(ventas_starbucks_2025[[#This Row],[canal_compra]],cambio_canal_compra[#All],2,0)</f>
        <v>Para llevar</v>
      </c>
      <c r="V2146" t="s">
        <v>6</v>
      </c>
      <c r="W2146" t="str">
        <f>VLOOKUP(ventas_starbucks_2025[[#This Row],[método_pago]],cambio_metodo_pago[#All],2,0)</f>
        <v>Aplicación móbil</v>
      </c>
      <c r="X2146" t="s">
        <v>22</v>
      </c>
      <c r="Y2146">
        <v>0</v>
      </c>
      <c r="Z2146" t="str">
        <f>VLOOKUP(ventas_starbucks_2025[[#This Row],[promoción_aplicada5]],promocion_cambiar[#All],2,0)</f>
        <v>Combo</v>
      </c>
      <c r="AA2146" t="s">
        <v>8</v>
      </c>
      <c r="AB2146" t="s">
        <v>52</v>
      </c>
      <c r="AC2146" t="s">
        <v>24</v>
      </c>
      <c r="AD2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46">
        <v>11.9</v>
      </c>
      <c r="AF2146">
        <v>3</v>
      </c>
      <c r="AG2146">
        <v>17</v>
      </c>
      <c r="AH2146">
        <v>15</v>
      </c>
    </row>
    <row r="2147" spans="1:34" x14ac:dyDescent="0.25">
      <c r="A2147" s="3" t="s">
        <v>2222</v>
      </c>
      <c r="B2147" s="1">
        <v>45687</v>
      </c>
      <c r="C2147" s="23">
        <f t="shared" si="165"/>
        <v>30</v>
      </c>
      <c r="D2147" s="23">
        <f t="shared" si="166"/>
        <v>4</v>
      </c>
      <c r="E2147" s="23" t="str">
        <f t="shared" si="167"/>
        <v>jueves</v>
      </c>
      <c r="F2147" s="23">
        <f t="shared" si="168"/>
        <v>1</v>
      </c>
      <c r="G2147" s="23" t="str">
        <f t="shared" si="169"/>
        <v>enero</v>
      </c>
      <c r="H2147" s="2">
        <v>0.80694444444444446</v>
      </c>
      <c r="I2147" t="s">
        <v>1</v>
      </c>
      <c r="J2147" t="str">
        <f>VLOOKUP(ventas_starbucks_2025[[#This Row],[sucursal]],cambio_sucursal[#All],2,0)</f>
        <v>Sucursal Nueva Córdoba</v>
      </c>
      <c r="K2147" t="s">
        <v>82</v>
      </c>
      <c r="L2147" t="s">
        <v>28</v>
      </c>
      <c r="M2147" t="s">
        <v>4</v>
      </c>
      <c r="N2147" t="str">
        <f>IFERROR(VLOOKUP(ventas_starbucks_2025[[#This Row],[tamaño_sucio]],cambio_tamaño[#All],2,0),"Tamaño único")</f>
        <v>Tamaño único</v>
      </c>
      <c r="O2147">
        <v>4</v>
      </c>
      <c r="P2147">
        <v>2801.15</v>
      </c>
      <c r="Q2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47">
        <v>11204.6</v>
      </c>
      <c r="S2147" t="s">
        <v>15</v>
      </c>
      <c r="T2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47" t="str">
        <f>VLOOKUP(ventas_starbucks_2025[[#This Row],[canal_compra]],cambio_canal_compra[#All],2,0)</f>
        <v>Para llevar</v>
      </c>
      <c r="V2147" t="s">
        <v>6</v>
      </c>
      <c r="W2147" t="str">
        <f>VLOOKUP(ventas_starbucks_2025[[#This Row],[método_pago]],cambio_metodo_pago[#All],2,0)</f>
        <v>Aplicación móbil</v>
      </c>
      <c r="X2147" t="s">
        <v>22</v>
      </c>
      <c r="Y2147">
        <v>0</v>
      </c>
      <c r="Z2147" t="str">
        <f>VLOOKUP(ventas_starbucks_2025[[#This Row],[promoción_aplicada5]],promocion_cambiar[#All],2,0)</f>
        <v>Ninguna</v>
      </c>
      <c r="AA2147" t="s">
        <v>17</v>
      </c>
      <c r="AB2147" t="s">
        <v>32</v>
      </c>
      <c r="AC2147" t="s">
        <v>41</v>
      </c>
      <c r="AD2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47">
        <v>4.2</v>
      </c>
      <c r="AF2147">
        <v>1</v>
      </c>
      <c r="AG2147">
        <v>19</v>
      </c>
      <c r="AH2147">
        <v>15</v>
      </c>
    </row>
    <row r="2148" spans="1:34" x14ac:dyDescent="0.25">
      <c r="A2148" s="3" t="s">
        <v>2223</v>
      </c>
      <c r="B2148" s="1">
        <v>45669</v>
      </c>
      <c r="C2148" s="23">
        <f t="shared" si="165"/>
        <v>12</v>
      </c>
      <c r="D2148" s="23">
        <f t="shared" si="166"/>
        <v>7</v>
      </c>
      <c r="E2148" s="23" t="str">
        <f t="shared" si="167"/>
        <v>domingo</v>
      </c>
      <c r="F2148" s="23">
        <f t="shared" si="168"/>
        <v>1</v>
      </c>
      <c r="G2148" s="23" t="str">
        <f t="shared" si="169"/>
        <v>enero</v>
      </c>
      <c r="H2148" s="2">
        <v>0.48888888888888887</v>
      </c>
      <c r="I2148" t="s">
        <v>1</v>
      </c>
      <c r="J2148" t="str">
        <f>VLOOKUP(ventas_starbucks_2025[[#This Row],[sucursal]],cambio_sucursal[#All],2,0)</f>
        <v>Sucursal Nueva Córdoba</v>
      </c>
      <c r="K2148" t="s">
        <v>69</v>
      </c>
      <c r="L2148" t="s">
        <v>70</v>
      </c>
      <c r="M2148" t="s">
        <v>50</v>
      </c>
      <c r="N2148" t="str">
        <f>IFERROR(VLOOKUP(ventas_starbucks_2025[[#This Row],[tamaño_sucio]],cambio_tamaño[#All],2,0),"Tamaño único")</f>
        <v>Mediano</v>
      </c>
      <c r="O2148">
        <v>2</v>
      </c>
      <c r="P2148">
        <v>1822.65</v>
      </c>
      <c r="Q2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8">
        <v>3645.3</v>
      </c>
      <c r="S2148" t="s">
        <v>5</v>
      </c>
      <c r="T2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48" t="str">
        <f>VLOOKUP(ventas_starbucks_2025[[#This Row],[canal_compra]],cambio_canal_compra[#All],2,0)</f>
        <v>En tienda</v>
      </c>
      <c r="V2148" t="s">
        <v>16</v>
      </c>
      <c r="W2148" t="str">
        <f>VLOOKUP(ventas_starbucks_2025[[#This Row],[método_pago]],cambio_metodo_pago[#All],2,0)</f>
        <v>Tarjeta</v>
      </c>
      <c r="X2148" t="s">
        <v>7</v>
      </c>
      <c r="Y2148">
        <v>0</v>
      </c>
      <c r="Z2148" t="str">
        <f>VLOOKUP(ventas_starbucks_2025[[#This Row],[promoción_aplicada5]],promocion_cambiar[#All],2,0)</f>
        <v>Hora Feliz</v>
      </c>
      <c r="AA2148" t="s">
        <v>36</v>
      </c>
      <c r="AB2148" t="s">
        <v>29</v>
      </c>
      <c r="AC2148" t="s">
        <v>41</v>
      </c>
      <c r="AD2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48">
        <v>4.5</v>
      </c>
      <c r="AF2148">
        <v>1</v>
      </c>
      <c r="AG2148">
        <v>17</v>
      </c>
      <c r="AH2148">
        <v>15</v>
      </c>
    </row>
    <row r="2149" spans="1:34" x14ac:dyDescent="0.25">
      <c r="A2149" s="3" t="s">
        <v>2224</v>
      </c>
      <c r="B2149" s="1">
        <v>45747</v>
      </c>
      <c r="C2149" s="23">
        <f t="shared" si="165"/>
        <v>31</v>
      </c>
      <c r="D2149" s="23">
        <f t="shared" si="166"/>
        <v>1</v>
      </c>
      <c r="E2149" s="1" t="str">
        <f t="shared" si="167"/>
        <v>lunes</v>
      </c>
      <c r="F2149" s="23">
        <f t="shared" si="168"/>
        <v>3</v>
      </c>
      <c r="G2149" s="1" t="str">
        <f t="shared" si="169"/>
        <v>marzo</v>
      </c>
      <c r="H2149" s="2">
        <v>0.41249999999999998</v>
      </c>
      <c r="I2149" t="s">
        <v>26</v>
      </c>
      <c r="J2149" t="str">
        <f>VLOOKUP(ventas_starbucks_2025[[#This Row],[sucursal]],cambio_sucursal[#All],2,0)</f>
        <v>Sucursal San Lorenzo 47</v>
      </c>
      <c r="K2149" t="s">
        <v>327</v>
      </c>
      <c r="L2149" t="s">
        <v>44</v>
      </c>
      <c r="M2149" t="s">
        <v>55</v>
      </c>
      <c r="N2149" t="str">
        <f>IFERROR(VLOOKUP(ventas_starbucks_2025[[#This Row],[tamaño_sucio]],cambio_tamaño[#All],2,0),"Tamaño único")</f>
        <v>Pequeño</v>
      </c>
      <c r="O2149">
        <v>5</v>
      </c>
      <c r="P2149">
        <v>1353.38</v>
      </c>
      <c r="Q2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9">
        <v>6766.9</v>
      </c>
      <c r="S2149" t="s">
        <v>31</v>
      </c>
      <c r="T2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49" t="str">
        <f>VLOOKUP(ventas_starbucks_2025[[#This Row],[canal_compra]],cambio_canal_compra[#All],2,0)</f>
        <v>Entrega domicilio</v>
      </c>
      <c r="V2149" t="s">
        <v>16</v>
      </c>
      <c r="W2149" t="str">
        <f>VLOOKUP(ventas_starbucks_2025[[#This Row],[método_pago]],cambio_metodo_pago[#All],2,0)</f>
        <v>Tarjeta</v>
      </c>
      <c r="X2149" t="s">
        <v>22</v>
      </c>
      <c r="Y2149">
        <v>0</v>
      </c>
      <c r="Z2149" t="str">
        <f>VLOOKUP(ventas_starbucks_2025[[#This Row],[promoción_aplicada5]],promocion_cambiar[#All],2,0)</f>
        <v>Hora Feliz</v>
      </c>
      <c r="AA2149" t="s">
        <v>36</v>
      </c>
      <c r="AB2149" t="s">
        <v>52</v>
      </c>
      <c r="AC2149" t="s">
        <v>41</v>
      </c>
      <c r="AD2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49">
        <v>13.4</v>
      </c>
      <c r="AF2149">
        <v>4</v>
      </c>
      <c r="AG2149">
        <v>16</v>
      </c>
      <c r="AH2149">
        <v>11</v>
      </c>
    </row>
    <row r="2150" spans="1:34" x14ac:dyDescent="0.25">
      <c r="A2150" s="3" t="s">
        <v>2225</v>
      </c>
      <c r="B2150" s="1">
        <v>45665</v>
      </c>
      <c r="C2150" s="23">
        <f t="shared" si="165"/>
        <v>8</v>
      </c>
      <c r="D2150" s="23">
        <f t="shared" si="166"/>
        <v>3</v>
      </c>
      <c r="E2150" s="23" t="str">
        <f t="shared" si="167"/>
        <v>miércoles</v>
      </c>
      <c r="F2150" s="23">
        <f t="shared" si="168"/>
        <v>1</v>
      </c>
      <c r="G2150" s="23" t="str">
        <f t="shared" si="169"/>
        <v>enero</v>
      </c>
      <c r="H2150" s="2">
        <v>0.72222222222222221</v>
      </c>
      <c r="I2150" t="s">
        <v>57</v>
      </c>
      <c r="J2150" t="str">
        <f>VLOOKUP(ventas_starbucks_2025[[#This Row],[sucursal]],cambio_sucursal[#All],2,0)</f>
        <v>Sucursal Avda Colón</v>
      </c>
      <c r="K2150" t="s">
        <v>27</v>
      </c>
      <c r="L2150" t="s">
        <v>28</v>
      </c>
      <c r="M2150" t="s">
        <v>4</v>
      </c>
      <c r="N2150" t="str">
        <f>IFERROR(VLOOKUP(ventas_starbucks_2025[[#This Row],[tamaño_sucio]],cambio_tamaño[#All],2,0),"Tamaño único")</f>
        <v>Tamaño único</v>
      </c>
      <c r="O2150">
        <v>3</v>
      </c>
      <c r="P2150">
        <v>2695.57</v>
      </c>
      <c r="Q2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50">
        <v>8086.71</v>
      </c>
      <c r="S2150" t="s">
        <v>31</v>
      </c>
      <c r="T2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50" t="str">
        <f>VLOOKUP(ventas_starbucks_2025[[#This Row],[canal_compra]],cambio_canal_compra[#All],2,0)</f>
        <v>Entrega domicilio</v>
      </c>
      <c r="V2150" t="s">
        <v>6</v>
      </c>
      <c r="W2150" t="str">
        <f>VLOOKUP(ventas_starbucks_2025[[#This Row],[método_pago]],cambio_metodo_pago[#All],2,0)</f>
        <v>Aplicación móbil</v>
      </c>
      <c r="X2150" t="s">
        <v>7</v>
      </c>
      <c r="Y2150">
        <v>0</v>
      </c>
      <c r="Z2150" t="str">
        <f>VLOOKUP(ventas_starbucks_2025[[#This Row],[promoción_aplicada5]],promocion_cambiar[#All],2,0)</f>
        <v>Hora Feliz</v>
      </c>
      <c r="AA2150" t="s">
        <v>36</v>
      </c>
      <c r="AB2150" t="s">
        <v>52</v>
      </c>
      <c r="AC2150" t="s">
        <v>24</v>
      </c>
      <c r="AD2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50">
        <v>8.8000000000000007</v>
      </c>
      <c r="AF2150">
        <v>5</v>
      </c>
      <c r="AG2150">
        <v>50</v>
      </c>
      <c r="AH2150">
        <v>47</v>
      </c>
    </row>
    <row r="2151" spans="1:34" x14ac:dyDescent="0.25">
      <c r="A2151" s="3" t="s">
        <v>2226</v>
      </c>
      <c r="B2151" s="1">
        <v>45707</v>
      </c>
      <c r="C2151" s="23">
        <f t="shared" si="165"/>
        <v>19</v>
      </c>
      <c r="D2151" s="23">
        <f t="shared" si="166"/>
        <v>3</v>
      </c>
      <c r="E2151" s="1" t="str">
        <f t="shared" si="167"/>
        <v>miércoles</v>
      </c>
      <c r="F2151" s="23">
        <f t="shared" si="168"/>
        <v>2</v>
      </c>
      <c r="G2151" s="1" t="str">
        <f t="shared" si="169"/>
        <v>febrero</v>
      </c>
      <c r="H2151" s="2">
        <v>0.86597222222222225</v>
      </c>
      <c r="I2151" t="s">
        <v>57</v>
      </c>
      <c r="J2151" t="str">
        <f>VLOOKUP(ventas_starbucks_2025[[#This Row],[sucursal]],cambio_sucursal[#All],2,0)</f>
        <v>Sucursal Avda Colón</v>
      </c>
      <c r="K2151" t="s">
        <v>358</v>
      </c>
      <c r="L2151" t="s">
        <v>44</v>
      </c>
      <c r="M2151" t="s">
        <v>62</v>
      </c>
      <c r="N2151" t="str">
        <f>IFERROR(VLOOKUP(ventas_starbucks_2025[[#This Row],[tamaño_sucio]],cambio_tamaño[#All],2,0),"Tamaño único")</f>
        <v>Extra-Grande</v>
      </c>
      <c r="O2151">
        <v>3</v>
      </c>
      <c r="P2151">
        <v>1753.16</v>
      </c>
      <c r="Q2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1">
        <v>5259.48</v>
      </c>
      <c r="S2151" t="s">
        <v>31</v>
      </c>
      <c r="T2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51" t="str">
        <f>VLOOKUP(ventas_starbucks_2025[[#This Row],[canal_compra]],cambio_canal_compra[#All],2,0)</f>
        <v>Entrega domicilio</v>
      </c>
      <c r="V2151" t="s">
        <v>40</v>
      </c>
      <c r="W2151" t="str">
        <f>VLOOKUP(ventas_starbucks_2025[[#This Row],[método_pago]],cambio_metodo_pago[#All],2,0)</f>
        <v>Efectivo</v>
      </c>
      <c r="X2151" t="s">
        <v>22</v>
      </c>
      <c r="Y2151">
        <v>0</v>
      </c>
      <c r="Z2151" t="str">
        <f>VLOOKUP(ventas_starbucks_2025[[#This Row],[promoción_aplicada5]],promocion_cambiar[#All],2,0)</f>
        <v>Combo</v>
      </c>
      <c r="AA2151" t="s">
        <v>8</v>
      </c>
      <c r="AB2151" t="s">
        <v>29</v>
      </c>
      <c r="AC2151" t="s">
        <v>24</v>
      </c>
      <c r="AD2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51">
        <v>11.2</v>
      </c>
      <c r="AF2151">
        <v>2</v>
      </c>
      <c r="AG2151">
        <v>19</v>
      </c>
      <c r="AH2151">
        <v>16</v>
      </c>
    </row>
    <row r="2152" spans="1:34" x14ac:dyDescent="0.25">
      <c r="A2152" s="3" t="s">
        <v>2227</v>
      </c>
      <c r="B2152" s="1">
        <v>45712</v>
      </c>
      <c r="C2152" s="23">
        <f t="shared" si="165"/>
        <v>24</v>
      </c>
      <c r="D2152" s="23">
        <f t="shared" si="166"/>
        <v>1</v>
      </c>
      <c r="E2152" s="1" t="str">
        <f t="shared" si="167"/>
        <v>lunes</v>
      </c>
      <c r="F2152" s="23">
        <f t="shared" si="168"/>
        <v>2</v>
      </c>
      <c r="G2152" s="1" t="str">
        <f t="shared" si="169"/>
        <v>febrero</v>
      </c>
      <c r="H2152" s="2">
        <v>0.32569444444444445</v>
      </c>
      <c r="I2152" t="s">
        <v>1</v>
      </c>
      <c r="J2152" t="str">
        <f>VLOOKUP(ventas_starbucks_2025[[#This Row],[sucursal]],cambio_sucursal[#All],2,0)</f>
        <v>Sucursal Nueva Córdoba</v>
      </c>
      <c r="K2152" t="s">
        <v>27</v>
      </c>
      <c r="L2152" t="s">
        <v>28</v>
      </c>
      <c r="M2152" t="s">
        <v>4</v>
      </c>
      <c r="N2152" t="str">
        <f>IFERROR(VLOOKUP(ventas_starbucks_2025[[#This Row],[tamaño_sucio]],cambio_tamaño[#All],2,0),"Tamaño único")</f>
        <v>Tamaño único</v>
      </c>
      <c r="O2152">
        <v>1</v>
      </c>
      <c r="P2152">
        <v>2086.7600000000002</v>
      </c>
      <c r="Q2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52">
        <v>2086.7600000000002</v>
      </c>
      <c r="S2152" t="s">
        <v>5</v>
      </c>
      <c r="T2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52" t="str">
        <f>VLOOKUP(ventas_starbucks_2025[[#This Row],[canal_compra]],cambio_canal_compra[#All],2,0)</f>
        <v>En tienda</v>
      </c>
      <c r="V2152" t="s">
        <v>40</v>
      </c>
      <c r="W2152" t="str">
        <f>VLOOKUP(ventas_starbucks_2025[[#This Row],[método_pago]],cambio_metodo_pago[#All],2,0)</f>
        <v>Efectivo</v>
      </c>
      <c r="X2152" t="s">
        <v>22</v>
      </c>
      <c r="Y2152">
        <v>0</v>
      </c>
      <c r="Z2152" t="str">
        <f>VLOOKUP(ventas_starbucks_2025[[#This Row],[promoción_aplicada5]],promocion_cambiar[#All],2,0)</f>
        <v>Combo</v>
      </c>
      <c r="AA2152" t="s">
        <v>8</v>
      </c>
      <c r="AB2152" t="s">
        <v>23</v>
      </c>
      <c r="AC2152" t="s">
        <v>24</v>
      </c>
      <c r="AD2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52">
        <v>9.1999999999999993</v>
      </c>
      <c r="AF2152">
        <v>3</v>
      </c>
      <c r="AG2152">
        <v>32</v>
      </c>
      <c r="AH2152">
        <v>31</v>
      </c>
    </row>
    <row r="2153" spans="1:34" x14ac:dyDescent="0.25">
      <c r="A2153" s="3" t="s">
        <v>2228</v>
      </c>
      <c r="B2153" s="1">
        <v>45700</v>
      </c>
      <c r="C2153" s="23">
        <f t="shared" si="165"/>
        <v>12</v>
      </c>
      <c r="D2153" s="23">
        <f t="shared" si="166"/>
        <v>3</v>
      </c>
      <c r="E2153" s="23" t="str">
        <f t="shared" si="167"/>
        <v>miércoles</v>
      </c>
      <c r="F2153" s="23">
        <f t="shared" si="168"/>
        <v>2</v>
      </c>
      <c r="G2153" s="23" t="str">
        <f t="shared" si="169"/>
        <v>febrero</v>
      </c>
      <c r="H2153" s="2">
        <v>0.43402777777777779</v>
      </c>
      <c r="I2153" t="s">
        <v>57</v>
      </c>
      <c r="J2153" t="str">
        <f>VLOOKUP(ventas_starbucks_2025[[#This Row],[sucursal]],cambio_sucursal[#All],2,0)</f>
        <v>Sucursal Avda Colón</v>
      </c>
      <c r="K2153" t="s">
        <v>48</v>
      </c>
      <c r="L2153" t="s">
        <v>49</v>
      </c>
      <c r="M2153" t="s">
        <v>45</v>
      </c>
      <c r="N2153" t="str">
        <f>IFERROR(VLOOKUP(ventas_starbucks_2025[[#This Row],[tamaño_sucio]],cambio_tamaño[#All],2,0),"Tamaño único")</f>
        <v>Grande</v>
      </c>
      <c r="O2153">
        <v>2</v>
      </c>
      <c r="P2153">
        <v>1534.43</v>
      </c>
      <c r="Q2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3">
        <v>3068.86</v>
      </c>
      <c r="S2153" t="s">
        <v>31</v>
      </c>
      <c r="T2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53" t="str">
        <f>VLOOKUP(ventas_starbucks_2025[[#This Row],[canal_compra]],cambio_canal_compra[#All],2,0)</f>
        <v>Entrega domicilio</v>
      </c>
      <c r="V2153" t="s">
        <v>40</v>
      </c>
      <c r="W2153" t="str">
        <f>VLOOKUP(ventas_starbucks_2025[[#This Row],[método_pago]],cambio_metodo_pago[#All],2,0)</f>
        <v>Efectivo</v>
      </c>
      <c r="X2153" t="s">
        <v>7</v>
      </c>
      <c r="Y2153">
        <v>15</v>
      </c>
      <c r="Z2153" t="str">
        <f>VLOOKUP(ventas_starbucks_2025[[#This Row],[promoción_aplicada5]],promocion_cambiar[#All],2,0)</f>
        <v>Ninguna</v>
      </c>
      <c r="AA2153" t="s">
        <v>17</v>
      </c>
      <c r="AB2153" t="s">
        <v>52</v>
      </c>
      <c r="AC2153" t="s">
        <v>41</v>
      </c>
      <c r="AD2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53">
        <v>11.3</v>
      </c>
      <c r="AF2153">
        <v>1</v>
      </c>
      <c r="AG2153">
        <v>37</v>
      </c>
      <c r="AH2153">
        <v>35</v>
      </c>
    </row>
    <row r="2154" spans="1:34" x14ac:dyDescent="0.25">
      <c r="A2154" s="3" t="s">
        <v>2229</v>
      </c>
      <c r="B2154" s="1">
        <v>45742</v>
      </c>
      <c r="C2154" s="23">
        <f t="shared" si="165"/>
        <v>26</v>
      </c>
      <c r="D2154" s="23">
        <f t="shared" si="166"/>
        <v>3</v>
      </c>
      <c r="E2154" s="23" t="str">
        <f t="shared" si="167"/>
        <v>miércoles</v>
      </c>
      <c r="F2154" s="23">
        <f t="shared" si="168"/>
        <v>3</v>
      </c>
      <c r="G2154" s="23" t="str">
        <f t="shared" si="169"/>
        <v>marzo</v>
      </c>
      <c r="H2154" s="2">
        <v>0.81388888888888888</v>
      </c>
      <c r="I2154" t="s">
        <v>57</v>
      </c>
      <c r="J2154" t="str">
        <f>VLOOKUP(ventas_starbucks_2025[[#This Row],[sucursal]],cambio_sucursal[#All],2,0)</f>
        <v>Sucursal Avda Colón</v>
      </c>
      <c r="K2154" t="s">
        <v>101</v>
      </c>
      <c r="L2154" t="s">
        <v>3</v>
      </c>
      <c r="M2154" t="s">
        <v>4</v>
      </c>
      <c r="N2154" t="str">
        <f>IFERROR(VLOOKUP(ventas_starbucks_2025[[#This Row],[tamaño_sucio]],cambio_tamaño[#All],2,0),"Tamaño único")</f>
        <v>Tamaño único</v>
      </c>
      <c r="O2154">
        <v>5</v>
      </c>
      <c r="P2154">
        <v>3251.96</v>
      </c>
      <c r="Q2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154">
        <v>16259.8</v>
      </c>
      <c r="S2154" t="s">
        <v>15</v>
      </c>
      <c r="T2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154" t="str">
        <f>VLOOKUP(ventas_starbucks_2025[[#This Row],[canal_compra]],cambio_canal_compra[#All],2,0)</f>
        <v>Para llevar</v>
      </c>
      <c r="V2154" t="s">
        <v>16</v>
      </c>
      <c r="W2154" t="str">
        <f>VLOOKUP(ventas_starbucks_2025[[#This Row],[método_pago]],cambio_metodo_pago[#All],2,0)</f>
        <v>Tarjeta</v>
      </c>
      <c r="X2154" t="s">
        <v>22</v>
      </c>
      <c r="Y2154">
        <v>0</v>
      </c>
      <c r="Z2154" t="str">
        <f>VLOOKUP(ventas_starbucks_2025[[#This Row],[promoción_aplicada5]],promocion_cambiar[#All],2,0)</f>
        <v>Combo</v>
      </c>
      <c r="AA2154" t="s">
        <v>8</v>
      </c>
      <c r="AB2154" t="s">
        <v>9</v>
      </c>
      <c r="AC2154" t="s">
        <v>41</v>
      </c>
      <c r="AD2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54">
        <v>4.4000000000000004</v>
      </c>
      <c r="AF2154">
        <v>2</v>
      </c>
      <c r="AG2154">
        <v>47</v>
      </c>
      <c r="AH2154">
        <v>42</v>
      </c>
    </row>
    <row r="2155" spans="1:34" x14ac:dyDescent="0.25">
      <c r="A2155" s="3" t="s">
        <v>2230</v>
      </c>
      <c r="B2155" s="1">
        <v>45664</v>
      </c>
      <c r="C2155" s="23">
        <f t="shared" si="165"/>
        <v>7</v>
      </c>
      <c r="D2155" s="23">
        <f t="shared" si="166"/>
        <v>2</v>
      </c>
      <c r="E2155" s="23" t="str">
        <f t="shared" si="167"/>
        <v>martes</v>
      </c>
      <c r="F2155" s="23">
        <f t="shared" si="168"/>
        <v>1</v>
      </c>
      <c r="G2155" s="23" t="str">
        <f t="shared" si="169"/>
        <v>enero</v>
      </c>
      <c r="H2155" s="2">
        <v>0.65138888888888891</v>
      </c>
      <c r="I2155" t="s">
        <v>1</v>
      </c>
      <c r="J2155" t="str">
        <f>VLOOKUP(ventas_starbucks_2025[[#This Row],[sucursal]],cambio_sucursal[#All],2,0)</f>
        <v>Sucursal Nueva Córdoba</v>
      </c>
      <c r="K2155" t="s">
        <v>27</v>
      </c>
      <c r="L2155" t="s">
        <v>28</v>
      </c>
      <c r="M2155" t="s">
        <v>4</v>
      </c>
      <c r="N2155" t="str">
        <f>IFERROR(VLOOKUP(ventas_starbucks_2025[[#This Row],[tamaño_sucio]],cambio_tamaño[#All],2,0),"Tamaño único")</f>
        <v>Tamaño único</v>
      </c>
      <c r="O2155">
        <v>5</v>
      </c>
      <c r="P2155">
        <v>2261.44</v>
      </c>
      <c r="Q2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55">
        <v>11307.2</v>
      </c>
      <c r="S2155" t="s">
        <v>31</v>
      </c>
      <c r="T2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55" t="str">
        <f>VLOOKUP(ventas_starbucks_2025[[#This Row],[canal_compra]],cambio_canal_compra[#All],2,0)</f>
        <v>Entrega domicilio</v>
      </c>
      <c r="V2155" t="s">
        <v>6</v>
      </c>
      <c r="W2155" t="str">
        <f>VLOOKUP(ventas_starbucks_2025[[#This Row],[método_pago]],cambio_metodo_pago[#All],2,0)</f>
        <v>Aplicación móbil</v>
      </c>
      <c r="X2155" t="s">
        <v>7</v>
      </c>
      <c r="Y2155">
        <v>0</v>
      </c>
      <c r="Z2155" t="str">
        <f>VLOOKUP(ventas_starbucks_2025[[#This Row],[promoción_aplicada5]],promocion_cambiar[#All],2,0)</f>
        <v>Hora Feliz</v>
      </c>
      <c r="AA2155" t="s">
        <v>36</v>
      </c>
      <c r="AB2155" t="s">
        <v>23</v>
      </c>
      <c r="AC2155" t="s">
        <v>10</v>
      </c>
      <c r="AD2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55">
        <v>5</v>
      </c>
      <c r="AF2155">
        <v>2</v>
      </c>
      <c r="AG2155">
        <v>50</v>
      </c>
      <c r="AH2155">
        <v>45</v>
      </c>
    </row>
    <row r="2156" spans="1:34" x14ac:dyDescent="0.25">
      <c r="A2156" s="3" t="s">
        <v>2231</v>
      </c>
      <c r="B2156" s="1">
        <v>45735</v>
      </c>
      <c r="C2156" s="23">
        <f t="shared" si="165"/>
        <v>19</v>
      </c>
      <c r="D2156" s="23">
        <f t="shared" si="166"/>
        <v>3</v>
      </c>
      <c r="E2156" s="23" t="str">
        <f t="shared" si="167"/>
        <v>miércoles</v>
      </c>
      <c r="F2156" s="23">
        <f t="shared" si="168"/>
        <v>3</v>
      </c>
      <c r="G2156" s="23" t="str">
        <f t="shared" si="169"/>
        <v>marzo</v>
      </c>
      <c r="H2156" s="2">
        <v>0.33055555555555555</v>
      </c>
      <c r="I2156" t="s">
        <v>26</v>
      </c>
      <c r="J2156" t="str">
        <f>VLOOKUP(ventas_starbucks_2025[[#This Row],[sucursal]],cambio_sucursal[#All],2,0)</f>
        <v>Sucursal San Lorenzo 47</v>
      </c>
      <c r="K2156" t="s">
        <v>94</v>
      </c>
      <c r="L2156" t="s">
        <v>70</v>
      </c>
      <c r="M2156" t="s">
        <v>45</v>
      </c>
      <c r="N2156" t="str">
        <f>IFERROR(VLOOKUP(ventas_starbucks_2025[[#This Row],[tamaño_sucio]],cambio_tamaño[#All],2,0),"Tamaño único")</f>
        <v>Grande</v>
      </c>
      <c r="O2156">
        <v>5</v>
      </c>
      <c r="P2156">
        <v>1378.01</v>
      </c>
      <c r="Q2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6">
        <v>6890.05</v>
      </c>
      <c r="S2156" t="s">
        <v>31</v>
      </c>
      <c r="T2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56" t="str">
        <f>VLOOKUP(ventas_starbucks_2025[[#This Row],[canal_compra]],cambio_canal_compra[#All],2,0)</f>
        <v>Entrega domicilio</v>
      </c>
      <c r="V2156" t="s">
        <v>6</v>
      </c>
      <c r="W2156" t="str">
        <f>VLOOKUP(ventas_starbucks_2025[[#This Row],[método_pago]],cambio_metodo_pago[#All],2,0)</f>
        <v>Aplicación móbil</v>
      </c>
      <c r="X2156" t="s">
        <v>22</v>
      </c>
      <c r="Y2156">
        <v>0</v>
      </c>
      <c r="Z2156" t="str">
        <f>VLOOKUP(ventas_starbucks_2025[[#This Row],[promoción_aplicada5]],promocion_cambiar[#All],2,0)</f>
        <v>Ninguna</v>
      </c>
      <c r="AA2156" t="s">
        <v>17</v>
      </c>
      <c r="AB2156" t="s">
        <v>32</v>
      </c>
      <c r="AC2156" t="s">
        <v>24</v>
      </c>
      <c r="AD2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56">
        <v>14.3</v>
      </c>
      <c r="AF2156">
        <v>5</v>
      </c>
      <c r="AG2156">
        <v>13</v>
      </c>
      <c r="AH2156">
        <v>8</v>
      </c>
    </row>
    <row r="2157" spans="1:34" x14ac:dyDescent="0.25">
      <c r="A2157" s="3" t="s">
        <v>2232</v>
      </c>
      <c r="B2157" s="1">
        <v>45717</v>
      </c>
      <c r="C2157" s="23">
        <f t="shared" si="165"/>
        <v>1</v>
      </c>
      <c r="D2157" s="23">
        <f t="shared" si="166"/>
        <v>6</v>
      </c>
      <c r="E2157" s="1" t="str">
        <f t="shared" si="167"/>
        <v>sábado</v>
      </c>
      <c r="F2157" s="23">
        <f t="shared" si="168"/>
        <v>3</v>
      </c>
      <c r="G2157" s="1" t="str">
        <f t="shared" si="169"/>
        <v>marzo</v>
      </c>
      <c r="H2157" s="2">
        <v>0.59722222222222221</v>
      </c>
      <c r="I2157" t="s">
        <v>57</v>
      </c>
      <c r="J2157" t="str">
        <f>VLOOKUP(ventas_starbucks_2025[[#This Row],[sucursal]],cambio_sucursal[#All],2,0)</f>
        <v>Sucursal Avda Colón</v>
      </c>
      <c r="K2157" t="s">
        <v>58</v>
      </c>
      <c r="L2157" t="s">
        <v>39</v>
      </c>
      <c r="M2157" t="s">
        <v>4</v>
      </c>
      <c r="N2157" t="str">
        <f>IFERROR(VLOOKUP(ventas_starbucks_2025[[#This Row],[tamaño_sucio]],cambio_tamaño[#All],2,0),"Tamaño único")</f>
        <v>Tamaño único</v>
      </c>
      <c r="O2157">
        <v>1</v>
      </c>
      <c r="P2157">
        <v>1200.93</v>
      </c>
      <c r="Q2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7">
        <v>1200.93</v>
      </c>
      <c r="S2157" t="s">
        <v>31</v>
      </c>
      <c r="T2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57" t="str">
        <f>VLOOKUP(ventas_starbucks_2025[[#This Row],[canal_compra]],cambio_canal_compra[#All],2,0)</f>
        <v>Entrega domicilio</v>
      </c>
      <c r="V2157" t="s">
        <v>16</v>
      </c>
      <c r="W2157" t="str">
        <f>VLOOKUP(ventas_starbucks_2025[[#This Row],[método_pago]],cambio_metodo_pago[#All],2,0)</f>
        <v>Tarjeta</v>
      </c>
      <c r="X2157" t="s">
        <v>22</v>
      </c>
      <c r="Y2157">
        <v>0</v>
      </c>
      <c r="Z2157" t="str">
        <f>VLOOKUP(ventas_starbucks_2025[[#This Row],[promoción_aplicada5]],promocion_cambiar[#All],2,0)</f>
        <v>Hora Feliz</v>
      </c>
      <c r="AA2157" t="s">
        <v>36</v>
      </c>
      <c r="AB2157" t="s">
        <v>52</v>
      </c>
      <c r="AC2157" t="s">
        <v>10</v>
      </c>
      <c r="AD2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57">
        <v>13.4</v>
      </c>
      <c r="AF2157">
        <v>4</v>
      </c>
      <c r="AG2157">
        <v>10</v>
      </c>
      <c r="AH2157">
        <v>9</v>
      </c>
    </row>
    <row r="2158" spans="1:34" x14ac:dyDescent="0.25">
      <c r="A2158" s="3" t="s">
        <v>2233</v>
      </c>
      <c r="B2158" s="1">
        <v>45729</v>
      </c>
      <c r="C2158" s="23">
        <f t="shared" si="165"/>
        <v>13</v>
      </c>
      <c r="D2158" s="23">
        <f t="shared" si="166"/>
        <v>4</v>
      </c>
      <c r="E2158" s="23" t="str">
        <f t="shared" si="167"/>
        <v>jueves</v>
      </c>
      <c r="F2158" s="23">
        <f t="shared" si="168"/>
        <v>3</v>
      </c>
      <c r="G2158" s="23" t="str">
        <f t="shared" si="169"/>
        <v>marzo</v>
      </c>
      <c r="H2158" s="2">
        <v>0.43958333333333333</v>
      </c>
      <c r="I2158" t="s">
        <v>26</v>
      </c>
      <c r="J2158" t="str">
        <f>VLOOKUP(ventas_starbucks_2025[[#This Row],[sucursal]],cambio_sucursal[#All],2,0)</f>
        <v>Sucursal San Lorenzo 47</v>
      </c>
      <c r="K2158" t="s">
        <v>300</v>
      </c>
      <c r="L2158" t="s">
        <v>44</v>
      </c>
      <c r="M2158" t="s">
        <v>45</v>
      </c>
      <c r="N2158" t="str">
        <f>IFERROR(VLOOKUP(ventas_starbucks_2025[[#This Row],[tamaño_sucio]],cambio_tamaño[#All],2,0),"Tamaño único")</f>
        <v>Grande</v>
      </c>
      <c r="O2158">
        <v>5</v>
      </c>
      <c r="P2158">
        <v>1426.45</v>
      </c>
      <c r="Q2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8">
        <v>7132.25</v>
      </c>
      <c r="S2158" t="s">
        <v>5</v>
      </c>
      <c r="T2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58" t="str">
        <f>VLOOKUP(ventas_starbucks_2025[[#This Row],[canal_compra]],cambio_canal_compra[#All],2,0)</f>
        <v>En tienda</v>
      </c>
      <c r="V2158" t="s">
        <v>40</v>
      </c>
      <c r="W2158" t="str">
        <f>VLOOKUP(ventas_starbucks_2025[[#This Row],[método_pago]],cambio_metodo_pago[#All],2,0)</f>
        <v>Efectivo</v>
      </c>
      <c r="X2158" t="s">
        <v>22</v>
      </c>
      <c r="Y2158">
        <v>0</v>
      </c>
      <c r="Z2158" t="str">
        <f>VLOOKUP(ventas_starbucks_2025[[#This Row],[promoción_aplicada5]],promocion_cambiar[#All],2,0)</f>
        <v>2x1</v>
      </c>
      <c r="AA2158" t="s">
        <v>51</v>
      </c>
      <c r="AB2158" t="s">
        <v>32</v>
      </c>
      <c r="AC2158" t="s">
        <v>41</v>
      </c>
      <c r="AD2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58">
        <v>3.9</v>
      </c>
      <c r="AF2158">
        <v>3</v>
      </c>
      <c r="AG2158">
        <v>47</v>
      </c>
      <c r="AH2158">
        <v>42</v>
      </c>
    </row>
    <row r="2159" spans="1:34" x14ac:dyDescent="0.25">
      <c r="A2159" s="3" t="s">
        <v>2234</v>
      </c>
      <c r="B2159" s="1">
        <v>45763</v>
      </c>
      <c r="C2159" s="23">
        <f t="shared" si="165"/>
        <v>16</v>
      </c>
      <c r="D2159" s="23">
        <f t="shared" si="166"/>
        <v>3</v>
      </c>
      <c r="E2159" s="23" t="str">
        <f t="shared" si="167"/>
        <v>miércoles</v>
      </c>
      <c r="F2159" s="23">
        <f t="shared" si="168"/>
        <v>4</v>
      </c>
      <c r="G2159" s="23" t="str">
        <f t="shared" si="169"/>
        <v>abril</v>
      </c>
      <c r="H2159" s="2">
        <v>0.56944444444444442</v>
      </c>
      <c r="I2159" t="s">
        <v>57</v>
      </c>
      <c r="J2159" t="str">
        <f>VLOOKUP(ventas_starbucks_2025[[#This Row],[sucursal]],cambio_sucursal[#All],2,0)</f>
        <v>Sucursal Avda Colón</v>
      </c>
      <c r="K2159" t="s">
        <v>48</v>
      </c>
      <c r="L2159" t="s">
        <v>49</v>
      </c>
      <c r="M2159" t="s">
        <v>62</v>
      </c>
      <c r="N2159" t="str">
        <f>IFERROR(VLOOKUP(ventas_starbucks_2025[[#This Row],[tamaño_sucio]],cambio_tamaño[#All],2,0),"Tamaño único")</f>
        <v>Extra-Grande</v>
      </c>
      <c r="O2159">
        <v>2</v>
      </c>
      <c r="P2159">
        <v>1955.3</v>
      </c>
      <c r="Q2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9">
        <v>3910.6</v>
      </c>
      <c r="S2159" t="s">
        <v>5</v>
      </c>
      <c r="T2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59" t="str">
        <f>VLOOKUP(ventas_starbucks_2025[[#This Row],[canal_compra]],cambio_canal_compra[#All],2,0)</f>
        <v>En tienda</v>
      </c>
      <c r="V2159" t="s">
        <v>16</v>
      </c>
      <c r="W2159" t="str">
        <f>VLOOKUP(ventas_starbucks_2025[[#This Row],[método_pago]],cambio_metodo_pago[#All],2,0)</f>
        <v>Tarjeta</v>
      </c>
      <c r="X2159" t="s">
        <v>7</v>
      </c>
      <c r="Y2159">
        <v>10</v>
      </c>
      <c r="Z2159" t="str">
        <f>VLOOKUP(ventas_starbucks_2025[[#This Row],[promoción_aplicada5]],promocion_cambiar[#All],2,0)</f>
        <v>Combo</v>
      </c>
      <c r="AA2159" t="s">
        <v>8</v>
      </c>
      <c r="AB2159" t="s">
        <v>9</v>
      </c>
      <c r="AC2159" t="s">
        <v>24</v>
      </c>
      <c r="AD2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59">
        <v>9.1999999999999993</v>
      </c>
      <c r="AF2159">
        <v>3</v>
      </c>
      <c r="AG2159">
        <v>37</v>
      </c>
      <c r="AH2159">
        <v>35</v>
      </c>
    </row>
    <row r="2160" spans="1:34" x14ac:dyDescent="0.25">
      <c r="A2160" s="3" t="s">
        <v>2235</v>
      </c>
      <c r="B2160" s="1">
        <v>45704</v>
      </c>
      <c r="C2160" s="23">
        <f t="shared" si="165"/>
        <v>16</v>
      </c>
      <c r="D2160" s="23">
        <f t="shared" si="166"/>
        <v>7</v>
      </c>
      <c r="E2160" s="23" t="str">
        <f t="shared" si="167"/>
        <v>domingo</v>
      </c>
      <c r="F2160" s="23">
        <f t="shared" si="168"/>
        <v>2</v>
      </c>
      <c r="G2160" s="23" t="str">
        <f t="shared" si="169"/>
        <v>febrero</v>
      </c>
      <c r="H2160" s="2">
        <v>0.54513888888888884</v>
      </c>
      <c r="I2160" t="s">
        <v>26</v>
      </c>
      <c r="J2160" t="str">
        <f>VLOOKUP(ventas_starbucks_2025[[#This Row],[sucursal]],cambio_sucursal[#All],2,0)</f>
        <v>Sucursal San Lorenzo 47</v>
      </c>
      <c r="K2160" t="s">
        <v>48</v>
      </c>
      <c r="L2160" t="s">
        <v>49</v>
      </c>
      <c r="M2160" t="s">
        <v>55</v>
      </c>
      <c r="N2160" t="str">
        <f>IFERROR(VLOOKUP(ventas_starbucks_2025[[#This Row],[tamaño_sucio]],cambio_tamaño[#All],2,0),"Tamaño único")</f>
        <v>Pequeño</v>
      </c>
      <c r="O2160">
        <v>5</v>
      </c>
      <c r="P2160">
        <v>1670.98</v>
      </c>
      <c r="Q2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0">
        <v>8354.9</v>
      </c>
      <c r="S2160" t="s">
        <v>15</v>
      </c>
      <c r="T2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60" t="str">
        <f>VLOOKUP(ventas_starbucks_2025[[#This Row],[canal_compra]],cambio_canal_compra[#All],2,0)</f>
        <v>Para llevar</v>
      </c>
      <c r="V2160" t="s">
        <v>40</v>
      </c>
      <c r="W2160" t="str">
        <f>VLOOKUP(ventas_starbucks_2025[[#This Row],[método_pago]],cambio_metodo_pago[#All],2,0)</f>
        <v>Efectivo</v>
      </c>
      <c r="X2160" t="s">
        <v>22</v>
      </c>
      <c r="Y2160">
        <v>0</v>
      </c>
      <c r="Z2160" t="str">
        <f>VLOOKUP(ventas_starbucks_2025[[#This Row],[promoción_aplicada5]],promocion_cambiar[#All],2,0)</f>
        <v>2x1</v>
      </c>
      <c r="AA2160" t="s">
        <v>51</v>
      </c>
      <c r="AB2160" t="s">
        <v>32</v>
      </c>
      <c r="AC2160" t="s">
        <v>10</v>
      </c>
      <c r="AD2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0">
        <v>8</v>
      </c>
      <c r="AF2160">
        <v>1</v>
      </c>
      <c r="AG2160">
        <v>18</v>
      </c>
      <c r="AH2160">
        <v>13</v>
      </c>
    </row>
    <row r="2161" spans="1:34" x14ac:dyDescent="0.25">
      <c r="A2161" s="3" t="s">
        <v>2236</v>
      </c>
      <c r="B2161" s="1">
        <v>45718</v>
      </c>
      <c r="C2161" s="23">
        <f t="shared" si="165"/>
        <v>2</v>
      </c>
      <c r="D2161" s="23">
        <f t="shared" si="166"/>
        <v>7</v>
      </c>
      <c r="E2161" s="23" t="str">
        <f t="shared" si="167"/>
        <v>domingo</v>
      </c>
      <c r="F2161" s="23">
        <f t="shared" si="168"/>
        <v>3</v>
      </c>
      <c r="G2161" s="23" t="str">
        <f t="shared" si="169"/>
        <v>marzo</v>
      </c>
      <c r="H2161" s="2">
        <v>0.59791666666666665</v>
      </c>
      <c r="I2161" t="s">
        <v>1</v>
      </c>
      <c r="J2161" t="str">
        <f>VLOOKUP(ventas_starbucks_2025[[#This Row],[sucursal]],cambio_sucursal[#All],2,0)</f>
        <v>Sucursal Nueva Córdoba</v>
      </c>
      <c r="K2161" t="s">
        <v>300</v>
      </c>
      <c r="L2161" t="s">
        <v>44</v>
      </c>
      <c r="M2161" t="s">
        <v>45</v>
      </c>
      <c r="N2161" t="str">
        <f>IFERROR(VLOOKUP(ventas_starbucks_2025[[#This Row],[tamaño_sucio]],cambio_tamaño[#All],2,0),"Tamaño único")</f>
        <v>Grande</v>
      </c>
      <c r="O2161">
        <v>1</v>
      </c>
      <c r="P2161">
        <v>1736.51</v>
      </c>
      <c r="Q2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1">
        <v>1736.51</v>
      </c>
      <c r="S2161" t="s">
        <v>5</v>
      </c>
      <c r="T2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1" t="str">
        <f>VLOOKUP(ventas_starbucks_2025[[#This Row],[canal_compra]],cambio_canal_compra[#All],2,0)</f>
        <v>En tienda</v>
      </c>
      <c r="V2161" t="s">
        <v>40</v>
      </c>
      <c r="W2161" t="str">
        <f>VLOOKUP(ventas_starbucks_2025[[#This Row],[método_pago]],cambio_metodo_pago[#All],2,0)</f>
        <v>Efectivo</v>
      </c>
      <c r="X2161" t="s">
        <v>22</v>
      </c>
      <c r="Y2161">
        <v>0</v>
      </c>
      <c r="Z2161" t="str">
        <f>VLOOKUP(ventas_starbucks_2025[[#This Row],[promoción_aplicada5]],promocion_cambiar[#All],2,0)</f>
        <v>2x1</v>
      </c>
      <c r="AA2161" t="s">
        <v>51</v>
      </c>
      <c r="AB2161" t="s">
        <v>9</v>
      </c>
      <c r="AC2161" t="s">
        <v>24</v>
      </c>
      <c r="AD2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61">
        <v>12.2</v>
      </c>
      <c r="AF2161">
        <v>3</v>
      </c>
      <c r="AG2161">
        <v>11</v>
      </c>
      <c r="AH2161">
        <v>10</v>
      </c>
    </row>
    <row r="2162" spans="1:34" x14ac:dyDescent="0.25">
      <c r="A2162" s="3" t="s">
        <v>2237</v>
      </c>
      <c r="B2162" s="1">
        <v>45662</v>
      </c>
      <c r="C2162" s="23">
        <f t="shared" si="165"/>
        <v>5</v>
      </c>
      <c r="D2162" s="23">
        <f t="shared" si="166"/>
        <v>7</v>
      </c>
      <c r="E2162" s="23" t="str">
        <f t="shared" si="167"/>
        <v>domingo</v>
      </c>
      <c r="F2162" s="23">
        <f t="shared" si="168"/>
        <v>1</v>
      </c>
      <c r="G2162" s="23" t="str">
        <f t="shared" si="169"/>
        <v>enero</v>
      </c>
      <c r="H2162" s="2">
        <v>0.60833333333333328</v>
      </c>
      <c r="I2162" t="s">
        <v>26</v>
      </c>
      <c r="J2162" t="str">
        <f>VLOOKUP(ventas_starbucks_2025[[#This Row],[sucursal]],cambio_sucursal[#All],2,0)</f>
        <v>Sucursal San Lorenzo 47</v>
      </c>
      <c r="K2162" t="s">
        <v>2</v>
      </c>
      <c r="L2162" t="s">
        <v>3</v>
      </c>
      <c r="M2162" t="s">
        <v>4</v>
      </c>
      <c r="N2162" t="str">
        <f>IFERROR(VLOOKUP(ventas_starbucks_2025[[#This Row],[tamaño_sucio]],cambio_tamaño[#All],2,0),"Tamaño único")</f>
        <v>Tamaño único</v>
      </c>
      <c r="O2162">
        <v>1</v>
      </c>
      <c r="P2162">
        <v>2949.67</v>
      </c>
      <c r="Q2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62">
        <v>2949.67</v>
      </c>
      <c r="S2162" t="s">
        <v>15</v>
      </c>
      <c r="T2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2" t="str">
        <f>VLOOKUP(ventas_starbucks_2025[[#This Row],[canal_compra]],cambio_canal_compra[#All],2,0)</f>
        <v>Para llevar</v>
      </c>
      <c r="V2162" t="s">
        <v>6</v>
      </c>
      <c r="W2162" t="str">
        <f>VLOOKUP(ventas_starbucks_2025[[#This Row],[método_pago]],cambio_metodo_pago[#All],2,0)</f>
        <v>Aplicación móbil</v>
      </c>
      <c r="X2162" t="s">
        <v>7</v>
      </c>
      <c r="Y2162">
        <v>0</v>
      </c>
      <c r="Z2162" t="str">
        <f>VLOOKUP(ventas_starbucks_2025[[#This Row],[promoción_aplicada5]],promocion_cambiar[#All],2,0)</f>
        <v>Ninguna</v>
      </c>
      <c r="AA2162" t="s">
        <v>17</v>
      </c>
      <c r="AB2162" t="s">
        <v>52</v>
      </c>
      <c r="AC2162" t="s">
        <v>10</v>
      </c>
      <c r="AD2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2">
        <v>8.5</v>
      </c>
      <c r="AF2162">
        <v>3</v>
      </c>
      <c r="AG2162">
        <v>33</v>
      </c>
      <c r="AH2162">
        <v>32</v>
      </c>
    </row>
    <row r="2163" spans="1:34" x14ac:dyDescent="0.25">
      <c r="A2163" s="3" t="s">
        <v>2238</v>
      </c>
      <c r="B2163" s="1">
        <v>45738</v>
      </c>
      <c r="C2163" s="23">
        <f t="shared" si="165"/>
        <v>22</v>
      </c>
      <c r="D2163" s="23">
        <f t="shared" si="166"/>
        <v>6</v>
      </c>
      <c r="E2163" s="1" t="str">
        <f t="shared" si="167"/>
        <v>sábado</v>
      </c>
      <c r="F2163" s="23">
        <f t="shared" si="168"/>
        <v>3</v>
      </c>
      <c r="G2163" s="1" t="str">
        <f t="shared" si="169"/>
        <v>marzo</v>
      </c>
      <c r="H2163" s="2">
        <v>0.63541666666666663</v>
      </c>
      <c r="I2163" t="s">
        <v>57</v>
      </c>
      <c r="J2163" t="str">
        <f>VLOOKUP(ventas_starbucks_2025[[#This Row],[sucursal]],cambio_sucursal[#All],2,0)</f>
        <v>Sucursal Avda Colón</v>
      </c>
      <c r="K2163" t="s">
        <v>89</v>
      </c>
      <c r="L2163" t="s">
        <v>90</v>
      </c>
      <c r="M2163" t="s">
        <v>4</v>
      </c>
      <c r="N2163" t="str">
        <f>IFERROR(VLOOKUP(ventas_starbucks_2025[[#This Row],[tamaño_sucio]],cambio_tamaño[#All],2,0),"Tamaño único")</f>
        <v>Tamaño único</v>
      </c>
      <c r="O2163">
        <v>2</v>
      </c>
      <c r="P2163">
        <v>1352.71</v>
      </c>
      <c r="Q2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3">
        <v>2705.42</v>
      </c>
      <c r="S2163" t="s">
        <v>15</v>
      </c>
      <c r="T2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3" t="str">
        <f>VLOOKUP(ventas_starbucks_2025[[#This Row],[canal_compra]],cambio_canal_compra[#All],2,0)</f>
        <v>Para llevar</v>
      </c>
      <c r="V2163" t="s">
        <v>16</v>
      </c>
      <c r="W2163" t="str">
        <f>VLOOKUP(ventas_starbucks_2025[[#This Row],[método_pago]],cambio_metodo_pago[#All],2,0)</f>
        <v>Tarjeta</v>
      </c>
      <c r="X2163" t="s">
        <v>7</v>
      </c>
      <c r="Y2163">
        <v>0</v>
      </c>
      <c r="Z2163" t="str">
        <f>VLOOKUP(ventas_starbucks_2025[[#This Row],[promoción_aplicada5]],promocion_cambiar[#All],2,0)</f>
        <v>Combo</v>
      </c>
      <c r="AA2163" t="s">
        <v>8</v>
      </c>
      <c r="AB2163" t="s">
        <v>29</v>
      </c>
      <c r="AC2163" t="s">
        <v>24</v>
      </c>
      <c r="AD2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3">
        <v>6.3</v>
      </c>
      <c r="AF2163">
        <v>4</v>
      </c>
      <c r="AG2163">
        <v>29</v>
      </c>
      <c r="AH2163">
        <v>27</v>
      </c>
    </row>
    <row r="2164" spans="1:34" x14ac:dyDescent="0.25">
      <c r="A2164" s="3" t="s">
        <v>2239</v>
      </c>
      <c r="B2164" s="1">
        <v>45747</v>
      </c>
      <c r="C2164" s="23">
        <f t="shared" si="165"/>
        <v>31</v>
      </c>
      <c r="D2164" s="23">
        <f t="shared" si="166"/>
        <v>1</v>
      </c>
      <c r="E2164" s="1" t="str">
        <f t="shared" si="167"/>
        <v>lunes</v>
      </c>
      <c r="F2164" s="23">
        <f t="shared" si="168"/>
        <v>3</v>
      </c>
      <c r="G2164" s="1" t="str">
        <f t="shared" si="169"/>
        <v>marzo</v>
      </c>
      <c r="H2164" s="2">
        <v>0.75416666666666665</v>
      </c>
      <c r="I2164" t="s">
        <v>12</v>
      </c>
      <c r="J2164" t="str">
        <f>VLOOKUP(ventas_starbucks_2025[[#This Row],[sucursal]],cambio_sucursal[#All],2,0)</f>
        <v>Sucursal Córdoba Shopping</v>
      </c>
      <c r="K2164" t="s">
        <v>13</v>
      </c>
      <c r="L2164" t="s">
        <v>14</v>
      </c>
      <c r="M2164" t="s">
        <v>4</v>
      </c>
      <c r="N2164" t="str">
        <f>IFERROR(VLOOKUP(ventas_starbucks_2025[[#This Row],[tamaño_sucio]],cambio_tamaño[#All],2,0),"Tamaño único")</f>
        <v>Tamaño único</v>
      </c>
      <c r="O2164">
        <v>1</v>
      </c>
      <c r="P2164">
        <v>1861.47</v>
      </c>
      <c r="Q2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4">
        <v>1861.47</v>
      </c>
      <c r="S2164" t="s">
        <v>5</v>
      </c>
      <c r="T2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4" t="str">
        <f>VLOOKUP(ventas_starbucks_2025[[#This Row],[canal_compra]],cambio_canal_compra[#All],2,0)</f>
        <v>En tienda</v>
      </c>
      <c r="V2164" t="s">
        <v>16</v>
      </c>
      <c r="W2164" t="str">
        <f>VLOOKUP(ventas_starbucks_2025[[#This Row],[método_pago]],cambio_metodo_pago[#All],2,0)</f>
        <v>Tarjeta</v>
      </c>
      <c r="X2164" t="s">
        <v>7</v>
      </c>
      <c r="Y2164">
        <v>10</v>
      </c>
      <c r="Z2164" t="str">
        <f>VLOOKUP(ventas_starbucks_2025[[#This Row],[promoción_aplicada5]],promocion_cambiar[#All],2,0)</f>
        <v>Ninguna</v>
      </c>
      <c r="AA2164" t="s">
        <v>17</v>
      </c>
      <c r="AB2164" t="s">
        <v>18</v>
      </c>
      <c r="AC2164" t="s">
        <v>41</v>
      </c>
      <c r="AD2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4">
        <v>9.3000000000000007</v>
      </c>
      <c r="AF2164">
        <v>3</v>
      </c>
      <c r="AG2164">
        <v>17</v>
      </c>
      <c r="AH2164">
        <v>16</v>
      </c>
    </row>
    <row r="2165" spans="1:34" x14ac:dyDescent="0.25">
      <c r="A2165" s="3" t="s">
        <v>2240</v>
      </c>
      <c r="B2165" s="1">
        <v>45733</v>
      </c>
      <c r="C2165" s="23">
        <f t="shared" si="165"/>
        <v>17</v>
      </c>
      <c r="D2165" s="23">
        <f t="shared" si="166"/>
        <v>1</v>
      </c>
      <c r="E2165" s="1" t="str">
        <f t="shared" si="167"/>
        <v>lunes</v>
      </c>
      <c r="F2165" s="23">
        <f t="shared" si="168"/>
        <v>3</v>
      </c>
      <c r="G2165" s="1" t="str">
        <f t="shared" si="169"/>
        <v>marzo</v>
      </c>
      <c r="H2165" s="2">
        <v>0.61527777777777781</v>
      </c>
      <c r="I2165" t="s">
        <v>12</v>
      </c>
      <c r="J2165" t="str">
        <f>VLOOKUP(ventas_starbucks_2025[[#This Row],[sucursal]],cambio_sucursal[#All],2,0)</f>
        <v>Sucursal Córdoba Shopping</v>
      </c>
      <c r="K2165" t="s">
        <v>209</v>
      </c>
      <c r="L2165" t="s">
        <v>44</v>
      </c>
      <c r="M2165" t="s">
        <v>62</v>
      </c>
      <c r="N2165" t="str">
        <f>IFERROR(VLOOKUP(ventas_starbucks_2025[[#This Row],[tamaño_sucio]],cambio_tamaño[#All],2,0),"Tamaño único")</f>
        <v>Extra-Grande</v>
      </c>
      <c r="O2165">
        <v>3</v>
      </c>
      <c r="P2165">
        <v>1399.19</v>
      </c>
      <c r="Q2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5">
        <v>4197.57</v>
      </c>
      <c r="S2165" t="s">
        <v>31</v>
      </c>
      <c r="T2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5" t="str">
        <f>VLOOKUP(ventas_starbucks_2025[[#This Row],[canal_compra]],cambio_canal_compra[#All],2,0)</f>
        <v>Entrega domicilio</v>
      </c>
      <c r="V2165" t="s">
        <v>16</v>
      </c>
      <c r="W2165" t="str">
        <f>VLOOKUP(ventas_starbucks_2025[[#This Row],[método_pago]],cambio_metodo_pago[#All],2,0)</f>
        <v>Tarjeta</v>
      </c>
      <c r="X2165" t="s">
        <v>22</v>
      </c>
      <c r="Y2165">
        <v>0</v>
      </c>
      <c r="Z2165" t="str">
        <f>VLOOKUP(ventas_starbucks_2025[[#This Row],[promoción_aplicada5]],promocion_cambiar[#All],2,0)</f>
        <v>Hora Feliz</v>
      </c>
      <c r="AA2165" t="s">
        <v>36</v>
      </c>
      <c r="AB2165" t="s">
        <v>29</v>
      </c>
      <c r="AC2165" t="s">
        <v>41</v>
      </c>
      <c r="AD2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65">
        <v>3.7</v>
      </c>
      <c r="AF2165">
        <v>2</v>
      </c>
      <c r="AG2165">
        <v>32</v>
      </c>
      <c r="AH2165">
        <v>29</v>
      </c>
    </row>
    <row r="2166" spans="1:34" x14ac:dyDescent="0.25">
      <c r="A2166" s="3" t="s">
        <v>2241</v>
      </c>
      <c r="B2166" s="1">
        <v>45696</v>
      </c>
      <c r="C2166" s="23">
        <f t="shared" si="165"/>
        <v>8</v>
      </c>
      <c r="D2166" s="23">
        <f t="shared" si="166"/>
        <v>6</v>
      </c>
      <c r="E2166" s="1" t="str">
        <f t="shared" si="167"/>
        <v>sábado</v>
      </c>
      <c r="F2166" s="23">
        <f t="shared" si="168"/>
        <v>2</v>
      </c>
      <c r="G2166" s="1" t="str">
        <f t="shared" si="169"/>
        <v>febrero</v>
      </c>
      <c r="H2166" s="2">
        <v>0.58611111111111114</v>
      </c>
      <c r="I2166" t="s">
        <v>12</v>
      </c>
      <c r="J2166" t="str">
        <f>VLOOKUP(ventas_starbucks_2025[[#This Row],[sucursal]],cambio_sucursal[#All],2,0)</f>
        <v>Sucursal Córdoba Shopping</v>
      </c>
      <c r="K2166" t="s">
        <v>64</v>
      </c>
      <c r="L2166" t="s">
        <v>65</v>
      </c>
      <c r="M2166" t="s">
        <v>4</v>
      </c>
      <c r="N2166" t="str">
        <f>IFERROR(VLOOKUP(ventas_starbucks_2025[[#This Row],[tamaño_sucio]],cambio_tamaño[#All],2,0),"Tamaño único")</f>
        <v>Tamaño único</v>
      </c>
      <c r="O2166">
        <v>3</v>
      </c>
      <c r="P2166">
        <v>1551.23</v>
      </c>
      <c r="Q2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6">
        <v>4653.6899999999996</v>
      </c>
      <c r="S2166" t="s">
        <v>5</v>
      </c>
      <c r="T2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6" t="str">
        <f>VLOOKUP(ventas_starbucks_2025[[#This Row],[canal_compra]],cambio_canal_compra[#All],2,0)</f>
        <v>En tienda</v>
      </c>
      <c r="V2166" t="s">
        <v>40</v>
      </c>
      <c r="W2166" t="str">
        <f>VLOOKUP(ventas_starbucks_2025[[#This Row],[método_pago]],cambio_metodo_pago[#All],2,0)</f>
        <v>Efectivo</v>
      </c>
      <c r="X2166" t="s">
        <v>22</v>
      </c>
      <c r="Y2166">
        <v>0</v>
      </c>
      <c r="Z2166" t="str">
        <f>VLOOKUP(ventas_starbucks_2025[[#This Row],[promoción_aplicada5]],promocion_cambiar[#All],2,0)</f>
        <v>Hora Feliz</v>
      </c>
      <c r="AA2166" t="s">
        <v>36</v>
      </c>
      <c r="AB2166" t="s">
        <v>52</v>
      </c>
      <c r="AC2166" t="s">
        <v>10</v>
      </c>
      <c r="AD2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66">
        <v>3.5</v>
      </c>
      <c r="AF2166">
        <v>5</v>
      </c>
      <c r="AG2166">
        <v>31</v>
      </c>
      <c r="AH2166">
        <v>28</v>
      </c>
    </row>
    <row r="2167" spans="1:34" x14ac:dyDescent="0.25">
      <c r="A2167" s="3" t="s">
        <v>2242</v>
      </c>
      <c r="B2167" s="1">
        <v>45763</v>
      </c>
      <c r="C2167" s="23">
        <f t="shared" si="165"/>
        <v>16</v>
      </c>
      <c r="D2167" s="23">
        <f t="shared" si="166"/>
        <v>3</v>
      </c>
      <c r="E2167" s="23" t="str">
        <f t="shared" si="167"/>
        <v>miércoles</v>
      </c>
      <c r="F2167" s="23">
        <f t="shared" si="168"/>
        <v>4</v>
      </c>
      <c r="G2167" s="23" t="str">
        <f t="shared" si="169"/>
        <v>abril</v>
      </c>
      <c r="H2167" s="2">
        <v>0.84583333333333333</v>
      </c>
      <c r="I2167" t="s">
        <v>57</v>
      </c>
      <c r="J2167" t="str">
        <f>VLOOKUP(ventas_starbucks_2025[[#This Row],[sucursal]],cambio_sucursal[#All],2,0)</f>
        <v>Sucursal Avda Colón</v>
      </c>
      <c r="K2167" t="s">
        <v>113</v>
      </c>
      <c r="L2167" t="s">
        <v>44</v>
      </c>
      <c r="M2167" t="s">
        <v>62</v>
      </c>
      <c r="N2167" t="str">
        <f>IFERROR(VLOOKUP(ventas_starbucks_2025[[#This Row],[tamaño_sucio]],cambio_tamaño[#All],2,0),"Tamaño único")</f>
        <v>Extra-Grande</v>
      </c>
      <c r="O2167">
        <v>2</v>
      </c>
      <c r="P2167">
        <v>1642.16</v>
      </c>
      <c r="Q2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7">
        <v>3284.32</v>
      </c>
      <c r="S2167" t="s">
        <v>5</v>
      </c>
      <c r="T2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7" t="str">
        <f>VLOOKUP(ventas_starbucks_2025[[#This Row],[canal_compra]],cambio_canal_compra[#All],2,0)</f>
        <v>En tienda</v>
      </c>
      <c r="V2167" t="s">
        <v>16</v>
      </c>
      <c r="W2167" t="str">
        <f>VLOOKUP(ventas_starbucks_2025[[#This Row],[método_pago]],cambio_metodo_pago[#All],2,0)</f>
        <v>Tarjeta</v>
      </c>
      <c r="X2167" t="s">
        <v>7</v>
      </c>
      <c r="Y2167">
        <v>10</v>
      </c>
      <c r="Z2167" t="str">
        <f>VLOOKUP(ventas_starbucks_2025[[#This Row],[promoción_aplicada5]],promocion_cambiar[#All],2,0)</f>
        <v>Ninguna</v>
      </c>
      <c r="AA2167" t="s">
        <v>17</v>
      </c>
      <c r="AB2167" t="s">
        <v>9</v>
      </c>
      <c r="AC2167" t="s">
        <v>10</v>
      </c>
      <c r="AD2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7">
        <v>5.3</v>
      </c>
      <c r="AF2167">
        <v>2</v>
      </c>
      <c r="AG2167">
        <v>17</v>
      </c>
      <c r="AH2167">
        <v>15</v>
      </c>
    </row>
    <row r="2168" spans="1:34" x14ac:dyDescent="0.25">
      <c r="A2168" s="3" t="s">
        <v>2243</v>
      </c>
      <c r="B2168" s="1">
        <v>45738</v>
      </c>
      <c r="C2168" s="23">
        <f t="shared" si="165"/>
        <v>22</v>
      </c>
      <c r="D2168" s="23">
        <f t="shared" si="166"/>
        <v>6</v>
      </c>
      <c r="E2168" s="1" t="str">
        <f t="shared" si="167"/>
        <v>sábado</v>
      </c>
      <c r="F2168" s="23">
        <f t="shared" si="168"/>
        <v>3</v>
      </c>
      <c r="G2168" s="1" t="str">
        <f t="shared" si="169"/>
        <v>marzo</v>
      </c>
      <c r="H2168" s="2">
        <v>0.43541666666666667</v>
      </c>
      <c r="I2168" t="s">
        <v>12</v>
      </c>
      <c r="J2168" t="str">
        <f>VLOOKUP(ventas_starbucks_2025[[#This Row],[sucursal]],cambio_sucursal[#All],2,0)</f>
        <v>Sucursal Córdoba Shopping</v>
      </c>
      <c r="K2168" t="s">
        <v>132</v>
      </c>
      <c r="L2168" t="s">
        <v>35</v>
      </c>
      <c r="M2168" t="s">
        <v>4</v>
      </c>
      <c r="N2168" t="str">
        <f>IFERROR(VLOOKUP(ventas_starbucks_2025[[#This Row],[tamaño_sucio]],cambio_tamaño[#All],2,0),"Tamaño único")</f>
        <v>Tamaño único</v>
      </c>
      <c r="O2168">
        <v>3</v>
      </c>
      <c r="P2168">
        <v>1150.07</v>
      </c>
      <c r="Q2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8">
        <v>3450.21</v>
      </c>
      <c r="S2168" t="s">
        <v>15</v>
      </c>
      <c r="T2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8" t="str">
        <f>VLOOKUP(ventas_starbucks_2025[[#This Row],[canal_compra]],cambio_canal_compra[#All],2,0)</f>
        <v>Para llevar</v>
      </c>
      <c r="V2168" t="s">
        <v>16</v>
      </c>
      <c r="W2168" t="str">
        <f>VLOOKUP(ventas_starbucks_2025[[#This Row],[método_pago]],cambio_metodo_pago[#All],2,0)</f>
        <v>Tarjeta</v>
      </c>
      <c r="X2168" t="s">
        <v>22</v>
      </c>
      <c r="Y2168">
        <v>0</v>
      </c>
      <c r="Z2168" t="str">
        <f>VLOOKUP(ventas_starbucks_2025[[#This Row],[promoción_aplicada5]],promocion_cambiar[#All],2,0)</f>
        <v>Ninguna</v>
      </c>
      <c r="AA2168" t="s">
        <v>17</v>
      </c>
      <c r="AB2168" t="s">
        <v>29</v>
      </c>
      <c r="AC2168" t="s">
        <v>10</v>
      </c>
      <c r="AD2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68">
        <v>13.2</v>
      </c>
      <c r="AF2168">
        <v>3</v>
      </c>
      <c r="AG2168">
        <v>42</v>
      </c>
      <c r="AH2168">
        <v>39</v>
      </c>
    </row>
    <row r="2169" spans="1:34" x14ac:dyDescent="0.25">
      <c r="A2169" s="3" t="s">
        <v>2244</v>
      </c>
      <c r="B2169" s="1">
        <v>45718</v>
      </c>
      <c r="C2169" s="23">
        <f t="shared" si="165"/>
        <v>2</v>
      </c>
      <c r="D2169" s="23">
        <f t="shared" si="166"/>
        <v>7</v>
      </c>
      <c r="E2169" s="23" t="str">
        <f t="shared" si="167"/>
        <v>domingo</v>
      </c>
      <c r="F2169" s="23">
        <f t="shared" si="168"/>
        <v>3</v>
      </c>
      <c r="G2169" s="23" t="str">
        <f t="shared" si="169"/>
        <v>marzo</v>
      </c>
      <c r="H2169" s="2">
        <v>0.58333333333333337</v>
      </c>
      <c r="I2169" t="s">
        <v>57</v>
      </c>
      <c r="J2169" t="str">
        <f>VLOOKUP(ventas_starbucks_2025[[#This Row],[sucursal]],cambio_sucursal[#All],2,0)</f>
        <v>Sucursal Avda Colón</v>
      </c>
      <c r="K2169" t="s">
        <v>48</v>
      </c>
      <c r="L2169" t="s">
        <v>49</v>
      </c>
      <c r="M2169" t="s">
        <v>55</v>
      </c>
      <c r="N2169" t="str">
        <f>IFERROR(VLOOKUP(ventas_starbucks_2025[[#This Row],[tamaño_sucio]],cambio_tamaño[#All],2,0),"Tamaño único")</f>
        <v>Pequeño</v>
      </c>
      <c r="O2169">
        <v>1</v>
      </c>
      <c r="P2169">
        <v>2075.37</v>
      </c>
      <c r="Q2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69">
        <v>2075.37</v>
      </c>
      <c r="S2169" t="s">
        <v>15</v>
      </c>
      <c r="T2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9" t="str">
        <f>VLOOKUP(ventas_starbucks_2025[[#This Row],[canal_compra]],cambio_canal_compra[#All],2,0)</f>
        <v>Para llevar</v>
      </c>
      <c r="V2169" t="s">
        <v>40</v>
      </c>
      <c r="W2169" t="str">
        <f>VLOOKUP(ventas_starbucks_2025[[#This Row],[método_pago]],cambio_metodo_pago[#All],2,0)</f>
        <v>Efectivo</v>
      </c>
      <c r="X2169" t="s">
        <v>7</v>
      </c>
      <c r="Y2169">
        <v>10</v>
      </c>
      <c r="Z2169" t="str">
        <f>VLOOKUP(ventas_starbucks_2025[[#This Row],[promoción_aplicada5]],promocion_cambiar[#All],2,0)</f>
        <v>Hora Feliz</v>
      </c>
      <c r="AA2169" t="s">
        <v>36</v>
      </c>
      <c r="AB2169" t="s">
        <v>9</v>
      </c>
      <c r="AC2169" t="s">
        <v>41</v>
      </c>
      <c r="AD2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69">
        <v>11.9</v>
      </c>
      <c r="AF2169">
        <v>5</v>
      </c>
      <c r="AG2169">
        <v>18</v>
      </c>
      <c r="AH2169">
        <v>17</v>
      </c>
    </row>
    <row r="2170" spans="1:34" x14ac:dyDescent="0.25">
      <c r="A2170" s="3" t="s">
        <v>2245</v>
      </c>
      <c r="B2170" s="1">
        <v>45696</v>
      </c>
      <c r="C2170" s="23">
        <f t="shared" si="165"/>
        <v>8</v>
      </c>
      <c r="D2170" s="23">
        <f t="shared" si="166"/>
        <v>6</v>
      </c>
      <c r="E2170" s="23" t="str">
        <f t="shared" si="167"/>
        <v>sábado</v>
      </c>
      <c r="F2170" s="23">
        <f t="shared" si="168"/>
        <v>2</v>
      </c>
      <c r="G2170" s="23" t="str">
        <f t="shared" si="169"/>
        <v>febrero</v>
      </c>
      <c r="H2170" s="2">
        <v>0.55763888888888891</v>
      </c>
      <c r="I2170" t="s">
        <v>1</v>
      </c>
      <c r="J2170" t="str">
        <f>VLOOKUP(ventas_starbucks_2025[[#This Row],[sucursal]],cambio_sucursal[#All],2,0)</f>
        <v>Sucursal Nueva Córdoba</v>
      </c>
      <c r="K2170" t="s">
        <v>38</v>
      </c>
      <c r="L2170" t="s">
        <v>39</v>
      </c>
      <c r="M2170" t="s">
        <v>4</v>
      </c>
      <c r="N2170" t="str">
        <f>IFERROR(VLOOKUP(ventas_starbucks_2025[[#This Row],[tamaño_sucio]],cambio_tamaño[#All],2,0),"Tamaño único")</f>
        <v>Tamaño único</v>
      </c>
      <c r="O2170">
        <v>2</v>
      </c>
      <c r="P2170">
        <v>1185.79</v>
      </c>
      <c r="Q2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0">
        <v>2371.58</v>
      </c>
      <c r="S2170" t="s">
        <v>15</v>
      </c>
      <c r="T2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0" t="str">
        <f>VLOOKUP(ventas_starbucks_2025[[#This Row],[canal_compra]],cambio_canal_compra[#All],2,0)</f>
        <v>Para llevar</v>
      </c>
      <c r="V2170" t="s">
        <v>40</v>
      </c>
      <c r="W2170" t="str">
        <f>VLOOKUP(ventas_starbucks_2025[[#This Row],[método_pago]],cambio_metodo_pago[#All],2,0)</f>
        <v>Efectivo</v>
      </c>
      <c r="X2170" t="s">
        <v>22</v>
      </c>
      <c r="Y2170">
        <v>0</v>
      </c>
      <c r="Z2170" t="str">
        <f>VLOOKUP(ventas_starbucks_2025[[#This Row],[promoción_aplicada5]],promocion_cambiar[#All],2,0)</f>
        <v>2x1</v>
      </c>
      <c r="AA2170" t="s">
        <v>51</v>
      </c>
      <c r="AB2170" t="s">
        <v>18</v>
      </c>
      <c r="AC2170" t="s">
        <v>24</v>
      </c>
      <c r="AD2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70">
        <v>6.9</v>
      </c>
      <c r="AF2170">
        <v>5</v>
      </c>
      <c r="AG2170">
        <v>49</v>
      </c>
      <c r="AH2170">
        <v>47</v>
      </c>
    </row>
    <row r="2171" spans="1:34" x14ac:dyDescent="0.25">
      <c r="A2171" s="3" t="s">
        <v>2246</v>
      </c>
      <c r="B2171" s="1">
        <v>45730</v>
      </c>
      <c r="C2171" s="23">
        <f t="shared" si="165"/>
        <v>14</v>
      </c>
      <c r="D2171" s="23">
        <f t="shared" si="166"/>
        <v>5</v>
      </c>
      <c r="E2171" s="23" t="str">
        <f t="shared" si="167"/>
        <v>viernes</v>
      </c>
      <c r="F2171" s="23">
        <f t="shared" si="168"/>
        <v>3</v>
      </c>
      <c r="G2171" s="23" t="str">
        <f t="shared" si="169"/>
        <v>marzo</v>
      </c>
      <c r="H2171" s="2">
        <v>0.5625</v>
      </c>
      <c r="I2171" t="s">
        <v>12</v>
      </c>
      <c r="J2171" t="str">
        <f>VLOOKUP(ventas_starbucks_2025[[#This Row],[sucursal]],cambio_sucursal[#All],2,0)</f>
        <v>Sucursal Córdoba Shopping</v>
      </c>
      <c r="K2171" t="s">
        <v>82</v>
      </c>
      <c r="L2171" t="s">
        <v>28</v>
      </c>
      <c r="M2171" t="s">
        <v>4</v>
      </c>
      <c r="N2171" t="str">
        <f>IFERROR(VLOOKUP(ventas_starbucks_2025[[#This Row],[tamaño_sucio]],cambio_tamaño[#All],2,0),"Tamaño único")</f>
        <v>Tamaño único</v>
      </c>
      <c r="O2171">
        <v>2</v>
      </c>
      <c r="P2171">
        <v>2051.85</v>
      </c>
      <c r="Q2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71">
        <v>4103.7</v>
      </c>
      <c r="S2171" t="s">
        <v>31</v>
      </c>
      <c r="T2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1" t="str">
        <f>VLOOKUP(ventas_starbucks_2025[[#This Row],[canal_compra]],cambio_canal_compra[#All],2,0)</f>
        <v>Entrega domicilio</v>
      </c>
      <c r="V2171" t="s">
        <v>16</v>
      </c>
      <c r="W2171" t="str">
        <f>VLOOKUP(ventas_starbucks_2025[[#This Row],[método_pago]],cambio_metodo_pago[#All],2,0)</f>
        <v>Tarjeta</v>
      </c>
      <c r="X2171" t="s">
        <v>22</v>
      </c>
      <c r="Y2171">
        <v>0</v>
      </c>
      <c r="Z2171" t="str">
        <f>VLOOKUP(ventas_starbucks_2025[[#This Row],[promoción_aplicada5]],promocion_cambiar[#All],2,0)</f>
        <v>Combo</v>
      </c>
      <c r="AA2171" t="s">
        <v>8</v>
      </c>
      <c r="AB2171" t="s">
        <v>32</v>
      </c>
      <c r="AC2171" t="s">
        <v>10</v>
      </c>
      <c r="AD2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71">
        <v>2.2999999999999998</v>
      </c>
      <c r="AF2171">
        <v>4</v>
      </c>
      <c r="AG2171">
        <v>28</v>
      </c>
      <c r="AH2171">
        <v>26</v>
      </c>
    </row>
    <row r="2172" spans="1:34" x14ac:dyDescent="0.25">
      <c r="A2172" s="3" t="s">
        <v>2247</v>
      </c>
      <c r="B2172" s="1">
        <v>45671</v>
      </c>
      <c r="C2172" s="23">
        <f t="shared" si="165"/>
        <v>14</v>
      </c>
      <c r="D2172" s="23">
        <f t="shared" si="166"/>
        <v>2</v>
      </c>
      <c r="E2172" s="23" t="str">
        <f t="shared" si="167"/>
        <v>martes</v>
      </c>
      <c r="F2172" s="23">
        <f t="shared" si="168"/>
        <v>1</v>
      </c>
      <c r="G2172" s="23" t="str">
        <f t="shared" si="169"/>
        <v>enero</v>
      </c>
      <c r="H2172" s="2">
        <v>0.67777777777777781</v>
      </c>
      <c r="I2172" t="s">
        <v>57</v>
      </c>
      <c r="J2172" t="str">
        <f>VLOOKUP(ventas_starbucks_2025[[#This Row],[sucursal]],cambio_sucursal[#All],2,0)</f>
        <v>Sucursal Avda Colón</v>
      </c>
      <c r="K2172" t="s">
        <v>38</v>
      </c>
      <c r="L2172" t="s">
        <v>39</v>
      </c>
      <c r="M2172" t="s">
        <v>4</v>
      </c>
      <c r="N2172" t="str">
        <f>IFERROR(VLOOKUP(ventas_starbucks_2025[[#This Row],[tamaño_sucio]],cambio_tamaño[#All],2,0),"Tamaño único")</f>
        <v>Tamaño único</v>
      </c>
      <c r="O2172">
        <v>5</v>
      </c>
      <c r="P2172">
        <v>1365.48</v>
      </c>
      <c r="Q2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2">
        <v>6827.4</v>
      </c>
      <c r="S2172" t="s">
        <v>5</v>
      </c>
      <c r="T2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72" t="str">
        <f>VLOOKUP(ventas_starbucks_2025[[#This Row],[canal_compra]],cambio_canal_compra[#All],2,0)</f>
        <v>En tienda</v>
      </c>
      <c r="V2172" t="s">
        <v>40</v>
      </c>
      <c r="W2172" t="str">
        <f>VLOOKUP(ventas_starbucks_2025[[#This Row],[método_pago]],cambio_metodo_pago[#All],2,0)</f>
        <v>Efectivo</v>
      </c>
      <c r="X2172" t="s">
        <v>22</v>
      </c>
      <c r="Y2172">
        <v>0</v>
      </c>
      <c r="Z2172" t="str">
        <f>VLOOKUP(ventas_starbucks_2025[[#This Row],[promoción_aplicada5]],promocion_cambiar[#All],2,0)</f>
        <v>2x1</v>
      </c>
      <c r="AA2172" t="s">
        <v>51</v>
      </c>
      <c r="AB2172" t="s">
        <v>9</v>
      </c>
      <c r="AC2172" t="s">
        <v>10</v>
      </c>
      <c r="AD2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72">
        <v>12.7</v>
      </c>
      <c r="AF2172">
        <v>4</v>
      </c>
      <c r="AG2172">
        <v>30</v>
      </c>
      <c r="AH2172">
        <v>25</v>
      </c>
    </row>
    <row r="2173" spans="1:34" x14ac:dyDescent="0.25">
      <c r="A2173" s="3" t="s">
        <v>2248</v>
      </c>
      <c r="B2173" s="1">
        <v>45673</v>
      </c>
      <c r="C2173" s="23">
        <f t="shared" si="165"/>
        <v>16</v>
      </c>
      <c r="D2173" s="23">
        <f t="shared" si="166"/>
        <v>4</v>
      </c>
      <c r="E2173" s="23" t="str">
        <f t="shared" si="167"/>
        <v>jueves</v>
      </c>
      <c r="F2173" s="23">
        <f t="shared" si="168"/>
        <v>1</v>
      </c>
      <c r="G2173" s="23" t="str">
        <f t="shared" si="169"/>
        <v>enero</v>
      </c>
      <c r="H2173" s="2">
        <v>0.56666666666666665</v>
      </c>
      <c r="I2173" t="s">
        <v>1</v>
      </c>
      <c r="J2173" t="str">
        <f>VLOOKUP(ventas_starbucks_2025[[#This Row],[sucursal]],cambio_sucursal[#All],2,0)</f>
        <v>Sucursal Nueva Córdoba</v>
      </c>
      <c r="K2173" t="s">
        <v>89</v>
      </c>
      <c r="L2173" t="s">
        <v>90</v>
      </c>
      <c r="M2173" t="s">
        <v>4</v>
      </c>
      <c r="N2173" t="str">
        <f>IFERROR(VLOOKUP(ventas_starbucks_2025[[#This Row],[tamaño_sucio]],cambio_tamaño[#All],2,0),"Tamaño único")</f>
        <v>Tamaño único</v>
      </c>
      <c r="O2173">
        <v>4</v>
      </c>
      <c r="P2173">
        <v>1208.98</v>
      </c>
      <c r="Q2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3">
        <v>4835.92</v>
      </c>
      <c r="S2173" t="s">
        <v>31</v>
      </c>
      <c r="T2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3" t="str">
        <f>VLOOKUP(ventas_starbucks_2025[[#This Row],[canal_compra]],cambio_canal_compra[#All],2,0)</f>
        <v>Entrega domicilio</v>
      </c>
      <c r="V2173" t="s">
        <v>16</v>
      </c>
      <c r="W2173" t="str">
        <f>VLOOKUP(ventas_starbucks_2025[[#This Row],[método_pago]],cambio_metodo_pago[#All],2,0)</f>
        <v>Tarjeta</v>
      </c>
      <c r="X2173" t="s">
        <v>22</v>
      </c>
      <c r="Y2173">
        <v>0</v>
      </c>
      <c r="Z2173" t="str">
        <f>VLOOKUP(ventas_starbucks_2025[[#This Row],[promoción_aplicada5]],promocion_cambiar[#All],2,0)</f>
        <v>Hora Feliz</v>
      </c>
      <c r="AA2173" t="s">
        <v>36</v>
      </c>
      <c r="AB2173" t="s">
        <v>52</v>
      </c>
      <c r="AC2173" t="s">
        <v>24</v>
      </c>
      <c r="AD2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73">
        <v>8.6</v>
      </c>
      <c r="AF2173">
        <v>4</v>
      </c>
      <c r="AG2173">
        <v>30</v>
      </c>
      <c r="AH2173">
        <v>26</v>
      </c>
    </row>
    <row r="2174" spans="1:34" x14ac:dyDescent="0.25">
      <c r="A2174" s="3" t="s">
        <v>2249</v>
      </c>
      <c r="B2174" s="1">
        <v>45701</v>
      </c>
      <c r="C2174" s="23">
        <f t="shared" si="165"/>
        <v>13</v>
      </c>
      <c r="D2174" s="23">
        <f t="shared" si="166"/>
        <v>4</v>
      </c>
      <c r="E2174" s="23" t="str">
        <f t="shared" si="167"/>
        <v>jueves</v>
      </c>
      <c r="F2174" s="23">
        <f t="shared" si="168"/>
        <v>2</v>
      </c>
      <c r="G2174" s="23" t="str">
        <f t="shared" si="169"/>
        <v>febrero</v>
      </c>
      <c r="H2174" s="2">
        <v>0.54583333333333328</v>
      </c>
      <c r="I2174" t="s">
        <v>12</v>
      </c>
      <c r="J2174" t="str">
        <f>VLOOKUP(ventas_starbucks_2025[[#This Row],[sucursal]],cambio_sucursal[#All],2,0)</f>
        <v>Sucursal Córdoba Shopping</v>
      </c>
      <c r="K2174" t="s">
        <v>2</v>
      </c>
      <c r="L2174" t="s">
        <v>3</v>
      </c>
      <c r="M2174" t="s">
        <v>4</v>
      </c>
      <c r="N2174" t="str">
        <f>IFERROR(VLOOKUP(ventas_starbucks_2025[[#This Row],[tamaño_sucio]],cambio_tamaño[#All],2,0),"Tamaño único")</f>
        <v>Tamaño único</v>
      </c>
      <c r="O2174">
        <v>5</v>
      </c>
      <c r="P2174">
        <v>3027.36</v>
      </c>
      <c r="Q2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174">
        <v>15136.8</v>
      </c>
      <c r="S2174" t="s">
        <v>31</v>
      </c>
      <c r="T2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174" t="str">
        <f>VLOOKUP(ventas_starbucks_2025[[#This Row],[canal_compra]],cambio_canal_compra[#All],2,0)</f>
        <v>Entrega domicilio</v>
      </c>
      <c r="V2174" t="s">
        <v>16</v>
      </c>
      <c r="W2174" t="str">
        <f>VLOOKUP(ventas_starbucks_2025[[#This Row],[método_pago]],cambio_metodo_pago[#All],2,0)</f>
        <v>Tarjeta</v>
      </c>
      <c r="X2174" t="s">
        <v>22</v>
      </c>
      <c r="Y2174">
        <v>0</v>
      </c>
      <c r="Z2174" t="str">
        <f>VLOOKUP(ventas_starbucks_2025[[#This Row],[promoción_aplicada5]],promocion_cambiar[#All],2,0)</f>
        <v>Ninguna</v>
      </c>
      <c r="AA2174" t="s">
        <v>17</v>
      </c>
      <c r="AB2174" t="s">
        <v>9</v>
      </c>
      <c r="AC2174" t="s">
        <v>41</v>
      </c>
      <c r="AD2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74">
        <v>11</v>
      </c>
      <c r="AF2174">
        <v>5</v>
      </c>
      <c r="AG2174">
        <v>18</v>
      </c>
      <c r="AH2174">
        <v>13</v>
      </c>
    </row>
    <row r="2175" spans="1:34" x14ac:dyDescent="0.25">
      <c r="A2175" s="3" t="s">
        <v>2250</v>
      </c>
      <c r="B2175" s="1">
        <v>45702</v>
      </c>
      <c r="C2175" s="23">
        <f t="shared" si="165"/>
        <v>14</v>
      </c>
      <c r="D2175" s="23">
        <f t="shared" si="166"/>
        <v>5</v>
      </c>
      <c r="E2175" s="1" t="str">
        <f t="shared" si="167"/>
        <v>viernes</v>
      </c>
      <c r="F2175" s="23">
        <f t="shared" si="168"/>
        <v>2</v>
      </c>
      <c r="G2175" s="1" t="str">
        <f t="shared" si="169"/>
        <v>febrero</v>
      </c>
      <c r="H2175" s="2">
        <v>0.53402777777777777</v>
      </c>
      <c r="I2175" t="s">
        <v>12</v>
      </c>
      <c r="J2175" t="str">
        <f>VLOOKUP(ventas_starbucks_2025[[#This Row],[sucursal]],cambio_sucursal[#All],2,0)</f>
        <v>Sucursal Córdoba Shopping</v>
      </c>
      <c r="K2175" t="s">
        <v>27</v>
      </c>
      <c r="L2175" t="s">
        <v>28</v>
      </c>
      <c r="M2175" t="s">
        <v>4</v>
      </c>
      <c r="N2175" t="str">
        <f>IFERROR(VLOOKUP(ventas_starbucks_2025[[#This Row],[tamaño_sucio]],cambio_tamaño[#All],2,0),"Tamaño único")</f>
        <v>Tamaño único</v>
      </c>
      <c r="O2175">
        <v>1</v>
      </c>
      <c r="P2175">
        <v>2695.15</v>
      </c>
      <c r="Q2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75">
        <v>2695.15</v>
      </c>
      <c r="S2175" t="s">
        <v>5</v>
      </c>
      <c r="T2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5" t="str">
        <f>VLOOKUP(ventas_starbucks_2025[[#This Row],[canal_compra]],cambio_canal_compra[#All],2,0)</f>
        <v>En tienda</v>
      </c>
      <c r="V2175" t="s">
        <v>6</v>
      </c>
      <c r="W2175" t="str">
        <f>VLOOKUP(ventas_starbucks_2025[[#This Row],[método_pago]],cambio_metodo_pago[#All],2,0)</f>
        <v>Aplicación móbil</v>
      </c>
      <c r="X2175" t="s">
        <v>22</v>
      </c>
      <c r="Y2175">
        <v>0</v>
      </c>
      <c r="Z2175" t="str">
        <f>VLOOKUP(ventas_starbucks_2025[[#This Row],[promoción_aplicada5]],promocion_cambiar[#All],2,0)</f>
        <v>Combo</v>
      </c>
      <c r="AA2175" t="s">
        <v>8</v>
      </c>
      <c r="AB2175" t="s">
        <v>29</v>
      </c>
      <c r="AC2175" t="s">
        <v>24</v>
      </c>
      <c r="AD2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75">
        <v>2.2999999999999998</v>
      </c>
      <c r="AF2175">
        <v>2</v>
      </c>
      <c r="AG2175">
        <v>33</v>
      </c>
      <c r="AH2175">
        <v>32</v>
      </c>
    </row>
    <row r="2176" spans="1:34" x14ac:dyDescent="0.25">
      <c r="A2176" s="3" t="s">
        <v>2251</v>
      </c>
      <c r="B2176" s="1">
        <v>45734</v>
      </c>
      <c r="C2176" s="23">
        <f t="shared" si="165"/>
        <v>18</v>
      </c>
      <c r="D2176" s="23">
        <f t="shared" si="166"/>
        <v>2</v>
      </c>
      <c r="E2176" s="23" t="str">
        <f t="shared" si="167"/>
        <v>martes</v>
      </c>
      <c r="F2176" s="23">
        <f t="shared" si="168"/>
        <v>3</v>
      </c>
      <c r="G2176" s="23" t="str">
        <f t="shared" si="169"/>
        <v>marzo</v>
      </c>
      <c r="H2176" s="2">
        <v>0.55902777777777779</v>
      </c>
      <c r="I2176" t="s">
        <v>1</v>
      </c>
      <c r="J2176" t="str">
        <f>VLOOKUP(ventas_starbucks_2025[[#This Row],[sucursal]],cambio_sucursal[#All],2,0)</f>
        <v>Sucursal Nueva Córdoba</v>
      </c>
      <c r="K2176" t="s">
        <v>284</v>
      </c>
      <c r="L2176" t="s">
        <v>35</v>
      </c>
      <c r="M2176" t="s">
        <v>4</v>
      </c>
      <c r="N2176" t="str">
        <f>IFERROR(VLOOKUP(ventas_starbucks_2025[[#This Row],[tamaño_sucio]],cambio_tamaño[#All],2,0),"Tamaño único")</f>
        <v>Tamaño único</v>
      </c>
      <c r="O2176">
        <v>2</v>
      </c>
      <c r="P2176">
        <v>1007.09</v>
      </c>
      <c r="Q2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6">
        <v>2014.18</v>
      </c>
      <c r="S2176" t="s">
        <v>5</v>
      </c>
      <c r="T2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6" t="str">
        <f>VLOOKUP(ventas_starbucks_2025[[#This Row],[canal_compra]],cambio_canal_compra[#All],2,0)</f>
        <v>En tienda</v>
      </c>
      <c r="V2176" t="s">
        <v>40</v>
      </c>
      <c r="W2176" t="str">
        <f>VLOOKUP(ventas_starbucks_2025[[#This Row],[método_pago]],cambio_metodo_pago[#All],2,0)</f>
        <v>Efectivo</v>
      </c>
      <c r="X2176" t="s">
        <v>22</v>
      </c>
      <c r="Y2176">
        <v>0</v>
      </c>
      <c r="Z2176" t="str">
        <f>VLOOKUP(ventas_starbucks_2025[[#This Row],[promoción_aplicada5]],promocion_cambiar[#All],2,0)</f>
        <v>Combo</v>
      </c>
      <c r="AA2176" t="s">
        <v>8</v>
      </c>
      <c r="AB2176" t="s">
        <v>32</v>
      </c>
      <c r="AC2176" t="s">
        <v>41</v>
      </c>
      <c r="AD2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76">
        <v>2.2000000000000002</v>
      </c>
      <c r="AF2176">
        <v>2</v>
      </c>
      <c r="AG2176">
        <v>32</v>
      </c>
      <c r="AH2176">
        <v>30</v>
      </c>
    </row>
    <row r="2177" spans="1:34" x14ac:dyDescent="0.25">
      <c r="A2177" s="3" t="s">
        <v>2252</v>
      </c>
      <c r="B2177" s="1">
        <v>45747</v>
      </c>
      <c r="C2177" s="23">
        <f t="shared" si="165"/>
        <v>31</v>
      </c>
      <c r="D2177" s="23">
        <f t="shared" si="166"/>
        <v>1</v>
      </c>
      <c r="E2177" s="23" t="str">
        <f t="shared" si="167"/>
        <v>lunes</v>
      </c>
      <c r="F2177" s="23">
        <f t="shared" si="168"/>
        <v>3</v>
      </c>
      <c r="G2177" s="23" t="str">
        <f t="shared" si="169"/>
        <v>marzo</v>
      </c>
      <c r="H2177" s="2">
        <v>0.50624999999999998</v>
      </c>
      <c r="I2177" t="s">
        <v>57</v>
      </c>
      <c r="J2177" t="str">
        <f>VLOOKUP(ventas_starbucks_2025[[#This Row],[sucursal]],cambio_sucursal[#All],2,0)</f>
        <v>Sucursal Avda Colón</v>
      </c>
      <c r="K2177" t="s">
        <v>48</v>
      </c>
      <c r="L2177" t="s">
        <v>49</v>
      </c>
      <c r="M2177" t="s">
        <v>55</v>
      </c>
      <c r="N2177" t="str">
        <f>IFERROR(VLOOKUP(ventas_starbucks_2025[[#This Row],[tamaño_sucio]],cambio_tamaño[#All],2,0),"Tamaño único")</f>
        <v>Pequeño</v>
      </c>
      <c r="O2177">
        <v>2</v>
      </c>
      <c r="P2177">
        <v>1578.05</v>
      </c>
      <c r="Q2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7">
        <v>3156.1</v>
      </c>
      <c r="S2177" t="s">
        <v>15</v>
      </c>
      <c r="T2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7" t="str">
        <f>VLOOKUP(ventas_starbucks_2025[[#This Row],[canal_compra]],cambio_canal_compra[#All],2,0)</f>
        <v>Para llevar</v>
      </c>
      <c r="V2177" t="s">
        <v>40</v>
      </c>
      <c r="W2177" t="str">
        <f>VLOOKUP(ventas_starbucks_2025[[#This Row],[método_pago]],cambio_metodo_pago[#All],2,0)</f>
        <v>Efectivo</v>
      </c>
      <c r="X2177" t="s">
        <v>7</v>
      </c>
      <c r="Y2177">
        <v>15</v>
      </c>
      <c r="Z2177" t="str">
        <f>VLOOKUP(ventas_starbucks_2025[[#This Row],[promoción_aplicada5]],promocion_cambiar[#All],2,0)</f>
        <v>Hora Feliz</v>
      </c>
      <c r="AA2177" t="s">
        <v>36</v>
      </c>
      <c r="AB2177" t="s">
        <v>23</v>
      </c>
      <c r="AC2177" t="s">
        <v>41</v>
      </c>
      <c r="AD2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77">
        <v>10.6</v>
      </c>
      <c r="AF2177">
        <v>3</v>
      </c>
      <c r="AG2177">
        <v>32</v>
      </c>
      <c r="AH2177">
        <v>30</v>
      </c>
    </row>
    <row r="2178" spans="1:34" x14ac:dyDescent="0.25">
      <c r="A2178" s="3" t="s">
        <v>2253</v>
      </c>
      <c r="B2178" s="1">
        <v>45721</v>
      </c>
      <c r="C2178" s="23">
        <f t="shared" ref="C2178:C2241" si="170">DAY(B2178)</f>
        <v>5</v>
      </c>
      <c r="D2178" s="23">
        <f t="shared" ref="D2178:D2241" si="171">WEEKDAY(B2178,2)</f>
        <v>3</v>
      </c>
      <c r="E2178" s="23" t="str">
        <f t="shared" ref="E2178:E2241" si="172">TEXT(B2178,"dddd")</f>
        <v>miércoles</v>
      </c>
      <c r="F2178" s="23">
        <f t="shared" ref="F2178:F2241" si="173">MONTH(B2178)</f>
        <v>3</v>
      </c>
      <c r="G2178" s="23" t="str">
        <f t="shared" ref="G2178:G2241" si="174">TEXT(B2178,"mmmm")</f>
        <v>marzo</v>
      </c>
      <c r="H2178" s="2">
        <v>0.45347222222222222</v>
      </c>
      <c r="I2178" t="s">
        <v>12</v>
      </c>
      <c r="J2178" t="str">
        <f>VLOOKUP(ventas_starbucks_2025[[#This Row],[sucursal]],cambio_sucursal[#All],2,0)</f>
        <v>Sucursal Córdoba Shopping</v>
      </c>
      <c r="K2178" t="s">
        <v>87</v>
      </c>
      <c r="L2178" t="s">
        <v>65</v>
      </c>
      <c r="M2178" t="s">
        <v>4</v>
      </c>
      <c r="N2178" t="str">
        <f>IFERROR(VLOOKUP(ventas_starbucks_2025[[#This Row],[tamaño_sucio]],cambio_tamaño[#All],2,0),"Tamaño único")</f>
        <v>Tamaño único</v>
      </c>
      <c r="O2178">
        <v>5</v>
      </c>
      <c r="P2178">
        <v>1884.06</v>
      </c>
      <c r="Q2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8">
        <v>9420.2999999999993</v>
      </c>
      <c r="S2178" t="s">
        <v>15</v>
      </c>
      <c r="T2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78" t="str">
        <f>VLOOKUP(ventas_starbucks_2025[[#This Row],[canal_compra]],cambio_canal_compra[#All],2,0)</f>
        <v>Para llevar</v>
      </c>
      <c r="V2178" t="s">
        <v>16</v>
      </c>
      <c r="W2178" t="str">
        <f>VLOOKUP(ventas_starbucks_2025[[#This Row],[método_pago]],cambio_metodo_pago[#All],2,0)</f>
        <v>Tarjeta</v>
      </c>
      <c r="X2178" t="s">
        <v>7</v>
      </c>
      <c r="Y2178">
        <v>15</v>
      </c>
      <c r="Z2178" t="str">
        <f>VLOOKUP(ventas_starbucks_2025[[#This Row],[promoción_aplicada5]],promocion_cambiar[#All],2,0)</f>
        <v>Ninguna</v>
      </c>
      <c r="AA2178" t="s">
        <v>17</v>
      </c>
      <c r="AB2178" t="s">
        <v>52</v>
      </c>
      <c r="AC2178" t="s">
        <v>24</v>
      </c>
      <c r="AD2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78">
        <v>4.0999999999999996</v>
      </c>
      <c r="AF2178">
        <v>1</v>
      </c>
      <c r="AG2178">
        <v>38</v>
      </c>
      <c r="AH2178">
        <v>33</v>
      </c>
    </row>
    <row r="2179" spans="1:34" x14ac:dyDescent="0.25">
      <c r="A2179" s="3" t="s">
        <v>2254</v>
      </c>
      <c r="B2179" s="1">
        <v>45736</v>
      </c>
      <c r="C2179" s="23">
        <f t="shared" si="170"/>
        <v>20</v>
      </c>
      <c r="D2179" s="23">
        <f t="shared" si="171"/>
        <v>4</v>
      </c>
      <c r="E2179" s="1" t="str">
        <f t="shared" si="172"/>
        <v>jueves</v>
      </c>
      <c r="F2179" s="23">
        <f t="shared" si="173"/>
        <v>3</v>
      </c>
      <c r="G2179" s="1" t="str">
        <f t="shared" si="174"/>
        <v>marzo</v>
      </c>
      <c r="H2179" s="2">
        <v>0.86527777777777781</v>
      </c>
      <c r="I2179" t="s">
        <v>12</v>
      </c>
      <c r="J2179" t="str">
        <f>VLOOKUP(ventas_starbucks_2025[[#This Row],[sucursal]],cambio_sucursal[#All],2,0)</f>
        <v>Sucursal Córdoba Shopping</v>
      </c>
      <c r="K2179" t="s">
        <v>130</v>
      </c>
      <c r="L2179" t="s">
        <v>65</v>
      </c>
      <c r="M2179" t="s">
        <v>4</v>
      </c>
      <c r="N2179" t="str">
        <f>IFERROR(VLOOKUP(ventas_starbucks_2025[[#This Row],[tamaño_sucio]],cambio_tamaño[#All],2,0),"Tamaño único")</f>
        <v>Tamaño único</v>
      </c>
      <c r="O2179">
        <v>4</v>
      </c>
      <c r="P2179">
        <v>1488.37</v>
      </c>
      <c r="Q2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9">
        <v>5953.48</v>
      </c>
      <c r="S2179" t="s">
        <v>15</v>
      </c>
      <c r="T2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79" t="str">
        <f>VLOOKUP(ventas_starbucks_2025[[#This Row],[canal_compra]],cambio_canal_compra[#All],2,0)</f>
        <v>Para llevar</v>
      </c>
      <c r="V2179" t="s">
        <v>6</v>
      </c>
      <c r="W2179" t="str">
        <f>VLOOKUP(ventas_starbucks_2025[[#This Row],[método_pago]],cambio_metodo_pago[#All],2,0)</f>
        <v>Aplicación móbil</v>
      </c>
      <c r="X2179" t="s">
        <v>7</v>
      </c>
      <c r="Y2179">
        <v>10</v>
      </c>
      <c r="Z2179" t="str">
        <f>VLOOKUP(ventas_starbucks_2025[[#This Row],[promoción_aplicada5]],promocion_cambiar[#All],2,0)</f>
        <v>Hora Feliz</v>
      </c>
      <c r="AA2179" t="s">
        <v>36</v>
      </c>
      <c r="AB2179" t="s">
        <v>29</v>
      </c>
      <c r="AC2179" t="s">
        <v>10</v>
      </c>
      <c r="AD2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79">
        <v>7.5</v>
      </c>
      <c r="AF2179">
        <v>2</v>
      </c>
      <c r="AG2179">
        <v>32</v>
      </c>
      <c r="AH2179">
        <v>28</v>
      </c>
    </row>
    <row r="2180" spans="1:34" x14ac:dyDescent="0.25">
      <c r="A2180" s="3" t="s">
        <v>2255</v>
      </c>
      <c r="B2180" s="1">
        <v>45681</v>
      </c>
      <c r="C2180" s="23">
        <f t="shared" si="170"/>
        <v>24</v>
      </c>
      <c r="D2180" s="23">
        <f t="shared" si="171"/>
        <v>5</v>
      </c>
      <c r="E2180" s="23" t="str">
        <f t="shared" si="172"/>
        <v>viernes</v>
      </c>
      <c r="F2180" s="23">
        <f t="shared" si="173"/>
        <v>1</v>
      </c>
      <c r="G2180" s="23" t="str">
        <f t="shared" si="174"/>
        <v>enero</v>
      </c>
      <c r="H2180" s="2">
        <v>0.80694444444444446</v>
      </c>
      <c r="I2180" t="s">
        <v>1</v>
      </c>
      <c r="J2180" t="str">
        <f>VLOOKUP(ventas_starbucks_2025[[#This Row],[sucursal]],cambio_sucursal[#All],2,0)</f>
        <v>Sucursal Nueva Córdoba</v>
      </c>
      <c r="K2180" t="s">
        <v>74</v>
      </c>
      <c r="L2180" t="s">
        <v>70</v>
      </c>
      <c r="M2180" t="s">
        <v>45</v>
      </c>
      <c r="N2180" t="str">
        <f>IFERROR(VLOOKUP(ventas_starbucks_2025[[#This Row],[tamaño_sucio]],cambio_tamaño[#All],2,0),"Tamaño único")</f>
        <v>Grande</v>
      </c>
      <c r="O2180">
        <v>4</v>
      </c>
      <c r="P2180">
        <v>1646.47</v>
      </c>
      <c r="Q2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0">
        <v>6585.88</v>
      </c>
      <c r="S2180" t="s">
        <v>31</v>
      </c>
      <c r="T2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0" t="str">
        <f>VLOOKUP(ventas_starbucks_2025[[#This Row],[canal_compra]],cambio_canal_compra[#All],2,0)</f>
        <v>Entrega domicilio</v>
      </c>
      <c r="V2180" t="s">
        <v>16</v>
      </c>
      <c r="W2180" t="str">
        <f>VLOOKUP(ventas_starbucks_2025[[#This Row],[método_pago]],cambio_metodo_pago[#All],2,0)</f>
        <v>Tarjeta</v>
      </c>
      <c r="X2180" t="s">
        <v>7</v>
      </c>
      <c r="Y2180">
        <v>0</v>
      </c>
      <c r="Z2180" t="str">
        <f>VLOOKUP(ventas_starbucks_2025[[#This Row],[promoción_aplicada5]],promocion_cambiar[#All],2,0)</f>
        <v>Hora Feliz</v>
      </c>
      <c r="AA2180" t="s">
        <v>36</v>
      </c>
      <c r="AB2180" t="s">
        <v>18</v>
      </c>
      <c r="AC2180" t="s">
        <v>24</v>
      </c>
      <c r="AD2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80">
        <v>13.5</v>
      </c>
      <c r="AF2180">
        <v>1</v>
      </c>
      <c r="AG2180">
        <v>31</v>
      </c>
      <c r="AH2180">
        <v>27</v>
      </c>
    </row>
    <row r="2181" spans="1:34" x14ac:dyDescent="0.25">
      <c r="A2181" s="3" t="s">
        <v>2256</v>
      </c>
      <c r="B2181" s="1">
        <v>45722</v>
      </c>
      <c r="C2181" s="23">
        <f t="shared" si="170"/>
        <v>6</v>
      </c>
      <c r="D2181" s="23">
        <f t="shared" si="171"/>
        <v>4</v>
      </c>
      <c r="E2181" s="1" t="str">
        <f t="shared" si="172"/>
        <v>jueves</v>
      </c>
      <c r="F2181" s="23">
        <f t="shared" si="173"/>
        <v>3</v>
      </c>
      <c r="G2181" s="1" t="str">
        <f t="shared" si="174"/>
        <v>marzo</v>
      </c>
      <c r="H2181" s="2">
        <v>0.76249999999999996</v>
      </c>
      <c r="I2181" t="s">
        <v>12</v>
      </c>
      <c r="J2181" t="str">
        <f>VLOOKUP(ventas_starbucks_2025[[#This Row],[sucursal]],cambio_sucursal[#All],2,0)</f>
        <v>Sucursal Córdoba Shopping</v>
      </c>
      <c r="K2181" t="s">
        <v>54</v>
      </c>
      <c r="L2181" t="s">
        <v>44</v>
      </c>
      <c r="M2181" t="s">
        <v>50</v>
      </c>
      <c r="N2181" t="str">
        <f>IFERROR(VLOOKUP(ventas_starbucks_2025[[#This Row],[tamaño_sucio]],cambio_tamaño[#All],2,0),"Tamaño único")</f>
        <v>Mediano</v>
      </c>
      <c r="O2181">
        <v>4</v>
      </c>
      <c r="P2181">
        <v>1706.77</v>
      </c>
      <c r="Q2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1">
        <v>6827.08</v>
      </c>
      <c r="S2181" t="s">
        <v>31</v>
      </c>
      <c r="T2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1" t="str">
        <f>VLOOKUP(ventas_starbucks_2025[[#This Row],[canal_compra]],cambio_canal_compra[#All],2,0)</f>
        <v>Entrega domicilio</v>
      </c>
      <c r="V2181" t="s">
        <v>16</v>
      </c>
      <c r="W2181" t="str">
        <f>VLOOKUP(ventas_starbucks_2025[[#This Row],[método_pago]],cambio_metodo_pago[#All],2,0)</f>
        <v>Tarjeta</v>
      </c>
      <c r="X2181" t="s">
        <v>7</v>
      </c>
      <c r="Y2181">
        <v>0</v>
      </c>
      <c r="Z2181" t="str">
        <f>VLOOKUP(ventas_starbucks_2025[[#This Row],[promoción_aplicada5]],promocion_cambiar[#All],2,0)</f>
        <v>2x1</v>
      </c>
      <c r="AA2181" t="s">
        <v>51</v>
      </c>
      <c r="AB2181" t="s">
        <v>23</v>
      </c>
      <c r="AC2181" t="s">
        <v>24</v>
      </c>
      <c r="AD2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81">
        <v>6</v>
      </c>
      <c r="AF2181">
        <v>1</v>
      </c>
      <c r="AG2181">
        <v>15</v>
      </c>
      <c r="AH2181">
        <v>11</v>
      </c>
    </row>
    <row r="2182" spans="1:34" x14ac:dyDescent="0.25">
      <c r="A2182" s="3" t="s">
        <v>2257</v>
      </c>
      <c r="B2182" s="1">
        <v>45728</v>
      </c>
      <c r="C2182" s="23">
        <f t="shared" si="170"/>
        <v>12</v>
      </c>
      <c r="D2182" s="23">
        <f t="shared" si="171"/>
        <v>3</v>
      </c>
      <c r="E2182" s="23" t="str">
        <f t="shared" si="172"/>
        <v>miércoles</v>
      </c>
      <c r="F2182" s="23">
        <f t="shared" si="173"/>
        <v>3</v>
      </c>
      <c r="G2182" s="23" t="str">
        <f t="shared" si="174"/>
        <v>marzo</v>
      </c>
      <c r="H2182" s="2">
        <v>0.35694444444444445</v>
      </c>
      <c r="I2182" t="s">
        <v>1</v>
      </c>
      <c r="J2182" t="str">
        <f>VLOOKUP(ventas_starbucks_2025[[#This Row],[sucursal]],cambio_sucursal[#All],2,0)</f>
        <v>Sucursal Nueva Córdoba</v>
      </c>
      <c r="K2182" t="s">
        <v>58</v>
      </c>
      <c r="L2182" t="s">
        <v>39</v>
      </c>
      <c r="M2182" t="s">
        <v>4</v>
      </c>
      <c r="N2182" t="str">
        <f>IFERROR(VLOOKUP(ventas_starbucks_2025[[#This Row],[tamaño_sucio]],cambio_tamaño[#All],2,0),"Tamaño único")</f>
        <v>Tamaño único</v>
      </c>
      <c r="O2182">
        <v>4</v>
      </c>
      <c r="P2182">
        <v>1143.27</v>
      </c>
      <c r="Q2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2">
        <v>4573.08</v>
      </c>
      <c r="S2182" t="s">
        <v>31</v>
      </c>
      <c r="T2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82" t="str">
        <f>VLOOKUP(ventas_starbucks_2025[[#This Row],[canal_compra]],cambio_canal_compra[#All],2,0)</f>
        <v>Entrega domicilio</v>
      </c>
      <c r="V2182" t="s">
        <v>6</v>
      </c>
      <c r="W2182" t="str">
        <f>VLOOKUP(ventas_starbucks_2025[[#This Row],[método_pago]],cambio_metodo_pago[#All],2,0)</f>
        <v>Aplicación móbil</v>
      </c>
      <c r="X2182" t="s">
        <v>22</v>
      </c>
      <c r="Y2182">
        <v>0</v>
      </c>
      <c r="Z2182" t="str">
        <f>VLOOKUP(ventas_starbucks_2025[[#This Row],[promoción_aplicada5]],promocion_cambiar[#All],2,0)</f>
        <v>Ninguna</v>
      </c>
      <c r="AA2182" t="s">
        <v>17</v>
      </c>
      <c r="AB2182" t="s">
        <v>52</v>
      </c>
      <c r="AC2182" t="s">
        <v>10</v>
      </c>
      <c r="AD2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82">
        <v>10.5</v>
      </c>
      <c r="AF2182">
        <v>2</v>
      </c>
      <c r="AG2182">
        <v>29</v>
      </c>
      <c r="AH2182">
        <v>25</v>
      </c>
    </row>
    <row r="2183" spans="1:34" x14ac:dyDescent="0.25">
      <c r="A2183" s="3" t="s">
        <v>2258</v>
      </c>
      <c r="B2183" s="1">
        <v>45667</v>
      </c>
      <c r="C2183" s="23">
        <f t="shared" si="170"/>
        <v>10</v>
      </c>
      <c r="D2183" s="23">
        <f t="shared" si="171"/>
        <v>5</v>
      </c>
      <c r="E2183" s="23" t="str">
        <f t="shared" si="172"/>
        <v>viernes</v>
      </c>
      <c r="F2183" s="23">
        <f t="shared" si="173"/>
        <v>1</v>
      </c>
      <c r="G2183" s="23" t="str">
        <f t="shared" si="174"/>
        <v>enero</v>
      </c>
      <c r="H2183" s="2">
        <v>0.38819444444444445</v>
      </c>
      <c r="I2183" t="s">
        <v>12</v>
      </c>
      <c r="J2183" t="str">
        <f>VLOOKUP(ventas_starbucks_2025[[#This Row],[sucursal]],cambio_sucursal[#All],2,0)</f>
        <v>Sucursal Córdoba Shopping</v>
      </c>
      <c r="K2183" t="s">
        <v>82</v>
      </c>
      <c r="L2183" t="s">
        <v>28</v>
      </c>
      <c r="M2183" t="s">
        <v>4</v>
      </c>
      <c r="N2183" t="str">
        <f>IFERROR(VLOOKUP(ventas_starbucks_2025[[#This Row],[tamaño_sucio]],cambio_tamaño[#All],2,0),"Tamaño único")</f>
        <v>Tamaño único</v>
      </c>
      <c r="O2183">
        <v>3</v>
      </c>
      <c r="P2183">
        <v>2686.95</v>
      </c>
      <c r="Q2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83">
        <v>8060.85</v>
      </c>
      <c r="S2183" t="s">
        <v>31</v>
      </c>
      <c r="T2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3" t="str">
        <f>VLOOKUP(ventas_starbucks_2025[[#This Row],[canal_compra]],cambio_canal_compra[#All],2,0)</f>
        <v>Entrega domicilio</v>
      </c>
      <c r="V2183" t="s">
        <v>40</v>
      </c>
      <c r="W2183" t="str">
        <f>VLOOKUP(ventas_starbucks_2025[[#This Row],[método_pago]],cambio_metodo_pago[#All],2,0)</f>
        <v>Efectivo</v>
      </c>
      <c r="X2183" t="s">
        <v>22</v>
      </c>
      <c r="Y2183">
        <v>0</v>
      </c>
      <c r="Z2183" t="str">
        <f>VLOOKUP(ventas_starbucks_2025[[#This Row],[promoción_aplicada5]],promocion_cambiar[#All],2,0)</f>
        <v>Combo</v>
      </c>
      <c r="AA2183" t="s">
        <v>8</v>
      </c>
      <c r="AB2183" t="s">
        <v>9</v>
      </c>
      <c r="AC2183" t="s">
        <v>41</v>
      </c>
      <c r="AD2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83">
        <v>6.1</v>
      </c>
      <c r="AF2183">
        <v>4</v>
      </c>
      <c r="AG2183">
        <v>48</v>
      </c>
      <c r="AH2183">
        <v>45</v>
      </c>
    </row>
    <row r="2184" spans="1:34" x14ac:dyDescent="0.25">
      <c r="A2184" s="3" t="s">
        <v>2259</v>
      </c>
      <c r="B2184" s="1">
        <v>45667</v>
      </c>
      <c r="C2184" s="23">
        <f t="shared" si="170"/>
        <v>10</v>
      </c>
      <c r="D2184" s="23">
        <f t="shared" si="171"/>
        <v>5</v>
      </c>
      <c r="E2184" s="23" t="str">
        <f t="shared" si="172"/>
        <v>viernes</v>
      </c>
      <c r="F2184" s="23">
        <f t="shared" si="173"/>
        <v>1</v>
      </c>
      <c r="G2184" s="23" t="str">
        <f t="shared" si="174"/>
        <v>enero</v>
      </c>
      <c r="H2184" s="2">
        <v>0.56319444444444444</v>
      </c>
      <c r="I2184" t="s">
        <v>1</v>
      </c>
      <c r="J2184" t="str">
        <f>VLOOKUP(ventas_starbucks_2025[[#This Row],[sucursal]],cambio_sucursal[#All],2,0)</f>
        <v>Sucursal Nueva Córdoba</v>
      </c>
      <c r="K2184" t="s">
        <v>205</v>
      </c>
      <c r="L2184" t="s">
        <v>70</v>
      </c>
      <c r="M2184" t="s">
        <v>45</v>
      </c>
      <c r="N2184" t="str">
        <f>IFERROR(VLOOKUP(ventas_starbucks_2025[[#This Row],[tamaño_sucio]],cambio_tamaño[#All],2,0),"Tamaño único")</f>
        <v>Grande</v>
      </c>
      <c r="O2184">
        <v>5</v>
      </c>
      <c r="P2184">
        <v>1425.18</v>
      </c>
      <c r="Q2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4">
        <v>7125.9</v>
      </c>
      <c r="S2184" t="s">
        <v>15</v>
      </c>
      <c r="T2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4" t="str">
        <f>VLOOKUP(ventas_starbucks_2025[[#This Row],[canal_compra]],cambio_canal_compra[#All],2,0)</f>
        <v>Para llevar</v>
      </c>
      <c r="V2184" t="s">
        <v>40</v>
      </c>
      <c r="W2184" t="str">
        <f>VLOOKUP(ventas_starbucks_2025[[#This Row],[método_pago]],cambio_metodo_pago[#All],2,0)</f>
        <v>Efectivo</v>
      </c>
      <c r="X2184" t="s">
        <v>22</v>
      </c>
      <c r="Y2184">
        <v>0</v>
      </c>
      <c r="Z2184" t="str">
        <f>VLOOKUP(ventas_starbucks_2025[[#This Row],[promoción_aplicada5]],promocion_cambiar[#All],2,0)</f>
        <v>2x1</v>
      </c>
      <c r="AA2184" t="s">
        <v>51</v>
      </c>
      <c r="AB2184" t="s">
        <v>32</v>
      </c>
      <c r="AC2184" t="s">
        <v>24</v>
      </c>
      <c r="AD2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84">
        <v>12.4</v>
      </c>
      <c r="AF2184">
        <v>2</v>
      </c>
      <c r="AG2184">
        <v>15</v>
      </c>
      <c r="AH2184">
        <v>10</v>
      </c>
    </row>
    <row r="2185" spans="1:34" x14ac:dyDescent="0.25">
      <c r="A2185" s="3" t="s">
        <v>2260</v>
      </c>
      <c r="B2185" s="1">
        <v>45663</v>
      </c>
      <c r="C2185" s="23">
        <f t="shared" si="170"/>
        <v>6</v>
      </c>
      <c r="D2185" s="23">
        <f t="shared" si="171"/>
        <v>1</v>
      </c>
      <c r="E2185" s="23" t="str">
        <f t="shared" si="172"/>
        <v>lunes</v>
      </c>
      <c r="F2185" s="23">
        <f t="shared" si="173"/>
        <v>1</v>
      </c>
      <c r="G2185" s="23" t="str">
        <f t="shared" si="174"/>
        <v>enero</v>
      </c>
      <c r="H2185" s="2">
        <v>0.4513888888888889</v>
      </c>
      <c r="I2185" t="s">
        <v>12</v>
      </c>
      <c r="J2185" t="str">
        <f>VLOOKUP(ventas_starbucks_2025[[#This Row],[sucursal]],cambio_sucursal[#All],2,0)</f>
        <v>Sucursal Córdoba Shopping</v>
      </c>
      <c r="K2185" t="s">
        <v>115</v>
      </c>
      <c r="L2185" t="s">
        <v>21</v>
      </c>
      <c r="M2185" t="s">
        <v>4</v>
      </c>
      <c r="N2185" t="str">
        <f>IFERROR(VLOOKUP(ventas_starbucks_2025[[#This Row],[tamaño_sucio]],cambio_tamaño[#All],2,0),"Tamaño único")</f>
        <v>Tamaño único</v>
      </c>
      <c r="O2185">
        <v>2</v>
      </c>
      <c r="P2185">
        <v>1067.21</v>
      </c>
      <c r="Q2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5">
        <v>2134.42</v>
      </c>
      <c r="S2185" t="s">
        <v>15</v>
      </c>
      <c r="T2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85" t="str">
        <f>VLOOKUP(ventas_starbucks_2025[[#This Row],[canal_compra]],cambio_canal_compra[#All],2,0)</f>
        <v>Para llevar</v>
      </c>
      <c r="V2185" t="s">
        <v>6</v>
      </c>
      <c r="W2185" t="str">
        <f>VLOOKUP(ventas_starbucks_2025[[#This Row],[método_pago]],cambio_metodo_pago[#All],2,0)</f>
        <v>Aplicación móbil</v>
      </c>
      <c r="X2185" t="s">
        <v>22</v>
      </c>
      <c r="Y2185">
        <v>0</v>
      </c>
      <c r="Z2185" t="str">
        <f>VLOOKUP(ventas_starbucks_2025[[#This Row],[promoción_aplicada5]],promocion_cambiar[#All],2,0)</f>
        <v>2x1</v>
      </c>
      <c r="AA2185" t="s">
        <v>51</v>
      </c>
      <c r="AB2185" t="s">
        <v>9</v>
      </c>
      <c r="AC2185" t="s">
        <v>41</v>
      </c>
      <c r="AD2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85">
        <v>8</v>
      </c>
      <c r="AF2185">
        <v>5</v>
      </c>
      <c r="AG2185">
        <v>18</v>
      </c>
      <c r="AH2185">
        <v>16</v>
      </c>
    </row>
    <row r="2186" spans="1:34" x14ac:dyDescent="0.25">
      <c r="A2186" s="3" t="s">
        <v>2261</v>
      </c>
      <c r="B2186" s="1">
        <v>45754</v>
      </c>
      <c r="C2186" s="23">
        <f t="shared" si="170"/>
        <v>7</v>
      </c>
      <c r="D2186" s="23">
        <f t="shared" si="171"/>
        <v>1</v>
      </c>
      <c r="E2186" s="23" t="str">
        <f t="shared" si="172"/>
        <v>lunes</v>
      </c>
      <c r="F2186" s="23">
        <f t="shared" si="173"/>
        <v>4</v>
      </c>
      <c r="G2186" s="23" t="str">
        <f t="shared" si="174"/>
        <v>abril</v>
      </c>
      <c r="H2186" s="2">
        <v>0.58750000000000002</v>
      </c>
      <c r="I2186" t="s">
        <v>26</v>
      </c>
      <c r="J2186" t="str">
        <f>VLOOKUP(ventas_starbucks_2025[[#This Row],[sucursal]],cambio_sucursal[#All],2,0)</f>
        <v>Sucursal San Lorenzo 47</v>
      </c>
      <c r="K2186" t="s">
        <v>48</v>
      </c>
      <c r="L2186" t="s">
        <v>49</v>
      </c>
      <c r="M2186" t="s">
        <v>55</v>
      </c>
      <c r="N2186" t="str">
        <f>IFERROR(VLOOKUP(ventas_starbucks_2025[[#This Row],[tamaño_sucio]],cambio_tamaño[#All],2,0),"Tamaño único")</f>
        <v>Pequeño</v>
      </c>
      <c r="O2186">
        <v>2</v>
      </c>
      <c r="P2186">
        <v>1993.48</v>
      </c>
      <c r="Q2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6">
        <v>3986.96</v>
      </c>
      <c r="S2186" t="s">
        <v>15</v>
      </c>
      <c r="T2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86" t="str">
        <f>VLOOKUP(ventas_starbucks_2025[[#This Row],[canal_compra]],cambio_canal_compra[#All],2,0)</f>
        <v>Para llevar</v>
      </c>
      <c r="V2186" t="s">
        <v>16</v>
      </c>
      <c r="W2186" t="str">
        <f>VLOOKUP(ventas_starbucks_2025[[#This Row],[método_pago]],cambio_metodo_pago[#All],2,0)</f>
        <v>Tarjeta</v>
      </c>
      <c r="X2186" t="s">
        <v>22</v>
      </c>
      <c r="Y2186">
        <v>0</v>
      </c>
      <c r="Z2186" t="str">
        <f>VLOOKUP(ventas_starbucks_2025[[#This Row],[promoción_aplicada5]],promocion_cambiar[#All],2,0)</f>
        <v>Combo</v>
      </c>
      <c r="AA2186" t="s">
        <v>8</v>
      </c>
      <c r="AB2186" t="s">
        <v>9</v>
      </c>
      <c r="AC2186" t="s">
        <v>10</v>
      </c>
      <c r="AD2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86">
        <v>3.1</v>
      </c>
      <c r="AF2186">
        <v>3</v>
      </c>
      <c r="AG2186">
        <v>45</v>
      </c>
      <c r="AH2186">
        <v>43</v>
      </c>
    </row>
    <row r="2187" spans="1:34" x14ac:dyDescent="0.25">
      <c r="A2187" s="3" t="s">
        <v>2262</v>
      </c>
      <c r="B2187" s="1">
        <v>45695</v>
      </c>
      <c r="C2187" s="23">
        <f t="shared" si="170"/>
        <v>7</v>
      </c>
      <c r="D2187" s="23">
        <f t="shared" si="171"/>
        <v>5</v>
      </c>
      <c r="E2187" s="23" t="str">
        <f t="shared" si="172"/>
        <v>viernes</v>
      </c>
      <c r="F2187" s="23">
        <f t="shared" si="173"/>
        <v>2</v>
      </c>
      <c r="G2187" s="23" t="str">
        <f t="shared" si="174"/>
        <v>febrero</v>
      </c>
      <c r="H2187" s="2">
        <v>0.6381944444444444</v>
      </c>
      <c r="I2187" t="s">
        <v>1</v>
      </c>
      <c r="J2187" t="str">
        <f>VLOOKUP(ventas_starbucks_2025[[#This Row],[sucursal]],cambio_sucursal[#All],2,0)</f>
        <v>Sucursal Nueva Córdoba</v>
      </c>
      <c r="K2187" t="s">
        <v>27</v>
      </c>
      <c r="L2187" t="s">
        <v>28</v>
      </c>
      <c r="M2187" t="s">
        <v>4</v>
      </c>
      <c r="N2187" t="str">
        <f>IFERROR(VLOOKUP(ventas_starbucks_2025[[#This Row],[tamaño_sucio]],cambio_tamaño[#All],2,0),"Tamaño único")</f>
        <v>Tamaño único</v>
      </c>
      <c r="O2187">
        <v>2</v>
      </c>
      <c r="P2187">
        <v>2357.87</v>
      </c>
      <c r="Q2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87">
        <v>4715.74</v>
      </c>
      <c r="S2187" t="s">
        <v>31</v>
      </c>
      <c r="T2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87" t="str">
        <f>VLOOKUP(ventas_starbucks_2025[[#This Row],[canal_compra]],cambio_canal_compra[#All],2,0)</f>
        <v>Entrega domicilio</v>
      </c>
      <c r="V2187" t="s">
        <v>6</v>
      </c>
      <c r="W2187" t="str">
        <f>VLOOKUP(ventas_starbucks_2025[[#This Row],[método_pago]],cambio_metodo_pago[#All],2,0)</f>
        <v>Aplicación móbil</v>
      </c>
      <c r="X2187" t="s">
        <v>7</v>
      </c>
      <c r="Y2187">
        <v>10</v>
      </c>
      <c r="Z2187" t="str">
        <f>VLOOKUP(ventas_starbucks_2025[[#This Row],[promoción_aplicada5]],promocion_cambiar[#All],2,0)</f>
        <v>2x1</v>
      </c>
      <c r="AA2187" t="s">
        <v>51</v>
      </c>
      <c r="AB2187" t="s">
        <v>32</v>
      </c>
      <c r="AC2187" t="s">
        <v>41</v>
      </c>
      <c r="AD2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87">
        <v>9.8000000000000007</v>
      </c>
      <c r="AF2187">
        <v>4</v>
      </c>
      <c r="AG2187">
        <v>36</v>
      </c>
      <c r="AH2187">
        <v>34</v>
      </c>
    </row>
    <row r="2188" spans="1:34" x14ac:dyDescent="0.25">
      <c r="A2188" s="3" t="s">
        <v>2263</v>
      </c>
      <c r="B2188" s="1">
        <v>45676</v>
      </c>
      <c r="C2188" s="23">
        <f t="shared" si="170"/>
        <v>19</v>
      </c>
      <c r="D2188" s="23">
        <f t="shared" si="171"/>
        <v>7</v>
      </c>
      <c r="E2188" s="23" t="str">
        <f t="shared" si="172"/>
        <v>domingo</v>
      </c>
      <c r="F2188" s="23">
        <f t="shared" si="173"/>
        <v>1</v>
      </c>
      <c r="G2188" s="23" t="str">
        <f t="shared" si="174"/>
        <v>enero</v>
      </c>
      <c r="H2188" s="2">
        <v>0.78819444444444442</v>
      </c>
      <c r="I2188" t="s">
        <v>12</v>
      </c>
      <c r="J2188" t="str">
        <f>VLOOKUP(ventas_starbucks_2025[[#This Row],[sucursal]],cambio_sucursal[#All],2,0)</f>
        <v>Sucursal Córdoba Shopping</v>
      </c>
      <c r="K2188" t="s">
        <v>38</v>
      </c>
      <c r="L2188" t="s">
        <v>39</v>
      </c>
      <c r="M2188" t="s">
        <v>4</v>
      </c>
      <c r="N2188" t="str">
        <f>IFERROR(VLOOKUP(ventas_starbucks_2025[[#This Row],[tamaño_sucio]],cambio_tamaño[#All],2,0),"Tamaño único")</f>
        <v>Tamaño único</v>
      </c>
      <c r="O2188">
        <v>4</v>
      </c>
      <c r="P2188">
        <v>1353.95</v>
      </c>
      <c r="Q2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8">
        <v>5415.8</v>
      </c>
      <c r="S2188" t="s">
        <v>15</v>
      </c>
      <c r="T2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8" t="str">
        <f>VLOOKUP(ventas_starbucks_2025[[#This Row],[canal_compra]],cambio_canal_compra[#All],2,0)</f>
        <v>Para llevar</v>
      </c>
      <c r="V2188" t="s">
        <v>40</v>
      </c>
      <c r="W2188" t="str">
        <f>VLOOKUP(ventas_starbucks_2025[[#This Row],[método_pago]],cambio_metodo_pago[#All],2,0)</f>
        <v>Efectivo</v>
      </c>
      <c r="X2188" t="s">
        <v>7</v>
      </c>
      <c r="Y2188">
        <v>0</v>
      </c>
      <c r="Z2188" t="str">
        <f>VLOOKUP(ventas_starbucks_2025[[#This Row],[promoción_aplicada5]],promocion_cambiar[#All],2,0)</f>
        <v>Hora Feliz</v>
      </c>
      <c r="AA2188" t="s">
        <v>36</v>
      </c>
      <c r="AB2188" t="s">
        <v>52</v>
      </c>
      <c r="AC2188" t="s">
        <v>10</v>
      </c>
      <c r="AD2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88">
        <v>7.8</v>
      </c>
      <c r="AF2188">
        <v>4</v>
      </c>
      <c r="AG2188">
        <v>26</v>
      </c>
      <c r="AH2188">
        <v>22</v>
      </c>
    </row>
    <row r="2189" spans="1:34" x14ac:dyDescent="0.25">
      <c r="A2189" s="3" t="s">
        <v>2264</v>
      </c>
      <c r="B2189" s="1">
        <v>45705</v>
      </c>
      <c r="C2189" s="23">
        <f t="shared" si="170"/>
        <v>17</v>
      </c>
      <c r="D2189" s="23">
        <f t="shared" si="171"/>
        <v>1</v>
      </c>
      <c r="E2189" s="1" t="str">
        <f t="shared" si="172"/>
        <v>lunes</v>
      </c>
      <c r="F2189" s="23">
        <f t="shared" si="173"/>
        <v>2</v>
      </c>
      <c r="G2189" s="1" t="str">
        <f t="shared" si="174"/>
        <v>febrero</v>
      </c>
      <c r="H2189" s="2">
        <v>0.73055555555555551</v>
      </c>
      <c r="I2189" t="s">
        <v>1</v>
      </c>
      <c r="J2189" t="str">
        <f>VLOOKUP(ventas_starbucks_2025[[#This Row],[sucursal]],cambio_sucursal[#All],2,0)</f>
        <v>Sucursal Nueva Córdoba</v>
      </c>
      <c r="K2189" t="s">
        <v>38</v>
      </c>
      <c r="L2189" t="s">
        <v>39</v>
      </c>
      <c r="M2189" t="s">
        <v>4</v>
      </c>
      <c r="N2189" t="str">
        <f>IFERROR(VLOOKUP(ventas_starbucks_2025[[#This Row],[tamaño_sucio]],cambio_tamaño[#All],2,0),"Tamaño único")</f>
        <v>Tamaño único</v>
      </c>
      <c r="O2189">
        <v>4</v>
      </c>
      <c r="P2189">
        <v>1299.6400000000001</v>
      </c>
      <c r="Q2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9">
        <v>5198.5600000000004</v>
      </c>
      <c r="S2189" t="s">
        <v>5</v>
      </c>
      <c r="T2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9" t="str">
        <f>VLOOKUP(ventas_starbucks_2025[[#This Row],[canal_compra]],cambio_canal_compra[#All],2,0)</f>
        <v>En tienda</v>
      </c>
      <c r="V2189" t="s">
        <v>6</v>
      </c>
      <c r="W2189" t="str">
        <f>VLOOKUP(ventas_starbucks_2025[[#This Row],[método_pago]],cambio_metodo_pago[#All],2,0)</f>
        <v>Aplicación móbil</v>
      </c>
      <c r="X2189" t="s">
        <v>22</v>
      </c>
      <c r="Y2189">
        <v>0</v>
      </c>
      <c r="Z2189" t="str">
        <f>VLOOKUP(ventas_starbucks_2025[[#This Row],[promoción_aplicada5]],promocion_cambiar[#All],2,0)</f>
        <v>2x1</v>
      </c>
      <c r="AA2189" t="s">
        <v>51</v>
      </c>
      <c r="AB2189" t="s">
        <v>52</v>
      </c>
      <c r="AC2189" t="s">
        <v>10</v>
      </c>
      <c r="AD2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89">
        <v>3.6</v>
      </c>
      <c r="AF2189">
        <v>1</v>
      </c>
      <c r="AG2189">
        <v>15</v>
      </c>
      <c r="AH2189">
        <v>11</v>
      </c>
    </row>
    <row r="2190" spans="1:34" x14ac:dyDescent="0.25">
      <c r="A2190" s="3" t="s">
        <v>2265</v>
      </c>
      <c r="B2190" s="1">
        <v>45697</v>
      </c>
      <c r="C2190" s="23">
        <f t="shared" si="170"/>
        <v>9</v>
      </c>
      <c r="D2190" s="23">
        <f t="shared" si="171"/>
        <v>7</v>
      </c>
      <c r="E2190" s="23" t="str">
        <f t="shared" si="172"/>
        <v>domingo</v>
      </c>
      <c r="F2190" s="23">
        <f t="shared" si="173"/>
        <v>2</v>
      </c>
      <c r="G2190" s="23" t="str">
        <f t="shared" si="174"/>
        <v>febrero</v>
      </c>
      <c r="H2190" s="2">
        <v>0.48472222222222222</v>
      </c>
      <c r="I2190" t="s">
        <v>12</v>
      </c>
      <c r="J2190" t="str">
        <f>VLOOKUP(ventas_starbucks_2025[[#This Row],[sucursal]],cambio_sucursal[#All],2,0)</f>
        <v>Sucursal Córdoba Shopping</v>
      </c>
      <c r="K2190" t="s">
        <v>89</v>
      </c>
      <c r="L2190" t="s">
        <v>90</v>
      </c>
      <c r="M2190" t="s">
        <v>4</v>
      </c>
      <c r="N2190" t="str">
        <f>IFERROR(VLOOKUP(ventas_starbucks_2025[[#This Row],[tamaño_sucio]],cambio_tamaño[#All],2,0),"Tamaño único")</f>
        <v>Tamaño único</v>
      </c>
      <c r="O2190">
        <v>3</v>
      </c>
      <c r="P2190">
        <v>1182.96</v>
      </c>
      <c r="Q2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0">
        <v>3548.88</v>
      </c>
      <c r="S2190" t="s">
        <v>5</v>
      </c>
      <c r="T2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0" t="str">
        <f>VLOOKUP(ventas_starbucks_2025[[#This Row],[canal_compra]],cambio_canal_compra[#All],2,0)</f>
        <v>En tienda</v>
      </c>
      <c r="V2190" t="s">
        <v>6</v>
      </c>
      <c r="W2190" t="str">
        <f>VLOOKUP(ventas_starbucks_2025[[#This Row],[método_pago]],cambio_metodo_pago[#All],2,0)</f>
        <v>Aplicación móbil</v>
      </c>
      <c r="X2190" t="s">
        <v>22</v>
      </c>
      <c r="Y2190">
        <v>0</v>
      </c>
      <c r="Z2190" t="str">
        <f>VLOOKUP(ventas_starbucks_2025[[#This Row],[promoción_aplicada5]],promocion_cambiar[#All],2,0)</f>
        <v>Combo</v>
      </c>
      <c r="AA2190" t="s">
        <v>8</v>
      </c>
      <c r="AB2190" t="s">
        <v>52</v>
      </c>
      <c r="AC2190" t="s">
        <v>10</v>
      </c>
      <c r="AD2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90">
        <v>9.3000000000000007</v>
      </c>
      <c r="AF2190">
        <v>1</v>
      </c>
      <c r="AG2190">
        <v>13</v>
      </c>
      <c r="AH2190">
        <v>10</v>
      </c>
    </row>
    <row r="2191" spans="1:34" x14ac:dyDescent="0.25">
      <c r="A2191" s="3" t="s">
        <v>2266</v>
      </c>
      <c r="B2191" s="1">
        <v>45666</v>
      </c>
      <c r="C2191" s="23">
        <f t="shared" si="170"/>
        <v>9</v>
      </c>
      <c r="D2191" s="23">
        <f t="shared" si="171"/>
        <v>4</v>
      </c>
      <c r="E2191" s="23" t="str">
        <f t="shared" si="172"/>
        <v>jueves</v>
      </c>
      <c r="F2191" s="23">
        <f t="shared" si="173"/>
        <v>1</v>
      </c>
      <c r="G2191" s="23" t="str">
        <f t="shared" si="174"/>
        <v>enero</v>
      </c>
      <c r="H2191" s="2">
        <v>0.4</v>
      </c>
      <c r="I2191" t="s">
        <v>26</v>
      </c>
      <c r="J2191" t="str">
        <f>VLOOKUP(ventas_starbucks_2025[[#This Row],[sucursal]],cambio_sucursal[#All],2,0)</f>
        <v>Sucursal San Lorenzo 47</v>
      </c>
      <c r="K2191" t="s">
        <v>13</v>
      </c>
      <c r="L2191" t="s">
        <v>14</v>
      </c>
      <c r="M2191" t="s">
        <v>4</v>
      </c>
      <c r="N2191" t="str">
        <f>IFERROR(VLOOKUP(ventas_starbucks_2025[[#This Row],[tamaño_sucio]],cambio_tamaño[#All],2,0),"Tamaño único")</f>
        <v>Tamaño único</v>
      </c>
      <c r="O2191">
        <v>1</v>
      </c>
      <c r="P2191">
        <v>2134.5300000000002</v>
      </c>
      <c r="Q2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91">
        <v>2134.5300000000002</v>
      </c>
      <c r="S2191" t="s">
        <v>15</v>
      </c>
      <c r="T2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1" t="str">
        <f>VLOOKUP(ventas_starbucks_2025[[#This Row],[canal_compra]],cambio_canal_compra[#All],2,0)</f>
        <v>Para llevar</v>
      </c>
      <c r="V2191" t="s">
        <v>6</v>
      </c>
      <c r="W2191" t="str">
        <f>VLOOKUP(ventas_starbucks_2025[[#This Row],[método_pago]],cambio_metodo_pago[#All],2,0)</f>
        <v>Aplicación móbil</v>
      </c>
      <c r="X2191" t="s">
        <v>7</v>
      </c>
      <c r="Y2191">
        <v>0</v>
      </c>
      <c r="Z2191" t="str">
        <f>VLOOKUP(ventas_starbucks_2025[[#This Row],[promoción_aplicada5]],promocion_cambiar[#All],2,0)</f>
        <v>Combo</v>
      </c>
      <c r="AA2191" t="s">
        <v>8</v>
      </c>
      <c r="AB2191" t="s">
        <v>18</v>
      </c>
      <c r="AC2191" t="s">
        <v>24</v>
      </c>
      <c r="AD2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91">
        <v>12.6</v>
      </c>
      <c r="AF2191">
        <v>5</v>
      </c>
      <c r="AG2191">
        <v>44</v>
      </c>
      <c r="AH2191">
        <v>43</v>
      </c>
    </row>
    <row r="2192" spans="1:34" x14ac:dyDescent="0.25">
      <c r="A2192" s="3" t="s">
        <v>2267</v>
      </c>
      <c r="B2192" s="1">
        <v>45731</v>
      </c>
      <c r="C2192" s="23">
        <f t="shared" si="170"/>
        <v>15</v>
      </c>
      <c r="D2192" s="23">
        <f t="shared" si="171"/>
        <v>6</v>
      </c>
      <c r="E2192" s="23" t="str">
        <f t="shared" si="172"/>
        <v>sábado</v>
      </c>
      <c r="F2192" s="23">
        <f t="shared" si="173"/>
        <v>3</v>
      </c>
      <c r="G2192" s="23" t="str">
        <f t="shared" si="174"/>
        <v>marzo</v>
      </c>
      <c r="H2192" s="2">
        <v>0.82916666666666672</v>
      </c>
      <c r="I2192" t="s">
        <v>12</v>
      </c>
      <c r="J2192" t="str">
        <f>VLOOKUP(ventas_starbucks_2025[[#This Row],[sucursal]],cambio_sucursal[#All],2,0)</f>
        <v>Sucursal Córdoba Shopping</v>
      </c>
      <c r="K2192" t="s">
        <v>101</v>
      </c>
      <c r="L2192" t="s">
        <v>3</v>
      </c>
      <c r="M2192" t="s">
        <v>4</v>
      </c>
      <c r="N2192" t="str">
        <f>IFERROR(VLOOKUP(ventas_starbucks_2025[[#This Row],[tamaño_sucio]],cambio_tamaño[#All],2,0),"Tamaño único")</f>
        <v>Tamaño único</v>
      </c>
      <c r="O2192">
        <v>2</v>
      </c>
      <c r="P2192">
        <v>2584.67</v>
      </c>
      <c r="Q2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92">
        <v>5169.34</v>
      </c>
      <c r="S2192" t="s">
        <v>15</v>
      </c>
      <c r="T2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92" t="str">
        <f>VLOOKUP(ventas_starbucks_2025[[#This Row],[canal_compra]],cambio_canal_compra[#All],2,0)</f>
        <v>Para llevar</v>
      </c>
      <c r="V2192" t="s">
        <v>16</v>
      </c>
      <c r="W2192" t="str">
        <f>VLOOKUP(ventas_starbucks_2025[[#This Row],[método_pago]],cambio_metodo_pago[#All],2,0)</f>
        <v>Tarjeta</v>
      </c>
      <c r="X2192" t="s">
        <v>7</v>
      </c>
      <c r="Y2192">
        <v>0</v>
      </c>
      <c r="Z2192" t="str">
        <f>VLOOKUP(ventas_starbucks_2025[[#This Row],[promoción_aplicada5]],promocion_cambiar[#All],2,0)</f>
        <v>Hora Feliz</v>
      </c>
      <c r="AA2192" t="s">
        <v>36</v>
      </c>
      <c r="AB2192" t="s">
        <v>18</v>
      </c>
      <c r="AC2192" t="s">
        <v>41</v>
      </c>
      <c r="AD2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92">
        <v>9.1999999999999993</v>
      </c>
      <c r="AF2192">
        <v>5</v>
      </c>
      <c r="AG2192">
        <v>15</v>
      </c>
      <c r="AH2192">
        <v>13</v>
      </c>
    </row>
    <row r="2193" spans="1:34" x14ac:dyDescent="0.25">
      <c r="A2193" s="3" t="s">
        <v>2268</v>
      </c>
      <c r="B2193" s="1">
        <v>45737</v>
      </c>
      <c r="C2193" s="23">
        <f t="shared" si="170"/>
        <v>21</v>
      </c>
      <c r="D2193" s="23">
        <f t="shared" si="171"/>
        <v>5</v>
      </c>
      <c r="E2193" s="23" t="str">
        <f t="shared" si="172"/>
        <v>viernes</v>
      </c>
      <c r="F2193" s="23">
        <f t="shared" si="173"/>
        <v>3</v>
      </c>
      <c r="G2193" s="23" t="str">
        <f t="shared" si="174"/>
        <v>marzo</v>
      </c>
      <c r="H2193" s="2">
        <v>0.62361111111111112</v>
      </c>
      <c r="I2193" t="s">
        <v>57</v>
      </c>
      <c r="J2193" t="str">
        <f>VLOOKUP(ventas_starbucks_2025[[#This Row],[sucursal]],cambio_sucursal[#All],2,0)</f>
        <v>Sucursal Avda Colón</v>
      </c>
      <c r="K2193" t="s">
        <v>60</v>
      </c>
      <c r="L2193" t="s">
        <v>44</v>
      </c>
      <c r="M2193" t="s">
        <v>50</v>
      </c>
      <c r="N2193" t="str">
        <f>IFERROR(VLOOKUP(ventas_starbucks_2025[[#This Row],[tamaño_sucio]],cambio_tamaño[#All],2,0),"Tamaño único")</f>
        <v>Mediano</v>
      </c>
      <c r="O2193">
        <v>4</v>
      </c>
      <c r="P2193">
        <v>1595.14</v>
      </c>
      <c r="Q2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3">
        <v>6380.56</v>
      </c>
      <c r="S2193" t="s">
        <v>31</v>
      </c>
      <c r="T2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93" t="str">
        <f>VLOOKUP(ventas_starbucks_2025[[#This Row],[canal_compra]],cambio_canal_compra[#All],2,0)</f>
        <v>Entrega domicilio</v>
      </c>
      <c r="V2193" t="s">
        <v>40</v>
      </c>
      <c r="W2193" t="str">
        <f>VLOOKUP(ventas_starbucks_2025[[#This Row],[método_pago]],cambio_metodo_pago[#All],2,0)</f>
        <v>Efectivo</v>
      </c>
      <c r="X2193" t="s">
        <v>7</v>
      </c>
      <c r="Y2193">
        <v>0</v>
      </c>
      <c r="Z2193" t="str">
        <f>VLOOKUP(ventas_starbucks_2025[[#This Row],[promoción_aplicada5]],promocion_cambiar[#All],2,0)</f>
        <v>2x1</v>
      </c>
      <c r="AA2193" t="s">
        <v>51</v>
      </c>
      <c r="AB2193" t="s">
        <v>52</v>
      </c>
      <c r="AC2193" t="s">
        <v>41</v>
      </c>
      <c r="AD2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93">
        <v>5.7</v>
      </c>
      <c r="AF2193">
        <v>2</v>
      </c>
      <c r="AG2193">
        <v>50</v>
      </c>
      <c r="AH2193">
        <v>46</v>
      </c>
    </row>
    <row r="2194" spans="1:34" x14ac:dyDescent="0.25">
      <c r="A2194" s="3" t="s">
        <v>2269</v>
      </c>
      <c r="B2194" s="1">
        <v>45748</v>
      </c>
      <c r="C2194" s="23">
        <f t="shared" si="170"/>
        <v>1</v>
      </c>
      <c r="D2194" s="23">
        <f t="shared" si="171"/>
        <v>2</v>
      </c>
      <c r="E2194" s="1" t="str">
        <f t="shared" si="172"/>
        <v>martes</v>
      </c>
      <c r="F2194" s="23">
        <f t="shared" si="173"/>
        <v>4</v>
      </c>
      <c r="G2194" s="1" t="str">
        <f t="shared" si="174"/>
        <v>abril</v>
      </c>
      <c r="H2194" s="2">
        <v>0.73750000000000004</v>
      </c>
      <c r="I2194" t="s">
        <v>57</v>
      </c>
      <c r="J2194" t="str">
        <f>VLOOKUP(ventas_starbucks_2025[[#This Row],[sucursal]],cambio_sucursal[#All],2,0)</f>
        <v>Sucursal Avda Colón</v>
      </c>
      <c r="K2194" t="s">
        <v>13</v>
      </c>
      <c r="L2194" t="s">
        <v>14</v>
      </c>
      <c r="M2194" t="s">
        <v>4</v>
      </c>
      <c r="N2194" t="str">
        <f>IFERROR(VLOOKUP(ventas_starbucks_2025[[#This Row],[tamaño_sucio]],cambio_tamaño[#All],2,0),"Tamaño único")</f>
        <v>Tamaño único</v>
      </c>
      <c r="O2194">
        <v>3</v>
      </c>
      <c r="P2194">
        <v>1979.44</v>
      </c>
      <c r="Q2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4">
        <v>5938.32</v>
      </c>
      <c r="S2194" t="s">
        <v>31</v>
      </c>
      <c r="T2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94" t="str">
        <f>VLOOKUP(ventas_starbucks_2025[[#This Row],[canal_compra]],cambio_canal_compra[#All],2,0)</f>
        <v>Entrega domicilio</v>
      </c>
      <c r="V2194" t="s">
        <v>16</v>
      </c>
      <c r="W2194" t="str">
        <f>VLOOKUP(ventas_starbucks_2025[[#This Row],[método_pago]],cambio_metodo_pago[#All],2,0)</f>
        <v>Tarjeta</v>
      </c>
      <c r="X2194" t="s">
        <v>22</v>
      </c>
      <c r="Y2194">
        <v>0</v>
      </c>
      <c r="Z2194" t="str">
        <f>VLOOKUP(ventas_starbucks_2025[[#This Row],[promoción_aplicada5]],promocion_cambiar[#All],2,0)</f>
        <v>Hora Feliz</v>
      </c>
      <c r="AA2194" t="s">
        <v>36</v>
      </c>
      <c r="AB2194" t="s">
        <v>29</v>
      </c>
      <c r="AC2194" t="s">
        <v>10</v>
      </c>
      <c r="AD2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94">
        <v>13.6</v>
      </c>
      <c r="AF2194">
        <v>4</v>
      </c>
      <c r="AG2194">
        <v>44</v>
      </c>
      <c r="AH2194">
        <v>41</v>
      </c>
    </row>
    <row r="2195" spans="1:34" x14ac:dyDescent="0.25">
      <c r="A2195" s="3" t="s">
        <v>2270</v>
      </c>
      <c r="B2195" s="1">
        <v>45674</v>
      </c>
      <c r="C2195" s="23">
        <f t="shared" si="170"/>
        <v>17</v>
      </c>
      <c r="D2195" s="23">
        <f t="shared" si="171"/>
        <v>5</v>
      </c>
      <c r="E2195" s="1" t="str">
        <f t="shared" si="172"/>
        <v>viernes</v>
      </c>
      <c r="F2195" s="23">
        <f t="shared" si="173"/>
        <v>1</v>
      </c>
      <c r="G2195" s="1" t="str">
        <f t="shared" si="174"/>
        <v>enero</v>
      </c>
      <c r="H2195" s="2">
        <v>0.2986111111111111</v>
      </c>
      <c r="I2195" t="s">
        <v>26</v>
      </c>
      <c r="J2195" t="str">
        <f>VLOOKUP(ventas_starbucks_2025[[#This Row],[sucursal]],cambio_sucursal[#All],2,0)</f>
        <v>Sucursal San Lorenzo 47</v>
      </c>
      <c r="K2195" t="s">
        <v>13</v>
      </c>
      <c r="L2195" t="s">
        <v>14</v>
      </c>
      <c r="M2195" t="s">
        <v>4</v>
      </c>
      <c r="N2195" t="str">
        <f>IFERROR(VLOOKUP(ventas_starbucks_2025[[#This Row],[tamaño_sucio]],cambio_tamaño[#All],2,0),"Tamaño único")</f>
        <v>Tamaño único</v>
      </c>
      <c r="O2195">
        <v>2</v>
      </c>
      <c r="P2195">
        <v>1604.44</v>
      </c>
      <c r="Q2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5">
        <v>3208.88</v>
      </c>
      <c r="S2195" t="s">
        <v>31</v>
      </c>
      <c r="T2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5" t="str">
        <f>VLOOKUP(ventas_starbucks_2025[[#This Row],[canal_compra]],cambio_canal_compra[#All],2,0)</f>
        <v>Entrega domicilio</v>
      </c>
      <c r="V2195" t="s">
        <v>16</v>
      </c>
      <c r="W2195" t="str">
        <f>VLOOKUP(ventas_starbucks_2025[[#This Row],[método_pago]],cambio_metodo_pago[#All],2,0)</f>
        <v>Tarjeta</v>
      </c>
      <c r="X2195" t="s">
        <v>22</v>
      </c>
      <c r="Y2195">
        <v>0</v>
      </c>
      <c r="Z2195" t="str">
        <f>VLOOKUP(ventas_starbucks_2025[[#This Row],[promoción_aplicada5]],promocion_cambiar[#All],2,0)</f>
        <v>Ninguna</v>
      </c>
      <c r="AA2195" t="s">
        <v>17</v>
      </c>
      <c r="AB2195" t="s">
        <v>52</v>
      </c>
      <c r="AC2195" t="s">
        <v>24</v>
      </c>
      <c r="AD2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95">
        <v>15</v>
      </c>
      <c r="AF2195">
        <v>1</v>
      </c>
      <c r="AG2195">
        <v>40</v>
      </c>
      <c r="AH2195">
        <v>38</v>
      </c>
    </row>
    <row r="2196" spans="1:34" x14ac:dyDescent="0.25">
      <c r="A2196" s="3" t="s">
        <v>2271</v>
      </c>
      <c r="B2196" s="1">
        <v>45668</v>
      </c>
      <c r="C2196" s="23">
        <f t="shared" si="170"/>
        <v>11</v>
      </c>
      <c r="D2196" s="23">
        <f t="shared" si="171"/>
        <v>6</v>
      </c>
      <c r="E2196" s="23" t="str">
        <f t="shared" si="172"/>
        <v>sábado</v>
      </c>
      <c r="F2196" s="23">
        <f t="shared" si="173"/>
        <v>1</v>
      </c>
      <c r="G2196" s="23" t="str">
        <f t="shared" si="174"/>
        <v>enero</v>
      </c>
      <c r="H2196" s="2">
        <v>0.70208333333333328</v>
      </c>
      <c r="I2196" t="s">
        <v>1</v>
      </c>
      <c r="J2196" t="str">
        <f>VLOOKUP(ventas_starbucks_2025[[#This Row],[sucursal]],cambio_sucursal[#All],2,0)</f>
        <v>Sucursal Nueva Córdoba</v>
      </c>
      <c r="K2196" t="s">
        <v>94</v>
      </c>
      <c r="L2196" t="s">
        <v>70</v>
      </c>
      <c r="M2196" t="s">
        <v>55</v>
      </c>
      <c r="N2196" t="str">
        <f>IFERROR(VLOOKUP(ventas_starbucks_2025[[#This Row],[tamaño_sucio]],cambio_tamaño[#All],2,0),"Tamaño único")</f>
        <v>Pequeño</v>
      </c>
      <c r="O2196">
        <v>5</v>
      </c>
      <c r="P2196">
        <v>1441.05</v>
      </c>
      <c r="Q2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6">
        <v>7205.25</v>
      </c>
      <c r="S2196" t="s">
        <v>31</v>
      </c>
      <c r="T2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96" t="str">
        <f>VLOOKUP(ventas_starbucks_2025[[#This Row],[canal_compra]],cambio_canal_compra[#All],2,0)</f>
        <v>Entrega domicilio</v>
      </c>
      <c r="V2196" t="s">
        <v>6</v>
      </c>
      <c r="W2196" t="str">
        <f>VLOOKUP(ventas_starbucks_2025[[#This Row],[método_pago]],cambio_metodo_pago[#All],2,0)</f>
        <v>Aplicación móbil</v>
      </c>
      <c r="X2196" t="s">
        <v>22</v>
      </c>
      <c r="Y2196">
        <v>0</v>
      </c>
      <c r="Z2196" t="str">
        <f>VLOOKUP(ventas_starbucks_2025[[#This Row],[promoción_aplicada5]],promocion_cambiar[#All],2,0)</f>
        <v>Hora Feliz</v>
      </c>
      <c r="AA2196" t="s">
        <v>36</v>
      </c>
      <c r="AB2196" t="s">
        <v>32</v>
      </c>
      <c r="AC2196" t="s">
        <v>24</v>
      </c>
      <c r="AD2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96">
        <v>10.3</v>
      </c>
      <c r="AF2196">
        <v>3</v>
      </c>
      <c r="AG2196">
        <v>43</v>
      </c>
      <c r="AH2196">
        <v>38</v>
      </c>
    </row>
    <row r="2197" spans="1:34" x14ac:dyDescent="0.25">
      <c r="A2197" s="3" t="s">
        <v>2272</v>
      </c>
      <c r="B2197" s="1">
        <v>45688</v>
      </c>
      <c r="C2197" s="23">
        <f t="shared" si="170"/>
        <v>31</v>
      </c>
      <c r="D2197" s="23">
        <f t="shared" si="171"/>
        <v>5</v>
      </c>
      <c r="E2197" s="23" t="str">
        <f t="shared" si="172"/>
        <v>viernes</v>
      </c>
      <c r="F2197" s="23">
        <f t="shared" si="173"/>
        <v>1</v>
      </c>
      <c r="G2197" s="23" t="str">
        <f t="shared" si="174"/>
        <v>enero</v>
      </c>
      <c r="H2197" s="2">
        <v>0.56944444444444442</v>
      </c>
      <c r="I2197" t="s">
        <v>57</v>
      </c>
      <c r="J2197" t="str">
        <f>VLOOKUP(ventas_starbucks_2025[[#This Row],[sucursal]],cambio_sucursal[#All],2,0)</f>
        <v>Sucursal Avda Colón</v>
      </c>
      <c r="K2197" t="s">
        <v>38</v>
      </c>
      <c r="L2197" t="s">
        <v>39</v>
      </c>
      <c r="M2197" t="s">
        <v>4</v>
      </c>
      <c r="N2197" t="str">
        <f>IFERROR(VLOOKUP(ventas_starbucks_2025[[#This Row],[tamaño_sucio]],cambio_tamaño[#All],2,0),"Tamaño único")</f>
        <v>Tamaño único</v>
      </c>
      <c r="O2197">
        <v>3</v>
      </c>
      <c r="P2197">
        <v>1204.46</v>
      </c>
      <c r="Q2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7">
        <v>3613.38</v>
      </c>
      <c r="S2197" t="s">
        <v>15</v>
      </c>
      <c r="T2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7" t="str">
        <f>VLOOKUP(ventas_starbucks_2025[[#This Row],[canal_compra]],cambio_canal_compra[#All],2,0)</f>
        <v>Para llevar</v>
      </c>
      <c r="V2197" t="s">
        <v>40</v>
      </c>
      <c r="W2197" t="str">
        <f>VLOOKUP(ventas_starbucks_2025[[#This Row],[método_pago]],cambio_metodo_pago[#All],2,0)</f>
        <v>Efectivo</v>
      </c>
      <c r="X2197" t="s">
        <v>7</v>
      </c>
      <c r="Y2197">
        <v>10</v>
      </c>
      <c r="Z2197" t="str">
        <f>VLOOKUP(ventas_starbucks_2025[[#This Row],[promoción_aplicada5]],promocion_cambiar[#All],2,0)</f>
        <v>Combo</v>
      </c>
      <c r="AA2197" t="s">
        <v>8</v>
      </c>
      <c r="AB2197" t="s">
        <v>23</v>
      </c>
      <c r="AC2197" t="s">
        <v>41</v>
      </c>
      <c r="AD2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97">
        <v>3.8</v>
      </c>
      <c r="AF2197">
        <v>5</v>
      </c>
      <c r="AG2197">
        <v>27</v>
      </c>
      <c r="AH2197">
        <v>24</v>
      </c>
    </row>
    <row r="2198" spans="1:34" x14ac:dyDescent="0.25">
      <c r="A2198" s="3" t="s">
        <v>2273</v>
      </c>
      <c r="B2198" s="1">
        <v>45711</v>
      </c>
      <c r="C2198" s="23">
        <f t="shared" si="170"/>
        <v>23</v>
      </c>
      <c r="D2198" s="23">
        <f t="shared" si="171"/>
        <v>7</v>
      </c>
      <c r="E2198" s="23" t="str">
        <f t="shared" si="172"/>
        <v>domingo</v>
      </c>
      <c r="F2198" s="23">
        <f t="shared" si="173"/>
        <v>2</v>
      </c>
      <c r="G2198" s="23" t="str">
        <f t="shared" si="174"/>
        <v>febrero</v>
      </c>
      <c r="H2198" s="2">
        <v>0.7006944444444444</v>
      </c>
      <c r="I2198" t="s">
        <v>12</v>
      </c>
      <c r="J2198" t="str">
        <f>VLOOKUP(ventas_starbucks_2025[[#This Row],[sucursal]],cambio_sucursal[#All],2,0)</f>
        <v>Sucursal Córdoba Shopping</v>
      </c>
      <c r="K2198" t="s">
        <v>101</v>
      </c>
      <c r="L2198" t="s">
        <v>3</v>
      </c>
      <c r="M2198" t="s">
        <v>4</v>
      </c>
      <c r="N2198" t="str">
        <f>IFERROR(VLOOKUP(ventas_starbucks_2025[[#This Row],[tamaño_sucio]],cambio_tamaño[#All],2,0),"Tamaño único")</f>
        <v>Tamaño único</v>
      </c>
      <c r="O2198">
        <v>4</v>
      </c>
      <c r="P2198">
        <v>2926.3</v>
      </c>
      <c r="Q2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98">
        <v>11705.2</v>
      </c>
      <c r="S2198" t="s">
        <v>5</v>
      </c>
      <c r="T2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98" t="str">
        <f>VLOOKUP(ventas_starbucks_2025[[#This Row],[canal_compra]],cambio_canal_compra[#All],2,0)</f>
        <v>En tienda</v>
      </c>
      <c r="V2198" t="s">
        <v>40</v>
      </c>
      <c r="W2198" t="str">
        <f>VLOOKUP(ventas_starbucks_2025[[#This Row],[método_pago]],cambio_metodo_pago[#All],2,0)</f>
        <v>Efectivo</v>
      </c>
      <c r="X2198" t="s">
        <v>22</v>
      </c>
      <c r="Y2198">
        <v>0</v>
      </c>
      <c r="Z2198" t="str">
        <f>VLOOKUP(ventas_starbucks_2025[[#This Row],[promoción_aplicada5]],promocion_cambiar[#All],2,0)</f>
        <v>Ninguna</v>
      </c>
      <c r="AA2198" t="s">
        <v>17</v>
      </c>
      <c r="AB2198" t="s">
        <v>18</v>
      </c>
      <c r="AC2198" t="s">
        <v>10</v>
      </c>
      <c r="AD2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98">
        <v>13.6</v>
      </c>
      <c r="AF2198">
        <v>3</v>
      </c>
      <c r="AG2198">
        <v>45</v>
      </c>
      <c r="AH2198">
        <v>41</v>
      </c>
    </row>
    <row r="2199" spans="1:34" x14ac:dyDescent="0.25">
      <c r="A2199" s="3" t="s">
        <v>2274</v>
      </c>
      <c r="B2199" s="1">
        <v>45694</v>
      </c>
      <c r="C2199" s="23">
        <f t="shared" si="170"/>
        <v>6</v>
      </c>
      <c r="D2199" s="23">
        <f t="shared" si="171"/>
        <v>4</v>
      </c>
      <c r="E2199" s="23" t="str">
        <f t="shared" si="172"/>
        <v>jueves</v>
      </c>
      <c r="F2199" s="23">
        <f t="shared" si="173"/>
        <v>2</v>
      </c>
      <c r="G2199" s="23" t="str">
        <f t="shared" si="174"/>
        <v>febrero</v>
      </c>
      <c r="H2199" s="2">
        <v>0.54513888888888884</v>
      </c>
      <c r="I2199" t="s">
        <v>57</v>
      </c>
      <c r="J2199" t="str">
        <f>VLOOKUP(ventas_starbucks_2025[[#This Row],[sucursal]],cambio_sucursal[#All],2,0)</f>
        <v>Sucursal Avda Colón</v>
      </c>
      <c r="K2199" t="s">
        <v>115</v>
      </c>
      <c r="L2199" t="s">
        <v>21</v>
      </c>
      <c r="M2199" t="s">
        <v>4</v>
      </c>
      <c r="N2199" t="str">
        <f>IFERROR(VLOOKUP(ventas_starbucks_2025[[#This Row],[tamaño_sucio]],cambio_tamaño[#All],2,0),"Tamaño único")</f>
        <v>Tamaño único</v>
      </c>
      <c r="O2199">
        <v>5</v>
      </c>
      <c r="P2199">
        <v>1085.02</v>
      </c>
      <c r="Q2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9">
        <v>5425.1</v>
      </c>
      <c r="S2199" t="s">
        <v>31</v>
      </c>
      <c r="T2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99" t="str">
        <f>VLOOKUP(ventas_starbucks_2025[[#This Row],[canal_compra]],cambio_canal_compra[#All],2,0)</f>
        <v>Entrega domicilio</v>
      </c>
      <c r="V2199" t="s">
        <v>6</v>
      </c>
      <c r="W2199" t="str">
        <f>VLOOKUP(ventas_starbucks_2025[[#This Row],[método_pago]],cambio_metodo_pago[#All],2,0)</f>
        <v>Aplicación móbil</v>
      </c>
      <c r="X2199" t="s">
        <v>7</v>
      </c>
      <c r="Y2199">
        <v>15</v>
      </c>
      <c r="Z2199" t="str">
        <f>VLOOKUP(ventas_starbucks_2025[[#This Row],[promoción_aplicada5]],promocion_cambiar[#All],2,0)</f>
        <v>2x1</v>
      </c>
      <c r="AA2199" t="s">
        <v>51</v>
      </c>
      <c r="AB2199" t="s">
        <v>18</v>
      </c>
      <c r="AC2199" t="s">
        <v>41</v>
      </c>
      <c r="AD2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99">
        <v>8.8000000000000007</v>
      </c>
      <c r="AF2199">
        <v>1</v>
      </c>
      <c r="AG2199">
        <v>14</v>
      </c>
      <c r="AH2199">
        <v>9</v>
      </c>
    </row>
    <row r="2200" spans="1:34" x14ac:dyDescent="0.25">
      <c r="A2200" s="3" t="s">
        <v>2275</v>
      </c>
      <c r="B2200" s="1">
        <v>45751</v>
      </c>
      <c r="C2200" s="23">
        <f t="shared" si="170"/>
        <v>4</v>
      </c>
      <c r="D2200" s="23">
        <f t="shared" si="171"/>
        <v>5</v>
      </c>
      <c r="E2200" s="1" t="str">
        <f t="shared" si="172"/>
        <v>viernes</v>
      </c>
      <c r="F2200" s="23">
        <f t="shared" si="173"/>
        <v>4</v>
      </c>
      <c r="G2200" s="1" t="str">
        <f t="shared" si="174"/>
        <v>abril</v>
      </c>
      <c r="H2200" s="2">
        <v>0.40486111111111112</v>
      </c>
      <c r="I2200" t="s">
        <v>12</v>
      </c>
      <c r="J2200" t="str">
        <f>VLOOKUP(ventas_starbucks_2025[[#This Row],[sucursal]],cambio_sucursal[#All],2,0)</f>
        <v>Sucursal Córdoba Shopping</v>
      </c>
      <c r="K2200" t="s">
        <v>300</v>
      </c>
      <c r="L2200" t="s">
        <v>44</v>
      </c>
      <c r="M2200" t="s">
        <v>45</v>
      </c>
      <c r="N2200" t="str">
        <f>IFERROR(VLOOKUP(ventas_starbucks_2025[[#This Row],[tamaño_sucio]],cambio_tamaño[#All],2,0),"Tamaño único")</f>
        <v>Grande</v>
      </c>
      <c r="O2200">
        <v>5</v>
      </c>
      <c r="P2200">
        <v>1630.54</v>
      </c>
      <c r="Q2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0">
        <v>8152.7</v>
      </c>
      <c r="S2200" t="s">
        <v>15</v>
      </c>
      <c r="T2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00" t="str">
        <f>VLOOKUP(ventas_starbucks_2025[[#This Row],[canal_compra]],cambio_canal_compra[#All],2,0)</f>
        <v>Para llevar</v>
      </c>
      <c r="V2200" t="s">
        <v>40</v>
      </c>
      <c r="W2200" t="str">
        <f>VLOOKUP(ventas_starbucks_2025[[#This Row],[método_pago]],cambio_metodo_pago[#All],2,0)</f>
        <v>Efectivo</v>
      </c>
      <c r="X2200" t="s">
        <v>22</v>
      </c>
      <c r="Y2200">
        <v>0</v>
      </c>
      <c r="Z2200" t="str">
        <f>VLOOKUP(ventas_starbucks_2025[[#This Row],[promoción_aplicada5]],promocion_cambiar[#All],2,0)</f>
        <v>2x1</v>
      </c>
      <c r="AA2200" t="s">
        <v>51</v>
      </c>
      <c r="AB2200" t="s">
        <v>23</v>
      </c>
      <c r="AC2200" t="s">
        <v>41</v>
      </c>
      <c r="AD2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00">
        <v>8.4</v>
      </c>
      <c r="AF2200">
        <v>5</v>
      </c>
      <c r="AG2200">
        <v>15</v>
      </c>
      <c r="AH2200">
        <v>10</v>
      </c>
    </row>
    <row r="2201" spans="1:34" x14ac:dyDescent="0.25">
      <c r="A2201" s="3" t="s">
        <v>2276</v>
      </c>
      <c r="B2201" s="1">
        <v>45673</v>
      </c>
      <c r="C2201" s="23">
        <f t="shared" si="170"/>
        <v>16</v>
      </c>
      <c r="D2201" s="23">
        <f t="shared" si="171"/>
        <v>4</v>
      </c>
      <c r="E2201" s="23" t="str">
        <f t="shared" si="172"/>
        <v>jueves</v>
      </c>
      <c r="F2201" s="23">
        <f t="shared" si="173"/>
        <v>1</v>
      </c>
      <c r="G2201" s="23" t="str">
        <f t="shared" si="174"/>
        <v>enero</v>
      </c>
      <c r="H2201" s="2">
        <v>0.33402777777777776</v>
      </c>
      <c r="I2201" t="s">
        <v>1</v>
      </c>
      <c r="J2201" t="str">
        <f>VLOOKUP(ventas_starbucks_2025[[#This Row],[sucursal]],cambio_sucursal[#All],2,0)</f>
        <v>Sucursal Nueva Córdoba</v>
      </c>
      <c r="K2201" t="s">
        <v>87</v>
      </c>
      <c r="L2201" t="s">
        <v>65</v>
      </c>
      <c r="M2201" t="s">
        <v>4</v>
      </c>
      <c r="N2201" t="str">
        <f>IFERROR(VLOOKUP(ventas_starbucks_2025[[#This Row],[tamaño_sucio]],cambio_tamaño[#All],2,0),"Tamaño único")</f>
        <v>Tamaño único</v>
      </c>
      <c r="O2201">
        <v>5</v>
      </c>
      <c r="P2201">
        <v>1738.05</v>
      </c>
      <c r="Q2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1">
        <v>8690.25</v>
      </c>
      <c r="S2201" t="s">
        <v>31</v>
      </c>
      <c r="T2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01" t="str">
        <f>VLOOKUP(ventas_starbucks_2025[[#This Row],[canal_compra]],cambio_canal_compra[#All],2,0)</f>
        <v>Entrega domicilio</v>
      </c>
      <c r="V2201" t="s">
        <v>40</v>
      </c>
      <c r="W2201" t="str">
        <f>VLOOKUP(ventas_starbucks_2025[[#This Row],[método_pago]],cambio_metodo_pago[#All],2,0)</f>
        <v>Efectivo</v>
      </c>
      <c r="X2201" t="s">
        <v>7</v>
      </c>
      <c r="Y2201">
        <v>15</v>
      </c>
      <c r="Z2201" t="str">
        <f>VLOOKUP(ventas_starbucks_2025[[#This Row],[promoción_aplicada5]],promocion_cambiar[#All],2,0)</f>
        <v>2x1</v>
      </c>
      <c r="AA2201" t="s">
        <v>51</v>
      </c>
      <c r="AB2201" t="s">
        <v>23</v>
      </c>
      <c r="AC2201" t="s">
        <v>41</v>
      </c>
      <c r="AD2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01">
        <v>11.8</v>
      </c>
      <c r="AF2201">
        <v>4</v>
      </c>
      <c r="AG2201">
        <v>17</v>
      </c>
      <c r="AH2201">
        <v>12</v>
      </c>
    </row>
    <row r="2202" spans="1:34" x14ac:dyDescent="0.25">
      <c r="A2202" s="3" t="s">
        <v>2277</v>
      </c>
      <c r="B2202" s="1">
        <v>45701</v>
      </c>
      <c r="C2202" s="23">
        <f t="shared" si="170"/>
        <v>13</v>
      </c>
      <c r="D2202" s="23">
        <f t="shared" si="171"/>
        <v>4</v>
      </c>
      <c r="E2202" s="23" t="str">
        <f t="shared" si="172"/>
        <v>jueves</v>
      </c>
      <c r="F2202" s="23">
        <f t="shared" si="173"/>
        <v>2</v>
      </c>
      <c r="G2202" s="23" t="str">
        <f t="shared" si="174"/>
        <v>febrero</v>
      </c>
      <c r="H2202" s="2">
        <v>0.64166666666666672</v>
      </c>
      <c r="I2202" t="s">
        <v>12</v>
      </c>
      <c r="J2202" t="str">
        <f>VLOOKUP(ventas_starbucks_2025[[#This Row],[sucursal]],cambio_sucursal[#All],2,0)</f>
        <v>Sucursal Córdoba Shopping</v>
      </c>
      <c r="K2202" t="s">
        <v>67</v>
      </c>
      <c r="L2202" t="s">
        <v>35</v>
      </c>
      <c r="M2202" t="s">
        <v>4</v>
      </c>
      <c r="N2202" t="str">
        <f>IFERROR(VLOOKUP(ventas_starbucks_2025[[#This Row],[tamaño_sucio]],cambio_tamaño[#All],2,0),"Tamaño único")</f>
        <v>Tamaño único</v>
      </c>
      <c r="O2202">
        <v>5</v>
      </c>
      <c r="P2202">
        <v>963.6</v>
      </c>
      <c r="Q2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02">
        <v>4818</v>
      </c>
      <c r="S2202" t="s">
        <v>15</v>
      </c>
      <c r="T2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2" t="str">
        <f>VLOOKUP(ventas_starbucks_2025[[#This Row],[canal_compra]],cambio_canal_compra[#All],2,0)</f>
        <v>Para llevar</v>
      </c>
      <c r="V2202" t="s">
        <v>40</v>
      </c>
      <c r="W2202" t="str">
        <f>VLOOKUP(ventas_starbucks_2025[[#This Row],[método_pago]],cambio_metodo_pago[#All],2,0)</f>
        <v>Efectivo</v>
      </c>
      <c r="X2202" t="s">
        <v>22</v>
      </c>
      <c r="Y2202">
        <v>0</v>
      </c>
      <c r="Z2202" t="str">
        <f>VLOOKUP(ventas_starbucks_2025[[#This Row],[promoción_aplicada5]],promocion_cambiar[#All],2,0)</f>
        <v>Hora Feliz</v>
      </c>
      <c r="AA2202" t="s">
        <v>36</v>
      </c>
      <c r="AB2202" t="s">
        <v>18</v>
      </c>
      <c r="AC2202" t="s">
        <v>41</v>
      </c>
      <c r="AD2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02">
        <v>3.9</v>
      </c>
      <c r="AF2202">
        <v>4</v>
      </c>
      <c r="AG2202">
        <v>12</v>
      </c>
      <c r="AH2202">
        <v>7</v>
      </c>
    </row>
    <row r="2203" spans="1:34" x14ac:dyDescent="0.25">
      <c r="A2203" s="3" t="s">
        <v>2278</v>
      </c>
      <c r="B2203" s="1">
        <v>45754</v>
      </c>
      <c r="C2203" s="23">
        <f t="shared" si="170"/>
        <v>7</v>
      </c>
      <c r="D2203" s="23">
        <f t="shared" si="171"/>
        <v>1</v>
      </c>
      <c r="E2203" s="1" t="str">
        <f t="shared" si="172"/>
        <v>lunes</v>
      </c>
      <c r="F2203" s="23">
        <f t="shared" si="173"/>
        <v>4</v>
      </c>
      <c r="G2203" s="1" t="str">
        <f t="shared" si="174"/>
        <v>abril</v>
      </c>
      <c r="H2203" s="2">
        <v>0.76458333333333328</v>
      </c>
      <c r="I2203" t="s">
        <v>1</v>
      </c>
      <c r="J2203" t="str">
        <f>VLOOKUP(ventas_starbucks_2025[[#This Row],[sucursal]],cambio_sucursal[#All],2,0)</f>
        <v>Sucursal Nueva Córdoba</v>
      </c>
      <c r="K2203" t="s">
        <v>48</v>
      </c>
      <c r="L2203" t="s">
        <v>49</v>
      </c>
      <c r="M2203" t="s">
        <v>62</v>
      </c>
      <c r="N2203" t="str">
        <f>IFERROR(VLOOKUP(ventas_starbucks_2025[[#This Row],[tamaño_sucio]],cambio_tamaño[#All],2,0),"Tamaño único")</f>
        <v>Extra-Grande</v>
      </c>
      <c r="O2203">
        <v>5</v>
      </c>
      <c r="P2203">
        <v>2016.15</v>
      </c>
      <c r="Q2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03">
        <v>10080.75</v>
      </c>
      <c r="S2203" t="s">
        <v>15</v>
      </c>
      <c r="T2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03" t="str">
        <f>VLOOKUP(ventas_starbucks_2025[[#This Row],[canal_compra]],cambio_canal_compra[#All],2,0)</f>
        <v>Para llevar</v>
      </c>
      <c r="V2203" t="s">
        <v>6</v>
      </c>
      <c r="W2203" t="str">
        <f>VLOOKUP(ventas_starbucks_2025[[#This Row],[método_pago]],cambio_metodo_pago[#All],2,0)</f>
        <v>Aplicación móbil</v>
      </c>
      <c r="X2203" t="s">
        <v>22</v>
      </c>
      <c r="Y2203">
        <v>0</v>
      </c>
      <c r="Z2203" t="str">
        <f>VLOOKUP(ventas_starbucks_2025[[#This Row],[promoción_aplicada5]],promocion_cambiar[#All],2,0)</f>
        <v>Combo</v>
      </c>
      <c r="AA2203" t="s">
        <v>8</v>
      </c>
      <c r="AB2203" t="s">
        <v>18</v>
      </c>
      <c r="AC2203" t="s">
        <v>24</v>
      </c>
      <c r="AD2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03">
        <v>5.4</v>
      </c>
      <c r="AF2203">
        <v>2</v>
      </c>
      <c r="AG2203">
        <v>44</v>
      </c>
      <c r="AH2203">
        <v>39</v>
      </c>
    </row>
    <row r="2204" spans="1:34" x14ac:dyDescent="0.25">
      <c r="A2204" s="3" t="s">
        <v>2279</v>
      </c>
      <c r="B2204" s="1">
        <v>45712</v>
      </c>
      <c r="C2204" s="23">
        <f t="shared" si="170"/>
        <v>24</v>
      </c>
      <c r="D2204" s="23">
        <f t="shared" si="171"/>
        <v>1</v>
      </c>
      <c r="E2204" s="1" t="str">
        <f t="shared" si="172"/>
        <v>lunes</v>
      </c>
      <c r="F2204" s="23">
        <f t="shared" si="173"/>
        <v>2</v>
      </c>
      <c r="G2204" s="1" t="str">
        <f t="shared" si="174"/>
        <v>febrero</v>
      </c>
      <c r="H2204" s="2">
        <v>0.30486111111111114</v>
      </c>
      <c r="I2204" t="s">
        <v>1</v>
      </c>
      <c r="J2204" t="str">
        <f>VLOOKUP(ventas_starbucks_2025[[#This Row],[sucursal]],cambio_sucursal[#All],2,0)</f>
        <v>Sucursal Nueva Córdoba</v>
      </c>
      <c r="K2204" t="s">
        <v>38</v>
      </c>
      <c r="L2204" t="s">
        <v>39</v>
      </c>
      <c r="M2204" t="s">
        <v>4</v>
      </c>
      <c r="N2204" t="str">
        <f>IFERROR(VLOOKUP(ventas_starbucks_2025[[#This Row],[tamaño_sucio]],cambio_tamaño[#All],2,0),"Tamaño único")</f>
        <v>Tamaño único</v>
      </c>
      <c r="O2204">
        <v>2</v>
      </c>
      <c r="P2204">
        <v>1415.9</v>
      </c>
      <c r="Q2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4">
        <v>2831.8</v>
      </c>
      <c r="S2204" t="s">
        <v>5</v>
      </c>
      <c r="T2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4" t="str">
        <f>VLOOKUP(ventas_starbucks_2025[[#This Row],[canal_compra]],cambio_canal_compra[#All],2,0)</f>
        <v>En tienda</v>
      </c>
      <c r="V2204" t="s">
        <v>40</v>
      </c>
      <c r="W2204" t="str">
        <f>VLOOKUP(ventas_starbucks_2025[[#This Row],[método_pago]],cambio_metodo_pago[#All],2,0)</f>
        <v>Efectivo</v>
      </c>
      <c r="X2204" t="s">
        <v>22</v>
      </c>
      <c r="Y2204">
        <v>0</v>
      </c>
      <c r="Z2204" t="str">
        <f>VLOOKUP(ventas_starbucks_2025[[#This Row],[promoción_aplicada5]],promocion_cambiar[#All],2,0)</f>
        <v>Combo</v>
      </c>
      <c r="AA2204" t="s">
        <v>8</v>
      </c>
      <c r="AB2204" t="s">
        <v>23</v>
      </c>
      <c r="AC2204" t="s">
        <v>41</v>
      </c>
      <c r="AD2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04">
        <v>4.0999999999999996</v>
      </c>
      <c r="AF2204">
        <v>1</v>
      </c>
      <c r="AG2204">
        <v>45</v>
      </c>
      <c r="AH2204">
        <v>43</v>
      </c>
    </row>
    <row r="2205" spans="1:34" x14ac:dyDescent="0.25">
      <c r="A2205" s="3" t="s">
        <v>2280</v>
      </c>
      <c r="B2205" s="1">
        <v>45754</v>
      </c>
      <c r="C2205" s="23">
        <f t="shared" si="170"/>
        <v>7</v>
      </c>
      <c r="D2205" s="23">
        <f t="shared" si="171"/>
        <v>1</v>
      </c>
      <c r="E2205" s="23" t="str">
        <f t="shared" si="172"/>
        <v>lunes</v>
      </c>
      <c r="F2205" s="23">
        <f t="shared" si="173"/>
        <v>4</v>
      </c>
      <c r="G2205" s="23" t="str">
        <f t="shared" si="174"/>
        <v>abril</v>
      </c>
      <c r="H2205" s="2">
        <v>0.47430555555555554</v>
      </c>
      <c r="I2205" t="s">
        <v>26</v>
      </c>
      <c r="J2205" t="str">
        <f>VLOOKUP(ventas_starbucks_2025[[#This Row],[sucursal]],cambio_sucursal[#All],2,0)</f>
        <v>Sucursal San Lorenzo 47</v>
      </c>
      <c r="K2205" t="s">
        <v>82</v>
      </c>
      <c r="L2205" t="s">
        <v>28</v>
      </c>
      <c r="M2205" t="s">
        <v>4</v>
      </c>
      <c r="N2205" t="str">
        <f>IFERROR(VLOOKUP(ventas_starbucks_2025[[#This Row],[tamaño_sucio]],cambio_tamaño[#All],2,0),"Tamaño único")</f>
        <v>Tamaño único</v>
      </c>
      <c r="O2205">
        <v>2</v>
      </c>
      <c r="P2205">
        <v>2608.6999999999998</v>
      </c>
      <c r="Q2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05">
        <v>5217.3999999999996</v>
      </c>
      <c r="S2205" t="s">
        <v>15</v>
      </c>
      <c r="T2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05" t="str">
        <f>VLOOKUP(ventas_starbucks_2025[[#This Row],[canal_compra]],cambio_canal_compra[#All],2,0)</f>
        <v>Para llevar</v>
      </c>
      <c r="V2205" t="s">
        <v>40</v>
      </c>
      <c r="W2205" t="str">
        <f>VLOOKUP(ventas_starbucks_2025[[#This Row],[método_pago]],cambio_metodo_pago[#All],2,0)</f>
        <v>Efectivo</v>
      </c>
      <c r="X2205" t="s">
        <v>7</v>
      </c>
      <c r="Y2205">
        <v>10</v>
      </c>
      <c r="Z2205" t="str">
        <f>VLOOKUP(ventas_starbucks_2025[[#This Row],[promoción_aplicada5]],promocion_cambiar[#All],2,0)</f>
        <v>Ninguna</v>
      </c>
      <c r="AA2205" t="s">
        <v>17</v>
      </c>
      <c r="AB2205" t="s">
        <v>52</v>
      </c>
      <c r="AC2205" t="s">
        <v>41</v>
      </c>
      <c r="AD2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05">
        <v>3.3</v>
      </c>
      <c r="AF2205">
        <v>1</v>
      </c>
      <c r="AG2205">
        <v>39</v>
      </c>
      <c r="AH2205">
        <v>37</v>
      </c>
    </row>
    <row r="2206" spans="1:34" x14ac:dyDescent="0.25">
      <c r="A2206" s="3" t="s">
        <v>2281</v>
      </c>
      <c r="B2206" s="1">
        <v>45748</v>
      </c>
      <c r="C2206" s="23">
        <f t="shared" si="170"/>
        <v>1</v>
      </c>
      <c r="D2206" s="23">
        <f t="shared" si="171"/>
        <v>2</v>
      </c>
      <c r="E2206" s="1" t="str">
        <f t="shared" si="172"/>
        <v>martes</v>
      </c>
      <c r="F2206" s="23">
        <f t="shared" si="173"/>
        <v>4</v>
      </c>
      <c r="G2206" s="1" t="str">
        <f t="shared" si="174"/>
        <v>abril</v>
      </c>
      <c r="H2206" s="2">
        <v>0.2986111111111111</v>
      </c>
      <c r="I2206" t="s">
        <v>1</v>
      </c>
      <c r="J2206" t="str">
        <f>VLOOKUP(ventas_starbucks_2025[[#This Row],[sucursal]],cambio_sucursal[#All],2,0)</f>
        <v>Sucursal Nueva Córdoba</v>
      </c>
      <c r="K2206" t="s">
        <v>38</v>
      </c>
      <c r="L2206" t="s">
        <v>39</v>
      </c>
      <c r="M2206" t="s">
        <v>4</v>
      </c>
      <c r="N2206" t="str">
        <f>IFERROR(VLOOKUP(ventas_starbucks_2025[[#This Row],[tamaño_sucio]],cambio_tamaño[#All],2,0),"Tamaño único")</f>
        <v>Tamaño único</v>
      </c>
      <c r="O2206">
        <v>2</v>
      </c>
      <c r="P2206">
        <v>1051.3800000000001</v>
      </c>
      <c r="Q2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6">
        <v>2102.7600000000002</v>
      </c>
      <c r="S2206" t="s">
        <v>31</v>
      </c>
      <c r="T2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6" t="str">
        <f>VLOOKUP(ventas_starbucks_2025[[#This Row],[canal_compra]],cambio_canal_compra[#All],2,0)</f>
        <v>Entrega domicilio</v>
      </c>
      <c r="V2206" t="s">
        <v>40</v>
      </c>
      <c r="W2206" t="str">
        <f>VLOOKUP(ventas_starbucks_2025[[#This Row],[método_pago]],cambio_metodo_pago[#All],2,0)</f>
        <v>Efectivo</v>
      </c>
      <c r="X2206" t="s">
        <v>7</v>
      </c>
      <c r="Y2206">
        <v>15</v>
      </c>
      <c r="Z2206" t="str">
        <f>VLOOKUP(ventas_starbucks_2025[[#This Row],[promoción_aplicada5]],promocion_cambiar[#All],2,0)</f>
        <v>Ninguna</v>
      </c>
      <c r="AA2206" t="s">
        <v>17</v>
      </c>
      <c r="AB2206" t="s">
        <v>18</v>
      </c>
      <c r="AC2206" t="s">
        <v>24</v>
      </c>
      <c r="AD2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06">
        <v>5.9</v>
      </c>
      <c r="AF2206">
        <v>4</v>
      </c>
      <c r="AG2206">
        <v>29</v>
      </c>
      <c r="AH2206">
        <v>27</v>
      </c>
    </row>
    <row r="2207" spans="1:34" x14ac:dyDescent="0.25">
      <c r="A2207" s="3" t="s">
        <v>2282</v>
      </c>
      <c r="B2207" s="1">
        <v>45662</v>
      </c>
      <c r="C2207" s="23">
        <f t="shared" si="170"/>
        <v>5</v>
      </c>
      <c r="D2207" s="23">
        <f t="shared" si="171"/>
        <v>7</v>
      </c>
      <c r="E2207" s="23" t="str">
        <f t="shared" si="172"/>
        <v>domingo</v>
      </c>
      <c r="F2207" s="23">
        <f t="shared" si="173"/>
        <v>1</v>
      </c>
      <c r="G2207" s="23" t="str">
        <f t="shared" si="174"/>
        <v>enero</v>
      </c>
      <c r="H2207" s="2">
        <v>0.79652777777777772</v>
      </c>
      <c r="I2207" t="s">
        <v>57</v>
      </c>
      <c r="J2207" t="str">
        <f>VLOOKUP(ventas_starbucks_2025[[#This Row],[sucursal]],cambio_sucursal[#All],2,0)</f>
        <v>Sucursal Avda Colón</v>
      </c>
      <c r="K2207" t="s">
        <v>175</v>
      </c>
      <c r="L2207" t="s">
        <v>70</v>
      </c>
      <c r="M2207" t="s">
        <v>45</v>
      </c>
      <c r="N2207" t="str">
        <f>IFERROR(VLOOKUP(ventas_starbucks_2025[[#This Row],[tamaño_sucio]],cambio_tamaño[#All],2,0),"Tamaño único")</f>
        <v>Grande</v>
      </c>
      <c r="O2207">
        <v>3</v>
      </c>
      <c r="P2207">
        <v>1384.47</v>
      </c>
      <c r="Q2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7">
        <v>4153.41</v>
      </c>
      <c r="S2207" t="s">
        <v>5</v>
      </c>
      <c r="T2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7" t="str">
        <f>VLOOKUP(ventas_starbucks_2025[[#This Row],[canal_compra]],cambio_canal_compra[#All],2,0)</f>
        <v>En tienda</v>
      </c>
      <c r="V2207" t="s">
        <v>40</v>
      </c>
      <c r="W2207" t="str">
        <f>VLOOKUP(ventas_starbucks_2025[[#This Row],[método_pago]],cambio_metodo_pago[#All],2,0)</f>
        <v>Efectivo</v>
      </c>
      <c r="X2207" t="s">
        <v>22</v>
      </c>
      <c r="Y2207">
        <v>0</v>
      </c>
      <c r="Z2207" t="str">
        <f>VLOOKUP(ventas_starbucks_2025[[#This Row],[promoción_aplicada5]],promocion_cambiar[#All],2,0)</f>
        <v>Combo</v>
      </c>
      <c r="AA2207" t="s">
        <v>8</v>
      </c>
      <c r="AB2207" t="s">
        <v>23</v>
      </c>
      <c r="AC2207" t="s">
        <v>24</v>
      </c>
      <c r="AD2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07">
        <v>6.9</v>
      </c>
      <c r="AF2207">
        <v>2</v>
      </c>
      <c r="AG2207">
        <v>16</v>
      </c>
      <c r="AH2207">
        <v>13</v>
      </c>
    </row>
    <row r="2208" spans="1:34" x14ac:dyDescent="0.25">
      <c r="A2208" s="3" t="s">
        <v>2283</v>
      </c>
      <c r="B2208" s="1">
        <v>45742</v>
      </c>
      <c r="C2208" s="23">
        <f t="shared" si="170"/>
        <v>26</v>
      </c>
      <c r="D2208" s="23">
        <f t="shared" si="171"/>
        <v>3</v>
      </c>
      <c r="E2208" s="23" t="str">
        <f t="shared" si="172"/>
        <v>miércoles</v>
      </c>
      <c r="F2208" s="23">
        <f t="shared" si="173"/>
        <v>3</v>
      </c>
      <c r="G2208" s="23" t="str">
        <f t="shared" si="174"/>
        <v>marzo</v>
      </c>
      <c r="H2208" s="2">
        <v>0.34166666666666667</v>
      </c>
      <c r="I2208" t="s">
        <v>57</v>
      </c>
      <c r="J2208" t="str">
        <f>VLOOKUP(ventas_starbucks_2025[[#This Row],[sucursal]],cambio_sucursal[#All],2,0)</f>
        <v>Sucursal Avda Colón</v>
      </c>
      <c r="K2208" t="s">
        <v>20</v>
      </c>
      <c r="L2208" t="s">
        <v>21</v>
      </c>
      <c r="M2208" t="s">
        <v>4</v>
      </c>
      <c r="N2208" t="str">
        <f>IFERROR(VLOOKUP(ventas_starbucks_2025[[#This Row],[tamaño_sucio]],cambio_tamaño[#All],2,0),"Tamaño único")</f>
        <v>Tamaño único</v>
      </c>
      <c r="O2208">
        <v>5</v>
      </c>
      <c r="P2208">
        <v>707.57</v>
      </c>
      <c r="Q2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08">
        <v>3537.85</v>
      </c>
      <c r="S2208" t="s">
        <v>5</v>
      </c>
      <c r="T2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8" t="str">
        <f>VLOOKUP(ventas_starbucks_2025[[#This Row],[canal_compra]],cambio_canal_compra[#All],2,0)</f>
        <v>En tienda</v>
      </c>
      <c r="V2208" t="s">
        <v>40</v>
      </c>
      <c r="W2208" t="str">
        <f>VLOOKUP(ventas_starbucks_2025[[#This Row],[método_pago]],cambio_metodo_pago[#All],2,0)</f>
        <v>Efectivo</v>
      </c>
      <c r="X2208" t="s">
        <v>7</v>
      </c>
      <c r="Y2208">
        <v>10</v>
      </c>
      <c r="Z2208" t="str">
        <f>VLOOKUP(ventas_starbucks_2025[[#This Row],[promoción_aplicada5]],promocion_cambiar[#All],2,0)</f>
        <v>Combo</v>
      </c>
      <c r="AA2208" t="s">
        <v>8</v>
      </c>
      <c r="AB2208" t="s">
        <v>32</v>
      </c>
      <c r="AC2208" t="s">
        <v>24</v>
      </c>
      <c r="AD2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08">
        <v>11.4</v>
      </c>
      <c r="AF2208">
        <v>3</v>
      </c>
      <c r="AG2208">
        <v>16</v>
      </c>
      <c r="AH2208">
        <v>11</v>
      </c>
    </row>
    <row r="2209" spans="1:34" x14ac:dyDescent="0.25">
      <c r="A2209" s="3" t="s">
        <v>2284</v>
      </c>
      <c r="B2209" s="1">
        <v>45719</v>
      </c>
      <c r="C2209" s="23">
        <f t="shared" si="170"/>
        <v>3</v>
      </c>
      <c r="D2209" s="23">
        <f t="shared" si="171"/>
        <v>1</v>
      </c>
      <c r="E2209" s="23" t="str">
        <f t="shared" si="172"/>
        <v>lunes</v>
      </c>
      <c r="F2209" s="23">
        <f t="shared" si="173"/>
        <v>3</v>
      </c>
      <c r="G2209" s="23" t="str">
        <f t="shared" si="174"/>
        <v>marzo</v>
      </c>
      <c r="H2209" s="2">
        <v>0.66041666666666665</v>
      </c>
      <c r="I2209" t="s">
        <v>26</v>
      </c>
      <c r="J2209" t="str">
        <f>VLOOKUP(ventas_starbucks_2025[[#This Row],[sucursal]],cambio_sucursal[#All],2,0)</f>
        <v>Sucursal San Lorenzo 47</v>
      </c>
      <c r="K2209" t="s">
        <v>48</v>
      </c>
      <c r="L2209" t="s">
        <v>49</v>
      </c>
      <c r="M2209" t="s">
        <v>50</v>
      </c>
      <c r="N2209" t="str">
        <f>IFERROR(VLOOKUP(ventas_starbucks_2025[[#This Row],[tamaño_sucio]],cambio_tamaño[#All],2,0),"Tamaño único")</f>
        <v>Mediano</v>
      </c>
      <c r="O2209">
        <v>1</v>
      </c>
      <c r="P2209">
        <v>1670.89</v>
      </c>
      <c r="Q2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9">
        <v>1670.89</v>
      </c>
      <c r="S2209" t="s">
        <v>15</v>
      </c>
      <c r="T2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9" t="str">
        <f>VLOOKUP(ventas_starbucks_2025[[#This Row],[canal_compra]],cambio_canal_compra[#All],2,0)</f>
        <v>Para llevar</v>
      </c>
      <c r="V2209" t="s">
        <v>16</v>
      </c>
      <c r="W2209" t="str">
        <f>VLOOKUP(ventas_starbucks_2025[[#This Row],[método_pago]],cambio_metodo_pago[#All],2,0)</f>
        <v>Tarjeta</v>
      </c>
      <c r="X2209" t="s">
        <v>7</v>
      </c>
      <c r="Y2209">
        <v>15</v>
      </c>
      <c r="Z2209" t="str">
        <f>VLOOKUP(ventas_starbucks_2025[[#This Row],[promoción_aplicada5]],promocion_cambiar[#All],2,0)</f>
        <v>Hora Feliz</v>
      </c>
      <c r="AA2209" t="s">
        <v>36</v>
      </c>
      <c r="AB2209" t="s">
        <v>9</v>
      </c>
      <c r="AC2209" t="s">
        <v>10</v>
      </c>
      <c r="AD2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09">
        <v>10.7</v>
      </c>
      <c r="AF2209">
        <v>1</v>
      </c>
      <c r="AG2209">
        <v>35</v>
      </c>
      <c r="AH2209">
        <v>34</v>
      </c>
    </row>
    <row r="2210" spans="1:34" x14ac:dyDescent="0.25">
      <c r="A2210" s="3" t="s">
        <v>2285</v>
      </c>
      <c r="B2210" s="1">
        <v>45681</v>
      </c>
      <c r="C2210" s="23">
        <f t="shared" si="170"/>
        <v>24</v>
      </c>
      <c r="D2210" s="23">
        <f t="shared" si="171"/>
        <v>5</v>
      </c>
      <c r="E2210" s="23" t="str">
        <f t="shared" si="172"/>
        <v>viernes</v>
      </c>
      <c r="F2210" s="23">
        <f t="shared" si="173"/>
        <v>1</v>
      </c>
      <c r="G2210" s="23" t="str">
        <f t="shared" si="174"/>
        <v>enero</v>
      </c>
      <c r="H2210" s="2">
        <v>0.7104166666666667</v>
      </c>
      <c r="I2210" t="s">
        <v>1</v>
      </c>
      <c r="J2210" t="str">
        <f>VLOOKUP(ventas_starbucks_2025[[#This Row],[sucursal]],cambio_sucursal[#All],2,0)</f>
        <v>Sucursal Nueva Córdoba</v>
      </c>
      <c r="K2210" t="s">
        <v>130</v>
      </c>
      <c r="L2210" t="s">
        <v>65</v>
      </c>
      <c r="M2210" t="s">
        <v>4</v>
      </c>
      <c r="N2210" t="str">
        <f>IFERROR(VLOOKUP(ventas_starbucks_2025[[#This Row],[tamaño_sucio]],cambio_tamaño[#All],2,0),"Tamaño único")</f>
        <v>Tamaño único</v>
      </c>
      <c r="O2210">
        <v>1</v>
      </c>
      <c r="P2210">
        <v>1769.62</v>
      </c>
      <c r="Q2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0">
        <v>1769.62</v>
      </c>
      <c r="S2210" t="s">
        <v>15</v>
      </c>
      <c r="T2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0" t="str">
        <f>VLOOKUP(ventas_starbucks_2025[[#This Row],[canal_compra]],cambio_canal_compra[#All],2,0)</f>
        <v>Para llevar</v>
      </c>
      <c r="V2210" t="s">
        <v>6</v>
      </c>
      <c r="W2210" t="str">
        <f>VLOOKUP(ventas_starbucks_2025[[#This Row],[método_pago]],cambio_metodo_pago[#All],2,0)</f>
        <v>Aplicación móbil</v>
      </c>
      <c r="X2210" t="s">
        <v>7</v>
      </c>
      <c r="Y2210">
        <v>0</v>
      </c>
      <c r="Z2210" t="str">
        <f>VLOOKUP(ventas_starbucks_2025[[#This Row],[promoción_aplicada5]],promocion_cambiar[#All],2,0)</f>
        <v>Ninguna</v>
      </c>
      <c r="AA2210" t="s">
        <v>17</v>
      </c>
      <c r="AB2210" t="s">
        <v>29</v>
      </c>
      <c r="AC2210" t="s">
        <v>10</v>
      </c>
      <c r="AD2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10">
        <v>11.1</v>
      </c>
      <c r="AF2210">
        <v>3</v>
      </c>
      <c r="AG2210">
        <v>22</v>
      </c>
      <c r="AH2210">
        <v>21</v>
      </c>
    </row>
    <row r="2211" spans="1:34" x14ac:dyDescent="0.25">
      <c r="A2211" s="3" t="s">
        <v>2286</v>
      </c>
      <c r="B2211" s="1">
        <v>45680</v>
      </c>
      <c r="C2211" s="23">
        <f t="shared" si="170"/>
        <v>23</v>
      </c>
      <c r="D2211" s="23">
        <f t="shared" si="171"/>
        <v>4</v>
      </c>
      <c r="E2211" s="23" t="str">
        <f t="shared" si="172"/>
        <v>jueves</v>
      </c>
      <c r="F2211" s="23">
        <f t="shared" si="173"/>
        <v>1</v>
      </c>
      <c r="G2211" s="23" t="str">
        <f t="shared" si="174"/>
        <v>enero</v>
      </c>
      <c r="H2211" s="2">
        <v>0.625</v>
      </c>
      <c r="I2211" t="s">
        <v>1</v>
      </c>
      <c r="J2211" t="str">
        <f>VLOOKUP(ventas_starbucks_2025[[#This Row],[sucursal]],cambio_sucursal[#All],2,0)</f>
        <v>Sucursal Nueva Córdoba</v>
      </c>
      <c r="K2211" t="s">
        <v>173</v>
      </c>
      <c r="L2211" t="s">
        <v>35</v>
      </c>
      <c r="M2211" t="s">
        <v>4</v>
      </c>
      <c r="N2211" t="str">
        <f>IFERROR(VLOOKUP(ventas_starbucks_2025[[#This Row],[tamaño_sucio]],cambio_tamaño[#All],2,0),"Tamaño único")</f>
        <v>Tamaño único</v>
      </c>
      <c r="O2211">
        <v>2</v>
      </c>
      <c r="P2211">
        <v>1130.96</v>
      </c>
      <c r="Q2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1">
        <v>2261.92</v>
      </c>
      <c r="S2211" t="s">
        <v>5</v>
      </c>
      <c r="T2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1" t="str">
        <f>VLOOKUP(ventas_starbucks_2025[[#This Row],[canal_compra]],cambio_canal_compra[#All],2,0)</f>
        <v>En tienda</v>
      </c>
      <c r="V2211" t="s">
        <v>40</v>
      </c>
      <c r="W2211" t="str">
        <f>VLOOKUP(ventas_starbucks_2025[[#This Row],[método_pago]],cambio_metodo_pago[#All],2,0)</f>
        <v>Efectivo</v>
      </c>
      <c r="X2211" t="s">
        <v>22</v>
      </c>
      <c r="Y2211">
        <v>0</v>
      </c>
      <c r="Z2211" t="str">
        <f>VLOOKUP(ventas_starbucks_2025[[#This Row],[promoción_aplicada5]],promocion_cambiar[#All],2,0)</f>
        <v>Ninguna</v>
      </c>
      <c r="AA2211" t="s">
        <v>17</v>
      </c>
      <c r="AB2211" t="s">
        <v>9</v>
      </c>
      <c r="AC2211" t="s">
        <v>10</v>
      </c>
      <c r="AD2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11">
        <v>2.9</v>
      </c>
      <c r="AF2211">
        <v>5</v>
      </c>
      <c r="AG2211">
        <v>39</v>
      </c>
      <c r="AH2211">
        <v>37</v>
      </c>
    </row>
    <row r="2212" spans="1:34" x14ac:dyDescent="0.25">
      <c r="A2212" s="3" t="s">
        <v>2287</v>
      </c>
      <c r="B2212" s="1">
        <v>45755</v>
      </c>
      <c r="C2212" s="23">
        <f t="shared" si="170"/>
        <v>8</v>
      </c>
      <c r="D2212" s="23">
        <f t="shared" si="171"/>
        <v>2</v>
      </c>
      <c r="E2212" s="23" t="str">
        <f t="shared" si="172"/>
        <v>martes</v>
      </c>
      <c r="F2212" s="23">
        <f t="shared" si="173"/>
        <v>4</v>
      </c>
      <c r="G2212" s="23" t="str">
        <f t="shared" si="174"/>
        <v>abril</v>
      </c>
      <c r="H2212" s="2">
        <v>0.48958333333333331</v>
      </c>
      <c r="I2212" t="s">
        <v>26</v>
      </c>
      <c r="J2212" t="str">
        <f>VLOOKUP(ventas_starbucks_2025[[#This Row],[sucursal]],cambio_sucursal[#All],2,0)</f>
        <v>Sucursal San Lorenzo 47</v>
      </c>
      <c r="K2212" t="s">
        <v>34</v>
      </c>
      <c r="L2212" t="s">
        <v>35</v>
      </c>
      <c r="M2212" t="s">
        <v>4</v>
      </c>
      <c r="N2212" t="str">
        <f>IFERROR(VLOOKUP(ventas_starbucks_2025[[#This Row],[tamaño_sucio]],cambio_tamaño[#All],2,0),"Tamaño único")</f>
        <v>Tamaño único</v>
      </c>
      <c r="O2212">
        <v>4</v>
      </c>
      <c r="P2212">
        <v>1165.01</v>
      </c>
      <c r="Q2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2">
        <v>4660.04</v>
      </c>
      <c r="S2212" t="s">
        <v>5</v>
      </c>
      <c r="T2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2" t="str">
        <f>VLOOKUP(ventas_starbucks_2025[[#This Row],[canal_compra]],cambio_canal_compra[#All],2,0)</f>
        <v>En tienda</v>
      </c>
      <c r="V2212" t="s">
        <v>16</v>
      </c>
      <c r="W2212" t="str">
        <f>VLOOKUP(ventas_starbucks_2025[[#This Row],[método_pago]],cambio_metodo_pago[#All],2,0)</f>
        <v>Tarjeta</v>
      </c>
      <c r="X2212" t="s">
        <v>7</v>
      </c>
      <c r="Y2212">
        <v>10</v>
      </c>
      <c r="Z2212" t="str">
        <f>VLOOKUP(ventas_starbucks_2025[[#This Row],[promoción_aplicada5]],promocion_cambiar[#All],2,0)</f>
        <v>Combo</v>
      </c>
      <c r="AA2212" t="s">
        <v>8</v>
      </c>
      <c r="AB2212" t="s">
        <v>29</v>
      </c>
      <c r="AC2212" t="s">
        <v>24</v>
      </c>
      <c r="AD2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12">
        <v>9.3000000000000007</v>
      </c>
      <c r="AF2212">
        <v>5</v>
      </c>
      <c r="AG2212">
        <v>18</v>
      </c>
      <c r="AH2212">
        <v>14</v>
      </c>
    </row>
    <row r="2213" spans="1:34" x14ac:dyDescent="0.25">
      <c r="A2213" s="3" t="s">
        <v>2288</v>
      </c>
      <c r="B2213" s="1">
        <v>45729</v>
      </c>
      <c r="C2213" s="23">
        <f t="shared" si="170"/>
        <v>13</v>
      </c>
      <c r="D2213" s="23">
        <f t="shared" si="171"/>
        <v>4</v>
      </c>
      <c r="E2213" s="23" t="str">
        <f t="shared" si="172"/>
        <v>jueves</v>
      </c>
      <c r="F2213" s="23">
        <f t="shared" si="173"/>
        <v>3</v>
      </c>
      <c r="G2213" s="23" t="str">
        <f t="shared" si="174"/>
        <v>marzo</v>
      </c>
      <c r="H2213" s="2">
        <v>0.79374999999999996</v>
      </c>
      <c r="I2213" t="s">
        <v>1</v>
      </c>
      <c r="J2213" t="str">
        <f>VLOOKUP(ventas_starbucks_2025[[#This Row],[sucursal]],cambio_sucursal[#All],2,0)</f>
        <v>Sucursal Nueva Córdoba</v>
      </c>
      <c r="K2213" t="s">
        <v>48</v>
      </c>
      <c r="L2213" t="s">
        <v>49</v>
      </c>
      <c r="M2213" t="s">
        <v>50</v>
      </c>
      <c r="N2213" t="str">
        <f>IFERROR(VLOOKUP(ventas_starbucks_2025[[#This Row],[tamaño_sucio]],cambio_tamaño[#All],2,0),"Tamaño único")</f>
        <v>Mediano</v>
      </c>
      <c r="O2213">
        <v>4</v>
      </c>
      <c r="P2213">
        <v>2086.5500000000002</v>
      </c>
      <c r="Q2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13">
        <v>8346.2000000000007</v>
      </c>
      <c r="S2213" t="s">
        <v>5</v>
      </c>
      <c r="T2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13" t="str">
        <f>VLOOKUP(ventas_starbucks_2025[[#This Row],[canal_compra]],cambio_canal_compra[#All],2,0)</f>
        <v>En tienda</v>
      </c>
      <c r="V2213" t="s">
        <v>16</v>
      </c>
      <c r="W2213" t="str">
        <f>VLOOKUP(ventas_starbucks_2025[[#This Row],[método_pago]],cambio_metodo_pago[#All],2,0)</f>
        <v>Tarjeta</v>
      </c>
      <c r="X2213" t="s">
        <v>7</v>
      </c>
      <c r="Y2213">
        <v>15</v>
      </c>
      <c r="Z2213" t="str">
        <f>VLOOKUP(ventas_starbucks_2025[[#This Row],[promoción_aplicada5]],promocion_cambiar[#All],2,0)</f>
        <v>Combo</v>
      </c>
      <c r="AA2213" t="s">
        <v>8</v>
      </c>
      <c r="AB2213" t="s">
        <v>32</v>
      </c>
      <c r="AC2213" t="s">
        <v>24</v>
      </c>
      <c r="AD2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13">
        <v>8.8000000000000007</v>
      </c>
      <c r="AF2213">
        <v>5</v>
      </c>
      <c r="AG2213">
        <v>38</v>
      </c>
      <c r="AH2213">
        <v>34</v>
      </c>
    </row>
    <row r="2214" spans="1:34" x14ac:dyDescent="0.25">
      <c r="A2214" s="3" t="s">
        <v>2289</v>
      </c>
      <c r="B2214" s="1">
        <v>45732</v>
      </c>
      <c r="C2214" s="23">
        <f t="shared" si="170"/>
        <v>16</v>
      </c>
      <c r="D2214" s="23">
        <f t="shared" si="171"/>
        <v>7</v>
      </c>
      <c r="E2214" s="23" t="str">
        <f t="shared" si="172"/>
        <v>domingo</v>
      </c>
      <c r="F2214" s="23">
        <f t="shared" si="173"/>
        <v>3</v>
      </c>
      <c r="G2214" s="23" t="str">
        <f t="shared" si="174"/>
        <v>marzo</v>
      </c>
      <c r="H2214" s="2">
        <v>0.69930555555555551</v>
      </c>
      <c r="I2214" t="s">
        <v>12</v>
      </c>
      <c r="J2214" t="str">
        <f>VLOOKUP(ventas_starbucks_2025[[#This Row],[sucursal]],cambio_sucursal[#All],2,0)</f>
        <v>Sucursal Córdoba Shopping</v>
      </c>
      <c r="K2214" t="s">
        <v>13</v>
      </c>
      <c r="L2214" t="s">
        <v>14</v>
      </c>
      <c r="M2214" t="s">
        <v>4</v>
      </c>
      <c r="N2214" t="str">
        <f>IFERROR(VLOOKUP(ventas_starbucks_2025[[#This Row],[tamaño_sucio]],cambio_tamaño[#All],2,0),"Tamaño único")</f>
        <v>Tamaño único</v>
      </c>
      <c r="O2214">
        <v>5</v>
      </c>
      <c r="P2214">
        <v>1987.52</v>
      </c>
      <c r="Q2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4">
        <v>9937.6</v>
      </c>
      <c r="S2214" t="s">
        <v>15</v>
      </c>
      <c r="T2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14" t="str">
        <f>VLOOKUP(ventas_starbucks_2025[[#This Row],[canal_compra]],cambio_canal_compra[#All],2,0)</f>
        <v>Para llevar</v>
      </c>
      <c r="V2214" t="s">
        <v>40</v>
      </c>
      <c r="W2214" t="str">
        <f>VLOOKUP(ventas_starbucks_2025[[#This Row],[método_pago]],cambio_metodo_pago[#All],2,0)</f>
        <v>Efectivo</v>
      </c>
      <c r="X2214" t="s">
        <v>22</v>
      </c>
      <c r="Y2214">
        <v>0</v>
      </c>
      <c r="Z2214" t="str">
        <f>VLOOKUP(ventas_starbucks_2025[[#This Row],[promoción_aplicada5]],promocion_cambiar[#All],2,0)</f>
        <v>Ninguna</v>
      </c>
      <c r="AA2214" t="s">
        <v>17</v>
      </c>
      <c r="AB2214" t="s">
        <v>9</v>
      </c>
      <c r="AC2214" t="s">
        <v>10</v>
      </c>
      <c r="AD2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14">
        <v>14.1</v>
      </c>
      <c r="AF2214">
        <v>1</v>
      </c>
      <c r="AG2214">
        <v>40</v>
      </c>
      <c r="AH2214">
        <v>35</v>
      </c>
    </row>
    <row r="2215" spans="1:34" x14ac:dyDescent="0.25">
      <c r="A2215" s="3" t="s">
        <v>2290</v>
      </c>
      <c r="B2215" s="1">
        <v>45715</v>
      </c>
      <c r="C2215" s="23">
        <f t="shared" si="170"/>
        <v>27</v>
      </c>
      <c r="D2215" s="23">
        <f t="shared" si="171"/>
        <v>4</v>
      </c>
      <c r="E2215" s="23" t="str">
        <f t="shared" si="172"/>
        <v>jueves</v>
      </c>
      <c r="F2215" s="23">
        <f t="shared" si="173"/>
        <v>2</v>
      </c>
      <c r="G2215" s="23" t="str">
        <f t="shared" si="174"/>
        <v>febrero</v>
      </c>
      <c r="H2215" s="2">
        <v>0.6020833333333333</v>
      </c>
      <c r="I2215" t="s">
        <v>12</v>
      </c>
      <c r="J2215" t="str">
        <f>VLOOKUP(ventas_starbucks_2025[[#This Row],[sucursal]],cambio_sucursal[#All],2,0)</f>
        <v>Sucursal Córdoba Shopping</v>
      </c>
      <c r="K2215" t="s">
        <v>20</v>
      </c>
      <c r="L2215" t="s">
        <v>21</v>
      </c>
      <c r="M2215" t="s">
        <v>4</v>
      </c>
      <c r="N2215" t="str">
        <f>IFERROR(VLOOKUP(ventas_starbucks_2025[[#This Row],[tamaño_sucio]],cambio_tamaño[#All],2,0),"Tamaño único")</f>
        <v>Tamaño único</v>
      </c>
      <c r="O2215">
        <v>2</v>
      </c>
      <c r="P2215">
        <v>1066.9100000000001</v>
      </c>
      <c r="Q2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5">
        <v>2133.8200000000002</v>
      </c>
      <c r="S2215" t="s">
        <v>31</v>
      </c>
      <c r="T2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5" t="str">
        <f>VLOOKUP(ventas_starbucks_2025[[#This Row],[canal_compra]],cambio_canal_compra[#All],2,0)</f>
        <v>Entrega domicilio</v>
      </c>
      <c r="V2215" t="s">
        <v>16</v>
      </c>
      <c r="W2215" t="str">
        <f>VLOOKUP(ventas_starbucks_2025[[#This Row],[método_pago]],cambio_metodo_pago[#All],2,0)</f>
        <v>Tarjeta</v>
      </c>
      <c r="X2215" t="s">
        <v>7</v>
      </c>
      <c r="Y2215">
        <v>10</v>
      </c>
      <c r="Z2215" t="str">
        <f>VLOOKUP(ventas_starbucks_2025[[#This Row],[promoción_aplicada5]],promocion_cambiar[#All],2,0)</f>
        <v>2x1</v>
      </c>
      <c r="AA2215" t="s">
        <v>51</v>
      </c>
      <c r="AB2215" t="s">
        <v>32</v>
      </c>
      <c r="AC2215" t="s">
        <v>41</v>
      </c>
      <c r="AD2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15">
        <v>8</v>
      </c>
      <c r="AF2215">
        <v>5</v>
      </c>
      <c r="AG2215">
        <v>39</v>
      </c>
      <c r="AH2215">
        <v>37</v>
      </c>
    </row>
    <row r="2216" spans="1:34" x14ac:dyDescent="0.25">
      <c r="A2216" s="3" t="s">
        <v>2291</v>
      </c>
      <c r="B2216" s="1">
        <v>45749</v>
      </c>
      <c r="C2216" s="23">
        <f t="shared" si="170"/>
        <v>2</v>
      </c>
      <c r="D2216" s="23">
        <f t="shared" si="171"/>
        <v>3</v>
      </c>
      <c r="E2216" s="1" t="str">
        <f t="shared" si="172"/>
        <v>miércoles</v>
      </c>
      <c r="F2216" s="23">
        <f t="shared" si="173"/>
        <v>4</v>
      </c>
      <c r="G2216" s="1" t="str">
        <f t="shared" si="174"/>
        <v>abril</v>
      </c>
      <c r="H2216" s="2">
        <v>0.48888888888888887</v>
      </c>
      <c r="I2216" t="s">
        <v>1</v>
      </c>
      <c r="J2216" t="str">
        <f>VLOOKUP(ventas_starbucks_2025[[#This Row],[sucursal]],cambio_sucursal[#All],2,0)</f>
        <v>Sucursal Nueva Córdoba</v>
      </c>
      <c r="K2216" t="s">
        <v>48</v>
      </c>
      <c r="L2216" t="s">
        <v>49</v>
      </c>
      <c r="M2216" t="s">
        <v>62</v>
      </c>
      <c r="N2216" t="str">
        <f>IFERROR(VLOOKUP(ventas_starbucks_2025[[#This Row],[tamaño_sucio]],cambio_tamaño[#All],2,0),"Tamaño único")</f>
        <v>Extra-Grande</v>
      </c>
      <c r="O2216">
        <v>3</v>
      </c>
      <c r="P2216">
        <v>1802.37</v>
      </c>
      <c r="Q2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6">
        <v>5407.11</v>
      </c>
      <c r="S2216" t="s">
        <v>5</v>
      </c>
      <c r="T2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16" t="str">
        <f>VLOOKUP(ventas_starbucks_2025[[#This Row],[canal_compra]],cambio_canal_compra[#All],2,0)</f>
        <v>En tienda</v>
      </c>
      <c r="V2216" t="s">
        <v>16</v>
      </c>
      <c r="W2216" t="str">
        <f>VLOOKUP(ventas_starbucks_2025[[#This Row],[método_pago]],cambio_metodo_pago[#All],2,0)</f>
        <v>Tarjeta</v>
      </c>
      <c r="X2216" t="s">
        <v>7</v>
      </c>
      <c r="Y2216">
        <v>0</v>
      </c>
      <c r="Z2216" t="str">
        <f>VLOOKUP(ventas_starbucks_2025[[#This Row],[promoción_aplicada5]],promocion_cambiar[#All],2,0)</f>
        <v>Hora Feliz</v>
      </c>
      <c r="AA2216" t="s">
        <v>36</v>
      </c>
      <c r="AB2216" t="s">
        <v>32</v>
      </c>
      <c r="AC2216" t="s">
        <v>41</v>
      </c>
      <c r="AD2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16">
        <v>11.9</v>
      </c>
      <c r="AF2216">
        <v>5</v>
      </c>
      <c r="AG2216">
        <v>13</v>
      </c>
      <c r="AH2216">
        <v>10</v>
      </c>
    </row>
    <row r="2217" spans="1:34" x14ac:dyDescent="0.25">
      <c r="A2217" s="3" t="s">
        <v>2292</v>
      </c>
      <c r="B2217" s="1">
        <v>45688</v>
      </c>
      <c r="C2217" s="23">
        <f t="shared" si="170"/>
        <v>31</v>
      </c>
      <c r="D2217" s="23">
        <f t="shared" si="171"/>
        <v>5</v>
      </c>
      <c r="E2217" s="1" t="str">
        <f t="shared" si="172"/>
        <v>viernes</v>
      </c>
      <c r="F2217" s="23">
        <f t="shared" si="173"/>
        <v>1</v>
      </c>
      <c r="G2217" s="1" t="str">
        <f t="shared" si="174"/>
        <v>enero</v>
      </c>
      <c r="H2217" s="2">
        <v>0.53055555555555556</v>
      </c>
      <c r="I2217" t="s">
        <v>1</v>
      </c>
      <c r="J2217" t="str">
        <f>VLOOKUP(ventas_starbucks_2025[[#This Row],[sucursal]],cambio_sucursal[#All],2,0)</f>
        <v>Sucursal Nueva Córdoba</v>
      </c>
      <c r="K2217" t="s">
        <v>58</v>
      </c>
      <c r="L2217" t="s">
        <v>39</v>
      </c>
      <c r="M2217" t="s">
        <v>4</v>
      </c>
      <c r="N2217" t="str">
        <f>IFERROR(VLOOKUP(ventas_starbucks_2025[[#This Row],[tamaño_sucio]],cambio_tamaño[#All],2,0),"Tamaño único")</f>
        <v>Tamaño único</v>
      </c>
      <c r="O2217">
        <v>1</v>
      </c>
      <c r="P2217">
        <v>1004.62</v>
      </c>
      <c r="Q2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7">
        <v>1004.62</v>
      </c>
      <c r="S2217" t="s">
        <v>5</v>
      </c>
      <c r="T2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7" t="str">
        <f>VLOOKUP(ventas_starbucks_2025[[#This Row],[canal_compra]],cambio_canal_compra[#All],2,0)</f>
        <v>En tienda</v>
      </c>
      <c r="V2217" t="s">
        <v>40</v>
      </c>
      <c r="W2217" t="str">
        <f>VLOOKUP(ventas_starbucks_2025[[#This Row],[método_pago]],cambio_metodo_pago[#All],2,0)</f>
        <v>Efectivo</v>
      </c>
      <c r="X2217" t="s">
        <v>7</v>
      </c>
      <c r="Y2217">
        <v>10</v>
      </c>
      <c r="Z2217" t="str">
        <f>VLOOKUP(ventas_starbucks_2025[[#This Row],[promoción_aplicada5]],promocion_cambiar[#All],2,0)</f>
        <v>Ninguna</v>
      </c>
      <c r="AA2217" t="s">
        <v>17</v>
      </c>
      <c r="AB2217" t="s">
        <v>29</v>
      </c>
      <c r="AC2217" t="s">
        <v>10</v>
      </c>
      <c r="AD2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17">
        <v>4.5999999999999996</v>
      </c>
      <c r="AF2217">
        <v>5</v>
      </c>
      <c r="AG2217">
        <v>20</v>
      </c>
      <c r="AH2217">
        <v>19</v>
      </c>
    </row>
    <row r="2218" spans="1:34" x14ac:dyDescent="0.25">
      <c r="A2218" s="3" t="s">
        <v>2293</v>
      </c>
      <c r="B2218" s="1">
        <v>45693</v>
      </c>
      <c r="C2218" s="23">
        <f t="shared" si="170"/>
        <v>5</v>
      </c>
      <c r="D2218" s="23">
        <f t="shared" si="171"/>
        <v>3</v>
      </c>
      <c r="E2218" s="23" t="str">
        <f t="shared" si="172"/>
        <v>miércoles</v>
      </c>
      <c r="F2218" s="23">
        <f t="shared" si="173"/>
        <v>2</v>
      </c>
      <c r="G2218" s="23" t="str">
        <f t="shared" si="174"/>
        <v>febrero</v>
      </c>
      <c r="H2218" s="2">
        <v>0.86388888888888893</v>
      </c>
      <c r="I2218" t="s">
        <v>57</v>
      </c>
      <c r="J2218" t="str">
        <f>VLOOKUP(ventas_starbucks_2025[[#This Row],[sucursal]],cambio_sucursal[#All],2,0)</f>
        <v>Sucursal Avda Colón</v>
      </c>
      <c r="K2218" t="s">
        <v>13</v>
      </c>
      <c r="L2218" t="s">
        <v>14</v>
      </c>
      <c r="M2218" t="s">
        <v>4</v>
      </c>
      <c r="N2218" t="str">
        <f>IFERROR(VLOOKUP(ventas_starbucks_2025[[#This Row],[tamaño_sucio]],cambio_tamaño[#All],2,0),"Tamaño único")</f>
        <v>Tamaño único</v>
      </c>
      <c r="O2218">
        <v>1</v>
      </c>
      <c r="P2218">
        <v>1637.16</v>
      </c>
      <c r="Q2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8">
        <v>1637.16</v>
      </c>
      <c r="S2218" t="s">
        <v>31</v>
      </c>
      <c r="T2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8" t="str">
        <f>VLOOKUP(ventas_starbucks_2025[[#This Row],[canal_compra]],cambio_canal_compra[#All],2,0)</f>
        <v>Entrega domicilio</v>
      </c>
      <c r="V2218" t="s">
        <v>6</v>
      </c>
      <c r="W2218" t="str">
        <f>VLOOKUP(ventas_starbucks_2025[[#This Row],[método_pago]],cambio_metodo_pago[#All],2,0)</f>
        <v>Aplicación móbil</v>
      </c>
      <c r="X2218" t="s">
        <v>22</v>
      </c>
      <c r="Y2218">
        <v>0</v>
      </c>
      <c r="Z2218" t="str">
        <f>VLOOKUP(ventas_starbucks_2025[[#This Row],[promoción_aplicada5]],promocion_cambiar[#All],2,0)</f>
        <v>Hora Feliz</v>
      </c>
      <c r="AA2218" t="s">
        <v>36</v>
      </c>
      <c r="AB2218" t="s">
        <v>9</v>
      </c>
      <c r="AC2218" t="s">
        <v>10</v>
      </c>
      <c r="AD2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18">
        <v>6</v>
      </c>
      <c r="AF2218">
        <v>1</v>
      </c>
      <c r="AG2218">
        <v>12</v>
      </c>
      <c r="AH2218">
        <v>11</v>
      </c>
    </row>
    <row r="2219" spans="1:34" x14ac:dyDescent="0.25">
      <c r="A2219" s="3" t="s">
        <v>2294</v>
      </c>
      <c r="B2219" s="1">
        <v>45694</v>
      </c>
      <c r="C2219" s="23">
        <f t="shared" si="170"/>
        <v>6</v>
      </c>
      <c r="D2219" s="23">
        <f t="shared" si="171"/>
        <v>4</v>
      </c>
      <c r="E2219" s="23" t="str">
        <f t="shared" si="172"/>
        <v>jueves</v>
      </c>
      <c r="F2219" s="23">
        <f t="shared" si="173"/>
        <v>2</v>
      </c>
      <c r="G2219" s="23" t="str">
        <f t="shared" si="174"/>
        <v>febrero</v>
      </c>
      <c r="H2219" s="2">
        <v>0.44305555555555554</v>
      </c>
      <c r="I2219" t="s">
        <v>12</v>
      </c>
      <c r="J2219" t="str">
        <f>VLOOKUP(ventas_starbucks_2025[[#This Row],[sucursal]],cambio_sucursal[#All],2,0)</f>
        <v>Sucursal Córdoba Shopping</v>
      </c>
      <c r="K2219" t="s">
        <v>175</v>
      </c>
      <c r="L2219" t="s">
        <v>70</v>
      </c>
      <c r="M2219" t="s">
        <v>55</v>
      </c>
      <c r="N2219" t="str">
        <f>IFERROR(VLOOKUP(ventas_starbucks_2025[[#This Row],[tamaño_sucio]],cambio_tamaño[#All],2,0),"Tamaño único")</f>
        <v>Pequeño</v>
      </c>
      <c r="O2219">
        <v>1</v>
      </c>
      <c r="P2219">
        <v>1641.09</v>
      </c>
      <c r="Q2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9">
        <v>1641.09</v>
      </c>
      <c r="S2219" t="s">
        <v>15</v>
      </c>
      <c r="T2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9" t="str">
        <f>VLOOKUP(ventas_starbucks_2025[[#This Row],[canal_compra]],cambio_canal_compra[#All],2,0)</f>
        <v>Para llevar</v>
      </c>
      <c r="V2219" t="s">
        <v>16</v>
      </c>
      <c r="W2219" t="str">
        <f>VLOOKUP(ventas_starbucks_2025[[#This Row],[método_pago]],cambio_metodo_pago[#All],2,0)</f>
        <v>Tarjeta</v>
      </c>
      <c r="X2219" t="s">
        <v>22</v>
      </c>
      <c r="Y2219">
        <v>0</v>
      </c>
      <c r="Z2219" t="str">
        <f>VLOOKUP(ventas_starbucks_2025[[#This Row],[promoción_aplicada5]],promocion_cambiar[#All],2,0)</f>
        <v>Hora Feliz</v>
      </c>
      <c r="AA2219" t="s">
        <v>36</v>
      </c>
      <c r="AB2219" t="s">
        <v>18</v>
      </c>
      <c r="AC2219" t="s">
        <v>10</v>
      </c>
      <c r="AD2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19">
        <v>15</v>
      </c>
      <c r="AF2219">
        <v>1</v>
      </c>
      <c r="AG2219">
        <v>14</v>
      </c>
      <c r="AH2219">
        <v>13</v>
      </c>
    </row>
    <row r="2220" spans="1:34" x14ac:dyDescent="0.25">
      <c r="A2220" s="3" t="s">
        <v>2295</v>
      </c>
      <c r="B2220" s="1">
        <v>45738</v>
      </c>
      <c r="C2220" s="23">
        <f t="shared" si="170"/>
        <v>22</v>
      </c>
      <c r="D2220" s="23">
        <f t="shared" si="171"/>
        <v>6</v>
      </c>
      <c r="E2220" s="1" t="str">
        <f t="shared" si="172"/>
        <v>sábado</v>
      </c>
      <c r="F2220" s="23">
        <f t="shared" si="173"/>
        <v>3</v>
      </c>
      <c r="G2220" s="1" t="str">
        <f t="shared" si="174"/>
        <v>marzo</v>
      </c>
      <c r="H2220" s="2">
        <v>0.53749999999999998</v>
      </c>
      <c r="I2220" t="s">
        <v>57</v>
      </c>
      <c r="J2220" t="str">
        <f>VLOOKUP(ventas_starbucks_2025[[#This Row],[sucursal]],cambio_sucursal[#All],2,0)</f>
        <v>Sucursal Avda Colón</v>
      </c>
      <c r="K2220" t="s">
        <v>13</v>
      </c>
      <c r="L2220" t="s">
        <v>14</v>
      </c>
      <c r="M2220" t="s">
        <v>4</v>
      </c>
      <c r="N2220" t="str">
        <f>IFERROR(VLOOKUP(ventas_starbucks_2025[[#This Row],[tamaño_sucio]],cambio_tamaño[#All],2,0),"Tamaño único")</f>
        <v>Tamaño único</v>
      </c>
      <c r="O2220">
        <v>3</v>
      </c>
      <c r="P2220">
        <v>1628.62</v>
      </c>
      <c r="Q2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0">
        <v>4885.8599999999997</v>
      </c>
      <c r="S2220" t="s">
        <v>5</v>
      </c>
      <c r="T2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0" t="str">
        <f>VLOOKUP(ventas_starbucks_2025[[#This Row],[canal_compra]],cambio_canal_compra[#All],2,0)</f>
        <v>En tienda</v>
      </c>
      <c r="V2220" t="s">
        <v>40</v>
      </c>
      <c r="W2220" t="str">
        <f>VLOOKUP(ventas_starbucks_2025[[#This Row],[método_pago]],cambio_metodo_pago[#All],2,0)</f>
        <v>Efectivo</v>
      </c>
      <c r="X2220" t="s">
        <v>7</v>
      </c>
      <c r="Y2220">
        <v>0</v>
      </c>
      <c r="Z2220" t="str">
        <f>VLOOKUP(ventas_starbucks_2025[[#This Row],[promoción_aplicada5]],promocion_cambiar[#All],2,0)</f>
        <v>Ninguna</v>
      </c>
      <c r="AA2220" t="s">
        <v>17</v>
      </c>
      <c r="AB2220" t="s">
        <v>52</v>
      </c>
      <c r="AC2220" t="s">
        <v>41</v>
      </c>
      <c r="AD2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20">
        <v>11.2</v>
      </c>
      <c r="AF2220">
        <v>2</v>
      </c>
      <c r="AG2220">
        <v>28</v>
      </c>
      <c r="AH2220">
        <v>25</v>
      </c>
    </row>
    <row r="2221" spans="1:34" x14ac:dyDescent="0.25">
      <c r="A2221" s="3" t="s">
        <v>2296</v>
      </c>
      <c r="B2221" s="1">
        <v>45699</v>
      </c>
      <c r="C2221" s="23">
        <f t="shared" si="170"/>
        <v>11</v>
      </c>
      <c r="D2221" s="23">
        <f t="shared" si="171"/>
        <v>2</v>
      </c>
      <c r="E2221" s="23" t="str">
        <f t="shared" si="172"/>
        <v>martes</v>
      </c>
      <c r="F2221" s="23">
        <f t="shared" si="173"/>
        <v>2</v>
      </c>
      <c r="G2221" s="23" t="str">
        <f t="shared" si="174"/>
        <v>febrero</v>
      </c>
      <c r="H2221" s="2">
        <v>0.60069444444444442</v>
      </c>
      <c r="I2221" t="s">
        <v>57</v>
      </c>
      <c r="J2221" t="str">
        <f>VLOOKUP(ventas_starbucks_2025[[#This Row],[sucursal]],cambio_sucursal[#All],2,0)</f>
        <v>Sucursal Avda Colón</v>
      </c>
      <c r="K2221" t="s">
        <v>113</v>
      </c>
      <c r="L2221" t="s">
        <v>44</v>
      </c>
      <c r="M2221" t="s">
        <v>50</v>
      </c>
      <c r="N2221" t="str">
        <f>IFERROR(VLOOKUP(ventas_starbucks_2025[[#This Row],[tamaño_sucio]],cambio_tamaño[#All],2,0),"Tamaño único")</f>
        <v>Mediano</v>
      </c>
      <c r="O2221">
        <v>1</v>
      </c>
      <c r="P2221">
        <v>1505.84</v>
      </c>
      <c r="Q2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1">
        <v>1505.84</v>
      </c>
      <c r="S2221" t="s">
        <v>15</v>
      </c>
      <c r="T2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1" t="str">
        <f>VLOOKUP(ventas_starbucks_2025[[#This Row],[canal_compra]],cambio_canal_compra[#All],2,0)</f>
        <v>Para llevar</v>
      </c>
      <c r="V2221" t="s">
        <v>6</v>
      </c>
      <c r="W2221" t="str">
        <f>VLOOKUP(ventas_starbucks_2025[[#This Row],[método_pago]],cambio_metodo_pago[#All],2,0)</f>
        <v>Aplicación móbil</v>
      </c>
      <c r="X2221" t="s">
        <v>22</v>
      </c>
      <c r="Y2221">
        <v>0</v>
      </c>
      <c r="Z2221" t="str">
        <f>VLOOKUP(ventas_starbucks_2025[[#This Row],[promoción_aplicada5]],promocion_cambiar[#All],2,0)</f>
        <v>Combo</v>
      </c>
      <c r="AA2221" t="s">
        <v>8</v>
      </c>
      <c r="AB2221" t="s">
        <v>9</v>
      </c>
      <c r="AC2221" t="s">
        <v>24</v>
      </c>
      <c r="AD2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21">
        <v>12.6</v>
      </c>
      <c r="AF2221">
        <v>2</v>
      </c>
      <c r="AG2221">
        <v>33</v>
      </c>
      <c r="AH2221">
        <v>32</v>
      </c>
    </row>
    <row r="2222" spans="1:34" x14ac:dyDescent="0.25">
      <c r="A2222" s="3" t="s">
        <v>2297</v>
      </c>
      <c r="B2222" s="1">
        <v>45722</v>
      </c>
      <c r="C2222" s="23">
        <f t="shared" si="170"/>
        <v>6</v>
      </c>
      <c r="D2222" s="23">
        <f t="shared" si="171"/>
        <v>4</v>
      </c>
      <c r="E2222" s="1" t="str">
        <f t="shared" si="172"/>
        <v>jueves</v>
      </c>
      <c r="F2222" s="23">
        <f t="shared" si="173"/>
        <v>3</v>
      </c>
      <c r="G2222" s="1" t="str">
        <f t="shared" si="174"/>
        <v>marzo</v>
      </c>
      <c r="H2222" s="2">
        <v>0.38541666666666669</v>
      </c>
      <c r="I2222" t="s">
        <v>26</v>
      </c>
      <c r="J2222" t="str">
        <f>VLOOKUP(ventas_starbucks_2025[[#This Row],[sucursal]],cambio_sucursal[#All],2,0)</f>
        <v>Sucursal San Lorenzo 47</v>
      </c>
      <c r="K2222" t="s">
        <v>173</v>
      </c>
      <c r="L2222" t="s">
        <v>35</v>
      </c>
      <c r="M2222" t="s">
        <v>4</v>
      </c>
      <c r="N2222" t="str">
        <f>IFERROR(VLOOKUP(ventas_starbucks_2025[[#This Row],[tamaño_sucio]],cambio_tamaño[#All],2,0),"Tamaño único")</f>
        <v>Tamaño único</v>
      </c>
      <c r="O2222">
        <v>3</v>
      </c>
      <c r="P2222">
        <v>1481.02</v>
      </c>
      <c r="Q2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2">
        <v>4443.0600000000004</v>
      </c>
      <c r="S2222" t="s">
        <v>31</v>
      </c>
      <c r="T2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2" t="str">
        <f>VLOOKUP(ventas_starbucks_2025[[#This Row],[canal_compra]],cambio_canal_compra[#All],2,0)</f>
        <v>Entrega domicilio</v>
      </c>
      <c r="V2222" t="s">
        <v>16</v>
      </c>
      <c r="W2222" t="str">
        <f>VLOOKUP(ventas_starbucks_2025[[#This Row],[método_pago]],cambio_metodo_pago[#All],2,0)</f>
        <v>Tarjeta</v>
      </c>
      <c r="X2222" t="s">
        <v>22</v>
      </c>
      <c r="Y2222">
        <v>0</v>
      </c>
      <c r="Z2222" t="str">
        <f>VLOOKUP(ventas_starbucks_2025[[#This Row],[promoción_aplicada5]],promocion_cambiar[#All],2,0)</f>
        <v>Ninguna</v>
      </c>
      <c r="AA2222" t="s">
        <v>17</v>
      </c>
      <c r="AB2222" t="s">
        <v>23</v>
      </c>
      <c r="AC2222" t="s">
        <v>24</v>
      </c>
      <c r="AD2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22">
        <v>13.5</v>
      </c>
      <c r="AF2222">
        <v>3</v>
      </c>
      <c r="AG2222">
        <v>19</v>
      </c>
      <c r="AH2222">
        <v>16</v>
      </c>
    </row>
    <row r="2223" spans="1:34" x14ac:dyDescent="0.25">
      <c r="A2223" s="3" t="s">
        <v>2298</v>
      </c>
      <c r="B2223" s="1">
        <v>45700</v>
      </c>
      <c r="C2223" s="23">
        <f t="shared" si="170"/>
        <v>12</v>
      </c>
      <c r="D2223" s="23">
        <f t="shared" si="171"/>
        <v>3</v>
      </c>
      <c r="E2223" s="23" t="str">
        <f t="shared" si="172"/>
        <v>miércoles</v>
      </c>
      <c r="F2223" s="23">
        <f t="shared" si="173"/>
        <v>2</v>
      </c>
      <c r="G2223" s="23" t="str">
        <f t="shared" si="174"/>
        <v>febrero</v>
      </c>
      <c r="H2223" s="2">
        <v>0.3576388888888889</v>
      </c>
      <c r="I2223" t="s">
        <v>12</v>
      </c>
      <c r="J2223" t="str">
        <f>VLOOKUP(ventas_starbucks_2025[[#This Row],[sucursal]],cambio_sucursal[#All],2,0)</f>
        <v>Sucursal Córdoba Shopping</v>
      </c>
      <c r="K2223" t="s">
        <v>48</v>
      </c>
      <c r="L2223" t="s">
        <v>49</v>
      </c>
      <c r="M2223" t="s">
        <v>45</v>
      </c>
      <c r="N2223" t="str">
        <f>IFERROR(VLOOKUP(ventas_starbucks_2025[[#This Row],[tamaño_sucio]],cambio_tamaño[#All],2,0),"Tamaño único")</f>
        <v>Grande</v>
      </c>
      <c r="O2223">
        <v>4</v>
      </c>
      <c r="P2223">
        <v>1634.55</v>
      </c>
      <c r="Q2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3">
        <v>6538.2</v>
      </c>
      <c r="S2223" t="s">
        <v>31</v>
      </c>
      <c r="T2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23" t="str">
        <f>VLOOKUP(ventas_starbucks_2025[[#This Row],[canal_compra]],cambio_canal_compra[#All],2,0)</f>
        <v>Entrega domicilio</v>
      </c>
      <c r="V2223" t="s">
        <v>16</v>
      </c>
      <c r="W2223" t="str">
        <f>VLOOKUP(ventas_starbucks_2025[[#This Row],[método_pago]],cambio_metodo_pago[#All],2,0)</f>
        <v>Tarjeta</v>
      </c>
      <c r="X2223" t="s">
        <v>7</v>
      </c>
      <c r="Y2223">
        <v>15</v>
      </c>
      <c r="Z2223" t="str">
        <f>VLOOKUP(ventas_starbucks_2025[[#This Row],[promoción_aplicada5]],promocion_cambiar[#All],2,0)</f>
        <v>Combo</v>
      </c>
      <c r="AA2223" t="s">
        <v>8</v>
      </c>
      <c r="AB2223" t="s">
        <v>9</v>
      </c>
      <c r="AC2223" t="s">
        <v>41</v>
      </c>
      <c r="AD2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23">
        <v>3.5</v>
      </c>
      <c r="AF2223">
        <v>1</v>
      </c>
      <c r="AG2223">
        <v>47</v>
      </c>
      <c r="AH2223">
        <v>43</v>
      </c>
    </row>
    <row r="2224" spans="1:34" x14ac:dyDescent="0.25">
      <c r="A2224" s="3" t="s">
        <v>2299</v>
      </c>
      <c r="B2224" s="1">
        <v>45695</v>
      </c>
      <c r="C2224" s="23">
        <f t="shared" si="170"/>
        <v>7</v>
      </c>
      <c r="D2224" s="23">
        <f t="shared" si="171"/>
        <v>5</v>
      </c>
      <c r="E2224" s="23" t="str">
        <f t="shared" si="172"/>
        <v>viernes</v>
      </c>
      <c r="F2224" s="23">
        <f t="shared" si="173"/>
        <v>2</v>
      </c>
      <c r="G2224" s="23" t="str">
        <f t="shared" si="174"/>
        <v>febrero</v>
      </c>
      <c r="H2224" s="2">
        <v>0.4201388888888889</v>
      </c>
      <c r="I2224" t="s">
        <v>12</v>
      </c>
      <c r="J2224" t="str">
        <f>VLOOKUP(ventas_starbucks_2025[[#This Row],[sucursal]],cambio_sucursal[#All],2,0)</f>
        <v>Sucursal Córdoba Shopping</v>
      </c>
      <c r="K2224" t="s">
        <v>175</v>
      </c>
      <c r="L2224" t="s">
        <v>70</v>
      </c>
      <c r="M2224" t="s">
        <v>50</v>
      </c>
      <c r="N2224" t="str">
        <f>IFERROR(VLOOKUP(ventas_starbucks_2025[[#This Row],[tamaño_sucio]],cambio_tamaño[#All],2,0),"Tamaño único")</f>
        <v>Mediano</v>
      </c>
      <c r="O2224">
        <v>5</v>
      </c>
      <c r="P2224">
        <v>1537.77</v>
      </c>
      <c r="Q2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4">
        <v>7688.85</v>
      </c>
      <c r="S2224" t="s">
        <v>31</v>
      </c>
      <c r="T2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24" t="str">
        <f>VLOOKUP(ventas_starbucks_2025[[#This Row],[canal_compra]],cambio_canal_compra[#All],2,0)</f>
        <v>Entrega domicilio</v>
      </c>
      <c r="V2224" t="s">
        <v>6</v>
      </c>
      <c r="W2224" t="str">
        <f>VLOOKUP(ventas_starbucks_2025[[#This Row],[método_pago]],cambio_metodo_pago[#All],2,0)</f>
        <v>Aplicación móbil</v>
      </c>
      <c r="X2224" t="s">
        <v>7</v>
      </c>
      <c r="Y2224">
        <v>15</v>
      </c>
      <c r="Z2224" t="str">
        <f>VLOOKUP(ventas_starbucks_2025[[#This Row],[promoción_aplicada5]],promocion_cambiar[#All],2,0)</f>
        <v>Combo</v>
      </c>
      <c r="AA2224" t="s">
        <v>8</v>
      </c>
      <c r="AB2224" t="s">
        <v>29</v>
      </c>
      <c r="AC2224" t="s">
        <v>41</v>
      </c>
      <c r="AD2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24">
        <v>5.5</v>
      </c>
      <c r="AF2224">
        <v>2</v>
      </c>
      <c r="AG2224">
        <v>49</v>
      </c>
      <c r="AH2224">
        <v>44</v>
      </c>
    </row>
    <row r="2225" spans="1:34" x14ac:dyDescent="0.25">
      <c r="A2225" s="3" t="s">
        <v>2300</v>
      </c>
      <c r="B2225" s="1">
        <v>45687</v>
      </c>
      <c r="C2225" s="23">
        <f t="shared" si="170"/>
        <v>30</v>
      </c>
      <c r="D2225" s="23">
        <f t="shared" si="171"/>
        <v>4</v>
      </c>
      <c r="E2225" s="23" t="str">
        <f t="shared" si="172"/>
        <v>jueves</v>
      </c>
      <c r="F2225" s="23">
        <f t="shared" si="173"/>
        <v>1</v>
      </c>
      <c r="G2225" s="23" t="str">
        <f t="shared" si="174"/>
        <v>enero</v>
      </c>
      <c r="H2225" s="2">
        <v>0.52430555555555558</v>
      </c>
      <c r="I2225" t="s">
        <v>12</v>
      </c>
      <c r="J2225" t="str">
        <f>VLOOKUP(ventas_starbucks_2025[[#This Row],[sucursal]],cambio_sucursal[#All],2,0)</f>
        <v>Sucursal Córdoba Shopping</v>
      </c>
      <c r="K2225" t="s">
        <v>115</v>
      </c>
      <c r="L2225" t="s">
        <v>21</v>
      </c>
      <c r="M2225" t="s">
        <v>4</v>
      </c>
      <c r="N2225" t="str">
        <f>IFERROR(VLOOKUP(ventas_starbucks_2025[[#This Row],[tamaño_sucio]],cambio_tamaño[#All],2,0),"Tamaño único")</f>
        <v>Tamaño único</v>
      </c>
      <c r="O2225">
        <v>5</v>
      </c>
      <c r="P2225">
        <v>1111.01</v>
      </c>
      <c r="Q2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5">
        <v>5555.05</v>
      </c>
      <c r="S2225" t="s">
        <v>31</v>
      </c>
      <c r="T2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25" t="str">
        <f>VLOOKUP(ventas_starbucks_2025[[#This Row],[canal_compra]],cambio_canal_compra[#All],2,0)</f>
        <v>Entrega domicilio</v>
      </c>
      <c r="V2225" t="s">
        <v>40</v>
      </c>
      <c r="W2225" t="str">
        <f>VLOOKUP(ventas_starbucks_2025[[#This Row],[método_pago]],cambio_metodo_pago[#All],2,0)</f>
        <v>Efectivo</v>
      </c>
      <c r="X2225" t="s">
        <v>7</v>
      </c>
      <c r="Y2225">
        <v>0</v>
      </c>
      <c r="Z2225" t="str">
        <f>VLOOKUP(ventas_starbucks_2025[[#This Row],[promoción_aplicada5]],promocion_cambiar[#All],2,0)</f>
        <v>Hora Feliz</v>
      </c>
      <c r="AA2225" t="s">
        <v>36</v>
      </c>
      <c r="AB2225" t="s">
        <v>9</v>
      </c>
      <c r="AC2225" t="s">
        <v>24</v>
      </c>
      <c r="AD2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25">
        <v>12.8</v>
      </c>
      <c r="AF2225">
        <v>2</v>
      </c>
      <c r="AG2225">
        <v>35</v>
      </c>
      <c r="AH2225">
        <v>30</v>
      </c>
    </row>
    <row r="2226" spans="1:34" x14ac:dyDescent="0.25">
      <c r="A2226" s="3" t="s">
        <v>2301</v>
      </c>
      <c r="B2226" s="1">
        <v>45686</v>
      </c>
      <c r="C2226" s="23">
        <f t="shared" si="170"/>
        <v>29</v>
      </c>
      <c r="D2226" s="23">
        <f t="shared" si="171"/>
        <v>3</v>
      </c>
      <c r="E2226" s="23" t="str">
        <f t="shared" si="172"/>
        <v>miércoles</v>
      </c>
      <c r="F2226" s="23">
        <f t="shared" si="173"/>
        <v>1</v>
      </c>
      <c r="G2226" s="23" t="str">
        <f t="shared" si="174"/>
        <v>enero</v>
      </c>
      <c r="H2226" s="2">
        <v>0.58402777777777781</v>
      </c>
      <c r="I2226" t="s">
        <v>57</v>
      </c>
      <c r="J2226" t="str">
        <f>VLOOKUP(ventas_starbucks_2025[[#This Row],[sucursal]],cambio_sucursal[#All],2,0)</f>
        <v>Sucursal Avda Colón</v>
      </c>
      <c r="K2226" t="s">
        <v>58</v>
      </c>
      <c r="L2226" t="s">
        <v>39</v>
      </c>
      <c r="M2226" t="s">
        <v>4</v>
      </c>
      <c r="N2226" t="str">
        <f>IFERROR(VLOOKUP(ventas_starbucks_2025[[#This Row],[tamaño_sucio]],cambio_tamaño[#All],2,0),"Tamaño único")</f>
        <v>Tamaño único</v>
      </c>
      <c r="O2226">
        <v>1</v>
      </c>
      <c r="P2226">
        <v>1586</v>
      </c>
      <c r="Q2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6">
        <v>1586</v>
      </c>
      <c r="S2226" t="s">
        <v>5</v>
      </c>
      <c r="T2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6" t="str">
        <f>VLOOKUP(ventas_starbucks_2025[[#This Row],[canal_compra]],cambio_canal_compra[#All],2,0)</f>
        <v>En tienda</v>
      </c>
      <c r="V2226" t="s">
        <v>6</v>
      </c>
      <c r="W2226" t="str">
        <f>VLOOKUP(ventas_starbucks_2025[[#This Row],[método_pago]],cambio_metodo_pago[#All],2,0)</f>
        <v>Aplicación móbil</v>
      </c>
      <c r="X2226" t="s">
        <v>22</v>
      </c>
      <c r="Y2226">
        <v>0</v>
      </c>
      <c r="Z2226" t="str">
        <f>VLOOKUP(ventas_starbucks_2025[[#This Row],[promoción_aplicada5]],promocion_cambiar[#All],2,0)</f>
        <v>Hora Feliz</v>
      </c>
      <c r="AA2226" t="s">
        <v>36</v>
      </c>
      <c r="AB2226" t="s">
        <v>18</v>
      </c>
      <c r="AC2226" t="s">
        <v>24</v>
      </c>
      <c r="AD2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26">
        <v>8.3000000000000007</v>
      </c>
      <c r="AF2226">
        <v>5</v>
      </c>
      <c r="AG2226">
        <v>47</v>
      </c>
      <c r="AH2226">
        <v>46</v>
      </c>
    </row>
    <row r="2227" spans="1:34" x14ac:dyDescent="0.25">
      <c r="A2227" s="3" t="s">
        <v>2302</v>
      </c>
      <c r="B2227" s="1">
        <v>45719</v>
      </c>
      <c r="C2227" s="23">
        <f t="shared" si="170"/>
        <v>3</v>
      </c>
      <c r="D2227" s="23">
        <f t="shared" si="171"/>
        <v>1</v>
      </c>
      <c r="E2227" s="23" t="str">
        <f t="shared" si="172"/>
        <v>lunes</v>
      </c>
      <c r="F2227" s="23">
        <f t="shared" si="173"/>
        <v>3</v>
      </c>
      <c r="G2227" s="23" t="str">
        <f t="shared" si="174"/>
        <v>marzo</v>
      </c>
      <c r="H2227" s="2">
        <v>0.31388888888888888</v>
      </c>
      <c r="I2227" t="s">
        <v>26</v>
      </c>
      <c r="J2227" t="str">
        <f>VLOOKUP(ventas_starbucks_2025[[#This Row],[sucursal]],cambio_sucursal[#All],2,0)</f>
        <v>Sucursal San Lorenzo 47</v>
      </c>
      <c r="K2227" t="s">
        <v>175</v>
      </c>
      <c r="L2227" t="s">
        <v>70</v>
      </c>
      <c r="M2227" t="s">
        <v>55</v>
      </c>
      <c r="N2227" t="str">
        <f>IFERROR(VLOOKUP(ventas_starbucks_2025[[#This Row],[tamaño_sucio]],cambio_tamaño[#All],2,0),"Tamaño único")</f>
        <v>Pequeño</v>
      </c>
      <c r="O2227">
        <v>3</v>
      </c>
      <c r="P2227">
        <v>1891.56</v>
      </c>
      <c r="Q2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7">
        <v>5674.68</v>
      </c>
      <c r="S2227" t="s">
        <v>15</v>
      </c>
      <c r="T2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27" t="str">
        <f>VLOOKUP(ventas_starbucks_2025[[#This Row],[canal_compra]],cambio_canal_compra[#All],2,0)</f>
        <v>Para llevar</v>
      </c>
      <c r="V2227" t="s">
        <v>40</v>
      </c>
      <c r="W2227" t="str">
        <f>VLOOKUP(ventas_starbucks_2025[[#This Row],[método_pago]],cambio_metodo_pago[#All],2,0)</f>
        <v>Efectivo</v>
      </c>
      <c r="X2227" t="s">
        <v>22</v>
      </c>
      <c r="Y2227">
        <v>0</v>
      </c>
      <c r="Z2227" t="str">
        <f>VLOOKUP(ventas_starbucks_2025[[#This Row],[promoción_aplicada5]],promocion_cambiar[#All],2,0)</f>
        <v>Hora Feliz</v>
      </c>
      <c r="AA2227" t="s">
        <v>36</v>
      </c>
      <c r="AB2227" t="s">
        <v>23</v>
      </c>
      <c r="AC2227" t="s">
        <v>41</v>
      </c>
      <c r="AD2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27">
        <v>3.4</v>
      </c>
      <c r="AF2227">
        <v>4</v>
      </c>
      <c r="AG2227">
        <v>38</v>
      </c>
      <c r="AH2227">
        <v>35</v>
      </c>
    </row>
    <row r="2228" spans="1:34" x14ac:dyDescent="0.25">
      <c r="A2228" s="3" t="s">
        <v>2303</v>
      </c>
      <c r="B2228" s="1">
        <v>45679</v>
      </c>
      <c r="C2228" s="23">
        <f t="shared" si="170"/>
        <v>22</v>
      </c>
      <c r="D2228" s="23">
        <f t="shared" si="171"/>
        <v>3</v>
      </c>
      <c r="E2228" s="23" t="str">
        <f t="shared" si="172"/>
        <v>miércoles</v>
      </c>
      <c r="F2228" s="23">
        <f t="shared" si="173"/>
        <v>1</v>
      </c>
      <c r="G2228" s="23" t="str">
        <f t="shared" si="174"/>
        <v>enero</v>
      </c>
      <c r="H2228" s="2">
        <v>0.72222222222222221</v>
      </c>
      <c r="I2228" t="s">
        <v>12</v>
      </c>
      <c r="J2228" t="str">
        <f>VLOOKUP(ventas_starbucks_2025[[#This Row],[sucursal]],cambio_sucursal[#All],2,0)</f>
        <v>Sucursal Córdoba Shopping</v>
      </c>
      <c r="K2228" t="s">
        <v>115</v>
      </c>
      <c r="L2228" t="s">
        <v>21</v>
      </c>
      <c r="M2228" t="s">
        <v>4</v>
      </c>
      <c r="N2228" t="str">
        <f>IFERROR(VLOOKUP(ventas_starbucks_2025[[#This Row],[tamaño_sucio]],cambio_tamaño[#All],2,0),"Tamaño único")</f>
        <v>Tamaño único</v>
      </c>
      <c r="O2228">
        <v>5</v>
      </c>
      <c r="P2228">
        <v>845.9</v>
      </c>
      <c r="Q2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28">
        <v>4229.5</v>
      </c>
      <c r="S2228" t="s">
        <v>15</v>
      </c>
      <c r="T2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8" t="str">
        <f>VLOOKUP(ventas_starbucks_2025[[#This Row],[canal_compra]],cambio_canal_compra[#All],2,0)</f>
        <v>Para llevar</v>
      </c>
      <c r="V2228" t="s">
        <v>6</v>
      </c>
      <c r="W2228" t="str">
        <f>VLOOKUP(ventas_starbucks_2025[[#This Row],[método_pago]],cambio_metodo_pago[#All],2,0)</f>
        <v>Aplicación móbil</v>
      </c>
      <c r="X2228" t="s">
        <v>7</v>
      </c>
      <c r="Y2228">
        <v>10</v>
      </c>
      <c r="Z2228" t="str">
        <f>VLOOKUP(ventas_starbucks_2025[[#This Row],[promoción_aplicada5]],promocion_cambiar[#All],2,0)</f>
        <v>2x1</v>
      </c>
      <c r="AA2228" t="s">
        <v>51</v>
      </c>
      <c r="AB2228" t="s">
        <v>18</v>
      </c>
      <c r="AC2228" t="s">
        <v>24</v>
      </c>
      <c r="AD2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28">
        <v>10.7</v>
      </c>
      <c r="AF2228">
        <v>3</v>
      </c>
      <c r="AG2228">
        <v>41</v>
      </c>
      <c r="AH2228">
        <v>36</v>
      </c>
    </row>
    <row r="2229" spans="1:34" x14ac:dyDescent="0.25">
      <c r="A2229" s="3" t="s">
        <v>2304</v>
      </c>
      <c r="B2229" s="1">
        <v>45671</v>
      </c>
      <c r="C2229" s="23">
        <f t="shared" si="170"/>
        <v>14</v>
      </c>
      <c r="D2229" s="23">
        <f t="shared" si="171"/>
        <v>2</v>
      </c>
      <c r="E2229" s="23" t="str">
        <f t="shared" si="172"/>
        <v>martes</v>
      </c>
      <c r="F2229" s="23">
        <f t="shared" si="173"/>
        <v>1</v>
      </c>
      <c r="G2229" s="23" t="str">
        <f t="shared" si="174"/>
        <v>enero</v>
      </c>
      <c r="H2229" s="2">
        <v>0.52916666666666667</v>
      </c>
      <c r="I2229" t="s">
        <v>12</v>
      </c>
      <c r="J2229" t="str">
        <f>VLOOKUP(ventas_starbucks_2025[[#This Row],[sucursal]],cambio_sucursal[#All],2,0)</f>
        <v>Sucursal Córdoba Shopping</v>
      </c>
      <c r="K2229" t="s">
        <v>101</v>
      </c>
      <c r="L2229" t="s">
        <v>3</v>
      </c>
      <c r="M2229" t="s">
        <v>4</v>
      </c>
      <c r="N2229" t="str">
        <f>IFERROR(VLOOKUP(ventas_starbucks_2025[[#This Row],[tamaño_sucio]],cambio_tamaño[#All],2,0),"Tamaño único")</f>
        <v>Tamaño único</v>
      </c>
      <c r="O2229">
        <v>4</v>
      </c>
      <c r="P2229">
        <v>2986.62</v>
      </c>
      <c r="Q2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29">
        <v>11946.48</v>
      </c>
      <c r="S2229" t="s">
        <v>15</v>
      </c>
      <c r="T2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29" t="str">
        <f>VLOOKUP(ventas_starbucks_2025[[#This Row],[canal_compra]],cambio_canal_compra[#All],2,0)</f>
        <v>Para llevar</v>
      </c>
      <c r="V2229" t="s">
        <v>6</v>
      </c>
      <c r="W2229" t="str">
        <f>VLOOKUP(ventas_starbucks_2025[[#This Row],[método_pago]],cambio_metodo_pago[#All],2,0)</f>
        <v>Aplicación móbil</v>
      </c>
      <c r="X2229" t="s">
        <v>7</v>
      </c>
      <c r="Y2229">
        <v>15</v>
      </c>
      <c r="Z2229" t="str">
        <f>VLOOKUP(ventas_starbucks_2025[[#This Row],[promoción_aplicada5]],promocion_cambiar[#All],2,0)</f>
        <v>2x1</v>
      </c>
      <c r="AA2229" t="s">
        <v>51</v>
      </c>
      <c r="AB2229" t="s">
        <v>32</v>
      </c>
      <c r="AC2229" t="s">
        <v>24</v>
      </c>
      <c r="AD2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29">
        <v>14.8</v>
      </c>
      <c r="AF2229">
        <v>2</v>
      </c>
      <c r="AG2229">
        <v>37</v>
      </c>
      <c r="AH2229">
        <v>33</v>
      </c>
    </row>
    <row r="2230" spans="1:34" x14ac:dyDescent="0.25">
      <c r="A2230" s="3" t="s">
        <v>2305</v>
      </c>
      <c r="B2230" s="1">
        <v>45675</v>
      </c>
      <c r="C2230" s="23">
        <f t="shared" si="170"/>
        <v>18</v>
      </c>
      <c r="D2230" s="23">
        <f t="shared" si="171"/>
        <v>6</v>
      </c>
      <c r="E2230" s="23" t="str">
        <f t="shared" si="172"/>
        <v>sábado</v>
      </c>
      <c r="F2230" s="23">
        <f t="shared" si="173"/>
        <v>1</v>
      </c>
      <c r="G2230" s="23" t="str">
        <f t="shared" si="174"/>
        <v>enero</v>
      </c>
      <c r="H2230" s="2">
        <v>0.37847222222222221</v>
      </c>
      <c r="I2230" t="s">
        <v>1</v>
      </c>
      <c r="J2230" t="str">
        <f>VLOOKUP(ventas_starbucks_2025[[#This Row],[sucursal]],cambio_sucursal[#All],2,0)</f>
        <v>Sucursal Nueva Córdoba</v>
      </c>
      <c r="K2230" t="s">
        <v>284</v>
      </c>
      <c r="L2230" t="s">
        <v>35</v>
      </c>
      <c r="M2230" t="s">
        <v>4</v>
      </c>
      <c r="N2230" t="str">
        <f>IFERROR(VLOOKUP(ventas_starbucks_2025[[#This Row],[tamaño_sucio]],cambio_tamaño[#All],2,0),"Tamaño único")</f>
        <v>Tamaño único</v>
      </c>
      <c r="O2230">
        <v>5</v>
      </c>
      <c r="P2230">
        <v>1370.28</v>
      </c>
      <c r="Q2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0">
        <v>6851.4</v>
      </c>
      <c r="S2230" t="s">
        <v>15</v>
      </c>
      <c r="T2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30" t="str">
        <f>VLOOKUP(ventas_starbucks_2025[[#This Row],[canal_compra]],cambio_canal_compra[#All],2,0)</f>
        <v>Para llevar</v>
      </c>
      <c r="V2230" t="s">
        <v>40</v>
      </c>
      <c r="W2230" t="str">
        <f>VLOOKUP(ventas_starbucks_2025[[#This Row],[método_pago]],cambio_metodo_pago[#All],2,0)</f>
        <v>Efectivo</v>
      </c>
      <c r="X2230" t="s">
        <v>7</v>
      </c>
      <c r="Y2230">
        <v>0</v>
      </c>
      <c r="Z2230" t="str">
        <f>VLOOKUP(ventas_starbucks_2025[[#This Row],[promoción_aplicada5]],promocion_cambiar[#All],2,0)</f>
        <v>Ninguna</v>
      </c>
      <c r="AA2230" t="s">
        <v>17</v>
      </c>
      <c r="AB2230" t="s">
        <v>9</v>
      </c>
      <c r="AC2230" t="s">
        <v>10</v>
      </c>
      <c r="AD2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30">
        <v>13.3</v>
      </c>
      <c r="AF2230">
        <v>4</v>
      </c>
      <c r="AG2230">
        <v>16</v>
      </c>
      <c r="AH2230">
        <v>11</v>
      </c>
    </row>
    <row r="2231" spans="1:34" x14ac:dyDescent="0.25">
      <c r="A2231" s="3" t="s">
        <v>2306</v>
      </c>
      <c r="B2231" s="1">
        <v>45665</v>
      </c>
      <c r="C2231" s="23">
        <f t="shared" si="170"/>
        <v>8</v>
      </c>
      <c r="D2231" s="23">
        <f t="shared" si="171"/>
        <v>3</v>
      </c>
      <c r="E2231" s="23" t="str">
        <f t="shared" si="172"/>
        <v>miércoles</v>
      </c>
      <c r="F2231" s="23">
        <f t="shared" si="173"/>
        <v>1</v>
      </c>
      <c r="G2231" s="23" t="str">
        <f t="shared" si="174"/>
        <v>enero</v>
      </c>
      <c r="H2231" s="2">
        <v>0.33055555555555555</v>
      </c>
      <c r="I2231" t="s">
        <v>26</v>
      </c>
      <c r="J2231" t="str">
        <f>VLOOKUP(ventas_starbucks_2025[[#This Row],[sucursal]],cambio_sucursal[#All],2,0)</f>
        <v>Sucursal San Lorenzo 47</v>
      </c>
      <c r="K2231" t="s">
        <v>27</v>
      </c>
      <c r="L2231" t="s">
        <v>28</v>
      </c>
      <c r="M2231" t="s">
        <v>4</v>
      </c>
      <c r="N2231" t="str">
        <f>IFERROR(VLOOKUP(ventas_starbucks_2025[[#This Row],[tamaño_sucio]],cambio_tamaño[#All],2,0),"Tamaño único")</f>
        <v>Tamaño único</v>
      </c>
      <c r="O2231">
        <v>1</v>
      </c>
      <c r="P2231">
        <v>2764.01</v>
      </c>
      <c r="Q2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31">
        <v>2764.01</v>
      </c>
      <c r="S2231" t="s">
        <v>31</v>
      </c>
      <c r="T2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1" t="str">
        <f>VLOOKUP(ventas_starbucks_2025[[#This Row],[canal_compra]],cambio_canal_compra[#All],2,0)</f>
        <v>Entrega domicilio</v>
      </c>
      <c r="V2231" t="s">
        <v>6</v>
      </c>
      <c r="W2231" t="str">
        <f>VLOOKUP(ventas_starbucks_2025[[#This Row],[método_pago]],cambio_metodo_pago[#All],2,0)</f>
        <v>Aplicación móbil</v>
      </c>
      <c r="X2231" t="s">
        <v>22</v>
      </c>
      <c r="Y2231">
        <v>0</v>
      </c>
      <c r="Z2231" t="str">
        <f>VLOOKUP(ventas_starbucks_2025[[#This Row],[promoción_aplicada5]],promocion_cambiar[#All],2,0)</f>
        <v>Hora Feliz</v>
      </c>
      <c r="AA2231" t="s">
        <v>36</v>
      </c>
      <c r="AB2231" t="s">
        <v>52</v>
      </c>
      <c r="AC2231" t="s">
        <v>41</v>
      </c>
      <c r="AD2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31">
        <v>10.5</v>
      </c>
      <c r="AF2231">
        <v>4</v>
      </c>
      <c r="AG2231">
        <v>25</v>
      </c>
      <c r="AH2231">
        <v>24</v>
      </c>
    </row>
    <row r="2232" spans="1:34" x14ac:dyDescent="0.25">
      <c r="A2232" s="3" t="s">
        <v>2307</v>
      </c>
      <c r="B2232" s="1">
        <v>45675</v>
      </c>
      <c r="C2232" s="23">
        <f t="shared" si="170"/>
        <v>18</v>
      </c>
      <c r="D2232" s="23">
        <f t="shared" si="171"/>
        <v>6</v>
      </c>
      <c r="E2232" s="23" t="str">
        <f t="shared" si="172"/>
        <v>sábado</v>
      </c>
      <c r="F2232" s="23">
        <f t="shared" si="173"/>
        <v>1</v>
      </c>
      <c r="G2232" s="23" t="str">
        <f t="shared" si="174"/>
        <v>enero</v>
      </c>
      <c r="H2232" s="2">
        <v>0.70833333333333337</v>
      </c>
      <c r="I2232" t="s">
        <v>1</v>
      </c>
      <c r="J2232" t="str">
        <f>VLOOKUP(ventas_starbucks_2025[[#This Row],[sucursal]],cambio_sucursal[#All],2,0)</f>
        <v>Sucursal Nueva Córdoba</v>
      </c>
      <c r="K2232" t="s">
        <v>58</v>
      </c>
      <c r="L2232" t="s">
        <v>39</v>
      </c>
      <c r="M2232" t="s">
        <v>4</v>
      </c>
      <c r="N2232" t="str">
        <f>IFERROR(VLOOKUP(ventas_starbucks_2025[[#This Row],[tamaño_sucio]],cambio_tamaño[#All],2,0),"Tamaño único")</f>
        <v>Tamaño único</v>
      </c>
      <c r="O2232">
        <v>4</v>
      </c>
      <c r="P2232">
        <v>1211.97</v>
      </c>
      <c r="Q2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2">
        <v>4847.88</v>
      </c>
      <c r="S2232" t="s">
        <v>15</v>
      </c>
      <c r="T2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2" t="str">
        <f>VLOOKUP(ventas_starbucks_2025[[#This Row],[canal_compra]],cambio_canal_compra[#All],2,0)</f>
        <v>Para llevar</v>
      </c>
      <c r="V2232" t="s">
        <v>16</v>
      </c>
      <c r="W2232" t="str">
        <f>VLOOKUP(ventas_starbucks_2025[[#This Row],[método_pago]],cambio_metodo_pago[#All],2,0)</f>
        <v>Tarjeta</v>
      </c>
      <c r="X2232" t="s">
        <v>22</v>
      </c>
      <c r="Y2232">
        <v>0</v>
      </c>
      <c r="Z2232" t="str">
        <f>VLOOKUP(ventas_starbucks_2025[[#This Row],[promoción_aplicada5]],promocion_cambiar[#All],2,0)</f>
        <v>Ninguna</v>
      </c>
      <c r="AA2232" t="s">
        <v>17</v>
      </c>
      <c r="AB2232" t="s">
        <v>9</v>
      </c>
      <c r="AC2232" t="s">
        <v>10</v>
      </c>
      <c r="AD2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32">
        <v>12.6</v>
      </c>
      <c r="AF2232">
        <v>5</v>
      </c>
      <c r="AG2232">
        <v>45</v>
      </c>
      <c r="AH2232">
        <v>41</v>
      </c>
    </row>
    <row r="2233" spans="1:34" x14ac:dyDescent="0.25">
      <c r="A2233" s="3" t="s">
        <v>2308</v>
      </c>
      <c r="B2233" s="1">
        <v>45747</v>
      </c>
      <c r="C2233" s="23">
        <f t="shared" si="170"/>
        <v>31</v>
      </c>
      <c r="D2233" s="23">
        <f t="shared" si="171"/>
        <v>1</v>
      </c>
      <c r="E2233" s="23" t="str">
        <f t="shared" si="172"/>
        <v>lunes</v>
      </c>
      <c r="F2233" s="23">
        <f t="shared" si="173"/>
        <v>3</v>
      </c>
      <c r="G2233" s="23" t="str">
        <f t="shared" si="174"/>
        <v>marzo</v>
      </c>
      <c r="H2233" s="2">
        <v>0.6430555555555556</v>
      </c>
      <c r="I2233" t="s">
        <v>26</v>
      </c>
      <c r="J2233" t="str">
        <f>VLOOKUP(ventas_starbucks_2025[[#This Row],[sucursal]],cambio_sucursal[#All],2,0)</f>
        <v>Sucursal San Lorenzo 47</v>
      </c>
      <c r="K2233" t="s">
        <v>43</v>
      </c>
      <c r="L2233" t="s">
        <v>44</v>
      </c>
      <c r="M2233" t="s">
        <v>55</v>
      </c>
      <c r="N2233" t="str">
        <f>IFERROR(VLOOKUP(ventas_starbucks_2025[[#This Row],[tamaño_sucio]],cambio_tamaño[#All],2,0),"Tamaño único")</f>
        <v>Pequeño</v>
      </c>
      <c r="O2233">
        <v>3</v>
      </c>
      <c r="P2233">
        <v>1665.8</v>
      </c>
      <c r="Q2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3">
        <v>4997.3999999999996</v>
      </c>
      <c r="S2233" t="s">
        <v>5</v>
      </c>
      <c r="T2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3" t="str">
        <f>VLOOKUP(ventas_starbucks_2025[[#This Row],[canal_compra]],cambio_canal_compra[#All],2,0)</f>
        <v>En tienda</v>
      </c>
      <c r="V2233" t="s">
        <v>6</v>
      </c>
      <c r="W2233" t="str">
        <f>VLOOKUP(ventas_starbucks_2025[[#This Row],[método_pago]],cambio_metodo_pago[#All],2,0)</f>
        <v>Aplicación móbil</v>
      </c>
      <c r="X2233" t="s">
        <v>7</v>
      </c>
      <c r="Y2233">
        <v>0</v>
      </c>
      <c r="Z2233" t="str">
        <f>VLOOKUP(ventas_starbucks_2025[[#This Row],[promoción_aplicada5]],promocion_cambiar[#All],2,0)</f>
        <v>Hora Feliz</v>
      </c>
      <c r="AA2233" t="s">
        <v>36</v>
      </c>
      <c r="AB2233" t="s">
        <v>9</v>
      </c>
      <c r="AC2233" t="s">
        <v>24</v>
      </c>
      <c r="AD2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33">
        <v>4.0999999999999996</v>
      </c>
      <c r="AF2233">
        <v>3</v>
      </c>
      <c r="AG2233">
        <v>36</v>
      </c>
      <c r="AH2233">
        <v>33</v>
      </c>
    </row>
    <row r="2234" spans="1:34" x14ac:dyDescent="0.25">
      <c r="A2234" s="3" t="s">
        <v>2309</v>
      </c>
      <c r="B2234" s="1">
        <v>45693</v>
      </c>
      <c r="C2234" s="23">
        <f t="shared" si="170"/>
        <v>5</v>
      </c>
      <c r="D2234" s="23">
        <f t="shared" si="171"/>
        <v>3</v>
      </c>
      <c r="E2234" s="23" t="str">
        <f t="shared" si="172"/>
        <v>miércoles</v>
      </c>
      <c r="F2234" s="23">
        <f t="shared" si="173"/>
        <v>2</v>
      </c>
      <c r="G2234" s="23" t="str">
        <f t="shared" si="174"/>
        <v>febrero</v>
      </c>
      <c r="H2234" s="2">
        <v>0.58750000000000002</v>
      </c>
      <c r="I2234" t="s">
        <v>12</v>
      </c>
      <c r="J2234" t="str">
        <f>VLOOKUP(ventas_starbucks_2025[[#This Row],[sucursal]],cambio_sucursal[#All],2,0)</f>
        <v>Sucursal Córdoba Shopping</v>
      </c>
      <c r="K2234" t="s">
        <v>74</v>
      </c>
      <c r="L2234" t="s">
        <v>70</v>
      </c>
      <c r="M2234" t="s">
        <v>50</v>
      </c>
      <c r="N2234" t="str">
        <f>IFERROR(VLOOKUP(ventas_starbucks_2025[[#This Row],[tamaño_sucio]],cambio_tamaño[#All],2,0),"Tamaño único")</f>
        <v>Mediano</v>
      </c>
      <c r="O2234">
        <v>4</v>
      </c>
      <c r="P2234">
        <v>1614.47</v>
      </c>
      <c r="Q2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4">
        <v>6457.88</v>
      </c>
      <c r="S2234" t="s">
        <v>5</v>
      </c>
      <c r="T2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34" t="str">
        <f>VLOOKUP(ventas_starbucks_2025[[#This Row],[canal_compra]],cambio_canal_compra[#All],2,0)</f>
        <v>En tienda</v>
      </c>
      <c r="V2234" t="s">
        <v>6</v>
      </c>
      <c r="W2234" t="str">
        <f>VLOOKUP(ventas_starbucks_2025[[#This Row],[método_pago]],cambio_metodo_pago[#All],2,0)</f>
        <v>Aplicación móbil</v>
      </c>
      <c r="X2234" t="s">
        <v>7</v>
      </c>
      <c r="Y2234">
        <v>15</v>
      </c>
      <c r="Z2234" t="str">
        <f>VLOOKUP(ventas_starbucks_2025[[#This Row],[promoción_aplicada5]],promocion_cambiar[#All],2,0)</f>
        <v>Combo</v>
      </c>
      <c r="AA2234" t="s">
        <v>8</v>
      </c>
      <c r="AB2234" t="s">
        <v>23</v>
      </c>
      <c r="AC2234" t="s">
        <v>24</v>
      </c>
      <c r="AD2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34">
        <v>9.3000000000000007</v>
      </c>
      <c r="AF2234">
        <v>4</v>
      </c>
      <c r="AG2234">
        <v>20</v>
      </c>
      <c r="AH2234">
        <v>16</v>
      </c>
    </row>
    <row r="2235" spans="1:34" x14ac:dyDescent="0.25">
      <c r="A2235" s="3" t="s">
        <v>2310</v>
      </c>
      <c r="B2235" s="1">
        <v>45745</v>
      </c>
      <c r="C2235" s="23">
        <f t="shared" si="170"/>
        <v>29</v>
      </c>
      <c r="D2235" s="23">
        <f t="shared" si="171"/>
        <v>6</v>
      </c>
      <c r="E2235" s="1" t="str">
        <f t="shared" si="172"/>
        <v>sábado</v>
      </c>
      <c r="F2235" s="23">
        <f t="shared" si="173"/>
        <v>3</v>
      </c>
      <c r="G2235" s="1" t="str">
        <f t="shared" si="174"/>
        <v>marzo</v>
      </c>
      <c r="H2235" s="2">
        <v>0.83263888888888893</v>
      </c>
      <c r="I2235" t="s">
        <v>26</v>
      </c>
      <c r="J2235" t="str">
        <f>VLOOKUP(ventas_starbucks_2025[[#This Row],[sucursal]],cambio_sucursal[#All],2,0)</f>
        <v>Sucursal San Lorenzo 47</v>
      </c>
      <c r="K2235" t="s">
        <v>89</v>
      </c>
      <c r="L2235" t="s">
        <v>90</v>
      </c>
      <c r="M2235" t="s">
        <v>4</v>
      </c>
      <c r="N2235" t="str">
        <f>IFERROR(VLOOKUP(ventas_starbucks_2025[[#This Row],[tamaño_sucio]],cambio_tamaño[#All],2,0),"Tamaño único")</f>
        <v>Tamaño único</v>
      </c>
      <c r="O2235">
        <v>1</v>
      </c>
      <c r="P2235">
        <v>1650.85</v>
      </c>
      <c r="Q2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5">
        <v>1650.85</v>
      </c>
      <c r="S2235" t="s">
        <v>31</v>
      </c>
      <c r="T2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5" t="str">
        <f>VLOOKUP(ventas_starbucks_2025[[#This Row],[canal_compra]],cambio_canal_compra[#All],2,0)</f>
        <v>Entrega domicilio</v>
      </c>
      <c r="V2235" t="s">
        <v>16</v>
      </c>
      <c r="W2235" t="str">
        <f>VLOOKUP(ventas_starbucks_2025[[#This Row],[método_pago]],cambio_metodo_pago[#All],2,0)</f>
        <v>Tarjeta</v>
      </c>
      <c r="X2235" t="s">
        <v>7</v>
      </c>
      <c r="Y2235">
        <v>10</v>
      </c>
      <c r="Z2235" t="str">
        <f>VLOOKUP(ventas_starbucks_2025[[#This Row],[promoción_aplicada5]],promocion_cambiar[#All],2,0)</f>
        <v>2x1</v>
      </c>
      <c r="AA2235" t="s">
        <v>51</v>
      </c>
      <c r="AB2235" t="s">
        <v>32</v>
      </c>
      <c r="AC2235" t="s">
        <v>41</v>
      </c>
      <c r="AD2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35">
        <v>10.1</v>
      </c>
      <c r="AF2235">
        <v>1</v>
      </c>
      <c r="AG2235">
        <v>35</v>
      </c>
      <c r="AH2235">
        <v>34</v>
      </c>
    </row>
    <row r="2236" spans="1:34" x14ac:dyDescent="0.25">
      <c r="A2236" s="3" t="s">
        <v>2311</v>
      </c>
      <c r="B2236" s="1">
        <v>45664</v>
      </c>
      <c r="C2236" s="23">
        <f t="shared" si="170"/>
        <v>7</v>
      </c>
      <c r="D2236" s="23">
        <f t="shared" si="171"/>
        <v>2</v>
      </c>
      <c r="E2236" s="1" t="str">
        <f t="shared" si="172"/>
        <v>martes</v>
      </c>
      <c r="F2236" s="23">
        <f t="shared" si="173"/>
        <v>1</v>
      </c>
      <c r="G2236" s="1" t="str">
        <f t="shared" si="174"/>
        <v>enero</v>
      </c>
      <c r="H2236" s="2">
        <v>0.78333333333333333</v>
      </c>
      <c r="I2236" t="s">
        <v>26</v>
      </c>
      <c r="J2236" t="str">
        <f>VLOOKUP(ventas_starbucks_2025[[#This Row],[sucursal]],cambio_sucursal[#All],2,0)</f>
        <v>Sucursal San Lorenzo 47</v>
      </c>
      <c r="K2236" t="s">
        <v>89</v>
      </c>
      <c r="L2236" t="s">
        <v>90</v>
      </c>
      <c r="M2236" t="s">
        <v>4</v>
      </c>
      <c r="N2236" t="str">
        <f>IFERROR(VLOOKUP(ventas_starbucks_2025[[#This Row],[tamaño_sucio]],cambio_tamaño[#All],2,0),"Tamaño único")</f>
        <v>Tamaño único</v>
      </c>
      <c r="O2236">
        <v>4</v>
      </c>
      <c r="P2236">
        <v>1602.13</v>
      </c>
      <c r="Q2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6">
        <v>6408.52</v>
      </c>
      <c r="S2236" t="s">
        <v>15</v>
      </c>
      <c r="T2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36" t="str">
        <f>VLOOKUP(ventas_starbucks_2025[[#This Row],[canal_compra]],cambio_canal_compra[#All],2,0)</f>
        <v>Para llevar</v>
      </c>
      <c r="V2236" t="s">
        <v>40</v>
      </c>
      <c r="W2236" t="str">
        <f>VLOOKUP(ventas_starbucks_2025[[#This Row],[método_pago]],cambio_metodo_pago[#All],2,0)</f>
        <v>Efectivo</v>
      </c>
      <c r="X2236" t="s">
        <v>7</v>
      </c>
      <c r="Y2236">
        <v>10</v>
      </c>
      <c r="Z2236" t="str">
        <f>VLOOKUP(ventas_starbucks_2025[[#This Row],[promoción_aplicada5]],promocion_cambiar[#All],2,0)</f>
        <v>2x1</v>
      </c>
      <c r="AA2236" t="s">
        <v>51</v>
      </c>
      <c r="AB2236" t="s">
        <v>32</v>
      </c>
      <c r="AC2236" t="s">
        <v>10</v>
      </c>
      <c r="AD2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36">
        <v>7.5</v>
      </c>
      <c r="AF2236">
        <v>2</v>
      </c>
      <c r="AG2236">
        <v>32</v>
      </c>
      <c r="AH2236">
        <v>28</v>
      </c>
    </row>
    <row r="2237" spans="1:34" x14ac:dyDescent="0.25">
      <c r="A2237" s="3" t="s">
        <v>2312</v>
      </c>
      <c r="B2237" s="1">
        <v>45735</v>
      </c>
      <c r="C2237" s="23">
        <f t="shared" si="170"/>
        <v>19</v>
      </c>
      <c r="D2237" s="23">
        <f t="shared" si="171"/>
        <v>3</v>
      </c>
      <c r="E2237" s="23" t="str">
        <f t="shared" si="172"/>
        <v>miércoles</v>
      </c>
      <c r="F2237" s="23">
        <f t="shared" si="173"/>
        <v>3</v>
      </c>
      <c r="G2237" s="23" t="str">
        <f t="shared" si="174"/>
        <v>marzo</v>
      </c>
      <c r="H2237" s="2">
        <v>0.72499999999999998</v>
      </c>
      <c r="I2237" t="s">
        <v>57</v>
      </c>
      <c r="J2237" t="str">
        <f>VLOOKUP(ventas_starbucks_2025[[#This Row],[sucursal]],cambio_sucursal[#All],2,0)</f>
        <v>Sucursal Avda Colón</v>
      </c>
      <c r="K2237" t="s">
        <v>48</v>
      </c>
      <c r="L2237" t="s">
        <v>49</v>
      </c>
      <c r="M2237" t="s">
        <v>62</v>
      </c>
      <c r="N2237" t="str">
        <f>IFERROR(VLOOKUP(ventas_starbucks_2025[[#This Row],[tamaño_sucio]],cambio_tamaño[#All],2,0),"Tamaño único")</f>
        <v>Extra-Grande</v>
      </c>
      <c r="O2237">
        <v>5</v>
      </c>
      <c r="P2237">
        <v>1996.28</v>
      </c>
      <c r="Q2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7">
        <v>9981.4</v>
      </c>
      <c r="S2237" t="s">
        <v>5</v>
      </c>
      <c r="T2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37" t="str">
        <f>VLOOKUP(ventas_starbucks_2025[[#This Row],[canal_compra]],cambio_canal_compra[#All],2,0)</f>
        <v>En tienda</v>
      </c>
      <c r="V2237" t="s">
        <v>40</v>
      </c>
      <c r="W2237" t="str">
        <f>VLOOKUP(ventas_starbucks_2025[[#This Row],[método_pago]],cambio_metodo_pago[#All],2,0)</f>
        <v>Efectivo</v>
      </c>
      <c r="X2237" t="s">
        <v>22</v>
      </c>
      <c r="Y2237">
        <v>0</v>
      </c>
      <c r="Z2237" t="str">
        <f>VLOOKUP(ventas_starbucks_2025[[#This Row],[promoción_aplicada5]],promocion_cambiar[#All],2,0)</f>
        <v>Combo</v>
      </c>
      <c r="AA2237" t="s">
        <v>8</v>
      </c>
      <c r="AB2237" t="s">
        <v>18</v>
      </c>
      <c r="AC2237" t="s">
        <v>24</v>
      </c>
      <c r="AD2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37">
        <v>11.9</v>
      </c>
      <c r="AF2237">
        <v>3</v>
      </c>
      <c r="AG2237">
        <v>25</v>
      </c>
      <c r="AH2237">
        <v>20</v>
      </c>
    </row>
    <row r="2238" spans="1:34" x14ac:dyDescent="0.25">
      <c r="A2238" s="3" t="s">
        <v>2313</v>
      </c>
      <c r="B2238" s="1">
        <v>45714</v>
      </c>
      <c r="C2238" s="23">
        <f t="shared" si="170"/>
        <v>26</v>
      </c>
      <c r="D2238" s="23">
        <f t="shared" si="171"/>
        <v>3</v>
      </c>
      <c r="E2238" s="23" t="str">
        <f t="shared" si="172"/>
        <v>miércoles</v>
      </c>
      <c r="F2238" s="23">
        <f t="shared" si="173"/>
        <v>2</v>
      </c>
      <c r="G2238" s="23" t="str">
        <f t="shared" si="174"/>
        <v>febrero</v>
      </c>
      <c r="H2238" s="2">
        <v>0.63749999999999996</v>
      </c>
      <c r="I2238" t="s">
        <v>12</v>
      </c>
      <c r="J2238" t="str">
        <f>VLOOKUP(ventas_starbucks_2025[[#This Row],[sucursal]],cambio_sucursal[#All],2,0)</f>
        <v>Sucursal Córdoba Shopping</v>
      </c>
      <c r="K2238" t="s">
        <v>89</v>
      </c>
      <c r="L2238" t="s">
        <v>90</v>
      </c>
      <c r="M2238" t="s">
        <v>4</v>
      </c>
      <c r="N2238" t="str">
        <f>IFERROR(VLOOKUP(ventas_starbucks_2025[[#This Row],[tamaño_sucio]],cambio_tamaño[#All],2,0),"Tamaño único")</f>
        <v>Tamaño único</v>
      </c>
      <c r="O2238">
        <v>4</v>
      </c>
      <c r="P2238">
        <v>1690.34</v>
      </c>
      <c r="Q2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8">
        <v>6761.36</v>
      </c>
      <c r="S2238" t="s">
        <v>31</v>
      </c>
      <c r="T2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38" t="str">
        <f>VLOOKUP(ventas_starbucks_2025[[#This Row],[canal_compra]],cambio_canal_compra[#All],2,0)</f>
        <v>Entrega domicilio</v>
      </c>
      <c r="V2238" t="s">
        <v>6</v>
      </c>
      <c r="W2238" t="str">
        <f>VLOOKUP(ventas_starbucks_2025[[#This Row],[método_pago]],cambio_metodo_pago[#All],2,0)</f>
        <v>Aplicación móbil</v>
      </c>
      <c r="X2238" t="s">
        <v>7</v>
      </c>
      <c r="Y2238">
        <v>0</v>
      </c>
      <c r="Z2238" t="str">
        <f>VLOOKUP(ventas_starbucks_2025[[#This Row],[promoción_aplicada5]],promocion_cambiar[#All],2,0)</f>
        <v>2x1</v>
      </c>
      <c r="AA2238" t="s">
        <v>51</v>
      </c>
      <c r="AB2238" t="s">
        <v>52</v>
      </c>
      <c r="AC2238" t="s">
        <v>41</v>
      </c>
      <c r="AD2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38">
        <v>14.7</v>
      </c>
      <c r="AF2238">
        <v>2</v>
      </c>
      <c r="AG2238">
        <v>20</v>
      </c>
      <c r="AH2238">
        <v>16</v>
      </c>
    </row>
    <row r="2239" spans="1:34" x14ac:dyDescent="0.25">
      <c r="A2239" s="3" t="s">
        <v>2314</v>
      </c>
      <c r="B2239" s="1">
        <v>45658</v>
      </c>
      <c r="C2239" s="23">
        <f t="shared" si="170"/>
        <v>1</v>
      </c>
      <c r="D2239" s="23">
        <f t="shared" si="171"/>
        <v>3</v>
      </c>
      <c r="E2239" s="23" t="str">
        <f t="shared" si="172"/>
        <v>miércoles</v>
      </c>
      <c r="F2239" s="23">
        <f t="shared" si="173"/>
        <v>1</v>
      </c>
      <c r="G2239" s="23" t="str">
        <f t="shared" si="174"/>
        <v>enero</v>
      </c>
      <c r="H2239" s="2">
        <v>0.81388888888888888</v>
      </c>
      <c r="I2239" t="s">
        <v>12</v>
      </c>
      <c r="J2239" t="str">
        <f>VLOOKUP(ventas_starbucks_2025[[#This Row],[sucursal]],cambio_sucursal[#All],2,0)</f>
        <v>Sucursal Córdoba Shopping</v>
      </c>
      <c r="K2239" t="s">
        <v>38</v>
      </c>
      <c r="L2239" t="s">
        <v>39</v>
      </c>
      <c r="M2239" t="s">
        <v>4</v>
      </c>
      <c r="N2239" t="str">
        <f>IFERROR(VLOOKUP(ventas_starbucks_2025[[#This Row],[tamaño_sucio]],cambio_tamaño[#All],2,0),"Tamaño único")</f>
        <v>Tamaño único</v>
      </c>
      <c r="O2239">
        <v>2</v>
      </c>
      <c r="P2239">
        <v>1206.81</v>
      </c>
      <c r="Q2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9">
        <v>2413.62</v>
      </c>
      <c r="S2239" t="s">
        <v>5</v>
      </c>
      <c r="T2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9" t="str">
        <f>VLOOKUP(ventas_starbucks_2025[[#This Row],[canal_compra]],cambio_canal_compra[#All],2,0)</f>
        <v>En tienda</v>
      </c>
      <c r="V2239" t="s">
        <v>6</v>
      </c>
      <c r="W2239" t="str">
        <f>VLOOKUP(ventas_starbucks_2025[[#This Row],[método_pago]],cambio_metodo_pago[#All],2,0)</f>
        <v>Aplicación móbil</v>
      </c>
      <c r="X2239" t="s">
        <v>7</v>
      </c>
      <c r="Y2239">
        <v>15</v>
      </c>
      <c r="Z2239" t="str">
        <f>VLOOKUP(ventas_starbucks_2025[[#This Row],[promoción_aplicada5]],promocion_cambiar[#All],2,0)</f>
        <v>Ninguna</v>
      </c>
      <c r="AA2239" t="s">
        <v>17</v>
      </c>
      <c r="AB2239" t="s">
        <v>9</v>
      </c>
      <c r="AC2239" t="s">
        <v>24</v>
      </c>
      <c r="AD2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39">
        <v>3</v>
      </c>
      <c r="AF2239">
        <v>3</v>
      </c>
      <c r="AG2239">
        <v>31</v>
      </c>
      <c r="AH2239">
        <v>29</v>
      </c>
    </row>
    <row r="2240" spans="1:34" x14ac:dyDescent="0.25">
      <c r="A2240" s="3" t="s">
        <v>2315</v>
      </c>
      <c r="B2240" s="1">
        <v>45742</v>
      </c>
      <c r="C2240" s="23">
        <f t="shared" si="170"/>
        <v>26</v>
      </c>
      <c r="D2240" s="23">
        <f t="shared" si="171"/>
        <v>3</v>
      </c>
      <c r="E2240" s="1" t="str">
        <f t="shared" si="172"/>
        <v>miércoles</v>
      </c>
      <c r="F2240" s="23">
        <f t="shared" si="173"/>
        <v>3</v>
      </c>
      <c r="G2240" s="1" t="str">
        <f t="shared" si="174"/>
        <v>marzo</v>
      </c>
      <c r="H2240" s="2">
        <v>0.49166666666666664</v>
      </c>
      <c r="I2240" t="s">
        <v>12</v>
      </c>
      <c r="J2240" t="str">
        <f>VLOOKUP(ventas_starbucks_2025[[#This Row],[sucursal]],cambio_sucursal[#All],2,0)</f>
        <v>Sucursal Córdoba Shopping</v>
      </c>
      <c r="K2240" t="s">
        <v>130</v>
      </c>
      <c r="L2240" t="s">
        <v>65</v>
      </c>
      <c r="M2240" t="s">
        <v>4</v>
      </c>
      <c r="N2240" t="str">
        <f>IFERROR(VLOOKUP(ventas_starbucks_2025[[#This Row],[tamaño_sucio]],cambio_tamaño[#All],2,0),"Tamaño único")</f>
        <v>Tamaño único</v>
      </c>
      <c r="O2240">
        <v>5</v>
      </c>
      <c r="P2240">
        <v>1901.37</v>
      </c>
      <c r="Q2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0">
        <v>9506.85</v>
      </c>
      <c r="S2240" t="s">
        <v>5</v>
      </c>
      <c r="T2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40" t="str">
        <f>VLOOKUP(ventas_starbucks_2025[[#This Row],[canal_compra]],cambio_canal_compra[#All],2,0)</f>
        <v>En tienda</v>
      </c>
      <c r="V2240" t="s">
        <v>16</v>
      </c>
      <c r="W2240" t="str">
        <f>VLOOKUP(ventas_starbucks_2025[[#This Row],[método_pago]],cambio_metodo_pago[#All],2,0)</f>
        <v>Tarjeta</v>
      </c>
      <c r="X2240" t="s">
        <v>7</v>
      </c>
      <c r="Y2240">
        <v>10</v>
      </c>
      <c r="Z2240" t="str">
        <f>VLOOKUP(ventas_starbucks_2025[[#This Row],[promoción_aplicada5]],promocion_cambiar[#All],2,0)</f>
        <v>2x1</v>
      </c>
      <c r="AA2240" t="s">
        <v>51</v>
      </c>
      <c r="AB2240" t="s">
        <v>32</v>
      </c>
      <c r="AC2240" t="s">
        <v>24</v>
      </c>
      <c r="AD2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0">
        <v>9.9</v>
      </c>
      <c r="AF2240">
        <v>1</v>
      </c>
      <c r="AG2240">
        <v>48</v>
      </c>
      <c r="AH2240">
        <v>43</v>
      </c>
    </row>
    <row r="2241" spans="1:34" x14ac:dyDescent="0.25">
      <c r="A2241" s="3" t="s">
        <v>2316</v>
      </c>
      <c r="B2241" s="1">
        <v>45717</v>
      </c>
      <c r="C2241" s="23">
        <f t="shared" si="170"/>
        <v>1</v>
      </c>
      <c r="D2241" s="23">
        <f t="shared" si="171"/>
        <v>6</v>
      </c>
      <c r="E2241" s="23" t="str">
        <f t="shared" si="172"/>
        <v>sábado</v>
      </c>
      <c r="F2241" s="23">
        <f t="shared" si="173"/>
        <v>3</v>
      </c>
      <c r="G2241" s="23" t="str">
        <f t="shared" si="174"/>
        <v>marzo</v>
      </c>
      <c r="H2241" s="2">
        <v>0.43611111111111112</v>
      </c>
      <c r="I2241" t="s">
        <v>26</v>
      </c>
      <c r="J2241" t="str">
        <f>VLOOKUP(ventas_starbucks_2025[[#This Row],[sucursal]],cambio_sucursal[#All],2,0)</f>
        <v>Sucursal San Lorenzo 47</v>
      </c>
      <c r="K2241" t="s">
        <v>27</v>
      </c>
      <c r="L2241" t="s">
        <v>28</v>
      </c>
      <c r="M2241" t="s">
        <v>4</v>
      </c>
      <c r="N2241" t="str">
        <f>IFERROR(VLOOKUP(ventas_starbucks_2025[[#This Row],[tamaño_sucio]],cambio_tamaño[#All],2,0),"Tamaño único")</f>
        <v>Tamaño único</v>
      </c>
      <c r="O2241">
        <v>2</v>
      </c>
      <c r="P2241">
        <v>2250.13</v>
      </c>
      <c r="Q2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41">
        <v>4500.26</v>
      </c>
      <c r="S2241" t="s">
        <v>5</v>
      </c>
      <c r="T2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1" t="str">
        <f>VLOOKUP(ventas_starbucks_2025[[#This Row],[canal_compra]],cambio_canal_compra[#All],2,0)</f>
        <v>En tienda</v>
      </c>
      <c r="V2241" t="s">
        <v>6</v>
      </c>
      <c r="W2241" t="str">
        <f>VLOOKUP(ventas_starbucks_2025[[#This Row],[método_pago]],cambio_metodo_pago[#All],2,0)</f>
        <v>Aplicación móbil</v>
      </c>
      <c r="X2241" t="s">
        <v>22</v>
      </c>
      <c r="Y2241">
        <v>0</v>
      </c>
      <c r="Z2241" t="str">
        <f>VLOOKUP(ventas_starbucks_2025[[#This Row],[promoción_aplicada5]],promocion_cambiar[#All],2,0)</f>
        <v>2x1</v>
      </c>
      <c r="AA2241" t="s">
        <v>51</v>
      </c>
      <c r="AB2241" t="s">
        <v>52</v>
      </c>
      <c r="AC2241" t="s">
        <v>24</v>
      </c>
      <c r="AD2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1">
        <v>8.6</v>
      </c>
      <c r="AF2241">
        <v>5</v>
      </c>
      <c r="AG2241">
        <v>18</v>
      </c>
      <c r="AH2241">
        <v>16</v>
      </c>
    </row>
    <row r="2242" spans="1:34" x14ac:dyDescent="0.25">
      <c r="A2242" s="3" t="s">
        <v>2317</v>
      </c>
      <c r="B2242" s="1">
        <v>45711</v>
      </c>
      <c r="C2242" s="23">
        <f t="shared" ref="C2242:C2305" si="175">DAY(B2242)</f>
        <v>23</v>
      </c>
      <c r="D2242" s="23">
        <f t="shared" ref="D2242:D2305" si="176">WEEKDAY(B2242,2)</f>
        <v>7</v>
      </c>
      <c r="E2242" s="23" t="str">
        <f t="shared" ref="E2242:E2305" si="177">TEXT(B2242,"dddd")</f>
        <v>domingo</v>
      </c>
      <c r="F2242" s="23">
        <f t="shared" ref="F2242:F2305" si="178">MONTH(B2242)</f>
        <v>2</v>
      </c>
      <c r="G2242" s="23" t="str">
        <f t="shared" ref="G2242:G2305" si="179">TEXT(B2242,"mmmm")</f>
        <v>febrero</v>
      </c>
      <c r="H2242" s="2">
        <v>0.48680555555555555</v>
      </c>
      <c r="I2242" t="s">
        <v>26</v>
      </c>
      <c r="J2242" t="str">
        <f>VLOOKUP(ventas_starbucks_2025[[#This Row],[sucursal]],cambio_sucursal[#All],2,0)</f>
        <v>Sucursal San Lorenzo 47</v>
      </c>
      <c r="K2242" t="s">
        <v>89</v>
      </c>
      <c r="L2242" t="s">
        <v>90</v>
      </c>
      <c r="M2242" t="s">
        <v>4</v>
      </c>
      <c r="N2242" t="str">
        <f>IFERROR(VLOOKUP(ventas_starbucks_2025[[#This Row],[tamaño_sucio]],cambio_tamaño[#All],2,0),"Tamaño único")</f>
        <v>Tamaño único</v>
      </c>
      <c r="O2242">
        <v>3</v>
      </c>
      <c r="P2242">
        <v>1105.58</v>
      </c>
      <c r="Q2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2">
        <v>3316.74</v>
      </c>
      <c r="S2242" t="s">
        <v>15</v>
      </c>
      <c r="T2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2" t="str">
        <f>VLOOKUP(ventas_starbucks_2025[[#This Row],[canal_compra]],cambio_canal_compra[#All],2,0)</f>
        <v>Para llevar</v>
      </c>
      <c r="V2242" t="s">
        <v>16</v>
      </c>
      <c r="W2242" t="str">
        <f>VLOOKUP(ventas_starbucks_2025[[#This Row],[método_pago]],cambio_metodo_pago[#All],2,0)</f>
        <v>Tarjeta</v>
      </c>
      <c r="X2242" t="s">
        <v>22</v>
      </c>
      <c r="Y2242">
        <v>0</v>
      </c>
      <c r="Z2242" t="str">
        <f>VLOOKUP(ventas_starbucks_2025[[#This Row],[promoción_aplicada5]],promocion_cambiar[#All],2,0)</f>
        <v>Ninguna</v>
      </c>
      <c r="AA2242" t="s">
        <v>17</v>
      </c>
      <c r="AB2242" t="s">
        <v>32</v>
      </c>
      <c r="AC2242" t="s">
        <v>41</v>
      </c>
      <c r="AD2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42">
        <v>4</v>
      </c>
      <c r="AF2242">
        <v>4</v>
      </c>
      <c r="AG2242">
        <v>33</v>
      </c>
      <c r="AH2242">
        <v>30</v>
      </c>
    </row>
    <row r="2243" spans="1:34" x14ac:dyDescent="0.25">
      <c r="A2243" s="3" t="s">
        <v>2318</v>
      </c>
      <c r="B2243" s="1">
        <v>45741</v>
      </c>
      <c r="C2243" s="23">
        <f t="shared" si="175"/>
        <v>25</v>
      </c>
      <c r="D2243" s="23">
        <f t="shared" si="176"/>
        <v>2</v>
      </c>
      <c r="E2243" s="23" t="str">
        <f t="shared" si="177"/>
        <v>martes</v>
      </c>
      <c r="F2243" s="23">
        <f t="shared" si="178"/>
        <v>3</v>
      </c>
      <c r="G2243" s="23" t="str">
        <f t="shared" si="179"/>
        <v>marzo</v>
      </c>
      <c r="H2243" s="2">
        <v>0.67013888888888884</v>
      </c>
      <c r="I2243" t="s">
        <v>57</v>
      </c>
      <c r="J2243" t="str">
        <f>VLOOKUP(ventas_starbucks_2025[[#This Row],[sucursal]],cambio_sucursal[#All],2,0)</f>
        <v>Sucursal Avda Colón</v>
      </c>
      <c r="K2243" t="s">
        <v>137</v>
      </c>
      <c r="L2243" t="s">
        <v>44</v>
      </c>
      <c r="M2243" t="s">
        <v>50</v>
      </c>
      <c r="N2243" t="str">
        <f>IFERROR(VLOOKUP(ventas_starbucks_2025[[#This Row],[tamaño_sucio]],cambio_tamaño[#All],2,0),"Tamaño único")</f>
        <v>Mediano</v>
      </c>
      <c r="O2243">
        <v>4</v>
      </c>
      <c r="P2243">
        <v>1447.81</v>
      </c>
      <c r="Q2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3">
        <v>5791.24</v>
      </c>
      <c r="S2243" t="s">
        <v>5</v>
      </c>
      <c r="T2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43" t="str">
        <f>VLOOKUP(ventas_starbucks_2025[[#This Row],[canal_compra]],cambio_canal_compra[#All],2,0)</f>
        <v>En tienda</v>
      </c>
      <c r="V2243" t="s">
        <v>40</v>
      </c>
      <c r="W2243" t="str">
        <f>VLOOKUP(ventas_starbucks_2025[[#This Row],[método_pago]],cambio_metodo_pago[#All],2,0)</f>
        <v>Efectivo</v>
      </c>
      <c r="X2243" t="s">
        <v>7</v>
      </c>
      <c r="Y2243">
        <v>0</v>
      </c>
      <c r="Z2243" t="str">
        <f>VLOOKUP(ventas_starbucks_2025[[#This Row],[promoción_aplicada5]],promocion_cambiar[#All],2,0)</f>
        <v>Ninguna</v>
      </c>
      <c r="AA2243" t="s">
        <v>17</v>
      </c>
      <c r="AB2243" t="s">
        <v>29</v>
      </c>
      <c r="AC2243" t="s">
        <v>41</v>
      </c>
      <c r="AD2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43">
        <v>10.6</v>
      </c>
      <c r="AF2243">
        <v>3</v>
      </c>
      <c r="AG2243">
        <v>16</v>
      </c>
      <c r="AH2243">
        <v>12</v>
      </c>
    </row>
    <row r="2244" spans="1:34" x14ac:dyDescent="0.25">
      <c r="A2244" s="3" t="s">
        <v>2319</v>
      </c>
      <c r="B2244" s="1">
        <v>45671</v>
      </c>
      <c r="C2244" s="23">
        <f t="shared" si="175"/>
        <v>14</v>
      </c>
      <c r="D2244" s="23">
        <f t="shared" si="176"/>
        <v>2</v>
      </c>
      <c r="E2244" s="23" t="str">
        <f t="shared" si="177"/>
        <v>martes</v>
      </c>
      <c r="F2244" s="23">
        <f t="shared" si="178"/>
        <v>1</v>
      </c>
      <c r="G2244" s="23" t="str">
        <f t="shared" si="179"/>
        <v>enero</v>
      </c>
      <c r="H2244" s="2">
        <v>0.6645833333333333</v>
      </c>
      <c r="I2244" t="s">
        <v>26</v>
      </c>
      <c r="J2244" t="str">
        <f>VLOOKUP(ventas_starbucks_2025[[#This Row],[sucursal]],cambio_sucursal[#All],2,0)</f>
        <v>Sucursal San Lorenzo 47</v>
      </c>
      <c r="K2244" t="s">
        <v>89</v>
      </c>
      <c r="L2244" t="s">
        <v>90</v>
      </c>
      <c r="M2244" t="s">
        <v>4</v>
      </c>
      <c r="N2244" t="str">
        <f>IFERROR(VLOOKUP(ventas_starbucks_2025[[#This Row],[tamaño_sucio]],cambio_tamaño[#All],2,0),"Tamaño único")</f>
        <v>Tamaño único</v>
      </c>
      <c r="O2244">
        <v>2</v>
      </c>
      <c r="P2244">
        <v>1496.5</v>
      </c>
      <c r="Q2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4">
        <v>2993</v>
      </c>
      <c r="S2244" t="s">
        <v>31</v>
      </c>
      <c r="T2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4" t="str">
        <f>VLOOKUP(ventas_starbucks_2025[[#This Row],[canal_compra]],cambio_canal_compra[#All],2,0)</f>
        <v>Entrega domicilio</v>
      </c>
      <c r="V2244" t="s">
        <v>16</v>
      </c>
      <c r="W2244" t="str">
        <f>VLOOKUP(ventas_starbucks_2025[[#This Row],[método_pago]],cambio_metodo_pago[#All],2,0)</f>
        <v>Tarjeta</v>
      </c>
      <c r="X2244" t="s">
        <v>7</v>
      </c>
      <c r="Y2244">
        <v>0</v>
      </c>
      <c r="Z2244" t="str">
        <f>VLOOKUP(ventas_starbucks_2025[[#This Row],[promoción_aplicada5]],promocion_cambiar[#All],2,0)</f>
        <v>Ninguna</v>
      </c>
      <c r="AA2244" t="s">
        <v>17</v>
      </c>
      <c r="AB2244" t="s">
        <v>29</v>
      </c>
      <c r="AC2244" t="s">
        <v>10</v>
      </c>
      <c r="AD2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4">
        <v>9</v>
      </c>
      <c r="AF2244">
        <v>5</v>
      </c>
      <c r="AG2244">
        <v>42</v>
      </c>
      <c r="AH2244">
        <v>40</v>
      </c>
    </row>
    <row r="2245" spans="1:34" x14ac:dyDescent="0.25">
      <c r="A2245" s="3" t="s">
        <v>2320</v>
      </c>
      <c r="B2245" s="1">
        <v>45724</v>
      </c>
      <c r="C2245" s="23">
        <f t="shared" si="175"/>
        <v>8</v>
      </c>
      <c r="D2245" s="23">
        <f t="shared" si="176"/>
        <v>6</v>
      </c>
      <c r="E2245" s="1" t="str">
        <f t="shared" si="177"/>
        <v>sábado</v>
      </c>
      <c r="F2245" s="23">
        <f t="shared" si="178"/>
        <v>3</v>
      </c>
      <c r="G2245" s="1" t="str">
        <f t="shared" si="179"/>
        <v>marzo</v>
      </c>
      <c r="H2245" s="2">
        <v>0.77916666666666667</v>
      </c>
      <c r="I2245" t="s">
        <v>57</v>
      </c>
      <c r="J2245" t="str">
        <f>VLOOKUP(ventas_starbucks_2025[[#This Row],[sucursal]],cambio_sucursal[#All],2,0)</f>
        <v>Sucursal Avda Colón</v>
      </c>
      <c r="K2245" t="s">
        <v>38</v>
      </c>
      <c r="L2245" t="s">
        <v>39</v>
      </c>
      <c r="M2245" t="s">
        <v>4</v>
      </c>
      <c r="N2245" t="str">
        <f>IFERROR(VLOOKUP(ventas_starbucks_2025[[#This Row],[tamaño_sucio]],cambio_tamaño[#All],2,0),"Tamaño único")</f>
        <v>Tamaño único</v>
      </c>
      <c r="O2245">
        <v>2</v>
      </c>
      <c r="P2245">
        <v>1344.11</v>
      </c>
      <c r="Q2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5">
        <v>2688.22</v>
      </c>
      <c r="S2245" t="s">
        <v>15</v>
      </c>
      <c r="T2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5" t="str">
        <f>VLOOKUP(ventas_starbucks_2025[[#This Row],[canal_compra]],cambio_canal_compra[#All],2,0)</f>
        <v>Para llevar</v>
      </c>
      <c r="V2245" t="s">
        <v>16</v>
      </c>
      <c r="W2245" t="str">
        <f>VLOOKUP(ventas_starbucks_2025[[#This Row],[método_pago]],cambio_metodo_pago[#All],2,0)</f>
        <v>Tarjeta</v>
      </c>
      <c r="X2245" t="s">
        <v>22</v>
      </c>
      <c r="Y2245">
        <v>0</v>
      </c>
      <c r="Z2245" t="str">
        <f>VLOOKUP(ventas_starbucks_2025[[#This Row],[promoción_aplicada5]],promocion_cambiar[#All],2,0)</f>
        <v>2x1</v>
      </c>
      <c r="AA2245" t="s">
        <v>51</v>
      </c>
      <c r="AB2245" t="s">
        <v>9</v>
      </c>
      <c r="AC2245" t="s">
        <v>41</v>
      </c>
      <c r="AD2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45">
        <v>11.8</v>
      </c>
      <c r="AF2245">
        <v>5</v>
      </c>
      <c r="AG2245">
        <v>38</v>
      </c>
      <c r="AH2245">
        <v>36</v>
      </c>
    </row>
    <row r="2246" spans="1:34" x14ac:dyDescent="0.25">
      <c r="A2246" s="3" t="s">
        <v>2321</v>
      </c>
      <c r="B2246" s="1">
        <v>45708</v>
      </c>
      <c r="C2246" s="23">
        <f t="shared" si="175"/>
        <v>20</v>
      </c>
      <c r="D2246" s="23">
        <f t="shared" si="176"/>
        <v>4</v>
      </c>
      <c r="E2246" s="1" t="str">
        <f t="shared" si="177"/>
        <v>jueves</v>
      </c>
      <c r="F2246" s="23">
        <f t="shared" si="178"/>
        <v>2</v>
      </c>
      <c r="G2246" s="1" t="str">
        <f t="shared" si="179"/>
        <v>febrero</v>
      </c>
      <c r="H2246" s="2">
        <v>0.77847222222222223</v>
      </c>
      <c r="I2246" t="s">
        <v>1</v>
      </c>
      <c r="J2246" t="str">
        <f>VLOOKUP(ventas_starbucks_2025[[#This Row],[sucursal]],cambio_sucursal[#All],2,0)</f>
        <v>Sucursal Nueva Córdoba</v>
      </c>
      <c r="K2246" t="s">
        <v>20</v>
      </c>
      <c r="L2246" t="s">
        <v>21</v>
      </c>
      <c r="M2246" t="s">
        <v>4</v>
      </c>
      <c r="N2246" t="str">
        <f>IFERROR(VLOOKUP(ventas_starbucks_2025[[#This Row],[tamaño_sucio]],cambio_tamaño[#All],2,0),"Tamaño único")</f>
        <v>Tamaño único</v>
      </c>
      <c r="O2246">
        <v>4</v>
      </c>
      <c r="P2246">
        <v>848.7</v>
      </c>
      <c r="Q2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46">
        <v>3394.8</v>
      </c>
      <c r="S2246" t="s">
        <v>5</v>
      </c>
      <c r="T2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6" t="str">
        <f>VLOOKUP(ventas_starbucks_2025[[#This Row],[canal_compra]],cambio_canal_compra[#All],2,0)</f>
        <v>En tienda</v>
      </c>
      <c r="V2246" t="s">
        <v>16</v>
      </c>
      <c r="W2246" t="str">
        <f>VLOOKUP(ventas_starbucks_2025[[#This Row],[método_pago]],cambio_metodo_pago[#All],2,0)</f>
        <v>Tarjeta</v>
      </c>
      <c r="X2246" t="s">
        <v>22</v>
      </c>
      <c r="Y2246">
        <v>0</v>
      </c>
      <c r="Z2246" t="str">
        <f>VLOOKUP(ventas_starbucks_2025[[#This Row],[promoción_aplicada5]],promocion_cambiar[#All],2,0)</f>
        <v>Hora Feliz</v>
      </c>
      <c r="AA2246" t="s">
        <v>36</v>
      </c>
      <c r="AB2246" t="s">
        <v>29</v>
      </c>
      <c r="AC2246" t="s">
        <v>10</v>
      </c>
      <c r="AD2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46">
        <v>14.3</v>
      </c>
      <c r="AF2246">
        <v>2</v>
      </c>
      <c r="AG2246">
        <v>25</v>
      </c>
      <c r="AH2246">
        <v>21</v>
      </c>
    </row>
    <row r="2247" spans="1:34" x14ac:dyDescent="0.25">
      <c r="A2247" s="3" t="s">
        <v>2322</v>
      </c>
      <c r="B2247" s="1">
        <v>45660</v>
      </c>
      <c r="C2247" s="23">
        <f t="shared" si="175"/>
        <v>3</v>
      </c>
      <c r="D2247" s="23">
        <f t="shared" si="176"/>
        <v>5</v>
      </c>
      <c r="E2247" s="23" t="str">
        <f t="shared" si="177"/>
        <v>viernes</v>
      </c>
      <c r="F2247" s="23">
        <f t="shared" si="178"/>
        <v>1</v>
      </c>
      <c r="G2247" s="23" t="str">
        <f t="shared" si="179"/>
        <v>enero</v>
      </c>
      <c r="H2247" s="2">
        <v>0.62916666666666665</v>
      </c>
      <c r="I2247" t="s">
        <v>26</v>
      </c>
      <c r="J2247" t="str">
        <f>VLOOKUP(ventas_starbucks_2025[[#This Row],[sucursal]],cambio_sucursal[#All],2,0)</f>
        <v>Sucursal San Lorenzo 47</v>
      </c>
      <c r="K2247" t="s">
        <v>64</v>
      </c>
      <c r="L2247" t="s">
        <v>65</v>
      </c>
      <c r="M2247" t="s">
        <v>4</v>
      </c>
      <c r="N2247" t="str">
        <f>IFERROR(VLOOKUP(ventas_starbucks_2025[[#This Row],[tamaño_sucio]],cambio_tamaño[#All],2,0),"Tamaño único")</f>
        <v>Tamaño único</v>
      </c>
      <c r="O2247">
        <v>2</v>
      </c>
      <c r="P2247">
        <v>1702.82</v>
      </c>
      <c r="Q2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7">
        <v>3405.64</v>
      </c>
      <c r="S2247" t="s">
        <v>31</v>
      </c>
      <c r="T2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7" t="str">
        <f>VLOOKUP(ventas_starbucks_2025[[#This Row],[canal_compra]],cambio_canal_compra[#All],2,0)</f>
        <v>Entrega domicilio</v>
      </c>
      <c r="V2247" t="s">
        <v>40</v>
      </c>
      <c r="W2247" t="str">
        <f>VLOOKUP(ventas_starbucks_2025[[#This Row],[método_pago]],cambio_metodo_pago[#All],2,0)</f>
        <v>Efectivo</v>
      </c>
      <c r="X2247" t="s">
        <v>22</v>
      </c>
      <c r="Y2247">
        <v>0</v>
      </c>
      <c r="Z2247" t="str">
        <f>VLOOKUP(ventas_starbucks_2025[[#This Row],[promoción_aplicada5]],promocion_cambiar[#All],2,0)</f>
        <v>Combo</v>
      </c>
      <c r="AA2247" t="s">
        <v>8</v>
      </c>
      <c r="AB2247" t="s">
        <v>23</v>
      </c>
      <c r="AC2247" t="s">
        <v>10</v>
      </c>
      <c r="AD2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7">
        <v>7.6</v>
      </c>
      <c r="AF2247">
        <v>5</v>
      </c>
      <c r="AG2247">
        <v>18</v>
      </c>
      <c r="AH2247">
        <v>16</v>
      </c>
    </row>
    <row r="2248" spans="1:34" x14ac:dyDescent="0.25">
      <c r="A2248" s="3" t="s">
        <v>2323</v>
      </c>
      <c r="B2248" s="1">
        <v>45749</v>
      </c>
      <c r="C2248" s="23">
        <f t="shared" si="175"/>
        <v>2</v>
      </c>
      <c r="D2248" s="23">
        <f t="shared" si="176"/>
        <v>3</v>
      </c>
      <c r="E2248" s="1" t="str">
        <f t="shared" si="177"/>
        <v>miércoles</v>
      </c>
      <c r="F2248" s="23">
        <f t="shared" si="178"/>
        <v>4</v>
      </c>
      <c r="G2248" s="1" t="str">
        <f t="shared" si="179"/>
        <v>abril</v>
      </c>
      <c r="H2248" s="2">
        <v>0.6694444444444444</v>
      </c>
      <c r="I2248" t="s">
        <v>57</v>
      </c>
      <c r="J2248" t="str">
        <f>VLOOKUP(ventas_starbucks_2025[[#This Row],[sucursal]],cambio_sucursal[#All],2,0)</f>
        <v>Sucursal Avda Colón</v>
      </c>
      <c r="K2248" t="s">
        <v>20</v>
      </c>
      <c r="L2248" t="s">
        <v>21</v>
      </c>
      <c r="M2248" t="s">
        <v>4</v>
      </c>
      <c r="N2248" t="str">
        <f>IFERROR(VLOOKUP(ventas_starbucks_2025[[#This Row],[tamaño_sucio]],cambio_tamaño[#All],2,0),"Tamaño único")</f>
        <v>Tamaño único</v>
      </c>
      <c r="O2248">
        <v>5</v>
      </c>
      <c r="P2248">
        <v>819.6</v>
      </c>
      <c r="Q2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48">
        <v>4098</v>
      </c>
      <c r="S2248" t="s">
        <v>5</v>
      </c>
      <c r="T2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8" t="str">
        <f>VLOOKUP(ventas_starbucks_2025[[#This Row],[canal_compra]],cambio_canal_compra[#All],2,0)</f>
        <v>En tienda</v>
      </c>
      <c r="V2248" t="s">
        <v>16</v>
      </c>
      <c r="W2248" t="str">
        <f>VLOOKUP(ventas_starbucks_2025[[#This Row],[método_pago]],cambio_metodo_pago[#All],2,0)</f>
        <v>Tarjeta</v>
      </c>
      <c r="X2248" t="s">
        <v>7</v>
      </c>
      <c r="Y2248">
        <v>0</v>
      </c>
      <c r="Z2248" t="str">
        <f>VLOOKUP(ventas_starbucks_2025[[#This Row],[promoción_aplicada5]],promocion_cambiar[#All],2,0)</f>
        <v>Ninguna</v>
      </c>
      <c r="AA2248" t="s">
        <v>17</v>
      </c>
      <c r="AB2248" t="s">
        <v>29</v>
      </c>
      <c r="AC2248" t="s">
        <v>10</v>
      </c>
      <c r="AD2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48">
        <v>12.1</v>
      </c>
      <c r="AF2248">
        <v>5</v>
      </c>
      <c r="AG2248">
        <v>19</v>
      </c>
      <c r="AH2248">
        <v>14</v>
      </c>
    </row>
    <row r="2249" spans="1:34" x14ac:dyDescent="0.25">
      <c r="A2249" s="3" t="s">
        <v>2324</v>
      </c>
      <c r="B2249" s="1">
        <v>45698</v>
      </c>
      <c r="C2249" s="23">
        <f t="shared" si="175"/>
        <v>10</v>
      </c>
      <c r="D2249" s="23">
        <f t="shared" si="176"/>
        <v>1</v>
      </c>
      <c r="E2249" s="1" t="str">
        <f t="shared" si="177"/>
        <v>lunes</v>
      </c>
      <c r="F2249" s="23">
        <f t="shared" si="178"/>
        <v>2</v>
      </c>
      <c r="G2249" s="1" t="str">
        <f t="shared" si="179"/>
        <v>febrero</v>
      </c>
      <c r="H2249" s="2">
        <v>0.78819444444444442</v>
      </c>
      <c r="I2249" t="s">
        <v>1</v>
      </c>
      <c r="J2249" t="str">
        <f>VLOOKUP(ventas_starbucks_2025[[#This Row],[sucursal]],cambio_sucursal[#All],2,0)</f>
        <v>Sucursal Nueva Córdoba</v>
      </c>
      <c r="K2249" t="s">
        <v>115</v>
      </c>
      <c r="L2249" t="s">
        <v>21</v>
      </c>
      <c r="M2249" t="s">
        <v>4</v>
      </c>
      <c r="N2249" t="str">
        <f>IFERROR(VLOOKUP(ventas_starbucks_2025[[#This Row],[tamaño_sucio]],cambio_tamaño[#All],2,0),"Tamaño único")</f>
        <v>Tamaño único</v>
      </c>
      <c r="O2249">
        <v>3</v>
      </c>
      <c r="P2249">
        <v>815.29</v>
      </c>
      <c r="Q2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49">
        <v>2445.87</v>
      </c>
      <c r="S2249" t="s">
        <v>5</v>
      </c>
      <c r="T2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9" t="str">
        <f>VLOOKUP(ventas_starbucks_2025[[#This Row],[canal_compra]],cambio_canal_compra[#All],2,0)</f>
        <v>En tienda</v>
      </c>
      <c r="V2249" t="s">
        <v>16</v>
      </c>
      <c r="W2249" t="str">
        <f>VLOOKUP(ventas_starbucks_2025[[#This Row],[método_pago]],cambio_metodo_pago[#All],2,0)</f>
        <v>Tarjeta</v>
      </c>
      <c r="X2249" t="s">
        <v>7</v>
      </c>
      <c r="Y2249">
        <v>15</v>
      </c>
      <c r="Z2249" t="str">
        <f>VLOOKUP(ventas_starbucks_2025[[#This Row],[promoción_aplicada5]],promocion_cambiar[#All],2,0)</f>
        <v>Combo</v>
      </c>
      <c r="AA2249" t="s">
        <v>8</v>
      </c>
      <c r="AB2249" t="s">
        <v>52</v>
      </c>
      <c r="AC2249" t="s">
        <v>24</v>
      </c>
      <c r="AD2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49">
        <v>13.7</v>
      </c>
      <c r="AF2249">
        <v>5</v>
      </c>
      <c r="AG2249">
        <v>27</v>
      </c>
      <c r="AH2249">
        <v>24</v>
      </c>
    </row>
    <row r="2250" spans="1:34" x14ac:dyDescent="0.25">
      <c r="A2250" s="3" t="s">
        <v>2325</v>
      </c>
      <c r="B2250" s="1">
        <v>45677</v>
      </c>
      <c r="C2250" s="23">
        <f t="shared" si="175"/>
        <v>20</v>
      </c>
      <c r="D2250" s="23">
        <f t="shared" si="176"/>
        <v>1</v>
      </c>
      <c r="E2250" s="23" t="str">
        <f t="shared" si="177"/>
        <v>lunes</v>
      </c>
      <c r="F2250" s="23">
        <f t="shared" si="178"/>
        <v>1</v>
      </c>
      <c r="G2250" s="23" t="str">
        <f t="shared" si="179"/>
        <v>enero</v>
      </c>
      <c r="H2250" s="2">
        <v>0.54097222222222219</v>
      </c>
      <c r="I2250" t="s">
        <v>1</v>
      </c>
      <c r="J2250" t="str">
        <f>VLOOKUP(ventas_starbucks_2025[[#This Row],[sucursal]],cambio_sucursal[#All],2,0)</f>
        <v>Sucursal Nueva Córdoba</v>
      </c>
      <c r="K2250" t="s">
        <v>69</v>
      </c>
      <c r="L2250" t="s">
        <v>70</v>
      </c>
      <c r="M2250" t="s">
        <v>62</v>
      </c>
      <c r="N2250" t="str">
        <f>IFERROR(VLOOKUP(ventas_starbucks_2025[[#This Row],[tamaño_sucio]],cambio_tamaño[#All],2,0),"Tamaño único")</f>
        <v>Extra-Grande</v>
      </c>
      <c r="O2250">
        <v>1</v>
      </c>
      <c r="P2250">
        <v>1706.38</v>
      </c>
      <c r="Q2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0">
        <v>1706.38</v>
      </c>
      <c r="S2250" t="s">
        <v>15</v>
      </c>
      <c r="T2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0" t="str">
        <f>VLOOKUP(ventas_starbucks_2025[[#This Row],[canal_compra]],cambio_canal_compra[#All],2,0)</f>
        <v>Para llevar</v>
      </c>
      <c r="V2250" t="s">
        <v>6</v>
      </c>
      <c r="W2250" t="str">
        <f>VLOOKUP(ventas_starbucks_2025[[#This Row],[método_pago]],cambio_metodo_pago[#All],2,0)</f>
        <v>Aplicación móbil</v>
      </c>
      <c r="X2250" t="s">
        <v>22</v>
      </c>
      <c r="Y2250">
        <v>0</v>
      </c>
      <c r="Z2250" t="str">
        <f>VLOOKUP(ventas_starbucks_2025[[#This Row],[promoción_aplicada5]],promocion_cambiar[#All],2,0)</f>
        <v>Hora Feliz</v>
      </c>
      <c r="AA2250" t="s">
        <v>36</v>
      </c>
      <c r="AB2250" t="s">
        <v>23</v>
      </c>
      <c r="AC2250" t="s">
        <v>41</v>
      </c>
      <c r="AD2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50">
        <v>7.3</v>
      </c>
      <c r="AF2250">
        <v>1</v>
      </c>
      <c r="AG2250">
        <v>17</v>
      </c>
      <c r="AH2250">
        <v>16</v>
      </c>
    </row>
    <row r="2251" spans="1:34" x14ac:dyDescent="0.25">
      <c r="A2251" s="3" t="s">
        <v>2326</v>
      </c>
      <c r="B2251" s="1">
        <v>45693</v>
      </c>
      <c r="C2251" s="23">
        <f t="shared" si="175"/>
        <v>5</v>
      </c>
      <c r="D2251" s="23">
        <f t="shared" si="176"/>
        <v>3</v>
      </c>
      <c r="E2251" s="23" t="str">
        <f t="shared" si="177"/>
        <v>miércoles</v>
      </c>
      <c r="F2251" s="23">
        <f t="shared" si="178"/>
        <v>2</v>
      </c>
      <c r="G2251" s="23" t="str">
        <f t="shared" si="179"/>
        <v>febrero</v>
      </c>
      <c r="H2251" s="2">
        <v>0.41111111111111109</v>
      </c>
      <c r="I2251" t="s">
        <v>26</v>
      </c>
      <c r="J2251" t="str">
        <f>VLOOKUP(ventas_starbucks_2025[[#This Row],[sucursal]],cambio_sucursal[#All],2,0)</f>
        <v>Sucursal San Lorenzo 47</v>
      </c>
      <c r="K2251" t="s">
        <v>13</v>
      </c>
      <c r="L2251" t="s">
        <v>14</v>
      </c>
      <c r="M2251" t="s">
        <v>4</v>
      </c>
      <c r="N2251" t="str">
        <f>IFERROR(VLOOKUP(ventas_starbucks_2025[[#This Row],[tamaño_sucio]],cambio_tamaño[#All],2,0),"Tamaño único")</f>
        <v>Tamaño único</v>
      </c>
      <c r="O2251">
        <v>2</v>
      </c>
      <c r="P2251">
        <v>1716.13</v>
      </c>
      <c r="Q2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1">
        <v>3432.26</v>
      </c>
      <c r="S2251" t="s">
        <v>15</v>
      </c>
      <c r="T2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1" t="str">
        <f>VLOOKUP(ventas_starbucks_2025[[#This Row],[canal_compra]],cambio_canal_compra[#All],2,0)</f>
        <v>Para llevar</v>
      </c>
      <c r="V2251" t="s">
        <v>16</v>
      </c>
      <c r="W2251" t="str">
        <f>VLOOKUP(ventas_starbucks_2025[[#This Row],[método_pago]],cambio_metodo_pago[#All],2,0)</f>
        <v>Tarjeta</v>
      </c>
      <c r="X2251" t="s">
        <v>22</v>
      </c>
      <c r="Y2251">
        <v>0</v>
      </c>
      <c r="Z2251" t="str">
        <f>VLOOKUP(ventas_starbucks_2025[[#This Row],[promoción_aplicada5]],promocion_cambiar[#All],2,0)</f>
        <v>2x1</v>
      </c>
      <c r="AA2251" t="s">
        <v>51</v>
      </c>
      <c r="AB2251" t="s">
        <v>52</v>
      </c>
      <c r="AC2251" t="s">
        <v>10</v>
      </c>
      <c r="AD2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51">
        <v>8.6</v>
      </c>
      <c r="AF2251">
        <v>1</v>
      </c>
      <c r="AG2251">
        <v>32</v>
      </c>
      <c r="AH2251">
        <v>30</v>
      </c>
    </row>
    <row r="2252" spans="1:34" x14ac:dyDescent="0.25">
      <c r="A2252" s="3" t="s">
        <v>2327</v>
      </c>
      <c r="B2252" s="1">
        <v>45756</v>
      </c>
      <c r="C2252" s="23">
        <f t="shared" si="175"/>
        <v>9</v>
      </c>
      <c r="D2252" s="23">
        <f t="shared" si="176"/>
        <v>3</v>
      </c>
      <c r="E2252" s="1" t="str">
        <f t="shared" si="177"/>
        <v>miércoles</v>
      </c>
      <c r="F2252" s="23">
        <f t="shared" si="178"/>
        <v>4</v>
      </c>
      <c r="G2252" s="1" t="str">
        <f t="shared" si="179"/>
        <v>abril</v>
      </c>
      <c r="H2252" s="2">
        <v>0.82708333333333328</v>
      </c>
      <c r="I2252" t="s">
        <v>57</v>
      </c>
      <c r="J2252" t="str">
        <f>VLOOKUP(ventas_starbucks_2025[[#This Row],[sucursal]],cambio_sucursal[#All],2,0)</f>
        <v>Sucursal Avda Colón</v>
      </c>
      <c r="K2252" t="s">
        <v>43</v>
      </c>
      <c r="L2252" t="s">
        <v>44</v>
      </c>
      <c r="M2252" t="s">
        <v>55</v>
      </c>
      <c r="N2252" t="str">
        <f>IFERROR(VLOOKUP(ventas_starbucks_2025[[#This Row],[tamaño_sucio]],cambio_tamaño[#All],2,0),"Tamaño único")</f>
        <v>Pequeño</v>
      </c>
      <c r="O2252">
        <v>3</v>
      </c>
      <c r="P2252">
        <v>1271.1400000000001</v>
      </c>
      <c r="Q2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2">
        <v>3813.42</v>
      </c>
      <c r="S2252" t="s">
        <v>5</v>
      </c>
      <c r="T2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2" t="str">
        <f>VLOOKUP(ventas_starbucks_2025[[#This Row],[canal_compra]],cambio_canal_compra[#All],2,0)</f>
        <v>En tienda</v>
      </c>
      <c r="V2252" t="s">
        <v>40</v>
      </c>
      <c r="W2252" t="str">
        <f>VLOOKUP(ventas_starbucks_2025[[#This Row],[método_pago]],cambio_metodo_pago[#All],2,0)</f>
        <v>Efectivo</v>
      </c>
      <c r="X2252" t="s">
        <v>7</v>
      </c>
      <c r="Y2252">
        <v>0</v>
      </c>
      <c r="Z2252" t="str">
        <f>VLOOKUP(ventas_starbucks_2025[[#This Row],[promoción_aplicada5]],promocion_cambiar[#All],2,0)</f>
        <v>Ninguna</v>
      </c>
      <c r="AA2252" t="s">
        <v>17</v>
      </c>
      <c r="AB2252" t="s">
        <v>23</v>
      </c>
      <c r="AC2252" t="s">
        <v>10</v>
      </c>
      <c r="AD2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52">
        <v>8.6</v>
      </c>
      <c r="AF2252">
        <v>4</v>
      </c>
      <c r="AG2252">
        <v>22</v>
      </c>
      <c r="AH2252">
        <v>19</v>
      </c>
    </row>
    <row r="2253" spans="1:34" x14ac:dyDescent="0.25">
      <c r="A2253" s="3" t="s">
        <v>2328</v>
      </c>
      <c r="B2253" s="1">
        <v>45663</v>
      </c>
      <c r="C2253" s="23">
        <f t="shared" si="175"/>
        <v>6</v>
      </c>
      <c r="D2253" s="23">
        <f t="shared" si="176"/>
        <v>1</v>
      </c>
      <c r="E2253" s="23" t="str">
        <f t="shared" si="177"/>
        <v>lunes</v>
      </c>
      <c r="F2253" s="23">
        <f t="shared" si="178"/>
        <v>1</v>
      </c>
      <c r="G2253" s="23" t="str">
        <f t="shared" si="179"/>
        <v>enero</v>
      </c>
      <c r="H2253" s="2">
        <v>0.30555555555555558</v>
      </c>
      <c r="I2253" t="s">
        <v>12</v>
      </c>
      <c r="J2253" t="str">
        <f>VLOOKUP(ventas_starbucks_2025[[#This Row],[sucursal]],cambio_sucursal[#All],2,0)</f>
        <v>Sucursal Córdoba Shopping</v>
      </c>
      <c r="K2253" t="s">
        <v>48</v>
      </c>
      <c r="L2253" t="s">
        <v>49</v>
      </c>
      <c r="M2253" t="s">
        <v>55</v>
      </c>
      <c r="N2253" t="str">
        <f>IFERROR(VLOOKUP(ventas_starbucks_2025[[#This Row],[tamaño_sucio]],cambio_tamaño[#All],2,0),"Tamaño único")</f>
        <v>Pequeño</v>
      </c>
      <c r="O2253">
        <v>1</v>
      </c>
      <c r="P2253">
        <v>1604.85</v>
      </c>
      <c r="Q2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3">
        <v>1604.85</v>
      </c>
      <c r="S2253" t="s">
        <v>15</v>
      </c>
      <c r="T2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3" t="str">
        <f>VLOOKUP(ventas_starbucks_2025[[#This Row],[canal_compra]],cambio_canal_compra[#All],2,0)</f>
        <v>Para llevar</v>
      </c>
      <c r="V2253" t="s">
        <v>16</v>
      </c>
      <c r="W2253" t="str">
        <f>VLOOKUP(ventas_starbucks_2025[[#This Row],[método_pago]],cambio_metodo_pago[#All],2,0)</f>
        <v>Tarjeta</v>
      </c>
      <c r="X2253" t="s">
        <v>22</v>
      </c>
      <c r="Y2253">
        <v>0</v>
      </c>
      <c r="Z2253" t="str">
        <f>VLOOKUP(ventas_starbucks_2025[[#This Row],[promoción_aplicada5]],promocion_cambiar[#All],2,0)</f>
        <v>Hora Feliz</v>
      </c>
      <c r="AA2253" t="s">
        <v>36</v>
      </c>
      <c r="AB2253" t="s">
        <v>29</v>
      </c>
      <c r="AC2253" t="s">
        <v>41</v>
      </c>
      <c r="AD2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53">
        <v>7.3</v>
      </c>
      <c r="AF2253">
        <v>5</v>
      </c>
      <c r="AG2253">
        <v>49</v>
      </c>
      <c r="AH2253">
        <v>48</v>
      </c>
    </row>
    <row r="2254" spans="1:34" x14ac:dyDescent="0.25">
      <c r="A2254" s="3" t="s">
        <v>2329</v>
      </c>
      <c r="B2254" s="1">
        <v>45763</v>
      </c>
      <c r="C2254" s="23">
        <f t="shared" si="175"/>
        <v>16</v>
      </c>
      <c r="D2254" s="23">
        <f t="shared" si="176"/>
        <v>3</v>
      </c>
      <c r="E2254" s="1" t="str">
        <f t="shared" si="177"/>
        <v>miércoles</v>
      </c>
      <c r="F2254" s="23">
        <f t="shared" si="178"/>
        <v>4</v>
      </c>
      <c r="G2254" s="1" t="str">
        <f t="shared" si="179"/>
        <v>abril</v>
      </c>
      <c r="H2254" s="2">
        <v>0.70208333333333328</v>
      </c>
      <c r="I2254" t="s">
        <v>12</v>
      </c>
      <c r="J2254" t="str">
        <f>VLOOKUP(ventas_starbucks_2025[[#This Row],[sucursal]],cambio_sucursal[#All],2,0)</f>
        <v>Sucursal Córdoba Shopping</v>
      </c>
      <c r="K2254" t="s">
        <v>82</v>
      </c>
      <c r="L2254" t="s">
        <v>28</v>
      </c>
      <c r="M2254" t="s">
        <v>4</v>
      </c>
      <c r="N2254" t="str">
        <f>IFERROR(VLOOKUP(ventas_starbucks_2025[[#This Row],[tamaño_sucio]],cambio_tamaño[#All],2,0),"Tamaño único")</f>
        <v>Tamaño único</v>
      </c>
      <c r="O2254">
        <v>3</v>
      </c>
      <c r="P2254">
        <v>2681.54</v>
      </c>
      <c r="Q2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54">
        <v>8044.62</v>
      </c>
      <c r="S2254" t="s">
        <v>15</v>
      </c>
      <c r="T2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54" t="str">
        <f>VLOOKUP(ventas_starbucks_2025[[#This Row],[canal_compra]],cambio_canal_compra[#All],2,0)</f>
        <v>Para llevar</v>
      </c>
      <c r="V2254" t="s">
        <v>16</v>
      </c>
      <c r="W2254" t="str">
        <f>VLOOKUP(ventas_starbucks_2025[[#This Row],[método_pago]],cambio_metodo_pago[#All],2,0)</f>
        <v>Tarjeta</v>
      </c>
      <c r="X2254" t="s">
        <v>22</v>
      </c>
      <c r="Y2254">
        <v>0</v>
      </c>
      <c r="Z2254" t="str">
        <f>VLOOKUP(ventas_starbucks_2025[[#This Row],[promoción_aplicada5]],promocion_cambiar[#All],2,0)</f>
        <v>Hora Feliz</v>
      </c>
      <c r="AA2254" t="s">
        <v>36</v>
      </c>
      <c r="AB2254" t="s">
        <v>32</v>
      </c>
      <c r="AC2254" t="s">
        <v>24</v>
      </c>
      <c r="AD2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54">
        <v>6.7</v>
      </c>
      <c r="AF2254">
        <v>4</v>
      </c>
      <c r="AG2254">
        <v>26</v>
      </c>
      <c r="AH2254">
        <v>23</v>
      </c>
    </row>
    <row r="2255" spans="1:34" x14ac:dyDescent="0.25">
      <c r="A2255" s="3" t="s">
        <v>2330</v>
      </c>
      <c r="B2255" s="1">
        <v>45762</v>
      </c>
      <c r="C2255" s="23">
        <f t="shared" si="175"/>
        <v>15</v>
      </c>
      <c r="D2255" s="23">
        <f t="shared" si="176"/>
        <v>2</v>
      </c>
      <c r="E2255" s="23" t="str">
        <f t="shared" si="177"/>
        <v>martes</v>
      </c>
      <c r="F2255" s="23">
        <f t="shared" si="178"/>
        <v>4</v>
      </c>
      <c r="G2255" s="23" t="str">
        <f t="shared" si="179"/>
        <v>abril</v>
      </c>
      <c r="H2255" s="2">
        <v>0.40138888888888891</v>
      </c>
      <c r="I2255" t="s">
        <v>57</v>
      </c>
      <c r="J2255" t="str">
        <f>VLOOKUP(ventas_starbucks_2025[[#This Row],[sucursal]],cambio_sucursal[#All],2,0)</f>
        <v>Sucursal Avda Colón</v>
      </c>
      <c r="K2255" t="s">
        <v>48</v>
      </c>
      <c r="L2255" t="s">
        <v>49</v>
      </c>
      <c r="M2255" t="s">
        <v>45</v>
      </c>
      <c r="N2255" t="str">
        <f>IFERROR(VLOOKUP(ventas_starbucks_2025[[#This Row],[tamaño_sucio]],cambio_tamaño[#All],2,0),"Tamaño único")</f>
        <v>Grande</v>
      </c>
      <c r="O2255">
        <v>5</v>
      </c>
      <c r="P2255">
        <v>1612.07</v>
      </c>
      <c r="Q2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5">
        <v>8060.35</v>
      </c>
      <c r="S2255" t="s">
        <v>5</v>
      </c>
      <c r="T2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55" t="str">
        <f>VLOOKUP(ventas_starbucks_2025[[#This Row],[canal_compra]],cambio_canal_compra[#All],2,0)</f>
        <v>En tienda</v>
      </c>
      <c r="V2255" t="s">
        <v>6</v>
      </c>
      <c r="W2255" t="str">
        <f>VLOOKUP(ventas_starbucks_2025[[#This Row],[método_pago]],cambio_metodo_pago[#All],2,0)</f>
        <v>Aplicación móbil</v>
      </c>
      <c r="X2255" t="s">
        <v>7</v>
      </c>
      <c r="Y2255">
        <v>0</v>
      </c>
      <c r="Z2255" t="str">
        <f>VLOOKUP(ventas_starbucks_2025[[#This Row],[promoción_aplicada5]],promocion_cambiar[#All],2,0)</f>
        <v>Hora Feliz</v>
      </c>
      <c r="AA2255" t="s">
        <v>36</v>
      </c>
      <c r="AB2255" t="s">
        <v>32</v>
      </c>
      <c r="AC2255" t="s">
        <v>41</v>
      </c>
      <c r="AD2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55">
        <v>12</v>
      </c>
      <c r="AF2255">
        <v>4</v>
      </c>
      <c r="AG2255">
        <v>50</v>
      </c>
      <c r="AH2255">
        <v>45</v>
      </c>
    </row>
    <row r="2256" spans="1:34" x14ac:dyDescent="0.25">
      <c r="A2256" s="3" t="s">
        <v>2331</v>
      </c>
      <c r="B2256" s="1">
        <v>45674</v>
      </c>
      <c r="C2256" s="23">
        <f t="shared" si="175"/>
        <v>17</v>
      </c>
      <c r="D2256" s="23">
        <f t="shared" si="176"/>
        <v>5</v>
      </c>
      <c r="E2256" s="23" t="str">
        <f t="shared" si="177"/>
        <v>viernes</v>
      </c>
      <c r="F2256" s="23">
        <f t="shared" si="178"/>
        <v>1</v>
      </c>
      <c r="G2256" s="23" t="str">
        <f t="shared" si="179"/>
        <v>enero</v>
      </c>
      <c r="H2256" s="2">
        <v>0.61111111111111116</v>
      </c>
      <c r="I2256" t="s">
        <v>1</v>
      </c>
      <c r="J2256" t="str">
        <f>VLOOKUP(ventas_starbucks_2025[[#This Row],[sucursal]],cambio_sucursal[#All],2,0)</f>
        <v>Sucursal Nueva Córdoba</v>
      </c>
      <c r="K2256" t="s">
        <v>284</v>
      </c>
      <c r="L2256" t="s">
        <v>35</v>
      </c>
      <c r="M2256" t="s">
        <v>4</v>
      </c>
      <c r="N2256" t="str">
        <f>IFERROR(VLOOKUP(ventas_starbucks_2025[[#This Row],[tamaño_sucio]],cambio_tamaño[#All],2,0),"Tamaño único")</f>
        <v>Tamaño único</v>
      </c>
      <c r="O2256">
        <v>5</v>
      </c>
      <c r="P2256">
        <v>948.18</v>
      </c>
      <c r="Q2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56">
        <v>4740.8999999999996</v>
      </c>
      <c r="S2256" t="s">
        <v>5</v>
      </c>
      <c r="T2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6" t="str">
        <f>VLOOKUP(ventas_starbucks_2025[[#This Row],[canal_compra]],cambio_canal_compra[#All],2,0)</f>
        <v>En tienda</v>
      </c>
      <c r="V2256" t="s">
        <v>16</v>
      </c>
      <c r="W2256" t="str">
        <f>VLOOKUP(ventas_starbucks_2025[[#This Row],[método_pago]],cambio_metodo_pago[#All],2,0)</f>
        <v>Tarjeta</v>
      </c>
      <c r="X2256" t="s">
        <v>7</v>
      </c>
      <c r="Y2256">
        <v>10</v>
      </c>
      <c r="Z2256" t="str">
        <f>VLOOKUP(ventas_starbucks_2025[[#This Row],[promoción_aplicada5]],promocion_cambiar[#All],2,0)</f>
        <v>2x1</v>
      </c>
      <c r="AA2256" t="s">
        <v>51</v>
      </c>
      <c r="AB2256" t="s">
        <v>52</v>
      </c>
      <c r="AC2256" t="s">
        <v>10</v>
      </c>
      <c r="AD2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56">
        <v>4.7</v>
      </c>
      <c r="AF2256">
        <v>4</v>
      </c>
      <c r="AG2256">
        <v>19</v>
      </c>
      <c r="AH2256">
        <v>14</v>
      </c>
    </row>
    <row r="2257" spans="1:34" x14ac:dyDescent="0.25">
      <c r="A2257" s="3" t="s">
        <v>2332</v>
      </c>
      <c r="B2257" s="1">
        <v>45719</v>
      </c>
      <c r="C2257" s="23">
        <f t="shared" si="175"/>
        <v>3</v>
      </c>
      <c r="D2257" s="23">
        <f t="shared" si="176"/>
        <v>1</v>
      </c>
      <c r="E2257" s="1" t="str">
        <f t="shared" si="177"/>
        <v>lunes</v>
      </c>
      <c r="F2257" s="23">
        <f t="shared" si="178"/>
        <v>3</v>
      </c>
      <c r="G2257" s="1" t="str">
        <f t="shared" si="179"/>
        <v>marzo</v>
      </c>
      <c r="H2257" s="2">
        <v>0.48749999999999999</v>
      </c>
      <c r="I2257" t="s">
        <v>26</v>
      </c>
      <c r="J2257" t="str">
        <f>VLOOKUP(ventas_starbucks_2025[[#This Row],[sucursal]],cambio_sucursal[#All],2,0)</f>
        <v>Sucursal San Lorenzo 47</v>
      </c>
      <c r="K2257" t="s">
        <v>64</v>
      </c>
      <c r="L2257" t="s">
        <v>65</v>
      </c>
      <c r="M2257" t="s">
        <v>4</v>
      </c>
      <c r="N2257" t="str">
        <f>IFERROR(VLOOKUP(ventas_starbucks_2025[[#This Row],[tamaño_sucio]],cambio_tamaño[#All],2,0),"Tamaño único")</f>
        <v>Tamaño único</v>
      </c>
      <c r="O2257">
        <v>4</v>
      </c>
      <c r="P2257">
        <v>1912.11</v>
      </c>
      <c r="Q2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7">
        <v>7648.44</v>
      </c>
      <c r="S2257" t="s">
        <v>31</v>
      </c>
      <c r="T2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57" t="str">
        <f>VLOOKUP(ventas_starbucks_2025[[#This Row],[canal_compra]],cambio_canal_compra[#All],2,0)</f>
        <v>Entrega domicilio</v>
      </c>
      <c r="V2257" t="s">
        <v>16</v>
      </c>
      <c r="W2257" t="str">
        <f>VLOOKUP(ventas_starbucks_2025[[#This Row],[método_pago]],cambio_metodo_pago[#All],2,0)</f>
        <v>Tarjeta</v>
      </c>
      <c r="X2257" t="s">
        <v>7</v>
      </c>
      <c r="Y2257">
        <v>15</v>
      </c>
      <c r="Z2257" t="str">
        <f>VLOOKUP(ventas_starbucks_2025[[#This Row],[promoción_aplicada5]],promocion_cambiar[#All],2,0)</f>
        <v>Hora Feliz</v>
      </c>
      <c r="AA2257" t="s">
        <v>36</v>
      </c>
      <c r="AB2257" t="s">
        <v>18</v>
      </c>
      <c r="AC2257" t="s">
        <v>10</v>
      </c>
      <c r="AD2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57">
        <v>3.1</v>
      </c>
      <c r="AF2257">
        <v>2</v>
      </c>
      <c r="AG2257">
        <v>43</v>
      </c>
      <c r="AH2257">
        <v>39</v>
      </c>
    </row>
    <row r="2258" spans="1:34" x14ac:dyDescent="0.25">
      <c r="A2258" s="3" t="s">
        <v>2333</v>
      </c>
      <c r="B2258" s="1">
        <v>45663</v>
      </c>
      <c r="C2258" s="23">
        <f t="shared" si="175"/>
        <v>6</v>
      </c>
      <c r="D2258" s="23">
        <f t="shared" si="176"/>
        <v>1</v>
      </c>
      <c r="E2258" s="1" t="str">
        <f t="shared" si="177"/>
        <v>lunes</v>
      </c>
      <c r="F2258" s="23">
        <f t="shared" si="178"/>
        <v>1</v>
      </c>
      <c r="G2258" s="1" t="str">
        <f t="shared" si="179"/>
        <v>enero</v>
      </c>
      <c r="H2258" s="2">
        <v>0.58680555555555558</v>
      </c>
      <c r="I2258" t="s">
        <v>26</v>
      </c>
      <c r="J2258" t="str">
        <f>VLOOKUP(ventas_starbucks_2025[[#This Row],[sucursal]],cambio_sucursal[#All],2,0)</f>
        <v>Sucursal San Lorenzo 47</v>
      </c>
      <c r="K2258" t="s">
        <v>69</v>
      </c>
      <c r="L2258" t="s">
        <v>70</v>
      </c>
      <c r="M2258" t="s">
        <v>55</v>
      </c>
      <c r="N2258" t="str">
        <f>IFERROR(VLOOKUP(ventas_starbucks_2025[[#This Row],[tamaño_sucio]],cambio_tamaño[#All],2,0),"Tamaño único")</f>
        <v>Pequeño</v>
      </c>
      <c r="O2258">
        <v>3</v>
      </c>
      <c r="P2258">
        <v>1368.41</v>
      </c>
      <c r="Q2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8">
        <v>4105.2299999999996</v>
      </c>
      <c r="S2258" t="s">
        <v>31</v>
      </c>
      <c r="T2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8" t="str">
        <f>VLOOKUP(ventas_starbucks_2025[[#This Row],[canal_compra]],cambio_canal_compra[#All],2,0)</f>
        <v>Entrega domicilio</v>
      </c>
      <c r="V2258" t="s">
        <v>40</v>
      </c>
      <c r="W2258" t="str">
        <f>VLOOKUP(ventas_starbucks_2025[[#This Row],[método_pago]],cambio_metodo_pago[#All],2,0)</f>
        <v>Efectivo</v>
      </c>
      <c r="X2258" t="s">
        <v>22</v>
      </c>
      <c r="Y2258">
        <v>0</v>
      </c>
      <c r="Z2258" t="str">
        <f>VLOOKUP(ventas_starbucks_2025[[#This Row],[promoción_aplicada5]],promocion_cambiar[#All],2,0)</f>
        <v>2x1</v>
      </c>
      <c r="AA2258" t="s">
        <v>51</v>
      </c>
      <c r="AB2258" t="s">
        <v>52</v>
      </c>
      <c r="AC2258" t="s">
        <v>41</v>
      </c>
      <c r="AD2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58">
        <v>12</v>
      </c>
      <c r="AF2258">
        <v>2</v>
      </c>
      <c r="AG2258">
        <v>14</v>
      </c>
      <c r="AH2258">
        <v>11</v>
      </c>
    </row>
    <row r="2259" spans="1:34" x14ac:dyDescent="0.25">
      <c r="A2259" s="3" t="s">
        <v>2334</v>
      </c>
      <c r="B2259" s="1">
        <v>45684</v>
      </c>
      <c r="C2259" s="23">
        <f t="shared" si="175"/>
        <v>27</v>
      </c>
      <c r="D2259" s="23">
        <f t="shared" si="176"/>
        <v>1</v>
      </c>
      <c r="E2259" s="23" t="str">
        <f t="shared" si="177"/>
        <v>lunes</v>
      </c>
      <c r="F2259" s="23">
        <f t="shared" si="178"/>
        <v>1</v>
      </c>
      <c r="G2259" s="23" t="str">
        <f t="shared" si="179"/>
        <v>enero</v>
      </c>
      <c r="H2259" s="2">
        <v>0.6645833333333333</v>
      </c>
      <c r="I2259" t="s">
        <v>1</v>
      </c>
      <c r="J2259" t="str">
        <f>VLOOKUP(ventas_starbucks_2025[[#This Row],[sucursal]],cambio_sucursal[#All],2,0)</f>
        <v>Sucursal Nueva Córdoba</v>
      </c>
      <c r="K2259" t="s">
        <v>132</v>
      </c>
      <c r="L2259" t="s">
        <v>35</v>
      </c>
      <c r="M2259" t="s">
        <v>4</v>
      </c>
      <c r="N2259" t="str">
        <f>IFERROR(VLOOKUP(ventas_starbucks_2025[[#This Row],[tamaño_sucio]],cambio_tamaño[#All],2,0),"Tamaño único")</f>
        <v>Tamaño único</v>
      </c>
      <c r="O2259">
        <v>3</v>
      </c>
      <c r="P2259">
        <v>920.51</v>
      </c>
      <c r="Q2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59">
        <v>2761.53</v>
      </c>
      <c r="S2259" t="s">
        <v>15</v>
      </c>
      <c r="T2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9" t="str">
        <f>VLOOKUP(ventas_starbucks_2025[[#This Row],[canal_compra]],cambio_canal_compra[#All],2,0)</f>
        <v>Para llevar</v>
      </c>
      <c r="V2259" t="s">
        <v>16</v>
      </c>
      <c r="W2259" t="str">
        <f>VLOOKUP(ventas_starbucks_2025[[#This Row],[método_pago]],cambio_metodo_pago[#All],2,0)</f>
        <v>Tarjeta</v>
      </c>
      <c r="X2259" t="s">
        <v>22</v>
      </c>
      <c r="Y2259">
        <v>0</v>
      </c>
      <c r="Z2259" t="str">
        <f>VLOOKUP(ventas_starbucks_2025[[#This Row],[promoción_aplicada5]],promocion_cambiar[#All],2,0)</f>
        <v>Ninguna</v>
      </c>
      <c r="AA2259" t="s">
        <v>17</v>
      </c>
      <c r="AB2259" t="s">
        <v>9</v>
      </c>
      <c r="AC2259" t="s">
        <v>10</v>
      </c>
      <c r="AD2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59">
        <v>12.5</v>
      </c>
      <c r="AF2259">
        <v>4</v>
      </c>
      <c r="AG2259">
        <v>27</v>
      </c>
      <c r="AH2259">
        <v>24</v>
      </c>
    </row>
    <row r="2260" spans="1:34" x14ac:dyDescent="0.25">
      <c r="A2260" s="3" t="s">
        <v>2335</v>
      </c>
      <c r="B2260" s="1">
        <v>45684</v>
      </c>
      <c r="C2260" s="23">
        <f t="shared" si="175"/>
        <v>27</v>
      </c>
      <c r="D2260" s="23">
        <f t="shared" si="176"/>
        <v>1</v>
      </c>
      <c r="E2260" s="23" t="str">
        <f t="shared" si="177"/>
        <v>lunes</v>
      </c>
      <c r="F2260" s="23">
        <f t="shared" si="178"/>
        <v>1</v>
      </c>
      <c r="G2260" s="23" t="str">
        <f t="shared" si="179"/>
        <v>enero</v>
      </c>
      <c r="H2260" s="2">
        <v>0.61250000000000004</v>
      </c>
      <c r="I2260" t="s">
        <v>57</v>
      </c>
      <c r="J2260" t="str">
        <f>VLOOKUP(ventas_starbucks_2025[[#This Row],[sucursal]],cambio_sucursal[#All],2,0)</f>
        <v>Sucursal Avda Colón</v>
      </c>
      <c r="K2260" t="s">
        <v>89</v>
      </c>
      <c r="L2260" t="s">
        <v>90</v>
      </c>
      <c r="M2260" t="s">
        <v>4</v>
      </c>
      <c r="N2260" t="str">
        <f>IFERROR(VLOOKUP(ventas_starbucks_2025[[#This Row],[tamaño_sucio]],cambio_tamaño[#All],2,0),"Tamaño único")</f>
        <v>Tamaño único</v>
      </c>
      <c r="O2260">
        <v>1</v>
      </c>
      <c r="P2260">
        <v>1210.4100000000001</v>
      </c>
      <c r="Q2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0">
        <v>1210.4100000000001</v>
      </c>
      <c r="S2260" t="s">
        <v>15</v>
      </c>
      <c r="T2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0" t="str">
        <f>VLOOKUP(ventas_starbucks_2025[[#This Row],[canal_compra]],cambio_canal_compra[#All],2,0)</f>
        <v>Para llevar</v>
      </c>
      <c r="V2260" t="s">
        <v>16</v>
      </c>
      <c r="W2260" t="str">
        <f>VLOOKUP(ventas_starbucks_2025[[#This Row],[método_pago]],cambio_metodo_pago[#All],2,0)</f>
        <v>Tarjeta</v>
      </c>
      <c r="X2260" t="s">
        <v>7</v>
      </c>
      <c r="Y2260">
        <v>0</v>
      </c>
      <c r="Z2260" t="str">
        <f>VLOOKUP(ventas_starbucks_2025[[#This Row],[promoción_aplicada5]],promocion_cambiar[#All],2,0)</f>
        <v>Combo</v>
      </c>
      <c r="AA2260" t="s">
        <v>8</v>
      </c>
      <c r="AB2260" t="s">
        <v>9</v>
      </c>
      <c r="AC2260" t="s">
        <v>24</v>
      </c>
      <c r="AD2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60">
        <v>11.5</v>
      </c>
      <c r="AF2260">
        <v>4</v>
      </c>
      <c r="AG2260">
        <v>49</v>
      </c>
      <c r="AH2260">
        <v>48</v>
      </c>
    </row>
    <row r="2261" spans="1:34" x14ac:dyDescent="0.25">
      <c r="A2261" s="3" t="s">
        <v>2336</v>
      </c>
      <c r="B2261" s="1">
        <v>45684</v>
      </c>
      <c r="C2261" s="23">
        <f t="shared" si="175"/>
        <v>27</v>
      </c>
      <c r="D2261" s="23">
        <f t="shared" si="176"/>
        <v>1</v>
      </c>
      <c r="E2261" s="23" t="str">
        <f t="shared" si="177"/>
        <v>lunes</v>
      </c>
      <c r="F2261" s="23">
        <f t="shared" si="178"/>
        <v>1</v>
      </c>
      <c r="G2261" s="23" t="str">
        <f t="shared" si="179"/>
        <v>enero</v>
      </c>
      <c r="H2261" s="2">
        <v>0.65486111111111112</v>
      </c>
      <c r="I2261" t="s">
        <v>1</v>
      </c>
      <c r="J2261" t="str">
        <f>VLOOKUP(ventas_starbucks_2025[[#This Row],[sucursal]],cambio_sucursal[#All],2,0)</f>
        <v>Sucursal Nueva Córdoba</v>
      </c>
      <c r="K2261" t="s">
        <v>13</v>
      </c>
      <c r="L2261" t="s">
        <v>14</v>
      </c>
      <c r="M2261" t="s">
        <v>4</v>
      </c>
      <c r="N2261" t="str">
        <f>IFERROR(VLOOKUP(ventas_starbucks_2025[[#This Row],[tamaño_sucio]],cambio_tamaño[#All],2,0),"Tamaño único")</f>
        <v>Tamaño único</v>
      </c>
      <c r="O2261">
        <v>2</v>
      </c>
      <c r="P2261">
        <v>1670.95</v>
      </c>
      <c r="Q2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1">
        <v>3341.9</v>
      </c>
      <c r="S2261" t="s">
        <v>5</v>
      </c>
      <c r="T2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1" t="str">
        <f>VLOOKUP(ventas_starbucks_2025[[#This Row],[canal_compra]],cambio_canal_compra[#All],2,0)</f>
        <v>En tienda</v>
      </c>
      <c r="V2261" t="s">
        <v>40</v>
      </c>
      <c r="W2261" t="str">
        <f>VLOOKUP(ventas_starbucks_2025[[#This Row],[método_pago]],cambio_metodo_pago[#All],2,0)</f>
        <v>Efectivo</v>
      </c>
      <c r="X2261" t="s">
        <v>22</v>
      </c>
      <c r="Y2261">
        <v>0</v>
      </c>
      <c r="Z2261" t="str">
        <f>VLOOKUP(ventas_starbucks_2025[[#This Row],[promoción_aplicada5]],promocion_cambiar[#All],2,0)</f>
        <v>Hora Feliz</v>
      </c>
      <c r="AA2261" t="s">
        <v>36</v>
      </c>
      <c r="AB2261" t="s">
        <v>32</v>
      </c>
      <c r="AC2261" t="s">
        <v>24</v>
      </c>
      <c r="AD2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61">
        <v>7</v>
      </c>
      <c r="AF2261">
        <v>3</v>
      </c>
      <c r="AG2261">
        <v>47</v>
      </c>
      <c r="AH2261">
        <v>45</v>
      </c>
    </row>
    <row r="2262" spans="1:34" x14ac:dyDescent="0.25">
      <c r="A2262" s="3" t="s">
        <v>2337</v>
      </c>
      <c r="B2262" s="1">
        <v>45659</v>
      </c>
      <c r="C2262" s="23">
        <f t="shared" si="175"/>
        <v>2</v>
      </c>
      <c r="D2262" s="23">
        <f t="shared" si="176"/>
        <v>4</v>
      </c>
      <c r="E2262" s="23" t="str">
        <f t="shared" si="177"/>
        <v>jueves</v>
      </c>
      <c r="F2262" s="23">
        <f t="shared" si="178"/>
        <v>1</v>
      </c>
      <c r="G2262" s="23" t="str">
        <f t="shared" si="179"/>
        <v>enero</v>
      </c>
      <c r="H2262" s="2">
        <v>0.64097222222222228</v>
      </c>
      <c r="I2262" t="s">
        <v>12</v>
      </c>
      <c r="J2262" t="str">
        <f>VLOOKUP(ventas_starbucks_2025[[#This Row],[sucursal]],cambio_sucursal[#All],2,0)</f>
        <v>Sucursal Córdoba Shopping</v>
      </c>
      <c r="K2262" t="s">
        <v>38</v>
      </c>
      <c r="L2262" t="s">
        <v>39</v>
      </c>
      <c r="M2262" t="s">
        <v>4</v>
      </c>
      <c r="N2262" t="str">
        <f>IFERROR(VLOOKUP(ventas_starbucks_2025[[#This Row],[tamaño_sucio]],cambio_tamaño[#All],2,0),"Tamaño único")</f>
        <v>Tamaño único</v>
      </c>
      <c r="O2262">
        <v>4</v>
      </c>
      <c r="P2262">
        <v>1583.19</v>
      </c>
      <c r="Q2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2">
        <v>6332.76</v>
      </c>
      <c r="S2262" t="s">
        <v>5</v>
      </c>
      <c r="T2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62" t="str">
        <f>VLOOKUP(ventas_starbucks_2025[[#This Row],[canal_compra]],cambio_canal_compra[#All],2,0)</f>
        <v>En tienda</v>
      </c>
      <c r="V2262" t="s">
        <v>40</v>
      </c>
      <c r="W2262" t="str">
        <f>VLOOKUP(ventas_starbucks_2025[[#This Row],[método_pago]],cambio_metodo_pago[#All],2,0)</f>
        <v>Efectivo</v>
      </c>
      <c r="X2262" t="s">
        <v>22</v>
      </c>
      <c r="Y2262">
        <v>0</v>
      </c>
      <c r="Z2262" t="str">
        <f>VLOOKUP(ventas_starbucks_2025[[#This Row],[promoción_aplicada5]],promocion_cambiar[#All],2,0)</f>
        <v>2x1</v>
      </c>
      <c r="AA2262" t="s">
        <v>51</v>
      </c>
      <c r="AB2262" t="s">
        <v>18</v>
      </c>
      <c r="AC2262" t="s">
        <v>24</v>
      </c>
      <c r="AD2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62">
        <v>11</v>
      </c>
      <c r="AF2262">
        <v>3</v>
      </c>
      <c r="AG2262">
        <v>10</v>
      </c>
      <c r="AH2262">
        <v>6</v>
      </c>
    </row>
    <row r="2263" spans="1:34" x14ac:dyDescent="0.25">
      <c r="A2263" s="3" t="s">
        <v>2338</v>
      </c>
      <c r="B2263" s="1">
        <v>45756</v>
      </c>
      <c r="C2263" s="23">
        <f t="shared" si="175"/>
        <v>9</v>
      </c>
      <c r="D2263" s="23">
        <f t="shared" si="176"/>
        <v>3</v>
      </c>
      <c r="E2263" s="23" t="str">
        <f t="shared" si="177"/>
        <v>miércoles</v>
      </c>
      <c r="F2263" s="23">
        <f t="shared" si="178"/>
        <v>4</v>
      </c>
      <c r="G2263" s="23" t="str">
        <f t="shared" si="179"/>
        <v>abril</v>
      </c>
      <c r="H2263" s="2">
        <v>0.62291666666666667</v>
      </c>
      <c r="I2263" t="s">
        <v>1</v>
      </c>
      <c r="J2263" t="str">
        <f>VLOOKUP(ventas_starbucks_2025[[#This Row],[sucursal]],cambio_sucursal[#All],2,0)</f>
        <v>Sucursal Nueva Córdoba</v>
      </c>
      <c r="K2263" t="s">
        <v>115</v>
      </c>
      <c r="L2263" t="s">
        <v>21</v>
      </c>
      <c r="M2263" t="s">
        <v>4</v>
      </c>
      <c r="N2263" t="str">
        <f>IFERROR(VLOOKUP(ventas_starbucks_2025[[#This Row],[tamaño_sucio]],cambio_tamaño[#All],2,0),"Tamaño único")</f>
        <v>Tamaño único</v>
      </c>
      <c r="O2263">
        <v>3</v>
      </c>
      <c r="P2263">
        <v>1012.01</v>
      </c>
      <c r="Q2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3">
        <v>3036.03</v>
      </c>
      <c r="S2263" t="s">
        <v>31</v>
      </c>
      <c r="T2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3" t="str">
        <f>VLOOKUP(ventas_starbucks_2025[[#This Row],[canal_compra]],cambio_canal_compra[#All],2,0)</f>
        <v>Entrega domicilio</v>
      </c>
      <c r="V2263" t="s">
        <v>6</v>
      </c>
      <c r="W2263" t="str">
        <f>VLOOKUP(ventas_starbucks_2025[[#This Row],[método_pago]],cambio_metodo_pago[#All],2,0)</f>
        <v>Aplicación móbil</v>
      </c>
      <c r="X2263" t="s">
        <v>22</v>
      </c>
      <c r="Y2263">
        <v>0</v>
      </c>
      <c r="Z2263" t="str">
        <f>VLOOKUP(ventas_starbucks_2025[[#This Row],[promoción_aplicada5]],promocion_cambiar[#All],2,0)</f>
        <v>2x1</v>
      </c>
      <c r="AA2263" t="s">
        <v>51</v>
      </c>
      <c r="AB2263" t="s">
        <v>18</v>
      </c>
      <c r="AC2263" t="s">
        <v>10</v>
      </c>
      <c r="AD2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63">
        <v>14.5</v>
      </c>
      <c r="AF2263">
        <v>2</v>
      </c>
      <c r="AG2263">
        <v>50</v>
      </c>
      <c r="AH2263">
        <v>47</v>
      </c>
    </row>
    <row r="2264" spans="1:34" x14ac:dyDescent="0.25">
      <c r="A2264" s="3" t="s">
        <v>2339</v>
      </c>
      <c r="B2264" s="1">
        <v>45661</v>
      </c>
      <c r="C2264" s="23">
        <f t="shared" si="175"/>
        <v>4</v>
      </c>
      <c r="D2264" s="23">
        <f t="shared" si="176"/>
        <v>6</v>
      </c>
      <c r="E2264" s="23" t="str">
        <f t="shared" si="177"/>
        <v>sábado</v>
      </c>
      <c r="F2264" s="23">
        <f t="shared" si="178"/>
        <v>1</v>
      </c>
      <c r="G2264" s="23" t="str">
        <f t="shared" si="179"/>
        <v>enero</v>
      </c>
      <c r="H2264" s="2">
        <v>0.78125</v>
      </c>
      <c r="I2264" t="s">
        <v>26</v>
      </c>
      <c r="J2264" t="str">
        <f>VLOOKUP(ventas_starbucks_2025[[#This Row],[sucursal]],cambio_sucursal[#All],2,0)</f>
        <v>Sucursal San Lorenzo 47</v>
      </c>
      <c r="K2264" t="s">
        <v>38</v>
      </c>
      <c r="L2264" t="s">
        <v>39</v>
      </c>
      <c r="M2264" t="s">
        <v>4</v>
      </c>
      <c r="N2264" t="str">
        <f>IFERROR(VLOOKUP(ventas_starbucks_2025[[#This Row],[tamaño_sucio]],cambio_tamaño[#All],2,0),"Tamaño único")</f>
        <v>Tamaño único</v>
      </c>
      <c r="O2264">
        <v>1</v>
      </c>
      <c r="P2264">
        <v>1333.9</v>
      </c>
      <c r="Q2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4">
        <v>1333.9</v>
      </c>
      <c r="S2264" t="s">
        <v>15</v>
      </c>
      <c r="T2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4" t="str">
        <f>VLOOKUP(ventas_starbucks_2025[[#This Row],[canal_compra]],cambio_canal_compra[#All],2,0)</f>
        <v>Para llevar</v>
      </c>
      <c r="V2264" t="s">
        <v>6</v>
      </c>
      <c r="W2264" t="str">
        <f>VLOOKUP(ventas_starbucks_2025[[#This Row],[método_pago]],cambio_metodo_pago[#All],2,0)</f>
        <v>Aplicación móbil</v>
      </c>
      <c r="X2264" t="s">
        <v>22</v>
      </c>
      <c r="Y2264">
        <v>0</v>
      </c>
      <c r="Z2264" t="str">
        <f>VLOOKUP(ventas_starbucks_2025[[#This Row],[promoción_aplicada5]],promocion_cambiar[#All],2,0)</f>
        <v>Hora Feliz</v>
      </c>
      <c r="AA2264" t="s">
        <v>36</v>
      </c>
      <c r="AB2264" t="s">
        <v>52</v>
      </c>
      <c r="AC2264" t="s">
        <v>10</v>
      </c>
      <c r="AD2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64">
        <v>6.3</v>
      </c>
      <c r="AF2264">
        <v>4</v>
      </c>
      <c r="AG2264">
        <v>19</v>
      </c>
      <c r="AH2264">
        <v>18</v>
      </c>
    </row>
    <row r="2265" spans="1:34" x14ac:dyDescent="0.25">
      <c r="A2265" s="3" t="s">
        <v>2340</v>
      </c>
      <c r="B2265" s="1">
        <v>45684</v>
      </c>
      <c r="C2265" s="23">
        <f t="shared" si="175"/>
        <v>27</v>
      </c>
      <c r="D2265" s="23">
        <f t="shared" si="176"/>
        <v>1</v>
      </c>
      <c r="E2265" s="1" t="str">
        <f t="shared" si="177"/>
        <v>lunes</v>
      </c>
      <c r="F2265" s="23">
        <f t="shared" si="178"/>
        <v>1</v>
      </c>
      <c r="G2265" s="1" t="str">
        <f t="shared" si="179"/>
        <v>enero</v>
      </c>
      <c r="H2265" s="2">
        <v>0.38750000000000001</v>
      </c>
      <c r="I2265" t="s">
        <v>1</v>
      </c>
      <c r="J2265" t="str">
        <f>VLOOKUP(ventas_starbucks_2025[[#This Row],[sucursal]],cambio_sucursal[#All],2,0)</f>
        <v>Sucursal Nueva Córdoba</v>
      </c>
      <c r="K2265" t="s">
        <v>48</v>
      </c>
      <c r="L2265" t="s">
        <v>49</v>
      </c>
      <c r="M2265" t="s">
        <v>45</v>
      </c>
      <c r="N2265" t="str">
        <f>IFERROR(VLOOKUP(ventas_starbucks_2025[[#This Row],[tamaño_sucio]],cambio_tamaño[#All],2,0),"Tamaño único")</f>
        <v>Grande</v>
      </c>
      <c r="O2265">
        <v>4</v>
      </c>
      <c r="P2265">
        <v>1780.35</v>
      </c>
      <c r="Q2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5">
        <v>7121.4</v>
      </c>
      <c r="S2265" t="s">
        <v>15</v>
      </c>
      <c r="T2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65" t="str">
        <f>VLOOKUP(ventas_starbucks_2025[[#This Row],[canal_compra]],cambio_canal_compra[#All],2,0)</f>
        <v>Para llevar</v>
      </c>
      <c r="V2265" t="s">
        <v>40</v>
      </c>
      <c r="W2265" t="str">
        <f>VLOOKUP(ventas_starbucks_2025[[#This Row],[método_pago]],cambio_metodo_pago[#All],2,0)</f>
        <v>Efectivo</v>
      </c>
      <c r="X2265" t="s">
        <v>22</v>
      </c>
      <c r="Y2265">
        <v>0</v>
      </c>
      <c r="Z2265" t="str">
        <f>VLOOKUP(ventas_starbucks_2025[[#This Row],[promoción_aplicada5]],promocion_cambiar[#All],2,0)</f>
        <v>Combo</v>
      </c>
      <c r="AA2265" t="s">
        <v>8</v>
      </c>
      <c r="AB2265" t="s">
        <v>9</v>
      </c>
      <c r="AC2265" t="s">
        <v>10</v>
      </c>
      <c r="AD2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65">
        <v>10.5</v>
      </c>
      <c r="AF2265">
        <v>3</v>
      </c>
      <c r="AG2265">
        <v>15</v>
      </c>
      <c r="AH2265">
        <v>11</v>
      </c>
    </row>
    <row r="2266" spans="1:34" x14ac:dyDescent="0.25">
      <c r="A2266" s="3" t="s">
        <v>2341</v>
      </c>
      <c r="B2266" s="1">
        <v>45763</v>
      </c>
      <c r="C2266" s="23">
        <f t="shared" si="175"/>
        <v>16</v>
      </c>
      <c r="D2266" s="23">
        <f t="shared" si="176"/>
        <v>3</v>
      </c>
      <c r="E2266" s="23" t="str">
        <f t="shared" si="177"/>
        <v>miércoles</v>
      </c>
      <c r="F2266" s="23">
        <f t="shared" si="178"/>
        <v>4</v>
      </c>
      <c r="G2266" s="23" t="str">
        <f t="shared" si="179"/>
        <v>abril</v>
      </c>
      <c r="H2266" s="2">
        <v>0.74791666666666667</v>
      </c>
      <c r="I2266" t="s">
        <v>12</v>
      </c>
      <c r="J2266" t="str">
        <f>VLOOKUP(ventas_starbucks_2025[[#This Row],[sucursal]],cambio_sucursal[#All],2,0)</f>
        <v>Sucursal Córdoba Shopping</v>
      </c>
      <c r="K2266" t="s">
        <v>254</v>
      </c>
      <c r="L2266" t="s">
        <v>44</v>
      </c>
      <c r="M2266" t="s">
        <v>55</v>
      </c>
      <c r="N2266" t="str">
        <f>IFERROR(VLOOKUP(ventas_starbucks_2025[[#This Row],[tamaño_sucio]],cambio_tamaño[#All],2,0),"Tamaño único")</f>
        <v>Pequeño</v>
      </c>
      <c r="O2266">
        <v>3</v>
      </c>
      <c r="P2266">
        <v>1555.32</v>
      </c>
      <c r="Q2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6">
        <v>4665.96</v>
      </c>
      <c r="S2266" t="s">
        <v>31</v>
      </c>
      <c r="T2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6" t="str">
        <f>VLOOKUP(ventas_starbucks_2025[[#This Row],[canal_compra]],cambio_canal_compra[#All],2,0)</f>
        <v>Entrega domicilio</v>
      </c>
      <c r="V2266" t="s">
        <v>6</v>
      </c>
      <c r="W2266" t="str">
        <f>VLOOKUP(ventas_starbucks_2025[[#This Row],[método_pago]],cambio_metodo_pago[#All],2,0)</f>
        <v>Aplicación móbil</v>
      </c>
      <c r="X2266" t="s">
        <v>7</v>
      </c>
      <c r="Y2266">
        <v>15</v>
      </c>
      <c r="Z2266" t="str">
        <f>VLOOKUP(ventas_starbucks_2025[[#This Row],[promoción_aplicada5]],promocion_cambiar[#All],2,0)</f>
        <v>Hora Feliz</v>
      </c>
      <c r="AA2266" t="s">
        <v>36</v>
      </c>
      <c r="AB2266" t="s">
        <v>18</v>
      </c>
      <c r="AC2266" t="s">
        <v>10</v>
      </c>
      <c r="AD2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66">
        <v>3.6</v>
      </c>
      <c r="AF2266">
        <v>5</v>
      </c>
      <c r="AG2266">
        <v>16</v>
      </c>
      <c r="AH2266">
        <v>13</v>
      </c>
    </row>
    <row r="2267" spans="1:34" x14ac:dyDescent="0.25">
      <c r="A2267" s="3" t="s">
        <v>2342</v>
      </c>
      <c r="B2267" s="1">
        <v>45740</v>
      </c>
      <c r="C2267" s="23">
        <f t="shared" si="175"/>
        <v>24</v>
      </c>
      <c r="D2267" s="23">
        <f t="shared" si="176"/>
        <v>1</v>
      </c>
      <c r="E2267" s="23" t="str">
        <f t="shared" si="177"/>
        <v>lunes</v>
      </c>
      <c r="F2267" s="23">
        <f t="shared" si="178"/>
        <v>3</v>
      </c>
      <c r="G2267" s="23" t="str">
        <f t="shared" si="179"/>
        <v>marzo</v>
      </c>
      <c r="H2267" s="2">
        <v>0.51944444444444449</v>
      </c>
      <c r="I2267" t="s">
        <v>57</v>
      </c>
      <c r="J2267" t="str">
        <f>VLOOKUP(ventas_starbucks_2025[[#This Row],[sucursal]],cambio_sucursal[#All],2,0)</f>
        <v>Sucursal Avda Colón</v>
      </c>
      <c r="K2267" t="s">
        <v>27</v>
      </c>
      <c r="L2267" t="s">
        <v>28</v>
      </c>
      <c r="M2267" t="s">
        <v>4</v>
      </c>
      <c r="N2267" t="str">
        <f>IFERROR(VLOOKUP(ventas_starbucks_2025[[#This Row],[tamaño_sucio]],cambio_tamaño[#All],2,0),"Tamaño único")</f>
        <v>Tamaño único</v>
      </c>
      <c r="O2267">
        <v>5</v>
      </c>
      <c r="P2267">
        <v>2170.19</v>
      </c>
      <c r="Q2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67">
        <v>10850.95</v>
      </c>
      <c r="S2267" t="s">
        <v>15</v>
      </c>
      <c r="T2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67" t="str">
        <f>VLOOKUP(ventas_starbucks_2025[[#This Row],[canal_compra]],cambio_canal_compra[#All],2,0)</f>
        <v>Para llevar</v>
      </c>
      <c r="V2267" t="s">
        <v>6</v>
      </c>
      <c r="W2267" t="str">
        <f>VLOOKUP(ventas_starbucks_2025[[#This Row],[método_pago]],cambio_metodo_pago[#All],2,0)</f>
        <v>Aplicación móbil</v>
      </c>
      <c r="X2267" t="s">
        <v>7</v>
      </c>
      <c r="Y2267">
        <v>10</v>
      </c>
      <c r="Z2267" t="str">
        <f>VLOOKUP(ventas_starbucks_2025[[#This Row],[promoción_aplicada5]],promocion_cambiar[#All],2,0)</f>
        <v>Ninguna</v>
      </c>
      <c r="AA2267" t="s">
        <v>17</v>
      </c>
      <c r="AB2267" t="s">
        <v>52</v>
      </c>
      <c r="AC2267" t="s">
        <v>41</v>
      </c>
      <c r="AD2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67">
        <v>7</v>
      </c>
      <c r="AF2267">
        <v>4</v>
      </c>
      <c r="AG2267">
        <v>44</v>
      </c>
      <c r="AH2267">
        <v>39</v>
      </c>
    </row>
    <row r="2268" spans="1:34" x14ac:dyDescent="0.25">
      <c r="A2268" s="3" t="s">
        <v>2343</v>
      </c>
      <c r="B2268" s="1">
        <v>45679</v>
      </c>
      <c r="C2268" s="23">
        <f t="shared" si="175"/>
        <v>22</v>
      </c>
      <c r="D2268" s="23">
        <f t="shared" si="176"/>
        <v>3</v>
      </c>
      <c r="E2268" s="23" t="str">
        <f t="shared" si="177"/>
        <v>miércoles</v>
      </c>
      <c r="F2268" s="23">
        <f t="shared" si="178"/>
        <v>1</v>
      </c>
      <c r="G2268" s="23" t="str">
        <f t="shared" si="179"/>
        <v>enero</v>
      </c>
      <c r="H2268" s="2">
        <v>0.39097222222222222</v>
      </c>
      <c r="I2268" t="s">
        <v>12</v>
      </c>
      <c r="J2268" t="str">
        <f>VLOOKUP(ventas_starbucks_2025[[#This Row],[sucursal]],cambio_sucursal[#All],2,0)</f>
        <v>Sucursal Córdoba Shopping</v>
      </c>
      <c r="K2268" t="s">
        <v>87</v>
      </c>
      <c r="L2268" t="s">
        <v>65</v>
      </c>
      <c r="M2268" t="s">
        <v>4</v>
      </c>
      <c r="N2268" t="str">
        <f>IFERROR(VLOOKUP(ventas_starbucks_2025[[#This Row],[tamaño_sucio]],cambio_tamaño[#All],2,0),"Tamaño único")</f>
        <v>Tamaño único</v>
      </c>
      <c r="O2268">
        <v>2</v>
      </c>
      <c r="P2268">
        <v>1460.73</v>
      </c>
      <c r="Q2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8">
        <v>2921.46</v>
      </c>
      <c r="S2268" t="s">
        <v>5</v>
      </c>
      <c r="T2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8" t="str">
        <f>VLOOKUP(ventas_starbucks_2025[[#This Row],[canal_compra]],cambio_canal_compra[#All],2,0)</f>
        <v>En tienda</v>
      </c>
      <c r="V2268" t="s">
        <v>6</v>
      </c>
      <c r="W2268" t="str">
        <f>VLOOKUP(ventas_starbucks_2025[[#This Row],[método_pago]],cambio_metodo_pago[#All],2,0)</f>
        <v>Aplicación móbil</v>
      </c>
      <c r="X2268" t="s">
        <v>7</v>
      </c>
      <c r="Y2268">
        <v>0</v>
      </c>
      <c r="Z2268" t="str">
        <f>VLOOKUP(ventas_starbucks_2025[[#This Row],[promoción_aplicada5]],promocion_cambiar[#All],2,0)</f>
        <v>Hora Feliz</v>
      </c>
      <c r="AA2268" t="s">
        <v>36</v>
      </c>
      <c r="AB2268" t="s">
        <v>9</v>
      </c>
      <c r="AC2268" t="s">
        <v>24</v>
      </c>
      <c r="AD2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68">
        <v>13.6</v>
      </c>
      <c r="AF2268">
        <v>2</v>
      </c>
      <c r="AG2268">
        <v>33</v>
      </c>
      <c r="AH2268">
        <v>31</v>
      </c>
    </row>
    <row r="2269" spans="1:34" x14ac:dyDescent="0.25">
      <c r="A2269" s="3" t="s">
        <v>2344</v>
      </c>
      <c r="B2269" s="1">
        <v>45726</v>
      </c>
      <c r="C2269" s="23">
        <f t="shared" si="175"/>
        <v>10</v>
      </c>
      <c r="D2269" s="23">
        <f t="shared" si="176"/>
        <v>1</v>
      </c>
      <c r="E2269" s="23" t="str">
        <f t="shared" si="177"/>
        <v>lunes</v>
      </c>
      <c r="F2269" s="23">
        <f t="shared" si="178"/>
        <v>3</v>
      </c>
      <c r="G2269" s="23" t="str">
        <f t="shared" si="179"/>
        <v>marzo</v>
      </c>
      <c r="H2269" s="2">
        <v>0.79513888888888884</v>
      </c>
      <c r="I2269" t="s">
        <v>26</v>
      </c>
      <c r="J2269" t="str">
        <f>VLOOKUP(ventas_starbucks_2025[[#This Row],[sucursal]],cambio_sucursal[#All],2,0)</f>
        <v>Sucursal San Lorenzo 47</v>
      </c>
      <c r="K2269" t="s">
        <v>132</v>
      </c>
      <c r="L2269" t="s">
        <v>35</v>
      </c>
      <c r="M2269" t="s">
        <v>4</v>
      </c>
      <c r="N2269" t="str">
        <f>IFERROR(VLOOKUP(ventas_starbucks_2025[[#This Row],[tamaño_sucio]],cambio_tamaño[#All],2,0),"Tamaño único")</f>
        <v>Tamaño único</v>
      </c>
      <c r="O2269">
        <v>3</v>
      </c>
      <c r="P2269">
        <v>1213.02</v>
      </c>
      <c r="Q2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9">
        <v>3639.06</v>
      </c>
      <c r="S2269" t="s">
        <v>31</v>
      </c>
      <c r="T2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9" t="str">
        <f>VLOOKUP(ventas_starbucks_2025[[#This Row],[canal_compra]],cambio_canal_compra[#All],2,0)</f>
        <v>Entrega domicilio</v>
      </c>
      <c r="V2269" t="s">
        <v>16</v>
      </c>
      <c r="W2269" t="str">
        <f>VLOOKUP(ventas_starbucks_2025[[#This Row],[método_pago]],cambio_metodo_pago[#All],2,0)</f>
        <v>Tarjeta</v>
      </c>
      <c r="X2269" t="s">
        <v>22</v>
      </c>
      <c r="Y2269">
        <v>0</v>
      </c>
      <c r="Z2269" t="str">
        <f>VLOOKUP(ventas_starbucks_2025[[#This Row],[promoción_aplicada5]],promocion_cambiar[#All],2,0)</f>
        <v>Ninguna</v>
      </c>
      <c r="AA2269" t="s">
        <v>17</v>
      </c>
      <c r="AB2269" t="s">
        <v>18</v>
      </c>
      <c r="AC2269" t="s">
        <v>24</v>
      </c>
      <c r="AD2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69">
        <v>11</v>
      </c>
      <c r="AF2269">
        <v>4</v>
      </c>
      <c r="AG2269">
        <v>41</v>
      </c>
      <c r="AH2269">
        <v>38</v>
      </c>
    </row>
    <row r="2270" spans="1:34" x14ac:dyDescent="0.25">
      <c r="A2270" s="3" t="s">
        <v>2345</v>
      </c>
      <c r="B2270" s="1">
        <v>45681</v>
      </c>
      <c r="C2270" s="23">
        <f t="shared" si="175"/>
        <v>24</v>
      </c>
      <c r="D2270" s="23">
        <f t="shared" si="176"/>
        <v>5</v>
      </c>
      <c r="E2270" s="23" t="str">
        <f t="shared" si="177"/>
        <v>viernes</v>
      </c>
      <c r="F2270" s="23">
        <f t="shared" si="178"/>
        <v>1</v>
      </c>
      <c r="G2270" s="23" t="str">
        <f t="shared" si="179"/>
        <v>enero</v>
      </c>
      <c r="H2270" s="2">
        <v>0.64236111111111116</v>
      </c>
      <c r="I2270" t="s">
        <v>26</v>
      </c>
      <c r="J2270" t="str">
        <f>VLOOKUP(ventas_starbucks_2025[[#This Row],[sucursal]],cambio_sucursal[#All],2,0)</f>
        <v>Sucursal San Lorenzo 47</v>
      </c>
      <c r="K2270" t="s">
        <v>101</v>
      </c>
      <c r="L2270" t="s">
        <v>3</v>
      </c>
      <c r="M2270" t="s">
        <v>4</v>
      </c>
      <c r="N2270" t="str">
        <f>IFERROR(VLOOKUP(ventas_starbucks_2025[[#This Row],[tamaño_sucio]],cambio_tamaño[#All],2,0),"Tamaño único")</f>
        <v>Tamaño único</v>
      </c>
      <c r="O2270">
        <v>4</v>
      </c>
      <c r="P2270">
        <v>2911.48</v>
      </c>
      <c r="Q2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70">
        <v>11645.92</v>
      </c>
      <c r="S2270" t="s">
        <v>15</v>
      </c>
      <c r="T2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70" t="str">
        <f>VLOOKUP(ventas_starbucks_2025[[#This Row],[canal_compra]],cambio_canal_compra[#All],2,0)</f>
        <v>Para llevar</v>
      </c>
      <c r="V2270" t="s">
        <v>16</v>
      </c>
      <c r="W2270" t="str">
        <f>VLOOKUP(ventas_starbucks_2025[[#This Row],[método_pago]],cambio_metodo_pago[#All],2,0)</f>
        <v>Tarjeta</v>
      </c>
      <c r="X2270" t="s">
        <v>22</v>
      </c>
      <c r="Y2270">
        <v>0</v>
      </c>
      <c r="Z2270" t="str">
        <f>VLOOKUP(ventas_starbucks_2025[[#This Row],[promoción_aplicada5]],promocion_cambiar[#All],2,0)</f>
        <v>Hora Feliz</v>
      </c>
      <c r="AA2270" t="s">
        <v>36</v>
      </c>
      <c r="AB2270" t="s">
        <v>29</v>
      </c>
      <c r="AC2270" t="s">
        <v>10</v>
      </c>
      <c r="AD2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70">
        <v>12.3</v>
      </c>
      <c r="AF2270">
        <v>3</v>
      </c>
      <c r="AG2270">
        <v>30</v>
      </c>
      <c r="AH2270">
        <v>26</v>
      </c>
    </row>
    <row r="2271" spans="1:34" x14ac:dyDescent="0.25">
      <c r="A2271" s="3" t="s">
        <v>2346</v>
      </c>
      <c r="B2271" s="1">
        <v>45741</v>
      </c>
      <c r="C2271" s="23">
        <f t="shared" si="175"/>
        <v>25</v>
      </c>
      <c r="D2271" s="23">
        <f t="shared" si="176"/>
        <v>2</v>
      </c>
      <c r="E2271" s="1" t="str">
        <f t="shared" si="177"/>
        <v>martes</v>
      </c>
      <c r="F2271" s="23">
        <f t="shared" si="178"/>
        <v>3</v>
      </c>
      <c r="G2271" s="1" t="str">
        <f t="shared" si="179"/>
        <v>marzo</v>
      </c>
      <c r="H2271" s="2">
        <v>0.55486111111111114</v>
      </c>
      <c r="I2271" t="s">
        <v>1</v>
      </c>
      <c r="J2271" t="str">
        <f>VLOOKUP(ventas_starbucks_2025[[#This Row],[sucursal]],cambio_sucursal[#All],2,0)</f>
        <v>Sucursal Nueva Córdoba</v>
      </c>
      <c r="K2271" t="s">
        <v>115</v>
      </c>
      <c r="L2271" t="s">
        <v>21</v>
      </c>
      <c r="M2271" t="s">
        <v>4</v>
      </c>
      <c r="N2271" t="str">
        <f>IFERROR(VLOOKUP(ventas_starbucks_2025[[#This Row],[tamaño_sucio]],cambio_tamaño[#All],2,0),"Tamaño único")</f>
        <v>Tamaño único</v>
      </c>
      <c r="O2271">
        <v>4</v>
      </c>
      <c r="P2271">
        <v>1299.1600000000001</v>
      </c>
      <c r="Q2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1">
        <v>5196.6400000000003</v>
      </c>
      <c r="S2271" t="s">
        <v>5</v>
      </c>
      <c r="T2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71" t="str">
        <f>VLOOKUP(ventas_starbucks_2025[[#This Row],[canal_compra]],cambio_canal_compra[#All],2,0)</f>
        <v>En tienda</v>
      </c>
      <c r="V2271" t="s">
        <v>40</v>
      </c>
      <c r="W2271" t="str">
        <f>VLOOKUP(ventas_starbucks_2025[[#This Row],[método_pago]],cambio_metodo_pago[#All],2,0)</f>
        <v>Efectivo</v>
      </c>
      <c r="X2271" t="s">
        <v>22</v>
      </c>
      <c r="Y2271">
        <v>0</v>
      </c>
      <c r="Z2271" t="str">
        <f>VLOOKUP(ventas_starbucks_2025[[#This Row],[promoción_aplicada5]],promocion_cambiar[#All],2,0)</f>
        <v>Hora Feliz</v>
      </c>
      <c r="AA2271" t="s">
        <v>36</v>
      </c>
      <c r="AB2271" t="s">
        <v>52</v>
      </c>
      <c r="AC2271" t="s">
        <v>24</v>
      </c>
      <c r="AD2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1">
        <v>8.4</v>
      </c>
      <c r="AF2271">
        <v>1</v>
      </c>
      <c r="AG2271">
        <v>22</v>
      </c>
      <c r="AH2271">
        <v>18</v>
      </c>
    </row>
    <row r="2272" spans="1:34" x14ac:dyDescent="0.25">
      <c r="A2272" s="3" t="s">
        <v>2347</v>
      </c>
      <c r="B2272" s="1">
        <v>45696</v>
      </c>
      <c r="C2272" s="23">
        <f t="shared" si="175"/>
        <v>8</v>
      </c>
      <c r="D2272" s="23">
        <f t="shared" si="176"/>
        <v>6</v>
      </c>
      <c r="E2272" s="23" t="str">
        <f t="shared" si="177"/>
        <v>sábado</v>
      </c>
      <c r="F2272" s="23">
        <f t="shared" si="178"/>
        <v>2</v>
      </c>
      <c r="G2272" s="23" t="str">
        <f t="shared" si="179"/>
        <v>febrero</v>
      </c>
      <c r="H2272" s="2">
        <v>0.80277777777777781</v>
      </c>
      <c r="I2272" t="s">
        <v>12</v>
      </c>
      <c r="J2272" t="str">
        <f>VLOOKUP(ventas_starbucks_2025[[#This Row],[sucursal]],cambio_sucursal[#All],2,0)</f>
        <v>Sucursal Córdoba Shopping</v>
      </c>
      <c r="K2272" t="s">
        <v>48</v>
      </c>
      <c r="L2272" t="s">
        <v>49</v>
      </c>
      <c r="M2272" t="s">
        <v>50</v>
      </c>
      <c r="N2272" t="str">
        <f>IFERROR(VLOOKUP(ventas_starbucks_2025[[#This Row],[tamaño_sucio]],cambio_tamaño[#All],2,0),"Tamaño único")</f>
        <v>Mediano</v>
      </c>
      <c r="O2272">
        <v>5</v>
      </c>
      <c r="P2272">
        <v>1916.9</v>
      </c>
      <c r="Q2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2">
        <v>9584.5</v>
      </c>
      <c r="S2272" t="s">
        <v>5</v>
      </c>
      <c r="T2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72" t="str">
        <f>VLOOKUP(ventas_starbucks_2025[[#This Row],[canal_compra]],cambio_canal_compra[#All],2,0)</f>
        <v>En tienda</v>
      </c>
      <c r="V2272" t="s">
        <v>16</v>
      </c>
      <c r="W2272" t="str">
        <f>VLOOKUP(ventas_starbucks_2025[[#This Row],[método_pago]],cambio_metodo_pago[#All],2,0)</f>
        <v>Tarjeta</v>
      </c>
      <c r="X2272" t="s">
        <v>22</v>
      </c>
      <c r="Y2272">
        <v>0</v>
      </c>
      <c r="Z2272" t="str">
        <f>VLOOKUP(ventas_starbucks_2025[[#This Row],[promoción_aplicada5]],promocion_cambiar[#All],2,0)</f>
        <v>Hora Feliz</v>
      </c>
      <c r="AA2272" t="s">
        <v>36</v>
      </c>
      <c r="AB2272" t="s">
        <v>18</v>
      </c>
      <c r="AC2272" t="s">
        <v>24</v>
      </c>
      <c r="AD2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2">
        <v>7.1</v>
      </c>
      <c r="AF2272">
        <v>2</v>
      </c>
      <c r="AG2272">
        <v>40</v>
      </c>
      <c r="AH2272">
        <v>35</v>
      </c>
    </row>
    <row r="2273" spans="1:34" x14ac:dyDescent="0.25">
      <c r="A2273" s="3" t="s">
        <v>2348</v>
      </c>
      <c r="B2273" s="1">
        <v>45672</v>
      </c>
      <c r="C2273" s="23">
        <f t="shared" si="175"/>
        <v>15</v>
      </c>
      <c r="D2273" s="23">
        <f t="shared" si="176"/>
        <v>3</v>
      </c>
      <c r="E2273" s="1" t="str">
        <f t="shared" si="177"/>
        <v>miércoles</v>
      </c>
      <c r="F2273" s="23">
        <f t="shared" si="178"/>
        <v>1</v>
      </c>
      <c r="G2273" s="1" t="str">
        <f t="shared" si="179"/>
        <v>enero</v>
      </c>
      <c r="H2273" s="2">
        <v>0.53611111111111109</v>
      </c>
      <c r="I2273" t="s">
        <v>26</v>
      </c>
      <c r="J2273" t="str">
        <f>VLOOKUP(ventas_starbucks_2025[[#This Row],[sucursal]],cambio_sucursal[#All],2,0)</f>
        <v>Sucursal San Lorenzo 47</v>
      </c>
      <c r="K2273" t="s">
        <v>58</v>
      </c>
      <c r="L2273" t="s">
        <v>39</v>
      </c>
      <c r="M2273" t="s">
        <v>4</v>
      </c>
      <c r="N2273" t="str">
        <f>IFERROR(VLOOKUP(ventas_starbucks_2025[[#This Row],[tamaño_sucio]],cambio_tamaño[#All],2,0),"Tamaño único")</f>
        <v>Tamaño único</v>
      </c>
      <c r="O2273">
        <v>1</v>
      </c>
      <c r="P2273">
        <v>1279.1199999999999</v>
      </c>
      <c r="Q2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3">
        <v>1279.1199999999999</v>
      </c>
      <c r="S2273" t="s">
        <v>5</v>
      </c>
      <c r="T2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73" t="str">
        <f>VLOOKUP(ventas_starbucks_2025[[#This Row],[canal_compra]],cambio_canal_compra[#All],2,0)</f>
        <v>En tienda</v>
      </c>
      <c r="V2273" t="s">
        <v>16</v>
      </c>
      <c r="W2273" t="str">
        <f>VLOOKUP(ventas_starbucks_2025[[#This Row],[método_pago]],cambio_metodo_pago[#All],2,0)</f>
        <v>Tarjeta</v>
      </c>
      <c r="X2273" t="s">
        <v>7</v>
      </c>
      <c r="Y2273">
        <v>10</v>
      </c>
      <c r="Z2273" t="str">
        <f>VLOOKUP(ventas_starbucks_2025[[#This Row],[promoción_aplicada5]],promocion_cambiar[#All],2,0)</f>
        <v>Combo</v>
      </c>
      <c r="AA2273" t="s">
        <v>8</v>
      </c>
      <c r="AB2273" t="s">
        <v>32</v>
      </c>
      <c r="AC2273" t="s">
        <v>10</v>
      </c>
      <c r="AD2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73">
        <v>14.2</v>
      </c>
      <c r="AF2273">
        <v>1</v>
      </c>
      <c r="AG2273">
        <v>36</v>
      </c>
      <c r="AH2273">
        <v>35</v>
      </c>
    </row>
    <row r="2274" spans="1:34" x14ac:dyDescent="0.25">
      <c r="A2274" s="3" t="s">
        <v>2349</v>
      </c>
      <c r="B2274" s="1">
        <v>45726</v>
      </c>
      <c r="C2274" s="23">
        <f t="shared" si="175"/>
        <v>10</v>
      </c>
      <c r="D2274" s="23">
        <f t="shared" si="176"/>
        <v>1</v>
      </c>
      <c r="E2274" s="23" t="str">
        <f t="shared" si="177"/>
        <v>lunes</v>
      </c>
      <c r="F2274" s="23">
        <f t="shared" si="178"/>
        <v>3</v>
      </c>
      <c r="G2274" s="23" t="str">
        <f t="shared" si="179"/>
        <v>marzo</v>
      </c>
      <c r="H2274" s="2">
        <v>0.62013888888888891</v>
      </c>
      <c r="I2274" t="s">
        <v>1</v>
      </c>
      <c r="J2274" t="str">
        <f>VLOOKUP(ventas_starbucks_2025[[#This Row],[sucursal]],cambio_sucursal[#All],2,0)</f>
        <v>Sucursal Nueva Córdoba</v>
      </c>
      <c r="K2274" t="s">
        <v>69</v>
      </c>
      <c r="L2274" t="s">
        <v>70</v>
      </c>
      <c r="M2274" t="s">
        <v>62</v>
      </c>
      <c r="N2274" t="str">
        <f>IFERROR(VLOOKUP(ventas_starbucks_2025[[#This Row],[tamaño_sucio]],cambio_tamaño[#All],2,0),"Tamaño único")</f>
        <v>Extra-Grande</v>
      </c>
      <c r="O2274">
        <v>4</v>
      </c>
      <c r="P2274">
        <v>1340.86</v>
      </c>
      <c r="Q2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4">
        <v>5363.44</v>
      </c>
      <c r="S2274" t="s">
        <v>15</v>
      </c>
      <c r="T2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74" t="str">
        <f>VLOOKUP(ventas_starbucks_2025[[#This Row],[canal_compra]],cambio_canal_compra[#All],2,0)</f>
        <v>Para llevar</v>
      </c>
      <c r="V2274" t="s">
        <v>40</v>
      </c>
      <c r="W2274" t="str">
        <f>VLOOKUP(ventas_starbucks_2025[[#This Row],[método_pago]],cambio_metodo_pago[#All],2,0)</f>
        <v>Efectivo</v>
      </c>
      <c r="X2274" t="s">
        <v>22</v>
      </c>
      <c r="Y2274">
        <v>0</v>
      </c>
      <c r="Z2274" t="str">
        <f>VLOOKUP(ventas_starbucks_2025[[#This Row],[promoción_aplicada5]],promocion_cambiar[#All],2,0)</f>
        <v>Hora Feliz</v>
      </c>
      <c r="AA2274" t="s">
        <v>36</v>
      </c>
      <c r="AB2274" t="s">
        <v>32</v>
      </c>
      <c r="AC2274" t="s">
        <v>24</v>
      </c>
      <c r="AD2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4">
        <v>8.1</v>
      </c>
      <c r="AF2274">
        <v>3</v>
      </c>
      <c r="AG2274">
        <v>36</v>
      </c>
      <c r="AH2274">
        <v>32</v>
      </c>
    </row>
    <row r="2275" spans="1:34" x14ac:dyDescent="0.25">
      <c r="A2275" s="3" t="s">
        <v>2350</v>
      </c>
      <c r="B2275" s="1">
        <v>45735</v>
      </c>
      <c r="C2275" s="23">
        <f t="shared" si="175"/>
        <v>19</v>
      </c>
      <c r="D2275" s="23">
        <f t="shared" si="176"/>
        <v>3</v>
      </c>
      <c r="E2275" s="1" t="str">
        <f t="shared" si="177"/>
        <v>miércoles</v>
      </c>
      <c r="F2275" s="23">
        <f t="shared" si="178"/>
        <v>3</v>
      </c>
      <c r="G2275" s="1" t="str">
        <f t="shared" si="179"/>
        <v>marzo</v>
      </c>
      <c r="H2275" s="2">
        <v>0.45347222222222222</v>
      </c>
      <c r="I2275" t="s">
        <v>57</v>
      </c>
      <c r="J2275" t="str">
        <f>VLOOKUP(ventas_starbucks_2025[[#This Row],[sucursal]],cambio_sucursal[#All],2,0)</f>
        <v>Sucursal Avda Colón</v>
      </c>
      <c r="K2275" t="s">
        <v>48</v>
      </c>
      <c r="L2275" t="s">
        <v>49</v>
      </c>
      <c r="M2275" t="s">
        <v>45</v>
      </c>
      <c r="N2275" t="str">
        <f>IFERROR(VLOOKUP(ventas_starbucks_2025[[#This Row],[tamaño_sucio]],cambio_tamaño[#All],2,0),"Tamaño único")</f>
        <v>Grande</v>
      </c>
      <c r="O2275">
        <v>5</v>
      </c>
      <c r="P2275">
        <v>1725.46</v>
      </c>
      <c r="Q2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5">
        <v>8627.2999999999993</v>
      </c>
      <c r="S2275" t="s">
        <v>31</v>
      </c>
      <c r="T2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75" t="str">
        <f>VLOOKUP(ventas_starbucks_2025[[#This Row],[canal_compra]],cambio_canal_compra[#All],2,0)</f>
        <v>Entrega domicilio</v>
      </c>
      <c r="V2275" t="s">
        <v>16</v>
      </c>
      <c r="W2275" t="str">
        <f>VLOOKUP(ventas_starbucks_2025[[#This Row],[método_pago]],cambio_metodo_pago[#All],2,0)</f>
        <v>Tarjeta</v>
      </c>
      <c r="X2275" t="s">
        <v>7</v>
      </c>
      <c r="Y2275">
        <v>15</v>
      </c>
      <c r="Z2275" t="str">
        <f>VLOOKUP(ventas_starbucks_2025[[#This Row],[promoción_aplicada5]],promocion_cambiar[#All],2,0)</f>
        <v>Hora Feliz</v>
      </c>
      <c r="AA2275" t="s">
        <v>36</v>
      </c>
      <c r="AB2275" t="s">
        <v>18</v>
      </c>
      <c r="AC2275" t="s">
        <v>24</v>
      </c>
      <c r="AD2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5">
        <v>8.9</v>
      </c>
      <c r="AF2275">
        <v>3</v>
      </c>
      <c r="AG2275">
        <v>24</v>
      </c>
      <c r="AH2275">
        <v>19</v>
      </c>
    </row>
    <row r="2276" spans="1:34" x14ac:dyDescent="0.25">
      <c r="A2276" s="3" t="s">
        <v>2351</v>
      </c>
      <c r="B2276" s="1">
        <v>45710</v>
      </c>
      <c r="C2276" s="23">
        <f t="shared" si="175"/>
        <v>22</v>
      </c>
      <c r="D2276" s="23">
        <f t="shared" si="176"/>
        <v>6</v>
      </c>
      <c r="E2276" s="23" t="str">
        <f t="shared" si="177"/>
        <v>sábado</v>
      </c>
      <c r="F2276" s="23">
        <f t="shared" si="178"/>
        <v>2</v>
      </c>
      <c r="G2276" s="23" t="str">
        <f t="shared" si="179"/>
        <v>febrero</v>
      </c>
      <c r="H2276" s="2">
        <v>0.62083333333333335</v>
      </c>
      <c r="I2276" t="s">
        <v>1</v>
      </c>
      <c r="J2276" t="str">
        <f>VLOOKUP(ventas_starbucks_2025[[#This Row],[sucursal]],cambio_sucursal[#All],2,0)</f>
        <v>Sucursal Nueva Córdoba</v>
      </c>
      <c r="K2276" t="s">
        <v>58</v>
      </c>
      <c r="L2276" t="s">
        <v>39</v>
      </c>
      <c r="M2276" t="s">
        <v>4</v>
      </c>
      <c r="N2276" t="str">
        <f>IFERROR(VLOOKUP(ventas_starbucks_2025[[#This Row],[tamaño_sucio]],cambio_tamaño[#All],2,0),"Tamaño único")</f>
        <v>Tamaño único</v>
      </c>
      <c r="O2276">
        <v>1</v>
      </c>
      <c r="P2276">
        <v>1163.49</v>
      </c>
      <c r="Q2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6">
        <v>1163.49</v>
      </c>
      <c r="S2276" t="s">
        <v>5</v>
      </c>
      <c r="T2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76" t="str">
        <f>VLOOKUP(ventas_starbucks_2025[[#This Row],[canal_compra]],cambio_canal_compra[#All],2,0)</f>
        <v>En tienda</v>
      </c>
      <c r="V2276" t="s">
        <v>40</v>
      </c>
      <c r="W2276" t="str">
        <f>VLOOKUP(ventas_starbucks_2025[[#This Row],[método_pago]],cambio_metodo_pago[#All],2,0)</f>
        <v>Efectivo</v>
      </c>
      <c r="X2276" t="s">
        <v>7</v>
      </c>
      <c r="Y2276">
        <v>10</v>
      </c>
      <c r="Z2276" t="str">
        <f>VLOOKUP(ventas_starbucks_2025[[#This Row],[promoción_aplicada5]],promocion_cambiar[#All],2,0)</f>
        <v>Hora Feliz</v>
      </c>
      <c r="AA2276" t="s">
        <v>36</v>
      </c>
      <c r="AB2276" t="s">
        <v>9</v>
      </c>
      <c r="AC2276" t="s">
        <v>24</v>
      </c>
      <c r="AD2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76">
        <v>13.5</v>
      </c>
      <c r="AF2276">
        <v>1</v>
      </c>
      <c r="AG2276">
        <v>46</v>
      </c>
      <c r="AH2276">
        <v>45</v>
      </c>
    </row>
    <row r="2277" spans="1:34" x14ac:dyDescent="0.25">
      <c r="A2277" s="3" t="s">
        <v>2352</v>
      </c>
      <c r="B2277" s="1">
        <v>45694</v>
      </c>
      <c r="C2277" s="23">
        <f t="shared" si="175"/>
        <v>6</v>
      </c>
      <c r="D2277" s="23">
        <f t="shared" si="176"/>
        <v>4</v>
      </c>
      <c r="E2277" s="23" t="str">
        <f t="shared" si="177"/>
        <v>jueves</v>
      </c>
      <c r="F2277" s="23">
        <f t="shared" si="178"/>
        <v>2</v>
      </c>
      <c r="G2277" s="23" t="str">
        <f t="shared" si="179"/>
        <v>febrero</v>
      </c>
      <c r="H2277" s="2">
        <v>0.84236111111111112</v>
      </c>
      <c r="I2277" t="s">
        <v>12</v>
      </c>
      <c r="J2277" t="str">
        <f>VLOOKUP(ventas_starbucks_2025[[#This Row],[sucursal]],cambio_sucursal[#All],2,0)</f>
        <v>Sucursal Córdoba Shopping</v>
      </c>
      <c r="K2277" t="s">
        <v>58</v>
      </c>
      <c r="L2277" t="s">
        <v>39</v>
      </c>
      <c r="M2277" t="s">
        <v>4</v>
      </c>
      <c r="N2277" t="str">
        <f>IFERROR(VLOOKUP(ventas_starbucks_2025[[#This Row],[tamaño_sucio]],cambio_tamaño[#All],2,0),"Tamaño único")</f>
        <v>Tamaño único</v>
      </c>
      <c r="O2277">
        <v>4</v>
      </c>
      <c r="P2277">
        <v>1283.45</v>
      </c>
      <c r="Q2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7">
        <v>5133.8</v>
      </c>
      <c r="S2277" t="s">
        <v>31</v>
      </c>
      <c r="T2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77" t="str">
        <f>VLOOKUP(ventas_starbucks_2025[[#This Row],[canal_compra]],cambio_canal_compra[#All],2,0)</f>
        <v>Entrega domicilio</v>
      </c>
      <c r="V2277" t="s">
        <v>40</v>
      </c>
      <c r="W2277" t="str">
        <f>VLOOKUP(ventas_starbucks_2025[[#This Row],[método_pago]],cambio_metodo_pago[#All],2,0)</f>
        <v>Efectivo</v>
      </c>
      <c r="X2277" t="s">
        <v>7</v>
      </c>
      <c r="Y2277">
        <v>10</v>
      </c>
      <c r="Z2277" t="str">
        <f>VLOOKUP(ventas_starbucks_2025[[#This Row],[promoción_aplicada5]],promocion_cambiar[#All],2,0)</f>
        <v>2x1</v>
      </c>
      <c r="AA2277" t="s">
        <v>51</v>
      </c>
      <c r="AB2277" t="s">
        <v>32</v>
      </c>
      <c r="AC2277" t="s">
        <v>10</v>
      </c>
      <c r="AD2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7">
        <v>8.6999999999999993</v>
      </c>
      <c r="AF2277">
        <v>4</v>
      </c>
      <c r="AG2277">
        <v>27</v>
      </c>
      <c r="AH2277">
        <v>23</v>
      </c>
    </row>
    <row r="2278" spans="1:34" x14ac:dyDescent="0.25">
      <c r="A2278" s="3" t="s">
        <v>2353</v>
      </c>
      <c r="B2278" s="1">
        <v>45660</v>
      </c>
      <c r="C2278" s="23">
        <f t="shared" si="175"/>
        <v>3</v>
      </c>
      <c r="D2278" s="23">
        <f t="shared" si="176"/>
        <v>5</v>
      </c>
      <c r="E2278" s="23" t="str">
        <f t="shared" si="177"/>
        <v>viernes</v>
      </c>
      <c r="F2278" s="23">
        <f t="shared" si="178"/>
        <v>1</v>
      </c>
      <c r="G2278" s="23" t="str">
        <f t="shared" si="179"/>
        <v>enero</v>
      </c>
      <c r="H2278" s="2">
        <v>0.56874999999999998</v>
      </c>
      <c r="I2278" t="s">
        <v>12</v>
      </c>
      <c r="J2278" t="str">
        <f>VLOOKUP(ventas_starbucks_2025[[#This Row],[sucursal]],cambio_sucursal[#All],2,0)</f>
        <v>Sucursal Córdoba Shopping</v>
      </c>
      <c r="K2278" t="s">
        <v>327</v>
      </c>
      <c r="L2278" t="s">
        <v>44</v>
      </c>
      <c r="M2278" t="s">
        <v>45</v>
      </c>
      <c r="N2278" t="str">
        <f>IFERROR(VLOOKUP(ventas_starbucks_2025[[#This Row],[tamaño_sucio]],cambio_tamaño[#All],2,0),"Tamaño único")</f>
        <v>Grande</v>
      </c>
      <c r="O2278">
        <v>2</v>
      </c>
      <c r="P2278">
        <v>1336.81</v>
      </c>
      <c r="Q2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8">
        <v>2673.62</v>
      </c>
      <c r="S2278" t="s">
        <v>15</v>
      </c>
      <c r="T2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78" t="str">
        <f>VLOOKUP(ventas_starbucks_2025[[#This Row],[canal_compra]],cambio_canal_compra[#All],2,0)</f>
        <v>Para llevar</v>
      </c>
      <c r="V2278" t="s">
        <v>6</v>
      </c>
      <c r="W2278" t="str">
        <f>VLOOKUP(ventas_starbucks_2025[[#This Row],[método_pago]],cambio_metodo_pago[#All],2,0)</f>
        <v>Aplicación móbil</v>
      </c>
      <c r="X2278" t="s">
        <v>7</v>
      </c>
      <c r="Y2278">
        <v>0</v>
      </c>
      <c r="Z2278" t="str">
        <f>VLOOKUP(ventas_starbucks_2025[[#This Row],[promoción_aplicada5]],promocion_cambiar[#All],2,0)</f>
        <v>Ninguna</v>
      </c>
      <c r="AA2278" t="s">
        <v>17</v>
      </c>
      <c r="AB2278" t="s">
        <v>32</v>
      </c>
      <c r="AC2278" t="s">
        <v>24</v>
      </c>
      <c r="AD2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78">
        <v>2.1</v>
      </c>
      <c r="AF2278">
        <v>1</v>
      </c>
      <c r="AG2278">
        <v>16</v>
      </c>
      <c r="AH2278">
        <v>14</v>
      </c>
    </row>
    <row r="2279" spans="1:34" x14ac:dyDescent="0.25">
      <c r="A2279" s="3" t="s">
        <v>2354</v>
      </c>
      <c r="B2279" s="1">
        <v>45736</v>
      </c>
      <c r="C2279" s="23">
        <f t="shared" si="175"/>
        <v>20</v>
      </c>
      <c r="D2279" s="23">
        <f t="shared" si="176"/>
        <v>4</v>
      </c>
      <c r="E2279" s="23" t="str">
        <f t="shared" si="177"/>
        <v>jueves</v>
      </c>
      <c r="F2279" s="23">
        <f t="shared" si="178"/>
        <v>3</v>
      </c>
      <c r="G2279" s="23" t="str">
        <f t="shared" si="179"/>
        <v>marzo</v>
      </c>
      <c r="H2279" s="2">
        <v>0.73958333333333337</v>
      </c>
      <c r="I2279" t="s">
        <v>57</v>
      </c>
      <c r="J2279" t="str">
        <f>VLOOKUP(ventas_starbucks_2025[[#This Row],[sucursal]],cambio_sucursal[#All],2,0)</f>
        <v>Sucursal Avda Colón</v>
      </c>
      <c r="K2279" t="s">
        <v>130</v>
      </c>
      <c r="L2279" t="s">
        <v>65</v>
      </c>
      <c r="M2279" t="s">
        <v>4</v>
      </c>
      <c r="N2279" t="str">
        <f>IFERROR(VLOOKUP(ventas_starbucks_2025[[#This Row],[tamaño_sucio]],cambio_tamaño[#All],2,0),"Tamaño único")</f>
        <v>Tamaño único</v>
      </c>
      <c r="O2279">
        <v>2</v>
      </c>
      <c r="P2279">
        <v>1515.21</v>
      </c>
      <c r="Q2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9">
        <v>3030.42</v>
      </c>
      <c r="S2279" t="s">
        <v>31</v>
      </c>
      <c r="T2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79" t="str">
        <f>VLOOKUP(ventas_starbucks_2025[[#This Row],[canal_compra]],cambio_canal_compra[#All],2,0)</f>
        <v>Entrega domicilio</v>
      </c>
      <c r="V2279" t="s">
        <v>6</v>
      </c>
      <c r="W2279" t="str">
        <f>VLOOKUP(ventas_starbucks_2025[[#This Row],[método_pago]],cambio_metodo_pago[#All],2,0)</f>
        <v>Aplicación móbil</v>
      </c>
      <c r="X2279" t="s">
        <v>22</v>
      </c>
      <c r="Y2279">
        <v>0</v>
      </c>
      <c r="Z2279" t="str">
        <f>VLOOKUP(ventas_starbucks_2025[[#This Row],[promoción_aplicada5]],promocion_cambiar[#All],2,0)</f>
        <v>2x1</v>
      </c>
      <c r="AA2279" t="s">
        <v>51</v>
      </c>
      <c r="AB2279" t="s">
        <v>18</v>
      </c>
      <c r="AC2279" t="s">
        <v>10</v>
      </c>
      <c r="AD2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9">
        <v>8.5</v>
      </c>
      <c r="AF2279">
        <v>4</v>
      </c>
      <c r="AG2279">
        <v>49</v>
      </c>
      <c r="AH2279">
        <v>47</v>
      </c>
    </row>
    <row r="2280" spans="1:34" x14ac:dyDescent="0.25">
      <c r="A2280" s="3" t="s">
        <v>2355</v>
      </c>
      <c r="B2280" s="1">
        <v>45748</v>
      </c>
      <c r="C2280" s="23">
        <f t="shared" si="175"/>
        <v>1</v>
      </c>
      <c r="D2280" s="23">
        <f t="shared" si="176"/>
        <v>2</v>
      </c>
      <c r="E2280" s="23" t="str">
        <f t="shared" si="177"/>
        <v>martes</v>
      </c>
      <c r="F2280" s="23">
        <f t="shared" si="178"/>
        <v>4</v>
      </c>
      <c r="G2280" s="23" t="str">
        <f t="shared" si="179"/>
        <v>abril</v>
      </c>
      <c r="H2280" s="2">
        <v>0.8354166666666667</v>
      </c>
      <c r="I2280" t="s">
        <v>57</v>
      </c>
      <c r="J2280" t="str">
        <f>VLOOKUP(ventas_starbucks_2025[[#This Row],[sucursal]],cambio_sucursal[#All],2,0)</f>
        <v>Sucursal Avda Colón</v>
      </c>
      <c r="K2280" t="s">
        <v>89</v>
      </c>
      <c r="L2280" t="s">
        <v>90</v>
      </c>
      <c r="M2280" t="s">
        <v>4</v>
      </c>
      <c r="N2280" t="str">
        <f>IFERROR(VLOOKUP(ventas_starbucks_2025[[#This Row],[tamaño_sucio]],cambio_tamaño[#All],2,0),"Tamaño único")</f>
        <v>Tamaño único</v>
      </c>
      <c r="O2280">
        <v>1</v>
      </c>
      <c r="P2280">
        <v>1209.0899999999999</v>
      </c>
      <c r="Q2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0">
        <v>1209.0899999999999</v>
      </c>
      <c r="S2280" t="s">
        <v>5</v>
      </c>
      <c r="T2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0" t="str">
        <f>VLOOKUP(ventas_starbucks_2025[[#This Row],[canal_compra]],cambio_canal_compra[#All],2,0)</f>
        <v>En tienda</v>
      </c>
      <c r="V2280" t="s">
        <v>40</v>
      </c>
      <c r="W2280" t="str">
        <f>VLOOKUP(ventas_starbucks_2025[[#This Row],[método_pago]],cambio_metodo_pago[#All],2,0)</f>
        <v>Efectivo</v>
      </c>
      <c r="X2280" t="s">
        <v>7</v>
      </c>
      <c r="Y2280">
        <v>10</v>
      </c>
      <c r="Z2280" t="str">
        <f>VLOOKUP(ventas_starbucks_2025[[#This Row],[promoción_aplicada5]],promocion_cambiar[#All],2,0)</f>
        <v>2x1</v>
      </c>
      <c r="AA2280" t="s">
        <v>51</v>
      </c>
      <c r="AB2280" t="s">
        <v>52</v>
      </c>
      <c r="AC2280" t="s">
        <v>10</v>
      </c>
      <c r="AD2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80">
        <v>3</v>
      </c>
      <c r="AF2280">
        <v>4</v>
      </c>
      <c r="AG2280">
        <v>22</v>
      </c>
      <c r="AH2280">
        <v>21</v>
      </c>
    </row>
    <row r="2281" spans="1:34" x14ac:dyDescent="0.25">
      <c r="A2281" s="3" t="s">
        <v>2356</v>
      </c>
      <c r="B2281" s="1">
        <v>45716</v>
      </c>
      <c r="C2281" s="23">
        <f t="shared" si="175"/>
        <v>28</v>
      </c>
      <c r="D2281" s="23">
        <f t="shared" si="176"/>
        <v>5</v>
      </c>
      <c r="E2281" s="23" t="str">
        <f t="shared" si="177"/>
        <v>viernes</v>
      </c>
      <c r="F2281" s="23">
        <f t="shared" si="178"/>
        <v>2</v>
      </c>
      <c r="G2281" s="23" t="str">
        <f t="shared" si="179"/>
        <v>febrero</v>
      </c>
      <c r="H2281" s="2">
        <v>0.30416666666666664</v>
      </c>
      <c r="I2281" t="s">
        <v>1</v>
      </c>
      <c r="J2281" t="str">
        <f>VLOOKUP(ventas_starbucks_2025[[#This Row],[sucursal]],cambio_sucursal[#All],2,0)</f>
        <v>Sucursal Nueva Córdoba</v>
      </c>
      <c r="K2281" t="s">
        <v>38</v>
      </c>
      <c r="L2281" t="s">
        <v>39</v>
      </c>
      <c r="M2281" t="s">
        <v>4</v>
      </c>
      <c r="N2281" t="str">
        <f>IFERROR(VLOOKUP(ventas_starbucks_2025[[#This Row],[tamaño_sucio]],cambio_tamaño[#All],2,0),"Tamaño único")</f>
        <v>Tamaño único</v>
      </c>
      <c r="O2281">
        <v>5</v>
      </c>
      <c r="P2281">
        <v>1334.34</v>
      </c>
      <c r="Q2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1">
        <v>6671.7</v>
      </c>
      <c r="S2281" t="s">
        <v>31</v>
      </c>
      <c r="T2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81" t="str">
        <f>VLOOKUP(ventas_starbucks_2025[[#This Row],[canal_compra]],cambio_canal_compra[#All],2,0)</f>
        <v>Entrega domicilio</v>
      </c>
      <c r="V2281" t="s">
        <v>6</v>
      </c>
      <c r="W2281" t="str">
        <f>VLOOKUP(ventas_starbucks_2025[[#This Row],[método_pago]],cambio_metodo_pago[#All],2,0)</f>
        <v>Aplicación móbil</v>
      </c>
      <c r="X2281" t="s">
        <v>22</v>
      </c>
      <c r="Y2281">
        <v>0</v>
      </c>
      <c r="Z2281" t="str">
        <f>VLOOKUP(ventas_starbucks_2025[[#This Row],[promoción_aplicada5]],promocion_cambiar[#All],2,0)</f>
        <v>Combo</v>
      </c>
      <c r="AA2281" t="s">
        <v>8</v>
      </c>
      <c r="AB2281" t="s">
        <v>52</v>
      </c>
      <c r="AC2281" t="s">
        <v>24</v>
      </c>
      <c r="AD2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81">
        <v>12.7</v>
      </c>
      <c r="AF2281">
        <v>5</v>
      </c>
      <c r="AG2281">
        <v>38</v>
      </c>
      <c r="AH2281">
        <v>33</v>
      </c>
    </row>
    <row r="2282" spans="1:34" x14ac:dyDescent="0.25">
      <c r="A2282" s="3" t="s">
        <v>2357</v>
      </c>
      <c r="B2282" s="1">
        <v>45668</v>
      </c>
      <c r="C2282" s="23">
        <f t="shared" si="175"/>
        <v>11</v>
      </c>
      <c r="D2282" s="23">
        <f t="shared" si="176"/>
        <v>6</v>
      </c>
      <c r="E2282" s="23" t="str">
        <f t="shared" si="177"/>
        <v>sábado</v>
      </c>
      <c r="F2282" s="23">
        <f t="shared" si="178"/>
        <v>1</v>
      </c>
      <c r="G2282" s="23" t="str">
        <f t="shared" si="179"/>
        <v>enero</v>
      </c>
      <c r="H2282" s="2">
        <v>0.41944444444444445</v>
      </c>
      <c r="I2282" t="s">
        <v>12</v>
      </c>
      <c r="J2282" t="str">
        <f>VLOOKUP(ventas_starbucks_2025[[#This Row],[sucursal]],cambio_sucursal[#All],2,0)</f>
        <v>Sucursal Córdoba Shopping</v>
      </c>
      <c r="K2282" t="s">
        <v>27</v>
      </c>
      <c r="L2282" t="s">
        <v>28</v>
      </c>
      <c r="M2282" t="s">
        <v>4</v>
      </c>
      <c r="N2282" t="str">
        <f>IFERROR(VLOOKUP(ventas_starbucks_2025[[#This Row],[tamaño_sucio]],cambio_tamaño[#All],2,0),"Tamaño único")</f>
        <v>Tamaño único</v>
      </c>
      <c r="O2282">
        <v>2</v>
      </c>
      <c r="P2282">
        <v>2325.0300000000002</v>
      </c>
      <c r="Q2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82">
        <v>4650.0600000000004</v>
      </c>
      <c r="S2282" t="s">
        <v>31</v>
      </c>
      <c r="T2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2" t="str">
        <f>VLOOKUP(ventas_starbucks_2025[[#This Row],[canal_compra]],cambio_canal_compra[#All],2,0)</f>
        <v>Entrega domicilio</v>
      </c>
      <c r="V2282" t="s">
        <v>16</v>
      </c>
      <c r="W2282" t="str">
        <f>VLOOKUP(ventas_starbucks_2025[[#This Row],[método_pago]],cambio_metodo_pago[#All],2,0)</f>
        <v>Tarjeta</v>
      </c>
      <c r="X2282" t="s">
        <v>22</v>
      </c>
      <c r="Y2282">
        <v>0</v>
      </c>
      <c r="Z2282" t="str">
        <f>VLOOKUP(ventas_starbucks_2025[[#This Row],[promoción_aplicada5]],promocion_cambiar[#All],2,0)</f>
        <v>2x1</v>
      </c>
      <c r="AA2282" t="s">
        <v>51</v>
      </c>
      <c r="AB2282" t="s">
        <v>9</v>
      </c>
      <c r="AC2282" t="s">
        <v>24</v>
      </c>
      <c r="AD2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82">
        <v>9</v>
      </c>
      <c r="AF2282">
        <v>3</v>
      </c>
      <c r="AG2282">
        <v>35</v>
      </c>
      <c r="AH2282">
        <v>33</v>
      </c>
    </row>
    <row r="2283" spans="1:34" x14ac:dyDescent="0.25">
      <c r="A2283" s="3" t="s">
        <v>2358</v>
      </c>
      <c r="B2283" s="1">
        <v>45715</v>
      </c>
      <c r="C2283" s="23">
        <f t="shared" si="175"/>
        <v>27</v>
      </c>
      <c r="D2283" s="23">
        <f t="shared" si="176"/>
        <v>4</v>
      </c>
      <c r="E2283" s="23" t="str">
        <f t="shared" si="177"/>
        <v>jueves</v>
      </c>
      <c r="F2283" s="23">
        <f t="shared" si="178"/>
        <v>2</v>
      </c>
      <c r="G2283" s="23" t="str">
        <f t="shared" si="179"/>
        <v>febrero</v>
      </c>
      <c r="H2283" s="2">
        <v>0.41597222222222224</v>
      </c>
      <c r="I2283" t="s">
        <v>12</v>
      </c>
      <c r="J2283" t="str">
        <f>VLOOKUP(ventas_starbucks_2025[[#This Row],[sucursal]],cambio_sucursal[#All],2,0)</f>
        <v>Sucursal Córdoba Shopping</v>
      </c>
      <c r="K2283" t="s">
        <v>89</v>
      </c>
      <c r="L2283" t="s">
        <v>90</v>
      </c>
      <c r="M2283" t="s">
        <v>4</v>
      </c>
      <c r="N2283" t="str">
        <f>IFERROR(VLOOKUP(ventas_starbucks_2025[[#This Row],[tamaño_sucio]],cambio_tamaño[#All],2,0),"Tamaño único")</f>
        <v>Tamaño único</v>
      </c>
      <c r="O2283">
        <v>1</v>
      </c>
      <c r="P2283">
        <v>1352.27</v>
      </c>
      <c r="Q2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3">
        <v>1352.27</v>
      </c>
      <c r="S2283" t="s">
        <v>31</v>
      </c>
      <c r="T2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3" t="str">
        <f>VLOOKUP(ventas_starbucks_2025[[#This Row],[canal_compra]],cambio_canal_compra[#All],2,0)</f>
        <v>Entrega domicilio</v>
      </c>
      <c r="V2283" t="s">
        <v>16</v>
      </c>
      <c r="W2283" t="str">
        <f>VLOOKUP(ventas_starbucks_2025[[#This Row],[método_pago]],cambio_metodo_pago[#All],2,0)</f>
        <v>Tarjeta</v>
      </c>
      <c r="X2283" t="s">
        <v>7</v>
      </c>
      <c r="Y2283">
        <v>15</v>
      </c>
      <c r="Z2283" t="str">
        <f>VLOOKUP(ventas_starbucks_2025[[#This Row],[promoción_aplicada5]],promocion_cambiar[#All],2,0)</f>
        <v>Ninguna</v>
      </c>
      <c r="AA2283" t="s">
        <v>17</v>
      </c>
      <c r="AB2283" t="s">
        <v>9</v>
      </c>
      <c r="AC2283" t="s">
        <v>10</v>
      </c>
      <c r="AD2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83">
        <v>4.8</v>
      </c>
      <c r="AF2283">
        <v>5</v>
      </c>
      <c r="AG2283">
        <v>19</v>
      </c>
      <c r="AH2283">
        <v>18</v>
      </c>
    </row>
    <row r="2284" spans="1:34" x14ac:dyDescent="0.25">
      <c r="A2284" s="3" t="s">
        <v>2359</v>
      </c>
      <c r="B2284" s="1">
        <v>45747</v>
      </c>
      <c r="C2284" s="23">
        <f t="shared" si="175"/>
        <v>31</v>
      </c>
      <c r="D2284" s="23">
        <f t="shared" si="176"/>
        <v>1</v>
      </c>
      <c r="E2284" s="23" t="str">
        <f t="shared" si="177"/>
        <v>lunes</v>
      </c>
      <c r="F2284" s="23">
        <f t="shared" si="178"/>
        <v>3</v>
      </c>
      <c r="G2284" s="23" t="str">
        <f t="shared" si="179"/>
        <v>marzo</v>
      </c>
      <c r="H2284" s="2">
        <v>0.35486111111111113</v>
      </c>
      <c r="I2284" t="s">
        <v>57</v>
      </c>
      <c r="J2284" t="str">
        <f>VLOOKUP(ventas_starbucks_2025[[#This Row],[sucursal]],cambio_sucursal[#All],2,0)</f>
        <v>Sucursal Avda Colón</v>
      </c>
      <c r="K2284" t="s">
        <v>20</v>
      </c>
      <c r="L2284" t="s">
        <v>21</v>
      </c>
      <c r="M2284" t="s">
        <v>4</v>
      </c>
      <c r="N2284" t="str">
        <f>IFERROR(VLOOKUP(ventas_starbucks_2025[[#This Row],[tamaño_sucio]],cambio_tamaño[#All],2,0),"Tamaño único")</f>
        <v>Tamaño único</v>
      </c>
      <c r="O2284">
        <v>3</v>
      </c>
      <c r="P2284">
        <v>1000.54</v>
      </c>
      <c r="Q2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4">
        <v>3001.62</v>
      </c>
      <c r="S2284" t="s">
        <v>31</v>
      </c>
      <c r="T2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4" t="str">
        <f>VLOOKUP(ventas_starbucks_2025[[#This Row],[canal_compra]],cambio_canal_compra[#All],2,0)</f>
        <v>Entrega domicilio</v>
      </c>
      <c r="V2284" t="s">
        <v>16</v>
      </c>
      <c r="W2284" t="str">
        <f>VLOOKUP(ventas_starbucks_2025[[#This Row],[método_pago]],cambio_metodo_pago[#All],2,0)</f>
        <v>Tarjeta</v>
      </c>
      <c r="X2284" t="s">
        <v>22</v>
      </c>
      <c r="Y2284">
        <v>0</v>
      </c>
      <c r="Z2284" t="str">
        <f>VLOOKUP(ventas_starbucks_2025[[#This Row],[promoción_aplicada5]],promocion_cambiar[#All],2,0)</f>
        <v>2x1</v>
      </c>
      <c r="AA2284" t="s">
        <v>51</v>
      </c>
      <c r="AB2284" t="s">
        <v>23</v>
      </c>
      <c r="AC2284" t="s">
        <v>24</v>
      </c>
      <c r="AD2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84">
        <v>13.5</v>
      </c>
      <c r="AF2284">
        <v>4</v>
      </c>
      <c r="AG2284">
        <v>20</v>
      </c>
      <c r="AH2284">
        <v>17</v>
      </c>
    </row>
    <row r="2285" spans="1:34" x14ac:dyDescent="0.25">
      <c r="A2285" s="3" t="s">
        <v>2360</v>
      </c>
      <c r="B2285" s="1">
        <v>45705</v>
      </c>
      <c r="C2285" s="23">
        <f t="shared" si="175"/>
        <v>17</v>
      </c>
      <c r="D2285" s="23">
        <f t="shared" si="176"/>
        <v>1</v>
      </c>
      <c r="E2285" s="1" t="str">
        <f t="shared" si="177"/>
        <v>lunes</v>
      </c>
      <c r="F2285" s="23">
        <f t="shared" si="178"/>
        <v>2</v>
      </c>
      <c r="G2285" s="1" t="str">
        <f t="shared" si="179"/>
        <v>febrero</v>
      </c>
      <c r="H2285" s="2">
        <v>0.37708333333333333</v>
      </c>
      <c r="I2285" t="s">
        <v>26</v>
      </c>
      <c r="J2285" t="str">
        <f>VLOOKUP(ventas_starbucks_2025[[#This Row],[sucursal]],cambio_sucursal[#All],2,0)</f>
        <v>Sucursal San Lorenzo 47</v>
      </c>
      <c r="K2285" t="s">
        <v>89</v>
      </c>
      <c r="L2285" t="s">
        <v>90</v>
      </c>
      <c r="M2285" t="s">
        <v>4</v>
      </c>
      <c r="N2285" t="str">
        <f>IFERROR(VLOOKUP(ventas_starbucks_2025[[#This Row],[tamaño_sucio]],cambio_tamaño[#All],2,0),"Tamaño único")</f>
        <v>Tamaño único</v>
      </c>
      <c r="O2285">
        <v>3</v>
      </c>
      <c r="P2285">
        <v>1134.6500000000001</v>
      </c>
      <c r="Q2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5">
        <v>3403.95</v>
      </c>
      <c r="S2285" t="s">
        <v>15</v>
      </c>
      <c r="T2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5" t="str">
        <f>VLOOKUP(ventas_starbucks_2025[[#This Row],[canal_compra]],cambio_canal_compra[#All],2,0)</f>
        <v>Para llevar</v>
      </c>
      <c r="V2285" t="s">
        <v>40</v>
      </c>
      <c r="W2285" t="str">
        <f>VLOOKUP(ventas_starbucks_2025[[#This Row],[método_pago]],cambio_metodo_pago[#All],2,0)</f>
        <v>Efectivo</v>
      </c>
      <c r="X2285" t="s">
        <v>22</v>
      </c>
      <c r="Y2285">
        <v>0</v>
      </c>
      <c r="Z2285" t="str">
        <f>VLOOKUP(ventas_starbucks_2025[[#This Row],[promoción_aplicada5]],promocion_cambiar[#All],2,0)</f>
        <v>Combo</v>
      </c>
      <c r="AA2285" t="s">
        <v>8</v>
      </c>
      <c r="AB2285" t="s">
        <v>9</v>
      </c>
      <c r="AC2285" t="s">
        <v>24</v>
      </c>
      <c r="AD2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85">
        <v>14.5</v>
      </c>
      <c r="AF2285">
        <v>2</v>
      </c>
      <c r="AG2285">
        <v>26</v>
      </c>
      <c r="AH2285">
        <v>23</v>
      </c>
    </row>
    <row r="2286" spans="1:34" x14ac:dyDescent="0.25">
      <c r="A2286" s="3" t="s">
        <v>2361</v>
      </c>
      <c r="B2286" s="1">
        <v>45721</v>
      </c>
      <c r="C2286" s="23">
        <f t="shared" si="175"/>
        <v>5</v>
      </c>
      <c r="D2286" s="23">
        <f t="shared" si="176"/>
        <v>3</v>
      </c>
      <c r="E2286" s="23" t="str">
        <f t="shared" si="177"/>
        <v>miércoles</v>
      </c>
      <c r="F2286" s="23">
        <f t="shared" si="178"/>
        <v>3</v>
      </c>
      <c r="G2286" s="23" t="str">
        <f t="shared" si="179"/>
        <v>marzo</v>
      </c>
      <c r="H2286" s="2">
        <v>0.6333333333333333</v>
      </c>
      <c r="I2286" t="s">
        <v>1</v>
      </c>
      <c r="J2286" t="str">
        <f>VLOOKUP(ventas_starbucks_2025[[#This Row],[sucursal]],cambio_sucursal[#All],2,0)</f>
        <v>Sucursal Nueva Córdoba</v>
      </c>
      <c r="K2286" t="s">
        <v>27</v>
      </c>
      <c r="L2286" t="s">
        <v>28</v>
      </c>
      <c r="M2286" t="s">
        <v>4</v>
      </c>
      <c r="N2286" t="str">
        <f>IFERROR(VLOOKUP(ventas_starbucks_2025[[#This Row],[tamaño_sucio]],cambio_tamaño[#All],2,0),"Tamaño único")</f>
        <v>Tamaño único</v>
      </c>
      <c r="O2286">
        <v>3</v>
      </c>
      <c r="P2286">
        <v>2618.9499999999998</v>
      </c>
      <c r="Q2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86">
        <v>7856.85</v>
      </c>
      <c r="S2286" t="s">
        <v>15</v>
      </c>
      <c r="T2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86" t="str">
        <f>VLOOKUP(ventas_starbucks_2025[[#This Row],[canal_compra]],cambio_canal_compra[#All],2,0)</f>
        <v>Para llevar</v>
      </c>
      <c r="V2286" t="s">
        <v>40</v>
      </c>
      <c r="W2286" t="str">
        <f>VLOOKUP(ventas_starbucks_2025[[#This Row],[método_pago]],cambio_metodo_pago[#All],2,0)</f>
        <v>Efectivo</v>
      </c>
      <c r="X2286" t="s">
        <v>22</v>
      </c>
      <c r="Y2286">
        <v>0</v>
      </c>
      <c r="Z2286" t="str">
        <f>VLOOKUP(ventas_starbucks_2025[[#This Row],[promoción_aplicada5]],promocion_cambiar[#All],2,0)</f>
        <v>2x1</v>
      </c>
      <c r="AA2286" t="s">
        <v>51</v>
      </c>
      <c r="AB2286" t="s">
        <v>52</v>
      </c>
      <c r="AC2286" t="s">
        <v>10</v>
      </c>
      <c r="AD2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86">
        <v>14.5</v>
      </c>
      <c r="AF2286">
        <v>4</v>
      </c>
      <c r="AG2286">
        <v>22</v>
      </c>
      <c r="AH2286">
        <v>19</v>
      </c>
    </row>
    <row r="2287" spans="1:34" x14ac:dyDescent="0.25">
      <c r="A2287" s="3" t="s">
        <v>2362</v>
      </c>
      <c r="B2287" s="1">
        <v>45710</v>
      </c>
      <c r="C2287" s="23">
        <f t="shared" si="175"/>
        <v>22</v>
      </c>
      <c r="D2287" s="23">
        <f t="shared" si="176"/>
        <v>6</v>
      </c>
      <c r="E2287" s="23" t="str">
        <f t="shared" si="177"/>
        <v>sábado</v>
      </c>
      <c r="F2287" s="23">
        <f t="shared" si="178"/>
        <v>2</v>
      </c>
      <c r="G2287" s="23" t="str">
        <f t="shared" si="179"/>
        <v>febrero</v>
      </c>
      <c r="H2287" s="2">
        <v>0.39861111111111114</v>
      </c>
      <c r="I2287" t="s">
        <v>1</v>
      </c>
      <c r="J2287" t="str">
        <f>VLOOKUP(ventas_starbucks_2025[[#This Row],[sucursal]],cambio_sucursal[#All],2,0)</f>
        <v>Sucursal Nueva Córdoba</v>
      </c>
      <c r="K2287" t="s">
        <v>89</v>
      </c>
      <c r="L2287" t="s">
        <v>90</v>
      </c>
      <c r="M2287" t="s">
        <v>4</v>
      </c>
      <c r="N2287" t="str">
        <f>IFERROR(VLOOKUP(ventas_starbucks_2025[[#This Row],[tamaño_sucio]],cambio_tamaño[#All],2,0),"Tamaño único")</f>
        <v>Tamaño único</v>
      </c>
      <c r="O2287">
        <v>5</v>
      </c>
      <c r="P2287">
        <v>1485.8</v>
      </c>
      <c r="Q2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7">
        <v>7429</v>
      </c>
      <c r="S2287" t="s">
        <v>15</v>
      </c>
      <c r="T2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87" t="str">
        <f>VLOOKUP(ventas_starbucks_2025[[#This Row],[canal_compra]],cambio_canal_compra[#All],2,0)</f>
        <v>Para llevar</v>
      </c>
      <c r="V2287" t="s">
        <v>6</v>
      </c>
      <c r="W2287" t="str">
        <f>VLOOKUP(ventas_starbucks_2025[[#This Row],[método_pago]],cambio_metodo_pago[#All],2,0)</f>
        <v>Aplicación móbil</v>
      </c>
      <c r="X2287" t="s">
        <v>7</v>
      </c>
      <c r="Y2287">
        <v>10</v>
      </c>
      <c r="Z2287" t="str">
        <f>VLOOKUP(ventas_starbucks_2025[[#This Row],[promoción_aplicada5]],promocion_cambiar[#All],2,0)</f>
        <v>Combo</v>
      </c>
      <c r="AA2287" t="s">
        <v>8</v>
      </c>
      <c r="AB2287" t="s">
        <v>18</v>
      </c>
      <c r="AC2287" t="s">
        <v>24</v>
      </c>
      <c r="AD2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87">
        <v>12.3</v>
      </c>
      <c r="AF2287">
        <v>1</v>
      </c>
      <c r="AG2287">
        <v>23</v>
      </c>
      <c r="AH2287">
        <v>18</v>
      </c>
    </row>
    <row r="2288" spans="1:34" x14ac:dyDescent="0.25">
      <c r="A2288" s="3" t="s">
        <v>2363</v>
      </c>
      <c r="B2288" s="1">
        <v>45754</v>
      </c>
      <c r="C2288" s="23">
        <f t="shared" si="175"/>
        <v>7</v>
      </c>
      <c r="D2288" s="23">
        <f t="shared" si="176"/>
        <v>1</v>
      </c>
      <c r="E2288" s="23" t="str">
        <f t="shared" si="177"/>
        <v>lunes</v>
      </c>
      <c r="F2288" s="23">
        <f t="shared" si="178"/>
        <v>4</v>
      </c>
      <c r="G2288" s="23" t="str">
        <f t="shared" si="179"/>
        <v>abril</v>
      </c>
      <c r="H2288" s="2">
        <v>0.43472222222222223</v>
      </c>
      <c r="I2288" t="s">
        <v>57</v>
      </c>
      <c r="J2288" t="str">
        <f>VLOOKUP(ventas_starbucks_2025[[#This Row],[sucursal]],cambio_sucursal[#All],2,0)</f>
        <v>Sucursal Avda Colón</v>
      </c>
      <c r="K2288" t="s">
        <v>58</v>
      </c>
      <c r="L2288" t="s">
        <v>39</v>
      </c>
      <c r="M2288" t="s">
        <v>4</v>
      </c>
      <c r="N2288" t="str">
        <f>IFERROR(VLOOKUP(ventas_starbucks_2025[[#This Row],[tamaño_sucio]],cambio_tamaño[#All],2,0),"Tamaño único")</f>
        <v>Tamaño único</v>
      </c>
      <c r="O2288">
        <v>2</v>
      </c>
      <c r="P2288">
        <v>1444.22</v>
      </c>
      <c r="Q2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8">
        <v>2888.44</v>
      </c>
      <c r="S2288" t="s">
        <v>15</v>
      </c>
      <c r="T2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8" t="str">
        <f>VLOOKUP(ventas_starbucks_2025[[#This Row],[canal_compra]],cambio_canal_compra[#All],2,0)</f>
        <v>Para llevar</v>
      </c>
      <c r="V2288" t="s">
        <v>6</v>
      </c>
      <c r="W2288" t="str">
        <f>VLOOKUP(ventas_starbucks_2025[[#This Row],[método_pago]],cambio_metodo_pago[#All],2,0)</f>
        <v>Aplicación móbil</v>
      </c>
      <c r="X2288" t="s">
        <v>22</v>
      </c>
      <c r="Y2288">
        <v>0</v>
      </c>
      <c r="Z2288" t="str">
        <f>VLOOKUP(ventas_starbucks_2025[[#This Row],[promoción_aplicada5]],promocion_cambiar[#All],2,0)</f>
        <v>Combo</v>
      </c>
      <c r="AA2288" t="s">
        <v>8</v>
      </c>
      <c r="AB2288" t="s">
        <v>9</v>
      </c>
      <c r="AC2288" t="s">
        <v>10</v>
      </c>
      <c r="AD2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88">
        <v>3.8</v>
      </c>
      <c r="AF2288">
        <v>3</v>
      </c>
      <c r="AG2288">
        <v>23</v>
      </c>
      <c r="AH2288">
        <v>21</v>
      </c>
    </row>
    <row r="2289" spans="1:34" x14ac:dyDescent="0.25">
      <c r="A2289" s="3" t="s">
        <v>2364</v>
      </c>
      <c r="B2289" s="1">
        <v>45667</v>
      </c>
      <c r="C2289" s="23">
        <f t="shared" si="175"/>
        <v>10</v>
      </c>
      <c r="D2289" s="23">
        <f t="shared" si="176"/>
        <v>5</v>
      </c>
      <c r="E2289" s="23" t="str">
        <f t="shared" si="177"/>
        <v>viernes</v>
      </c>
      <c r="F2289" s="23">
        <f t="shared" si="178"/>
        <v>1</v>
      </c>
      <c r="G2289" s="23" t="str">
        <f t="shared" si="179"/>
        <v>enero</v>
      </c>
      <c r="H2289" s="2">
        <v>0.55763888888888891</v>
      </c>
      <c r="I2289" t="s">
        <v>26</v>
      </c>
      <c r="J2289" t="str">
        <f>VLOOKUP(ventas_starbucks_2025[[#This Row],[sucursal]],cambio_sucursal[#All],2,0)</f>
        <v>Sucursal San Lorenzo 47</v>
      </c>
      <c r="K2289" t="s">
        <v>132</v>
      </c>
      <c r="L2289" t="s">
        <v>35</v>
      </c>
      <c r="M2289" t="s">
        <v>4</v>
      </c>
      <c r="N2289" t="str">
        <f>IFERROR(VLOOKUP(ventas_starbucks_2025[[#This Row],[tamaño_sucio]],cambio_tamaño[#All],2,0),"Tamaño único")</f>
        <v>Tamaño único</v>
      </c>
      <c r="O2289">
        <v>1</v>
      </c>
      <c r="P2289">
        <v>910.84</v>
      </c>
      <c r="Q2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89">
        <v>910.84</v>
      </c>
      <c r="S2289" t="s">
        <v>5</v>
      </c>
      <c r="T2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9" t="str">
        <f>VLOOKUP(ventas_starbucks_2025[[#This Row],[canal_compra]],cambio_canal_compra[#All],2,0)</f>
        <v>En tienda</v>
      </c>
      <c r="V2289" t="s">
        <v>6</v>
      </c>
      <c r="W2289" t="str">
        <f>VLOOKUP(ventas_starbucks_2025[[#This Row],[método_pago]],cambio_metodo_pago[#All],2,0)</f>
        <v>Aplicación móbil</v>
      </c>
      <c r="X2289" t="s">
        <v>7</v>
      </c>
      <c r="Y2289">
        <v>10</v>
      </c>
      <c r="Z2289" t="str">
        <f>VLOOKUP(ventas_starbucks_2025[[#This Row],[promoción_aplicada5]],promocion_cambiar[#All],2,0)</f>
        <v>Combo</v>
      </c>
      <c r="AA2289" t="s">
        <v>8</v>
      </c>
      <c r="AB2289" t="s">
        <v>23</v>
      </c>
      <c r="AC2289" t="s">
        <v>24</v>
      </c>
      <c r="AD2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89">
        <v>3.4</v>
      </c>
      <c r="AF2289">
        <v>2</v>
      </c>
      <c r="AG2289">
        <v>14</v>
      </c>
      <c r="AH2289">
        <v>13</v>
      </c>
    </row>
    <row r="2290" spans="1:34" x14ac:dyDescent="0.25">
      <c r="A2290" s="3" t="s">
        <v>2365</v>
      </c>
      <c r="B2290" s="1">
        <v>45721</v>
      </c>
      <c r="C2290" s="23">
        <f t="shared" si="175"/>
        <v>5</v>
      </c>
      <c r="D2290" s="23">
        <f t="shared" si="176"/>
        <v>3</v>
      </c>
      <c r="E2290" s="23" t="str">
        <f t="shared" si="177"/>
        <v>miércoles</v>
      </c>
      <c r="F2290" s="23">
        <f t="shared" si="178"/>
        <v>3</v>
      </c>
      <c r="G2290" s="23" t="str">
        <f t="shared" si="179"/>
        <v>marzo</v>
      </c>
      <c r="H2290" s="2">
        <v>0.81874999999999998</v>
      </c>
      <c r="I2290" t="s">
        <v>12</v>
      </c>
      <c r="J2290" t="str">
        <f>VLOOKUP(ventas_starbucks_2025[[#This Row],[sucursal]],cambio_sucursal[#All],2,0)</f>
        <v>Sucursal Córdoba Shopping</v>
      </c>
      <c r="K2290" t="s">
        <v>48</v>
      </c>
      <c r="L2290" t="s">
        <v>49</v>
      </c>
      <c r="M2290" t="s">
        <v>62</v>
      </c>
      <c r="N2290" t="str">
        <f>IFERROR(VLOOKUP(ventas_starbucks_2025[[#This Row],[tamaño_sucio]],cambio_tamaño[#All],2,0),"Tamaño único")</f>
        <v>Extra-Grande</v>
      </c>
      <c r="O2290">
        <v>2</v>
      </c>
      <c r="P2290">
        <v>1555.95</v>
      </c>
      <c r="Q2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0">
        <v>3111.9</v>
      </c>
      <c r="S2290" t="s">
        <v>5</v>
      </c>
      <c r="T2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0" t="str">
        <f>VLOOKUP(ventas_starbucks_2025[[#This Row],[canal_compra]],cambio_canal_compra[#All],2,0)</f>
        <v>En tienda</v>
      </c>
      <c r="V2290" t="s">
        <v>16</v>
      </c>
      <c r="W2290" t="str">
        <f>VLOOKUP(ventas_starbucks_2025[[#This Row],[método_pago]],cambio_metodo_pago[#All],2,0)</f>
        <v>Tarjeta</v>
      </c>
      <c r="X2290" t="s">
        <v>22</v>
      </c>
      <c r="Y2290">
        <v>0</v>
      </c>
      <c r="Z2290" t="str">
        <f>VLOOKUP(ventas_starbucks_2025[[#This Row],[promoción_aplicada5]],promocion_cambiar[#All],2,0)</f>
        <v>Combo</v>
      </c>
      <c r="AA2290" t="s">
        <v>8</v>
      </c>
      <c r="AB2290" t="s">
        <v>32</v>
      </c>
      <c r="AC2290" t="s">
        <v>24</v>
      </c>
      <c r="AD2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90">
        <v>11.8</v>
      </c>
      <c r="AF2290">
        <v>3</v>
      </c>
      <c r="AG2290">
        <v>48</v>
      </c>
      <c r="AH2290">
        <v>46</v>
      </c>
    </row>
    <row r="2291" spans="1:34" x14ac:dyDescent="0.25">
      <c r="A2291" s="3" t="s">
        <v>2366</v>
      </c>
      <c r="B2291" s="1">
        <v>45759</v>
      </c>
      <c r="C2291" s="23">
        <f t="shared" si="175"/>
        <v>12</v>
      </c>
      <c r="D2291" s="23">
        <f t="shared" si="176"/>
        <v>6</v>
      </c>
      <c r="E2291" s="1" t="str">
        <f t="shared" si="177"/>
        <v>sábado</v>
      </c>
      <c r="F2291" s="23">
        <f t="shared" si="178"/>
        <v>4</v>
      </c>
      <c r="G2291" s="1" t="str">
        <f t="shared" si="179"/>
        <v>abril</v>
      </c>
      <c r="H2291" s="2">
        <v>0.46527777777777779</v>
      </c>
      <c r="I2291" t="s">
        <v>12</v>
      </c>
      <c r="J2291" t="str">
        <f>VLOOKUP(ventas_starbucks_2025[[#This Row],[sucursal]],cambio_sucursal[#All],2,0)</f>
        <v>Sucursal Córdoba Shopping</v>
      </c>
      <c r="K2291" t="s">
        <v>89</v>
      </c>
      <c r="L2291" t="s">
        <v>90</v>
      </c>
      <c r="M2291" t="s">
        <v>4</v>
      </c>
      <c r="N2291" t="str">
        <f>IFERROR(VLOOKUP(ventas_starbucks_2025[[#This Row],[tamaño_sucio]],cambio_tamaño[#All],2,0),"Tamaño único")</f>
        <v>Tamaño único</v>
      </c>
      <c r="O2291">
        <v>3</v>
      </c>
      <c r="P2291">
        <v>1604.64</v>
      </c>
      <c r="Q2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1">
        <v>4813.92</v>
      </c>
      <c r="S2291" t="s">
        <v>31</v>
      </c>
      <c r="T2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1" t="str">
        <f>VLOOKUP(ventas_starbucks_2025[[#This Row],[canal_compra]],cambio_canal_compra[#All],2,0)</f>
        <v>Entrega domicilio</v>
      </c>
      <c r="V2291" t="s">
        <v>40</v>
      </c>
      <c r="W2291" t="str">
        <f>VLOOKUP(ventas_starbucks_2025[[#This Row],[método_pago]],cambio_metodo_pago[#All],2,0)</f>
        <v>Efectivo</v>
      </c>
      <c r="X2291" t="s">
        <v>7</v>
      </c>
      <c r="Y2291">
        <v>10</v>
      </c>
      <c r="Z2291" t="str">
        <f>VLOOKUP(ventas_starbucks_2025[[#This Row],[promoción_aplicada5]],promocion_cambiar[#All],2,0)</f>
        <v>2x1</v>
      </c>
      <c r="AA2291" t="s">
        <v>51</v>
      </c>
      <c r="AB2291" t="s">
        <v>29</v>
      </c>
      <c r="AC2291" t="s">
        <v>24</v>
      </c>
      <c r="AD2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91">
        <v>7.1</v>
      </c>
      <c r="AF2291">
        <v>4</v>
      </c>
      <c r="AG2291">
        <v>29</v>
      </c>
      <c r="AH2291">
        <v>26</v>
      </c>
    </row>
    <row r="2292" spans="1:34" x14ac:dyDescent="0.25">
      <c r="A2292" s="3" t="s">
        <v>2367</v>
      </c>
      <c r="B2292" s="1">
        <v>45694</v>
      </c>
      <c r="C2292" s="23">
        <f t="shared" si="175"/>
        <v>6</v>
      </c>
      <c r="D2292" s="23">
        <f t="shared" si="176"/>
        <v>4</v>
      </c>
      <c r="E2292" s="1" t="str">
        <f t="shared" si="177"/>
        <v>jueves</v>
      </c>
      <c r="F2292" s="23">
        <f t="shared" si="178"/>
        <v>2</v>
      </c>
      <c r="G2292" s="1" t="str">
        <f t="shared" si="179"/>
        <v>febrero</v>
      </c>
      <c r="H2292" s="2">
        <v>0.75694444444444442</v>
      </c>
      <c r="I2292" t="s">
        <v>26</v>
      </c>
      <c r="J2292" t="str">
        <f>VLOOKUP(ventas_starbucks_2025[[#This Row],[sucursal]],cambio_sucursal[#All],2,0)</f>
        <v>Sucursal San Lorenzo 47</v>
      </c>
      <c r="K2292" t="s">
        <v>48</v>
      </c>
      <c r="L2292" t="s">
        <v>49</v>
      </c>
      <c r="M2292" t="s">
        <v>62</v>
      </c>
      <c r="N2292" t="str">
        <f>IFERROR(VLOOKUP(ventas_starbucks_2025[[#This Row],[tamaño_sucio]],cambio_tamaño[#All],2,0),"Tamaño único")</f>
        <v>Extra-Grande</v>
      </c>
      <c r="O2292">
        <v>4</v>
      </c>
      <c r="P2292">
        <v>1697</v>
      </c>
      <c r="Q2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2">
        <v>6788</v>
      </c>
      <c r="S2292" t="s">
        <v>5</v>
      </c>
      <c r="T2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92" t="str">
        <f>VLOOKUP(ventas_starbucks_2025[[#This Row],[canal_compra]],cambio_canal_compra[#All],2,0)</f>
        <v>En tienda</v>
      </c>
      <c r="V2292" t="s">
        <v>6</v>
      </c>
      <c r="W2292" t="str">
        <f>VLOOKUP(ventas_starbucks_2025[[#This Row],[método_pago]],cambio_metodo_pago[#All],2,0)</f>
        <v>Aplicación móbil</v>
      </c>
      <c r="X2292" t="s">
        <v>7</v>
      </c>
      <c r="Y2292">
        <v>10</v>
      </c>
      <c r="Z2292" t="str">
        <f>VLOOKUP(ventas_starbucks_2025[[#This Row],[promoción_aplicada5]],promocion_cambiar[#All],2,0)</f>
        <v>Hora Feliz</v>
      </c>
      <c r="AA2292" t="s">
        <v>36</v>
      </c>
      <c r="AB2292" t="s">
        <v>18</v>
      </c>
      <c r="AC2292" t="s">
        <v>10</v>
      </c>
      <c r="AD2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92">
        <v>11.8</v>
      </c>
      <c r="AF2292">
        <v>2</v>
      </c>
      <c r="AG2292">
        <v>29</v>
      </c>
      <c r="AH2292">
        <v>25</v>
      </c>
    </row>
    <row r="2293" spans="1:34" x14ac:dyDescent="0.25">
      <c r="A2293" s="3" t="s">
        <v>2368</v>
      </c>
      <c r="B2293" s="1">
        <v>45722</v>
      </c>
      <c r="C2293" s="23">
        <f t="shared" si="175"/>
        <v>6</v>
      </c>
      <c r="D2293" s="23">
        <f t="shared" si="176"/>
        <v>4</v>
      </c>
      <c r="E2293" s="1" t="str">
        <f t="shared" si="177"/>
        <v>jueves</v>
      </c>
      <c r="F2293" s="23">
        <f t="shared" si="178"/>
        <v>3</v>
      </c>
      <c r="G2293" s="1" t="str">
        <f t="shared" si="179"/>
        <v>marzo</v>
      </c>
      <c r="H2293" s="2">
        <v>0.35625000000000001</v>
      </c>
      <c r="I2293" t="s">
        <v>12</v>
      </c>
      <c r="J2293" t="str">
        <f>VLOOKUP(ventas_starbucks_2025[[#This Row],[sucursal]],cambio_sucursal[#All],2,0)</f>
        <v>Sucursal Córdoba Shopping</v>
      </c>
      <c r="K2293" t="s">
        <v>130</v>
      </c>
      <c r="L2293" t="s">
        <v>65</v>
      </c>
      <c r="M2293" t="s">
        <v>4</v>
      </c>
      <c r="N2293" t="str">
        <f>IFERROR(VLOOKUP(ventas_starbucks_2025[[#This Row],[tamaño_sucio]],cambio_tamaño[#All],2,0),"Tamaño único")</f>
        <v>Tamaño único</v>
      </c>
      <c r="O2293">
        <v>5</v>
      </c>
      <c r="P2293">
        <v>1970.8</v>
      </c>
      <c r="Q2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3">
        <v>9854</v>
      </c>
      <c r="S2293" t="s">
        <v>5</v>
      </c>
      <c r="T2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93" t="str">
        <f>VLOOKUP(ventas_starbucks_2025[[#This Row],[canal_compra]],cambio_canal_compra[#All],2,0)</f>
        <v>En tienda</v>
      </c>
      <c r="V2293" t="s">
        <v>6</v>
      </c>
      <c r="W2293" t="str">
        <f>VLOOKUP(ventas_starbucks_2025[[#This Row],[método_pago]],cambio_metodo_pago[#All],2,0)</f>
        <v>Aplicación móbil</v>
      </c>
      <c r="X2293" t="s">
        <v>7</v>
      </c>
      <c r="Y2293">
        <v>0</v>
      </c>
      <c r="Z2293" t="str">
        <f>VLOOKUP(ventas_starbucks_2025[[#This Row],[promoción_aplicada5]],promocion_cambiar[#All],2,0)</f>
        <v>Ninguna</v>
      </c>
      <c r="AA2293" t="s">
        <v>17</v>
      </c>
      <c r="AB2293" t="s">
        <v>29</v>
      </c>
      <c r="AC2293" t="s">
        <v>24</v>
      </c>
      <c r="AD2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93">
        <v>2.5</v>
      </c>
      <c r="AF2293">
        <v>1</v>
      </c>
      <c r="AG2293">
        <v>40</v>
      </c>
      <c r="AH2293">
        <v>35</v>
      </c>
    </row>
    <row r="2294" spans="1:34" x14ac:dyDescent="0.25">
      <c r="A2294" s="3" t="s">
        <v>2369</v>
      </c>
      <c r="B2294" s="1">
        <v>45709</v>
      </c>
      <c r="C2294" s="23">
        <f t="shared" si="175"/>
        <v>21</v>
      </c>
      <c r="D2294" s="23">
        <f t="shared" si="176"/>
        <v>5</v>
      </c>
      <c r="E2294" s="23" t="str">
        <f t="shared" si="177"/>
        <v>viernes</v>
      </c>
      <c r="F2294" s="23">
        <f t="shared" si="178"/>
        <v>2</v>
      </c>
      <c r="G2294" s="23" t="str">
        <f t="shared" si="179"/>
        <v>febrero</v>
      </c>
      <c r="H2294" s="2">
        <v>0.33819444444444446</v>
      </c>
      <c r="I2294" t="s">
        <v>1</v>
      </c>
      <c r="J2294" t="str">
        <f>VLOOKUP(ventas_starbucks_2025[[#This Row],[sucursal]],cambio_sucursal[#All],2,0)</f>
        <v>Sucursal Nueva Córdoba</v>
      </c>
      <c r="K2294" t="s">
        <v>13</v>
      </c>
      <c r="L2294" t="s">
        <v>14</v>
      </c>
      <c r="M2294" t="s">
        <v>4</v>
      </c>
      <c r="N2294" t="str">
        <f>IFERROR(VLOOKUP(ventas_starbucks_2025[[#This Row],[tamaño_sucio]],cambio_tamaño[#All],2,0),"Tamaño único")</f>
        <v>Tamaño único</v>
      </c>
      <c r="O2294">
        <v>5</v>
      </c>
      <c r="P2294">
        <v>1906.04</v>
      </c>
      <c r="Q2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4">
        <v>9530.2000000000007</v>
      </c>
      <c r="S2294" t="s">
        <v>31</v>
      </c>
      <c r="T2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94" t="str">
        <f>VLOOKUP(ventas_starbucks_2025[[#This Row],[canal_compra]],cambio_canal_compra[#All],2,0)</f>
        <v>Entrega domicilio</v>
      </c>
      <c r="V2294" t="s">
        <v>16</v>
      </c>
      <c r="W2294" t="str">
        <f>VLOOKUP(ventas_starbucks_2025[[#This Row],[método_pago]],cambio_metodo_pago[#All],2,0)</f>
        <v>Tarjeta</v>
      </c>
      <c r="X2294" t="s">
        <v>22</v>
      </c>
      <c r="Y2294">
        <v>0</v>
      </c>
      <c r="Z2294" t="str">
        <f>VLOOKUP(ventas_starbucks_2025[[#This Row],[promoción_aplicada5]],promocion_cambiar[#All],2,0)</f>
        <v>Ninguna</v>
      </c>
      <c r="AA2294" t="s">
        <v>17</v>
      </c>
      <c r="AB2294" t="s">
        <v>32</v>
      </c>
      <c r="AC2294" t="s">
        <v>41</v>
      </c>
      <c r="AD2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94">
        <v>12.9</v>
      </c>
      <c r="AF2294">
        <v>4</v>
      </c>
      <c r="AG2294">
        <v>26</v>
      </c>
      <c r="AH2294">
        <v>21</v>
      </c>
    </row>
    <row r="2295" spans="1:34" x14ac:dyDescent="0.25">
      <c r="A2295" s="3" t="s">
        <v>2370</v>
      </c>
      <c r="B2295" s="1">
        <v>45689</v>
      </c>
      <c r="C2295" s="23">
        <f t="shared" si="175"/>
        <v>1</v>
      </c>
      <c r="D2295" s="23">
        <f t="shared" si="176"/>
        <v>6</v>
      </c>
      <c r="E2295" s="23" t="str">
        <f t="shared" si="177"/>
        <v>sábado</v>
      </c>
      <c r="F2295" s="23">
        <f t="shared" si="178"/>
        <v>2</v>
      </c>
      <c r="G2295" s="23" t="str">
        <f t="shared" si="179"/>
        <v>febrero</v>
      </c>
      <c r="H2295" s="2">
        <v>0.75138888888888888</v>
      </c>
      <c r="I2295" t="s">
        <v>12</v>
      </c>
      <c r="J2295" t="str">
        <f>VLOOKUP(ventas_starbucks_2025[[#This Row],[sucursal]],cambio_sucursal[#All],2,0)</f>
        <v>Sucursal Córdoba Shopping</v>
      </c>
      <c r="K2295" t="s">
        <v>38</v>
      </c>
      <c r="L2295" t="s">
        <v>39</v>
      </c>
      <c r="M2295" t="s">
        <v>4</v>
      </c>
      <c r="N2295" t="str">
        <f>IFERROR(VLOOKUP(ventas_starbucks_2025[[#This Row],[tamaño_sucio]],cambio_tamaño[#All],2,0),"Tamaño único")</f>
        <v>Tamaño único</v>
      </c>
      <c r="O2295">
        <v>4</v>
      </c>
      <c r="P2295">
        <v>1158.6500000000001</v>
      </c>
      <c r="Q2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5">
        <v>4634.6000000000004</v>
      </c>
      <c r="S2295" t="s">
        <v>31</v>
      </c>
      <c r="T2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5" t="str">
        <f>VLOOKUP(ventas_starbucks_2025[[#This Row],[canal_compra]],cambio_canal_compra[#All],2,0)</f>
        <v>Entrega domicilio</v>
      </c>
      <c r="V2295" t="s">
        <v>40</v>
      </c>
      <c r="W2295" t="str">
        <f>VLOOKUP(ventas_starbucks_2025[[#This Row],[método_pago]],cambio_metodo_pago[#All],2,0)</f>
        <v>Efectivo</v>
      </c>
      <c r="X2295" t="s">
        <v>7</v>
      </c>
      <c r="Y2295">
        <v>10</v>
      </c>
      <c r="Z2295" t="str">
        <f>VLOOKUP(ventas_starbucks_2025[[#This Row],[promoción_aplicada5]],promocion_cambiar[#All],2,0)</f>
        <v>Hora Feliz</v>
      </c>
      <c r="AA2295" t="s">
        <v>36</v>
      </c>
      <c r="AB2295" t="s">
        <v>23</v>
      </c>
      <c r="AC2295" t="s">
        <v>10</v>
      </c>
      <c r="AD2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95">
        <v>5.5</v>
      </c>
      <c r="AF2295">
        <v>2</v>
      </c>
      <c r="AG2295">
        <v>28</v>
      </c>
      <c r="AH2295">
        <v>24</v>
      </c>
    </row>
    <row r="2296" spans="1:34" x14ac:dyDescent="0.25">
      <c r="A2296" s="3" t="s">
        <v>2371</v>
      </c>
      <c r="B2296" s="1">
        <v>45713</v>
      </c>
      <c r="C2296" s="23">
        <f t="shared" si="175"/>
        <v>25</v>
      </c>
      <c r="D2296" s="23">
        <f t="shared" si="176"/>
        <v>2</v>
      </c>
      <c r="E2296" s="23" t="str">
        <f t="shared" si="177"/>
        <v>martes</v>
      </c>
      <c r="F2296" s="23">
        <f t="shared" si="178"/>
        <v>2</v>
      </c>
      <c r="G2296" s="23" t="str">
        <f t="shared" si="179"/>
        <v>febrero</v>
      </c>
      <c r="H2296" s="2">
        <v>0.52500000000000002</v>
      </c>
      <c r="I2296" t="s">
        <v>12</v>
      </c>
      <c r="J2296" t="str">
        <f>VLOOKUP(ventas_starbucks_2025[[#This Row],[sucursal]],cambio_sucursal[#All],2,0)</f>
        <v>Sucursal Córdoba Shopping</v>
      </c>
      <c r="K2296" t="s">
        <v>89</v>
      </c>
      <c r="L2296" t="s">
        <v>90</v>
      </c>
      <c r="M2296" t="s">
        <v>4</v>
      </c>
      <c r="N2296" t="str">
        <f>IFERROR(VLOOKUP(ventas_starbucks_2025[[#This Row],[tamaño_sucio]],cambio_tamaño[#All],2,0),"Tamaño único")</f>
        <v>Tamaño único</v>
      </c>
      <c r="O2296">
        <v>1</v>
      </c>
      <c r="P2296">
        <v>1685.9</v>
      </c>
      <c r="Q2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6">
        <v>1685.9</v>
      </c>
      <c r="S2296" t="s">
        <v>5</v>
      </c>
      <c r="T2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6" t="str">
        <f>VLOOKUP(ventas_starbucks_2025[[#This Row],[canal_compra]],cambio_canal_compra[#All],2,0)</f>
        <v>En tienda</v>
      </c>
      <c r="V2296" t="s">
        <v>40</v>
      </c>
      <c r="W2296" t="str">
        <f>VLOOKUP(ventas_starbucks_2025[[#This Row],[método_pago]],cambio_metodo_pago[#All],2,0)</f>
        <v>Efectivo</v>
      </c>
      <c r="X2296" t="s">
        <v>7</v>
      </c>
      <c r="Y2296">
        <v>10</v>
      </c>
      <c r="Z2296" t="str">
        <f>VLOOKUP(ventas_starbucks_2025[[#This Row],[promoción_aplicada5]],promocion_cambiar[#All],2,0)</f>
        <v>Hora Feliz</v>
      </c>
      <c r="AA2296" t="s">
        <v>36</v>
      </c>
      <c r="AB2296" t="s">
        <v>9</v>
      </c>
      <c r="AC2296" t="s">
        <v>24</v>
      </c>
      <c r="AD2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96">
        <v>12.2</v>
      </c>
      <c r="AF2296">
        <v>4</v>
      </c>
      <c r="AG2296">
        <v>27</v>
      </c>
      <c r="AH2296">
        <v>26</v>
      </c>
    </row>
    <row r="2297" spans="1:34" x14ac:dyDescent="0.25">
      <c r="A2297" s="3" t="s">
        <v>2372</v>
      </c>
      <c r="B2297" s="1">
        <v>45662</v>
      </c>
      <c r="C2297" s="23">
        <f t="shared" si="175"/>
        <v>5</v>
      </c>
      <c r="D2297" s="23">
        <f t="shared" si="176"/>
        <v>7</v>
      </c>
      <c r="E2297" s="1" t="str">
        <f t="shared" si="177"/>
        <v>domingo</v>
      </c>
      <c r="F2297" s="23">
        <f t="shared" si="178"/>
        <v>1</v>
      </c>
      <c r="G2297" s="1" t="str">
        <f t="shared" si="179"/>
        <v>enero</v>
      </c>
      <c r="H2297" s="2">
        <v>0.35208333333333336</v>
      </c>
      <c r="I2297" t="s">
        <v>12</v>
      </c>
      <c r="J2297" t="str">
        <f>VLOOKUP(ventas_starbucks_2025[[#This Row],[sucursal]],cambio_sucursal[#All],2,0)</f>
        <v>Sucursal Córdoba Shopping</v>
      </c>
      <c r="K2297" t="s">
        <v>175</v>
      </c>
      <c r="L2297" t="s">
        <v>70</v>
      </c>
      <c r="M2297" t="s">
        <v>62</v>
      </c>
      <c r="N2297" t="str">
        <f>IFERROR(VLOOKUP(ventas_starbucks_2025[[#This Row],[tamaño_sucio]],cambio_tamaño[#All],2,0),"Tamaño único")</f>
        <v>Extra-Grande</v>
      </c>
      <c r="O2297">
        <v>1</v>
      </c>
      <c r="P2297">
        <v>1687.86</v>
      </c>
      <c r="Q2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7">
        <v>1687.86</v>
      </c>
      <c r="S2297" t="s">
        <v>15</v>
      </c>
      <c r="T2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7" t="str">
        <f>VLOOKUP(ventas_starbucks_2025[[#This Row],[canal_compra]],cambio_canal_compra[#All],2,0)</f>
        <v>Para llevar</v>
      </c>
      <c r="V2297" t="s">
        <v>40</v>
      </c>
      <c r="W2297" t="str">
        <f>VLOOKUP(ventas_starbucks_2025[[#This Row],[método_pago]],cambio_metodo_pago[#All],2,0)</f>
        <v>Efectivo</v>
      </c>
      <c r="X2297" t="s">
        <v>7</v>
      </c>
      <c r="Y2297">
        <v>10</v>
      </c>
      <c r="Z2297" t="str">
        <f>VLOOKUP(ventas_starbucks_2025[[#This Row],[promoción_aplicada5]],promocion_cambiar[#All],2,0)</f>
        <v>2x1</v>
      </c>
      <c r="AA2297" t="s">
        <v>51</v>
      </c>
      <c r="AB2297" t="s">
        <v>52</v>
      </c>
      <c r="AC2297" t="s">
        <v>24</v>
      </c>
      <c r="AD2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97">
        <v>3.9</v>
      </c>
      <c r="AF2297">
        <v>3</v>
      </c>
      <c r="AG2297">
        <v>38</v>
      </c>
      <c r="AH2297">
        <v>37</v>
      </c>
    </row>
    <row r="2298" spans="1:34" x14ac:dyDescent="0.25">
      <c r="A2298" s="3" t="s">
        <v>2373</v>
      </c>
      <c r="B2298" s="1">
        <v>45732</v>
      </c>
      <c r="C2298" s="23">
        <f t="shared" si="175"/>
        <v>16</v>
      </c>
      <c r="D2298" s="23">
        <f t="shared" si="176"/>
        <v>7</v>
      </c>
      <c r="E2298" s="1" t="str">
        <f t="shared" si="177"/>
        <v>domingo</v>
      </c>
      <c r="F2298" s="23">
        <f t="shared" si="178"/>
        <v>3</v>
      </c>
      <c r="G2298" s="1" t="str">
        <f t="shared" si="179"/>
        <v>marzo</v>
      </c>
      <c r="H2298" s="2">
        <v>0.5</v>
      </c>
      <c r="I2298" t="s">
        <v>1</v>
      </c>
      <c r="J2298" t="str">
        <f>VLOOKUP(ventas_starbucks_2025[[#This Row],[sucursal]],cambio_sucursal[#All],2,0)</f>
        <v>Sucursal Nueva Córdoba</v>
      </c>
      <c r="K2298" t="s">
        <v>67</v>
      </c>
      <c r="L2298" t="s">
        <v>35</v>
      </c>
      <c r="M2298" t="s">
        <v>4</v>
      </c>
      <c r="N2298" t="str">
        <f>IFERROR(VLOOKUP(ventas_starbucks_2025[[#This Row],[tamaño_sucio]],cambio_tamaño[#All],2,0),"Tamaño único")</f>
        <v>Tamaño único</v>
      </c>
      <c r="O2298">
        <v>5</v>
      </c>
      <c r="P2298">
        <v>918.81</v>
      </c>
      <c r="Q2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98">
        <v>4594.05</v>
      </c>
      <c r="S2298" t="s">
        <v>15</v>
      </c>
      <c r="T2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8" t="str">
        <f>VLOOKUP(ventas_starbucks_2025[[#This Row],[canal_compra]],cambio_canal_compra[#All],2,0)</f>
        <v>Para llevar</v>
      </c>
      <c r="V2298" t="s">
        <v>16</v>
      </c>
      <c r="W2298" t="str">
        <f>VLOOKUP(ventas_starbucks_2025[[#This Row],[método_pago]],cambio_metodo_pago[#All],2,0)</f>
        <v>Tarjeta</v>
      </c>
      <c r="X2298" t="s">
        <v>22</v>
      </c>
      <c r="Y2298">
        <v>0</v>
      </c>
      <c r="Z2298" t="str">
        <f>VLOOKUP(ventas_starbucks_2025[[#This Row],[promoción_aplicada5]],promocion_cambiar[#All],2,0)</f>
        <v>Ninguna</v>
      </c>
      <c r="AA2298" t="s">
        <v>17</v>
      </c>
      <c r="AB2298" t="s">
        <v>23</v>
      </c>
      <c r="AC2298" t="s">
        <v>24</v>
      </c>
      <c r="AD2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98">
        <v>7.9</v>
      </c>
      <c r="AF2298">
        <v>5</v>
      </c>
      <c r="AG2298">
        <v>37</v>
      </c>
      <c r="AH2298">
        <v>32</v>
      </c>
    </row>
    <row r="2299" spans="1:34" x14ac:dyDescent="0.25">
      <c r="A2299" s="3" t="s">
        <v>2374</v>
      </c>
      <c r="B2299" s="1">
        <v>45684</v>
      </c>
      <c r="C2299" s="23">
        <f t="shared" si="175"/>
        <v>27</v>
      </c>
      <c r="D2299" s="23">
        <f t="shared" si="176"/>
        <v>1</v>
      </c>
      <c r="E2299" s="1" t="str">
        <f t="shared" si="177"/>
        <v>lunes</v>
      </c>
      <c r="F2299" s="23">
        <f t="shared" si="178"/>
        <v>1</v>
      </c>
      <c r="G2299" s="1" t="str">
        <f t="shared" si="179"/>
        <v>enero</v>
      </c>
      <c r="H2299" s="2">
        <v>0.69722222222222219</v>
      </c>
      <c r="I2299" t="s">
        <v>1</v>
      </c>
      <c r="J2299" t="str">
        <f>VLOOKUP(ventas_starbucks_2025[[#This Row],[sucursal]],cambio_sucursal[#All],2,0)</f>
        <v>Sucursal Nueva Córdoba</v>
      </c>
      <c r="K2299" t="s">
        <v>20</v>
      </c>
      <c r="L2299" t="s">
        <v>21</v>
      </c>
      <c r="M2299" t="s">
        <v>4</v>
      </c>
      <c r="N2299" t="str">
        <f>IFERROR(VLOOKUP(ventas_starbucks_2025[[#This Row],[tamaño_sucio]],cambio_tamaño[#All],2,0),"Tamaño único")</f>
        <v>Tamaño único</v>
      </c>
      <c r="O2299">
        <v>2</v>
      </c>
      <c r="P2299">
        <v>819.84</v>
      </c>
      <c r="Q2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99">
        <v>1639.68</v>
      </c>
      <c r="S2299" t="s">
        <v>5</v>
      </c>
      <c r="T2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9" t="str">
        <f>VLOOKUP(ventas_starbucks_2025[[#This Row],[canal_compra]],cambio_canal_compra[#All],2,0)</f>
        <v>En tienda</v>
      </c>
      <c r="V2299" t="s">
        <v>16</v>
      </c>
      <c r="W2299" t="str">
        <f>VLOOKUP(ventas_starbucks_2025[[#This Row],[método_pago]],cambio_metodo_pago[#All],2,0)</f>
        <v>Tarjeta</v>
      </c>
      <c r="X2299" t="s">
        <v>22</v>
      </c>
      <c r="Y2299">
        <v>0</v>
      </c>
      <c r="Z2299" t="str">
        <f>VLOOKUP(ventas_starbucks_2025[[#This Row],[promoción_aplicada5]],promocion_cambiar[#All],2,0)</f>
        <v>2x1</v>
      </c>
      <c r="AA2299" t="s">
        <v>51</v>
      </c>
      <c r="AB2299" t="s">
        <v>29</v>
      </c>
      <c r="AC2299" t="s">
        <v>41</v>
      </c>
      <c r="AD2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99">
        <v>4.5999999999999996</v>
      </c>
      <c r="AF2299">
        <v>4</v>
      </c>
      <c r="AG2299">
        <v>17</v>
      </c>
      <c r="AH2299">
        <v>15</v>
      </c>
    </row>
    <row r="2300" spans="1:34" x14ac:dyDescent="0.25">
      <c r="A2300" s="3" t="s">
        <v>2375</v>
      </c>
      <c r="B2300" s="1">
        <v>45743</v>
      </c>
      <c r="C2300" s="23">
        <f t="shared" si="175"/>
        <v>27</v>
      </c>
      <c r="D2300" s="23">
        <f t="shared" si="176"/>
        <v>4</v>
      </c>
      <c r="E2300" s="1" t="str">
        <f t="shared" si="177"/>
        <v>jueves</v>
      </c>
      <c r="F2300" s="23">
        <f t="shared" si="178"/>
        <v>3</v>
      </c>
      <c r="G2300" s="1" t="str">
        <f t="shared" si="179"/>
        <v>marzo</v>
      </c>
      <c r="H2300" s="2">
        <v>0.33750000000000002</v>
      </c>
      <c r="I2300" t="s">
        <v>26</v>
      </c>
      <c r="J2300" t="str">
        <f>VLOOKUP(ventas_starbucks_2025[[#This Row],[sucursal]],cambio_sucursal[#All],2,0)</f>
        <v>Sucursal San Lorenzo 47</v>
      </c>
      <c r="K2300" t="s">
        <v>13</v>
      </c>
      <c r="L2300" t="s">
        <v>14</v>
      </c>
      <c r="M2300" t="s">
        <v>4</v>
      </c>
      <c r="N2300" t="str">
        <f>IFERROR(VLOOKUP(ventas_starbucks_2025[[#This Row],[tamaño_sucio]],cambio_tamaño[#All],2,0),"Tamaño único")</f>
        <v>Tamaño único</v>
      </c>
      <c r="O2300">
        <v>3</v>
      </c>
      <c r="P2300">
        <v>2102.33</v>
      </c>
      <c r="Q2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00">
        <v>6306.99</v>
      </c>
      <c r="S2300" t="s">
        <v>31</v>
      </c>
      <c r="T2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00" t="str">
        <f>VLOOKUP(ventas_starbucks_2025[[#This Row],[canal_compra]],cambio_canal_compra[#All],2,0)</f>
        <v>Entrega domicilio</v>
      </c>
      <c r="V2300" t="s">
        <v>40</v>
      </c>
      <c r="W2300" t="str">
        <f>VLOOKUP(ventas_starbucks_2025[[#This Row],[método_pago]],cambio_metodo_pago[#All],2,0)</f>
        <v>Efectivo</v>
      </c>
      <c r="X2300" t="s">
        <v>22</v>
      </c>
      <c r="Y2300">
        <v>0</v>
      </c>
      <c r="Z2300" t="str">
        <f>VLOOKUP(ventas_starbucks_2025[[#This Row],[promoción_aplicada5]],promocion_cambiar[#All],2,0)</f>
        <v>2x1</v>
      </c>
      <c r="AA2300" t="s">
        <v>51</v>
      </c>
      <c r="AB2300" t="s">
        <v>18</v>
      </c>
      <c r="AC2300" t="s">
        <v>24</v>
      </c>
      <c r="AD2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00">
        <v>14.7</v>
      </c>
      <c r="AF2300">
        <v>1</v>
      </c>
      <c r="AG2300">
        <v>38</v>
      </c>
      <c r="AH2300">
        <v>35</v>
      </c>
    </row>
    <row r="2301" spans="1:34" x14ac:dyDescent="0.25">
      <c r="A2301" s="3" t="s">
        <v>2376</v>
      </c>
      <c r="B2301" s="1">
        <v>45721</v>
      </c>
      <c r="C2301" s="23">
        <f t="shared" si="175"/>
        <v>5</v>
      </c>
      <c r="D2301" s="23">
        <f t="shared" si="176"/>
        <v>3</v>
      </c>
      <c r="E2301" s="1" t="str">
        <f t="shared" si="177"/>
        <v>miércoles</v>
      </c>
      <c r="F2301" s="23">
        <f t="shared" si="178"/>
        <v>3</v>
      </c>
      <c r="G2301" s="1" t="str">
        <f t="shared" si="179"/>
        <v>marzo</v>
      </c>
      <c r="H2301" s="2">
        <v>0.61597222222222225</v>
      </c>
      <c r="I2301" t="s">
        <v>12</v>
      </c>
      <c r="J2301" t="str">
        <f>VLOOKUP(ventas_starbucks_2025[[#This Row],[sucursal]],cambio_sucursal[#All],2,0)</f>
        <v>Sucursal Córdoba Shopping</v>
      </c>
      <c r="K2301" t="s">
        <v>67</v>
      </c>
      <c r="L2301" t="s">
        <v>35</v>
      </c>
      <c r="M2301" t="s">
        <v>4</v>
      </c>
      <c r="N2301" t="str">
        <f>IFERROR(VLOOKUP(ventas_starbucks_2025[[#This Row],[tamaño_sucio]],cambio_tamaño[#All],2,0),"Tamaño único")</f>
        <v>Tamaño único</v>
      </c>
      <c r="O2301">
        <v>3</v>
      </c>
      <c r="P2301">
        <v>1177.07</v>
      </c>
      <c r="Q2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1">
        <v>3531.21</v>
      </c>
      <c r="S2301" t="s">
        <v>15</v>
      </c>
      <c r="T2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1" t="str">
        <f>VLOOKUP(ventas_starbucks_2025[[#This Row],[canal_compra]],cambio_canal_compra[#All],2,0)</f>
        <v>Para llevar</v>
      </c>
      <c r="V2301" t="s">
        <v>6</v>
      </c>
      <c r="W2301" t="str">
        <f>VLOOKUP(ventas_starbucks_2025[[#This Row],[método_pago]],cambio_metodo_pago[#All],2,0)</f>
        <v>Aplicación móbil</v>
      </c>
      <c r="X2301" t="s">
        <v>22</v>
      </c>
      <c r="Y2301">
        <v>0</v>
      </c>
      <c r="Z2301" t="str">
        <f>VLOOKUP(ventas_starbucks_2025[[#This Row],[promoción_aplicada5]],promocion_cambiar[#All],2,0)</f>
        <v>Hora Feliz</v>
      </c>
      <c r="AA2301" t="s">
        <v>36</v>
      </c>
      <c r="AB2301" t="s">
        <v>52</v>
      </c>
      <c r="AC2301" t="s">
        <v>41</v>
      </c>
      <c r="AD2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01">
        <v>14.8</v>
      </c>
      <c r="AF2301">
        <v>2</v>
      </c>
      <c r="AG2301">
        <v>35</v>
      </c>
      <c r="AH2301">
        <v>32</v>
      </c>
    </row>
    <row r="2302" spans="1:34" x14ac:dyDescent="0.25">
      <c r="A2302" s="3" t="s">
        <v>2377</v>
      </c>
      <c r="B2302" s="1">
        <v>45677</v>
      </c>
      <c r="C2302" s="23">
        <f t="shared" si="175"/>
        <v>20</v>
      </c>
      <c r="D2302" s="23">
        <f t="shared" si="176"/>
        <v>1</v>
      </c>
      <c r="E2302" s="23" t="str">
        <f t="shared" si="177"/>
        <v>lunes</v>
      </c>
      <c r="F2302" s="23">
        <f t="shared" si="178"/>
        <v>1</v>
      </c>
      <c r="G2302" s="23" t="str">
        <f t="shared" si="179"/>
        <v>enero</v>
      </c>
      <c r="H2302" s="2">
        <v>0.42222222222222222</v>
      </c>
      <c r="I2302" t="s">
        <v>26</v>
      </c>
      <c r="J2302" t="str">
        <f>VLOOKUP(ventas_starbucks_2025[[#This Row],[sucursal]],cambio_sucursal[#All],2,0)</f>
        <v>Sucursal San Lorenzo 47</v>
      </c>
      <c r="K2302" t="s">
        <v>94</v>
      </c>
      <c r="L2302" t="s">
        <v>70</v>
      </c>
      <c r="M2302" t="s">
        <v>50</v>
      </c>
      <c r="N2302" t="str">
        <f>IFERROR(VLOOKUP(ventas_starbucks_2025[[#This Row],[tamaño_sucio]],cambio_tamaño[#All],2,0),"Tamaño único")</f>
        <v>Mediano</v>
      </c>
      <c r="O2302">
        <v>1</v>
      </c>
      <c r="P2302">
        <v>1835.08</v>
      </c>
      <c r="Q2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2">
        <v>1835.08</v>
      </c>
      <c r="S2302" t="s">
        <v>5</v>
      </c>
      <c r="T2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2" t="str">
        <f>VLOOKUP(ventas_starbucks_2025[[#This Row],[canal_compra]],cambio_canal_compra[#All],2,0)</f>
        <v>En tienda</v>
      </c>
      <c r="V2302" t="s">
        <v>6</v>
      </c>
      <c r="W2302" t="str">
        <f>VLOOKUP(ventas_starbucks_2025[[#This Row],[método_pago]],cambio_metodo_pago[#All],2,0)</f>
        <v>Aplicación móbil</v>
      </c>
      <c r="X2302" t="s">
        <v>22</v>
      </c>
      <c r="Y2302">
        <v>0</v>
      </c>
      <c r="Z2302" t="str">
        <f>VLOOKUP(ventas_starbucks_2025[[#This Row],[promoción_aplicada5]],promocion_cambiar[#All],2,0)</f>
        <v>Hora Feliz</v>
      </c>
      <c r="AA2302" t="s">
        <v>36</v>
      </c>
      <c r="AB2302" t="s">
        <v>18</v>
      </c>
      <c r="AC2302" t="s">
        <v>10</v>
      </c>
      <c r="AD2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02">
        <v>2.8</v>
      </c>
      <c r="AF2302">
        <v>2</v>
      </c>
      <c r="AG2302">
        <v>45</v>
      </c>
      <c r="AH2302">
        <v>44</v>
      </c>
    </row>
    <row r="2303" spans="1:34" x14ac:dyDescent="0.25">
      <c r="A2303" s="3" t="s">
        <v>2378</v>
      </c>
      <c r="B2303" s="1">
        <v>45756</v>
      </c>
      <c r="C2303" s="23">
        <f t="shared" si="175"/>
        <v>9</v>
      </c>
      <c r="D2303" s="23">
        <f t="shared" si="176"/>
        <v>3</v>
      </c>
      <c r="E2303" s="23" t="str">
        <f t="shared" si="177"/>
        <v>miércoles</v>
      </c>
      <c r="F2303" s="23">
        <f t="shared" si="178"/>
        <v>4</v>
      </c>
      <c r="G2303" s="23" t="str">
        <f t="shared" si="179"/>
        <v>abril</v>
      </c>
      <c r="H2303" s="2">
        <v>0.55763888888888891</v>
      </c>
      <c r="I2303" t="s">
        <v>1</v>
      </c>
      <c r="J2303" t="str">
        <f>VLOOKUP(ventas_starbucks_2025[[#This Row],[sucursal]],cambio_sucursal[#All],2,0)</f>
        <v>Sucursal Nueva Córdoba</v>
      </c>
      <c r="K2303" t="s">
        <v>115</v>
      </c>
      <c r="L2303" t="s">
        <v>21</v>
      </c>
      <c r="M2303" t="s">
        <v>4</v>
      </c>
      <c r="N2303" t="str">
        <f>IFERROR(VLOOKUP(ventas_starbucks_2025[[#This Row],[tamaño_sucio]],cambio_tamaño[#All],2,0),"Tamaño único")</f>
        <v>Tamaño único</v>
      </c>
      <c r="O2303">
        <v>4</v>
      </c>
      <c r="P2303">
        <v>798.56</v>
      </c>
      <c r="Q2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03">
        <v>3194.24</v>
      </c>
      <c r="S2303" t="s">
        <v>5</v>
      </c>
      <c r="T2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3" t="str">
        <f>VLOOKUP(ventas_starbucks_2025[[#This Row],[canal_compra]],cambio_canal_compra[#All],2,0)</f>
        <v>En tienda</v>
      </c>
      <c r="V2303" t="s">
        <v>16</v>
      </c>
      <c r="W2303" t="str">
        <f>VLOOKUP(ventas_starbucks_2025[[#This Row],[método_pago]],cambio_metodo_pago[#All],2,0)</f>
        <v>Tarjeta</v>
      </c>
      <c r="X2303" t="s">
        <v>22</v>
      </c>
      <c r="Y2303">
        <v>0</v>
      </c>
      <c r="Z2303" t="str">
        <f>VLOOKUP(ventas_starbucks_2025[[#This Row],[promoción_aplicada5]],promocion_cambiar[#All],2,0)</f>
        <v>2x1</v>
      </c>
      <c r="AA2303" t="s">
        <v>51</v>
      </c>
      <c r="AB2303" t="s">
        <v>29</v>
      </c>
      <c r="AC2303" t="s">
        <v>41</v>
      </c>
      <c r="AD2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03">
        <v>12.4</v>
      </c>
      <c r="AF2303">
        <v>3</v>
      </c>
      <c r="AG2303">
        <v>10</v>
      </c>
      <c r="AH2303">
        <v>6</v>
      </c>
    </row>
    <row r="2304" spans="1:34" x14ac:dyDescent="0.25">
      <c r="A2304" s="3" t="s">
        <v>2379</v>
      </c>
      <c r="B2304" s="1">
        <v>45684</v>
      </c>
      <c r="C2304" s="23">
        <f t="shared" si="175"/>
        <v>27</v>
      </c>
      <c r="D2304" s="23">
        <f t="shared" si="176"/>
        <v>1</v>
      </c>
      <c r="E2304" s="23" t="str">
        <f t="shared" si="177"/>
        <v>lunes</v>
      </c>
      <c r="F2304" s="23">
        <f t="shared" si="178"/>
        <v>1</v>
      </c>
      <c r="G2304" s="23" t="str">
        <f t="shared" si="179"/>
        <v>enero</v>
      </c>
      <c r="H2304" s="2">
        <v>0.84722222222222221</v>
      </c>
      <c r="I2304" t="s">
        <v>57</v>
      </c>
      <c r="J2304" t="str">
        <f>VLOOKUP(ventas_starbucks_2025[[#This Row],[sucursal]],cambio_sucursal[#All],2,0)</f>
        <v>Sucursal Avda Colón</v>
      </c>
      <c r="K2304" t="s">
        <v>48</v>
      </c>
      <c r="L2304" t="s">
        <v>49</v>
      </c>
      <c r="M2304" t="s">
        <v>50</v>
      </c>
      <c r="N2304" t="str">
        <f>IFERROR(VLOOKUP(ventas_starbucks_2025[[#This Row],[tamaño_sucio]],cambio_tamaño[#All],2,0),"Tamaño único")</f>
        <v>Mediano</v>
      </c>
      <c r="O2304">
        <v>4</v>
      </c>
      <c r="P2304">
        <v>1930.79</v>
      </c>
      <c r="Q2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4">
        <v>7723.16</v>
      </c>
      <c r="S2304" t="s">
        <v>31</v>
      </c>
      <c r="T2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04" t="str">
        <f>VLOOKUP(ventas_starbucks_2025[[#This Row],[canal_compra]],cambio_canal_compra[#All],2,0)</f>
        <v>Entrega domicilio</v>
      </c>
      <c r="V2304" t="s">
        <v>6</v>
      </c>
      <c r="W2304" t="str">
        <f>VLOOKUP(ventas_starbucks_2025[[#This Row],[método_pago]],cambio_metodo_pago[#All],2,0)</f>
        <v>Aplicación móbil</v>
      </c>
      <c r="X2304" t="s">
        <v>7</v>
      </c>
      <c r="Y2304">
        <v>10</v>
      </c>
      <c r="Z2304" t="str">
        <f>VLOOKUP(ventas_starbucks_2025[[#This Row],[promoción_aplicada5]],promocion_cambiar[#All],2,0)</f>
        <v>Combo</v>
      </c>
      <c r="AA2304" t="s">
        <v>8</v>
      </c>
      <c r="AB2304" t="s">
        <v>52</v>
      </c>
      <c r="AC2304" t="s">
        <v>10</v>
      </c>
      <c r="AD2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04">
        <v>12.8</v>
      </c>
      <c r="AF2304">
        <v>4</v>
      </c>
      <c r="AG2304">
        <v>26</v>
      </c>
      <c r="AH2304">
        <v>22</v>
      </c>
    </row>
    <row r="2305" spans="1:34" x14ac:dyDescent="0.25">
      <c r="A2305" s="3" t="s">
        <v>2380</v>
      </c>
      <c r="B2305" s="1">
        <v>45733</v>
      </c>
      <c r="C2305" s="23">
        <f t="shared" si="175"/>
        <v>17</v>
      </c>
      <c r="D2305" s="23">
        <f t="shared" si="176"/>
        <v>1</v>
      </c>
      <c r="E2305" s="1" t="str">
        <f t="shared" si="177"/>
        <v>lunes</v>
      </c>
      <c r="F2305" s="23">
        <f t="shared" si="178"/>
        <v>3</v>
      </c>
      <c r="G2305" s="1" t="str">
        <f t="shared" si="179"/>
        <v>marzo</v>
      </c>
      <c r="H2305" s="2">
        <v>0.8569444444444444</v>
      </c>
      <c r="I2305" t="s">
        <v>26</v>
      </c>
      <c r="J2305" t="str">
        <f>VLOOKUP(ventas_starbucks_2025[[#This Row],[sucursal]],cambio_sucursal[#All],2,0)</f>
        <v>Sucursal San Lorenzo 47</v>
      </c>
      <c r="K2305" t="s">
        <v>82</v>
      </c>
      <c r="L2305" t="s">
        <v>28</v>
      </c>
      <c r="M2305" t="s">
        <v>4</v>
      </c>
      <c r="N2305" t="str">
        <f>IFERROR(VLOOKUP(ventas_starbucks_2025[[#This Row],[tamaño_sucio]],cambio_tamaño[#All],2,0),"Tamaño único")</f>
        <v>Tamaño único</v>
      </c>
      <c r="O2305">
        <v>1</v>
      </c>
      <c r="P2305">
        <v>2145.3000000000002</v>
      </c>
      <c r="Q2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05">
        <v>2145.3000000000002</v>
      </c>
      <c r="S2305" t="s">
        <v>5</v>
      </c>
      <c r="T2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5" t="str">
        <f>VLOOKUP(ventas_starbucks_2025[[#This Row],[canal_compra]],cambio_canal_compra[#All],2,0)</f>
        <v>En tienda</v>
      </c>
      <c r="V2305" t="s">
        <v>40</v>
      </c>
      <c r="W2305" t="str">
        <f>VLOOKUP(ventas_starbucks_2025[[#This Row],[método_pago]],cambio_metodo_pago[#All],2,0)</f>
        <v>Efectivo</v>
      </c>
      <c r="X2305" t="s">
        <v>7</v>
      </c>
      <c r="Y2305">
        <v>15</v>
      </c>
      <c r="Z2305" t="str">
        <f>VLOOKUP(ventas_starbucks_2025[[#This Row],[promoción_aplicada5]],promocion_cambiar[#All],2,0)</f>
        <v>2x1</v>
      </c>
      <c r="AA2305" t="s">
        <v>51</v>
      </c>
      <c r="AB2305" t="s">
        <v>9</v>
      </c>
      <c r="AC2305" t="s">
        <v>41</v>
      </c>
      <c r="AD2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05">
        <v>12.4</v>
      </c>
      <c r="AF2305">
        <v>2</v>
      </c>
      <c r="AG2305">
        <v>16</v>
      </c>
      <c r="AH2305">
        <v>15</v>
      </c>
    </row>
    <row r="2306" spans="1:34" x14ac:dyDescent="0.25">
      <c r="A2306" s="3" t="s">
        <v>2381</v>
      </c>
      <c r="B2306" s="1">
        <v>45762</v>
      </c>
      <c r="C2306" s="23">
        <f t="shared" ref="C2306:C2369" si="180">DAY(B2306)</f>
        <v>15</v>
      </c>
      <c r="D2306" s="23">
        <f t="shared" ref="D2306:D2369" si="181">WEEKDAY(B2306,2)</f>
        <v>2</v>
      </c>
      <c r="E2306" s="23" t="str">
        <f t="shared" ref="E2306:E2369" si="182">TEXT(B2306,"dddd")</f>
        <v>martes</v>
      </c>
      <c r="F2306" s="23">
        <f t="shared" ref="F2306:F2369" si="183">MONTH(B2306)</f>
        <v>4</v>
      </c>
      <c r="G2306" s="23" t="str">
        <f t="shared" ref="G2306:G2369" si="184">TEXT(B2306,"mmmm")</f>
        <v>abril</v>
      </c>
      <c r="H2306" s="2">
        <v>0.78194444444444444</v>
      </c>
      <c r="I2306" t="s">
        <v>57</v>
      </c>
      <c r="J2306" t="str">
        <f>VLOOKUP(ventas_starbucks_2025[[#This Row],[sucursal]],cambio_sucursal[#All],2,0)</f>
        <v>Sucursal Avda Colón</v>
      </c>
      <c r="K2306" t="s">
        <v>20</v>
      </c>
      <c r="L2306" t="s">
        <v>21</v>
      </c>
      <c r="M2306" t="s">
        <v>4</v>
      </c>
      <c r="N2306" t="str">
        <f>IFERROR(VLOOKUP(ventas_starbucks_2025[[#This Row],[tamaño_sucio]],cambio_tamaño[#All],2,0),"Tamaño único")</f>
        <v>Tamaño único</v>
      </c>
      <c r="O2306">
        <v>4</v>
      </c>
      <c r="P2306">
        <v>1164.8</v>
      </c>
      <c r="Q2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6">
        <v>4659.2</v>
      </c>
      <c r="S2306" t="s">
        <v>15</v>
      </c>
      <c r="T2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6" t="str">
        <f>VLOOKUP(ventas_starbucks_2025[[#This Row],[canal_compra]],cambio_canal_compra[#All],2,0)</f>
        <v>Para llevar</v>
      </c>
      <c r="V2306" t="s">
        <v>6</v>
      </c>
      <c r="W2306" t="str">
        <f>VLOOKUP(ventas_starbucks_2025[[#This Row],[método_pago]],cambio_metodo_pago[#All],2,0)</f>
        <v>Aplicación móbil</v>
      </c>
      <c r="X2306" t="s">
        <v>7</v>
      </c>
      <c r="Y2306">
        <v>0</v>
      </c>
      <c r="Z2306" t="str">
        <f>VLOOKUP(ventas_starbucks_2025[[#This Row],[promoción_aplicada5]],promocion_cambiar[#All],2,0)</f>
        <v>2x1</v>
      </c>
      <c r="AA2306" t="s">
        <v>51</v>
      </c>
      <c r="AB2306" t="s">
        <v>23</v>
      </c>
      <c r="AC2306" t="s">
        <v>41</v>
      </c>
      <c r="AD2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06">
        <v>14.4</v>
      </c>
      <c r="AF2306">
        <v>3</v>
      </c>
      <c r="AG2306">
        <v>10</v>
      </c>
      <c r="AH2306">
        <v>6</v>
      </c>
    </row>
    <row r="2307" spans="1:34" x14ac:dyDescent="0.25">
      <c r="A2307" s="3" t="s">
        <v>2382</v>
      </c>
      <c r="B2307" s="1">
        <v>45679</v>
      </c>
      <c r="C2307" s="23">
        <f t="shared" si="180"/>
        <v>22</v>
      </c>
      <c r="D2307" s="23">
        <f t="shared" si="181"/>
        <v>3</v>
      </c>
      <c r="E2307" s="1" t="str">
        <f t="shared" si="182"/>
        <v>miércoles</v>
      </c>
      <c r="F2307" s="23">
        <f t="shared" si="183"/>
        <v>1</v>
      </c>
      <c r="G2307" s="1" t="str">
        <f t="shared" si="184"/>
        <v>enero</v>
      </c>
      <c r="H2307" s="2">
        <v>0.69791666666666663</v>
      </c>
      <c r="I2307" t="s">
        <v>12</v>
      </c>
      <c r="J2307" t="str">
        <f>VLOOKUP(ventas_starbucks_2025[[#This Row],[sucursal]],cambio_sucursal[#All],2,0)</f>
        <v>Sucursal Córdoba Shopping</v>
      </c>
      <c r="K2307" t="s">
        <v>94</v>
      </c>
      <c r="L2307" t="s">
        <v>70</v>
      </c>
      <c r="M2307" t="s">
        <v>55</v>
      </c>
      <c r="N2307" t="str">
        <f>IFERROR(VLOOKUP(ventas_starbucks_2025[[#This Row],[tamaño_sucio]],cambio_tamaño[#All],2,0),"Tamaño único")</f>
        <v>Pequeño</v>
      </c>
      <c r="O2307">
        <v>2</v>
      </c>
      <c r="P2307">
        <v>1667.66</v>
      </c>
      <c r="Q2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7">
        <v>3335.32</v>
      </c>
      <c r="S2307" t="s">
        <v>31</v>
      </c>
      <c r="T2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7" t="str">
        <f>VLOOKUP(ventas_starbucks_2025[[#This Row],[canal_compra]],cambio_canal_compra[#All],2,0)</f>
        <v>Entrega domicilio</v>
      </c>
      <c r="V2307" t="s">
        <v>6</v>
      </c>
      <c r="W2307" t="str">
        <f>VLOOKUP(ventas_starbucks_2025[[#This Row],[método_pago]],cambio_metodo_pago[#All],2,0)</f>
        <v>Aplicación móbil</v>
      </c>
      <c r="X2307" t="s">
        <v>7</v>
      </c>
      <c r="Y2307">
        <v>15</v>
      </c>
      <c r="Z2307" t="str">
        <f>VLOOKUP(ventas_starbucks_2025[[#This Row],[promoción_aplicada5]],promocion_cambiar[#All],2,0)</f>
        <v>2x1</v>
      </c>
      <c r="AA2307" t="s">
        <v>51</v>
      </c>
      <c r="AB2307" t="s">
        <v>32</v>
      </c>
      <c r="AC2307" t="s">
        <v>24</v>
      </c>
      <c r="AD2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07">
        <v>7.9</v>
      </c>
      <c r="AF2307">
        <v>3</v>
      </c>
      <c r="AG2307">
        <v>14</v>
      </c>
      <c r="AH2307">
        <v>12</v>
      </c>
    </row>
    <row r="2308" spans="1:34" x14ac:dyDescent="0.25">
      <c r="A2308" s="3" t="s">
        <v>2383</v>
      </c>
      <c r="B2308" s="1">
        <v>45762</v>
      </c>
      <c r="C2308" s="23">
        <f t="shared" si="180"/>
        <v>15</v>
      </c>
      <c r="D2308" s="23">
        <f t="shared" si="181"/>
        <v>2</v>
      </c>
      <c r="E2308" s="23" t="str">
        <f t="shared" si="182"/>
        <v>martes</v>
      </c>
      <c r="F2308" s="23">
        <f t="shared" si="183"/>
        <v>4</v>
      </c>
      <c r="G2308" s="23" t="str">
        <f t="shared" si="184"/>
        <v>abril</v>
      </c>
      <c r="H2308" s="2">
        <v>0.80208333333333337</v>
      </c>
      <c r="I2308" t="s">
        <v>1</v>
      </c>
      <c r="J2308" t="str">
        <f>VLOOKUP(ventas_starbucks_2025[[#This Row],[sucursal]],cambio_sucursal[#All],2,0)</f>
        <v>Sucursal Nueva Córdoba</v>
      </c>
      <c r="K2308" t="s">
        <v>48</v>
      </c>
      <c r="L2308" t="s">
        <v>49</v>
      </c>
      <c r="M2308" t="s">
        <v>62</v>
      </c>
      <c r="N2308" t="str">
        <f>IFERROR(VLOOKUP(ventas_starbucks_2025[[#This Row],[tamaño_sucio]],cambio_tamaño[#All],2,0),"Tamaño único")</f>
        <v>Extra-Grande</v>
      </c>
      <c r="O2308">
        <v>5</v>
      </c>
      <c r="P2308">
        <v>1557.6</v>
      </c>
      <c r="Q2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8">
        <v>7788</v>
      </c>
      <c r="S2308" t="s">
        <v>15</v>
      </c>
      <c r="T2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08" t="str">
        <f>VLOOKUP(ventas_starbucks_2025[[#This Row],[canal_compra]],cambio_canal_compra[#All],2,0)</f>
        <v>Para llevar</v>
      </c>
      <c r="V2308" t="s">
        <v>16</v>
      </c>
      <c r="W2308" t="str">
        <f>VLOOKUP(ventas_starbucks_2025[[#This Row],[método_pago]],cambio_metodo_pago[#All],2,0)</f>
        <v>Tarjeta</v>
      </c>
      <c r="X2308" t="s">
        <v>22</v>
      </c>
      <c r="Y2308">
        <v>0</v>
      </c>
      <c r="Z2308" t="str">
        <f>VLOOKUP(ventas_starbucks_2025[[#This Row],[promoción_aplicada5]],promocion_cambiar[#All],2,0)</f>
        <v>Combo</v>
      </c>
      <c r="AA2308" t="s">
        <v>8</v>
      </c>
      <c r="AB2308" t="s">
        <v>23</v>
      </c>
      <c r="AC2308" t="s">
        <v>24</v>
      </c>
      <c r="AD2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08">
        <v>8.6999999999999993</v>
      </c>
      <c r="AF2308">
        <v>5</v>
      </c>
      <c r="AG2308">
        <v>31</v>
      </c>
      <c r="AH2308">
        <v>26</v>
      </c>
    </row>
    <row r="2309" spans="1:34" x14ac:dyDescent="0.25">
      <c r="A2309" s="3" t="s">
        <v>2384</v>
      </c>
      <c r="B2309" s="1">
        <v>45701</v>
      </c>
      <c r="C2309" s="23">
        <f t="shared" si="180"/>
        <v>13</v>
      </c>
      <c r="D2309" s="23">
        <f t="shared" si="181"/>
        <v>4</v>
      </c>
      <c r="E2309" s="23" t="str">
        <f t="shared" si="182"/>
        <v>jueves</v>
      </c>
      <c r="F2309" s="23">
        <f t="shared" si="183"/>
        <v>2</v>
      </c>
      <c r="G2309" s="23" t="str">
        <f t="shared" si="184"/>
        <v>febrero</v>
      </c>
      <c r="H2309" s="2">
        <v>0.80208333333333337</v>
      </c>
      <c r="I2309" t="s">
        <v>1</v>
      </c>
      <c r="J2309" t="str">
        <f>VLOOKUP(ventas_starbucks_2025[[#This Row],[sucursal]],cambio_sucursal[#All],2,0)</f>
        <v>Sucursal Nueva Córdoba</v>
      </c>
      <c r="K2309" t="s">
        <v>13</v>
      </c>
      <c r="L2309" t="s">
        <v>14</v>
      </c>
      <c r="M2309" t="s">
        <v>4</v>
      </c>
      <c r="N2309" t="str">
        <f>IFERROR(VLOOKUP(ventas_starbucks_2025[[#This Row],[tamaño_sucio]],cambio_tamaño[#All],2,0),"Tamaño único")</f>
        <v>Tamaño único</v>
      </c>
      <c r="O2309">
        <v>2</v>
      </c>
      <c r="P2309">
        <v>1714.43</v>
      </c>
      <c r="Q2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9">
        <v>3428.86</v>
      </c>
      <c r="S2309" t="s">
        <v>31</v>
      </c>
      <c r="T2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9" t="str">
        <f>VLOOKUP(ventas_starbucks_2025[[#This Row],[canal_compra]],cambio_canal_compra[#All],2,0)</f>
        <v>Entrega domicilio</v>
      </c>
      <c r="V2309" t="s">
        <v>6</v>
      </c>
      <c r="W2309" t="str">
        <f>VLOOKUP(ventas_starbucks_2025[[#This Row],[método_pago]],cambio_metodo_pago[#All],2,0)</f>
        <v>Aplicación móbil</v>
      </c>
      <c r="X2309" t="s">
        <v>22</v>
      </c>
      <c r="Y2309">
        <v>0</v>
      </c>
      <c r="Z2309" t="str">
        <f>VLOOKUP(ventas_starbucks_2025[[#This Row],[promoción_aplicada5]],promocion_cambiar[#All],2,0)</f>
        <v>Ninguna</v>
      </c>
      <c r="AA2309" t="s">
        <v>17</v>
      </c>
      <c r="AB2309" t="s">
        <v>52</v>
      </c>
      <c r="AC2309" t="s">
        <v>41</v>
      </c>
      <c r="AD2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09">
        <v>7.7</v>
      </c>
      <c r="AF2309">
        <v>4</v>
      </c>
      <c r="AG2309">
        <v>40</v>
      </c>
      <c r="AH2309">
        <v>38</v>
      </c>
    </row>
    <row r="2310" spans="1:34" x14ac:dyDescent="0.25">
      <c r="A2310" s="3" t="s">
        <v>2385</v>
      </c>
      <c r="B2310" s="1">
        <v>45715</v>
      </c>
      <c r="C2310" s="23">
        <f t="shared" si="180"/>
        <v>27</v>
      </c>
      <c r="D2310" s="23">
        <f t="shared" si="181"/>
        <v>4</v>
      </c>
      <c r="E2310" s="1" t="str">
        <f t="shared" si="182"/>
        <v>jueves</v>
      </c>
      <c r="F2310" s="23">
        <f t="shared" si="183"/>
        <v>2</v>
      </c>
      <c r="G2310" s="1" t="str">
        <f t="shared" si="184"/>
        <v>febrero</v>
      </c>
      <c r="H2310" s="2">
        <v>0.83263888888888893</v>
      </c>
      <c r="I2310" t="s">
        <v>12</v>
      </c>
      <c r="J2310" t="str">
        <f>VLOOKUP(ventas_starbucks_2025[[#This Row],[sucursal]],cambio_sucursal[#All],2,0)</f>
        <v>Sucursal Córdoba Shopping</v>
      </c>
      <c r="K2310" t="s">
        <v>115</v>
      </c>
      <c r="L2310" t="s">
        <v>21</v>
      </c>
      <c r="M2310" t="s">
        <v>4</v>
      </c>
      <c r="N2310" t="str">
        <f>IFERROR(VLOOKUP(ventas_starbucks_2025[[#This Row],[tamaño_sucio]],cambio_tamaño[#All],2,0),"Tamaño único")</f>
        <v>Tamaño único</v>
      </c>
      <c r="O2310">
        <v>3</v>
      </c>
      <c r="P2310">
        <v>830.53</v>
      </c>
      <c r="Q2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10">
        <v>2491.59</v>
      </c>
      <c r="S2310" t="s">
        <v>15</v>
      </c>
      <c r="T2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0" t="str">
        <f>VLOOKUP(ventas_starbucks_2025[[#This Row],[canal_compra]],cambio_canal_compra[#All],2,0)</f>
        <v>Para llevar</v>
      </c>
      <c r="V2310" t="s">
        <v>40</v>
      </c>
      <c r="W2310" t="str">
        <f>VLOOKUP(ventas_starbucks_2025[[#This Row],[método_pago]],cambio_metodo_pago[#All],2,0)</f>
        <v>Efectivo</v>
      </c>
      <c r="X2310" t="s">
        <v>7</v>
      </c>
      <c r="Y2310">
        <v>10</v>
      </c>
      <c r="Z2310" t="str">
        <f>VLOOKUP(ventas_starbucks_2025[[#This Row],[promoción_aplicada5]],promocion_cambiar[#All],2,0)</f>
        <v>Ninguna</v>
      </c>
      <c r="AA2310" t="s">
        <v>17</v>
      </c>
      <c r="AB2310" t="s">
        <v>9</v>
      </c>
      <c r="AC2310" t="s">
        <v>24</v>
      </c>
      <c r="AD2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10">
        <v>2.9</v>
      </c>
      <c r="AF2310">
        <v>1</v>
      </c>
      <c r="AG2310">
        <v>49</v>
      </c>
      <c r="AH2310">
        <v>46</v>
      </c>
    </row>
    <row r="2311" spans="1:34" x14ac:dyDescent="0.25">
      <c r="A2311" s="3" t="s">
        <v>2386</v>
      </c>
      <c r="B2311" s="1">
        <v>45753</v>
      </c>
      <c r="C2311" s="23">
        <f t="shared" si="180"/>
        <v>6</v>
      </c>
      <c r="D2311" s="23">
        <f t="shared" si="181"/>
        <v>7</v>
      </c>
      <c r="E2311" s="23" t="str">
        <f t="shared" si="182"/>
        <v>domingo</v>
      </c>
      <c r="F2311" s="23">
        <f t="shared" si="183"/>
        <v>4</v>
      </c>
      <c r="G2311" s="23" t="str">
        <f t="shared" si="184"/>
        <v>abril</v>
      </c>
      <c r="H2311" s="2">
        <v>0.83958333333333335</v>
      </c>
      <c r="I2311" t="s">
        <v>57</v>
      </c>
      <c r="J2311" t="str">
        <f>VLOOKUP(ventas_starbucks_2025[[#This Row],[sucursal]],cambio_sucursal[#All],2,0)</f>
        <v>Sucursal Avda Colón</v>
      </c>
      <c r="K2311" t="s">
        <v>13</v>
      </c>
      <c r="L2311" t="s">
        <v>14</v>
      </c>
      <c r="M2311" t="s">
        <v>4</v>
      </c>
      <c r="N2311" t="str">
        <f>IFERROR(VLOOKUP(ventas_starbucks_2025[[#This Row],[tamaño_sucio]],cambio_tamaño[#All],2,0),"Tamaño único")</f>
        <v>Tamaño único</v>
      </c>
      <c r="O2311">
        <v>1</v>
      </c>
      <c r="P2311">
        <v>1910.73</v>
      </c>
      <c r="Q2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1">
        <v>1910.73</v>
      </c>
      <c r="S2311" t="s">
        <v>5</v>
      </c>
      <c r="T2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1" t="str">
        <f>VLOOKUP(ventas_starbucks_2025[[#This Row],[canal_compra]],cambio_canal_compra[#All],2,0)</f>
        <v>En tienda</v>
      </c>
      <c r="V2311" t="s">
        <v>6</v>
      </c>
      <c r="W2311" t="str">
        <f>VLOOKUP(ventas_starbucks_2025[[#This Row],[método_pago]],cambio_metodo_pago[#All],2,0)</f>
        <v>Aplicación móbil</v>
      </c>
      <c r="X2311" t="s">
        <v>22</v>
      </c>
      <c r="Y2311">
        <v>0</v>
      </c>
      <c r="Z2311" t="str">
        <f>VLOOKUP(ventas_starbucks_2025[[#This Row],[promoción_aplicada5]],promocion_cambiar[#All],2,0)</f>
        <v>Ninguna</v>
      </c>
      <c r="AA2311" t="s">
        <v>17</v>
      </c>
      <c r="AB2311" t="s">
        <v>32</v>
      </c>
      <c r="AC2311" t="s">
        <v>24</v>
      </c>
      <c r="AD2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11">
        <v>7.2</v>
      </c>
      <c r="AF2311">
        <v>2</v>
      </c>
      <c r="AG2311">
        <v>13</v>
      </c>
      <c r="AH2311">
        <v>12</v>
      </c>
    </row>
    <row r="2312" spans="1:34" x14ac:dyDescent="0.25">
      <c r="A2312" s="3" t="s">
        <v>2387</v>
      </c>
      <c r="B2312" s="1">
        <v>45743</v>
      </c>
      <c r="C2312" s="23">
        <f t="shared" si="180"/>
        <v>27</v>
      </c>
      <c r="D2312" s="23">
        <f t="shared" si="181"/>
        <v>4</v>
      </c>
      <c r="E2312" s="23" t="str">
        <f t="shared" si="182"/>
        <v>jueves</v>
      </c>
      <c r="F2312" s="23">
        <f t="shared" si="183"/>
        <v>3</v>
      </c>
      <c r="G2312" s="23" t="str">
        <f t="shared" si="184"/>
        <v>marzo</v>
      </c>
      <c r="H2312" s="2">
        <v>0.40416666666666667</v>
      </c>
      <c r="I2312" t="s">
        <v>12</v>
      </c>
      <c r="J2312" t="str">
        <f>VLOOKUP(ventas_starbucks_2025[[#This Row],[sucursal]],cambio_sucursal[#All],2,0)</f>
        <v>Sucursal Córdoba Shopping</v>
      </c>
      <c r="K2312" t="s">
        <v>58</v>
      </c>
      <c r="L2312" t="s">
        <v>39</v>
      </c>
      <c r="M2312" t="s">
        <v>4</v>
      </c>
      <c r="N2312" t="str">
        <f>IFERROR(VLOOKUP(ventas_starbucks_2025[[#This Row],[tamaño_sucio]],cambio_tamaño[#All],2,0),"Tamaño único")</f>
        <v>Tamaño único</v>
      </c>
      <c r="O2312">
        <v>4</v>
      </c>
      <c r="P2312">
        <v>1259.6500000000001</v>
      </c>
      <c r="Q2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2">
        <v>5038.6000000000004</v>
      </c>
      <c r="S2312" t="s">
        <v>31</v>
      </c>
      <c r="T2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12" t="str">
        <f>VLOOKUP(ventas_starbucks_2025[[#This Row],[canal_compra]],cambio_canal_compra[#All],2,0)</f>
        <v>Entrega domicilio</v>
      </c>
      <c r="V2312" t="s">
        <v>6</v>
      </c>
      <c r="W2312" t="str">
        <f>VLOOKUP(ventas_starbucks_2025[[#This Row],[método_pago]],cambio_metodo_pago[#All],2,0)</f>
        <v>Aplicación móbil</v>
      </c>
      <c r="X2312" t="s">
        <v>22</v>
      </c>
      <c r="Y2312">
        <v>0</v>
      </c>
      <c r="Z2312" t="str">
        <f>VLOOKUP(ventas_starbucks_2025[[#This Row],[promoción_aplicada5]],promocion_cambiar[#All],2,0)</f>
        <v>Ninguna</v>
      </c>
      <c r="AA2312" t="s">
        <v>17</v>
      </c>
      <c r="AB2312" t="s">
        <v>18</v>
      </c>
      <c r="AC2312" t="s">
        <v>41</v>
      </c>
      <c r="AD2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12">
        <v>5</v>
      </c>
      <c r="AF2312">
        <v>1</v>
      </c>
      <c r="AG2312">
        <v>43</v>
      </c>
      <c r="AH2312">
        <v>39</v>
      </c>
    </row>
    <row r="2313" spans="1:34" x14ac:dyDescent="0.25">
      <c r="A2313" s="3" t="s">
        <v>2388</v>
      </c>
      <c r="B2313" s="1">
        <v>45661</v>
      </c>
      <c r="C2313" s="23">
        <f t="shared" si="180"/>
        <v>4</v>
      </c>
      <c r="D2313" s="23">
        <f t="shared" si="181"/>
        <v>6</v>
      </c>
      <c r="E2313" s="23" t="str">
        <f t="shared" si="182"/>
        <v>sábado</v>
      </c>
      <c r="F2313" s="23">
        <f t="shared" si="183"/>
        <v>1</v>
      </c>
      <c r="G2313" s="23" t="str">
        <f t="shared" si="184"/>
        <v>enero</v>
      </c>
      <c r="H2313" s="2">
        <v>0.67777777777777781</v>
      </c>
      <c r="I2313" t="s">
        <v>12</v>
      </c>
      <c r="J2313" t="str">
        <f>VLOOKUP(ventas_starbucks_2025[[#This Row],[sucursal]],cambio_sucursal[#All],2,0)</f>
        <v>Sucursal Córdoba Shopping</v>
      </c>
      <c r="K2313" t="s">
        <v>82</v>
      </c>
      <c r="L2313" t="s">
        <v>28</v>
      </c>
      <c r="M2313" t="s">
        <v>4</v>
      </c>
      <c r="N2313" t="str">
        <f>IFERROR(VLOOKUP(ventas_starbucks_2025[[#This Row],[tamaño_sucio]],cambio_tamaño[#All],2,0),"Tamaño único")</f>
        <v>Tamaño único</v>
      </c>
      <c r="O2313">
        <v>1</v>
      </c>
      <c r="P2313">
        <v>2484.2600000000002</v>
      </c>
      <c r="Q2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13">
        <v>2484.2600000000002</v>
      </c>
      <c r="S2313" t="s">
        <v>5</v>
      </c>
      <c r="T2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3" t="str">
        <f>VLOOKUP(ventas_starbucks_2025[[#This Row],[canal_compra]],cambio_canal_compra[#All],2,0)</f>
        <v>En tienda</v>
      </c>
      <c r="V2313" t="s">
        <v>6</v>
      </c>
      <c r="W2313" t="str">
        <f>VLOOKUP(ventas_starbucks_2025[[#This Row],[método_pago]],cambio_metodo_pago[#All],2,0)</f>
        <v>Aplicación móbil</v>
      </c>
      <c r="X2313" t="s">
        <v>22</v>
      </c>
      <c r="Y2313">
        <v>0</v>
      </c>
      <c r="Z2313" t="str">
        <f>VLOOKUP(ventas_starbucks_2025[[#This Row],[promoción_aplicada5]],promocion_cambiar[#All],2,0)</f>
        <v>2x1</v>
      </c>
      <c r="AA2313" t="s">
        <v>51</v>
      </c>
      <c r="AB2313" t="s">
        <v>9</v>
      </c>
      <c r="AC2313" t="s">
        <v>24</v>
      </c>
      <c r="AD2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13">
        <v>2.4</v>
      </c>
      <c r="AF2313">
        <v>4</v>
      </c>
      <c r="AG2313">
        <v>42</v>
      </c>
      <c r="AH2313">
        <v>41</v>
      </c>
    </row>
    <row r="2314" spans="1:34" x14ac:dyDescent="0.25">
      <c r="A2314" s="3" t="s">
        <v>2389</v>
      </c>
      <c r="B2314" s="1">
        <v>45720</v>
      </c>
      <c r="C2314" s="23">
        <f t="shared" si="180"/>
        <v>4</v>
      </c>
      <c r="D2314" s="23">
        <f t="shared" si="181"/>
        <v>2</v>
      </c>
      <c r="E2314" s="1" t="str">
        <f t="shared" si="182"/>
        <v>martes</v>
      </c>
      <c r="F2314" s="23">
        <f t="shared" si="183"/>
        <v>3</v>
      </c>
      <c r="G2314" s="1" t="str">
        <f t="shared" si="184"/>
        <v>marzo</v>
      </c>
      <c r="H2314" s="2">
        <v>0.72430555555555554</v>
      </c>
      <c r="I2314" t="s">
        <v>26</v>
      </c>
      <c r="J2314" t="str">
        <f>VLOOKUP(ventas_starbucks_2025[[#This Row],[sucursal]],cambio_sucursal[#All],2,0)</f>
        <v>Sucursal San Lorenzo 47</v>
      </c>
      <c r="K2314" t="s">
        <v>74</v>
      </c>
      <c r="L2314" t="s">
        <v>70</v>
      </c>
      <c r="M2314" t="s">
        <v>62</v>
      </c>
      <c r="N2314" t="str">
        <f>IFERROR(VLOOKUP(ventas_starbucks_2025[[#This Row],[tamaño_sucio]],cambio_tamaño[#All],2,0),"Tamaño único")</f>
        <v>Extra-Grande</v>
      </c>
      <c r="O2314">
        <v>4</v>
      </c>
      <c r="P2314">
        <v>1394.91</v>
      </c>
      <c r="Q2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4">
        <v>5579.64</v>
      </c>
      <c r="S2314" t="s">
        <v>31</v>
      </c>
      <c r="T2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14" t="str">
        <f>VLOOKUP(ventas_starbucks_2025[[#This Row],[canal_compra]],cambio_canal_compra[#All],2,0)</f>
        <v>Entrega domicilio</v>
      </c>
      <c r="V2314" t="s">
        <v>6</v>
      </c>
      <c r="W2314" t="str">
        <f>VLOOKUP(ventas_starbucks_2025[[#This Row],[método_pago]],cambio_metodo_pago[#All],2,0)</f>
        <v>Aplicación móbil</v>
      </c>
      <c r="X2314" t="s">
        <v>22</v>
      </c>
      <c r="Y2314">
        <v>0</v>
      </c>
      <c r="Z2314" t="str">
        <f>VLOOKUP(ventas_starbucks_2025[[#This Row],[promoción_aplicada5]],promocion_cambiar[#All],2,0)</f>
        <v>Ninguna</v>
      </c>
      <c r="AA2314" t="s">
        <v>17</v>
      </c>
      <c r="AB2314" t="s">
        <v>23</v>
      </c>
      <c r="AC2314" t="s">
        <v>10</v>
      </c>
      <c r="AD2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14">
        <v>4.5</v>
      </c>
      <c r="AF2314">
        <v>3</v>
      </c>
      <c r="AG2314">
        <v>24</v>
      </c>
      <c r="AH2314">
        <v>20</v>
      </c>
    </row>
    <row r="2315" spans="1:34" x14ac:dyDescent="0.25">
      <c r="A2315" s="3" t="s">
        <v>2390</v>
      </c>
      <c r="B2315" s="1">
        <v>45688</v>
      </c>
      <c r="C2315" s="23">
        <f t="shared" si="180"/>
        <v>31</v>
      </c>
      <c r="D2315" s="23">
        <f t="shared" si="181"/>
        <v>5</v>
      </c>
      <c r="E2315" s="1" t="str">
        <f t="shared" si="182"/>
        <v>viernes</v>
      </c>
      <c r="F2315" s="23">
        <f t="shared" si="183"/>
        <v>1</v>
      </c>
      <c r="G2315" s="1" t="str">
        <f t="shared" si="184"/>
        <v>enero</v>
      </c>
      <c r="H2315" s="2">
        <v>0.61736111111111114</v>
      </c>
      <c r="I2315" t="s">
        <v>26</v>
      </c>
      <c r="J2315" t="str">
        <f>VLOOKUP(ventas_starbucks_2025[[#This Row],[sucursal]],cambio_sucursal[#All],2,0)</f>
        <v>Sucursal San Lorenzo 47</v>
      </c>
      <c r="K2315" t="s">
        <v>13</v>
      </c>
      <c r="L2315" t="s">
        <v>14</v>
      </c>
      <c r="M2315" t="s">
        <v>4</v>
      </c>
      <c r="N2315" t="str">
        <f>IFERROR(VLOOKUP(ventas_starbucks_2025[[#This Row],[tamaño_sucio]],cambio_tamaño[#All],2,0),"Tamaño único")</f>
        <v>Tamaño único</v>
      </c>
      <c r="O2315">
        <v>4</v>
      </c>
      <c r="P2315">
        <v>1805.46</v>
      </c>
      <c r="Q2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5">
        <v>7221.84</v>
      </c>
      <c r="S2315" t="s">
        <v>15</v>
      </c>
      <c r="T2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15" t="str">
        <f>VLOOKUP(ventas_starbucks_2025[[#This Row],[canal_compra]],cambio_canal_compra[#All],2,0)</f>
        <v>Para llevar</v>
      </c>
      <c r="V2315" t="s">
        <v>16</v>
      </c>
      <c r="W2315" t="str">
        <f>VLOOKUP(ventas_starbucks_2025[[#This Row],[método_pago]],cambio_metodo_pago[#All],2,0)</f>
        <v>Tarjeta</v>
      </c>
      <c r="X2315" t="s">
        <v>7</v>
      </c>
      <c r="Y2315">
        <v>0</v>
      </c>
      <c r="Z2315" t="str">
        <f>VLOOKUP(ventas_starbucks_2025[[#This Row],[promoción_aplicada5]],promocion_cambiar[#All],2,0)</f>
        <v>Ninguna</v>
      </c>
      <c r="AA2315" t="s">
        <v>17</v>
      </c>
      <c r="AB2315" t="s">
        <v>18</v>
      </c>
      <c r="AC2315" t="s">
        <v>41</v>
      </c>
      <c r="AD2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15">
        <v>12.4</v>
      </c>
      <c r="AF2315">
        <v>2</v>
      </c>
      <c r="AG2315">
        <v>46</v>
      </c>
      <c r="AH2315">
        <v>42</v>
      </c>
    </row>
    <row r="2316" spans="1:34" x14ac:dyDescent="0.25">
      <c r="A2316" s="3" t="s">
        <v>2391</v>
      </c>
      <c r="B2316" s="1">
        <v>45708</v>
      </c>
      <c r="C2316" s="23">
        <f t="shared" si="180"/>
        <v>20</v>
      </c>
      <c r="D2316" s="23">
        <f t="shared" si="181"/>
        <v>4</v>
      </c>
      <c r="E2316" s="23" t="str">
        <f t="shared" si="182"/>
        <v>jueves</v>
      </c>
      <c r="F2316" s="23">
        <f t="shared" si="183"/>
        <v>2</v>
      </c>
      <c r="G2316" s="23" t="str">
        <f t="shared" si="184"/>
        <v>febrero</v>
      </c>
      <c r="H2316" s="2">
        <v>0.34583333333333333</v>
      </c>
      <c r="I2316" t="s">
        <v>57</v>
      </c>
      <c r="J2316" t="str">
        <f>VLOOKUP(ventas_starbucks_2025[[#This Row],[sucursal]],cambio_sucursal[#All],2,0)</f>
        <v>Sucursal Avda Colón</v>
      </c>
      <c r="K2316" t="s">
        <v>89</v>
      </c>
      <c r="L2316" t="s">
        <v>90</v>
      </c>
      <c r="M2316" t="s">
        <v>4</v>
      </c>
      <c r="N2316" t="str">
        <f>IFERROR(VLOOKUP(ventas_starbucks_2025[[#This Row],[tamaño_sucio]],cambio_tamaño[#All],2,0),"Tamaño único")</f>
        <v>Tamaño único</v>
      </c>
      <c r="O2316">
        <v>2</v>
      </c>
      <c r="P2316">
        <v>1438.36</v>
      </c>
      <c r="Q2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6">
        <v>2876.72</v>
      </c>
      <c r="S2316" t="s">
        <v>15</v>
      </c>
      <c r="T2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6" t="str">
        <f>VLOOKUP(ventas_starbucks_2025[[#This Row],[canal_compra]],cambio_canal_compra[#All],2,0)</f>
        <v>Para llevar</v>
      </c>
      <c r="V2316" t="s">
        <v>40</v>
      </c>
      <c r="W2316" t="str">
        <f>VLOOKUP(ventas_starbucks_2025[[#This Row],[método_pago]],cambio_metodo_pago[#All],2,0)</f>
        <v>Efectivo</v>
      </c>
      <c r="X2316" t="s">
        <v>7</v>
      </c>
      <c r="Y2316">
        <v>0</v>
      </c>
      <c r="Z2316" t="str">
        <f>VLOOKUP(ventas_starbucks_2025[[#This Row],[promoción_aplicada5]],promocion_cambiar[#All],2,0)</f>
        <v>Ninguna</v>
      </c>
      <c r="AA2316" t="s">
        <v>17</v>
      </c>
      <c r="AB2316" t="s">
        <v>32</v>
      </c>
      <c r="AC2316" t="s">
        <v>10</v>
      </c>
      <c r="AD2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16">
        <v>8.8000000000000007</v>
      </c>
      <c r="AF2316">
        <v>1</v>
      </c>
      <c r="AG2316">
        <v>43</v>
      </c>
      <c r="AH2316">
        <v>41</v>
      </c>
    </row>
    <row r="2317" spans="1:34" x14ac:dyDescent="0.25">
      <c r="A2317" s="3" t="s">
        <v>2392</v>
      </c>
      <c r="B2317" s="1">
        <v>45669</v>
      </c>
      <c r="C2317" s="23">
        <f t="shared" si="180"/>
        <v>12</v>
      </c>
      <c r="D2317" s="23">
        <f t="shared" si="181"/>
        <v>7</v>
      </c>
      <c r="E2317" s="23" t="str">
        <f t="shared" si="182"/>
        <v>domingo</v>
      </c>
      <c r="F2317" s="23">
        <f t="shared" si="183"/>
        <v>1</v>
      </c>
      <c r="G2317" s="23" t="str">
        <f t="shared" si="184"/>
        <v>enero</v>
      </c>
      <c r="H2317" s="2">
        <v>0.56319444444444444</v>
      </c>
      <c r="I2317" t="s">
        <v>26</v>
      </c>
      <c r="J2317" t="str">
        <f>VLOOKUP(ventas_starbucks_2025[[#This Row],[sucursal]],cambio_sucursal[#All],2,0)</f>
        <v>Sucursal San Lorenzo 47</v>
      </c>
      <c r="K2317" t="s">
        <v>300</v>
      </c>
      <c r="L2317" t="s">
        <v>44</v>
      </c>
      <c r="M2317" t="s">
        <v>45</v>
      </c>
      <c r="N2317" t="str">
        <f>IFERROR(VLOOKUP(ventas_starbucks_2025[[#This Row],[tamaño_sucio]],cambio_tamaño[#All],2,0),"Tamaño único")</f>
        <v>Grande</v>
      </c>
      <c r="O2317">
        <v>3</v>
      </c>
      <c r="P2317">
        <v>1619.61</v>
      </c>
      <c r="Q2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7">
        <v>4858.83</v>
      </c>
      <c r="S2317" t="s">
        <v>5</v>
      </c>
      <c r="T2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7" t="str">
        <f>VLOOKUP(ventas_starbucks_2025[[#This Row],[canal_compra]],cambio_canal_compra[#All],2,0)</f>
        <v>En tienda</v>
      </c>
      <c r="V2317" t="s">
        <v>6</v>
      </c>
      <c r="W2317" t="str">
        <f>VLOOKUP(ventas_starbucks_2025[[#This Row],[método_pago]],cambio_metodo_pago[#All],2,0)</f>
        <v>Aplicación móbil</v>
      </c>
      <c r="X2317" t="s">
        <v>22</v>
      </c>
      <c r="Y2317">
        <v>0</v>
      </c>
      <c r="Z2317" t="str">
        <f>VLOOKUP(ventas_starbucks_2025[[#This Row],[promoción_aplicada5]],promocion_cambiar[#All],2,0)</f>
        <v>Ninguna</v>
      </c>
      <c r="AA2317" t="s">
        <v>17</v>
      </c>
      <c r="AB2317" t="s">
        <v>9</v>
      </c>
      <c r="AC2317" t="s">
        <v>10</v>
      </c>
      <c r="AD2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17">
        <v>14</v>
      </c>
      <c r="AF2317">
        <v>5</v>
      </c>
      <c r="AG2317">
        <v>29</v>
      </c>
      <c r="AH2317">
        <v>26</v>
      </c>
    </row>
    <row r="2318" spans="1:34" x14ac:dyDescent="0.25">
      <c r="A2318" s="3" t="s">
        <v>2393</v>
      </c>
      <c r="B2318" s="1">
        <v>45696</v>
      </c>
      <c r="C2318" s="23">
        <f t="shared" si="180"/>
        <v>8</v>
      </c>
      <c r="D2318" s="23">
        <f t="shared" si="181"/>
        <v>6</v>
      </c>
      <c r="E2318" s="23" t="str">
        <f t="shared" si="182"/>
        <v>sábado</v>
      </c>
      <c r="F2318" s="23">
        <f t="shared" si="183"/>
        <v>2</v>
      </c>
      <c r="G2318" s="23" t="str">
        <f t="shared" si="184"/>
        <v>febrero</v>
      </c>
      <c r="H2318" s="2">
        <v>0.68055555555555558</v>
      </c>
      <c r="I2318" t="s">
        <v>57</v>
      </c>
      <c r="J2318" t="str">
        <f>VLOOKUP(ventas_starbucks_2025[[#This Row],[sucursal]],cambio_sucursal[#All],2,0)</f>
        <v>Sucursal Avda Colón</v>
      </c>
      <c r="K2318" t="s">
        <v>27</v>
      </c>
      <c r="L2318" t="s">
        <v>28</v>
      </c>
      <c r="M2318" t="s">
        <v>4</v>
      </c>
      <c r="N2318" t="str">
        <f>IFERROR(VLOOKUP(ventas_starbucks_2025[[#This Row],[tamaño_sucio]],cambio_tamaño[#All],2,0),"Tamaño único")</f>
        <v>Tamaño único</v>
      </c>
      <c r="O2318">
        <v>2</v>
      </c>
      <c r="P2318">
        <v>2339.08</v>
      </c>
      <c r="Q2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18">
        <v>4678.16</v>
      </c>
      <c r="S2318" t="s">
        <v>31</v>
      </c>
      <c r="T2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8" t="str">
        <f>VLOOKUP(ventas_starbucks_2025[[#This Row],[canal_compra]],cambio_canal_compra[#All],2,0)</f>
        <v>Entrega domicilio</v>
      </c>
      <c r="V2318" t="s">
        <v>6</v>
      </c>
      <c r="W2318" t="str">
        <f>VLOOKUP(ventas_starbucks_2025[[#This Row],[método_pago]],cambio_metodo_pago[#All],2,0)</f>
        <v>Aplicación móbil</v>
      </c>
      <c r="X2318" t="s">
        <v>7</v>
      </c>
      <c r="Y2318">
        <v>15</v>
      </c>
      <c r="Z2318" t="str">
        <f>VLOOKUP(ventas_starbucks_2025[[#This Row],[promoción_aplicada5]],promocion_cambiar[#All],2,0)</f>
        <v>Combo</v>
      </c>
      <c r="AA2318" t="s">
        <v>8</v>
      </c>
      <c r="AB2318" t="s">
        <v>9</v>
      </c>
      <c r="AC2318" t="s">
        <v>41</v>
      </c>
      <c r="AD2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18">
        <v>12.6</v>
      </c>
      <c r="AF2318">
        <v>1</v>
      </c>
      <c r="AG2318">
        <v>28</v>
      </c>
      <c r="AH2318">
        <v>26</v>
      </c>
    </row>
    <row r="2319" spans="1:34" x14ac:dyDescent="0.25">
      <c r="A2319" s="3" t="s">
        <v>2394</v>
      </c>
      <c r="B2319" s="1">
        <v>45711</v>
      </c>
      <c r="C2319" s="23">
        <f t="shared" si="180"/>
        <v>23</v>
      </c>
      <c r="D2319" s="23">
        <f t="shared" si="181"/>
        <v>7</v>
      </c>
      <c r="E2319" s="23" t="str">
        <f t="shared" si="182"/>
        <v>domingo</v>
      </c>
      <c r="F2319" s="23">
        <f t="shared" si="183"/>
        <v>2</v>
      </c>
      <c r="G2319" s="23" t="str">
        <f t="shared" si="184"/>
        <v>febrero</v>
      </c>
      <c r="H2319" s="2">
        <v>0.72222222222222221</v>
      </c>
      <c r="I2319" t="s">
        <v>57</v>
      </c>
      <c r="J2319" t="str">
        <f>VLOOKUP(ventas_starbucks_2025[[#This Row],[sucursal]],cambio_sucursal[#All],2,0)</f>
        <v>Sucursal Avda Colón</v>
      </c>
      <c r="K2319" t="s">
        <v>2</v>
      </c>
      <c r="L2319" t="s">
        <v>3</v>
      </c>
      <c r="M2319" t="s">
        <v>4</v>
      </c>
      <c r="N2319" t="str">
        <f>IFERROR(VLOOKUP(ventas_starbucks_2025[[#This Row],[tamaño_sucio]],cambio_tamaño[#All],2,0),"Tamaño único")</f>
        <v>Tamaño único</v>
      </c>
      <c r="O2319">
        <v>4</v>
      </c>
      <c r="P2319">
        <v>3460.05</v>
      </c>
      <c r="Q2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19">
        <v>13840.2</v>
      </c>
      <c r="S2319" t="s">
        <v>31</v>
      </c>
      <c r="T2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319" t="str">
        <f>VLOOKUP(ventas_starbucks_2025[[#This Row],[canal_compra]],cambio_canal_compra[#All],2,0)</f>
        <v>Entrega domicilio</v>
      </c>
      <c r="V2319" t="s">
        <v>40</v>
      </c>
      <c r="W2319" t="str">
        <f>VLOOKUP(ventas_starbucks_2025[[#This Row],[método_pago]],cambio_metodo_pago[#All],2,0)</f>
        <v>Efectivo</v>
      </c>
      <c r="X2319" t="s">
        <v>7</v>
      </c>
      <c r="Y2319">
        <v>15</v>
      </c>
      <c r="Z2319" t="str">
        <f>VLOOKUP(ventas_starbucks_2025[[#This Row],[promoción_aplicada5]],promocion_cambiar[#All],2,0)</f>
        <v>Ninguna</v>
      </c>
      <c r="AA2319" t="s">
        <v>17</v>
      </c>
      <c r="AB2319" t="s">
        <v>52</v>
      </c>
      <c r="AC2319" t="s">
        <v>41</v>
      </c>
      <c r="AD2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19">
        <v>13.8</v>
      </c>
      <c r="AF2319">
        <v>3</v>
      </c>
      <c r="AG2319">
        <v>38</v>
      </c>
      <c r="AH2319">
        <v>34</v>
      </c>
    </row>
    <row r="2320" spans="1:34" x14ac:dyDescent="0.25">
      <c r="A2320" s="3" t="s">
        <v>2395</v>
      </c>
      <c r="B2320" s="1">
        <v>45679</v>
      </c>
      <c r="C2320" s="23">
        <f t="shared" si="180"/>
        <v>22</v>
      </c>
      <c r="D2320" s="23">
        <f t="shared" si="181"/>
        <v>3</v>
      </c>
      <c r="E2320" s="1" t="str">
        <f t="shared" si="182"/>
        <v>miércoles</v>
      </c>
      <c r="F2320" s="23">
        <f t="shared" si="183"/>
        <v>1</v>
      </c>
      <c r="G2320" s="1" t="str">
        <f t="shared" si="184"/>
        <v>enero</v>
      </c>
      <c r="H2320" s="2">
        <v>0.82291666666666663</v>
      </c>
      <c r="I2320" t="s">
        <v>26</v>
      </c>
      <c r="J2320" t="str">
        <f>VLOOKUP(ventas_starbucks_2025[[#This Row],[sucursal]],cambio_sucursal[#All],2,0)</f>
        <v>Sucursal San Lorenzo 47</v>
      </c>
      <c r="K2320" t="s">
        <v>13</v>
      </c>
      <c r="L2320" t="s">
        <v>14</v>
      </c>
      <c r="M2320" t="s">
        <v>4</v>
      </c>
      <c r="N2320" t="str">
        <f>IFERROR(VLOOKUP(ventas_starbucks_2025[[#This Row],[tamaño_sucio]],cambio_tamaño[#All],2,0),"Tamaño único")</f>
        <v>Tamaño único</v>
      </c>
      <c r="O2320">
        <v>5</v>
      </c>
      <c r="P2320">
        <v>1894.57</v>
      </c>
      <c r="Q2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0">
        <v>9472.85</v>
      </c>
      <c r="S2320" t="s">
        <v>31</v>
      </c>
      <c r="T2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20" t="str">
        <f>VLOOKUP(ventas_starbucks_2025[[#This Row],[canal_compra]],cambio_canal_compra[#All],2,0)</f>
        <v>Entrega domicilio</v>
      </c>
      <c r="V2320" t="s">
        <v>6</v>
      </c>
      <c r="W2320" t="str">
        <f>VLOOKUP(ventas_starbucks_2025[[#This Row],[método_pago]],cambio_metodo_pago[#All],2,0)</f>
        <v>Aplicación móbil</v>
      </c>
      <c r="X2320" t="s">
        <v>7</v>
      </c>
      <c r="Y2320">
        <v>15</v>
      </c>
      <c r="Z2320" t="str">
        <f>VLOOKUP(ventas_starbucks_2025[[#This Row],[promoción_aplicada5]],promocion_cambiar[#All],2,0)</f>
        <v>Ninguna</v>
      </c>
      <c r="AA2320" t="s">
        <v>17</v>
      </c>
      <c r="AB2320" t="s">
        <v>23</v>
      </c>
      <c r="AC2320" t="s">
        <v>24</v>
      </c>
      <c r="AD2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20">
        <v>10.9</v>
      </c>
      <c r="AF2320">
        <v>4</v>
      </c>
      <c r="AG2320">
        <v>14</v>
      </c>
      <c r="AH2320">
        <v>9</v>
      </c>
    </row>
    <row r="2321" spans="1:34" x14ac:dyDescent="0.25">
      <c r="A2321" s="3" t="s">
        <v>2396</v>
      </c>
      <c r="B2321" s="1">
        <v>45736</v>
      </c>
      <c r="C2321" s="23">
        <f t="shared" si="180"/>
        <v>20</v>
      </c>
      <c r="D2321" s="23">
        <f t="shared" si="181"/>
        <v>4</v>
      </c>
      <c r="E2321" s="23" t="str">
        <f t="shared" si="182"/>
        <v>jueves</v>
      </c>
      <c r="F2321" s="23">
        <f t="shared" si="183"/>
        <v>3</v>
      </c>
      <c r="G2321" s="23" t="str">
        <f t="shared" si="184"/>
        <v>marzo</v>
      </c>
      <c r="H2321" s="2">
        <v>0.51597222222222228</v>
      </c>
      <c r="I2321" t="s">
        <v>12</v>
      </c>
      <c r="J2321" t="str">
        <f>VLOOKUP(ventas_starbucks_2025[[#This Row],[sucursal]],cambio_sucursal[#All],2,0)</f>
        <v>Sucursal Córdoba Shopping</v>
      </c>
      <c r="K2321" t="s">
        <v>209</v>
      </c>
      <c r="L2321" t="s">
        <v>44</v>
      </c>
      <c r="M2321" t="s">
        <v>55</v>
      </c>
      <c r="N2321" t="str">
        <f>IFERROR(VLOOKUP(ventas_starbucks_2025[[#This Row],[tamaño_sucio]],cambio_tamaño[#All],2,0),"Tamaño único")</f>
        <v>Pequeño</v>
      </c>
      <c r="O2321">
        <v>4</v>
      </c>
      <c r="P2321">
        <v>1689.6</v>
      </c>
      <c r="Q2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1">
        <v>6758.4</v>
      </c>
      <c r="S2321" t="s">
        <v>5</v>
      </c>
      <c r="T2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21" t="str">
        <f>VLOOKUP(ventas_starbucks_2025[[#This Row],[canal_compra]],cambio_canal_compra[#All],2,0)</f>
        <v>En tienda</v>
      </c>
      <c r="V2321" t="s">
        <v>6</v>
      </c>
      <c r="W2321" t="str">
        <f>VLOOKUP(ventas_starbucks_2025[[#This Row],[método_pago]],cambio_metodo_pago[#All],2,0)</f>
        <v>Aplicación móbil</v>
      </c>
      <c r="X2321" t="s">
        <v>22</v>
      </c>
      <c r="Y2321">
        <v>0</v>
      </c>
      <c r="Z2321" t="str">
        <f>VLOOKUP(ventas_starbucks_2025[[#This Row],[promoción_aplicada5]],promocion_cambiar[#All],2,0)</f>
        <v>2x1</v>
      </c>
      <c r="AA2321" t="s">
        <v>51</v>
      </c>
      <c r="AB2321" t="s">
        <v>23</v>
      </c>
      <c r="AC2321" t="s">
        <v>24</v>
      </c>
      <c r="AD2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21">
        <v>11.3</v>
      </c>
      <c r="AF2321">
        <v>5</v>
      </c>
      <c r="AG2321">
        <v>33</v>
      </c>
      <c r="AH2321">
        <v>29</v>
      </c>
    </row>
    <row r="2322" spans="1:34" x14ac:dyDescent="0.25">
      <c r="A2322" s="3" t="s">
        <v>2397</v>
      </c>
      <c r="B2322" s="1">
        <v>45736</v>
      </c>
      <c r="C2322" s="23">
        <f t="shared" si="180"/>
        <v>20</v>
      </c>
      <c r="D2322" s="23">
        <f t="shared" si="181"/>
        <v>4</v>
      </c>
      <c r="E2322" s="23" t="str">
        <f t="shared" si="182"/>
        <v>jueves</v>
      </c>
      <c r="F2322" s="23">
        <f t="shared" si="183"/>
        <v>3</v>
      </c>
      <c r="G2322" s="23" t="str">
        <f t="shared" si="184"/>
        <v>marzo</v>
      </c>
      <c r="H2322" s="2">
        <v>0.54236111111111107</v>
      </c>
      <c r="I2322" t="s">
        <v>57</v>
      </c>
      <c r="J2322" t="str">
        <f>VLOOKUP(ventas_starbucks_2025[[#This Row],[sucursal]],cambio_sucursal[#All],2,0)</f>
        <v>Sucursal Avda Colón</v>
      </c>
      <c r="K2322" t="s">
        <v>58</v>
      </c>
      <c r="L2322" t="s">
        <v>39</v>
      </c>
      <c r="M2322" t="s">
        <v>4</v>
      </c>
      <c r="N2322" t="str">
        <f>IFERROR(VLOOKUP(ventas_starbucks_2025[[#This Row],[tamaño_sucio]],cambio_tamaño[#All],2,0),"Tamaño único")</f>
        <v>Tamaño único</v>
      </c>
      <c r="O2322">
        <v>2</v>
      </c>
      <c r="P2322">
        <v>1183.68</v>
      </c>
      <c r="Q2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2">
        <v>2367.36</v>
      </c>
      <c r="S2322" t="s">
        <v>31</v>
      </c>
      <c r="T2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2" t="str">
        <f>VLOOKUP(ventas_starbucks_2025[[#This Row],[canal_compra]],cambio_canal_compra[#All],2,0)</f>
        <v>Entrega domicilio</v>
      </c>
      <c r="V2322" t="s">
        <v>6</v>
      </c>
      <c r="W2322" t="str">
        <f>VLOOKUP(ventas_starbucks_2025[[#This Row],[método_pago]],cambio_metodo_pago[#All],2,0)</f>
        <v>Aplicación móbil</v>
      </c>
      <c r="X2322" t="s">
        <v>7</v>
      </c>
      <c r="Y2322">
        <v>15</v>
      </c>
      <c r="Z2322" t="str">
        <f>VLOOKUP(ventas_starbucks_2025[[#This Row],[promoción_aplicada5]],promocion_cambiar[#All],2,0)</f>
        <v>2x1</v>
      </c>
      <c r="AA2322" t="s">
        <v>51</v>
      </c>
      <c r="AB2322" t="s">
        <v>18</v>
      </c>
      <c r="AC2322" t="s">
        <v>10</v>
      </c>
      <c r="AD2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22">
        <v>9</v>
      </c>
      <c r="AF2322">
        <v>4</v>
      </c>
      <c r="AG2322">
        <v>39</v>
      </c>
      <c r="AH2322">
        <v>37</v>
      </c>
    </row>
    <row r="2323" spans="1:34" x14ac:dyDescent="0.25">
      <c r="A2323" s="3" t="s">
        <v>2398</v>
      </c>
      <c r="B2323" s="1">
        <v>45688</v>
      </c>
      <c r="C2323" s="23">
        <f t="shared" si="180"/>
        <v>31</v>
      </c>
      <c r="D2323" s="23">
        <f t="shared" si="181"/>
        <v>5</v>
      </c>
      <c r="E2323" s="23" t="str">
        <f t="shared" si="182"/>
        <v>viernes</v>
      </c>
      <c r="F2323" s="23">
        <f t="shared" si="183"/>
        <v>1</v>
      </c>
      <c r="G2323" s="23" t="str">
        <f t="shared" si="184"/>
        <v>enero</v>
      </c>
      <c r="H2323" s="2">
        <v>0.80625000000000002</v>
      </c>
      <c r="I2323" t="s">
        <v>26</v>
      </c>
      <c r="J2323" t="str">
        <f>VLOOKUP(ventas_starbucks_2025[[#This Row],[sucursal]],cambio_sucursal[#All],2,0)</f>
        <v>Sucursal San Lorenzo 47</v>
      </c>
      <c r="K2323" t="s">
        <v>69</v>
      </c>
      <c r="L2323" t="s">
        <v>70</v>
      </c>
      <c r="M2323" t="s">
        <v>55</v>
      </c>
      <c r="N2323" t="str">
        <f>IFERROR(VLOOKUP(ventas_starbucks_2025[[#This Row],[tamaño_sucio]],cambio_tamaño[#All],2,0),"Tamaño único")</f>
        <v>Pequeño</v>
      </c>
      <c r="O2323">
        <v>3</v>
      </c>
      <c r="P2323">
        <v>1841.4</v>
      </c>
      <c r="Q2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3">
        <v>5524.2</v>
      </c>
      <c r="S2323" t="s">
        <v>15</v>
      </c>
      <c r="T2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23" t="str">
        <f>VLOOKUP(ventas_starbucks_2025[[#This Row],[canal_compra]],cambio_canal_compra[#All],2,0)</f>
        <v>Para llevar</v>
      </c>
      <c r="V2323" t="s">
        <v>6</v>
      </c>
      <c r="W2323" t="str">
        <f>VLOOKUP(ventas_starbucks_2025[[#This Row],[método_pago]],cambio_metodo_pago[#All],2,0)</f>
        <v>Aplicación móbil</v>
      </c>
      <c r="X2323" t="s">
        <v>7</v>
      </c>
      <c r="Y2323">
        <v>10</v>
      </c>
      <c r="Z2323" t="str">
        <f>VLOOKUP(ventas_starbucks_2025[[#This Row],[promoción_aplicada5]],promocion_cambiar[#All],2,0)</f>
        <v>Ninguna</v>
      </c>
      <c r="AA2323" t="s">
        <v>17</v>
      </c>
      <c r="AB2323" t="s">
        <v>52</v>
      </c>
      <c r="AC2323" t="s">
        <v>24</v>
      </c>
      <c r="AD2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23">
        <v>11.7</v>
      </c>
      <c r="AF2323">
        <v>1</v>
      </c>
      <c r="AG2323">
        <v>44</v>
      </c>
      <c r="AH2323">
        <v>41</v>
      </c>
    </row>
    <row r="2324" spans="1:34" x14ac:dyDescent="0.25">
      <c r="A2324" s="3" t="s">
        <v>2399</v>
      </c>
      <c r="B2324" s="1">
        <v>45716</v>
      </c>
      <c r="C2324" s="23">
        <f t="shared" si="180"/>
        <v>28</v>
      </c>
      <c r="D2324" s="23">
        <f t="shared" si="181"/>
        <v>5</v>
      </c>
      <c r="E2324" s="23" t="str">
        <f t="shared" si="182"/>
        <v>viernes</v>
      </c>
      <c r="F2324" s="23">
        <f t="shared" si="183"/>
        <v>2</v>
      </c>
      <c r="G2324" s="23" t="str">
        <f t="shared" si="184"/>
        <v>febrero</v>
      </c>
      <c r="H2324" s="2">
        <v>0.74513888888888891</v>
      </c>
      <c r="I2324" t="s">
        <v>12</v>
      </c>
      <c r="J2324" t="str">
        <f>VLOOKUP(ventas_starbucks_2025[[#This Row],[sucursal]],cambio_sucursal[#All],2,0)</f>
        <v>Sucursal Córdoba Shopping</v>
      </c>
      <c r="K2324" t="s">
        <v>87</v>
      </c>
      <c r="L2324" t="s">
        <v>65</v>
      </c>
      <c r="M2324" t="s">
        <v>4</v>
      </c>
      <c r="N2324" t="str">
        <f>IFERROR(VLOOKUP(ventas_starbucks_2025[[#This Row],[tamaño_sucio]],cambio_tamaño[#All],2,0),"Tamaño único")</f>
        <v>Tamaño único</v>
      </c>
      <c r="O2324">
        <v>2</v>
      </c>
      <c r="P2324">
        <v>1500.12</v>
      </c>
      <c r="Q2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4">
        <v>3000.24</v>
      </c>
      <c r="S2324" t="s">
        <v>31</v>
      </c>
      <c r="T2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4" t="str">
        <f>VLOOKUP(ventas_starbucks_2025[[#This Row],[canal_compra]],cambio_canal_compra[#All],2,0)</f>
        <v>Entrega domicilio</v>
      </c>
      <c r="V2324" t="s">
        <v>40</v>
      </c>
      <c r="W2324" t="str">
        <f>VLOOKUP(ventas_starbucks_2025[[#This Row],[método_pago]],cambio_metodo_pago[#All],2,0)</f>
        <v>Efectivo</v>
      </c>
      <c r="X2324" t="s">
        <v>22</v>
      </c>
      <c r="Y2324">
        <v>0</v>
      </c>
      <c r="Z2324" t="str">
        <f>VLOOKUP(ventas_starbucks_2025[[#This Row],[promoción_aplicada5]],promocion_cambiar[#All],2,0)</f>
        <v>Combo</v>
      </c>
      <c r="AA2324" t="s">
        <v>8</v>
      </c>
      <c r="AB2324" t="s">
        <v>18</v>
      </c>
      <c r="AC2324" t="s">
        <v>24</v>
      </c>
      <c r="AD2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24">
        <v>4.2</v>
      </c>
      <c r="AF2324">
        <v>3</v>
      </c>
      <c r="AG2324">
        <v>42</v>
      </c>
      <c r="AH2324">
        <v>40</v>
      </c>
    </row>
    <row r="2325" spans="1:34" x14ac:dyDescent="0.25">
      <c r="A2325" s="3" t="s">
        <v>2400</v>
      </c>
      <c r="B2325" s="1">
        <v>45664</v>
      </c>
      <c r="C2325" s="23">
        <f t="shared" si="180"/>
        <v>7</v>
      </c>
      <c r="D2325" s="23">
        <f t="shared" si="181"/>
        <v>2</v>
      </c>
      <c r="E2325" s="23" t="str">
        <f t="shared" si="182"/>
        <v>martes</v>
      </c>
      <c r="F2325" s="23">
        <f t="shared" si="183"/>
        <v>1</v>
      </c>
      <c r="G2325" s="23" t="str">
        <f t="shared" si="184"/>
        <v>enero</v>
      </c>
      <c r="H2325" s="2">
        <v>0.79166666666666663</v>
      </c>
      <c r="I2325" t="s">
        <v>57</v>
      </c>
      <c r="J2325" t="str">
        <f>VLOOKUP(ventas_starbucks_2025[[#This Row],[sucursal]],cambio_sucursal[#All],2,0)</f>
        <v>Sucursal Avda Colón</v>
      </c>
      <c r="K2325" t="s">
        <v>69</v>
      </c>
      <c r="L2325" t="s">
        <v>70</v>
      </c>
      <c r="M2325" t="s">
        <v>50</v>
      </c>
      <c r="N2325" t="str">
        <f>IFERROR(VLOOKUP(ventas_starbucks_2025[[#This Row],[tamaño_sucio]],cambio_tamaño[#All],2,0),"Tamaño único")</f>
        <v>Mediano</v>
      </c>
      <c r="O2325">
        <v>4</v>
      </c>
      <c r="P2325">
        <v>1376.88</v>
      </c>
      <c r="Q2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5">
        <v>5507.52</v>
      </c>
      <c r="S2325" t="s">
        <v>31</v>
      </c>
      <c r="T2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25" t="str">
        <f>VLOOKUP(ventas_starbucks_2025[[#This Row],[canal_compra]],cambio_canal_compra[#All],2,0)</f>
        <v>Entrega domicilio</v>
      </c>
      <c r="V2325" t="s">
        <v>40</v>
      </c>
      <c r="W2325" t="str">
        <f>VLOOKUP(ventas_starbucks_2025[[#This Row],[método_pago]],cambio_metodo_pago[#All],2,0)</f>
        <v>Efectivo</v>
      </c>
      <c r="X2325" t="s">
        <v>22</v>
      </c>
      <c r="Y2325">
        <v>0</v>
      </c>
      <c r="Z2325" t="str">
        <f>VLOOKUP(ventas_starbucks_2025[[#This Row],[promoción_aplicada5]],promocion_cambiar[#All],2,0)</f>
        <v>2x1</v>
      </c>
      <c r="AA2325" t="s">
        <v>51</v>
      </c>
      <c r="AB2325" t="s">
        <v>32</v>
      </c>
      <c r="AC2325" t="s">
        <v>41</v>
      </c>
      <c r="AD2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25">
        <v>2.1</v>
      </c>
      <c r="AF2325">
        <v>3</v>
      </c>
      <c r="AG2325">
        <v>26</v>
      </c>
      <c r="AH2325">
        <v>22</v>
      </c>
    </row>
    <row r="2326" spans="1:34" x14ac:dyDescent="0.25">
      <c r="A2326" s="3" t="s">
        <v>2401</v>
      </c>
      <c r="B2326" s="1">
        <v>45722</v>
      </c>
      <c r="C2326" s="23">
        <f t="shared" si="180"/>
        <v>6</v>
      </c>
      <c r="D2326" s="23">
        <f t="shared" si="181"/>
        <v>4</v>
      </c>
      <c r="E2326" s="23" t="str">
        <f t="shared" si="182"/>
        <v>jueves</v>
      </c>
      <c r="F2326" s="23">
        <f t="shared" si="183"/>
        <v>3</v>
      </c>
      <c r="G2326" s="23" t="str">
        <f t="shared" si="184"/>
        <v>marzo</v>
      </c>
      <c r="H2326" s="2">
        <v>0.40486111111111112</v>
      </c>
      <c r="I2326" t="s">
        <v>57</v>
      </c>
      <c r="J2326" t="str">
        <f>VLOOKUP(ventas_starbucks_2025[[#This Row],[sucursal]],cambio_sucursal[#All],2,0)</f>
        <v>Sucursal Avda Colón</v>
      </c>
      <c r="K2326" t="s">
        <v>254</v>
      </c>
      <c r="L2326" t="s">
        <v>44</v>
      </c>
      <c r="M2326" t="s">
        <v>50</v>
      </c>
      <c r="N2326" t="str">
        <f>IFERROR(VLOOKUP(ventas_starbucks_2025[[#This Row],[tamaño_sucio]],cambio_tamaño[#All],2,0),"Tamaño único")</f>
        <v>Mediano</v>
      </c>
      <c r="O2326">
        <v>1</v>
      </c>
      <c r="P2326">
        <v>1277.5899999999999</v>
      </c>
      <c r="Q2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6">
        <v>1277.5899999999999</v>
      </c>
      <c r="S2326" t="s">
        <v>15</v>
      </c>
      <c r="T2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6" t="str">
        <f>VLOOKUP(ventas_starbucks_2025[[#This Row],[canal_compra]],cambio_canal_compra[#All],2,0)</f>
        <v>Para llevar</v>
      </c>
      <c r="V2326" t="s">
        <v>6</v>
      </c>
      <c r="W2326" t="str">
        <f>VLOOKUP(ventas_starbucks_2025[[#This Row],[método_pago]],cambio_metodo_pago[#All],2,0)</f>
        <v>Aplicación móbil</v>
      </c>
      <c r="X2326" t="s">
        <v>7</v>
      </c>
      <c r="Y2326">
        <v>15</v>
      </c>
      <c r="Z2326" t="str">
        <f>VLOOKUP(ventas_starbucks_2025[[#This Row],[promoción_aplicada5]],promocion_cambiar[#All],2,0)</f>
        <v>Hora Feliz</v>
      </c>
      <c r="AA2326" t="s">
        <v>36</v>
      </c>
      <c r="AB2326" t="s">
        <v>29</v>
      </c>
      <c r="AC2326" t="s">
        <v>41</v>
      </c>
      <c r="AD2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26">
        <v>10.1</v>
      </c>
      <c r="AF2326">
        <v>3</v>
      </c>
      <c r="AG2326">
        <v>41</v>
      </c>
      <c r="AH2326">
        <v>40</v>
      </c>
    </row>
    <row r="2327" spans="1:34" x14ac:dyDescent="0.25">
      <c r="A2327" s="3" t="s">
        <v>2402</v>
      </c>
      <c r="B2327" s="1">
        <v>45709</v>
      </c>
      <c r="C2327" s="23">
        <f t="shared" si="180"/>
        <v>21</v>
      </c>
      <c r="D2327" s="23">
        <f t="shared" si="181"/>
        <v>5</v>
      </c>
      <c r="E2327" s="23" t="str">
        <f t="shared" si="182"/>
        <v>viernes</v>
      </c>
      <c r="F2327" s="23">
        <f t="shared" si="183"/>
        <v>2</v>
      </c>
      <c r="G2327" s="23" t="str">
        <f t="shared" si="184"/>
        <v>febrero</v>
      </c>
      <c r="H2327" s="2">
        <v>0.35</v>
      </c>
      <c r="I2327" t="s">
        <v>26</v>
      </c>
      <c r="J2327" t="str">
        <f>VLOOKUP(ventas_starbucks_2025[[#This Row],[sucursal]],cambio_sucursal[#All],2,0)</f>
        <v>Sucursal San Lorenzo 47</v>
      </c>
      <c r="K2327" t="s">
        <v>205</v>
      </c>
      <c r="L2327" t="s">
        <v>70</v>
      </c>
      <c r="M2327" t="s">
        <v>50</v>
      </c>
      <c r="N2327" t="str">
        <f>IFERROR(VLOOKUP(ventas_starbucks_2025[[#This Row],[tamaño_sucio]],cambio_tamaño[#All],2,0),"Tamaño único")</f>
        <v>Mediano</v>
      </c>
      <c r="O2327">
        <v>3</v>
      </c>
      <c r="P2327">
        <v>1372.45</v>
      </c>
      <c r="Q2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7">
        <v>4117.3500000000004</v>
      </c>
      <c r="S2327" t="s">
        <v>31</v>
      </c>
      <c r="T2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7" t="str">
        <f>VLOOKUP(ventas_starbucks_2025[[#This Row],[canal_compra]],cambio_canal_compra[#All],2,0)</f>
        <v>Entrega domicilio</v>
      </c>
      <c r="V2327" t="s">
        <v>16</v>
      </c>
      <c r="W2327" t="str">
        <f>VLOOKUP(ventas_starbucks_2025[[#This Row],[método_pago]],cambio_metodo_pago[#All],2,0)</f>
        <v>Tarjeta</v>
      </c>
      <c r="X2327" t="s">
        <v>7</v>
      </c>
      <c r="Y2327">
        <v>15</v>
      </c>
      <c r="Z2327" t="str">
        <f>VLOOKUP(ventas_starbucks_2025[[#This Row],[promoción_aplicada5]],promocion_cambiar[#All],2,0)</f>
        <v>Ninguna</v>
      </c>
      <c r="AA2327" t="s">
        <v>17</v>
      </c>
      <c r="AB2327" t="s">
        <v>52</v>
      </c>
      <c r="AC2327" t="s">
        <v>10</v>
      </c>
      <c r="AD2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27">
        <v>2.1</v>
      </c>
      <c r="AF2327">
        <v>5</v>
      </c>
      <c r="AG2327">
        <v>13</v>
      </c>
      <c r="AH2327">
        <v>10</v>
      </c>
    </row>
    <row r="2328" spans="1:34" x14ac:dyDescent="0.25">
      <c r="A2328" s="3" t="s">
        <v>2403</v>
      </c>
      <c r="B2328" s="1">
        <v>45712</v>
      </c>
      <c r="C2328" s="23">
        <f t="shared" si="180"/>
        <v>24</v>
      </c>
      <c r="D2328" s="23">
        <f t="shared" si="181"/>
        <v>1</v>
      </c>
      <c r="E2328" s="23" t="str">
        <f t="shared" si="182"/>
        <v>lunes</v>
      </c>
      <c r="F2328" s="23">
        <f t="shared" si="183"/>
        <v>2</v>
      </c>
      <c r="G2328" s="23" t="str">
        <f t="shared" si="184"/>
        <v>febrero</v>
      </c>
      <c r="H2328" s="2">
        <v>0.65486111111111112</v>
      </c>
      <c r="I2328" t="s">
        <v>12</v>
      </c>
      <c r="J2328" t="str">
        <f>VLOOKUP(ventas_starbucks_2025[[#This Row],[sucursal]],cambio_sucursal[#All],2,0)</f>
        <v>Sucursal Córdoba Shopping</v>
      </c>
      <c r="K2328" t="s">
        <v>13</v>
      </c>
      <c r="L2328" t="s">
        <v>14</v>
      </c>
      <c r="M2328" t="s">
        <v>4</v>
      </c>
      <c r="N2328" t="str">
        <f>IFERROR(VLOOKUP(ventas_starbucks_2025[[#This Row],[tamaño_sucio]],cambio_tamaño[#All],2,0),"Tamaño único")</f>
        <v>Tamaño único</v>
      </c>
      <c r="O2328">
        <v>1</v>
      </c>
      <c r="P2328">
        <v>1904.28</v>
      </c>
      <c r="Q2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8">
        <v>1904.28</v>
      </c>
      <c r="S2328" t="s">
        <v>15</v>
      </c>
      <c r="T2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8" t="str">
        <f>VLOOKUP(ventas_starbucks_2025[[#This Row],[canal_compra]],cambio_canal_compra[#All],2,0)</f>
        <v>Para llevar</v>
      </c>
      <c r="V2328" t="s">
        <v>40</v>
      </c>
      <c r="W2328" t="str">
        <f>VLOOKUP(ventas_starbucks_2025[[#This Row],[método_pago]],cambio_metodo_pago[#All],2,0)</f>
        <v>Efectivo</v>
      </c>
      <c r="X2328" t="s">
        <v>22</v>
      </c>
      <c r="Y2328">
        <v>0</v>
      </c>
      <c r="Z2328" t="str">
        <f>VLOOKUP(ventas_starbucks_2025[[#This Row],[promoción_aplicada5]],promocion_cambiar[#All],2,0)</f>
        <v>Hora Feliz</v>
      </c>
      <c r="AA2328" t="s">
        <v>36</v>
      </c>
      <c r="AB2328" t="s">
        <v>29</v>
      </c>
      <c r="AC2328" t="s">
        <v>10</v>
      </c>
      <c r="AD2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28">
        <v>5.8</v>
      </c>
      <c r="AF2328">
        <v>3</v>
      </c>
      <c r="AG2328">
        <v>38</v>
      </c>
      <c r="AH2328">
        <v>37</v>
      </c>
    </row>
    <row r="2329" spans="1:34" x14ac:dyDescent="0.25">
      <c r="A2329" s="3" t="s">
        <v>2404</v>
      </c>
      <c r="B2329" s="1">
        <v>45690</v>
      </c>
      <c r="C2329" s="23">
        <f t="shared" si="180"/>
        <v>2</v>
      </c>
      <c r="D2329" s="23">
        <f t="shared" si="181"/>
        <v>7</v>
      </c>
      <c r="E2329" s="23" t="str">
        <f t="shared" si="182"/>
        <v>domingo</v>
      </c>
      <c r="F2329" s="23">
        <f t="shared" si="183"/>
        <v>2</v>
      </c>
      <c r="G2329" s="23" t="str">
        <f t="shared" si="184"/>
        <v>febrero</v>
      </c>
      <c r="H2329" s="2">
        <v>0.52986111111111112</v>
      </c>
      <c r="I2329" t="s">
        <v>26</v>
      </c>
      <c r="J2329" t="str">
        <f>VLOOKUP(ventas_starbucks_2025[[#This Row],[sucursal]],cambio_sucursal[#All],2,0)</f>
        <v>Sucursal San Lorenzo 47</v>
      </c>
      <c r="K2329" t="s">
        <v>115</v>
      </c>
      <c r="L2329" t="s">
        <v>21</v>
      </c>
      <c r="M2329" t="s">
        <v>4</v>
      </c>
      <c r="N2329" t="str">
        <f>IFERROR(VLOOKUP(ventas_starbucks_2025[[#This Row],[tamaño_sucio]],cambio_tamaño[#All],2,0),"Tamaño único")</f>
        <v>Tamaño único</v>
      </c>
      <c r="O2329">
        <v>2</v>
      </c>
      <c r="P2329">
        <v>809.98</v>
      </c>
      <c r="Q2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29">
        <v>1619.96</v>
      </c>
      <c r="S2329" t="s">
        <v>5</v>
      </c>
      <c r="T2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9" t="str">
        <f>VLOOKUP(ventas_starbucks_2025[[#This Row],[canal_compra]],cambio_canal_compra[#All],2,0)</f>
        <v>En tienda</v>
      </c>
      <c r="V2329" t="s">
        <v>6</v>
      </c>
      <c r="W2329" t="str">
        <f>VLOOKUP(ventas_starbucks_2025[[#This Row],[método_pago]],cambio_metodo_pago[#All],2,0)</f>
        <v>Aplicación móbil</v>
      </c>
      <c r="X2329" t="s">
        <v>22</v>
      </c>
      <c r="Y2329">
        <v>0</v>
      </c>
      <c r="Z2329" t="str">
        <f>VLOOKUP(ventas_starbucks_2025[[#This Row],[promoción_aplicada5]],promocion_cambiar[#All],2,0)</f>
        <v>Ninguna</v>
      </c>
      <c r="AA2329" t="s">
        <v>17</v>
      </c>
      <c r="AB2329" t="s">
        <v>9</v>
      </c>
      <c r="AC2329" t="s">
        <v>24</v>
      </c>
      <c r="AD2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29">
        <v>13.4</v>
      </c>
      <c r="AF2329">
        <v>2</v>
      </c>
      <c r="AG2329">
        <v>44</v>
      </c>
      <c r="AH2329">
        <v>42</v>
      </c>
    </row>
    <row r="2330" spans="1:34" x14ac:dyDescent="0.25">
      <c r="A2330" s="3" t="s">
        <v>2405</v>
      </c>
      <c r="B2330" s="1">
        <v>45704</v>
      </c>
      <c r="C2330" s="23">
        <f t="shared" si="180"/>
        <v>16</v>
      </c>
      <c r="D2330" s="23">
        <f t="shared" si="181"/>
        <v>7</v>
      </c>
      <c r="E2330" s="23" t="str">
        <f t="shared" si="182"/>
        <v>domingo</v>
      </c>
      <c r="F2330" s="23">
        <f t="shared" si="183"/>
        <v>2</v>
      </c>
      <c r="G2330" s="23" t="str">
        <f t="shared" si="184"/>
        <v>febrero</v>
      </c>
      <c r="H2330" s="2">
        <v>0.67986111111111114</v>
      </c>
      <c r="I2330" t="s">
        <v>57</v>
      </c>
      <c r="J2330" t="str">
        <f>VLOOKUP(ventas_starbucks_2025[[#This Row],[sucursal]],cambio_sucursal[#All],2,0)</f>
        <v>Sucursal Avda Colón</v>
      </c>
      <c r="K2330" t="s">
        <v>38</v>
      </c>
      <c r="L2330" t="s">
        <v>39</v>
      </c>
      <c r="M2330" t="s">
        <v>4</v>
      </c>
      <c r="N2330" t="str">
        <f>IFERROR(VLOOKUP(ventas_starbucks_2025[[#This Row],[tamaño_sucio]],cambio_tamaño[#All],2,0),"Tamaño único")</f>
        <v>Tamaño único</v>
      </c>
      <c r="O2330">
        <v>5</v>
      </c>
      <c r="P2330">
        <v>1230.9100000000001</v>
      </c>
      <c r="Q2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0">
        <v>6154.55</v>
      </c>
      <c r="S2330" t="s">
        <v>5</v>
      </c>
      <c r="T2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30" t="str">
        <f>VLOOKUP(ventas_starbucks_2025[[#This Row],[canal_compra]],cambio_canal_compra[#All],2,0)</f>
        <v>En tienda</v>
      </c>
      <c r="V2330" t="s">
        <v>6</v>
      </c>
      <c r="W2330" t="str">
        <f>VLOOKUP(ventas_starbucks_2025[[#This Row],[método_pago]],cambio_metodo_pago[#All],2,0)</f>
        <v>Aplicación móbil</v>
      </c>
      <c r="X2330" t="s">
        <v>7</v>
      </c>
      <c r="Y2330">
        <v>0</v>
      </c>
      <c r="Z2330" t="str">
        <f>VLOOKUP(ventas_starbucks_2025[[#This Row],[promoción_aplicada5]],promocion_cambiar[#All],2,0)</f>
        <v>Ninguna</v>
      </c>
      <c r="AA2330" t="s">
        <v>17</v>
      </c>
      <c r="AB2330" t="s">
        <v>52</v>
      </c>
      <c r="AC2330" t="s">
        <v>41</v>
      </c>
      <c r="AD2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30">
        <v>9</v>
      </c>
      <c r="AF2330">
        <v>4</v>
      </c>
      <c r="AG2330">
        <v>28</v>
      </c>
      <c r="AH2330">
        <v>23</v>
      </c>
    </row>
    <row r="2331" spans="1:34" x14ac:dyDescent="0.25">
      <c r="A2331" s="3" t="s">
        <v>2406</v>
      </c>
      <c r="B2331" s="1">
        <v>45752</v>
      </c>
      <c r="C2331" s="23">
        <f t="shared" si="180"/>
        <v>5</v>
      </c>
      <c r="D2331" s="23">
        <f t="shared" si="181"/>
        <v>6</v>
      </c>
      <c r="E2331" s="23" t="str">
        <f t="shared" si="182"/>
        <v>sábado</v>
      </c>
      <c r="F2331" s="23">
        <f t="shared" si="183"/>
        <v>4</v>
      </c>
      <c r="G2331" s="23" t="str">
        <f t="shared" si="184"/>
        <v>abril</v>
      </c>
      <c r="H2331" s="2">
        <v>0.4152777777777778</v>
      </c>
      <c r="I2331" t="s">
        <v>57</v>
      </c>
      <c r="J2331" t="str">
        <f>VLOOKUP(ventas_starbucks_2025[[#This Row],[sucursal]],cambio_sucursal[#All],2,0)</f>
        <v>Sucursal Avda Colón</v>
      </c>
      <c r="K2331" t="s">
        <v>48</v>
      </c>
      <c r="L2331" t="s">
        <v>49</v>
      </c>
      <c r="M2331" t="s">
        <v>50</v>
      </c>
      <c r="N2331" t="str">
        <f>IFERROR(VLOOKUP(ventas_starbucks_2025[[#This Row],[tamaño_sucio]],cambio_tamaño[#All],2,0),"Tamaño único")</f>
        <v>Mediano</v>
      </c>
      <c r="O2331">
        <v>2</v>
      </c>
      <c r="P2331">
        <v>2047.32</v>
      </c>
      <c r="Q2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31">
        <v>4094.64</v>
      </c>
      <c r="S2331" t="s">
        <v>5</v>
      </c>
      <c r="T2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1" t="str">
        <f>VLOOKUP(ventas_starbucks_2025[[#This Row],[canal_compra]],cambio_canal_compra[#All],2,0)</f>
        <v>En tienda</v>
      </c>
      <c r="V2331" t="s">
        <v>16</v>
      </c>
      <c r="W2331" t="str">
        <f>VLOOKUP(ventas_starbucks_2025[[#This Row],[método_pago]],cambio_metodo_pago[#All],2,0)</f>
        <v>Tarjeta</v>
      </c>
      <c r="X2331" t="s">
        <v>7</v>
      </c>
      <c r="Y2331">
        <v>15</v>
      </c>
      <c r="Z2331" t="str">
        <f>VLOOKUP(ventas_starbucks_2025[[#This Row],[promoción_aplicada5]],promocion_cambiar[#All],2,0)</f>
        <v>Combo</v>
      </c>
      <c r="AA2331" t="s">
        <v>8</v>
      </c>
      <c r="AB2331" t="s">
        <v>52</v>
      </c>
      <c r="AC2331" t="s">
        <v>24</v>
      </c>
      <c r="AD2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31">
        <v>13.8</v>
      </c>
      <c r="AF2331">
        <v>5</v>
      </c>
      <c r="AG2331">
        <v>48</v>
      </c>
      <c r="AH2331">
        <v>46</v>
      </c>
    </row>
    <row r="2332" spans="1:34" x14ac:dyDescent="0.25">
      <c r="A2332" s="3" t="s">
        <v>2407</v>
      </c>
      <c r="B2332" s="1">
        <v>45701</v>
      </c>
      <c r="C2332" s="23">
        <f t="shared" si="180"/>
        <v>13</v>
      </c>
      <c r="D2332" s="23">
        <f t="shared" si="181"/>
        <v>4</v>
      </c>
      <c r="E2332" s="23" t="str">
        <f t="shared" si="182"/>
        <v>jueves</v>
      </c>
      <c r="F2332" s="23">
        <f t="shared" si="183"/>
        <v>2</v>
      </c>
      <c r="G2332" s="23" t="str">
        <f t="shared" si="184"/>
        <v>febrero</v>
      </c>
      <c r="H2332" s="2">
        <v>0.54374999999999996</v>
      </c>
      <c r="I2332" t="s">
        <v>57</v>
      </c>
      <c r="J2332" t="str">
        <f>VLOOKUP(ventas_starbucks_2025[[#This Row],[sucursal]],cambio_sucursal[#All],2,0)</f>
        <v>Sucursal Avda Colón</v>
      </c>
      <c r="K2332" t="s">
        <v>115</v>
      </c>
      <c r="L2332" t="s">
        <v>21</v>
      </c>
      <c r="M2332" t="s">
        <v>4</v>
      </c>
      <c r="N2332" t="str">
        <f>IFERROR(VLOOKUP(ventas_starbucks_2025[[#This Row],[tamaño_sucio]],cambio_tamaño[#All],2,0),"Tamaño único")</f>
        <v>Tamaño único</v>
      </c>
      <c r="O2332">
        <v>1</v>
      </c>
      <c r="P2332">
        <v>1172.28</v>
      </c>
      <c r="Q2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2">
        <v>1172.28</v>
      </c>
      <c r="S2332" t="s">
        <v>15</v>
      </c>
      <c r="T2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2" t="str">
        <f>VLOOKUP(ventas_starbucks_2025[[#This Row],[canal_compra]],cambio_canal_compra[#All],2,0)</f>
        <v>Para llevar</v>
      </c>
      <c r="V2332" t="s">
        <v>6</v>
      </c>
      <c r="W2332" t="str">
        <f>VLOOKUP(ventas_starbucks_2025[[#This Row],[método_pago]],cambio_metodo_pago[#All],2,0)</f>
        <v>Aplicación móbil</v>
      </c>
      <c r="X2332" t="s">
        <v>22</v>
      </c>
      <c r="Y2332">
        <v>0</v>
      </c>
      <c r="Z2332" t="str">
        <f>VLOOKUP(ventas_starbucks_2025[[#This Row],[promoción_aplicada5]],promocion_cambiar[#All],2,0)</f>
        <v>2x1</v>
      </c>
      <c r="AA2332" t="s">
        <v>51</v>
      </c>
      <c r="AB2332" t="s">
        <v>52</v>
      </c>
      <c r="AC2332" t="s">
        <v>41</v>
      </c>
      <c r="AD2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32">
        <v>8.1999999999999993</v>
      </c>
      <c r="AF2332">
        <v>2</v>
      </c>
      <c r="AG2332">
        <v>29</v>
      </c>
      <c r="AH2332">
        <v>28</v>
      </c>
    </row>
    <row r="2333" spans="1:34" x14ac:dyDescent="0.25">
      <c r="A2333" s="3" t="s">
        <v>2408</v>
      </c>
      <c r="B2333" s="1">
        <v>45752</v>
      </c>
      <c r="C2333" s="23">
        <f t="shared" si="180"/>
        <v>5</v>
      </c>
      <c r="D2333" s="23">
        <f t="shared" si="181"/>
        <v>6</v>
      </c>
      <c r="E2333" s="23" t="str">
        <f t="shared" si="182"/>
        <v>sábado</v>
      </c>
      <c r="F2333" s="23">
        <f t="shared" si="183"/>
        <v>4</v>
      </c>
      <c r="G2333" s="23" t="str">
        <f t="shared" si="184"/>
        <v>abril</v>
      </c>
      <c r="H2333" s="2">
        <v>0.52013888888888893</v>
      </c>
      <c r="I2333" t="s">
        <v>26</v>
      </c>
      <c r="J2333" t="str">
        <f>VLOOKUP(ventas_starbucks_2025[[#This Row],[sucursal]],cambio_sucursal[#All],2,0)</f>
        <v>Sucursal San Lorenzo 47</v>
      </c>
      <c r="K2333" t="s">
        <v>205</v>
      </c>
      <c r="L2333" t="s">
        <v>70</v>
      </c>
      <c r="M2333" t="s">
        <v>62</v>
      </c>
      <c r="N2333" t="str">
        <f>IFERROR(VLOOKUP(ventas_starbucks_2025[[#This Row],[tamaño_sucio]],cambio_tamaño[#All],2,0),"Tamaño único")</f>
        <v>Extra-Grande</v>
      </c>
      <c r="O2333">
        <v>3</v>
      </c>
      <c r="P2333">
        <v>1305.52</v>
      </c>
      <c r="Q2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3">
        <v>3916.56</v>
      </c>
      <c r="S2333" t="s">
        <v>31</v>
      </c>
      <c r="T2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3" t="str">
        <f>VLOOKUP(ventas_starbucks_2025[[#This Row],[canal_compra]],cambio_canal_compra[#All],2,0)</f>
        <v>Entrega domicilio</v>
      </c>
      <c r="V2333" t="s">
        <v>16</v>
      </c>
      <c r="W2333" t="str">
        <f>VLOOKUP(ventas_starbucks_2025[[#This Row],[método_pago]],cambio_metodo_pago[#All],2,0)</f>
        <v>Tarjeta</v>
      </c>
      <c r="X2333" t="s">
        <v>22</v>
      </c>
      <c r="Y2333">
        <v>0</v>
      </c>
      <c r="Z2333" t="str">
        <f>VLOOKUP(ventas_starbucks_2025[[#This Row],[promoción_aplicada5]],promocion_cambiar[#All],2,0)</f>
        <v>2x1</v>
      </c>
      <c r="AA2333" t="s">
        <v>51</v>
      </c>
      <c r="AB2333" t="s">
        <v>23</v>
      </c>
      <c r="AC2333" t="s">
        <v>24</v>
      </c>
      <c r="AD2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33">
        <v>9.6999999999999993</v>
      </c>
      <c r="AF2333">
        <v>1</v>
      </c>
      <c r="AG2333">
        <v>19</v>
      </c>
      <c r="AH2333">
        <v>16</v>
      </c>
    </row>
    <row r="2334" spans="1:34" x14ac:dyDescent="0.25">
      <c r="A2334" s="3" t="s">
        <v>2409</v>
      </c>
      <c r="B2334" s="1">
        <v>45708</v>
      </c>
      <c r="C2334" s="23">
        <f t="shared" si="180"/>
        <v>20</v>
      </c>
      <c r="D2334" s="23">
        <f t="shared" si="181"/>
        <v>4</v>
      </c>
      <c r="E2334" s="23" t="str">
        <f t="shared" si="182"/>
        <v>jueves</v>
      </c>
      <c r="F2334" s="23">
        <f t="shared" si="183"/>
        <v>2</v>
      </c>
      <c r="G2334" s="23" t="str">
        <f t="shared" si="184"/>
        <v>febrero</v>
      </c>
      <c r="H2334" s="2">
        <v>0.52708333333333335</v>
      </c>
      <c r="I2334" t="s">
        <v>1</v>
      </c>
      <c r="J2334" t="str">
        <f>VLOOKUP(ventas_starbucks_2025[[#This Row],[sucursal]],cambio_sucursal[#All],2,0)</f>
        <v>Sucursal Nueva Córdoba</v>
      </c>
      <c r="K2334" t="s">
        <v>48</v>
      </c>
      <c r="L2334" t="s">
        <v>49</v>
      </c>
      <c r="M2334" t="s">
        <v>55</v>
      </c>
      <c r="N2334" t="str">
        <f>IFERROR(VLOOKUP(ventas_starbucks_2025[[#This Row],[tamaño_sucio]],cambio_tamaño[#All],2,0),"Tamaño único")</f>
        <v>Pequeño</v>
      </c>
      <c r="O2334">
        <v>3</v>
      </c>
      <c r="P2334">
        <v>1749.47</v>
      </c>
      <c r="Q2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4">
        <v>5248.41</v>
      </c>
      <c r="S2334" t="s">
        <v>5</v>
      </c>
      <c r="T2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34" t="str">
        <f>VLOOKUP(ventas_starbucks_2025[[#This Row],[canal_compra]],cambio_canal_compra[#All],2,0)</f>
        <v>En tienda</v>
      </c>
      <c r="V2334" t="s">
        <v>16</v>
      </c>
      <c r="W2334" t="str">
        <f>VLOOKUP(ventas_starbucks_2025[[#This Row],[método_pago]],cambio_metodo_pago[#All],2,0)</f>
        <v>Tarjeta</v>
      </c>
      <c r="X2334" t="s">
        <v>7</v>
      </c>
      <c r="Y2334">
        <v>15</v>
      </c>
      <c r="Z2334" t="str">
        <f>VLOOKUP(ventas_starbucks_2025[[#This Row],[promoción_aplicada5]],promocion_cambiar[#All],2,0)</f>
        <v>Hora Feliz</v>
      </c>
      <c r="AA2334" t="s">
        <v>36</v>
      </c>
      <c r="AB2334" t="s">
        <v>9</v>
      </c>
      <c r="AC2334" t="s">
        <v>41</v>
      </c>
      <c r="AD2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34">
        <v>10.5</v>
      </c>
      <c r="AF2334">
        <v>4</v>
      </c>
      <c r="AG2334">
        <v>49</v>
      </c>
      <c r="AH2334">
        <v>46</v>
      </c>
    </row>
    <row r="2335" spans="1:34" x14ac:dyDescent="0.25">
      <c r="A2335" s="3" t="s">
        <v>2410</v>
      </c>
      <c r="B2335" s="1">
        <v>45661</v>
      </c>
      <c r="C2335" s="23">
        <f t="shared" si="180"/>
        <v>4</v>
      </c>
      <c r="D2335" s="23">
        <f t="shared" si="181"/>
        <v>6</v>
      </c>
      <c r="E2335" s="23" t="str">
        <f t="shared" si="182"/>
        <v>sábado</v>
      </c>
      <c r="F2335" s="23">
        <f t="shared" si="183"/>
        <v>1</v>
      </c>
      <c r="G2335" s="23" t="str">
        <f t="shared" si="184"/>
        <v>enero</v>
      </c>
      <c r="H2335" s="2">
        <v>0.36944444444444446</v>
      </c>
      <c r="I2335" t="s">
        <v>1</v>
      </c>
      <c r="J2335" t="str">
        <f>VLOOKUP(ventas_starbucks_2025[[#This Row],[sucursal]],cambio_sucursal[#All],2,0)</f>
        <v>Sucursal Nueva Córdoba</v>
      </c>
      <c r="K2335" t="s">
        <v>115</v>
      </c>
      <c r="L2335" t="s">
        <v>21</v>
      </c>
      <c r="M2335" t="s">
        <v>4</v>
      </c>
      <c r="N2335" t="str">
        <f>IFERROR(VLOOKUP(ventas_starbucks_2025[[#This Row],[tamaño_sucio]],cambio_tamaño[#All],2,0),"Tamaño único")</f>
        <v>Tamaño único</v>
      </c>
      <c r="O2335">
        <v>4</v>
      </c>
      <c r="P2335">
        <v>1279.06</v>
      </c>
      <c r="Q2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5">
        <v>5116.24</v>
      </c>
      <c r="S2335" t="s">
        <v>31</v>
      </c>
      <c r="T2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35" t="str">
        <f>VLOOKUP(ventas_starbucks_2025[[#This Row],[canal_compra]],cambio_canal_compra[#All],2,0)</f>
        <v>Entrega domicilio</v>
      </c>
      <c r="V2335" t="s">
        <v>16</v>
      </c>
      <c r="W2335" t="str">
        <f>VLOOKUP(ventas_starbucks_2025[[#This Row],[método_pago]],cambio_metodo_pago[#All],2,0)</f>
        <v>Tarjeta</v>
      </c>
      <c r="X2335" t="s">
        <v>7</v>
      </c>
      <c r="Y2335">
        <v>0</v>
      </c>
      <c r="Z2335" t="str">
        <f>VLOOKUP(ventas_starbucks_2025[[#This Row],[promoción_aplicada5]],promocion_cambiar[#All],2,0)</f>
        <v>Hora Feliz</v>
      </c>
      <c r="AA2335" t="s">
        <v>36</v>
      </c>
      <c r="AB2335" t="s">
        <v>32</v>
      </c>
      <c r="AC2335" t="s">
        <v>10</v>
      </c>
      <c r="AD2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35">
        <v>7.4</v>
      </c>
      <c r="AF2335">
        <v>5</v>
      </c>
      <c r="AG2335">
        <v>36</v>
      </c>
      <c r="AH2335">
        <v>32</v>
      </c>
    </row>
    <row r="2336" spans="1:34" x14ac:dyDescent="0.25">
      <c r="A2336" s="3" t="s">
        <v>2411</v>
      </c>
      <c r="B2336" s="1">
        <v>45665</v>
      </c>
      <c r="C2336" s="23">
        <f t="shared" si="180"/>
        <v>8</v>
      </c>
      <c r="D2336" s="23">
        <f t="shared" si="181"/>
        <v>3</v>
      </c>
      <c r="E2336" s="23" t="str">
        <f t="shared" si="182"/>
        <v>miércoles</v>
      </c>
      <c r="F2336" s="23">
        <f t="shared" si="183"/>
        <v>1</v>
      </c>
      <c r="G2336" s="23" t="str">
        <f t="shared" si="184"/>
        <v>enero</v>
      </c>
      <c r="H2336" s="2">
        <v>0.4777777777777778</v>
      </c>
      <c r="I2336" t="s">
        <v>1</v>
      </c>
      <c r="J2336" t="str">
        <f>VLOOKUP(ventas_starbucks_2025[[#This Row],[sucursal]],cambio_sucursal[#All],2,0)</f>
        <v>Sucursal Nueva Córdoba</v>
      </c>
      <c r="K2336" t="s">
        <v>82</v>
      </c>
      <c r="L2336" t="s">
        <v>28</v>
      </c>
      <c r="M2336" t="s">
        <v>4</v>
      </c>
      <c r="N2336" t="str">
        <f>IFERROR(VLOOKUP(ventas_starbucks_2025[[#This Row],[tamaño_sucio]],cambio_tamaño[#All],2,0),"Tamaño único")</f>
        <v>Tamaño único</v>
      </c>
      <c r="O2336">
        <v>5</v>
      </c>
      <c r="P2336">
        <v>2733.55</v>
      </c>
      <c r="Q2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36">
        <v>13667.75</v>
      </c>
      <c r="S2336" t="s">
        <v>31</v>
      </c>
      <c r="T2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336" t="str">
        <f>VLOOKUP(ventas_starbucks_2025[[#This Row],[canal_compra]],cambio_canal_compra[#All],2,0)</f>
        <v>Entrega domicilio</v>
      </c>
      <c r="V2336" t="s">
        <v>40</v>
      </c>
      <c r="W2336" t="str">
        <f>VLOOKUP(ventas_starbucks_2025[[#This Row],[método_pago]],cambio_metodo_pago[#All],2,0)</f>
        <v>Efectivo</v>
      </c>
      <c r="X2336" t="s">
        <v>22</v>
      </c>
      <c r="Y2336">
        <v>0</v>
      </c>
      <c r="Z2336" t="str">
        <f>VLOOKUP(ventas_starbucks_2025[[#This Row],[promoción_aplicada5]],promocion_cambiar[#All],2,0)</f>
        <v>Ninguna</v>
      </c>
      <c r="AA2336" t="s">
        <v>17</v>
      </c>
      <c r="AB2336" t="s">
        <v>9</v>
      </c>
      <c r="AC2336" t="s">
        <v>10</v>
      </c>
      <c r="AD2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36">
        <v>2</v>
      </c>
      <c r="AF2336">
        <v>2</v>
      </c>
      <c r="AG2336">
        <v>41</v>
      </c>
      <c r="AH2336">
        <v>36</v>
      </c>
    </row>
    <row r="2337" spans="1:34" x14ac:dyDescent="0.25">
      <c r="A2337" s="3" t="s">
        <v>2412</v>
      </c>
      <c r="B2337" s="1">
        <v>45670</v>
      </c>
      <c r="C2337" s="23">
        <f t="shared" si="180"/>
        <v>13</v>
      </c>
      <c r="D2337" s="23">
        <f t="shared" si="181"/>
        <v>1</v>
      </c>
      <c r="E2337" s="23" t="str">
        <f t="shared" si="182"/>
        <v>lunes</v>
      </c>
      <c r="F2337" s="23">
        <f t="shared" si="183"/>
        <v>1</v>
      </c>
      <c r="G2337" s="23" t="str">
        <f t="shared" si="184"/>
        <v>enero</v>
      </c>
      <c r="H2337" s="2">
        <v>0.32847222222222222</v>
      </c>
      <c r="I2337" t="s">
        <v>26</v>
      </c>
      <c r="J2337" t="str">
        <f>VLOOKUP(ventas_starbucks_2025[[#This Row],[sucursal]],cambio_sucursal[#All],2,0)</f>
        <v>Sucursal San Lorenzo 47</v>
      </c>
      <c r="K2337" t="s">
        <v>67</v>
      </c>
      <c r="L2337" t="s">
        <v>35</v>
      </c>
      <c r="M2337" t="s">
        <v>4</v>
      </c>
      <c r="N2337" t="str">
        <f>IFERROR(VLOOKUP(ventas_starbucks_2025[[#This Row],[tamaño_sucio]],cambio_tamaño[#All],2,0),"Tamaño único")</f>
        <v>Tamaño único</v>
      </c>
      <c r="O2337">
        <v>1</v>
      </c>
      <c r="P2337">
        <v>1103.1500000000001</v>
      </c>
      <c r="Q2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7">
        <v>1103.1500000000001</v>
      </c>
      <c r="S2337" t="s">
        <v>15</v>
      </c>
      <c r="T2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7" t="str">
        <f>VLOOKUP(ventas_starbucks_2025[[#This Row],[canal_compra]],cambio_canal_compra[#All],2,0)</f>
        <v>Para llevar</v>
      </c>
      <c r="V2337" t="s">
        <v>6</v>
      </c>
      <c r="W2337" t="str">
        <f>VLOOKUP(ventas_starbucks_2025[[#This Row],[método_pago]],cambio_metodo_pago[#All],2,0)</f>
        <v>Aplicación móbil</v>
      </c>
      <c r="X2337" t="s">
        <v>22</v>
      </c>
      <c r="Y2337">
        <v>0</v>
      </c>
      <c r="Z2337" t="str">
        <f>VLOOKUP(ventas_starbucks_2025[[#This Row],[promoción_aplicada5]],promocion_cambiar[#All],2,0)</f>
        <v>2x1</v>
      </c>
      <c r="AA2337" t="s">
        <v>51</v>
      </c>
      <c r="AB2337" t="s">
        <v>18</v>
      </c>
      <c r="AC2337" t="s">
        <v>24</v>
      </c>
      <c r="AD2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37">
        <v>8.6999999999999993</v>
      </c>
      <c r="AF2337">
        <v>2</v>
      </c>
      <c r="AG2337">
        <v>42</v>
      </c>
      <c r="AH2337">
        <v>41</v>
      </c>
    </row>
    <row r="2338" spans="1:34" x14ac:dyDescent="0.25">
      <c r="A2338" s="3" t="s">
        <v>2413</v>
      </c>
      <c r="B2338" s="1">
        <v>45753</v>
      </c>
      <c r="C2338" s="23">
        <f t="shared" si="180"/>
        <v>6</v>
      </c>
      <c r="D2338" s="23">
        <f t="shared" si="181"/>
        <v>7</v>
      </c>
      <c r="E2338" s="1" t="str">
        <f t="shared" si="182"/>
        <v>domingo</v>
      </c>
      <c r="F2338" s="23">
        <f t="shared" si="183"/>
        <v>4</v>
      </c>
      <c r="G2338" s="1" t="str">
        <f t="shared" si="184"/>
        <v>abril</v>
      </c>
      <c r="H2338" s="2">
        <v>0.61458333333333337</v>
      </c>
      <c r="I2338" t="s">
        <v>57</v>
      </c>
      <c r="J2338" t="str">
        <f>VLOOKUP(ventas_starbucks_2025[[#This Row],[sucursal]],cambio_sucursal[#All],2,0)</f>
        <v>Sucursal Avda Colón</v>
      </c>
      <c r="K2338" t="s">
        <v>48</v>
      </c>
      <c r="L2338" t="s">
        <v>49</v>
      </c>
      <c r="M2338" t="s">
        <v>45</v>
      </c>
      <c r="N2338" t="str">
        <f>IFERROR(VLOOKUP(ventas_starbucks_2025[[#This Row],[tamaño_sucio]],cambio_tamaño[#All],2,0),"Tamaño único")</f>
        <v>Grande</v>
      </c>
      <c r="O2338">
        <v>2</v>
      </c>
      <c r="P2338">
        <v>1692.36</v>
      </c>
      <c r="Q2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8">
        <v>3384.72</v>
      </c>
      <c r="S2338" t="s">
        <v>5</v>
      </c>
      <c r="T2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8" t="str">
        <f>VLOOKUP(ventas_starbucks_2025[[#This Row],[canal_compra]],cambio_canal_compra[#All],2,0)</f>
        <v>En tienda</v>
      </c>
      <c r="V2338" t="s">
        <v>6</v>
      </c>
      <c r="W2338" t="str">
        <f>VLOOKUP(ventas_starbucks_2025[[#This Row],[método_pago]],cambio_metodo_pago[#All],2,0)</f>
        <v>Aplicación móbil</v>
      </c>
      <c r="X2338" t="s">
        <v>22</v>
      </c>
      <c r="Y2338">
        <v>0</v>
      </c>
      <c r="Z2338" t="str">
        <f>VLOOKUP(ventas_starbucks_2025[[#This Row],[promoción_aplicada5]],promocion_cambiar[#All],2,0)</f>
        <v>Hora Feliz</v>
      </c>
      <c r="AA2338" t="s">
        <v>36</v>
      </c>
      <c r="AB2338" t="s">
        <v>18</v>
      </c>
      <c r="AC2338" t="s">
        <v>41</v>
      </c>
      <c r="AD2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38">
        <v>2.9</v>
      </c>
      <c r="AF2338">
        <v>4</v>
      </c>
      <c r="AG2338">
        <v>15</v>
      </c>
      <c r="AH2338">
        <v>13</v>
      </c>
    </row>
    <row r="2339" spans="1:34" x14ac:dyDescent="0.25">
      <c r="A2339" s="3" t="s">
        <v>2414</v>
      </c>
      <c r="B2339" s="1">
        <v>45711</v>
      </c>
      <c r="C2339" s="23">
        <f t="shared" si="180"/>
        <v>23</v>
      </c>
      <c r="D2339" s="23">
        <f t="shared" si="181"/>
        <v>7</v>
      </c>
      <c r="E2339" s="23" t="str">
        <f t="shared" si="182"/>
        <v>domingo</v>
      </c>
      <c r="F2339" s="23">
        <f t="shared" si="183"/>
        <v>2</v>
      </c>
      <c r="G2339" s="23" t="str">
        <f t="shared" si="184"/>
        <v>febrero</v>
      </c>
      <c r="H2339" s="2">
        <v>0.52847222222222223</v>
      </c>
      <c r="I2339" t="s">
        <v>1</v>
      </c>
      <c r="J2339" t="str">
        <f>VLOOKUP(ventas_starbucks_2025[[#This Row],[sucursal]],cambio_sucursal[#All],2,0)</f>
        <v>Sucursal Nueva Córdoba</v>
      </c>
      <c r="K2339" t="s">
        <v>13</v>
      </c>
      <c r="L2339" t="s">
        <v>14</v>
      </c>
      <c r="M2339" t="s">
        <v>4</v>
      </c>
      <c r="N2339" t="str">
        <f>IFERROR(VLOOKUP(ventas_starbucks_2025[[#This Row],[tamaño_sucio]],cambio_tamaño[#All],2,0),"Tamaño único")</f>
        <v>Tamaño único</v>
      </c>
      <c r="O2339">
        <v>1</v>
      </c>
      <c r="P2339">
        <v>1697.41</v>
      </c>
      <c r="Q2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9">
        <v>1697.41</v>
      </c>
      <c r="S2339" t="s">
        <v>15</v>
      </c>
      <c r="T2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9" t="str">
        <f>VLOOKUP(ventas_starbucks_2025[[#This Row],[canal_compra]],cambio_canal_compra[#All],2,0)</f>
        <v>Para llevar</v>
      </c>
      <c r="V2339" t="s">
        <v>40</v>
      </c>
      <c r="W2339" t="str">
        <f>VLOOKUP(ventas_starbucks_2025[[#This Row],[método_pago]],cambio_metodo_pago[#All],2,0)</f>
        <v>Efectivo</v>
      </c>
      <c r="X2339" t="s">
        <v>7</v>
      </c>
      <c r="Y2339">
        <v>15</v>
      </c>
      <c r="Z2339" t="str">
        <f>VLOOKUP(ventas_starbucks_2025[[#This Row],[promoción_aplicada5]],promocion_cambiar[#All],2,0)</f>
        <v>2x1</v>
      </c>
      <c r="AA2339" t="s">
        <v>51</v>
      </c>
      <c r="AB2339" t="s">
        <v>29</v>
      </c>
      <c r="AC2339" t="s">
        <v>10</v>
      </c>
      <c r="AD2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39">
        <v>12.3</v>
      </c>
      <c r="AF2339">
        <v>2</v>
      </c>
      <c r="AG2339">
        <v>45</v>
      </c>
      <c r="AH2339">
        <v>44</v>
      </c>
    </row>
    <row r="2340" spans="1:34" x14ac:dyDescent="0.25">
      <c r="A2340" s="3" t="s">
        <v>2415</v>
      </c>
      <c r="B2340" s="1">
        <v>45707</v>
      </c>
      <c r="C2340" s="23">
        <f t="shared" si="180"/>
        <v>19</v>
      </c>
      <c r="D2340" s="23">
        <f t="shared" si="181"/>
        <v>3</v>
      </c>
      <c r="E2340" s="1" t="str">
        <f t="shared" si="182"/>
        <v>miércoles</v>
      </c>
      <c r="F2340" s="23">
        <f t="shared" si="183"/>
        <v>2</v>
      </c>
      <c r="G2340" s="1" t="str">
        <f t="shared" si="184"/>
        <v>febrero</v>
      </c>
      <c r="H2340" s="2">
        <v>0.85555555555555551</v>
      </c>
      <c r="I2340" t="s">
        <v>1</v>
      </c>
      <c r="J2340" t="str">
        <f>VLOOKUP(ventas_starbucks_2025[[#This Row],[sucursal]],cambio_sucursal[#All],2,0)</f>
        <v>Sucursal Nueva Córdoba</v>
      </c>
      <c r="K2340" t="s">
        <v>34</v>
      </c>
      <c r="L2340" t="s">
        <v>35</v>
      </c>
      <c r="M2340" t="s">
        <v>4</v>
      </c>
      <c r="N2340" t="str">
        <f>IFERROR(VLOOKUP(ventas_starbucks_2025[[#This Row],[tamaño_sucio]],cambio_tamaño[#All],2,0),"Tamaño único")</f>
        <v>Tamaño único</v>
      </c>
      <c r="O2340">
        <v>1</v>
      </c>
      <c r="P2340">
        <v>1287.94</v>
      </c>
      <c r="Q2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0">
        <v>1287.94</v>
      </c>
      <c r="S2340" t="s">
        <v>31</v>
      </c>
      <c r="T2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0" t="str">
        <f>VLOOKUP(ventas_starbucks_2025[[#This Row],[canal_compra]],cambio_canal_compra[#All],2,0)</f>
        <v>Entrega domicilio</v>
      </c>
      <c r="V2340" t="s">
        <v>6</v>
      </c>
      <c r="W2340" t="str">
        <f>VLOOKUP(ventas_starbucks_2025[[#This Row],[método_pago]],cambio_metodo_pago[#All],2,0)</f>
        <v>Aplicación móbil</v>
      </c>
      <c r="X2340" t="s">
        <v>22</v>
      </c>
      <c r="Y2340">
        <v>0</v>
      </c>
      <c r="Z2340" t="str">
        <f>VLOOKUP(ventas_starbucks_2025[[#This Row],[promoción_aplicada5]],promocion_cambiar[#All],2,0)</f>
        <v>2x1</v>
      </c>
      <c r="AA2340" t="s">
        <v>51</v>
      </c>
      <c r="AB2340" t="s">
        <v>18</v>
      </c>
      <c r="AC2340" t="s">
        <v>24</v>
      </c>
      <c r="AD2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40">
        <v>3.5</v>
      </c>
      <c r="AF2340">
        <v>4</v>
      </c>
      <c r="AG2340">
        <v>34</v>
      </c>
      <c r="AH2340">
        <v>33</v>
      </c>
    </row>
    <row r="2341" spans="1:34" x14ac:dyDescent="0.25">
      <c r="A2341" s="3" t="s">
        <v>2416</v>
      </c>
      <c r="B2341" s="1">
        <v>45732</v>
      </c>
      <c r="C2341" s="23">
        <f t="shared" si="180"/>
        <v>16</v>
      </c>
      <c r="D2341" s="23">
        <f t="shared" si="181"/>
        <v>7</v>
      </c>
      <c r="E2341" s="1" t="str">
        <f t="shared" si="182"/>
        <v>domingo</v>
      </c>
      <c r="F2341" s="23">
        <f t="shared" si="183"/>
        <v>3</v>
      </c>
      <c r="G2341" s="1" t="str">
        <f t="shared" si="184"/>
        <v>marzo</v>
      </c>
      <c r="H2341" s="2">
        <v>0.59861111111111109</v>
      </c>
      <c r="I2341" t="s">
        <v>26</v>
      </c>
      <c r="J2341" t="str">
        <f>VLOOKUP(ventas_starbucks_2025[[#This Row],[sucursal]],cambio_sucursal[#All],2,0)</f>
        <v>Sucursal San Lorenzo 47</v>
      </c>
      <c r="K2341" t="s">
        <v>82</v>
      </c>
      <c r="L2341" t="s">
        <v>28</v>
      </c>
      <c r="M2341" t="s">
        <v>4</v>
      </c>
      <c r="N2341" t="str">
        <f>IFERROR(VLOOKUP(ventas_starbucks_2025[[#This Row],[tamaño_sucio]],cambio_tamaño[#All],2,0),"Tamaño único")</f>
        <v>Tamaño único</v>
      </c>
      <c r="O2341">
        <v>3</v>
      </c>
      <c r="P2341">
        <v>2433.2800000000002</v>
      </c>
      <c r="Q2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41">
        <v>7299.84</v>
      </c>
      <c r="S2341" t="s">
        <v>5</v>
      </c>
      <c r="T2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41" t="str">
        <f>VLOOKUP(ventas_starbucks_2025[[#This Row],[canal_compra]],cambio_canal_compra[#All],2,0)</f>
        <v>En tienda</v>
      </c>
      <c r="V2341" t="s">
        <v>16</v>
      </c>
      <c r="W2341" t="str">
        <f>VLOOKUP(ventas_starbucks_2025[[#This Row],[método_pago]],cambio_metodo_pago[#All],2,0)</f>
        <v>Tarjeta</v>
      </c>
      <c r="X2341" t="s">
        <v>7</v>
      </c>
      <c r="Y2341">
        <v>0</v>
      </c>
      <c r="Z2341" t="str">
        <f>VLOOKUP(ventas_starbucks_2025[[#This Row],[promoción_aplicada5]],promocion_cambiar[#All],2,0)</f>
        <v>2x1</v>
      </c>
      <c r="AA2341" t="s">
        <v>51</v>
      </c>
      <c r="AB2341" t="s">
        <v>9</v>
      </c>
      <c r="AC2341" t="s">
        <v>24</v>
      </c>
      <c r="AD2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41">
        <v>4.9000000000000004</v>
      </c>
      <c r="AF2341">
        <v>5</v>
      </c>
      <c r="AG2341">
        <v>26</v>
      </c>
      <c r="AH2341">
        <v>23</v>
      </c>
    </row>
    <row r="2342" spans="1:34" x14ac:dyDescent="0.25">
      <c r="A2342" s="3" t="s">
        <v>2417</v>
      </c>
      <c r="B2342" s="1">
        <v>45741</v>
      </c>
      <c r="C2342" s="23">
        <f t="shared" si="180"/>
        <v>25</v>
      </c>
      <c r="D2342" s="23">
        <f t="shared" si="181"/>
        <v>2</v>
      </c>
      <c r="E2342" s="23" t="str">
        <f t="shared" si="182"/>
        <v>martes</v>
      </c>
      <c r="F2342" s="23">
        <f t="shared" si="183"/>
        <v>3</v>
      </c>
      <c r="G2342" s="23" t="str">
        <f t="shared" si="184"/>
        <v>marzo</v>
      </c>
      <c r="H2342" s="2">
        <v>0.6875</v>
      </c>
      <c r="I2342" t="s">
        <v>1</v>
      </c>
      <c r="J2342" t="str">
        <f>VLOOKUP(ventas_starbucks_2025[[#This Row],[sucursal]],cambio_sucursal[#All],2,0)</f>
        <v>Sucursal Nueva Córdoba</v>
      </c>
      <c r="K2342" t="s">
        <v>38</v>
      </c>
      <c r="L2342" t="s">
        <v>39</v>
      </c>
      <c r="M2342" t="s">
        <v>4</v>
      </c>
      <c r="N2342" t="str">
        <f>IFERROR(VLOOKUP(ventas_starbucks_2025[[#This Row],[tamaño_sucio]],cambio_tamaño[#All],2,0),"Tamaño único")</f>
        <v>Tamaño único</v>
      </c>
      <c r="O2342">
        <v>5</v>
      </c>
      <c r="P2342">
        <v>1503.25</v>
      </c>
      <c r="Q2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2">
        <v>7516.25</v>
      </c>
      <c r="S2342" t="s">
        <v>31</v>
      </c>
      <c r="T2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42" t="str">
        <f>VLOOKUP(ventas_starbucks_2025[[#This Row],[canal_compra]],cambio_canal_compra[#All],2,0)</f>
        <v>Entrega domicilio</v>
      </c>
      <c r="V2342" t="s">
        <v>6</v>
      </c>
      <c r="W2342" t="str">
        <f>VLOOKUP(ventas_starbucks_2025[[#This Row],[método_pago]],cambio_metodo_pago[#All],2,0)</f>
        <v>Aplicación móbil</v>
      </c>
      <c r="X2342" t="s">
        <v>7</v>
      </c>
      <c r="Y2342">
        <v>10</v>
      </c>
      <c r="Z2342" t="str">
        <f>VLOOKUP(ventas_starbucks_2025[[#This Row],[promoción_aplicada5]],promocion_cambiar[#All],2,0)</f>
        <v>Hora Feliz</v>
      </c>
      <c r="AA2342" t="s">
        <v>36</v>
      </c>
      <c r="AB2342" t="s">
        <v>52</v>
      </c>
      <c r="AC2342" t="s">
        <v>10</v>
      </c>
      <c r="AD2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42">
        <v>6.2</v>
      </c>
      <c r="AF2342">
        <v>1</v>
      </c>
      <c r="AG2342">
        <v>27</v>
      </c>
      <c r="AH2342">
        <v>22</v>
      </c>
    </row>
    <row r="2343" spans="1:34" x14ac:dyDescent="0.25">
      <c r="A2343" s="3" t="s">
        <v>2418</v>
      </c>
      <c r="B2343" s="1">
        <v>45713</v>
      </c>
      <c r="C2343" s="23">
        <f t="shared" si="180"/>
        <v>25</v>
      </c>
      <c r="D2343" s="23">
        <f t="shared" si="181"/>
        <v>2</v>
      </c>
      <c r="E2343" s="1" t="str">
        <f t="shared" si="182"/>
        <v>martes</v>
      </c>
      <c r="F2343" s="23">
        <f t="shared" si="183"/>
        <v>2</v>
      </c>
      <c r="G2343" s="1" t="str">
        <f t="shared" si="184"/>
        <v>febrero</v>
      </c>
      <c r="H2343" s="2">
        <v>0.58472222222222225</v>
      </c>
      <c r="I2343" t="s">
        <v>1</v>
      </c>
      <c r="J2343" t="str">
        <f>VLOOKUP(ventas_starbucks_2025[[#This Row],[sucursal]],cambio_sucursal[#All],2,0)</f>
        <v>Sucursal Nueva Córdoba</v>
      </c>
      <c r="K2343" t="s">
        <v>58</v>
      </c>
      <c r="L2343" t="s">
        <v>39</v>
      </c>
      <c r="M2343" t="s">
        <v>4</v>
      </c>
      <c r="N2343" t="str">
        <f>IFERROR(VLOOKUP(ventas_starbucks_2025[[#This Row],[tamaño_sucio]],cambio_tamaño[#All],2,0),"Tamaño único")</f>
        <v>Tamaño único</v>
      </c>
      <c r="O2343">
        <v>4</v>
      </c>
      <c r="P2343">
        <v>1331.11</v>
      </c>
      <c r="Q2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3">
        <v>5324.44</v>
      </c>
      <c r="S2343" t="s">
        <v>31</v>
      </c>
      <c r="T2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43" t="str">
        <f>VLOOKUP(ventas_starbucks_2025[[#This Row],[canal_compra]],cambio_canal_compra[#All],2,0)</f>
        <v>Entrega domicilio</v>
      </c>
      <c r="V2343" t="s">
        <v>6</v>
      </c>
      <c r="W2343" t="str">
        <f>VLOOKUP(ventas_starbucks_2025[[#This Row],[método_pago]],cambio_metodo_pago[#All],2,0)</f>
        <v>Aplicación móbil</v>
      </c>
      <c r="X2343" t="s">
        <v>22</v>
      </c>
      <c r="Y2343">
        <v>0</v>
      </c>
      <c r="Z2343" t="str">
        <f>VLOOKUP(ventas_starbucks_2025[[#This Row],[promoción_aplicada5]],promocion_cambiar[#All],2,0)</f>
        <v>Ninguna</v>
      </c>
      <c r="AA2343" t="s">
        <v>17</v>
      </c>
      <c r="AB2343" t="s">
        <v>23</v>
      </c>
      <c r="AC2343" t="s">
        <v>41</v>
      </c>
      <c r="AD2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43">
        <v>8.8000000000000007</v>
      </c>
      <c r="AF2343">
        <v>1</v>
      </c>
      <c r="AG2343">
        <v>42</v>
      </c>
      <c r="AH2343">
        <v>38</v>
      </c>
    </row>
    <row r="2344" spans="1:34" x14ac:dyDescent="0.25">
      <c r="A2344" s="3" t="s">
        <v>2419</v>
      </c>
      <c r="B2344" s="1">
        <v>45665</v>
      </c>
      <c r="C2344" s="23">
        <f t="shared" si="180"/>
        <v>8</v>
      </c>
      <c r="D2344" s="23">
        <f t="shared" si="181"/>
        <v>3</v>
      </c>
      <c r="E2344" s="23" t="str">
        <f t="shared" si="182"/>
        <v>miércoles</v>
      </c>
      <c r="F2344" s="23">
        <f t="shared" si="183"/>
        <v>1</v>
      </c>
      <c r="G2344" s="23" t="str">
        <f t="shared" si="184"/>
        <v>enero</v>
      </c>
      <c r="H2344" s="2">
        <v>0.3263888888888889</v>
      </c>
      <c r="I2344" t="s">
        <v>12</v>
      </c>
      <c r="J2344" t="str">
        <f>VLOOKUP(ventas_starbucks_2025[[#This Row],[sucursal]],cambio_sucursal[#All],2,0)</f>
        <v>Sucursal Córdoba Shopping</v>
      </c>
      <c r="K2344" t="s">
        <v>130</v>
      </c>
      <c r="L2344" t="s">
        <v>65</v>
      </c>
      <c r="M2344" t="s">
        <v>4</v>
      </c>
      <c r="N2344" t="str">
        <f>IFERROR(VLOOKUP(ventas_starbucks_2025[[#This Row],[tamaño_sucio]],cambio_tamaño[#All],2,0),"Tamaño único")</f>
        <v>Tamaño único</v>
      </c>
      <c r="O2344">
        <v>4</v>
      </c>
      <c r="P2344">
        <v>1695</v>
      </c>
      <c r="Q2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4">
        <v>6780</v>
      </c>
      <c r="S2344" t="s">
        <v>31</v>
      </c>
      <c r="T2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44" t="str">
        <f>VLOOKUP(ventas_starbucks_2025[[#This Row],[canal_compra]],cambio_canal_compra[#All],2,0)</f>
        <v>Entrega domicilio</v>
      </c>
      <c r="V2344" t="s">
        <v>40</v>
      </c>
      <c r="W2344" t="str">
        <f>VLOOKUP(ventas_starbucks_2025[[#This Row],[método_pago]],cambio_metodo_pago[#All],2,0)</f>
        <v>Efectivo</v>
      </c>
      <c r="X2344" t="s">
        <v>22</v>
      </c>
      <c r="Y2344">
        <v>0</v>
      </c>
      <c r="Z2344" t="str">
        <f>VLOOKUP(ventas_starbucks_2025[[#This Row],[promoción_aplicada5]],promocion_cambiar[#All],2,0)</f>
        <v>Combo</v>
      </c>
      <c r="AA2344" t="s">
        <v>8</v>
      </c>
      <c r="AB2344" t="s">
        <v>9</v>
      </c>
      <c r="AC2344" t="s">
        <v>24</v>
      </c>
      <c r="AD2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44">
        <v>12.2</v>
      </c>
      <c r="AF2344">
        <v>3</v>
      </c>
      <c r="AG2344">
        <v>48</v>
      </c>
      <c r="AH2344">
        <v>44</v>
      </c>
    </row>
    <row r="2345" spans="1:34" x14ac:dyDescent="0.25">
      <c r="A2345" s="3" t="s">
        <v>2420</v>
      </c>
      <c r="B2345" s="1">
        <v>45755</v>
      </c>
      <c r="C2345" s="23">
        <f t="shared" si="180"/>
        <v>8</v>
      </c>
      <c r="D2345" s="23">
        <f t="shared" si="181"/>
        <v>2</v>
      </c>
      <c r="E2345" s="23" t="str">
        <f t="shared" si="182"/>
        <v>martes</v>
      </c>
      <c r="F2345" s="23">
        <f t="shared" si="183"/>
        <v>4</v>
      </c>
      <c r="G2345" s="23" t="str">
        <f t="shared" si="184"/>
        <v>abril</v>
      </c>
      <c r="H2345" s="2">
        <v>0.86805555555555558</v>
      </c>
      <c r="I2345" t="s">
        <v>12</v>
      </c>
      <c r="J2345" t="str">
        <f>VLOOKUP(ventas_starbucks_2025[[#This Row],[sucursal]],cambio_sucursal[#All],2,0)</f>
        <v>Sucursal Córdoba Shopping</v>
      </c>
      <c r="K2345" t="s">
        <v>20</v>
      </c>
      <c r="L2345" t="s">
        <v>21</v>
      </c>
      <c r="M2345" t="s">
        <v>4</v>
      </c>
      <c r="N2345" t="str">
        <f>IFERROR(VLOOKUP(ventas_starbucks_2025[[#This Row],[tamaño_sucio]],cambio_tamaño[#All],2,0),"Tamaño único")</f>
        <v>Tamaño único</v>
      </c>
      <c r="O2345">
        <v>4</v>
      </c>
      <c r="P2345">
        <v>1220.52</v>
      </c>
      <c r="Q2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5">
        <v>4882.08</v>
      </c>
      <c r="S2345" t="s">
        <v>5</v>
      </c>
      <c r="T2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5" t="str">
        <f>VLOOKUP(ventas_starbucks_2025[[#This Row],[canal_compra]],cambio_canal_compra[#All],2,0)</f>
        <v>En tienda</v>
      </c>
      <c r="V2345" t="s">
        <v>40</v>
      </c>
      <c r="W2345" t="str">
        <f>VLOOKUP(ventas_starbucks_2025[[#This Row],[método_pago]],cambio_metodo_pago[#All],2,0)</f>
        <v>Efectivo</v>
      </c>
      <c r="X2345" t="s">
        <v>22</v>
      </c>
      <c r="Y2345">
        <v>0</v>
      </c>
      <c r="Z2345" t="str">
        <f>VLOOKUP(ventas_starbucks_2025[[#This Row],[promoción_aplicada5]],promocion_cambiar[#All],2,0)</f>
        <v>Hora Feliz</v>
      </c>
      <c r="AA2345" t="s">
        <v>36</v>
      </c>
      <c r="AB2345" t="s">
        <v>52</v>
      </c>
      <c r="AC2345" t="s">
        <v>41</v>
      </c>
      <c r="AD2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45">
        <v>2.9</v>
      </c>
      <c r="AF2345">
        <v>5</v>
      </c>
      <c r="AG2345">
        <v>50</v>
      </c>
      <c r="AH2345">
        <v>46</v>
      </c>
    </row>
    <row r="2346" spans="1:34" x14ac:dyDescent="0.25">
      <c r="A2346" s="3" t="s">
        <v>2421</v>
      </c>
      <c r="B2346" s="1">
        <v>45709</v>
      </c>
      <c r="C2346" s="23">
        <f t="shared" si="180"/>
        <v>21</v>
      </c>
      <c r="D2346" s="23">
        <f t="shared" si="181"/>
        <v>5</v>
      </c>
      <c r="E2346" s="1" t="str">
        <f t="shared" si="182"/>
        <v>viernes</v>
      </c>
      <c r="F2346" s="23">
        <f t="shared" si="183"/>
        <v>2</v>
      </c>
      <c r="G2346" s="1" t="str">
        <f t="shared" si="184"/>
        <v>febrero</v>
      </c>
      <c r="H2346" s="2">
        <v>0.69444444444444442</v>
      </c>
      <c r="I2346" t="s">
        <v>57</v>
      </c>
      <c r="J2346" t="str">
        <f>VLOOKUP(ventas_starbucks_2025[[#This Row],[sucursal]],cambio_sucursal[#All],2,0)</f>
        <v>Sucursal Avda Colón</v>
      </c>
      <c r="K2346" t="s">
        <v>2</v>
      </c>
      <c r="L2346" t="s">
        <v>3</v>
      </c>
      <c r="M2346" t="s">
        <v>4</v>
      </c>
      <c r="N2346" t="str">
        <f>IFERROR(VLOOKUP(ventas_starbucks_2025[[#This Row],[tamaño_sucio]],cambio_tamaño[#All],2,0),"Tamaño único")</f>
        <v>Tamaño único</v>
      </c>
      <c r="O2346">
        <v>5</v>
      </c>
      <c r="P2346">
        <v>2568.37</v>
      </c>
      <c r="Q2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46">
        <v>12841.85</v>
      </c>
      <c r="S2346" t="s">
        <v>31</v>
      </c>
      <c r="T2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346" t="str">
        <f>VLOOKUP(ventas_starbucks_2025[[#This Row],[canal_compra]],cambio_canal_compra[#All],2,0)</f>
        <v>Entrega domicilio</v>
      </c>
      <c r="V2346" t="s">
        <v>16</v>
      </c>
      <c r="W2346" t="str">
        <f>VLOOKUP(ventas_starbucks_2025[[#This Row],[método_pago]],cambio_metodo_pago[#All],2,0)</f>
        <v>Tarjeta</v>
      </c>
      <c r="X2346" t="s">
        <v>22</v>
      </c>
      <c r="Y2346">
        <v>0</v>
      </c>
      <c r="Z2346" t="str">
        <f>VLOOKUP(ventas_starbucks_2025[[#This Row],[promoción_aplicada5]],promocion_cambiar[#All],2,0)</f>
        <v>Ninguna</v>
      </c>
      <c r="AA2346" t="s">
        <v>17</v>
      </c>
      <c r="AB2346" t="s">
        <v>52</v>
      </c>
      <c r="AC2346" t="s">
        <v>41</v>
      </c>
      <c r="AD2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46">
        <v>13.6</v>
      </c>
      <c r="AF2346">
        <v>4</v>
      </c>
      <c r="AG2346">
        <v>46</v>
      </c>
      <c r="AH2346">
        <v>41</v>
      </c>
    </row>
    <row r="2347" spans="1:34" x14ac:dyDescent="0.25">
      <c r="A2347" s="3" t="s">
        <v>2422</v>
      </c>
      <c r="B2347" s="1">
        <v>45761</v>
      </c>
      <c r="C2347" s="23">
        <f t="shared" si="180"/>
        <v>14</v>
      </c>
      <c r="D2347" s="23">
        <f t="shared" si="181"/>
        <v>1</v>
      </c>
      <c r="E2347" s="1" t="str">
        <f t="shared" si="182"/>
        <v>lunes</v>
      </c>
      <c r="F2347" s="23">
        <f t="shared" si="183"/>
        <v>4</v>
      </c>
      <c r="G2347" s="1" t="str">
        <f t="shared" si="184"/>
        <v>abril</v>
      </c>
      <c r="H2347" s="2">
        <v>0.4597222222222222</v>
      </c>
      <c r="I2347" t="s">
        <v>12</v>
      </c>
      <c r="J2347" t="str">
        <f>VLOOKUP(ventas_starbucks_2025[[#This Row],[sucursal]],cambio_sucursal[#All],2,0)</f>
        <v>Sucursal Córdoba Shopping</v>
      </c>
      <c r="K2347" t="s">
        <v>58</v>
      </c>
      <c r="L2347" t="s">
        <v>39</v>
      </c>
      <c r="M2347" t="s">
        <v>4</v>
      </c>
      <c r="N2347" t="str">
        <f>IFERROR(VLOOKUP(ventas_starbucks_2025[[#This Row],[tamaño_sucio]],cambio_tamaño[#All],2,0),"Tamaño único")</f>
        <v>Tamaño único</v>
      </c>
      <c r="O2347">
        <v>2</v>
      </c>
      <c r="P2347">
        <v>1331.54</v>
      </c>
      <c r="Q2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7">
        <v>2663.08</v>
      </c>
      <c r="S2347" t="s">
        <v>5</v>
      </c>
      <c r="T2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7" t="str">
        <f>VLOOKUP(ventas_starbucks_2025[[#This Row],[canal_compra]],cambio_canal_compra[#All],2,0)</f>
        <v>En tienda</v>
      </c>
      <c r="V2347" t="s">
        <v>16</v>
      </c>
      <c r="W2347" t="str">
        <f>VLOOKUP(ventas_starbucks_2025[[#This Row],[método_pago]],cambio_metodo_pago[#All],2,0)</f>
        <v>Tarjeta</v>
      </c>
      <c r="X2347" t="s">
        <v>7</v>
      </c>
      <c r="Y2347">
        <v>10</v>
      </c>
      <c r="Z2347" t="str">
        <f>VLOOKUP(ventas_starbucks_2025[[#This Row],[promoción_aplicada5]],promocion_cambiar[#All],2,0)</f>
        <v>Hora Feliz</v>
      </c>
      <c r="AA2347" t="s">
        <v>36</v>
      </c>
      <c r="AB2347" t="s">
        <v>18</v>
      </c>
      <c r="AC2347" t="s">
        <v>41</v>
      </c>
      <c r="AD2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47">
        <v>9.8000000000000007</v>
      </c>
      <c r="AF2347">
        <v>2</v>
      </c>
      <c r="AG2347">
        <v>21</v>
      </c>
      <c r="AH2347">
        <v>19</v>
      </c>
    </row>
    <row r="2348" spans="1:34" x14ac:dyDescent="0.25">
      <c r="A2348" s="3" t="s">
        <v>2423</v>
      </c>
      <c r="B2348" s="1">
        <v>45729</v>
      </c>
      <c r="C2348" s="23">
        <f t="shared" si="180"/>
        <v>13</v>
      </c>
      <c r="D2348" s="23">
        <f t="shared" si="181"/>
        <v>4</v>
      </c>
      <c r="E2348" s="23" t="str">
        <f t="shared" si="182"/>
        <v>jueves</v>
      </c>
      <c r="F2348" s="23">
        <f t="shared" si="183"/>
        <v>3</v>
      </c>
      <c r="G2348" s="23" t="str">
        <f t="shared" si="184"/>
        <v>marzo</v>
      </c>
      <c r="H2348" s="2">
        <v>0.7944444444444444</v>
      </c>
      <c r="I2348" t="s">
        <v>57</v>
      </c>
      <c r="J2348" t="str">
        <f>VLOOKUP(ventas_starbucks_2025[[#This Row],[sucursal]],cambio_sucursal[#All],2,0)</f>
        <v>Sucursal Avda Colón</v>
      </c>
      <c r="K2348" t="s">
        <v>89</v>
      </c>
      <c r="L2348" t="s">
        <v>90</v>
      </c>
      <c r="M2348" t="s">
        <v>4</v>
      </c>
      <c r="N2348" t="str">
        <f>IFERROR(VLOOKUP(ventas_starbucks_2025[[#This Row],[tamaño_sucio]],cambio_tamaño[#All],2,0),"Tamaño único")</f>
        <v>Tamaño único</v>
      </c>
      <c r="O2348">
        <v>2</v>
      </c>
      <c r="P2348">
        <v>1535.19</v>
      </c>
      <c r="Q2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8">
        <v>3070.38</v>
      </c>
      <c r="S2348" t="s">
        <v>5</v>
      </c>
      <c r="T2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8" t="str">
        <f>VLOOKUP(ventas_starbucks_2025[[#This Row],[canal_compra]],cambio_canal_compra[#All],2,0)</f>
        <v>En tienda</v>
      </c>
      <c r="V2348" t="s">
        <v>6</v>
      </c>
      <c r="W2348" t="str">
        <f>VLOOKUP(ventas_starbucks_2025[[#This Row],[método_pago]],cambio_metodo_pago[#All],2,0)</f>
        <v>Aplicación móbil</v>
      </c>
      <c r="X2348" t="s">
        <v>7</v>
      </c>
      <c r="Y2348">
        <v>15</v>
      </c>
      <c r="Z2348" t="str">
        <f>VLOOKUP(ventas_starbucks_2025[[#This Row],[promoción_aplicada5]],promocion_cambiar[#All],2,0)</f>
        <v>Combo</v>
      </c>
      <c r="AA2348" t="s">
        <v>8</v>
      </c>
      <c r="AB2348" t="s">
        <v>9</v>
      </c>
      <c r="AC2348" t="s">
        <v>41</v>
      </c>
      <c r="AD2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48">
        <v>6.3</v>
      </c>
      <c r="AF2348">
        <v>3</v>
      </c>
      <c r="AG2348">
        <v>20</v>
      </c>
      <c r="AH2348">
        <v>18</v>
      </c>
    </row>
    <row r="2349" spans="1:34" x14ac:dyDescent="0.25">
      <c r="A2349" s="3" t="s">
        <v>2424</v>
      </c>
      <c r="B2349" s="1">
        <v>45735</v>
      </c>
      <c r="C2349" s="23">
        <f t="shared" si="180"/>
        <v>19</v>
      </c>
      <c r="D2349" s="23">
        <f t="shared" si="181"/>
        <v>3</v>
      </c>
      <c r="E2349" s="1" t="str">
        <f t="shared" si="182"/>
        <v>miércoles</v>
      </c>
      <c r="F2349" s="23">
        <f t="shared" si="183"/>
        <v>3</v>
      </c>
      <c r="G2349" s="1" t="str">
        <f t="shared" si="184"/>
        <v>marzo</v>
      </c>
      <c r="H2349" s="2">
        <v>0.71944444444444444</v>
      </c>
      <c r="I2349" t="s">
        <v>1</v>
      </c>
      <c r="J2349" t="str">
        <f>VLOOKUP(ventas_starbucks_2025[[#This Row],[sucursal]],cambio_sucursal[#All],2,0)</f>
        <v>Sucursal Nueva Córdoba</v>
      </c>
      <c r="K2349" t="s">
        <v>89</v>
      </c>
      <c r="L2349" t="s">
        <v>90</v>
      </c>
      <c r="M2349" t="s">
        <v>4</v>
      </c>
      <c r="N2349" t="str">
        <f>IFERROR(VLOOKUP(ventas_starbucks_2025[[#This Row],[tamaño_sucio]],cambio_tamaño[#All],2,0),"Tamaño único")</f>
        <v>Tamaño único</v>
      </c>
      <c r="O2349">
        <v>3</v>
      </c>
      <c r="P2349">
        <v>1223.57</v>
      </c>
      <c r="Q2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9">
        <v>3670.71</v>
      </c>
      <c r="S2349" t="s">
        <v>15</v>
      </c>
      <c r="T2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9" t="str">
        <f>VLOOKUP(ventas_starbucks_2025[[#This Row],[canal_compra]],cambio_canal_compra[#All],2,0)</f>
        <v>Para llevar</v>
      </c>
      <c r="V2349" t="s">
        <v>16</v>
      </c>
      <c r="W2349" t="str">
        <f>VLOOKUP(ventas_starbucks_2025[[#This Row],[método_pago]],cambio_metodo_pago[#All],2,0)</f>
        <v>Tarjeta</v>
      </c>
      <c r="X2349" t="s">
        <v>7</v>
      </c>
      <c r="Y2349">
        <v>15</v>
      </c>
      <c r="Z2349" t="str">
        <f>VLOOKUP(ventas_starbucks_2025[[#This Row],[promoción_aplicada5]],promocion_cambiar[#All],2,0)</f>
        <v>2x1</v>
      </c>
      <c r="AA2349" t="s">
        <v>51</v>
      </c>
      <c r="AB2349" t="s">
        <v>18</v>
      </c>
      <c r="AC2349" t="s">
        <v>41</v>
      </c>
      <c r="AD2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49">
        <v>13.8</v>
      </c>
      <c r="AF2349">
        <v>5</v>
      </c>
      <c r="AG2349">
        <v>40</v>
      </c>
      <c r="AH2349">
        <v>37</v>
      </c>
    </row>
    <row r="2350" spans="1:34" x14ac:dyDescent="0.25">
      <c r="A2350" s="3" t="s">
        <v>2425</v>
      </c>
      <c r="B2350" s="1">
        <v>45691</v>
      </c>
      <c r="C2350" s="23">
        <f t="shared" si="180"/>
        <v>3</v>
      </c>
      <c r="D2350" s="23">
        <f t="shared" si="181"/>
        <v>1</v>
      </c>
      <c r="E2350" s="23" t="str">
        <f t="shared" si="182"/>
        <v>lunes</v>
      </c>
      <c r="F2350" s="23">
        <f t="shared" si="183"/>
        <v>2</v>
      </c>
      <c r="G2350" s="23" t="str">
        <f t="shared" si="184"/>
        <v>febrero</v>
      </c>
      <c r="H2350" s="2">
        <v>0.70625000000000004</v>
      </c>
      <c r="I2350" t="s">
        <v>57</v>
      </c>
      <c r="J2350" t="str">
        <f>VLOOKUP(ventas_starbucks_2025[[#This Row],[sucursal]],cambio_sucursal[#All],2,0)</f>
        <v>Sucursal Avda Colón</v>
      </c>
      <c r="K2350" t="s">
        <v>2</v>
      </c>
      <c r="L2350" t="s">
        <v>3</v>
      </c>
      <c r="M2350" t="s">
        <v>4</v>
      </c>
      <c r="N2350" t="str">
        <f>IFERROR(VLOOKUP(ventas_starbucks_2025[[#This Row],[tamaño_sucio]],cambio_tamaño[#All],2,0),"Tamaño único")</f>
        <v>Tamaño único</v>
      </c>
      <c r="O2350">
        <v>2</v>
      </c>
      <c r="P2350">
        <v>2509.98</v>
      </c>
      <c r="Q2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50">
        <v>5019.96</v>
      </c>
      <c r="S2350" t="s">
        <v>5</v>
      </c>
      <c r="T2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50" t="str">
        <f>VLOOKUP(ventas_starbucks_2025[[#This Row],[canal_compra]],cambio_canal_compra[#All],2,0)</f>
        <v>En tienda</v>
      </c>
      <c r="V2350" t="s">
        <v>16</v>
      </c>
      <c r="W2350" t="str">
        <f>VLOOKUP(ventas_starbucks_2025[[#This Row],[método_pago]],cambio_metodo_pago[#All],2,0)</f>
        <v>Tarjeta</v>
      </c>
      <c r="X2350" t="s">
        <v>22</v>
      </c>
      <c r="Y2350">
        <v>0</v>
      </c>
      <c r="Z2350" t="str">
        <f>VLOOKUP(ventas_starbucks_2025[[#This Row],[promoción_aplicada5]],promocion_cambiar[#All],2,0)</f>
        <v>Hora Feliz</v>
      </c>
      <c r="AA2350" t="s">
        <v>36</v>
      </c>
      <c r="AB2350" t="s">
        <v>23</v>
      </c>
      <c r="AC2350" t="s">
        <v>41</v>
      </c>
      <c r="AD2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50">
        <v>14.8</v>
      </c>
      <c r="AF2350">
        <v>3</v>
      </c>
      <c r="AG2350">
        <v>35</v>
      </c>
      <c r="AH2350">
        <v>33</v>
      </c>
    </row>
    <row r="2351" spans="1:34" x14ac:dyDescent="0.25">
      <c r="A2351" s="3" t="s">
        <v>2426</v>
      </c>
      <c r="B2351" s="1">
        <v>45658</v>
      </c>
      <c r="C2351" s="23">
        <f t="shared" si="180"/>
        <v>1</v>
      </c>
      <c r="D2351" s="23">
        <f t="shared" si="181"/>
        <v>3</v>
      </c>
      <c r="E2351" s="23" t="str">
        <f t="shared" si="182"/>
        <v>miércoles</v>
      </c>
      <c r="F2351" s="23">
        <f t="shared" si="183"/>
        <v>1</v>
      </c>
      <c r="G2351" s="23" t="str">
        <f t="shared" si="184"/>
        <v>enero</v>
      </c>
      <c r="H2351" s="2">
        <v>0.77986111111111112</v>
      </c>
      <c r="I2351" t="s">
        <v>26</v>
      </c>
      <c r="J2351" t="str">
        <f>VLOOKUP(ventas_starbucks_2025[[#This Row],[sucursal]],cambio_sucursal[#All],2,0)</f>
        <v>Sucursal San Lorenzo 47</v>
      </c>
      <c r="K2351" t="s">
        <v>48</v>
      </c>
      <c r="L2351" t="s">
        <v>49</v>
      </c>
      <c r="M2351" t="s">
        <v>55</v>
      </c>
      <c r="N2351" t="str">
        <f>IFERROR(VLOOKUP(ventas_starbucks_2025[[#This Row],[tamaño_sucio]],cambio_tamaño[#All],2,0),"Tamaño único")</f>
        <v>Pequeño</v>
      </c>
      <c r="O2351">
        <v>3</v>
      </c>
      <c r="P2351">
        <v>1738.86</v>
      </c>
      <c r="Q2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1">
        <v>5216.58</v>
      </c>
      <c r="S2351" t="s">
        <v>5</v>
      </c>
      <c r="T2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51" t="str">
        <f>VLOOKUP(ventas_starbucks_2025[[#This Row],[canal_compra]],cambio_canal_compra[#All],2,0)</f>
        <v>En tienda</v>
      </c>
      <c r="V2351" t="s">
        <v>6</v>
      </c>
      <c r="W2351" t="str">
        <f>VLOOKUP(ventas_starbucks_2025[[#This Row],[método_pago]],cambio_metodo_pago[#All],2,0)</f>
        <v>Aplicación móbil</v>
      </c>
      <c r="X2351" t="s">
        <v>7</v>
      </c>
      <c r="Y2351">
        <v>10</v>
      </c>
      <c r="Z2351" t="str">
        <f>VLOOKUP(ventas_starbucks_2025[[#This Row],[promoción_aplicada5]],promocion_cambiar[#All],2,0)</f>
        <v>Hora Feliz</v>
      </c>
      <c r="AA2351" t="s">
        <v>36</v>
      </c>
      <c r="AB2351" t="s">
        <v>9</v>
      </c>
      <c r="AC2351" t="s">
        <v>10</v>
      </c>
      <c r="AD2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51">
        <v>9</v>
      </c>
      <c r="AF2351">
        <v>4</v>
      </c>
      <c r="AG2351">
        <v>23</v>
      </c>
      <c r="AH2351">
        <v>20</v>
      </c>
    </row>
    <row r="2352" spans="1:34" x14ac:dyDescent="0.25">
      <c r="A2352" s="3" t="s">
        <v>2427</v>
      </c>
      <c r="B2352" s="1">
        <v>45675</v>
      </c>
      <c r="C2352" s="23">
        <f t="shared" si="180"/>
        <v>18</v>
      </c>
      <c r="D2352" s="23">
        <f t="shared" si="181"/>
        <v>6</v>
      </c>
      <c r="E2352" s="23" t="str">
        <f t="shared" si="182"/>
        <v>sábado</v>
      </c>
      <c r="F2352" s="23">
        <f t="shared" si="183"/>
        <v>1</v>
      </c>
      <c r="G2352" s="23" t="str">
        <f t="shared" si="184"/>
        <v>enero</v>
      </c>
      <c r="H2352" s="2">
        <v>0.32361111111111113</v>
      </c>
      <c r="I2352" t="s">
        <v>12</v>
      </c>
      <c r="J2352" t="str">
        <f>VLOOKUP(ventas_starbucks_2025[[#This Row],[sucursal]],cambio_sucursal[#All],2,0)</f>
        <v>Sucursal Córdoba Shopping</v>
      </c>
      <c r="K2352" t="s">
        <v>89</v>
      </c>
      <c r="L2352" t="s">
        <v>90</v>
      </c>
      <c r="M2352" t="s">
        <v>4</v>
      </c>
      <c r="N2352" t="str">
        <f>IFERROR(VLOOKUP(ventas_starbucks_2025[[#This Row],[tamaño_sucio]],cambio_tamaño[#All],2,0),"Tamaño único")</f>
        <v>Tamaño único</v>
      </c>
      <c r="O2352">
        <v>2</v>
      </c>
      <c r="P2352">
        <v>1613.15</v>
      </c>
      <c r="Q2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2">
        <v>3226.3</v>
      </c>
      <c r="S2352" t="s">
        <v>5</v>
      </c>
      <c r="T2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2" t="str">
        <f>VLOOKUP(ventas_starbucks_2025[[#This Row],[canal_compra]],cambio_canal_compra[#All],2,0)</f>
        <v>En tienda</v>
      </c>
      <c r="V2352" t="s">
        <v>40</v>
      </c>
      <c r="W2352" t="str">
        <f>VLOOKUP(ventas_starbucks_2025[[#This Row],[método_pago]],cambio_metodo_pago[#All],2,0)</f>
        <v>Efectivo</v>
      </c>
      <c r="X2352" t="s">
        <v>22</v>
      </c>
      <c r="Y2352">
        <v>0</v>
      </c>
      <c r="Z2352" t="str">
        <f>VLOOKUP(ventas_starbucks_2025[[#This Row],[promoción_aplicada5]],promocion_cambiar[#All],2,0)</f>
        <v>2x1</v>
      </c>
      <c r="AA2352" t="s">
        <v>51</v>
      </c>
      <c r="AB2352" t="s">
        <v>18</v>
      </c>
      <c r="AC2352" t="s">
        <v>24</v>
      </c>
      <c r="AD2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52">
        <v>8.3000000000000007</v>
      </c>
      <c r="AF2352">
        <v>1</v>
      </c>
      <c r="AG2352">
        <v>13</v>
      </c>
      <c r="AH2352">
        <v>11</v>
      </c>
    </row>
    <row r="2353" spans="1:34" x14ac:dyDescent="0.25">
      <c r="A2353" s="3" t="s">
        <v>2428</v>
      </c>
      <c r="B2353" s="1">
        <v>45673</v>
      </c>
      <c r="C2353" s="23">
        <f t="shared" si="180"/>
        <v>16</v>
      </c>
      <c r="D2353" s="23">
        <f t="shared" si="181"/>
        <v>4</v>
      </c>
      <c r="E2353" s="23" t="str">
        <f t="shared" si="182"/>
        <v>jueves</v>
      </c>
      <c r="F2353" s="23">
        <f t="shared" si="183"/>
        <v>1</v>
      </c>
      <c r="G2353" s="23" t="str">
        <f t="shared" si="184"/>
        <v>enero</v>
      </c>
      <c r="H2353" s="2">
        <v>0.75347222222222221</v>
      </c>
      <c r="I2353" t="s">
        <v>57</v>
      </c>
      <c r="J2353" t="str">
        <f>VLOOKUP(ventas_starbucks_2025[[#This Row],[sucursal]],cambio_sucursal[#All],2,0)</f>
        <v>Sucursal Avda Colón</v>
      </c>
      <c r="K2353" t="s">
        <v>115</v>
      </c>
      <c r="L2353" t="s">
        <v>21</v>
      </c>
      <c r="M2353" t="s">
        <v>4</v>
      </c>
      <c r="N2353" t="str">
        <f>IFERROR(VLOOKUP(ventas_starbucks_2025[[#This Row],[tamaño_sucio]],cambio_tamaño[#All],2,0),"Tamaño único")</f>
        <v>Tamaño único</v>
      </c>
      <c r="O2353">
        <v>5</v>
      </c>
      <c r="P2353">
        <v>809.56</v>
      </c>
      <c r="Q2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53">
        <v>4047.8</v>
      </c>
      <c r="S2353" t="s">
        <v>15</v>
      </c>
      <c r="T2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3" t="str">
        <f>VLOOKUP(ventas_starbucks_2025[[#This Row],[canal_compra]],cambio_canal_compra[#All],2,0)</f>
        <v>Para llevar</v>
      </c>
      <c r="V2353" t="s">
        <v>6</v>
      </c>
      <c r="W2353" t="str">
        <f>VLOOKUP(ventas_starbucks_2025[[#This Row],[método_pago]],cambio_metodo_pago[#All],2,0)</f>
        <v>Aplicación móbil</v>
      </c>
      <c r="X2353" t="s">
        <v>7</v>
      </c>
      <c r="Y2353">
        <v>0</v>
      </c>
      <c r="Z2353" t="str">
        <f>VLOOKUP(ventas_starbucks_2025[[#This Row],[promoción_aplicada5]],promocion_cambiar[#All],2,0)</f>
        <v>Combo</v>
      </c>
      <c r="AA2353" t="s">
        <v>8</v>
      </c>
      <c r="AB2353" t="s">
        <v>32</v>
      </c>
      <c r="AC2353" t="s">
        <v>10</v>
      </c>
      <c r="AD2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53">
        <v>4.2</v>
      </c>
      <c r="AF2353">
        <v>5</v>
      </c>
      <c r="AG2353">
        <v>20</v>
      </c>
      <c r="AH2353">
        <v>15</v>
      </c>
    </row>
    <row r="2354" spans="1:34" x14ac:dyDescent="0.25">
      <c r="A2354" s="3" t="s">
        <v>2429</v>
      </c>
      <c r="B2354" s="1">
        <v>45671</v>
      </c>
      <c r="C2354" s="23">
        <f t="shared" si="180"/>
        <v>14</v>
      </c>
      <c r="D2354" s="23">
        <f t="shared" si="181"/>
        <v>2</v>
      </c>
      <c r="E2354" s="23" t="str">
        <f t="shared" si="182"/>
        <v>martes</v>
      </c>
      <c r="F2354" s="23">
        <f t="shared" si="183"/>
        <v>1</v>
      </c>
      <c r="G2354" s="23" t="str">
        <f t="shared" si="184"/>
        <v>enero</v>
      </c>
      <c r="H2354" s="2">
        <v>0.69305555555555554</v>
      </c>
      <c r="I2354" t="s">
        <v>1</v>
      </c>
      <c r="J2354" t="str">
        <f>VLOOKUP(ventas_starbucks_2025[[#This Row],[sucursal]],cambio_sucursal[#All],2,0)</f>
        <v>Sucursal Nueva Córdoba</v>
      </c>
      <c r="K2354" t="s">
        <v>34</v>
      </c>
      <c r="L2354" t="s">
        <v>35</v>
      </c>
      <c r="M2354" t="s">
        <v>4</v>
      </c>
      <c r="N2354" t="str">
        <f>IFERROR(VLOOKUP(ventas_starbucks_2025[[#This Row],[tamaño_sucio]],cambio_tamaño[#All],2,0),"Tamaño único")</f>
        <v>Tamaño único</v>
      </c>
      <c r="O2354">
        <v>2</v>
      </c>
      <c r="P2354">
        <v>1255.73</v>
      </c>
      <c r="Q2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4">
        <v>2511.46</v>
      </c>
      <c r="S2354" t="s">
        <v>5</v>
      </c>
      <c r="T2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4" t="str">
        <f>VLOOKUP(ventas_starbucks_2025[[#This Row],[canal_compra]],cambio_canal_compra[#All],2,0)</f>
        <v>En tienda</v>
      </c>
      <c r="V2354" t="s">
        <v>6</v>
      </c>
      <c r="W2354" t="str">
        <f>VLOOKUP(ventas_starbucks_2025[[#This Row],[método_pago]],cambio_metodo_pago[#All],2,0)</f>
        <v>Aplicación móbil</v>
      </c>
      <c r="X2354" t="s">
        <v>7</v>
      </c>
      <c r="Y2354">
        <v>0</v>
      </c>
      <c r="Z2354" t="str">
        <f>VLOOKUP(ventas_starbucks_2025[[#This Row],[promoción_aplicada5]],promocion_cambiar[#All],2,0)</f>
        <v>Combo</v>
      </c>
      <c r="AA2354" t="s">
        <v>8</v>
      </c>
      <c r="AB2354" t="s">
        <v>29</v>
      </c>
      <c r="AC2354" t="s">
        <v>41</v>
      </c>
      <c r="AD2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54">
        <v>10.4</v>
      </c>
      <c r="AF2354">
        <v>1</v>
      </c>
      <c r="AG2354">
        <v>17</v>
      </c>
      <c r="AH2354">
        <v>15</v>
      </c>
    </row>
    <row r="2355" spans="1:34" x14ac:dyDescent="0.25">
      <c r="A2355" s="3" t="s">
        <v>2430</v>
      </c>
      <c r="B2355" s="1">
        <v>45742</v>
      </c>
      <c r="C2355" s="23">
        <f t="shared" si="180"/>
        <v>26</v>
      </c>
      <c r="D2355" s="23">
        <f t="shared" si="181"/>
        <v>3</v>
      </c>
      <c r="E2355" s="1" t="str">
        <f t="shared" si="182"/>
        <v>miércoles</v>
      </c>
      <c r="F2355" s="23">
        <f t="shared" si="183"/>
        <v>3</v>
      </c>
      <c r="G2355" s="1" t="str">
        <f t="shared" si="184"/>
        <v>marzo</v>
      </c>
      <c r="H2355" s="2">
        <v>0.52708333333333335</v>
      </c>
      <c r="I2355" t="s">
        <v>57</v>
      </c>
      <c r="J2355" t="str">
        <f>VLOOKUP(ventas_starbucks_2025[[#This Row],[sucursal]],cambio_sucursal[#All],2,0)</f>
        <v>Sucursal Avda Colón</v>
      </c>
      <c r="K2355" t="s">
        <v>58</v>
      </c>
      <c r="L2355" t="s">
        <v>39</v>
      </c>
      <c r="M2355" t="s">
        <v>4</v>
      </c>
      <c r="N2355" t="str">
        <f>IFERROR(VLOOKUP(ventas_starbucks_2025[[#This Row],[tamaño_sucio]],cambio_tamaño[#All],2,0),"Tamaño único")</f>
        <v>Tamaño único</v>
      </c>
      <c r="O2355">
        <v>5</v>
      </c>
      <c r="P2355">
        <v>1579.81</v>
      </c>
      <c r="Q2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5">
        <v>7899.05</v>
      </c>
      <c r="S2355" t="s">
        <v>15</v>
      </c>
      <c r="T2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55" t="str">
        <f>VLOOKUP(ventas_starbucks_2025[[#This Row],[canal_compra]],cambio_canal_compra[#All],2,0)</f>
        <v>Para llevar</v>
      </c>
      <c r="V2355" t="s">
        <v>40</v>
      </c>
      <c r="W2355" t="str">
        <f>VLOOKUP(ventas_starbucks_2025[[#This Row],[método_pago]],cambio_metodo_pago[#All],2,0)</f>
        <v>Efectivo</v>
      </c>
      <c r="X2355" t="s">
        <v>7</v>
      </c>
      <c r="Y2355">
        <v>10</v>
      </c>
      <c r="Z2355" t="str">
        <f>VLOOKUP(ventas_starbucks_2025[[#This Row],[promoción_aplicada5]],promocion_cambiar[#All],2,0)</f>
        <v>2x1</v>
      </c>
      <c r="AA2355" t="s">
        <v>51</v>
      </c>
      <c r="AB2355" t="s">
        <v>32</v>
      </c>
      <c r="AC2355" t="s">
        <v>24</v>
      </c>
      <c r="AD2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55">
        <v>3.8</v>
      </c>
      <c r="AF2355">
        <v>5</v>
      </c>
      <c r="AG2355">
        <v>13</v>
      </c>
      <c r="AH2355">
        <v>8</v>
      </c>
    </row>
    <row r="2356" spans="1:34" x14ac:dyDescent="0.25">
      <c r="A2356" s="3" t="s">
        <v>2431</v>
      </c>
      <c r="B2356" s="1">
        <v>45659</v>
      </c>
      <c r="C2356" s="23">
        <f t="shared" si="180"/>
        <v>2</v>
      </c>
      <c r="D2356" s="23">
        <f t="shared" si="181"/>
        <v>4</v>
      </c>
      <c r="E2356" s="23" t="str">
        <f t="shared" si="182"/>
        <v>jueves</v>
      </c>
      <c r="F2356" s="23">
        <f t="shared" si="183"/>
        <v>1</v>
      </c>
      <c r="G2356" s="23" t="str">
        <f t="shared" si="184"/>
        <v>enero</v>
      </c>
      <c r="H2356" s="2">
        <v>0.84722222222222221</v>
      </c>
      <c r="I2356" t="s">
        <v>57</v>
      </c>
      <c r="J2356" t="str">
        <f>VLOOKUP(ventas_starbucks_2025[[#This Row],[sucursal]],cambio_sucursal[#All],2,0)</f>
        <v>Sucursal Avda Colón</v>
      </c>
      <c r="K2356" t="s">
        <v>115</v>
      </c>
      <c r="L2356" t="s">
        <v>21</v>
      </c>
      <c r="M2356" t="s">
        <v>4</v>
      </c>
      <c r="N2356" t="str">
        <f>IFERROR(VLOOKUP(ventas_starbucks_2025[[#This Row],[tamaño_sucio]],cambio_tamaño[#All],2,0),"Tamaño único")</f>
        <v>Tamaño único</v>
      </c>
      <c r="O2356">
        <v>5</v>
      </c>
      <c r="P2356">
        <v>954.35</v>
      </c>
      <c r="Q2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56">
        <v>4771.75</v>
      </c>
      <c r="S2356" t="s">
        <v>31</v>
      </c>
      <c r="T2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6" t="str">
        <f>VLOOKUP(ventas_starbucks_2025[[#This Row],[canal_compra]],cambio_canal_compra[#All],2,0)</f>
        <v>Entrega domicilio</v>
      </c>
      <c r="V2356" t="s">
        <v>16</v>
      </c>
      <c r="W2356" t="str">
        <f>VLOOKUP(ventas_starbucks_2025[[#This Row],[método_pago]],cambio_metodo_pago[#All],2,0)</f>
        <v>Tarjeta</v>
      </c>
      <c r="X2356" t="s">
        <v>7</v>
      </c>
      <c r="Y2356">
        <v>0</v>
      </c>
      <c r="Z2356" t="str">
        <f>VLOOKUP(ventas_starbucks_2025[[#This Row],[promoción_aplicada5]],promocion_cambiar[#All],2,0)</f>
        <v>2x1</v>
      </c>
      <c r="AA2356" t="s">
        <v>51</v>
      </c>
      <c r="AB2356" t="s">
        <v>52</v>
      </c>
      <c r="AC2356" t="s">
        <v>24</v>
      </c>
      <c r="AD2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56">
        <v>10.199999999999999</v>
      </c>
      <c r="AF2356">
        <v>2</v>
      </c>
      <c r="AG2356">
        <v>42</v>
      </c>
      <c r="AH2356">
        <v>37</v>
      </c>
    </row>
    <row r="2357" spans="1:34" x14ac:dyDescent="0.25">
      <c r="A2357" s="3" t="s">
        <v>2432</v>
      </c>
      <c r="B2357" s="1">
        <v>45695</v>
      </c>
      <c r="C2357" s="23">
        <f t="shared" si="180"/>
        <v>7</v>
      </c>
      <c r="D2357" s="23">
        <f t="shared" si="181"/>
        <v>5</v>
      </c>
      <c r="E2357" s="23" t="str">
        <f t="shared" si="182"/>
        <v>viernes</v>
      </c>
      <c r="F2357" s="23">
        <f t="shared" si="183"/>
        <v>2</v>
      </c>
      <c r="G2357" s="23" t="str">
        <f t="shared" si="184"/>
        <v>febrero</v>
      </c>
      <c r="H2357" s="2">
        <v>0.78333333333333333</v>
      </c>
      <c r="I2357" t="s">
        <v>26</v>
      </c>
      <c r="J2357" t="str">
        <f>VLOOKUP(ventas_starbucks_2025[[#This Row],[sucursal]],cambio_sucursal[#All],2,0)</f>
        <v>Sucursal San Lorenzo 47</v>
      </c>
      <c r="K2357" t="s">
        <v>34</v>
      </c>
      <c r="L2357" t="s">
        <v>35</v>
      </c>
      <c r="M2357" t="s">
        <v>4</v>
      </c>
      <c r="N2357" t="str">
        <f>IFERROR(VLOOKUP(ventas_starbucks_2025[[#This Row],[tamaño_sucio]],cambio_tamaño[#All],2,0),"Tamaño único")</f>
        <v>Tamaño único</v>
      </c>
      <c r="O2357">
        <v>2</v>
      </c>
      <c r="P2357">
        <v>1097.5899999999999</v>
      </c>
      <c r="Q2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7">
        <v>2195.1799999999998</v>
      </c>
      <c r="S2357" t="s">
        <v>5</v>
      </c>
      <c r="T2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7" t="str">
        <f>VLOOKUP(ventas_starbucks_2025[[#This Row],[canal_compra]],cambio_canal_compra[#All],2,0)</f>
        <v>En tienda</v>
      </c>
      <c r="V2357" t="s">
        <v>6</v>
      </c>
      <c r="W2357" t="str">
        <f>VLOOKUP(ventas_starbucks_2025[[#This Row],[método_pago]],cambio_metodo_pago[#All],2,0)</f>
        <v>Aplicación móbil</v>
      </c>
      <c r="X2357" t="s">
        <v>7</v>
      </c>
      <c r="Y2357">
        <v>0</v>
      </c>
      <c r="Z2357" t="str">
        <f>VLOOKUP(ventas_starbucks_2025[[#This Row],[promoción_aplicada5]],promocion_cambiar[#All],2,0)</f>
        <v>Ninguna</v>
      </c>
      <c r="AA2357" t="s">
        <v>17</v>
      </c>
      <c r="AB2357" t="s">
        <v>23</v>
      </c>
      <c r="AC2357" t="s">
        <v>41</v>
      </c>
      <c r="AD2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57">
        <v>7.9</v>
      </c>
      <c r="AF2357">
        <v>4</v>
      </c>
      <c r="AG2357">
        <v>33</v>
      </c>
      <c r="AH2357">
        <v>31</v>
      </c>
    </row>
    <row r="2358" spans="1:34" x14ac:dyDescent="0.25">
      <c r="A2358" s="3" t="s">
        <v>2433</v>
      </c>
      <c r="B2358" s="1">
        <v>45736</v>
      </c>
      <c r="C2358" s="23">
        <f t="shared" si="180"/>
        <v>20</v>
      </c>
      <c r="D2358" s="23">
        <f t="shared" si="181"/>
        <v>4</v>
      </c>
      <c r="E2358" s="1" t="str">
        <f t="shared" si="182"/>
        <v>jueves</v>
      </c>
      <c r="F2358" s="23">
        <f t="shared" si="183"/>
        <v>3</v>
      </c>
      <c r="G2358" s="1" t="str">
        <f t="shared" si="184"/>
        <v>marzo</v>
      </c>
      <c r="H2358" s="2">
        <v>0.7006944444444444</v>
      </c>
      <c r="I2358" t="s">
        <v>26</v>
      </c>
      <c r="J2358" t="str">
        <f>VLOOKUP(ventas_starbucks_2025[[#This Row],[sucursal]],cambio_sucursal[#All],2,0)</f>
        <v>Sucursal San Lorenzo 47</v>
      </c>
      <c r="K2358" t="s">
        <v>54</v>
      </c>
      <c r="L2358" t="s">
        <v>44</v>
      </c>
      <c r="M2358" t="s">
        <v>50</v>
      </c>
      <c r="N2358" t="str">
        <f>IFERROR(VLOOKUP(ventas_starbucks_2025[[#This Row],[tamaño_sucio]],cambio_tamaño[#All],2,0),"Tamaño único")</f>
        <v>Mediano</v>
      </c>
      <c r="O2358">
        <v>4</v>
      </c>
      <c r="P2358">
        <v>1416.69</v>
      </c>
      <c r="Q2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8">
        <v>5666.76</v>
      </c>
      <c r="S2358" t="s">
        <v>15</v>
      </c>
      <c r="T2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58" t="str">
        <f>VLOOKUP(ventas_starbucks_2025[[#This Row],[canal_compra]],cambio_canal_compra[#All],2,0)</f>
        <v>Para llevar</v>
      </c>
      <c r="V2358" t="s">
        <v>6</v>
      </c>
      <c r="W2358" t="str">
        <f>VLOOKUP(ventas_starbucks_2025[[#This Row],[método_pago]],cambio_metodo_pago[#All],2,0)</f>
        <v>Aplicación móbil</v>
      </c>
      <c r="X2358" t="s">
        <v>22</v>
      </c>
      <c r="Y2358">
        <v>0</v>
      </c>
      <c r="Z2358" t="str">
        <f>VLOOKUP(ventas_starbucks_2025[[#This Row],[promoción_aplicada5]],promocion_cambiar[#All],2,0)</f>
        <v>Ninguna</v>
      </c>
      <c r="AA2358" t="s">
        <v>17</v>
      </c>
      <c r="AB2358" t="s">
        <v>32</v>
      </c>
      <c r="AC2358" t="s">
        <v>10</v>
      </c>
      <c r="AD2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58">
        <v>11.1</v>
      </c>
      <c r="AF2358">
        <v>4</v>
      </c>
      <c r="AG2358">
        <v>44</v>
      </c>
      <c r="AH2358">
        <v>40</v>
      </c>
    </row>
    <row r="2359" spans="1:34" x14ac:dyDescent="0.25">
      <c r="A2359" s="3" t="s">
        <v>2434</v>
      </c>
      <c r="B2359" s="1">
        <v>45663</v>
      </c>
      <c r="C2359" s="23">
        <f t="shared" si="180"/>
        <v>6</v>
      </c>
      <c r="D2359" s="23">
        <f t="shared" si="181"/>
        <v>1</v>
      </c>
      <c r="E2359" s="23" t="str">
        <f t="shared" si="182"/>
        <v>lunes</v>
      </c>
      <c r="F2359" s="23">
        <f t="shared" si="183"/>
        <v>1</v>
      </c>
      <c r="G2359" s="23" t="str">
        <f t="shared" si="184"/>
        <v>enero</v>
      </c>
      <c r="H2359" s="2">
        <v>0.61111111111111116</v>
      </c>
      <c r="I2359" t="s">
        <v>1</v>
      </c>
      <c r="J2359" t="str">
        <f>VLOOKUP(ventas_starbucks_2025[[#This Row],[sucursal]],cambio_sucursal[#All],2,0)</f>
        <v>Sucursal Nueva Córdoba</v>
      </c>
      <c r="K2359" t="s">
        <v>67</v>
      </c>
      <c r="L2359" t="s">
        <v>35</v>
      </c>
      <c r="M2359" t="s">
        <v>4</v>
      </c>
      <c r="N2359" t="str">
        <f>IFERROR(VLOOKUP(ventas_starbucks_2025[[#This Row],[tamaño_sucio]],cambio_tamaño[#All],2,0),"Tamaño único")</f>
        <v>Tamaño único</v>
      </c>
      <c r="O2359">
        <v>3</v>
      </c>
      <c r="P2359">
        <v>933.34</v>
      </c>
      <c r="Q2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59">
        <v>2800.02</v>
      </c>
      <c r="S2359" t="s">
        <v>15</v>
      </c>
      <c r="T2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9" t="str">
        <f>VLOOKUP(ventas_starbucks_2025[[#This Row],[canal_compra]],cambio_canal_compra[#All],2,0)</f>
        <v>Para llevar</v>
      </c>
      <c r="V2359" t="s">
        <v>6</v>
      </c>
      <c r="W2359" t="str">
        <f>VLOOKUP(ventas_starbucks_2025[[#This Row],[método_pago]],cambio_metodo_pago[#All],2,0)</f>
        <v>Aplicación móbil</v>
      </c>
      <c r="X2359" t="s">
        <v>22</v>
      </c>
      <c r="Y2359">
        <v>0</v>
      </c>
      <c r="Z2359" t="str">
        <f>VLOOKUP(ventas_starbucks_2025[[#This Row],[promoción_aplicada5]],promocion_cambiar[#All],2,0)</f>
        <v>Combo</v>
      </c>
      <c r="AA2359" t="s">
        <v>8</v>
      </c>
      <c r="AB2359" t="s">
        <v>23</v>
      </c>
      <c r="AC2359" t="s">
        <v>24</v>
      </c>
      <c r="AD2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59">
        <v>10.6</v>
      </c>
      <c r="AF2359">
        <v>4</v>
      </c>
      <c r="AG2359">
        <v>13</v>
      </c>
      <c r="AH2359">
        <v>10</v>
      </c>
    </row>
    <row r="2360" spans="1:34" x14ac:dyDescent="0.25">
      <c r="A2360" s="3" t="s">
        <v>2435</v>
      </c>
      <c r="B2360" s="1">
        <v>45663</v>
      </c>
      <c r="C2360" s="23">
        <f t="shared" si="180"/>
        <v>6</v>
      </c>
      <c r="D2360" s="23">
        <f t="shared" si="181"/>
        <v>1</v>
      </c>
      <c r="E2360" s="1" t="str">
        <f t="shared" si="182"/>
        <v>lunes</v>
      </c>
      <c r="F2360" s="23">
        <f t="shared" si="183"/>
        <v>1</v>
      </c>
      <c r="G2360" s="1" t="str">
        <f t="shared" si="184"/>
        <v>enero</v>
      </c>
      <c r="H2360" s="2">
        <v>0.64513888888888893</v>
      </c>
      <c r="I2360" t="s">
        <v>1</v>
      </c>
      <c r="J2360" t="str">
        <f>VLOOKUP(ventas_starbucks_2025[[#This Row],[sucursal]],cambio_sucursal[#All],2,0)</f>
        <v>Sucursal Nueva Córdoba</v>
      </c>
      <c r="K2360" t="s">
        <v>20</v>
      </c>
      <c r="L2360" t="s">
        <v>21</v>
      </c>
      <c r="M2360" t="s">
        <v>4</v>
      </c>
      <c r="N2360" t="str">
        <f>IFERROR(VLOOKUP(ventas_starbucks_2025[[#This Row],[tamaño_sucio]],cambio_tamaño[#All],2,0),"Tamaño único")</f>
        <v>Tamaño único</v>
      </c>
      <c r="O2360">
        <v>4</v>
      </c>
      <c r="P2360">
        <v>708.56</v>
      </c>
      <c r="Q2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60">
        <v>2834.24</v>
      </c>
      <c r="S2360" t="s">
        <v>15</v>
      </c>
      <c r="T2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0" t="str">
        <f>VLOOKUP(ventas_starbucks_2025[[#This Row],[canal_compra]],cambio_canal_compra[#All],2,0)</f>
        <v>Para llevar</v>
      </c>
      <c r="V2360" t="s">
        <v>16</v>
      </c>
      <c r="W2360" t="str">
        <f>VLOOKUP(ventas_starbucks_2025[[#This Row],[método_pago]],cambio_metodo_pago[#All],2,0)</f>
        <v>Tarjeta</v>
      </c>
      <c r="X2360" t="s">
        <v>22</v>
      </c>
      <c r="Y2360">
        <v>0</v>
      </c>
      <c r="Z2360" t="str">
        <f>VLOOKUP(ventas_starbucks_2025[[#This Row],[promoción_aplicada5]],promocion_cambiar[#All],2,0)</f>
        <v>Hora Feliz</v>
      </c>
      <c r="AA2360" t="s">
        <v>36</v>
      </c>
      <c r="AB2360" t="s">
        <v>29</v>
      </c>
      <c r="AC2360" t="s">
        <v>24</v>
      </c>
      <c r="AD2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60">
        <v>5.7</v>
      </c>
      <c r="AF2360">
        <v>3</v>
      </c>
      <c r="AG2360">
        <v>34</v>
      </c>
      <c r="AH2360">
        <v>30</v>
      </c>
    </row>
    <row r="2361" spans="1:34" x14ac:dyDescent="0.25">
      <c r="A2361" s="3" t="s">
        <v>2436</v>
      </c>
      <c r="B2361" s="1">
        <v>45683</v>
      </c>
      <c r="C2361" s="23">
        <f t="shared" si="180"/>
        <v>26</v>
      </c>
      <c r="D2361" s="23">
        <f t="shared" si="181"/>
        <v>7</v>
      </c>
      <c r="E2361" s="23" t="str">
        <f t="shared" si="182"/>
        <v>domingo</v>
      </c>
      <c r="F2361" s="23">
        <f t="shared" si="183"/>
        <v>1</v>
      </c>
      <c r="G2361" s="23" t="str">
        <f t="shared" si="184"/>
        <v>enero</v>
      </c>
      <c r="H2361" s="2">
        <v>0.64861111111111114</v>
      </c>
      <c r="I2361" t="s">
        <v>57</v>
      </c>
      <c r="J2361" t="str">
        <f>VLOOKUP(ventas_starbucks_2025[[#This Row],[sucursal]],cambio_sucursal[#All],2,0)</f>
        <v>Sucursal Avda Colón</v>
      </c>
      <c r="K2361" t="s">
        <v>38</v>
      </c>
      <c r="L2361" t="s">
        <v>39</v>
      </c>
      <c r="M2361" t="s">
        <v>4</v>
      </c>
      <c r="N2361" t="str">
        <f>IFERROR(VLOOKUP(ventas_starbucks_2025[[#This Row],[tamaño_sucio]],cambio_tamaño[#All],2,0),"Tamaño único")</f>
        <v>Tamaño único</v>
      </c>
      <c r="O2361">
        <v>1</v>
      </c>
      <c r="P2361">
        <v>1180.8800000000001</v>
      </c>
      <c r="Q2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1">
        <v>1180.8800000000001</v>
      </c>
      <c r="S2361" t="s">
        <v>15</v>
      </c>
      <c r="T2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1" t="str">
        <f>VLOOKUP(ventas_starbucks_2025[[#This Row],[canal_compra]],cambio_canal_compra[#All],2,0)</f>
        <v>Para llevar</v>
      </c>
      <c r="V2361" t="s">
        <v>16</v>
      </c>
      <c r="W2361" t="str">
        <f>VLOOKUP(ventas_starbucks_2025[[#This Row],[método_pago]],cambio_metodo_pago[#All],2,0)</f>
        <v>Tarjeta</v>
      </c>
      <c r="X2361" t="s">
        <v>22</v>
      </c>
      <c r="Y2361">
        <v>0</v>
      </c>
      <c r="Z2361" t="str">
        <f>VLOOKUP(ventas_starbucks_2025[[#This Row],[promoción_aplicada5]],promocion_cambiar[#All],2,0)</f>
        <v>Ninguna</v>
      </c>
      <c r="AA2361" t="s">
        <v>17</v>
      </c>
      <c r="AB2361" t="s">
        <v>32</v>
      </c>
      <c r="AC2361" t="s">
        <v>41</v>
      </c>
      <c r="AD2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61">
        <v>2.5</v>
      </c>
      <c r="AF2361">
        <v>4</v>
      </c>
      <c r="AG2361">
        <v>15</v>
      </c>
      <c r="AH2361">
        <v>14</v>
      </c>
    </row>
    <row r="2362" spans="1:34" x14ac:dyDescent="0.25">
      <c r="A2362" s="3" t="s">
        <v>2437</v>
      </c>
      <c r="B2362" s="1">
        <v>45744</v>
      </c>
      <c r="C2362" s="23">
        <f t="shared" si="180"/>
        <v>28</v>
      </c>
      <c r="D2362" s="23">
        <f t="shared" si="181"/>
        <v>5</v>
      </c>
      <c r="E2362" s="23" t="str">
        <f t="shared" si="182"/>
        <v>viernes</v>
      </c>
      <c r="F2362" s="23">
        <f t="shared" si="183"/>
        <v>3</v>
      </c>
      <c r="G2362" s="23" t="str">
        <f t="shared" si="184"/>
        <v>marzo</v>
      </c>
      <c r="H2362" s="2">
        <v>0.625</v>
      </c>
      <c r="I2362" t="s">
        <v>26</v>
      </c>
      <c r="J2362" t="str">
        <f>VLOOKUP(ventas_starbucks_2025[[#This Row],[sucursal]],cambio_sucursal[#All],2,0)</f>
        <v>Sucursal San Lorenzo 47</v>
      </c>
      <c r="K2362" t="s">
        <v>89</v>
      </c>
      <c r="L2362" t="s">
        <v>90</v>
      </c>
      <c r="M2362" t="s">
        <v>4</v>
      </c>
      <c r="N2362" t="str">
        <f>IFERROR(VLOOKUP(ventas_starbucks_2025[[#This Row],[tamaño_sucio]],cambio_tamaño[#All],2,0),"Tamaño único")</f>
        <v>Tamaño único</v>
      </c>
      <c r="O2362">
        <v>1</v>
      </c>
      <c r="P2362">
        <v>1319.74</v>
      </c>
      <c r="Q2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2">
        <v>1319.74</v>
      </c>
      <c r="S2362" t="s">
        <v>31</v>
      </c>
      <c r="T2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2" t="str">
        <f>VLOOKUP(ventas_starbucks_2025[[#This Row],[canal_compra]],cambio_canal_compra[#All],2,0)</f>
        <v>Entrega domicilio</v>
      </c>
      <c r="V2362" t="s">
        <v>40</v>
      </c>
      <c r="W2362" t="str">
        <f>VLOOKUP(ventas_starbucks_2025[[#This Row],[método_pago]],cambio_metodo_pago[#All],2,0)</f>
        <v>Efectivo</v>
      </c>
      <c r="X2362" t="s">
        <v>7</v>
      </c>
      <c r="Y2362">
        <v>15</v>
      </c>
      <c r="Z2362" t="str">
        <f>VLOOKUP(ventas_starbucks_2025[[#This Row],[promoción_aplicada5]],promocion_cambiar[#All],2,0)</f>
        <v>Ninguna</v>
      </c>
      <c r="AA2362" t="s">
        <v>17</v>
      </c>
      <c r="AB2362" t="s">
        <v>32</v>
      </c>
      <c r="AC2362" t="s">
        <v>24</v>
      </c>
      <c r="AD2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62">
        <v>8.6999999999999993</v>
      </c>
      <c r="AF2362">
        <v>1</v>
      </c>
      <c r="AG2362">
        <v>16</v>
      </c>
      <c r="AH2362">
        <v>15</v>
      </c>
    </row>
    <row r="2363" spans="1:34" x14ac:dyDescent="0.25">
      <c r="A2363" s="3" t="s">
        <v>2438</v>
      </c>
      <c r="B2363" s="1">
        <v>45659</v>
      </c>
      <c r="C2363" s="23">
        <f t="shared" si="180"/>
        <v>2</v>
      </c>
      <c r="D2363" s="23">
        <f t="shared" si="181"/>
        <v>4</v>
      </c>
      <c r="E2363" s="23" t="str">
        <f t="shared" si="182"/>
        <v>jueves</v>
      </c>
      <c r="F2363" s="23">
        <f t="shared" si="183"/>
        <v>1</v>
      </c>
      <c r="G2363" s="23" t="str">
        <f t="shared" si="184"/>
        <v>enero</v>
      </c>
      <c r="H2363" s="2">
        <v>0.32708333333333334</v>
      </c>
      <c r="I2363" t="s">
        <v>1</v>
      </c>
      <c r="J2363" t="str">
        <f>VLOOKUP(ventas_starbucks_2025[[#This Row],[sucursal]],cambio_sucursal[#All],2,0)</f>
        <v>Sucursal Nueva Córdoba</v>
      </c>
      <c r="K2363" t="s">
        <v>60</v>
      </c>
      <c r="L2363" t="s">
        <v>44</v>
      </c>
      <c r="M2363" t="s">
        <v>62</v>
      </c>
      <c r="N2363" t="str">
        <f>IFERROR(VLOOKUP(ventas_starbucks_2025[[#This Row],[tamaño_sucio]],cambio_tamaño[#All],2,0),"Tamaño único")</f>
        <v>Extra-Grande</v>
      </c>
      <c r="O2363">
        <v>4</v>
      </c>
      <c r="P2363">
        <v>1793.99</v>
      </c>
      <c r="Q2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3">
        <v>7175.96</v>
      </c>
      <c r="S2363" t="s">
        <v>15</v>
      </c>
      <c r="T2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63" t="str">
        <f>VLOOKUP(ventas_starbucks_2025[[#This Row],[canal_compra]],cambio_canal_compra[#All],2,0)</f>
        <v>Para llevar</v>
      </c>
      <c r="V2363" t="s">
        <v>16</v>
      </c>
      <c r="W2363" t="str">
        <f>VLOOKUP(ventas_starbucks_2025[[#This Row],[método_pago]],cambio_metodo_pago[#All],2,0)</f>
        <v>Tarjeta</v>
      </c>
      <c r="X2363" t="s">
        <v>7</v>
      </c>
      <c r="Y2363">
        <v>0</v>
      </c>
      <c r="Z2363" t="str">
        <f>VLOOKUP(ventas_starbucks_2025[[#This Row],[promoción_aplicada5]],promocion_cambiar[#All],2,0)</f>
        <v>Ninguna</v>
      </c>
      <c r="AA2363" t="s">
        <v>17</v>
      </c>
      <c r="AB2363" t="s">
        <v>32</v>
      </c>
      <c r="AC2363" t="s">
        <v>10</v>
      </c>
      <c r="AD2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63">
        <v>5.6</v>
      </c>
      <c r="AF2363">
        <v>3</v>
      </c>
      <c r="AG2363">
        <v>30</v>
      </c>
      <c r="AH2363">
        <v>26</v>
      </c>
    </row>
    <row r="2364" spans="1:34" x14ac:dyDescent="0.25">
      <c r="A2364" s="3" t="s">
        <v>2439</v>
      </c>
      <c r="B2364" s="1">
        <v>45732</v>
      </c>
      <c r="C2364" s="23">
        <f t="shared" si="180"/>
        <v>16</v>
      </c>
      <c r="D2364" s="23">
        <f t="shared" si="181"/>
        <v>7</v>
      </c>
      <c r="E2364" s="23" t="str">
        <f t="shared" si="182"/>
        <v>domingo</v>
      </c>
      <c r="F2364" s="23">
        <f t="shared" si="183"/>
        <v>3</v>
      </c>
      <c r="G2364" s="23" t="str">
        <f t="shared" si="184"/>
        <v>marzo</v>
      </c>
      <c r="H2364" s="2">
        <v>0.48333333333333334</v>
      </c>
      <c r="I2364" t="s">
        <v>1</v>
      </c>
      <c r="J2364" t="str">
        <f>VLOOKUP(ventas_starbucks_2025[[#This Row],[sucursal]],cambio_sucursal[#All],2,0)</f>
        <v>Sucursal Nueva Córdoba</v>
      </c>
      <c r="K2364" t="s">
        <v>205</v>
      </c>
      <c r="L2364" t="s">
        <v>70</v>
      </c>
      <c r="M2364" t="s">
        <v>62</v>
      </c>
      <c r="N2364" t="str">
        <f>IFERROR(VLOOKUP(ventas_starbucks_2025[[#This Row],[tamaño_sucio]],cambio_tamaño[#All],2,0),"Tamaño único")</f>
        <v>Extra-Grande</v>
      </c>
      <c r="O2364">
        <v>2</v>
      </c>
      <c r="P2364">
        <v>1322.27</v>
      </c>
      <c r="Q2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4">
        <v>2644.54</v>
      </c>
      <c r="S2364" t="s">
        <v>5</v>
      </c>
      <c r="T2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4" t="str">
        <f>VLOOKUP(ventas_starbucks_2025[[#This Row],[canal_compra]],cambio_canal_compra[#All],2,0)</f>
        <v>En tienda</v>
      </c>
      <c r="V2364" t="s">
        <v>16</v>
      </c>
      <c r="W2364" t="str">
        <f>VLOOKUP(ventas_starbucks_2025[[#This Row],[método_pago]],cambio_metodo_pago[#All],2,0)</f>
        <v>Tarjeta</v>
      </c>
      <c r="X2364" t="s">
        <v>7</v>
      </c>
      <c r="Y2364">
        <v>15</v>
      </c>
      <c r="Z2364" t="str">
        <f>VLOOKUP(ventas_starbucks_2025[[#This Row],[promoción_aplicada5]],promocion_cambiar[#All],2,0)</f>
        <v>Combo</v>
      </c>
      <c r="AA2364" t="s">
        <v>8</v>
      </c>
      <c r="AB2364" t="s">
        <v>18</v>
      </c>
      <c r="AC2364" t="s">
        <v>41</v>
      </c>
      <c r="AD2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64">
        <v>14.6</v>
      </c>
      <c r="AF2364">
        <v>3</v>
      </c>
      <c r="AG2364">
        <v>43</v>
      </c>
      <c r="AH2364">
        <v>41</v>
      </c>
    </row>
    <row r="2365" spans="1:34" x14ac:dyDescent="0.25">
      <c r="A2365" s="3" t="s">
        <v>2440</v>
      </c>
      <c r="B2365" s="1">
        <v>45709</v>
      </c>
      <c r="C2365" s="23">
        <f t="shared" si="180"/>
        <v>21</v>
      </c>
      <c r="D2365" s="23">
        <f t="shared" si="181"/>
        <v>5</v>
      </c>
      <c r="E2365" s="1" t="str">
        <f t="shared" si="182"/>
        <v>viernes</v>
      </c>
      <c r="F2365" s="23">
        <f t="shared" si="183"/>
        <v>2</v>
      </c>
      <c r="G2365" s="1" t="str">
        <f t="shared" si="184"/>
        <v>febrero</v>
      </c>
      <c r="H2365" s="2">
        <v>0.57291666666666663</v>
      </c>
      <c r="I2365" t="s">
        <v>57</v>
      </c>
      <c r="J2365" t="str">
        <f>VLOOKUP(ventas_starbucks_2025[[#This Row],[sucursal]],cambio_sucursal[#All],2,0)</f>
        <v>Sucursal Avda Colón</v>
      </c>
      <c r="K2365" t="s">
        <v>300</v>
      </c>
      <c r="L2365" t="s">
        <v>44</v>
      </c>
      <c r="M2365" t="s">
        <v>62</v>
      </c>
      <c r="N2365" t="str">
        <f>IFERROR(VLOOKUP(ventas_starbucks_2025[[#This Row],[tamaño_sucio]],cambio_tamaño[#All],2,0),"Tamaño único")</f>
        <v>Extra-Grande</v>
      </c>
      <c r="O2365">
        <v>1</v>
      </c>
      <c r="P2365">
        <v>1340.18</v>
      </c>
      <c r="Q2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5">
        <v>1340.18</v>
      </c>
      <c r="S2365" t="s">
        <v>31</v>
      </c>
      <c r="T2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5" t="str">
        <f>VLOOKUP(ventas_starbucks_2025[[#This Row],[canal_compra]],cambio_canal_compra[#All],2,0)</f>
        <v>Entrega domicilio</v>
      </c>
      <c r="V2365" t="s">
        <v>40</v>
      </c>
      <c r="W2365" t="str">
        <f>VLOOKUP(ventas_starbucks_2025[[#This Row],[método_pago]],cambio_metodo_pago[#All],2,0)</f>
        <v>Efectivo</v>
      </c>
      <c r="X2365" t="s">
        <v>22</v>
      </c>
      <c r="Y2365">
        <v>0</v>
      </c>
      <c r="Z2365" t="str">
        <f>VLOOKUP(ventas_starbucks_2025[[#This Row],[promoción_aplicada5]],promocion_cambiar[#All],2,0)</f>
        <v>Combo</v>
      </c>
      <c r="AA2365" t="s">
        <v>8</v>
      </c>
      <c r="AB2365" t="s">
        <v>32</v>
      </c>
      <c r="AC2365" t="s">
        <v>24</v>
      </c>
      <c r="AD2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65">
        <v>2.6</v>
      </c>
      <c r="AF2365">
        <v>5</v>
      </c>
      <c r="AG2365">
        <v>39</v>
      </c>
      <c r="AH2365">
        <v>38</v>
      </c>
    </row>
    <row r="2366" spans="1:34" x14ac:dyDescent="0.25">
      <c r="A2366" s="3" t="s">
        <v>2441</v>
      </c>
      <c r="B2366" s="1">
        <v>45697</v>
      </c>
      <c r="C2366" s="23">
        <f t="shared" si="180"/>
        <v>9</v>
      </c>
      <c r="D2366" s="23">
        <f t="shared" si="181"/>
        <v>7</v>
      </c>
      <c r="E2366" s="23" t="str">
        <f t="shared" si="182"/>
        <v>domingo</v>
      </c>
      <c r="F2366" s="23">
        <f t="shared" si="183"/>
        <v>2</v>
      </c>
      <c r="G2366" s="23" t="str">
        <f t="shared" si="184"/>
        <v>febrero</v>
      </c>
      <c r="H2366" s="2">
        <v>0.65277777777777779</v>
      </c>
      <c r="I2366" t="s">
        <v>26</v>
      </c>
      <c r="J2366" t="str">
        <f>VLOOKUP(ventas_starbucks_2025[[#This Row],[sucursal]],cambio_sucursal[#All],2,0)</f>
        <v>Sucursal San Lorenzo 47</v>
      </c>
      <c r="K2366" t="s">
        <v>101</v>
      </c>
      <c r="L2366" t="s">
        <v>3</v>
      </c>
      <c r="M2366" t="s">
        <v>4</v>
      </c>
      <c r="N2366" t="str">
        <f>IFERROR(VLOOKUP(ventas_starbucks_2025[[#This Row],[tamaño_sucio]],cambio_tamaño[#All],2,0),"Tamaño único")</f>
        <v>Tamaño único</v>
      </c>
      <c r="O2366">
        <v>5</v>
      </c>
      <c r="P2366">
        <v>3113.2</v>
      </c>
      <c r="Q2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66">
        <v>15566</v>
      </c>
      <c r="S2366" t="s">
        <v>15</v>
      </c>
      <c r="T2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366" t="str">
        <f>VLOOKUP(ventas_starbucks_2025[[#This Row],[canal_compra]],cambio_canal_compra[#All],2,0)</f>
        <v>Para llevar</v>
      </c>
      <c r="V2366" t="s">
        <v>40</v>
      </c>
      <c r="W2366" t="str">
        <f>VLOOKUP(ventas_starbucks_2025[[#This Row],[método_pago]],cambio_metodo_pago[#All],2,0)</f>
        <v>Efectivo</v>
      </c>
      <c r="X2366" t="s">
        <v>7</v>
      </c>
      <c r="Y2366">
        <v>10</v>
      </c>
      <c r="Z2366" t="str">
        <f>VLOOKUP(ventas_starbucks_2025[[#This Row],[promoción_aplicada5]],promocion_cambiar[#All],2,0)</f>
        <v>2x1</v>
      </c>
      <c r="AA2366" t="s">
        <v>51</v>
      </c>
      <c r="AB2366" t="s">
        <v>9</v>
      </c>
      <c r="AC2366" t="s">
        <v>24</v>
      </c>
      <c r="AD2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66">
        <v>5.7</v>
      </c>
      <c r="AF2366">
        <v>1</v>
      </c>
      <c r="AG2366">
        <v>26</v>
      </c>
      <c r="AH2366">
        <v>21</v>
      </c>
    </row>
    <row r="2367" spans="1:34" x14ac:dyDescent="0.25">
      <c r="A2367" s="3" t="s">
        <v>2442</v>
      </c>
      <c r="B2367" s="1">
        <v>45659</v>
      </c>
      <c r="C2367" s="23">
        <f t="shared" si="180"/>
        <v>2</v>
      </c>
      <c r="D2367" s="23">
        <f t="shared" si="181"/>
        <v>4</v>
      </c>
      <c r="E2367" s="1" t="str">
        <f t="shared" si="182"/>
        <v>jueves</v>
      </c>
      <c r="F2367" s="23">
        <f t="shared" si="183"/>
        <v>1</v>
      </c>
      <c r="G2367" s="1" t="str">
        <f t="shared" si="184"/>
        <v>enero</v>
      </c>
      <c r="H2367" s="2">
        <v>0.29583333333333334</v>
      </c>
      <c r="I2367" t="s">
        <v>26</v>
      </c>
      <c r="J2367" t="str">
        <f>VLOOKUP(ventas_starbucks_2025[[#This Row],[sucursal]],cambio_sucursal[#All],2,0)</f>
        <v>Sucursal San Lorenzo 47</v>
      </c>
      <c r="K2367" t="s">
        <v>20</v>
      </c>
      <c r="L2367" t="s">
        <v>21</v>
      </c>
      <c r="M2367" t="s">
        <v>4</v>
      </c>
      <c r="N2367" t="str">
        <f>IFERROR(VLOOKUP(ventas_starbucks_2025[[#This Row],[tamaño_sucio]],cambio_tamaño[#All],2,0),"Tamaño único")</f>
        <v>Tamaño único</v>
      </c>
      <c r="O2367">
        <v>1</v>
      </c>
      <c r="P2367">
        <v>704.32</v>
      </c>
      <c r="Q2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67">
        <v>704.32</v>
      </c>
      <c r="S2367" t="s">
        <v>15</v>
      </c>
      <c r="T2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7" t="str">
        <f>VLOOKUP(ventas_starbucks_2025[[#This Row],[canal_compra]],cambio_canal_compra[#All],2,0)</f>
        <v>Para llevar</v>
      </c>
      <c r="V2367" t="s">
        <v>6</v>
      </c>
      <c r="W2367" t="str">
        <f>VLOOKUP(ventas_starbucks_2025[[#This Row],[método_pago]],cambio_metodo_pago[#All],2,0)</f>
        <v>Aplicación móbil</v>
      </c>
      <c r="X2367" t="s">
        <v>7</v>
      </c>
      <c r="Y2367">
        <v>10</v>
      </c>
      <c r="Z2367" t="str">
        <f>VLOOKUP(ventas_starbucks_2025[[#This Row],[promoción_aplicada5]],promocion_cambiar[#All],2,0)</f>
        <v>2x1</v>
      </c>
      <c r="AA2367" t="s">
        <v>51</v>
      </c>
      <c r="AB2367" t="s">
        <v>32</v>
      </c>
      <c r="AC2367" t="s">
        <v>41</v>
      </c>
      <c r="AD2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67">
        <v>5</v>
      </c>
      <c r="AF2367">
        <v>2</v>
      </c>
      <c r="AG2367">
        <v>46</v>
      </c>
      <c r="AH2367">
        <v>45</v>
      </c>
    </row>
    <row r="2368" spans="1:34" x14ac:dyDescent="0.25">
      <c r="A2368" s="3" t="s">
        <v>2443</v>
      </c>
      <c r="B2368" s="1">
        <v>45718</v>
      </c>
      <c r="C2368" s="23">
        <f t="shared" si="180"/>
        <v>2</v>
      </c>
      <c r="D2368" s="23">
        <f t="shared" si="181"/>
        <v>7</v>
      </c>
      <c r="E2368" s="23" t="str">
        <f t="shared" si="182"/>
        <v>domingo</v>
      </c>
      <c r="F2368" s="23">
        <f t="shared" si="183"/>
        <v>3</v>
      </c>
      <c r="G2368" s="23" t="str">
        <f t="shared" si="184"/>
        <v>marzo</v>
      </c>
      <c r="H2368" s="2">
        <v>0.53819444444444442</v>
      </c>
      <c r="I2368" t="s">
        <v>26</v>
      </c>
      <c r="J2368" t="str">
        <f>VLOOKUP(ventas_starbucks_2025[[#This Row],[sucursal]],cambio_sucursal[#All],2,0)</f>
        <v>Sucursal San Lorenzo 47</v>
      </c>
      <c r="K2368" t="s">
        <v>60</v>
      </c>
      <c r="L2368" t="s">
        <v>44</v>
      </c>
      <c r="M2368" t="s">
        <v>62</v>
      </c>
      <c r="N2368" t="str">
        <f>IFERROR(VLOOKUP(ventas_starbucks_2025[[#This Row],[tamaño_sucio]],cambio_tamaño[#All],2,0),"Tamaño único")</f>
        <v>Extra-Grande</v>
      </c>
      <c r="O2368">
        <v>1</v>
      </c>
      <c r="P2368">
        <v>1255.74</v>
      </c>
      <c r="Q2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8">
        <v>1255.74</v>
      </c>
      <c r="S2368" t="s">
        <v>31</v>
      </c>
      <c r="T2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8" t="str">
        <f>VLOOKUP(ventas_starbucks_2025[[#This Row],[canal_compra]],cambio_canal_compra[#All],2,0)</f>
        <v>Entrega domicilio</v>
      </c>
      <c r="V2368" t="s">
        <v>6</v>
      </c>
      <c r="W2368" t="str">
        <f>VLOOKUP(ventas_starbucks_2025[[#This Row],[método_pago]],cambio_metodo_pago[#All],2,0)</f>
        <v>Aplicación móbil</v>
      </c>
      <c r="X2368" t="s">
        <v>22</v>
      </c>
      <c r="Y2368">
        <v>0</v>
      </c>
      <c r="Z2368" t="str">
        <f>VLOOKUP(ventas_starbucks_2025[[#This Row],[promoción_aplicada5]],promocion_cambiar[#All],2,0)</f>
        <v>Hora Feliz</v>
      </c>
      <c r="AA2368" t="s">
        <v>36</v>
      </c>
      <c r="AB2368" t="s">
        <v>32</v>
      </c>
      <c r="AC2368" t="s">
        <v>10</v>
      </c>
      <c r="AD2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68">
        <v>5.7</v>
      </c>
      <c r="AF2368">
        <v>4</v>
      </c>
      <c r="AG2368">
        <v>25</v>
      </c>
      <c r="AH2368">
        <v>24</v>
      </c>
    </row>
    <row r="2369" spans="1:34" x14ac:dyDescent="0.25">
      <c r="A2369" s="3" t="s">
        <v>2444</v>
      </c>
      <c r="B2369" s="1">
        <v>45696</v>
      </c>
      <c r="C2369" s="23">
        <f t="shared" si="180"/>
        <v>8</v>
      </c>
      <c r="D2369" s="23">
        <f t="shared" si="181"/>
        <v>6</v>
      </c>
      <c r="E2369" s="23" t="str">
        <f t="shared" si="182"/>
        <v>sábado</v>
      </c>
      <c r="F2369" s="23">
        <f t="shared" si="183"/>
        <v>2</v>
      </c>
      <c r="G2369" s="23" t="str">
        <f t="shared" si="184"/>
        <v>febrero</v>
      </c>
      <c r="H2369" s="2">
        <v>0.61597222222222225</v>
      </c>
      <c r="I2369" t="s">
        <v>57</v>
      </c>
      <c r="J2369" t="str">
        <f>VLOOKUP(ventas_starbucks_2025[[#This Row],[sucursal]],cambio_sucursal[#All],2,0)</f>
        <v>Sucursal Avda Colón</v>
      </c>
      <c r="K2369" t="s">
        <v>82</v>
      </c>
      <c r="L2369" t="s">
        <v>28</v>
      </c>
      <c r="M2369" t="s">
        <v>4</v>
      </c>
      <c r="N2369" t="str">
        <f>IFERROR(VLOOKUP(ventas_starbucks_2025[[#This Row],[tamaño_sucio]],cambio_tamaño[#All],2,0),"Tamaño único")</f>
        <v>Tamaño único</v>
      </c>
      <c r="O2369">
        <v>3</v>
      </c>
      <c r="P2369">
        <v>2641.87</v>
      </c>
      <c r="Q2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69">
        <v>7925.61</v>
      </c>
      <c r="S2369" t="s">
        <v>15</v>
      </c>
      <c r="T2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69" t="str">
        <f>VLOOKUP(ventas_starbucks_2025[[#This Row],[canal_compra]],cambio_canal_compra[#All],2,0)</f>
        <v>Para llevar</v>
      </c>
      <c r="V2369" t="s">
        <v>40</v>
      </c>
      <c r="W2369" t="str">
        <f>VLOOKUP(ventas_starbucks_2025[[#This Row],[método_pago]],cambio_metodo_pago[#All],2,0)</f>
        <v>Efectivo</v>
      </c>
      <c r="X2369" t="s">
        <v>7</v>
      </c>
      <c r="Y2369">
        <v>10</v>
      </c>
      <c r="Z2369" t="str">
        <f>VLOOKUP(ventas_starbucks_2025[[#This Row],[promoción_aplicada5]],promocion_cambiar[#All],2,0)</f>
        <v>Combo</v>
      </c>
      <c r="AA2369" t="s">
        <v>8</v>
      </c>
      <c r="AB2369" t="s">
        <v>9</v>
      </c>
      <c r="AC2369" t="s">
        <v>10</v>
      </c>
      <c r="AD2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69">
        <v>5.7</v>
      </c>
      <c r="AF2369">
        <v>1</v>
      </c>
      <c r="AG2369">
        <v>48</v>
      </c>
      <c r="AH2369">
        <v>45</v>
      </c>
    </row>
    <row r="2370" spans="1:34" x14ac:dyDescent="0.25">
      <c r="A2370" s="3" t="s">
        <v>2445</v>
      </c>
      <c r="B2370" s="1">
        <v>45735</v>
      </c>
      <c r="C2370" s="23">
        <f t="shared" ref="C2370:C2433" si="185">DAY(B2370)</f>
        <v>19</v>
      </c>
      <c r="D2370" s="23">
        <f t="shared" ref="D2370:D2433" si="186">WEEKDAY(B2370,2)</f>
        <v>3</v>
      </c>
      <c r="E2370" s="23" t="str">
        <f t="shared" ref="E2370:E2433" si="187">TEXT(B2370,"dddd")</f>
        <v>miércoles</v>
      </c>
      <c r="F2370" s="23">
        <f t="shared" ref="F2370:F2433" si="188">MONTH(B2370)</f>
        <v>3</v>
      </c>
      <c r="G2370" s="23" t="str">
        <f t="shared" ref="G2370:G2433" si="189">TEXT(B2370,"mmmm")</f>
        <v>marzo</v>
      </c>
      <c r="H2370" s="2">
        <v>0.69166666666666665</v>
      </c>
      <c r="I2370" t="s">
        <v>1</v>
      </c>
      <c r="J2370" t="str">
        <f>VLOOKUP(ventas_starbucks_2025[[#This Row],[sucursal]],cambio_sucursal[#All],2,0)</f>
        <v>Sucursal Nueva Córdoba</v>
      </c>
      <c r="K2370" t="s">
        <v>87</v>
      </c>
      <c r="L2370" t="s">
        <v>65</v>
      </c>
      <c r="M2370" t="s">
        <v>4</v>
      </c>
      <c r="N2370" t="str">
        <f>IFERROR(VLOOKUP(ventas_starbucks_2025[[#This Row],[tamaño_sucio]],cambio_tamaño[#All],2,0),"Tamaño único")</f>
        <v>Tamaño único</v>
      </c>
      <c r="O2370">
        <v>4</v>
      </c>
      <c r="P2370">
        <v>1706.64</v>
      </c>
      <c r="Q2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0">
        <v>6826.56</v>
      </c>
      <c r="S2370" t="s">
        <v>31</v>
      </c>
      <c r="T2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0" t="str">
        <f>VLOOKUP(ventas_starbucks_2025[[#This Row],[canal_compra]],cambio_canal_compra[#All],2,0)</f>
        <v>Entrega domicilio</v>
      </c>
      <c r="V2370" t="s">
        <v>40</v>
      </c>
      <c r="W2370" t="str">
        <f>VLOOKUP(ventas_starbucks_2025[[#This Row],[método_pago]],cambio_metodo_pago[#All],2,0)</f>
        <v>Efectivo</v>
      </c>
      <c r="X2370" t="s">
        <v>22</v>
      </c>
      <c r="Y2370">
        <v>0</v>
      </c>
      <c r="Z2370" t="str">
        <f>VLOOKUP(ventas_starbucks_2025[[#This Row],[promoción_aplicada5]],promocion_cambiar[#All],2,0)</f>
        <v>Combo</v>
      </c>
      <c r="AA2370" t="s">
        <v>8</v>
      </c>
      <c r="AB2370" t="s">
        <v>29</v>
      </c>
      <c r="AC2370" t="s">
        <v>41</v>
      </c>
      <c r="AD2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0">
        <v>7.8</v>
      </c>
      <c r="AF2370">
        <v>3</v>
      </c>
      <c r="AG2370">
        <v>13</v>
      </c>
      <c r="AH2370">
        <v>9</v>
      </c>
    </row>
    <row r="2371" spans="1:34" x14ac:dyDescent="0.25">
      <c r="A2371" s="3" t="s">
        <v>2446</v>
      </c>
      <c r="B2371" s="1">
        <v>45696</v>
      </c>
      <c r="C2371" s="23">
        <f t="shared" si="185"/>
        <v>8</v>
      </c>
      <c r="D2371" s="23">
        <f t="shared" si="186"/>
        <v>6</v>
      </c>
      <c r="E2371" s="1" t="str">
        <f t="shared" si="187"/>
        <v>sábado</v>
      </c>
      <c r="F2371" s="23">
        <f t="shared" si="188"/>
        <v>2</v>
      </c>
      <c r="G2371" s="1" t="str">
        <f t="shared" si="189"/>
        <v>febrero</v>
      </c>
      <c r="H2371" s="2">
        <v>0.65763888888888888</v>
      </c>
      <c r="I2371" t="s">
        <v>1</v>
      </c>
      <c r="J2371" t="str">
        <f>VLOOKUP(ventas_starbucks_2025[[#This Row],[sucursal]],cambio_sucursal[#All],2,0)</f>
        <v>Sucursal Nueva Córdoba</v>
      </c>
      <c r="K2371" t="s">
        <v>2</v>
      </c>
      <c r="L2371" t="s">
        <v>3</v>
      </c>
      <c r="M2371" t="s">
        <v>4</v>
      </c>
      <c r="N2371" t="str">
        <f>IFERROR(VLOOKUP(ventas_starbucks_2025[[#This Row],[tamaño_sucio]],cambio_tamaño[#All],2,0),"Tamaño único")</f>
        <v>Tamaño único</v>
      </c>
      <c r="O2371">
        <v>2</v>
      </c>
      <c r="P2371">
        <v>2758.27</v>
      </c>
      <c r="Q2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71">
        <v>5516.54</v>
      </c>
      <c r="S2371" t="s">
        <v>15</v>
      </c>
      <c r="T2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1" t="str">
        <f>VLOOKUP(ventas_starbucks_2025[[#This Row],[canal_compra]],cambio_canal_compra[#All],2,0)</f>
        <v>Para llevar</v>
      </c>
      <c r="V2371" t="s">
        <v>40</v>
      </c>
      <c r="W2371" t="str">
        <f>VLOOKUP(ventas_starbucks_2025[[#This Row],[método_pago]],cambio_metodo_pago[#All],2,0)</f>
        <v>Efectivo</v>
      </c>
      <c r="X2371" t="s">
        <v>22</v>
      </c>
      <c r="Y2371">
        <v>0</v>
      </c>
      <c r="Z2371" t="str">
        <f>VLOOKUP(ventas_starbucks_2025[[#This Row],[promoción_aplicada5]],promocion_cambiar[#All],2,0)</f>
        <v>Ninguna</v>
      </c>
      <c r="AA2371" t="s">
        <v>17</v>
      </c>
      <c r="AB2371" t="s">
        <v>9</v>
      </c>
      <c r="AC2371" t="s">
        <v>10</v>
      </c>
      <c r="AD2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71">
        <v>14.2</v>
      </c>
      <c r="AF2371">
        <v>4</v>
      </c>
      <c r="AG2371">
        <v>19</v>
      </c>
      <c r="AH2371">
        <v>17</v>
      </c>
    </row>
    <row r="2372" spans="1:34" x14ac:dyDescent="0.25">
      <c r="A2372" s="3" t="s">
        <v>2447</v>
      </c>
      <c r="B2372" s="1">
        <v>45760</v>
      </c>
      <c r="C2372" s="23">
        <f t="shared" si="185"/>
        <v>13</v>
      </c>
      <c r="D2372" s="23">
        <f t="shared" si="186"/>
        <v>7</v>
      </c>
      <c r="E2372" s="1" t="str">
        <f t="shared" si="187"/>
        <v>domingo</v>
      </c>
      <c r="F2372" s="23">
        <f t="shared" si="188"/>
        <v>4</v>
      </c>
      <c r="G2372" s="1" t="str">
        <f t="shared" si="189"/>
        <v>abril</v>
      </c>
      <c r="H2372" s="2">
        <v>0.63055555555555554</v>
      </c>
      <c r="I2372" t="s">
        <v>57</v>
      </c>
      <c r="J2372" t="str">
        <f>VLOOKUP(ventas_starbucks_2025[[#This Row],[sucursal]],cambio_sucursal[#All],2,0)</f>
        <v>Sucursal Avda Colón</v>
      </c>
      <c r="K2372" t="s">
        <v>43</v>
      </c>
      <c r="L2372" t="s">
        <v>44</v>
      </c>
      <c r="M2372" t="s">
        <v>62</v>
      </c>
      <c r="N2372" t="str">
        <f>IFERROR(VLOOKUP(ventas_starbucks_2025[[#This Row],[tamaño_sucio]],cambio_tamaño[#All],2,0),"Tamaño único")</f>
        <v>Extra-Grande</v>
      </c>
      <c r="O2372">
        <v>3</v>
      </c>
      <c r="P2372">
        <v>1560.13</v>
      </c>
      <c r="Q2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2">
        <v>4680.3900000000003</v>
      </c>
      <c r="S2372" t="s">
        <v>15</v>
      </c>
      <c r="T2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72" t="str">
        <f>VLOOKUP(ventas_starbucks_2025[[#This Row],[canal_compra]],cambio_canal_compra[#All],2,0)</f>
        <v>Para llevar</v>
      </c>
      <c r="V2372" t="s">
        <v>6</v>
      </c>
      <c r="W2372" t="str">
        <f>VLOOKUP(ventas_starbucks_2025[[#This Row],[método_pago]],cambio_metodo_pago[#All],2,0)</f>
        <v>Aplicación móbil</v>
      </c>
      <c r="X2372" t="s">
        <v>7</v>
      </c>
      <c r="Y2372">
        <v>0</v>
      </c>
      <c r="Z2372" t="str">
        <f>VLOOKUP(ventas_starbucks_2025[[#This Row],[promoción_aplicada5]],promocion_cambiar[#All],2,0)</f>
        <v>Hora Feliz</v>
      </c>
      <c r="AA2372" t="s">
        <v>36</v>
      </c>
      <c r="AB2372" t="s">
        <v>29</v>
      </c>
      <c r="AC2372" t="s">
        <v>10</v>
      </c>
      <c r="AD2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2">
        <v>8.8000000000000007</v>
      </c>
      <c r="AF2372">
        <v>2</v>
      </c>
      <c r="AG2372">
        <v>13</v>
      </c>
      <c r="AH2372">
        <v>10</v>
      </c>
    </row>
    <row r="2373" spans="1:34" x14ac:dyDescent="0.25">
      <c r="A2373" s="3" t="s">
        <v>2448</v>
      </c>
      <c r="B2373" s="1">
        <v>45758</v>
      </c>
      <c r="C2373" s="23">
        <f t="shared" si="185"/>
        <v>11</v>
      </c>
      <c r="D2373" s="23">
        <f t="shared" si="186"/>
        <v>5</v>
      </c>
      <c r="E2373" s="1" t="str">
        <f t="shared" si="187"/>
        <v>viernes</v>
      </c>
      <c r="F2373" s="23">
        <f t="shared" si="188"/>
        <v>4</v>
      </c>
      <c r="G2373" s="1" t="str">
        <f t="shared" si="189"/>
        <v>abril</v>
      </c>
      <c r="H2373" s="2">
        <v>0.30625000000000002</v>
      </c>
      <c r="I2373" t="s">
        <v>12</v>
      </c>
      <c r="J2373" t="str">
        <f>VLOOKUP(ventas_starbucks_2025[[#This Row],[sucursal]],cambio_sucursal[#All],2,0)</f>
        <v>Sucursal Córdoba Shopping</v>
      </c>
      <c r="K2373" t="s">
        <v>34</v>
      </c>
      <c r="L2373" t="s">
        <v>35</v>
      </c>
      <c r="M2373" t="s">
        <v>4</v>
      </c>
      <c r="N2373" t="str">
        <f>IFERROR(VLOOKUP(ventas_starbucks_2025[[#This Row],[tamaño_sucio]],cambio_tamaño[#All],2,0),"Tamaño único")</f>
        <v>Tamaño único</v>
      </c>
      <c r="O2373">
        <v>4</v>
      </c>
      <c r="P2373">
        <v>1438.54</v>
      </c>
      <c r="Q2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3">
        <v>5754.16</v>
      </c>
      <c r="S2373" t="s">
        <v>31</v>
      </c>
      <c r="T2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3" t="str">
        <f>VLOOKUP(ventas_starbucks_2025[[#This Row],[canal_compra]],cambio_canal_compra[#All],2,0)</f>
        <v>Entrega domicilio</v>
      </c>
      <c r="V2373" t="s">
        <v>40</v>
      </c>
      <c r="W2373" t="str">
        <f>VLOOKUP(ventas_starbucks_2025[[#This Row],[método_pago]],cambio_metodo_pago[#All],2,0)</f>
        <v>Efectivo</v>
      </c>
      <c r="X2373" t="s">
        <v>22</v>
      </c>
      <c r="Y2373">
        <v>0</v>
      </c>
      <c r="Z2373" t="str">
        <f>VLOOKUP(ventas_starbucks_2025[[#This Row],[promoción_aplicada5]],promocion_cambiar[#All],2,0)</f>
        <v>Ninguna</v>
      </c>
      <c r="AA2373" t="s">
        <v>17</v>
      </c>
      <c r="AB2373" t="s">
        <v>32</v>
      </c>
      <c r="AC2373" t="s">
        <v>10</v>
      </c>
      <c r="AD2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73">
        <v>4.5999999999999996</v>
      </c>
      <c r="AF2373">
        <v>2</v>
      </c>
      <c r="AG2373">
        <v>48</v>
      </c>
      <c r="AH2373">
        <v>44</v>
      </c>
    </row>
    <row r="2374" spans="1:34" x14ac:dyDescent="0.25">
      <c r="A2374" s="3" t="s">
        <v>2449</v>
      </c>
      <c r="B2374" s="1">
        <v>45695</v>
      </c>
      <c r="C2374" s="23">
        <f t="shared" si="185"/>
        <v>7</v>
      </c>
      <c r="D2374" s="23">
        <f t="shared" si="186"/>
        <v>5</v>
      </c>
      <c r="E2374" s="23" t="str">
        <f t="shared" si="187"/>
        <v>viernes</v>
      </c>
      <c r="F2374" s="23">
        <f t="shared" si="188"/>
        <v>2</v>
      </c>
      <c r="G2374" s="23" t="str">
        <f t="shared" si="189"/>
        <v>febrero</v>
      </c>
      <c r="H2374" s="2">
        <v>0.5805555555555556</v>
      </c>
      <c r="I2374" t="s">
        <v>26</v>
      </c>
      <c r="J2374" t="str">
        <f>VLOOKUP(ventas_starbucks_2025[[#This Row],[sucursal]],cambio_sucursal[#All],2,0)</f>
        <v>Sucursal San Lorenzo 47</v>
      </c>
      <c r="K2374" t="s">
        <v>27</v>
      </c>
      <c r="L2374" t="s">
        <v>28</v>
      </c>
      <c r="M2374" t="s">
        <v>4</v>
      </c>
      <c r="N2374" t="str">
        <f>IFERROR(VLOOKUP(ventas_starbucks_2025[[#This Row],[tamaño_sucio]],cambio_tamaño[#All],2,0),"Tamaño único")</f>
        <v>Tamaño único</v>
      </c>
      <c r="O2374">
        <v>3</v>
      </c>
      <c r="P2374">
        <v>2759.49</v>
      </c>
      <c r="Q2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74">
        <v>8278.4699999999993</v>
      </c>
      <c r="S2374" t="s">
        <v>31</v>
      </c>
      <c r="T2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4" t="str">
        <f>VLOOKUP(ventas_starbucks_2025[[#This Row],[canal_compra]],cambio_canal_compra[#All],2,0)</f>
        <v>Entrega domicilio</v>
      </c>
      <c r="V2374" t="s">
        <v>6</v>
      </c>
      <c r="W2374" t="str">
        <f>VLOOKUP(ventas_starbucks_2025[[#This Row],[método_pago]],cambio_metodo_pago[#All],2,0)</f>
        <v>Aplicación móbil</v>
      </c>
      <c r="X2374" t="s">
        <v>22</v>
      </c>
      <c r="Y2374">
        <v>0</v>
      </c>
      <c r="Z2374" t="str">
        <f>VLOOKUP(ventas_starbucks_2025[[#This Row],[promoción_aplicada5]],promocion_cambiar[#All],2,0)</f>
        <v>Hora Feliz</v>
      </c>
      <c r="AA2374" t="s">
        <v>36</v>
      </c>
      <c r="AB2374" t="s">
        <v>32</v>
      </c>
      <c r="AC2374" t="s">
        <v>24</v>
      </c>
      <c r="AD2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74">
        <v>12.8</v>
      </c>
      <c r="AF2374">
        <v>4</v>
      </c>
      <c r="AG2374">
        <v>37</v>
      </c>
      <c r="AH2374">
        <v>34</v>
      </c>
    </row>
    <row r="2375" spans="1:34" x14ac:dyDescent="0.25">
      <c r="A2375" s="3" t="s">
        <v>2450</v>
      </c>
      <c r="B2375" s="1">
        <v>45673</v>
      </c>
      <c r="C2375" s="23">
        <f t="shared" si="185"/>
        <v>16</v>
      </c>
      <c r="D2375" s="23">
        <f t="shared" si="186"/>
        <v>4</v>
      </c>
      <c r="E2375" s="1" t="str">
        <f t="shared" si="187"/>
        <v>jueves</v>
      </c>
      <c r="F2375" s="23">
        <f t="shared" si="188"/>
        <v>1</v>
      </c>
      <c r="G2375" s="1" t="str">
        <f t="shared" si="189"/>
        <v>enero</v>
      </c>
      <c r="H2375" s="2">
        <v>0.3888888888888889</v>
      </c>
      <c r="I2375" t="s">
        <v>57</v>
      </c>
      <c r="J2375" t="str">
        <f>VLOOKUP(ventas_starbucks_2025[[#This Row],[sucursal]],cambio_sucursal[#All],2,0)</f>
        <v>Sucursal Avda Colón</v>
      </c>
      <c r="K2375" t="s">
        <v>173</v>
      </c>
      <c r="L2375" t="s">
        <v>35</v>
      </c>
      <c r="M2375" t="s">
        <v>4</v>
      </c>
      <c r="N2375" t="str">
        <f>IFERROR(VLOOKUP(ventas_starbucks_2025[[#This Row],[tamaño_sucio]],cambio_tamaño[#All],2,0),"Tamaño único")</f>
        <v>Tamaño único</v>
      </c>
      <c r="O2375">
        <v>5</v>
      </c>
      <c r="P2375">
        <v>1135.1099999999999</v>
      </c>
      <c r="Q2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5">
        <v>5675.55</v>
      </c>
      <c r="S2375" t="s">
        <v>31</v>
      </c>
      <c r="T2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5" t="str">
        <f>VLOOKUP(ventas_starbucks_2025[[#This Row],[canal_compra]],cambio_canal_compra[#All],2,0)</f>
        <v>Entrega domicilio</v>
      </c>
      <c r="V2375" t="s">
        <v>6</v>
      </c>
      <c r="W2375" t="str">
        <f>VLOOKUP(ventas_starbucks_2025[[#This Row],[método_pago]],cambio_metodo_pago[#All],2,0)</f>
        <v>Aplicación móbil</v>
      </c>
      <c r="X2375" t="s">
        <v>22</v>
      </c>
      <c r="Y2375">
        <v>0</v>
      </c>
      <c r="Z2375" t="str">
        <f>VLOOKUP(ventas_starbucks_2025[[#This Row],[promoción_aplicada5]],promocion_cambiar[#All],2,0)</f>
        <v>2x1</v>
      </c>
      <c r="AA2375" t="s">
        <v>51</v>
      </c>
      <c r="AB2375" t="s">
        <v>52</v>
      </c>
      <c r="AC2375" t="s">
        <v>10</v>
      </c>
      <c r="AD2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5">
        <v>5.4</v>
      </c>
      <c r="AF2375">
        <v>3</v>
      </c>
      <c r="AG2375">
        <v>15</v>
      </c>
      <c r="AH2375">
        <v>10</v>
      </c>
    </row>
    <row r="2376" spans="1:34" x14ac:dyDescent="0.25">
      <c r="A2376" s="3" t="s">
        <v>2451</v>
      </c>
      <c r="B2376" s="1">
        <v>45681</v>
      </c>
      <c r="C2376" s="23">
        <f t="shared" si="185"/>
        <v>24</v>
      </c>
      <c r="D2376" s="23">
        <f t="shared" si="186"/>
        <v>5</v>
      </c>
      <c r="E2376" s="1" t="str">
        <f t="shared" si="187"/>
        <v>viernes</v>
      </c>
      <c r="F2376" s="23">
        <f t="shared" si="188"/>
        <v>1</v>
      </c>
      <c r="G2376" s="1" t="str">
        <f t="shared" si="189"/>
        <v>enero</v>
      </c>
      <c r="H2376" s="2">
        <v>0.61527777777777781</v>
      </c>
      <c r="I2376" t="s">
        <v>26</v>
      </c>
      <c r="J2376" t="str">
        <f>VLOOKUP(ventas_starbucks_2025[[#This Row],[sucursal]],cambio_sucursal[#All],2,0)</f>
        <v>Sucursal San Lorenzo 47</v>
      </c>
      <c r="K2376" t="s">
        <v>89</v>
      </c>
      <c r="L2376" t="s">
        <v>90</v>
      </c>
      <c r="M2376" t="s">
        <v>4</v>
      </c>
      <c r="N2376" t="str">
        <f>IFERROR(VLOOKUP(ventas_starbucks_2025[[#This Row],[tamaño_sucio]],cambio_tamaño[#All],2,0),"Tamaño único")</f>
        <v>Tamaño único</v>
      </c>
      <c r="O2376">
        <v>3</v>
      </c>
      <c r="P2376">
        <v>1493.92</v>
      </c>
      <c r="Q2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6">
        <v>4481.76</v>
      </c>
      <c r="S2376" t="s">
        <v>15</v>
      </c>
      <c r="T2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76" t="str">
        <f>VLOOKUP(ventas_starbucks_2025[[#This Row],[canal_compra]],cambio_canal_compra[#All],2,0)</f>
        <v>Para llevar</v>
      </c>
      <c r="V2376" t="s">
        <v>40</v>
      </c>
      <c r="W2376" t="str">
        <f>VLOOKUP(ventas_starbucks_2025[[#This Row],[método_pago]],cambio_metodo_pago[#All],2,0)</f>
        <v>Efectivo</v>
      </c>
      <c r="X2376" t="s">
        <v>22</v>
      </c>
      <c r="Y2376">
        <v>0</v>
      </c>
      <c r="Z2376" t="str">
        <f>VLOOKUP(ventas_starbucks_2025[[#This Row],[promoción_aplicada5]],promocion_cambiar[#All],2,0)</f>
        <v>Combo</v>
      </c>
      <c r="AA2376" t="s">
        <v>8</v>
      </c>
      <c r="AB2376" t="s">
        <v>29</v>
      </c>
      <c r="AC2376" t="s">
        <v>10</v>
      </c>
      <c r="AD2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6">
        <v>5.2</v>
      </c>
      <c r="AF2376">
        <v>2</v>
      </c>
      <c r="AG2376">
        <v>25</v>
      </c>
      <c r="AH2376">
        <v>22</v>
      </c>
    </row>
    <row r="2377" spans="1:34" x14ac:dyDescent="0.25">
      <c r="A2377" s="3" t="s">
        <v>2452</v>
      </c>
      <c r="B2377" s="1">
        <v>45700</v>
      </c>
      <c r="C2377" s="23">
        <f t="shared" si="185"/>
        <v>12</v>
      </c>
      <c r="D2377" s="23">
        <f t="shared" si="186"/>
        <v>3</v>
      </c>
      <c r="E2377" s="23" t="str">
        <f t="shared" si="187"/>
        <v>miércoles</v>
      </c>
      <c r="F2377" s="23">
        <f t="shared" si="188"/>
        <v>2</v>
      </c>
      <c r="G2377" s="23" t="str">
        <f t="shared" si="189"/>
        <v>febrero</v>
      </c>
      <c r="H2377" s="2">
        <v>0.75277777777777777</v>
      </c>
      <c r="I2377" t="s">
        <v>12</v>
      </c>
      <c r="J2377" t="str">
        <f>VLOOKUP(ventas_starbucks_2025[[#This Row],[sucursal]],cambio_sucursal[#All],2,0)</f>
        <v>Sucursal Córdoba Shopping</v>
      </c>
      <c r="K2377" t="s">
        <v>48</v>
      </c>
      <c r="L2377" t="s">
        <v>49</v>
      </c>
      <c r="M2377" t="s">
        <v>45</v>
      </c>
      <c r="N2377" t="str">
        <f>IFERROR(VLOOKUP(ventas_starbucks_2025[[#This Row],[tamaño_sucio]],cambio_tamaño[#All],2,0),"Tamaño único")</f>
        <v>Grande</v>
      </c>
      <c r="O2377">
        <v>4</v>
      </c>
      <c r="P2377">
        <v>1676.89</v>
      </c>
      <c r="Q2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7">
        <v>6707.56</v>
      </c>
      <c r="S2377" t="s">
        <v>15</v>
      </c>
      <c r="T2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7" t="str">
        <f>VLOOKUP(ventas_starbucks_2025[[#This Row],[canal_compra]],cambio_canal_compra[#All],2,0)</f>
        <v>Para llevar</v>
      </c>
      <c r="V2377" t="s">
        <v>16</v>
      </c>
      <c r="W2377" t="str">
        <f>VLOOKUP(ventas_starbucks_2025[[#This Row],[método_pago]],cambio_metodo_pago[#All],2,0)</f>
        <v>Tarjeta</v>
      </c>
      <c r="X2377" t="s">
        <v>22</v>
      </c>
      <c r="Y2377">
        <v>0</v>
      </c>
      <c r="Z2377" t="str">
        <f>VLOOKUP(ventas_starbucks_2025[[#This Row],[promoción_aplicada5]],promocion_cambiar[#All],2,0)</f>
        <v>Ninguna</v>
      </c>
      <c r="AA2377" t="s">
        <v>17</v>
      </c>
      <c r="AB2377" t="s">
        <v>9</v>
      </c>
      <c r="AC2377" t="s">
        <v>24</v>
      </c>
      <c r="AD2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77">
        <v>13.1</v>
      </c>
      <c r="AF2377">
        <v>5</v>
      </c>
      <c r="AG2377">
        <v>23</v>
      </c>
      <c r="AH2377">
        <v>19</v>
      </c>
    </row>
    <row r="2378" spans="1:34" x14ac:dyDescent="0.25">
      <c r="A2378" s="3" t="s">
        <v>2453</v>
      </c>
      <c r="B2378" s="1">
        <v>45666</v>
      </c>
      <c r="C2378" s="23">
        <f t="shared" si="185"/>
        <v>9</v>
      </c>
      <c r="D2378" s="23">
        <f t="shared" si="186"/>
        <v>4</v>
      </c>
      <c r="E2378" s="1" t="str">
        <f t="shared" si="187"/>
        <v>jueves</v>
      </c>
      <c r="F2378" s="23">
        <f t="shared" si="188"/>
        <v>1</v>
      </c>
      <c r="G2378" s="1" t="str">
        <f t="shared" si="189"/>
        <v>enero</v>
      </c>
      <c r="H2378" s="2">
        <v>0.44166666666666665</v>
      </c>
      <c r="I2378" t="s">
        <v>57</v>
      </c>
      <c r="J2378" t="str">
        <f>VLOOKUP(ventas_starbucks_2025[[#This Row],[sucursal]],cambio_sucursal[#All],2,0)</f>
        <v>Sucursal Avda Colón</v>
      </c>
      <c r="K2378" t="s">
        <v>67</v>
      </c>
      <c r="L2378" t="s">
        <v>35</v>
      </c>
      <c r="M2378" t="s">
        <v>4</v>
      </c>
      <c r="N2378" t="str">
        <f>IFERROR(VLOOKUP(ventas_starbucks_2025[[#This Row],[tamaño_sucio]],cambio_tamaño[#All],2,0),"Tamaño único")</f>
        <v>Tamaño único</v>
      </c>
      <c r="O2378">
        <v>2</v>
      </c>
      <c r="P2378">
        <v>1099.7</v>
      </c>
      <c r="Q2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8">
        <v>2199.4</v>
      </c>
      <c r="S2378" t="s">
        <v>15</v>
      </c>
      <c r="T2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78" t="str">
        <f>VLOOKUP(ventas_starbucks_2025[[#This Row],[canal_compra]],cambio_canal_compra[#All],2,0)</f>
        <v>Para llevar</v>
      </c>
      <c r="V2378" t="s">
        <v>6</v>
      </c>
      <c r="W2378" t="str">
        <f>VLOOKUP(ventas_starbucks_2025[[#This Row],[método_pago]],cambio_metodo_pago[#All],2,0)</f>
        <v>Aplicación móbil</v>
      </c>
      <c r="X2378" t="s">
        <v>7</v>
      </c>
      <c r="Y2378">
        <v>15</v>
      </c>
      <c r="Z2378" t="str">
        <f>VLOOKUP(ventas_starbucks_2025[[#This Row],[promoción_aplicada5]],promocion_cambiar[#All],2,0)</f>
        <v>Hora Feliz</v>
      </c>
      <c r="AA2378" t="s">
        <v>36</v>
      </c>
      <c r="AB2378" t="s">
        <v>32</v>
      </c>
      <c r="AC2378" t="s">
        <v>24</v>
      </c>
      <c r="AD2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78">
        <v>3.6</v>
      </c>
      <c r="AF2378">
        <v>1</v>
      </c>
      <c r="AG2378">
        <v>48</v>
      </c>
      <c r="AH2378">
        <v>46</v>
      </c>
    </row>
    <row r="2379" spans="1:34" x14ac:dyDescent="0.25">
      <c r="A2379" s="3" t="s">
        <v>2454</v>
      </c>
      <c r="B2379" s="1">
        <v>45724</v>
      </c>
      <c r="C2379" s="23">
        <f t="shared" si="185"/>
        <v>8</v>
      </c>
      <c r="D2379" s="23">
        <f t="shared" si="186"/>
        <v>6</v>
      </c>
      <c r="E2379" s="23" t="str">
        <f t="shared" si="187"/>
        <v>sábado</v>
      </c>
      <c r="F2379" s="23">
        <f t="shared" si="188"/>
        <v>3</v>
      </c>
      <c r="G2379" s="23" t="str">
        <f t="shared" si="189"/>
        <v>marzo</v>
      </c>
      <c r="H2379" s="2">
        <v>0.33402777777777776</v>
      </c>
      <c r="I2379" t="s">
        <v>1</v>
      </c>
      <c r="J2379" t="str">
        <f>VLOOKUP(ventas_starbucks_2025[[#This Row],[sucursal]],cambio_sucursal[#All],2,0)</f>
        <v>Sucursal Nueva Córdoba</v>
      </c>
      <c r="K2379" t="s">
        <v>38</v>
      </c>
      <c r="L2379" t="s">
        <v>39</v>
      </c>
      <c r="M2379" t="s">
        <v>4</v>
      </c>
      <c r="N2379" t="str">
        <f>IFERROR(VLOOKUP(ventas_starbucks_2025[[#This Row],[tamaño_sucio]],cambio_tamaño[#All],2,0),"Tamaño único")</f>
        <v>Tamaño único</v>
      </c>
      <c r="O2379">
        <v>5</v>
      </c>
      <c r="P2379">
        <v>1151.27</v>
      </c>
      <c r="Q2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9">
        <v>5756.35</v>
      </c>
      <c r="S2379" t="s">
        <v>5</v>
      </c>
      <c r="T2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9" t="str">
        <f>VLOOKUP(ventas_starbucks_2025[[#This Row],[canal_compra]],cambio_canal_compra[#All],2,0)</f>
        <v>En tienda</v>
      </c>
      <c r="V2379" t="s">
        <v>40</v>
      </c>
      <c r="W2379" t="str">
        <f>VLOOKUP(ventas_starbucks_2025[[#This Row],[método_pago]],cambio_metodo_pago[#All],2,0)</f>
        <v>Efectivo</v>
      </c>
      <c r="X2379" t="s">
        <v>22</v>
      </c>
      <c r="Y2379">
        <v>0</v>
      </c>
      <c r="Z2379" t="str">
        <f>VLOOKUP(ventas_starbucks_2025[[#This Row],[promoción_aplicada5]],promocion_cambiar[#All],2,0)</f>
        <v>2x1</v>
      </c>
      <c r="AA2379" t="s">
        <v>51</v>
      </c>
      <c r="AB2379" t="s">
        <v>23</v>
      </c>
      <c r="AC2379" t="s">
        <v>41</v>
      </c>
      <c r="AD2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79">
        <v>2.8</v>
      </c>
      <c r="AF2379">
        <v>5</v>
      </c>
      <c r="AG2379">
        <v>30</v>
      </c>
      <c r="AH2379">
        <v>25</v>
      </c>
    </row>
    <row r="2380" spans="1:34" x14ac:dyDescent="0.25">
      <c r="A2380" s="3" t="s">
        <v>2455</v>
      </c>
      <c r="B2380" s="1">
        <v>45685</v>
      </c>
      <c r="C2380" s="23">
        <f t="shared" si="185"/>
        <v>28</v>
      </c>
      <c r="D2380" s="23">
        <f t="shared" si="186"/>
        <v>2</v>
      </c>
      <c r="E2380" s="23" t="str">
        <f t="shared" si="187"/>
        <v>martes</v>
      </c>
      <c r="F2380" s="23">
        <f t="shared" si="188"/>
        <v>1</v>
      </c>
      <c r="G2380" s="23" t="str">
        <f t="shared" si="189"/>
        <v>enero</v>
      </c>
      <c r="H2380" s="2">
        <v>0.58333333333333337</v>
      </c>
      <c r="I2380" t="s">
        <v>12</v>
      </c>
      <c r="J2380" t="str">
        <f>VLOOKUP(ventas_starbucks_2025[[#This Row],[sucursal]],cambio_sucursal[#All],2,0)</f>
        <v>Sucursal Córdoba Shopping</v>
      </c>
      <c r="K2380" t="s">
        <v>94</v>
      </c>
      <c r="L2380" t="s">
        <v>70</v>
      </c>
      <c r="M2380" t="s">
        <v>62</v>
      </c>
      <c r="N2380" t="str">
        <f>IFERROR(VLOOKUP(ventas_starbucks_2025[[#This Row],[tamaño_sucio]],cambio_tamaño[#All],2,0),"Tamaño único")</f>
        <v>Extra-Grande</v>
      </c>
      <c r="O2380">
        <v>2</v>
      </c>
      <c r="P2380">
        <v>1428.15</v>
      </c>
      <c r="Q2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0">
        <v>2856.3</v>
      </c>
      <c r="S2380" t="s">
        <v>31</v>
      </c>
      <c r="T2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0" t="str">
        <f>VLOOKUP(ventas_starbucks_2025[[#This Row],[canal_compra]],cambio_canal_compra[#All],2,0)</f>
        <v>Entrega domicilio</v>
      </c>
      <c r="V2380" t="s">
        <v>6</v>
      </c>
      <c r="W2380" t="str">
        <f>VLOOKUP(ventas_starbucks_2025[[#This Row],[método_pago]],cambio_metodo_pago[#All],2,0)</f>
        <v>Aplicación móbil</v>
      </c>
      <c r="X2380" t="s">
        <v>7</v>
      </c>
      <c r="Y2380">
        <v>10</v>
      </c>
      <c r="Z2380" t="str">
        <f>VLOOKUP(ventas_starbucks_2025[[#This Row],[promoción_aplicada5]],promocion_cambiar[#All],2,0)</f>
        <v>Combo</v>
      </c>
      <c r="AA2380" t="s">
        <v>8</v>
      </c>
      <c r="AB2380" t="s">
        <v>9</v>
      </c>
      <c r="AC2380" t="s">
        <v>24</v>
      </c>
      <c r="AD2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80">
        <v>4.0999999999999996</v>
      </c>
      <c r="AF2380">
        <v>3</v>
      </c>
      <c r="AG2380">
        <v>11</v>
      </c>
      <c r="AH2380">
        <v>9</v>
      </c>
    </row>
    <row r="2381" spans="1:34" x14ac:dyDescent="0.25">
      <c r="A2381" s="3" t="s">
        <v>2456</v>
      </c>
      <c r="B2381" s="1">
        <v>45695</v>
      </c>
      <c r="C2381" s="23">
        <f t="shared" si="185"/>
        <v>7</v>
      </c>
      <c r="D2381" s="23">
        <f t="shared" si="186"/>
        <v>5</v>
      </c>
      <c r="E2381" s="23" t="str">
        <f t="shared" si="187"/>
        <v>viernes</v>
      </c>
      <c r="F2381" s="23">
        <f t="shared" si="188"/>
        <v>2</v>
      </c>
      <c r="G2381" s="23" t="str">
        <f t="shared" si="189"/>
        <v>febrero</v>
      </c>
      <c r="H2381" s="2">
        <v>0.80069444444444449</v>
      </c>
      <c r="I2381" t="s">
        <v>12</v>
      </c>
      <c r="J2381" t="str">
        <f>VLOOKUP(ventas_starbucks_2025[[#This Row],[sucursal]],cambio_sucursal[#All],2,0)</f>
        <v>Sucursal Córdoba Shopping</v>
      </c>
      <c r="K2381" t="s">
        <v>82</v>
      </c>
      <c r="L2381" t="s">
        <v>28</v>
      </c>
      <c r="M2381" t="s">
        <v>4</v>
      </c>
      <c r="N2381" t="str">
        <f>IFERROR(VLOOKUP(ventas_starbucks_2025[[#This Row],[tamaño_sucio]],cambio_tamaño[#All],2,0),"Tamaño único")</f>
        <v>Tamaño único</v>
      </c>
      <c r="O2381">
        <v>1</v>
      </c>
      <c r="P2381">
        <v>2552.65</v>
      </c>
      <c r="Q2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81">
        <v>2552.65</v>
      </c>
      <c r="S2381" t="s">
        <v>15</v>
      </c>
      <c r="T2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1" t="str">
        <f>VLOOKUP(ventas_starbucks_2025[[#This Row],[canal_compra]],cambio_canal_compra[#All],2,0)</f>
        <v>Para llevar</v>
      </c>
      <c r="V2381" t="s">
        <v>6</v>
      </c>
      <c r="W2381" t="str">
        <f>VLOOKUP(ventas_starbucks_2025[[#This Row],[método_pago]],cambio_metodo_pago[#All],2,0)</f>
        <v>Aplicación móbil</v>
      </c>
      <c r="X2381" t="s">
        <v>7</v>
      </c>
      <c r="Y2381">
        <v>10</v>
      </c>
      <c r="Z2381" t="str">
        <f>VLOOKUP(ventas_starbucks_2025[[#This Row],[promoción_aplicada5]],promocion_cambiar[#All],2,0)</f>
        <v>Ninguna</v>
      </c>
      <c r="AA2381" t="s">
        <v>17</v>
      </c>
      <c r="AB2381" t="s">
        <v>29</v>
      </c>
      <c r="AC2381" t="s">
        <v>41</v>
      </c>
      <c r="AD2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1">
        <v>9.6999999999999993</v>
      </c>
      <c r="AF2381">
        <v>1</v>
      </c>
      <c r="AG2381">
        <v>32</v>
      </c>
      <c r="AH2381">
        <v>31</v>
      </c>
    </row>
    <row r="2382" spans="1:34" x14ac:dyDescent="0.25">
      <c r="A2382" s="3" t="s">
        <v>2457</v>
      </c>
      <c r="B2382" s="1">
        <v>45694</v>
      </c>
      <c r="C2382" s="23">
        <f t="shared" si="185"/>
        <v>6</v>
      </c>
      <c r="D2382" s="23">
        <f t="shared" si="186"/>
        <v>4</v>
      </c>
      <c r="E2382" s="23" t="str">
        <f t="shared" si="187"/>
        <v>jueves</v>
      </c>
      <c r="F2382" s="23">
        <f t="shared" si="188"/>
        <v>2</v>
      </c>
      <c r="G2382" s="23" t="str">
        <f t="shared" si="189"/>
        <v>febrero</v>
      </c>
      <c r="H2382" s="2">
        <v>0.5756944444444444</v>
      </c>
      <c r="I2382" t="s">
        <v>26</v>
      </c>
      <c r="J2382" t="str">
        <f>VLOOKUP(ventas_starbucks_2025[[#This Row],[sucursal]],cambio_sucursal[#All],2,0)</f>
        <v>Sucursal San Lorenzo 47</v>
      </c>
      <c r="K2382" t="s">
        <v>89</v>
      </c>
      <c r="L2382" t="s">
        <v>90</v>
      </c>
      <c r="M2382" t="s">
        <v>4</v>
      </c>
      <c r="N2382" t="str">
        <f>IFERROR(VLOOKUP(ventas_starbucks_2025[[#This Row],[tamaño_sucio]],cambio_tamaño[#All],2,0),"Tamaño único")</f>
        <v>Tamaño único</v>
      </c>
      <c r="O2382">
        <v>4</v>
      </c>
      <c r="P2382">
        <v>1630.4</v>
      </c>
      <c r="Q2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2">
        <v>6521.6</v>
      </c>
      <c r="S2382" t="s">
        <v>31</v>
      </c>
      <c r="T2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82" t="str">
        <f>VLOOKUP(ventas_starbucks_2025[[#This Row],[canal_compra]],cambio_canal_compra[#All],2,0)</f>
        <v>Entrega domicilio</v>
      </c>
      <c r="V2382" t="s">
        <v>40</v>
      </c>
      <c r="W2382" t="str">
        <f>VLOOKUP(ventas_starbucks_2025[[#This Row],[método_pago]],cambio_metodo_pago[#All],2,0)</f>
        <v>Efectivo</v>
      </c>
      <c r="X2382" t="s">
        <v>7</v>
      </c>
      <c r="Y2382">
        <v>15</v>
      </c>
      <c r="Z2382" t="str">
        <f>VLOOKUP(ventas_starbucks_2025[[#This Row],[promoción_aplicada5]],promocion_cambiar[#All],2,0)</f>
        <v>Hora Feliz</v>
      </c>
      <c r="AA2382" t="s">
        <v>36</v>
      </c>
      <c r="AB2382" t="s">
        <v>9</v>
      </c>
      <c r="AC2382" t="s">
        <v>41</v>
      </c>
      <c r="AD2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2">
        <v>6.1</v>
      </c>
      <c r="AF2382">
        <v>4</v>
      </c>
      <c r="AG2382">
        <v>29</v>
      </c>
      <c r="AH2382">
        <v>25</v>
      </c>
    </row>
    <row r="2383" spans="1:34" x14ac:dyDescent="0.25">
      <c r="A2383" s="3" t="s">
        <v>2458</v>
      </c>
      <c r="B2383" s="1">
        <v>45729</v>
      </c>
      <c r="C2383" s="23">
        <f t="shared" si="185"/>
        <v>13</v>
      </c>
      <c r="D2383" s="23">
        <f t="shared" si="186"/>
        <v>4</v>
      </c>
      <c r="E2383" s="23" t="str">
        <f t="shared" si="187"/>
        <v>jueves</v>
      </c>
      <c r="F2383" s="23">
        <f t="shared" si="188"/>
        <v>3</v>
      </c>
      <c r="G2383" s="23" t="str">
        <f t="shared" si="189"/>
        <v>marzo</v>
      </c>
      <c r="H2383" s="2">
        <v>0.75694444444444442</v>
      </c>
      <c r="I2383" t="s">
        <v>12</v>
      </c>
      <c r="J2383" t="str">
        <f>VLOOKUP(ventas_starbucks_2025[[#This Row],[sucursal]],cambio_sucursal[#All],2,0)</f>
        <v>Sucursal Córdoba Shopping</v>
      </c>
      <c r="K2383" t="s">
        <v>13</v>
      </c>
      <c r="L2383" t="s">
        <v>14</v>
      </c>
      <c r="M2383" t="s">
        <v>4</v>
      </c>
      <c r="N2383" t="str">
        <f>IFERROR(VLOOKUP(ventas_starbucks_2025[[#This Row],[tamaño_sucio]],cambio_tamaño[#All],2,0),"Tamaño único")</f>
        <v>Tamaño único</v>
      </c>
      <c r="O2383">
        <v>4</v>
      </c>
      <c r="P2383">
        <v>1874.45</v>
      </c>
      <c r="Q2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3">
        <v>7497.8</v>
      </c>
      <c r="S2383" t="s">
        <v>31</v>
      </c>
      <c r="T2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83" t="str">
        <f>VLOOKUP(ventas_starbucks_2025[[#This Row],[canal_compra]],cambio_canal_compra[#All],2,0)</f>
        <v>Entrega domicilio</v>
      </c>
      <c r="V2383" t="s">
        <v>40</v>
      </c>
      <c r="W2383" t="str">
        <f>VLOOKUP(ventas_starbucks_2025[[#This Row],[método_pago]],cambio_metodo_pago[#All],2,0)</f>
        <v>Efectivo</v>
      </c>
      <c r="X2383" t="s">
        <v>22</v>
      </c>
      <c r="Y2383">
        <v>0</v>
      </c>
      <c r="Z2383" t="str">
        <f>VLOOKUP(ventas_starbucks_2025[[#This Row],[promoción_aplicada5]],promocion_cambiar[#All],2,0)</f>
        <v>Combo</v>
      </c>
      <c r="AA2383" t="s">
        <v>8</v>
      </c>
      <c r="AB2383" t="s">
        <v>18</v>
      </c>
      <c r="AC2383" t="s">
        <v>10</v>
      </c>
      <c r="AD2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83">
        <v>12.7</v>
      </c>
      <c r="AF2383">
        <v>3</v>
      </c>
      <c r="AG2383">
        <v>41</v>
      </c>
      <c r="AH2383">
        <v>37</v>
      </c>
    </row>
    <row r="2384" spans="1:34" x14ac:dyDescent="0.25">
      <c r="A2384" s="3" t="s">
        <v>2459</v>
      </c>
      <c r="B2384" s="1">
        <v>45751</v>
      </c>
      <c r="C2384" s="23">
        <f t="shared" si="185"/>
        <v>4</v>
      </c>
      <c r="D2384" s="23">
        <f t="shared" si="186"/>
        <v>5</v>
      </c>
      <c r="E2384" s="23" t="str">
        <f t="shared" si="187"/>
        <v>viernes</v>
      </c>
      <c r="F2384" s="23">
        <f t="shared" si="188"/>
        <v>4</v>
      </c>
      <c r="G2384" s="23" t="str">
        <f t="shared" si="189"/>
        <v>abril</v>
      </c>
      <c r="H2384" s="2">
        <v>0.72430555555555554</v>
      </c>
      <c r="I2384" t="s">
        <v>1</v>
      </c>
      <c r="J2384" t="str">
        <f>VLOOKUP(ventas_starbucks_2025[[#This Row],[sucursal]],cambio_sucursal[#All],2,0)</f>
        <v>Sucursal Nueva Córdoba</v>
      </c>
      <c r="K2384" t="s">
        <v>200</v>
      </c>
      <c r="L2384" t="s">
        <v>44</v>
      </c>
      <c r="M2384" t="s">
        <v>55</v>
      </c>
      <c r="N2384" t="str">
        <f>IFERROR(VLOOKUP(ventas_starbucks_2025[[#This Row],[tamaño_sucio]],cambio_tamaño[#All],2,0),"Tamaño único")</f>
        <v>Pequeño</v>
      </c>
      <c r="O2384">
        <v>5</v>
      </c>
      <c r="P2384">
        <v>1689.35</v>
      </c>
      <c r="Q2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4">
        <v>8446.75</v>
      </c>
      <c r="S2384" t="s">
        <v>15</v>
      </c>
      <c r="T2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84" t="str">
        <f>VLOOKUP(ventas_starbucks_2025[[#This Row],[canal_compra]],cambio_canal_compra[#All],2,0)</f>
        <v>Para llevar</v>
      </c>
      <c r="V2384" t="s">
        <v>16</v>
      </c>
      <c r="W2384" t="str">
        <f>VLOOKUP(ventas_starbucks_2025[[#This Row],[método_pago]],cambio_metodo_pago[#All],2,0)</f>
        <v>Tarjeta</v>
      </c>
      <c r="X2384" t="s">
        <v>22</v>
      </c>
      <c r="Y2384">
        <v>0</v>
      </c>
      <c r="Z2384" t="str">
        <f>VLOOKUP(ventas_starbucks_2025[[#This Row],[promoción_aplicada5]],promocion_cambiar[#All],2,0)</f>
        <v>Ninguna</v>
      </c>
      <c r="AA2384" t="s">
        <v>17</v>
      </c>
      <c r="AB2384" t="s">
        <v>52</v>
      </c>
      <c r="AC2384" t="s">
        <v>41</v>
      </c>
      <c r="AD2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4">
        <v>6.3</v>
      </c>
      <c r="AF2384">
        <v>2</v>
      </c>
      <c r="AG2384">
        <v>49</v>
      </c>
      <c r="AH2384">
        <v>44</v>
      </c>
    </row>
    <row r="2385" spans="1:34" x14ac:dyDescent="0.25">
      <c r="A2385" s="3" t="s">
        <v>2460</v>
      </c>
      <c r="B2385" s="1">
        <v>45693</v>
      </c>
      <c r="C2385" s="23">
        <f t="shared" si="185"/>
        <v>5</v>
      </c>
      <c r="D2385" s="23">
        <f t="shared" si="186"/>
        <v>3</v>
      </c>
      <c r="E2385" s="23" t="str">
        <f t="shared" si="187"/>
        <v>miércoles</v>
      </c>
      <c r="F2385" s="23">
        <f t="shared" si="188"/>
        <v>2</v>
      </c>
      <c r="G2385" s="23" t="str">
        <f t="shared" si="189"/>
        <v>febrero</v>
      </c>
      <c r="H2385" s="2">
        <v>0.39513888888888887</v>
      </c>
      <c r="I2385" t="s">
        <v>12</v>
      </c>
      <c r="J2385" t="str">
        <f>VLOOKUP(ventas_starbucks_2025[[#This Row],[sucursal]],cambio_sucursal[#All],2,0)</f>
        <v>Sucursal Córdoba Shopping</v>
      </c>
      <c r="K2385" t="s">
        <v>48</v>
      </c>
      <c r="L2385" t="s">
        <v>49</v>
      </c>
      <c r="M2385" t="s">
        <v>50</v>
      </c>
      <c r="N2385" t="str">
        <f>IFERROR(VLOOKUP(ventas_starbucks_2025[[#This Row],[tamaño_sucio]],cambio_tamaño[#All],2,0),"Tamaño único")</f>
        <v>Mediano</v>
      </c>
      <c r="O2385">
        <v>4</v>
      </c>
      <c r="P2385">
        <v>1709.45</v>
      </c>
      <c r="Q2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5">
        <v>6837.8</v>
      </c>
      <c r="S2385" t="s">
        <v>31</v>
      </c>
      <c r="T2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85" t="str">
        <f>VLOOKUP(ventas_starbucks_2025[[#This Row],[canal_compra]],cambio_canal_compra[#All],2,0)</f>
        <v>Entrega domicilio</v>
      </c>
      <c r="V2385" t="s">
        <v>16</v>
      </c>
      <c r="W2385" t="str">
        <f>VLOOKUP(ventas_starbucks_2025[[#This Row],[método_pago]],cambio_metodo_pago[#All],2,0)</f>
        <v>Tarjeta</v>
      </c>
      <c r="X2385" t="s">
        <v>7</v>
      </c>
      <c r="Y2385">
        <v>10</v>
      </c>
      <c r="Z2385" t="str">
        <f>VLOOKUP(ventas_starbucks_2025[[#This Row],[promoción_aplicada5]],promocion_cambiar[#All],2,0)</f>
        <v>Ninguna</v>
      </c>
      <c r="AA2385" t="s">
        <v>17</v>
      </c>
      <c r="AB2385" t="s">
        <v>52</v>
      </c>
      <c r="AC2385" t="s">
        <v>24</v>
      </c>
      <c r="AD2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85">
        <v>10.3</v>
      </c>
      <c r="AF2385">
        <v>4</v>
      </c>
      <c r="AG2385">
        <v>40</v>
      </c>
      <c r="AH2385">
        <v>36</v>
      </c>
    </row>
    <row r="2386" spans="1:34" x14ac:dyDescent="0.25">
      <c r="A2386" s="3" t="s">
        <v>2461</v>
      </c>
      <c r="B2386" s="1">
        <v>45726</v>
      </c>
      <c r="C2386" s="23">
        <f t="shared" si="185"/>
        <v>10</v>
      </c>
      <c r="D2386" s="23">
        <f t="shared" si="186"/>
        <v>1</v>
      </c>
      <c r="E2386" s="23" t="str">
        <f t="shared" si="187"/>
        <v>lunes</v>
      </c>
      <c r="F2386" s="23">
        <f t="shared" si="188"/>
        <v>3</v>
      </c>
      <c r="G2386" s="23" t="str">
        <f t="shared" si="189"/>
        <v>marzo</v>
      </c>
      <c r="H2386" s="2">
        <v>0.4909722222222222</v>
      </c>
      <c r="I2386" t="s">
        <v>1</v>
      </c>
      <c r="J2386" t="str">
        <f>VLOOKUP(ventas_starbucks_2025[[#This Row],[sucursal]],cambio_sucursal[#All],2,0)</f>
        <v>Sucursal Nueva Córdoba</v>
      </c>
      <c r="K2386" t="s">
        <v>2</v>
      </c>
      <c r="L2386" t="s">
        <v>3</v>
      </c>
      <c r="M2386" t="s">
        <v>4</v>
      </c>
      <c r="N2386" t="str">
        <f>IFERROR(VLOOKUP(ventas_starbucks_2025[[#This Row],[tamaño_sucio]],cambio_tamaño[#All],2,0),"Tamaño único")</f>
        <v>Tamaño único</v>
      </c>
      <c r="O2386">
        <v>2</v>
      </c>
      <c r="P2386">
        <v>3491.03</v>
      </c>
      <c r="Q2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86">
        <v>6982.06</v>
      </c>
      <c r="S2386" t="s">
        <v>31</v>
      </c>
      <c r="T2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86" t="str">
        <f>VLOOKUP(ventas_starbucks_2025[[#This Row],[canal_compra]],cambio_canal_compra[#All],2,0)</f>
        <v>Entrega domicilio</v>
      </c>
      <c r="V2386" t="s">
        <v>6</v>
      </c>
      <c r="W2386" t="str">
        <f>VLOOKUP(ventas_starbucks_2025[[#This Row],[método_pago]],cambio_metodo_pago[#All],2,0)</f>
        <v>Aplicación móbil</v>
      </c>
      <c r="X2386" t="s">
        <v>22</v>
      </c>
      <c r="Y2386">
        <v>0</v>
      </c>
      <c r="Z2386" t="str">
        <f>VLOOKUP(ventas_starbucks_2025[[#This Row],[promoción_aplicada5]],promocion_cambiar[#All],2,0)</f>
        <v>Ninguna</v>
      </c>
      <c r="AA2386" t="s">
        <v>17</v>
      </c>
      <c r="AB2386" t="s">
        <v>18</v>
      </c>
      <c r="AC2386" t="s">
        <v>41</v>
      </c>
      <c r="AD2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86">
        <v>13.1</v>
      </c>
      <c r="AF2386">
        <v>5</v>
      </c>
      <c r="AG2386">
        <v>35</v>
      </c>
      <c r="AH2386">
        <v>33</v>
      </c>
    </row>
    <row r="2387" spans="1:34" x14ac:dyDescent="0.25">
      <c r="A2387" s="3" t="s">
        <v>2462</v>
      </c>
      <c r="B2387" s="1">
        <v>45755</v>
      </c>
      <c r="C2387" s="23">
        <f t="shared" si="185"/>
        <v>8</v>
      </c>
      <c r="D2387" s="23">
        <f t="shared" si="186"/>
        <v>2</v>
      </c>
      <c r="E2387" s="23" t="str">
        <f t="shared" si="187"/>
        <v>martes</v>
      </c>
      <c r="F2387" s="23">
        <f t="shared" si="188"/>
        <v>4</v>
      </c>
      <c r="G2387" s="23" t="str">
        <f t="shared" si="189"/>
        <v>abril</v>
      </c>
      <c r="H2387" s="2">
        <v>0.34375</v>
      </c>
      <c r="I2387" t="s">
        <v>1</v>
      </c>
      <c r="J2387" t="str">
        <f>VLOOKUP(ventas_starbucks_2025[[#This Row],[sucursal]],cambio_sucursal[#All],2,0)</f>
        <v>Sucursal Nueva Córdoba</v>
      </c>
      <c r="K2387" t="s">
        <v>300</v>
      </c>
      <c r="L2387" t="s">
        <v>44</v>
      </c>
      <c r="M2387" t="s">
        <v>62</v>
      </c>
      <c r="N2387" t="str">
        <f>IFERROR(VLOOKUP(ventas_starbucks_2025[[#This Row],[tamaño_sucio]],cambio_tamaño[#All],2,0),"Tamaño único")</f>
        <v>Extra-Grande</v>
      </c>
      <c r="O2387">
        <v>5</v>
      </c>
      <c r="P2387">
        <v>1223.8</v>
      </c>
      <c r="Q2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7">
        <v>6119</v>
      </c>
      <c r="S2387" t="s">
        <v>31</v>
      </c>
      <c r="T2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87" t="str">
        <f>VLOOKUP(ventas_starbucks_2025[[#This Row],[canal_compra]],cambio_canal_compra[#All],2,0)</f>
        <v>Entrega domicilio</v>
      </c>
      <c r="V2387" t="s">
        <v>6</v>
      </c>
      <c r="W2387" t="str">
        <f>VLOOKUP(ventas_starbucks_2025[[#This Row],[método_pago]],cambio_metodo_pago[#All],2,0)</f>
        <v>Aplicación móbil</v>
      </c>
      <c r="X2387" t="s">
        <v>22</v>
      </c>
      <c r="Y2387">
        <v>0</v>
      </c>
      <c r="Z2387" t="str">
        <f>VLOOKUP(ventas_starbucks_2025[[#This Row],[promoción_aplicada5]],promocion_cambiar[#All],2,0)</f>
        <v>Ninguna</v>
      </c>
      <c r="AA2387" t="s">
        <v>17</v>
      </c>
      <c r="AB2387" t="s">
        <v>23</v>
      </c>
      <c r="AC2387" t="s">
        <v>24</v>
      </c>
      <c r="AD2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7">
        <v>8.3000000000000007</v>
      </c>
      <c r="AF2387">
        <v>4</v>
      </c>
      <c r="AG2387">
        <v>46</v>
      </c>
      <c r="AH2387">
        <v>41</v>
      </c>
    </row>
    <row r="2388" spans="1:34" x14ac:dyDescent="0.25">
      <c r="A2388" s="3" t="s">
        <v>2463</v>
      </c>
      <c r="B2388" s="1">
        <v>45728</v>
      </c>
      <c r="C2388" s="23">
        <f t="shared" si="185"/>
        <v>12</v>
      </c>
      <c r="D2388" s="23">
        <f t="shared" si="186"/>
        <v>3</v>
      </c>
      <c r="E2388" s="23" t="str">
        <f t="shared" si="187"/>
        <v>miércoles</v>
      </c>
      <c r="F2388" s="23">
        <f t="shared" si="188"/>
        <v>3</v>
      </c>
      <c r="G2388" s="23" t="str">
        <f t="shared" si="189"/>
        <v>marzo</v>
      </c>
      <c r="H2388" s="2">
        <v>0.76736111111111116</v>
      </c>
      <c r="I2388" t="s">
        <v>1</v>
      </c>
      <c r="J2388" t="str">
        <f>VLOOKUP(ventas_starbucks_2025[[#This Row],[sucursal]],cambio_sucursal[#All],2,0)</f>
        <v>Sucursal Nueva Córdoba</v>
      </c>
      <c r="K2388" t="s">
        <v>209</v>
      </c>
      <c r="L2388" t="s">
        <v>44</v>
      </c>
      <c r="M2388" t="s">
        <v>62</v>
      </c>
      <c r="N2388" t="str">
        <f>IFERROR(VLOOKUP(ventas_starbucks_2025[[#This Row],[tamaño_sucio]],cambio_tamaño[#All],2,0),"Tamaño único")</f>
        <v>Extra-Grande</v>
      </c>
      <c r="O2388">
        <v>2</v>
      </c>
      <c r="P2388">
        <v>1532.01</v>
      </c>
      <c r="Q2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8">
        <v>3064.02</v>
      </c>
      <c r="S2388" t="s">
        <v>31</v>
      </c>
      <c r="T2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8" t="str">
        <f>VLOOKUP(ventas_starbucks_2025[[#This Row],[canal_compra]],cambio_canal_compra[#All],2,0)</f>
        <v>Entrega domicilio</v>
      </c>
      <c r="V2388" t="s">
        <v>16</v>
      </c>
      <c r="W2388" t="str">
        <f>VLOOKUP(ventas_starbucks_2025[[#This Row],[método_pago]],cambio_metodo_pago[#All],2,0)</f>
        <v>Tarjeta</v>
      </c>
      <c r="X2388" t="s">
        <v>7</v>
      </c>
      <c r="Y2388">
        <v>10</v>
      </c>
      <c r="Z2388" t="str">
        <f>VLOOKUP(ventas_starbucks_2025[[#This Row],[promoción_aplicada5]],promocion_cambiar[#All],2,0)</f>
        <v>Combo</v>
      </c>
      <c r="AA2388" t="s">
        <v>8</v>
      </c>
      <c r="AB2388" t="s">
        <v>52</v>
      </c>
      <c r="AC2388" t="s">
        <v>10</v>
      </c>
      <c r="AD2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88">
        <v>14.4</v>
      </c>
      <c r="AF2388">
        <v>5</v>
      </c>
      <c r="AG2388">
        <v>41</v>
      </c>
      <c r="AH2388">
        <v>39</v>
      </c>
    </row>
    <row r="2389" spans="1:34" x14ac:dyDescent="0.25">
      <c r="A2389" s="3" t="s">
        <v>2464</v>
      </c>
      <c r="B2389" s="1">
        <v>45757</v>
      </c>
      <c r="C2389" s="23">
        <f t="shared" si="185"/>
        <v>10</v>
      </c>
      <c r="D2389" s="23">
        <f t="shared" si="186"/>
        <v>4</v>
      </c>
      <c r="E2389" s="1" t="str">
        <f t="shared" si="187"/>
        <v>jueves</v>
      </c>
      <c r="F2389" s="23">
        <f t="shared" si="188"/>
        <v>4</v>
      </c>
      <c r="G2389" s="1" t="str">
        <f t="shared" si="189"/>
        <v>abril</v>
      </c>
      <c r="H2389" s="2">
        <v>0.45208333333333334</v>
      </c>
      <c r="I2389" t="s">
        <v>57</v>
      </c>
      <c r="J2389" t="str">
        <f>VLOOKUP(ventas_starbucks_2025[[#This Row],[sucursal]],cambio_sucursal[#All],2,0)</f>
        <v>Sucursal Avda Colón</v>
      </c>
      <c r="K2389" t="s">
        <v>20</v>
      </c>
      <c r="L2389" t="s">
        <v>21</v>
      </c>
      <c r="M2389" t="s">
        <v>4</v>
      </c>
      <c r="N2389" t="str">
        <f>IFERROR(VLOOKUP(ventas_starbucks_2025[[#This Row],[tamaño_sucio]],cambio_tamaño[#All],2,0),"Tamaño único")</f>
        <v>Tamaño único</v>
      </c>
      <c r="O2389">
        <v>4</v>
      </c>
      <c r="P2389">
        <v>972.01</v>
      </c>
      <c r="Q2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89">
        <v>3888.04</v>
      </c>
      <c r="S2389" t="s">
        <v>31</v>
      </c>
      <c r="T2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9" t="str">
        <f>VLOOKUP(ventas_starbucks_2025[[#This Row],[canal_compra]],cambio_canal_compra[#All],2,0)</f>
        <v>Entrega domicilio</v>
      </c>
      <c r="V2389" t="s">
        <v>6</v>
      </c>
      <c r="W2389" t="str">
        <f>VLOOKUP(ventas_starbucks_2025[[#This Row],[método_pago]],cambio_metodo_pago[#All],2,0)</f>
        <v>Aplicación móbil</v>
      </c>
      <c r="X2389" t="s">
        <v>22</v>
      </c>
      <c r="Y2389">
        <v>0</v>
      </c>
      <c r="Z2389" t="str">
        <f>VLOOKUP(ventas_starbucks_2025[[#This Row],[promoción_aplicada5]],promocion_cambiar[#All],2,0)</f>
        <v>Combo</v>
      </c>
      <c r="AA2389" t="s">
        <v>8</v>
      </c>
      <c r="AB2389" t="s">
        <v>18</v>
      </c>
      <c r="AC2389" t="s">
        <v>10</v>
      </c>
      <c r="AD2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9">
        <v>9</v>
      </c>
      <c r="AF2389">
        <v>4</v>
      </c>
      <c r="AG2389">
        <v>40</v>
      </c>
      <c r="AH2389">
        <v>36</v>
      </c>
    </row>
    <row r="2390" spans="1:34" x14ac:dyDescent="0.25">
      <c r="A2390" s="3" t="s">
        <v>2465</v>
      </c>
      <c r="B2390" s="1">
        <v>45723</v>
      </c>
      <c r="C2390" s="23">
        <f t="shared" si="185"/>
        <v>7</v>
      </c>
      <c r="D2390" s="23">
        <f t="shared" si="186"/>
        <v>5</v>
      </c>
      <c r="E2390" s="23" t="str">
        <f t="shared" si="187"/>
        <v>viernes</v>
      </c>
      <c r="F2390" s="23">
        <f t="shared" si="188"/>
        <v>3</v>
      </c>
      <c r="G2390" s="23" t="str">
        <f t="shared" si="189"/>
        <v>marzo</v>
      </c>
      <c r="H2390" s="2">
        <v>0.62361111111111112</v>
      </c>
      <c r="I2390" t="s">
        <v>12</v>
      </c>
      <c r="J2390" t="str">
        <f>VLOOKUP(ventas_starbucks_2025[[#This Row],[sucursal]],cambio_sucursal[#All],2,0)</f>
        <v>Sucursal Córdoba Shopping</v>
      </c>
      <c r="K2390" t="s">
        <v>64</v>
      </c>
      <c r="L2390" t="s">
        <v>65</v>
      </c>
      <c r="M2390" t="s">
        <v>4</v>
      </c>
      <c r="N2390" t="str">
        <f>IFERROR(VLOOKUP(ventas_starbucks_2025[[#This Row],[tamaño_sucio]],cambio_tamaño[#All],2,0),"Tamaño único")</f>
        <v>Tamaño único</v>
      </c>
      <c r="O2390">
        <v>1</v>
      </c>
      <c r="P2390">
        <v>1768.31</v>
      </c>
      <c r="Q2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0">
        <v>1768.31</v>
      </c>
      <c r="S2390" t="s">
        <v>15</v>
      </c>
      <c r="T2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0" t="str">
        <f>VLOOKUP(ventas_starbucks_2025[[#This Row],[canal_compra]],cambio_canal_compra[#All],2,0)</f>
        <v>Para llevar</v>
      </c>
      <c r="V2390" t="s">
        <v>6</v>
      </c>
      <c r="W2390" t="str">
        <f>VLOOKUP(ventas_starbucks_2025[[#This Row],[método_pago]],cambio_metodo_pago[#All],2,0)</f>
        <v>Aplicación móbil</v>
      </c>
      <c r="X2390" t="s">
        <v>22</v>
      </c>
      <c r="Y2390">
        <v>0</v>
      </c>
      <c r="Z2390" t="str">
        <f>VLOOKUP(ventas_starbucks_2025[[#This Row],[promoción_aplicada5]],promocion_cambiar[#All],2,0)</f>
        <v>Hora Feliz</v>
      </c>
      <c r="AA2390" t="s">
        <v>36</v>
      </c>
      <c r="AB2390" t="s">
        <v>18</v>
      </c>
      <c r="AC2390" t="s">
        <v>24</v>
      </c>
      <c r="AD2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90">
        <v>13.6</v>
      </c>
      <c r="AF2390">
        <v>2</v>
      </c>
      <c r="AG2390">
        <v>23</v>
      </c>
      <c r="AH2390">
        <v>22</v>
      </c>
    </row>
    <row r="2391" spans="1:34" x14ac:dyDescent="0.25">
      <c r="A2391" s="3" t="s">
        <v>2466</v>
      </c>
      <c r="B2391" s="1">
        <v>45714</v>
      </c>
      <c r="C2391" s="23">
        <f t="shared" si="185"/>
        <v>26</v>
      </c>
      <c r="D2391" s="23">
        <f t="shared" si="186"/>
        <v>3</v>
      </c>
      <c r="E2391" s="23" t="str">
        <f t="shared" si="187"/>
        <v>miércoles</v>
      </c>
      <c r="F2391" s="23">
        <f t="shared" si="188"/>
        <v>2</v>
      </c>
      <c r="G2391" s="23" t="str">
        <f t="shared" si="189"/>
        <v>febrero</v>
      </c>
      <c r="H2391" s="2">
        <v>0.53125</v>
      </c>
      <c r="I2391" t="s">
        <v>26</v>
      </c>
      <c r="J2391" t="str">
        <f>VLOOKUP(ventas_starbucks_2025[[#This Row],[sucursal]],cambio_sucursal[#All],2,0)</f>
        <v>Sucursal San Lorenzo 47</v>
      </c>
      <c r="K2391" t="s">
        <v>94</v>
      </c>
      <c r="L2391" t="s">
        <v>70</v>
      </c>
      <c r="M2391" t="s">
        <v>45</v>
      </c>
      <c r="N2391" t="str">
        <f>IFERROR(VLOOKUP(ventas_starbucks_2025[[#This Row],[tamaño_sucio]],cambio_tamaño[#All],2,0),"Tamaño único")</f>
        <v>Grande</v>
      </c>
      <c r="O2391">
        <v>3</v>
      </c>
      <c r="P2391">
        <v>1333.23</v>
      </c>
      <c r="Q2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1">
        <v>3999.69</v>
      </c>
      <c r="S2391" t="s">
        <v>31</v>
      </c>
      <c r="T2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1" t="str">
        <f>VLOOKUP(ventas_starbucks_2025[[#This Row],[canal_compra]],cambio_canal_compra[#All],2,0)</f>
        <v>Entrega domicilio</v>
      </c>
      <c r="V2391" t="s">
        <v>16</v>
      </c>
      <c r="W2391" t="str">
        <f>VLOOKUP(ventas_starbucks_2025[[#This Row],[método_pago]],cambio_metodo_pago[#All],2,0)</f>
        <v>Tarjeta</v>
      </c>
      <c r="X2391" t="s">
        <v>22</v>
      </c>
      <c r="Y2391">
        <v>0</v>
      </c>
      <c r="Z2391" t="str">
        <f>VLOOKUP(ventas_starbucks_2025[[#This Row],[promoción_aplicada5]],promocion_cambiar[#All],2,0)</f>
        <v>Ninguna</v>
      </c>
      <c r="AA2391" t="s">
        <v>17</v>
      </c>
      <c r="AB2391" t="s">
        <v>23</v>
      </c>
      <c r="AC2391" t="s">
        <v>10</v>
      </c>
      <c r="AD2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91">
        <v>14.3</v>
      </c>
      <c r="AF2391">
        <v>1</v>
      </c>
      <c r="AG2391">
        <v>17</v>
      </c>
      <c r="AH2391">
        <v>14</v>
      </c>
    </row>
    <row r="2392" spans="1:34" x14ac:dyDescent="0.25">
      <c r="A2392" s="3" t="s">
        <v>2467</v>
      </c>
      <c r="B2392" s="1">
        <v>45760</v>
      </c>
      <c r="C2392" s="23">
        <f t="shared" si="185"/>
        <v>13</v>
      </c>
      <c r="D2392" s="23">
        <f t="shared" si="186"/>
        <v>7</v>
      </c>
      <c r="E2392" s="23" t="str">
        <f t="shared" si="187"/>
        <v>domingo</v>
      </c>
      <c r="F2392" s="23">
        <f t="shared" si="188"/>
        <v>4</v>
      </c>
      <c r="G2392" s="23" t="str">
        <f t="shared" si="189"/>
        <v>abril</v>
      </c>
      <c r="H2392" s="2">
        <v>0.35069444444444442</v>
      </c>
      <c r="I2392" t="s">
        <v>1</v>
      </c>
      <c r="J2392" t="str">
        <f>VLOOKUP(ventas_starbucks_2025[[#This Row],[sucursal]],cambio_sucursal[#All],2,0)</f>
        <v>Sucursal Nueva Córdoba</v>
      </c>
      <c r="K2392" t="s">
        <v>82</v>
      </c>
      <c r="L2392" t="s">
        <v>28</v>
      </c>
      <c r="M2392" t="s">
        <v>4</v>
      </c>
      <c r="N2392" t="str">
        <f>IFERROR(VLOOKUP(ventas_starbucks_2025[[#This Row],[tamaño_sucio]],cambio_tamaño[#All],2,0),"Tamaño único")</f>
        <v>Tamaño único</v>
      </c>
      <c r="O2392">
        <v>2</v>
      </c>
      <c r="P2392">
        <v>2464.09</v>
      </c>
      <c r="Q2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92">
        <v>4928.18</v>
      </c>
      <c r="S2392" t="s">
        <v>15</v>
      </c>
      <c r="T2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2" t="str">
        <f>VLOOKUP(ventas_starbucks_2025[[#This Row],[canal_compra]],cambio_canal_compra[#All],2,0)</f>
        <v>Para llevar</v>
      </c>
      <c r="V2392" t="s">
        <v>40</v>
      </c>
      <c r="W2392" t="str">
        <f>VLOOKUP(ventas_starbucks_2025[[#This Row],[método_pago]],cambio_metodo_pago[#All],2,0)</f>
        <v>Efectivo</v>
      </c>
      <c r="X2392" t="s">
        <v>7</v>
      </c>
      <c r="Y2392">
        <v>15</v>
      </c>
      <c r="Z2392" t="str">
        <f>VLOOKUP(ventas_starbucks_2025[[#This Row],[promoción_aplicada5]],promocion_cambiar[#All],2,0)</f>
        <v>2x1</v>
      </c>
      <c r="AA2392" t="s">
        <v>51</v>
      </c>
      <c r="AB2392" t="s">
        <v>29</v>
      </c>
      <c r="AC2392" t="s">
        <v>41</v>
      </c>
      <c r="AD2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2">
        <v>6.7</v>
      </c>
      <c r="AF2392">
        <v>4</v>
      </c>
      <c r="AG2392">
        <v>39</v>
      </c>
      <c r="AH2392">
        <v>37</v>
      </c>
    </row>
    <row r="2393" spans="1:34" x14ac:dyDescent="0.25">
      <c r="A2393" s="3" t="s">
        <v>2468</v>
      </c>
      <c r="B2393" s="1">
        <v>45720</v>
      </c>
      <c r="C2393" s="23">
        <f t="shared" si="185"/>
        <v>4</v>
      </c>
      <c r="D2393" s="23">
        <f t="shared" si="186"/>
        <v>2</v>
      </c>
      <c r="E2393" s="23" t="str">
        <f t="shared" si="187"/>
        <v>martes</v>
      </c>
      <c r="F2393" s="23">
        <f t="shared" si="188"/>
        <v>3</v>
      </c>
      <c r="G2393" s="23" t="str">
        <f t="shared" si="189"/>
        <v>marzo</v>
      </c>
      <c r="H2393" s="2">
        <v>0.4597222222222222</v>
      </c>
      <c r="I2393" t="s">
        <v>1</v>
      </c>
      <c r="J2393" t="str">
        <f>VLOOKUP(ventas_starbucks_2025[[#This Row],[sucursal]],cambio_sucursal[#All],2,0)</f>
        <v>Sucursal Nueva Córdoba</v>
      </c>
      <c r="K2393" t="s">
        <v>130</v>
      </c>
      <c r="L2393" t="s">
        <v>65</v>
      </c>
      <c r="M2393" t="s">
        <v>4</v>
      </c>
      <c r="N2393" t="str">
        <f>IFERROR(VLOOKUP(ventas_starbucks_2025[[#This Row],[tamaño_sucio]],cambio_tamaño[#All],2,0),"Tamaño único")</f>
        <v>Tamaño único</v>
      </c>
      <c r="O2393">
        <v>5</v>
      </c>
      <c r="P2393">
        <v>1429.99</v>
      </c>
      <c r="Q2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3">
        <v>7149.95</v>
      </c>
      <c r="S2393" t="s">
        <v>15</v>
      </c>
      <c r="T2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93" t="str">
        <f>VLOOKUP(ventas_starbucks_2025[[#This Row],[canal_compra]],cambio_canal_compra[#All],2,0)</f>
        <v>Para llevar</v>
      </c>
      <c r="V2393" t="s">
        <v>6</v>
      </c>
      <c r="W2393" t="str">
        <f>VLOOKUP(ventas_starbucks_2025[[#This Row],[método_pago]],cambio_metodo_pago[#All],2,0)</f>
        <v>Aplicación móbil</v>
      </c>
      <c r="X2393" t="s">
        <v>7</v>
      </c>
      <c r="Y2393">
        <v>10</v>
      </c>
      <c r="Z2393" t="str">
        <f>VLOOKUP(ventas_starbucks_2025[[#This Row],[promoción_aplicada5]],promocion_cambiar[#All],2,0)</f>
        <v>2x1</v>
      </c>
      <c r="AA2393" t="s">
        <v>51</v>
      </c>
      <c r="AB2393" t="s">
        <v>52</v>
      </c>
      <c r="AC2393" t="s">
        <v>10</v>
      </c>
      <c r="AD2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3">
        <v>8.8000000000000007</v>
      </c>
      <c r="AF2393">
        <v>1</v>
      </c>
      <c r="AG2393">
        <v>10</v>
      </c>
      <c r="AH2393">
        <v>5</v>
      </c>
    </row>
    <row r="2394" spans="1:34" x14ac:dyDescent="0.25">
      <c r="A2394" s="3" t="s">
        <v>2469</v>
      </c>
      <c r="B2394" s="1">
        <v>45672</v>
      </c>
      <c r="C2394" s="23">
        <f t="shared" si="185"/>
        <v>15</v>
      </c>
      <c r="D2394" s="23">
        <f t="shared" si="186"/>
        <v>3</v>
      </c>
      <c r="E2394" s="23" t="str">
        <f t="shared" si="187"/>
        <v>miércoles</v>
      </c>
      <c r="F2394" s="23">
        <f t="shared" si="188"/>
        <v>1</v>
      </c>
      <c r="G2394" s="23" t="str">
        <f t="shared" si="189"/>
        <v>enero</v>
      </c>
      <c r="H2394" s="2">
        <v>0.29375000000000001</v>
      </c>
      <c r="I2394" t="s">
        <v>26</v>
      </c>
      <c r="J2394" t="str">
        <f>VLOOKUP(ventas_starbucks_2025[[#This Row],[sucursal]],cambio_sucursal[#All],2,0)</f>
        <v>Sucursal San Lorenzo 47</v>
      </c>
      <c r="K2394" t="s">
        <v>82</v>
      </c>
      <c r="L2394" t="s">
        <v>28</v>
      </c>
      <c r="M2394" t="s">
        <v>4</v>
      </c>
      <c r="N2394" t="str">
        <f>IFERROR(VLOOKUP(ventas_starbucks_2025[[#This Row],[tamaño_sucio]],cambio_tamaño[#All],2,0),"Tamaño único")</f>
        <v>Tamaño único</v>
      </c>
      <c r="O2394">
        <v>2</v>
      </c>
      <c r="P2394">
        <v>2378.7800000000002</v>
      </c>
      <c r="Q2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94">
        <v>4757.5600000000004</v>
      </c>
      <c r="S2394" t="s">
        <v>15</v>
      </c>
      <c r="T2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4" t="str">
        <f>VLOOKUP(ventas_starbucks_2025[[#This Row],[canal_compra]],cambio_canal_compra[#All],2,0)</f>
        <v>Para llevar</v>
      </c>
      <c r="V2394" t="s">
        <v>6</v>
      </c>
      <c r="W2394" t="str">
        <f>VLOOKUP(ventas_starbucks_2025[[#This Row],[método_pago]],cambio_metodo_pago[#All],2,0)</f>
        <v>Aplicación móbil</v>
      </c>
      <c r="X2394" t="s">
        <v>22</v>
      </c>
      <c r="Y2394">
        <v>0</v>
      </c>
      <c r="Z2394" t="str">
        <f>VLOOKUP(ventas_starbucks_2025[[#This Row],[promoción_aplicada5]],promocion_cambiar[#All],2,0)</f>
        <v>2x1</v>
      </c>
      <c r="AA2394" t="s">
        <v>51</v>
      </c>
      <c r="AB2394" t="s">
        <v>32</v>
      </c>
      <c r="AC2394" t="s">
        <v>24</v>
      </c>
      <c r="AD2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4">
        <v>8.8000000000000007</v>
      </c>
      <c r="AF2394">
        <v>5</v>
      </c>
      <c r="AG2394">
        <v>26</v>
      </c>
      <c r="AH2394">
        <v>24</v>
      </c>
    </row>
    <row r="2395" spans="1:34" x14ac:dyDescent="0.25">
      <c r="A2395" s="3" t="s">
        <v>2470</v>
      </c>
      <c r="B2395" s="1">
        <v>45677</v>
      </c>
      <c r="C2395" s="23">
        <f t="shared" si="185"/>
        <v>20</v>
      </c>
      <c r="D2395" s="23">
        <f t="shared" si="186"/>
        <v>1</v>
      </c>
      <c r="E2395" s="23" t="str">
        <f t="shared" si="187"/>
        <v>lunes</v>
      </c>
      <c r="F2395" s="23">
        <f t="shared" si="188"/>
        <v>1</v>
      </c>
      <c r="G2395" s="23" t="str">
        <f t="shared" si="189"/>
        <v>enero</v>
      </c>
      <c r="H2395" s="2">
        <v>0.40347222222222223</v>
      </c>
      <c r="I2395" t="s">
        <v>26</v>
      </c>
      <c r="J2395" t="str">
        <f>VLOOKUP(ventas_starbucks_2025[[#This Row],[sucursal]],cambio_sucursal[#All],2,0)</f>
        <v>Sucursal San Lorenzo 47</v>
      </c>
      <c r="K2395" t="s">
        <v>27</v>
      </c>
      <c r="L2395" t="s">
        <v>28</v>
      </c>
      <c r="M2395" t="s">
        <v>4</v>
      </c>
      <c r="N2395" t="str">
        <f>IFERROR(VLOOKUP(ventas_starbucks_2025[[#This Row],[tamaño_sucio]],cambio_tamaño[#All],2,0),"Tamaño único")</f>
        <v>Tamaño único</v>
      </c>
      <c r="O2395">
        <v>2</v>
      </c>
      <c r="P2395">
        <v>2939.68</v>
      </c>
      <c r="Q2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95">
        <v>5879.36</v>
      </c>
      <c r="S2395" t="s">
        <v>31</v>
      </c>
      <c r="T2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95" t="str">
        <f>VLOOKUP(ventas_starbucks_2025[[#This Row],[canal_compra]],cambio_canal_compra[#All],2,0)</f>
        <v>Entrega domicilio</v>
      </c>
      <c r="V2395" t="s">
        <v>40</v>
      </c>
      <c r="W2395" t="str">
        <f>VLOOKUP(ventas_starbucks_2025[[#This Row],[método_pago]],cambio_metodo_pago[#All],2,0)</f>
        <v>Efectivo</v>
      </c>
      <c r="X2395" t="s">
        <v>7</v>
      </c>
      <c r="Y2395">
        <v>15</v>
      </c>
      <c r="Z2395" t="str">
        <f>VLOOKUP(ventas_starbucks_2025[[#This Row],[promoción_aplicada5]],promocion_cambiar[#All],2,0)</f>
        <v>Ninguna</v>
      </c>
      <c r="AA2395" t="s">
        <v>17</v>
      </c>
      <c r="AB2395" t="s">
        <v>52</v>
      </c>
      <c r="AC2395" t="s">
        <v>10</v>
      </c>
      <c r="AD2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95">
        <v>2.5</v>
      </c>
      <c r="AF2395">
        <v>1</v>
      </c>
      <c r="AG2395">
        <v>48</v>
      </c>
      <c r="AH2395">
        <v>46</v>
      </c>
    </row>
    <row r="2396" spans="1:34" x14ac:dyDescent="0.25">
      <c r="A2396" s="3" t="s">
        <v>2471</v>
      </c>
      <c r="B2396" s="1">
        <v>45713</v>
      </c>
      <c r="C2396" s="23">
        <f t="shared" si="185"/>
        <v>25</v>
      </c>
      <c r="D2396" s="23">
        <f t="shared" si="186"/>
        <v>2</v>
      </c>
      <c r="E2396" s="23" t="str">
        <f t="shared" si="187"/>
        <v>martes</v>
      </c>
      <c r="F2396" s="23">
        <f t="shared" si="188"/>
        <v>2</v>
      </c>
      <c r="G2396" s="23" t="str">
        <f t="shared" si="189"/>
        <v>febrero</v>
      </c>
      <c r="H2396" s="2">
        <v>0.56527777777777777</v>
      </c>
      <c r="I2396" t="s">
        <v>12</v>
      </c>
      <c r="J2396" t="str">
        <f>VLOOKUP(ventas_starbucks_2025[[#This Row],[sucursal]],cambio_sucursal[#All],2,0)</f>
        <v>Sucursal Córdoba Shopping</v>
      </c>
      <c r="K2396" t="s">
        <v>64</v>
      </c>
      <c r="L2396" t="s">
        <v>65</v>
      </c>
      <c r="M2396" t="s">
        <v>4</v>
      </c>
      <c r="N2396" t="str">
        <f>IFERROR(VLOOKUP(ventas_starbucks_2025[[#This Row],[tamaño_sucio]],cambio_tamaño[#All],2,0),"Tamaño único")</f>
        <v>Tamaño único</v>
      </c>
      <c r="O2396">
        <v>4</v>
      </c>
      <c r="P2396">
        <v>1788.28</v>
      </c>
      <c r="Q2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6">
        <v>7153.12</v>
      </c>
      <c r="S2396" t="s">
        <v>31</v>
      </c>
      <c r="T2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96" t="str">
        <f>VLOOKUP(ventas_starbucks_2025[[#This Row],[canal_compra]],cambio_canal_compra[#All],2,0)</f>
        <v>Entrega domicilio</v>
      </c>
      <c r="V2396" t="s">
        <v>6</v>
      </c>
      <c r="W2396" t="str">
        <f>VLOOKUP(ventas_starbucks_2025[[#This Row],[método_pago]],cambio_metodo_pago[#All],2,0)</f>
        <v>Aplicación móbil</v>
      </c>
      <c r="X2396" t="s">
        <v>22</v>
      </c>
      <c r="Y2396">
        <v>0</v>
      </c>
      <c r="Z2396" t="str">
        <f>VLOOKUP(ventas_starbucks_2025[[#This Row],[promoción_aplicada5]],promocion_cambiar[#All],2,0)</f>
        <v>Ninguna</v>
      </c>
      <c r="AA2396" t="s">
        <v>17</v>
      </c>
      <c r="AB2396" t="s">
        <v>52</v>
      </c>
      <c r="AC2396" t="s">
        <v>24</v>
      </c>
      <c r="AD2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6">
        <v>8</v>
      </c>
      <c r="AF2396">
        <v>1</v>
      </c>
      <c r="AG2396">
        <v>38</v>
      </c>
      <c r="AH2396">
        <v>34</v>
      </c>
    </row>
    <row r="2397" spans="1:34" x14ac:dyDescent="0.25">
      <c r="A2397" s="3" t="s">
        <v>2472</v>
      </c>
      <c r="B2397" s="1">
        <v>45718</v>
      </c>
      <c r="C2397" s="23">
        <f t="shared" si="185"/>
        <v>2</v>
      </c>
      <c r="D2397" s="23">
        <f t="shared" si="186"/>
        <v>7</v>
      </c>
      <c r="E2397" s="1" t="str">
        <f t="shared" si="187"/>
        <v>domingo</v>
      </c>
      <c r="F2397" s="23">
        <f t="shared" si="188"/>
        <v>3</v>
      </c>
      <c r="G2397" s="1" t="str">
        <f t="shared" si="189"/>
        <v>marzo</v>
      </c>
      <c r="H2397" s="2">
        <v>0.85972222222222228</v>
      </c>
      <c r="I2397" t="s">
        <v>1</v>
      </c>
      <c r="J2397" t="str">
        <f>VLOOKUP(ventas_starbucks_2025[[#This Row],[sucursal]],cambio_sucursal[#All],2,0)</f>
        <v>Sucursal Nueva Córdoba</v>
      </c>
      <c r="K2397" t="s">
        <v>89</v>
      </c>
      <c r="L2397" t="s">
        <v>90</v>
      </c>
      <c r="M2397" t="s">
        <v>4</v>
      </c>
      <c r="N2397" t="str">
        <f>IFERROR(VLOOKUP(ventas_starbucks_2025[[#This Row],[tamaño_sucio]],cambio_tamaño[#All],2,0),"Tamaño único")</f>
        <v>Tamaño único</v>
      </c>
      <c r="O2397">
        <v>5</v>
      </c>
      <c r="P2397">
        <v>1122.5899999999999</v>
      </c>
      <c r="Q2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7">
        <v>5612.95</v>
      </c>
      <c r="S2397" t="s">
        <v>15</v>
      </c>
      <c r="T2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97" t="str">
        <f>VLOOKUP(ventas_starbucks_2025[[#This Row],[canal_compra]],cambio_canal_compra[#All],2,0)</f>
        <v>Para llevar</v>
      </c>
      <c r="V2397" t="s">
        <v>6</v>
      </c>
      <c r="W2397" t="str">
        <f>VLOOKUP(ventas_starbucks_2025[[#This Row],[método_pago]],cambio_metodo_pago[#All],2,0)</f>
        <v>Aplicación móbil</v>
      </c>
      <c r="X2397" t="s">
        <v>22</v>
      </c>
      <c r="Y2397">
        <v>0</v>
      </c>
      <c r="Z2397" t="str">
        <f>VLOOKUP(ventas_starbucks_2025[[#This Row],[promoción_aplicada5]],promocion_cambiar[#All],2,0)</f>
        <v>Ninguna</v>
      </c>
      <c r="AA2397" t="s">
        <v>17</v>
      </c>
      <c r="AB2397" t="s">
        <v>23</v>
      </c>
      <c r="AC2397" t="s">
        <v>24</v>
      </c>
      <c r="AD2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97">
        <v>10.8</v>
      </c>
      <c r="AF2397">
        <v>2</v>
      </c>
      <c r="AG2397">
        <v>12</v>
      </c>
      <c r="AH2397">
        <v>7</v>
      </c>
    </row>
    <row r="2398" spans="1:34" x14ac:dyDescent="0.25">
      <c r="A2398" s="3" t="s">
        <v>2473</v>
      </c>
      <c r="B2398" s="1">
        <v>45762</v>
      </c>
      <c r="C2398" s="23">
        <f t="shared" si="185"/>
        <v>15</v>
      </c>
      <c r="D2398" s="23">
        <f t="shared" si="186"/>
        <v>2</v>
      </c>
      <c r="E2398" s="23" t="str">
        <f t="shared" si="187"/>
        <v>martes</v>
      </c>
      <c r="F2398" s="23">
        <f t="shared" si="188"/>
        <v>4</v>
      </c>
      <c r="G2398" s="23" t="str">
        <f t="shared" si="189"/>
        <v>abril</v>
      </c>
      <c r="H2398" s="2">
        <v>0.39930555555555558</v>
      </c>
      <c r="I2398" t="s">
        <v>12</v>
      </c>
      <c r="J2398" t="str">
        <f>VLOOKUP(ventas_starbucks_2025[[#This Row],[sucursal]],cambio_sucursal[#All],2,0)</f>
        <v>Sucursal Córdoba Shopping</v>
      </c>
      <c r="K2398" t="s">
        <v>101</v>
      </c>
      <c r="L2398" t="s">
        <v>3</v>
      </c>
      <c r="M2398" t="s">
        <v>4</v>
      </c>
      <c r="N2398" t="str">
        <f>IFERROR(VLOOKUP(ventas_starbucks_2025[[#This Row],[tamaño_sucio]],cambio_tamaño[#All],2,0),"Tamaño único")</f>
        <v>Tamaño único</v>
      </c>
      <c r="O2398">
        <v>4</v>
      </c>
      <c r="P2398">
        <v>3191.12</v>
      </c>
      <c r="Q2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98">
        <v>12764.48</v>
      </c>
      <c r="S2398" t="s">
        <v>31</v>
      </c>
      <c r="T2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398" t="str">
        <f>VLOOKUP(ventas_starbucks_2025[[#This Row],[canal_compra]],cambio_canal_compra[#All],2,0)</f>
        <v>Entrega domicilio</v>
      </c>
      <c r="V2398" t="s">
        <v>16</v>
      </c>
      <c r="W2398" t="str">
        <f>VLOOKUP(ventas_starbucks_2025[[#This Row],[método_pago]],cambio_metodo_pago[#All],2,0)</f>
        <v>Tarjeta</v>
      </c>
      <c r="X2398" t="s">
        <v>22</v>
      </c>
      <c r="Y2398">
        <v>0</v>
      </c>
      <c r="Z2398" t="str">
        <f>VLOOKUP(ventas_starbucks_2025[[#This Row],[promoción_aplicada5]],promocion_cambiar[#All],2,0)</f>
        <v>Combo</v>
      </c>
      <c r="AA2398" t="s">
        <v>8</v>
      </c>
      <c r="AB2398" t="s">
        <v>23</v>
      </c>
      <c r="AC2398" t="s">
        <v>24</v>
      </c>
      <c r="AD2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98">
        <v>2.2999999999999998</v>
      </c>
      <c r="AF2398">
        <v>2</v>
      </c>
      <c r="AG2398">
        <v>27</v>
      </c>
      <c r="AH2398">
        <v>23</v>
      </c>
    </row>
    <row r="2399" spans="1:34" x14ac:dyDescent="0.25">
      <c r="A2399" s="3" t="s">
        <v>2474</v>
      </c>
      <c r="B2399" s="1">
        <v>45717</v>
      </c>
      <c r="C2399" s="23">
        <f t="shared" si="185"/>
        <v>1</v>
      </c>
      <c r="D2399" s="23">
        <f t="shared" si="186"/>
        <v>6</v>
      </c>
      <c r="E2399" s="23" t="str">
        <f t="shared" si="187"/>
        <v>sábado</v>
      </c>
      <c r="F2399" s="23">
        <f t="shared" si="188"/>
        <v>3</v>
      </c>
      <c r="G2399" s="23" t="str">
        <f t="shared" si="189"/>
        <v>marzo</v>
      </c>
      <c r="H2399" s="2">
        <v>0.61736111111111114</v>
      </c>
      <c r="I2399" t="s">
        <v>1</v>
      </c>
      <c r="J2399" t="str">
        <f>VLOOKUP(ventas_starbucks_2025[[#This Row],[sucursal]],cambio_sucursal[#All],2,0)</f>
        <v>Sucursal Nueva Córdoba</v>
      </c>
      <c r="K2399" t="s">
        <v>254</v>
      </c>
      <c r="L2399" t="s">
        <v>44</v>
      </c>
      <c r="M2399" t="s">
        <v>62</v>
      </c>
      <c r="N2399" t="str">
        <f>IFERROR(VLOOKUP(ventas_starbucks_2025[[#This Row],[tamaño_sucio]],cambio_tamaño[#All],2,0),"Tamaño único")</f>
        <v>Extra-Grande</v>
      </c>
      <c r="O2399">
        <v>3</v>
      </c>
      <c r="P2399">
        <v>1727.67</v>
      </c>
      <c r="Q2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9">
        <v>5183.01</v>
      </c>
      <c r="S2399" t="s">
        <v>5</v>
      </c>
      <c r="T2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99" t="str">
        <f>VLOOKUP(ventas_starbucks_2025[[#This Row],[canal_compra]],cambio_canal_compra[#All],2,0)</f>
        <v>En tienda</v>
      </c>
      <c r="V2399" t="s">
        <v>40</v>
      </c>
      <c r="W2399" t="str">
        <f>VLOOKUP(ventas_starbucks_2025[[#This Row],[método_pago]],cambio_metodo_pago[#All],2,0)</f>
        <v>Efectivo</v>
      </c>
      <c r="X2399" t="s">
        <v>7</v>
      </c>
      <c r="Y2399">
        <v>0</v>
      </c>
      <c r="Z2399" t="str">
        <f>VLOOKUP(ventas_starbucks_2025[[#This Row],[promoción_aplicada5]],promocion_cambiar[#All],2,0)</f>
        <v>Ninguna</v>
      </c>
      <c r="AA2399" t="s">
        <v>17</v>
      </c>
      <c r="AB2399" t="s">
        <v>9</v>
      </c>
      <c r="AC2399" t="s">
        <v>24</v>
      </c>
      <c r="AD2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99">
        <v>3.7</v>
      </c>
      <c r="AF2399">
        <v>2</v>
      </c>
      <c r="AG2399">
        <v>38</v>
      </c>
      <c r="AH2399">
        <v>35</v>
      </c>
    </row>
    <row r="2400" spans="1:34" x14ac:dyDescent="0.25">
      <c r="A2400" s="3" t="s">
        <v>2475</v>
      </c>
      <c r="B2400" s="1">
        <v>45711</v>
      </c>
      <c r="C2400" s="23">
        <f t="shared" si="185"/>
        <v>23</v>
      </c>
      <c r="D2400" s="23">
        <f t="shared" si="186"/>
        <v>7</v>
      </c>
      <c r="E2400" s="23" t="str">
        <f t="shared" si="187"/>
        <v>domingo</v>
      </c>
      <c r="F2400" s="23">
        <f t="shared" si="188"/>
        <v>2</v>
      </c>
      <c r="G2400" s="23" t="str">
        <f t="shared" si="189"/>
        <v>febrero</v>
      </c>
      <c r="H2400" s="2">
        <v>0.31458333333333333</v>
      </c>
      <c r="I2400" t="s">
        <v>26</v>
      </c>
      <c r="J2400" t="str">
        <f>VLOOKUP(ventas_starbucks_2025[[#This Row],[sucursal]],cambio_sucursal[#All],2,0)</f>
        <v>Sucursal San Lorenzo 47</v>
      </c>
      <c r="K2400" t="s">
        <v>300</v>
      </c>
      <c r="L2400" t="s">
        <v>44</v>
      </c>
      <c r="M2400" t="s">
        <v>45</v>
      </c>
      <c r="N2400" t="str">
        <f>IFERROR(VLOOKUP(ventas_starbucks_2025[[#This Row],[tamaño_sucio]],cambio_tamaño[#All],2,0),"Tamaño único")</f>
        <v>Grande</v>
      </c>
      <c r="O2400">
        <v>5</v>
      </c>
      <c r="P2400">
        <v>1739.26</v>
      </c>
      <c r="Q2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0">
        <v>8696.2999999999993</v>
      </c>
      <c r="S2400" t="s">
        <v>15</v>
      </c>
      <c r="T2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0" t="str">
        <f>VLOOKUP(ventas_starbucks_2025[[#This Row],[canal_compra]],cambio_canal_compra[#All],2,0)</f>
        <v>Para llevar</v>
      </c>
      <c r="V2400" t="s">
        <v>6</v>
      </c>
      <c r="W2400" t="str">
        <f>VLOOKUP(ventas_starbucks_2025[[#This Row],[método_pago]],cambio_metodo_pago[#All],2,0)</f>
        <v>Aplicación móbil</v>
      </c>
      <c r="X2400" t="s">
        <v>22</v>
      </c>
      <c r="Y2400">
        <v>0</v>
      </c>
      <c r="Z2400" t="str">
        <f>VLOOKUP(ventas_starbucks_2025[[#This Row],[promoción_aplicada5]],promocion_cambiar[#All],2,0)</f>
        <v>Hora Feliz</v>
      </c>
      <c r="AA2400" t="s">
        <v>36</v>
      </c>
      <c r="AB2400" t="s">
        <v>18</v>
      </c>
      <c r="AC2400" t="s">
        <v>10</v>
      </c>
      <c r="AD2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0">
        <v>5.0999999999999996</v>
      </c>
      <c r="AF2400">
        <v>2</v>
      </c>
      <c r="AG2400">
        <v>18</v>
      </c>
      <c r="AH2400">
        <v>13</v>
      </c>
    </row>
    <row r="2401" spans="1:34" x14ac:dyDescent="0.25">
      <c r="A2401" s="3" t="s">
        <v>2476</v>
      </c>
      <c r="B2401" s="1">
        <v>45690</v>
      </c>
      <c r="C2401" s="23">
        <f t="shared" si="185"/>
        <v>2</v>
      </c>
      <c r="D2401" s="23">
        <f t="shared" si="186"/>
        <v>7</v>
      </c>
      <c r="E2401" s="23" t="str">
        <f t="shared" si="187"/>
        <v>domingo</v>
      </c>
      <c r="F2401" s="23">
        <f t="shared" si="188"/>
        <v>2</v>
      </c>
      <c r="G2401" s="23" t="str">
        <f t="shared" si="189"/>
        <v>febrero</v>
      </c>
      <c r="H2401" s="2">
        <v>0.71180555555555558</v>
      </c>
      <c r="I2401" t="s">
        <v>57</v>
      </c>
      <c r="J2401" t="str">
        <f>VLOOKUP(ventas_starbucks_2025[[#This Row],[sucursal]],cambio_sucursal[#All],2,0)</f>
        <v>Sucursal Avda Colón</v>
      </c>
      <c r="K2401" t="s">
        <v>284</v>
      </c>
      <c r="L2401" t="s">
        <v>35</v>
      </c>
      <c r="M2401" t="s">
        <v>4</v>
      </c>
      <c r="N2401" t="str">
        <f>IFERROR(VLOOKUP(ventas_starbucks_2025[[#This Row],[tamaño_sucio]],cambio_tamaño[#All],2,0),"Tamaño único")</f>
        <v>Tamaño único</v>
      </c>
      <c r="O2401">
        <v>2</v>
      </c>
      <c r="P2401">
        <v>956.08</v>
      </c>
      <c r="Q2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401">
        <v>1912.16</v>
      </c>
      <c r="S2401" t="s">
        <v>15</v>
      </c>
      <c r="T2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1" t="str">
        <f>VLOOKUP(ventas_starbucks_2025[[#This Row],[canal_compra]],cambio_canal_compra[#All],2,0)</f>
        <v>Para llevar</v>
      </c>
      <c r="V2401" t="s">
        <v>16</v>
      </c>
      <c r="W2401" t="str">
        <f>VLOOKUP(ventas_starbucks_2025[[#This Row],[método_pago]],cambio_metodo_pago[#All],2,0)</f>
        <v>Tarjeta</v>
      </c>
      <c r="X2401" t="s">
        <v>7</v>
      </c>
      <c r="Y2401">
        <v>10</v>
      </c>
      <c r="Z2401" t="str">
        <f>VLOOKUP(ventas_starbucks_2025[[#This Row],[promoción_aplicada5]],promocion_cambiar[#All],2,0)</f>
        <v>Ninguna</v>
      </c>
      <c r="AA2401" t="s">
        <v>17</v>
      </c>
      <c r="AB2401" t="s">
        <v>52</v>
      </c>
      <c r="AC2401" t="s">
        <v>24</v>
      </c>
      <c r="AD2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1">
        <v>5.0999999999999996</v>
      </c>
      <c r="AF2401">
        <v>2</v>
      </c>
      <c r="AG2401">
        <v>10</v>
      </c>
      <c r="AH2401">
        <v>8</v>
      </c>
    </row>
    <row r="2402" spans="1:34" x14ac:dyDescent="0.25">
      <c r="A2402" s="3" t="s">
        <v>2477</v>
      </c>
      <c r="B2402" s="1">
        <v>45758</v>
      </c>
      <c r="C2402" s="23">
        <f t="shared" si="185"/>
        <v>11</v>
      </c>
      <c r="D2402" s="23">
        <f t="shared" si="186"/>
        <v>5</v>
      </c>
      <c r="E2402" s="23" t="str">
        <f t="shared" si="187"/>
        <v>viernes</v>
      </c>
      <c r="F2402" s="23">
        <f t="shared" si="188"/>
        <v>4</v>
      </c>
      <c r="G2402" s="23" t="str">
        <f t="shared" si="189"/>
        <v>abril</v>
      </c>
      <c r="H2402" s="2">
        <v>0.74791666666666667</v>
      </c>
      <c r="I2402" t="s">
        <v>57</v>
      </c>
      <c r="J2402" t="str">
        <f>VLOOKUP(ventas_starbucks_2025[[#This Row],[sucursal]],cambio_sucursal[#All],2,0)</f>
        <v>Sucursal Avda Colón</v>
      </c>
      <c r="K2402" t="s">
        <v>132</v>
      </c>
      <c r="L2402" t="s">
        <v>35</v>
      </c>
      <c r="M2402" t="s">
        <v>4</v>
      </c>
      <c r="N2402" t="str">
        <f>IFERROR(VLOOKUP(ventas_starbucks_2025[[#This Row],[tamaño_sucio]],cambio_tamaño[#All],2,0),"Tamaño único")</f>
        <v>Tamaño único</v>
      </c>
      <c r="O2402">
        <v>3</v>
      </c>
      <c r="P2402">
        <v>1166.18</v>
      </c>
      <c r="Q2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2">
        <v>3498.54</v>
      </c>
      <c r="S2402" t="s">
        <v>15</v>
      </c>
      <c r="T2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2" t="str">
        <f>VLOOKUP(ventas_starbucks_2025[[#This Row],[canal_compra]],cambio_canal_compra[#All],2,0)</f>
        <v>Para llevar</v>
      </c>
      <c r="V2402" t="s">
        <v>6</v>
      </c>
      <c r="W2402" t="str">
        <f>VLOOKUP(ventas_starbucks_2025[[#This Row],[método_pago]],cambio_metodo_pago[#All],2,0)</f>
        <v>Aplicación móbil</v>
      </c>
      <c r="X2402" t="s">
        <v>22</v>
      </c>
      <c r="Y2402">
        <v>0</v>
      </c>
      <c r="Z2402" t="str">
        <f>VLOOKUP(ventas_starbucks_2025[[#This Row],[promoción_aplicada5]],promocion_cambiar[#All],2,0)</f>
        <v>Ninguna</v>
      </c>
      <c r="AA2402" t="s">
        <v>17</v>
      </c>
      <c r="AB2402" t="s">
        <v>29</v>
      </c>
      <c r="AC2402" t="s">
        <v>24</v>
      </c>
      <c r="AD2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02">
        <v>3.1</v>
      </c>
      <c r="AF2402">
        <v>4</v>
      </c>
      <c r="AG2402">
        <v>32</v>
      </c>
      <c r="AH2402">
        <v>29</v>
      </c>
    </row>
    <row r="2403" spans="1:34" x14ac:dyDescent="0.25">
      <c r="A2403" s="3" t="s">
        <v>2478</v>
      </c>
      <c r="B2403" s="1">
        <v>45700</v>
      </c>
      <c r="C2403" s="23">
        <f t="shared" si="185"/>
        <v>12</v>
      </c>
      <c r="D2403" s="23">
        <f t="shared" si="186"/>
        <v>3</v>
      </c>
      <c r="E2403" s="23" t="str">
        <f t="shared" si="187"/>
        <v>miércoles</v>
      </c>
      <c r="F2403" s="23">
        <f t="shared" si="188"/>
        <v>2</v>
      </c>
      <c r="G2403" s="23" t="str">
        <f t="shared" si="189"/>
        <v>febrero</v>
      </c>
      <c r="H2403" s="2">
        <v>0.35486111111111113</v>
      </c>
      <c r="I2403" t="s">
        <v>1</v>
      </c>
      <c r="J2403" t="str">
        <f>VLOOKUP(ventas_starbucks_2025[[#This Row],[sucursal]],cambio_sucursal[#All],2,0)</f>
        <v>Sucursal Nueva Córdoba</v>
      </c>
      <c r="K2403" t="s">
        <v>113</v>
      </c>
      <c r="L2403" t="s">
        <v>44</v>
      </c>
      <c r="M2403" t="s">
        <v>62</v>
      </c>
      <c r="N2403" t="str">
        <f>IFERROR(VLOOKUP(ventas_starbucks_2025[[#This Row],[tamaño_sucio]],cambio_tamaño[#All],2,0),"Tamaño único")</f>
        <v>Extra-Grande</v>
      </c>
      <c r="O2403">
        <v>4</v>
      </c>
      <c r="P2403">
        <v>1388.92</v>
      </c>
      <c r="Q2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3">
        <v>5555.68</v>
      </c>
      <c r="S2403" t="s">
        <v>15</v>
      </c>
      <c r="T2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3" t="str">
        <f>VLOOKUP(ventas_starbucks_2025[[#This Row],[canal_compra]],cambio_canal_compra[#All],2,0)</f>
        <v>Para llevar</v>
      </c>
      <c r="V2403" t="s">
        <v>16</v>
      </c>
      <c r="W2403" t="str">
        <f>VLOOKUP(ventas_starbucks_2025[[#This Row],[método_pago]],cambio_metodo_pago[#All],2,0)</f>
        <v>Tarjeta</v>
      </c>
      <c r="X2403" t="s">
        <v>7</v>
      </c>
      <c r="Y2403">
        <v>10</v>
      </c>
      <c r="Z2403" t="str">
        <f>VLOOKUP(ventas_starbucks_2025[[#This Row],[promoción_aplicada5]],promocion_cambiar[#All],2,0)</f>
        <v>Ninguna</v>
      </c>
      <c r="AA2403" t="s">
        <v>17</v>
      </c>
      <c r="AB2403" t="s">
        <v>29</v>
      </c>
      <c r="AC2403" t="s">
        <v>10</v>
      </c>
      <c r="AD2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3">
        <v>5.8</v>
      </c>
      <c r="AF2403">
        <v>2</v>
      </c>
      <c r="AG2403">
        <v>17</v>
      </c>
      <c r="AH2403">
        <v>13</v>
      </c>
    </row>
    <row r="2404" spans="1:34" x14ac:dyDescent="0.25">
      <c r="A2404" s="3" t="s">
        <v>2479</v>
      </c>
      <c r="B2404" s="1">
        <v>45711</v>
      </c>
      <c r="C2404" s="23">
        <f t="shared" si="185"/>
        <v>23</v>
      </c>
      <c r="D2404" s="23">
        <f t="shared" si="186"/>
        <v>7</v>
      </c>
      <c r="E2404" s="23" t="str">
        <f t="shared" si="187"/>
        <v>domingo</v>
      </c>
      <c r="F2404" s="23">
        <f t="shared" si="188"/>
        <v>2</v>
      </c>
      <c r="G2404" s="23" t="str">
        <f t="shared" si="189"/>
        <v>febrero</v>
      </c>
      <c r="H2404" s="2">
        <v>0.86388888888888893</v>
      </c>
      <c r="I2404" t="s">
        <v>1</v>
      </c>
      <c r="J2404" t="str">
        <f>VLOOKUP(ventas_starbucks_2025[[#This Row],[sucursal]],cambio_sucursal[#All],2,0)</f>
        <v>Sucursal Nueva Córdoba</v>
      </c>
      <c r="K2404" t="s">
        <v>101</v>
      </c>
      <c r="L2404" t="s">
        <v>3</v>
      </c>
      <c r="M2404" t="s">
        <v>4</v>
      </c>
      <c r="N2404" t="str">
        <f>IFERROR(VLOOKUP(ventas_starbucks_2025[[#This Row],[tamaño_sucio]],cambio_tamaño[#All],2,0),"Tamaño único")</f>
        <v>Tamaño único</v>
      </c>
      <c r="O2404">
        <v>1</v>
      </c>
      <c r="P2404">
        <v>2652.62</v>
      </c>
      <c r="Q2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04">
        <v>2652.62</v>
      </c>
      <c r="S2404" t="s">
        <v>15</v>
      </c>
      <c r="T2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4" t="str">
        <f>VLOOKUP(ventas_starbucks_2025[[#This Row],[canal_compra]],cambio_canal_compra[#All],2,0)</f>
        <v>Para llevar</v>
      </c>
      <c r="V2404" t="s">
        <v>16</v>
      </c>
      <c r="W2404" t="str">
        <f>VLOOKUP(ventas_starbucks_2025[[#This Row],[método_pago]],cambio_metodo_pago[#All],2,0)</f>
        <v>Tarjeta</v>
      </c>
      <c r="X2404" t="s">
        <v>22</v>
      </c>
      <c r="Y2404">
        <v>0</v>
      </c>
      <c r="Z2404" t="str">
        <f>VLOOKUP(ventas_starbucks_2025[[#This Row],[promoción_aplicada5]],promocion_cambiar[#All],2,0)</f>
        <v>2x1</v>
      </c>
      <c r="AA2404" t="s">
        <v>51</v>
      </c>
      <c r="AB2404" t="s">
        <v>18</v>
      </c>
      <c r="AC2404" t="s">
        <v>24</v>
      </c>
      <c r="AD2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4">
        <v>9.8000000000000007</v>
      </c>
      <c r="AF2404">
        <v>3</v>
      </c>
      <c r="AG2404">
        <v>47</v>
      </c>
      <c r="AH2404">
        <v>46</v>
      </c>
    </row>
    <row r="2405" spans="1:34" x14ac:dyDescent="0.25">
      <c r="A2405" s="3" t="s">
        <v>2480</v>
      </c>
      <c r="B2405" s="1">
        <v>45688</v>
      </c>
      <c r="C2405" s="23">
        <f t="shared" si="185"/>
        <v>31</v>
      </c>
      <c r="D2405" s="23">
        <f t="shared" si="186"/>
        <v>5</v>
      </c>
      <c r="E2405" s="23" t="str">
        <f t="shared" si="187"/>
        <v>viernes</v>
      </c>
      <c r="F2405" s="23">
        <f t="shared" si="188"/>
        <v>1</v>
      </c>
      <c r="G2405" s="23" t="str">
        <f t="shared" si="189"/>
        <v>enero</v>
      </c>
      <c r="H2405" s="2">
        <v>0.81180555555555556</v>
      </c>
      <c r="I2405" t="s">
        <v>57</v>
      </c>
      <c r="J2405" t="str">
        <f>VLOOKUP(ventas_starbucks_2025[[#This Row],[sucursal]],cambio_sucursal[#All],2,0)</f>
        <v>Sucursal Avda Colón</v>
      </c>
      <c r="K2405" t="s">
        <v>13</v>
      </c>
      <c r="L2405" t="s">
        <v>14</v>
      </c>
      <c r="M2405" t="s">
        <v>4</v>
      </c>
      <c r="N2405" t="str">
        <f>IFERROR(VLOOKUP(ventas_starbucks_2025[[#This Row],[tamaño_sucio]],cambio_tamaño[#All],2,0),"Tamaño único")</f>
        <v>Tamaño único</v>
      </c>
      <c r="O2405">
        <v>3</v>
      </c>
      <c r="P2405">
        <v>2003.39</v>
      </c>
      <c r="Q2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05">
        <v>6010.17</v>
      </c>
      <c r="S2405" t="s">
        <v>15</v>
      </c>
      <c r="T2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5" t="str">
        <f>VLOOKUP(ventas_starbucks_2025[[#This Row],[canal_compra]],cambio_canal_compra[#All],2,0)</f>
        <v>Para llevar</v>
      </c>
      <c r="V2405" t="s">
        <v>6</v>
      </c>
      <c r="W2405" t="str">
        <f>VLOOKUP(ventas_starbucks_2025[[#This Row],[método_pago]],cambio_metodo_pago[#All],2,0)</f>
        <v>Aplicación móbil</v>
      </c>
      <c r="X2405" t="s">
        <v>22</v>
      </c>
      <c r="Y2405">
        <v>0</v>
      </c>
      <c r="Z2405" t="str">
        <f>VLOOKUP(ventas_starbucks_2025[[#This Row],[promoción_aplicada5]],promocion_cambiar[#All],2,0)</f>
        <v>Ninguna</v>
      </c>
      <c r="AA2405" t="s">
        <v>17</v>
      </c>
      <c r="AB2405" t="s">
        <v>32</v>
      </c>
      <c r="AC2405" t="s">
        <v>24</v>
      </c>
      <c r="AD2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5">
        <v>6.8</v>
      </c>
      <c r="AF2405">
        <v>5</v>
      </c>
      <c r="AG2405">
        <v>50</v>
      </c>
      <c r="AH2405">
        <v>47</v>
      </c>
    </row>
    <row r="2406" spans="1:34" x14ac:dyDescent="0.25">
      <c r="A2406" s="3" t="s">
        <v>2481</v>
      </c>
      <c r="B2406" s="1">
        <v>45734</v>
      </c>
      <c r="C2406" s="23">
        <f t="shared" si="185"/>
        <v>18</v>
      </c>
      <c r="D2406" s="23">
        <f t="shared" si="186"/>
        <v>2</v>
      </c>
      <c r="E2406" s="23" t="str">
        <f t="shared" si="187"/>
        <v>martes</v>
      </c>
      <c r="F2406" s="23">
        <f t="shared" si="188"/>
        <v>3</v>
      </c>
      <c r="G2406" s="23" t="str">
        <f t="shared" si="189"/>
        <v>marzo</v>
      </c>
      <c r="H2406" s="2">
        <v>0.76041666666666663</v>
      </c>
      <c r="I2406" t="s">
        <v>1</v>
      </c>
      <c r="J2406" t="str">
        <f>VLOOKUP(ventas_starbucks_2025[[#This Row],[sucursal]],cambio_sucursal[#All],2,0)</f>
        <v>Sucursal Nueva Córdoba</v>
      </c>
      <c r="K2406" t="s">
        <v>173</v>
      </c>
      <c r="L2406" t="s">
        <v>35</v>
      </c>
      <c r="M2406" t="s">
        <v>4</v>
      </c>
      <c r="N2406" t="str">
        <f>IFERROR(VLOOKUP(ventas_starbucks_2025[[#This Row],[tamaño_sucio]],cambio_tamaño[#All],2,0),"Tamaño único")</f>
        <v>Tamaño único</v>
      </c>
      <c r="O2406">
        <v>5</v>
      </c>
      <c r="P2406">
        <v>1472.98</v>
      </c>
      <c r="Q2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6">
        <v>7364.9</v>
      </c>
      <c r="S2406" t="s">
        <v>31</v>
      </c>
      <c r="T2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6" t="str">
        <f>VLOOKUP(ventas_starbucks_2025[[#This Row],[canal_compra]],cambio_canal_compra[#All],2,0)</f>
        <v>Entrega domicilio</v>
      </c>
      <c r="V2406" t="s">
        <v>6</v>
      </c>
      <c r="W2406" t="str">
        <f>VLOOKUP(ventas_starbucks_2025[[#This Row],[método_pago]],cambio_metodo_pago[#All],2,0)</f>
        <v>Aplicación móbil</v>
      </c>
      <c r="X2406" t="s">
        <v>22</v>
      </c>
      <c r="Y2406">
        <v>0</v>
      </c>
      <c r="Z2406" t="str">
        <f>VLOOKUP(ventas_starbucks_2025[[#This Row],[promoción_aplicada5]],promocion_cambiar[#All],2,0)</f>
        <v>Hora Feliz</v>
      </c>
      <c r="AA2406" t="s">
        <v>36</v>
      </c>
      <c r="AB2406" t="s">
        <v>23</v>
      </c>
      <c r="AC2406" t="s">
        <v>24</v>
      </c>
      <c r="AD2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6">
        <v>6</v>
      </c>
      <c r="AF2406">
        <v>2</v>
      </c>
      <c r="AG2406">
        <v>48</v>
      </c>
      <c r="AH2406">
        <v>43</v>
      </c>
    </row>
    <row r="2407" spans="1:34" x14ac:dyDescent="0.25">
      <c r="A2407" s="3" t="s">
        <v>2482</v>
      </c>
      <c r="B2407" s="1">
        <v>45699</v>
      </c>
      <c r="C2407" s="23">
        <f t="shared" si="185"/>
        <v>11</v>
      </c>
      <c r="D2407" s="23">
        <f t="shared" si="186"/>
        <v>2</v>
      </c>
      <c r="E2407" s="23" t="str">
        <f t="shared" si="187"/>
        <v>martes</v>
      </c>
      <c r="F2407" s="23">
        <f t="shared" si="188"/>
        <v>2</v>
      </c>
      <c r="G2407" s="23" t="str">
        <f t="shared" si="189"/>
        <v>febrero</v>
      </c>
      <c r="H2407" s="2">
        <v>0.74236111111111114</v>
      </c>
      <c r="I2407" t="s">
        <v>57</v>
      </c>
      <c r="J2407" t="str">
        <f>VLOOKUP(ventas_starbucks_2025[[#This Row],[sucursal]],cambio_sucursal[#All],2,0)</f>
        <v>Sucursal Avda Colón</v>
      </c>
      <c r="K2407" t="s">
        <v>89</v>
      </c>
      <c r="L2407" t="s">
        <v>90</v>
      </c>
      <c r="M2407" t="s">
        <v>4</v>
      </c>
      <c r="N2407" t="str">
        <f>IFERROR(VLOOKUP(ventas_starbucks_2025[[#This Row],[tamaño_sucio]],cambio_tamaño[#All],2,0),"Tamaño único")</f>
        <v>Tamaño único</v>
      </c>
      <c r="O2407">
        <v>2</v>
      </c>
      <c r="P2407">
        <v>1394.24</v>
      </c>
      <c r="Q2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7">
        <v>2788.48</v>
      </c>
      <c r="S2407" t="s">
        <v>15</v>
      </c>
      <c r="T2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7" t="str">
        <f>VLOOKUP(ventas_starbucks_2025[[#This Row],[canal_compra]],cambio_canal_compra[#All],2,0)</f>
        <v>Para llevar</v>
      </c>
      <c r="V2407" t="s">
        <v>16</v>
      </c>
      <c r="W2407" t="str">
        <f>VLOOKUP(ventas_starbucks_2025[[#This Row],[método_pago]],cambio_metodo_pago[#All],2,0)</f>
        <v>Tarjeta</v>
      </c>
      <c r="X2407" t="s">
        <v>7</v>
      </c>
      <c r="Y2407">
        <v>10</v>
      </c>
      <c r="Z2407" t="str">
        <f>VLOOKUP(ventas_starbucks_2025[[#This Row],[promoción_aplicada5]],promocion_cambiar[#All],2,0)</f>
        <v>2x1</v>
      </c>
      <c r="AA2407" t="s">
        <v>51</v>
      </c>
      <c r="AB2407" t="s">
        <v>52</v>
      </c>
      <c r="AC2407" t="s">
        <v>41</v>
      </c>
      <c r="AD2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07">
        <v>3.1</v>
      </c>
      <c r="AF2407">
        <v>2</v>
      </c>
      <c r="AG2407">
        <v>42</v>
      </c>
      <c r="AH2407">
        <v>40</v>
      </c>
    </row>
    <row r="2408" spans="1:34" x14ac:dyDescent="0.25">
      <c r="A2408" s="3" t="s">
        <v>2483</v>
      </c>
      <c r="B2408" s="1">
        <v>45726</v>
      </c>
      <c r="C2408" s="23">
        <f t="shared" si="185"/>
        <v>10</v>
      </c>
      <c r="D2408" s="23">
        <f t="shared" si="186"/>
        <v>1</v>
      </c>
      <c r="E2408" s="1" t="str">
        <f t="shared" si="187"/>
        <v>lunes</v>
      </c>
      <c r="F2408" s="23">
        <f t="shared" si="188"/>
        <v>3</v>
      </c>
      <c r="G2408" s="1" t="str">
        <f t="shared" si="189"/>
        <v>marzo</v>
      </c>
      <c r="H2408" s="2">
        <v>0.34097222222222223</v>
      </c>
      <c r="I2408" t="s">
        <v>26</v>
      </c>
      <c r="J2408" t="str">
        <f>VLOOKUP(ventas_starbucks_2025[[#This Row],[sucursal]],cambio_sucursal[#All],2,0)</f>
        <v>Sucursal San Lorenzo 47</v>
      </c>
      <c r="K2408" t="s">
        <v>27</v>
      </c>
      <c r="L2408" t="s">
        <v>28</v>
      </c>
      <c r="M2408" t="s">
        <v>4</v>
      </c>
      <c r="N2408" t="str">
        <f>IFERROR(VLOOKUP(ventas_starbucks_2025[[#This Row],[tamaño_sucio]],cambio_tamaño[#All],2,0),"Tamaño único")</f>
        <v>Tamaño único</v>
      </c>
      <c r="O2408">
        <v>3</v>
      </c>
      <c r="P2408">
        <v>2970.19</v>
      </c>
      <c r="Q2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08">
        <v>8910.57</v>
      </c>
      <c r="S2408" t="s">
        <v>31</v>
      </c>
      <c r="T2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8" t="str">
        <f>VLOOKUP(ventas_starbucks_2025[[#This Row],[canal_compra]],cambio_canal_compra[#All],2,0)</f>
        <v>Entrega domicilio</v>
      </c>
      <c r="V2408" t="s">
        <v>40</v>
      </c>
      <c r="W2408" t="str">
        <f>VLOOKUP(ventas_starbucks_2025[[#This Row],[método_pago]],cambio_metodo_pago[#All],2,0)</f>
        <v>Efectivo</v>
      </c>
      <c r="X2408" t="s">
        <v>7</v>
      </c>
      <c r="Y2408">
        <v>10</v>
      </c>
      <c r="Z2408" t="str">
        <f>VLOOKUP(ventas_starbucks_2025[[#This Row],[promoción_aplicada5]],promocion_cambiar[#All],2,0)</f>
        <v>Combo</v>
      </c>
      <c r="AA2408" t="s">
        <v>8</v>
      </c>
      <c r="AB2408" t="s">
        <v>32</v>
      </c>
      <c r="AC2408" t="s">
        <v>10</v>
      </c>
      <c r="AD2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8">
        <v>6.5</v>
      </c>
      <c r="AF2408">
        <v>1</v>
      </c>
      <c r="AG2408">
        <v>39</v>
      </c>
      <c r="AH2408">
        <v>36</v>
      </c>
    </row>
    <row r="2409" spans="1:34" x14ac:dyDescent="0.25">
      <c r="A2409" s="3" t="s">
        <v>2484</v>
      </c>
      <c r="B2409" s="1">
        <v>45699</v>
      </c>
      <c r="C2409" s="23">
        <f t="shared" si="185"/>
        <v>11</v>
      </c>
      <c r="D2409" s="23">
        <f t="shared" si="186"/>
        <v>2</v>
      </c>
      <c r="E2409" s="1" t="str">
        <f t="shared" si="187"/>
        <v>martes</v>
      </c>
      <c r="F2409" s="23">
        <f t="shared" si="188"/>
        <v>2</v>
      </c>
      <c r="G2409" s="1" t="str">
        <f t="shared" si="189"/>
        <v>febrero</v>
      </c>
      <c r="H2409" s="2">
        <v>0.39027777777777778</v>
      </c>
      <c r="I2409" t="s">
        <v>57</v>
      </c>
      <c r="J2409" t="str">
        <f>VLOOKUP(ventas_starbucks_2025[[#This Row],[sucursal]],cambio_sucursal[#All],2,0)</f>
        <v>Sucursal Avda Colón</v>
      </c>
      <c r="K2409" t="s">
        <v>327</v>
      </c>
      <c r="L2409" t="s">
        <v>44</v>
      </c>
      <c r="M2409" t="s">
        <v>55</v>
      </c>
      <c r="N2409" t="str">
        <f>IFERROR(VLOOKUP(ventas_starbucks_2025[[#This Row],[tamaño_sucio]],cambio_tamaño[#All],2,0),"Tamaño único")</f>
        <v>Pequeño</v>
      </c>
      <c r="O2409">
        <v>3</v>
      </c>
      <c r="P2409">
        <v>1707.89</v>
      </c>
      <c r="Q2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9">
        <v>5123.67</v>
      </c>
      <c r="S2409" t="s">
        <v>31</v>
      </c>
      <c r="T2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9" t="str">
        <f>VLOOKUP(ventas_starbucks_2025[[#This Row],[canal_compra]],cambio_canal_compra[#All],2,0)</f>
        <v>Entrega domicilio</v>
      </c>
      <c r="V2409" t="s">
        <v>6</v>
      </c>
      <c r="W2409" t="str">
        <f>VLOOKUP(ventas_starbucks_2025[[#This Row],[método_pago]],cambio_metodo_pago[#All],2,0)</f>
        <v>Aplicación móbil</v>
      </c>
      <c r="X2409" t="s">
        <v>22</v>
      </c>
      <c r="Y2409">
        <v>0</v>
      </c>
      <c r="Z2409" t="str">
        <f>VLOOKUP(ventas_starbucks_2025[[#This Row],[promoción_aplicada5]],promocion_cambiar[#All],2,0)</f>
        <v>Ninguna</v>
      </c>
      <c r="AA2409" t="s">
        <v>17</v>
      </c>
      <c r="AB2409" t="s">
        <v>18</v>
      </c>
      <c r="AC2409" t="s">
        <v>41</v>
      </c>
      <c r="AD2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9">
        <v>5</v>
      </c>
      <c r="AF2409">
        <v>1</v>
      </c>
      <c r="AG2409">
        <v>17</v>
      </c>
      <c r="AH2409">
        <v>14</v>
      </c>
    </row>
    <row r="2410" spans="1:34" x14ac:dyDescent="0.25">
      <c r="A2410" s="3" t="s">
        <v>2485</v>
      </c>
      <c r="B2410" s="1">
        <v>45686</v>
      </c>
      <c r="C2410" s="23">
        <f t="shared" si="185"/>
        <v>29</v>
      </c>
      <c r="D2410" s="23">
        <f t="shared" si="186"/>
        <v>3</v>
      </c>
      <c r="E2410" s="23" t="str">
        <f t="shared" si="187"/>
        <v>miércoles</v>
      </c>
      <c r="F2410" s="23">
        <f t="shared" si="188"/>
        <v>1</v>
      </c>
      <c r="G2410" s="23" t="str">
        <f t="shared" si="189"/>
        <v>enero</v>
      </c>
      <c r="H2410" s="2">
        <v>0.82847222222222228</v>
      </c>
      <c r="I2410" t="s">
        <v>1</v>
      </c>
      <c r="J2410" t="str">
        <f>VLOOKUP(ventas_starbucks_2025[[#This Row],[sucursal]],cambio_sucursal[#All],2,0)</f>
        <v>Sucursal Nueva Córdoba</v>
      </c>
      <c r="K2410" t="s">
        <v>64</v>
      </c>
      <c r="L2410" t="s">
        <v>65</v>
      </c>
      <c r="M2410" t="s">
        <v>4</v>
      </c>
      <c r="N2410" t="str">
        <f>IFERROR(VLOOKUP(ventas_starbucks_2025[[#This Row],[tamaño_sucio]],cambio_tamaño[#All],2,0),"Tamaño único")</f>
        <v>Tamaño único</v>
      </c>
      <c r="O2410">
        <v>4</v>
      </c>
      <c r="P2410">
        <v>1944.14</v>
      </c>
      <c r="Q2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0">
        <v>7776.56</v>
      </c>
      <c r="S2410" t="s">
        <v>31</v>
      </c>
      <c r="T2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0" t="str">
        <f>VLOOKUP(ventas_starbucks_2025[[#This Row],[canal_compra]],cambio_canal_compra[#All],2,0)</f>
        <v>Entrega domicilio</v>
      </c>
      <c r="V2410" t="s">
        <v>16</v>
      </c>
      <c r="W2410" t="str">
        <f>VLOOKUP(ventas_starbucks_2025[[#This Row],[método_pago]],cambio_metodo_pago[#All],2,0)</f>
        <v>Tarjeta</v>
      </c>
      <c r="X2410" t="s">
        <v>7</v>
      </c>
      <c r="Y2410">
        <v>10</v>
      </c>
      <c r="Z2410" t="str">
        <f>VLOOKUP(ventas_starbucks_2025[[#This Row],[promoción_aplicada5]],promocion_cambiar[#All],2,0)</f>
        <v>Ninguna</v>
      </c>
      <c r="AA2410" t="s">
        <v>17</v>
      </c>
      <c r="AB2410" t="s">
        <v>9</v>
      </c>
      <c r="AC2410" t="s">
        <v>41</v>
      </c>
      <c r="AD2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10">
        <v>12.6</v>
      </c>
      <c r="AF2410">
        <v>4</v>
      </c>
      <c r="AG2410">
        <v>19</v>
      </c>
      <c r="AH2410">
        <v>15</v>
      </c>
    </row>
    <row r="2411" spans="1:34" x14ac:dyDescent="0.25">
      <c r="A2411" s="3" t="s">
        <v>2486</v>
      </c>
      <c r="B2411" s="1">
        <v>45687</v>
      </c>
      <c r="C2411" s="23">
        <f t="shared" si="185"/>
        <v>30</v>
      </c>
      <c r="D2411" s="23">
        <f t="shared" si="186"/>
        <v>4</v>
      </c>
      <c r="E2411" s="1" t="str">
        <f t="shared" si="187"/>
        <v>jueves</v>
      </c>
      <c r="F2411" s="23">
        <f t="shared" si="188"/>
        <v>1</v>
      </c>
      <c r="G2411" s="1" t="str">
        <f t="shared" si="189"/>
        <v>enero</v>
      </c>
      <c r="H2411" s="2">
        <v>0.51597222222222228</v>
      </c>
      <c r="I2411" t="s">
        <v>1</v>
      </c>
      <c r="J2411" t="str">
        <f>VLOOKUP(ventas_starbucks_2025[[#This Row],[sucursal]],cambio_sucursal[#All],2,0)</f>
        <v>Sucursal Nueva Córdoba</v>
      </c>
      <c r="K2411" t="s">
        <v>48</v>
      </c>
      <c r="L2411" t="s">
        <v>49</v>
      </c>
      <c r="M2411" t="s">
        <v>45</v>
      </c>
      <c r="N2411" t="str">
        <f>IFERROR(VLOOKUP(ventas_starbucks_2025[[#This Row],[tamaño_sucio]],cambio_tamaño[#All],2,0),"Tamaño único")</f>
        <v>Grande</v>
      </c>
      <c r="O2411">
        <v>5</v>
      </c>
      <c r="P2411">
        <v>1716.55</v>
      </c>
      <c r="Q2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1">
        <v>8582.75</v>
      </c>
      <c r="S2411" t="s">
        <v>15</v>
      </c>
      <c r="T2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1" t="str">
        <f>VLOOKUP(ventas_starbucks_2025[[#This Row],[canal_compra]],cambio_canal_compra[#All],2,0)</f>
        <v>Para llevar</v>
      </c>
      <c r="V2411" t="s">
        <v>6</v>
      </c>
      <c r="W2411" t="str">
        <f>VLOOKUP(ventas_starbucks_2025[[#This Row],[método_pago]],cambio_metodo_pago[#All],2,0)</f>
        <v>Aplicación móbil</v>
      </c>
      <c r="X2411" t="s">
        <v>22</v>
      </c>
      <c r="Y2411">
        <v>0</v>
      </c>
      <c r="Z2411" t="str">
        <f>VLOOKUP(ventas_starbucks_2025[[#This Row],[promoción_aplicada5]],promocion_cambiar[#All],2,0)</f>
        <v>Combo</v>
      </c>
      <c r="AA2411" t="s">
        <v>8</v>
      </c>
      <c r="AB2411" t="s">
        <v>23</v>
      </c>
      <c r="AC2411" t="s">
        <v>24</v>
      </c>
      <c r="AD2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11">
        <v>10.3</v>
      </c>
      <c r="AF2411">
        <v>2</v>
      </c>
      <c r="AG2411">
        <v>36</v>
      </c>
      <c r="AH2411">
        <v>31</v>
      </c>
    </row>
    <row r="2412" spans="1:34" x14ac:dyDescent="0.25">
      <c r="A2412" s="3" t="s">
        <v>2487</v>
      </c>
      <c r="B2412" s="1">
        <v>45722</v>
      </c>
      <c r="C2412" s="23">
        <f t="shared" si="185"/>
        <v>6</v>
      </c>
      <c r="D2412" s="23">
        <f t="shared" si="186"/>
        <v>4</v>
      </c>
      <c r="E2412" s="1" t="str">
        <f t="shared" si="187"/>
        <v>jueves</v>
      </c>
      <c r="F2412" s="23">
        <f t="shared" si="188"/>
        <v>3</v>
      </c>
      <c r="G2412" s="1" t="str">
        <f t="shared" si="189"/>
        <v>marzo</v>
      </c>
      <c r="H2412" s="2">
        <v>0.82361111111111107</v>
      </c>
      <c r="I2412" t="s">
        <v>1</v>
      </c>
      <c r="J2412" t="str">
        <f>VLOOKUP(ventas_starbucks_2025[[#This Row],[sucursal]],cambio_sucursal[#All],2,0)</f>
        <v>Sucursal Nueva Córdoba</v>
      </c>
      <c r="K2412" t="s">
        <v>38</v>
      </c>
      <c r="L2412" t="s">
        <v>39</v>
      </c>
      <c r="M2412" t="s">
        <v>4</v>
      </c>
      <c r="N2412" t="str">
        <f>IFERROR(VLOOKUP(ventas_starbucks_2025[[#This Row],[tamaño_sucio]],cambio_tamaño[#All],2,0),"Tamaño único")</f>
        <v>Tamaño único</v>
      </c>
      <c r="O2412">
        <v>1</v>
      </c>
      <c r="P2412">
        <v>1363.41</v>
      </c>
      <c r="Q2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2">
        <v>1363.41</v>
      </c>
      <c r="S2412" t="s">
        <v>15</v>
      </c>
      <c r="T2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2" t="str">
        <f>VLOOKUP(ventas_starbucks_2025[[#This Row],[canal_compra]],cambio_canal_compra[#All],2,0)</f>
        <v>Para llevar</v>
      </c>
      <c r="V2412" t="s">
        <v>6</v>
      </c>
      <c r="W2412" t="str">
        <f>VLOOKUP(ventas_starbucks_2025[[#This Row],[método_pago]],cambio_metodo_pago[#All],2,0)</f>
        <v>Aplicación móbil</v>
      </c>
      <c r="X2412" t="s">
        <v>7</v>
      </c>
      <c r="Y2412">
        <v>15</v>
      </c>
      <c r="Z2412" t="str">
        <f>VLOOKUP(ventas_starbucks_2025[[#This Row],[promoción_aplicada5]],promocion_cambiar[#All],2,0)</f>
        <v>Ninguna</v>
      </c>
      <c r="AA2412" t="s">
        <v>17</v>
      </c>
      <c r="AB2412" t="s">
        <v>18</v>
      </c>
      <c r="AC2412" t="s">
        <v>41</v>
      </c>
      <c r="AD2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12">
        <v>10.4</v>
      </c>
      <c r="AF2412">
        <v>1</v>
      </c>
      <c r="AG2412">
        <v>25</v>
      </c>
      <c r="AH2412">
        <v>24</v>
      </c>
    </row>
    <row r="2413" spans="1:34" x14ac:dyDescent="0.25">
      <c r="A2413" s="3" t="s">
        <v>2488</v>
      </c>
      <c r="B2413" s="1">
        <v>45689</v>
      </c>
      <c r="C2413" s="23">
        <f t="shared" si="185"/>
        <v>1</v>
      </c>
      <c r="D2413" s="23">
        <f t="shared" si="186"/>
        <v>6</v>
      </c>
      <c r="E2413" s="23" t="str">
        <f t="shared" si="187"/>
        <v>sábado</v>
      </c>
      <c r="F2413" s="23">
        <f t="shared" si="188"/>
        <v>2</v>
      </c>
      <c r="G2413" s="23" t="str">
        <f t="shared" si="189"/>
        <v>febrero</v>
      </c>
      <c r="H2413" s="2">
        <v>0.54722222222222228</v>
      </c>
      <c r="I2413" t="s">
        <v>26</v>
      </c>
      <c r="J2413" t="str">
        <f>VLOOKUP(ventas_starbucks_2025[[#This Row],[sucursal]],cambio_sucursal[#All],2,0)</f>
        <v>Sucursal San Lorenzo 47</v>
      </c>
      <c r="K2413" t="s">
        <v>64</v>
      </c>
      <c r="L2413" t="s">
        <v>65</v>
      </c>
      <c r="M2413" t="s">
        <v>4</v>
      </c>
      <c r="N2413" t="str">
        <f>IFERROR(VLOOKUP(ventas_starbucks_2025[[#This Row],[tamaño_sucio]],cambio_tamaño[#All],2,0),"Tamaño único")</f>
        <v>Tamaño único</v>
      </c>
      <c r="O2413">
        <v>2</v>
      </c>
      <c r="P2413">
        <v>1536.24</v>
      </c>
      <c r="Q2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3">
        <v>3072.48</v>
      </c>
      <c r="S2413" t="s">
        <v>31</v>
      </c>
      <c r="T2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3" t="str">
        <f>VLOOKUP(ventas_starbucks_2025[[#This Row],[canal_compra]],cambio_canal_compra[#All],2,0)</f>
        <v>Entrega domicilio</v>
      </c>
      <c r="V2413" t="s">
        <v>40</v>
      </c>
      <c r="W2413" t="str">
        <f>VLOOKUP(ventas_starbucks_2025[[#This Row],[método_pago]],cambio_metodo_pago[#All],2,0)</f>
        <v>Efectivo</v>
      </c>
      <c r="X2413" t="s">
        <v>7</v>
      </c>
      <c r="Y2413">
        <v>0</v>
      </c>
      <c r="Z2413" t="str">
        <f>VLOOKUP(ventas_starbucks_2025[[#This Row],[promoción_aplicada5]],promocion_cambiar[#All],2,0)</f>
        <v>2x1</v>
      </c>
      <c r="AA2413" t="s">
        <v>51</v>
      </c>
      <c r="AB2413" t="s">
        <v>9</v>
      </c>
      <c r="AC2413" t="s">
        <v>10</v>
      </c>
      <c r="AD2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13">
        <v>12.5</v>
      </c>
      <c r="AF2413">
        <v>1</v>
      </c>
      <c r="AG2413">
        <v>23</v>
      </c>
      <c r="AH2413">
        <v>21</v>
      </c>
    </row>
    <row r="2414" spans="1:34" x14ac:dyDescent="0.25">
      <c r="A2414" s="3" t="s">
        <v>2489</v>
      </c>
      <c r="B2414" s="1">
        <v>45674</v>
      </c>
      <c r="C2414" s="23">
        <f t="shared" si="185"/>
        <v>17</v>
      </c>
      <c r="D2414" s="23">
        <f t="shared" si="186"/>
        <v>5</v>
      </c>
      <c r="E2414" s="1" t="str">
        <f t="shared" si="187"/>
        <v>viernes</v>
      </c>
      <c r="F2414" s="23">
        <f t="shared" si="188"/>
        <v>1</v>
      </c>
      <c r="G2414" s="1" t="str">
        <f t="shared" si="189"/>
        <v>enero</v>
      </c>
      <c r="H2414" s="2">
        <v>0.30416666666666664</v>
      </c>
      <c r="I2414" t="s">
        <v>57</v>
      </c>
      <c r="J2414" t="str">
        <f>VLOOKUP(ventas_starbucks_2025[[#This Row],[sucursal]],cambio_sucursal[#All],2,0)</f>
        <v>Sucursal Avda Colón</v>
      </c>
      <c r="K2414" t="s">
        <v>175</v>
      </c>
      <c r="L2414" t="s">
        <v>70</v>
      </c>
      <c r="M2414" t="s">
        <v>50</v>
      </c>
      <c r="N2414" t="str">
        <f>IFERROR(VLOOKUP(ventas_starbucks_2025[[#This Row],[tamaño_sucio]],cambio_tamaño[#All],2,0),"Tamaño único")</f>
        <v>Mediano</v>
      </c>
      <c r="O2414">
        <v>4</v>
      </c>
      <c r="P2414">
        <v>1595.57</v>
      </c>
      <c r="Q2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4">
        <v>6382.28</v>
      </c>
      <c r="S2414" t="s">
        <v>31</v>
      </c>
      <c r="T2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4" t="str">
        <f>VLOOKUP(ventas_starbucks_2025[[#This Row],[canal_compra]],cambio_canal_compra[#All],2,0)</f>
        <v>Entrega domicilio</v>
      </c>
      <c r="V2414" t="s">
        <v>6</v>
      </c>
      <c r="W2414" t="str">
        <f>VLOOKUP(ventas_starbucks_2025[[#This Row],[método_pago]],cambio_metodo_pago[#All],2,0)</f>
        <v>Aplicación móbil</v>
      </c>
      <c r="X2414" t="s">
        <v>7</v>
      </c>
      <c r="Y2414">
        <v>0</v>
      </c>
      <c r="Z2414" t="str">
        <f>VLOOKUP(ventas_starbucks_2025[[#This Row],[promoción_aplicada5]],promocion_cambiar[#All],2,0)</f>
        <v>2x1</v>
      </c>
      <c r="AA2414" t="s">
        <v>51</v>
      </c>
      <c r="AB2414" t="s">
        <v>29</v>
      </c>
      <c r="AC2414" t="s">
        <v>24</v>
      </c>
      <c r="AD2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14">
        <v>3.3</v>
      </c>
      <c r="AF2414">
        <v>2</v>
      </c>
      <c r="AG2414">
        <v>11</v>
      </c>
      <c r="AH2414">
        <v>7</v>
      </c>
    </row>
    <row r="2415" spans="1:34" x14ac:dyDescent="0.25">
      <c r="A2415" s="3" t="s">
        <v>2490</v>
      </c>
      <c r="B2415" s="1">
        <v>45737</v>
      </c>
      <c r="C2415" s="23">
        <f t="shared" si="185"/>
        <v>21</v>
      </c>
      <c r="D2415" s="23">
        <f t="shared" si="186"/>
        <v>5</v>
      </c>
      <c r="E2415" s="23" t="str">
        <f t="shared" si="187"/>
        <v>viernes</v>
      </c>
      <c r="F2415" s="23">
        <f t="shared" si="188"/>
        <v>3</v>
      </c>
      <c r="G2415" s="23" t="str">
        <f t="shared" si="189"/>
        <v>marzo</v>
      </c>
      <c r="H2415" s="2">
        <v>0.77500000000000002</v>
      </c>
      <c r="I2415" t="s">
        <v>1</v>
      </c>
      <c r="J2415" t="str">
        <f>VLOOKUP(ventas_starbucks_2025[[#This Row],[sucursal]],cambio_sucursal[#All],2,0)</f>
        <v>Sucursal Nueva Córdoba</v>
      </c>
      <c r="K2415" t="s">
        <v>89</v>
      </c>
      <c r="L2415" t="s">
        <v>90</v>
      </c>
      <c r="M2415" t="s">
        <v>4</v>
      </c>
      <c r="N2415" t="str">
        <f>IFERROR(VLOOKUP(ventas_starbucks_2025[[#This Row],[tamaño_sucio]],cambio_tamaño[#All],2,0),"Tamaño único")</f>
        <v>Tamaño único</v>
      </c>
      <c r="O2415">
        <v>3</v>
      </c>
      <c r="P2415">
        <v>1467.38</v>
      </c>
      <c r="Q2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5">
        <v>4402.1400000000003</v>
      </c>
      <c r="S2415" t="s">
        <v>31</v>
      </c>
      <c r="T2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5" t="str">
        <f>VLOOKUP(ventas_starbucks_2025[[#This Row],[canal_compra]],cambio_canal_compra[#All],2,0)</f>
        <v>Entrega domicilio</v>
      </c>
      <c r="V2415" t="s">
        <v>6</v>
      </c>
      <c r="W2415" t="str">
        <f>VLOOKUP(ventas_starbucks_2025[[#This Row],[método_pago]],cambio_metodo_pago[#All],2,0)</f>
        <v>Aplicación móbil</v>
      </c>
      <c r="X2415" t="s">
        <v>7</v>
      </c>
      <c r="Y2415">
        <v>15</v>
      </c>
      <c r="Z2415" t="str">
        <f>VLOOKUP(ventas_starbucks_2025[[#This Row],[promoción_aplicada5]],promocion_cambiar[#All],2,0)</f>
        <v>Ninguna</v>
      </c>
      <c r="AA2415" t="s">
        <v>17</v>
      </c>
      <c r="AB2415" t="s">
        <v>9</v>
      </c>
      <c r="AC2415" t="s">
        <v>24</v>
      </c>
      <c r="AD2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15">
        <v>13.9</v>
      </c>
      <c r="AF2415">
        <v>4</v>
      </c>
      <c r="AG2415">
        <v>17</v>
      </c>
      <c r="AH2415">
        <v>14</v>
      </c>
    </row>
    <row r="2416" spans="1:34" x14ac:dyDescent="0.25">
      <c r="A2416" s="3" t="s">
        <v>2491</v>
      </c>
      <c r="B2416" s="1">
        <v>45739</v>
      </c>
      <c r="C2416" s="23">
        <f t="shared" si="185"/>
        <v>23</v>
      </c>
      <c r="D2416" s="23">
        <f t="shared" si="186"/>
        <v>7</v>
      </c>
      <c r="E2416" s="23" t="str">
        <f t="shared" si="187"/>
        <v>domingo</v>
      </c>
      <c r="F2416" s="23">
        <f t="shared" si="188"/>
        <v>3</v>
      </c>
      <c r="G2416" s="23" t="str">
        <f t="shared" si="189"/>
        <v>marzo</v>
      </c>
      <c r="H2416" s="2">
        <v>0.32222222222222224</v>
      </c>
      <c r="I2416" t="s">
        <v>1</v>
      </c>
      <c r="J2416" t="str">
        <f>VLOOKUP(ventas_starbucks_2025[[#This Row],[sucursal]],cambio_sucursal[#All],2,0)</f>
        <v>Sucursal Nueva Córdoba</v>
      </c>
      <c r="K2416" t="s">
        <v>20</v>
      </c>
      <c r="L2416" t="s">
        <v>21</v>
      </c>
      <c r="M2416" t="s">
        <v>4</v>
      </c>
      <c r="N2416" t="str">
        <f>IFERROR(VLOOKUP(ventas_starbucks_2025[[#This Row],[tamaño_sucio]],cambio_tamaño[#All],2,0),"Tamaño único")</f>
        <v>Tamaño único</v>
      </c>
      <c r="O2416">
        <v>5</v>
      </c>
      <c r="P2416">
        <v>821.06</v>
      </c>
      <c r="Q2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416">
        <v>4105.3</v>
      </c>
      <c r="S2416" t="s">
        <v>31</v>
      </c>
      <c r="T2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6" t="str">
        <f>VLOOKUP(ventas_starbucks_2025[[#This Row],[canal_compra]],cambio_canal_compra[#All],2,0)</f>
        <v>Entrega domicilio</v>
      </c>
      <c r="V2416" t="s">
        <v>40</v>
      </c>
      <c r="W2416" t="str">
        <f>VLOOKUP(ventas_starbucks_2025[[#This Row],[método_pago]],cambio_metodo_pago[#All],2,0)</f>
        <v>Efectivo</v>
      </c>
      <c r="X2416" t="s">
        <v>7</v>
      </c>
      <c r="Y2416">
        <v>10</v>
      </c>
      <c r="Z2416" t="str">
        <f>VLOOKUP(ventas_starbucks_2025[[#This Row],[promoción_aplicada5]],promocion_cambiar[#All],2,0)</f>
        <v>Combo</v>
      </c>
      <c r="AA2416" t="s">
        <v>8</v>
      </c>
      <c r="AB2416" t="s">
        <v>18</v>
      </c>
      <c r="AC2416" t="s">
        <v>41</v>
      </c>
      <c r="AD2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16">
        <v>6.2</v>
      </c>
      <c r="AF2416">
        <v>1</v>
      </c>
      <c r="AG2416">
        <v>15</v>
      </c>
      <c r="AH2416">
        <v>10</v>
      </c>
    </row>
    <row r="2417" spans="1:34" x14ac:dyDescent="0.25">
      <c r="A2417" s="3" t="s">
        <v>2492</v>
      </c>
      <c r="B2417" s="1">
        <v>45698</v>
      </c>
      <c r="C2417" s="23">
        <f t="shared" si="185"/>
        <v>10</v>
      </c>
      <c r="D2417" s="23">
        <f t="shared" si="186"/>
        <v>1</v>
      </c>
      <c r="E2417" s="23" t="str">
        <f t="shared" si="187"/>
        <v>lunes</v>
      </c>
      <c r="F2417" s="23">
        <f t="shared" si="188"/>
        <v>2</v>
      </c>
      <c r="G2417" s="23" t="str">
        <f t="shared" si="189"/>
        <v>febrero</v>
      </c>
      <c r="H2417" s="2">
        <v>0.85833333333333328</v>
      </c>
      <c r="I2417" t="s">
        <v>12</v>
      </c>
      <c r="J2417" t="str">
        <f>VLOOKUP(ventas_starbucks_2025[[#This Row],[sucursal]],cambio_sucursal[#All],2,0)</f>
        <v>Sucursal Córdoba Shopping</v>
      </c>
      <c r="K2417" t="s">
        <v>209</v>
      </c>
      <c r="L2417" t="s">
        <v>44</v>
      </c>
      <c r="M2417" t="s">
        <v>55</v>
      </c>
      <c r="N2417" t="str">
        <f>IFERROR(VLOOKUP(ventas_starbucks_2025[[#This Row],[tamaño_sucio]],cambio_tamaño[#All],2,0),"Tamaño único")</f>
        <v>Pequeño</v>
      </c>
      <c r="O2417">
        <v>5</v>
      </c>
      <c r="P2417">
        <v>1437.52</v>
      </c>
      <c r="Q2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7">
        <v>7187.6</v>
      </c>
      <c r="S2417" t="s">
        <v>15</v>
      </c>
      <c r="T2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7" t="str">
        <f>VLOOKUP(ventas_starbucks_2025[[#This Row],[canal_compra]],cambio_canal_compra[#All],2,0)</f>
        <v>Para llevar</v>
      </c>
      <c r="V2417" t="s">
        <v>6</v>
      </c>
      <c r="W2417" t="str">
        <f>VLOOKUP(ventas_starbucks_2025[[#This Row],[método_pago]],cambio_metodo_pago[#All],2,0)</f>
        <v>Aplicación móbil</v>
      </c>
      <c r="X2417" t="s">
        <v>7</v>
      </c>
      <c r="Y2417">
        <v>10</v>
      </c>
      <c r="Z2417" t="str">
        <f>VLOOKUP(ventas_starbucks_2025[[#This Row],[promoción_aplicada5]],promocion_cambiar[#All],2,0)</f>
        <v>2x1</v>
      </c>
      <c r="AA2417" t="s">
        <v>51</v>
      </c>
      <c r="AB2417" t="s">
        <v>29</v>
      </c>
      <c r="AC2417" t="s">
        <v>41</v>
      </c>
      <c r="AD2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17">
        <v>8.5</v>
      </c>
      <c r="AF2417">
        <v>2</v>
      </c>
      <c r="AG2417">
        <v>10</v>
      </c>
      <c r="AH2417">
        <v>5</v>
      </c>
    </row>
    <row r="2418" spans="1:34" x14ac:dyDescent="0.25">
      <c r="A2418" s="3" t="s">
        <v>2493</v>
      </c>
      <c r="B2418" s="1">
        <v>45681</v>
      </c>
      <c r="C2418" s="23">
        <f t="shared" si="185"/>
        <v>24</v>
      </c>
      <c r="D2418" s="23">
        <f t="shared" si="186"/>
        <v>5</v>
      </c>
      <c r="E2418" s="23" t="str">
        <f t="shared" si="187"/>
        <v>viernes</v>
      </c>
      <c r="F2418" s="23">
        <f t="shared" si="188"/>
        <v>1</v>
      </c>
      <c r="G2418" s="23" t="str">
        <f t="shared" si="189"/>
        <v>enero</v>
      </c>
      <c r="H2418" s="2">
        <v>0.49930555555555556</v>
      </c>
      <c r="I2418" t="s">
        <v>26</v>
      </c>
      <c r="J2418" t="str">
        <f>VLOOKUP(ventas_starbucks_2025[[#This Row],[sucursal]],cambio_sucursal[#All],2,0)</f>
        <v>Sucursal San Lorenzo 47</v>
      </c>
      <c r="K2418" t="s">
        <v>94</v>
      </c>
      <c r="L2418" t="s">
        <v>70</v>
      </c>
      <c r="M2418" t="s">
        <v>50</v>
      </c>
      <c r="N2418" t="str">
        <f>IFERROR(VLOOKUP(ventas_starbucks_2025[[#This Row],[tamaño_sucio]],cambio_tamaño[#All],2,0),"Tamaño único")</f>
        <v>Mediano</v>
      </c>
      <c r="O2418">
        <v>4</v>
      </c>
      <c r="P2418">
        <v>1516.41</v>
      </c>
      <c r="Q2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8">
        <v>6065.64</v>
      </c>
      <c r="S2418" t="s">
        <v>31</v>
      </c>
      <c r="T2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8" t="str">
        <f>VLOOKUP(ventas_starbucks_2025[[#This Row],[canal_compra]],cambio_canal_compra[#All],2,0)</f>
        <v>Entrega domicilio</v>
      </c>
      <c r="V2418" t="s">
        <v>16</v>
      </c>
      <c r="W2418" t="str">
        <f>VLOOKUP(ventas_starbucks_2025[[#This Row],[método_pago]],cambio_metodo_pago[#All],2,0)</f>
        <v>Tarjeta</v>
      </c>
      <c r="X2418" t="s">
        <v>7</v>
      </c>
      <c r="Y2418">
        <v>15</v>
      </c>
      <c r="Z2418" t="str">
        <f>VLOOKUP(ventas_starbucks_2025[[#This Row],[promoción_aplicada5]],promocion_cambiar[#All],2,0)</f>
        <v>Combo</v>
      </c>
      <c r="AA2418" t="s">
        <v>8</v>
      </c>
      <c r="AB2418" t="s">
        <v>52</v>
      </c>
      <c r="AC2418" t="s">
        <v>24</v>
      </c>
      <c r="AD2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18">
        <v>3.6</v>
      </c>
      <c r="AF2418">
        <v>4</v>
      </c>
      <c r="AG2418">
        <v>14</v>
      </c>
      <c r="AH2418">
        <v>10</v>
      </c>
    </row>
    <row r="2419" spans="1:34" x14ac:dyDescent="0.25">
      <c r="A2419" s="3" t="s">
        <v>2494</v>
      </c>
      <c r="B2419" s="1">
        <v>45757</v>
      </c>
      <c r="C2419" s="23">
        <f t="shared" si="185"/>
        <v>10</v>
      </c>
      <c r="D2419" s="23">
        <f t="shared" si="186"/>
        <v>4</v>
      </c>
      <c r="E2419" s="1" t="str">
        <f t="shared" si="187"/>
        <v>jueves</v>
      </c>
      <c r="F2419" s="23">
        <f t="shared" si="188"/>
        <v>4</v>
      </c>
      <c r="G2419" s="1" t="str">
        <f t="shared" si="189"/>
        <v>abril</v>
      </c>
      <c r="H2419" s="2">
        <v>0.40833333333333333</v>
      </c>
      <c r="I2419" t="s">
        <v>26</v>
      </c>
      <c r="J2419" t="str">
        <f>VLOOKUP(ventas_starbucks_2025[[#This Row],[sucursal]],cambio_sucursal[#All],2,0)</f>
        <v>Sucursal San Lorenzo 47</v>
      </c>
      <c r="K2419" t="s">
        <v>94</v>
      </c>
      <c r="L2419" t="s">
        <v>70</v>
      </c>
      <c r="M2419" t="s">
        <v>62</v>
      </c>
      <c r="N2419" t="str">
        <f>IFERROR(VLOOKUP(ventas_starbucks_2025[[#This Row],[tamaño_sucio]],cambio_tamaño[#All],2,0),"Tamaño único")</f>
        <v>Extra-Grande</v>
      </c>
      <c r="O2419">
        <v>3</v>
      </c>
      <c r="P2419">
        <v>1552.75</v>
      </c>
      <c r="Q2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9">
        <v>4658.25</v>
      </c>
      <c r="S2419" t="s">
        <v>5</v>
      </c>
      <c r="T2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9" t="str">
        <f>VLOOKUP(ventas_starbucks_2025[[#This Row],[canal_compra]],cambio_canal_compra[#All],2,0)</f>
        <v>En tienda</v>
      </c>
      <c r="V2419" t="s">
        <v>16</v>
      </c>
      <c r="W2419" t="str">
        <f>VLOOKUP(ventas_starbucks_2025[[#This Row],[método_pago]],cambio_metodo_pago[#All],2,0)</f>
        <v>Tarjeta</v>
      </c>
      <c r="X2419" t="s">
        <v>22</v>
      </c>
      <c r="Y2419">
        <v>0</v>
      </c>
      <c r="Z2419" t="str">
        <f>VLOOKUP(ventas_starbucks_2025[[#This Row],[promoción_aplicada5]],promocion_cambiar[#All],2,0)</f>
        <v>2x1</v>
      </c>
      <c r="AA2419" t="s">
        <v>51</v>
      </c>
      <c r="AB2419" t="s">
        <v>29</v>
      </c>
      <c r="AC2419" t="s">
        <v>41</v>
      </c>
      <c r="AD2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19">
        <v>10.9</v>
      </c>
      <c r="AF2419">
        <v>1</v>
      </c>
      <c r="AG2419">
        <v>30</v>
      </c>
      <c r="AH2419">
        <v>27</v>
      </c>
    </row>
    <row r="2420" spans="1:34" x14ac:dyDescent="0.25">
      <c r="A2420" s="3" t="s">
        <v>2495</v>
      </c>
      <c r="B2420" s="1">
        <v>45741</v>
      </c>
      <c r="C2420" s="23">
        <f t="shared" si="185"/>
        <v>25</v>
      </c>
      <c r="D2420" s="23">
        <f t="shared" si="186"/>
        <v>2</v>
      </c>
      <c r="E2420" s="1" t="str">
        <f t="shared" si="187"/>
        <v>martes</v>
      </c>
      <c r="F2420" s="23">
        <f t="shared" si="188"/>
        <v>3</v>
      </c>
      <c r="G2420" s="1" t="str">
        <f t="shared" si="189"/>
        <v>marzo</v>
      </c>
      <c r="H2420" s="2">
        <v>0.51944444444444449</v>
      </c>
      <c r="I2420" t="s">
        <v>57</v>
      </c>
      <c r="J2420" t="str">
        <f>VLOOKUP(ventas_starbucks_2025[[#This Row],[sucursal]],cambio_sucursal[#All],2,0)</f>
        <v>Sucursal Avda Colón</v>
      </c>
      <c r="K2420" t="s">
        <v>54</v>
      </c>
      <c r="L2420" t="s">
        <v>44</v>
      </c>
      <c r="M2420" t="s">
        <v>62</v>
      </c>
      <c r="N2420" t="str">
        <f>IFERROR(VLOOKUP(ventas_starbucks_2025[[#This Row],[tamaño_sucio]],cambio_tamaño[#All],2,0),"Tamaño único")</f>
        <v>Extra-Grande</v>
      </c>
      <c r="O2420">
        <v>1</v>
      </c>
      <c r="P2420">
        <v>1537.34</v>
      </c>
      <c r="Q2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0">
        <v>1537.34</v>
      </c>
      <c r="S2420" t="s">
        <v>31</v>
      </c>
      <c r="T2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20" t="str">
        <f>VLOOKUP(ventas_starbucks_2025[[#This Row],[canal_compra]],cambio_canal_compra[#All],2,0)</f>
        <v>Entrega domicilio</v>
      </c>
      <c r="V2420" t="s">
        <v>16</v>
      </c>
      <c r="W2420" t="str">
        <f>VLOOKUP(ventas_starbucks_2025[[#This Row],[método_pago]],cambio_metodo_pago[#All],2,0)</f>
        <v>Tarjeta</v>
      </c>
      <c r="X2420" t="s">
        <v>7</v>
      </c>
      <c r="Y2420">
        <v>10</v>
      </c>
      <c r="Z2420" t="str">
        <f>VLOOKUP(ventas_starbucks_2025[[#This Row],[promoción_aplicada5]],promocion_cambiar[#All],2,0)</f>
        <v>2x1</v>
      </c>
      <c r="AA2420" t="s">
        <v>51</v>
      </c>
      <c r="AB2420" t="s">
        <v>52</v>
      </c>
      <c r="AC2420" t="s">
        <v>24</v>
      </c>
      <c r="AD2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20">
        <v>14.7</v>
      </c>
      <c r="AF2420">
        <v>1</v>
      </c>
      <c r="AG2420">
        <v>39</v>
      </c>
      <c r="AH2420">
        <v>38</v>
      </c>
    </row>
    <row r="2421" spans="1:34" x14ac:dyDescent="0.25">
      <c r="A2421" s="3" t="s">
        <v>2496</v>
      </c>
      <c r="B2421" s="1">
        <v>45674</v>
      </c>
      <c r="C2421" s="23">
        <f t="shared" si="185"/>
        <v>17</v>
      </c>
      <c r="D2421" s="23">
        <f t="shared" si="186"/>
        <v>5</v>
      </c>
      <c r="E2421" s="23" t="str">
        <f t="shared" si="187"/>
        <v>viernes</v>
      </c>
      <c r="F2421" s="23">
        <f t="shared" si="188"/>
        <v>1</v>
      </c>
      <c r="G2421" s="23" t="str">
        <f t="shared" si="189"/>
        <v>enero</v>
      </c>
      <c r="H2421" s="2">
        <v>0.6430555555555556</v>
      </c>
      <c r="I2421" t="s">
        <v>12</v>
      </c>
      <c r="J2421" t="str">
        <f>VLOOKUP(ventas_starbucks_2025[[#This Row],[sucursal]],cambio_sucursal[#All],2,0)</f>
        <v>Sucursal Córdoba Shopping</v>
      </c>
      <c r="K2421" t="s">
        <v>101</v>
      </c>
      <c r="L2421" t="s">
        <v>3</v>
      </c>
      <c r="M2421" t="s">
        <v>4</v>
      </c>
      <c r="N2421" t="str">
        <f>IFERROR(VLOOKUP(ventas_starbucks_2025[[#This Row],[tamaño_sucio]],cambio_tamaño[#All],2,0),"Tamaño único")</f>
        <v>Tamaño único</v>
      </c>
      <c r="O2421">
        <v>3</v>
      </c>
      <c r="P2421">
        <v>3013.84</v>
      </c>
      <c r="Q2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421">
        <v>9041.52</v>
      </c>
      <c r="S2421" t="s">
        <v>31</v>
      </c>
      <c r="T2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21" t="str">
        <f>VLOOKUP(ventas_starbucks_2025[[#This Row],[canal_compra]],cambio_canal_compra[#All],2,0)</f>
        <v>Entrega domicilio</v>
      </c>
      <c r="V2421" t="s">
        <v>40</v>
      </c>
      <c r="W2421" t="str">
        <f>VLOOKUP(ventas_starbucks_2025[[#This Row],[método_pago]],cambio_metodo_pago[#All],2,0)</f>
        <v>Efectivo</v>
      </c>
      <c r="X2421" t="s">
        <v>22</v>
      </c>
      <c r="Y2421">
        <v>0</v>
      </c>
      <c r="Z2421" t="str">
        <f>VLOOKUP(ventas_starbucks_2025[[#This Row],[promoción_aplicada5]],promocion_cambiar[#All],2,0)</f>
        <v>2x1</v>
      </c>
      <c r="AA2421" t="s">
        <v>51</v>
      </c>
      <c r="AB2421" t="s">
        <v>9</v>
      </c>
      <c r="AC2421" t="s">
        <v>41</v>
      </c>
      <c r="AD2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21">
        <v>13</v>
      </c>
      <c r="AF2421">
        <v>5</v>
      </c>
      <c r="AG2421">
        <v>29</v>
      </c>
      <c r="AH2421">
        <v>26</v>
      </c>
    </row>
    <row r="2422" spans="1:34" x14ac:dyDescent="0.25">
      <c r="A2422" s="3" t="s">
        <v>2497</v>
      </c>
      <c r="B2422" s="1">
        <v>45681</v>
      </c>
      <c r="C2422" s="23">
        <f t="shared" si="185"/>
        <v>24</v>
      </c>
      <c r="D2422" s="23">
        <f t="shared" si="186"/>
        <v>5</v>
      </c>
      <c r="E2422" s="23" t="str">
        <f t="shared" si="187"/>
        <v>viernes</v>
      </c>
      <c r="F2422" s="23">
        <f t="shared" si="188"/>
        <v>1</v>
      </c>
      <c r="G2422" s="23" t="str">
        <f t="shared" si="189"/>
        <v>enero</v>
      </c>
      <c r="H2422" s="2">
        <v>0.66319444444444442</v>
      </c>
      <c r="I2422" t="s">
        <v>57</v>
      </c>
      <c r="J2422" t="str">
        <f>VLOOKUP(ventas_starbucks_2025[[#This Row],[sucursal]],cambio_sucursal[#All],2,0)</f>
        <v>Sucursal Avda Colón</v>
      </c>
      <c r="K2422" t="s">
        <v>127</v>
      </c>
      <c r="L2422" t="s">
        <v>44</v>
      </c>
      <c r="M2422" t="s">
        <v>55</v>
      </c>
      <c r="N2422" t="str">
        <f>IFERROR(VLOOKUP(ventas_starbucks_2025[[#This Row],[tamaño_sucio]],cambio_tamaño[#All],2,0),"Tamaño único")</f>
        <v>Pequeño</v>
      </c>
      <c r="O2422">
        <v>4</v>
      </c>
      <c r="P2422">
        <v>1600.79</v>
      </c>
      <c r="Q2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2">
        <v>6403.16</v>
      </c>
      <c r="S2422" t="s">
        <v>5</v>
      </c>
      <c r="T2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22" t="str">
        <f>VLOOKUP(ventas_starbucks_2025[[#This Row],[canal_compra]],cambio_canal_compra[#All],2,0)</f>
        <v>En tienda</v>
      </c>
      <c r="V2422" t="s">
        <v>6</v>
      </c>
      <c r="W2422" t="str">
        <f>VLOOKUP(ventas_starbucks_2025[[#This Row],[método_pago]],cambio_metodo_pago[#All],2,0)</f>
        <v>Aplicación móbil</v>
      </c>
      <c r="X2422" t="s">
        <v>7</v>
      </c>
      <c r="Y2422">
        <v>10</v>
      </c>
      <c r="Z2422" t="str">
        <f>VLOOKUP(ventas_starbucks_2025[[#This Row],[promoción_aplicada5]],promocion_cambiar[#All],2,0)</f>
        <v>Ninguna</v>
      </c>
      <c r="AA2422" t="s">
        <v>17</v>
      </c>
      <c r="AB2422" t="s">
        <v>18</v>
      </c>
      <c r="AC2422" t="s">
        <v>10</v>
      </c>
      <c r="AD2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22">
        <v>13.4</v>
      </c>
      <c r="AF2422">
        <v>3</v>
      </c>
      <c r="AG2422">
        <v>45</v>
      </c>
      <c r="AH2422">
        <v>41</v>
      </c>
    </row>
    <row r="2423" spans="1:34" x14ac:dyDescent="0.25">
      <c r="A2423" s="3" t="s">
        <v>2498</v>
      </c>
      <c r="B2423" s="1">
        <v>45734</v>
      </c>
      <c r="C2423" s="23">
        <f t="shared" si="185"/>
        <v>18</v>
      </c>
      <c r="D2423" s="23">
        <f t="shared" si="186"/>
        <v>2</v>
      </c>
      <c r="E2423" s="23" t="str">
        <f t="shared" si="187"/>
        <v>martes</v>
      </c>
      <c r="F2423" s="23">
        <f t="shared" si="188"/>
        <v>3</v>
      </c>
      <c r="G2423" s="23" t="str">
        <f t="shared" si="189"/>
        <v>marzo</v>
      </c>
      <c r="H2423" s="2">
        <v>0.82361111111111107</v>
      </c>
      <c r="I2423" t="s">
        <v>12</v>
      </c>
      <c r="J2423" t="str">
        <f>VLOOKUP(ventas_starbucks_2025[[#This Row],[sucursal]],cambio_sucursal[#All],2,0)</f>
        <v>Sucursal Córdoba Shopping</v>
      </c>
      <c r="K2423" t="s">
        <v>20</v>
      </c>
      <c r="L2423" t="s">
        <v>21</v>
      </c>
      <c r="M2423" t="s">
        <v>4</v>
      </c>
      <c r="N2423" t="str">
        <f>IFERROR(VLOOKUP(ventas_starbucks_2025[[#This Row],[tamaño_sucio]],cambio_tamaño[#All],2,0),"Tamaño único")</f>
        <v>Tamaño único</v>
      </c>
      <c r="O2423">
        <v>2</v>
      </c>
      <c r="P2423">
        <v>754.64</v>
      </c>
      <c r="Q2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423">
        <v>1509.28</v>
      </c>
      <c r="S2423" t="s">
        <v>31</v>
      </c>
      <c r="T2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23" t="str">
        <f>VLOOKUP(ventas_starbucks_2025[[#This Row],[canal_compra]],cambio_canal_compra[#All],2,0)</f>
        <v>Entrega domicilio</v>
      </c>
      <c r="V2423" t="s">
        <v>6</v>
      </c>
      <c r="W2423" t="str">
        <f>VLOOKUP(ventas_starbucks_2025[[#This Row],[método_pago]],cambio_metodo_pago[#All],2,0)</f>
        <v>Aplicación móbil</v>
      </c>
      <c r="X2423" t="s">
        <v>7</v>
      </c>
      <c r="Y2423">
        <v>15</v>
      </c>
      <c r="Z2423" t="str">
        <f>VLOOKUP(ventas_starbucks_2025[[#This Row],[promoción_aplicada5]],promocion_cambiar[#All],2,0)</f>
        <v>Combo</v>
      </c>
      <c r="AA2423" t="s">
        <v>8</v>
      </c>
      <c r="AB2423" t="s">
        <v>29</v>
      </c>
      <c r="AC2423" t="s">
        <v>10</v>
      </c>
      <c r="AD2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23">
        <v>13.9</v>
      </c>
      <c r="AF2423">
        <v>1</v>
      </c>
      <c r="AG2423">
        <v>49</v>
      </c>
      <c r="AH2423">
        <v>47</v>
      </c>
    </row>
    <row r="2424" spans="1:34" x14ac:dyDescent="0.25">
      <c r="A2424" s="3" t="s">
        <v>2499</v>
      </c>
      <c r="B2424" s="1">
        <v>45709</v>
      </c>
      <c r="C2424" s="23">
        <f t="shared" si="185"/>
        <v>21</v>
      </c>
      <c r="D2424" s="23">
        <f t="shared" si="186"/>
        <v>5</v>
      </c>
      <c r="E2424" s="1" t="str">
        <f t="shared" si="187"/>
        <v>viernes</v>
      </c>
      <c r="F2424" s="23">
        <f t="shared" si="188"/>
        <v>2</v>
      </c>
      <c r="G2424" s="1" t="str">
        <f t="shared" si="189"/>
        <v>febrero</v>
      </c>
      <c r="H2424" s="2">
        <v>0.76458333333333328</v>
      </c>
      <c r="I2424" t="s">
        <v>1</v>
      </c>
      <c r="J2424" t="str">
        <f>VLOOKUP(ventas_starbucks_2025[[#This Row],[sucursal]],cambio_sucursal[#All],2,0)</f>
        <v>Sucursal Nueva Córdoba</v>
      </c>
      <c r="K2424" t="s">
        <v>173</v>
      </c>
      <c r="L2424" t="s">
        <v>35</v>
      </c>
      <c r="M2424" t="s">
        <v>4</v>
      </c>
      <c r="N2424" t="str">
        <f>IFERROR(VLOOKUP(ventas_starbucks_2025[[#This Row],[tamaño_sucio]],cambio_tamaño[#All],2,0),"Tamaño único")</f>
        <v>Tamaño único</v>
      </c>
      <c r="O2424">
        <v>5</v>
      </c>
      <c r="P2424">
        <v>1053.18</v>
      </c>
      <c r="Q2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4">
        <v>5265.9</v>
      </c>
      <c r="S2424" t="s">
        <v>15</v>
      </c>
      <c r="T2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24" t="str">
        <f>VLOOKUP(ventas_starbucks_2025[[#This Row],[canal_compra]],cambio_canal_compra[#All],2,0)</f>
        <v>Para llevar</v>
      </c>
      <c r="V2424" t="s">
        <v>40</v>
      </c>
      <c r="W2424" t="str">
        <f>VLOOKUP(ventas_starbucks_2025[[#This Row],[método_pago]],cambio_metodo_pago[#All],2,0)</f>
        <v>Efectivo</v>
      </c>
      <c r="X2424" t="s">
        <v>22</v>
      </c>
      <c r="Y2424">
        <v>0</v>
      </c>
      <c r="Z2424" t="str">
        <f>VLOOKUP(ventas_starbucks_2025[[#This Row],[promoción_aplicada5]],promocion_cambiar[#All],2,0)</f>
        <v>2x1</v>
      </c>
      <c r="AA2424" t="s">
        <v>51</v>
      </c>
      <c r="AB2424" t="s">
        <v>29</v>
      </c>
      <c r="AC2424" t="s">
        <v>10</v>
      </c>
      <c r="AD2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24">
        <v>3.5</v>
      </c>
      <c r="AF2424">
        <v>3</v>
      </c>
      <c r="AG2424">
        <v>18</v>
      </c>
      <c r="AH2424">
        <v>13</v>
      </c>
    </row>
    <row r="2425" spans="1:34" x14ac:dyDescent="0.25">
      <c r="A2425" s="3" t="s">
        <v>2500</v>
      </c>
      <c r="B2425" s="1">
        <v>45723</v>
      </c>
      <c r="C2425" s="23">
        <f t="shared" si="185"/>
        <v>7</v>
      </c>
      <c r="D2425" s="23">
        <f t="shared" si="186"/>
        <v>5</v>
      </c>
      <c r="E2425" s="1" t="str">
        <f t="shared" si="187"/>
        <v>viernes</v>
      </c>
      <c r="F2425" s="23">
        <f t="shared" si="188"/>
        <v>3</v>
      </c>
      <c r="G2425" s="1" t="str">
        <f t="shared" si="189"/>
        <v>marzo</v>
      </c>
      <c r="H2425" s="2">
        <v>0.52777777777777779</v>
      </c>
      <c r="I2425" t="s">
        <v>1</v>
      </c>
      <c r="J2425" t="str">
        <f>VLOOKUP(ventas_starbucks_2025[[#This Row],[sucursal]],cambio_sucursal[#All],2,0)</f>
        <v>Sucursal Nueva Córdoba</v>
      </c>
      <c r="K2425" t="s">
        <v>69</v>
      </c>
      <c r="L2425" t="s">
        <v>70</v>
      </c>
      <c r="M2425" t="s">
        <v>45</v>
      </c>
      <c r="N2425" t="str">
        <f>IFERROR(VLOOKUP(ventas_starbucks_2025[[#This Row],[tamaño_sucio]],cambio_tamaño[#All],2,0),"Tamaño único")</f>
        <v>Grande</v>
      </c>
      <c r="O2425">
        <v>1</v>
      </c>
      <c r="P2425">
        <v>1622.15</v>
      </c>
      <c r="Q2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5">
        <v>1622.15</v>
      </c>
      <c r="S2425" t="s">
        <v>5</v>
      </c>
      <c r="T2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25" t="str">
        <f>VLOOKUP(ventas_starbucks_2025[[#This Row],[canal_compra]],cambio_canal_compra[#All],2,0)</f>
        <v>En tienda</v>
      </c>
      <c r="V2425" t="s">
        <v>16</v>
      </c>
      <c r="W2425" t="str">
        <f>VLOOKUP(ventas_starbucks_2025[[#This Row],[método_pago]],cambio_metodo_pago[#All],2,0)</f>
        <v>Tarjeta</v>
      </c>
      <c r="X2425" t="s">
        <v>7</v>
      </c>
      <c r="Y2425">
        <v>10</v>
      </c>
      <c r="Z2425" t="str">
        <f>VLOOKUP(ventas_starbucks_2025[[#This Row],[promoción_aplicada5]],promocion_cambiar[#All],2,0)</f>
        <v>2x1</v>
      </c>
      <c r="AA2425" t="s">
        <v>51</v>
      </c>
      <c r="AB2425" t="s">
        <v>32</v>
      </c>
      <c r="AC2425" t="s">
        <v>10</v>
      </c>
      <c r="AD2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25">
        <v>12.7</v>
      </c>
      <c r="AF2425">
        <v>3</v>
      </c>
      <c r="AG2425">
        <v>50</v>
      </c>
      <c r="AH2425">
        <v>49</v>
      </c>
    </row>
    <row r="2426" spans="1:34" x14ac:dyDescent="0.25">
      <c r="A2426" s="3" t="s">
        <v>2501</v>
      </c>
      <c r="B2426" s="1">
        <v>45751</v>
      </c>
      <c r="C2426" s="23">
        <f t="shared" si="185"/>
        <v>4</v>
      </c>
      <c r="D2426" s="23">
        <f t="shared" si="186"/>
        <v>5</v>
      </c>
      <c r="E2426" s="23" t="str">
        <f t="shared" si="187"/>
        <v>viernes</v>
      </c>
      <c r="F2426" s="23">
        <f t="shared" si="188"/>
        <v>4</v>
      </c>
      <c r="G2426" s="23" t="str">
        <f t="shared" si="189"/>
        <v>abril</v>
      </c>
      <c r="H2426" s="2">
        <v>0.8520833333333333</v>
      </c>
      <c r="I2426" t="s">
        <v>26</v>
      </c>
      <c r="J2426" t="str">
        <f>VLOOKUP(ventas_starbucks_2025[[#This Row],[sucursal]],cambio_sucursal[#All],2,0)</f>
        <v>Sucursal San Lorenzo 47</v>
      </c>
      <c r="K2426" t="s">
        <v>327</v>
      </c>
      <c r="L2426" t="s">
        <v>44</v>
      </c>
      <c r="M2426" t="s">
        <v>45</v>
      </c>
      <c r="N2426" t="str">
        <f>IFERROR(VLOOKUP(ventas_starbucks_2025[[#This Row],[tamaño_sucio]],cambio_tamaño[#All],2,0),"Tamaño único")</f>
        <v>Grande</v>
      </c>
      <c r="O2426">
        <v>4</v>
      </c>
      <c r="P2426">
        <v>1279.68</v>
      </c>
      <c r="Q2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6">
        <v>5118.72</v>
      </c>
      <c r="S2426" t="s">
        <v>5</v>
      </c>
      <c r="T2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26" t="str">
        <f>VLOOKUP(ventas_starbucks_2025[[#This Row],[canal_compra]],cambio_canal_compra[#All],2,0)</f>
        <v>En tienda</v>
      </c>
      <c r="V2426" t="s">
        <v>40</v>
      </c>
      <c r="W2426" t="str">
        <f>VLOOKUP(ventas_starbucks_2025[[#This Row],[método_pago]],cambio_metodo_pago[#All],2,0)</f>
        <v>Efectivo</v>
      </c>
      <c r="X2426" t="s">
        <v>22</v>
      </c>
      <c r="Y2426">
        <v>0</v>
      </c>
      <c r="Z2426" t="str">
        <f>VLOOKUP(ventas_starbucks_2025[[#This Row],[promoción_aplicada5]],promocion_cambiar[#All],2,0)</f>
        <v>Hora Feliz</v>
      </c>
      <c r="AA2426" t="s">
        <v>36</v>
      </c>
      <c r="AB2426" t="s">
        <v>32</v>
      </c>
      <c r="AC2426" t="s">
        <v>24</v>
      </c>
      <c r="AD2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26">
        <v>12.3</v>
      </c>
      <c r="AF2426">
        <v>4</v>
      </c>
      <c r="AG2426">
        <v>38</v>
      </c>
      <c r="AH2426">
        <v>34</v>
      </c>
    </row>
    <row r="2427" spans="1:34" x14ac:dyDescent="0.25">
      <c r="A2427" s="3" t="s">
        <v>2502</v>
      </c>
      <c r="B2427" s="1">
        <v>45673</v>
      </c>
      <c r="C2427" s="23">
        <f t="shared" si="185"/>
        <v>16</v>
      </c>
      <c r="D2427" s="23">
        <f t="shared" si="186"/>
        <v>4</v>
      </c>
      <c r="E2427" s="23" t="str">
        <f t="shared" si="187"/>
        <v>jueves</v>
      </c>
      <c r="F2427" s="23">
        <f t="shared" si="188"/>
        <v>1</v>
      </c>
      <c r="G2427" s="23" t="str">
        <f t="shared" si="189"/>
        <v>enero</v>
      </c>
      <c r="H2427" s="2">
        <v>0.4826388888888889</v>
      </c>
      <c r="I2427" t="s">
        <v>26</v>
      </c>
      <c r="J2427" t="str">
        <f>VLOOKUP(ventas_starbucks_2025[[#This Row],[sucursal]],cambio_sucursal[#All],2,0)</f>
        <v>Sucursal San Lorenzo 47</v>
      </c>
      <c r="K2427" t="s">
        <v>2</v>
      </c>
      <c r="L2427" t="s">
        <v>3</v>
      </c>
      <c r="M2427" t="s">
        <v>4</v>
      </c>
      <c r="N2427" t="str">
        <f>IFERROR(VLOOKUP(ventas_starbucks_2025[[#This Row],[tamaño_sucio]],cambio_tamaño[#All],2,0),"Tamaño único")</f>
        <v>Tamaño único</v>
      </c>
      <c r="O2427">
        <v>4</v>
      </c>
      <c r="P2427">
        <v>3142.92</v>
      </c>
      <c r="Q2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427">
        <v>12571.68</v>
      </c>
      <c r="S2427" t="s">
        <v>15</v>
      </c>
      <c r="T2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27" t="str">
        <f>VLOOKUP(ventas_starbucks_2025[[#This Row],[canal_compra]],cambio_canal_compra[#All],2,0)</f>
        <v>Para llevar</v>
      </c>
      <c r="V2427" t="s">
        <v>16</v>
      </c>
      <c r="W2427" t="str">
        <f>VLOOKUP(ventas_starbucks_2025[[#This Row],[método_pago]],cambio_metodo_pago[#All],2,0)</f>
        <v>Tarjeta</v>
      </c>
      <c r="X2427" t="s">
        <v>22</v>
      </c>
      <c r="Y2427">
        <v>0</v>
      </c>
      <c r="Z2427" t="str">
        <f>VLOOKUP(ventas_starbucks_2025[[#This Row],[promoción_aplicada5]],promocion_cambiar[#All],2,0)</f>
        <v>Ninguna</v>
      </c>
      <c r="AA2427" t="s">
        <v>17</v>
      </c>
      <c r="AB2427" t="s">
        <v>29</v>
      </c>
      <c r="AC2427" t="s">
        <v>41</v>
      </c>
      <c r="AD2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27">
        <v>8.8000000000000007</v>
      </c>
      <c r="AF2427">
        <v>5</v>
      </c>
      <c r="AG2427">
        <v>42</v>
      </c>
      <c r="AH2427">
        <v>38</v>
      </c>
    </row>
    <row r="2428" spans="1:34" x14ac:dyDescent="0.25">
      <c r="A2428" s="3" t="s">
        <v>2503</v>
      </c>
      <c r="B2428" s="1">
        <v>45698</v>
      </c>
      <c r="C2428" s="23">
        <f t="shared" si="185"/>
        <v>10</v>
      </c>
      <c r="D2428" s="23">
        <f t="shared" si="186"/>
        <v>1</v>
      </c>
      <c r="E2428" s="23" t="str">
        <f t="shared" si="187"/>
        <v>lunes</v>
      </c>
      <c r="F2428" s="23">
        <f t="shared" si="188"/>
        <v>2</v>
      </c>
      <c r="G2428" s="23" t="str">
        <f t="shared" si="189"/>
        <v>febrero</v>
      </c>
      <c r="H2428" s="2">
        <v>0.45624999999999999</v>
      </c>
      <c r="I2428" t="s">
        <v>1</v>
      </c>
      <c r="J2428" t="str">
        <f>VLOOKUP(ventas_starbucks_2025[[#This Row],[sucursal]],cambio_sucursal[#All],2,0)</f>
        <v>Sucursal Nueva Córdoba</v>
      </c>
      <c r="K2428" t="s">
        <v>87</v>
      </c>
      <c r="L2428" t="s">
        <v>65</v>
      </c>
      <c r="M2428" t="s">
        <v>4</v>
      </c>
      <c r="N2428" t="str">
        <f>IFERROR(VLOOKUP(ventas_starbucks_2025[[#This Row],[tamaño_sucio]],cambio_tamaño[#All],2,0),"Tamaño único")</f>
        <v>Tamaño único</v>
      </c>
      <c r="O2428">
        <v>3</v>
      </c>
      <c r="P2428">
        <v>1880.31</v>
      </c>
      <c r="Q2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8">
        <v>5640.93</v>
      </c>
      <c r="S2428" t="s">
        <v>31</v>
      </c>
      <c r="T2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28" t="str">
        <f>VLOOKUP(ventas_starbucks_2025[[#This Row],[canal_compra]],cambio_canal_compra[#All],2,0)</f>
        <v>Entrega domicilio</v>
      </c>
      <c r="V2428" t="s">
        <v>40</v>
      </c>
      <c r="W2428" t="str">
        <f>VLOOKUP(ventas_starbucks_2025[[#This Row],[método_pago]],cambio_metodo_pago[#All],2,0)</f>
        <v>Efectivo</v>
      </c>
      <c r="X2428" t="s">
        <v>7</v>
      </c>
      <c r="Y2428">
        <v>10</v>
      </c>
      <c r="Z2428" t="str">
        <f>VLOOKUP(ventas_starbucks_2025[[#This Row],[promoción_aplicada5]],promocion_cambiar[#All],2,0)</f>
        <v>Ninguna</v>
      </c>
      <c r="AA2428" t="s">
        <v>17</v>
      </c>
      <c r="AB2428" t="s">
        <v>9</v>
      </c>
      <c r="AC2428" t="s">
        <v>41</v>
      </c>
      <c r="AD2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28">
        <v>12</v>
      </c>
      <c r="AF2428">
        <v>1</v>
      </c>
      <c r="AG2428">
        <v>37</v>
      </c>
      <c r="AH2428">
        <v>34</v>
      </c>
    </row>
    <row r="2429" spans="1:34" x14ac:dyDescent="0.25">
      <c r="A2429" s="3" t="s">
        <v>2504</v>
      </c>
      <c r="B2429" s="1">
        <v>45713</v>
      </c>
      <c r="C2429" s="23">
        <f t="shared" si="185"/>
        <v>25</v>
      </c>
      <c r="D2429" s="23">
        <f t="shared" si="186"/>
        <v>2</v>
      </c>
      <c r="E2429" s="23" t="str">
        <f t="shared" si="187"/>
        <v>martes</v>
      </c>
      <c r="F2429" s="23">
        <f t="shared" si="188"/>
        <v>2</v>
      </c>
      <c r="G2429" s="23" t="str">
        <f t="shared" si="189"/>
        <v>febrero</v>
      </c>
      <c r="H2429" s="2">
        <v>0.77986111111111112</v>
      </c>
      <c r="I2429" t="s">
        <v>57</v>
      </c>
      <c r="J2429" t="str">
        <f>VLOOKUP(ventas_starbucks_2025[[#This Row],[sucursal]],cambio_sucursal[#All],2,0)</f>
        <v>Sucursal Avda Colón</v>
      </c>
      <c r="K2429" t="s">
        <v>38</v>
      </c>
      <c r="L2429" t="s">
        <v>39</v>
      </c>
      <c r="M2429" t="s">
        <v>4</v>
      </c>
      <c r="N2429" t="str">
        <f>IFERROR(VLOOKUP(ventas_starbucks_2025[[#This Row],[tamaño_sucio]],cambio_tamaño[#All],2,0),"Tamaño único")</f>
        <v>Tamaño único</v>
      </c>
      <c r="O2429">
        <v>5</v>
      </c>
      <c r="P2429">
        <v>1351.77</v>
      </c>
      <c r="Q2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9">
        <v>6758.85</v>
      </c>
      <c r="S2429" t="s">
        <v>5</v>
      </c>
      <c r="T2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29" t="str">
        <f>VLOOKUP(ventas_starbucks_2025[[#This Row],[canal_compra]],cambio_canal_compra[#All],2,0)</f>
        <v>En tienda</v>
      </c>
      <c r="V2429" t="s">
        <v>6</v>
      </c>
      <c r="W2429" t="str">
        <f>VLOOKUP(ventas_starbucks_2025[[#This Row],[método_pago]],cambio_metodo_pago[#All],2,0)</f>
        <v>Aplicación móbil</v>
      </c>
      <c r="X2429" t="s">
        <v>7</v>
      </c>
      <c r="Y2429">
        <v>0</v>
      </c>
      <c r="Z2429" t="str">
        <f>VLOOKUP(ventas_starbucks_2025[[#This Row],[promoción_aplicada5]],promocion_cambiar[#All],2,0)</f>
        <v>Hora Feliz</v>
      </c>
      <c r="AA2429" t="s">
        <v>36</v>
      </c>
      <c r="AB2429" t="s">
        <v>23</v>
      </c>
      <c r="AC2429" t="s">
        <v>24</v>
      </c>
      <c r="AD2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29">
        <v>11.9</v>
      </c>
      <c r="AF2429">
        <v>4</v>
      </c>
      <c r="AG2429">
        <v>28</v>
      </c>
      <c r="AH2429">
        <v>23</v>
      </c>
    </row>
    <row r="2430" spans="1:34" x14ac:dyDescent="0.25">
      <c r="A2430" s="3" t="s">
        <v>2505</v>
      </c>
      <c r="B2430" s="1">
        <v>45672</v>
      </c>
      <c r="C2430" s="23">
        <f t="shared" si="185"/>
        <v>15</v>
      </c>
      <c r="D2430" s="23">
        <f t="shared" si="186"/>
        <v>3</v>
      </c>
      <c r="E2430" s="23" t="str">
        <f t="shared" si="187"/>
        <v>miércoles</v>
      </c>
      <c r="F2430" s="23">
        <f t="shared" si="188"/>
        <v>1</v>
      </c>
      <c r="G2430" s="23" t="str">
        <f t="shared" si="189"/>
        <v>enero</v>
      </c>
      <c r="H2430" s="2">
        <v>0.63611111111111107</v>
      </c>
      <c r="I2430" t="s">
        <v>57</v>
      </c>
      <c r="J2430" t="str">
        <f>VLOOKUP(ventas_starbucks_2025[[#This Row],[sucursal]],cambio_sucursal[#All],2,0)</f>
        <v>Sucursal Avda Colón</v>
      </c>
      <c r="K2430" t="s">
        <v>13</v>
      </c>
      <c r="L2430" t="s">
        <v>14</v>
      </c>
      <c r="M2430" t="s">
        <v>4</v>
      </c>
      <c r="N2430" t="str">
        <f>IFERROR(VLOOKUP(ventas_starbucks_2025[[#This Row],[tamaño_sucio]],cambio_tamaño[#All],2,0),"Tamaño único")</f>
        <v>Tamaño único</v>
      </c>
      <c r="O2430">
        <v>1</v>
      </c>
      <c r="P2430">
        <v>1957.48</v>
      </c>
      <c r="Q2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0">
        <v>1957.48</v>
      </c>
      <c r="S2430" t="s">
        <v>5</v>
      </c>
      <c r="T2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0" t="str">
        <f>VLOOKUP(ventas_starbucks_2025[[#This Row],[canal_compra]],cambio_canal_compra[#All],2,0)</f>
        <v>En tienda</v>
      </c>
      <c r="V2430" t="s">
        <v>16</v>
      </c>
      <c r="W2430" t="str">
        <f>VLOOKUP(ventas_starbucks_2025[[#This Row],[método_pago]],cambio_metodo_pago[#All],2,0)</f>
        <v>Tarjeta</v>
      </c>
      <c r="X2430" t="s">
        <v>22</v>
      </c>
      <c r="Y2430">
        <v>0</v>
      </c>
      <c r="Z2430" t="str">
        <f>VLOOKUP(ventas_starbucks_2025[[#This Row],[promoción_aplicada5]],promocion_cambiar[#All],2,0)</f>
        <v>2x1</v>
      </c>
      <c r="AA2430" t="s">
        <v>51</v>
      </c>
      <c r="AB2430" t="s">
        <v>52</v>
      </c>
      <c r="AC2430" t="s">
        <v>24</v>
      </c>
      <c r="AD2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30">
        <v>11.7</v>
      </c>
      <c r="AF2430">
        <v>1</v>
      </c>
      <c r="AG2430">
        <v>38</v>
      </c>
      <c r="AH2430">
        <v>37</v>
      </c>
    </row>
    <row r="2431" spans="1:34" x14ac:dyDescent="0.25">
      <c r="A2431" s="3" t="s">
        <v>2506</v>
      </c>
      <c r="B2431" s="1">
        <v>45750</v>
      </c>
      <c r="C2431" s="23">
        <f t="shared" si="185"/>
        <v>3</v>
      </c>
      <c r="D2431" s="23">
        <f t="shared" si="186"/>
        <v>4</v>
      </c>
      <c r="E2431" s="1" t="str">
        <f t="shared" si="187"/>
        <v>jueves</v>
      </c>
      <c r="F2431" s="23">
        <f t="shared" si="188"/>
        <v>4</v>
      </c>
      <c r="G2431" s="1" t="str">
        <f t="shared" si="189"/>
        <v>abril</v>
      </c>
      <c r="H2431" s="2">
        <v>0.37083333333333335</v>
      </c>
      <c r="I2431" t="s">
        <v>12</v>
      </c>
      <c r="J2431" t="str">
        <f>VLOOKUP(ventas_starbucks_2025[[#This Row],[sucursal]],cambio_sucursal[#All],2,0)</f>
        <v>Sucursal Córdoba Shopping</v>
      </c>
      <c r="K2431" t="s">
        <v>254</v>
      </c>
      <c r="L2431" t="s">
        <v>44</v>
      </c>
      <c r="M2431" t="s">
        <v>50</v>
      </c>
      <c r="N2431" t="str">
        <f>IFERROR(VLOOKUP(ventas_starbucks_2025[[#This Row],[tamaño_sucio]],cambio_tamaño[#All],2,0),"Tamaño único")</f>
        <v>Mediano</v>
      </c>
      <c r="O2431">
        <v>3</v>
      </c>
      <c r="P2431">
        <v>1360.9</v>
      </c>
      <c r="Q2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1">
        <v>4082.7</v>
      </c>
      <c r="S2431" t="s">
        <v>5</v>
      </c>
      <c r="T2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1" t="str">
        <f>VLOOKUP(ventas_starbucks_2025[[#This Row],[canal_compra]],cambio_canal_compra[#All],2,0)</f>
        <v>En tienda</v>
      </c>
      <c r="V2431" t="s">
        <v>16</v>
      </c>
      <c r="W2431" t="str">
        <f>VLOOKUP(ventas_starbucks_2025[[#This Row],[método_pago]],cambio_metodo_pago[#All],2,0)</f>
        <v>Tarjeta</v>
      </c>
      <c r="X2431" t="s">
        <v>22</v>
      </c>
      <c r="Y2431">
        <v>0</v>
      </c>
      <c r="Z2431" t="str">
        <f>VLOOKUP(ventas_starbucks_2025[[#This Row],[promoción_aplicada5]],promocion_cambiar[#All],2,0)</f>
        <v>Combo</v>
      </c>
      <c r="AA2431" t="s">
        <v>8</v>
      </c>
      <c r="AB2431" t="s">
        <v>18</v>
      </c>
      <c r="AC2431" t="s">
        <v>24</v>
      </c>
      <c r="AD2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31">
        <v>9.9</v>
      </c>
      <c r="AF2431">
        <v>2</v>
      </c>
      <c r="AG2431">
        <v>43</v>
      </c>
      <c r="AH2431">
        <v>40</v>
      </c>
    </row>
    <row r="2432" spans="1:34" x14ac:dyDescent="0.25">
      <c r="A2432" s="3" t="s">
        <v>2507</v>
      </c>
      <c r="B2432" s="1">
        <v>45729</v>
      </c>
      <c r="C2432" s="23">
        <f t="shared" si="185"/>
        <v>13</v>
      </c>
      <c r="D2432" s="23">
        <f t="shared" si="186"/>
        <v>4</v>
      </c>
      <c r="E2432" s="23" t="str">
        <f t="shared" si="187"/>
        <v>jueves</v>
      </c>
      <c r="F2432" s="23">
        <f t="shared" si="188"/>
        <v>3</v>
      </c>
      <c r="G2432" s="23" t="str">
        <f t="shared" si="189"/>
        <v>marzo</v>
      </c>
      <c r="H2432" s="2">
        <v>0.83958333333333335</v>
      </c>
      <c r="I2432" t="s">
        <v>1</v>
      </c>
      <c r="J2432" t="str">
        <f>VLOOKUP(ventas_starbucks_2025[[#This Row],[sucursal]],cambio_sucursal[#All],2,0)</f>
        <v>Sucursal Nueva Córdoba</v>
      </c>
      <c r="K2432" t="s">
        <v>67</v>
      </c>
      <c r="L2432" t="s">
        <v>35</v>
      </c>
      <c r="M2432" t="s">
        <v>4</v>
      </c>
      <c r="N2432" t="str">
        <f>IFERROR(VLOOKUP(ventas_starbucks_2025[[#This Row],[tamaño_sucio]],cambio_tamaño[#All],2,0),"Tamaño único")</f>
        <v>Tamaño único</v>
      </c>
      <c r="O2432">
        <v>2</v>
      </c>
      <c r="P2432">
        <v>954.19</v>
      </c>
      <c r="Q2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432">
        <v>1908.38</v>
      </c>
      <c r="S2432" t="s">
        <v>5</v>
      </c>
      <c r="T2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2" t="str">
        <f>VLOOKUP(ventas_starbucks_2025[[#This Row],[canal_compra]],cambio_canal_compra[#All],2,0)</f>
        <v>En tienda</v>
      </c>
      <c r="V2432" t="s">
        <v>16</v>
      </c>
      <c r="W2432" t="str">
        <f>VLOOKUP(ventas_starbucks_2025[[#This Row],[método_pago]],cambio_metodo_pago[#All],2,0)</f>
        <v>Tarjeta</v>
      </c>
      <c r="X2432" t="s">
        <v>7</v>
      </c>
      <c r="Y2432">
        <v>0</v>
      </c>
      <c r="Z2432" t="str">
        <f>VLOOKUP(ventas_starbucks_2025[[#This Row],[promoción_aplicada5]],promocion_cambiar[#All],2,0)</f>
        <v>2x1</v>
      </c>
      <c r="AA2432" t="s">
        <v>51</v>
      </c>
      <c r="AB2432" t="s">
        <v>29</v>
      </c>
      <c r="AC2432" t="s">
        <v>41</v>
      </c>
      <c r="AD2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32">
        <v>11.8</v>
      </c>
      <c r="AF2432">
        <v>4</v>
      </c>
      <c r="AG2432">
        <v>43</v>
      </c>
      <c r="AH2432">
        <v>41</v>
      </c>
    </row>
    <row r="2433" spans="1:34" x14ac:dyDescent="0.25">
      <c r="A2433" s="3" t="s">
        <v>2508</v>
      </c>
      <c r="B2433" s="1">
        <v>45708</v>
      </c>
      <c r="C2433" s="23">
        <f t="shared" si="185"/>
        <v>20</v>
      </c>
      <c r="D2433" s="23">
        <f t="shared" si="186"/>
        <v>4</v>
      </c>
      <c r="E2433" s="23" t="str">
        <f t="shared" si="187"/>
        <v>jueves</v>
      </c>
      <c r="F2433" s="23">
        <f t="shared" si="188"/>
        <v>2</v>
      </c>
      <c r="G2433" s="23" t="str">
        <f t="shared" si="189"/>
        <v>febrero</v>
      </c>
      <c r="H2433" s="2">
        <v>0.5395833333333333</v>
      </c>
      <c r="I2433" t="s">
        <v>57</v>
      </c>
      <c r="J2433" t="str">
        <f>VLOOKUP(ventas_starbucks_2025[[#This Row],[sucursal]],cambio_sucursal[#All],2,0)</f>
        <v>Sucursal Avda Colón</v>
      </c>
      <c r="K2433" t="s">
        <v>87</v>
      </c>
      <c r="L2433" t="s">
        <v>65</v>
      </c>
      <c r="M2433" t="s">
        <v>4</v>
      </c>
      <c r="N2433" t="str">
        <f>IFERROR(VLOOKUP(ventas_starbucks_2025[[#This Row],[tamaño_sucio]],cambio_tamaño[#All],2,0),"Tamaño único")</f>
        <v>Tamaño único</v>
      </c>
      <c r="O2433">
        <v>3</v>
      </c>
      <c r="P2433">
        <v>1656.32</v>
      </c>
      <c r="Q2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3">
        <v>4968.96</v>
      </c>
      <c r="S2433" t="s">
        <v>15</v>
      </c>
      <c r="T2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3" t="str">
        <f>VLOOKUP(ventas_starbucks_2025[[#This Row],[canal_compra]],cambio_canal_compra[#All],2,0)</f>
        <v>Para llevar</v>
      </c>
      <c r="V2433" t="s">
        <v>40</v>
      </c>
      <c r="W2433" t="str">
        <f>VLOOKUP(ventas_starbucks_2025[[#This Row],[método_pago]],cambio_metodo_pago[#All],2,0)</f>
        <v>Efectivo</v>
      </c>
      <c r="X2433" t="s">
        <v>22</v>
      </c>
      <c r="Y2433">
        <v>0</v>
      </c>
      <c r="Z2433" t="str">
        <f>VLOOKUP(ventas_starbucks_2025[[#This Row],[promoción_aplicada5]],promocion_cambiar[#All],2,0)</f>
        <v>Combo</v>
      </c>
      <c r="AA2433" t="s">
        <v>8</v>
      </c>
      <c r="AB2433" t="s">
        <v>9</v>
      </c>
      <c r="AC2433" t="s">
        <v>10</v>
      </c>
      <c r="AD2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33">
        <v>4.5</v>
      </c>
      <c r="AF2433">
        <v>4</v>
      </c>
      <c r="AG2433">
        <v>39</v>
      </c>
      <c r="AH2433">
        <v>36</v>
      </c>
    </row>
    <row r="2434" spans="1:34" x14ac:dyDescent="0.25">
      <c r="A2434" s="3" t="s">
        <v>2509</v>
      </c>
      <c r="B2434" s="1">
        <v>45730</v>
      </c>
      <c r="C2434" s="23">
        <f t="shared" ref="C2434:C2497" si="190">DAY(B2434)</f>
        <v>14</v>
      </c>
      <c r="D2434" s="23">
        <f t="shared" ref="D2434:D2497" si="191">WEEKDAY(B2434,2)</f>
        <v>5</v>
      </c>
      <c r="E2434" s="23" t="str">
        <f t="shared" ref="E2434:E2497" si="192">TEXT(B2434,"dddd")</f>
        <v>viernes</v>
      </c>
      <c r="F2434" s="23">
        <f t="shared" ref="F2434:F2497" si="193">MONTH(B2434)</f>
        <v>3</v>
      </c>
      <c r="G2434" s="23" t="str">
        <f t="shared" ref="G2434:G2497" si="194">TEXT(B2434,"mmmm")</f>
        <v>marzo</v>
      </c>
      <c r="H2434" s="2">
        <v>0.47361111111111109</v>
      </c>
      <c r="I2434" t="s">
        <v>12</v>
      </c>
      <c r="J2434" t="str">
        <f>VLOOKUP(ventas_starbucks_2025[[#This Row],[sucursal]],cambio_sucursal[#All],2,0)</f>
        <v>Sucursal Córdoba Shopping</v>
      </c>
      <c r="K2434" t="s">
        <v>38</v>
      </c>
      <c r="L2434" t="s">
        <v>39</v>
      </c>
      <c r="M2434" t="s">
        <v>4</v>
      </c>
      <c r="N2434" t="str">
        <f>IFERROR(VLOOKUP(ventas_starbucks_2025[[#This Row],[tamaño_sucio]],cambio_tamaño[#All],2,0),"Tamaño único")</f>
        <v>Tamaño único</v>
      </c>
      <c r="O2434">
        <v>1</v>
      </c>
      <c r="P2434">
        <v>1498.57</v>
      </c>
      <c r="Q2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4">
        <v>1498.57</v>
      </c>
      <c r="S2434" t="s">
        <v>15</v>
      </c>
      <c r="T2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4" t="str">
        <f>VLOOKUP(ventas_starbucks_2025[[#This Row],[canal_compra]],cambio_canal_compra[#All],2,0)</f>
        <v>Para llevar</v>
      </c>
      <c r="V2434" t="s">
        <v>6</v>
      </c>
      <c r="W2434" t="str">
        <f>VLOOKUP(ventas_starbucks_2025[[#This Row],[método_pago]],cambio_metodo_pago[#All],2,0)</f>
        <v>Aplicación móbil</v>
      </c>
      <c r="X2434" t="s">
        <v>7</v>
      </c>
      <c r="Y2434">
        <v>0</v>
      </c>
      <c r="Z2434" t="str">
        <f>VLOOKUP(ventas_starbucks_2025[[#This Row],[promoción_aplicada5]],promocion_cambiar[#All],2,0)</f>
        <v>Combo</v>
      </c>
      <c r="AA2434" t="s">
        <v>8</v>
      </c>
      <c r="AB2434" t="s">
        <v>29</v>
      </c>
      <c r="AC2434" t="s">
        <v>10</v>
      </c>
      <c r="AD2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34">
        <v>6.3</v>
      </c>
      <c r="AF2434">
        <v>2</v>
      </c>
      <c r="AG2434">
        <v>27</v>
      </c>
      <c r="AH2434">
        <v>26</v>
      </c>
    </row>
    <row r="2435" spans="1:34" x14ac:dyDescent="0.25">
      <c r="A2435" s="3" t="s">
        <v>2510</v>
      </c>
      <c r="B2435" s="1">
        <v>45690</v>
      </c>
      <c r="C2435" s="23">
        <f t="shared" si="190"/>
        <v>2</v>
      </c>
      <c r="D2435" s="23">
        <f t="shared" si="191"/>
        <v>7</v>
      </c>
      <c r="E2435" s="23" t="str">
        <f t="shared" si="192"/>
        <v>domingo</v>
      </c>
      <c r="F2435" s="23">
        <f t="shared" si="193"/>
        <v>2</v>
      </c>
      <c r="G2435" s="23" t="str">
        <f t="shared" si="194"/>
        <v>febrero</v>
      </c>
      <c r="H2435" s="2">
        <v>0.38124999999999998</v>
      </c>
      <c r="I2435" t="s">
        <v>1</v>
      </c>
      <c r="J2435" t="str">
        <f>VLOOKUP(ventas_starbucks_2025[[#This Row],[sucursal]],cambio_sucursal[#All],2,0)</f>
        <v>Sucursal Nueva Córdoba</v>
      </c>
      <c r="K2435" t="s">
        <v>13</v>
      </c>
      <c r="L2435" t="s">
        <v>14</v>
      </c>
      <c r="M2435" t="s">
        <v>4</v>
      </c>
      <c r="N2435" t="str">
        <f>IFERROR(VLOOKUP(ventas_starbucks_2025[[#This Row],[tamaño_sucio]],cambio_tamaño[#All],2,0),"Tamaño único")</f>
        <v>Tamaño único</v>
      </c>
      <c r="O2435">
        <v>1</v>
      </c>
      <c r="P2435">
        <v>1680.68</v>
      </c>
      <c r="Q2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5">
        <v>1680.68</v>
      </c>
      <c r="S2435" t="s">
        <v>31</v>
      </c>
      <c r="T2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5" t="str">
        <f>VLOOKUP(ventas_starbucks_2025[[#This Row],[canal_compra]],cambio_canal_compra[#All],2,0)</f>
        <v>Entrega domicilio</v>
      </c>
      <c r="V2435" t="s">
        <v>40</v>
      </c>
      <c r="W2435" t="str">
        <f>VLOOKUP(ventas_starbucks_2025[[#This Row],[método_pago]],cambio_metodo_pago[#All],2,0)</f>
        <v>Efectivo</v>
      </c>
      <c r="X2435" t="s">
        <v>22</v>
      </c>
      <c r="Y2435">
        <v>0</v>
      </c>
      <c r="Z2435" t="str">
        <f>VLOOKUP(ventas_starbucks_2025[[#This Row],[promoción_aplicada5]],promocion_cambiar[#All],2,0)</f>
        <v>Ninguna</v>
      </c>
      <c r="AA2435" t="s">
        <v>17</v>
      </c>
      <c r="AB2435" t="s">
        <v>23</v>
      </c>
      <c r="AC2435" t="s">
        <v>10</v>
      </c>
      <c r="AD2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35">
        <v>2.2000000000000002</v>
      </c>
      <c r="AF2435">
        <v>3</v>
      </c>
      <c r="AG2435">
        <v>37</v>
      </c>
      <c r="AH2435">
        <v>36</v>
      </c>
    </row>
    <row r="2436" spans="1:34" x14ac:dyDescent="0.25">
      <c r="A2436" s="3" t="s">
        <v>2511</v>
      </c>
      <c r="B2436" s="1">
        <v>45759</v>
      </c>
      <c r="C2436" s="23">
        <f t="shared" si="190"/>
        <v>12</v>
      </c>
      <c r="D2436" s="23">
        <f t="shared" si="191"/>
        <v>6</v>
      </c>
      <c r="E2436" s="23" t="str">
        <f t="shared" si="192"/>
        <v>sábado</v>
      </c>
      <c r="F2436" s="23">
        <f t="shared" si="193"/>
        <v>4</v>
      </c>
      <c r="G2436" s="23" t="str">
        <f t="shared" si="194"/>
        <v>abril</v>
      </c>
      <c r="H2436" s="2">
        <v>0.47152777777777777</v>
      </c>
      <c r="I2436" t="s">
        <v>57</v>
      </c>
      <c r="J2436" t="str">
        <f>VLOOKUP(ventas_starbucks_2025[[#This Row],[sucursal]],cambio_sucursal[#All],2,0)</f>
        <v>Sucursal Avda Colón</v>
      </c>
      <c r="K2436" t="s">
        <v>130</v>
      </c>
      <c r="L2436" t="s">
        <v>65</v>
      </c>
      <c r="M2436" t="s">
        <v>4</v>
      </c>
      <c r="N2436" t="str">
        <f>IFERROR(VLOOKUP(ventas_starbucks_2025[[#This Row],[tamaño_sucio]],cambio_tamaño[#All],2,0),"Tamaño único")</f>
        <v>Tamaño único</v>
      </c>
      <c r="O2436">
        <v>2</v>
      </c>
      <c r="P2436">
        <v>1692.63</v>
      </c>
      <c r="Q2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6">
        <v>3385.26</v>
      </c>
      <c r="S2436" t="s">
        <v>15</v>
      </c>
      <c r="T2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6" t="str">
        <f>VLOOKUP(ventas_starbucks_2025[[#This Row],[canal_compra]],cambio_canal_compra[#All],2,0)</f>
        <v>Para llevar</v>
      </c>
      <c r="V2436" t="s">
        <v>40</v>
      </c>
      <c r="W2436" t="str">
        <f>VLOOKUP(ventas_starbucks_2025[[#This Row],[método_pago]],cambio_metodo_pago[#All],2,0)</f>
        <v>Efectivo</v>
      </c>
      <c r="X2436" t="s">
        <v>22</v>
      </c>
      <c r="Y2436">
        <v>0</v>
      </c>
      <c r="Z2436" t="str">
        <f>VLOOKUP(ventas_starbucks_2025[[#This Row],[promoción_aplicada5]],promocion_cambiar[#All],2,0)</f>
        <v>Combo</v>
      </c>
      <c r="AA2436" t="s">
        <v>8</v>
      </c>
      <c r="AB2436" t="s">
        <v>18</v>
      </c>
      <c r="AC2436" t="s">
        <v>41</v>
      </c>
      <c r="AD2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36">
        <v>11.4</v>
      </c>
      <c r="AF2436">
        <v>5</v>
      </c>
      <c r="AG2436">
        <v>44</v>
      </c>
      <c r="AH2436">
        <v>42</v>
      </c>
    </row>
    <row r="2437" spans="1:34" x14ac:dyDescent="0.25">
      <c r="A2437" s="3" t="s">
        <v>2512</v>
      </c>
      <c r="B2437" s="1">
        <v>45764</v>
      </c>
      <c r="C2437" s="23">
        <f t="shared" si="190"/>
        <v>17</v>
      </c>
      <c r="D2437" s="23">
        <f t="shared" si="191"/>
        <v>4</v>
      </c>
      <c r="E2437" s="1" t="str">
        <f t="shared" si="192"/>
        <v>jueves</v>
      </c>
      <c r="F2437" s="23">
        <f t="shared" si="193"/>
        <v>4</v>
      </c>
      <c r="G2437" s="1" t="str">
        <f t="shared" si="194"/>
        <v>abril</v>
      </c>
      <c r="H2437" s="2">
        <v>0.82916666666666672</v>
      </c>
      <c r="I2437" t="s">
        <v>26</v>
      </c>
      <c r="J2437" t="str">
        <f>VLOOKUP(ventas_starbucks_2025[[#This Row],[sucursal]],cambio_sucursal[#All],2,0)</f>
        <v>Sucursal San Lorenzo 47</v>
      </c>
      <c r="K2437" t="s">
        <v>38</v>
      </c>
      <c r="L2437" t="s">
        <v>39</v>
      </c>
      <c r="M2437" t="s">
        <v>4</v>
      </c>
      <c r="N2437" t="str">
        <f>IFERROR(VLOOKUP(ventas_starbucks_2025[[#This Row],[tamaño_sucio]],cambio_tamaño[#All],2,0),"Tamaño único")</f>
        <v>Tamaño único</v>
      </c>
      <c r="O2437">
        <v>5</v>
      </c>
      <c r="P2437">
        <v>1068.73</v>
      </c>
      <c r="Q2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7">
        <v>5343.65</v>
      </c>
      <c r="S2437" t="s">
        <v>5</v>
      </c>
      <c r="T2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37" t="str">
        <f>VLOOKUP(ventas_starbucks_2025[[#This Row],[canal_compra]],cambio_canal_compra[#All],2,0)</f>
        <v>En tienda</v>
      </c>
      <c r="V2437" t="s">
        <v>40</v>
      </c>
      <c r="W2437" t="str">
        <f>VLOOKUP(ventas_starbucks_2025[[#This Row],[método_pago]],cambio_metodo_pago[#All],2,0)</f>
        <v>Efectivo</v>
      </c>
      <c r="X2437" t="s">
        <v>22</v>
      </c>
      <c r="Y2437">
        <v>0</v>
      </c>
      <c r="Z2437" t="str">
        <f>VLOOKUP(ventas_starbucks_2025[[#This Row],[promoción_aplicada5]],promocion_cambiar[#All],2,0)</f>
        <v>Hora Feliz</v>
      </c>
      <c r="AA2437" t="s">
        <v>36</v>
      </c>
      <c r="AB2437" t="s">
        <v>18</v>
      </c>
      <c r="AC2437" t="s">
        <v>10</v>
      </c>
      <c r="AD2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37">
        <v>14.9</v>
      </c>
      <c r="AF2437">
        <v>1</v>
      </c>
      <c r="AG2437">
        <v>26</v>
      </c>
      <c r="AH2437">
        <v>21</v>
      </c>
    </row>
    <row r="2438" spans="1:34" x14ac:dyDescent="0.25">
      <c r="A2438" s="3" t="s">
        <v>2513</v>
      </c>
      <c r="B2438" s="1">
        <v>45754</v>
      </c>
      <c r="C2438" s="23">
        <f t="shared" si="190"/>
        <v>7</v>
      </c>
      <c r="D2438" s="23">
        <f t="shared" si="191"/>
        <v>1</v>
      </c>
      <c r="E2438" s="1" t="str">
        <f t="shared" si="192"/>
        <v>lunes</v>
      </c>
      <c r="F2438" s="23">
        <f t="shared" si="193"/>
        <v>4</v>
      </c>
      <c r="G2438" s="1" t="str">
        <f t="shared" si="194"/>
        <v>abril</v>
      </c>
      <c r="H2438" s="2">
        <v>0.79305555555555551</v>
      </c>
      <c r="I2438" t="s">
        <v>26</v>
      </c>
      <c r="J2438" t="str">
        <f>VLOOKUP(ventas_starbucks_2025[[#This Row],[sucursal]],cambio_sucursal[#All],2,0)</f>
        <v>Sucursal San Lorenzo 47</v>
      </c>
      <c r="K2438" t="s">
        <v>74</v>
      </c>
      <c r="L2438" t="s">
        <v>70</v>
      </c>
      <c r="M2438" t="s">
        <v>45</v>
      </c>
      <c r="N2438" t="str">
        <f>IFERROR(VLOOKUP(ventas_starbucks_2025[[#This Row],[tamaño_sucio]],cambio_tamaño[#All],2,0),"Tamaño único")</f>
        <v>Grande</v>
      </c>
      <c r="O2438">
        <v>1</v>
      </c>
      <c r="P2438">
        <v>1376.79</v>
      </c>
      <c r="Q2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8">
        <v>1376.79</v>
      </c>
      <c r="S2438" t="s">
        <v>15</v>
      </c>
      <c r="T2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8" t="str">
        <f>VLOOKUP(ventas_starbucks_2025[[#This Row],[canal_compra]],cambio_canal_compra[#All],2,0)</f>
        <v>Para llevar</v>
      </c>
      <c r="V2438" t="s">
        <v>6</v>
      </c>
      <c r="W2438" t="str">
        <f>VLOOKUP(ventas_starbucks_2025[[#This Row],[método_pago]],cambio_metodo_pago[#All],2,0)</f>
        <v>Aplicación móbil</v>
      </c>
      <c r="X2438" t="s">
        <v>22</v>
      </c>
      <c r="Y2438">
        <v>0</v>
      </c>
      <c r="Z2438" t="str">
        <f>VLOOKUP(ventas_starbucks_2025[[#This Row],[promoción_aplicada5]],promocion_cambiar[#All],2,0)</f>
        <v>2x1</v>
      </c>
      <c r="AA2438" t="s">
        <v>51</v>
      </c>
      <c r="AB2438" t="s">
        <v>29</v>
      </c>
      <c r="AC2438" t="s">
        <v>41</v>
      </c>
      <c r="AD2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38">
        <v>6.9</v>
      </c>
      <c r="AF2438">
        <v>3</v>
      </c>
      <c r="AG2438">
        <v>43</v>
      </c>
      <c r="AH2438">
        <v>42</v>
      </c>
    </row>
    <row r="2439" spans="1:34" x14ac:dyDescent="0.25">
      <c r="A2439" s="3" t="s">
        <v>2514</v>
      </c>
      <c r="B2439" s="1">
        <v>45699</v>
      </c>
      <c r="C2439" s="23">
        <f t="shared" si="190"/>
        <v>11</v>
      </c>
      <c r="D2439" s="23">
        <f t="shared" si="191"/>
        <v>2</v>
      </c>
      <c r="E2439" s="23" t="str">
        <f t="shared" si="192"/>
        <v>martes</v>
      </c>
      <c r="F2439" s="23">
        <f t="shared" si="193"/>
        <v>2</v>
      </c>
      <c r="G2439" s="23" t="str">
        <f t="shared" si="194"/>
        <v>febrero</v>
      </c>
      <c r="H2439" s="2">
        <v>0.59236111111111112</v>
      </c>
      <c r="I2439" t="s">
        <v>1</v>
      </c>
      <c r="J2439" t="str">
        <f>VLOOKUP(ventas_starbucks_2025[[#This Row],[sucursal]],cambio_sucursal[#All],2,0)</f>
        <v>Sucursal Nueva Córdoba</v>
      </c>
      <c r="K2439" t="s">
        <v>54</v>
      </c>
      <c r="L2439" t="s">
        <v>44</v>
      </c>
      <c r="M2439" t="s">
        <v>50</v>
      </c>
      <c r="N2439" t="str">
        <f>IFERROR(VLOOKUP(ventas_starbucks_2025[[#This Row],[tamaño_sucio]],cambio_tamaño[#All],2,0),"Tamaño único")</f>
        <v>Mediano</v>
      </c>
      <c r="O2439">
        <v>4</v>
      </c>
      <c r="P2439">
        <v>1414.51</v>
      </c>
      <c r="Q2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9">
        <v>5658.04</v>
      </c>
      <c r="S2439" t="s">
        <v>5</v>
      </c>
      <c r="T2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39" t="str">
        <f>VLOOKUP(ventas_starbucks_2025[[#This Row],[canal_compra]],cambio_canal_compra[#All],2,0)</f>
        <v>En tienda</v>
      </c>
      <c r="V2439" t="s">
        <v>6</v>
      </c>
      <c r="W2439" t="str">
        <f>VLOOKUP(ventas_starbucks_2025[[#This Row],[método_pago]],cambio_metodo_pago[#All],2,0)</f>
        <v>Aplicación móbil</v>
      </c>
      <c r="X2439" t="s">
        <v>22</v>
      </c>
      <c r="Y2439">
        <v>0</v>
      </c>
      <c r="Z2439" t="str">
        <f>VLOOKUP(ventas_starbucks_2025[[#This Row],[promoción_aplicada5]],promocion_cambiar[#All],2,0)</f>
        <v>2x1</v>
      </c>
      <c r="AA2439" t="s">
        <v>51</v>
      </c>
      <c r="AB2439" t="s">
        <v>9</v>
      </c>
      <c r="AC2439" t="s">
        <v>24</v>
      </c>
      <c r="AD2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39">
        <v>7.5</v>
      </c>
      <c r="AF2439">
        <v>3</v>
      </c>
      <c r="AG2439">
        <v>42</v>
      </c>
      <c r="AH2439">
        <v>38</v>
      </c>
    </row>
    <row r="2440" spans="1:34" x14ac:dyDescent="0.25">
      <c r="A2440" s="3" t="s">
        <v>2515</v>
      </c>
      <c r="B2440" s="1">
        <v>45686</v>
      </c>
      <c r="C2440" s="23">
        <f t="shared" si="190"/>
        <v>29</v>
      </c>
      <c r="D2440" s="23">
        <f t="shared" si="191"/>
        <v>3</v>
      </c>
      <c r="E2440" s="23" t="str">
        <f t="shared" si="192"/>
        <v>miércoles</v>
      </c>
      <c r="F2440" s="23">
        <f t="shared" si="193"/>
        <v>1</v>
      </c>
      <c r="G2440" s="23" t="str">
        <f t="shared" si="194"/>
        <v>enero</v>
      </c>
      <c r="H2440" s="2">
        <v>0.45763888888888887</v>
      </c>
      <c r="I2440" t="s">
        <v>12</v>
      </c>
      <c r="J2440" t="str">
        <f>VLOOKUP(ventas_starbucks_2025[[#This Row],[sucursal]],cambio_sucursal[#All],2,0)</f>
        <v>Sucursal Córdoba Shopping</v>
      </c>
      <c r="K2440" t="s">
        <v>58</v>
      </c>
      <c r="L2440" t="s">
        <v>39</v>
      </c>
      <c r="M2440" t="s">
        <v>4</v>
      </c>
      <c r="N2440" t="str">
        <f>IFERROR(VLOOKUP(ventas_starbucks_2025[[#This Row],[tamaño_sucio]],cambio_tamaño[#All],2,0),"Tamaño único")</f>
        <v>Tamaño único</v>
      </c>
      <c r="O2440">
        <v>4</v>
      </c>
      <c r="P2440">
        <v>1224.1400000000001</v>
      </c>
      <c r="Q2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0">
        <v>4896.5600000000004</v>
      </c>
      <c r="S2440" t="s">
        <v>15</v>
      </c>
      <c r="T2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40" t="str">
        <f>VLOOKUP(ventas_starbucks_2025[[#This Row],[canal_compra]],cambio_canal_compra[#All],2,0)</f>
        <v>Para llevar</v>
      </c>
      <c r="V2440" t="s">
        <v>16</v>
      </c>
      <c r="W2440" t="str">
        <f>VLOOKUP(ventas_starbucks_2025[[#This Row],[método_pago]],cambio_metodo_pago[#All],2,0)</f>
        <v>Tarjeta</v>
      </c>
      <c r="X2440" t="s">
        <v>22</v>
      </c>
      <c r="Y2440">
        <v>0</v>
      </c>
      <c r="Z2440" t="str">
        <f>VLOOKUP(ventas_starbucks_2025[[#This Row],[promoción_aplicada5]],promocion_cambiar[#All],2,0)</f>
        <v>2x1</v>
      </c>
      <c r="AA2440" t="s">
        <v>51</v>
      </c>
      <c r="AB2440" t="s">
        <v>52</v>
      </c>
      <c r="AC2440" t="s">
        <v>24</v>
      </c>
      <c r="AD2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40">
        <v>5.4</v>
      </c>
      <c r="AF2440">
        <v>5</v>
      </c>
      <c r="AG2440">
        <v>37</v>
      </c>
      <c r="AH2440">
        <v>33</v>
      </c>
    </row>
    <row r="2441" spans="1:34" x14ac:dyDescent="0.25">
      <c r="A2441" s="3" t="s">
        <v>2516</v>
      </c>
      <c r="B2441" s="1">
        <v>45695</v>
      </c>
      <c r="C2441" s="23">
        <f t="shared" si="190"/>
        <v>7</v>
      </c>
      <c r="D2441" s="23">
        <f t="shared" si="191"/>
        <v>5</v>
      </c>
      <c r="E2441" s="1" t="str">
        <f t="shared" si="192"/>
        <v>viernes</v>
      </c>
      <c r="F2441" s="23">
        <f t="shared" si="193"/>
        <v>2</v>
      </c>
      <c r="G2441" s="1" t="str">
        <f t="shared" si="194"/>
        <v>febrero</v>
      </c>
      <c r="H2441" s="2">
        <v>0.41944444444444445</v>
      </c>
      <c r="I2441" t="s">
        <v>26</v>
      </c>
      <c r="J2441" t="str">
        <f>VLOOKUP(ventas_starbucks_2025[[#This Row],[sucursal]],cambio_sucursal[#All],2,0)</f>
        <v>Sucursal San Lorenzo 47</v>
      </c>
      <c r="K2441" t="s">
        <v>101</v>
      </c>
      <c r="L2441" t="s">
        <v>3</v>
      </c>
      <c r="M2441" t="s">
        <v>4</v>
      </c>
      <c r="N2441" t="str">
        <f>IFERROR(VLOOKUP(ventas_starbucks_2025[[#This Row],[tamaño_sucio]],cambio_tamaño[#All],2,0),"Tamaño único")</f>
        <v>Tamaño único</v>
      </c>
      <c r="O2441">
        <v>1</v>
      </c>
      <c r="P2441">
        <v>3152.36</v>
      </c>
      <c r="Q2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441">
        <v>3152.36</v>
      </c>
      <c r="S2441" t="s">
        <v>5</v>
      </c>
      <c r="T2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41" t="str">
        <f>VLOOKUP(ventas_starbucks_2025[[#This Row],[canal_compra]],cambio_canal_compra[#All],2,0)</f>
        <v>En tienda</v>
      </c>
      <c r="V2441" t="s">
        <v>6</v>
      </c>
      <c r="W2441" t="str">
        <f>VLOOKUP(ventas_starbucks_2025[[#This Row],[método_pago]],cambio_metodo_pago[#All],2,0)</f>
        <v>Aplicación móbil</v>
      </c>
      <c r="X2441" t="s">
        <v>22</v>
      </c>
      <c r="Y2441">
        <v>0</v>
      </c>
      <c r="Z2441" t="str">
        <f>VLOOKUP(ventas_starbucks_2025[[#This Row],[promoción_aplicada5]],promocion_cambiar[#All],2,0)</f>
        <v>Ninguna</v>
      </c>
      <c r="AA2441" t="s">
        <v>17</v>
      </c>
      <c r="AB2441" t="s">
        <v>23</v>
      </c>
      <c r="AC2441" t="s">
        <v>10</v>
      </c>
      <c r="AD2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41">
        <v>10.4</v>
      </c>
      <c r="AF2441">
        <v>4</v>
      </c>
      <c r="AG2441">
        <v>17</v>
      </c>
      <c r="AH2441">
        <v>16</v>
      </c>
    </row>
    <row r="2442" spans="1:34" x14ac:dyDescent="0.25">
      <c r="A2442" s="3" t="s">
        <v>2517</v>
      </c>
      <c r="B2442" s="1">
        <v>45753</v>
      </c>
      <c r="C2442" s="23">
        <f t="shared" si="190"/>
        <v>6</v>
      </c>
      <c r="D2442" s="23">
        <f t="shared" si="191"/>
        <v>7</v>
      </c>
      <c r="E2442" s="23" t="str">
        <f t="shared" si="192"/>
        <v>domingo</v>
      </c>
      <c r="F2442" s="23">
        <f t="shared" si="193"/>
        <v>4</v>
      </c>
      <c r="G2442" s="23" t="str">
        <f t="shared" si="194"/>
        <v>abril</v>
      </c>
      <c r="H2442" s="2">
        <v>0.66319444444444442</v>
      </c>
      <c r="I2442" t="s">
        <v>12</v>
      </c>
      <c r="J2442" t="str">
        <f>VLOOKUP(ventas_starbucks_2025[[#This Row],[sucursal]],cambio_sucursal[#All],2,0)</f>
        <v>Sucursal Córdoba Shopping</v>
      </c>
      <c r="K2442" t="s">
        <v>173</v>
      </c>
      <c r="L2442" t="s">
        <v>35</v>
      </c>
      <c r="M2442" t="s">
        <v>4</v>
      </c>
      <c r="N2442" t="str">
        <f>IFERROR(VLOOKUP(ventas_starbucks_2025[[#This Row],[tamaño_sucio]],cambio_tamaño[#All],2,0),"Tamaño único")</f>
        <v>Tamaño único</v>
      </c>
      <c r="O2442">
        <v>1</v>
      </c>
      <c r="P2442">
        <v>992.4</v>
      </c>
      <c r="Q2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442">
        <v>992.4</v>
      </c>
      <c r="S2442" t="s">
        <v>15</v>
      </c>
      <c r="T2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42" t="str">
        <f>VLOOKUP(ventas_starbucks_2025[[#This Row],[canal_compra]],cambio_canal_compra[#All],2,0)</f>
        <v>Para llevar</v>
      </c>
      <c r="V2442" t="s">
        <v>40</v>
      </c>
      <c r="W2442" t="str">
        <f>VLOOKUP(ventas_starbucks_2025[[#This Row],[método_pago]],cambio_metodo_pago[#All],2,0)</f>
        <v>Efectivo</v>
      </c>
      <c r="X2442" t="s">
        <v>7</v>
      </c>
      <c r="Y2442">
        <v>15</v>
      </c>
      <c r="Z2442" t="str">
        <f>VLOOKUP(ventas_starbucks_2025[[#This Row],[promoción_aplicada5]],promocion_cambiar[#All],2,0)</f>
        <v>Hora Feliz</v>
      </c>
      <c r="AA2442" t="s">
        <v>36</v>
      </c>
      <c r="AB2442" t="s">
        <v>18</v>
      </c>
      <c r="AC2442" t="s">
        <v>10</v>
      </c>
      <c r="AD2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42">
        <v>3.4</v>
      </c>
      <c r="AF2442">
        <v>4</v>
      </c>
      <c r="AG2442">
        <v>21</v>
      </c>
      <c r="AH2442">
        <v>20</v>
      </c>
    </row>
    <row r="2443" spans="1:34" x14ac:dyDescent="0.25">
      <c r="A2443" s="3" t="s">
        <v>2518</v>
      </c>
      <c r="B2443" s="1">
        <v>45755</v>
      </c>
      <c r="C2443" s="23">
        <f t="shared" si="190"/>
        <v>8</v>
      </c>
      <c r="D2443" s="23">
        <f t="shared" si="191"/>
        <v>2</v>
      </c>
      <c r="E2443" s="1" t="str">
        <f t="shared" si="192"/>
        <v>martes</v>
      </c>
      <c r="F2443" s="23">
        <f t="shared" si="193"/>
        <v>4</v>
      </c>
      <c r="G2443" s="1" t="str">
        <f t="shared" si="194"/>
        <v>abril</v>
      </c>
      <c r="H2443" s="2">
        <v>0.73611111111111116</v>
      </c>
      <c r="I2443" t="s">
        <v>57</v>
      </c>
      <c r="J2443" t="str">
        <f>VLOOKUP(ventas_starbucks_2025[[#This Row],[sucursal]],cambio_sucursal[#All],2,0)</f>
        <v>Sucursal Avda Colón</v>
      </c>
      <c r="K2443" t="s">
        <v>43</v>
      </c>
      <c r="L2443" t="s">
        <v>44</v>
      </c>
      <c r="M2443" t="s">
        <v>45</v>
      </c>
      <c r="N2443" t="str">
        <f>IFERROR(VLOOKUP(ventas_starbucks_2025[[#This Row],[tamaño_sucio]],cambio_tamaño[#All],2,0),"Tamaño único")</f>
        <v>Grande</v>
      </c>
      <c r="O2443">
        <v>1</v>
      </c>
      <c r="P2443">
        <v>1585.04</v>
      </c>
      <c r="Q2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3">
        <v>1585.04</v>
      </c>
      <c r="S2443" t="s">
        <v>15</v>
      </c>
      <c r="T2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43" t="str">
        <f>VLOOKUP(ventas_starbucks_2025[[#This Row],[canal_compra]],cambio_canal_compra[#All],2,0)</f>
        <v>Para llevar</v>
      </c>
      <c r="V2443" t="s">
        <v>40</v>
      </c>
      <c r="W2443" t="str">
        <f>VLOOKUP(ventas_starbucks_2025[[#This Row],[método_pago]],cambio_metodo_pago[#All],2,0)</f>
        <v>Efectivo</v>
      </c>
      <c r="X2443" t="s">
        <v>22</v>
      </c>
      <c r="Y2443">
        <v>0</v>
      </c>
      <c r="Z2443" t="str">
        <f>VLOOKUP(ventas_starbucks_2025[[#This Row],[promoción_aplicada5]],promocion_cambiar[#All],2,0)</f>
        <v>Hora Feliz</v>
      </c>
      <c r="AA2443" t="s">
        <v>36</v>
      </c>
      <c r="AB2443" t="s">
        <v>23</v>
      </c>
      <c r="AC2443" t="s">
        <v>10</v>
      </c>
      <c r="AD2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43">
        <v>14.1</v>
      </c>
      <c r="AF2443">
        <v>1</v>
      </c>
      <c r="AG2443">
        <v>47</v>
      </c>
      <c r="AH2443">
        <v>46</v>
      </c>
    </row>
    <row r="2444" spans="1:34" x14ac:dyDescent="0.25">
      <c r="A2444" s="3" t="s">
        <v>2519</v>
      </c>
      <c r="B2444" s="1">
        <v>45731</v>
      </c>
      <c r="C2444" s="23">
        <f t="shared" si="190"/>
        <v>15</v>
      </c>
      <c r="D2444" s="23">
        <f t="shared" si="191"/>
        <v>6</v>
      </c>
      <c r="E2444" s="23" t="str">
        <f t="shared" si="192"/>
        <v>sábado</v>
      </c>
      <c r="F2444" s="23">
        <f t="shared" si="193"/>
        <v>3</v>
      </c>
      <c r="G2444" s="23" t="str">
        <f t="shared" si="194"/>
        <v>marzo</v>
      </c>
      <c r="H2444" s="2">
        <v>0.47013888888888888</v>
      </c>
      <c r="I2444" t="s">
        <v>26</v>
      </c>
      <c r="J2444" t="str">
        <f>VLOOKUP(ventas_starbucks_2025[[#This Row],[sucursal]],cambio_sucursal[#All],2,0)</f>
        <v>Sucursal San Lorenzo 47</v>
      </c>
      <c r="K2444" t="s">
        <v>48</v>
      </c>
      <c r="L2444" t="s">
        <v>49</v>
      </c>
      <c r="M2444" t="s">
        <v>55</v>
      </c>
      <c r="N2444" t="str">
        <f>IFERROR(VLOOKUP(ventas_starbucks_2025[[#This Row],[tamaño_sucio]],cambio_tamaño[#All],2,0),"Tamaño único")</f>
        <v>Pequeño</v>
      </c>
      <c r="O2444">
        <v>4</v>
      </c>
      <c r="P2444">
        <v>2038.87</v>
      </c>
      <c r="Q2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44">
        <v>8155.48</v>
      </c>
      <c r="S2444" t="s">
        <v>31</v>
      </c>
      <c r="T2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4" t="str">
        <f>VLOOKUP(ventas_starbucks_2025[[#This Row],[canal_compra]],cambio_canal_compra[#All],2,0)</f>
        <v>Entrega domicilio</v>
      </c>
      <c r="V2444" t="s">
        <v>16</v>
      </c>
      <c r="W2444" t="str">
        <f>VLOOKUP(ventas_starbucks_2025[[#This Row],[método_pago]],cambio_metodo_pago[#All],2,0)</f>
        <v>Tarjeta</v>
      </c>
      <c r="X2444" t="s">
        <v>7</v>
      </c>
      <c r="Y2444">
        <v>10</v>
      </c>
      <c r="Z2444" t="str">
        <f>VLOOKUP(ventas_starbucks_2025[[#This Row],[promoción_aplicada5]],promocion_cambiar[#All],2,0)</f>
        <v>Ninguna</v>
      </c>
      <c r="AA2444" t="s">
        <v>17</v>
      </c>
      <c r="AB2444" t="s">
        <v>23</v>
      </c>
      <c r="AC2444" t="s">
        <v>24</v>
      </c>
      <c r="AD2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44">
        <v>5.8</v>
      </c>
      <c r="AF2444">
        <v>5</v>
      </c>
      <c r="AG2444">
        <v>35</v>
      </c>
      <c r="AH2444">
        <v>31</v>
      </c>
    </row>
    <row r="2445" spans="1:34" x14ac:dyDescent="0.25">
      <c r="A2445" s="3" t="s">
        <v>2520</v>
      </c>
      <c r="B2445" s="1">
        <v>45729</v>
      </c>
      <c r="C2445" s="23">
        <f t="shared" si="190"/>
        <v>13</v>
      </c>
      <c r="D2445" s="23">
        <f t="shared" si="191"/>
        <v>4</v>
      </c>
      <c r="E2445" s="1" t="str">
        <f t="shared" si="192"/>
        <v>jueves</v>
      </c>
      <c r="F2445" s="23">
        <f t="shared" si="193"/>
        <v>3</v>
      </c>
      <c r="G2445" s="1" t="str">
        <f t="shared" si="194"/>
        <v>marzo</v>
      </c>
      <c r="H2445" s="2">
        <v>0.76527777777777772</v>
      </c>
      <c r="I2445" t="s">
        <v>12</v>
      </c>
      <c r="J2445" t="str">
        <f>VLOOKUP(ventas_starbucks_2025[[#This Row],[sucursal]],cambio_sucursal[#All],2,0)</f>
        <v>Sucursal Córdoba Shopping</v>
      </c>
      <c r="K2445" t="s">
        <v>205</v>
      </c>
      <c r="L2445" t="s">
        <v>70</v>
      </c>
      <c r="M2445" t="s">
        <v>55</v>
      </c>
      <c r="N2445" t="str">
        <f>IFERROR(VLOOKUP(ventas_starbucks_2025[[#This Row],[tamaño_sucio]],cambio_tamaño[#All],2,0),"Tamaño único")</f>
        <v>Pequeño</v>
      </c>
      <c r="O2445">
        <v>5</v>
      </c>
      <c r="P2445">
        <v>1813.39</v>
      </c>
      <c r="Q2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5">
        <v>9066.9500000000007</v>
      </c>
      <c r="S2445" t="s">
        <v>31</v>
      </c>
      <c r="T2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5" t="str">
        <f>VLOOKUP(ventas_starbucks_2025[[#This Row],[canal_compra]],cambio_canal_compra[#All],2,0)</f>
        <v>Entrega domicilio</v>
      </c>
      <c r="V2445" t="s">
        <v>40</v>
      </c>
      <c r="W2445" t="str">
        <f>VLOOKUP(ventas_starbucks_2025[[#This Row],[método_pago]],cambio_metodo_pago[#All],2,0)</f>
        <v>Efectivo</v>
      </c>
      <c r="X2445" t="s">
        <v>22</v>
      </c>
      <c r="Y2445">
        <v>0</v>
      </c>
      <c r="Z2445" t="str">
        <f>VLOOKUP(ventas_starbucks_2025[[#This Row],[promoción_aplicada5]],promocion_cambiar[#All],2,0)</f>
        <v>Ninguna</v>
      </c>
      <c r="AA2445" t="s">
        <v>17</v>
      </c>
      <c r="AB2445" t="s">
        <v>32</v>
      </c>
      <c r="AC2445" t="s">
        <v>41</v>
      </c>
      <c r="AD2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45">
        <v>5.7</v>
      </c>
      <c r="AF2445">
        <v>3</v>
      </c>
      <c r="AG2445">
        <v>49</v>
      </c>
      <c r="AH2445">
        <v>44</v>
      </c>
    </row>
    <row r="2446" spans="1:34" x14ac:dyDescent="0.25">
      <c r="A2446" s="3" t="s">
        <v>2521</v>
      </c>
      <c r="B2446" s="1">
        <v>45682</v>
      </c>
      <c r="C2446" s="23">
        <f t="shared" si="190"/>
        <v>25</v>
      </c>
      <c r="D2446" s="23">
        <f t="shared" si="191"/>
        <v>6</v>
      </c>
      <c r="E2446" s="1" t="str">
        <f t="shared" si="192"/>
        <v>sábado</v>
      </c>
      <c r="F2446" s="23">
        <f t="shared" si="193"/>
        <v>1</v>
      </c>
      <c r="G2446" s="1" t="str">
        <f t="shared" si="194"/>
        <v>enero</v>
      </c>
      <c r="H2446" s="2">
        <v>0.32847222222222222</v>
      </c>
      <c r="I2446" t="s">
        <v>1</v>
      </c>
      <c r="J2446" t="str">
        <f>VLOOKUP(ventas_starbucks_2025[[#This Row],[sucursal]],cambio_sucursal[#All],2,0)</f>
        <v>Sucursal Nueva Córdoba</v>
      </c>
      <c r="K2446" t="s">
        <v>327</v>
      </c>
      <c r="L2446" t="s">
        <v>44</v>
      </c>
      <c r="M2446" t="s">
        <v>55</v>
      </c>
      <c r="N2446" t="str">
        <f>IFERROR(VLOOKUP(ventas_starbucks_2025[[#This Row],[tamaño_sucio]],cambio_tamaño[#All],2,0),"Tamaño único")</f>
        <v>Pequeño</v>
      </c>
      <c r="O2446">
        <v>4</v>
      </c>
      <c r="P2446">
        <v>1672.31</v>
      </c>
      <c r="Q2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6">
        <v>6689.24</v>
      </c>
      <c r="S2446" t="s">
        <v>15</v>
      </c>
      <c r="T2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6" t="str">
        <f>VLOOKUP(ventas_starbucks_2025[[#This Row],[canal_compra]],cambio_canal_compra[#All],2,0)</f>
        <v>Para llevar</v>
      </c>
      <c r="V2446" t="s">
        <v>40</v>
      </c>
      <c r="W2446" t="str">
        <f>VLOOKUP(ventas_starbucks_2025[[#This Row],[método_pago]],cambio_metodo_pago[#All],2,0)</f>
        <v>Efectivo</v>
      </c>
      <c r="X2446" t="s">
        <v>22</v>
      </c>
      <c r="Y2446">
        <v>0</v>
      </c>
      <c r="Z2446" t="str">
        <f>VLOOKUP(ventas_starbucks_2025[[#This Row],[promoción_aplicada5]],promocion_cambiar[#All],2,0)</f>
        <v>Combo</v>
      </c>
      <c r="AA2446" t="s">
        <v>8</v>
      </c>
      <c r="AB2446" t="s">
        <v>29</v>
      </c>
      <c r="AC2446" t="s">
        <v>24</v>
      </c>
      <c r="AD2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46">
        <v>11.7</v>
      </c>
      <c r="AF2446">
        <v>5</v>
      </c>
      <c r="AG2446">
        <v>18</v>
      </c>
      <c r="AH2446">
        <v>14</v>
      </c>
    </row>
    <row r="2447" spans="1:34" x14ac:dyDescent="0.25">
      <c r="A2447" s="3" t="s">
        <v>2522</v>
      </c>
      <c r="B2447" s="1">
        <v>45716</v>
      </c>
      <c r="C2447" s="23">
        <f t="shared" si="190"/>
        <v>28</v>
      </c>
      <c r="D2447" s="23">
        <f t="shared" si="191"/>
        <v>5</v>
      </c>
      <c r="E2447" s="1" t="str">
        <f t="shared" si="192"/>
        <v>viernes</v>
      </c>
      <c r="F2447" s="23">
        <f t="shared" si="193"/>
        <v>2</v>
      </c>
      <c r="G2447" s="1" t="str">
        <f t="shared" si="194"/>
        <v>febrero</v>
      </c>
      <c r="H2447" s="2">
        <v>0.40694444444444444</v>
      </c>
      <c r="I2447" t="s">
        <v>26</v>
      </c>
      <c r="J2447" t="str">
        <f>VLOOKUP(ventas_starbucks_2025[[#This Row],[sucursal]],cambio_sucursal[#All],2,0)</f>
        <v>Sucursal San Lorenzo 47</v>
      </c>
      <c r="K2447" t="s">
        <v>132</v>
      </c>
      <c r="L2447" t="s">
        <v>35</v>
      </c>
      <c r="M2447" t="s">
        <v>4</v>
      </c>
      <c r="N2447" t="str">
        <f>IFERROR(VLOOKUP(ventas_starbucks_2025[[#This Row],[tamaño_sucio]],cambio_tamaño[#All],2,0),"Tamaño único")</f>
        <v>Tamaño único</v>
      </c>
      <c r="O2447">
        <v>5</v>
      </c>
      <c r="P2447">
        <v>1182.28</v>
      </c>
      <c r="Q2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7">
        <v>5911.4</v>
      </c>
      <c r="S2447" t="s">
        <v>15</v>
      </c>
      <c r="T2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7" t="str">
        <f>VLOOKUP(ventas_starbucks_2025[[#This Row],[canal_compra]],cambio_canal_compra[#All],2,0)</f>
        <v>Para llevar</v>
      </c>
      <c r="V2447" t="s">
        <v>6</v>
      </c>
      <c r="W2447" t="str">
        <f>VLOOKUP(ventas_starbucks_2025[[#This Row],[método_pago]],cambio_metodo_pago[#All],2,0)</f>
        <v>Aplicación móbil</v>
      </c>
      <c r="X2447" t="s">
        <v>7</v>
      </c>
      <c r="Y2447">
        <v>10</v>
      </c>
      <c r="Z2447" t="str">
        <f>VLOOKUP(ventas_starbucks_2025[[#This Row],[promoción_aplicada5]],promocion_cambiar[#All],2,0)</f>
        <v>Hora Feliz</v>
      </c>
      <c r="AA2447" t="s">
        <v>36</v>
      </c>
      <c r="AB2447" t="s">
        <v>32</v>
      </c>
      <c r="AC2447" t="s">
        <v>41</v>
      </c>
      <c r="AD2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47">
        <v>7.1</v>
      </c>
      <c r="AF2447">
        <v>5</v>
      </c>
      <c r="AG2447">
        <v>17</v>
      </c>
      <c r="AH2447">
        <v>12</v>
      </c>
    </row>
    <row r="2448" spans="1:34" x14ac:dyDescent="0.25">
      <c r="A2448" s="3" t="s">
        <v>2523</v>
      </c>
      <c r="B2448" s="1">
        <v>45700</v>
      </c>
      <c r="C2448" s="23">
        <f t="shared" si="190"/>
        <v>12</v>
      </c>
      <c r="D2448" s="23">
        <f t="shared" si="191"/>
        <v>3</v>
      </c>
      <c r="E2448" s="23" t="str">
        <f t="shared" si="192"/>
        <v>miércoles</v>
      </c>
      <c r="F2448" s="23">
        <f t="shared" si="193"/>
        <v>2</v>
      </c>
      <c r="G2448" s="23" t="str">
        <f t="shared" si="194"/>
        <v>febrero</v>
      </c>
      <c r="H2448" s="2">
        <v>0.41597222222222224</v>
      </c>
      <c r="I2448" t="s">
        <v>57</v>
      </c>
      <c r="J2448" t="str">
        <f>VLOOKUP(ventas_starbucks_2025[[#This Row],[sucursal]],cambio_sucursal[#All],2,0)</f>
        <v>Sucursal Avda Colón</v>
      </c>
      <c r="K2448" t="s">
        <v>82</v>
      </c>
      <c r="L2448" t="s">
        <v>28</v>
      </c>
      <c r="M2448" t="s">
        <v>4</v>
      </c>
      <c r="N2448" t="str">
        <f>IFERROR(VLOOKUP(ventas_starbucks_2025[[#This Row],[tamaño_sucio]],cambio_tamaño[#All],2,0),"Tamaño único")</f>
        <v>Tamaño único</v>
      </c>
      <c r="O2448">
        <v>4</v>
      </c>
      <c r="P2448">
        <v>2422.91</v>
      </c>
      <c r="Q2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48">
        <v>9691.64</v>
      </c>
      <c r="S2448" t="s">
        <v>31</v>
      </c>
      <c r="T2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8" t="str">
        <f>VLOOKUP(ventas_starbucks_2025[[#This Row],[canal_compra]],cambio_canal_compra[#All],2,0)</f>
        <v>Entrega domicilio</v>
      </c>
      <c r="V2448" t="s">
        <v>6</v>
      </c>
      <c r="W2448" t="str">
        <f>VLOOKUP(ventas_starbucks_2025[[#This Row],[método_pago]],cambio_metodo_pago[#All],2,0)</f>
        <v>Aplicación móbil</v>
      </c>
      <c r="X2448" t="s">
        <v>22</v>
      </c>
      <c r="Y2448">
        <v>0</v>
      </c>
      <c r="Z2448" t="str">
        <f>VLOOKUP(ventas_starbucks_2025[[#This Row],[promoción_aplicada5]],promocion_cambiar[#All],2,0)</f>
        <v>2x1</v>
      </c>
      <c r="AA2448" t="s">
        <v>51</v>
      </c>
      <c r="AB2448" t="s">
        <v>52</v>
      </c>
      <c r="AC2448" t="s">
        <v>10</v>
      </c>
      <c r="AD2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48">
        <v>3.9</v>
      </c>
      <c r="AF2448">
        <v>1</v>
      </c>
      <c r="AG2448">
        <v>45</v>
      </c>
      <c r="AH2448">
        <v>41</v>
      </c>
    </row>
    <row r="2449" spans="1:34" x14ac:dyDescent="0.25">
      <c r="A2449" s="3" t="s">
        <v>2524</v>
      </c>
      <c r="B2449" s="1">
        <v>45717</v>
      </c>
      <c r="C2449" s="23">
        <f t="shared" si="190"/>
        <v>1</v>
      </c>
      <c r="D2449" s="23">
        <f t="shared" si="191"/>
        <v>6</v>
      </c>
      <c r="E2449" s="23" t="str">
        <f t="shared" si="192"/>
        <v>sábado</v>
      </c>
      <c r="F2449" s="23">
        <f t="shared" si="193"/>
        <v>3</v>
      </c>
      <c r="G2449" s="23" t="str">
        <f t="shared" si="194"/>
        <v>marzo</v>
      </c>
      <c r="H2449" s="2">
        <v>0.46111111111111114</v>
      </c>
      <c r="I2449" t="s">
        <v>57</v>
      </c>
      <c r="J2449" t="str">
        <f>VLOOKUP(ventas_starbucks_2025[[#This Row],[sucursal]],cambio_sucursal[#All],2,0)</f>
        <v>Sucursal Avda Colón</v>
      </c>
      <c r="K2449" t="s">
        <v>48</v>
      </c>
      <c r="L2449" t="s">
        <v>49</v>
      </c>
      <c r="M2449" t="s">
        <v>62</v>
      </c>
      <c r="N2449" t="str">
        <f>IFERROR(VLOOKUP(ventas_starbucks_2025[[#This Row],[tamaño_sucio]],cambio_tamaño[#All],2,0),"Tamaño único")</f>
        <v>Extra-Grande</v>
      </c>
      <c r="O2449">
        <v>1</v>
      </c>
      <c r="P2449">
        <v>1822.07</v>
      </c>
      <c r="Q2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9">
        <v>1822.07</v>
      </c>
      <c r="S2449" t="s">
        <v>5</v>
      </c>
      <c r="T2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49" t="str">
        <f>VLOOKUP(ventas_starbucks_2025[[#This Row],[canal_compra]],cambio_canal_compra[#All],2,0)</f>
        <v>En tienda</v>
      </c>
      <c r="V2449" t="s">
        <v>40</v>
      </c>
      <c r="W2449" t="str">
        <f>VLOOKUP(ventas_starbucks_2025[[#This Row],[método_pago]],cambio_metodo_pago[#All],2,0)</f>
        <v>Efectivo</v>
      </c>
      <c r="X2449" t="s">
        <v>22</v>
      </c>
      <c r="Y2449">
        <v>0</v>
      </c>
      <c r="Z2449" t="str">
        <f>VLOOKUP(ventas_starbucks_2025[[#This Row],[promoción_aplicada5]],promocion_cambiar[#All],2,0)</f>
        <v>Ninguna</v>
      </c>
      <c r="AA2449" t="s">
        <v>17</v>
      </c>
      <c r="AB2449" t="s">
        <v>29</v>
      </c>
      <c r="AC2449" t="s">
        <v>10</v>
      </c>
      <c r="AD2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49">
        <v>13.9</v>
      </c>
      <c r="AF2449">
        <v>5</v>
      </c>
      <c r="AG2449">
        <v>34</v>
      </c>
      <c r="AH2449">
        <v>33</v>
      </c>
    </row>
    <row r="2450" spans="1:34" x14ac:dyDescent="0.25">
      <c r="A2450" s="3" t="s">
        <v>2525</v>
      </c>
      <c r="B2450" s="1">
        <v>45722</v>
      </c>
      <c r="C2450" s="23">
        <f t="shared" si="190"/>
        <v>6</v>
      </c>
      <c r="D2450" s="23">
        <f t="shared" si="191"/>
        <v>4</v>
      </c>
      <c r="E2450" s="1" t="str">
        <f t="shared" si="192"/>
        <v>jueves</v>
      </c>
      <c r="F2450" s="23">
        <f t="shared" si="193"/>
        <v>3</v>
      </c>
      <c r="G2450" s="1" t="str">
        <f t="shared" si="194"/>
        <v>marzo</v>
      </c>
      <c r="H2450" s="2">
        <v>0.57499999999999996</v>
      </c>
      <c r="I2450" t="s">
        <v>57</v>
      </c>
      <c r="J2450" t="str">
        <f>VLOOKUP(ventas_starbucks_2025[[#This Row],[sucursal]],cambio_sucursal[#All],2,0)</f>
        <v>Sucursal Avda Colón</v>
      </c>
      <c r="K2450" t="s">
        <v>82</v>
      </c>
      <c r="L2450" t="s">
        <v>28</v>
      </c>
      <c r="M2450" t="s">
        <v>4</v>
      </c>
      <c r="N2450" t="str">
        <f>IFERROR(VLOOKUP(ventas_starbucks_2025[[#This Row],[tamaño_sucio]],cambio_tamaño[#All],2,0),"Tamaño único")</f>
        <v>Tamaño único</v>
      </c>
      <c r="O2450">
        <v>5</v>
      </c>
      <c r="P2450">
        <v>2267.67</v>
      </c>
      <c r="Q2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50">
        <v>11338.35</v>
      </c>
      <c r="S2450" t="s">
        <v>31</v>
      </c>
      <c r="T2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50" t="str">
        <f>VLOOKUP(ventas_starbucks_2025[[#This Row],[canal_compra]],cambio_canal_compra[#All],2,0)</f>
        <v>Entrega domicilio</v>
      </c>
      <c r="V2450" t="s">
        <v>40</v>
      </c>
      <c r="W2450" t="str">
        <f>VLOOKUP(ventas_starbucks_2025[[#This Row],[método_pago]],cambio_metodo_pago[#All],2,0)</f>
        <v>Efectivo</v>
      </c>
      <c r="X2450" t="s">
        <v>22</v>
      </c>
      <c r="Y2450">
        <v>0</v>
      </c>
      <c r="Z2450" t="str">
        <f>VLOOKUP(ventas_starbucks_2025[[#This Row],[promoción_aplicada5]],promocion_cambiar[#All],2,0)</f>
        <v>Ninguna</v>
      </c>
      <c r="AA2450" t="s">
        <v>17</v>
      </c>
      <c r="AB2450" t="s">
        <v>52</v>
      </c>
      <c r="AC2450" t="s">
        <v>41</v>
      </c>
      <c r="AD2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50">
        <v>4.9000000000000004</v>
      </c>
      <c r="AF2450">
        <v>3</v>
      </c>
      <c r="AG2450">
        <v>25</v>
      </c>
      <c r="AH2450">
        <v>20</v>
      </c>
    </row>
    <row r="2451" spans="1:34" x14ac:dyDescent="0.25">
      <c r="A2451" s="3" t="s">
        <v>2526</v>
      </c>
      <c r="B2451" s="1">
        <v>45719</v>
      </c>
      <c r="C2451" s="23">
        <f t="shared" si="190"/>
        <v>3</v>
      </c>
      <c r="D2451" s="23">
        <f t="shared" si="191"/>
        <v>1</v>
      </c>
      <c r="E2451" s="1" t="str">
        <f t="shared" si="192"/>
        <v>lunes</v>
      </c>
      <c r="F2451" s="23">
        <f t="shared" si="193"/>
        <v>3</v>
      </c>
      <c r="G2451" s="1" t="str">
        <f t="shared" si="194"/>
        <v>marzo</v>
      </c>
      <c r="H2451" s="2">
        <v>0.80208333333333337</v>
      </c>
      <c r="I2451" t="s">
        <v>12</v>
      </c>
      <c r="J2451" t="str">
        <f>VLOOKUP(ventas_starbucks_2025[[#This Row],[sucursal]],cambio_sucursal[#All],2,0)</f>
        <v>Sucursal Córdoba Shopping</v>
      </c>
      <c r="K2451" t="s">
        <v>284</v>
      </c>
      <c r="L2451" t="s">
        <v>35</v>
      </c>
      <c r="M2451" t="s">
        <v>4</v>
      </c>
      <c r="N2451" t="str">
        <f>IFERROR(VLOOKUP(ventas_starbucks_2025[[#This Row],[tamaño_sucio]],cambio_tamaño[#All],2,0),"Tamaño único")</f>
        <v>Tamaño único</v>
      </c>
      <c r="O2451">
        <v>1</v>
      </c>
      <c r="P2451">
        <v>1316.04</v>
      </c>
      <c r="Q2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1">
        <v>1316.04</v>
      </c>
      <c r="S2451" t="s">
        <v>31</v>
      </c>
      <c r="T2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1" t="str">
        <f>VLOOKUP(ventas_starbucks_2025[[#This Row],[canal_compra]],cambio_canal_compra[#All],2,0)</f>
        <v>Entrega domicilio</v>
      </c>
      <c r="V2451" t="s">
        <v>6</v>
      </c>
      <c r="W2451" t="str">
        <f>VLOOKUP(ventas_starbucks_2025[[#This Row],[método_pago]],cambio_metodo_pago[#All],2,0)</f>
        <v>Aplicación móbil</v>
      </c>
      <c r="X2451" t="s">
        <v>22</v>
      </c>
      <c r="Y2451">
        <v>0</v>
      </c>
      <c r="Z2451" t="str">
        <f>VLOOKUP(ventas_starbucks_2025[[#This Row],[promoción_aplicada5]],promocion_cambiar[#All],2,0)</f>
        <v>Combo</v>
      </c>
      <c r="AA2451" t="s">
        <v>8</v>
      </c>
      <c r="AB2451" t="s">
        <v>29</v>
      </c>
      <c r="AC2451" t="s">
        <v>10</v>
      </c>
      <c r="AD2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51">
        <v>14.2</v>
      </c>
      <c r="AF2451">
        <v>3</v>
      </c>
      <c r="AG2451">
        <v>46</v>
      </c>
      <c r="AH2451">
        <v>45</v>
      </c>
    </row>
    <row r="2452" spans="1:34" x14ac:dyDescent="0.25">
      <c r="A2452" s="3" t="s">
        <v>2527</v>
      </c>
      <c r="B2452" s="1">
        <v>45695</v>
      </c>
      <c r="C2452" s="23">
        <f t="shared" si="190"/>
        <v>7</v>
      </c>
      <c r="D2452" s="23">
        <f t="shared" si="191"/>
        <v>5</v>
      </c>
      <c r="E2452" s="1" t="str">
        <f t="shared" si="192"/>
        <v>viernes</v>
      </c>
      <c r="F2452" s="23">
        <f t="shared" si="193"/>
        <v>2</v>
      </c>
      <c r="G2452" s="1" t="str">
        <f t="shared" si="194"/>
        <v>febrero</v>
      </c>
      <c r="H2452" s="2">
        <v>0.66666666666666663</v>
      </c>
      <c r="I2452" t="s">
        <v>57</v>
      </c>
      <c r="J2452" t="str">
        <f>VLOOKUP(ventas_starbucks_2025[[#This Row],[sucursal]],cambio_sucursal[#All],2,0)</f>
        <v>Sucursal Avda Colón</v>
      </c>
      <c r="K2452" t="s">
        <v>13</v>
      </c>
      <c r="L2452" t="s">
        <v>14</v>
      </c>
      <c r="M2452" t="s">
        <v>4</v>
      </c>
      <c r="N2452" t="str">
        <f>IFERROR(VLOOKUP(ventas_starbucks_2025[[#This Row],[tamaño_sucio]],cambio_tamaño[#All],2,0),"Tamaño único")</f>
        <v>Tamaño único</v>
      </c>
      <c r="O2452">
        <v>5</v>
      </c>
      <c r="P2452">
        <v>1914.03</v>
      </c>
      <c r="Q2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2">
        <v>9570.15</v>
      </c>
      <c r="S2452" t="s">
        <v>15</v>
      </c>
      <c r="T2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52" t="str">
        <f>VLOOKUP(ventas_starbucks_2025[[#This Row],[canal_compra]],cambio_canal_compra[#All],2,0)</f>
        <v>Para llevar</v>
      </c>
      <c r="V2452" t="s">
        <v>40</v>
      </c>
      <c r="W2452" t="str">
        <f>VLOOKUP(ventas_starbucks_2025[[#This Row],[método_pago]],cambio_metodo_pago[#All],2,0)</f>
        <v>Efectivo</v>
      </c>
      <c r="X2452" t="s">
        <v>22</v>
      </c>
      <c r="Y2452">
        <v>0</v>
      </c>
      <c r="Z2452" t="str">
        <f>VLOOKUP(ventas_starbucks_2025[[#This Row],[promoción_aplicada5]],promocion_cambiar[#All],2,0)</f>
        <v>Combo</v>
      </c>
      <c r="AA2452" t="s">
        <v>8</v>
      </c>
      <c r="AB2452" t="s">
        <v>9</v>
      </c>
      <c r="AC2452" t="s">
        <v>24</v>
      </c>
      <c r="AD2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52">
        <v>3.6</v>
      </c>
      <c r="AF2452">
        <v>5</v>
      </c>
      <c r="AG2452">
        <v>41</v>
      </c>
      <c r="AH2452">
        <v>36</v>
      </c>
    </row>
    <row r="2453" spans="1:34" x14ac:dyDescent="0.25">
      <c r="A2453" s="3" t="s">
        <v>2528</v>
      </c>
      <c r="B2453" s="1">
        <v>45704</v>
      </c>
      <c r="C2453" s="23">
        <f t="shared" si="190"/>
        <v>16</v>
      </c>
      <c r="D2453" s="23">
        <f t="shared" si="191"/>
        <v>7</v>
      </c>
      <c r="E2453" s="1" t="str">
        <f t="shared" si="192"/>
        <v>domingo</v>
      </c>
      <c r="F2453" s="23">
        <f t="shared" si="193"/>
        <v>2</v>
      </c>
      <c r="G2453" s="1" t="str">
        <f t="shared" si="194"/>
        <v>febrero</v>
      </c>
      <c r="H2453" s="2">
        <v>0.5395833333333333</v>
      </c>
      <c r="I2453" t="s">
        <v>57</v>
      </c>
      <c r="J2453" t="str">
        <f>VLOOKUP(ventas_starbucks_2025[[#This Row],[sucursal]],cambio_sucursal[#All],2,0)</f>
        <v>Sucursal Avda Colón</v>
      </c>
      <c r="K2453" t="s">
        <v>74</v>
      </c>
      <c r="L2453" t="s">
        <v>70</v>
      </c>
      <c r="M2453" t="s">
        <v>55</v>
      </c>
      <c r="N2453" t="str">
        <f>IFERROR(VLOOKUP(ventas_starbucks_2025[[#This Row],[tamaño_sucio]],cambio_tamaño[#All],2,0),"Tamaño único")</f>
        <v>Pequeño</v>
      </c>
      <c r="O2453">
        <v>3</v>
      </c>
      <c r="P2453">
        <v>1497.17</v>
      </c>
      <c r="Q2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3">
        <v>4491.51</v>
      </c>
      <c r="S2453" t="s">
        <v>15</v>
      </c>
      <c r="T2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3" t="str">
        <f>VLOOKUP(ventas_starbucks_2025[[#This Row],[canal_compra]],cambio_canal_compra[#All],2,0)</f>
        <v>Para llevar</v>
      </c>
      <c r="V2453" t="s">
        <v>40</v>
      </c>
      <c r="W2453" t="str">
        <f>VLOOKUP(ventas_starbucks_2025[[#This Row],[método_pago]],cambio_metodo_pago[#All],2,0)</f>
        <v>Efectivo</v>
      </c>
      <c r="X2453" t="s">
        <v>22</v>
      </c>
      <c r="Y2453">
        <v>0</v>
      </c>
      <c r="Z2453" t="str">
        <f>VLOOKUP(ventas_starbucks_2025[[#This Row],[promoción_aplicada5]],promocion_cambiar[#All],2,0)</f>
        <v>Ninguna</v>
      </c>
      <c r="AA2453" t="s">
        <v>17</v>
      </c>
      <c r="AB2453" t="s">
        <v>18</v>
      </c>
      <c r="AC2453" t="s">
        <v>24</v>
      </c>
      <c r="AD2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53">
        <v>14.2</v>
      </c>
      <c r="AF2453">
        <v>3</v>
      </c>
      <c r="AG2453">
        <v>15</v>
      </c>
      <c r="AH2453">
        <v>12</v>
      </c>
    </row>
    <row r="2454" spans="1:34" x14ac:dyDescent="0.25">
      <c r="A2454" s="3" t="s">
        <v>2529</v>
      </c>
      <c r="B2454" s="1">
        <v>45723</v>
      </c>
      <c r="C2454" s="23">
        <f t="shared" si="190"/>
        <v>7</v>
      </c>
      <c r="D2454" s="23">
        <f t="shared" si="191"/>
        <v>5</v>
      </c>
      <c r="E2454" s="1" t="str">
        <f t="shared" si="192"/>
        <v>viernes</v>
      </c>
      <c r="F2454" s="23">
        <f t="shared" si="193"/>
        <v>3</v>
      </c>
      <c r="G2454" s="1" t="str">
        <f t="shared" si="194"/>
        <v>marzo</v>
      </c>
      <c r="H2454" s="2">
        <v>0.46944444444444444</v>
      </c>
      <c r="I2454" t="s">
        <v>26</v>
      </c>
      <c r="J2454" t="str">
        <f>VLOOKUP(ventas_starbucks_2025[[#This Row],[sucursal]],cambio_sucursal[#All],2,0)</f>
        <v>Sucursal San Lorenzo 47</v>
      </c>
      <c r="K2454" t="s">
        <v>20</v>
      </c>
      <c r="L2454" t="s">
        <v>21</v>
      </c>
      <c r="M2454" t="s">
        <v>4</v>
      </c>
      <c r="N2454" t="str">
        <f>IFERROR(VLOOKUP(ventas_starbucks_2025[[#This Row],[tamaño_sucio]],cambio_tamaño[#All],2,0),"Tamaño único")</f>
        <v>Tamaño único</v>
      </c>
      <c r="O2454">
        <v>1</v>
      </c>
      <c r="P2454">
        <v>849.22</v>
      </c>
      <c r="Q2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454">
        <v>849.22</v>
      </c>
      <c r="S2454" t="s">
        <v>5</v>
      </c>
      <c r="T2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4" t="str">
        <f>VLOOKUP(ventas_starbucks_2025[[#This Row],[canal_compra]],cambio_canal_compra[#All],2,0)</f>
        <v>En tienda</v>
      </c>
      <c r="V2454" t="s">
        <v>16</v>
      </c>
      <c r="W2454" t="str">
        <f>VLOOKUP(ventas_starbucks_2025[[#This Row],[método_pago]],cambio_metodo_pago[#All],2,0)</f>
        <v>Tarjeta</v>
      </c>
      <c r="X2454" t="s">
        <v>22</v>
      </c>
      <c r="Y2454">
        <v>0</v>
      </c>
      <c r="Z2454" t="str">
        <f>VLOOKUP(ventas_starbucks_2025[[#This Row],[promoción_aplicada5]],promocion_cambiar[#All],2,0)</f>
        <v>Combo</v>
      </c>
      <c r="AA2454" t="s">
        <v>8</v>
      </c>
      <c r="AB2454" t="s">
        <v>9</v>
      </c>
      <c r="AC2454" t="s">
        <v>10</v>
      </c>
      <c r="AD2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54">
        <v>12.7</v>
      </c>
      <c r="AF2454">
        <v>5</v>
      </c>
      <c r="AG2454">
        <v>36</v>
      </c>
      <c r="AH2454">
        <v>35</v>
      </c>
    </row>
    <row r="2455" spans="1:34" x14ac:dyDescent="0.25">
      <c r="A2455" s="3" t="s">
        <v>2530</v>
      </c>
      <c r="B2455" s="1">
        <v>45746</v>
      </c>
      <c r="C2455" s="23">
        <f t="shared" si="190"/>
        <v>30</v>
      </c>
      <c r="D2455" s="23">
        <f t="shared" si="191"/>
        <v>7</v>
      </c>
      <c r="E2455" s="23" t="str">
        <f t="shared" si="192"/>
        <v>domingo</v>
      </c>
      <c r="F2455" s="23">
        <f t="shared" si="193"/>
        <v>3</v>
      </c>
      <c r="G2455" s="23" t="str">
        <f t="shared" si="194"/>
        <v>marzo</v>
      </c>
      <c r="H2455" s="2">
        <v>0.7055555555555556</v>
      </c>
      <c r="I2455" t="s">
        <v>26</v>
      </c>
      <c r="J2455" t="str">
        <f>VLOOKUP(ventas_starbucks_2025[[#This Row],[sucursal]],cambio_sucursal[#All],2,0)</f>
        <v>Sucursal San Lorenzo 47</v>
      </c>
      <c r="K2455" t="s">
        <v>58</v>
      </c>
      <c r="L2455" t="s">
        <v>39</v>
      </c>
      <c r="M2455" t="s">
        <v>4</v>
      </c>
      <c r="N2455" t="str">
        <f>IFERROR(VLOOKUP(ventas_starbucks_2025[[#This Row],[tamaño_sucio]],cambio_tamaño[#All],2,0),"Tamaño único")</f>
        <v>Tamaño único</v>
      </c>
      <c r="O2455">
        <v>2</v>
      </c>
      <c r="P2455">
        <v>1354.41</v>
      </c>
      <c r="Q2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5">
        <v>2708.82</v>
      </c>
      <c r="S2455" t="s">
        <v>31</v>
      </c>
      <c r="T2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5" t="str">
        <f>VLOOKUP(ventas_starbucks_2025[[#This Row],[canal_compra]],cambio_canal_compra[#All],2,0)</f>
        <v>Entrega domicilio</v>
      </c>
      <c r="V2455" t="s">
        <v>16</v>
      </c>
      <c r="W2455" t="str">
        <f>VLOOKUP(ventas_starbucks_2025[[#This Row],[método_pago]],cambio_metodo_pago[#All],2,0)</f>
        <v>Tarjeta</v>
      </c>
      <c r="X2455" t="s">
        <v>22</v>
      </c>
      <c r="Y2455">
        <v>0</v>
      </c>
      <c r="Z2455" t="str">
        <f>VLOOKUP(ventas_starbucks_2025[[#This Row],[promoción_aplicada5]],promocion_cambiar[#All],2,0)</f>
        <v>Hora Feliz</v>
      </c>
      <c r="AA2455" t="s">
        <v>36</v>
      </c>
      <c r="AB2455" t="s">
        <v>32</v>
      </c>
      <c r="AC2455" t="s">
        <v>10</v>
      </c>
      <c r="AD2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55">
        <v>12.1</v>
      </c>
      <c r="AF2455">
        <v>4</v>
      </c>
      <c r="AG2455">
        <v>22</v>
      </c>
      <c r="AH2455">
        <v>20</v>
      </c>
    </row>
    <row r="2456" spans="1:34" x14ac:dyDescent="0.25">
      <c r="A2456" s="3" t="s">
        <v>2531</v>
      </c>
      <c r="B2456" s="1">
        <v>45674</v>
      </c>
      <c r="C2456" s="23">
        <f t="shared" si="190"/>
        <v>17</v>
      </c>
      <c r="D2456" s="23">
        <f t="shared" si="191"/>
        <v>5</v>
      </c>
      <c r="E2456" s="1" t="str">
        <f t="shared" si="192"/>
        <v>viernes</v>
      </c>
      <c r="F2456" s="23">
        <f t="shared" si="193"/>
        <v>1</v>
      </c>
      <c r="G2456" s="1" t="str">
        <f t="shared" si="194"/>
        <v>enero</v>
      </c>
      <c r="H2456" s="2">
        <v>0.47916666666666669</v>
      </c>
      <c r="I2456" t="s">
        <v>26</v>
      </c>
      <c r="J2456" t="str">
        <f>VLOOKUP(ventas_starbucks_2025[[#This Row],[sucursal]],cambio_sucursal[#All],2,0)</f>
        <v>Sucursal San Lorenzo 47</v>
      </c>
      <c r="K2456" t="s">
        <v>13</v>
      </c>
      <c r="L2456" t="s">
        <v>14</v>
      </c>
      <c r="M2456" t="s">
        <v>4</v>
      </c>
      <c r="N2456" t="str">
        <f>IFERROR(VLOOKUP(ventas_starbucks_2025[[#This Row],[tamaño_sucio]],cambio_tamaño[#All],2,0),"Tamaño único")</f>
        <v>Tamaño único</v>
      </c>
      <c r="O2456">
        <v>1</v>
      </c>
      <c r="P2456">
        <v>1695.94</v>
      </c>
      <c r="Q2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6">
        <v>1695.94</v>
      </c>
      <c r="S2456" t="s">
        <v>31</v>
      </c>
      <c r="T2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6" t="str">
        <f>VLOOKUP(ventas_starbucks_2025[[#This Row],[canal_compra]],cambio_canal_compra[#All],2,0)</f>
        <v>Entrega domicilio</v>
      </c>
      <c r="V2456" t="s">
        <v>16</v>
      </c>
      <c r="W2456" t="str">
        <f>VLOOKUP(ventas_starbucks_2025[[#This Row],[método_pago]],cambio_metodo_pago[#All],2,0)</f>
        <v>Tarjeta</v>
      </c>
      <c r="X2456" t="s">
        <v>7</v>
      </c>
      <c r="Y2456">
        <v>15</v>
      </c>
      <c r="Z2456" t="str">
        <f>VLOOKUP(ventas_starbucks_2025[[#This Row],[promoción_aplicada5]],promocion_cambiar[#All],2,0)</f>
        <v>Combo</v>
      </c>
      <c r="AA2456" t="s">
        <v>8</v>
      </c>
      <c r="AB2456" t="s">
        <v>23</v>
      </c>
      <c r="AC2456" t="s">
        <v>10</v>
      </c>
      <c r="AD2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56">
        <v>14.5</v>
      </c>
      <c r="AF2456">
        <v>4</v>
      </c>
      <c r="AG2456">
        <v>38</v>
      </c>
      <c r="AH2456">
        <v>37</v>
      </c>
    </row>
    <row r="2457" spans="1:34" x14ac:dyDescent="0.25">
      <c r="A2457" s="3" t="s">
        <v>2532</v>
      </c>
      <c r="B2457" s="1">
        <v>45666</v>
      </c>
      <c r="C2457" s="23">
        <f t="shared" si="190"/>
        <v>9</v>
      </c>
      <c r="D2457" s="23">
        <f t="shared" si="191"/>
        <v>4</v>
      </c>
      <c r="E2457" s="23" t="str">
        <f t="shared" si="192"/>
        <v>jueves</v>
      </c>
      <c r="F2457" s="23">
        <f t="shared" si="193"/>
        <v>1</v>
      </c>
      <c r="G2457" s="23" t="str">
        <f t="shared" si="194"/>
        <v>enero</v>
      </c>
      <c r="H2457" s="2">
        <v>0.77777777777777779</v>
      </c>
      <c r="I2457" t="s">
        <v>12</v>
      </c>
      <c r="J2457" t="str">
        <f>VLOOKUP(ventas_starbucks_2025[[#This Row],[sucursal]],cambio_sucursal[#All],2,0)</f>
        <v>Sucursal Córdoba Shopping</v>
      </c>
      <c r="K2457" t="s">
        <v>13</v>
      </c>
      <c r="L2457" t="s">
        <v>14</v>
      </c>
      <c r="M2457" t="s">
        <v>4</v>
      </c>
      <c r="N2457" t="str">
        <f>IFERROR(VLOOKUP(ventas_starbucks_2025[[#This Row],[tamaño_sucio]],cambio_tamaño[#All],2,0),"Tamaño único")</f>
        <v>Tamaño único</v>
      </c>
      <c r="O2457">
        <v>1</v>
      </c>
      <c r="P2457">
        <v>1751.84</v>
      </c>
      <c r="Q2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7">
        <v>1751.84</v>
      </c>
      <c r="S2457" t="s">
        <v>5</v>
      </c>
      <c r="T2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7" t="str">
        <f>VLOOKUP(ventas_starbucks_2025[[#This Row],[canal_compra]],cambio_canal_compra[#All],2,0)</f>
        <v>En tienda</v>
      </c>
      <c r="V2457" t="s">
        <v>6</v>
      </c>
      <c r="W2457" t="str">
        <f>VLOOKUP(ventas_starbucks_2025[[#This Row],[método_pago]],cambio_metodo_pago[#All],2,0)</f>
        <v>Aplicación móbil</v>
      </c>
      <c r="X2457" t="s">
        <v>7</v>
      </c>
      <c r="Y2457">
        <v>15</v>
      </c>
      <c r="Z2457" t="str">
        <f>VLOOKUP(ventas_starbucks_2025[[#This Row],[promoción_aplicada5]],promocion_cambiar[#All],2,0)</f>
        <v>Hora Feliz</v>
      </c>
      <c r="AA2457" t="s">
        <v>36</v>
      </c>
      <c r="AB2457" t="s">
        <v>23</v>
      </c>
      <c r="AC2457" t="s">
        <v>41</v>
      </c>
      <c r="AD2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57">
        <v>14.5</v>
      </c>
      <c r="AF2457">
        <v>1</v>
      </c>
      <c r="AG2457">
        <v>30</v>
      </c>
      <c r="AH2457">
        <v>29</v>
      </c>
    </row>
    <row r="2458" spans="1:34" x14ac:dyDescent="0.25">
      <c r="A2458" s="3" t="s">
        <v>2533</v>
      </c>
      <c r="B2458" s="1">
        <v>45756</v>
      </c>
      <c r="C2458" s="23">
        <f t="shared" si="190"/>
        <v>9</v>
      </c>
      <c r="D2458" s="23">
        <f t="shared" si="191"/>
        <v>3</v>
      </c>
      <c r="E2458" s="23" t="str">
        <f t="shared" si="192"/>
        <v>miércoles</v>
      </c>
      <c r="F2458" s="23">
        <f t="shared" si="193"/>
        <v>4</v>
      </c>
      <c r="G2458" s="23" t="str">
        <f t="shared" si="194"/>
        <v>abril</v>
      </c>
      <c r="H2458" s="2">
        <v>0.49236111111111114</v>
      </c>
      <c r="I2458" t="s">
        <v>26</v>
      </c>
      <c r="J2458" t="str">
        <f>VLOOKUP(ventas_starbucks_2025[[#This Row],[sucursal]],cambio_sucursal[#All],2,0)</f>
        <v>Sucursal San Lorenzo 47</v>
      </c>
      <c r="K2458" t="s">
        <v>209</v>
      </c>
      <c r="L2458" t="s">
        <v>44</v>
      </c>
      <c r="M2458" t="s">
        <v>45</v>
      </c>
      <c r="N2458" t="str">
        <f>IFERROR(VLOOKUP(ventas_starbucks_2025[[#This Row],[tamaño_sucio]],cambio_tamaño[#All],2,0),"Tamaño único")</f>
        <v>Grande</v>
      </c>
      <c r="O2458">
        <v>5</v>
      </c>
      <c r="P2458">
        <v>1418.26</v>
      </c>
      <c r="Q2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8">
        <v>7091.3</v>
      </c>
      <c r="S2458" t="s">
        <v>5</v>
      </c>
      <c r="T2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58" t="str">
        <f>VLOOKUP(ventas_starbucks_2025[[#This Row],[canal_compra]],cambio_canal_compra[#All],2,0)</f>
        <v>En tienda</v>
      </c>
      <c r="V2458" t="s">
        <v>6</v>
      </c>
      <c r="W2458" t="str">
        <f>VLOOKUP(ventas_starbucks_2025[[#This Row],[método_pago]],cambio_metodo_pago[#All],2,0)</f>
        <v>Aplicación móbil</v>
      </c>
      <c r="X2458" t="s">
        <v>7</v>
      </c>
      <c r="Y2458">
        <v>0</v>
      </c>
      <c r="Z2458" t="str">
        <f>VLOOKUP(ventas_starbucks_2025[[#This Row],[promoción_aplicada5]],promocion_cambiar[#All],2,0)</f>
        <v>Hora Feliz</v>
      </c>
      <c r="AA2458" t="s">
        <v>36</v>
      </c>
      <c r="AB2458" t="s">
        <v>32</v>
      </c>
      <c r="AC2458" t="s">
        <v>24</v>
      </c>
      <c r="AD2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58">
        <v>2.1</v>
      </c>
      <c r="AF2458">
        <v>4</v>
      </c>
      <c r="AG2458">
        <v>50</v>
      </c>
      <c r="AH2458">
        <v>45</v>
      </c>
    </row>
    <row r="2459" spans="1:34" x14ac:dyDescent="0.25">
      <c r="A2459" s="3" t="s">
        <v>2534</v>
      </c>
      <c r="B2459" s="1">
        <v>45691</v>
      </c>
      <c r="C2459" s="23">
        <f t="shared" si="190"/>
        <v>3</v>
      </c>
      <c r="D2459" s="23">
        <f t="shared" si="191"/>
        <v>1</v>
      </c>
      <c r="E2459" s="23" t="str">
        <f t="shared" si="192"/>
        <v>lunes</v>
      </c>
      <c r="F2459" s="23">
        <f t="shared" si="193"/>
        <v>2</v>
      </c>
      <c r="G2459" s="23" t="str">
        <f t="shared" si="194"/>
        <v>febrero</v>
      </c>
      <c r="H2459" s="2">
        <v>0.70763888888888893</v>
      </c>
      <c r="I2459" t="s">
        <v>26</v>
      </c>
      <c r="J2459" t="str">
        <f>VLOOKUP(ventas_starbucks_2025[[#This Row],[sucursal]],cambio_sucursal[#All],2,0)</f>
        <v>Sucursal San Lorenzo 47</v>
      </c>
      <c r="K2459" t="s">
        <v>173</v>
      </c>
      <c r="L2459" t="s">
        <v>35</v>
      </c>
      <c r="M2459" t="s">
        <v>4</v>
      </c>
      <c r="N2459" t="str">
        <f>IFERROR(VLOOKUP(ventas_starbucks_2025[[#This Row],[tamaño_sucio]],cambio_tamaño[#All],2,0),"Tamaño único")</f>
        <v>Tamaño único</v>
      </c>
      <c r="O2459">
        <v>1</v>
      </c>
      <c r="P2459">
        <v>1255.42</v>
      </c>
      <c r="Q2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9">
        <v>1255.42</v>
      </c>
      <c r="S2459" t="s">
        <v>15</v>
      </c>
      <c r="T2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9" t="str">
        <f>VLOOKUP(ventas_starbucks_2025[[#This Row],[canal_compra]],cambio_canal_compra[#All],2,0)</f>
        <v>Para llevar</v>
      </c>
      <c r="V2459" t="s">
        <v>6</v>
      </c>
      <c r="W2459" t="str">
        <f>VLOOKUP(ventas_starbucks_2025[[#This Row],[método_pago]],cambio_metodo_pago[#All],2,0)</f>
        <v>Aplicación móbil</v>
      </c>
      <c r="X2459" t="s">
        <v>22</v>
      </c>
      <c r="Y2459">
        <v>0</v>
      </c>
      <c r="Z2459" t="str">
        <f>VLOOKUP(ventas_starbucks_2025[[#This Row],[promoción_aplicada5]],promocion_cambiar[#All],2,0)</f>
        <v>2x1</v>
      </c>
      <c r="AA2459" t="s">
        <v>51</v>
      </c>
      <c r="AB2459" t="s">
        <v>32</v>
      </c>
      <c r="AC2459" t="s">
        <v>24</v>
      </c>
      <c r="AD2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59">
        <v>2.7</v>
      </c>
      <c r="AF2459">
        <v>3</v>
      </c>
      <c r="AG2459">
        <v>14</v>
      </c>
      <c r="AH2459">
        <v>13</v>
      </c>
    </row>
    <row r="2460" spans="1:34" x14ac:dyDescent="0.25">
      <c r="A2460" s="3" t="s">
        <v>2535</v>
      </c>
      <c r="B2460" s="1">
        <v>45762</v>
      </c>
      <c r="C2460" s="23">
        <f t="shared" si="190"/>
        <v>15</v>
      </c>
      <c r="D2460" s="23">
        <f t="shared" si="191"/>
        <v>2</v>
      </c>
      <c r="E2460" s="23" t="str">
        <f t="shared" si="192"/>
        <v>martes</v>
      </c>
      <c r="F2460" s="23">
        <f t="shared" si="193"/>
        <v>4</v>
      </c>
      <c r="G2460" s="23" t="str">
        <f t="shared" si="194"/>
        <v>abril</v>
      </c>
      <c r="H2460" s="2">
        <v>0.46736111111111112</v>
      </c>
      <c r="I2460" t="s">
        <v>1</v>
      </c>
      <c r="J2460" t="str">
        <f>VLOOKUP(ventas_starbucks_2025[[#This Row],[sucursal]],cambio_sucursal[#All],2,0)</f>
        <v>Sucursal Nueva Córdoba</v>
      </c>
      <c r="K2460" t="s">
        <v>82</v>
      </c>
      <c r="L2460" t="s">
        <v>28</v>
      </c>
      <c r="M2460" t="s">
        <v>4</v>
      </c>
      <c r="N2460" t="str">
        <f>IFERROR(VLOOKUP(ventas_starbucks_2025[[#This Row],[tamaño_sucio]],cambio_tamaño[#All],2,0),"Tamaño único")</f>
        <v>Tamaño único</v>
      </c>
      <c r="O2460">
        <v>3</v>
      </c>
      <c r="P2460">
        <v>2838.35</v>
      </c>
      <c r="Q2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60">
        <v>8515.0499999999993</v>
      </c>
      <c r="S2460" t="s">
        <v>15</v>
      </c>
      <c r="T2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60" t="str">
        <f>VLOOKUP(ventas_starbucks_2025[[#This Row],[canal_compra]],cambio_canal_compra[#All],2,0)</f>
        <v>Para llevar</v>
      </c>
      <c r="V2460" t="s">
        <v>40</v>
      </c>
      <c r="W2460" t="str">
        <f>VLOOKUP(ventas_starbucks_2025[[#This Row],[método_pago]],cambio_metodo_pago[#All],2,0)</f>
        <v>Efectivo</v>
      </c>
      <c r="X2460" t="s">
        <v>7</v>
      </c>
      <c r="Y2460">
        <v>10</v>
      </c>
      <c r="Z2460" t="str">
        <f>VLOOKUP(ventas_starbucks_2025[[#This Row],[promoción_aplicada5]],promocion_cambiar[#All],2,0)</f>
        <v>Combo</v>
      </c>
      <c r="AA2460" t="s">
        <v>8</v>
      </c>
      <c r="AB2460" t="s">
        <v>18</v>
      </c>
      <c r="AC2460" t="s">
        <v>10</v>
      </c>
      <c r="AD2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60">
        <v>12.9</v>
      </c>
      <c r="AF2460">
        <v>4</v>
      </c>
      <c r="AG2460">
        <v>29</v>
      </c>
      <c r="AH2460">
        <v>26</v>
      </c>
    </row>
    <row r="2461" spans="1:34" x14ac:dyDescent="0.25">
      <c r="A2461" s="3" t="s">
        <v>2536</v>
      </c>
      <c r="B2461" s="1">
        <v>45661</v>
      </c>
      <c r="C2461" s="23">
        <f t="shared" si="190"/>
        <v>4</v>
      </c>
      <c r="D2461" s="23">
        <f t="shared" si="191"/>
        <v>6</v>
      </c>
      <c r="E2461" s="23" t="str">
        <f t="shared" si="192"/>
        <v>sábado</v>
      </c>
      <c r="F2461" s="23">
        <f t="shared" si="193"/>
        <v>1</v>
      </c>
      <c r="G2461" s="23" t="str">
        <f t="shared" si="194"/>
        <v>enero</v>
      </c>
      <c r="H2461" s="2">
        <v>0.68402777777777779</v>
      </c>
      <c r="I2461" t="s">
        <v>26</v>
      </c>
      <c r="J2461" t="str">
        <f>VLOOKUP(ventas_starbucks_2025[[#This Row],[sucursal]],cambio_sucursal[#All],2,0)</f>
        <v>Sucursal San Lorenzo 47</v>
      </c>
      <c r="K2461" t="s">
        <v>20</v>
      </c>
      <c r="L2461" t="s">
        <v>21</v>
      </c>
      <c r="M2461" t="s">
        <v>4</v>
      </c>
      <c r="N2461" t="str">
        <f>IFERROR(VLOOKUP(ventas_starbucks_2025[[#This Row],[tamaño_sucio]],cambio_tamaño[#All],2,0),"Tamaño único")</f>
        <v>Tamaño único</v>
      </c>
      <c r="O2461">
        <v>2</v>
      </c>
      <c r="P2461">
        <v>930.11</v>
      </c>
      <c r="Q2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461">
        <v>1860.22</v>
      </c>
      <c r="S2461" t="s">
        <v>31</v>
      </c>
      <c r="T2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1" t="str">
        <f>VLOOKUP(ventas_starbucks_2025[[#This Row],[canal_compra]],cambio_canal_compra[#All],2,0)</f>
        <v>Entrega domicilio</v>
      </c>
      <c r="V2461" t="s">
        <v>40</v>
      </c>
      <c r="W2461" t="str">
        <f>VLOOKUP(ventas_starbucks_2025[[#This Row],[método_pago]],cambio_metodo_pago[#All],2,0)</f>
        <v>Efectivo</v>
      </c>
      <c r="X2461" t="s">
        <v>7</v>
      </c>
      <c r="Y2461">
        <v>15</v>
      </c>
      <c r="Z2461" t="str">
        <f>VLOOKUP(ventas_starbucks_2025[[#This Row],[promoción_aplicada5]],promocion_cambiar[#All],2,0)</f>
        <v>Combo</v>
      </c>
      <c r="AA2461" t="s">
        <v>8</v>
      </c>
      <c r="AB2461" t="s">
        <v>32</v>
      </c>
      <c r="AC2461" t="s">
        <v>10</v>
      </c>
      <c r="AD2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61">
        <v>8.6999999999999993</v>
      </c>
      <c r="AF2461">
        <v>1</v>
      </c>
      <c r="AG2461">
        <v>26</v>
      </c>
      <c r="AH2461">
        <v>24</v>
      </c>
    </row>
    <row r="2462" spans="1:34" x14ac:dyDescent="0.25">
      <c r="A2462" s="3" t="s">
        <v>2537</v>
      </c>
      <c r="B2462" s="1">
        <v>45695</v>
      </c>
      <c r="C2462" s="23">
        <f t="shared" si="190"/>
        <v>7</v>
      </c>
      <c r="D2462" s="23">
        <f t="shared" si="191"/>
        <v>5</v>
      </c>
      <c r="E2462" s="23" t="str">
        <f t="shared" si="192"/>
        <v>viernes</v>
      </c>
      <c r="F2462" s="23">
        <f t="shared" si="193"/>
        <v>2</v>
      </c>
      <c r="G2462" s="23" t="str">
        <f t="shared" si="194"/>
        <v>febrero</v>
      </c>
      <c r="H2462" s="2">
        <v>0.51527777777777772</v>
      </c>
      <c r="I2462" t="s">
        <v>1</v>
      </c>
      <c r="J2462" t="str">
        <f>VLOOKUP(ventas_starbucks_2025[[#This Row],[sucursal]],cambio_sucursal[#All],2,0)</f>
        <v>Sucursal Nueva Córdoba</v>
      </c>
      <c r="K2462" t="s">
        <v>2</v>
      </c>
      <c r="L2462" t="s">
        <v>3</v>
      </c>
      <c r="M2462" t="s">
        <v>4</v>
      </c>
      <c r="N2462" t="str">
        <f>IFERROR(VLOOKUP(ventas_starbucks_2025[[#This Row],[tamaño_sucio]],cambio_tamaño[#All],2,0),"Tamaño único")</f>
        <v>Tamaño único</v>
      </c>
      <c r="O2462">
        <v>5</v>
      </c>
      <c r="P2462">
        <v>2869.06</v>
      </c>
      <c r="Q2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62">
        <v>14345.3</v>
      </c>
      <c r="S2462" t="s">
        <v>31</v>
      </c>
      <c r="T2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62" t="str">
        <f>VLOOKUP(ventas_starbucks_2025[[#This Row],[canal_compra]],cambio_canal_compra[#All],2,0)</f>
        <v>Entrega domicilio</v>
      </c>
      <c r="V2462" t="s">
        <v>40</v>
      </c>
      <c r="W2462" t="str">
        <f>VLOOKUP(ventas_starbucks_2025[[#This Row],[método_pago]],cambio_metodo_pago[#All],2,0)</f>
        <v>Efectivo</v>
      </c>
      <c r="X2462" t="s">
        <v>7</v>
      </c>
      <c r="Y2462">
        <v>0</v>
      </c>
      <c r="Z2462" t="str">
        <f>VLOOKUP(ventas_starbucks_2025[[#This Row],[promoción_aplicada5]],promocion_cambiar[#All],2,0)</f>
        <v>2x1</v>
      </c>
      <c r="AA2462" t="s">
        <v>51</v>
      </c>
      <c r="AB2462" t="s">
        <v>29</v>
      </c>
      <c r="AC2462" t="s">
        <v>41</v>
      </c>
      <c r="AD2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62">
        <v>2.6</v>
      </c>
      <c r="AF2462">
        <v>5</v>
      </c>
      <c r="AG2462">
        <v>19</v>
      </c>
      <c r="AH2462">
        <v>14</v>
      </c>
    </row>
    <row r="2463" spans="1:34" x14ac:dyDescent="0.25">
      <c r="A2463" s="3" t="s">
        <v>2538</v>
      </c>
      <c r="B2463" s="1">
        <v>45696</v>
      </c>
      <c r="C2463" s="23">
        <f t="shared" si="190"/>
        <v>8</v>
      </c>
      <c r="D2463" s="23">
        <f t="shared" si="191"/>
        <v>6</v>
      </c>
      <c r="E2463" s="23" t="str">
        <f t="shared" si="192"/>
        <v>sábado</v>
      </c>
      <c r="F2463" s="23">
        <f t="shared" si="193"/>
        <v>2</v>
      </c>
      <c r="G2463" s="23" t="str">
        <f t="shared" si="194"/>
        <v>febrero</v>
      </c>
      <c r="H2463" s="2">
        <v>0.67847222222222225</v>
      </c>
      <c r="I2463" t="s">
        <v>1</v>
      </c>
      <c r="J2463" t="str">
        <f>VLOOKUP(ventas_starbucks_2025[[#This Row],[sucursal]],cambio_sucursal[#All],2,0)</f>
        <v>Sucursal Nueva Córdoba</v>
      </c>
      <c r="K2463" t="s">
        <v>58</v>
      </c>
      <c r="L2463" t="s">
        <v>39</v>
      </c>
      <c r="M2463" t="s">
        <v>4</v>
      </c>
      <c r="N2463" t="str">
        <f>IFERROR(VLOOKUP(ventas_starbucks_2025[[#This Row],[tamaño_sucio]],cambio_tamaño[#All],2,0),"Tamaño único")</f>
        <v>Tamaño único</v>
      </c>
      <c r="O2463">
        <v>5</v>
      </c>
      <c r="P2463">
        <v>1078.72</v>
      </c>
      <c r="Q2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3">
        <v>5393.6</v>
      </c>
      <c r="S2463" t="s">
        <v>5</v>
      </c>
      <c r="T2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63" t="str">
        <f>VLOOKUP(ventas_starbucks_2025[[#This Row],[canal_compra]],cambio_canal_compra[#All],2,0)</f>
        <v>En tienda</v>
      </c>
      <c r="V2463" t="s">
        <v>40</v>
      </c>
      <c r="W2463" t="str">
        <f>VLOOKUP(ventas_starbucks_2025[[#This Row],[método_pago]],cambio_metodo_pago[#All],2,0)</f>
        <v>Efectivo</v>
      </c>
      <c r="X2463" t="s">
        <v>7</v>
      </c>
      <c r="Y2463">
        <v>15</v>
      </c>
      <c r="Z2463" t="str">
        <f>VLOOKUP(ventas_starbucks_2025[[#This Row],[promoción_aplicada5]],promocion_cambiar[#All],2,0)</f>
        <v>Combo</v>
      </c>
      <c r="AA2463" t="s">
        <v>8</v>
      </c>
      <c r="AB2463" t="s">
        <v>9</v>
      </c>
      <c r="AC2463" t="s">
        <v>41</v>
      </c>
      <c r="AD2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63">
        <v>12</v>
      </c>
      <c r="AF2463">
        <v>1</v>
      </c>
      <c r="AG2463">
        <v>19</v>
      </c>
      <c r="AH2463">
        <v>14</v>
      </c>
    </row>
    <row r="2464" spans="1:34" x14ac:dyDescent="0.25">
      <c r="A2464" s="3" t="s">
        <v>2539</v>
      </c>
      <c r="B2464" s="1">
        <v>45660</v>
      </c>
      <c r="C2464" s="23">
        <f t="shared" si="190"/>
        <v>3</v>
      </c>
      <c r="D2464" s="23">
        <f t="shared" si="191"/>
        <v>5</v>
      </c>
      <c r="E2464" s="23" t="str">
        <f t="shared" si="192"/>
        <v>viernes</v>
      </c>
      <c r="F2464" s="23">
        <f t="shared" si="193"/>
        <v>1</v>
      </c>
      <c r="G2464" s="23" t="str">
        <f t="shared" si="194"/>
        <v>enero</v>
      </c>
      <c r="H2464" s="2">
        <v>0.70416666666666672</v>
      </c>
      <c r="I2464" t="s">
        <v>12</v>
      </c>
      <c r="J2464" t="str">
        <f>VLOOKUP(ventas_starbucks_2025[[#This Row],[sucursal]],cambio_sucursal[#All],2,0)</f>
        <v>Sucursal Córdoba Shopping</v>
      </c>
      <c r="K2464" t="s">
        <v>38</v>
      </c>
      <c r="L2464" t="s">
        <v>39</v>
      </c>
      <c r="M2464" t="s">
        <v>4</v>
      </c>
      <c r="N2464" t="str">
        <f>IFERROR(VLOOKUP(ventas_starbucks_2025[[#This Row],[tamaño_sucio]],cambio_tamaño[#All],2,0),"Tamaño único")</f>
        <v>Tamaño único</v>
      </c>
      <c r="O2464">
        <v>3</v>
      </c>
      <c r="P2464">
        <v>1393.93</v>
      </c>
      <c r="Q2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4">
        <v>4181.79</v>
      </c>
      <c r="S2464" t="s">
        <v>5</v>
      </c>
      <c r="T2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4" t="str">
        <f>VLOOKUP(ventas_starbucks_2025[[#This Row],[canal_compra]],cambio_canal_compra[#All],2,0)</f>
        <v>En tienda</v>
      </c>
      <c r="V2464" t="s">
        <v>40</v>
      </c>
      <c r="W2464" t="str">
        <f>VLOOKUP(ventas_starbucks_2025[[#This Row],[método_pago]],cambio_metodo_pago[#All],2,0)</f>
        <v>Efectivo</v>
      </c>
      <c r="X2464" t="s">
        <v>22</v>
      </c>
      <c r="Y2464">
        <v>0</v>
      </c>
      <c r="Z2464" t="str">
        <f>VLOOKUP(ventas_starbucks_2025[[#This Row],[promoción_aplicada5]],promocion_cambiar[#All],2,0)</f>
        <v>Combo</v>
      </c>
      <c r="AA2464" t="s">
        <v>8</v>
      </c>
      <c r="AB2464" t="s">
        <v>29</v>
      </c>
      <c r="AC2464" t="s">
        <v>24</v>
      </c>
      <c r="AD2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64">
        <v>14.8</v>
      </c>
      <c r="AF2464">
        <v>1</v>
      </c>
      <c r="AG2464">
        <v>19</v>
      </c>
      <c r="AH2464">
        <v>16</v>
      </c>
    </row>
    <row r="2465" spans="1:34" x14ac:dyDescent="0.25">
      <c r="A2465" s="3" t="s">
        <v>2540</v>
      </c>
      <c r="B2465" s="1">
        <v>45694</v>
      </c>
      <c r="C2465" s="23">
        <f t="shared" si="190"/>
        <v>6</v>
      </c>
      <c r="D2465" s="23">
        <f t="shared" si="191"/>
        <v>4</v>
      </c>
      <c r="E2465" s="23" t="str">
        <f t="shared" si="192"/>
        <v>jueves</v>
      </c>
      <c r="F2465" s="23">
        <f t="shared" si="193"/>
        <v>2</v>
      </c>
      <c r="G2465" s="23" t="str">
        <f t="shared" si="194"/>
        <v>febrero</v>
      </c>
      <c r="H2465" s="2">
        <v>0.59930555555555554</v>
      </c>
      <c r="I2465" t="s">
        <v>12</v>
      </c>
      <c r="J2465" t="str">
        <f>VLOOKUP(ventas_starbucks_2025[[#This Row],[sucursal]],cambio_sucursal[#All],2,0)</f>
        <v>Sucursal Córdoba Shopping</v>
      </c>
      <c r="K2465" t="s">
        <v>284</v>
      </c>
      <c r="L2465" t="s">
        <v>35</v>
      </c>
      <c r="M2465" t="s">
        <v>4</v>
      </c>
      <c r="N2465" t="str">
        <f>IFERROR(VLOOKUP(ventas_starbucks_2025[[#This Row],[tamaño_sucio]],cambio_tamaño[#All],2,0),"Tamaño único")</f>
        <v>Tamaño único</v>
      </c>
      <c r="O2465">
        <v>3</v>
      </c>
      <c r="P2465">
        <v>1196.5899999999999</v>
      </c>
      <c r="Q2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5">
        <v>3589.77</v>
      </c>
      <c r="S2465" t="s">
        <v>15</v>
      </c>
      <c r="T2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5" t="str">
        <f>VLOOKUP(ventas_starbucks_2025[[#This Row],[canal_compra]],cambio_canal_compra[#All],2,0)</f>
        <v>Para llevar</v>
      </c>
      <c r="V2465" t="s">
        <v>16</v>
      </c>
      <c r="W2465" t="str">
        <f>VLOOKUP(ventas_starbucks_2025[[#This Row],[método_pago]],cambio_metodo_pago[#All],2,0)</f>
        <v>Tarjeta</v>
      </c>
      <c r="X2465" t="s">
        <v>7</v>
      </c>
      <c r="Y2465">
        <v>0</v>
      </c>
      <c r="Z2465" t="str">
        <f>VLOOKUP(ventas_starbucks_2025[[#This Row],[promoción_aplicada5]],promocion_cambiar[#All],2,0)</f>
        <v>Ninguna</v>
      </c>
      <c r="AA2465" t="s">
        <v>17</v>
      </c>
      <c r="AB2465" t="s">
        <v>23</v>
      </c>
      <c r="AC2465" t="s">
        <v>24</v>
      </c>
      <c r="AD2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65">
        <v>3.8</v>
      </c>
      <c r="AF2465">
        <v>1</v>
      </c>
      <c r="AG2465">
        <v>38</v>
      </c>
      <c r="AH2465">
        <v>35</v>
      </c>
    </row>
    <row r="2466" spans="1:34" x14ac:dyDescent="0.25">
      <c r="A2466" s="3" t="s">
        <v>2541</v>
      </c>
      <c r="B2466" s="1">
        <v>45697</v>
      </c>
      <c r="C2466" s="23">
        <f t="shared" si="190"/>
        <v>9</v>
      </c>
      <c r="D2466" s="23">
        <f t="shared" si="191"/>
        <v>7</v>
      </c>
      <c r="E2466" s="1" t="str">
        <f t="shared" si="192"/>
        <v>domingo</v>
      </c>
      <c r="F2466" s="23">
        <f t="shared" si="193"/>
        <v>2</v>
      </c>
      <c r="G2466" s="1" t="str">
        <f t="shared" si="194"/>
        <v>febrero</v>
      </c>
      <c r="H2466" s="2">
        <v>0.77083333333333337</v>
      </c>
      <c r="I2466" t="s">
        <v>26</v>
      </c>
      <c r="J2466" t="str">
        <f>VLOOKUP(ventas_starbucks_2025[[#This Row],[sucursal]],cambio_sucursal[#All],2,0)</f>
        <v>Sucursal San Lorenzo 47</v>
      </c>
      <c r="K2466" t="s">
        <v>27</v>
      </c>
      <c r="L2466" t="s">
        <v>28</v>
      </c>
      <c r="M2466" t="s">
        <v>4</v>
      </c>
      <c r="N2466" t="str">
        <f>IFERROR(VLOOKUP(ventas_starbucks_2025[[#This Row],[tamaño_sucio]],cambio_tamaño[#All],2,0),"Tamaño único")</f>
        <v>Tamaño único</v>
      </c>
      <c r="O2466">
        <v>4</v>
      </c>
      <c r="P2466">
        <v>2540.48</v>
      </c>
      <c r="Q2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66">
        <v>10161.92</v>
      </c>
      <c r="S2466" t="s">
        <v>15</v>
      </c>
      <c r="T2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66" t="str">
        <f>VLOOKUP(ventas_starbucks_2025[[#This Row],[canal_compra]],cambio_canal_compra[#All],2,0)</f>
        <v>Para llevar</v>
      </c>
      <c r="V2466" t="s">
        <v>6</v>
      </c>
      <c r="W2466" t="str">
        <f>VLOOKUP(ventas_starbucks_2025[[#This Row],[método_pago]],cambio_metodo_pago[#All],2,0)</f>
        <v>Aplicación móbil</v>
      </c>
      <c r="X2466" t="s">
        <v>22</v>
      </c>
      <c r="Y2466">
        <v>0</v>
      </c>
      <c r="Z2466" t="str">
        <f>VLOOKUP(ventas_starbucks_2025[[#This Row],[promoción_aplicada5]],promocion_cambiar[#All],2,0)</f>
        <v>2x1</v>
      </c>
      <c r="AA2466" t="s">
        <v>51</v>
      </c>
      <c r="AB2466" t="s">
        <v>52</v>
      </c>
      <c r="AC2466" t="s">
        <v>10</v>
      </c>
      <c r="AD2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66">
        <v>14.8</v>
      </c>
      <c r="AF2466">
        <v>3</v>
      </c>
      <c r="AG2466">
        <v>21</v>
      </c>
      <c r="AH2466">
        <v>17</v>
      </c>
    </row>
    <row r="2467" spans="1:34" x14ac:dyDescent="0.25">
      <c r="A2467" s="3" t="s">
        <v>2542</v>
      </c>
      <c r="B2467" s="1">
        <v>45658</v>
      </c>
      <c r="C2467" s="23">
        <f t="shared" si="190"/>
        <v>1</v>
      </c>
      <c r="D2467" s="23">
        <f t="shared" si="191"/>
        <v>3</v>
      </c>
      <c r="E2467" s="23" t="str">
        <f t="shared" si="192"/>
        <v>miércoles</v>
      </c>
      <c r="F2467" s="23">
        <f t="shared" si="193"/>
        <v>1</v>
      </c>
      <c r="G2467" s="23" t="str">
        <f t="shared" si="194"/>
        <v>enero</v>
      </c>
      <c r="H2467" s="2">
        <v>0.81111111111111112</v>
      </c>
      <c r="I2467" t="s">
        <v>57</v>
      </c>
      <c r="J2467" t="str">
        <f>VLOOKUP(ventas_starbucks_2025[[#This Row],[sucursal]],cambio_sucursal[#All],2,0)</f>
        <v>Sucursal Avda Colón</v>
      </c>
      <c r="K2467" t="s">
        <v>94</v>
      </c>
      <c r="L2467" t="s">
        <v>70</v>
      </c>
      <c r="M2467" t="s">
        <v>55</v>
      </c>
      <c r="N2467" t="str">
        <f>IFERROR(VLOOKUP(ventas_starbucks_2025[[#This Row],[tamaño_sucio]],cambio_tamaño[#All],2,0),"Tamaño único")</f>
        <v>Pequeño</v>
      </c>
      <c r="O2467">
        <v>4</v>
      </c>
      <c r="P2467">
        <v>1421.02</v>
      </c>
      <c r="Q2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7">
        <v>5684.08</v>
      </c>
      <c r="S2467" t="s">
        <v>15</v>
      </c>
      <c r="T2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67" t="str">
        <f>VLOOKUP(ventas_starbucks_2025[[#This Row],[canal_compra]],cambio_canal_compra[#All],2,0)</f>
        <v>Para llevar</v>
      </c>
      <c r="V2467" t="s">
        <v>6</v>
      </c>
      <c r="W2467" t="str">
        <f>VLOOKUP(ventas_starbucks_2025[[#This Row],[método_pago]],cambio_metodo_pago[#All],2,0)</f>
        <v>Aplicación móbil</v>
      </c>
      <c r="X2467" t="s">
        <v>7</v>
      </c>
      <c r="Y2467">
        <v>10</v>
      </c>
      <c r="Z2467" t="str">
        <f>VLOOKUP(ventas_starbucks_2025[[#This Row],[promoción_aplicada5]],promocion_cambiar[#All],2,0)</f>
        <v>Combo</v>
      </c>
      <c r="AA2467" t="s">
        <v>8</v>
      </c>
      <c r="AB2467" t="s">
        <v>52</v>
      </c>
      <c r="AC2467" t="s">
        <v>10</v>
      </c>
      <c r="AD2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67">
        <v>8.1</v>
      </c>
      <c r="AF2467">
        <v>4</v>
      </c>
      <c r="AG2467">
        <v>23</v>
      </c>
      <c r="AH2467">
        <v>19</v>
      </c>
    </row>
    <row r="2468" spans="1:34" x14ac:dyDescent="0.25">
      <c r="A2468" s="3" t="s">
        <v>2543</v>
      </c>
      <c r="B2468" s="1">
        <v>45749</v>
      </c>
      <c r="C2468" s="23">
        <f t="shared" si="190"/>
        <v>2</v>
      </c>
      <c r="D2468" s="23">
        <f t="shared" si="191"/>
        <v>3</v>
      </c>
      <c r="E2468" s="1" t="str">
        <f t="shared" si="192"/>
        <v>miércoles</v>
      </c>
      <c r="F2468" s="23">
        <f t="shared" si="193"/>
        <v>4</v>
      </c>
      <c r="G2468" s="1" t="str">
        <f t="shared" si="194"/>
        <v>abril</v>
      </c>
      <c r="H2468" s="2">
        <v>0.5541666666666667</v>
      </c>
      <c r="I2468" t="s">
        <v>26</v>
      </c>
      <c r="J2468" t="str">
        <f>VLOOKUP(ventas_starbucks_2025[[#This Row],[sucursal]],cambio_sucursal[#All],2,0)</f>
        <v>Sucursal San Lorenzo 47</v>
      </c>
      <c r="K2468" t="s">
        <v>132</v>
      </c>
      <c r="L2468" t="s">
        <v>35</v>
      </c>
      <c r="M2468" t="s">
        <v>4</v>
      </c>
      <c r="N2468" t="str">
        <f>IFERROR(VLOOKUP(ventas_starbucks_2025[[#This Row],[tamaño_sucio]],cambio_tamaño[#All],2,0),"Tamaño único")</f>
        <v>Tamaño único</v>
      </c>
      <c r="O2468">
        <v>2</v>
      </c>
      <c r="P2468">
        <v>1279.71</v>
      </c>
      <c r="Q2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8">
        <v>2559.42</v>
      </c>
      <c r="S2468" t="s">
        <v>5</v>
      </c>
      <c r="T2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8" t="str">
        <f>VLOOKUP(ventas_starbucks_2025[[#This Row],[canal_compra]],cambio_canal_compra[#All],2,0)</f>
        <v>En tienda</v>
      </c>
      <c r="V2468" t="s">
        <v>6</v>
      </c>
      <c r="W2468" t="str">
        <f>VLOOKUP(ventas_starbucks_2025[[#This Row],[método_pago]],cambio_metodo_pago[#All],2,0)</f>
        <v>Aplicación móbil</v>
      </c>
      <c r="X2468" t="s">
        <v>7</v>
      </c>
      <c r="Y2468">
        <v>0</v>
      </c>
      <c r="Z2468" t="str">
        <f>VLOOKUP(ventas_starbucks_2025[[#This Row],[promoción_aplicada5]],promocion_cambiar[#All],2,0)</f>
        <v>Hora Feliz</v>
      </c>
      <c r="AA2468" t="s">
        <v>36</v>
      </c>
      <c r="AB2468" t="s">
        <v>9</v>
      </c>
      <c r="AC2468" t="s">
        <v>41</v>
      </c>
      <c r="AD2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68">
        <v>13</v>
      </c>
      <c r="AF2468">
        <v>3</v>
      </c>
      <c r="AG2468">
        <v>45</v>
      </c>
      <c r="AH2468">
        <v>43</v>
      </c>
    </row>
    <row r="2469" spans="1:34" x14ac:dyDescent="0.25">
      <c r="A2469" s="3" t="s">
        <v>2544</v>
      </c>
      <c r="B2469" s="1">
        <v>45680</v>
      </c>
      <c r="C2469" s="23">
        <f t="shared" si="190"/>
        <v>23</v>
      </c>
      <c r="D2469" s="23">
        <f t="shared" si="191"/>
        <v>4</v>
      </c>
      <c r="E2469" s="23" t="str">
        <f t="shared" si="192"/>
        <v>jueves</v>
      </c>
      <c r="F2469" s="23">
        <f t="shared" si="193"/>
        <v>1</v>
      </c>
      <c r="G2469" s="23" t="str">
        <f t="shared" si="194"/>
        <v>enero</v>
      </c>
      <c r="H2469" s="2">
        <v>0.65208333333333335</v>
      </c>
      <c r="I2469" t="s">
        <v>12</v>
      </c>
      <c r="J2469" t="str">
        <f>VLOOKUP(ventas_starbucks_2025[[#This Row],[sucursal]],cambio_sucursal[#All],2,0)</f>
        <v>Sucursal Córdoba Shopping</v>
      </c>
      <c r="K2469" t="s">
        <v>58</v>
      </c>
      <c r="L2469" t="s">
        <v>39</v>
      </c>
      <c r="M2469" t="s">
        <v>4</v>
      </c>
      <c r="N2469" t="str">
        <f>IFERROR(VLOOKUP(ventas_starbucks_2025[[#This Row],[tamaño_sucio]],cambio_tamaño[#All],2,0),"Tamaño único")</f>
        <v>Tamaño único</v>
      </c>
      <c r="O2469">
        <v>1</v>
      </c>
      <c r="P2469">
        <v>1300.51</v>
      </c>
      <c r="Q2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9">
        <v>1300.51</v>
      </c>
      <c r="S2469" t="s">
        <v>5</v>
      </c>
      <c r="T2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9" t="str">
        <f>VLOOKUP(ventas_starbucks_2025[[#This Row],[canal_compra]],cambio_canal_compra[#All],2,0)</f>
        <v>En tienda</v>
      </c>
      <c r="V2469" t="s">
        <v>6</v>
      </c>
      <c r="W2469" t="str">
        <f>VLOOKUP(ventas_starbucks_2025[[#This Row],[método_pago]],cambio_metodo_pago[#All],2,0)</f>
        <v>Aplicación móbil</v>
      </c>
      <c r="X2469" t="s">
        <v>22</v>
      </c>
      <c r="Y2469">
        <v>0</v>
      </c>
      <c r="Z2469" t="str">
        <f>VLOOKUP(ventas_starbucks_2025[[#This Row],[promoción_aplicada5]],promocion_cambiar[#All],2,0)</f>
        <v>Combo</v>
      </c>
      <c r="AA2469" t="s">
        <v>8</v>
      </c>
      <c r="AB2469" t="s">
        <v>9</v>
      </c>
      <c r="AC2469" t="s">
        <v>41</v>
      </c>
      <c r="AD2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69">
        <v>9.1999999999999993</v>
      </c>
      <c r="AF2469">
        <v>4</v>
      </c>
      <c r="AG2469">
        <v>14</v>
      </c>
      <c r="AH2469">
        <v>13</v>
      </c>
    </row>
    <row r="2470" spans="1:34" x14ac:dyDescent="0.25">
      <c r="A2470" s="3" t="s">
        <v>2545</v>
      </c>
      <c r="B2470" s="1">
        <v>45763</v>
      </c>
      <c r="C2470" s="23">
        <f t="shared" si="190"/>
        <v>16</v>
      </c>
      <c r="D2470" s="23">
        <f t="shared" si="191"/>
        <v>3</v>
      </c>
      <c r="E2470" s="23" t="str">
        <f t="shared" si="192"/>
        <v>miércoles</v>
      </c>
      <c r="F2470" s="23">
        <f t="shared" si="193"/>
        <v>4</v>
      </c>
      <c r="G2470" s="23" t="str">
        <f t="shared" si="194"/>
        <v>abril</v>
      </c>
      <c r="H2470" s="2">
        <v>0.64513888888888893</v>
      </c>
      <c r="I2470" t="s">
        <v>57</v>
      </c>
      <c r="J2470" t="str">
        <f>VLOOKUP(ventas_starbucks_2025[[#This Row],[sucursal]],cambio_sucursal[#All],2,0)</f>
        <v>Sucursal Avda Colón</v>
      </c>
      <c r="K2470" t="s">
        <v>89</v>
      </c>
      <c r="L2470" t="s">
        <v>90</v>
      </c>
      <c r="M2470" t="s">
        <v>4</v>
      </c>
      <c r="N2470" t="str">
        <f>IFERROR(VLOOKUP(ventas_starbucks_2025[[#This Row],[tamaño_sucio]],cambio_tamaño[#All],2,0),"Tamaño único")</f>
        <v>Tamaño único</v>
      </c>
      <c r="O2470">
        <v>4</v>
      </c>
      <c r="P2470">
        <v>1105.08</v>
      </c>
      <c r="Q2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0">
        <v>4420.32</v>
      </c>
      <c r="S2470" t="s">
        <v>15</v>
      </c>
      <c r="T2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0" t="str">
        <f>VLOOKUP(ventas_starbucks_2025[[#This Row],[canal_compra]],cambio_canal_compra[#All],2,0)</f>
        <v>Para llevar</v>
      </c>
      <c r="V2470" t="s">
        <v>40</v>
      </c>
      <c r="W2470" t="str">
        <f>VLOOKUP(ventas_starbucks_2025[[#This Row],[método_pago]],cambio_metodo_pago[#All],2,0)</f>
        <v>Efectivo</v>
      </c>
      <c r="X2470" t="s">
        <v>22</v>
      </c>
      <c r="Y2470">
        <v>0</v>
      </c>
      <c r="Z2470" t="str">
        <f>VLOOKUP(ventas_starbucks_2025[[#This Row],[promoción_aplicada5]],promocion_cambiar[#All],2,0)</f>
        <v>Combo</v>
      </c>
      <c r="AA2470" t="s">
        <v>8</v>
      </c>
      <c r="AB2470" t="s">
        <v>23</v>
      </c>
      <c r="AC2470" t="s">
        <v>10</v>
      </c>
      <c r="AD2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70">
        <v>13.5</v>
      </c>
      <c r="AF2470">
        <v>3</v>
      </c>
      <c r="AG2470">
        <v>26</v>
      </c>
      <c r="AH2470">
        <v>22</v>
      </c>
    </row>
    <row r="2471" spans="1:34" x14ac:dyDescent="0.25">
      <c r="A2471" s="3" t="s">
        <v>2546</v>
      </c>
      <c r="B2471" s="1">
        <v>45696</v>
      </c>
      <c r="C2471" s="23">
        <f t="shared" si="190"/>
        <v>8</v>
      </c>
      <c r="D2471" s="23">
        <f t="shared" si="191"/>
        <v>6</v>
      </c>
      <c r="E2471" s="1" t="str">
        <f t="shared" si="192"/>
        <v>sábado</v>
      </c>
      <c r="F2471" s="23">
        <f t="shared" si="193"/>
        <v>2</v>
      </c>
      <c r="G2471" s="1" t="str">
        <f t="shared" si="194"/>
        <v>febrero</v>
      </c>
      <c r="H2471" s="2">
        <v>0.64722222222222225</v>
      </c>
      <c r="I2471" t="s">
        <v>57</v>
      </c>
      <c r="J2471" t="str">
        <f>VLOOKUP(ventas_starbucks_2025[[#This Row],[sucursal]],cambio_sucursal[#All],2,0)</f>
        <v>Sucursal Avda Colón</v>
      </c>
      <c r="K2471" t="s">
        <v>89</v>
      </c>
      <c r="L2471" t="s">
        <v>90</v>
      </c>
      <c r="M2471" t="s">
        <v>4</v>
      </c>
      <c r="N2471" t="str">
        <f>IFERROR(VLOOKUP(ventas_starbucks_2025[[#This Row],[tamaño_sucio]],cambio_tamaño[#All],2,0),"Tamaño único")</f>
        <v>Tamaño único</v>
      </c>
      <c r="O2471">
        <v>2</v>
      </c>
      <c r="P2471">
        <v>1644.21</v>
      </c>
      <c r="Q2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1">
        <v>3288.42</v>
      </c>
      <c r="S2471" t="s">
        <v>5</v>
      </c>
      <c r="T2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1" t="str">
        <f>VLOOKUP(ventas_starbucks_2025[[#This Row],[canal_compra]],cambio_canal_compra[#All],2,0)</f>
        <v>En tienda</v>
      </c>
      <c r="V2471" t="s">
        <v>16</v>
      </c>
      <c r="W2471" t="str">
        <f>VLOOKUP(ventas_starbucks_2025[[#This Row],[método_pago]],cambio_metodo_pago[#All],2,0)</f>
        <v>Tarjeta</v>
      </c>
      <c r="X2471" t="s">
        <v>22</v>
      </c>
      <c r="Y2471">
        <v>0</v>
      </c>
      <c r="Z2471" t="str">
        <f>VLOOKUP(ventas_starbucks_2025[[#This Row],[promoción_aplicada5]],promocion_cambiar[#All],2,0)</f>
        <v>Combo</v>
      </c>
      <c r="AA2471" t="s">
        <v>8</v>
      </c>
      <c r="AB2471" t="s">
        <v>52</v>
      </c>
      <c r="AC2471" t="s">
        <v>24</v>
      </c>
      <c r="AD2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71">
        <v>8.6999999999999993</v>
      </c>
      <c r="AF2471">
        <v>3</v>
      </c>
      <c r="AG2471">
        <v>13</v>
      </c>
      <c r="AH2471">
        <v>11</v>
      </c>
    </row>
    <row r="2472" spans="1:34" x14ac:dyDescent="0.25">
      <c r="A2472" s="3" t="s">
        <v>2547</v>
      </c>
      <c r="B2472" s="1">
        <v>45757</v>
      </c>
      <c r="C2472" s="23">
        <f t="shared" si="190"/>
        <v>10</v>
      </c>
      <c r="D2472" s="23">
        <f t="shared" si="191"/>
        <v>4</v>
      </c>
      <c r="E2472" s="23" t="str">
        <f t="shared" si="192"/>
        <v>jueves</v>
      </c>
      <c r="F2472" s="23">
        <f t="shared" si="193"/>
        <v>4</v>
      </c>
      <c r="G2472" s="23" t="str">
        <f t="shared" si="194"/>
        <v>abril</v>
      </c>
      <c r="H2472" s="2">
        <v>0.80138888888888893</v>
      </c>
      <c r="I2472" t="s">
        <v>57</v>
      </c>
      <c r="J2472" t="str">
        <f>VLOOKUP(ventas_starbucks_2025[[#This Row],[sucursal]],cambio_sucursal[#All],2,0)</f>
        <v>Sucursal Avda Colón</v>
      </c>
      <c r="K2472" t="s">
        <v>82</v>
      </c>
      <c r="L2472" t="s">
        <v>28</v>
      </c>
      <c r="M2472" t="s">
        <v>4</v>
      </c>
      <c r="N2472" t="str">
        <f>IFERROR(VLOOKUP(ventas_starbucks_2025[[#This Row],[tamaño_sucio]],cambio_tamaño[#All],2,0),"Tamaño único")</f>
        <v>Tamaño único</v>
      </c>
      <c r="O2472">
        <v>4</v>
      </c>
      <c r="P2472">
        <v>2415.2199999999998</v>
      </c>
      <c r="Q2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72">
        <v>9660.8799999999992</v>
      </c>
      <c r="S2472" t="s">
        <v>31</v>
      </c>
      <c r="T2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72" t="str">
        <f>VLOOKUP(ventas_starbucks_2025[[#This Row],[canal_compra]],cambio_canal_compra[#All],2,0)</f>
        <v>Entrega domicilio</v>
      </c>
      <c r="V2472" t="s">
        <v>40</v>
      </c>
      <c r="W2472" t="str">
        <f>VLOOKUP(ventas_starbucks_2025[[#This Row],[método_pago]],cambio_metodo_pago[#All],2,0)</f>
        <v>Efectivo</v>
      </c>
      <c r="X2472" t="s">
        <v>7</v>
      </c>
      <c r="Y2472">
        <v>10</v>
      </c>
      <c r="Z2472" t="str">
        <f>VLOOKUP(ventas_starbucks_2025[[#This Row],[promoción_aplicada5]],promocion_cambiar[#All],2,0)</f>
        <v>2x1</v>
      </c>
      <c r="AA2472" t="s">
        <v>51</v>
      </c>
      <c r="AB2472" t="s">
        <v>9</v>
      </c>
      <c r="AC2472" t="s">
        <v>10</v>
      </c>
      <c r="AD2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72">
        <v>12</v>
      </c>
      <c r="AF2472">
        <v>4</v>
      </c>
      <c r="AG2472">
        <v>42</v>
      </c>
      <c r="AH2472">
        <v>38</v>
      </c>
    </row>
    <row r="2473" spans="1:34" x14ac:dyDescent="0.25">
      <c r="A2473" s="3" t="s">
        <v>2548</v>
      </c>
      <c r="B2473" s="1">
        <v>45706</v>
      </c>
      <c r="C2473" s="23">
        <f t="shared" si="190"/>
        <v>18</v>
      </c>
      <c r="D2473" s="23">
        <f t="shared" si="191"/>
        <v>2</v>
      </c>
      <c r="E2473" s="1" t="str">
        <f t="shared" si="192"/>
        <v>martes</v>
      </c>
      <c r="F2473" s="23">
        <f t="shared" si="193"/>
        <v>2</v>
      </c>
      <c r="G2473" s="1" t="str">
        <f t="shared" si="194"/>
        <v>febrero</v>
      </c>
      <c r="H2473" s="2">
        <v>0.34861111111111109</v>
      </c>
      <c r="I2473" t="s">
        <v>12</v>
      </c>
      <c r="J2473" t="str">
        <f>VLOOKUP(ventas_starbucks_2025[[#This Row],[sucursal]],cambio_sucursal[#All],2,0)</f>
        <v>Sucursal Córdoba Shopping</v>
      </c>
      <c r="K2473" t="s">
        <v>115</v>
      </c>
      <c r="L2473" t="s">
        <v>21</v>
      </c>
      <c r="M2473" t="s">
        <v>4</v>
      </c>
      <c r="N2473" t="str">
        <f>IFERROR(VLOOKUP(ventas_starbucks_2025[[#This Row],[tamaño_sucio]],cambio_tamaño[#All],2,0),"Tamaño único")</f>
        <v>Tamaño único</v>
      </c>
      <c r="O2473">
        <v>5</v>
      </c>
      <c r="P2473">
        <v>941.69</v>
      </c>
      <c r="Q2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473">
        <v>4708.45</v>
      </c>
      <c r="S2473" t="s">
        <v>31</v>
      </c>
      <c r="T2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3" t="str">
        <f>VLOOKUP(ventas_starbucks_2025[[#This Row],[canal_compra]],cambio_canal_compra[#All],2,0)</f>
        <v>Entrega domicilio</v>
      </c>
      <c r="V2473" t="s">
        <v>16</v>
      </c>
      <c r="W2473" t="str">
        <f>VLOOKUP(ventas_starbucks_2025[[#This Row],[método_pago]],cambio_metodo_pago[#All],2,0)</f>
        <v>Tarjeta</v>
      </c>
      <c r="X2473" t="s">
        <v>22</v>
      </c>
      <c r="Y2473">
        <v>0</v>
      </c>
      <c r="Z2473" t="str">
        <f>VLOOKUP(ventas_starbucks_2025[[#This Row],[promoción_aplicada5]],promocion_cambiar[#All],2,0)</f>
        <v>Hora Feliz</v>
      </c>
      <c r="AA2473" t="s">
        <v>36</v>
      </c>
      <c r="AB2473" t="s">
        <v>32</v>
      </c>
      <c r="AC2473" t="s">
        <v>41</v>
      </c>
      <c r="AD2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73">
        <v>14.5</v>
      </c>
      <c r="AF2473">
        <v>3</v>
      </c>
      <c r="AG2473">
        <v>16</v>
      </c>
      <c r="AH2473">
        <v>11</v>
      </c>
    </row>
    <row r="2474" spans="1:34" x14ac:dyDescent="0.25">
      <c r="A2474" s="3" t="s">
        <v>2549</v>
      </c>
      <c r="B2474" s="1">
        <v>45691</v>
      </c>
      <c r="C2474" s="23">
        <f t="shared" si="190"/>
        <v>3</v>
      </c>
      <c r="D2474" s="23">
        <f t="shared" si="191"/>
        <v>1</v>
      </c>
      <c r="E2474" s="23" t="str">
        <f t="shared" si="192"/>
        <v>lunes</v>
      </c>
      <c r="F2474" s="23">
        <f t="shared" si="193"/>
        <v>2</v>
      </c>
      <c r="G2474" s="23" t="str">
        <f t="shared" si="194"/>
        <v>febrero</v>
      </c>
      <c r="H2474" s="2">
        <v>0.84930555555555554</v>
      </c>
      <c r="I2474" t="s">
        <v>57</v>
      </c>
      <c r="J2474" t="str">
        <f>VLOOKUP(ventas_starbucks_2025[[#This Row],[sucursal]],cambio_sucursal[#All],2,0)</f>
        <v>Sucursal Avda Colón</v>
      </c>
      <c r="K2474" t="s">
        <v>89</v>
      </c>
      <c r="L2474" t="s">
        <v>90</v>
      </c>
      <c r="M2474" t="s">
        <v>4</v>
      </c>
      <c r="N2474" t="str">
        <f>IFERROR(VLOOKUP(ventas_starbucks_2025[[#This Row],[tamaño_sucio]],cambio_tamaño[#All],2,0),"Tamaño único")</f>
        <v>Tamaño único</v>
      </c>
      <c r="O2474">
        <v>2</v>
      </c>
      <c r="P2474">
        <v>1233.03</v>
      </c>
      <c r="Q2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4">
        <v>2466.06</v>
      </c>
      <c r="S2474" t="s">
        <v>15</v>
      </c>
      <c r="T2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4" t="str">
        <f>VLOOKUP(ventas_starbucks_2025[[#This Row],[canal_compra]],cambio_canal_compra[#All],2,0)</f>
        <v>Para llevar</v>
      </c>
      <c r="V2474" t="s">
        <v>40</v>
      </c>
      <c r="W2474" t="str">
        <f>VLOOKUP(ventas_starbucks_2025[[#This Row],[método_pago]],cambio_metodo_pago[#All],2,0)</f>
        <v>Efectivo</v>
      </c>
      <c r="X2474" t="s">
        <v>22</v>
      </c>
      <c r="Y2474">
        <v>0</v>
      </c>
      <c r="Z2474" t="str">
        <f>VLOOKUP(ventas_starbucks_2025[[#This Row],[promoción_aplicada5]],promocion_cambiar[#All],2,0)</f>
        <v>Combo</v>
      </c>
      <c r="AA2474" t="s">
        <v>8</v>
      </c>
      <c r="AB2474" t="s">
        <v>29</v>
      </c>
      <c r="AC2474" t="s">
        <v>41</v>
      </c>
      <c r="AD2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74">
        <v>12</v>
      </c>
      <c r="AF2474">
        <v>3</v>
      </c>
      <c r="AG2474">
        <v>48</v>
      </c>
      <c r="AH2474">
        <v>46</v>
      </c>
    </row>
    <row r="2475" spans="1:34" x14ac:dyDescent="0.25">
      <c r="A2475" s="3" t="s">
        <v>2550</v>
      </c>
      <c r="B2475" s="1">
        <v>45737</v>
      </c>
      <c r="C2475" s="23">
        <f t="shared" si="190"/>
        <v>21</v>
      </c>
      <c r="D2475" s="23">
        <f t="shared" si="191"/>
        <v>5</v>
      </c>
      <c r="E2475" s="1" t="str">
        <f t="shared" si="192"/>
        <v>viernes</v>
      </c>
      <c r="F2475" s="23">
        <f t="shared" si="193"/>
        <v>3</v>
      </c>
      <c r="G2475" s="1" t="str">
        <f t="shared" si="194"/>
        <v>marzo</v>
      </c>
      <c r="H2475" s="2">
        <v>0.47083333333333333</v>
      </c>
      <c r="I2475" t="s">
        <v>26</v>
      </c>
      <c r="J2475" t="str">
        <f>VLOOKUP(ventas_starbucks_2025[[#This Row],[sucursal]],cambio_sucursal[#All],2,0)</f>
        <v>Sucursal San Lorenzo 47</v>
      </c>
      <c r="K2475" t="s">
        <v>58</v>
      </c>
      <c r="L2475" t="s">
        <v>39</v>
      </c>
      <c r="M2475" t="s">
        <v>4</v>
      </c>
      <c r="N2475" t="str">
        <f>IFERROR(VLOOKUP(ventas_starbucks_2025[[#This Row],[tamaño_sucio]],cambio_tamaño[#All],2,0),"Tamaño único")</f>
        <v>Tamaño único</v>
      </c>
      <c r="O2475">
        <v>4</v>
      </c>
      <c r="P2475">
        <v>1007.2</v>
      </c>
      <c r="Q2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5">
        <v>4028.8</v>
      </c>
      <c r="S2475" t="s">
        <v>15</v>
      </c>
      <c r="T2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5" t="str">
        <f>VLOOKUP(ventas_starbucks_2025[[#This Row],[canal_compra]],cambio_canal_compra[#All],2,0)</f>
        <v>Para llevar</v>
      </c>
      <c r="V2475" t="s">
        <v>40</v>
      </c>
      <c r="W2475" t="str">
        <f>VLOOKUP(ventas_starbucks_2025[[#This Row],[método_pago]],cambio_metodo_pago[#All],2,0)</f>
        <v>Efectivo</v>
      </c>
      <c r="X2475" t="s">
        <v>22</v>
      </c>
      <c r="Y2475">
        <v>0</v>
      </c>
      <c r="Z2475" t="str">
        <f>VLOOKUP(ventas_starbucks_2025[[#This Row],[promoción_aplicada5]],promocion_cambiar[#All],2,0)</f>
        <v>Ninguna</v>
      </c>
      <c r="AA2475" t="s">
        <v>17</v>
      </c>
      <c r="AB2475" t="s">
        <v>23</v>
      </c>
      <c r="AC2475" t="s">
        <v>24</v>
      </c>
      <c r="AD2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75">
        <v>14.7</v>
      </c>
      <c r="AF2475">
        <v>3</v>
      </c>
      <c r="AG2475">
        <v>36</v>
      </c>
      <c r="AH2475">
        <v>32</v>
      </c>
    </row>
    <row r="2476" spans="1:34" x14ac:dyDescent="0.25">
      <c r="A2476" s="3" t="s">
        <v>2551</v>
      </c>
      <c r="B2476" s="1">
        <v>45741</v>
      </c>
      <c r="C2476" s="23">
        <f t="shared" si="190"/>
        <v>25</v>
      </c>
      <c r="D2476" s="23">
        <f t="shared" si="191"/>
        <v>2</v>
      </c>
      <c r="E2476" s="23" t="str">
        <f t="shared" si="192"/>
        <v>martes</v>
      </c>
      <c r="F2476" s="23">
        <f t="shared" si="193"/>
        <v>3</v>
      </c>
      <c r="G2476" s="23" t="str">
        <f t="shared" si="194"/>
        <v>marzo</v>
      </c>
      <c r="H2476" s="2">
        <v>0.55486111111111114</v>
      </c>
      <c r="I2476" t="s">
        <v>12</v>
      </c>
      <c r="J2476" t="str">
        <f>VLOOKUP(ventas_starbucks_2025[[#This Row],[sucursal]],cambio_sucursal[#All],2,0)</f>
        <v>Sucursal Córdoba Shopping</v>
      </c>
      <c r="K2476" t="s">
        <v>82</v>
      </c>
      <c r="L2476" t="s">
        <v>28</v>
      </c>
      <c r="M2476" t="s">
        <v>4</v>
      </c>
      <c r="N2476" t="str">
        <f>IFERROR(VLOOKUP(ventas_starbucks_2025[[#This Row],[tamaño_sucio]],cambio_tamaño[#All],2,0),"Tamaño único")</f>
        <v>Tamaño único</v>
      </c>
      <c r="O2476">
        <v>4</v>
      </c>
      <c r="P2476">
        <v>2078.5100000000002</v>
      </c>
      <c r="Q2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76">
        <v>8314.0400000000009</v>
      </c>
      <c r="S2476" t="s">
        <v>15</v>
      </c>
      <c r="T2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76" t="str">
        <f>VLOOKUP(ventas_starbucks_2025[[#This Row],[canal_compra]],cambio_canal_compra[#All],2,0)</f>
        <v>Para llevar</v>
      </c>
      <c r="V2476" t="s">
        <v>6</v>
      </c>
      <c r="W2476" t="str">
        <f>VLOOKUP(ventas_starbucks_2025[[#This Row],[método_pago]],cambio_metodo_pago[#All],2,0)</f>
        <v>Aplicación móbil</v>
      </c>
      <c r="X2476" t="s">
        <v>7</v>
      </c>
      <c r="Y2476">
        <v>10</v>
      </c>
      <c r="Z2476" t="str">
        <f>VLOOKUP(ventas_starbucks_2025[[#This Row],[promoción_aplicada5]],promocion_cambiar[#All],2,0)</f>
        <v>2x1</v>
      </c>
      <c r="AA2476" t="s">
        <v>51</v>
      </c>
      <c r="AB2476" t="s">
        <v>18</v>
      </c>
      <c r="AC2476" t="s">
        <v>10</v>
      </c>
      <c r="AD2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76">
        <v>6.9</v>
      </c>
      <c r="AF2476">
        <v>1</v>
      </c>
      <c r="AG2476">
        <v>36</v>
      </c>
      <c r="AH2476">
        <v>32</v>
      </c>
    </row>
    <row r="2477" spans="1:34" x14ac:dyDescent="0.25">
      <c r="A2477" s="3" t="s">
        <v>2552</v>
      </c>
      <c r="B2477" s="1">
        <v>45713</v>
      </c>
      <c r="C2477" s="23">
        <f t="shared" si="190"/>
        <v>25</v>
      </c>
      <c r="D2477" s="23">
        <f t="shared" si="191"/>
        <v>2</v>
      </c>
      <c r="E2477" s="23" t="str">
        <f t="shared" si="192"/>
        <v>martes</v>
      </c>
      <c r="F2477" s="23">
        <f t="shared" si="193"/>
        <v>2</v>
      </c>
      <c r="G2477" s="23" t="str">
        <f t="shared" si="194"/>
        <v>febrero</v>
      </c>
      <c r="H2477" s="2">
        <v>0.45277777777777778</v>
      </c>
      <c r="I2477" t="s">
        <v>26</v>
      </c>
      <c r="J2477" t="str">
        <f>VLOOKUP(ventas_starbucks_2025[[#This Row],[sucursal]],cambio_sucursal[#All],2,0)</f>
        <v>Sucursal San Lorenzo 47</v>
      </c>
      <c r="K2477" t="s">
        <v>82</v>
      </c>
      <c r="L2477" t="s">
        <v>28</v>
      </c>
      <c r="M2477" t="s">
        <v>4</v>
      </c>
      <c r="N2477" t="str">
        <f>IFERROR(VLOOKUP(ventas_starbucks_2025[[#This Row],[tamaño_sucio]],cambio_tamaño[#All],2,0),"Tamaño único")</f>
        <v>Tamaño único</v>
      </c>
      <c r="O2477">
        <v>4</v>
      </c>
      <c r="P2477">
        <v>2480.31</v>
      </c>
      <c r="Q2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77">
        <v>9921.24</v>
      </c>
      <c r="S2477" t="s">
        <v>15</v>
      </c>
      <c r="T2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77" t="str">
        <f>VLOOKUP(ventas_starbucks_2025[[#This Row],[canal_compra]],cambio_canal_compra[#All],2,0)</f>
        <v>Para llevar</v>
      </c>
      <c r="V2477" t="s">
        <v>40</v>
      </c>
      <c r="W2477" t="str">
        <f>VLOOKUP(ventas_starbucks_2025[[#This Row],[método_pago]],cambio_metodo_pago[#All],2,0)</f>
        <v>Efectivo</v>
      </c>
      <c r="X2477" t="s">
        <v>22</v>
      </c>
      <c r="Y2477">
        <v>0</v>
      </c>
      <c r="Z2477" t="str">
        <f>VLOOKUP(ventas_starbucks_2025[[#This Row],[promoción_aplicada5]],promocion_cambiar[#All],2,0)</f>
        <v>Hora Feliz</v>
      </c>
      <c r="AA2477" t="s">
        <v>36</v>
      </c>
      <c r="AB2477" t="s">
        <v>29</v>
      </c>
      <c r="AC2477" t="s">
        <v>24</v>
      </c>
      <c r="AD2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77">
        <v>3.7</v>
      </c>
      <c r="AF2477">
        <v>3</v>
      </c>
      <c r="AG2477">
        <v>50</v>
      </c>
      <c r="AH2477">
        <v>46</v>
      </c>
    </row>
    <row r="2478" spans="1:34" x14ac:dyDescent="0.25">
      <c r="A2478" s="3" t="s">
        <v>2553</v>
      </c>
      <c r="B2478" s="1">
        <v>45699</v>
      </c>
      <c r="C2478" s="23">
        <f t="shared" si="190"/>
        <v>11</v>
      </c>
      <c r="D2478" s="23">
        <f t="shared" si="191"/>
        <v>2</v>
      </c>
      <c r="E2478" s="23" t="str">
        <f t="shared" si="192"/>
        <v>martes</v>
      </c>
      <c r="F2478" s="23">
        <f t="shared" si="193"/>
        <v>2</v>
      </c>
      <c r="G2478" s="23" t="str">
        <f t="shared" si="194"/>
        <v>febrero</v>
      </c>
      <c r="H2478" s="2">
        <v>0.34652777777777777</v>
      </c>
      <c r="I2478" t="s">
        <v>12</v>
      </c>
      <c r="J2478" t="str">
        <f>VLOOKUP(ventas_starbucks_2025[[#This Row],[sucursal]],cambio_sucursal[#All],2,0)</f>
        <v>Sucursal Córdoba Shopping</v>
      </c>
      <c r="K2478" t="s">
        <v>89</v>
      </c>
      <c r="L2478" t="s">
        <v>90</v>
      </c>
      <c r="M2478" t="s">
        <v>4</v>
      </c>
      <c r="N2478" t="str">
        <f>IFERROR(VLOOKUP(ventas_starbucks_2025[[#This Row],[tamaño_sucio]],cambio_tamaño[#All],2,0),"Tamaño único")</f>
        <v>Tamaño único</v>
      </c>
      <c r="O2478">
        <v>1</v>
      </c>
      <c r="P2478">
        <v>1425.89</v>
      </c>
      <c r="Q2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8">
        <v>1425.89</v>
      </c>
      <c r="S2478" t="s">
        <v>31</v>
      </c>
      <c r="T2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8" t="str">
        <f>VLOOKUP(ventas_starbucks_2025[[#This Row],[canal_compra]],cambio_canal_compra[#All],2,0)</f>
        <v>Entrega domicilio</v>
      </c>
      <c r="V2478" t="s">
        <v>16</v>
      </c>
      <c r="W2478" t="str">
        <f>VLOOKUP(ventas_starbucks_2025[[#This Row],[método_pago]],cambio_metodo_pago[#All],2,0)</f>
        <v>Tarjeta</v>
      </c>
      <c r="X2478" t="s">
        <v>22</v>
      </c>
      <c r="Y2478">
        <v>0</v>
      </c>
      <c r="Z2478" t="str">
        <f>VLOOKUP(ventas_starbucks_2025[[#This Row],[promoción_aplicada5]],promocion_cambiar[#All],2,0)</f>
        <v>2x1</v>
      </c>
      <c r="AA2478" t="s">
        <v>51</v>
      </c>
      <c r="AB2478" t="s">
        <v>29</v>
      </c>
      <c r="AC2478" t="s">
        <v>24</v>
      </c>
      <c r="AD2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78">
        <v>14.3</v>
      </c>
      <c r="AF2478">
        <v>2</v>
      </c>
      <c r="AG2478">
        <v>26</v>
      </c>
      <c r="AH2478">
        <v>25</v>
      </c>
    </row>
    <row r="2479" spans="1:34" x14ac:dyDescent="0.25">
      <c r="A2479" s="3" t="s">
        <v>2554</v>
      </c>
      <c r="B2479" s="1">
        <v>45752</v>
      </c>
      <c r="C2479" s="23">
        <f t="shared" si="190"/>
        <v>5</v>
      </c>
      <c r="D2479" s="23">
        <f t="shared" si="191"/>
        <v>6</v>
      </c>
      <c r="E2479" s="23" t="str">
        <f t="shared" si="192"/>
        <v>sábado</v>
      </c>
      <c r="F2479" s="23">
        <f t="shared" si="193"/>
        <v>4</v>
      </c>
      <c r="G2479" s="23" t="str">
        <f t="shared" si="194"/>
        <v>abril</v>
      </c>
      <c r="H2479" s="2">
        <v>0.51944444444444449</v>
      </c>
      <c r="I2479" t="s">
        <v>12</v>
      </c>
      <c r="J2479" t="str">
        <f>VLOOKUP(ventas_starbucks_2025[[#This Row],[sucursal]],cambio_sucursal[#All],2,0)</f>
        <v>Sucursal Córdoba Shopping</v>
      </c>
      <c r="K2479" t="s">
        <v>200</v>
      </c>
      <c r="L2479" t="s">
        <v>44</v>
      </c>
      <c r="M2479" t="s">
        <v>50</v>
      </c>
      <c r="N2479" t="str">
        <f>IFERROR(VLOOKUP(ventas_starbucks_2025[[#This Row],[tamaño_sucio]],cambio_tamaño[#All],2,0),"Tamaño único")</f>
        <v>Mediano</v>
      </c>
      <c r="O2479">
        <v>5</v>
      </c>
      <c r="P2479">
        <v>1619.98</v>
      </c>
      <c r="Q2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9">
        <v>8099.9</v>
      </c>
      <c r="S2479" t="s">
        <v>15</v>
      </c>
      <c r="T2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79" t="str">
        <f>VLOOKUP(ventas_starbucks_2025[[#This Row],[canal_compra]],cambio_canal_compra[#All],2,0)</f>
        <v>Para llevar</v>
      </c>
      <c r="V2479" t="s">
        <v>16</v>
      </c>
      <c r="W2479" t="str">
        <f>VLOOKUP(ventas_starbucks_2025[[#This Row],[método_pago]],cambio_metodo_pago[#All],2,0)</f>
        <v>Tarjeta</v>
      </c>
      <c r="X2479" t="s">
        <v>22</v>
      </c>
      <c r="Y2479">
        <v>0</v>
      </c>
      <c r="Z2479" t="str">
        <f>VLOOKUP(ventas_starbucks_2025[[#This Row],[promoción_aplicada5]],promocion_cambiar[#All],2,0)</f>
        <v>2x1</v>
      </c>
      <c r="AA2479" t="s">
        <v>51</v>
      </c>
      <c r="AB2479" t="s">
        <v>18</v>
      </c>
      <c r="AC2479" t="s">
        <v>41</v>
      </c>
      <c r="AD2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79">
        <v>12.4</v>
      </c>
      <c r="AF2479">
        <v>5</v>
      </c>
      <c r="AG2479">
        <v>30</v>
      </c>
      <c r="AH2479">
        <v>25</v>
      </c>
    </row>
    <row r="2480" spans="1:34" x14ac:dyDescent="0.25">
      <c r="A2480" s="3" t="s">
        <v>2555</v>
      </c>
      <c r="B2480" s="1">
        <v>45711</v>
      </c>
      <c r="C2480" s="23">
        <f t="shared" si="190"/>
        <v>23</v>
      </c>
      <c r="D2480" s="23">
        <f t="shared" si="191"/>
        <v>7</v>
      </c>
      <c r="E2480" s="23" t="str">
        <f t="shared" si="192"/>
        <v>domingo</v>
      </c>
      <c r="F2480" s="23">
        <f t="shared" si="193"/>
        <v>2</v>
      </c>
      <c r="G2480" s="23" t="str">
        <f t="shared" si="194"/>
        <v>febrero</v>
      </c>
      <c r="H2480" s="2">
        <v>0.49375000000000002</v>
      </c>
      <c r="I2480" t="s">
        <v>12</v>
      </c>
      <c r="J2480" t="str">
        <f>VLOOKUP(ventas_starbucks_2025[[#This Row],[sucursal]],cambio_sucursal[#All],2,0)</f>
        <v>Sucursal Córdoba Shopping</v>
      </c>
      <c r="K2480" t="s">
        <v>67</v>
      </c>
      <c r="L2480" t="s">
        <v>35</v>
      </c>
      <c r="M2480" t="s">
        <v>4</v>
      </c>
      <c r="N2480" t="str">
        <f>IFERROR(VLOOKUP(ventas_starbucks_2025[[#This Row],[tamaño_sucio]],cambio_tamaño[#All],2,0),"Tamaño único")</f>
        <v>Tamaño único</v>
      </c>
      <c r="O2480">
        <v>5</v>
      </c>
      <c r="P2480">
        <v>1218.08</v>
      </c>
      <c r="Q2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0">
        <v>6090.4</v>
      </c>
      <c r="S2480" t="s">
        <v>5</v>
      </c>
      <c r="T2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80" t="str">
        <f>VLOOKUP(ventas_starbucks_2025[[#This Row],[canal_compra]],cambio_canal_compra[#All],2,0)</f>
        <v>En tienda</v>
      </c>
      <c r="V2480" t="s">
        <v>6</v>
      </c>
      <c r="W2480" t="str">
        <f>VLOOKUP(ventas_starbucks_2025[[#This Row],[método_pago]],cambio_metodo_pago[#All],2,0)</f>
        <v>Aplicación móbil</v>
      </c>
      <c r="X2480" t="s">
        <v>22</v>
      </c>
      <c r="Y2480">
        <v>0</v>
      </c>
      <c r="Z2480" t="str">
        <f>VLOOKUP(ventas_starbucks_2025[[#This Row],[promoción_aplicada5]],promocion_cambiar[#All],2,0)</f>
        <v>Ninguna</v>
      </c>
      <c r="AA2480" t="s">
        <v>17</v>
      </c>
      <c r="AB2480" t="s">
        <v>9</v>
      </c>
      <c r="AC2480" t="s">
        <v>24</v>
      </c>
      <c r="AD2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0">
        <v>8.8000000000000007</v>
      </c>
      <c r="AF2480">
        <v>2</v>
      </c>
      <c r="AG2480">
        <v>42</v>
      </c>
      <c r="AH2480">
        <v>37</v>
      </c>
    </row>
    <row r="2481" spans="1:34" x14ac:dyDescent="0.25">
      <c r="A2481" s="3" t="s">
        <v>2556</v>
      </c>
      <c r="B2481" s="1">
        <v>45730</v>
      </c>
      <c r="C2481" s="23">
        <f t="shared" si="190"/>
        <v>14</v>
      </c>
      <c r="D2481" s="23">
        <f t="shared" si="191"/>
        <v>5</v>
      </c>
      <c r="E2481" s="23" t="str">
        <f t="shared" si="192"/>
        <v>viernes</v>
      </c>
      <c r="F2481" s="23">
        <f t="shared" si="193"/>
        <v>3</v>
      </c>
      <c r="G2481" s="23" t="str">
        <f t="shared" si="194"/>
        <v>marzo</v>
      </c>
      <c r="H2481" s="2">
        <v>0.43819444444444444</v>
      </c>
      <c r="I2481" t="s">
        <v>1</v>
      </c>
      <c r="J2481" t="str">
        <f>VLOOKUP(ventas_starbucks_2025[[#This Row],[sucursal]],cambio_sucursal[#All],2,0)</f>
        <v>Sucursal Nueva Córdoba</v>
      </c>
      <c r="K2481" t="s">
        <v>327</v>
      </c>
      <c r="L2481" t="s">
        <v>44</v>
      </c>
      <c r="M2481" t="s">
        <v>55</v>
      </c>
      <c r="N2481" t="str">
        <f>IFERROR(VLOOKUP(ventas_starbucks_2025[[#This Row],[tamaño_sucio]],cambio_tamaño[#All],2,0),"Tamaño único")</f>
        <v>Pequeño</v>
      </c>
      <c r="O2481">
        <v>4</v>
      </c>
      <c r="P2481">
        <v>1356.42</v>
      </c>
      <c r="Q2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1">
        <v>5425.68</v>
      </c>
      <c r="S2481" t="s">
        <v>5</v>
      </c>
      <c r="T2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81" t="str">
        <f>VLOOKUP(ventas_starbucks_2025[[#This Row],[canal_compra]],cambio_canal_compra[#All],2,0)</f>
        <v>En tienda</v>
      </c>
      <c r="V2481" t="s">
        <v>40</v>
      </c>
      <c r="W2481" t="str">
        <f>VLOOKUP(ventas_starbucks_2025[[#This Row],[método_pago]],cambio_metodo_pago[#All],2,0)</f>
        <v>Efectivo</v>
      </c>
      <c r="X2481" t="s">
        <v>7</v>
      </c>
      <c r="Y2481">
        <v>15</v>
      </c>
      <c r="Z2481" t="str">
        <f>VLOOKUP(ventas_starbucks_2025[[#This Row],[promoción_aplicada5]],promocion_cambiar[#All],2,0)</f>
        <v>Hora Feliz</v>
      </c>
      <c r="AA2481" t="s">
        <v>36</v>
      </c>
      <c r="AB2481" t="s">
        <v>32</v>
      </c>
      <c r="AC2481" t="s">
        <v>41</v>
      </c>
      <c r="AD2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81">
        <v>12.3</v>
      </c>
      <c r="AF2481">
        <v>5</v>
      </c>
      <c r="AG2481">
        <v>17</v>
      </c>
      <c r="AH2481">
        <v>13</v>
      </c>
    </row>
    <row r="2482" spans="1:34" x14ac:dyDescent="0.25">
      <c r="A2482" s="3" t="s">
        <v>2557</v>
      </c>
      <c r="B2482" s="1">
        <v>45680</v>
      </c>
      <c r="C2482" s="23">
        <f t="shared" si="190"/>
        <v>23</v>
      </c>
      <c r="D2482" s="23">
        <f t="shared" si="191"/>
        <v>4</v>
      </c>
      <c r="E2482" s="23" t="str">
        <f t="shared" si="192"/>
        <v>jueves</v>
      </c>
      <c r="F2482" s="23">
        <f t="shared" si="193"/>
        <v>1</v>
      </c>
      <c r="G2482" s="23" t="str">
        <f t="shared" si="194"/>
        <v>enero</v>
      </c>
      <c r="H2482" s="2">
        <v>0.35347222222222224</v>
      </c>
      <c r="I2482" t="s">
        <v>26</v>
      </c>
      <c r="J2482" t="str">
        <f>VLOOKUP(ventas_starbucks_2025[[#This Row],[sucursal]],cambio_sucursal[#All],2,0)</f>
        <v>Sucursal San Lorenzo 47</v>
      </c>
      <c r="K2482" t="s">
        <v>74</v>
      </c>
      <c r="L2482" t="s">
        <v>70</v>
      </c>
      <c r="M2482" t="s">
        <v>50</v>
      </c>
      <c r="N2482" t="str">
        <f>IFERROR(VLOOKUP(ventas_starbucks_2025[[#This Row],[tamaño_sucio]],cambio_tamaño[#All],2,0),"Tamaño único")</f>
        <v>Mediano</v>
      </c>
      <c r="O2482">
        <v>2</v>
      </c>
      <c r="P2482">
        <v>1307.1300000000001</v>
      </c>
      <c r="Q2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2">
        <v>2614.2600000000002</v>
      </c>
      <c r="S2482" t="s">
        <v>15</v>
      </c>
      <c r="T2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82" t="str">
        <f>VLOOKUP(ventas_starbucks_2025[[#This Row],[canal_compra]],cambio_canal_compra[#All],2,0)</f>
        <v>Para llevar</v>
      </c>
      <c r="V2482" t="s">
        <v>40</v>
      </c>
      <c r="W2482" t="str">
        <f>VLOOKUP(ventas_starbucks_2025[[#This Row],[método_pago]],cambio_metodo_pago[#All],2,0)</f>
        <v>Efectivo</v>
      </c>
      <c r="X2482" t="s">
        <v>22</v>
      </c>
      <c r="Y2482">
        <v>0</v>
      </c>
      <c r="Z2482" t="str">
        <f>VLOOKUP(ventas_starbucks_2025[[#This Row],[promoción_aplicada5]],promocion_cambiar[#All],2,0)</f>
        <v>Hora Feliz</v>
      </c>
      <c r="AA2482" t="s">
        <v>36</v>
      </c>
      <c r="AB2482" t="s">
        <v>23</v>
      </c>
      <c r="AC2482" t="s">
        <v>24</v>
      </c>
      <c r="AD2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82">
        <v>12.2</v>
      </c>
      <c r="AF2482">
        <v>5</v>
      </c>
      <c r="AG2482">
        <v>12</v>
      </c>
      <c r="AH2482">
        <v>10</v>
      </c>
    </row>
    <row r="2483" spans="1:34" x14ac:dyDescent="0.25">
      <c r="A2483" s="3" t="s">
        <v>2558</v>
      </c>
      <c r="B2483" s="1">
        <v>45706</v>
      </c>
      <c r="C2483" s="23">
        <f t="shared" si="190"/>
        <v>18</v>
      </c>
      <c r="D2483" s="23">
        <f t="shared" si="191"/>
        <v>2</v>
      </c>
      <c r="E2483" s="1" t="str">
        <f t="shared" si="192"/>
        <v>martes</v>
      </c>
      <c r="F2483" s="23">
        <f t="shared" si="193"/>
        <v>2</v>
      </c>
      <c r="G2483" s="1" t="str">
        <f t="shared" si="194"/>
        <v>febrero</v>
      </c>
      <c r="H2483" s="2">
        <v>0.81319444444444444</v>
      </c>
      <c r="I2483" t="s">
        <v>12</v>
      </c>
      <c r="J2483" t="str">
        <f>VLOOKUP(ventas_starbucks_2025[[#This Row],[sucursal]],cambio_sucursal[#All],2,0)</f>
        <v>Sucursal Córdoba Shopping</v>
      </c>
      <c r="K2483" t="s">
        <v>38</v>
      </c>
      <c r="L2483" t="s">
        <v>39</v>
      </c>
      <c r="M2483" t="s">
        <v>4</v>
      </c>
      <c r="N2483" t="str">
        <f>IFERROR(VLOOKUP(ventas_starbucks_2025[[#This Row],[tamaño_sucio]],cambio_tamaño[#All],2,0),"Tamaño único")</f>
        <v>Tamaño único</v>
      </c>
      <c r="O2483">
        <v>4</v>
      </c>
      <c r="P2483">
        <v>1399.14</v>
      </c>
      <c r="Q2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3">
        <v>5596.56</v>
      </c>
      <c r="S2483" t="s">
        <v>31</v>
      </c>
      <c r="T2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83" t="str">
        <f>VLOOKUP(ventas_starbucks_2025[[#This Row],[canal_compra]],cambio_canal_compra[#All],2,0)</f>
        <v>Entrega domicilio</v>
      </c>
      <c r="V2483" t="s">
        <v>6</v>
      </c>
      <c r="W2483" t="str">
        <f>VLOOKUP(ventas_starbucks_2025[[#This Row],[método_pago]],cambio_metodo_pago[#All],2,0)</f>
        <v>Aplicación móbil</v>
      </c>
      <c r="X2483" t="s">
        <v>7</v>
      </c>
      <c r="Y2483">
        <v>0</v>
      </c>
      <c r="Z2483" t="str">
        <f>VLOOKUP(ventas_starbucks_2025[[#This Row],[promoción_aplicada5]],promocion_cambiar[#All],2,0)</f>
        <v>Hora Feliz</v>
      </c>
      <c r="AA2483" t="s">
        <v>36</v>
      </c>
      <c r="AB2483" t="s">
        <v>32</v>
      </c>
      <c r="AC2483" t="s">
        <v>24</v>
      </c>
      <c r="AD2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3">
        <v>5.0999999999999996</v>
      </c>
      <c r="AF2483">
        <v>2</v>
      </c>
      <c r="AG2483">
        <v>29</v>
      </c>
      <c r="AH2483">
        <v>25</v>
      </c>
    </row>
    <row r="2484" spans="1:34" x14ac:dyDescent="0.25">
      <c r="A2484" s="3" t="s">
        <v>2559</v>
      </c>
      <c r="B2484" s="1">
        <v>45761</v>
      </c>
      <c r="C2484" s="23">
        <f t="shared" si="190"/>
        <v>14</v>
      </c>
      <c r="D2484" s="23">
        <f t="shared" si="191"/>
        <v>1</v>
      </c>
      <c r="E2484" s="1" t="str">
        <f t="shared" si="192"/>
        <v>lunes</v>
      </c>
      <c r="F2484" s="23">
        <f t="shared" si="193"/>
        <v>4</v>
      </c>
      <c r="G2484" s="1" t="str">
        <f t="shared" si="194"/>
        <v>abril</v>
      </c>
      <c r="H2484" s="2">
        <v>0.48819444444444443</v>
      </c>
      <c r="I2484" t="s">
        <v>57</v>
      </c>
      <c r="J2484" t="str">
        <f>VLOOKUP(ventas_starbucks_2025[[#This Row],[sucursal]],cambio_sucursal[#All],2,0)</f>
        <v>Sucursal Avda Colón</v>
      </c>
      <c r="K2484" t="s">
        <v>13</v>
      </c>
      <c r="L2484" t="s">
        <v>14</v>
      </c>
      <c r="M2484" t="s">
        <v>4</v>
      </c>
      <c r="N2484" t="str">
        <f>IFERROR(VLOOKUP(ventas_starbucks_2025[[#This Row],[tamaño_sucio]],cambio_tamaño[#All],2,0),"Tamaño único")</f>
        <v>Tamaño único</v>
      </c>
      <c r="O2484">
        <v>1</v>
      </c>
      <c r="P2484">
        <v>1827.12</v>
      </c>
      <c r="Q2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4">
        <v>1827.12</v>
      </c>
      <c r="S2484" t="s">
        <v>15</v>
      </c>
      <c r="T2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84" t="str">
        <f>VLOOKUP(ventas_starbucks_2025[[#This Row],[canal_compra]],cambio_canal_compra[#All],2,0)</f>
        <v>Para llevar</v>
      </c>
      <c r="V2484" t="s">
        <v>16</v>
      </c>
      <c r="W2484" t="str">
        <f>VLOOKUP(ventas_starbucks_2025[[#This Row],[método_pago]],cambio_metodo_pago[#All],2,0)</f>
        <v>Tarjeta</v>
      </c>
      <c r="X2484" t="s">
        <v>7</v>
      </c>
      <c r="Y2484">
        <v>15</v>
      </c>
      <c r="Z2484" t="str">
        <f>VLOOKUP(ventas_starbucks_2025[[#This Row],[promoción_aplicada5]],promocion_cambiar[#All],2,0)</f>
        <v>Ninguna</v>
      </c>
      <c r="AA2484" t="s">
        <v>17</v>
      </c>
      <c r="AB2484" t="s">
        <v>23</v>
      </c>
      <c r="AC2484" t="s">
        <v>24</v>
      </c>
      <c r="AD2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84">
        <v>2.7</v>
      </c>
      <c r="AF2484">
        <v>2</v>
      </c>
      <c r="AG2484">
        <v>31</v>
      </c>
      <c r="AH2484">
        <v>30</v>
      </c>
    </row>
    <row r="2485" spans="1:34" x14ac:dyDescent="0.25">
      <c r="A2485" s="3" t="s">
        <v>2560</v>
      </c>
      <c r="B2485" s="1">
        <v>45673</v>
      </c>
      <c r="C2485" s="23">
        <f t="shared" si="190"/>
        <v>16</v>
      </c>
      <c r="D2485" s="23">
        <f t="shared" si="191"/>
        <v>4</v>
      </c>
      <c r="E2485" s="1" t="str">
        <f t="shared" si="192"/>
        <v>jueves</v>
      </c>
      <c r="F2485" s="23">
        <f t="shared" si="193"/>
        <v>1</v>
      </c>
      <c r="G2485" s="1" t="str">
        <f t="shared" si="194"/>
        <v>enero</v>
      </c>
      <c r="H2485" s="2">
        <v>0.72083333333333333</v>
      </c>
      <c r="I2485" t="s">
        <v>1</v>
      </c>
      <c r="J2485" t="str">
        <f>VLOOKUP(ventas_starbucks_2025[[#This Row],[sucursal]],cambio_sucursal[#All],2,0)</f>
        <v>Sucursal Nueva Córdoba</v>
      </c>
      <c r="K2485" t="s">
        <v>205</v>
      </c>
      <c r="L2485" t="s">
        <v>70</v>
      </c>
      <c r="M2485" t="s">
        <v>62</v>
      </c>
      <c r="N2485" t="str">
        <f>IFERROR(VLOOKUP(ventas_starbucks_2025[[#This Row],[tamaño_sucio]],cambio_tamaño[#All],2,0),"Tamaño único")</f>
        <v>Extra-Grande</v>
      </c>
      <c r="O2485">
        <v>2</v>
      </c>
      <c r="P2485">
        <v>1492.16</v>
      </c>
      <c r="Q2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5">
        <v>2984.32</v>
      </c>
      <c r="S2485" t="s">
        <v>5</v>
      </c>
      <c r="T2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85" t="str">
        <f>VLOOKUP(ventas_starbucks_2025[[#This Row],[canal_compra]],cambio_canal_compra[#All],2,0)</f>
        <v>En tienda</v>
      </c>
      <c r="V2485" t="s">
        <v>6</v>
      </c>
      <c r="W2485" t="str">
        <f>VLOOKUP(ventas_starbucks_2025[[#This Row],[método_pago]],cambio_metodo_pago[#All],2,0)</f>
        <v>Aplicación móbil</v>
      </c>
      <c r="X2485" t="s">
        <v>7</v>
      </c>
      <c r="Y2485">
        <v>15</v>
      </c>
      <c r="Z2485" t="str">
        <f>VLOOKUP(ventas_starbucks_2025[[#This Row],[promoción_aplicada5]],promocion_cambiar[#All],2,0)</f>
        <v>Ninguna</v>
      </c>
      <c r="AA2485" t="s">
        <v>17</v>
      </c>
      <c r="AB2485" t="s">
        <v>18</v>
      </c>
      <c r="AC2485" t="s">
        <v>24</v>
      </c>
      <c r="AD2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85">
        <v>4.2</v>
      </c>
      <c r="AF2485">
        <v>4</v>
      </c>
      <c r="AG2485">
        <v>44</v>
      </c>
      <c r="AH2485">
        <v>42</v>
      </c>
    </row>
    <row r="2486" spans="1:34" x14ac:dyDescent="0.25">
      <c r="A2486" s="3" t="s">
        <v>2561</v>
      </c>
      <c r="B2486" s="1">
        <v>45740</v>
      </c>
      <c r="C2486" s="23">
        <f t="shared" si="190"/>
        <v>24</v>
      </c>
      <c r="D2486" s="23">
        <f t="shared" si="191"/>
        <v>1</v>
      </c>
      <c r="E2486" s="23" t="str">
        <f t="shared" si="192"/>
        <v>lunes</v>
      </c>
      <c r="F2486" s="23">
        <f t="shared" si="193"/>
        <v>3</v>
      </c>
      <c r="G2486" s="23" t="str">
        <f t="shared" si="194"/>
        <v>marzo</v>
      </c>
      <c r="H2486" s="2">
        <v>0.62361111111111112</v>
      </c>
      <c r="I2486" t="s">
        <v>57</v>
      </c>
      <c r="J2486" t="str">
        <f>VLOOKUP(ventas_starbucks_2025[[#This Row],[sucursal]],cambio_sucursal[#All],2,0)</f>
        <v>Sucursal Avda Colón</v>
      </c>
      <c r="K2486" t="s">
        <v>101</v>
      </c>
      <c r="L2486" t="s">
        <v>3</v>
      </c>
      <c r="M2486" t="s">
        <v>4</v>
      </c>
      <c r="N2486" t="str">
        <f>IFERROR(VLOOKUP(ventas_starbucks_2025[[#This Row],[tamaño_sucio]],cambio_tamaño[#All],2,0),"Tamaño único")</f>
        <v>Tamaño único</v>
      </c>
      <c r="O2486">
        <v>2</v>
      </c>
      <c r="P2486">
        <v>3344.78</v>
      </c>
      <c r="Q2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486">
        <v>6689.56</v>
      </c>
      <c r="S2486" t="s">
        <v>31</v>
      </c>
      <c r="T2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86" t="str">
        <f>VLOOKUP(ventas_starbucks_2025[[#This Row],[canal_compra]],cambio_canal_compra[#All],2,0)</f>
        <v>Entrega domicilio</v>
      </c>
      <c r="V2486" t="s">
        <v>16</v>
      </c>
      <c r="W2486" t="str">
        <f>VLOOKUP(ventas_starbucks_2025[[#This Row],[método_pago]],cambio_metodo_pago[#All],2,0)</f>
        <v>Tarjeta</v>
      </c>
      <c r="X2486" t="s">
        <v>22</v>
      </c>
      <c r="Y2486">
        <v>0</v>
      </c>
      <c r="Z2486" t="str">
        <f>VLOOKUP(ventas_starbucks_2025[[#This Row],[promoción_aplicada5]],promocion_cambiar[#All],2,0)</f>
        <v>Ninguna</v>
      </c>
      <c r="AA2486" t="s">
        <v>17</v>
      </c>
      <c r="AB2486" t="s">
        <v>23</v>
      </c>
      <c r="AC2486" t="s">
        <v>41</v>
      </c>
      <c r="AD2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6">
        <v>7.4</v>
      </c>
      <c r="AF2486">
        <v>5</v>
      </c>
      <c r="AG2486">
        <v>39</v>
      </c>
      <c r="AH2486">
        <v>37</v>
      </c>
    </row>
    <row r="2487" spans="1:34" x14ac:dyDescent="0.25">
      <c r="A2487" s="3" t="s">
        <v>2562</v>
      </c>
      <c r="B2487" s="1">
        <v>45715</v>
      </c>
      <c r="C2487" s="23">
        <f t="shared" si="190"/>
        <v>27</v>
      </c>
      <c r="D2487" s="23">
        <f t="shared" si="191"/>
        <v>4</v>
      </c>
      <c r="E2487" s="23" t="str">
        <f t="shared" si="192"/>
        <v>jueves</v>
      </c>
      <c r="F2487" s="23">
        <f t="shared" si="193"/>
        <v>2</v>
      </c>
      <c r="G2487" s="23" t="str">
        <f t="shared" si="194"/>
        <v>febrero</v>
      </c>
      <c r="H2487" s="2">
        <v>0.80347222222222225</v>
      </c>
      <c r="I2487" t="s">
        <v>12</v>
      </c>
      <c r="J2487" t="str">
        <f>VLOOKUP(ventas_starbucks_2025[[#This Row],[sucursal]],cambio_sucursal[#All],2,0)</f>
        <v>Sucursal Córdoba Shopping</v>
      </c>
      <c r="K2487" t="s">
        <v>43</v>
      </c>
      <c r="L2487" t="s">
        <v>44</v>
      </c>
      <c r="M2487" t="s">
        <v>55</v>
      </c>
      <c r="N2487" t="str">
        <f>IFERROR(VLOOKUP(ventas_starbucks_2025[[#This Row],[tamaño_sucio]],cambio_tamaño[#All],2,0),"Tamaño único")</f>
        <v>Pequeño</v>
      </c>
      <c r="O2487">
        <v>4</v>
      </c>
      <c r="P2487">
        <v>1321.95</v>
      </c>
      <c r="Q2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7">
        <v>5287.8</v>
      </c>
      <c r="S2487" t="s">
        <v>5</v>
      </c>
      <c r="T2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87" t="str">
        <f>VLOOKUP(ventas_starbucks_2025[[#This Row],[canal_compra]],cambio_canal_compra[#All],2,0)</f>
        <v>En tienda</v>
      </c>
      <c r="V2487" t="s">
        <v>40</v>
      </c>
      <c r="W2487" t="str">
        <f>VLOOKUP(ventas_starbucks_2025[[#This Row],[método_pago]],cambio_metodo_pago[#All],2,0)</f>
        <v>Efectivo</v>
      </c>
      <c r="X2487" t="s">
        <v>22</v>
      </c>
      <c r="Y2487">
        <v>0</v>
      </c>
      <c r="Z2487" t="str">
        <f>VLOOKUP(ventas_starbucks_2025[[#This Row],[promoción_aplicada5]],promocion_cambiar[#All],2,0)</f>
        <v>Hora Feliz</v>
      </c>
      <c r="AA2487" t="s">
        <v>36</v>
      </c>
      <c r="AB2487" t="s">
        <v>52</v>
      </c>
      <c r="AC2487" t="s">
        <v>41</v>
      </c>
      <c r="AD2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7">
        <v>5.9</v>
      </c>
      <c r="AF2487">
        <v>3</v>
      </c>
      <c r="AG2487">
        <v>46</v>
      </c>
      <c r="AH2487">
        <v>42</v>
      </c>
    </row>
    <row r="2488" spans="1:34" x14ac:dyDescent="0.25">
      <c r="A2488" s="3" t="s">
        <v>2563</v>
      </c>
      <c r="B2488" s="1">
        <v>45708</v>
      </c>
      <c r="C2488" s="23">
        <f t="shared" si="190"/>
        <v>20</v>
      </c>
      <c r="D2488" s="23">
        <f t="shared" si="191"/>
        <v>4</v>
      </c>
      <c r="E2488" s="23" t="str">
        <f t="shared" si="192"/>
        <v>jueves</v>
      </c>
      <c r="F2488" s="23">
        <f t="shared" si="193"/>
        <v>2</v>
      </c>
      <c r="G2488" s="23" t="str">
        <f t="shared" si="194"/>
        <v>febrero</v>
      </c>
      <c r="H2488" s="2">
        <v>0.68402777777777779</v>
      </c>
      <c r="I2488" t="s">
        <v>57</v>
      </c>
      <c r="J2488" t="str">
        <f>VLOOKUP(ventas_starbucks_2025[[#This Row],[sucursal]],cambio_sucursal[#All],2,0)</f>
        <v>Sucursal Avda Colón</v>
      </c>
      <c r="K2488" t="s">
        <v>48</v>
      </c>
      <c r="L2488" t="s">
        <v>49</v>
      </c>
      <c r="M2488" t="s">
        <v>55</v>
      </c>
      <c r="N2488" t="str">
        <f>IFERROR(VLOOKUP(ventas_starbucks_2025[[#This Row],[tamaño_sucio]],cambio_tamaño[#All],2,0),"Tamaño único")</f>
        <v>Pequeño</v>
      </c>
      <c r="O2488">
        <v>3</v>
      </c>
      <c r="P2488">
        <v>1848.82</v>
      </c>
      <c r="Q2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8">
        <v>5546.46</v>
      </c>
      <c r="S2488" t="s">
        <v>31</v>
      </c>
      <c r="T2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88" t="str">
        <f>VLOOKUP(ventas_starbucks_2025[[#This Row],[canal_compra]],cambio_canal_compra[#All],2,0)</f>
        <v>Entrega domicilio</v>
      </c>
      <c r="V2488" t="s">
        <v>16</v>
      </c>
      <c r="W2488" t="str">
        <f>VLOOKUP(ventas_starbucks_2025[[#This Row],[método_pago]],cambio_metodo_pago[#All],2,0)</f>
        <v>Tarjeta</v>
      </c>
      <c r="X2488" t="s">
        <v>7</v>
      </c>
      <c r="Y2488">
        <v>15</v>
      </c>
      <c r="Z2488" t="str">
        <f>VLOOKUP(ventas_starbucks_2025[[#This Row],[promoción_aplicada5]],promocion_cambiar[#All],2,0)</f>
        <v>Ninguna</v>
      </c>
      <c r="AA2488" t="s">
        <v>17</v>
      </c>
      <c r="AB2488" t="s">
        <v>29</v>
      </c>
      <c r="AC2488" t="s">
        <v>24</v>
      </c>
      <c r="AD2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8">
        <v>9.9</v>
      </c>
      <c r="AF2488">
        <v>4</v>
      </c>
      <c r="AG2488">
        <v>19</v>
      </c>
      <c r="AH2488">
        <v>16</v>
      </c>
    </row>
    <row r="2489" spans="1:34" x14ac:dyDescent="0.25">
      <c r="A2489" s="3" t="s">
        <v>2564</v>
      </c>
      <c r="B2489" s="1">
        <v>45730</v>
      </c>
      <c r="C2489" s="23">
        <f t="shared" si="190"/>
        <v>14</v>
      </c>
      <c r="D2489" s="23">
        <f t="shared" si="191"/>
        <v>5</v>
      </c>
      <c r="E2489" s="23" t="str">
        <f t="shared" si="192"/>
        <v>viernes</v>
      </c>
      <c r="F2489" s="23">
        <f t="shared" si="193"/>
        <v>3</v>
      </c>
      <c r="G2489" s="23" t="str">
        <f t="shared" si="194"/>
        <v>marzo</v>
      </c>
      <c r="H2489" s="2">
        <v>0.54513888888888884</v>
      </c>
      <c r="I2489" t="s">
        <v>57</v>
      </c>
      <c r="J2489" t="str">
        <f>VLOOKUP(ventas_starbucks_2025[[#This Row],[sucursal]],cambio_sucursal[#All],2,0)</f>
        <v>Sucursal Avda Colón</v>
      </c>
      <c r="K2489" t="s">
        <v>38</v>
      </c>
      <c r="L2489" t="s">
        <v>39</v>
      </c>
      <c r="M2489" t="s">
        <v>4</v>
      </c>
      <c r="N2489" t="str">
        <f>IFERROR(VLOOKUP(ventas_starbucks_2025[[#This Row],[tamaño_sucio]],cambio_tamaño[#All],2,0),"Tamaño único")</f>
        <v>Tamaño único</v>
      </c>
      <c r="O2489">
        <v>2</v>
      </c>
      <c r="P2489">
        <v>1525.76</v>
      </c>
      <c r="Q2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9">
        <v>3051.52</v>
      </c>
      <c r="S2489" t="s">
        <v>15</v>
      </c>
      <c r="T2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89" t="str">
        <f>VLOOKUP(ventas_starbucks_2025[[#This Row],[canal_compra]],cambio_canal_compra[#All],2,0)</f>
        <v>Para llevar</v>
      </c>
      <c r="V2489" t="s">
        <v>40</v>
      </c>
      <c r="W2489" t="str">
        <f>VLOOKUP(ventas_starbucks_2025[[#This Row],[método_pago]],cambio_metodo_pago[#All],2,0)</f>
        <v>Efectivo</v>
      </c>
      <c r="X2489" t="s">
        <v>7</v>
      </c>
      <c r="Y2489">
        <v>10</v>
      </c>
      <c r="Z2489" t="str">
        <f>VLOOKUP(ventas_starbucks_2025[[#This Row],[promoción_aplicada5]],promocion_cambiar[#All],2,0)</f>
        <v>Combo</v>
      </c>
      <c r="AA2489" t="s">
        <v>8</v>
      </c>
      <c r="AB2489" t="s">
        <v>52</v>
      </c>
      <c r="AC2489" t="s">
        <v>41</v>
      </c>
      <c r="AD2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9">
        <v>8.9</v>
      </c>
      <c r="AF2489">
        <v>2</v>
      </c>
      <c r="AG2489">
        <v>24</v>
      </c>
      <c r="AH2489">
        <v>22</v>
      </c>
    </row>
    <row r="2490" spans="1:34" x14ac:dyDescent="0.25">
      <c r="A2490" s="3" t="s">
        <v>2565</v>
      </c>
      <c r="B2490" s="1">
        <v>45735</v>
      </c>
      <c r="C2490" s="23">
        <f t="shared" si="190"/>
        <v>19</v>
      </c>
      <c r="D2490" s="23">
        <f t="shared" si="191"/>
        <v>3</v>
      </c>
      <c r="E2490" s="1" t="str">
        <f t="shared" si="192"/>
        <v>miércoles</v>
      </c>
      <c r="F2490" s="23">
        <f t="shared" si="193"/>
        <v>3</v>
      </c>
      <c r="G2490" s="1" t="str">
        <f t="shared" si="194"/>
        <v>marzo</v>
      </c>
      <c r="H2490" s="2">
        <v>0.30486111111111114</v>
      </c>
      <c r="I2490" t="s">
        <v>12</v>
      </c>
      <c r="J2490" t="str">
        <f>VLOOKUP(ventas_starbucks_2025[[#This Row],[sucursal]],cambio_sucursal[#All],2,0)</f>
        <v>Sucursal Córdoba Shopping</v>
      </c>
      <c r="K2490" t="s">
        <v>48</v>
      </c>
      <c r="L2490" t="s">
        <v>49</v>
      </c>
      <c r="M2490" t="s">
        <v>45</v>
      </c>
      <c r="N2490" t="str">
        <f>IFERROR(VLOOKUP(ventas_starbucks_2025[[#This Row],[tamaño_sucio]],cambio_tamaño[#All],2,0),"Tamaño único")</f>
        <v>Grande</v>
      </c>
      <c r="O2490">
        <v>5</v>
      </c>
      <c r="P2490">
        <v>1809.07</v>
      </c>
      <c r="Q2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0">
        <v>9045.35</v>
      </c>
      <c r="S2490" t="s">
        <v>31</v>
      </c>
      <c r="T2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90" t="str">
        <f>VLOOKUP(ventas_starbucks_2025[[#This Row],[canal_compra]],cambio_canal_compra[#All],2,0)</f>
        <v>Entrega domicilio</v>
      </c>
      <c r="V2490" t="s">
        <v>40</v>
      </c>
      <c r="W2490" t="str">
        <f>VLOOKUP(ventas_starbucks_2025[[#This Row],[método_pago]],cambio_metodo_pago[#All],2,0)</f>
        <v>Efectivo</v>
      </c>
      <c r="X2490" t="s">
        <v>7</v>
      </c>
      <c r="Y2490">
        <v>0</v>
      </c>
      <c r="Z2490" t="str">
        <f>VLOOKUP(ventas_starbucks_2025[[#This Row],[promoción_aplicada5]],promocion_cambiar[#All],2,0)</f>
        <v>2x1</v>
      </c>
      <c r="AA2490" t="s">
        <v>51</v>
      </c>
      <c r="AB2490" t="s">
        <v>18</v>
      </c>
      <c r="AC2490" t="s">
        <v>10</v>
      </c>
      <c r="AD2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90">
        <v>6.7</v>
      </c>
      <c r="AF2490">
        <v>2</v>
      </c>
      <c r="AG2490">
        <v>20</v>
      </c>
      <c r="AH2490">
        <v>15</v>
      </c>
    </row>
    <row r="2491" spans="1:34" x14ac:dyDescent="0.25">
      <c r="A2491" s="3" t="s">
        <v>2566</v>
      </c>
      <c r="B2491" s="1">
        <v>45731</v>
      </c>
      <c r="C2491" s="23">
        <f t="shared" si="190"/>
        <v>15</v>
      </c>
      <c r="D2491" s="23">
        <f t="shared" si="191"/>
        <v>6</v>
      </c>
      <c r="E2491" s="1" t="str">
        <f t="shared" si="192"/>
        <v>sábado</v>
      </c>
      <c r="F2491" s="23">
        <f t="shared" si="193"/>
        <v>3</v>
      </c>
      <c r="G2491" s="1" t="str">
        <f t="shared" si="194"/>
        <v>marzo</v>
      </c>
      <c r="H2491" s="2">
        <v>0.67291666666666672</v>
      </c>
      <c r="I2491" t="s">
        <v>26</v>
      </c>
      <c r="J2491" t="str">
        <f>VLOOKUP(ventas_starbucks_2025[[#This Row],[sucursal]],cambio_sucursal[#All],2,0)</f>
        <v>Sucursal San Lorenzo 47</v>
      </c>
      <c r="K2491" t="s">
        <v>2</v>
      </c>
      <c r="L2491" t="s">
        <v>3</v>
      </c>
      <c r="M2491" t="s">
        <v>4</v>
      </c>
      <c r="N2491" t="str">
        <f>IFERROR(VLOOKUP(ventas_starbucks_2025[[#This Row],[tamaño_sucio]],cambio_tamaño[#All],2,0),"Tamaño único")</f>
        <v>Tamaño único</v>
      </c>
      <c r="O2491">
        <v>4</v>
      </c>
      <c r="P2491">
        <v>2761.76</v>
      </c>
      <c r="Q2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91">
        <v>11047.04</v>
      </c>
      <c r="S2491" t="s">
        <v>31</v>
      </c>
      <c r="T2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91" t="str">
        <f>VLOOKUP(ventas_starbucks_2025[[#This Row],[canal_compra]],cambio_canal_compra[#All],2,0)</f>
        <v>Entrega domicilio</v>
      </c>
      <c r="V2491" t="s">
        <v>40</v>
      </c>
      <c r="W2491" t="str">
        <f>VLOOKUP(ventas_starbucks_2025[[#This Row],[método_pago]],cambio_metodo_pago[#All],2,0)</f>
        <v>Efectivo</v>
      </c>
      <c r="X2491" t="s">
        <v>22</v>
      </c>
      <c r="Y2491">
        <v>0</v>
      </c>
      <c r="Z2491" t="str">
        <f>VLOOKUP(ventas_starbucks_2025[[#This Row],[promoción_aplicada5]],promocion_cambiar[#All],2,0)</f>
        <v>2x1</v>
      </c>
      <c r="AA2491" t="s">
        <v>51</v>
      </c>
      <c r="AB2491" t="s">
        <v>18</v>
      </c>
      <c r="AC2491" t="s">
        <v>24</v>
      </c>
      <c r="AD2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91">
        <v>6.5</v>
      </c>
      <c r="AF2491">
        <v>2</v>
      </c>
      <c r="AG2491">
        <v>37</v>
      </c>
      <c r="AH2491">
        <v>33</v>
      </c>
    </row>
    <row r="2492" spans="1:34" x14ac:dyDescent="0.25">
      <c r="A2492" s="3" t="s">
        <v>2567</v>
      </c>
      <c r="B2492" s="1">
        <v>45674</v>
      </c>
      <c r="C2492" s="23">
        <f t="shared" si="190"/>
        <v>17</v>
      </c>
      <c r="D2492" s="23">
        <f t="shared" si="191"/>
        <v>5</v>
      </c>
      <c r="E2492" s="23" t="str">
        <f t="shared" si="192"/>
        <v>viernes</v>
      </c>
      <c r="F2492" s="23">
        <f t="shared" si="193"/>
        <v>1</v>
      </c>
      <c r="G2492" s="23" t="str">
        <f t="shared" si="194"/>
        <v>enero</v>
      </c>
      <c r="H2492" s="2">
        <v>0.74027777777777781</v>
      </c>
      <c r="I2492" t="s">
        <v>12</v>
      </c>
      <c r="J2492" t="str">
        <f>VLOOKUP(ventas_starbucks_2025[[#This Row],[sucursal]],cambio_sucursal[#All],2,0)</f>
        <v>Sucursal Córdoba Shopping</v>
      </c>
      <c r="K2492" t="s">
        <v>20</v>
      </c>
      <c r="L2492" t="s">
        <v>21</v>
      </c>
      <c r="M2492" t="s">
        <v>4</v>
      </c>
      <c r="N2492" t="str">
        <f>IFERROR(VLOOKUP(ventas_starbucks_2025[[#This Row],[tamaño_sucio]],cambio_tamaño[#All],2,0),"Tamaño único")</f>
        <v>Tamaño único</v>
      </c>
      <c r="O2492">
        <v>3</v>
      </c>
      <c r="P2492">
        <v>729.18</v>
      </c>
      <c r="Q2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492">
        <v>2187.54</v>
      </c>
      <c r="S2492" t="s">
        <v>15</v>
      </c>
      <c r="T2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92" t="str">
        <f>VLOOKUP(ventas_starbucks_2025[[#This Row],[canal_compra]],cambio_canal_compra[#All],2,0)</f>
        <v>Para llevar</v>
      </c>
      <c r="V2492" t="s">
        <v>40</v>
      </c>
      <c r="W2492" t="str">
        <f>VLOOKUP(ventas_starbucks_2025[[#This Row],[método_pago]],cambio_metodo_pago[#All],2,0)</f>
        <v>Efectivo</v>
      </c>
      <c r="X2492" t="s">
        <v>22</v>
      </c>
      <c r="Y2492">
        <v>0</v>
      </c>
      <c r="Z2492" t="str">
        <f>VLOOKUP(ventas_starbucks_2025[[#This Row],[promoción_aplicada5]],promocion_cambiar[#All],2,0)</f>
        <v>Combo</v>
      </c>
      <c r="AA2492" t="s">
        <v>8</v>
      </c>
      <c r="AB2492" t="s">
        <v>23</v>
      </c>
      <c r="AC2492" t="s">
        <v>10</v>
      </c>
      <c r="AD2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92">
        <v>9.4</v>
      </c>
      <c r="AF2492">
        <v>2</v>
      </c>
      <c r="AG2492">
        <v>16</v>
      </c>
      <c r="AH2492">
        <v>13</v>
      </c>
    </row>
    <row r="2493" spans="1:34" x14ac:dyDescent="0.25">
      <c r="A2493" s="3" t="s">
        <v>2568</v>
      </c>
      <c r="B2493" s="1">
        <v>45752</v>
      </c>
      <c r="C2493" s="23">
        <f t="shared" si="190"/>
        <v>5</v>
      </c>
      <c r="D2493" s="23">
        <f t="shared" si="191"/>
        <v>6</v>
      </c>
      <c r="E2493" s="23" t="str">
        <f t="shared" si="192"/>
        <v>sábado</v>
      </c>
      <c r="F2493" s="23">
        <f t="shared" si="193"/>
        <v>4</v>
      </c>
      <c r="G2493" s="23" t="str">
        <f t="shared" si="194"/>
        <v>abril</v>
      </c>
      <c r="H2493" s="2">
        <v>0.80694444444444446</v>
      </c>
      <c r="I2493" t="s">
        <v>26</v>
      </c>
      <c r="J2493" t="str">
        <f>VLOOKUP(ventas_starbucks_2025[[#This Row],[sucursal]],cambio_sucursal[#All],2,0)</f>
        <v>Sucursal San Lorenzo 47</v>
      </c>
      <c r="K2493" t="s">
        <v>13</v>
      </c>
      <c r="L2493" t="s">
        <v>14</v>
      </c>
      <c r="M2493" t="s">
        <v>4</v>
      </c>
      <c r="N2493" t="str">
        <f>IFERROR(VLOOKUP(ventas_starbucks_2025[[#This Row],[tamaño_sucio]],cambio_tamaño[#All],2,0),"Tamaño único")</f>
        <v>Tamaño único</v>
      </c>
      <c r="O2493">
        <v>5</v>
      </c>
      <c r="P2493">
        <v>1857.29</v>
      </c>
      <c r="Q2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3">
        <v>9286.4500000000007</v>
      </c>
      <c r="S2493" t="s">
        <v>5</v>
      </c>
      <c r="T2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93" t="str">
        <f>VLOOKUP(ventas_starbucks_2025[[#This Row],[canal_compra]],cambio_canal_compra[#All],2,0)</f>
        <v>En tienda</v>
      </c>
      <c r="V2493" t="s">
        <v>6</v>
      </c>
      <c r="W2493" t="str">
        <f>VLOOKUP(ventas_starbucks_2025[[#This Row],[método_pago]],cambio_metodo_pago[#All],2,0)</f>
        <v>Aplicación móbil</v>
      </c>
      <c r="X2493" t="s">
        <v>7</v>
      </c>
      <c r="Y2493">
        <v>15</v>
      </c>
      <c r="Z2493" t="str">
        <f>VLOOKUP(ventas_starbucks_2025[[#This Row],[promoción_aplicada5]],promocion_cambiar[#All],2,0)</f>
        <v>Hora Feliz</v>
      </c>
      <c r="AA2493" t="s">
        <v>36</v>
      </c>
      <c r="AB2493" t="s">
        <v>23</v>
      </c>
      <c r="AC2493" t="s">
        <v>10</v>
      </c>
      <c r="AD2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93">
        <v>11.6</v>
      </c>
      <c r="AF2493">
        <v>3</v>
      </c>
      <c r="AG2493">
        <v>45</v>
      </c>
      <c r="AH2493">
        <v>40</v>
      </c>
    </row>
    <row r="2494" spans="1:34" x14ac:dyDescent="0.25">
      <c r="A2494" s="3" t="s">
        <v>2569</v>
      </c>
      <c r="B2494" s="1">
        <v>45754</v>
      </c>
      <c r="C2494" s="23">
        <f t="shared" si="190"/>
        <v>7</v>
      </c>
      <c r="D2494" s="23">
        <f t="shared" si="191"/>
        <v>1</v>
      </c>
      <c r="E2494" s="23" t="str">
        <f t="shared" si="192"/>
        <v>lunes</v>
      </c>
      <c r="F2494" s="23">
        <f t="shared" si="193"/>
        <v>4</v>
      </c>
      <c r="G2494" s="23" t="str">
        <f t="shared" si="194"/>
        <v>abril</v>
      </c>
      <c r="H2494" s="2">
        <v>0.67638888888888893</v>
      </c>
      <c r="I2494" t="s">
        <v>1</v>
      </c>
      <c r="J2494" t="str">
        <f>VLOOKUP(ventas_starbucks_2025[[#This Row],[sucursal]],cambio_sucursal[#All],2,0)</f>
        <v>Sucursal Nueva Córdoba</v>
      </c>
      <c r="K2494" t="s">
        <v>2</v>
      </c>
      <c r="L2494" t="s">
        <v>3</v>
      </c>
      <c r="M2494" t="s">
        <v>4</v>
      </c>
      <c r="N2494" t="str">
        <f>IFERROR(VLOOKUP(ventas_starbucks_2025[[#This Row],[tamaño_sucio]],cambio_tamaño[#All],2,0),"Tamaño único")</f>
        <v>Tamaño único</v>
      </c>
      <c r="O2494">
        <v>3</v>
      </c>
      <c r="P2494">
        <v>2818.6</v>
      </c>
      <c r="Q2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94">
        <v>8455.7999999999993</v>
      </c>
      <c r="S2494" t="s">
        <v>15</v>
      </c>
      <c r="T2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94" t="str">
        <f>VLOOKUP(ventas_starbucks_2025[[#This Row],[canal_compra]],cambio_canal_compra[#All],2,0)</f>
        <v>Para llevar</v>
      </c>
      <c r="V2494" t="s">
        <v>40</v>
      </c>
      <c r="W2494" t="str">
        <f>VLOOKUP(ventas_starbucks_2025[[#This Row],[método_pago]],cambio_metodo_pago[#All],2,0)</f>
        <v>Efectivo</v>
      </c>
      <c r="X2494" t="s">
        <v>22</v>
      </c>
      <c r="Y2494">
        <v>0</v>
      </c>
      <c r="Z2494" t="str">
        <f>VLOOKUP(ventas_starbucks_2025[[#This Row],[promoción_aplicada5]],promocion_cambiar[#All],2,0)</f>
        <v>Ninguna</v>
      </c>
      <c r="AA2494" t="s">
        <v>17</v>
      </c>
      <c r="AB2494" t="s">
        <v>9</v>
      </c>
      <c r="AC2494" t="s">
        <v>24</v>
      </c>
      <c r="AD2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94">
        <v>3.2</v>
      </c>
      <c r="AF2494">
        <v>3</v>
      </c>
      <c r="AG2494">
        <v>21</v>
      </c>
      <c r="AH2494">
        <v>18</v>
      </c>
    </row>
    <row r="2495" spans="1:34" x14ac:dyDescent="0.25">
      <c r="A2495" s="3" t="s">
        <v>2570</v>
      </c>
      <c r="B2495" s="1">
        <v>45709</v>
      </c>
      <c r="C2495" s="23">
        <f t="shared" si="190"/>
        <v>21</v>
      </c>
      <c r="D2495" s="23">
        <f t="shared" si="191"/>
        <v>5</v>
      </c>
      <c r="E2495" s="23" t="str">
        <f t="shared" si="192"/>
        <v>viernes</v>
      </c>
      <c r="F2495" s="23">
        <f t="shared" si="193"/>
        <v>2</v>
      </c>
      <c r="G2495" s="23" t="str">
        <f t="shared" si="194"/>
        <v>febrero</v>
      </c>
      <c r="H2495" s="2">
        <v>0.53888888888888886</v>
      </c>
      <c r="I2495" t="s">
        <v>57</v>
      </c>
      <c r="J2495" t="str">
        <f>VLOOKUP(ventas_starbucks_2025[[#This Row],[sucursal]],cambio_sucursal[#All],2,0)</f>
        <v>Sucursal Avda Colón</v>
      </c>
      <c r="K2495" t="s">
        <v>205</v>
      </c>
      <c r="L2495" t="s">
        <v>70</v>
      </c>
      <c r="M2495" t="s">
        <v>45</v>
      </c>
      <c r="N2495" t="str">
        <f>IFERROR(VLOOKUP(ventas_starbucks_2025[[#This Row],[tamaño_sucio]],cambio_tamaño[#All],2,0),"Tamaño único")</f>
        <v>Grande</v>
      </c>
      <c r="O2495">
        <v>3</v>
      </c>
      <c r="P2495">
        <v>1725.44</v>
      </c>
      <c r="Q2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5">
        <v>5176.32</v>
      </c>
      <c r="S2495" t="s">
        <v>5</v>
      </c>
      <c r="T2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95" t="str">
        <f>VLOOKUP(ventas_starbucks_2025[[#This Row],[canal_compra]],cambio_canal_compra[#All],2,0)</f>
        <v>En tienda</v>
      </c>
      <c r="V2495" t="s">
        <v>40</v>
      </c>
      <c r="W2495" t="str">
        <f>VLOOKUP(ventas_starbucks_2025[[#This Row],[método_pago]],cambio_metodo_pago[#All],2,0)</f>
        <v>Efectivo</v>
      </c>
      <c r="X2495" t="s">
        <v>7</v>
      </c>
      <c r="Y2495">
        <v>10</v>
      </c>
      <c r="Z2495" t="str">
        <f>VLOOKUP(ventas_starbucks_2025[[#This Row],[promoción_aplicada5]],promocion_cambiar[#All],2,0)</f>
        <v>Combo</v>
      </c>
      <c r="AA2495" t="s">
        <v>8</v>
      </c>
      <c r="AB2495" t="s">
        <v>9</v>
      </c>
      <c r="AC2495" t="s">
        <v>41</v>
      </c>
      <c r="AD2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95">
        <v>10.3</v>
      </c>
      <c r="AF2495">
        <v>2</v>
      </c>
      <c r="AG2495">
        <v>49</v>
      </c>
      <c r="AH2495">
        <v>46</v>
      </c>
    </row>
    <row r="2496" spans="1:34" x14ac:dyDescent="0.25">
      <c r="A2496" s="3" t="s">
        <v>2571</v>
      </c>
      <c r="B2496" s="1">
        <v>45683</v>
      </c>
      <c r="C2496" s="23">
        <f t="shared" si="190"/>
        <v>26</v>
      </c>
      <c r="D2496" s="23">
        <f t="shared" si="191"/>
        <v>7</v>
      </c>
      <c r="E2496" s="23" t="str">
        <f t="shared" si="192"/>
        <v>domingo</v>
      </c>
      <c r="F2496" s="23">
        <f t="shared" si="193"/>
        <v>1</v>
      </c>
      <c r="G2496" s="23" t="str">
        <f t="shared" si="194"/>
        <v>enero</v>
      </c>
      <c r="H2496" s="2">
        <v>0.49513888888888891</v>
      </c>
      <c r="I2496" t="s">
        <v>12</v>
      </c>
      <c r="J2496" t="str">
        <f>VLOOKUP(ventas_starbucks_2025[[#This Row],[sucursal]],cambio_sucursal[#All],2,0)</f>
        <v>Sucursal Córdoba Shopping</v>
      </c>
      <c r="K2496" t="s">
        <v>2</v>
      </c>
      <c r="L2496" t="s">
        <v>3</v>
      </c>
      <c r="M2496" t="s">
        <v>4</v>
      </c>
      <c r="N2496" t="str">
        <f>IFERROR(VLOOKUP(ventas_starbucks_2025[[#This Row],[tamaño_sucio]],cambio_tamaño[#All],2,0),"Tamaño único")</f>
        <v>Tamaño único</v>
      </c>
      <c r="O2496">
        <v>5</v>
      </c>
      <c r="P2496">
        <v>3134.7</v>
      </c>
      <c r="Q2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496">
        <v>15673.5</v>
      </c>
      <c r="S2496" t="s">
        <v>5</v>
      </c>
      <c r="T2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496" t="str">
        <f>VLOOKUP(ventas_starbucks_2025[[#This Row],[canal_compra]],cambio_canal_compra[#All],2,0)</f>
        <v>En tienda</v>
      </c>
      <c r="V2496" t="s">
        <v>6</v>
      </c>
      <c r="W2496" t="str">
        <f>VLOOKUP(ventas_starbucks_2025[[#This Row],[método_pago]],cambio_metodo_pago[#All],2,0)</f>
        <v>Aplicación móbil</v>
      </c>
      <c r="X2496" t="s">
        <v>7</v>
      </c>
      <c r="Y2496">
        <v>15</v>
      </c>
      <c r="Z2496" t="str">
        <f>VLOOKUP(ventas_starbucks_2025[[#This Row],[promoción_aplicada5]],promocion_cambiar[#All],2,0)</f>
        <v>Combo</v>
      </c>
      <c r="AA2496" t="s">
        <v>8</v>
      </c>
      <c r="AB2496" t="s">
        <v>32</v>
      </c>
      <c r="AC2496" t="s">
        <v>24</v>
      </c>
      <c r="AD2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96">
        <v>11.9</v>
      </c>
      <c r="AF2496">
        <v>1</v>
      </c>
      <c r="AG2496">
        <v>18</v>
      </c>
      <c r="AH2496">
        <v>13</v>
      </c>
    </row>
    <row r="2497" spans="1:34" x14ac:dyDescent="0.25">
      <c r="A2497" s="3" t="s">
        <v>2572</v>
      </c>
      <c r="B2497" s="1">
        <v>45733</v>
      </c>
      <c r="C2497" s="23">
        <f t="shared" si="190"/>
        <v>17</v>
      </c>
      <c r="D2497" s="23">
        <f t="shared" si="191"/>
        <v>1</v>
      </c>
      <c r="E2497" s="23" t="str">
        <f t="shared" si="192"/>
        <v>lunes</v>
      </c>
      <c r="F2497" s="23">
        <f t="shared" si="193"/>
        <v>3</v>
      </c>
      <c r="G2497" s="23" t="str">
        <f t="shared" si="194"/>
        <v>marzo</v>
      </c>
      <c r="H2497" s="2">
        <v>0.84652777777777777</v>
      </c>
      <c r="I2497" t="s">
        <v>1</v>
      </c>
      <c r="J2497" t="str">
        <f>VLOOKUP(ventas_starbucks_2025[[#This Row],[sucursal]],cambio_sucursal[#All],2,0)</f>
        <v>Sucursal Nueva Córdoba</v>
      </c>
      <c r="K2497" t="s">
        <v>130</v>
      </c>
      <c r="L2497" t="s">
        <v>65</v>
      </c>
      <c r="M2497" t="s">
        <v>4</v>
      </c>
      <c r="N2497" t="str">
        <f>IFERROR(VLOOKUP(ventas_starbucks_2025[[#This Row],[tamaño_sucio]],cambio_tamaño[#All],2,0),"Tamaño único")</f>
        <v>Tamaño único</v>
      </c>
      <c r="O2497">
        <v>2</v>
      </c>
      <c r="P2497">
        <v>1582.28</v>
      </c>
      <c r="Q2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7">
        <v>3164.56</v>
      </c>
      <c r="S2497" t="s">
        <v>15</v>
      </c>
      <c r="T2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97" t="str">
        <f>VLOOKUP(ventas_starbucks_2025[[#This Row],[canal_compra]],cambio_canal_compra[#All],2,0)</f>
        <v>Para llevar</v>
      </c>
      <c r="V2497" t="s">
        <v>6</v>
      </c>
      <c r="W2497" t="str">
        <f>VLOOKUP(ventas_starbucks_2025[[#This Row],[método_pago]],cambio_metodo_pago[#All],2,0)</f>
        <v>Aplicación móbil</v>
      </c>
      <c r="X2497" t="s">
        <v>7</v>
      </c>
      <c r="Y2497">
        <v>15</v>
      </c>
      <c r="Z2497" t="str">
        <f>VLOOKUP(ventas_starbucks_2025[[#This Row],[promoción_aplicada5]],promocion_cambiar[#All],2,0)</f>
        <v>Hora Feliz</v>
      </c>
      <c r="AA2497" t="s">
        <v>36</v>
      </c>
      <c r="AB2497" t="s">
        <v>32</v>
      </c>
      <c r="AC2497" t="s">
        <v>41</v>
      </c>
      <c r="AD2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97">
        <v>12.1</v>
      </c>
      <c r="AF2497">
        <v>1</v>
      </c>
      <c r="AG2497">
        <v>25</v>
      </c>
      <c r="AH2497">
        <v>23</v>
      </c>
    </row>
    <row r="2498" spans="1:34" x14ac:dyDescent="0.25">
      <c r="A2498" s="3" t="s">
        <v>2573</v>
      </c>
      <c r="B2498" s="1">
        <v>45762</v>
      </c>
      <c r="C2498" s="23">
        <f t="shared" ref="C2498:C2561" si="195">DAY(B2498)</f>
        <v>15</v>
      </c>
      <c r="D2498" s="23">
        <f t="shared" ref="D2498:D2561" si="196">WEEKDAY(B2498,2)</f>
        <v>2</v>
      </c>
      <c r="E2498" s="23" t="str">
        <f t="shared" ref="E2498:E2561" si="197">TEXT(B2498,"dddd")</f>
        <v>martes</v>
      </c>
      <c r="F2498" s="23">
        <f t="shared" ref="F2498:F2561" si="198">MONTH(B2498)</f>
        <v>4</v>
      </c>
      <c r="G2498" s="23" t="str">
        <f t="shared" ref="G2498:G2561" si="199">TEXT(B2498,"mmmm")</f>
        <v>abril</v>
      </c>
      <c r="H2498" s="2">
        <v>0.33263888888888887</v>
      </c>
      <c r="I2498" t="s">
        <v>1</v>
      </c>
      <c r="J2498" t="str">
        <f>VLOOKUP(ventas_starbucks_2025[[#This Row],[sucursal]],cambio_sucursal[#All],2,0)</f>
        <v>Sucursal Nueva Córdoba</v>
      </c>
      <c r="K2498" t="s">
        <v>89</v>
      </c>
      <c r="L2498" t="s">
        <v>90</v>
      </c>
      <c r="M2498" t="s">
        <v>4</v>
      </c>
      <c r="N2498" t="str">
        <f>IFERROR(VLOOKUP(ventas_starbucks_2025[[#This Row],[tamaño_sucio]],cambio_tamaño[#All],2,0),"Tamaño único")</f>
        <v>Tamaño único</v>
      </c>
      <c r="O2498">
        <v>1</v>
      </c>
      <c r="P2498">
        <v>1232.56</v>
      </c>
      <c r="Q2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8">
        <v>1232.56</v>
      </c>
      <c r="S2498" t="s">
        <v>5</v>
      </c>
      <c r="T2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98" t="str">
        <f>VLOOKUP(ventas_starbucks_2025[[#This Row],[canal_compra]],cambio_canal_compra[#All],2,0)</f>
        <v>En tienda</v>
      </c>
      <c r="V2498" t="s">
        <v>40</v>
      </c>
      <c r="W2498" t="str">
        <f>VLOOKUP(ventas_starbucks_2025[[#This Row],[método_pago]],cambio_metodo_pago[#All],2,0)</f>
        <v>Efectivo</v>
      </c>
      <c r="X2498" t="s">
        <v>22</v>
      </c>
      <c r="Y2498">
        <v>0</v>
      </c>
      <c r="Z2498" t="str">
        <f>VLOOKUP(ventas_starbucks_2025[[#This Row],[promoción_aplicada5]],promocion_cambiar[#All],2,0)</f>
        <v>2x1</v>
      </c>
      <c r="AA2498" t="s">
        <v>51</v>
      </c>
      <c r="AB2498" t="s">
        <v>18</v>
      </c>
      <c r="AC2498" t="s">
        <v>24</v>
      </c>
      <c r="AD2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98">
        <v>7.4</v>
      </c>
      <c r="AF2498">
        <v>2</v>
      </c>
      <c r="AG2498">
        <v>33</v>
      </c>
      <c r="AH2498">
        <v>32</v>
      </c>
    </row>
    <row r="2499" spans="1:34" x14ac:dyDescent="0.25">
      <c r="A2499" s="3" t="s">
        <v>2574</v>
      </c>
      <c r="B2499" s="1">
        <v>45713</v>
      </c>
      <c r="C2499" s="23">
        <f t="shared" si="195"/>
        <v>25</v>
      </c>
      <c r="D2499" s="23">
        <f t="shared" si="196"/>
        <v>2</v>
      </c>
      <c r="E2499" s="23" t="str">
        <f t="shared" si="197"/>
        <v>martes</v>
      </c>
      <c r="F2499" s="23">
        <f t="shared" si="198"/>
        <v>2</v>
      </c>
      <c r="G2499" s="23" t="str">
        <f t="shared" si="199"/>
        <v>febrero</v>
      </c>
      <c r="H2499" s="2">
        <v>0.68472222222222223</v>
      </c>
      <c r="I2499" t="s">
        <v>57</v>
      </c>
      <c r="J2499" t="str">
        <f>VLOOKUP(ventas_starbucks_2025[[#This Row],[sucursal]],cambio_sucursal[#All],2,0)</f>
        <v>Sucursal Avda Colón</v>
      </c>
      <c r="K2499" t="s">
        <v>34</v>
      </c>
      <c r="L2499" t="s">
        <v>35</v>
      </c>
      <c r="M2499" t="s">
        <v>4</v>
      </c>
      <c r="N2499" t="str">
        <f>IFERROR(VLOOKUP(ventas_starbucks_2025[[#This Row],[tamaño_sucio]],cambio_tamaño[#All],2,0),"Tamaño único")</f>
        <v>Tamaño único</v>
      </c>
      <c r="O2499">
        <v>4</v>
      </c>
      <c r="P2499">
        <v>1140.18</v>
      </c>
      <c r="Q2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9">
        <v>4560.72</v>
      </c>
      <c r="S2499" t="s">
        <v>5</v>
      </c>
      <c r="T2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99" t="str">
        <f>VLOOKUP(ventas_starbucks_2025[[#This Row],[canal_compra]],cambio_canal_compra[#All],2,0)</f>
        <v>En tienda</v>
      </c>
      <c r="V2499" t="s">
        <v>40</v>
      </c>
      <c r="W2499" t="str">
        <f>VLOOKUP(ventas_starbucks_2025[[#This Row],[método_pago]],cambio_metodo_pago[#All],2,0)</f>
        <v>Efectivo</v>
      </c>
      <c r="X2499" t="s">
        <v>7</v>
      </c>
      <c r="Y2499">
        <v>15</v>
      </c>
      <c r="Z2499" t="str">
        <f>VLOOKUP(ventas_starbucks_2025[[#This Row],[promoción_aplicada5]],promocion_cambiar[#All],2,0)</f>
        <v>2x1</v>
      </c>
      <c r="AA2499" t="s">
        <v>51</v>
      </c>
      <c r="AB2499" t="s">
        <v>18</v>
      </c>
      <c r="AC2499" t="s">
        <v>24</v>
      </c>
      <c r="AD2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99">
        <v>9</v>
      </c>
      <c r="AF2499">
        <v>1</v>
      </c>
      <c r="AG2499">
        <v>37</v>
      </c>
      <c r="AH2499">
        <v>33</v>
      </c>
    </row>
    <row r="2500" spans="1:34" x14ac:dyDescent="0.25">
      <c r="A2500" s="3" t="s">
        <v>2575</v>
      </c>
      <c r="B2500" s="1">
        <v>45662</v>
      </c>
      <c r="C2500" s="23">
        <f t="shared" si="195"/>
        <v>5</v>
      </c>
      <c r="D2500" s="23">
        <f t="shared" si="196"/>
        <v>7</v>
      </c>
      <c r="E2500" s="1" t="str">
        <f t="shared" si="197"/>
        <v>domingo</v>
      </c>
      <c r="F2500" s="23">
        <f t="shared" si="198"/>
        <v>1</v>
      </c>
      <c r="G2500" s="1" t="str">
        <f t="shared" si="199"/>
        <v>enero</v>
      </c>
      <c r="H2500" s="2">
        <v>0.49513888888888891</v>
      </c>
      <c r="I2500" t="s">
        <v>26</v>
      </c>
      <c r="J2500" t="str">
        <f>VLOOKUP(ventas_starbucks_2025[[#This Row],[sucursal]],cambio_sucursal[#All],2,0)</f>
        <v>Sucursal San Lorenzo 47</v>
      </c>
      <c r="K2500" t="s">
        <v>94</v>
      </c>
      <c r="L2500" t="s">
        <v>70</v>
      </c>
      <c r="M2500" t="s">
        <v>50</v>
      </c>
      <c r="N2500" t="str">
        <f>IFERROR(VLOOKUP(ventas_starbucks_2025[[#This Row],[tamaño_sucio]],cambio_tamaño[#All],2,0),"Tamaño único")</f>
        <v>Mediano</v>
      </c>
      <c r="O2500">
        <v>1</v>
      </c>
      <c r="P2500">
        <v>1807.26</v>
      </c>
      <c r="Q2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0">
        <v>1807.26</v>
      </c>
      <c r="S2500" t="s">
        <v>5</v>
      </c>
      <c r="T2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00" t="str">
        <f>VLOOKUP(ventas_starbucks_2025[[#This Row],[canal_compra]],cambio_canal_compra[#All],2,0)</f>
        <v>En tienda</v>
      </c>
      <c r="V2500" t="s">
        <v>6</v>
      </c>
      <c r="W2500" t="str">
        <f>VLOOKUP(ventas_starbucks_2025[[#This Row],[método_pago]],cambio_metodo_pago[#All],2,0)</f>
        <v>Aplicación móbil</v>
      </c>
      <c r="X2500" t="s">
        <v>22</v>
      </c>
      <c r="Y2500">
        <v>0</v>
      </c>
      <c r="Z2500" t="str">
        <f>VLOOKUP(ventas_starbucks_2025[[#This Row],[promoción_aplicada5]],promocion_cambiar[#All],2,0)</f>
        <v>Ninguna</v>
      </c>
      <c r="AA2500" t="s">
        <v>17</v>
      </c>
      <c r="AB2500" t="s">
        <v>52</v>
      </c>
      <c r="AC2500" t="s">
        <v>41</v>
      </c>
      <c r="AD2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00">
        <v>10.9</v>
      </c>
      <c r="AF2500">
        <v>1</v>
      </c>
      <c r="AG2500">
        <v>23</v>
      </c>
      <c r="AH2500">
        <v>22</v>
      </c>
    </row>
    <row r="2501" spans="1:34" x14ac:dyDescent="0.25">
      <c r="A2501" s="3" t="s">
        <v>2576</v>
      </c>
      <c r="B2501" s="1">
        <v>45704</v>
      </c>
      <c r="C2501" s="23">
        <f t="shared" si="195"/>
        <v>16</v>
      </c>
      <c r="D2501" s="23">
        <f t="shared" si="196"/>
        <v>7</v>
      </c>
      <c r="E2501" s="1" t="str">
        <f t="shared" si="197"/>
        <v>domingo</v>
      </c>
      <c r="F2501" s="23">
        <f t="shared" si="198"/>
        <v>2</v>
      </c>
      <c r="G2501" s="1" t="str">
        <f t="shared" si="199"/>
        <v>febrero</v>
      </c>
      <c r="H2501" s="2">
        <v>0.52500000000000002</v>
      </c>
      <c r="I2501" t="s">
        <v>12</v>
      </c>
      <c r="J2501" t="str">
        <f>VLOOKUP(ventas_starbucks_2025[[#This Row],[sucursal]],cambio_sucursal[#All],2,0)</f>
        <v>Sucursal Córdoba Shopping</v>
      </c>
      <c r="K2501" t="s">
        <v>115</v>
      </c>
      <c r="L2501" t="s">
        <v>21</v>
      </c>
      <c r="M2501" t="s">
        <v>4</v>
      </c>
      <c r="N2501" t="str">
        <f>IFERROR(VLOOKUP(ventas_starbucks_2025[[#This Row],[tamaño_sucio]],cambio_tamaño[#All],2,0),"Tamaño único")</f>
        <v>Tamaño único</v>
      </c>
      <c r="O2501">
        <v>5</v>
      </c>
      <c r="P2501">
        <v>1226.92</v>
      </c>
      <c r="Q2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1">
        <v>6134.6</v>
      </c>
      <c r="S2501" t="s">
        <v>5</v>
      </c>
      <c r="T2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1" t="str">
        <f>VLOOKUP(ventas_starbucks_2025[[#This Row],[canal_compra]],cambio_canal_compra[#All],2,0)</f>
        <v>En tienda</v>
      </c>
      <c r="V2501" t="s">
        <v>6</v>
      </c>
      <c r="W2501" t="str">
        <f>VLOOKUP(ventas_starbucks_2025[[#This Row],[método_pago]],cambio_metodo_pago[#All],2,0)</f>
        <v>Aplicación móbil</v>
      </c>
      <c r="X2501" t="s">
        <v>22</v>
      </c>
      <c r="Y2501">
        <v>0</v>
      </c>
      <c r="Z2501" t="str">
        <f>VLOOKUP(ventas_starbucks_2025[[#This Row],[promoción_aplicada5]],promocion_cambiar[#All],2,0)</f>
        <v>Combo</v>
      </c>
      <c r="AA2501" t="s">
        <v>8</v>
      </c>
      <c r="AB2501" t="s">
        <v>52</v>
      </c>
      <c r="AC2501" t="s">
        <v>41</v>
      </c>
      <c r="AD2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1">
        <v>7.7</v>
      </c>
      <c r="AF2501">
        <v>4</v>
      </c>
      <c r="AG2501">
        <v>17</v>
      </c>
      <c r="AH2501">
        <v>12</v>
      </c>
    </row>
    <row r="2502" spans="1:34" x14ac:dyDescent="0.25">
      <c r="A2502" s="3" t="s">
        <v>2577</v>
      </c>
      <c r="B2502" s="1">
        <v>45717</v>
      </c>
      <c r="C2502" s="23">
        <f t="shared" si="195"/>
        <v>1</v>
      </c>
      <c r="D2502" s="23">
        <f t="shared" si="196"/>
        <v>6</v>
      </c>
      <c r="E2502" s="23" t="str">
        <f t="shared" si="197"/>
        <v>sábado</v>
      </c>
      <c r="F2502" s="23">
        <f t="shared" si="198"/>
        <v>3</v>
      </c>
      <c r="G2502" s="23" t="str">
        <f t="shared" si="199"/>
        <v>marzo</v>
      </c>
      <c r="H2502" s="2">
        <v>0.66111111111111109</v>
      </c>
      <c r="I2502" t="s">
        <v>57</v>
      </c>
      <c r="J2502" t="str">
        <f>VLOOKUP(ventas_starbucks_2025[[#This Row],[sucursal]],cambio_sucursal[#All],2,0)</f>
        <v>Sucursal Avda Colón</v>
      </c>
      <c r="K2502" t="s">
        <v>284</v>
      </c>
      <c r="L2502" t="s">
        <v>35</v>
      </c>
      <c r="M2502" t="s">
        <v>4</v>
      </c>
      <c r="N2502" t="str">
        <f>IFERROR(VLOOKUP(ventas_starbucks_2025[[#This Row],[tamaño_sucio]],cambio_tamaño[#All],2,0),"Tamaño único")</f>
        <v>Tamaño único</v>
      </c>
      <c r="O2502">
        <v>2</v>
      </c>
      <c r="P2502">
        <v>1450.67</v>
      </c>
      <c r="Q2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2">
        <v>2901.34</v>
      </c>
      <c r="S2502" t="s">
        <v>5</v>
      </c>
      <c r="T2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02" t="str">
        <f>VLOOKUP(ventas_starbucks_2025[[#This Row],[canal_compra]],cambio_canal_compra[#All],2,0)</f>
        <v>En tienda</v>
      </c>
      <c r="V2502" t="s">
        <v>40</v>
      </c>
      <c r="W2502" t="str">
        <f>VLOOKUP(ventas_starbucks_2025[[#This Row],[método_pago]],cambio_metodo_pago[#All],2,0)</f>
        <v>Efectivo</v>
      </c>
      <c r="X2502" t="s">
        <v>22</v>
      </c>
      <c r="Y2502">
        <v>0</v>
      </c>
      <c r="Z2502" t="str">
        <f>VLOOKUP(ventas_starbucks_2025[[#This Row],[promoción_aplicada5]],promocion_cambiar[#All],2,0)</f>
        <v>Combo</v>
      </c>
      <c r="AA2502" t="s">
        <v>8</v>
      </c>
      <c r="AB2502" t="s">
        <v>32</v>
      </c>
      <c r="AC2502" t="s">
        <v>10</v>
      </c>
      <c r="AD2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2">
        <v>9.6</v>
      </c>
      <c r="AF2502">
        <v>3</v>
      </c>
      <c r="AG2502">
        <v>44</v>
      </c>
      <c r="AH2502">
        <v>42</v>
      </c>
    </row>
    <row r="2503" spans="1:34" x14ac:dyDescent="0.25">
      <c r="A2503" s="3" t="s">
        <v>2578</v>
      </c>
      <c r="B2503" s="1">
        <v>45707</v>
      </c>
      <c r="C2503" s="23">
        <f t="shared" si="195"/>
        <v>19</v>
      </c>
      <c r="D2503" s="23">
        <f t="shared" si="196"/>
        <v>3</v>
      </c>
      <c r="E2503" s="23" t="str">
        <f t="shared" si="197"/>
        <v>miércoles</v>
      </c>
      <c r="F2503" s="23">
        <f t="shared" si="198"/>
        <v>2</v>
      </c>
      <c r="G2503" s="23" t="str">
        <f t="shared" si="199"/>
        <v>febrero</v>
      </c>
      <c r="H2503" s="2">
        <v>0.72777777777777775</v>
      </c>
      <c r="I2503" t="s">
        <v>1</v>
      </c>
      <c r="J2503" t="str">
        <f>VLOOKUP(ventas_starbucks_2025[[#This Row],[sucursal]],cambio_sucursal[#All],2,0)</f>
        <v>Sucursal Nueva Córdoba</v>
      </c>
      <c r="K2503" t="s">
        <v>327</v>
      </c>
      <c r="L2503" t="s">
        <v>44</v>
      </c>
      <c r="M2503" t="s">
        <v>50</v>
      </c>
      <c r="N2503" t="str">
        <f>IFERROR(VLOOKUP(ventas_starbucks_2025[[#This Row],[tamaño_sucio]],cambio_tamaño[#All],2,0),"Tamaño único")</f>
        <v>Mediano</v>
      </c>
      <c r="O2503">
        <v>4</v>
      </c>
      <c r="P2503">
        <v>1662.41</v>
      </c>
      <c r="Q2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3">
        <v>6649.64</v>
      </c>
      <c r="S2503" t="s">
        <v>31</v>
      </c>
      <c r="T2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3" t="str">
        <f>VLOOKUP(ventas_starbucks_2025[[#This Row],[canal_compra]],cambio_canal_compra[#All],2,0)</f>
        <v>Entrega domicilio</v>
      </c>
      <c r="V2503" t="s">
        <v>40</v>
      </c>
      <c r="W2503" t="str">
        <f>VLOOKUP(ventas_starbucks_2025[[#This Row],[método_pago]],cambio_metodo_pago[#All],2,0)</f>
        <v>Efectivo</v>
      </c>
      <c r="X2503" t="s">
        <v>22</v>
      </c>
      <c r="Y2503">
        <v>0</v>
      </c>
      <c r="Z2503" t="str">
        <f>VLOOKUP(ventas_starbucks_2025[[#This Row],[promoción_aplicada5]],promocion_cambiar[#All],2,0)</f>
        <v>Hora Feliz</v>
      </c>
      <c r="AA2503" t="s">
        <v>36</v>
      </c>
      <c r="AB2503" t="s">
        <v>52</v>
      </c>
      <c r="AC2503" t="s">
        <v>24</v>
      </c>
      <c r="AD2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3">
        <v>5</v>
      </c>
      <c r="AF2503">
        <v>2</v>
      </c>
      <c r="AG2503">
        <v>47</v>
      </c>
      <c r="AH2503">
        <v>43</v>
      </c>
    </row>
    <row r="2504" spans="1:34" x14ac:dyDescent="0.25">
      <c r="A2504" s="3" t="s">
        <v>2579</v>
      </c>
      <c r="B2504" s="1">
        <v>45753</v>
      </c>
      <c r="C2504" s="23">
        <f t="shared" si="195"/>
        <v>6</v>
      </c>
      <c r="D2504" s="23">
        <f t="shared" si="196"/>
        <v>7</v>
      </c>
      <c r="E2504" s="23" t="str">
        <f t="shared" si="197"/>
        <v>domingo</v>
      </c>
      <c r="F2504" s="23">
        <f t="shared" si="198"/>
        <v>4</v>
      </c>
      <c r="G2504" s="23" t="str">
        <f t="shared" si="199"/>
        <v>abril</v>
      </c>
      <c r="H2504" s="2">
        <v>0.67222222222222228</v>
      </c>
      <c r="I2504" t="s">
        <v>1</v>
      </c>
      <c r="J2504" t="str">
        <f>VLOOKUP(ventas_starbucks_2025[[#This Row],[sucursal]],cambio_sucursal[#All],2,0)</f>
        <v>Sucursal Nueva Córdoba</v>
      </c>
      <c r="K2504" t="s">
        <v>82</v>
      </c>
      <c r="L2504" t="s">
        <v>28</v>
      </c>
      <c r="M2504" t="s">
        <v>4</v>
      </c>
      <c r="N2504" t="str">
        <f>IFERROR(VLOOKUP(ventas_starbucks_2025[[#This Row],[tamaño_sucio]],cambio_tamaño[#All],2,0),"Tamaño único")</f>
        <v>Tamaño único</v>
      </c>
      <c r="O2504">
        <v>3</v>
      </c>
      <c r="P2504">
        <v>2088.83</v>
      </c>
      <c r="Q2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04">
        <v>6266.49</v>
      </c>
      <c r="S2504" t="s">
        <v>31</v>
      </c>
      <c r="T2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4" t="str">
        <f>VLOOKUP(ventas_starbucks_2025[[#This Row],[canal_compra]],cambio_canal_compra[#All],2,0)</f>
        <v>Entrega domicilio</v>
      </c>
      <c r="V2504" t="s">
        <v>6</v>
      </c>
      <c r="W2504" t="str">
        <f>VLOOKUP(ventas_starbucks_2025[[#This Row],[método_pago]],cambio_metodo_pago[#All],2,0)</f>
        <v>Aplicación móbil</v>
      </c>
      <c r="X2504" t="s">
        <v>22</v>
      </c>
      <c r="Y2504">
        <v>0</v>
      </c>
      <c r="Z2504" t="str">
        <f>VLOOKUP(ventas_starbucks_2025[[#This Row],[promoción_aplicada5]],promocion_cambiar[#All],2,0)</f>
        <v>Ninguna</v>
      </c>
      <c r="AA2504" t="s">
        <v>17</v>
      </c>
      <c r="AB2504" t="s">
        <v>9</v>
      </c>
      <c r="AC2504" t="s">
        <v>24</v>
      </c>
      <c r="AD2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4">
        <v>8.8000000000000007</v>
      </c>
      <c r="AF2504">
        <v>3</v>
      </c>
      <c r="AG2504">
        <v>42</v>
      </c>
      <c r="AH2504">
        <v>39</v>
      </c>
    </row>
    <row r="2505" spans="1:34" x14ac:dyDescent="0.25">
      <c r="A2505" s="3" t="s">
        <v>2580</v>
      </c>
      <c r="B2505" s="1">
        <v>45658</v>
      </c>
      <c r="C2505" s="23">
        <f t="shared" si="195"/>
        <v>1</v>
      </c>
      <c r="D2505" s="23">
        <f t="shared" si="196"/>
        <v>3</v>
      </c>
      <c r="E2505" s="1" t="str">
        <f t="shared" si="197"/>
        <v>miércoles</v>
      </c>
      <c r="F2505" s="23">
        <f t="shared" si="198"/>
        <v>1</v>
      </c>
      <c r="G2505" s="1" t="str">
        <f t="shared" si="199"/>
        <v>enero</v>
      </c>
      <c r="H2505" s="2">
        <v>0.72430555555555554</v>
      </c>
      <c r="I2505" t="s">
        <v>1</v>
      </c>
      <c r="J2505" t="str">
        <f>VLOOKUP(ventas_starbucks_2025[[#This Row],[sucursal]],cambio_sucursal[#All],2,0)</f>
        <v>Sucursal Nueva Córdoba</v>
      </c>
      <c r="K2505" t="s">
        <v>13</v>
      </c>
      <c r="L2505" t="s">
        <v>14</v>
      </c>
      <c r="M2505" t="s">
        <v>4</v>
      </c>
      <c r="N2505" t="str">
        <f>IFERROR(VLOOKUP(ventas_starbucks_2025[[#This Row],[tamaño_sucio]],cambio_tamaño[#All],2,0),"Tamaño único")</f>
        <v>Tamaño único</v>
      </c>
      <c r="O2505">
        <v>2</v>
      </c>
      <c r="P2505">
        <v>2054.17</v>
      </c>
      <c r="Q2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05">
        <v>4108.34</v>
      </c>
      <c r="S2505" t="s">
        <v>15</v>
      </c>
      <c r="T2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05" t="str">
        <f>VLOOKUP(ventas_starbucks_2025[[#This Row],[canal_compra]],cambio_canal_compra[#All],2,0)</f>
        <v>Para llevar</v>
      </c>
      <c r="V2505" t="s">
        <v>6</v>
      </c>
      <c r="W2505" t="str">
        <f>VLOOKUP(ventas_starbucks_2025[[#This Row],[método_pago]],cambio_metodo_pago[#All],2,0)</f>
        <v>Aplicación móbil</v>
      </c>
      <c r="X2505" t="s">
        <v>22</v>
      </c>
      <c r="Y2505">
        <v>0</v>
      </c>
      <c r="Z2505" t="str">
        <f>VLOOKUP(ventas_starbucks_2025[[#This Row],[promoción_aplicada5]],promocion_cambiar[#All],2,0)</f>
        <v>Combo</v>
      </c>
      <c r="AA2505" t="s">
        <v>8</v>
      </c>
      <c r="AB2505" t="s">
        <v>29</v>
      </c>
      <c r="AC2505" t="s">
        <v>24</v>
      </c>
      <c r="AD2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05">
        <v>14.5</v>
      </c>
      <c r="AF2505">
        <v>2</v>
      </c>
      <c r="AG2505">
        <v>29</v>
      </c>
      <c r="AH2505">
        <v>27</v>
      </c>
    </row>
    <row r="2506" spans="1:34" x14ac:dyDescent="0.25">
      <c r="A2506" s="3" t="s">
        <v>2581</v>
      </c>
      <c r="B2506" s="1">
        <v>45758</v>
      </c>
      <c r="C2506" s="23">
        <f t="shared" si="195"/>
        <v>11</v>
      </c>
      <c r="D2506" s="23">
        <f t="shared" si="196"/>
        <v>5</v>
      </c>
      <c r="E2506" s="23" t="str">
        <f t="shared" si="197"/>
        <v>viernes</v>
      </c>
      <c r="F2506" s="23">
        <f t="shared" si="198"/>
        <v>4</v>
      </c>
      <c r="G2506" s="23" t="str">
        <f t="shared" si="199"/>
        <v>abril</v>
      </c>
      <c r="H2506" s="2">
        <v>0.60763888888888884</v>
      </c>
      <c r="I2506" t="s">
        <v>1</v>
      </c>
      <c r="J2506" t="str">
        <f>VLOOKUP(ventas_starbucks_2025[[#This Row],[sucursal]],cambio_sucursal[#All],2,0)</f>
        <v>Sucursal Nueva Córdoba</v>
      </c>
      <c r="K2506" t="s">
        <v>58</v>
      </c>
      <c r="L2506" t="s">
        <v>39</v>
      </c>
      <c r="M2506" t="s">
        <v>4</v>
      </c>
      <c r="N2506" t="str">
        <f>IFERROR(VLOOKUP(ventas_starbucks_2025[[#This Row],[tamaño_sucio]],cambio_tamaño[#All],2,0),"Tamaño único")</f>
        <v>Tamaño único</v>
      </c>
      <c r="O2506">
        <v>4</v>
      </c>
      <c r="P2506">
        <v>1456.88</v>
      </c>
      <c r="Q2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6">
        <v>5827.52</v>
      </c>
      <c r="S2506" t="s">
        <v>15</v>
      </c>
      <c r="T2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6" t="str">
        <f>VLOOKUP(ventas_starbucks_2025[[#This Row],[canal_compra]],cambio_canal_compra[#All],2,0)</f>
        <v>Para llevar</v>
      </c>
      <c r="V2506" t="s">
        <v>6</v>
      </c>
      <c r="W2506" t="str">
        <f>VLOOKUP(ventas_starbucks_2025[[#This Row],[método_pago]],cambio_metodo_pago[#All],2,0)</f>
        <v>Aplicación móbil</v>
      </c>
      <c r="X2506" t="s">
        <v>7</v>
      </c>
      <c r="Y2506">
        <v>10</v>
      </c>
      <c r="Z2506" t="str">
        <f>VLOOKUP(ventas_starbucks_2025[[#This Row],[promoción_aplicada5]],promocion_cambiar[#All],2,0)</f>
        <v>Ninguna</v>
      </c>
      <c r="AA2506" t="s">
        <v>17</v>
      </c>
      <c r="AB2506" t="s">
        <v>29</v>
      </c>
      <c r="AC2506" t="s">
        <v>41</v>
      </c>
      <c r="AD2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06">
        <v>3.8</v>
      </c>
      <c r="AF2506">
        <v>3</v>
      </c>
      <c r="AG2506">
        <v>28</v>
      </c>
      <c r="AH2506">
        <v>24</v>
      </c>
    </row>
    <row r="2507" spans="1:34" x14ac:dyDescent="0.25">
      <c r="A2507" s="3" t="s">
        <v>2582</v>
      </c>
      <c r="B2507" s="1">
        <v>45747</v>
      </c>
      <c r="C2507" s="23">
        <f t="shared" si="195"/>
        <v>31</v>
      </c>
      <c r="D2507" s="23">
        <f t="shared" si="196"/>
        <v>1</v>
      </c>
      <c r="E2507" s="23" t="str">
        <f t="shared" si="197"/>
        <v>lunes</v>
      </c>
      <c r="F2507" s="23">
        <f t="shared" si="198"/>
        <v>3</v>
      </c>
      <c r="G2507" s="23" t="str">
        <f t="shared" si="199"/>
        <v>marzo</v>
      </c>
      <c r="H2507" s="2">
        <v>0.39861111111111114</v>
      </c>
      <c r="I2507" t="s">
        <v>1</v>
      </c>
      <c r="J2507" t="str">
        <f>VLOOKUP(ventas_starbucks_2025[[#This Row],[sucursal]],cambio_sucursal[#All],2,0)</f>
        <v>Sucursal Nueva Córdoba</v>
      </c>
      <c r="K2507" t="s">
        <v>38</v>
      </c>
      <c r="L2507" t="s">
        <v>39</v>
      </c>
      <c r="M2507" t="s">
        <v>4</v>
      </c>
      <c r="N2507" t="str">
        <f>IFERROR(VLOOKUP(ventas_starbucks_2025[[#This Row],[tamaño_sucio]],cambio_tamaño[#All],2,0),"Tamaño único")</f>
        <v>Tamaño único</v>
      </c>
      <c r="O2507">
        <v>3</v>
      </c>
      <c r="P2507">
        <v>1250.57</v>
      </c>
      <c r="Q2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7">
        <v>3751.71</v>
      </c>
      <c r="S2507" t="s">
        <v>31</v>
      </c>
      <c r="T2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07" t="str">
        <f>VLOOKUP(ventas_starbucks_2025[[#This Row],[canal_compra]],cambio_canal_compra[#All],2,0)</f>
        <v>Entrega domicilio</v>
      </c>
      <c r="V2507" t="s">
        <v>16</v>
      </c>
      <c r="W2507" t="str">
        <f>VLOOKUP(ventas_starbucks_2025[[#This Row],[método_pago]],cambio_metodo_pago[#All],2,0)</f>
        <v>Tarjeta</v>
      </c>
      <c r="X2507" t="s">
        <v>7</v>
      </c>
      <c r="Y2507">
        <v>10</v>
      </c>
      <c r="Z2507" t="str">
        <f>VLOOKUP(ventas_starbucks_2025[[#This Row],[promoción_aplicada5]],promocion_cambiar[#All],2,0)</f>
        <v>2x1</v>
      </c>
      <c r="AA2507" t="s">
        <v>51</v>
      </c>
      <c r="AB2507" t="s">
        <v>29</v>
      </c>
      <c r="AC2507" t="s">
        <v>24</v>
      </c>
      <c r="AD2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7">
        <v>7.3</v>
      </c>
      <c r="AF2507">
        <v>3</v>
      </c>
      <c r="AG2507">
        <v>36</v>
      </c>
      <c r="AH2507">
        <v>33</v>
      </c>
    </row>
    <row r="2508" spans="1:34" x14ac:dyDescent="0.25">
      <c r="A2508" s="3" t="s">
        <v>2583</v>
      </c>
      <c r="B2508" s="1">
        <v>45712</v>
      </c>
      <c r="C2508" s="23">
        <f t="shared" si="195"/>
        <v>24</v>
      </c>
      <c r="D2508" s="23">
        <f t="shared" si="196"/>
        <v>1</v>
      </c>
      <c r="E2508" s="1" t="str">
        <f t="shared" si="197"/>
        <v>lunes</v>
      </c>
      <c r="F2508" s="23">
        <f t="shared" si="198"/>
        <v>2</v>
      </c>
      <c r="G2508" s="1" t="str">
        <f t="shared" si="199"/>
        <v>febrero</v>
      </c>
      <c r="H2508" s="2">
        <v>0.82291666666666663</v>
      </c>
      <c r="I2508" t="s">
        <v>1</v>
      </c>
      <c r="J2508" t="str">
        <f>VLOOKUP(ventas_starbucks_2025[[#This Row],[sucursal]],cambio_sucursal[#All],2,0)</f>
        <v>Sucursal Nueva Córdoba</v>
      </c>
      <c r="K2508" t="s">
        <v>137</v>
      </c>
      <c r="L2508" t="s">
        <v>44</v>
      </c>
      <c r="M2508" t="s">
        <v>50</v>
      </c>
      <c r="N2508" t="str">
        <f>IFERROR(VLOOKUP(ventas_starbucks_2025[[#This Row],[tamaño_sucio]],cambio_tamaño[#All],2,0),"Tamaño único")</f>
        <v>Mediano</v>
      </c>
      <c r="O2508">
        <v>4</v>
      </c>
      <c r="P2508">
        <v>1692.23</v>
      </c>
      <c r="Q2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8">
        <v>6768.92</v>
      </c>
      <c r="S2508" t="s">
        <v>5</v>
      </c>
      <c r="T2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8" t="str">
        <f>VLOOKUP(ventas_starbucks_2025[[#This Row],[canal_compra]],cambio_canal_compra[#All],2,0)</f>
        <v>En tienda</v>
      </c>
      <c r="V2508" t="s">
        <v>6</v>
      </c>
      <c r="W2508" t="str">
        <f>VLOOKUP(ventas_starbucks_2025[[#This Row],[método_pago]],cambio_metodo_pago[#All],2,0)</f>
        <v>Aplicación móbil</v>
      </c>
      <c r="X2508" t="s">
        <v>22</v>
      </c>
      <c r="Y2508">
        <v>0</v>
      </c>
      <c r="Z2508" t="str">
        <f>VLOOKUP(ventas_starbucks_2025[[#This Row],[promoción_aplicada5]],promocion_cambiar[#All],2,0)</f>
        <v>2x1</v>
      </c>
      <c r="AA2508" t="s">
        <v>51</v>
      </c>
      <c r="AB2508" t="s">
        <v>52</v>
      </c>
      <c r="AC2508" t="s">
        <v>10</v>
      </c>
      <c r="AD2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08">
        <v>3.2</v>
      </c>
      <c r="AF2508">
        <v>4</v>
      </c>
      <c r="AG2508">
        <v>16</v>
      </c>
      <c r="AH2508">
        <v>12</v>
      </c>
    </row>
    <row r="2509" spans="1:34" x14ac:dyDescent="0.25">
      <c r="A2509" s="3" t="s">
        <v>2584</v>
      </c>
      <c r="B2509" s="1">
        <v>45764</v>
      </c>
      <c r="C2509" s="23">
        <f t="shared" si="195"/>
        <v>17</v>
      </c>
      <c r="D2509" s="23">
        <f t="shared" si="196"/>
        <v>4</v>
      </c>
      <c r="E2509" s="1" t="str">
        <f t="shared" si="197"/>
        <v>jueves</v>
      </c>
      <c r="F2509" s="23">
        <f t="shared" si="198"/>
        <v>4</v>
      </c>
      <c r="G2509" s="1" t="str">
        <f t="shared" si="199"/>
        <v>abril</v>
      </c>
      <c r="H2509" s="2">
        <v>0.8125</v>
      </c>
      <c r="I2509" t="s">
        <v>1</v>
      </c>
      <c r="J2509" t="str">
        <f>VLOOKUP(ventas_starbucks_2025[[#This Row],[sucursal]],cambio_sucursal[#All],2,0)</f>
        <v>Sucursal Nueva Córdoba</v>
      </c>
      <c r="K2509" t="s">
        <v>132</v>
      </c>
      <c r="L2509" t="s">
        <v>35</v>
      </c>
      <c r="M2509" t="s">
        <v>4</v>
      </c>
      <c r="N2509" t="str">
        <f>IFERROR(VLOOKUP(ventas_starbucks_2025[[#This Row],[tamaño_sucio]],cambio_tamaño[#All],2,0),"Tamaño único")</f>
        <v>Tamaño único</v>
      </c>
      <c r="O2509">
        <v>1</v>
      </c>
      <c r="P2509">
        <v>1412.49</v>
      </c>
      <c r="Q2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9">
        <v>1412.49</v>
      </c>
      <c r="S2509" t="s">
        <v>15</v>
      </c>
      <c r="T2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09" t="str">
        <f>VLOOKUP(ventas_starbucks_2025[[#This Row],[canal_compra]],cambio_canal_compra[#All],2,0)</f>
        <v>Para llevar</v>
      </c>
      <c r="V2509" t="s">
        <v>40</v>
      </c>
      <c r="W2509" t="str">
        <f>VLOOKUP(ventas_starbucks_2025[[#This Row],[método_pago]],cambio_metodo_pago[#All],2,0)</f>
        <v>Efectivo</v>
      </c>
      <c r="X2509" t="s">
        <v>7</v>
      </c>
      <c r="Y2509">
        <v>15</v>
      </c>
      <c r="Z2509" t="str">
        <f>VLOOKUP(ventas_starbucks_2025[[#This Row],[promoción_aplicada5]],promocion_cambiar[#All],2,0)</f>
        <v>2x1</v>
      </c>
      <c r="AA2509" t="s">
        <v>51</v>
      </c>
      <c r="AB2509" t="s">
        <v>18</v>
      </c>
      <c r="AC2509" t="s">
        <v>24</v>
      </c>
      <c r="AD2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9">
        <v>9.8000000000000007</v>
      </c>
      <c r="AF2509">
        <v>1</v>
      </c>
      <c r="AG2509">
        <v>27</v>
      </c>
      <c r="AH2509">
        <v>26</v>
      </c>
    </row>
    <row r="2510" spans="1:34" x14ac:dyDescent="0.25">
      <c r="A2510" s="3" t="s">
        <v>2585</v>
      </c>
      <c r="B2510" s="1">
        <v>45674</v>
      </c>
      <c r="C2510" s="23">
        <f t="shared" si="195"/>
        <v>17</v>
      </c>
      <c r="D2510" s="23">
        <f t="shared" si="196"/>
        <v>5</v>
      </c>
      <c r="E2510" s="23" t="str">
        <f t="shared" si="197"/>
        <v>viernes</v>
      </c>
      <c r="F2510" s="23">
        <f t="shared" si="198"/>
        <v>1</v>
      </c>
      <c r="G2510" s="23" t="str">
        <f t="shared" si="199"/>
        <v>enero</v>
      </c>
      <c r="H2510" s="2">
        <v>0.46250000000000002</v>
      </c>
      <c r="I2510" t="s">
        <v>26</v>
      </c>
      <c r="J2510" t="str">
        <f>VLOOKUP(ventas_starbucks_2025[[#This Row],[sucursal]],cambio_sucursal[#All],2,0)</f>
        <v>Sucursal San Lorenzo 47</v>
      </c>
      <c r="K2510" t="s">
        <v>2</v>
      </c>
      <c r="L2510" t="s">
        <v>3</v>
      </c>
      <c r="M2510" t="s">
        <v>4</v>
      </c>
      <c r="N2510" t="str">
        <f>IFERROR(VLOOKUP(ventas_starbucks_2025[[#This Row],[tamaño_sucio]],cambio_tamaño[#All],2,0),"Tamaño único")</f>
        <v>Tamaño único</v>
      </c>
      <c r="O2510">
        <v>1</v>
      </c>
      <c r="P2510">
        <v>2563.0300000000002</v>
      </c>
      <c r="Q2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10">
        <v>2563.0300000000002</v>
      </c>
      <c r="S2510" t="s">
        <v>15</v>
      </c>
      <c r="T2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0" t="str">
        <f>VLOOKUP(ventas_starbucks_2025[[#This Row],[canal_compra]],cambio_canal_compra[#All],2,0)</f>
        <v>Para llevar</v>
      </c>
      <c r="V2510" t="s">
        <v>40</v>
      </c>
      <c r="W2510" t="str">
        <f>VLOOKUP(ventas_starbucks_2025[[#This Row],[método_pago]],cambio_metodo_pago[#All],2,0)</f>
        <v>Efectivo</v>
      </c>
      <c r="X2510" t="s">
        <v>22</v>
      </c>
      <c r="Y2510">
        <v>0</v>
      </c>
      <c r="Z2510" t="str">
        <f>VLOOKUP(ventas_starbucks_2025[[#This Row],[promoción_aplicada5]],promocion_cambiar[#All],2,0)</f>
        <v>Hora Feliz</v>
      </c>
      <c r="AA2510" t="s">
        <v>36</v>
      </c>
      <c r="AB2510" t="s">
        <v>18</v>
      </c>
      <c r="AC2510" t="s">
        <v>41</v>
      </c>
      <c r="AD2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10">
        <v>14.3</v>
      </c>
      <c r="AF2510">
        <v>2</v>
      </c>
      <c r="AG2510">
        <v>18</v>
      </c>
      <c r="AH2510">
        <v>17</v>
      </c>
    </row>
    <row r="2511" spans="1:34" x14ac:dyDescent="0.25">
      <c r="A2511" s="3" t="s">
        <v>2586</v>
      </c>
      <c r="B2511" s="1">
        <v>45662</v>
      </c>
      <c r="C2511" s="23">
        <f t="shared" si="195"/>
        <v>5</v>
      </c>
      <c r="D2511" s="23">
        <f t="shared" si="196"/>
        <v>7</v>
      </c>
      <c r="E2511" s="23" t="str">
        <f t="shared" si="197"/>
        <v>domingo</v>
      </c>
      <c r="F2511" s="23">
        <f t="shared" si="198"/>
        <v>1</v>
      </c>
      <c r="G2511" s="23" t="str">
        <f t="shared" si="199"/>
        <v>enero</v>
      </c>
      <c r="H2511" s="2">
        <v>0.36249999999999999</v>
      </c>
      <c r="I2511" t="s">
        <v>57</v>
      </c>
      <c r="J2511" t="str">
        <f>VLOOKUP(ventas_starbucks_2025[[#This Row],[sucursal]],cambio_sucursal[#All],2,0)</f>
        <v>Sucursal Avda Colón</v>
      </c>
      <c r="K2511" t="s">
        <v>115</v>
      </c>
      <c r="L2511" t="s">
        <v>21</v>
      </c>
      <c r="M2511" t="s">
        <v>4</v>
      </c>
      <c r="N2511" t="str">
        <f>IFERROR(VLOOKUP(ventas_starbucks_2025[[#This Row],[tamaño_sucio]],cambio_tamaño[#All],2,0),"Tamaño único")</f>
        <v>Tamaño único</v>
      </c>
      <c r="O2511">
        <v>5</v>
      </c>
      <c r="P2511">
        <v>1154.8800000000001</v>
      </c>
      <c r="Q2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1">
        <v>5774.4</v>
      </c>
      <c r="S2511" t="s">
        <v>5</v>
      </c>
      <c r="T2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11" t="str">
        <f>VLOOKUP(ventas_starbucks_2025[[#This Row],[canal_compra]],cambio_canal_compra[#All],2,0)</f>
        <v>En tienda</v>
      </c>
      <c r="V2511" t="s">
        <v>16</v>
      </c>
      <c r="W2511" t="str">
        <f>VLOOKUP(ventas_starbucks_2025[[#This Row],[método_pago]],cambio_metodo_pago[#All],2,0)</f>
        <v>Tarjeta</v>
      </c>
      <c r="X2511" t="s">
        <v>22</v>
      </c>
      <c r="Y2511">
        <v>0</v>
      </c>
      <c r="Z2511" t="str">
        <f>VLOOKUP(ventas_starbucks_2025[[#This Row],[promoción_aplicada5]],promocion_cambiar[#All],2,0)</f>
        <v>2x1</v>
      </c>
      <c r="AA2511" t="s">
        <v>51</v>
      </c>
      <c r="AB2511" t="s">
        <v>18</v>
      </c>
      <c r="AC2511" t="s">
        <v>24</v>
      </c>
      <c r="AD2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11">
        <v>14.3</v>
      </c>
      <c r="AF2511">
        <v>4</v>
      </c>
      <c r="AG2511">
        <v>46</v>
      </c>
      <c r="AH2511">
        <v>41</v>
      </c>
    </row>
    <row r="2512" spans="1:34" x14ac:dyDescent="0.25">
      <c r="A2512" s="3" t="s">
        <v>2587</v>
      </c>
      <c r="B2512" s="1">
        <v>45753</v>
      </c>
      <c r="C2512" s="23">
        <f t="shared" si="195"/>
        <v>6</v>
      </c>
      <c r="D2512" s="23">
        <f t="shared" si="196"/>
        <v>7</v>
      </c>
      <c r="E2512" s="1" t="str">
        <f t="shared" si="197"/>
        <v>domingo</v>
      </c>
      <c r="F2512" s="23">
        <f t="shared" si="198"/>
        <v>4</v>
      </c>
      <c r="G2512" s="1" t="str">
        <f t="shared" si="199"/>
        <v>abril</v>
      </c>
      <c r="H2512" s="2">
        <v>0.63472222222222219</v>
      </c>
      <c r="I2512" t="s">
        <v>26</v>
      </c>
      <c r="J2512" t="str">
        <f>VLOOKUP(ventas_starbucks_2025[[#This Row],[sucursal]],cambio_sucursal[#All],2,0)</f>
        <v>Sucursal San Lorenzo 47</v>
      </c>
      <c r="K2512" t="s">
        <v>127</v>
      </c>
      <c r="L2512" t="s">
        <v>44</v>
      </c>
      <c r="M2512" t="s">
        <v>62</v>
      </c>
      <c r="N2512" t="str">
        <f>IFERROR(VLOOKUP(ventas_starbucks_2025[[#This Row],[tamaño_sucio]],cambio_tamaño[#All],2,0),"Tamaño único")</f>
        <v>Extra-Grande</v>
      </c>
      <c r="O2512">
        <v>2</v>
      </c>
      <c r="P2512">
        <v>1207.3</v>
      </c>
      <c r="Q2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2">
        <v>2414.6</v>
      </c>
      <c r="S2512" t="s">
        <v>5</v>
      </c>
      <c r="T2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2" t="str">
        <f>VLOOKUP(ventas_starbucks_2025[[#This Row],[canal_compra]],cambio_canal_compra[#All],2,0)</f>
        <v>En tienda</v>
      </c>
      <c r="V2512" t="s">
        <v>6</v>
      </c>
      <c r="W2512" t="str">
        <f>VLOOKUP(ventas_starbucks_2025[[#This Row],[método_pago]],cambio_metodo_pago[#All],2,0)</f>
        <v>Aplicación móbil</v>
      </c>
      <c r="X2512" t="s">
        <v>7</v>
      </c>
      <c r="Y2512">
        <v>15</v>
      </c>
      <c r="Z2512" t="str">
        <f>VLOOKUP(ventas_starbucks_2025[[#This Row],[promoción_aplicada5]],promocion_cambiar[#All],2,0)</f>
        <v>Hora Feliz</v>
      </c>
      <c r="AA2512" t="s">
        <v>36</v>
      </c>
      <c r="AB2512" t="s">
        <v>52</v>
      </c>
      <c r="AC2512" t="s">
        <v>24</v>
      </c>
      <c r="AD2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12">
        <v>14.5</v>
      </c>
      <c r="AF2512">
        <v>5</v>
      </c>
      <c r="AG2512">
        <v>33</v>
      </c>
      <c r="AH2512">
        <v>31</v>
      </c>
    </row>
    <row r="2513" spans="1:34" x14ac:dyDescent="0.25">
      <c r="A2513" s="3" t="s">
        <v>2588</v>
      </c>
      <c r="B2513" s="1">
        <v>45694</v>
      </c>
      <c r="C2513" s="23">
        <f t="shared" si="195"/>
        <v>6</v>
      </c>
      <c r="D2513" s="23">
        <f t="shared" si="196"/>
        <v>4</v>
      </c>
      <c r="E2513" s="23" t="str">
        <f t="shared" si="197"/>
        <v>jueves</v>
      </c>
      <c r="F2513" s="23">
        <f t="shared" si="198"/>
        <v>2</v>
      </c>
      <c r="G2513" s="23" t="str">
        <f t="shared" si="199"/>
        <v>febrero</v>
      </c>
      <c r="H2513" s="2">
        <v>0.62708333333333333</v>
      </c>
      <c r="I2513" t="s">
        <v>26</v>
      </c>
      <c r="J2513" t="str">
        <f>VLOOKUP(ventas_starbucks_2025[[#This Row],[sucursal]],cambio_sucursal[#All],2,0)</f>
        <v>Sucursal San Lorenzo 47</v>
      </c>
      <c r="K2513" t="s">
        <v>69</v>
      </c>
      <c r="L2513" t="s">
        <v>70</v>
      </c>
      <c r="M2513" t="s">
        <v>45</v>
      </c>
      <c r="N2513" t="str">
        <f>IFERROR(VLOOKUP(ventas_starbucks_2025[[#This Row],[tamaño_sucio]],cambio_tamaño[#All],2,0),"Tamaño único")</f>
        <v>Grande</v>
      </c>
      <c r="O2513">
        <v>3</v>
      </c>
      <c r="P2513">
        <v>1474.59</v>
      </c>
      <c r="Q2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3">
        <v>4423.7700000000004</v>
      </c>
      <c r="S2513" t="s">
        <v>31</v>
      </c>
      <c r="T2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3" t="str">
        <f>VLOOKUP(ventas_starbucks_2025[[#This Row],[canal_compra]],cambio_canal_compra[#All],2,0)</f>
        <v>Entrega domicilio</v>
      </c>
      <c r="V2513" t="s">
        <v>6</v>
      </c>
      <c r="W2513" t="str">
        <f>VLOOKUP(ventas_starbucks_2025[[#This Row],[método_pago]],cambio_metodo_pago[#All],2,0)</f>
        <v>Aplicación móbil</v>
      </c>
      <c r="X2513" t="s">
        <v>22</v>
      </c>
      <c r="Y2513">
        <v>0</v>
      </c>
      <c r="Z2513" t="str">
        <f>VLOOKUP(ventas_starbucks_2025[[#This Row],[promoción_aplicada5]],promocion_cambiar[#All],2,0)</f>
        <v>2x1</v>
      </c>
      <c r="AA2513" t="s">
        <v>51</v>
      </c>
      <c r="AB2513" t="s">
        <v>32</v>
      </c>
      <c r="AC2513" t="s">
        <v>24</v>
      </c>
      <c r="AD2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13">
        <v>9.6999999999999993</v>
      </c>
      <c r="AF2513">
        <v>5</v>
      </c>
      <c r="AG2513">
        <v>12</v>
      </c>
      <c r="AH2513">
        <v>9</v>
      </c>
    </row>
    <row r="2514" spans="1:34" x14ac:dyDescent="0.25">
      <c r="A2514" s="3" t="s">
        <v>2589</v>
      </c>
      <c r="B2514" s="1">
        <v>45746</v>
      </c>
      <c r="C2514" s="23">
        <f t="shared" si="195"/>
        <v>30</v>
      </c>
      <c r="D2514" s="23">
        <f t="shared" si="196"/>
        <v>7</v>
      </c>
      <c r="E2514" s="23" t="str">
        <f t="shared" si="197"/>
        <v>domingo</v>
      </c>
      <c r="F2514" s="23">
        <f t="shared" si="198"/>
        <v>3</v>
      </c>
      <c r="G2514" s="23" t="str">
        <f t="shared" si="199"/>
        <v>marzo</v>
      </c>
      <c r="H2514" s="2">
        <v>0.3347222222222222</v>
      </c>
      <c r="I2514" t="s">
        <v>1</v>
      </c>
      <c r="J2514" t="str">
        <f>VLOOKUP(ventas_starbucks_2025[[#This Row],[sucursal]],cambio_sucursal[#All],2,0)</f>
        <v>Sucursal Nueva Córdoba</v>
      </c>
      <c r="K2514" t="s">
        <v>82</v>
      </c>
      <c r="L2514" t="s">
        <v>28</v>
      </c>
      <c r="M2514" t="s">
        <v>4</v>
      </c>
      <c r="N2514" t="str">
        <f>IFERROR(VLOOKUP(ventas_starbucks_2025[[#This Row],[tamaño_sucio]],cambio_tamaño[#All],2,0),"Tamaño único")</f>
        <v>Tamaño único</v>
      </c>
      <c r="O2514">
        <v>5</v>
      </c>
      <c r="P2514">
        <v>2225.67</v>
      </c>
      <c r="Q2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14">
        <v>11128.35</v>
      </c>
      <c r="S2514" t="s">
        <v>5</v>
      </c>
      <c r="T2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14" t="str">
        <f>VLOOKUP(ventas_starbucks_2025[[#This Row],[canal_compra]],cambio_canal_compra[#All],2,0)</f>
        <v>En tienda</v>
      </c>
      <c r="V2514" t="s">
        <v>40</v>
      </c>
      <c r="W2514" t="str">
        <f>VLOOKUP(ventas_starbucks_2025[[#This Row],[método_pago]],cambio_metodo_pago[#All],2,0)</f>
        <v>Efectivo</v>
      </c>
      <c r="X2514" t="s">
        <v>22</v>
      </c>
      <c r="Y2514">
        <v>0</v>
      </c>
      <c r="Z2514" t="str">
        <f>VLOOKUP(ventas_starbucks_2025[[#This Row],[promoción_aplicada5]],promocion_cambiar[#All],2,0)</f>
        <v>Hora Feliz</v>
      </c>
      <c r="AA2514" t="s">
        <v>36</v>
      </c>
      <c r="AB2514" t="s">
        <v>52</v>
      </c>
      <c r="AC2514" t="s">
        <v>41</v>
      </c>
      <c r="AD2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14">
        <v>10.6</v>
      </c>
      <c r="AF2514">
        <v>3</v>
      </c>
      <c r="AG2514">
        <v>49</v>
      </c>
      <c r="AH2514">
        <v>44</v>
      </c>
    </row>
    <row r="2515" spans="1:34" x14ac:dyDescent="0.25">
      <c r="A2515" s="3" t="s">
        <v>2590</v>
      </c>
      <c r="B2515" s="1">
        <v>45688</v>
      </c>
      <c r="C2515" s="23">
        <f t="shared" si="195"/>
        <v>31</v>
      </c>
      <c r="D2515" s="23">
        <f t="shared" si="196"/>
        <v>5</v>
      </c>
      <c r="E2515" s="23" t="str">
        <f t="shared" si="197"/>
        <v>viernes</v>
      </c>
      <c r="F2515" s="23">
        <f t="shared" si="198"/>
        <v>1</v>
      </c>
      <c r="G2515" s="23" t="str">
        <f t="shared" si="199"/>
        <v>enero</v>
      </c>
      <c r="H2515" s="2">
        <v>0.31874999999999998</v>
      </c>
      <c r="I2515" t="s">
        <v>12</v>
      </c>
      <c r="J2515" t="str">
        <f>VLOOKUP(ventas_starbucks_2025[[#This Row],[sucursal]],cambio_sucursal[#All],2,0)</f>
        <v>Sucursal Córdoba Shopping</v>
      </c>
      <c r="K2515" t="s">
        <v>48</v>
      </c>
      <c r="L2515" t="s">
        <v>49</v>
      </c>
      <c r="M2515" t="s">
        <v>45</v>
      </c>
      <c r="N2515" t="str">
        <f>IFERROR(VLOOKUP(ventas_starbucks_2025[[#This Row],[tamaño_sucio]],cambio_tamaño[#All],2,0),"Tamaño único")</f>
        <v>Grande</v>
      </c>
      <c r="O2515">
        <v>2</v>
      </c>
      <c r="P2515">
        <v>1534.88</v>
      </c>
      <c r="Q2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5">
        <v>3069.76</v>
      </c>
      <c r="S2515" t="s">
        <v>5</v>
      </c>
      <c r="T2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5" t="str">
        <f>VLOOKUP(ventas_starbucks_2025[[#This Row],[canal_compra]],cambio_canal_compra[#All],2,0)</f>
        <v>En tienda</v>
      </c>
      <c r="V2515" t="s">
        <v>40</v>
      </c>
      <c r="W2515" t="str">
        <f>VLOOKUP(ventas_starbucks_2025[[#This Row],[método_pago]],cambio_metodo_pago[#All],2,0)</f>
        <v>Efectivo</v>
      </c>
      <c r="X2515" t="s">
        <v>7</v>
      </c>
      <c r="Y2515">
        <v>10</v>
      </c>
      <c r="Z2515" t="str">
        <f>VLOOKUP(ventas_starbucks_2025[[#This Row],[promoción_aplicada5]],promocion_cambiar[#All],2,0)</f>
        <v>2x1</v>
      </c>
      <c r="AA2515" t="s">
        <v>51</v>
      </c>
      <c r="AB2515" t="s">
        <v>18</v>
      </c>
      <c r="AC2515" t="s">
        <v>41</v>
      </c>
      <c r="AD2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15">
        <v>10</v>
      </c>
      <c r="AF2515">
        <v>1</v>
      </c>
      <c r="AG2515">
        <v>28</v>
      </c>
      <c r="AH2515">
        <v>26</v>
      </c>
    </row>
    <row r="2516" spans="1:34" x14ac:dyDescent="0.25">
      <c r="A2516" s="3" t="s">
        <v>2591</v>
      </c>
      <c r="B2516" s="1">
        <v>45733</v>
      </c>
      <c r="C2516" s="23">
        <f t="shared" si="195"/>
        <v>17</v>
      </c>
      <c r="D2516" s="23">
        <f t="shared" si="196"/>
        <v>1</v>
      </c>
      <c r="E2516" s="23" t="str">
        <f t="shared" si="197"/>
        <v>lunes</v>
      </c>
      <c r="F2516" s="23">
        <f t="shared" si="198"/>
        <v>3</v>
      </c>
      <c r="G2516" s="23" t="str">
        <f t="shared" si="199"/>
        <v>marzo</v>
      </c>
      <c r="H2516" s="2">
        <v>0.80069444444444449</v>
      </c>
      <c r="I2516" t="s">
        <v>1</v>
      </c>
      <c r="J2516" t="str">
        <f>VLOOKUP(ventas_starbucks_2025[[#This Row],[sucursal]],cambio_sucursal[#All],2,0)</f>
        <v>Sucursal Nueva Córdoba</v>
      </c>
      <c r="K2516" t="s">
        <v>87</v>
      </c>
      <c r="L2516" t="s">
        <v>65</v>
      </c>
      <c r="M2516" t="s">
        <v>4</v>
      </c>
      <c r="N2516" t="str">
        <f>IFERROR(VLOOKUP(ventas_starbucks_2025[[#This Row],[tamaño_sucio]],cambio_tamaño[#All],2,0),"Tamaño único")</f>
        <v>Tamaño único</v>
      </c>
      <c r="O2516">
        <v>5</v>
      </c>
      <c r="P2516">
        <v>1973.83</v>
      </c>
      <c r="Q2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6">
        <v>9869.15</v>
      </c>
      <c r="S2516" t="s">
        <v>31</v>
      </c>
      <c r="T2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16" t="str">
        <f>VLOOKUP(ventas_starbucks_2025[[#This Row],[canal_compra]],cambio_canal_compra[#All],2,0)</f>
        <v>Entrega domicilio</v>
      </c>
      <c r="V2516" t="s">
        <v>40</v>
      </c>
      <c r="W2516" t="str">
        <f>VLOOKUP(ventas_starbucks_2025[[#This Row],[método_pago]],cambio_metodo_pago[#All],2,0)</f>
        <v>Efectivo</v>
      </c>
      <c r="X2516" t="s">
        <v>22</v>
      </c>
      <c r="Y2516">
        <v>0</v>
      </c>
      <c r="Z2516" t="str">
        <f>VLOOKUP(ventas_starbucks_2025[[#This Row],[promoción_aplicada5]],promocion_cambiar[#All],2,0)</f>
        <v>Hora Feliz</v>
      </c>
      <c r="AA2516" t="s">
        <v>36</v>
      </c>
      <c r="AB2516" t="s">
        <v>32</v>
      </c>
      <c r="AC2516" t="s">
        <v>41</v>
      </c>
      <c r="AD2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16">
        <v>12.3</v>
      </c>
      <c r="AF2516">
        <v>2</v>
      </c>
      <c r="AG2516">
        <v>37</v>
      </c>
      <c r="AH2516">
        <v>32</v>
      </c>
    </row>
    <row r="2517" spans="1:34" x14ac:dyDescent="0.25">
      <c r="A2517" s="3" t="s">
        <v>2592</v>
      </c>
      <c r="B2517" s="1">
        <v>45762</v>
      </c>
      <c r="C2517" s="23">
        <f t="shared" si="195"/>
        <v>15</v>
      </c>
      <c r="D2517" s="23">
        <f t="shared" si="196"/>
        <v>2</v>
      </c>
      <c r="E2517" s="23" t="str">
        <f t="shared" si="197"/>
        <v>martes</v>
      </c>
      <c r="F2517" s="23">
        <f t="shared" si="198"/>
        <v>4</v>
      </c>
      <c r="G2517" s="23" t="str">
        <f t="shared" si="199"/>
        <v>abril</v>
      </c>
      <c r="H2517" s="2">
        <v>0.53472222222222221</v>
      </c>
      <c r="I2517" t="s">
        <v>1</v>
      </c>
      <c r="J2517" t="str">
        <f>VLOOKUP(ventas_starbucks_2025[[#This Row],[sucursal]],cambio_sucursal[#All],2,0)</f>
        <v>Sucursal Nueva Córdoba</v>
      </c>
      <c r="K2517" t="s">
        <v>13</v>
      </c>
      <c r="L2517" t="s">
        <v>14</v>
      </c>
      <c r="M2517" t="s">
        <v>4</v>
      </c>
      <c r="N2517" t="str">
        <f>IFERROR(VLOOKUP(ventas_starbucks_2025[[#This Row],[tamaño_sucio]],cambio_tamaño[#All],2,0),"Tamaño único")</f>
        <v>Tamaño único</v>
      </c>
      <c r="O2517">
        <v>4</v>
      </c>
      <c r="P2517">
        <v>1971.1</v>
      </c>
      <c r="Q2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7">
        <v>7884.4</v>
      </c>
      <c r="S2517" t="s">
        <v>5</v>
      </c>
      <c r="T2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17" t="str">
        <f>VLOOKUP(ventas_starbucks_2025[[#This Row],[canal_compra]],cambio_canal_compra[#All],2,0)</f>
        <v>En tienda</v>
      </c>
      <c r="V2517" t="s">
        <v>6</v>
      </c>
      <c r="W2517" t="str">
        <f>VLOOKUP(ventas_starbucks_2025[[#This Row],[método_pago]],cambio_metodo_pago[#All],2,0)</f>
        <v>Aplicación móbil</v>
      </c>
      <c r="X2517" t="s">
        <v>22</v>
      </c>
      <c r="Y2517">
        <v>0</v>
      </c>
      <c r="Z2517" t="str">
        <f>VLOOKUP(ventas_starbucks_2025[[#This Row],[promoción_aplicada5]],promocion_cambiar[#All],2,0)</f>
        <v>2x1</v>
      </c>
      <c r="AA2517" t="s">
        <v>51</v>
      </c>
      <c r="AB2517" t="s">
        <v>29</v>
      </c>
      <c r="AC2517" t="s">
        <v>24</v>
      </c>
      <c r="AD2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17">
        <v>4.7</v>
      </c>
      <c r="AF2517">
        <v>2</v>
      </c>
      <c r="AG2517">
        <v>24</v>
      </c>
      <c r="AH2517">
        <v>20</v>
      </c>
    </row>
    <row r="2518" spans="1:34" x14ac:dyDescent="0.25">
      <c r="A2518" s="3" t="s">
        <v>2593</v>
      </c>
      <c r="B2518" s="1">
        <v>45734</v>
      </c>
      <c r="C2518" s="23">
        <f t="shared" si="195"/>
        <v>18</v>
      </c>
      <c r="D2518" s="23">
        <f t="shared" si="196"/>
        <v>2</v>
      </c>
      <c r="E2518" s="1" t="str">
        <f t="shared" si="197"/>
        <v>martes</v>
      </c>
      <c r="F2518" s="23">
        <f t="shared" si="198"/>
        <v>3</v>
      </c>
      <c r="G2518" s="1" t="str">
        <f t="shared" si="199"/>
        <v>marzo</v>
      </c>
      <c r="H2518" s="2">
        <v>0.79791666666666672</v>
      </c>
      <c r="I2518" t="s">
        <v>57</v>
      </c>
      <c r="J2518" t="str">
        <f>VLOOKUP(ventas_starbucks_2025[[#This Row],[sucursal]],cambio_sucursal[#All],2,0)</f>
        <v>Sucursal Avda Colón</v>
      </c>
      <c r="K2518" t="s">
        <v>82</v>
      </c>
      <c r="L2518" t="s">
        <v>28</v>
      </c>
      <c r="M2518" t="s">
        <v>4</v>
      </c>
      <c r="N2518" t="str">
        <f>IFERROR(VLOOKUP(ventas_starbucks_2025[[#This Row],[tamaño_sucio]],cambio_tamaño[#All],2,0),"Tamaño único")</f>
        <v>Tamaño único</v>
      </c>
      <c r="O2518">
        <v>2</v>
      </c>
      <c r="P2518">
        <v>2493.52</v>
      </c>
      <c r="Q2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18">
        <v>4987.04</v>
      </c>
      <c r="S2518" t="s">
        <v>5</v>
      </c>
      <c r="T2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8" t="str">
        <f>VLOOKUP(ventas_starbucks_2025[[#This Row],[canal_compra]],cambio_canal_compra[#All],2,0)</f>
        <v>En tienda</v>
      </c>
      <c r="V2518" t="s">
        <v>16</v>
      </c>
      <c r="W2518" t="str">
        <f>VLOOKUP(ventas_starbucks_2025[[#This Row],[método_pago]],cambio_metodo_pago[#All],2,0)</f>
        <v>Tarjeta</v>
      </c>
      <c r="X2518" t="s">
        <v>7</v>
      </c>
      <c r="Y2518">
        <v>10</v>
      </c>
      <c r="Z2518" t="str">
        <f>VLOOKUP(ventas_starbucks_2025[[#This Row],[promoción_aplicada5]],promocion_cambiar[#All],2,0)</f>
        <v>Hora Feliz</v>
      </c>
      <c r="AA2518" t="s">
        <v>36</v>
      </c>
      <c r="AB2518" t="s">
        <v>9</v>
      </c>
      <c r="AC2518" t="s">
        <v>41</v>
      </c>
      <c r="AD2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18">
        <v>2.7</v>
      </c>
      <c r="AF2518">
        <v>1</v>
      </c>
      <c r="AG2518">
        <v>42</v>
      </c>
      <c r="AH2518">
        <v>40</v>
      </c>
    </row>
    <row r="2519" spans="1:34" x14ac:dyDescent="0.25">
      <c r="A2519" s="3" t="s">
        <v>2594</v>
      </c>
      <c r="B2519" s="1">
        <v>45692</v>
      </c>
      <c r="C2519" s="23">
        <f t="shared" si="195"/>
        <v>4</v>
      </c>
      <c r="D2519" s="23">
        <f t="shared" si="196"/>
        <v>2</v>
      </c>
      <c r="E2519" s="23" t="str">
        <f t="shared" si="197"/>
        <v>martes</v>
      </c>
      <c r="F2519" s="23">
        <f t="shared" si="198"/>
        <v>2</v>
      </c>
      <c r="G2519" s="23" t="str">
        <f t="shared" si="199"/>
        <v>febrero</v>
      </c>
      <c r="H2519" s="2">
        <v>0.35972222222222222</v>
      </c>
      <c r="I2519" t="s">
        <v>57</v>
      </c>
      <c r="J2519" t="str">
        <f>VLOOKUP(ventas_starbucks_2025[[#This Row],[sucursal]],cambio_sucursal[#All],2,0)</f>
        <v>Sucursal Avda Colón</v>
      </c>
      <c r="K2519" t="s">
        <v>209</v>
      </c>
      <c r="L2519" t="s">
        <v>44</v>
      </c>
      <c r="M2519" t="s">
        <v>55</v>
      </c>
      <c r="N2519" t="str">
        <f>IFERROR(VLOOKUP(ventas_starbucks_2025[[#This Row],[tamaño_sucio]],cambio_tamaño[#All],2,0),"Tamaño único")</f>
        <v>Pequeño</v>
      </c>
      <c r="O2519">
        <v>3</v>
      </c>
      <c r="P2519">
        <v>1643.75</v>
      </c>
      <c r="Q2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9">
        <v>4931.25</v>
      </c>
      <c r="S2519" t="s">
        <v>31</v>
      </c>
      <c r="T2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9" t="str">
        <f>VLOOKUP(ventas_starbucks_2025[[#This Row],[canal_compra]],cambio_canal_compra[#All],2,0)</f>
        <v>Entrega domicilio</v>
      </c>
      <c r="V2519" t="s">
        <v>16</v>
      </c>
      <c r="W2519" t="str">
        <f>VLOOKUP(ventas_starbucks_2025[[#This Row],[método_pago]],cambio_metodo_pago[#All],2,0)</f>
        <v>Tarjeta</v>
      </c>
      <c r="X2519" t="s">
        <v>7</v>
      </c>
      <c r="Y2519">
        <v>15</v>
      </c>
      <c r="Z2519" t="str">
        <f>VLOOKUP(ventas_starbucks_2025[[#This Row],[promoción_aplicada5]],promocion_cambiar[#All],2,0)</f>
        <v>Hora Feliz</v>
      </c>
      <c r="AA2519" t="s">
        <v>36</v>
      </c>
      <c r="AB2519" t="s">
        <v>29</v>
      </c>
      <c r="AC2519" t="s">
        <v>41</v>
      </c>
      <c r="AD2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19">
        <v>6.7</v>
      </c>
      <c r="AF2519">
        <v>3</v>
      </c>
      <c r="AG2519">
        <v>42</v>
      </c>
      <c r="AH2519">
        <v>39</v>
      </c>
    </row>
    <row r="2520" spans="1:34" x14ac:dyDescent="0.25">
      <c r="A2520" s="3" t="s">
        <v>2595</v>
      </c>
      <c r="B2520" s="1">
        <v>45756</v>
      </c>
      <c r="C2520" s="23">
        <f t="shared" si="195"/>
        <v>9</v>
      </c>
      <c r="D2520" s="23">
        <f t="shared" si="196"/>
        <v>3</v>
      </c>
      <c r="E2520" s="1" t="str">
        <f t="shared" si="197"/>
        <v>miércoles</v>
      </c>
      <c r="F2520" s="23">
        <f t="shared" si="198"/>
        <v>4</v>
      </c>
      <c r="G2520" s="1" t="str">
        <f t="shared" si="199"/>
        <v>abril</v>
      </c>
      <c r="H2520" s="2">
        <v>0.51041666666666663</v>
      </c>
      <c r="I2520" t="s">
        <v>57</v>
      </c>
      <c r="J2520" t="str">
        <f>VLOOKUP(ventas_starbucks_2025[[#This Row],[sucursal]],cambio_sucursal[#All],2,0)</f>
        <v>Sucursal Avda Colón</v>
      </c>
      <c r="K2520" t="s">
        <v>175</v>
      </c>
      <c r="L2520" t="s">
        <v>70</v>
      </c>
      <c r="M2520" t="s">
        <v>50</v>
      </c>
      <c r="N2520" t="str">
        <f>IFERROR(VLOOKUP(ventas_starbucks_2025[[#This Row],[tamaño_sucio]],cambio_tamaño[#All],2,0),"Tamaño único")</f>
        <v>Mediano</v>
      </c>
      <c r="O2520">
        <v>2</v>
      </c>
      <c r="P2520">
        <v>1691.01</v>
      </c>
      <c r="Q2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0">
        <v>3382.02</v>
      </c>
      <c r="S2520" t="s">
        <v>31</v>
      </c>
      <c r="T2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20" t="str">
        <f>VLOOKUP(ventas_starbucks_2025[[#This Row],[canal_compra]],cambio_canal_compra[#All],2,0)</f>
        <v>Entrega domicilio</v>
      </c>
      <c r="V2520" t="s">
        <v>6</v>
      </c>
      <c r="W2520" t="str">
        <f>VLOOKUP(ventas_starbucks_2025[[#This Row],[método_pago]],cambio_metodo_pago[#All],2,0)</f>
        <v>Aplicación móbil</v>
      </c>
      <c r="X2520" t="s">
        <v>7</v>
      </c>
      <c r="Y2520">
        <v>15</v>
      </c>
      <c r="Z2520" t="str">
        <f>VLOOKUP(ventas_starbucks_2025[[#This Row],[promoción_aplicada5]],promocion_cambiar[#All],2,0)</f>
        <v>Combo</v>
      </c>
      <c r="AA2520" t="s">
        <v>8</v>
      </c>
      <c r="AB2520" t="s">
        <v>52</v>
      </c>
      <c r="AC2520" t="s">
        <v>24</v>
      </c>
      <c r="AD2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0">
        <v>8.6</v>
      </c>
      <c r="AF2520">
        <v>5</v>
      </c>
      <c r="AG2520">
        <v>44</v>
      </c>
      <c r="AH2520">
        <v>42</v>
      </c>
    </row>
    <row r="2521" spans="1:34" x14ac:dyDescent="0.25">
      <c r="A2521" s="3" t="s">
        <v>2596</v>
      </c>
      <c r="B2521" s="1">
        <v>45762</v>
      </c>
      <c r="C2521" s="23">
        <f t="shared" si="195"/>
        <v>15</v>
      </c>
      <c r="D2521" s="23">
        <f t="shared" si="196"/>
        <v>2</v>
      </c>
      <c r="E2521" s="1" t="str">
        <f t="shared" si="197"/>
        <v>martes</v>
      </c>
      <c r="F2521" s="23">
        <f t="shared" si="198"/>
        <v>4</v>
      </c>
      <c r="G2521" s="1" t="str">
        <f t="shared" si="199"/>
        <v>abril</v>
      </c>
      <c r="H2521" s="2">
        <v>0.30694444444444446</v>
      </c>
      <c r="I2521" t="s">
        <v>26</v>
      </c>
      <c r="J2521" t="str">
        <f>VLOOKUP(ventas_starbucks_2025[[#This Row],[sucursal]],cambio_sucursal[#All],2,0)</f>
        <v>Sucursal San Lorenzo 47</v>
      </c>
      <c r="K2521" t="s">
        <v>130</v>
      </c>
      <c r="L2521" t="s">
        <v>65</v>
      </c>
      <c r="M2521" t="s">
        <v>4</v>
      </c>
      <c r="N2521" t="str">
        <f>IFERROR(VLOOKUP(ventas_starbucks_2025[[#This Row],[tamaño_sucio]],cambio_tamaño[#All],2,0),"Tamaño único")</f>
        <v>Tamaño único</v>
      </c>
      <c r="O2521">
        <v>3</v>
      </c>
      <c r="P2521">
        <v>1537.36</v>
      </c>
      <c r="Q2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1">
        <v>4612.08</v>
      </c>
      <c r="S2521" t="s">
        <v>31</v>
      </c>
      <c r="T2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21" t="str">
        <f>VLOOKUP(ventas_starbucks_2025[[#This Row],[canal_compra]],cambio_canal_compra[#All],2,0)</f>
        <v>Entrega domicilio</v>
      </c>
      <c r="V2521" t="s">
        <v>16</v>
      </c>
      <c r="W2521" t="str">
        <f>VLOOKUP(ventas_starbucks_2025[[#This Row],[método_pago]],cambio_metodo_pago[#All],2,0)</f>
        <v>Tarjeta</v>
      </c>
      <c r="X2521" t="s">
        <v>7</v>
      </c>
      <c r="Y2521">
        <v>0</v>
      </c>
      <c r="Z2521" t="str">
        <f>VLOOKUP(ventas_starbucks_2025[[#This Row],[promoción_aplicada5]],promocion_cambiar[#All],2,0)</f>
        <v>2x1</v>
      </c>
      <c r="AA2521" t="s">
        <v>51</v>
      </c>
      <c r="AB2521" t="s">
        <v>29</v>
      </c>
      <c r="AC2521" t="s">
        <v>10</v>
      </c>
      <c r="AD2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1">
        <v>8.8000000000000007</v>
      </c>
      <c r="AF2521">
        <v>2</v>
      </c>
      <c r="AG2521">
        <v>44</v>
      </c>
      <c r="AH2521">
        <v>41</v>
      </c>
    </row>
    <row r="2522" spans="1:34" x14ac:dyDescent="0.25">
      <c r="A2522" s="3" t="s">
        <v>2597</v>
      </c>
      <c r="B2522" s="1">
        <v>45755</v>
      </c>
      <c r="C2522" s="23">
        <f t="shared" si="195"/>
        <v>8</v>
      </c>
      <c r="D2522" s="23">
        <f t="shared" si="196"/>
        <v>2</v>
      </c>
      <c r="E2522" s="1" t="str">
        <f t="shared" si="197"/>
        <v>martes</v>
      </c>
      <c r="F2522" s="23">
        <f t="shared" si="198"/>
        <v>4</v>
      </c>
      <c r="G2522" s="1" t="str">
        <f t="shared" si="199"/>
        <v>abril</v>
      </c>
      <c r="H2522" s="2">
        <v>0.39097222222222222</v>
      </c>
      <c r="I2522" t="s">
        <v>57</v>
      </c>
      <c r="J2522" t="str">
        <f>VLOOKUP(ventas_starbucks_2025[[#This Row],[sucursal]],cambio_sucursal[#All],2,0)</f>
        <v>Sucursal Avda Colón</v>
      </c>
      <c r="K2522" t="s">
        <v>87</v>
      </c>
      <c r="L2522" t="s">
        <v>65</v>
      </c>
      <c r="M2522" t="s">
        <v>4</v>
      </c>
      <c r="N2522" t="str">
        <f>IFERROR(VLOOKUP(ventas_starbucks_2025[[#This Row],[tamaño_sucio]],cambio_tamaño[#All],2,0),"Tamaño único")</f>
        <v>Tamaño único</v>
      </c>
      <c r="O2522">
        <v>4</v>
      </c>
      <c r="P2522">
        <v>1951.18</v>
      </c>
      <c r="Q2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2">
        <v>7804.72</v>
      </c>
      <c r="S2522" t="s">
        <v>31</v>
      </c>
      <c r="T2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2" t="str">
        <f>VLOOKUP(ventas_starbucks_2025[[#This Row],[canal_compra]],cambio_canal_compra[#All],2,0)</f>
        <v>Entrega domicilio</v>
      </c>
      <c r="V2522" t="s">
        <v>6</v>
      </c>
      <c r="W2522" t="str">
        <f>VLOOKUP(ventas_starbucks_2025[[#This Row],[método_pago]],cambio_metodo_pago[#All],2,0)</f>
        <v>Aplicación móbil</v>
      </c>
      <c r="X2522" t="s">
        <v>22</v>
      </c>
      <c r="Y2522">
        <v>0</v>
      </c>
      <c r="Z2522" t="str">
        <f>VLOOKUP(ventas_starbucks_2025[[#This Row],[promoción_aplicada5]],promocion_cambiar[#All],2,0)</f>
        <v>Combo</v>
      </c>
      <c r="AA2522" t="s">
        <v>8</v>
      </c>
      <c r="AB2522" t="s">
        <v>23</v>
      </c>
      <c r="AC2522" t="s">
        <v>41</v>
      </c>
      <c r="AD2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22">
        <v>3.8</v>
      </c>
      <c r="AF2522">
        <v>2</v>
      </c>
      <c r="AG2522">
        <v>29</v>
      </c>
      <c r="AH2522">
        <v>25</v>
      </c>
    </row>
    <row r="2523" spans="1:34" x14ac:dyDescent="0.25">
      <c r="A2523" s="3" t="s">
        <v>2598</v>
      </c>
      <c r="B2523" s="1">
        <v>45735</v>
      </c>
      <c r="C2523" s="23">
        <f t="shared" si="195"/>
        <v>19</v>
      </c>
      <c r="D2523" s="23">
        <f t="shared" si="196"/>
        <v>3</v>
      </c>
      <c r="E2523" s="1" t="str">
        <f t="shared" si="197"/>
        <v>miércoles</v>
      </c>
      <c r="F2523" s="23">
        <f t="shared" si="198"/>
        <v>3</v>
      </c>
      <c r="G2523" s="1" t="str">
        <f t="shared" si="199"/>
        <v>marzo</v>
      </c>
      <c r="H2523" s="2">
        <v>0.6479166666666667</v>
      </c>
      <c r="I2523" t="s">
        <v>57</v>
      </c>
      <c r="J2523" t="str">
        <f>VLOOKUP(ventas_starbucks_2025[[#This Row],[sucursal]],cambio_sucursal[#All],2,0)</f>
        <v>Sucursal Avda Colón</v>
      </c>
      <c r="K2523" t="s">
        <v>38</v>
      </c>
      <c r="L2523" t="s">
        <v>39</v>
      </c>
      <c r="M2523" t="s">
        <v>4</v>
      </c>
      <c r="N2523" t="str">
        <f>IFERROR(VLOOKUP(ventas_starbucks_2025[[#This Row],[tamaño_sucio]],cambio_tamaño[#All],2,0),"Tamaño único")</f>
        <v>Tamaño único</v>
      </c>
      <c r="O2523">
        <v>1</v>
      </c>
      <c r="P2523">
        <v>1593.88</v>
      </c>
      <c r="Q2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3">
        <v>1593.88</v>
      </c>
      <c r="S2523" t="s">
        <v>31</v>
      </c>
      <c r="T2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23" t="str">
        <f>VLOOKUP(ventas_starbucks_2025[[#This Row],[canal_compra]],cambio_canal_compra[#All],2,0)</f>
        <v>Entrega domicilio</v>
      </c>
      <c r="V2523" t="s">
        <v>40</v>
      </c>
      <c r="W2523" t="str">
        <f>VLOOKUP(ventas_starbucks_2025[[#This Row],[método_pago]],cambio_metodo_pago[#All],2,0)</f>
        <v>Efectivo</v>
      </c>
      <c r="X2523" t="s">
        <v>22</v>
      </c>
      <c r="Y2523">
        <v>0</v>
      </c>
      <c r="Z2523" t="str">
        <f>VLOOKUP(ventas_starbucks_2025[[#This Row],[promoción_aplicada5]],promocion_cambiar[#All],2,0)</f>
        <v>Ninguna</v>
      </c>
      <c r="AA2523" t="s">
        <v>17</v>
      </c>
      <c r="AB2523" t="s">
        <v>32</v>
      </c>
      <c r="AC2523" t="s">
        <v>24</v>
      </c>
      <c r="AD2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23">
        <v>2.1</v>
      </c>
      <c r="AF2523">
        <v>3</v>
      </c>
      <c r="AG2523">
        <v>37</v>
      </c>
      <c r="AH2523">
        <v>36</v>
      </c>
    </row>
    <row r="2524" spans="1:34" x14ac:dyDescent="0.25">
      <c r="A2524" s="3" t="s">
        <v>2599</v>
      </c>
      <c r="B2524" s="1">
        <v>45669</v>
      </c>
      <c r="C2524" s="23">
        <f t="shared" si="195"/>
        <v>12</v>
      </c>
      <c r="D2524" s="23">
        <f t="shared" si="196"/>
        <v>7</v>
      </c>
      <c r="E2524" s="23" t="str">
        <f t="shared" si="197"/>
        <v>domingo</v>
      </c>
      <c r="F2524" s="23">
        <f t="shared" si="198"/>
        <v>1</v>
      </c>
      <c r="G2524" s="23" t="str">
        <f t="shared" si="199"/>
        <v>enero</v>
      </c>
      <c r="H2524" s="2">
        <v>0.35972222222222222</v>
      </c>
      <c r="I2524" t="s">
        <v>26</v>
      </c>
      <c r="J2524" t="str">
        <f>VLOOKUP(ventas_starbucks_2025[[#This Row],[sucursal]],cambio_sucursal[#All],2,0)</f>
        <v>Sucursal San Lorenzo 47</v>
      </c>
      <c r="K2524" t="s">
        <v>48</v>
      </c>
      <c r="L2524" t="s">
        <v>49</v>
      </c>
      <c r="M2524" t="s">
        <v>55</v>
      </c>
      <c r="N2524" t="str">
        <f>IFERROR(VLOOKUP(ventas_starbucks_2025[[#This Row],[tamaño_sucio]],cambio_tamaño[#All],2,0),"Tamaño único")</f>
        <v>Pequeño</v>
      </c>
      <c r="O2524">
        <v>3</v>
      </c>
      <c r="P2524">
        <v>1987.72</v>
      </c>
      <c r="Q2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4">
        <v>5963.16</v>
      </c>
      <c r="S2524" t="s">
        <v>5</v>
      </c>
      <c r="T2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4" t="str">
        <f>VLOOKUP(ventas_starbucks_2025[[#This Row],[canal_compra]],cambio_canal_compra[#All],2,0)</f>
        <v>En tienda</v>
      </c>
      <c r="V2524" t="s">
        <v>16</v>
      </c>
      <c r="W2524" t="str">
        <f>VLOOKUP(ventas_starbucks_2025[[#This Row],[método_pago]],cambio_metodo_pago[#All],2,0)</f>
        <v>Tarjeta</v>
      </c>
      <c r="X2524" t="s">
        <v>22</v>
      </c>
      <c r="Y2524">
        <v>0</v>
      </c>
      <c r="Z2524" t="str">
        <f>VLOOKUP(ventas_starbucks_2025[[#This Row],[promoción_aplicada5]],promocion_cambiar[#All],2,0)</f>
        <v>Combo</v>
      </c>
      <c r="AA2524" t="s">
        <v>8</v>
      </c>
      <c r="AB2524" t="s">
        <v>18</v>
      </c>
      <c r="AC2524" t="s">
        <v>41</v>
      </c>
      <c r="AD2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4">
        <v>6.6</v>
      </c>
      <c r="AF2524">
        <v>2</v>
      </c>
      <c r="AG2524">
        <v>20</v>
      </c>
      <c r="AH2524">
        <v>17</v>
      </c>
    </row>
    <row r="2525" spans="1:34" x14ac:dyDescent="0.25">
      <c r="A2525" s="3" t="s">
        <v>2600</v>
      </c>
      <c r="B2525" s="1">
        <v>45728</v>
      </c>
      <c r="C2525" s="23">
        <f t="shared" si="195"/>
        <v>12</v>
      </c>
      <c r="D2525" s="23">
        <f t="shared" si="196"/>
        <v>3</v>
      </c>
      <c r="E2525" s="23" t="str">
        <f t="shared" si="197"/>
        <v>miércoles</v>
      </c>
      <c r="F2525" s="23">
        <f t="shared" si="198"/>
        <v>3</v>
      </c>
      <c r="G2525" s="23" t="str">
        <f t="shared" si="199"/>
        <v>marzo</v>
      </c>
      <c r="H2525" s="2">
        <v>0.47013888888888888</v>
      </c>
      <c r="I2525" t="s">
        <v>26</v>
      </c>
      <c r="J2525" t="str">
        <f>VLOOKUP(ventas_starbucks_2025[[#This Row],[sucursal]],cambio_sucursal[#All],2,0)</f>
        <v>Sucursal San Lorenzo 47</v>
      </c>
      <c r="K2525" t="s">
        <v>13</v>
      </c>
      <c r="L2525" t="s">
        <v>14</v>
      </c>
      <c r="M2525" t="s">
        <v>4</v>
      </c>
      <c r="N2525" t="str">
        <f>IFERROR(VLOOKUP(ventas_starbucks_2025[[#This Row],[tamaño_sucio]],cambio_tamaño[#All],2,0),"Tamaño único")</f>
        <v>Tamaño único</v>
      </c>
      <c r="O2525">
        <v>2</v>
      </c>
      <c r="P2525">
        <v>2165.39</v>
      </c>
      <c r="Q2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25">
        <v>4330.78</v>
      </c>
      <c r="S2525" t="s">
        <v>5</v>
      </c>
      <c r="T2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25" t="str">
        <f>VLOOKUP(ventas_starbucks_2025[[#This Row],[canal_compra]],cambio_canal_compra[#All],2,0)</f>
        <v>En tienda</v>
      </c>
      <c r="V2525" t="s">
        <v>40</v>
      </c>
      <c r="W2525" t="str">
        <f>VLOOKUP(ventas_starbucks_2025[[#This Row],[método_pago]],cambio_metodo_pago[#All],2,0)</f>
        <v>Efectivo</v>
      </c>
      <c r="X2525" t="s">
        <v>22</v>
      </c>
      <c r="Y2525">
        <v>0</v>
      </c>
      <c r="Z2525" t="str">
        <f>VLOOKUP(ventas_starbucks_2025[[#This Row],[promoción_aplicada5]],promocion_cambiar[#All],2,0)</f>
        <v>Combo</v>
      </c>
      <c r="AA2525" t="s">
        <v>8</v>
      </c>
      <c r="AB2525" t="s">
        <v>29</v>
      </c>
      <c r="AC2525" t="s">
        <v>10</v>
      </c>
      <c r="AD2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5">
        <v>7.3</v>
      </c>
      <c r="AF2525">
        <v>4</v>
      </c>
      <c r="AG2525">
        <v>38</v>
      </c>
      <c r="AH2525">
        <v>36</v>
      </c>
    </row>
    <row r="2526" spans="1:34" x14ac:dyDescent="0.25">
      <c r="A2526" s="3" t="s">
        <v>2601</v>
      </c>
      <c r="B2526" s="1">
        <v>45664</v>
      </c>
      <c r="C2526" s="23">
        <f t="shared" si="195"/>
        <v>7</v>
      </c>
      <c r="D2526" s="23">
        <f t="shared" si="196"/>
        <v>2</v>
      </c>
      <c r="E2526" s="23" t="str">
        <f t="shared" si="197"/>
        <v>martes</v>
      </c>
      <c r="F2526" s="23">
        <f t="shared" si="198"/>
        <v>1</v>
      </c>
      <c r="G2526" s="23" t="str">
        <f t="shared" si="199"/>
        <v>enero</v>
      </c>
      <c r="H2526" s="2">
        <v>0.59861111111111109</v>
      </c>
      <c r="I2526" t="s">
        <v>26</v>
      </c>
      <c r="J2526" t="str">
        <f>VLOOKUP(ventas_starbucks_2025[[#This Row],[sucursal]],cambio_sucursal[#All],2,0)</f>
        <v>Sucursal San Lorenzo 47</v>
      </c>
      <c r="K2526" t="s">
        <v>13</v>
      </c>
      <c r="L2526" t="s">
        <v>14</v>
      </c>
      <c r="M2526" t="s">
        <v>4</v>
      </c>
      <c r="N2526" t="str">
        <f>IFERROR(VLOOKUP(ventas_starbucks_2025[[#This Row],[tamaño_sucio]],cambio_tamaño[#All],2,0),"Tamaño único")</f>
        <v>Tamaño único</v>
      </c>
      <c r="O2526">
        <v>2</v>
      </c>
      <c r="P2526">
        <v>1796.31</v>
      </c>
      <c r="Q2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6">
        <v>3592.62</v>
      </c>
      <c r="S2526" t="s">
        <v>15</v>
      </c>
      <c r="T2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26" t="str">
        <f>VLOOKUP(ventas_starbucks_2025[[#This Row],[canal_compra]],cambio_canal_compra[#All],2,0)</f>
        <v>Para llevar</v>
      </c>
      <c r="V2526" t="s">
        <v>16</v>
      </c>
      <c r="W2526" t="str">
        <f>VLOOKUP(ventas_starbucks_2025[[#This Row],[método_pago]],cambio_metodo_pago[#All],2,0)</f>
        <v>Tarjeta</v>
      </c>
      <c r="X2526" t="s">
        <v>22</v>
      </c>
      <c r="Y2526">
        <v>0</v>
      </c>
      <c r="Z2526" t="str">
        <f>VLOOKUP(ventas_starbucks_2025[[#This Row],[promoción_aplicada5]],promocion_cambiar[#All],2,0)</f>
        <v>Ninguna</v>
      </c>
      <c r="AA2526" t="s">
        <v>17</v>
      </c>
      <c r="AB2526" t="s">
        <v>23</v>
      </c>
      <c r="AC2526" t="s">
        <v>24</v>
      </c>
      <c r="AD2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26">
        <v>2.2999999999999998</v>
      </c>
      <c r="AF2526">
        <v>5</v>
      </c>
      <c r="AG2526">
        <v>21</v>
      </c>
      <c r="AH2526">
        <v>19</v>
      </c>
    </row>
    <row r="2527" spans="1:34" x14ac:dyDescent="0.25">
      <c r="A2527" s="3" t="s">
        <v>2602</v>
      </c>
      <c r="B2527" s="1">
        <v>45672</v>
      </c>
      <c r="C2527" s="23">
        <f t="shared" si="195"/>
        <v>15</v>
      </c>
      <c r="D2527" s="23">
        <f t="shared" si="196"/>
        <v>3</v>
      </c>
      <c r="E2527" s="1" t="str">
        <f t="shared" si="197"/>
        <v>miércoles</v>
      </c>
      <c r="F2527" s="23">
        <f t="shared" si="198"/>
        <v>1</v>
      </c>
      <c r="G2527" s="1" t="str">
        <f t="shared" si="199"/>
        <v>enero</v>
      </c>
      <c r="H2527" s="2">
        <v>0.41875000000000001</v>
      </c>
      <c r="I2527" t="s">
        <v>26</v>
      </c>
      <c r="J2527" t="str">
        <f>VLOOKUP(ventas_starbucks_2025[[#This Row],[sucursal]],cambio_sucursal[#All],2,0)</f>
        <v>Sucursal San Lorenzo 47</v>
      </c>
      <c r="K2527" t="s">
        <v>94</v>
      </c>
      <c r="L2527" t="s">
        <v>70</v>
      </c>
      <c r="M2527" t="s">
        <v>62</v>
      </c>
      <c r="N2527" t="str">
        <f>IFERROR(VLOOKUP(ventas_starbucks_2025[[#This Row],[tamaño_sucio]],cambio_tamaño[#All],2,0),"Tamaño único")</f>
        <v>Extra-Grande</v>
      </c>
      <c r="O2527">
        <v>5</v>
      </c>
      <c r="P2527">
        <v>1490.46</v>
      </c>
      <c r="Q2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7">
        <v>7452.3</v>
      </c>
      <c r="S2527" t="s">
        <v>5</v>
      </c>
      <c r="T2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7" t="str">
        <f>VLOOKUP(ventas_starbucks_2025[[#This Row],[canal_compra]],cambio_canal_compra[#All],2,0)</f>
        <v>En tienda</v>
      </c>
      <c r="V2527" t="s">
        <v>6</v>
      </c>
      <c r="W2527" t="str">
        <f>VLOOKUP(ventas_starbucks_2025[[#This Row],[método_pago]],cambio_metodo_pago[#All],2,0)</f>
        <v>Aplicación móbil</v>
      </c>
      <c r="X2527" t="s">
        <v>7</v>
      </c>
      <c r="Y2527">
        <v>0</v>
      </c>
      <c r="Z2527" t="str">
        <f>VLOOKUP(ventas_starbucks_2025[[#This Row],[promoción_aplicada5]],promocion_cambiar[#All],2,0)</f>
        <v>Combo</v>
      </c>
      <c r="AA2527" t="s">
        <v>8</v>
      </c>
      <c r="AB2527" t="s">
        <v>18</v>
      </c>
      <c r="AC2527" t="s">
        <v>41</v>
      </c>
      <c r="AD2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27">
        <v>4.3</v>
      </c>
      <c r="AF2527">
        <v>3</v>
      </c>
      <c r="AG2527">
        <v>17</v>
      </c>
      <c r="AH2527">
        <v>12</v>
      </c>
    </row>
    <row r="2528" spans="1:34" x14ac:dyDescent="0.25">
      <c r="A2528" s="3" t="s">
        <v>2603</v>
      </c>
      <c r="B2528" s="1">
        <v>45763</v>
      </c>
      <c r="C2528" s="23">
        <f t="shared" si="195"/>
        <v>16</v>
      </c>
      <c r="D2528" s="23">
        <f t="shared" si="196"/>
        <v>3</v>
      </c>
      <c r="E2528" s="1" t="str">
        <f t="shared" si="197"/>
        <v>miércoles</v>
      </c>
      <c r="F2528" s="23">
        <f t="shared" si="198"/>
        <v>4</v>
      </c>
      <c r="G2528" s="1" t="str">
        <f t="shared" si="199"/>
        <v>abril</v>
      </c>
      <c r="H2528" s="2">
        <v>0.55625000000000002</v>
      </c>
      <c r="I2528" t="s">
        <v>57</v>
      </c>
      <c r="J2528" t="str">
        <f>VLOOKUP(ventas_starbucks_2025[[#This Row],[sucursal]],cambio_sucursal[#All],2,0)</f>
        <v>Sucursal Avda Colón</v>
      </c>
      <c r="K2528" t="s">
        <v>13</v>
      </c>
      <c r="L2528" t="s">
        <v>14</v>
      </c>
      <c r="M2528" t="s">
        <v>4</v>
      </c>
      <c r="N2528" t="str">
        <f>IFERROR(VLOOKUP(ventas_starbucks_2025[[#This Row],[tamaño_sucio]],cambio_tamaño[#All],2,0),"Tamaño único")</f>
        <v>Tamaño único</v>
      </c>
      <c r="O2528">
        <v>5</v>
      </c>
      <c r="P2528">
        <v>2050.5100000000002</v>
      </c>
      <c r="Q2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28">
        <v>10252.549999999999</v>
      </c>
      <c r="S2528" t="s">
        <v>5</v>
      </c>
      <c r="T2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28" t="str">
        <f>VLOOKUP(ventas_starbucks_2025[[#This Row],[canal_compra]],cambio_canal_compra[#All],2,0)</f>
        <v>En tienda</v>
      </c>
      <c r="V2528" t="s">
        <v>40</v>
      </c>
      <c r="W2528" t="str">
        <f>VLOOKUP(ventas_starbucks_2025[[#This Row],[método_pago]],cambio_metodo_pago[#All],2,0)</f>
        <v>Efectivo</v>
      </c>
      <c r="X2528" t="s">
        <v>22</v>
      </c>
      <c r="Y2528">
        <v>0</v>
      </c>
      <c r="Z2528" t="str">
        <f>VLOOKUP(ventas_starbucks_2025[[#This Row],[promoción_aplicada5]],promocion_cambiar[#All],2,0)</f>
        <v>Ninguna</v>
      </c>
      <c r="AA2528" t="s">
        <v>17</v>
      </c>
      <c r="AB2528" t="s">
        <v>29</v>
      </c>
      <c r="AC2528" t="s">
        <v>10</v>
      </c>
      <c r="AD2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8">
        <v>5.6</v>
      </c>
      <c r="AF2528">
        <v>4</v>
      </c>
      <c r="AG2528">
        <v>39</v>
      </c>
      <c r="AH2528">
        <v>34</v>
      </c>
    </row>
    <row r="2529" spans="1:34" x14ac:dyDescent="0.25">
      <c r="A2529" s="3" t="s">
        <v>2604</v>
      </c>
      <c r="B2529" s="1">
        <v>45698</v>
      </c>
      <c r="C2529" s="23">
        <f t="shared" si="195"/>
        <v>10</v>
      </c>
      <c r="D2529" s="23">
        <f t="shared" si="196"/>
        <v>1</v>
      </c>
      <c r="E2529" s="23" t="str">
        <f t="shared" si="197"/>
        <v>lunes</v>
      </c>
      <c r="F2529" s="23">
        <f t="shared" si="198"/>
        <v>2</v>
      </c>
      <c r="G2529" s="23" t="str">
        <f t="shared" si="199"/>
        <v>febrero</v>
      </c>
      <c r="H2529" s="2">
        <v>0.34930555555555554</v>
      </c>
      <c r="I2529" t="s">
        <v>57</v>
      </c>
      <c r="J2529" t="str">
        <f>VLOOKUP(ventas_starbucks_2025[[#This Row],[sucursal]],cambio_sucursal[#All],2,0)</f>
        <v>Sucursal Avda Colón</v>
      </c>
      <c r="K2529" t="s">
        <v>38</v>
      </c>
      <c r="L2529" t="s">
        <v>39</v>
      </c>
      <c r="M2529" t="s">
        <v>4</v>
      </c>
      <c r="N2529" t="str">
        <f>IFERROR(VLOOKUP(ventas_starbucks_2025[[#This Row],[tamaño_sucio]],cambio_tamaño[#All],2,0),"Tamaño único")</f>
        <v>Tamaño único</v>
      </c>
      <c r="O2529">
        <v>4</v>
      </c>
      <c r="P2529">
        <v>1483.87</v>
      </c>
      <c r="Q2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9">
        <v>5935.48</v>
      </c>
      <c r="S2529" t="s">
        <v>5</v>
      </c>
      <c r="T2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9" t="str">
        <f>VLOOKUP(ventas_starbucks_2025[[#This Row],[canal_compra]],cambio_canal_compra[#All],2,0)</f>
        <v>En tienda</v>
      </c>
      <c r="V2529" t="s">
        <v>16</v>
      </c>
      <c r="W2529" t="str">
        <f>VLOOKUP(ventas_starbucks_2025[[#This Row],[método_pago]],cambio_metodo_pago[#All],2,0)</f>
        <v>Tarjeta</v>
      </c>
      <c r="X2529" t="s">
        <v>22</v>
      </c>
      <c r="Y2529">
        <v>0</v>
      </c>
      <c r="Z2529" t="str">
        <f>VLOOKUP(ventas_starbucks_2025[[#This Row],[promoción_aplicada5]],promocion_cambiar[#All],2,0)</f>
        <v>Combo</v>
      </c>
      <c r="AA2529" t="s">
        <v>8</v>
      </c>
      <c r="AB2529" t="s">
        <v>29</v>
      </c>
      <c r="AC2529" t="s">
        <v>24</v>
      </c>
      <c r="AD2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9">
        <v>5.0999999999999996</v>
      </c>
      <c r="AF2529">
        <v>3</v>
      </c>
      <c r="AG2529">
        <v>10</v>
      </c>
      <c r="AH2529">
        <v>6</v>
      </c>
    </row>
    <row r="2530" spans="1:34" x14ac:dyDescent="0.25">
      <c r="A2530" s="3" t="s">
        <v>2605</v>
      </c>
      <c r="B2530" s="1">
        <v>45711</v>
      </c>
      <c r="C2530" s="23">
        <f t="shared" si="195"/>
        <v>23</v>
      </c>
      <c r="D2530" s="23">
        <f t="shared" si="196"/>
        <v>7</v>
      </c>
      <c r="E2530" s="23" t="str">
        <f t="shared" si="197"/>
        <v>domingo</v>
      </c>
      <c r="F2530" s="23">
        <f t="shared" si="198"/>
        <v>2</v>
      </c>
      <c r="G2530" s="23" t="str">
        <f t="shared" si="199"/>
        <v>febrero</v>
      </c>
      <c r="H2530" s="2">
        <v>0.47083333333333333</v>
      </c>
      <c r="I2530" t="s">
        <v>57</v>
      </c>
      <c r="J2530" t="str">
        <f>VLOOKUP(ventas_starbucks_2025[[#This Row],[sucursal]],cambio_sucursal[#All],2,0)</f>
        <v>Sucursal Avda Colón</v>
      </c>
      <c r="K2530" t="s">
        <v>58</v>
      </c>
      <c r="L2530" t="s">
        <v>39</v>
      </c>
      <c r="M2530" t="s">
        <v>4</v>
      </c>
      <c r="N2530" t="str">
        <f>IFERROR(VLOOKUP(ventas_starbucks_2025[[#This Row],[tamaño_sucio]],cambio_tamaño[#All],2,0),"Tamaño único")</f>
        <v>Tamaño único</v>
      </c>
      <c r="O2530">
        <v>3</v>
      </c>
      <c r="P2530">
        <v>1587.52</v>
      </c>
      <c r="Q2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0">
        <v>4762.5600000000004</v>
      </c>
      <c r="S2530" t="s">
        <v>15</v>
      </c>
      <c r="T2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30" t="str">
        <f>VLOOKUP(ventas_starbucks_2025[[#This Row],[canal_compra]],cambio_canal_compra[#All],2,0)</f>
        <v>Para llevar</v>
      </c>
      <c r="V2530" t="s">
        <v>16</v>
      </c>
      <c r="W2530" t="str">
        <f>VLOOKUP(ventas_starbucks_2025[[#This Row],[método_pago]],cambio_metodo_pago[#All],2,0)</f>
        <v>Tarjeta</v>
      </c>
      <c r="X2530" t="s">
        <v>7</v>
      </c>
      <c r="Y2530">
        <v>15</v>
      </c>
      <c r="Z2530" t="str">
        <f>VLOOKUP(ventas_starbucks_2025[[#This Row],[promoción_aplicada5]],promocion_cambiar[#All],2,0)</f>
        <v>2x1</v>
      </c>
      <c r="AA2530" t="s">
        <v>51</v>
      </c>
      <c r="AB2530" t="s">
        <v>52</v>
      </c>
      <c r="AC2530" t="s">
        <v>10</v>
      </c>
      <c r="AD2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0">
        <v>5.8</v>
      </c>
      <c r="AF2530">
        <v>5</v>
      </c>
      <c r="AG2530">
        <v>13</v>
      </c>
      <c r="AH2530">
        <v>10</v>
      </c>
    </row>
    <row r="2531" spans="1:34" x14ac:dyDescent="0.25">
      <c r="A2531" s="3" t="s">
        <v>2606</v>
      </c>
      <c r="B2531" s="1">
        <v>45754</v>
      </c>
      <c r="C2531" s="23">
        <f t="shared" si="195"/>
        <v>7</v>
      </c>
      <c r="D2531" s="23">
        <f t="shared" si="196"/>
        <v>1</v>
      </c>
      <c r="E2531" s="23" t="str">
        <f t="shared" si="197"/>
        <v>lunes</v>
      </c>
      <c r="F2531" s="23">
        <f t="shared" si="198"/>
        <v>4</v>
      </c>
      <c r="G2531" s="23" t="str">
        <f t="shared" si="199"/>
        <v>abril</v>
      </c>
      <c r="H2531" s="2">
        <v>0.8305555555555556</v>
      </c>
      <c r="I2531" t="s">
        <v>12</v>
      </c>
      <c r="J2531" t="str">
        <f>VLOOKUP(ventas_starbucks_2025[[#This Row],[sucursal]],cambio_sucursal[#All],2,0)</f>
        <v>Sucursal Córdoba Shopping</v>
      </c>
      <c r="K2531" t="s">
        <v>2</v>
      </c>
      <c r="L2531" t="s">
        <v>3</v>
      </c>
      <c r="M2531" t="s">
        <v>4</v>
      </c>
      <c r="N2531" t="str">
        <f>IFERROR(VLOOKUP(ventas_starbucks_2025[[#This Row],[tamaño_sucio]],cambio_tamaño[#All],2,0),"Tamaño único")</f>
        <v>Tamaño único</v>
      </c>
      <c r="O2531">
        <v>5</v>
      </c>
      <c r="P2531">
        <v>2876.37</v>
      </c>
      <c r="Q2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31">
        <v>14381.85</v>
      </c>
      <c r="S2531" t="s">
        <v>31</v>
      </c>
      <c r="T2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31" t="str">
        <f>VLOOKUP(ventas_starbucks_2025[[#This Row],[canal_compra]],cambio_canal_compra[#All],2,0)</f>
        <v>Entrega domicilio</v>
      </c>
      <c r="V2531" t="s">
        <v>40</v>
      </c>
      <c r="W2531" t="str">
        <f>VLOOKUP(ventas_starbucks_2025[[#This Row],[método_pago]],cambio_metodo_pago[#All],2,0)</f>
        <v>Efectivo</v>
      </c>
      <c r="X2531" t="s">
        <v>22</v>
      </c>
      <c r="Y2531">
        <v>0</v>
      </c>
      <c r="Z2531" t="str">
        <f>VLOOKUP(ventas_starbucks_2025[[#This Row],[promoción_aplicada5]],promocion_cambiar[#All],2,0)</f>
        <v>Hora Feliz</v>
      </c>
      <c r="AA2531" t="s">
        <v>36</v>
      </c>
      <c r="AB2531" t="s">
        <v>32</v>
      </c>
      <c r="AC2531" t="s">
        <v>41</v>
      </c>
      <c r="AD2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1">
        <v>8.4</v>
      </c>
      <c r="AF2531">
        <v>3</v>
      </c>
      <c r="AG2531">
        <v>50</v>
      </c>
      <c r="AH2531">
        <v>45</v>
      </c>
    </row>
    <row r="2532" spans="1:34" x14ac:dyDescent="0.25">
      <c r="A2532" s="3" t="s">
        <v>2607</v>
      </c>
      <c r="B2532" s="1">
        <v>45760</v>
      </c>
      <c r="C2532" s="23">
        <f t="shared" si="195"/>
        <v>13</v>
      </c>
      <c r="D2532" s="23">
        <f t="shared" si="196"/>
        <v>7</v>
      </c>
      <c r="E2532" s="23" t="str">
        <f t="shared" si="197"/>
        <v>domingo</v>
      </c>
      <c r="F2532" s="23">
        <f t="shared" si="198"/>
        <v>4</v>
      </c>
      <c r="G2532" s="23" t="str">
        <f t="shared" si="199"/>
        <v>abril</v>
      </c>
      <c r="H2532" s="2">
        <v>0.375</v>
      </c>
      <c r="I2532" t="s">
        <v>12</v>
      </c>
      <c r="J2532" t="str">
        <f>VLOOKUP(ventas_starbucks_2025[[#This Row],[sucursal]],cambio_sucursal[#All],2,0)</f>
        <v>Sucursal Córdoba Shopping</v>
      </c>
      <c r="K2532" t="s">
        <v>13</v>
      </c>
      <c r="L2532" t="s">
        <v>14</v>
      </c>
      <c r="M2532" t="s">
        <v>4</v>
      </c>
      <c r="N2532" t="str">
        <f>IFERROR(VLOOKUP(ventas_starbucks_2025[[#This Row],[tamaño_sucio]],cambio_tamaño[#All],2,0),"Tamaño único")</f>
        <v>Tamaño único</v>
      </c>
      <c r="O2532">
        <v>1</v>
      </c>
      <c r="P2532">
        <v>2160.66</v>
      </c>
      <c r="Q2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32">
        <v>2160.66</v>
      </c>
      <c r="S2532" t="s">
        <v>31</v>
      </c>
      <c r="T2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32" t="str">
        <f>VLOOKUP(ventas_starbucks_2025[[#This Row],[canal_compra]],cambio_canal_compra[#All],2,0)</f>
        <v>Entrega domicilio</v>
      </c>
      <c r="V2532" t="s">
        <v>16</v>
      </c>
      <c r="W2532" t="str">
        <f>VLOOKUP(ventas_starbucks_2025[[#This Row],[método_pago]],cambio_metodo_pago[#All],2,0)</f>
        <v>Tarjeta</v>
      </c>
      <c r="X2532" t="s">
        <v>7</v>
      </c>
      <c r="Y2532">
        <v>0</v>
      </c>
      <c r="Z2532" t="str">
        <f>VLOOKUP(ventas_starbucks_2025[[#This Row],[promoción_aplicada5]],promocion_cambiar[#All],2,0)</f>
        <v>Combo</v>
      </c>
      <c r="AA2532" t="s">
        <v>8</v>
      </c>
      <c r="AB2532" t="s">
        <v>52</v>
      </c>
      <c r="AC2532" t="s">
        <v>41</v>
      </c>
      <c r="AD2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2">
        <v>5.2</v>
      </c>
      <c r="AF2532">
        <v>2</v>
      </c>
      <c r="AG2532">
        <v>20</v>
      </c>
      <c r="AH2532">
        <v>19</v>
      </c>
    </row>
    <row r="2533" spans="1:34" x14ac:dyDescent="0.25">
      <c r="A2533" s="3" t="s">
        <v>2608</v>
      </c>
      <c r="B2533" s="1">
        <v>45673</v>
      </c>
      <c r="C2533" s="23">
        <f t="shared" si="195"/>
        <v>16</v>
      </c>
      <c r="D2533" s="23">
        <f t="shared" si="196"/>
        <v>4</v>
      </c>
      <c r="E2533" s="1" t="str">
        <f t="shared" si="197"/>
        <v>jueves</v>
      </c>
      <c r="F2533" s="23">
        <f t="shared" si="198"/>
        <v>1</v>
      </c>
      <c r="G2533" s="1" t="str">
        <f t="shared" si="199"/>
        <v>enero</v>
      </c>
      <c r="H2533" s="2">
        <v>0.29930555555555555</v>
      </c>
      <c r="I2533" t="s">
        <v>26</v>
      </c>
      <c r="J2533" t="str">
        <f>VLOOKUP(ventas_starbucks_2025[[#This Row],[sucursal]],cambio_sucursal[#All],2,0)</f>
        <v>Sucursal San Lorenzo 47</v>
      </c>
      <c r="K2533" t="s">
        <v>38</v>
      </c>
      <c r="L2533" t="s">
        <v>39</v>
      </c>
      <c r="M2533" t="s">
        <v>4</v>
      </c>
      <c r="N2533" t="str">
        <f>IFERROR(VLOOKUP(ventas_starbucks_2025[[#This Row],[tamaño_sucio]],cambio_tamaño[#All],2,0),"Tamaño único")</f>
        <v>Tamaño único</v>
      </c>
      <c r="O2533">
        <v>2</v>
      </c>
      <c r="P2533">
        <v>1561.22</v>
      </c>
      <c r="Q2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3">
        <v>3122.44</v>
      </c>
      <c r="S2533" t="s">
        <v>15</v>
      </c>
      <c r="T2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33" t="str">
        <f>VLOOKUP(ventas_starbucks_2025[[#This Row],[canal_compra]],cambio_canal_compra[#All],2,0)</f>
        <v>Para llevar</v>
      </c>
      <c r="V2533" t="s">
        <v>6</v>
      </c>
      <c r="W2533" t="str">
        <f>VLOOKUP(ventas_starbucks_2025[[#This Row],[método_pago]],cambio_metodo_pago[#All],2,0)</f>
        <v>Aplicación móbil</v>
      </c>
      <c r="X2533" t="s">
        <v>22</v>
      </c>
      <c r="Y2533">
        <v>0</v>
      </c>
      <c r="Z2533" t="str">
        <f>VLOOKUP(ventas_starbucks_2025[[#This Row],[promoción_aplicada5]],promocion_cambiar[#All],2,0)</f>
        <v>Hora Feliz</v>
      </c>
      <c r="AA2533" t="s">
        <v>36</v>
      </c>
      <c r="AB2533" t="s">
        <v>9</v>
      </c>
      <c r="AC2533" t="s">
        <v>24</v>
      </c>
      <c r="AD2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33">
        <v>12.2</v>
      </c>
      <c r="AF2533">
        <v>5</v>
      </c>
      <c r="AG2533">
        <v>35</v>
      </c>
      <c r="AH2533">
        <v>33</v>
      </c>
    </row>
    <row r="2534" spans="1:34" x14ac:dyDescent="0.25">
      <c r="A2534" s="3" t="s">
        <v>2609</v>
      </c>
      <c r="B2534" s="1">
        <v>45719</v>
      </c>
      <c r="C2534" s="23">
        <f t="shared" si="195"/>
        <v>3</v>
      </c>
      <c r="D2534" s="23">
        <f t="shared" si="196"/>
        <v>1</v>
      </c>
      <c r="E2534" s="23" t="str">
        <f t="shared" si="197"/>
        <v>lunes</v>
      </c>
      <c r="F2534" s="23">
        <f t="shared" si="198"/>
        <v>3</v>
      </c>
      <c r="G2534" s="23" t="str">
        <f t="shared" si="199"/>
        <v>marzo</v>
      </c>
      <c r="H2534" s="2">
        <v>0.68680555555555556</v>
      </c>
      <c r="I2534" t="s">
        <v>1</v>
      </c>
      <c r="J2534" t="str">
        <f>VLOOKUP(ventas_starbucks_2025[[#This Row],[sucursal]],cambio_sucursal[#All],2,0)</f>
        <v>Sucursal Nueva Córdoba</v>
      </c>
      <c r="K2534" t="s">
        <v>130</v>
      </c>
      <c r="L2534" t="s">
        <v>65</v>
      </c>
      <c r="M2534" t="s">
        <v>4</v>
      </c>
      <c r="N2534" t="str">
        <f>IFERROR(VLOOKUP(ventas_starbucks_2025[[#This Row],[tamaño_sucio]],cambio_tamaño[#All],2,0),"Tamaño único")</f>
        <v>Tamaño único</v>
      </c>
      <c r="O2534">
        <v>2</v>
      </c>
      <c r="P2534">
        <v>1792.66</v>
      </c>
      <c r="Q2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4">
        <v>3585.32</v>
      </c>
      <c r="S2534" t="s">
        <v>15</v>
      </c>
      <c r="T2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34" t="str">
        <f>VLOOKUP(ventas_starbucks_2025[[#This Row],[canal_compra]],cambio_canal_compra[#All],2,0)</f>
        <v>Para llevar</v>
      </c>
      <c r="V2534" t="s">
        <v>40</v>
      </c>
      <c r="W2534" t="str">
        <f>VLOOKUP(ventas_starbucks_2025[[#This Row],[método_pago]],cambio_metodo_pago[#All],2,0)</f>
        <v>Efectivo</v>
      </c>
      <c r="X2534" t="s">
        <v>22</v>
      </c>
      <c r="Y2534">
        <v>0</v>
      </c>
      <c r="Z2534" t="str">
        <f>VLOOKUP(ventas_starbucks_2025[[#This Row],[promoción_aplicada5]],promocion_cambiar[#All],2,0)</f>
        <v>Hora Feliz</v>
      </c>
      <c r="AA2534" t="s">
        <v>36</v>
      </c>
      <c r="AB2534" t="s">
        <v>9</v>
      </c>
      <c r="AC2534" t="s">
        <v>24</v>
      </c>
      <c r="AD2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4">
        <v>6.8</v>
      </c>
      <c r="AF2534">
        <v>2</v>
      </c>
      <c r="AG2534">
        <v>14</v>
      </c>
      <c r="AH2534">
        <v>12</v>
      </c>
    </row>
    <row r="2535" spans="1:34" x14ac:dyDescent="0.25">
      <c r="A2535" s="3" t="s">
        <v>2610</v>
      </c>
      <c r="B2535" s="1">
        <v>45665</v>
      </c>
      <c r="C2535" s="23">
        <f t="shared" si="195"/>
        <v>8</v>
      </c>
      <c r="D2535" s="23">
        <f t="shared" si="196"/>
        <v>3</v>
      </c>
      <c r="E2535" s="1" t="str">
        <f t="shared" si="197"/>
        <v>miércoles</v>
      </c>
      <c r="F2535" s="23">
        <f t="shared" si="198"/>
        <v>1</v>
      </c>
      <c r="G2535" s="1" t="str">
        <f t="shared" si="199"/>
        <v>enero</v>
      </c>
      <c r="H2535" s="2">
        <v>0.84166666666666667</v>
      </c>
      <c r="I2535" t="s">
        <v>57</v>
      </c>
      <c r="J2535" t="str">
        <f>VLOOKUP(ventas_starbucks_2025[[#This Row],[sucursal]],cambio_sucursal[#All],2,0)</f>
        <v>Sucursal Avda Colón</v>
      </c>
      <c r="K2535" t="s">
        <v>87</v>
      </c>
      <c r="L2535" t="s">
        <v>65</v>
      </c>
      <c r="M2535" t="s">
        <v>4</v>
      </c>
      <c r="N2535" t="str">
        <f>IFERROR(VLOOKUP(ventas_starbucks_2025[[#This Row],[tamaño_sucio]],cambio_tamaño[#All],2,0),"Tamaño único")</f>
        <v>Tamaño único</v>
      </c>
      <c r="O2535">
        <v>5</v>
      </c>
      <c r="P2535">
        <v>1924.51</v>
      </c>
      <c r="Q2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5">
        <v>9622.5499999999993</v>
      </c>
      <c r="S2535" t="s">
        <v>15</v>
      </c>
      <c r="T2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5" t="str">
        <f>VLOOKUP(ventas_starbucks_2025[[#This Row],[canal_compra]],cambio_canal_compra[#All],2,0)</f>
        <v>Para llevar</v>
      </c>
      <c r="V2535" t="s">
        <v>40</v>
      </c>
      <c r="W2535" t="str">
        <f>VLOOKUP(ventas_starbucks_2025[[#This Row],[método_pago]],cambio_metodo_pago[#All],2,0)</f>
        <v>Efectivo</v>
      </c>
      <c r="X2535" t="s">
        <v>7</v>
      </c>
      <c r="Y2535">
        <v>0</v>
      </c>
      <c r="Z2535" t="str">
        <f>VLOOKUP(ventas_starbucks_2025[[#This Row],[promoción_aplicada5]],promocion_cambiar[#All],2,0)</f>
        <v>Ninguna</v>
      </c>
      <c r="AA2535" t="s">
        <v>17</v>
      </c>
      <c r="AB2535" t="s">
        <v>32</v>
      </c>
      <c r="AC2535" t="s">
        <v>24</v>
      </c>
      <c r="AD2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35">
        <v>3.5</v>
      </c>
      <c r="AF2535">
        <v>1</v>
      </c>
      <c r="AG2535">
        <v>20</v>
      </c>
      <c r="AH2535">
        <v>15</v>
      </c>
    </row>
    <row r="2536" spans="1:34" x14ac:dyDescent="0.25">
      <c r="A2536" s="3" t="s">
        <v>2611</v>
      </c>
      <c r="B2536" s="1">
        <v>45701</v>
      </c>
      <c r="C2536" s="23">
        <f t="shared" si="195"/>
        <v>13</v>
      </c>
      <c r="D2536" s="23">
        <f t="shared" si="196"/>
        <v>4</v>
      </c>
      <c r="E2536" s="23" t="str">
        <f t="shared" si="197"/>
        <v>jueves</v>
      </c>
      <c r="F2536" s="23">
        <f t="shared" si="198"/>
        <v>2</v>
      </c>
      <c r="G2536" s="23" t="str">
        <f t="shared" si="199"/>
        <v>febrero</v>
      </c>
      <c r="H2536" s="2">
        <v>0.3611111111111111</v>
      </c>
      <c r="I2536" t="s">
        <v>26</v>
      </c>
      <c r="J2536" t="str">
        <f>VLOOKUP(ventas_starbucks_2025[[#This Row],[sucursal]],cambio_sucursal[#All],2,0)</f>
        <v>Sucursal San Lorenzo 47</v>
      </c>
      <c r="K2536" t="s">
        <v>74</v>
      </c>
      <c r="L2536" t="s">
        <v>70</v>
      </c>
      <c r="M2536" t="s">
        <v>55</v>
      </c>
      <c r="N2536" t="str">
        <f>IFERROR(VLOOKUP(ventas_starbucks_2025[[#This Row],[tamaño_sucio]],cambio_tamaño[#All],2,0),"Tamaño único")</f>
        <v>Pequeño</v>
      </c>
      <c r="O2536">
        <v>4</v>
      </c>
      <c r="P2536">
        <v>1590.99</v>
      </c>
      <c r="Q2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6">
        <v>6363.96</v>
      </c>
      <c r="S2536" t="s">
        <v>15</v>
      </c>
      <c r="T2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6" t="str">
        <f>VLOOKUP(ventas_starbucks_2025[[#This Row],[canal_compra]],cambio_canal_compra[#All],2,0)</f>
        <v>Para llevar</v>
      </c>
      <c r="V2536" t="s">
        <v>40</v>
      </c>
      <c r="W2536" t="str">
        <f>VLOOKUP(ventas_starbucks_2025[[#This Row],[método_pago]],cambio_metodo_pago[#All],2,0)</f>
        <v>Efectivo</v>
      </c>
      <c r="X2536" t="s">
        <v>7</v>
      </c>
      <c r="Y2536">
        <v>10</v>
      </c>
      <c r="Z2536" t="str">
        <f>VLOOKUP(ventas_starbucks_2025[[#This Row],[promoción_aplicada5]],promocion_cambiar[#All],2,0)</f>
        <v>Combo</v>
      </c>
      <c r="AA2536" t="s">
        <v>8</v>
      </c>
      <c r="AB2536" t="s">
        <v>32</v>
      </c>
      <c r="AC2536" t="s">
        <v>24</v>
      </c>
      <c r="AD2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36">
        <v>12.3</v>
      </c>
      <c r="AF2536">
        <v>4</v>
      </c>
      <c r="AG2536">
        <v>23</v>
      </c>
      <c r="AH2536">
        <v>19</v>
      </c>
    </row>
    <row r="2537" spans="1:34" x14ac:dyDescent="0.25">
      <c r="A2537" s="3" t="s">
        <v>2612</v>
      </c>
      <c r="B2537" s="1">
        <v>45757</v>
      </c>
      <c r="C2537" s="23">
        <f t="shared" si="195"/>
        <v>10</v>
      </c>
      <c r="D2537" s="23">
        <f t="shared" si="196"/>
        <v>4</v>
      </c>
      <c r="E2537" s="23" t="str">
        <f t="shared" si="197"/>
        <v>jueves</v>
      </c>
      <c r="F2537" s="23">
        <f t="shared" si="198"/>
        <v>4</v>
      </c>
      <c r="G2537" s="23" t="str">
        <f t="shared" si="199"/>
        <v>abril</v>
      </c>
      <c r="H2537" s="2">
        <v>0.43680555555555556</v>
      </c>
      <c r="I2537" t="s">
        <v>1</v>
      </c>
      <c r="J2537" t="str">
        <f>VLOOKUP(ventas_starbucks_2025[[#This Row],[sucursal]],cambio_sucursal[#All],2,0)</f>
        <v>Sucursal Nueva Córdoba</v>
      </c>
      <c r="K2537" t="s">
        <v>82</v>
      </c>
      <c r="L2537" t="s">
        <v>28</v>
      </c>
      <c r="M2537" t="s">
        <v>4</v>
      </c>
      <c r="N2537" t="str">
        <f>IFERROR(VLOOKUP(ventas_starbucks_2025[[#This Row],[tamaño_sucio]],cambio_tamaño[#All],2,0),"Tamaño único")</f>
        <v>Tamaño único</v>
      </c>
      <c r="O2537">
        <v>3</v>
      </c>
      <c r="P2537">
        <v>2866.02</v>
      </c>
      <c r="Q2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37">
        <v>8598.06</v>
      </c>
      <c r="S2537" t="s">
        <v>5</v>
      </c>
      <c r="T2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7" t="str">
        <f>VLOOKUP(ventas_starbucks_2025[[#This Row],[canal_compra]],cambio_canal_compra[#All],2,0)</f>
        <v>En tienda</v>
      </c>
      <c r="V2537" t="s">
        <v>16</v>
      </c>
      <c r="W2537" t="str">
        <f>VLOOKUP(ventas_starbucks_2025[[#This Row],[método_pago]],cambio_metodo_pago[#All],2,0)</f>
        <v>Tarjeta</v>
      </c>
      <c r="X2537" t="s">
        <v>22</v>
      </c>
      <c r="Y2537">
        <v>0</v>
      </c>
      <c r="Z2537" t="str">
        <f>VLOOKUP(ventas_starbucks_2025[[#This Row],[promoción_aplicada5]],promocion_cambiar[#All],2,0)</f>
        <v>Ninguna</v>
      </c>
      <c r="AA2537" t="s">
        <v>17</v>
      </c>
      <c r="AB2537" t="s">
        <v>18</v>
      </c>
      <c r="AC2537" t="s">
        <v>10</v>
      </c>
      <c r="AD2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7">
        <v>8.5</v>
      </c>
      <c r="AF2537">
        <v>4</v>
      </c>
      <c r="AG2537">
        <v>21</v>
      </c>
      <c r="AH2537">
        <v>18</v>
      </c>
    </row>
    <row r="2538" spans="1:34" x14ac:dyDescent="0.25">
      <c r="A2538" s="3" t="s">
        <v>2613</v>
      </c>
      <c r="B2538" s="1">
        <v>45665</v>
      </c>
      <c r="C2538" s="23">
        <f t="shared" si="195"/>
        <v>8</v>
      </c>
      <c r="D2538" s="23">
        <f t="shared" si="196"/>
        <v>3</v>
      </c>
      <c r="E2538" s="23" t="str">
        <f t="shared" si="197"/>
        <v>miércoles</v>
      </c>
      <c r="F2538" s="23">
        <f t="shared" si="198"/>
        <v>1</v>
      </c>
      <c r="G2538" s="23" t="str">
        <f t="shared" si="199"/>
        <v>enero</v>
      </c>
      <c r="H2538" s="2">
        <v>0.79027777777777775</v>
      </c>
      <c r="I2538" t="s">
        <v>26</v>
      </c>
      <c r="J2538" t="str">
        <f>VLOOKUP(ventas_starbucks_2025[[#This Row],[sucursal]],cambio_sucursal[#All],2,0)</f>
        <v>Sucursal San Lorenzo 47</v>
      </c>
      <c r="K2538" t="s">
        <v>132</v>
      </c>
      <c r="L2538" t="s">
        <v>35</v>
      </c>
      <c r="M2538" t="s">
        <v>4</v>
      </c>
      <c r="N2538" t="str">
        <f>IFERROR(VLOOKUP(ventas_starbucks_2025[[#This Row],[tamaño_sucio]],cambio_tamaño[#All],2,0),"Tamaño único")</f>
        <v>Tamaño único</v>
      </c>
      <c r="O2538">
        <v>1</v>
      </c>
      <c r="P2538">
        <v>1292.0899999999999</v>
      </c>
      <c r="Q2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8">
        <v>1292.0899999999999</v>
      </c>
      <c r="S2538" t="s">
        <v>15</v>
      </c>
      <c r="T2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38" t="str">
        <f>VLOOKUP(ventas_starbucks_2025[[#This Row],[canal_compra]],cambio_canal_compra[#All],2,0)</f>
        <v>Para llevar</v>
      </c>
      <c r="V2538" t="s">
        <v>16</v>
      </c>
      <c r="W2538" t="str">
        <f>VLOOKUP(ventas_starbucks_2025[[#This Row],[método_pago]],cambio_metodo_pago[#All],2,0)</f>
        <v>Tarjeta</v>
      </c>
      <c r="X2538" t="s">
        <v>7</v>
      </c>
      <c r="Y2538">
        <v>0</v>
      </c>
      <c r="Z2538" t="str">
        <f>VLOOKUP(ventas_starbucks_2025[[#This Row],[promoción_aplicada5]],promocion_cambiar[#All],2,0)</f>
        <v>Ninguna</v>
      </c>
      <c r="AA2538" t="s">
        <v>17</v>
      </c>
      <c r="AB2538" t="s">
        <v>18</v>
      </c>
      <c r="AC2538" t="s">
        <v>10</v>
      </c>
      <c r="AD2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38">
        <v>2.6</v>
      </c>
      <c r="AF2538">
        <v>5</v>
      </c>
      <c r="AG2538">
        <v>47</v>
      </c>
      <c r="AH2538">
        <v>46</v>
      </c>
    </row>
    <row r="2539" spans="1:34" x14ac:dyDescent="0.25">
      <c r="A2539" s="3" t="s">
        <v>2614</v>
      </c>
      <c r="B2539" s="1">
        <v>45761</v>
      </c>
      <c r="C2539" s="23">
        <f t="shared" si="195"/>
        <v>14</v>
      </c>
      <c r="D2539" s="23">
        <f t="shared" si="196"/>
        <v>1</v>
      </c>
      <c r="E2539" s="23" t="str">
        <f t="shared" si="197"/>
        <v>lunes</v>
      </c>
      <c r="F2539" s="23">
        <f t="shared" si="198"/>
        <v>4</v>
      </c>
      <c r="G2539" s="23" t="str">
        <f t="shared" si="199"/>
        <v>abril</v>
      </c>
      <c r="H2539" s="2">
        <v>0.83611111111111114</v>
      </c>
      <c r="I2539" t="s">
        <v>1</v>
      </c>
      <c r="J2539" t="str">
        <f>VLOOKUP(ventas_starbucks_2025[[#This Row],[sucursal]],cambio_sucursal[#All],2,0)</f>
        <v>Sucursal Nueva Córdoba</v>
      </c>
      <c r="K2539" t="s">
        <v>300</v>
      </c>
      <c r="L2539" t="s">
        <v>44</v>
      </c>
      <c r="M2539" t="s">
        <v>62</v>
      </c>
      <c r="N2539" t="str">
        <f>IFERROR(VLOOKUP(ventas_starbucks_2025[[#This Row],[tamaño_sucio]],cambio_tamaño[#All],2,0),"Tamaño único")</f>
        <v>Extra-Grande</v>
      </c>
      <c r="O2539">
        <v>4</v>
      </c>
      <c r="P2539">
        <v>1382.12</v>
      </c>
      <c r="Q2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9">
        <v>5528.48</v>
      </c>
      <c r="S2539" t="s">
        <v>15</v>
      </c>
      <c r="T2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9" t="str">
        <f>VLOOKUP(ventas_starbucks_2025[[#This Row],[canal_compra]],cambio_canal_compra[#All],2,0)</f>
        <v>Para llevar</v>
      </c>
      <c r="V2539" t="s">
        <v>6</v>
      </c>
      <c r="W2539" t="str">
        <f>VLOOKUP(ventas_starbucks_2025[[#This Row],[método_pago]],cambio_metodo_pago[#All],2,0)</f>
        <v>Aplicación móbil</v>
      </c>
      <c r="X2539" t="s">
        <v>22</v>
      </c>
      <c r="Y2539">
        <v>0</v>
      </c>
      <c r="Z2539" t="str">
        <f>VLOOKUP(ventas_starbucks_2025[[#This Row],[promoción_aplicada5]],promocion_cambiar[#All],2,0)</f>
        <v>2x1</v>
      </c>
      <c r="AA2539" t="s">
        <v>51</v>
      </c>
      <c r="AB2539" t="s">
        <v>18</v>
      </c>
      <c r="AC2539" t="s">
        <v>41</v>
      </c>
      <c r="AD2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9">
        <v>7.8</v>
      </c>
      <c r="AF2539">
        <v>1</v>
      </c>
      <c r="AG2539">
        <v>12</v>
      </c>
      <c r="AH2539">
        <v>8</v>
      </c>
    </row>
    <row r="2540" spans="1:34" x14ac:dyDescent="0.25">
      <c r="A2540" s="3" t="s">
        <v>2615</v>
      </c>
      <c r="B2540" s="1">
        <v>45661</v>
      </c>
      <c r="C2540" s="23">
        <f t="shared" si="195"/>
        <v>4</v>
      </c>
      <c r="D2540" s="23">
        <f t="shared" si="196"/>
        <v>6</v>
      </c>
      <c r="E2540" s="23" t="str">
        <f t="shared" si="197"/>
        <v>sábado</v>
      </c>
      <c r="F2540" s="23">
        <f t="shared" si="198"/>
        <v>1</v>
      </c>
      <c r="G2540" s="23" t="str">
        <f t="shared" si="199"/>
        <v>enero</v>
      </c>
      <c r="H2540" s="2">
        <v>0.8305555555555556</v>
      </c>
      <c r="I2540" t="s">
        <v>57</v>
      </c>
      <c r="J2540" t="str">
        <f>VLOOKUP(ventas_starbucks_2025[[#This Row],[sucursal]],cambio_sucursal[#All],2,0)</f>
        <v>Sucursal Avda Colón</v>
      </c>
      <c r="K2540" t="s">
        <v>27</v>
      </c>
      <c r="L2540" t="s">
        <v>28</v>
      </c>
      <c r="M2540" t="s">
        <v>4</v>
      </c>
      <c r="N2540" t="str">
        <f>IFERROR(VLOOKUP(ventas_starbucks_2025[[#This Row],[tamaño_sucio]],cambio_tamaño[#All],2,0),"Tamaño único")</f>
        <v>Tamaño único</v>
      </c>
      <c r="O2540">
        <v>2</v>
      </c>
      <c r="P2540">
        <v>2079.23</v>
      </c>
      <c r="Q2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40">
        <v>4158.46</v>
      </c>
      <c r="S2540" t="s">
        <v>15</v>
      </c>
      <c r="T2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40" t="str">
        <f>VLOOKUP(ventas_starbucks_2025[[#This Row],[canal_compra]],cambio_canal_compra[#All],2,0)</f>
        <v>Para llevar</v>
      </c>
      <c r="V2540" t="s">
        <v>40</v>
      </c>
      <c r="W2540" t="str">
        <f>VLOOKUP(ventas_starbucks_2025[[#This Row],[método_pago]],cambio_metodo_pago[#All],2,0)</f>
        <v>Efectivo</v>
      </c>
      <c r="X2540" t="s">
        <v>22</v>
      </c>
      <c r="Y2540">
        <v>0</v>
      </c>
      <c r="Z2540" t="str">
        <f>VLOOKUP(ventas_starbucks_2025[[#This Row],[promoción_aplicada5]],promocion_cambiar[#All],2,0)</f>
        <v>Ninguna</v>
      </c>
      <c r="AA2540" t="s">
        <v>17</v>
      </c>
      <c r="AB2540" t="s">
        <v>52</v>
      </c>
      <c r="AC2540" t="s">
        <v>24</v>
      </c>
      <c r="AD2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40">
        <v>12.5</v>
      </c>
      <c r="AF2540">
        <v>5</v>
      </c>
      <c r="AG2540">
        <v>35</v>
      </c>
      <c r="AH2540">
        <v>33</v>
      </c>
    </row>
    <row r="2541" spans="1:34" x14ac:dyDescent="0.25">
      <c r="A2541" s="3" t="s">
        <v>2616</v>
      </c>
      <c r="B2541" s="1">
        <v>45673</v>
      </c>
      <c r="C2541" s="23">
        <f t="shared" si="195"/>
        <v>16</v>
      </c>
      <c r="D2541" s="23">
        <f t="shared" si="196"/>
        <v>4</v>
      </c>
      <c r="E2541" s="23" t="str">
        <f t="shared" si="197"/>
        <v>jueves</v>
      </c>
      <c r="F2541" s="23">
        <f t="shared" si="198"/>
        <v>1</v>
      </c>
      <c r="G2541" s="23" t="str">
        <f t="shared" si="199"/>
        <v>enero</v>
      </c>
      <c r="H2541" s="2">
        <v>0.5854166666666667</v>
      </c>
      <c r="I2541" t="s">
        <v>1</v>
      </c>
      <c r="J2541" t="str">
        <f>VLOOKUP(ventas_starbucks_2025[[#This Row],[sucursal]],cambio_sucursal[#All],2,0)</f>
        <v>Sucursal Nueva Córdoba</v>
      </c>
      <c r="K2541" t="s">
        <v>173</v>
      </c>
      <c r="L2541" t="s">
        <v>35</v>
      </c>
      <c r="M2541" t="s">
        <v>4</v>
      </c>
      <c r="N2541" t="str">
        <f>IFERROR(VLOOKUP(ventas_starbucks_2025[[#This Row],[tamaño_sucio]],cambio_tamaño[#All],2,0),"Tamaño único")</f>
        <v>Tamaño único</v>
      </c>
      <c r="O2541">
        <v>4</v>
      </c>
      <c r="P2541">
        <v>1009.89</v>
      </c>
      <c r="Q2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1">
        <v>4039.56</v>
      </c>
      <c r="S2541" t="s">
        <v>5</v>
      </c>
      <c r="T2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41" t="str">
        <f>VLOOKUP(ventas_starbucks_2025[[#This Row],[canal_compra]],cambio_canal_compra[#All],2,0)</f>
        <v>En tienda</v>
      </c>
      <c r="V2541" t="s">
        <v>40</v>
      </c>
      <c r="W2541" t="str">
        <f>VLOOKUP(ventas_starbucks_2025[[#This Row],[método_pago]],cambio_metodo_pago[#All],2,0)</f>
        <v>Efectivo</v>
      </c>
      <c r="X2541" t="s">
        <v>7</v>
      </c>
      <c r="Y2541">
        <v>0</v>
      </c>
      <c r="Z2541" t="str">
        <f>VLOOKUP(ventas_starbucks_2025[[#This Row],[promoción_aplicada5]],promocion_cambiar[#All],2,0)</f>
        <v>Hora Feliz</v>
      </c>
      <c r="AA2541" t="s">
        <v>36</v>
      </c>
      <c r="AB2541" t="s">
        <v>23</v>
      </c>
      <c r="AC2541" t="s">
        <v>10</v>
      </c>
      <c r="AD2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41">
        <v>10.9</v>
      </c>
      <c r="AF2541">
        <v>5</v>
      </c>
      <c r="AG2541">
        <v>26</v>
      </c>
      <c r="AH2541">
        <v>22</v>
      </c>
    </row>
    <row r="2542" spans="1:34" x14ac:dyDescent="0.25">
      <c r="A2542" s="3" t="s">
        <v>2617</v>
      </c>
      <c r="B2542" s="1">
        <v>45666</v>
      </c>
      <c r="C2542" s="23">
        <f t="shared" si="195"/>
        <v>9</v>
      </c>
      <c r="D2542" s="23">
        <f t="shared" si="196"/>
        <v>4</v>
      </c>
      <c r="E2542" s="1" t="str">
        <f t="shared" si="197"/>
        <v>jueves</v>
      </c>
      <c r="F2542" s="23">
        <f t="shared" si="198"/>
        <v>1</v>
      </c>
      <c r="G2542" s="1" t="str">
        <f t="shared" si="199"/>
        <v>enero</v>
      </c>
      <c r="H2542" s="2">
        <v>0.57222222222222219</v>
      </c>
      <c r="I2542" t="s">
        <v>26</v>
      </c>
      <c r="J2542" t="str">
        <f>VLOOKUP(ventas_starbucks_2025[[#This Row],[sucursal]],cambio_sucursal[#All],2,0)</f>
        <v>Sucursal San Lorenzo 47</v>
      </c>
      <c r="K2542" t="s">
        <v>13</v>
      </c>
      <c r="L2542" t="s">
        <v>14</v>
      </c>
      <c r="M2542" t="s">
        <v>4</v>
      </c>
      <c r="N2542" t="str">
        <f>IFERROR(VLOOKUP(ventas_starbucks_2025[[#This Row],[tamaño_sucio]],cambio_tamaño[#All],2,0),"Tamaño único")</f>
        <v>Tamaño único</v>
      </c>
      <c r="O2542">
        <v>4</v>
      </c>
      <c r="P2542">
        <v>1807.83</v>
      </c>
      <c r="Q2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2">
        <v>7231.32</v>
      </c>
      <c r="S2542" t="s">
        <v>31</v>
      </c>
      <c r="T2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42" t="str">
        <f>VLOOKUP(ventas_starbucks_2025[[#This Row],[canal_compra]],cambio_canal_compra[#All],2,0)</f>
        <v>Entrega domicilio</v>
      </c>
      <c r="V2542" t="s">
        <v>16</v>
      </c>
      <c r="W2542" t="str">
        <f>VLOOKUP(ventas_starbucks_2025[[#This Row],[método_pago]],cambio_metodo_pago[#All],2,0)</f>
        <v>Tarjeta</v>
      </c>
      <c r="X2542" t="s">
        <v>7</v>
      </c>
      <c r="Y2542">
        <v>10</v>
      </c>
      <c r="Z2542" t="str">
        <f>VLOOKUP(ventas_starbucks_2025[[#This Row],[promoción_aplicada5]],promocion_cambiar[#All],2,0)</f>
        <v>Ninguna</v>
      </c>
      <c r="AA2542" t="s">
        <v>17</v>
      </c>
      <c r="AB2542" t="s">
        <v>9</v>
      </c>
      <c r="AC2542" t="s">
        <v>24</v>
      </c>
      <c r="AD2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42">
        <v>10.3</v>
      </c>
      <c r="AF2542">
        <v>5</v>
      </c>
      <c r="AG2542">
        <v>30</v>
      </c>
      <c r="AH2542">
        <v>26</v>
      </c>
    </row>
    <row r="2543" spans="1:34" x14ac:dyDescent="0.25">
      <c r="A2543" s="3" t="s">
        <v>2618</v>
      </c>
      <c r="B2543" s="1">
        <v>45667</v>
      </c>
      <c r="C2543" s="23">
        <f t="shared" si="195"/>
        <v>10</v>
      </c>
      <c r="D2543" s="23">
        <f t="shared" si="196"/>
        <v>5</v>
      </c>
      <c r="E2543" s="23" t="str">
        <f t="shared" si="197"/>
        <v>viernes</v>
      </c>
      <c r="F2543" s="23">
        <f t="shared" si="198"/>
        <v>1</v>
      </c>
      <c r="G2543" s="23" t="str">
        <f t="shared" si="199"/>
        <v>enero</v>
      </c>
      <c r="H2543" s="2">
        <v>0.74930555555555556</v>
      </c>
      <c r="I2543" t="s">
        <v>26</v>
      </c>
      <c r="J2543" t="str">
        <f>VLOOKUP(ventas_starbucks_2025[[#This Row],[sucursal]],cambio_sucursal[#All],2,0)</f>
        <v>Sucursal San Lorenzo 47</v>
      </c>
      <c r="K2543" t="s">
        <v>2</v>
      </c>
      <c r="L2543" t="s">
        <v>3</v>
      </c>
      <c r="M2543" t="s">
        <v>4</v>
      </c>
      <c r="N2543" t="str">
        <f>IFERROR(VLOOKUP(ventas_starbucks_2025[[#This Row],[tamaño_sucio]],cambio_tamaño[#All],2,0),"Tamaño único")</f>
        <v>Tamaño único</v>
      </c>
      <c r="O2543">
        <v>4</v>
      </c>
      <c r="P2543">
        <v>3448.26</v>
      </c>
      <c r="Q2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543">
        <v>13793.04</v>
      </c>
      <c r="S2543" t="s">
        <v>5</v>
      </c>
      <c r="T2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43" t="str">
        <f>VLOOKUP(ventas_starbucks_2025[[#This Row],[canal_compra]],cambio_canal_compra[#All],2,0)</f>
        <v>En tienda</v>
      </c>
      <c r="V2543" t="s">
        <v>40</v>
      </c>
      <c r="W2543" t="str">
        <f>VLOOKUP(ventas_starbucks_2025[[#This Row],[método_pago]],cambio_metodo_pago[#All],2,0)</f>
        <v>Efectivo</v>
      </c>
      <c r="X2543" t="s">
        <v>22</v>
      </c>
      <c r="Y2543">
        <v>0</v>
      </c>
      <c r="Z2543" t="str">
        <f>VLOOKUP(ventas_starbucks_2025[[#This Row],[promoción_aplicada5]],promocion_cambiar[#All],2,0)</f>
        <v>2x1</v>
      </c>
      <c r="AA2543" t="s">
        <v>51</v>
      </c>
      <c r="AB2543" t="s">
        <v>32</v>
      </c>
      <c r="AC2543" t="s">
        <v>10</v>
      </c>
      <c r="AD2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43">
        <v>4.8</v>
      </c>
      <c r="AF2543">
        <v>4</v>
      </c>
      <c r="AG2543">
        <v>19</v>
      </c>
      <c r="AH2543">
        <v>15</v>
      </c>
    </row>
    <row r="2544" spans="1:34" x14ac:dyDescent="0.25">
      <c r="A2544" s="3" t="s">
        <v>2619</v>
      </c>
      <c r="B2544" s="1">
        <v>45701</v>
      </c>
      <c r="C2544" s="23">
        <f t="shared" si="195"/>
        <v>13</v>
      </c>
      <c r="D2544" s="23">
        <f t="shared" si="196"/>
        <v>4</v>
      </c>
      <c r="E2544" s="23" t="str">
        <f t="shared" si="197"/>
        <v>jueves</v>
      </c>
      <c r="F2544" s="23">
        <f t="shared" si="198"/>
        <v>2</v>
      </c>
      <c r="G2544" s="23" t="str">
        <f t="shared" si="199"/>
        <v>febrero</v>
      </c>
      <c r="H2544" s="2">
        <v>0.67222222222222228</v>
      </c>
      <c r="I2544" t="s">
        <v>57</v>
      </c>
      <c r="J2544" t="str">
        <f>VLOOKUP(ventas_starbucks_2025[[#This Row],[sucursal]],cambio_sucursal[#All],2,0)</f>
        <v>Sucursal Avda Colón</v>
      </c>
      <c r="K2544" t="s">
        <v>130</v>
      </c>
      <c r="L2544" t="s">
        <v>65</v>
      </c>
      <c r="M2544" t="s">
        <v>4</v>
      </c>
      <c r="N2544" t="str">
        <f>IFERROR(VLOOKUP(ventas_starbucks_2025[[#This Row],[tamaño_sucio]],cambio_tamaño[#All],2,0),"Tamaño único")</f>
        <v>Tamaño único</v>
      </c>
      <c r="O2544">
        <v>5</v>
      </c>
      <c r="P2544">
        <v>1716.65</v>
      </c>
      <c r="Q2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4">
        <v>8583.25</v>
      </c>
      <c r="S2544" t="s">
        <v>31</v>
      </c>
      <c r="T2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44" t="str">
        <f>VLOOKUP(ventas_starbucks_2025[[#This Row],[canal_compra]],cambio_canal_compra[#All],2,0)</f>
        <v>Entrega domicilio</v>
      </c>
      <c r="V2544" t="s">
        <v>6</v>
      </c>
      <c r="W2544" t="str">
        <f>VLOOKUP(ventas_starbucks_2025[[#This Row],[método_pago]],cambio_metodo_pago[#All],2,0)</f>
        <v>Aplicación móbil</v>
      </c>
      <c r="X2544" t="s">
        <v>22</v>
      </c>
      <c r="Y2544">
        <v>0</v>
      </c>
      <c r="Z2544" t="str">
        <f>VLOOKUP(ventas_starbucks_2025[[#This Row],[promoción_aplicada5]],promocion_cambiar[#All],2,0)</f>
        <v>Combo</v>
      </c>
      <c r="AA2544" t="s">
        <v>8</v>
      </c>
      <c r="AB2544" t="s">
        <v>29</v>
      </c>
      <c r="AC2544" t="s">
        <v>10</v>
      </c>
      <c r="AD2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44">
        <v>9.4</v>
      </c>
      <c r="AF2544">
        <v>1</v>
      </c>
      <c r="AG2544">
        <v>46</v>
      </c>
      <c r="AH2544">
        <v>41</v>
      </c>
    </row>
    <row r="2545" spans="1:34" x14ac:dyDescent="0.25">
      <c r="A2545" s="3" t="s">
        <v>2620</v>
      </c>
      <c r="B2545" s="1">
        <v>45690</v>
      </c>
      <c r="C2545" s="23">
        <f t="shared" si="195"/>
        <v>2</v>
      </c>
      <c r="D2545" s="23">
        <f t="shared" si="196"/>
        <v>7</v>
      </c>
      <c r="E2545" s="23" t="str">
        <f t="shared" si="197"/>
        <v>domingo</v>
      </c>
      <c r="F2545" s="23">
        <f t="shared" si="198"/>
        <v>2</v>
      </c>
      <c r="G2545" s="23" t="str">
        <f t="shared" si="199"/>
        <v>febrero</v>
      </c>
      <c r="H2545" s="2">
        <v>0.41597222222222224</v>
      </c>
      <c r="I2545" t="s">
        <v>1</v>
      </c>
      <c r="J2545" t="str">
        <f>VLOOKUP(ventas_starbucks_2025[[#This Row],[sucursal]],cambio_sucursal[#All],2,0)</f>
        <v>Sucursal Nueva Córdoba</v>
      </c>
      <c r="K2545" t="s">
        <v>89</v>
      </c>
      <c r="L2545" t="s">
        <v>90</v>
      </c>
      <c r="M2545" t="s">
        <v>4</v>
      </c>
      <c r="N2545" t="str">
        <f>IFERROR(VLOOKUP(ventas_starbucks_2025[[#This Row],[tamaño_sucio]],cambio_tamaño[#All],2,0),"Tamaño único")</f>
        <v>Tamaño único</v>
      </c>
      <c r="O2545">
        <v>5</v>
      </c>
      <c r="P2545">
        <v>1259.1300000000001</v>
      </c>
      <c r="Q2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5">
        <v>6295.65</v>
      </c>
      <c r="S2545" t="s">
        <v>15</v>
      </c>
      <c r="T2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45" t="str">
        <f>VLOOKUP(ventas_starbucks_2025[[#This Row],[canal_compra]],cambio_canal_compra[#All],2,0)</f>
        <v>Para llevar</v>
      </c>
      <c r="V2545" t="s">
        <v>16</v>
      </c>
      <c r="W2545" t="str">
        <f>VLOOKUP(ventas_starbucks_2025[[#This Row],[método_pago]],cambio_metodo_pago[#All],2,0)</f>
        <v>Tarjeta</v>
      </c>
      <c r="X2545" t="s">
        <v>22</v>
      </c>
      <c r="Y2545">
        <v>0</v>
      </c>
      <c r="Z2545" t="str">
        <f>VLOOKUP(ventas_starbucks_2025[[#This Row],[promoción_aplicada5]],promocion_cambiar[#All],2,0)</f>
        <v>2x1</v>
      </c>
      <c r="AA2545" t="s">
        <v>51</v>
      </c>
      <c r="AB2545" t="s">
        <v>23</v>
      </c>
      <c r="AC2545" t="s">
        <v>24</v>
      </c>
      <c r="AD2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45">
        <v>9.1</v>
      </c>
      <c r="AF2545">
        <v>4</v>
      </c>
      <c r="AG2545">
        <v>22</v>
      </c>
      <c r="AH2545">
        <v>17</v>
      </c>
    </row>
    <row r="2546" spans="1:34" x14ac:dyDescent="0.25">
      <c r="A2546" s="3" t="s">
        <v>2621</v>
      </c>
      <c r="B2546" s="1">
        <v>45708</v>
      </c>
      <c r="C2546" s="23">
        <f t="shared" si="195"/>
        <v>20</v>
      </c>
      <c r="D2546" s="23">
        <f t="shared" si="196"/>
        <v>4</v>
      </c>
      <c r="E2546" s="1" t="str">
        <f t="shared" si="197"/>
        <v>jueves</v>
      </c>
      <c r="F2546" s="23">
        <f t="shared" si="198"/>
        <v>2</v>
      </c>
      <c r="G2546" s="1" t="str">
        <f t="shared" si="199"/>
        <v>febrero</v>
      </c>
      <c r="H2546" s="2">
        <v>0.7895833333333333</v>
      </c>
      <c r="I2546" t="s">
        <v>1</v>
      </c>
      <c r="J2546" t="str">
        <f>VLOOKUP(ventas_starbucks_2025[[#This Row],[sucursal]],cambio_sucursal[#All],2,0)</f>
        <v>Sucursal Nueva Córdoba</v>
      </c>
      <c r="K2546" t="s">
        <v>101</v>
      </c>
      <c r="L2546" t="s">
        <v>3</v>
      </c>
      <c r="M2546" t="s">
        <v>4</v>
      </c>
      <c r="N2546" t="str">
        <f>IFERROR(VLOOKUP(ventas_starbucks_2025[[#This Row],[tamaño_sucio]],cambio_tamaño[#All],2,0),"Tamaño único")</f>
        <v>Tamaño único</v>
      </c>
      <c r="O2546">
        <v>2</v>
      </c>
      <c r="P2546">
        <v>3092.08</v>
      </c>
      <c r="Q2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546">
        <v>6184.16</v>
      </c>
      <c r="S2546" t="s">
        <v>5</v>
      </c>
      <c r="T2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46" t="str">
        <f>VLOOKUP(ventas_starbucks_2025[[#This Row],[canal_compra]],cambio_canal_compra[#All],2,0)</f>
        <v>En tienda</v>
      </c>
      <c r="V2546" t="s">
        <v>6</v>
      </c>
      <c r="W2546" t="str">
        <f>VLOOKUP(ventas_starbucks_2025[[#This Row],[método_pago]],cambio_metodo_pago[#All],2,0)</f>
        <v>Aplicación móbil</v>
      </c>
      <c r="X2546" t="s">
        <v>7</v>
      </c>
      <c r="Y2546">
        <v>15</v>
      </c>
      <c r="Z2546" t="str">
        <f>VLOOKUP(ventas_starbucks_2025[[#This Row],[promoción_aplicada5]],promocion_cambiar[#All],2,0)</f>
        <v>Combo</v>
      </c>
      <c r="AA2546" t="s">
        <v>8</v>
      </c>
      <c r="AB2546" t="s">
        <v>32</v>
      </c>
      <c r="AC2546" t="s">
        <v>24</v>
      </c>
      <c r="AD2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46">
        <v>9.6999999999999993</v>
      </c>
      <c r="AF2546">
        <v>2</v>
      </c>
      <c r="AG2546">
        <v>44</v>
      </c>
      <c r="AH2546">
        <v>42</v>
      </c>
    </row>
    <row r="2547" spans="1:34" x14ac:dyDescent="0.25">
      <c r="A2547" s="3" t="s">
        <v>2622</v>
      </c>
      <c r="B2547" s="1">
        <v>45758</v>
      </c>
      <c r="C2547" s="23">
        <f t="shared" si="195"/>
        <v>11</v>
      </c>
      <c r="D2547" s="23">
        <f t="shared" si="196"/>
        <v>5</v>
      </c>
      <c r="E2547" s="1" t="str">
        <f t="shared" si="197"/>
        <v>viernes</v>
      </c>
      <c r="F2547" s="23">
        <f t="shared" si="198"/>
        <v>4</v>
      </c>
      <c r="G2547" s="1" t="str">
        <f t="shared" si="199"/>
        <v>abril</v>
      </c>
      <c r="H2547" s="2">
        <v>0.53749999999999998</v>
      </c>
      <c r="I2547" t="s">
        <v>26</v>
      </c>
      <c r="J2547" t="str">
        <f>VLOOKUP(ventas_starbucks_2025[[#This Row],[sucursal]],cambio_sucursal[#All],2,0)</f>
        <v>Sucursal San Lorenzo 47</v>
      </c>
      <c r="K2547" t="s">
        <v>69</v>
      </c>
      <c r="L2547" t="s">
        <v>70</v>
      </c>
      <c r="M2547" t="s">
        <v>50</v>
      </c>
      <c r="N2547" t="str">
        <f>IFERROR(VLOOKUP(ventas_starbucks_2025[[#This Row],[tamaño_sucio]],cambio_tamaño[#All],2,0),"Tamaño único")</f>
        <v>Mediano</v>
      </c>
      <c r="O2547">
        <v>5</v>
      </c>
      <c r="P2547">
        <v>1734.86</v>
      </c>
      <c r="Q2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7">
        <v>8674.2999999999993</v>
      </c>
      <c r="S2547" t="s">
        <v>15</v>
      </c>
      <c r="T2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47" t="str">
        <f>VLOOKUP(ventas_starbucks_2025[[#This Row],[canal_compra]],cambio_canal_compra[#All],2,0)</f>
        <v>Para llevar</v>
      </c>
      <c r="V2547" t="s">
        <v>40</v>
      </c>
      <c r="W2547" t="str">
        <f>VLOOKUP(ventas_starbucks_2025[[#This Row],[método_pago]],cambio_metodo_pago[#All],2,0)</f>
        <v>Efectivo</v>
      </c>
      <c r="X2547" t="s">
        <v>7</v>
      </c>
      <c r="Y2547">
        <v>0</v>
      </c>
      <c r="Z2547" t="str">
        <f>VLOOKUP(ventas_starbucks_2025[[#This Row],[promoción_aplicada5]],promocion_cambiar[#All],2,0)</f>
        <v>Combo</v>
      </c>
      <c r="AA2547" t="s">
        <v>8</v>
      </c>
      <c r="AB2547" t="s">
        <v>18</v>
      </c>
      <c r="AC2547" t="s">
        <v>41</v>
      </c>
      <c r="AD2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47">
        <v>4.2</v>
      </c>
      <c r="AF2547">
        <v>1</v>
      </c>
      <c r="AG2547">
        <v>20</v>
      </c>
      <c r="AH2547">
        <v>15</v>
      </c>
    </row>
    <row r="2548" spans="1:34" x14ac:dyDescent="0.25">
      <c r="A2548" s="3" t="s">
        <v>2623</v>
      </c>
      <c r="B2548" s="1">
        <v>45748</v>
      </c>
      <c r="C2548" s="23">
        <f t="shared" si="195"/>
        <v>1</v>
      </c>
      <c r="D2548" s="23">
        <f t="shared" si="196"/>
        <v>2</v>
      </c>
      <c r="E2548" s="23" t="str">
        <f t="shared" si="197"/>
        <v>martes</v>
      </c>
      <c r="F2548" s="23">
        <f t="shared" si="198"/>
        <v>4</v>
      </c>
      <c r="G2548" s="23" t="str">
        <f t="shared" si="199"/>
        <v>abril</v>
      </c>
      <c r="H2548" s="2">
        <v>0.84513888888888888</v>
      </c>
      <c r="I2548" t="s">
        <v>1</v>
      </c>
      <c r="J2548" t="str">
        <f>VLOOKUP(ventas_starbucks_2025[[#This Row],[sucursal]],cambio_sucursal[#All],2,0)</f>
        <v>Sucursal Nueva Córdoba</v>
      </c>
      <c r="K2548" t="s">
        <v>284</v>
      </c>
      <c r="L2548" t="s">
        <v>35</v>
      </c>
      <c r="M2548" t="s">
        <v>4</v>
      </c>
      <c r="N2548" t="str">
        <f>IFERROR(VLOOKUP(ventas_starbucks_2025[[#This Row],[tamaño_sucio]],cambio_tamaño[#All],2,0),"Tamaño único")</f>
        <v>Tamaño único</v>
      </c>
      <c r="O2548">
        <v>1</v>
      </c>
      <c r="P2548">
        <v>1356.96</v>
      </c>
      <c r="Q2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8">
        <v>1356.96</v>
      </c>
      <c r="S2548" t="s">
        <v>31</v>
      </c>
      <c r="T2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48" t="str">
        <f>VLOOKUP(ventas_starbucks_2025[[#This Row],[canal_compra]],cambio_canal_compra[#All],2,0)</f>
        <v>Entrega domicilio</v>
      </c>
      <c r="V2548" t="s">
        <v>40</v>
      </c>
      <c r="W2548" t="str">
        <f>VLOOKUP(ventas_starbucks_2025[[#This Row],[método_pago]],cambio_metodo_pago[#All],2,0)</f>
        <v>Efectivo</v>
      </c>
      <c r="X2548" t="s">
        <v>7</v>
      </c>
      <c r="Y2548">
        <v>10</v>
      </c>
      <c r="Z2548" t="str">
        <f>VLOOKUP(ventas_starbucks_2025[[#This Row],[promoción_aplicada5]],promocion_cambiar[#All],2,0)</f>
        <v>Hora Feliz</v>
      </c>
      <c r="AA2548" t="s">
        <v>36</v>
      </c>
      <c r="AB2548" t="s">
        <v>32</v>
      </c>
      <c r="AC2548" t="s">
        <v>24</v>
      </c>
      <c r="AD2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48">
        <v>3.1</v>
      </c>
      <c r="AF2548">
        <v>5</v>
      </c>
      <c r="AG2548">
        <v>23</v>
      </c>
      <c r="AH2548">
        <v>22</v>
      </c>
    </row>
    <row r="2549" spans="1:34" x14ac:dyDescent="0.25">
      <c r="A2549" s="3" t="s">
        <v>2624</v>
      </c>
      <c r="B2549" s="1">
        <v>45717</v>
      </c>
      <c r="C2549" s="23">
        <f t="shared" si="195"/>
        <v>1</v>
      </c>
      <c r="D2549" s="23">
        <f t="shared" si="196"/>
        <v>6</v>
      </c>
      <c r="E2549" s="23" t="str">
        <f t="shared" si="197"/>
        <v>sábado</v>
      </c>
      <c r="F2549" s="23">
        <f t="shared" si="198"/>
        <v>3</v>
      </c>
      <c r="G2549" s="23" t="str">
        <f t="shared" si="199"/>
        <v>marzo</v>
      </c>
      <c r="H2549" s="2">
        <v>0.72430555555555554</v>
      </c>
      <c r="I2549" t="s">
        <v>1</v>
      </c>
      <c r="J2549" t="str">
        <f>VLOOKUP(ventas_starbucks_2025[[#This Row],[sucursal]],cambio_sucursal[#All],2,0)</f>
        <v>Sucursal Nueva Córdoba</v>
      </c>
      <c r="K2549" t="s">
        <v>67</v>
      </c>
      <c r="L2549" t="s">
        <v>35</v>
      </c>
      <c r="M2549" t="s">
        <v>4</v>
      </c>
      <c r="N2549" t="str">
        <f>IFERROR(VLOOKUP(ventas_starbucks_2025[[#This Row],[tamaño_sucio]],cambio_tamaño[#All],2,0),"Tamaño único")</f>
        <v>Tamaño único</v>
      </c>
      <c r="O2549">
        <v>2</v>
      </c>
      <c r="P2549">
        <v>1404.28</v>
      </c>
      <c r="Q2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9">
        <v>2808.56</v>
      </c>
      <c r="S2549" t="s">
        <v>31</v>
      </c>
      <c r="T2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49" t="str">
        <f>VLOOKUP(ventas_starbucks_2025[[#This Row],[canal_compra]],cambio_canal_compra[#All],2,0)</f>
        <v>Entrega domicilio</v>
      </c>
      <c r="V2549" t="s">
        <v>16</v>
      </c>
      <c r="W2549" t="str">
        <f>VLOOKUP(ventas_starbucks_2025[[#This Row],[método_pago]],cambio_metodo_pago[#All],2,0)</f>
        <v>Tarjeta</v>
      </c>
      <c r="X2549" t="s">
        <v>22</v>
      </c>
      <c r="Y2549">
        <v>0</v>
      </c>
      <c r="Z2549" t="str">
        <f>VLOOKUP(ventas_starbucks_2025[[#This Row],[promoción_aplicada5]],promocion_cambiar[#All],2,0)</f>
        <v>2x1</v>
      </c>
      <c r="AA2549" t="s">
        <v>51</v>
      </c>
      <c r="AB2549" t="s">
        <v>9</v>
      </c>
      <c r="AC2549" t="s">
        <v>10</v>
      </c>
      <c r="AD2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49">
        <v>2.8</v>
      </c>
      <c r="AF2549">
        <v>4</v>
      </c>
      <c r="AG2549">
        <v>33</v>
      </c>
      <c r="AH2549">
        <v>31</v>
      </c>
    </row>
    <row r="2550" spans="1:34" x14ac:dyDescent="0.25">
      <c r="A2550" s="3" t="s">
        <v>2625</v>
      </c>
      <c r="B2550" s="1">
        <v>45665</v>
      </c>
      <c r="C2550" s="23">
        <f t="shared" si="195"/>
        <v>8</v>
      </c>
      <c r="D2550" s="23">
        <f t="shared" si="196"/>
        <v>3</v>
      </c>
      <c r="E2550" s="23" t="str">
        <f t="shared" si="197"/>
        <v>miércoles</v>
      </c>
      <c r="F2550" s="23">
        <f t="shared" si="198"/>
        <v>1</v>
      </c>
      <c r="G2550" s="23" t="str">
        <f t="shared" si="199"/>
        <v>enero</v>
      </c>
      <c r="H2550" s="2">
        <v>0.5708333333333333</v>
      </c>
      <c r="I2550" t="s">
        <v>57</v>
      </c>
      <c r="J2550" t="str">
        <f>VLOOKUP(ventas_starbucks_2025[[#This Row],[sucursal]],cambio_sucursal[#All],2,0)</f>
        <v>Sucursal Avda Colón</v>
      </c>
      <c r="K2550" t="s">
        <v>38</v>
      </c>
      <c r="L2550" t="s">
        <v>39</v>
      </c>
      <c r="M2550" t="s">
        <v>4</v>
      </c>
      <c r="N2550" t="str">
        <f>IFERROR(VLOOKUP(ventas_starbucks_2025[[#This Row],[tamaño_sucio]],cambio_tamaño[#All],2,0),"Tamaño único")</f>
        <v>Tamaño único</v>
      </c>
      <c r="O2550">
        <v>1</v>
      </c>
      <c r="P2550">
        <v>1207.48</v>
      </c>
      <c r="Q2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0">
        <v>1207.48</v>
      </c>
      <c r="S2550" t="s">
        <v>5</v>
      </c>
      <c r="T2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0" t="str">
        <f>VLOOKUP(ventas_starbucks_2025[[#This Row],[canal_compra]],cambio_canal_compra[#All],2,0)</f>
        <v>En tienda</v>
      </c>
      <c r="V2550" t="s">
        <v>40</v>
      </c>
      <c r="W2550" t="str">
        <f>VLOOKUP(ventas_starbucks_2025[[#This Row],[método_pago]],cambio_metodo_pago[#All],2,0)</f>
        <v>Efectivo</v>
      </c>
      <c r="X2550" t="s">
        <v>22</v>
      </c>
      <c r="Y2550">
        <v>0</v>
      </c>
      <c r="Z2550" t="str">
        <f>VLOOKUP(ventas_starbucks_2025[[#This Row],[promoción_aplicada5]],promocion_cambiar[#All],2,0)</f>
        <v>Ninguna</v>
      </c>
      <c r="AA2550" t="s">
        <v>17</v>
      </c>
      <c r="AB2550" t="s">
        <v>9</v>
      </c>
      <c r="AC2550" t="s">
        <v>10</v>
      </c>
      <c r="AD2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50">
        <v>8.6</v>
      </c>
      <c r="AF2550">
        <v>4</v>
      </c>
      <c r="AG2550">
        <v>44</v>
      </c>
      <c r="AH2550">
        <v>43</v>
      </c>
    </row>
    <row r="2551" spans="1:34" x14ac:dyDescent="0.25">
      <c r="A2551" s="3" t="s">
        <v>2626</v>
      </c>
      <c r="B2551" s="1">
        <v>45693</v>
      </c>
      <c r="C2551" s="23">
        <f t="shared" si="195"/>
        <v>5</v>
      </c>
      <c r="D2551" s="23">
        <f t="shared" si="196"/>
        <v>3</v>
      </c>
      <c r="E2551" s="23" t="str">
        <f t="shared" si="197"/>
        <v>miércoles</v>
      </c>
      <c r="F2551" s="23">
        <f t="shared" si="198"/>
        <v>2</v>
      </c>
      <c r="G2551" s="23" t="str">
        <f t="shared" si="199"/>
        <v>febrero</v>
      </c>
      <c r="H2551" s="2">
        <v>0.35902777777777778</v>
      </c>
      <c r="I2551" t="s">
        <v>12</v>
      </c>
      <c r="J2551" t="str">
        <f>VLOOKUP(ventas_starbucks_2025[[#This Row],[sucursal]],cambio_sucursal[#All],2,0)</f>
        <v>Sucursal Córdoba Shopping</v>
      </c>
      <c r="K2551" t="s">
        <v>58</v>
      </c>
      <c r="L2551" t="s">
        <v>39</v>
      </c>
      <c r="M2551" t="s">
        <v>4</v>
      </c>
      <c r="N2551" t="str">
        <f>IFERROR(VLOOKUP(ventas_starbucks_2025[[#This Row],[tamaño_sucio]],cambio_tamaño[#All],2,0),"Tamaño único")</f>
        <v>Tamaño único</v>
      </c>
      <c r="O2551">
        <v>1</v>
      </c>
      <c r="P2551">
        <v>1242.5999999999999</v>
      </c>
      <c r="Q2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1">
        <v>1242.5999999999999</v>
      </c>
      <c r="S2551" t="s">
        <v>31</v>
      </c>
      <c r="T2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1" t="str">
        <f>VLOOKUP(ventas_starbucks_2025[[#This Row],[canal_compra]],cambio_canal_compra[#All],2,0)</f>
        <v>Entrega domicilio</v>
      </c>
      <c r="V2551" t="s">
        <v>16</v>
      </c>
      <c r="W2551" t="str">
        <f>VLOOKUP(ventas_starbucks_2025[[#This Row],[método_pago]],cambio_metodo_pago[#All],2,0)</f>
        <v>Tarjeta</v>
      </c>
      <c r="X2551" t="s">
        <v>22</v>
      </c>
      <c r="Y2551">
        <v>0</v>
      </c>
      <c r="Z2551" t="str">
        <f>VLOOKUP(ventas_starbucks_2025[[#This Row],[promoción_aplicada5]],promocion_cambiar[#All],2,0)</f>
        <v>2x1</v>
      </c>
      <c r="AA2551" t="s">
        <v>51</v>
      </c>
      <c r="AB2551" t="s">
        <v>18</v>
      </c>
      <c r="AC2551" t="s">
        <v>24</v>
      </c>
      <c r="AD2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51">
        <v>11.5</v>
      </c>
      <c r="AF2551">
        <v>5</v>
      </c>
      <c r="AG2551">
        <v>18</v>
      </c>
      <c r="AH2551">
        <v>17</v>
      </c>
    </row>
    <row r="2552" spans="1:34" x14ac:dyDescent="0.25">
      <c r="A2552" s="3" t="s">
        <v>2627</v>
      </c>
      <c r="B2552" s="1">
        <v>45761</v>
      </c>
      <c r="C2552" s="23">
        <f t="shared" si="195"/>
        <v>14</v>
      </c>
      <c r="D2552" s="23">
        <f t="shared" si="196"/>
        <v>1</v>
      </c>
      <c r="E2552" s="23" t="str">
        <f t="shared" si="197"/>
        <v>lunes</v>
      </c>
      <c r="F2552" s="23">
        <f t="shared" si="198"/>
        <v>4</v>
      </c>
      <c r="G2552" s="23" t="str">
        <f t="shared" si="199"/>
        <v>abril</v>
      </c>
      <c r="H2552" s="2">
        <v>0.79791666666666672</v>
      </c>
      <c r="I2552" t="s">
        <v>26</v>
      </c>
      <c r="J2552" t="str">
        <f>VLOOKUP(ventas_starbucks_2025[[#This Row],[sucursal]],cambio_sucursal[#All],2,0)</f>
        <v>Sucursal San Lorenzo 47</v>
      </c>
      <c r="K2552" t="s">
        <v>34</v>
      </c>
      <c r="L2552" t="s">
        <v>35</v>
      </c>
      <c r="M2552" t="s">
        <v>4</v>
      </c>
      <c r="N2552" t="str">
        <f>IFERROR(VLOOKUP(ventas_starbucks_2025[[#This Row],[tamaño_sucio]],cambio_tamaño[#All],2,0),"Tamaño único")</f>
        <v>Tamaño único</v>
      </c>
      <c r="O2552">
        <v>3</v>
      </c>
      <c r="P2552">
        <v>1204.8699999999999</v>
      </c>
      <c r="Q2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2">
        <v>3614.61</v>
      </c>
      <c r="S2552" t="s">
        <v>31</v>
      </c>
      <c r="T2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2" t="str">
        <f>VLOOKUP(ventas_starbucks_2025[[#This Row],[canal_compra]],cambio_canal_compra[#All],2,0)</f>
        <v>Entrega domicilio</v>
      </c>
      <c r="V2552" t="s">
        <v>40</v>
      </c>
      <c r="W2552" t="str">
        <f>VLOOKUP(ventas_starbucks_2025[[#This Row],[método_pago]],cambio_metodo_pago[#All],2,0)</f>
        <v>Efectivo</v>
      </c>
      <c r="X2552" t="s">
        <v>22</v>
      </c>
      <c r="Y2552">
        <v>0</v>
      </c>
      <c r="Z2552" t="str">
        <f>VLOOKUP(ventas_starbucks_2025[[#This Row],[promoción_aplicada5]],promocion_cambiar[#All],2,0)</f>
        <v>Combo</v>
      </c>
      <c r="AA2552" t="s">
        <v>8</v>
      </c>
      <c r="AB2552" t="s">
        <v>32</v>
      </c>
      <c r="AC2552" t="s">
        <v>10</v>
      </c>
      <c r="AD2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52">
        <v>11.6</v>
      </c>
      <c r="AF2552">
        <v>4</v>
      </c>
      <c r="AG2552">
        <v>42</v>
      </c>
      <c r="AH2552">
        <v>39</v>
      </c>
    </row>
    <row r="2553" spans="1:34" x14ac:dyDescent="0.25">
      <c r="A2553" s="3" t="s">
        <v>2628</v>
      </c>
      <c r="B2553" s="1">
        <v>45659</v>
      </c>
      <c r="C2553" s="23">
        <f t="shared" si="195"/>
        <v>2</v>
      </c>
      <c r="D2553" s="23">
        <f t="shared" si="196"/>
        <v>4</v>
      </c>
      <c r="E2553" s="23" t="str">
        <f t="shared" si="197"/>
        <v>jueves</v>
      </c>
      <c r="F2553" s="23">
        <f t="shared" si="198"/>
        <v>1</v>
      </c>
      <c r="G2553" s="23" t="str">
        <f t="shared" si="199"/>
        <v>enero</v>
      </c>
      <c r="H2553" s="2">
        <v>0.46250000000000002</v>
      </c>
      <c r="I2553" t="s">
        <v>12</v>
      </c>
      <c r="J2553" t="str">
        <f>VLOOKUP(ventas_starbucks_2025[[#This Row],[sucursal]],cambio_sucursal[#All],2,0)</f>
        <v>Sucursal Córdoba Shopping</v>
      </c>
      <c r="K2553" t="s">
        <v>173</v>
      </c>
      <c r="L2553" t="s">
        <v>35</v>
      </c>
      <c r="M2553" t="s">
        <v>4</v>
      </c>
      <c r="N2553" t="str">
        <f>IFERROR(VLOOKUP(ventas_starbucks_2025[[#This Row],[tamaño_sucio]],cambio_tamaño[#All],2,0),"Tamaño único")</f>
        <v>Tamaño único</v>
      </c>
      <c r="O2553">
        <v>5</v>
      </c>
      <c r="P2553">
        <v>1453.37</v>
      </c>
      <c r="Q2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3">
        <v>7266.85</v>
      </c>
      <c r="S2553" t="s">
        <v>15</v>
      </c>
      <c r="T2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53" t="str">
        <f>VLOOKUP(ventas_starbucks_2025[[#This Row],[canal_compra]],cambio_canal_compra[#All],2,0)</f>
        <v>Para llevar</v>
      </c>
      <c r="V2553" t="s">
        <v>16</v>
      </c>
      <c r="W2553" t="str">
        <f>VLOOKUP(ventas_starbucks_2025[[#This Row],[método_pago]],cambio_metodo_pago[#All],2,0)</f>
        <v>Tarjeta</v>
      </c>
      <c r="X2553" t="s">
        <v>22</v>
      </c>
      <c r="Y2553">
        <v>0</v>
      </c>
      <c r="Z2553" t="str">
        <f>VLOOKUP(ventas_starbucks_2025[[#This Row],[promoción_aplicada5]],promocion_cambiar[#All],2,0)</f>
        <v>Ninguna</v>
      </c>
      <c r="AA2553" t="s">
        <v>17</v>
      </c>
      <c r="AB2553" t="s">
        <v>32</v>
      </c>
      <c r="AC2553" t="s">
        <v>10</v>
      </c>
      <c r="AD2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53">
        <v>8.1</v>
      </c>
      <c r="AF2553">
        <v>5</v>
      </c>
      <c r="AG2553">
        <v>15</v>
      </c>
      <c r="AH2553">
        <v>10</v>
      </c>
    </row>
    <row r="2554" spans="1:34" x14ac:dyDescent="0.25">
      <c r="A2554" s="3" t="s">
        <v>2629</v>
      </c>
      <c r="B2554" s="1">
        <v>45715</v>
      </c>
      <c r="C2554" s="23">
        <f t="shared" si="195"/>
        <v>27</v>
      </c>
      <c r="D2554" s="23">
        <f t="shared" si="196"/>
        <v>4</v>
      </c>
      <c r="E2554" s="23" t="str">
        <f t="shared" si="197"/>
        <v>jueves</v>
      </c>
      <c r="F2554" s="23">
        <f t="shared" si="198"/>
        <v>2</v>
      </c>
      <c r="G2554" s="23" t="str">
        <f t="shared" si="199"/>
        <v>febrero</v>
      </c>
      <c r="H2554" s="2">
        <v>0.82847222222222228</v>
      </c>
      <c r="I2554" t="s">
        <v>12</v>
      </c>
      <c r="J2554" t="str">
        <f>VLOOKUP(ventas_starbucks_2025[[#This Row],[sucursal]],cambio_sucursal[#All],2,0)</f>
        <v>Sucursal Córdoba Shopping</v>
      </c>
      <c r="K2554" t="s">
        <v>13</v>
      </c>
      <c r="L2554" t="s">
        <v>14</v>
      </c>
      <c r="M2554" t="s">
        <v>4</v>
      </c>
      <c r="N2554" t="str">
        <f>IFERROR(VLOOKUP(ventas_starbucks_2025[[#This Row],[tamaño_sucio]],cambio_tamaño[#All],2,0),"Tamaño único")</f>
        <v>Tamaño único</v>
      </c>
      <c r="O2554">
        <v>3</v>
      </c>
      <c r="P2554">
        <v>2126.25</v>
      </c>
      <c r="Q2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54">
        <v>6378.75</v>
      </c>
      <c r="S2554" t="s">
        <v>5</v>
      </c>
      <c r="T2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54" t="str">
        <f>VLOOKUP(ventas_starbucks_2025[[#This Row],[canal_compra]],cambio_canal_compra[#All],2,0)</f>
        <v>En tienda</v>
      </c>
      <c r="V2554" t="s">
        <v>40</v>
      </c>
      <c r="W2554" t="str">
        <f>VLOOKUP(ventas_starbucks_2025[[#This Row],[método_pago]],cambio_metodo_pago[#All],2,0)</f>
        <v>Efectivo</v>
      </c>
      <c r="X2554" t="s">
        <v>22</v>
      </c>
      <c r="Y2554">
        <v>0</v>
      </c>
      <c r="Z2554" t="str">
        <f>VLOOKUP(ventas_starbucks_2025[[#This Row],[promoción_aplicada5]],promocion_cambiar[#All],2,0)</f>
        <v>Combo</v>
      </c>
      <c r="AA2554" t="s">
        <v>8</v>
      </c>
      <c r="AB2554" t="s">
        <v>9</v>
      </c>
      <c r="AC2554" t="s">
        <v>24</v>
      </c>
      <c r="AD2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54">
        <v>13.3</v>
      </c>
      <c r="AF2554">
        <v>4</v>
      </c>
      <c r="AG2554">
        <v>50</v>
      </c>
      <c r="AH2554">
        <v>47</v>
      </c>
    </row>
    <row r="2555" spans="1:34" x14ac:dyDescent="0.25">
      <c r="A2555" s="3" t="s">
        <v>2630</v>
      </c>
      <c r="B2555" s="1">
        <v>45670</v>
      </c>
      <c r="C2555" s="23">
        <f t="shared" si="195"/>
        <v>13</v>
      </c>
      <c r="D2555" s="23">
        <f t="shared" si="196"/>
        <v>1</v>
      </c>
      <c r="E2555" s="23" t="str">
        <f t="shared" si="197"/>
        <v>lunes</v>
      </c>
      <c r="F2555" s="23">
        <f t="shared" si="198"/>
        <v>1</v>
      </c>
      <c r="G2555" s="23" t="str">
        <f t="shared" si="199"/>
        <v>enero</v>
      </c>
      <c r="H2555" s="2">
        <v>0.39930555555555558</v>
      </c>
      <c r="I2555" t="s">
        <v>26</v>
      </c>
      <c r="J2555" t="str">
        <f>VLOOKUP(ventas_starbucks_2025[[#This Row],[sucursal]],cambio_sucursal[#All],2,0)</f>
        <v>Sucursal San Lorenzo 47</v>
      </c>
      <c r="K2555" t="s">
        <v>34</v>
      </c>
      <c r="L2555" t="s">
        <v>35</v>
      </c>
      <c r="M2555" t="s">
        <v>4</v>
      </c>
      <c r="N2555" t="str">
        <f>IFERROR(VLOOKUP(ventas_starbucks_2025[[#This Row],[tamaño_sucio]],cambio_tamaño[#All],2,0),"Tamaño único")</f>
        <v>Tamaño único</v>
      </c>
      <c r="O2555">
        <v>1</v>
      </c>
      <c r="P2555">
        <v>1475.85</v>
      </c>
      <c r="Q2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5">
        <v>1475.85</v>
      </c>
      <c r="S2555" t="s">
        <v>5</v>
      </c>
      <c r="T2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5" t="str">
        <f>VLOOKUP(ventas_starbucks_2025[[#This Row],[canal_compra]],cambio_canal_compra[#All],2,0)</f>
        <v>En tienda</v>
      </c>
      <c r="V2555" t="s">
        <v>40</v>
      </c>
      <c r="W2555" t="str">
        <f>VLOOKUP(ventas_starbucks_2025[[#This Row],[método_pago]],cambio_metodo_pago[#All],2,0)</f>
        <v>Efectivo</v>
      </c>
      <c r="X2555" t="s">
        <v>22</v>
      </c>
      <c r="Y2555">
        <v>0</v>
      </c>
      <c r="Z2555" t="str">
        <f>VLOOKUP(ventas_starbucks_2025[[#This Row],[promoción_aplicada5]],promocion_cambiar[#All],2,0)</f>
        <v>Combo</v>
      </c>
      <c r="AA2555" t="s">
        <v>8</v>
      </c>
      <c r="AB2555" t="s">
        <v>29</v>
      </c>
      <c r="AC2555" t="s">
        <v>10</v>
      </c>
      <c r="AD2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55">
        <v>8.5</v>
      </c>
      <c r="AF2555">
        <v>1</v>
      </c>
      <c r="AG2555">
        <v>32</v>
      </c>
      <c r="AH2555">
        <v>31</v>
      </c>
    </row>
    <row r="2556" spans="1:34" x14ac:dyDescent="0.25">
      <c r="A2556" s="3" t="s">
        <v>2631</v>
      </c>
      <c r="B2556" s="1">
        <v>45740</v>
      </c>
      <c r="C2556" s="23">
        <f t="shared" si="195"/>
        <v>24</v>
      </c>
      <c r="D2556" s="23">
        <f t="shared" si="196"/>
        <v>1</v>
      </c>
      <c r="E2556" s="1" t="str">
        <f t="shared" si="197"/>
        <v>lunes</v>
      </c>
      <c r="F2556" s="23">
        <f t="shared" si="198"/>
        <v>3</v>
      </c>
      <c r="G2556" s="1" t="str">
        <f t="shared" si="199"/>
        <v>marzo</v>
      </c>
      <c r="H2556" s="2">
        <v>0.41666666666666669</v>
      </c>
      <c r="I2556" t="s">
        <v>57</v>
      </c>
      <c r="J2556" t="str">
        <f>VLOOKUP(ventas_starbucks_2025[[#This Row],[sucursal]],cambio_sucursal[#All],2,0)</f>
        <v>Sucursal Avda Colón</v>
      </c>
      <c r="K2556" t="s">
        <v>48</v>
      </c>
      <c r="L2556" t="s">
        <v>49</v>
      </c>
      <c r="M2556" t="s">
        <v>50</v>
      </c>
      <c r="N2556" t="str">
        <f>IFERROR(VLOOKUP(ventas_starbucks_2025[[#This Row],[tamaño_sucio]],cambio_tamaño[#All],2,0),"Tamaño único")</f>
        <v>Mediano</v>
      </c>
      <c r="O2556">
        <v>1</v>
      </c>
      <c r="P2556">
        <v>1930.39</v>
      </c>
      <c r="Q2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6">
        <v>1930.39</v>
      </c>
      <c r="S2556" t="s">
        <v>31</v>
      </c>
      <c r="T2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6" t="str">
        <f>VLOOKUP(ventas_starbucks_2025[[#This Row],[canal_compra]],cambio_canal_compra[#All],2,0)</f>
        <v>Entrega domicilio</v>
      </c>
      <c r="V2556" t="s">
        <v>40</v>
      </c>
      <c r="W2556" t="str">
        <f>VLOOKUP(ventas_starbucks_2025[[#This Row],[método_pago]],cambio_metodo_pago[#All],2,0)</f>
        <v>Efectivo</v>
      </c>
      <c r="X2556" t="s">
        <v>7</v>
      </c>
      <c r="Y2556">
        <v>10</v>
      </c>
      <c r="Z2556" t="str">
        <f>VLOOKUP(ventas_starbucks_2025[[#This Row],[promoción_aplicada5]],promocion_cambiar[#All],2,0)</f>
        <v>Ninguna</v>
      </c>
      <c r="AA2556" t="s">
        <v>17</v>
      </c>
      <c r="AB2556" t="s">
        <v>18</v>
      </c>
      <c r="AC2556" t="s">
        <v>10</v>
      </c>
      <c r="AD2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56">
        <v>9.1</v>
      </c>
      <c r="AF2556">
        <v>4</v>
      </c>
      <c r="AG2556">
        <v>11</v>
      </c>
      <c r="AH2556">
        <v>10</v>
      </c>
    </row>
    <row r="2557" spans="1:34" x14ac:dyDescent="0.25">
      <c r="A2557" s="3" t="s">
        <v>2632</v>
      </c>
      <c r="B2557" s="1">
        <v>45708</v>
      </c>
      <c r="C2557" s="23">
        <f t="shared" si="195"/>
        <v>20</v>
      </c>
      <c r="D2557" s="23">
        <f t="shared" si="196"/>
        <v>4</v>
      </c>
      <c r="E2557" s="23" t="str">
        <f t="shared" si="197"/>
        <v>jueves</v>
      </c>
      <c r="F2557" s="23">
        <f t="shared" si="198"/>
        <v>2</v>
      </c>
      <c r="G2557" s="23" t="str">
        <f t="shared" si="199"/>
        <v>febrero</v>
      </c>
      <c r="H2557" s="2">
        <v>0.73958333333333337</v>
      </c>
      <c r="I2557" t="s">
        <v>12</v>
      </c>
      <c r="J2557" t="str">
        <f>VLOOKUP(ventas_starbucks_2025[[#This Row],[sucursal]],cambio_sucursal[#All],2,0)</f>
        <v>Sucursal Córdoba Shopping</v>
      </c>
      <c r="K2557" t="s">
        <v>132</v>
      </c>
      <c r="L2557" t="s">
        <v>35</v>
      </c>
      <c r="M2557" t="s">
        <v>4</v>
      </c>
      <c r="N2557" t="str">
        <f>IFERROR(VLOOKUP(ventas_starbucks_2025[[#This Row],[tamaño_sucio]],cambio_tamaño[#All],2,0),"Tamaño único")</f>
        <v>Tamaño único</v>
      </c>
      <c r="O2557">
        <v>5</v>
      </c>
      <c r="P2557">
        <v>1050.3599999999999</v>
      </c>
      <c r="Q2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7">
        <v>5251.8</v>
      </c>
      <c r="S2557" t="s">
        <v>15</v>
      </c>
      <c r="T2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57" t="str">
        <f>VLOOKUP(ventas_starbucks_2025[[#This Row],[canal_compra]],cambio_canal_compra[#All],2,0)</f>
        <v>Para llevar</v>
      </c>
      <c r="V2557" t="s">
        <v>6</v>
      </c>
      <c r="W2557" t="str">
        <f>VLOOKUP(ventas_starbucks_2025[[#This Row],[método_pago]],cambio_metodo_pago[#All],2,0)</f>
        <v>Aplicación móbil</v>
      </c>
      <c r="X2557" t="s">
        <v>7</v>
      </c>
      <c r="Y2557">
        <v>0</v>
      </c>
      <c r="Z2557" t="str">
        <f>VLOOKUP(ventas_starbucks_2025[[#This Row],[promoción_aplicada5]],promocion_cambiar[#All],2,0)</f>
        <v>Ninguna</v>
      </c>
      <c r="AA2557" t="s">
        <v>17</v>
      </c>
      <c r="AB2557" t="s">
        <v>18</v>
      </c>
      <c r="AC2557" t="s">
        <v>41</v>
      </c>
      <c r="AD2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57">
        <v>3.5</v>
      </c>
      <c r="AF2557">
        <v>2</v>
      </c>
      <c r="AG2557">
        <v>33</v>
      </c>
      <c r="AH2557">
        <v>28</v>
      </c>
    </row>
    <row r="2558" spans="1:34" x14ac:dyDescent="0.25">
      <c r="A2558" s="3" t="s">
        <v>2633</v>
      </c>
      <c r="B2558" s="1">
        <v>45745</v>
      </c>
      <c r="C2558" s="23">
        <f t="shared" si="195"/>
        <v>29</v>
      </c>
      <c r="D2558" s="23">
        <f t="shared" si="196"/>
        <v>6</v>
      </c>
      <c r="E2558" s="23" t="str">
        <f t="shared" si="197"/>
        <v>sábado</v>
      </c>
      <c r="F2558" s="23">
        <f t="shared" si="198"/>
        <v>3</v>
      </c>
      <c r="G2558" s="23" t="str">
        <f t="shared" si="199"/>
        <v>marzo</v>
      </c>
      <c r="H2558" s="2">
        <v>0.44722222222222224</v>
      </c>
      <c r="I2558" t="s">
        <v>12</v>
      </c>
      <c r="J2558" t="str">
        <f>VLOOKUP(ventas_starbucks_2025[[#This Row],[sucursal]],cambio_sucursal[#All],2,0)</f>
        <v>Sucursal Córdoba Shopping</v>
      </c>
      <c r="K2558" t="s">
        <v>82</v>
      </c>
      <c r="L2558" t="s">
        <v>28</v>
      </c>
      <c r="M2558" t="s">
        <v>4</v>
      </c>
      <c r="N2558" t="str">
        <f>IFERROR(VLOOKUP(ventas_starbucks_2025[[#This Row],[tamaño_sucio]],cambio_tamaño[#All],2,0),"Tamaño único")</f>
        <v>Tamaño único</v>
      </c>
      <c r="O2558">
        <v>1</v>
      </c>
      <c r="P2558">
        <v>2643.26</v>
      </c>
      <c r="Q2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58">
        <v>2643.26</v>
      </c>
      <c r="S2558" t="s">
        <v>15</v>
      </c>
      <c r="T2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8" t="str">
        <f>VLOOKUP(ventas_starbucks_2025[[#This Row],[canal_compra]],cambio_canal_compra[#All],2,0)</f>
        <v>Para llevar</v>
      </c>
      <c r="V2558" t="s">
        <v>16</v>
      </c>
      <c r="W2558" t="str">
        <f>VLOOKUP(ventas_starbucks_2025[[#This Row],[método_pago]],cambio_metodo_pago[#All],2,0)</f>
        <v>Tarjeta</v>
      </c>
      <c r="X2558" t="s">
        <v>22</v>
      </c>
      <c r="Y2558">
        <v>0</v>
      </c>
      <c r="Z2558" t="str">
        <f>VLOOKUP(ventas_starbucks_2025[[#This Row],[promoción_aplicada5]],promocion_cambiar[#All],2,0)</f>
        <v>Ninguna</v>
      </c>
      <c r="AA2558" t="s">
        <v>17</v>
      </c>
      <c r="AB2558" t="s">
        <v>29</v>
      </c>
      <c r="AC2558" t="s">
        <v>41</v>
      </c>
      <c r="AD2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58">
        <v>13</v>
      </c>
      <c r="AF2558">
        <v>2</v>
      </c>
      <c r="AG2558">
        <v>30</v>
      </c>
      <c r="AH2558">
        <v>29</v>
      </c>
    </row>
    <row r="2559" spans="1:34" x14ac:dyDescent="0.25">
      <c r="A2559" s="3" t="s">
        <v>2634</v>
      </c>
      <c r="B2559" s="1">
        <v>45757</v>
      </c>
      <c r="C2559" s="23">
        <f t="shared" si="195"/>
        <v>10</v>
      </c>
      <c r="D2559" s="23">
        <f t="shared" si="196"/>
        <v>4</v>
      </c>
      <c r="E2559" s="23" t="str">
        <f t="shared" si="197"/>
        <v>jueves</v>
      </c>
      <c r="F2559" s="23">
        <f t="shared" si="198"/>
        <v>4</v>
      </c>
      <c r="G2559" s="23" t="str">
        <f t="shared" si="199"/>
        <v>abril</v>
      </c>
      <c r="H2559" s="2">
        <v>0.69652777777777775</v>
      </c>
      <c r="I2559" t="s">
        <v>1</v>
      </c>
      <c r="J2559" t="str">
        <f>VLOOKUP(ventas_starbucks_2025[[#This Row],[sucursal]],cambio_sucursal[#All],2,0)</f>
        <v>Sucursal Nueva Córdoba</v>
      </c>
      <c r="K2559" t="s">
        <v>27</v>
      </c>
      <c r="L2559" t="s">
        <v>28</v>
      </c>
      <c r="M2559" t="s">
        <v>4</v>
      </c>
      <c r="N2559" t="str">
        <f>IFERROR(VLOOKUP(ventas_starbucks_2025[[#This Row],[tamaño_sucio]],cambio_tamaño[#All],2,0),"Tamaño único")</f>
        <v>Tamaño único</v>
      </c>
      <c r="O2559">
        <v>1</v>
      </c>
      <c r="P2559">
        <v>2770.62</v>
      </c>
      <c r="Q2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59">
        <v>2770.62</v>
      </c>
      <c r="S2559" t="s">
        <v>31</v>
      </c>
      <c r="T2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9" t="str">
        <f>VLOOKUP(ventas_starbucks_2025[[#This Row],[canal_compra]],cambio_canal_compra[#All],2,0)</f>
        <v>Entrega domicilio</v>
      </c>
      <c r="V2559" t="s">
        <v>16</v>
      </c>
      <c r="W2559" t="str">
        <f>VLOOKUP(ventas_starbucks_2025[[#This Row],[método_pago]],cambio_metodo_pago[#All],2,0)</f>
        <v>Tarjeta</v>
      </c>
      <c r="X2559" t="s">
        <v>22</v>
      </c>
      <c r="Y2559">
        <v>0</v>
      </c>
      <c r="Z2559" t="str">
        <f>VLOOKUP(ventas_starbucks_2025[[#This Row],[promoción_aplicada5]],promocion_cambiar[#All],2,0)</f>
        <v>2x1</v>
      </c>
      <c r="AA2559" t="s">
        <v>51</v>
      </c>
      <c r="AB2559" t="s">
        <v>23</v>
      </c>
      <c r="AC2559" t="s">
        <v>41</v>
      </c>
      <c r="AD2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59">
        <v>2.2000000000000002</v>
      </c>
      <c r="AF2559">
        <v>3</v>
      </c>
      <c r="AG2559">
        <v>44</v>
      </c>
      <c r="AH2559">
        <v>43</v>
      </c>
    </row>
    <row r="2560" spans="1:34" x14ac:dyDescent="0.25">
      <c r="A2560" s="3" t="s">
        <v>2635</v>
      </c>
      <c r="B2560" s="1">
        <v>45683</v>
      </c>
      <c r="C2560" s="23">
        <f t="shared" si="195"/>
        <v>26</v>
      </c>
      <c r="D2560" s="23">
        <f t="shared" si="196"/>
        <v>7</v>
      </c>
      <c r="E2560" s="23" t="str">
        <f t="shared" si="197"/>
        <v>domingo</v>
      </c>
      <c r="F2560" s="23">
        <f t="shared" si="198"/>
        <v>1</v>
      </c>
      <c r="G2560" s="23" t="str">
        <f t="shared" si="199"/>
        <v>enero</v>
      </c>
      <c r="H2560" s="2">
        <v>0.65972222222222221</v>
      </c>
      <c r="I2560" t="s">
        <v>1</v>
      </c>
      <c r="J2560" t="str">
        <f>VLOOKUP(ventas_starbucks_2025[[#This Row],[sucursal]],cambio_sucursal[#All],2,0)</f>
        <v>Sucursal Nueva Córdoba</v>
      </c>
      <c r="K2560" t="s">
        <v>82</v>
      </c>
      <c r="L2560" t="s">
        <v>28</v>
      </c>
      <c r="M2560" t="s">
        <v>4</v>
      </c>
      <c r="N2560" t="str">
        <f>IFERROR(VLOOKUP(ventas_starbucks_2025[[#This Row],[tamaño_sucio]],cambio_tamaño[#All],2,0),"Tamaño único")</f>
        <v>Tamaño único</v>
      </c>
      <c r="O2560">
        <v>5</v>
      </c>
      <c r="P2560">
        <v>2035.58</v>
      </c>
      <c r="Q2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60">
        <v>10177.9</v>
      </c>
      <c r="S2560" t="s">
        <v>5</v>
      </c>
      <c r="T2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60" t="str">
        <f>VLOOKUP(ventas_starbucks_2025[[#This Row],[canal_compra]],cambio_canal_compra[#All],2,0)</f>
        <v>En tienda</v>
      </c>
      <c r="V2560" t="s">
        <v>40</v>
      </c>
      <c r="W2560" t="str">
        <f>VLOOKUP(ventas_starbucks_2025[[#This Row],[método_pago]],cambio_metodo_pago[#All],2,0)</f>
        <v>Efectivo</v>
      </c>
      <c r="X2560" t="s">
        <v>22</v>
      </c>
      <c r="Y2560">
        <v>0</v>
      </c>
      <c r="Z2560" t="str">
        <f>VLOOKUP(ventas_starbucks_2025[[#This Row],[promoción_aplicada5]],promocion_cambiar[#All],2,0)</f>
        <v>Combo</v>
      </c>
      <c r="AA2560" t="s">
        <v>8</v>
      </c>
      <c r="AB2560" t="s">
        <v>32</v>
      </c>
      <c r="AC2560" t="s">
        <v>10</v>
      </c>
      <c r="AD2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60">
        <v>10</v>
      </c>
      <c r="AF2560">
        <v>5</v>
      </c>
      <c r="AG2560">
        <v>27</v>
      </c>
      <c r="AH2560">
        <v>22</v>
      </c>
    </row>
    <row r="2561" spans="1:34" x14ac:dyDescent="0.25">
      <c r="A2561" s="3" t="s">
        <v>2636</v>
      </c>
      <c r="B2561" s="1">
        <v>45672</v>
      </c>
      <c r="C2561" s="23">
        <f t="shared" si="195"/>
        <v>15</v>
      </c>
      <c r="D2561" s="23">
        <f t="shared" si="196"/>
        <v>3</v>
      </c>
      <c r="E2561" s="23" t="str">
        <f t="shared" si="197"/>
        <v>miércoles</v>
      </c>
      <c r="F2561" s="23">
        <f t="shared" si="198"/>
        <v>1</v>
      </c>
      <c r="G2561" s="23" t="str">
        <f t="shared" si="199"/>
        <v>enero</v>
      </c>
      <c r="H2561" s="2">
        <v>0.46319444444444446</v>
      </c>
      <c r="I2561" t="s">
        <v>57</v>
      </c>
      <c r="J2561" t="str">
        <f>VLOOKUP(ventas_starbucks_2025[[#This Row],[sucursal]],cambio_sucursal[#All],2,0)</f>
        <v>Sucursal Avda Colón</v>
      </c>
      <c r="K2561" t="s">
        <v>27</v>
      </c>
      <c r="L2561" t="s">
        <v>28</v>
      </c>
      <c r="M2561" t="s">
        <v>4</v>
      </c>
      <c r="N2561" t="str">
        <f>IFERROR(VLOOKUP(ventas_starbucks_2025[[#This Row],[tamaño_sucio]],cambio_tamaño[#All],2,0),"Tamaño único")</f>
        <v>Tamaño único</v>
      </c>
      <c r="O2561">
        <v>1</v>
      </c>
      <c r="P2561">
        <v>2902.91</v>
      </c>
      <c r="Q2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61">
        <v>2902.91</v>
      </c>
      <c r="S2561" t="s">
        <v>5</v>
      </c>
      <c r="T2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1" t="str">
        <f>VLOOKUP(ventas_starbucks_2025[[#This Row],[canal_compra]],cambio_canal_compra[#All],2,0)</f>
        <v>En tienda</v>
      </c>
      <c r="V2561" t="s">
        <v>16</v>
      </c>
      <c r="W2561" t="str">
        <f>VLOOKUP(ventas_starbucks_2025[[#This Row],[método_pago]],cambio_metodo_pago[#All],2,0)</f>
        <v>Tarjeta</v>
      </c>
      <c r="X2561" t="s">
        <v>22</v>
      </c>
      <c r="Y2561">
        <v>0</v>
      </c>
      <c r="Z2561" t="str">
        <f>VLOOKUP(ventas_starbucks_2025[[#This Row],[promoción_aplicada5]],promocion_cambiar[#All],2,0)</f>
        <v>2x1</v>
      </c>
      <c r="AA2561" t="s">
        <v>51</v>
      </c>
      <c r="AB2561" t="s">
        <v>9</v>
      </c>
      <c r="AC2561" t="s">
        <v>24</v>
      </c>
      <c r="AD2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61">
        <v>7.6</v>
      </c>
      <c r="AF2561">
        <v>3</v>
      </c>
      <c r="AG2561">
        <v>41</v>
      </c>
      <c r="AH2561">
        <v>40</v>
      </c>
    </row>
    <row r="2562" spans="1:34" x14ac:dyDescent="0.25">
      <c r="A2562" s="3" t="s">
        <v>2637</v>
      </c>
      <c r="B2562" s="1">
        <v>45707</v>
      </c>
      <c r="C2562" s="23">
        <f t="shared" ref="C2562:C2625" si="200">DAY(B2562)</f>
        <v>19</v>
      </c>
      <c r="D2562" s="23">
        <f t="shared" ref="D2562:D2625" si="201">WEEKDAY(B2562,2)</f>
        <v>3</v>
      </c>
      <c r="E2562" s="1" t="str">
        <f t="shared" ref="E2562:E2625" si="202">TEXT(B2562,"dddd")</f>
        <v>miércoles</v>
      </c>
      <c r="F2562" s="23">
        <f t="shared" ref="F2562:F2625" si="203">MONTH(B2562)</f>
        <v>2</v>
      </c>
      <c r="G2562" s="1" t="str">
        <f t="shared" ref="G2562:G2625" si="204">TEXT(B2562,"mmmm")</f>
        <v>febrero</v>
      </c>
      <c r="H2562" s="2">
        <v>0.63402777777777775</v>
      </c>
      <c r="I2562" t="s">
        <v>1</v>
      </c>
      <c r="J2562" t="str">
        <f>VLOOKUP(ventas_starbucks_2025[[#This Row],[sucursal]],cambio_sucursal[#All],2,0)</f>
        <v>Sucursal Nueva Córdoba</v>
      </c>
      <c r="K2562" t="s">
        <v>38</v>
      </c>
      <c r="L2562" t="s">
        <v>39</v>
      </c>
      <c r="M2562" t="s">
        <v>4</v>
      </c>
      <c r="N2562" t="str">
        <f>IFERROR(VLOOKUP(ventas_starbucks_2025[[#This Row],[tamaño_sucio]],cambio_tamaño[#All],2,0),"Tamaño único")</f>
        <v>Tamaño único</v>
      </c>
      <c r="O2562">
        <v>3</v>
      </c>
      <c r="P2562">
        <v>1156.19</v>
      </c>
      <c r="Q2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2">
        <v>3468.57</v>
      </c>
      <c r="S2562" t="s">
        <v>5</v>
      </c>
      <c r="T2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2" t="str">
        <f>VLOOKUP(ventas_starbucks_2025[[#This Row],[canal_compra]],cambio_canal_compra[#All],2,0)</f>
        <v>En tienda</v>
      </c>
      <c r="V2562" t="s">
        <v>16</v>
      </c>
      <c r="W2562" t="str">
        <f>VLOOKUP(ventas_starbucks_2025[[#This Row],[método_pago]],cambio_metodo_pago[#All],2,0)</f>
        <v>Tarjeta</v>
      </c>
      <c r="X2562" t="s">
        <v>22</v>
      </c>
      <c r="Y2562">
        <v>0</v>
      </c>
      <c r="Z2562" t="str">
        <f>VLOOKUP(ventas_starbucks_2025[[#This Row],[promoción_aplicada5]],promocion_cambiar[#All],2,0)</f>
        <v>Hora Feliz</v>
      </c>
      <c r="AA2562" t="s">
        <v>36</v>
      </c>
      <c r="AB2562" t="s">
        <v>9</v>
      </c>
      <c r="AC2562" t="s">
        <v>24</v>
      </c>
      <c r="AD2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62">
        <v>3.6</v>
      </c>
      <c r="AF2562">
        <v>1</v>
      </c>
      <c r="AG2562">
        <v>41</v>
      </c>
      <c r="AH2562">
        <v>38</v>
      </c>
    </row>
    <row r="2563" spans="1:34" x14ac:dyDescent="0.25">
      <c r="A2563" s="3" t="s">
        <v>2638</v>
      </c>
      <c r="B2563" s="1">
        <v>45721</v>
      </c>
      <c r="C2563" s="23">
        <f t="shared" si="200"/>
        <v>5</v>
      </c>
      <c r="D2563" s="23">
        <f t="shared" si="201"/>
        <v>3</v>
      </c>
      <c r="E2563" s="23" t="str">
        <f t="shared" si="202"/>
        <v>miércoles</v>
      </c>
      <c r="F2563" s="23">
        <f t="shared" si="203"/>
        <v>3</v>
      </c>
      <c r="G2563" s="23" t="str">
        <f t="shared" si="204"/>
        <v>marzo</v>
      </c>
      <c r="H2563" s="2">
        <v>0.55902777777777779</v>
      </c>
      <c r="I2563" t="s">
        <v>26</v>
      </c>
      <c r="J2563" t="str">
        <f>VLOOKUP(ventas_starbucks_2025[[#This Row],[sucursal]],cambio_sucursal[#All],2,0)</f>
        <v>Sucursal San Lorenzo 47</v>
      </c>
      <c r="K2563" t="s">
        <v>60</v>
      </c>
      <c r="L2563" t="s">
        <v>44</v>
      </c>
      <c r="M2563" t="s">
        <v>50</v>
      </c>
      <c r="N2563" t="str">
        <f>IFERROR(VLOOKUP(ventas_starbucks_2025[[#This Row],[tamaño_sucio]],cambio_tamaño[#All],2,0),"Tamaño único")</f>
        <v>Mediano</v>
      </c>
      <c r="O2563">
        <v>2</v>
      </c>
      <c r="P2563">
        <v>1749.42</v>
      </c>
      <c r="Q2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3">
        <v>3498.84</v>
      </c>
      <c r="S2563" t="s">
        <v>31</v>
      </c>
      <c r="T2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3" t="str">
        <f>VLOOKUP(ventas_starbucks_2025[[#This Row],[canal_compra]],cambio_canal_compra[#All],2,0)</f>
        <v>Entrega domicilio</v>
      </c>
      <c r="V2563" t="s">
        <v>16</v>
      </c>
      <c r="W2563" t="str">
        <f>VLOOKUP(ventas_starbucks_2025[[#This Row],[método_pago]],cambio_metodo_pago[#All],2,0)</f>
        <v>Tarjeta</v>
      </c>
      <c r="X2563" t="s">
        <v>22</v>
      </c>
      <c r="Y2563">
        <v>0</v>
      </c>
      <c r="Z2563" t="str">
        <f>VLOOKUP(ventas_starbucks_2025[[#This Row],[promoción_aplicada5]],promocion_cambiar[#All],2,0)</f>
        <v>Ninguna</v>
      </c>
      <c r="AA2563" t="s">
        <v>17</v>
      </c>
      <c r="AB2563" t="s">
        <v>9</v>
      </c>
      <c r="AC2563" t="s">
        <v>10</v>
      </c>
      <c r="AD2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63">
        <v>7.9</v>
      </c>
      <c r="AF2563">
        <v>5</v>
      </c>
      <c r="AG2563">
        <v>48</v>
      </c>
      <c r="AH2563">
        <v>46</v>
      </c>
    </row>
    <row r="2564" spans="1:34" x14ac:dyDescent="0.25">
      <c r="A2564" s="3" t="s">
        <v>2639</v>
      </c>
      <c r="B2564" s="1">
        <v>45731</v>
      </c>
      <c r="C2564" s="23">
        <f t="shared" si="200"/>
        <v>15</v>
      </c>
      <c r="D2564" s="23">
        <f t="shared" si="201"/>
        <v>6</v>
      </c>
      <c r="E2564" s="23" t="str">
        <f t="shared" si="202"/>
        <v>sábado</v>
      </c>
      <c r="F2564" s="23">
        <f t="shared" si="203"/>
        <v>3</v>
      </c>
      <c r="G2564" s="23" t="str">
        <f t="shared" si="204"/>
        <v>marzo</v>
      </c>
      <c r="H2564" s="2">
        <v>0.75</v>
      </c>
      <c r="I2564" t="s">
        <v>1</v>
      </c>
      <c r="J2564" t="str">
        <f>VLOOKUP(ventas_starbucks_2025[[#This Row],[sucursal]],cambio_sucursal[#All],2,0)</f>
        <v>Sucursal Nueva Córdoba</v>
      </c>
      <c r="K2564" t="s">
        <v>358</v>
      </c>
      <c r="L2564" t="s">
        <v>44</v>
      </c>
      <c r="M2564" t="s">
        <v>45</v>
      </c>
      <c r="N2564" t="str">
        <f>IFERROR(VLOOKUP(ventas_starbucks_2025[[#This Row],[tamaño_sucio]],cambio_tamaño[#All],2,0),"Tamaño único")</f>
        <v>Grande</v>
      </c>
      <c r="O2564">
        <v>3</v>
      </c>
      <c r="P2564">
        <v>1413.55</v>
      </c>
      <c r="Q2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4">
        <v>4240.6499999999996</v>
      </c>
      <c r="S2564" t="s">
        <v>5</v>
      </c>
      <c r="T2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4" t="str">
        <f>VLOOKUP(ventas_starbucks_2025[[#This Row],[canal_compra]],cambio_canal_compra[#All],2,0)</f>
        <v>En tienda</v>
      </c>
      <c r="V2564" t="s">
        <v>16</v>
      </c>
      <c r="W2564" t="str">
        <f>VLOOKUP(ventas_starbucks_2025[[#This Row],[método_pago]],cambio_metodo_pago[#All],2,0)</f>
        <v>Tarjeta</v>
      </c>
      <c r="X2564" t="s">
        <v>7</v>
      </c>
      <c r="Y2564">
        <v>10</v>
      </c>
      <c r="Z2564" t="str">
        <f>VLOOKUP(ventas_starbucks_2025[[#This Row],[promoción_aplicada5]],promocion_cambiar[#All],2,0)</f>
        <v>Combo</v>
      </c>
      <c r="AA2564" t="s">
        <v>8</v>
      </c>
      <c r="AB2564" t="s">
        <v>29</v>
      </c>
      <c r="AC2564" t="s">
        <v>41</v>
      </c>
      <c r="AD2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64">
        <v>4.8</v>
      </c>
      <c r="AF2564">
        <v>3</v>
      </c>
      <c r="AG2564">
        <v>40</v>
      </c>
      <c r="AH2564">
        <v>37</v>
      </c>
    </row>
    <row r="2565" spans="1:34" x14ac:dyDescent="0.25">
      <c r="A2565" s="3" t="s">
        <v>2640</v>
      </c>
      <c r="B2565" s="1">
        <v>45680</v>
      </c>
      <c r="C2565" s="23">
        <f t="shared" si="200"/>
        <v>23</v>
      </c>
      <c r="D2565" s="23">
        <f t="shared" si="201"/>
        <v>4</v>
      </c>
      <c r="E2565" s="1" t="str">
        <f t="shared" si="202"/>
        <v>jueves</v>
      </c>
      <c r="F2565" s="23">
        <f t="shared" si="203"/>
        <v>1</v>
      </c>
      <c r="G2565" s="1" t="str">
        <f t="shared" si="204"/>
        <v>enero</v>
      </c>
      <c r="H2565" s="2">
        <v>0.55000000000000004</v>
      </c>
      <c r="I2565" t="s">
        <v>26</v>
      </c>
      <c r="J2565" t="str">
        <f>VLOOKUP(ventas_starbucks_2025[[#This Row],[sucursal]],cambio_sucursal[#All],2,0)</f>
        <v>Sucursal San Lorenzo 47</v>
      </c>
      <c r="K2565" t="s">
        <v>27</v>
      </c>
      <c r="L2565" t="s">
        <v>28</v>
      </c>
      <c r="M2565" t="s">
        <v>4</v>
      </c>
      <c r="N2565" t="str">
        <f>IFERROR(VLOOKUP(ventas_starbucks_2025[[#This Row],[tamaño_sucio]],cambio_tamaño[#All],2,0),"Tamaño único")</f>
        <v>Tamaño único</v>
      </c>
      <c r="O2565">
        <v>2</v>
      </c>
      <c r="P2565">
        <v>2089.08</v>
      </c>
      <c r="Q2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65">
        <v>4178.16</v>
      </c>
      <c r="S2565" t="s">
        <v>15</v>
      </c>
      <c r="T2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5" t="str">
        <f>VLOOKUP(ventas_starbucks_2025[[#This Row],[canal_compra]],cambio_canal_compra[#All],2,0)</f>
        <v>Para llevar</v>
      </c>
      <c r="V2565" t="s">
        <v>40</v>
      </c>
      <c r="W2565" t="str">
        <f>VLOOKUP(ventas_starbucks_2025[[#This Row],[método_pago]],cambio_metodo_pago[#All],2,0)</f>
        <v>Efectivo</v>
      </c>
      <c r="X2565" t="s">
        <v>7</v>
      </c>
      <c r="Y2565">
        <v>10</v>
      </c>
      <c r="Z2565" t="str">
        <f>VLOOKUP(ventas_starbucks_2025[[#This Row],[promoción_aplicada5]],promocion_cambiar[#All],2,0)</f>
        <v>Hora Feliz</v>
      </c>
      <c r="AA2565" t="s">
        <v>36</v>
      </c>
      <c r="AB2565" t="s">
        <v>52</v>
      </c>
      <c r="AC2565" t="s">
        <v>41</v>
      </c>
      <c r="AD2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65">
        <v>4.0999999999999996</v>
      </c>
      <c r="AF2565">
        <v>5</v>
      </c>
      <c r="AG2565">
        <v>20</v>
      </c>
      <c r="AH2565">
        <v>18</v>
      </c>
    </row>
    <row r="2566" spans="1:34" x14ac:dyDescent="0.25">
      <c r="A2566" s="3" t="s">
        <v>2641</v>
      </c>
      <c r="B2566" s="1">
        <v>45738</v>
      </c>
      <c r="C2566" s="23">
        <f t="shared" si="200"/>
        <v>22</v>
      </c>
      <c r="D2566" s="23">
        <f t="shared" si="201"/>
        <v>6</v>
      </c>
      <c r="E2566" s="23" t="str">
        <f t="shared" si="202"/>
        <v>sábado</v>
      </c>
      <c r="F2566" s="23">
        <f t="shared" si="203"/>
        <v>3</v>
      </c>
      <c r="G2566" s="23" t="str">
        <f t="shared" si="204"/>
        <v>marzo</v>
      </c>
      <c r="H2566" s="2">
        <v>0.59236111111111112</v>
      </c>
      <c r="I2566" t="s">
        <v>57</v>
      </c>
      <c r="J2566" t="str">
        <f>VLOOKUP(ventas_starbucks_2025[[#This Row],[sucursal]],cambio_sucursal[#All],2,0)</f>
        <v>Sucursal Avda Colón</v>
      </c>
      <c r="K2566" t="s">
        <v>27</v>
      </c>
      <c r="L2566" t="s">
        <v>28</v>
      </c>
      <c r="M2566" t="s">
        <v>4</v>
      </c>
      <c r="N2566" t="str">
        <f>IFERROR(VLOOKUP(ventas_starbucks_2025[[#This Row],[tamaño_sucio]],cambio_tamaño[#All],2,0),"Tamaño único")</f>
        <v>Tamaño único</v>
      </c>
      <c r="O2566">
        <v>5</v>
      </c>
      <c r="P2566">
        <v>2251.98</v>
      </c>
      <c r="Q2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66">
        <v>11259.9</v>
      </c>
      <c r="S2566" t="s">
        <v>31</v>
      </c>
      <c r="T2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66" t="str">
        <f>VLOOKUP(ventas_starbucks_2025[[#This Row],[canal_compra]],cambio_canal_compra[#All],2,0)</f>
        <v>Entrega domicilio</v>
      </c>
      <c r="V2566" t="s">
        <v>16</v>
      </c>
      <c r="W2566" t="str">
        <f>VLOOKUP(ventas_starbucks_2025[[#This Row],[método_pago]],cambio_metodo_pago[#All],2,0)</f>
        <v>Tarjeta</v>
      </c>
      <c r="X2566" t="s">
        <v>22</v>
      </c>
      <c r="Y2566">
        <v>0</v>
      </c>
      <c r="Z2566" t="str">
        <f>VLOOKUP(ventas_starbucks_2025[[#This Row],[promoción_aplicada5]],promocion_cambiar[#All],2,0)</f>
        <v>Ninguna</v>
      </c>
      <c r="AA2566" t="s">
        <v>17</v>
      </c>
      <c r="AB2566" t="s">
        <v>18</v>
      </c>
      <c r="AC2566" t="s">
        <v>10</v>
      </c>
      <c r="AD2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66">
        <v>3</v>
      </c>
      <c r="AF2566">
        <v>1</v>
      </c>
      <c r="AG2566">
        <v>22</v>
      </c>
      <c r="AH2566">
        <v>17</v>
      </c>
    </row>
    <row r="2567" spans="1:34" x14ac:dyDescent="0.25">
      <c r="A2567" s="3" t="s">
        <v>2642</v>
      </c>
      <c r="B2567" s="1">
        <v>45765</v>
      </c>
      <c r="C2567" s="23">
        <f t="shared" si="200"/>
        <v>18</v>
      </c>
      <c r="D2567" s="23">
        <f t="shared" si="201"/>
        <v>5</v>
      </c>
      <c r="E2567" s="1" t="str">
        <f t="shared" si="202"/>
        <v>viernes</v>
      </c>
      <c r="F2567" s="23">
        <f t="shared" si="203"/>
        <v>4</v>
      </c>
      <c r="G2567" s="1" t="str">
        <f t="shared" si="204"/>
        <v>abril</v>
      </c>
      <c r="H2567" s="2">
        <v>0.34930555555555554</v>
      </c>
      <c r="I2567" t="s">
        <v>57</v>
      </c>
      <c r="J2567" t="str">
        <f>VLOOKUP(ventas_starbucks_2025[[#This Row],[sucursal]],cambio_sucursal[#All],2,0)</f>
        <v>Sucursal Avda Colón</v>
      </c>
      <c r="K2567" t="s">
        <v>87</v>
      </c>
      <c r="L2567" t="s">
        <v>65</v>
      </c>
      <c r="M2567" t="s">
        <v>4</v>
      </c>
      <c r="N2567" t="str">
        <f>IFERROR(VLOOKUP(ventas_starbucks_2025[[#This Row],[tamaño_sucio]],cambio_tamaño[#All],2,0),"Tamaño único")</f>
        <v>Tamaño único</v>
      </c>
      <c r="O2567">
        <v>3</v>
      </c>
      <c r="P2567">
        <v>1857.69</v>
      </c>
      <c r="Q2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7">
        <v>5573.07</v>
      </c>
      <c r="S2567" t="s">
        <v>5</v>
      </c>
      <c r="T2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67" t="str">
        <f>VLOOKUP(ventas_starbucks_2025[[#This Row],[canal_compra]],cambio_canal_compra[#All],2,0)</f>
        <v>En tienda</v>
      </c>
      <c r="V2567" t="s">
        <v>6</v>
      </c>
      <c r="W2567" t="str">
        <f>VLOOKUP(ventas_starbucks_2025[[#This Row],[método_pago]],cambio_metodo_pago[#All],2,0)</f>
        <v>Aplicación móbil</v>
      </c>
      <c r="X2567" t="s">
        <v>22</v>
      </c>
      <c r="Y2567">
        <v>0</v>
      </c>
      <c r="Z2567" t="str">
        <f>VLOOKUP(ventas_starbucks_2025[[#This Row],[promoción_aplicada5]],promocion_cambiar[#All],2,0)</f>
        <v>Ninguna</v>
      </c>
      <c r="AA2567" t="s">
        <v>17</v>
      </c>
      <c r="AB2567" t="s">
        <v>52</v>
      </c>
      <c r="AC2567" t="s">
        <v>24</v>
      </c>
      <c r="AD2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67">
        <v>4.5</v>
      </c>
      <c r="AF2567">
        <v>3</v>
      </c>
      <c r="AG2567">
        <v>23</v>
      </c>
      <c r="AH2567">
        <v>20</v>
      </c>
    </row>
    <row r="2568" spans="1:34" x14ac:dyDescent="0.25">
      <c r="A2568" s="3" t="s">
        <v>2643</v>
      </c>
      <c r="B2568" s="1">
        <v>45748</v>
      </c>
      <c r="C2568" s="23">
        <f t="shared" si="200"/>
        <v>1</v>
      </c>
      <c r="D2568" s="23">
        <f t="shared" si="201"/>
        <v>2</v>
      </c>
      <c r="E2568" s="23" t="str">
        <f t="shared" si="202"/>
        <v>martes</v>
      </c>
      <c r="F2568" s="23">
        <f t="shared" si="203"/>
        <v>4</v>
      </c>
      <c r="G2568" s="23" t="str">
        <f t="shared" si="204"/>
        <v>abril</v>
      </c>
      <c r="H2568" s="2">
        <v>0.53125</v>
      </c>
      <c r="I2568" t="s">
        <v>1</v>
      </c>
      <c r="J2568" t="str">
        <f>VLOOKUP(ventas_starbucks_2025[[#This Row],[sucursal]],cambio_sucursal[#All],2,0)</f>
        <v>Sucursal Nueva Córdoba</v>
      </c>
      <c r="K2568" t="s">
        <v>13</v>
      </c>
      <c r="L2568" t="s">
        <v>14</v>
      </c>
      <c r="M2568" t="s">
        <v>4</v>
      </c>
      <c r="N2568" t="str">
        <f>IFERROR(VLOOKUP(ventas_starbucks_2025[[#This Row],[tamaño_sucio]],cambio_tamaño[#All],2,0),"Tamaño único")</f>
        <v>Tamaño único</v>
      </c>
      <c r="O2568">
        <v>4</v>
      </c>
      <c r="P2568">
        <v>2082.09</v>
      </c>
      <c r="Q2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68">
        <v>8328.36</v>
      </c>
      <c r="S2568" t="s">
        <v>31</v>
      </c>
      <c r="T2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68" t="str">
        <f>VLOOKUP(ventas_starbucks_2025[[#This Row],[canal_compra]],cambio_canal_compra[#All],2,0)</f>
        <v>Entrega domicilio</v>
      </c>
      <c r="V2568" t="s">
        <v>6</v>
      </c>
      <c r="W2568" t="str">
        <f>VLOOKUP(ventas_starbucks_2025[[#This Row],[método_pago]],cambio_metodo_pago[#All],2,0)</f>
        <v>Aplicación móbil</v>
      </c>
      <c r="X2568" t="s">
        <v>22</v>
      </c>
      <c r="Y2568">
        <v>0</v>
      </c>
      <c r="Z2568" t="str">
        <f>VLOOKUP(ventas_starbucks_2025[[#This Row],[promoción_aplicada5]],promocion_cambiar[#All],2,0)</f>
        <v>2x1</v>
      </c>
      <c r="AA2568" t="s">
        <v>51</v>
      </c>
      <c r="AB2568" t="s">
        <v>32</v>
      </c>
      <c r="AC2568" t="s">
        <v>41</v>
      </c>
      <c r="AD2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68">
        <v>10.7</v>
      </c>
      <c r="AF2568">
        <v>1</v>
      </c>
      <c r="AG2568">
        <v>15</v>
      </c>
      <c r="AH2568">
        <v>11</v>
      </c>
    </row>
    <row r="2569" spans="1:34" x14ac:dyDescent="0.25">
      <c r="A2569" s="3" t="s">
        <v>2644</v>
      </c>
      <c r="B2569" s="1">
        <v>45726</v>
      </c>
      <c r="C2569" s="23">
        <f t="shared" si="200"/>
        <v>10</v>
      </c>
      <c r="D2569" s="23">
        <f t="shared" si="201"/>
        <v>1</v>
      </c>
      <c r="E2569" s="23" t="str">
        <f t="shared" si="202"/>
        <v>lunes</v>
      </c>
      <c r="F2569" s="23">
        <f t="shared" si="203"/>
        <v>3</v>
      </c>
      <c r="G2569" s="23" t="str">
        <f t="shared" si="204"/>
        <v>marzo</v>
      </c>
      <c r="H2569" s="2">
        <v>0.31666666666666665</v>
      </c>
      <c r="I2569" t="s">
        <v>12</v>
      </c>
      <c r="J2569" t="str">
        <f>VLOOKUP(ventas_starbucks_2025[[#This Row],[sucursal]],cambio_sucursal[#All],2,0)</f>
        <v>Sucursal Córdoba Shopping</v>
      </c>
      <c r="K2569" t="s">
        <v>173</v>
      </c>
      <c r="L2569" t="s">
        <v>35</v>
      </c>
      <c r="M2569" t="s">
        <v>4</v>
      </c>
      <c r="N2569" t="str">
        <f>IFERROR(VLOOKUP(ventas_starbucks_2025[[#This Row],[tamaño_sucio]],cambio_tamaño[#All],2,0),"Tamaño único")</f>
        <v>Tamaño único</v>
      </c>
      <c r="O2569">
        <v>4</v>
      </c>
      <c r="P2569">
        <v>1345.4</v>
      </c>
      <c r="Q2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9">
        <v>5381.6</v>
      </c>
      <c r="S2569" t="s">
        <v>31</v>
      </c>
      <c r="T2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69" t="str">
        <f>VLOOKUP(ventas_starbucks_2025[[#This Row],[canal_compra]],cambio_canal_compra[#All],2,0)</f>
        <v>Entrega domicilio</v>
      </c>
      <c r="V2569" t="s">
        <v>16</v>
      </c>
      <c r="W2569" t="str">
        <f>VLOOKUP(ventas_starbucks_2025[[#This Row],[método_pago]],cambio_metodo_pago[#All],2,0)</f>
        <v>Tarjeta</v>
      </c>
      <c r="X2569" t="s">
        <v>22</v>
      </c>
      <c r="Y2569">
        <v>0</v>
      </c>
      <c r="Z2569" t="str">
        <f>VLOOKUP(ventas_starbucks_2025[[#This Row],[promoción_aplicada5]],promocion_cambiar[#All],2,0)</f>
        <v>2x1</v>
      </c>
      <c r="AA2569" t="s">
        <v>51</v>
      </c>
      <c r="AB2569" t="s">
        <v>52</v>
      </c>
      <c r="AC2569" t="s">
        <v>10</v>
      </c>
      <c r="AD2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69">
        <v>9.5</v>
      </c>
      <c r="AF2569">
        <v>5</v>
      </c>
      <c r="AG2569">
        <v>49</v>
      </c>
      <c r="AH2569">
        <v>45</v>
      </c>
    </row>
    <row r="2570" spans="1:34" x14ac:dyDescent="0.25">
      <c r="A2570" s="3" t="s">
        <v>2645</v>
      </c>
      <c r="B2570" s="1">
        <v>45663</v>
      </c>
      <c r="C2570" s="23">
        <f t="shared" si="200"/>
        <v>6</v>
      </c>
      <c r="D2570" s="23">
        <f t="shared" si="201"/>
        <v>1</v>
      </c>
      <c r="E2570" s="23" t="str">
        <f t="shared" si="202"/>
        <v>lunes</v>
      </c>
      <c r="F2570" s="23">
        <f t="shared" si="203"/>
        <v>1</v>
      </c>
      <c r="G2570" s="23" t="str">
        <f t="shared" si="204"/>
        <v>enero</v>
      </c>
      <c r="H2570" s="2">
        <v>0.33263888888888887</v>
      </c>
      <c r="I2570" t="s">
        <v>57</v>
      </c>
      <c r="J2570" t="str">
        <f>VLOOKUP(ventas_starbucks_2025[[#This Row],[sucursal]],cambio_sucursal[#All],2,0)</f>
        <v>Sucursal Avda Colón</v>
      </c>
      <c r="K2570" t="s">
        <v>64</v>
      </c>
      <c r="L2570" t="s">
        <v>65</v>
      </c>
      <c r="M2570" t="s">
        <v>4</v>
      </c>
      <c r="N2570" t="str">
        <f>IFERROR(VLOOKUP(ventas_starbucks_2025[[#This Row],[tamaño_sucio]],cambio_tamaño[#All],2,0),"Tamaño único")</f>
        <v>Tamaño único</v>
      </c>
      <c r="O2570">
        <v>2</v>
      </c>
      <c r="P2570">
        <v>1550.39</v>
      </c>
      <c r="Q2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0">
        <v>3100.78</v>
      </c>
      <c r="S2570" t="s">
        <v>15</v>
      </c>
      <c r="T2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0" t="str">
        <f>VLOOKUP(ventas_starbucks_2025[[#This Row],[canal_compra]],cambio_canal_compra[#All],2,0)</f>
        <v>Para llevar</v>
      </c>
      <c r="V2570" t="s">
        <v>6</v>
      </c>
      <c r="W2570" t="str">
        <f>VLOOKUP(ventas_starbucks_2025[[#This Row],[método_pago]],cambio_metodo_pago[#All],2,0)</f>
        <v>Aplicación móbil</v>
      </c>
      <c r="X2570" t="s">
        <v>7</v>
      </c>
      <c r="Y2570">
        <v>10</v>
      </c>
      <c r="Z2570" t="str">
        <f>VLOOKUP(ventas_starbucks_2025[[#This Row],[promoción_aplicada5]],promocion_cambiar[#All],2,0)</f>
        <v>2x1</v>
      </c>
      <c r="AA2570" t="s">
        <v>51</v>
      </c>
      <c r="AB2570" t="s">
        <v>23</v>
      </c>
      <c r="AC2570" t="s">
        <v>10</v>
      </c>
      <c r="AD2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70">
        <v>8</v>
      </c>
      <c r="AF2570">
        <v>1</v>
      </c>
      <c r="AG2570">
        <v>22</v>
      </c>
      <c r="AH2570">
        <v>20</v>
      </c>
    </row>
    <row r="2571" spans="1:34" x14ac:dyDescent="0.25">
      <c r="A2571" s="3" t="s">
        <v>2646</v>
      </c>
      <c r="B2571" s="1">
        <v>45733</v>
      </c>
      <c r="C2571" s="23">
        <f t="shared" si="200"/>
        <v>17</v>
      </c>
      <c r="D2571" s="23">
        <f t="shared" si="201"/>
        <v>1</v>
      </c>
      <c r="E2571" s="1" t="str">
        <f t="shared" si="202"/>
        <v>lunes</v>
      </c>
      <c r="F2571" s="23">
        <f t="shared" si="203"/>
        <v>3</v>
      </c>
      <c r="G2571" s="1" t="str">
        <f t="shared" si="204"/>
        <v>marzo</v>
      </c>
      <c r="H2571" s="2">
        <v>0.52083333333333337</v>
      </c>
      <c r="I2571" t="s">
        <v>12</v>
      </c>
      <c r="J2571" t="str">
        <f>VLOOKUP(ventas_starbucks_2025[[#This Row],[sucursal]],cambio_sucursal[#All],2,0)</f>
        <v>Sucursal Córdoba Shopping</v>
      </c>
      <c r="K2571" t="s">
        <v>82</v>
      </c>
      <c r="L2571" t="s">
        <v>28</v>
      </c>
      <c r="M2571" t="s">
        <v>4</v>
      </c>
      <c r="N2571" t="str">
        <f>IFERROR(VLOOKUP(ventas_starbucks_2025[[#This Row],[tamaño_sucio]],cambio_tamaño[#All],2,0),"Tamaño único")</f>
        <v>Tamaño único</v>
      </c>
      <c r="O2571">
        <v>4</v>
      </c>
      <c r="P2571">
        <v>2164.98</v>
      </c>
      <c r="Q2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71">
        <v>8659.92</v>
      </c>
      <c r="S2571" t="s">
        <v>15</v>
      </c>
      <c r="T2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71" t="str">
        <f>VLOOKUP(ventas_starbucks_2025[[#This Row],[canal_compra]],cambio_canal_compra[#All],2,0)</f>
        <v>Para llevar</v>
      </c>
      <c r="V2571" t="s">
        <v>6</v>
      </c>
      <c r="W2571" t="str">
        <f>VLOOKUP(ventas_starbucks_2025[[#This Row],[método_pago]],cambio_metodo_pago[#All],2,0)</f>
        <v>Aplicación móbil</v>
      </c>
      <c r="X2571" t="s">
        <v>7</v>
      </c>
      <c r="Y2571">
        <v>10</v>
      </c>
      <c r="Z2571" t="str">
        <f>VLOOKUP(ventas_starbucks_2025[[#This Row],[promoción_aplicada5]],promocion_cambiar[#All],2,0)</f>
        <v>2x1</v>
      </c>
      <c r="AA2571" t="s">
        <v>51</v>
      </c>
      <c r="AB2571" t="s">
        <v>9</v>
      </c>
      <c r="AC2571" t="s">
        <v>10</v>
      </c>
      <c r="AD2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71">
        <v>13.6</v>
      </c>
      <c r="AF2571">
        <v>2</v>
      </c>
      <c r="AG2571">
        <v>45</v>
      </c>
      <c r="AH2571">
        <v>41</v>
      </c>
    </row>
    <row r="2572" spans="1:34" x14ac:dyDescent="0.25">
      <c r="A2572" s="3" t="s">
        <v>2647</v>
      </c>
      <c r="B2572" s="1">
        <v>45763</v>
      </c>
      <c r="C2572" s="23">
        <f t="shared" si="200"/>
        <v>16</v>
      </c>
      <c r="D2572" s="23">
        <f t="shared" si="201"/>
        <v>3</v>
      </c>
      <c r="E2572" s="23" t="str">
        <f t="shared" si="202"/>
        <v>miércoles</v>
      </c>
      <c r="F2572" s="23">
        <f t="shared" si="203"/>
        <v>4</v>
      </c>
      <c r="G2572" s="23" t="str">
        <f t="shared" si="204"/>
        <v>abril</v>
      </c>
      <c r="H2572" s="2">
        <v>0.50277777777777777</v>
      </c>
      <c r="I2572" t="s">
        <v>12</v>
      </c>
      <c r="J2572" t="str">
        <f>VLOOKUP(ventas_starbucks_2025[[#This Row],[sucursal]],cambio_sucursal[#All],2,0)</f>
        <v>Sucursal Córdoba Shopping</v>
      </c>
      <c r="K2572" t="s">
        <v>43</v>
      </c>
      <c r="L2572" t="s">
        <v>44</v>
      </c>
      <c r="M2572" t="s">
        <v>62</v>
      </c>
      <c r="N2572" t="str">
        <f>IFERROR(VLOOKUP(ventas_starbucks_2025[[#This Row],[tamaño_sucio]],cambio_tamaño[#All],2,0),"Tamaño único")</f>
        <v>Extra-Grande</v>
      </c>
      <c r="O2572">
        <v>2</v>
      </c>
      <c r="P2572">
        <v>1749.06</v>
      </c>
      <c r="Q2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2">
        <v>3498.12</v>
      </c>
      <c r="S2572" t="s">
        <v>31</v>
      </c>
      <c r="T2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2" t="str">
        <f>VLOOKUP(ventas_starbucks_2025[[#This Row],[canal_compra]],cambio_canal_compra[#All],2,0)</f>
        <v>Entrega domicilio</v>
      </c>
      <c r="V2572" t="s">
        <v>40</v>
      </c>
      <c r="W2572" t="str">
        <f>VLOOKUP(ventas_starbucks_2025[[#This Row],[método_pago]],cambio_metodo_pago[#All],2,0)</f>
        <v>Efectivo</v>
      </c>
      <c r="X2572" t="s">
        <v>7</v>
      </c>
      <c r="Y2572">
        <v>15</v>
      </c>
      <c r="Z2572" t="str">
        <f>VLOOKUP(ventas_starbucks_2025[[#This Row],[promoción_aplicada5]],promocion_cambiar[#All],2,0)</f>
        <v>2x1</v>
      </c>
      <c r="AA2572" t="s">
        <v>51</v>
      </c>
      <c r="AB2572" t="s">
        <v>9</v>
      </c>
      <c r="AC2572" t="s">
        <v>24</v>
      </c>
      <c r="AD2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72">
        <v>3.7</v>
      </c>
      <c r="AF2572">
        <v>3</v>
      </c>
      <c r="AG2572">
        <v>42</v>
      </c>
      <c r="AH2572">
        <v>40</v>
      </c>
    </row>
    <row r="2573" spans="1:34" x14ac:dyDescent="0.25">
      <c r="A2573" s="3" t="s">
        <v>2648</v>
      </c>
      <c r="B2573" s="1">
        <v>45667</v>
      </c>
      <c r="C2573" s="23">
        <f t="shared" si="200"/>
        <v>10</v>
      </c>
      <c r="D2573" s="23">
        <f t="shared" si="201"/>
        <v>5</v>
      </c>
      <c r="E2573" s="23" t="str">
        <f t="shared" si="202"/>
        <v>viernes</v>
      </c>
      <c r="F2573" s="23">
        <f t="shared" si="203"/>
        <v>1</v>
      </c>
      <c r="G2573" s="23" t="str">
        <f t="shared" si="204"/>
        <v>enero</v>
      </c>
      <c r="H2573" s="2">
        <v>0.48194444444444445</v>
      </c>
      <c r="I2573" t="s">
        <v>1</v>
      </c>
      <c r="J2573" t="str">
        <f>VLOOKUP(ventas_starbucks_2025[[#This Row],[sucursal]],cambio_sucursal[#All],2,0)</f>
        <v>Sucursal Nueva Córdoba</v>
      </c>
      <c r="K2573" t="s">
        <v>48</v>
      </c>
      <c r="L2573" t="s">
        <v>49</v>
      </c>
      <c r="M2573" t="s">
        <v>45</v>
      </c>
      <c r="N2573" t="str">
        <f>IFERROR(VLOOKUP(ventas_starbucks_2025[[#This Row],[tamaño_sucio]],cambio_tamaño[#All],2,0),"Tamaño único")</f>
        <v>Grande</v>
      </c>
      <c r="O2573">
        <v>2</v>
      </c>
      <c r="P2573">
        <v>1756.13</v>
      </c>
      <c r="Q2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3">
        <v>3512.26</v>
      </c>
      <c r="S2573" t="s">
        <v>31</v>
      </c>
      <c r="T2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3" t="str">
        <f>VLOOKUP(ventas_starbucks_2025[[#This Row],[canal_compra]],cambio_canal_compra[#All],2,0)</f>
        <v>Entrega domicilio</v>
      </c>
      <c r="V2573" t="s">
        <v>6</v>
      </c>
      <c r="W2573" t="str">
        <f>VLOOKUP(ventas_starbucks_2025[[#This Row],[método_pago]],cambio_metodo_pago[#All],2,0)</f>
        <v>Aplicación móbil</v>
      </c>
      <c r="X2573" t="s">
        <v>22</v>
      </c>
      <c r="Y2573">
        <v>0</v>
      </c>
      <c r="Z2573" t="str">
        <f>VLOOKUP(ventas_starbucks_2025[[#This Row],[promoción_aplicada5]],promocion_cambiar[#All],2,0)</f>
        <v>Ninguna</v>
      </c>
      <c r="AA2573" t="s">
        <v>17</v>
      </c>
      <c r="AB2573" t="s">
        <v>9</v>
      </c>
      <c r="AC2573" t="s">
        <v>24</v>
      </c>
      <c r="AD2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73">
        <v>13.9</v>
      </c>
      <c r="AF2573">
        <v>4</v>
      </c>
      <c r="AG2573">
        <v>34</v>
      </c>
      <c r="AH2573">
        <v>32</v>
      </c>
    </row>
    <row r="2574" spans="1:34" x14ac:dyDescent="0.25">
      <c r="A2574" s="3" t="s">
        <v>2649</v>
      </c>
      <c r="B2574" s="1">
        <v>45658</v>
      </c>
      <c r="C2574" s="23">
        <f t="shared" si="200"/>
        <v>1</v>
      </c>
      <c r="D2574" s="23">
        <f t="shared" si="201"/>
        <v>3</v>
      </c>
      <c r="E2574" s="23" t="str">
        <f t="shared" si="202"/>
        <v>miércoles</v>
      </c>
      <c r="F2574" s="23">
        <f t="shared" si="203"/>
        <v>1</v>
      </c>
      <c r="G2574" s="23" t="str">
        <f t="shared" si="204"/>
        <v>enero</v>
      </c>
      <c r="H2574" s="2">
        <v>0.51527777777777772</v>
      </c>
      <c r="I2574" t="s">
        <v>57</v>
      </c>
      <c r="J2574" t="str">
        <f>VLOOKUP(ventas_starbucks_2025[[#This Row],[sucursal]],cambio_sucursal[#All],2,0)</f>
        <v>Sucursal Avda Colón</v>
      </c>
      <c r="K2574" t="s">
        <v>327</v>
      </c>
      <c r="L2574" t="s">
        <v>44</v>
      </c>
      <c r="M2574" t="s">
        <v>45</v>
      </c>
      <c r="N2574" t="str">
        <f>IFERROR(VLOOKUP(ventas_starbucks_2025[[#This Row],[tamaño_sucio]],cambio_tamaño[#All],2,0),"Tamaño único")</f>
        <v>Grande</v>
      </c>
      <c r="O2574">
        <v>2</v>
      </c>
      <c r="P2574">
        <v>1528.47</v>
      </c>
      <c r="Q2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4">
        <v>3056.94</v>
      </c>
      <c r="S2574" t="s">
        <v>15</v>
      </c>
      <c r="T2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4" t="str">
        <f>VLOOKUP(ventas_starbucks_2025[[#This Row],[canal_compra]],cambio_canal_compra[#All],2,0)</f>
        <v>Para llevar</v>
      </c>
      <c r="V2574" t="s">
        <v>6</v>
      </c>
      <c r="W2574" t="str">
        <f>VLOOKUP(ventas_starbucks_2025[[#This Row],[método_pago]],cambio_metodo_pago[#All],2,0)</f>
        <v>Aplicación móbil</v>
      </c>
      <c r="X2574" t="s">
        <v>7</v>
      </c>
      <c r="Y2574">
        <v>0</v>
      </c>
      <c r="Z2574" t="str">
        <f>VLOOKUP(ventas_starbucks_2025[[#This Row],[promoción_aplicada5]],promocion_cambiar[#All],2,0)</f>
        <v>Ninguna</v>
      </c>
      <c r="AA2574" t="s">
        <v>17</v>
      </c>
      <c r="AB2574" t="s">
        <v>18</v>
      </c>
      <c r="AC2574" t="s">
        <v>10</v>
      </c>
      <c r="AD2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74">
        <v>4.9000000000000004</v>
      </c>
      <c r="AF2574">
        <v>5</v>
      </c>
      <c r="AG2574">
        <v>48</v>
      </c>
      <c r="AH2574">
        <v>46</v>
      </c>
    </row>
    <row r="2575" spans="1:34" x14ac:dyDescent="0.25">
      <c r="A2575" s="3" t="s">
        <v>2650</v>
      </c>
      <c r="B2575" s="1">
        <v>45699</v>
      </c>
      <c r="C2575" s="23">
        <f t="shared" si="200"/>
        <v>11</v>
      </c>
      <c r="D2575" s="23">
        <f t="shared" si="201"/>
        <v>2</v>
      </c>
      <c r="E2575" s="1" t="str">
        <f t="shared" si="202"/>
        <v>martes</v>
      </c>
      <c r="F2575" s="23">
        <f t="shared" si="203"/>
        <v>2</v>
      </c>
      <c r="G2575" s="1" t="str">
        <f t="shared" si="204"/>
        <v>febrero</v>
      </c>
      <c r="H2575" s="2">
        <v>0.3923611111111111</v>
      </c>
      <c r="I2575" t="s">
        <v>1</v>
      </c>
      <c r="J2575" t="str">
        <f>VLOOKUP(ventas_starbucks_2025[[#This Row],[sucursal]],cambio_sucursal[#All],2,0)</f>
        <v>Sucursal Nueva Córdoba</v>
      </c>
      <c r="K2575" t="s">
        <v>115</v>
      </c>
      <c r="L2575" t="s">
        <v>21</v>
      </c>
      <c r="M2575" t="s">
        <v>4</v>
      </c>
      <c r="N2575" t="str">
        <f>IFERROR(VLOOKUP(ventas_starbucks_2025[[#This Row],[tamaño_sucio]],cambio_tamaño[#All],2,0),"Tamaño único")</f>
        <v>Tamaño único</v>
      </c>
      <c r="O2575">
        <v>1</v>
      </c>
      <c r="P2575">
        <v>718.37</v>
      </c>
      <c r="Q2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75">
        <v>718.37</v>
      </c>
      <c r="S2575" t="s">
        <v>5</v>
      </c>
      <c r="T2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5" t="str">
        <f>VLOOKUP(ventas_starbucks_2025[[#This Row],[canal_compra]],cambio_canal_compra[#All],2,0)</f>
        <v>En tienda</v>
      </c>
      <c r="V2575" t="s">
        <v>40</v>
      </c>
      <c r="W2575" t="str">
        <f>VLOOKUP(ventas_starbucks_2025[[#This Row],[método_pago]],cambio_metodo_pago[#All],2,0)</f>
        <v>Efectivo</v>
      </c>
      <c r="X2575" t="s">
        <v>22</v>
      </c>
      <c r="Y2575">
        <v>0</v>
      </c>
      <c r="Z2575" t="str">
        <f>VLOOKUP(ventas_starbucks_2025[[#This Row],[promoción_aplicada5]],promocion_cambiar[#All],2,0)</f>
        <v>2x1</v>
      </c>
      <c r="AA2575" t="s">
        <v>51</v>
      </c>
      <c r="AB2575" t="s">
        <v>9</v>
      </c>
      <c r="AC2575" t="s">
        <v>10</v>
      </c>
      <c r="AD2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75">
        <v>9</v>
      </c>
      <c r="AF2575">
        <v>4</v>
      </c>
      <c r="AG2575">
        <v>34</v>
      </c>
      <c r="AH2575">
        <v>33</v>
      </c>
    </row>
    <row r="2576" spans="1:34" x14ac:dyDescent="0.25">
      <c r="A2576" s="3" t="s">
        <v>2651</v>
      </c>
      <c r="B2576" s="1">
        <v>45709</v>
      </c>
      <c r="C2576" s="23">
        <f t="shared" si="200"/>
        <v>21</v>
      </c>
      <c r="D2576" s="23">
        <f t="shared" si="201"/>
        <v>5</v>
      </c>
      <c r="E2576" s="23" t="str">
        <f t="shared" si="202"/>
        <v>viernes</v>
      </c>
      <c r="F2576" s="23">
        <f t="shared" si="203"/>
        <v>2</v>
      </c>
      <c r="G2576" s="23" t="str">
        <f t="shared" si="204"/>
        <v>febrero</v>
      </c>
      <c r="H2576" s="2">
        <v>0.57777777777777772</v>
      </c>
      <c r="I2576" t="s">
        <v>12</v>
      </c>
      <c r="J2576" t="str">
        <f>VLOOKUP(ventas_starbucks_2025[[#This Row],[sucursal]],cambio_sucursal[#All],2,0)</f>
        <v>Sucursal Córdoba Shopping</v>
      </c>
      <c r="K2576" t="s">
        <v>67</v>
      </c>
      <c r="L2576" t="s">
        <v>35</v>
      </c>
      <c r="M2576" t="s">
        <v>4</v>
      </c>
      <c r="N2576" t="str">
        <f>IFERROR(VLOOKUP(ventas_starbucks_2025[[#This Row],[tamaño_sucio]],cambio_tamaño[#All],2,0),"Tamaño único")</f>
        <v>Tamaño único</v>
      </c>
      <c r="O2576">
        <v>5</v>
      </c>
      <c r="P2576">
        <v>959.25</v>
      </c>
      <c r="Q2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76">
        <v>4796.25</v>
      </c>
      <c r="S2576" t="s">
        <v>5</v>
      </c>
      <c r="T2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6" t="str">
        <f>VLOOKUP(ventas_starbucks_2025[[#This Row],[canal_compra]],cambio_canal_compra[#All],2,0)</f>
        <v>En tienda</v>
      </c>
      <c r="V2576" t="s">
        <v>16</v>
      </c>
      <c r="W2576" t="str">
        <f>VLOOKUP(ventas_starbucks_2025[[#This Row],[método_pago]],cambio_metodo_pago[#All],2,0)</f>
        <v>Tarjeta</v>
      </c>
      <c r="X2576" t="s">
        <v>22</v>
      </c>
      <c r="Y2576">
        <v>0</v>
      </c>
      <c r="Z2576" t="str">
        <f>VLOOKUP(ventas_starbucks_2025[[#This Row],[promoción_aplicada5]],promocion_cambiar[#All],2,0)</f>
        <v>Combo</v>
      </c>
      <c r="AA2576" t="s">
        <v>8</v>
      </c>
      <c r="AB2576" t="s">
        <v>18</v>
      </c>
      <c r="AC2576" t="s">
        <v>41</v>
      </c>
      <c r="AD2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76">
        <v>8.3000000000000007</v>
      </c>
      <c r="AF2576">
        <v>4</v>
      </c>
      <c r="AG2576">
        <v>35</v>
      </c>
      <c r="AH2576">
        <v>30</v>
      </c>
    </row>
    <row r="2577" spans="1:34" x14ac:dyDescent="0.25">
      <c r="A2577" s="3" t="s">
        <v>2652</v>
      </c>
      <c r="B2577" s="1">
        <v>45672</v>
      </c>
      <c r="C2577" s="23">
        <f t="shared" si="200"/>
        <v>15</v>
      </c>
      <c r="D2577" s="23">
        <f t="shared" si="201"/>
        <v>3</v>
      </c>
      <c r="E2577" s="23" t="str">
        <f t="shared" si="202"/>
        <v>miércoles</v>
      </c>
      <c r="F2577" s="23">
        <f t="shared" si="203"/>
        <v>1</v>
      </c>
      <c r="G2577" s="23" t="str">
        <f t="shared" si="204"/>
        <v>enero</v>
      </c>
      <c r="H2577" s="2">
        <v>0.37569444444444444</v>
      </c>
      <c r="I2577" t="s">
        <v>12</v>
      </c>
      <c r="J2577" t="str">
        <f>VLOOKUP(ventas_starbucks_2025[[#This Row],[sucursal]],cambio_sucursal[#All],2,0)</f>
        <v>Sucursal Córdoba Shopping</v>
      </c>
      <c r="K2577" t="s">
        <v>87</v>
      </c>
      <c r="L2577" t="s">
        <v>65</v>
      </c>
      <c r="M2577" t="s">
        <v>4</v>
      </c>
      <c r="N2577" t="str">
        <f>IFERROR(VLOOKUP(ventas_starbucks_2025[[#This Row],[tamaño_sucio]],cambio_tamaño[#All],2,0),"Tamaño único")</f>
        <v>Tamaño único</v>
      </c>
      <c r="O2577">
        <v>5</v>
      </c>
      <c r="P2577">
        <v>1858.12</v>
      </c>
      <c r="Q2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7">
        <v>9290.6</v>
      </c>
      <c r="S2577" t="s">
        <v>31</v>
      </c>
      <c r="T2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77" t="str">
        <f>VLOOKUP(ventas_starbucks_2025[[#This Row],[canal_compra]],cambio_canal_compra[#All],2,0)</f>
        <v>Entrega domicilio</v>
      </c>
      <c r="V2577" t="s">
        <v>6</v>
      </c>
      <c r="W2577" t="str">
        <f>VLOOKUP(ventas_starbucks_2025[[#This Row],[método_pago]],cambio_metodo_pago[#All],2,0)</f>
        <v>Aplicación móbil</v>
      </c>
      <c r="X2577" t="s">
        <v>7</v>
      </c>
      <c r="Y2577">
        <v>10</v>
      </c>
      <c r="Z2577" t="str">
        <f>VLOOKUP(ventas_starbucks_2025[[#This Row],[promoción_aplicada5]],promocion_cambiar[#All],2,0)</f>
        <v>Hora Feliz</v>
      </c>
      <c r="AA2577" t="s">
        <v>36</v>
      </c>
      <c r="AB2577" t="s">
        <v>23</v>
      </c>
      <c r="AC2577" t="s">
        <v>24</v>
      </c>
      <c r="AD2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77">
        <v>5.8</v>
      </c>
      <c r="AF2577">
        <v>5</v>
      </c>
      <c r="AG2577">
        <v>12</v>
      </c>
      <c r="AH2577">
        <v>7</v>
      </c>
    </row>
    <row r="2578" spans="1:34" x14ac:dyDescent="0.25">
      <c r="A2578" s="3" t="s">
        <v>2653</v>
      </c>
      <c r="B2578" s="1">
        <v>45758</v>
      </c>
      <c r="C2578" s="23">
        <f t="shared" si="200"/>
        <v>11</v>
      </c>
      <c r="D2578" s="23">
        <f t="shared" si="201"/>
        <v>5</v>
      </c>
      <c r="E2578" s="23" t="str">
        <f t="shared" si="202"/>
        <v>viernes</v>
      </c>
      <c r="F2578" s="23">
        <f t="shared" si="203"/>
        <v>4</v>
      </c>
      <c r="G2578" s="23" t="str">
        <f t="shared" si="204"/>
        <v>abril</v>
      </c>
      <c r="H2578" s="2">
        <v>0.62013888888888891</v>
      </c>
      <c r="I2578" t="s">
        <v>12</v>
      </c>
      <c r="J2578" t="str">
        <f>VLOOKUP(ventas_starbucks_2025[[#This Row],[sucursal]],cambio_sucursal[#All],2,0)</f>
        <v>Sucursal Córdoba Shopping</v>
      </c>
      <c r="K2578" t="s">
        <v>327</v>
      </c>
      <c r="L2578" t="s">
        <v>44</v>
      </c>
      <c r="M2578" t="s">
        <v>62</v>
      </c>
      <c r="N2578" t="str">
        <f>IFERROR(VLOOKUP(ventas_starbucks_2025[[#This Row],[tamaño_sucio]],cambio_tamaño[#All],2,0),"Tamaño único")</f>
        <v>Extra-Grande</v>
      </c>
      <c r="O2578">
        <v>2</v>
      </c>
      <c r="P2578">
        <v>1604.62</v>
      </c>
      <c r="Q2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8">
        <v>3209.24</v>
      </c>
      <c r="S2578" t="s">
        <v>31</v>
      </c>
      <c r="T2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8" t="str">
        <f>VLOOKUP(ventas_starbucks_2025[[#This Row],[canal_compra]],cambio_canal_compra[#All],2,0)</f>
        <v>Entrega domicilio</v>
      </c>
      <c r="V2578" t="s">
        <v>6</v>
      </c>
      <c r="W2578" t="str">
        <f>VLOOKUP(ventas_starbucks_2025[[#This Row],[método_pago]],cambio_metodo_pago[#All],2,0)</f>
        <v>Aplicación móbil</v>
      </c>
      <c r="X2578" t="s">
        <v>22</v>
      </c>
      <c r="Y2578">
        <v>0</v>
      </c>
      <c r="Z2578" t="str">
        <f>VLOOKUP(ventas_starbucks_2025[[#This Row],[promoción_aplicada5]],promocion_cambiar[#All],2,0)</f>
        <v>2x1</v>
      </c>
      <c r="AA2578" t="s">
        <v>51</v>
      </c>
      <c r="AB2578" t="s">
        <v>23</v>
      </c>
      <c r="AC2578" t="s">
        <v>41</v>
      </c>
      <c r="AD2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78">
        <v>14.1</v>
      </c>
      <c r="AF2578">
        <v>1</v>
      </c>
      <c r="AG2578">
        <v>22</v>
      </c>
      <c r="AH2578">
        <v>20</v>
      </c>
    </row>
    <row r="2579" spans="1:34" x14ac:dyDescent="0.25">
      <c r="A2579" s="3" t="s">
        <v>2654</v>
      </c>
      <c r="B2579" s="1">
        <v>45677</v>
      </c>
      <c r="C2579" s="23">
        <f t="shared" si="200"/>
        <v>20</v>
      </c>
      <c r="D2579" s="23">
        <f t="shared" si="201"/>
        <v>1</v>
      </c>
      <c r="E2579" s="23" t="str">
        <f t="shared" si="202"/>
        <v>lunes</v>
      </c>
      <c r="F2579" s="23">
        <f t="shared" si="203"/>
        <v>1</v>
      </c>
      <c r="G2579" s="23" t="str">
        <f t="shared" si="204"/>
        <v>enero</v>
      </c>
      <c r="H2579" s="2">
        <v>0.66180555555555554</v>
      </c>
      <c r="I2579" t="s">
        <v>26</v>
      </c>
      <c r="J2579" t="str">
        <f>VLOOKUP(ventas_starbucks_2025[[#This Row],[sucursal]],cambio_sucursal[#All],2,0)</f>
        <v>Sucursal San Lorenzo 47</v>
      </c>
      <c r="K2579" t="s">
        <v>67</v>
      </c>
      <c r="L2579" t="s">
        <v>35</v>
      </c>
      <c r="M2579" t="s">
        <v>4</v>
      </c>
      <c r="N2579" t="str">
        <f>IFERROR(VLOOKUP(ventas_starbucks_2025[[#This Row],[tamaño_sucio]],cambio_tamaño[#All],2,0),"Tamaño único")</f>
        <v>Tamaño único</v>
      </c>
      <c r="O2579">
        <v>2</v>
      </c>
      <c r="P2579">
        <v>1402.05</v>
      </c>
      <c r="Q2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9">
        <v>2804.1</v>
      </c>
      <c r="S2579" t="s">
        <v>15</v>
      </c>
      <c r="T2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9" t="str">
        <f>VLOOKUP(ventas_starbucks_2025[[#This Row],[canal_compra]],cambio_canal_compra[#All],2,0)</f>
        <v>Para llevar</v>
      </c>
      <c r="V2579" t="s">
        <v>40</v>
      </c>
      <c r="W2579" t="str">
        <f>VLOOKUP(ventas_starbucks_2025[[#This Row],[método_pago]],cambio_metodo_pago[#All],2,0)</f>
        <v>Efectivo</v>
      </c>
      <c r="X2579" t="s">
        <v>22</v>
      </c>
      <c r="Y2579">
        <v>0</v>
      </c>
      <c r="Z2579" t="str">
        <f>VLOOKUP(ventas_starbucks_2025[[#This Row],[promoción_aplicada5]],promocion_cambiar[#All],2,0)</f>
        <v>Hora Feliz</v>
      </c>
      <c r="AA2579" t="s">
        <v>36</v>
      </c>
      <c r="AB2579" t="s">
        <v>29</v>
      </c>
      <c r="AC2579" t="s">
        <v>41</v>
      </c>
      <c r="AD2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79">
        <v>3.2</v>
      </c>
      <c r="AF2579">
        <v>2</v>
      </c>
      <c r="AG2579">
        <v>14</v>
      </c>
      <c r="AH2579">
        <v>12</v>
      </c>
    </row>
    <row r="2580" spans="1:34" x14ac:dyDescent="0.25">
      <c r="A2580" s="3" t="s">
        <v>2655</v>
      </c>
      <c r="B2580" s="1">
        <v>45688</v>
      </c>
      <c r="C2580" s="23">
        <f t="shared" si="200"/>
        <v>31</v>
      </c>
      <c r="D2580" s="23">
        <f t="shared" si="201"/>
        <v>5</v>
      </c>
      <c r="E2580" s="1" t="str">
        <f t="shared" si="202"/>
        <v>viernes</v>
      </c>
      <c r="F2580" s="23">
        <f t="shared" si="203"/>
        <v>1</v>
      </c>
      <c r="G2580" s="1" t="str">
        <f t="shared" si="204"/>
        <v>enero</v>
      </c>
      <c r="H2580" s="2">
        <v>0.68125000000000002</v>
      </c>
      <c r="I2580" t="s">
        <v>12</v>
      </c>
      <c r="J2580" t="str">
        <f>VLOOKUP(ventas_starbucks_2025[[#This Row],[sucursal]],cambio_sucursal[#All],2,0)</f>
        <v>Sucursal Córdoba Shopping</v>
      </c>
      <c r="K2580" t="s">
        <v>20</v>
      </c>
      <c r="L2580" t="s">
        <v>21</v>
      </c>
      <c r="M2580" t="s">
        <v>4</v>
      </c>
      <c r="N2580" t="str">
        <f>IFERROR(VLOOKUP(ventas_starbucks_2025[[#This Row],[tamaño_sucio]],cambio_tamaño[#All],2,0),"Tamaño único")</f>
        <v>Tamaño único</v>
      </c>
      <c r="O2580">
        <v>4</v>
      </c>
      <c r="P2580">
        <v>874.75</v>
      </c>
      <c r="Q2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80">
        <v>3499</v>
      </c>
      <c r="S2580" t="s">
        <v>15</v>
      </c>
      <c r="T2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0" t="str">
        <f>VLOOKUP(ventas_starbucks_2025[[#This Row],[canal_compra]],cambio_canal_compra[#All],2,0)</f>
        <v>Para llevar</v>
      </c>
      <c r="V2580" t="s">
        <v>6</v>
      </c>
      <c r="W2580" t="str">
        <f>VLOOKUP(ventas_starbucks_2025[[#This Row],[método_pago]],cambio_metodo_pago[#All],2,0)</f>
        <v>Aplicación móbil</v>
      </c>
      <c r="X2580" t="s">
        <v>7</v>
      </c>
      <c r="Y2580">
        <v>10</v>
      </c>
      <c r="Z2580" t="str">
        <f>VLOOKUP(ventas_starbucks_2025[[#This Row],[promoción_aplicada5]],promocion_cambiar[#All],2,0)</f>
        <v>Combo</v>
      </c>
      <c r="AA2580" t="s">
        <v>8</v>
      </c>
      <c r="AB2580" t="s">
        <v>29</v>
      </c>
      <c r="AC2580" t="s">
        <v>10</v>
      </c>
      <c r="AD2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80">
        <v>11.9</v>
      </c>
      <c r="AF2580">
        <v>3</v>
      </c>
      <c r="AG2580">
        <v>20</v>
      </c>
      <c r="AH2580">
        <v>16</v>
      </c>
    </row>
    <row r="2581" spans="1:34" x14ac:dyDescent="0.25">
      <c r="A2581" s="3" t="s">
        <v>2656</v>
      </c>
      <c r="B2581" s="1">
        <v>45729</v>
      </c>
      <c r="C2581" s="23">
        <f t="shared" si="200"/>
        <v>13</v>
      </c>
      <c r="D2581" s="23">
        <f t="shared" si="201"/>
        <v>4</v>
      </c>
      <c r="E2581" s="23" t="str">
        <f t="shared" si="202"/>
        <v>jueves</v>
      </c>
      <c r="F2581" s="23">
        <f t="shared" si="203"/>
        <v>3</v>
      </c>
      <c r="G2581" s="23" t="str">
        <f t="shared" si="204"/>
        <v>marzo</v>
      </c>
      <c r="H2581" s="2">
        <v>0.30902777777777779</v>
      </c>
      <c r="I2581" t="s">
        <v>26</v>
      </c>
      <c r="J2581" t="str">
        <f>VLOOKUP(ventas_starbucks_2025[[#This Row],[sucursal]],cambio_sucursal[#All],2,0)</f>
        <v>Sucursal San Lorenzo 47</v>
      </c>
      <c r="K2581" t="s">
        <v>327</v>
      </c>
      <c r="L2581" t="s">
        <v>44</v>
      </c>
      <c r="M2581" t="s">
        <v>50</v>
      </c>
      <c r="N2581" t="str">
        <f>IFERROR(VLOOKUP(ventas_starbucks_2025[[#This Row],[tamaño_sucio]],cambio_tamaño[#All],2,0),"Tamaño único")</f>
        <v>Mediano</v>
      </c>
      <c r="O2581">
        <v>1</v>
      </c>
      <c r="P2581">
        <v>1372.24</v>
      </c>
      <c r="Q2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1">
        <v>1372.24</v>
      </c>
      <c r="S2581" t="s">
        <v>15</v>
      </c>
      <c r="T2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1" t="str">
        <f>VLOOKUP(ventas_starbucks_2025[[#This Row],[canal_compra]],cambio_canal_compra[#All],2,0)</f>
        <v>Para llevar</v>
      </c>
      <c r="V2581" t="s">
        <v>40</v>
      </c>
      <c r="W2581" t="str">
        <f>VLOOKUP(ventas_starbucks_2025[[#This Row],[método_pago]],cambio_metodo_pago[#All],2,0)</f>
        <v>Efectivo</v>
      </c>
      <c r="X2581" t="s">
        <v>22</v>
      </c>
      <c r="Y2581">
        <v>0</v>
      </c>
      <c r="Z2581" t="str">
        <f>VLOOKUP(ventas_starbucks_2025[[#This Row],[promoción_aplicada5]],promocion_cambiar[#All],2,0)</f>
        <v>Combo</v>
      </c>
      <c r="AA2581" t="s">
        <v>8</v>
      </c>
      <c r="AB2581" t="s">
        <v>23</v>
      </c>
      <c r="AC2581" t="s">
        <v>41</v>
      </c>
      <c r="AD2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81">
        <v>12.4</v>
      </c>
      <c r="AF2581">
        <v>5</v>
      </c>
      <c r="AG2581">
        <v>35</v>
      </c>
      <c r="AH2581">
        <v>34</v>
      </c>
    </row>
    <row r="2582" spans="1:34" x14ac:dyDescent="0.25">
      <c r="A2582" s="3" t="s">
        <v>2657</v>
      </c>
      <c r="B2582" s="1">
        <v>45747</v>
      </c>
      <c r="C2582" s="23">
        <f t="shared" si="200"/>
        <v>31</v>
      </c>
      <c r="D2582" s="23">
        <f t="shared" si="201"/>
        <v>1</v>
      </c>
      <c r="E2582" s="23" t="str">
        <f t="shared" si="202"/>
        <v>lunes</v>
      </c>
      <c r="F2582" s="23">
        <f t="shared" si="203"/>
        <v>3</v>
      </c>
      <c r="G2582" s="23" t="str">
        <f t="shared" si="204"/>
        <v>marzo</v>
      </c>
      <c r="H2582" s="2">
        <v>0.8354166666666667</v>
      </c>
      <c r="I2582" t="s">
        <v>57</v>
      </c>
      <c r="J2582" t="str">
        <f>VLOOKUP(ventas_starbucks_2025[[#This Row],[sucursal]],cambio_sucursal[#All],2,0)</f>
        <v>Sucursal Avda Colón</v>
      </c>
      <c r="K2582" t="s">
        <v>130</v>
      </c>
      <c r="L2582" t="s">
        <v>65</v>
      </c>
      <c r="M2582" t="s">
        <v>4</v>
      </c>
      <c r="N2582" t="str">
        <f>IFERROR(VLOOKUP(ventas_starbucks_2025[[#This Row],[tamaño_sucio]],cambio_tamaño[#All],2,0),"Tamaño único")</f>
        <v>Tamaño único</v>
      </c>
      <c r="O2582">
        <v>4</v>
      </c>
      <c r="P2582">
        <v>1806.82</v>
      </c>
      <c r="Q2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2">
        <v>7227.28</v>
      </c>
      <c r="S2582" t="s">
        <v>31</v>
      </c>
      <c r="T2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2" t="str">
        <f>VLOOKUP(ventas_starbucks_2025[[#This Row],[canal_compra]],cambio_canal_compra[#All],2,0)</f>
        <v>Entrega domicilio</v>
      </c>
      <c r="V2582" t="s">
        <v>6</v>
      </c>
      <c r="W2582" t="str">
        <f>VLOOKUP(ventas_starbucks_2025[[#This Row],[método_pago]],cambio_metodo_pago[#All],2,0)</f>
        <v>Aplicación móbil</v>
      </c>
      <c r="X2582" t="s">
        <v>22</v>
      </c>
      <c r="Y2582">
        <v>0</v>
      </c>
      <c r="Z2582" t="str">
        <f>VLOOKUP(ventas_starbucks_2025[[#This Row],[promoción_aplicada5]],promocion_cambiar[#All],2,0)</f>
        <v>Hora Feliz</v>
      </c>
      <c r="AA2582" t="s">
        <v>36</v>
      </c>
      <c r="AB2582" t="s">
        <v>18</v>
      </c>
      <c r="AC2582" t="s">
        <v>10</v>
      </c>
      <c r="AD2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82">
        <v>13.3</v>
      </c>
      <c r="AF2582">
        <v>2</v>
      </c>
      <c r="AG2582">
        <v>24</v>
      </c>
      <c r="AH2582">
        <v>20</v>
      </c>
    </row>
    <row r="2583" spans="1:34" x14ac:dyDescent="0.25">
      <c r="A2583" s="3" t="s">
        <v>2658</v>
      </c>
      <c r="B2583" s="1">
        <v>45693</v>
      </c>
      <c r="C2583" s="23">
        <f t="shared" si="200"/>
        <v>5</v>
      </c>
      <c r="D2583" s="23">
        <f t="shared" si="201"/>
        <v>3</v>
      </c>
      <c r="E2583" s="23" t="str">
        <f t="shared" si="202"/>
        <v>miércoles</v>
      </c>
      <c r="F2583" s="23">
        <f t="shared" si="203"/>
        <v>2</v>
      </c>
      <c r="G2583" s="23" t="str">
        <f t="shared" si="204"/>
        <v>febrero</v>
      </c>
      <c r="H2583" s="2">
        <v>0.34375</v>
      </c>
      <c r="I2583" t="s">
        <v>1</v>
      </c>
      <c r="J2583" t="str">
        <f>VLOOKUP(ventas_starbucks_2025[[#This Row],[sucursal]],cambio_sucursal[#All],2,0)</f>
        <v>Sucursal Nueva Córdoba</v>
      </c>
      <c r="K2583" t="s">
        <v>284</v>
      </c>
      <c r="L2583" t="s">
        <v>35</v>
      </c>
      <c r="M2583" t="s">
        <v>4</v>
      </c>
      <c r="N2583" t="str">
        <f>IFERROR(VLOOKUP(ventas_starbucks_2025[[#This Row],[tamaño_sucio]],cambio_tamaño[#All],2,0),"Tamaño único")</f>
        <v>Tamaño único</v>
      </c>
      <c r="O2583">
        <v>5</v>
      </c>
      <c r="P2583">
        <v>1028.98</v>
      </c>
      <c r="Q2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3">
        <v>5144.8999999999996</v>
      </c>
      <c r="S2583" t="s">
        <v>15</v>
      </c>
      <c r="T2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3" t="str">
        <f>VLOOKUP(ventas_starbucks_2025[[#This Row],[canal_compra]],cambio_canal_compra[#All],2,0)</f>
        <v>Para llevar</v>
      </c>
      <c r="V2583" t="s">
        <v>16</v>
      </c>
      <c r="W2583" t="str">
        <f>VLOOKUP(ventas_starbucks_2025[[#This Row],[método_pago]],cambio_metodo_pago[#All],2,0)</f>
        <v>Tarjeta</v>
      </c>
      <c r="X2583" t="s">
        <v>22</v>
      </c>
      <c r="Y2583">
        <v>0</v>
      </c>
      <c r="Z2583" t="str">
        <f>VLOOKUP(ventas_starbucks_2025[[#This Row],[promoción_aplicada5]],promocion_cambiar[#All],2,0)</f>
        <v>2x1</v>
      </c>
      <c r="AA2583" t="s">
        <v>51</v>
      </c>
      <c r="AB2583" t="s">
        <v>29</v>
      </c>
      <c r="AC2583" t="s">
        <v>10</v>
      </c>
      <c r="AD2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3">
        <v>8.1</v>
      </c>
      <c r="AF2583">
        <v>2</v>
      </c>
      <c r="AG2583">
        <v>10</v>
      </c>
      <c r="AH2583">
        <v>5</v>
      </c>
    </row>
    <row r="2584" spans="1:34" x14ac:dyDescent="0.25">
      <c r="A2584" s="3" t="s">
        <v>2659</v>
      </c>
      <c r="B2584" s="1">
        <v>45661</v>
      </c>
      <c r="C2584" s="23">
        <f t="shared" si="200"/>
        <v>4</v>
      </c>
      <c r="D2584" s="23">
        <f t="shared" si="201"/>
        <v>6</v>
      </c>
      <c r="E2584" s="1" t="str">
        <f t="shared" si="202"/>
        <v>sábado</v>
      </c>
      <c r="F2584" s="23">
        <f t="shared" si="203"/>
        <v>1</v>
      </c>
      <c r="G2584" s="1" t="str">
        <f t="shared" si="204"/>
        <v>enero</v>
      </c>
      <c r="H2584" s="2">
        <v>0.73402777777777772</v>
      </c>
      <c r="I2584" t="s">
        <v>1</v>
      </c>
      <c r="J2584" t="str">
        <f>VLOOKUP(ventas_starbucks_2025[[#This Row],[sucursal]],cambio_sucursal[#All],2,0)</f>
        <v>Sucursal Nueva Córdoba</v>
      </c>
      <c r="K2584" t="s">
        <v>58</v>
      </c>
      <c r="L2584" t="s">
        <v>39</v>
      </c>
      <c r="M2584" t="s">
        <v>4</v>
      </c>
      <c r="N2584" t="str">
        <f>IFERROR(VLOOKUP(ventas_starbucks_2025[[#This Row],[tamaño_sucio]],cambio_tamaño[#All],2,0),"Tamaño único")</f>
        <v>Tamaño único</v>
      </c>
      <c r="O2584">
        <v>4</v>
      </c>
      <c r="P2584">
        <v>1586.18</v>
      </c>
      <c r="Q2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4">
        <v>6344.72</v>
      </c>
      <c r="S2584" t="s">
        <v>5</v>
      </c>
      <c r="T2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4" t="str">
        <f>VLOOKUP(ventas_starbucks_2025[[#This Row],[canal_compra]],cambio_canal_compra[#All],2,0)</f>
        <v>En tienda</v>
      </c>
      <c r="V2584" t="s">
        <v>6</v>
      </c>
      <c r="W2584" t="str">
        <f>VLOOKUP(ventas_starbucks_2025[[#This Row],[método_pago]],cambio_metodo_pago[#All],2,0)</f>
        <v>Aplicación móbil</v>
      </c>
      <c r="X2584" t="s">
        <v>22</v>
      </c>
      <c r="Y2584">
        <v>0</v>
      </c>
      <c r="Z2584" t="str">
        <f>VLOOKUP(ventas_starbucks_2025[[#This Row],[promoción_aplicada5]],promocion_cambiar[#All],2,0)</f>
        <v>Combo</v>
      </c>
      <c r="AA2584" t="s">
        <v>8</v>
      </c>
      <c r="AB2584" t="s">
        <v>29</v>
      </c>
      <c r="AC2584" t="s">
        <v>41</v>
      </c>
      <c r="AD2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4">
        <v>8.1999999999999993</v>
      </c>
      <c r="AF2584">
        <v>5</v>
      </c>
      <c r="AG2584">
        <v>12</v>
      </c>
      <c r="AH2584">
        <v>8</v>
      </c>
    </row>
    <row r="2585" spans="1:34" x14ac:dyDescent="0.25">
      <c r="A2585" s="3" t="s">
        <v>2660</v>
      </c>
      <c r="B2585" s="1">
        <v>45689</v>
      </c>
      <c r="C2585" s="23">
        <f t="shared" si="200"/>
        <v>1</v>
      </c>
      <c r="D2585" s="23">
        <f t="shared" si="201"/>
        <v>6</v>
      </c>
      <c r="E2585" s="23" t="str">
        <f t="shared" si="202"/>
        <v>sábado</v>
      </c>
      <c r="F2585" s="23">
        <f t="shared" si="203"/>
        <v>2</v>
      </c>
      <c r="G2585" s="23" t="str">
        <f t="shared" si="204"/>
        <v>febrero</v>
      </c>
      <c r="H2585" s="2">
        <v>0.76249999999999996</v>
      </c>
      <c r="I2585" t="s">
        <v>26</v>
      </c>
      <c r="J2585" t="str">
        <f>VLOOKUP(ventas_starbucks_2025[[#This Row],[sucursal]],cambio_sucursal[#All],2,0)</f>
        <v>Sucursal San Lorenzo 47</v>
      </c>
      <c r="K2585" t="s">
        <v>2</v>
      </c>
      <c r="L2585" t="s">
        <v>3</v>
      </c>
      <c r="M2585" t="s">
        <v>4</v>
      </c>
      <c r="N2585" t="str">
        <f>IFERROR(VLOOKUP(ventas_starbucks_2025[[#This Row],[tamaño_sucio]],cambio_tamaño[#All],2,0),"Tamaño único")</f>
        <v>Tamaño único</v>
      </c>
      <c r="O2585">
        <v>1</v>
      </c>
      <c r="P2585">
        <v>2699.47</v>
      </c>
      <c r="Q2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85">
        <v>2699.47</v>
      </c>
      <c r="S2585" t="s">
        <v>5</v>
      </c>
      <c r="T2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5" t="str">
        <f>VLOOKUP(ventas_starbucks_2025[[#This Row],[canal_compra]],cambio_canal_compra[#All],2,0)</f>
        <v>En tienda</v>
      </c>
      <c r="V2585" t="s">
        <v>40</v>
      </c>
      <c r="W2585" t="str">
        <f>VLOOKUP(ventas_starbucks_2025[[#This Row],[método_pago]],cambio_metodo_pago[#All],2,0)</f>
        <v>Efectivo</v>
      </c>
      <c r="X2585" t="s">
        <v>22</v>
      </c>
      <c r="Y2585">
        <v>0</v>
      </c>
      <c r="Z2585" t="str">
        <f>VLOOKUP(ventas_starbucks_2025[[#This Row],[promoción_aplicada5]],promocion_cambiar[#All],2,0)</f>
        <v>Combo</v>
      </c>
      <c r="AA2585" t="s">
        <v>8</v>
      </c>
      <c r="AB2585" t="s">
        <v>32</v>
      </c>
      <c r="AC2585" t="s">
        <v>41</v>
      </c>
      <c r="AD2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85">
        <v>12.9</v>
      </c>
      <c r="AF2585">
        <v>2</v>
      </c>
      <c r="AG2585">
        <v>17</v>
      </c>
      <c r="AH2585">
        <v>16</v>
      </c>
    </row>
    <row r="2586" spans="1:34" x14ac:dyDescent="0.25">
      <c r="A2586" s="3" t="s">
        <v>2661</v>
      </c>
      <c r="B2586" s="1">
        <v>45700</v>
      </c>
      <c r="C2586" s="23">
        <f t="shared" si="200"/>
        <v>12</v>
      </c>
      <c r="D2586" s="23">
        <f t="shared" si="201"/>
        <v>3</v>
      </c>
      <c r="E2586" s="23" t="str">
        <f t="shared" si="202"/>
        <v>miércoles</v>
      </c>
      <c r="F2586" s="23">
        <f t="shared" si="203"/>
        <v>2</v>
      </c>
      <c r="G2586" s="23" t="str">
        <f t="shared" si="204"/>
        <v>febrero</v>
      </c>
      <c r="H2586" s="2">
        <v>0.58263888888888893</v>
      </c>
      <c r="I2586" t="s">
        <v>12</v>
      </c>
      <c r="J2586" t="str">
        <f>VLOOKUP(ventas_starbucks_2025[[#This Row],[sucursal]],cambio_sucursal[#All],2,0)</f>
        <v>Sucursal Córdoba Shopping</v>
      </c>
      <c r="K2586" t="s">
        <v>48</v>
      </c>
      <c r="L2586" t="s">
        <v>49</v>
      </c>
      <c r="M2586" t="s">
        <v>45</v>
      </c>
      <c r="N2586" t="str">
        <f>IFERROR(VLOOKUP(ventas_starbucks_2025[[#This Row],[tamaño_sucio]],cambio_tamaño[#All],2,0),"Tamaño único")</f>
        <v>Grande</v>
      </c>
      <c r="O2586">
        <v>4</v>
      </c>
      <c r="P2586">
        <v>1522.69</v>
      </c>
      <c r="Q2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6">
        <v>6090.76</v>
      </c>
      <c r="S2586" t="s">
        <v>15</v>
      </c>
      <c r="T2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6" t="str">
        <f>VLOOKUP(ventas_starbucks_2025[[#This Row],[canal_compra]],cambio_canal_compra[#All],2,0)</f>
        <v>Para llevar</v>
      </c>
      <c r="V2586" t="s">
        <v>6</v>
      </c>
      <c r="W2586" t="str">
        <f>VLOOKUP(ventas_starbucks_2025[[#This Row],[método_pago]],cambio_metodo_pago[#All],2,0)</f>
        <v>Aplicación móbil</v>
      </c>
      <c r="X2586" t="s">
        <v>7</v>
      </c>
      <c r="Y2586">
        <v>10</v>
      </c>
      <c r="Z2586" t="str">
        <f>VLOOKUP(ventas_starbucks_2025[[#This Row],[promoción_aplicada5]],promocion_cambiar[#All],2,0)</f>
        <v>2x1</v>
      </c>
      <c r="AA2586" t="s">
        <v>51</v>
      </c>
      <c r="AB2586" t="s">
        <v>29</v>
      </c>
      <c r="AC2586" t="s">
        <v>10</v>
      </c>
      <c r="AD2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6">
        <v>6.1</v>
      </c>
      <c r="AF2586">
        <v>5</v>
      </c>
      <c r="AG2586">
        <v>49</v>
      </c>
      <c r="AH2586">
        <v>45</v>
      </c>
    </row>
    <row r="2587" spans="1:34" x14ac:dyDescent="0.25">
      <c r="A2587" s="3" t="s">
        <v>2662</v>
      </c>
      <c r="B2587" s="1">
        <v>45688</v>
      </c>
      <c r="C2587" s="23">
        <f t="shared" si="200"/>
        <v>31</v>
      </c>
      <c r="D2587" s="23">
        <f t="shared" si="201"/>
        <v>5</v>
      </c>
      <c r="E2587" s="23" t="str">
        <f t="shared" si="202"/>
        <v>viernes</v>
      </c>
      <c r="F2587" s="23">
        <f t="shared" si="203"/>
        <v>1</v>
      </c>
      <c r="G2587" s="23" t="str">
        <f t="shared" si="204"/>
        <v>enero</v>
      </c>
      <c r="H2587" s="2">
        <v>0.70763888888888893</v>
      </c>
      <c r="I2587" t="s">
        <v>57</v>
      </c>
      <c r="J2587" t="str">
        <f>VLOOKUP(ventas_starbucks_2025[[#This Row],[sucursal]],cambio_sucursal[#All],2,0)</f>
        <v>Sucursal Avda Colón</v>
      </c>
      <c r="K2587" t="s">
        <v>67</v>
      </c>
      <c r="L2587" t="s">
        <v>35</v>
      </c>
      <c r="M2587" t="s">
        <v>4</v>
      </c>
      <c r="N2587" t="str">
        <f>IFERROR(VLOOKUP(ventas_starbucks_2025[[#This Row],[tamaño_sucio]],cambio_tamaño[#All],2,0),"Tamaño único")</f>
        <v>Tamaño único</v>
      </c>
      <c r="O2587">
        <v>2</v>
      </c>
      <c r="P2587">
        <v>1256.6600000000001</v>
      </c>
      <c r="Q2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7">
        <v>2513.3200000000002</v>
      </c>
      <c r="S2587" t="s">
        <v>15</v>
      </c>
      <c r="T2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7" t="str">
        <f>VLOOKUP(ventas_starbucks_2025[[#This Row],[canal_compra]],cambio_canal_compra[#All],2,0)</f>
        <v>Para llevar</v>
      </c>
      <c r="V2587" t="s">
        <v>16</v>
      </c>
      <c r="W2587" t="str">
        <f>VLOOKUP(ventas_starbucks_2025[[#This Row],[método_pago]],cambio_metodo_pago[#All],2,0)</f>
        <v>Tarjeta</v>
      </c>
      <c r="X2587" t="s">
        <v>7</v>
      </c>
      <c r="Y2587">
        <v>15</v>
      </c>
      <c r="Z2587" t="str">
        <f>VLOOKUP(ventas_starbucks_2025[[#This Row],[promoción_aplicada5]],promocion_cambiar[#All],2,0)</f>
        <v>Ninguna</v>
      </c>
      <c r="AA2587" t="s">
        <v>17</v>
      </c>
      <c r="AB2587" t="s">
        <v>32</v>
      </c>
      <c r="AC2587" t="s">
        <v>41</v>
      </c>
      <c r="AD2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87">
        <v>2.5</v>
      </c>
      <c r="AF2587">
        <v>5</v>
      </c>
      <c r="AG2587">
        <v>20</v>
      </c>
      <c r="AH2587">
        <v>18</v>
      </c>
    </row>
    <row r="2588" spans="1:34" x14ac:dyDescent="0.25">
      <c r="A2588" s="3" t="s">
        <v>2663</v>
      </c>
      <c r="B2588" s="1">
        <v>45745</v>
      </c>
      <c r="C2588" s="23">
        <f t="shared" si="200"/>
        <v>29</v>
      </c>
      <c r="D2588" s="23">
        <f t="shared" si="201"/>
        <v>6</v>
      </c>
      <c r="E2588" s="23" t="str">
        <f t="shared" si="202"/>
        <v>sábado</v>
      </c>
      <c r="F2588" s="23">
        <f t="shared" si="203"/>
        <v>3</v>
      </c>
      <c r="G2588" s="23" t="str">
        <f t="shared" si="204"/>
        <v>marzo</v>
      </c>
      <c r="H2588" s="2">
        <v>0.375</v>
      </c>
      <c r="I2588" t="s">
        <v>57</v>
      </c>
      <c r="J2588" t="str">
        <f>VLOOKUP(ventas_starbucks_2025[[#This Row],[sucursal]],cambio_sucursal[#All],2,0)</f>
        <v>Sucursal Avda Colón</v>
      </c>
      <c r="K2588" t="s">
        <v>89</v>
      </c>
      <c r="L2588" t="s">
        <v>90</v>
      </c>
      <c r="M2588" t="s">
        <v>4</v>
      </c>
      <c r="N2588" t="str">
        <f>IFERROR(VLOOKUP(ventas_starbucks_2025[[#This Row],[tamaño_sucio]],cambio_tamaño[#All],2,0),"Tamaño único")</f>
        <v>Tamaño único</v>
      </c>
      <c r="O2588">
        <v>5</v>
      </c>
      <c r="P2588">
        <v>1151.06</v>
      </c>
      <c r="Q2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8">
        <v>5755.3</v>
      </c>
      <c r="S2588" t="s">
        <v>15</v>
      </c>
      <c r="T2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8" t="str">
        <f>VLOOKUP(ventas_starbucks_2025[[#This Row],[canal_compra]],cambio_canal_compra[#All],2,0)</f>
        <v>Para llevar</v>
      </c>
      <c r="V2588" t="s">
        <v>16</v>
      </c>
      <c r="W2588" t="str">
        <f>VLOOKUP(ventas_starbucks_2025[[#This Row],[método_pago]],cambio_metodo_pago[#All],2,0)</f>
        <v>Tarjeta</v>
      </c>
      <c r="X2588" t="s">
        <v>7</v>
      </c>
      <c r="Y2588">
        <v>0</v>
      </c>
      <c r="Z2588" t="str">
        <f>VLOOKUP(ventas_starbucks_2025[[#This Row],[promoción_aplicada5]],promocion_cambiar[#All],2,0)</f>
        <v>Ninguna</v>
      </c>
      <c r="AA2588" t="s">
        <v>17</v>
      </c>
      <c r="AB2588" t="s">
        <v>18</v>
      </c>
      <c r="AC2588" t="s">
        <v>41</v>
      </c>
      <c r="AD2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88">
        <v>4.3</v>
      </c>
      <c r="AF2588">
        <v>5</v>
      </c>
      <c r="AG2588">
        <v>50</v>
      </c>
      <c r="AH2588">
        <v>45</v>
      </c>
    </row>
    <row r="2589" spans="1:34" x14ac:dyDescent="0.25">
      <c r="A2589" s="3" t="s">
        <v>2664</v>
      </c>
      <c r="B2589" s="1">
        <v>45705</v>
      </c>
      <c r="C2589" s="23">
        <f t="shared" si="200"/>
        <v>17</v>
      </c>
      <c r="D2589" s="23">
        <f t="shared" si="201"/>
        <v>1</v>
      </c>
      <c r="E2589" s="23" t="str">
        <f t="shared" si="202"/>
        <v>lunes</v>
      </c>
      <c r="F2589" s="23">
        <f t="shared" si="203"/>
        <v>2</v>
      </c>
      <c r="G2589" s="23" t="str">
        <f t="shared" si="204"/>
        <v>febrero</v>
      </c>
      <c r="H2589" s="2">
        <v>0.74722222222222223</v>
      </c>
      <c r="I2589" t="s">
        <v>26</v>
      </c>
      <c r="J2589" t="str">
        <f>VLOOKUP(ventas_starbucks_2025[[#This Row],[sucursal]],cambio_sucursal[#All],2,0)</f>
        <v>Sucursal San Lorenzo 47</v>
      </c>
      <c r="K2589" t="s">
        <v>2</v>
      </c>
      <c r="L2589" t="s">
        <v>3</v>
      </c>
      <c r="M2589" t="s">
        <v>4</v>
      </c>
      <c r="N2589" t="str">
        <f>IFERROR(VLOOKUP(ventas_starbucks_2025[[#This Row],[tamaño_sucio]],cambio_tamaño[#All],2,0),"Tamaño único")</f>
        <v>Tamaño único</v>
      </c>
      <c r="O2589">
        <v>1</v>
      </c>
      <c r="P2589">
        <v>3445.99</v>
      </c>
      <c r="Q2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589">
        <v>3445.99</v>
      </c>
      <c r="S2589" t="s">
        <v>15</v>
      </c>
      <c r="T2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9" t="str">
        <f>VLOOKUP(ventas_starbucks_2025[[#This Row],[canal_compra]],cambio_canal_compra[#All],2,0)</f>
        <v>Para llevar</v>
      </c>
      <c r="V2589" t="s">
        <v>40</v>
      </c>
      <c r="W2589" t="str">
        <f>VLOOKUP(ventas_starbucks_2025[[#This Row],[método_pago]],cambio_metodo_pago[#All],2,0)</f>
        <v>Efectivo</v>
      </c>
      <c r="X2589" t="s">
        <v>7</v>
      </c>
      <c r="Y2589">
        <v>0</v>
      </c>
      <c r="Z2589" t="str">
        <f>VLOOKUP(ventas_starbucks_2025[[#This Row],[promoción_aplicada5]],promocion_cambiar[#All],2,0)</f>
        <v>Hora Feliz</v>
      </c>
      <c r="AA2589" t="s">
        <v>36</v>
      </c>
      <c r="AB2589" t="s">
        <v>18</v>
      </c>
      <c r="AC2589" t="s">
        <v>41</v>
      </c>
      <c r="AD2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9">
        <v>5.3</v>
      </c>
      <c r="AF2589">
        <v>5</v>
      </c>
      <c r="AG2589">
        <v>28</v>
      </c>
      <c r="AH2589">
        <v>27</v>
      </c>
    </row>
    <row r="2590" spans="1:34" x14ac:dyDescent="0.25">
      <c r="A2590" s="3" t="s">
        <v>2665</v>
      </c>
      <c r="B2590" s="1">
        <v>45710</v>
      </c>
      <c r="C2590" s="23">
        <f t="shared" si="200"/>
        <v>22</v>
      </c>
      <c r="D2590" s="23">
        <f t="shared" si="201"/>
        <v>6</v>
      </c>
      <c r="E2590" s="1" t="str">
        <f t="shared" si="202"/>
        <v>sábado</v>
      </c>
      <c r="F2590" s="23">
        <f t="shared" si="203"/>
        <v>2</v>
      </c>
      <c r="G2590" s="1" t="str">
        <f t="shared" si="204"/>
        <v>febrero</v>
      </c>
      <c r="H2590" s="2">
        <v>0.2951388888888889</v>
      </c>
      <c r="I2590" t="s">
        <v>57</v>
      </c>
      <c r="J2590" t="str">
        <f>VLOOKUP(ventas_starbucks_2025[[#This Row],[sucursal]],cambio_sucursal[#All],2,0)</f>
        <v>Sucursal Avda Colón</v>
      </c>
      <c r="K2590" t="s">
        <v>48</v>
      </c>
      <c r="L2590" t="s">
        <v>49</v>
      </c>
      <c r="M2590" t="s">
        <v>45</v>
      </c>
      <c r="N2590" t="str">
        <f>IFERROR(VLOOKUP(ventas_starbucks_2025[[#This Row],[tamaño_sucio]],cambio_tamaño[#All],2,0),"Tamaño único")</f>
        <v>Grande</v>
      </c>
      <c r="O2590">
        <v>3</v>
      </c>
      <c r="P2590">
        <v>1923.44</v>
      </c>
      <c r="Q2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0">
        <v>5770.32</v>
      </c>
      <c r="S2590" t="s">
        <v>5</v>
      </c>
      <c r="T2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0" t="str">
        <f>VLOOKUP(ventas_starbucks_2025[[#This Row],[canal_compra]],cambio_canal_compra[#All],2,0)</f>
        <v>En tienda</v>
      </c>
      <c r="V2590" t="s">
        <v>40</v>
      </c>
      <c r="W2590" t="str">
        <f>VLOOKUP(ventas_starbucks_2025[[#This Row],[método_pago]],cambio_metodo_pago[#All],2,0)</f>
        <v>Efectivo</v>
      </c>
      <c r="X2590" t="s">
        <v>7</v>
      </c>
      <c r="Y2590">
        <v>0</v>
      </c>
      <c r="Z2590" t="str">
        <f>VLOOKUP(ventas_starbucks_2025[[#This Row],[promoción_aplicada5]],promocion_cambiar[#All],2,0)</f>
        <v>Combo</v>
      </c>
      <c r="AA2590" t="s">
        <v>8</v>
      </c>
      <c r="AB2590" t="s">
        <v>29</v>
      </c>
      <c r="AC2590" t="s">
        <v>24</v>
      </c>
      <c r="AD2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90">
        <v>6.7</v>
      </c>
      <c r="AF2590">
        <v>5</v>
      </c>
      <c r="AG2590">
        <v>43</v>
      </c>
      <c r="AH2590">
        <v>40</v>
      </c>
    </row>
    <row r="2591" spans="1:34" x14ac:dyDescent="0.25">
      <c r="A2591" s="3" t="s">
        <v>2666</v>
      </c>
      <c r="B2591" s="1">
        <v>45721</v>
      </c>
      <c r="C2591" s="23">
        <f t="shared" si="200"/>
        <v>5</v>
      </c>
      <c r="D2591" s="23">
        <f t="shared" si="201"/>
        <v>3</v>
      </c>
      <c r="E2591" s="23" t="str">
        <f t="shared" si="202"/>
        <v>miércoles</v>
      </c>
      <c r="F2591" s="23">
        <f t="shared" si="203"/>
        <v>3</v>
      </c>
      <c r="G2591" s="23" t="str">
        <f t="shared" si="204"/>
        <v>marzo</v>
      </c>
      <c r="H2591" s="2">
        <v>0.54861111111111116</v>
      </c>
      <c r="I2591" t="s">
        <v>26</v>
      </c>
      <c r="J2591" t="str">
        <f>VLOOKUP(ventas_starbucks_2025[[#This Row],[sucursal]],cambio_sucursal[#All],2,0)</f>
        <v>Sucursal San Lorenzo 47</v>
      </c>
      <c r="K2591" t="s">
        <v>43</v>
      </c>
      <c r="L2591" t="s">
        <v>44</v>
      </c>
      <c r="M2591" t="s">
        <v>45</v>
      </c>
      <c r="N2591" t="str">
        <f>IFERROR(VLOOKUP(ventas_starbucks_2025[[#This Row],[tamaño_sucio]],cambio_tamaño[#All],2,0),"Tamaño único")</f>
        <v>Grande</v>
      </c>
      <c r="O2591">
        <v>4</v>
      </c>
      <c r="P2591">
        <v>1510.95</v>
      </c>
      <c r="Q2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1">
        <v>6043.8</v>
      </c>
      <c r="S2591" t="s">
        <v>15</v>
      </c>
      <c r="T2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1" t="str">
        <f>VLOOKUP(ventas_starbucks_2025[[#This Row],[canal_compra]],cambio_canal_compra[#All],2,0)</f>
        <v>Para llevar</v>
      </c>
      <c r="V2591" t="s">
        <v>6</v>
      </c>
      <c r="W2591" t="str">
        <f>VLOOKUP(ventas_starbucks_2025[[#This Row],[método_pago]],cambio_metodo_pago[#All],2,0)</f>
        <v>Aplicación móbil</v>
      </c>
      <c r="X2591" t="s">
        <v>22</v>
      </c>
      <c r="Y2591">
        <v>0</v>
      </c>
      <c r="Z2591" t="str">
        <f>VLOOKUP(ventas_starbucks_2025[[#This Row],[promoción_aplicada5]],promocion_cambiar[#All],2,0)</f>
        <v>2x1</v>
      </c>
      <c r="AA2591" t="s">
        <v>51</v>
      </c>
      <c r="AB2591" t="s">
        <v>23</v>
      </c>
      <c r="AC2591" t="s">
        <v>24</v>
      </c>
      <c r="AD2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91">
        <v>12.2</v>
      </c>
      <c r="AF2591">
        <v>5</v>
      </c>
      <c r="AG2591">
        <v>41</v>
      </c>
      <c r="AH2591">
        <v>37</v>
      </c>
    </row>
    <row r="2592" spans="1:34" x14ac:dyDescent="0.25">
      <c r="A2592" s="3" t="s">
        <v>2667</v>
      </c>
      <c r="B2592" s="1">
        <v>45708</v>
      </c>
      <c r="C2592" s="23">
        <f t="shared" si="200"/>
        <v>20</v>
      </c>
      <c r="D2592" s="23">
        <f t="shared" si="201"/>
        <v>4</v>
      </c>
      <c r="E2592" s="1" t="str">
        <f t="shared" si="202"/>
        <v>jueves</v>
      </c>
      <c r="F2592" s="23">
        <f t="shared" si="203"/>
        <v>2</v>
      </c>
      <c r="G2592" s="1" t="str">
        <f t="shared" si="204"/>
        <v>febrero</v>
      </c>
      <c r="H2592" s="2">
        <v>0.34375</v>
      </c>
      <c r="I2592" t="s">
        <v>12</v>
      </c>
      <c r="J2592" t="str">
        <f>VLOOKUP(ventas_starbucks_2025[[#This Row],[sucursal]],cambio_sucursal[#All],2,0)</f>
        <v>Sucursal Córdoba Shopping</v>
      </c>
      <c r="K2592" t="s">
        <v>115</v>
      </c>
      <c r="L2592" t="s">
        <v>21</v>
      </c>
      <c r="M2592" t="s">
        <v>4</v>
      </c>
      <c r="N2592" t="str">
        <f>IFERROR(VLOOKUP(ventas_starbucks_2025[[#This Row],[tamaño_sucio]],cambio_tamaño[#All],2,0),"Tamaño único")</f>
        <v>Tamaño único</v>
      </c>
      <c r="O2592">
        <v>1</v>
      </c>
      <c r="P2592">
        <v>760.92</v>
      </c>
      <c r="Q2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92">
        <v>760.92</v>
      </c>
      <c r="S2592" t="s">
        <v>15</v>
      </c>
      <c r="T2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92" t="str">
        <f>VLOOKUP(ventas_starbucks_2025[[#This Row],[canal_compra]],cambio_canal_compra[#All],2,0)</f>
        <v>Para llevar</v>
      </c>
      <c r="V2592" t="s">
        <v>16</v>
      </c>
      <c r="W2592" t="str">
        <f>VLOOKUP(ventas_starbucks_2025[[#This Row],[método_pago]],cambio_metodo_pago[#All],2,0)</f>
        <v>Tarjeta</v>
      </c>
      <c r="X2592" t="s">
        <v>22</v>
      </c>
      <c r="Y2592">
        <v>0</v>
      </c>
      <c r="Z2592" t="str">
        <f>VLOOKUP(ventas_starbucks_2025[[#This Row],[promoción_aplicada5]],promocion_cambiar[#All],2,0)</f>
        <v>Combo</v>
      </c>
      <c r="AA2592" t="s">
        <v>8</v>
      </c>
      <c r="AB2592" t="s">
        <v>18</v>
      </c>
      <c r="AC2592" t="s">
        <v>24</v>
      </c>
      <c r="AD2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92">
        <v>5</v>
      </c>
      <c r="AF2592">
        <v>2</v>
      </c>
      <c r="AG2592">
        <v>29</v>
      </c>
      <c r="AH2592">
        <v>28</v>
      </c>
    </row>
    <row r="2593" spans="1:34" x14ac:dyDescent="0.25">
      <c r="A2593" s="3" t="s">
        <v>2668</v>
      </c>
      <c r="B2593" s="1">
        <v>45658</v>
      </c>
      <c r="C2593" s="23">
        <f t="shared" si="200"/>
        <v>1</v>
      </c>
      <c r="D2593" s="23">
        <f t="shared" si="201"/>
        <v>3</v>
      </c>
      <c r="E2593" s="23" t="str">
        <f t="shared" si="202"/>
        <v>miércoles</v>
      </c>
      <c r="F2593" s="23">
        <f t="shared" si="203"/>
        <v>1</v>
      </c>
      <c r="G2593" s="23" t="str">
        <f t="shared" si="204"/>
        <v>enero</v>
      </c>
      <c r="H2593" s="2">
        <v>0.42638888888888887</v>
      </c>
      <c r="I2593" t="s">
        <v>26</v>
      </c>
      <c r="J2593" t="str">
        <f>VLOOKUP(ventas_starbucks_2025[[#This Row],[sucursal]],cambio_sucursal[#All],2,0)</f>
        <v>Sucursal San Lorenzo 47</v>
      </c>
      <c r="K2593" t="s">
        <v>48</v>
      </c>
      <c r="L2593" t="s">
        <v>49</v>
      </c>
      <c r="M2593" t="s">
        <v>45</v>
      </c>
      <c r="N2593" t="str">
        <f>IFERROR(VLOOKUP(ventas_starbucks_2025[[#This Row],[tamaño_sucio]],cambio_tamaño[#All],2,0),"Tamaño único")</f>
        <v>Grande</v>
      </c>
      <c r="O2593">
        <v>5</v>
      </c>
      <c r="P2593">
        <v>1761.78</v>
      </c>
      <c r="Q2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3">
        <v>8808.9</v>
      </c>
      <c r="S2593" t="s">
        <v>31</v>
      </c>
      <c r="T2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3" t="str">
        <f>VLOOKUP(ventas_starbucks_2025[[#This Row],[canal_compra]],cambio_canal_compra[#All],2,0)</f>
        <v>Entrega domicilio</v>
      </c>
      <c r="V2593" t="s">
        <v>16</v>
      </c>
      <c r="W2593" t="str">
        <f>VLOOKUP(ventas_starbucks_2025[[#This Row],[método_pago]],cambio_metodo_pago[#All],2,0)</f>
        <v>Tarjeta</v>
      </c>
      <c r="X2593" t="s">
        <v>22</v>
      </c>
      <c r="Y2593">
        <v>0</v>
      </c>
      <c r="Z2593" t="str">
        <f>VLOOKUP(ventas_starbucks_2025[[#This Row],[promoción_aplicada5]],promocion_cambiar[#All],2,0)</f>
        <v>Ninguna</v>
      </c>
      <c r="AA2593" t="s">
        <v>17</v>
      </c>
      <c r="AB2593" t="s">
        <v>23</v>
      </c>
      <c r="AC2593" t="s">
        <v>10</v>
      </c>
      <c r="AD2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93">
        <v>6.3</v>
      </c>
      <c r="AF2593">
        <v>1</v>
      </c>
      <c r="AG2593">
        <v>41</v>
      </c>
      <c r="AH2593">
        <v>36</v>
      </c>
    </row>
    <row r="2594" spans="1:34" x14ac:dyDescent="0.25">
      <c r="A2594" s="3" t="s">
        <v>2669</v>
      </c>
      <c r="B2594" s="1">
        <v>45743</v>
      </c>
      <c r="C2594" s="23">
        <f t="shared" si="200"/>
        <v>27</v>
      </c>
      <c r="D2594" s="23">
        <f t="shared" si="201"/>
        <v>4</v>
      </c>
      <c r="E2594" s="23" t="str">
        <f t="shared" si="202"/>
        <v>jueves</v>
      </c>
      <c r="F2594" s="23">
        <f t="shared" si="203"/>
        <v>3</v>
      </c>
      <c r="G2594" s="23" t="str">
        <f t="shared" si="204"/>
        <v>marzo</v>
      </c>
      <c r="H2594" s="2">
        <v>0.35833333333333334</v>
      </c>
      <c r="I2594" t="s">
        <v>57</v>
      </c>
      <c r="J2594" t="str">
        <f>VLOOKUP(ventas_starbucks_2025[[#This Row],[sucursal]],cambio_sucursal[#All],2,0)</f>
        <v>Sucursal Avda Colón</v>
      </c>
      <c r="K2594" t="s">
        <v>101</v>
      </c>
      <c r="L2594" t="s">
        <v>3</v>
      </c>
      <c r="M2594" t="s">
        <v>4</v>
      </c>
      <c r="N2594" t="str">
        <f>IFERROR(VLOOKUP(ventas_starbucks_2025[[#This Row],[tamaño_sucio]],cambio_tamaño[#All],2,0),"Tamaño único")</f>
        <v>Tamaño único</v>
      </c>
      <c r="O2594">
        <v>4</v>
      </c>
      <c r="P2594">
        <v>3051.88</v>
      </c>
      <c r="Q2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594">
        <v>12207.52</v>
      </c>
      <c r="S2594" t="s">
        <v>5</v>
      </c>
      <c r="T2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94" t="str">
        <f>VLOOKUP(ventas_starbucks_2025[[#This Row],[canal_compra]],cambio_canal_compra[#All],2,0)</f>
        <v>En tienda</v>
      </c>
      <c r="V2594" t="s">
        <v>16</v>
      </c>
      <c r="W2594" t="str">
        <f>VLOOKUP(ventas_starbucks_2025[[#This Row],[método_pago]],cambio_metodo_pago[#All],2,0)</f>
        <v>Tarjeta</v>
      </c>
      <c r="X2594" t="s">
        <v>7</v>
      </c>
      <c r="Y2594">
        <v>10</v>
      </c>
      <c r="Z2594" t="str">
        <f>VLOOKUP(ventas_starbucks_2025[[#This Row],[promoción_aplicada5]],promocion_cambiar[#All],2,0)</f>
        <v>2x1</v>
      </c>
      <c r="AA2594" t="s">
        <v>51</v>
      </c>
      <c r="AB2594" t="s">
        <v>29</v>
      </c>
      <c r="AC2594" t="s">
        <v>10</v>
      </c>
      <c r="AD2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94">
        <v>3.8</v>
      </c>
      <c r="AF2594">
        <v>2</v>
      </c>
      <c r="AG2594">
        <v>24</v>
      </c>
      <c r="AH2594">
        <v>20</v>
      </c>
    </row>
    <row r="2595" spans="1:34" x14ac:dyDescent="0.25">
      <c r="A2595" s="3" t="s">
        <v>2670</v>
      </c>
      <c r="B2595" s="1">
        <v>45751</v>
      </c>
      <c r="C2595" s="23">
        <f t="shared" si="200"/>
        <v>4</v>
      </c>
      <c r="D2595" s="23">
        <f t="shared" si="201"/>
        <v>5</v>
      </c>
      <c r="E2595" s="23" t="str">
        <f t="shared" si="202"/>
        <v>viernes</v>
      </c>
      <c r="F2595" s="23">
        <f t="shared" si="203"/>
        <v>4</v>
      </c>
      <c r="G2595" s="23" t="str">
        <f t="shared" si="204"/>
        <v>abril</v>
      </c>
      <c r="H2595" s="2">
        <v>0.62986111111111109</v>
      </c>
      <c r="I2595" t="s">
        <v>26</v>
      </c>
      <c r="J2595" t="str">
        <f>VLOOKUP(ventas_starbucks_2025[[#This Row],[sucursal]],cambio_sucursal[#All],2,0)</f>
        <v>Sucursal San Lorenzo 47</v>
      </c>
      <c r="K2595" t="s">
        <v>205</v>
      </c>
      <c r="L2595" t="s">
        <v>70</v>
      </c>
      <c r="M2595" t="s">
        <v>62</v>
      </c>
      <c r="N2595" t="str">
        <f>IFERROR(VLOOKUP(ventas_starbucks_2025[[#This Row],[tamaño_sucio]],cambio_tamaño[#All],2,0),"Tamaño único")</f>
        <v>Extra-Grande</v>
      </c>
      <c r="O2595">
        <v>5</v>
      </c>
      <c r="P2595">
        <v>1465.11</v>
      </c>
      <c r="Q2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5">
        <v>7325.55</v>
      </c>
      <c r="S2595" t="s">
        <v>5</v>
      </c>
      <c r="T2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5" t="str">
        <f>VLOOKUP(ventas_starbucks_2025[[#This Row],[canal_compra]],cambio_canal_compra[#All],2,0)</f>
        <v>En tienda</v>
      </c>
      <c r="V2595" t="s">
        <v>40</v>
      </c>
      <c r="W2595" t="str">
        <f>VLOOKUP(ventas_starbucks_2025[[#This Row],[método_pago]],cambio_metodo_pago[#All],2,0)</f>
        <v>Efectivo</v>
      </c>
      <c r="X2595" t="s">
        <v>22</v>
      </c>
      <c r="Y2595">
        <v>0</v>
      </c>
      <c r="Z2595" t="str">
        <f>VLOOKUP(ventas_starbucks_2025[[#This Row],[promoción_aplicada5]],promocion_cambiar[#All],2,0)</f>
        <v>Hora Feliz</v>
      </c>
      <c r="AA2595" t="s">
        <v>36</v>
      </c>
      <c r="AB2595" t="s">
        <v>29</v>
      </c>
      <c r="AC2595" t="s">
        <v>24</v>
      </c>
      <c r="AD2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95">
        <v>2.4</v>
      </c>
      <c r="AF2595">
        <v>4</v>
      </c>
      <c r="AG2595">
        <v>34</v>
      </c>
      <c r="AH2595">
        <v>29</v>
      </c>
    </row>
    <row r="2596" spans="1:34" x14ac:dyDescent="0.25">
      <c r="A2596" s="3" t="s">
        <v>2671</v>
      </c>
      <c r="B2596" s="1">
        <v>45675</v>
      </c>
      <c r="C2596" s="23">
        <f t="shared" si="200"/>
        <v>18</v>
      </c>
      <c r="D2596" s="23">
        <f t="shared" si="201"/>
        <v>6</v>
      </c>
      <c r="E2596" s="1" t="str">
        <f t="shared" si="202"/>
        <v>sábado</v>
      </c>
      <c r="F2596" s="23">
        <f t="shared" si="203"/>
        <v>1</v>
      </c>
      <c r="G2596" s="1" t="str">
        <f t="shared" si="204"/>
        <v>enero</v>
      </c>
      <c r="H2596" s="2">
        <v>0.47569444444444442</v>
      </c>
      <c r="I2596" t="s">
        <v>12</v>
      </c>
      <c r="J2596" t="str">
        <f>VLOOKUP(ventas_starbucks_2025[[#This Row],[sucursal]],cambio_sucursal[#All],2,0)</f>
        <v>Sucursal Córdoba Shopping</v>
      </c>
      <c r="K2596" t="s">
        <v>69</v>
      </c>
      <c r="L2596" t="s">
        <v>70</v>
      </c>
      <c r="M2596" t="s">
        <v>50</v>
      </c>
      <c r="N2596" t="str">
        <f>IFERROR(VLOOKUP(ventas_starbucks_2025[[#This Row],[tamaño_sucio]],cambio_tamaño[#All],2,0),"Tamaño único")</f>
        <v>Mediano</v>
      </c>
      <c r="O2596">
        <v>4</v>
      </c>
      <c r="P2596">
        <v>1846.87</v>
      </c>
      <c r="Q2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6">
        <v>7387.48</v>
      </c>
      <c r="S2596" t="s">
        <v>31</v>
      </c>
      <c r="T2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6" t="str">
        <f>VLOOKUP(ventas_starbucks_2025[[#This Row],[canal_compra]],cambio_canal_compra[#All],2,0)</f>
        <v>Entrega domicilio</v>
      </c>
      <c r="V2596" t="s">
        <v>16</v>
      </c>
      <c r="W2596" t="str">
        <f>VLOOKUP(ventas_starbucks_2025[[#This Row],[método_pago]],cambio_metodo_pago[#All],2,0)</f>
        <v>Tarjeta</v>
      </c>
      <c r="X2596" t="s">
        <v>22</v>
      </c>
      <c r="Y2596">
        <v>0</v>
      </c>
      <c r="Z2596" t="str">
        <f>VLOOKUP(ventas_starbucks_2025[[#This Row],[promoción_aplicada5]],promocion_cambiar[#All],2,0)</f>
        <v>Ninguna</v>
      </c>
      <c r="AA2596" t="s">
        <v>17</v>
      </c>
      <c r="AB2596" t="s">
        <v>23</v>
      </c>
      <c r="AC2596" t="s">
        <v>41</v>
      </c>
      <c r="AD2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96">
        <v>6.5</v>
      </c>
      <c r="AF2596">
        <v>2</v>
      </c>
      <c r="AG2596">
        <v>14</v>
      </c>
      <c r="AH2596">
        <v>10</v>
      </c>
    </row>
    <row r="2597" spans="1:34" x14ac:dyDescent="0.25">
      <c r="A2597" s="3" t="s">
        <v>2672</v>
      </c>
      <c r="B2597" s="1">
        <v>45685</v>
      </c>
      <c r="C2597" s="23">
        <f t="shared" si="200"/>
        <v>28</v>
      </c>
      <c r="D2597" s="23">
        <f t="shared" si="201"/>
        <v>2</v>
      </c>
      <c r="E2597" s="23" t="str">
        <f t="shared" si="202"/>
        <v>martes</v>
      </c>
      <c r="F2597" s="23">
        <f t="shared" si="203"/>
        <v>1</v>
      </c>
      <c r="G2597" s="23" t="str">
        <f t="shared" si="204"/>
        <v>enero</v>
      </c>
      <c r="H2597" s="2">
        <v>0.59652777777777777</v>
      </c>
      <c r="I2597" t="s">
        <v>12</v>
      </c>
      <c r="J2597" t="str">
        <f>VLOOKUP(ventas_starbucks_2025[[#This Row],[sucursal]],cambio_sucursal[#All],2,0)</f>
        <v>Sucursal Córdoba Shopping</v>
      </c>
      <c r="K2597" t="s">
        <v>101</v>
      </c>
      <c r="L2597" t="s">
        <v>3</v>
      </c>
      <c r="M2597" t="s">
        <v>4</v>
      </c>
      <c r="N2597" t="str">
        <f>IFERROR(VLOOKUP(ventas_starbucks_2025[[#This Row],[tamaño_sucio]],cambio_tamaño[#All],2,0),"Tamaño único")</f>
        <v>Tamaño único</v>
      </c>
      <c r="O2597">
        <v>4</v>
      </c>
      <c r="P2597">
        <v>3004.06</v>
      </c>
      <c r="Q2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597">
        <v>12016.24</v>
      </c>
      <c r="S2597" t="s">
        <v>31</v>
      </c>
      <c r="T2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97" t="str">
        <f>VLOOKUP(ventas_starbucks_2025[[#This Row],[canal_compra]],cambio_canal_compra[#All],2,0)</f>
        <v>Entrega domicilio</v>
      </c>
      <c r="V2597" t="s">
        <v>16</v>
      </c>
      <c r="W2597" t="str">
        <f>VLOOKUP(ventas_starbucks_2025[[#This Row],[método_pago]],cambio_metodo_pago[#All],2,0)</f>
        <v>Tarjeta</v>
      </c>
      <c r="X2597" t="s">
        <v>22</v>
      </c>
      <c r="Y2597">
        <v>0</v>
      </c>
      <c r="Z2597" t="str">
        <f>VLOOKUP(ventas_starbucks_2025[[#This Row],[promoción_aplicada5]],promocion_cambiar[#All],2,0)</f>
        <v>Ninguna</v>
      </c>
      <c r="AA2597" t="s">
        <v>17</v>
      </c>
      <c r="AB2597" t="s">
        <v>18</v>
      </c>
      <c r="AC2597" t="s">
        <v>10</v>
      </c>
      <c r="AD2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97">
        <v>9</v>
      </c>
      <c r="AF2597">
        <v>2</v>
      </c>
      <c r="AG2597">
        <v>37</v>
      </c>
      <c r="AH2597">
        <v>33</v>
      </c>
    </row>
    <row r="2598" spans="1:34" x14ac:dyDescent="0.25">
      <c r="A2598" s="3" t="s">
        <v>2673</v>
      </c>
      <c r="B2598" s="1">
        <v>45754</v>
      </c>
      <c r="C2598" s="23">
        <f t="shared" si="200"/>
        <v>7</v>
      </c>
      <c r="D2598" s="23">
        <f t="shared" si="201"/>
        <v>1</v>
      </c>
      <c r="E2598" s="23" t="str">
        <f t="shared" si="202"/>
        <v>lunes</v>
      </c>
      <c r="F2598" s="23">
        <f t="shared" si="203"/>
        <v>4</v>
      </c>
      <c r="G2598" s="23" t="str">
        <f t="shared" si="204"/>
        <v>abril</v>
      </c>
      <c r="H2598" s="2">
        <v>0.63611111111111107</v>
      </c>
      <c r="I2598" t="s">
        <v>1</v>
      </c>
      <c r="J2598" t="str">
        <f>VLOOKUP(ventas_starbucks_2025[[#This Row],[sucursal]],cambio_sucursal[#All],2,0)</f>
        <v>Sucursal Nueva Córdoba</v>
      </c>
      <c r="K2598" t="s">
        <v>2</v>
      </c>
      <c r="L2598" t="s">
        <v>3</v>
      </c>
      <c r="M2598" t="s">
        <v>4</v>
      </c>
      <c r="N2598" t="str">
        <f>IFERROR(VLOOKUP(ventas_starbucks_2025[[#This Row],[tamaño_sucio]],cambio_tamaño[#All],2,0),"Tamaño único")</f>
        <v>Tamaño único</v>
      </c>
      <c r="O2598">
        <v>3</v>
      </c>
      <c r="P2598">
        <v>3103.01</v>
      </c>
      <c r="Q2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598">
        <v>9309.0300000000007</v>
      </c>
      <c r="S2598" t="s">
        <v>15</v>
      </c>
      <c r="T2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8" t="str">
        <f>VLOOKUP(ventas_starbucks_2025[[#This Row],[canal_compra]],cambio_canal_compra[#All],2,0)</f>
        <v>Para llevar</v>
      </c>
      <c r="V2598" t="s">
        <v>16</v>
      </c>
      <c r="W2598" t="str">
        <f>VLOOKUP(ventas_starbucks_2025[[#This Row],[método_pago]],cambio_metodo_pago[#All],2,0)</f>
        <v>Tarjeta</v>
      </c>
      <c r="X2598" t="s">
        <v>7</v>
      </c>
      <c r="Y2598">
        <v>15</v>
      </c>
      <c r="Z2598" t="str">
        <f>VLOOKUP(ventas_starbucks_2025[[#This Row],[promoción_aplicada5]],promocion_cambiar[#All],2,0)</f>
        <v>2x1</v>
      </c>
      <c r="AA2598" t="s">
        <v>51</v>
      </c>
      <c r="AB2598" t="s">
        <v>52</v>
      </c>
      <c r="AC2598" t="s">
        <v>10</v>
      </c>
      <c r="AD2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98">
        <v>13.9</v>
      </c>
      <c r="AF2598">
        <v>1</v>
      </c>
      <c r="AG2598">
        <v>32</v>
      </c>
      <c r="AH2598">
        <v>29</v>
      </c>
    </row>
    <row r="2599" spans="1:34" x14ac:dyDescent="0.25">
      <c r="A2599" s="3" t="s">
        <v>2674</v>
      </c>
      <c r="B2599" s="1">
        <v>45694</v>
      </c>
      <c r="C2599" s="23">
        <f t="shared" si="200"/>
        <v>6</v>
      </c>
      <c r="D2599" s="23">
        <f t="shared" si="201"/>
        <v>4</v>
      </c>
      <c r="E2599" s="23" t="str">
        <f t="shared" si="202"/>
        <v>jueves</v>
      </c>
      <c r="F2599" s="23">
        <f t="shared" si="203"/>
        <v>2</v>
      </c>
      <c r="G2599" s="23" t="str">
        <f t="shared" si="204"/>
        <v>febrero</v>
      </c>
      <c r="H2599" s="2">
        <v>0.42777777777777776</v>
      </c>
      <c r="I2599" t="s">
        <v>57</v>
      </c>
      <c r="J2599" t="str">
        <f>VLOOKUP(ventas_starbucks_2025[[#This Row],[sucursal]],cambio_sucursal[#All],2,0)</f>
        <v>Sucursal Avda Colón</v>
      </c>
      <c r="K2599" t="s">
        <v>87</v>
      </c>
      <c r="L2599" t="s">
        <v>65</v>
      </c>
      <c r="M2599" t="s">
        <v>4</v>
      </c>
      <c r="N2599" t="str">
        <f>IFERROR(VLOOKUP(ventas_starbucks_2025[[#This Row],[tamaño_sucio]],cambio_tamaño[#All],2,0),"Tamaño único")</f>
        <v>Tamaño único</v>
      </c>
      <c r="O2599">
        <v>1</v>
      </c>
      <c r="P2599">
        <v>1788.33</v>
      </c>
      <c r="Q2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9">
        <v>1788.33</v>
      </c>
      <c r="S2599" t="s">
        <v>31</v>
      </c>
      <c r="T2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99" t="str">
        <f>VLOOKUP(ventas_starbucks_2025[[#This Row],[canal_compra]],cambio_canal_compra[#All],2,0)</f>
        <v>Entrega domicilio</v>
      </c>
      <c r="V2599" t="s">
        <v>40</v>
      </c>
      <c r="W2599" t="str">
        <f>VLOOKUP(ventas_starbucks_2025[[#This Row],[método_pago]],cambio_metodo_pago[#All],2,0)</f>
        <v>Efectivo</v>
      </c>
      <c r="X2599" t="s">
        <v>22</v>
      </c>
      <c r="Y2599">
        <v>0</v>
      </c>
      <c r="Z2599" t="str">
        <f>VLOOKUP(ventas_starbucks_2025[[#This Row],[promoción_aplicada5]],promocion_cambiar[#All],2,0)</f>
        <v>2x1</v>
      </c>
      <c r="AA2599" t="s">
        <v>51</v>
      </c>
      <c r="AB2599" t="s">
        <v>32</v>
      </c>
      <c r="AC2599" t="s">
        <v>10</v>
      </c>
      <c r="AD2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99">
        <v>13.2</v>
      </c>
      <c r="AF2599">
        <v>5</v>
      </c>
      <c r="AG2599">
        <v>23</v>
      </c>
      <c r="AH2599">
        <v>22</v>
      </c>
    </row>
    <row r="2600" spans="1:34" x14ac:dyDescent="0.25">
      <c r="A2600" s="3" t="s">
        <v>2675</v>
      </c>
      <c r="B2600" s="1">
        <v>45694</v>
      </c>
      <c r="C2600" s="23">
        <f t="shared" si="200"/>
        <v>6</v>
      </c>
      <c r="D2600" s="23">
        <f t="shared" si="201"/>
        <v>4</v>
      </c>
      <c r="E2600" s="23" t="str">
        <f t="shared" si="202"/>
        <v>jueves</v>
      </c>
      <c r="F2600" s="23">
        <f t="shared" si="203"/>
        <v>2</v>
      </c>
      <c r="G2600" s="23" t="str">
        <f t="shared" si="204"/>
        <v>febrero</v>
      </c>
      <c r="H2600" s="2">
        <v>0.71875</v>
      </c>
      <c r="I2600" t="s">
        <v>1</v>
      </c>
      <c r="J2600" t="str">
        <f>VLOOKUP(ventas_starbucks_2025[[#This Row],[sucursal]],cambio_sucursal[#All],2,0)</f>
        <v>Sucursal Nueva Córdoba</v>
      </c>
      <c r="K2600" t="s">
        <v>284</v>
      </c>
      <c r="L2600" t="s">
        <v>35</v>
      </c>
      <c r="M2600" t="s">
        <v>4</v>
      </c>
      <c r="N2600" t="str">
        <f>IFERROR(VLOOKUP(ventas_starbucks_2025[[#This Row],[tamaño_sucio]],cambio_tamaño[#All],2,0),"Tamaño único")</f>
        <v>Tamaño único</v>
      </c>
      <c r="O2600">
        <v>1</v>
      </c>
      <c r="P2600">
        <v>1295.98</v>
      </c>
      <c r="Q2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0">
        <v>1295.98</v>
      </c>
      <c r="S2600" t="s">
        <v>5</v>
      </c>
      <c r="T2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0" t="str">
        <f>VLOOKUP(ventas_starbucks_2025[[#This Row],[canal_compra]],cambio_canal_compra[#All],2,0)</f>
        <v>En tienda</v>
      </c>
      <c r="V2600" t="s">
        <v>6</v>
      </c>
      <c r="W2600" t="str">
        <f>VLOOKUP(ventas_starbucks_2025[[#This Row],[método_pago]],cambio_metodo_pago[#All],2,0)</f>
        <v>Aplicación móbil</v>
      </c>
      <c r="X2600" t="s">
        <v>7</v>
      </c>
      <c r="Y2600">
        <v>0</v>
      </c>
      <c r="Z2600" t="str">
        <f>VLOOKUP(ventas_starbucks_2025[[#This Row],[promoción_aplicada5]],promocion_cambiar[#All],2,0)</f>
        <v>Hora Feliz</v>
      </c>
      <c r="AA2600" t="s">
        <v>36</v>
      </c>
      <c r="AB2600" t="s">
        <v>9</v>
      </c>
      <c r="AC2600" t="s">
        <v>41</v>
      </c>
      <c r="AD2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00">
        <v>12</v>
      </c>
      <c r="AF2600">
        <v>4</v>
      </c>
      <c r="AG2600">
        <v>22</v>
      </c>
      <c r="AH2600">
        <v>21</v>
      </c>
    </row>
    <row r="2601" spans="1:34" x14ac:dyDescent="0.25">
      <c r="A2601" s="3" t="s">
        <v>2676</v>
      </c>
      <c r="B2601" s="1">
        <v>45660</v>
      </c>
      <c r="C2601" s="23">
        <f t="shared" si="200"/>
        <v>3</v>
      </c>
      <c r="D2601" s="23">
        <f t="shared" si="201"/>
        <v>5</v>
      </c>
      <c r="E2601" s="23" t="str">
        <f t="shared" si="202"/>
        <v>viernes</v>
      </c>
      <c r="F2601" s="23">
        <f t="shared" si="203"/>
        <v>1</v>
      </c>
      <c r="G2601" s="23" t="str">
        <f t="shared" si="204"/>
        <v>enero</v>
      </c>
      <c r="H2601" s="2">
        <v>0.64583333333333337</v>
      </c>
      <c r="I2601" t="s">
        <v>12</v>
      </c>
      <c r="J2601" t="str">
        <f>VLOOKUP(ventas_starbucks_2025[[#This Row],[sucursal]],cambio_sucursal[#All],2,0)</f>
        <v>Sucursal Córdoba Shopping</v>
      </c>
      <c r="K2601" t="s">
        <v>20</v>
      </c>
      <c r="L2601" t="s">
        <v>21</v>
      </c>
      <c r="M2601" t="s">
        <v>4</v>
      </c>
      <c r="N2601" t="str">
        <f>IFERROR(VLOOKUP(ventas_starbucks_2025[[#This Row],[tamaño_sucio]],cambio_tamaño[#All],2,0),"Tamaño único")</f>
        <v>Tamaño único</v>
      </c>
      <c r="O2601">
        <v>2</v>
      </c>
      <c r="P2601">
        <v>965.43</v>
      </c>
      <c r="Q2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01">
        <v>1930.86</v>
      </c>
      <c r="S2601" t="s">
        <v>15</v>
      </c>
      <c r="T2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1" t="str">
        <f>VLOOKUP(ventas_starbucks_2025[[#This Row],[canal_compra]],cambio_canal_compra[#All],2,0)</f>
        <v>Para llevar</v>
      </c>
      <c r="V2601" t="s">
        <v>6</v>
      </c>
      <c r="W2601" t="str">
        <f>VLOOKUP(ventas_starbucks_2025[[#This Row],[método_pago]],cambio_metodo_pago[#All],2,0)</f>
        <v>Aplicación móbil</v>
      </c>
      <c r="X2601" t="s">
        <v>22</v>
      </c>
      <c r="Y2601">
        <v>0</v>
      </c>
      <c r="Z2601" t="str">
        <f>VLOOKUP(ventas_starbucks_2025[[#This Row],[promoción_aplicada5]],promocion_cambiar[#All],2,0)</f>
        <v>Ninguna</v>
      </c>
      <c r="AA2601" t="s">
        <v>17</v>
      </c>
      <c r="AB2601" t="s">
        <v>9</v>
      </c>
      <c r="AC2601" t="s">
        <v>41</v>
      </c>
      <c r="AD2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01">
        <v>4.9000000000000004</v>
      </c>
      <c r="AF2601">
        <v>3</v>
      </c>
      <c r="AG2601">
        <v>15</v>
      </c>
      <c r="AH2601">
        <v>13</v>
      </c>
    </row>
    <row r="2602" spans="1:34" x14ac:dyDescent="0.25">
      <c r="A2602" s="3" t="s">
        <v>2677</v>
      </c>
      <c r="B2602" s="1">
        <v>45686</v>
      </c>
      <c r="C2602" s="23">
        <f t="shared" si="200"/>
        <v>29</v>
      </c>
      <c r="D2602" s="23">
        <f t="shared" si="201"/>
        <v>3</v>
      </c>
      <c r="E2602" s="23" t="str">
        <f t="shared" si="202"/>
        <v>miércoles</v>
      </c>
      <c r="F2602" s="23">
        <f t="shared" si="203"/>
        <v>1</v>
      </c>
      <c r="G2602" s="23" t="str">
        <f t="shared" si="204"/>
        <v>enero</v>
      </c>
      <c r="H2602" s="2">
        <v>0.6694444444444444</v>
      </c>
      <c r="I2602" t="s">
        <v>57</v>
      </c>
      <c r="J2602" t="str">
        <f>VLOOKUP(ventas_starbucks_2025[[#This Row],[sucursal]],cambio_sucursal[#All],2,0)</f>
        <v>Sucursal Avda Colón</v>
      </c>
      <c r="K2602" t="s">
        <v>20</v>
      </c>
      <c r="L2602" t="s">
        <v>21</v>
      </c>
      <c r="M2602" t="s">
        <v>4</v>
      </c>
      <c r="N2602" t="str">
        <f>IFERROR(VLOOKUP(ventas_starbucks_2025[[#This Row],[tamaño_sucio]],cambio_tamaño[#All],2,0),"Tamaño único")</f>
        <v>Tamaño único</v>
      </c>
      <c r="O2602">
        <v>5</v>
      </c>
      <c r="P2602">
        <v>906.59</v>
      </c>
      <c r="Q2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02">
        <v>4532.95</v>
      </c>
      <c r="S2602" t="s">
        <v>31</v>
      </c>
      <c r="T2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2" t="str">
        <f>VLOOKUP(ventas_starbucks_2025[[#This Row],[canal_compra]],cambio_canal_compra[#All],2,0)</f>
        <v>Entrega domicilio</v>
      </c>
      <c r="V2602" t="s">
        <v>40</v>
      </c>
      <c r="W2602" t="str">
        <f>VLOOKUP(ventas_starbucks_2025[[#This Row],[método_pago]],cambio_metodo_pago[#All],2,0)</f>
        <v>Efectivo</v>
      </c>
      <c r="X2602" t="s">
        <v>7</v>
      </c>
      <c r="Y2602">
        <v>15</v>
      </c>
      <c r="Z2602" t="str">
        <f>VLOOKUP(ventas_starbucks_2025[[#This Row],[promoción_aplicada5]],promocion_cambiar[#All],2,0)</f>
        <v>Ninguna</v>
      </c>
      <c r="AA2602" t="s">
        <v>17</v>
      </c>
      <c r="AB2602" t="s">
        <v>9</v>
      </c>
      <c r="AC2602" t="s">
        <v>41</v>
      </c>
      <c r="AD2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02">
        <v>10</v>
      </c>
      <c r="AF2602">
        <v>1</v>
      </c>
      <c r="AG2602">
        <v>48</v>
      </c>
      <c r="AH2602">
        <v>43</v>
      </c>
    </row>
    <row r="2603" spans="1:34" x14ac:dyDescent="0.25">
      <c r="A2603" s="3" t="s">
        <v>2678</v>
      </c>
      <c r="B2603" s="1">
        <v>45674</v>
      </c>
      <c r="C2603" s="23">
        <f t="shared" si="200"/>
        <v>17</v>
      </c>
      <c r="D2603" s="23">
        <f t="shared" si="201"/>
        <v>5</v>
      </c>
      <c r="E2603" s="1" t="str">
        <f t="shared" si="202"/>
        <v>viernes</v>
      </c>
      <c r="F2603" s="23">
        <f t="shared" si="203"/>
        <v>1</v>
      </c>
      <c r="G2603" s="1" t="str">
        <f t="shared" si="204"/>
        <v>enero</v>
      </c>
      <c r="H2603" s="2">
        <v>0.7583333333333333</v>
      </c>
      <c r="I2603" t="s">
        <v>1</v>
      </c>
      <c r="J2603" t="str">
        <f>VLOOKUP(ventas_starbucks_2025[[#This Row],[sucursal]],cambio_sucursal[#All],2,0)</f>
        <v>Sucursal Nueva Córdoba</v>
      </c>
      <c r="K2603" t="s">
        <v>2</v>
      </c>
      <c r="L2603" t="s">
        <v>3</v>
      </c>
      <c r="M2603" t="s">
        <v>4</v>
      </c>
      <c r="N2603" t="str">
        <f>IFERROR(VLOOKUP(ventas_starbucks_2025[[#This Row],[tamaño_sucio]],cambio_tamaño[#All],2,0),"Tamaño único")</f>
        <v>Tamaño único</v>
      </c>
      <c r="O2603">
        <v>2</v>
      </c>
      <c r="P2603">
        <v>3036.35</v>
      </c>
      <c r="Q2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03">
        <v>6072.7</v>
      </c>
      <c r="S2603" t="s">
        <v>15</v>
      </c>
      <c r="T2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03" t="str">
        <f>VLOOKUP(ventas_starbucks_2025[[#This Row],[canal_compra]],cambio_canal_compra[#All],2,0)</f>
        <v>Para llevar</v>
      </c>
      <c r="V2603" t="s">
        <v>16</v>
      </c>
      <c r="W2603" t="str">
        <f>VLOOKUP(ventas_starbucks_2025[[#This Row],[método_pago]],cambio_metodo_pago[#All],2,0)</f>
        <v>Tarjeta</v>
      </c>
      <c r="X2603" t="s">
        <v>7</v>
      </c>
      <c r="Y2603">
        <v>10</v>
      </c>
      <c r="Z2603" t="str">
        <f>VLOOKUP(ventas_starbucks_2025[[#This Row],[promoción_aplicada5]],promocion_cambiar[#All],2,0)</f>
        <v>Hora Feliz</v>
      </c>
      <c r="AA2603" t="s">
        <v>36</v>
      </c>
      <c r="AB2603" t="s">
        <v>52</v>
      </c>
      <c r="AC2603" t="s">
        <v>41</v>
      </c>
      <c r="AD2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03">
        <v>3.6</v>
      </c>
      <c r="AF2603">
        <v>4</v>
      </c>
      <c r="AG2603">
        <v>12</v>
      </c>
      <c r="AH2603">
        <v>10</v>
      </c>
    </row>
    <row r="2604" spans="1:34" x14ac:dyDescent="0.25">
      <c r="A2604" s="3" t="s">
        <v>2679</v>
      </c>
      <c r="B2604" s="1">
        <v>45660</v>
      </c>
      <c r="C2604" s="23">
        <f t="shared" si="200"/>
        <v>3</v>
      </c>
      <c r="D2604" s="23">
        <f t="shared" si="201"/>
        <v>5</v>
      </c>
      <c r="E2604" s="1" t="str">
        <f t="shared" si="202"/>
        <v>viernes</v>
      </c>
      <c r="F2604" s="23">
        <f t="shared" si="203"/>
        <v>1</v>
      </c>
      <c r="G2604" s="1" t="str">
        <f t="shared" si="204"/>
        <v>enero</v>
      </c>
      <c r="H2604" s="2">
        <v>0.55000000000000004</v>
      </c>
      <c r="I2604" t="s">
        <v>1</v>
      </c>
      <c r="J2604" t="str">
        <f>VLOOKUP(ventas_starbucks_2025[[#This Row],[sucursal]],cambio_sucursal[#All],2,0)</f>
        <v>Sucursal Nueva Córdoba</v>
      </c>
      <c r="K2604" t="s">
        <v>130</v>
      </c>
      <c r="L2604" t="s">
        <v>65</v>
      </c>
      <c r="M2604" t="s">
        <v>4</v>
      </c>
      <c r="N2604" t="str">
        <f>IFERROR(VLOOKUP(ventas_starbucks_2025[[#This Row],[tamaño_sucio]],cambio_tamaño[#All],2,0),"Tamaño único")</f>
        <v>Tamaño único</v>
      </c>
      <c r="O2604">
        <v>4</v>
      </c>
      <c r="P2604">
        <v>1971.85</v>
      </c>
      <c r="Q2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4">
        <v>7887.4</v>
      </c>
      <c r="S2604" t="s">
        <v>5</v>
      </c>
      <c r="T2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04" t="str">
        <f>VLOOKUP(ventas_starbucks_2025[[#This Row],[canal_compra]],cambio_canal_compra[#All],2,0)</f>
        <v>En tienda</v>
      </c>
      <c r="V2604" t="s">
        <v>16</v>
      </c>
      <c r="W2604" t="str">
        <f>VLOOKUP(ventas_starbucks_2025[[#This Row],[método_pago]],cambio_metodo_pago[#All],2,0)</f>
        <v>Tarjeta</v>
      </c>
      <c r="X2604" t="s">
        <v>7</v>
      </c>
      <c r="Y2604">
        <v>15</v>
      </c>
      <c r="Z2604" t="str">
        <f>VLOOKUP(ventas_starbucks_2025[[#This Row],[promoción_aplicada5]],promocion_cambiar[#All],2,0)</f>
        <v>Combo</v>
      </c>
      <c r="AA2604" t="s">
        <v>8</v>
      </c>
      <c r="AB2604" t="s">
        <v>32</v>
      </c>
      <c r="AC2604" t="s">
        <v>24</v>
      </c>
      <c r="AD2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04">
        <v>14</v>
      </c>
      <c r="AF2604">
        <v>1</v>
      </c>
      <c r="AG2604">
        <v>25</v>
      </c>
      <c r="AH2604">
        <v>21</v>
      </c>
    </row>
    <row r="2605" spans="1:34" x14ac:dyDescent="0.25">
      <c r="A2605" s="3" t="s">
        <v>2680</v>
      </c>
      <c r="B2605" s="1">
        <v>45721</v>
      </c>
      <c r="C2605" s="23">
        <f t="shared" si="200"/>
        <v>5</v>
      </c>
      <c r="D2605" s="23">
        <f t="shared" si="201"/>
        <v>3</v>
      </c>
      <c r="E2605" s="23" t="str">
        <f t="shared" si="202"/>
        <v>miércoles</v>
      </c>
      <c r="F2605" s="23">
        <f t="shared" si="203"/>
        <v>3</v>
      </c>
      <c r="G2605" s="23" t="str">
        <f t="shared" si="204"/>
        <v>marzo</v>
      </c>
      <c r="H2605" s="2">
        <v>0.82847222222222228</v>
      </c>
      <c r="I2605" t="s">
        <v>57</v>
      </c>
      <c r="J2605" t="str">
        <f>VLOOKUP(ventas_starbucks_2025[[#This Row],[sucursal]],cambio_sucursal[#All],2,0)</f>
        <v>Sucursal Avda Colón</v>
      </c>
      <c r="K2605" t="s">
        <v>127</v>
      </c>
      <c r="L2605" t="s">
        <v>44</v>
      </c>
      <c r="M2605" t="s">
        <v>45</v>
      </c>
      <c r="N2605" t="str">
        <f>IFERROR(VLOOKUP(ventas_starbucks_2025[[#This Row],[tamaño_sucio]],cambio_tamaño[#All],2,0),"Tamaño único")</f>
        <v>Grande</v>
      </c>
      <c r="O2605">
        <v>3</v>
      </c>
      <c r="P2605">
        <v>1644.78</v>
      </c>
      <c r="Q2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5">
        <v>4934.34</v>
      </c>
      <c r="S2605" t="s">
        <v>15</v>
      </c>
      <c r="T2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5" t="str">
        <f>VLOOKUP(ventas_starbucks_2025[[#This Row],[canal_compra]],cambio_canal_compra[#All],2,0)</f>
        <v>Para llevar</v>
      </c>
      <c r="V2605" t="s">
        <v>16</v>
      </c>
      <c r="W2605" t="str">
        <f>VLOOKUP(ventas_starbucks_2025[[#This Row],[método_pago]],cambio_metodo_pago[#All],2,0)</f>
        <v>Tarjeta</v>
      </c>
      <c r="X2605" t="s">
        <v>22</v>
      </c>
      <c r="Y2605">
        <v>0</v>
      </c>
      <c r="Z2605" t="str">
        <f>VLOOKUP(ventas_starbucks_2025[[#This Row],[promoción_aplicada5]],promocion_cambiar[#All],2,0)</f>
        <v>2x1</v>
      </c>
      <c r="AA2605" t="s">
        <v>51</v>
      </c>
      <c r="AB2605" t="s">
        <v>32</v>
      </c>
      <c r="AC2605" t="s">
        <v>41</v>
      </c>
      <c r="AD2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05">
        <v>2.1</v>
      </c>
      <c r="AF2605">
        <v>5</v>
      </c>
      <c r="AG2605">
        <v>38</v>
      </c>
      <c r="AH2605">
        <v>35</v>
      </c>
    </row>
    <row r="2606" spans="1:34" x14ac:dyDescent="0.25">
      <c r="A2606" s="3" t="s">
        <v>2681</v>
      </c>
      <c r="B2606" s="1">
        <v>45756</v>
      </c>
      <c r="C2606" s="23">
        <f t="shared" si="200"/>
        <v>9</v>
      </c>
      <c r="D2606" s="23">
        <f t="shared" si="201"/>
        <v>3</v>
      </c>
      <c r="E2606" s="23" t="str">
        <f t="shared" si="202"/>
        <v>miércoles</v>
      </c>
      <c r="F2606" s="23">
        <f t="shared" si="203"/>
        <v>4</v>
      </c>
      <c r="G2606" s="23" t="str">
        <f t="shared" si="204"/>
        <v>abril</v>
      </c>
      <c r="H2606" s="2">
        <v>0.4861111111111111</v>
      </c>
      <c r="I2606" t="s">
        <v>26</v>
      </c>
      <c r="J2606" t="str">
        <f>VLOOKUP(ventas_starbucks_2025[[#This Row],[sucursal]],cambio_sucursal[#All],2,0)</f>
        <v>Sucursal San Lorenzo 47</v>
      </c>
      <c r="K2606" t="s">
        <v>130</v>
      </c>
      <c r="L2606" t="s">
        <v>65</v>
      </c>
      <c r="M2606" t="s">
        <v>4</v>
      </c>
      <c r="N2606" t="str">
        <f>IFERROR(VLOOKUP(ventas_starbucks_2025[[#This Row],[tamaño_sucio]],cambio_tamaño[#All],2,0),"Tamaño único")</f>
        <v>Tamaño único</v>
      </c>
      <c r="O2606">
        <v>2</v>
      </c>
      <c r="P2606">
        <v>1667.84</v>
      </c>
      <c r="Q2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6">
        <v>3335.68</v>
      </c>
      <c r="S2606" t="s">
        <v>5</v>
      </c>
      <c r="T2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6" t="str">
        <f>VLOOKUP(ventas_starbucks_2025[[#This Row],[canal_compra]],cambio_canal_compra[#All],2,0)</f>
        <v>En tienda</v>
      </c>
      <c r="V2606" t="s">
        <v>40</v>
      </c>
      <c r="W2606" t="str">
        <f>VLOOKUP(ventas_starbucks_2025[[#This Row],[método_pago]],cambio_metodo_pago[#All],2,0)</f>
        <v>Efectivo</v>
      </c>
      <c r="X2606" t="s">
        <v>22</v>
      </c>
      <c r="Y2606">
        <v>0</v>
      </c>
      <c r="Z2606" t="str">
        <f>VLOOKUP(ventas_starbucks_2025[[#This Row],[promoción_aplicada5]],promocion_cambiar[#All],2,0)</f>
        <v>Combo</v>
      </c>
      <c r="AA2606" t="s">
        <v>8</v>
      </c>
      <c r="AB2606" t="s">
        <v>18</v>
      </c>
      <c r="AC2606" t="s">
        <v>24</v>
      </c>
      <c r="AD2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06">
        <v>10.9</v>
      </c>
      <c r="AF2606">
        <v>3</v>
      </c>
      <c r="AG2606">
        <v>50</v>
      </c>
      <c r="AH2606">
        <v>48</v>
      </c>
    </row>
    <row r="2607" spans="1:34" x14ac:dyDescent="0.25">
      <c r="A2607" s="3" t="s">
        <v>2682</v>
      </c>
      <c r="B2607" s="1">
        <v>45754</v>
      </c>
      <c r="C2607" s="23">
        <f t="shared" si="200"/>
        <v>7</v>
      </c>
      <c r="D2607" s="23">
        <f t="shared" si="201"/>
        <v>1</v>
      </c>
      <c r="E2607" s="23" t="str">
        <f t="shared" si="202"/>
        <v>lunes</v>
      </c>
      <c r="F2607" s="23">
        <f t="shared" si="203"/>
        <v>4</v>
      </c>
      <c r="G2607" s="23" t="str">
        <f t="shared" si="204"/>
        <v>abril</v>
      </c>
      <c r="H2607" s="2">
        <v>0.30833333333333335</v>
      </c>
      <c r="I2607" t="s">
        <v>1</v>
      </c>
      <c r="J2607" t="str">
        <f>VLOOKUP(ventas_starbucks_2025[[#This Row],[sucursal]],cambio_sucursal[#All],2,0)</f>
        <v>Sucursal Nueva Córdoba</v>
      </c>
      <c r="K2607" t="s">
        <v>137</v>
      </c>
      <c r="L2607" t="s">
        <v>44</v>
      </c>
      <c r="M2607" t="s">
        <v>50</v>
      </c>
      <c r="N2607" t="str">
        <f>IFERROR(VLOOKUP(ventas_starbucks_2025[[#This Row],[tamaño_sucio]],cambio_tamaño[#All],2,0),"Tamaño único")</f>
        <v>Mediano</v>
      </c>
      <c r="O2607">
        <v>2</v>
      </c>
      <c r="P2607">
        <v>1788.37</v>
      </c>
      <c r="Q2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7">
        <v>3576.74</v>
      </c>
      <c r="S2607" t="s">
        <v>15</v>
      </c>
      <c r="T2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7" t="str">
        <f>VLOOKUP(ventas_starbucks_2025[[#This Row],[canal_compra]],cambio_canal_compra[#All],2,0)</f>
        <v>Para llevar</v>
      </c>
      <c r="V2607" t="s">
        <v>40</v>
      </c>
      <c r="W2607" t="str">
        <f>VLOOKUP(ventas_starbucks_2025[[#This Row],[método_pago]],cambio_metodo_pago[#All],2,0)</f>
        <v>Efectivo</v>
      </c>
      <c r="X2607" t="s">
        <v>22</v>
      </c>
      <c r="Y2607">
        <v>0</v>
      </c>
      <c r="Z2607" t="str">
        <f>VLOOKUP(ventas_starbucks_2025[[#This Row],[promoción_aplicada5]],promocion_cambiar[#All],2,0)</f>
        <v>Ninguna</v>
      </c>
      <c r="AA2607" t="s">
        <v>17</v>
      </c>
      <c r="AB2607" t="s">
        <v>32</v>
      </c>
      <c r="AC2607" t="s">
        <v>41</v>
      </c>
      <c r="AD2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07">
        <v>8</v>
      </c>
      <c r="AF2607">
        <v>3</v>
      </c>
      <c r="AG2607">
        <v>17</v>
      </c>
      <c r="AH2607">
        <v>15</v>
      </c>
    </row>
    <row r="2608" spans="1:34" x14ac:dyDescent="0.25">
      <c r="A2608" s="3" t="s">
        <v>2683</v>
      </c>
      <c r="B2608" s="1">
        <v>45695</v>
      </c>
      <c r="C2608" s="23">
        <f t="shared" si="200"/>
        <v>7</v>
      </c>
      <c r="D2608" s="23">
        <f t="shared" si="201"/>
        <v>5</v>
      </c>
      <c r="E2608" s="1" t="str">
        <f t="shared" si="202"/>
        <v>viernes</v>
      </c>
      <c r="F2608" s="23">
        <f t="shared" si="203"/>
        <v>2</v>
      </c>
      <c r="G2608" s="1" t="str">
        <f t="shared" si="204"/>
        <v>febrero</v>
      </c>
      <c r="H2608" s="2">
        <v>0.48055555555555557</v>
      </c>
      <c r="I2608" t="s">
        <v>57</v>
      </c>
      <c r="J2608" t="str">
        <f>VLOOKUP(ventas_starbucks_2025[[#This Row],[sucursal]],cambio_sucursal[#All],2,0)</f>
        <v>Sucursal Avda Colón</v>
      </c>
      <c r="K2608" t="s">
        <v>38</v>
      </c>
      <c r="L2608" t="s">
        <v>39</v>
      </c>
      <c r="M2608" t="s">
        <v>4</v>
      </c>
      <c r="N2608" t="str">
        <f>IFERROR(VLOOKUP(ventas_starbucks_2025[[#This Row],[tamaño_sucio]],cambio_tamaño[#All],2,0),"Tamaño único")</f>
        <v>Tamaño único</v>
      </c>
      <c r="O2608">
        <v>3</v>
      </c>
      <c r="P2608">
        <v>1364.02</v>
      </c>
      <c r="Q2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8">
        <v>4092.06</v>
      </c>
      <c r="S2608" t="s">
        <v>31</v>
      </c>
      <c r="T2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8" t="str">
        <f>VLOOKUP(ventas_starbucks_2025[[#This Row],[canal_compra]],cambio_canal_compra[#All],2,0)</f>
        <v>Entrega domicilio</v>
      </c>
      <c r="V2608" t="s">
        <v>6</v>
      </c>
      <c r="W2608" t="str">
        <f>VLOOKUP(ventas_starbucks_2025[[#This Row],[método_pago]],cambio_metodo_pago[#All],2,0)</f>
        <v>Aplicación móbil</v>
      </c>
      <c r="X2608" t="s">
        <v>22</v>
      </c>
      <c r="Y2608">
        <v>0</v>
      </c>
      <c r="Z2608" t="str">
        <f>VLOOKUP(ventas_starbucks_2025[[#This Row],[promoción_aplicada5]],promocion_cambiar[#All],2,0)</f>
        <v>Ninguna</v>
      </c>
      <c r="AA2608" t="s">
        <v>17</v>
      </c>
      <c r="AB2608" t="s">
        <v>18</v>
      </c>
      <c r="AC2608" t="s">
        <v>10</v>
      </c>
      <c r="AD2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08">
        <v>5.7</v>
      </c>
      <c r="AF2608">
        <v>5</v>
      </c>
      <c r="AG2608">
        <v>37</v>
      </c>
      <c r="AH2608">
        <v>34</v>
      </c>
    </row>
    <row r="2609" spans="1:34" x14ac:dyDescent="0.25">
      <c r="A2609" s="3" t="s">
        <v>2684</v>
      </c>
      <c r="B2609" s="1">
        <v>45736</v>
      </c>
      <c r="C2609" s="23">
        <f t="shared" si="200"/>
        <v>20</v>
      </c>
      <c r="D2609" s="23">
        <f t="shared" si="201"/>
        <v>4</v>
      </c>
      <c r="E2609" s="23" t="str">
        <f t="shared" si="202"/>
        <v>jueves</v>
      </c>
      <c r="F2609" s="23">
        <f t="shared" si="203"/>
        <v>3</v>
      </c>
      <c r="G2609" s="23" t="str">
        <f t="shared" si="204"/>
        <v>marzo</v>
      </c>
      <c r="H2609" s="2">
        <v>0.33055555555555555</v>
      </c>
      <c r="I2609" t="s">
        <v>1</v>
      </c>
      <c r="J2609" t="str">
        <f>VLOOKUP(ventas_starbucks_2025[[#This Row],[sucursal]],cambio_sucursal[#All],2,0)</f>
        <v>Sucursal Nueva Córdoba</v>
      </c>
      <c r="K2609" t="s">
        <v>58</v>
      </c>
      <c r="L2609" t="s">
        <v>39</v>
      </c>
      <c r="M2609" t="s">
        <v>4</v>
      </c>
      <c r="N2609" t="str">
        <f>IFERROR(VLOOKUP(ventas_starbucks_2025[[#This Row],[tamaño_sucio]],cambio_tamaño[#All],2,0),"Tamaño único")</f>
        <v>Tamaño único</v>
      </c>
      <c r="O2609">
        <v>4</v>
      </c>
      <c r="P2609">
        <v>1121.5999999999999</v>
      </c>
      <c r="Q2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9">
        <v>4486.3999999999996</v>
      </c>
      <c r="S2609" t="s">
        <v>15</v>
      </c>
      <c r="T2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9" t="str">
        <f>VLOOKUP(ventas_starbucks_2025[[#This Row],[canal_compra]],cambio_canal_compra[#All],2,0)</f>
        <v>Para llevar</v>
      </c>
      <c r="V2609" t="s">
        <v>40</v>
      </c>
      <c r="W2609" t="str">
        <f>VLOOKUP(ventas_starbucks_2025[[#This Row],[método_pago]],cambio_metodo_pago[#All],2,0)</f>
        <v>Efectivo</v>
      </c>
      <c r="X2609" t="s">
        <v>7</v>
      </c>
      <c r="Y2609">
        <v>0</v>
      </c>
      <c r="Z2609" t="str">
        <f>VLOOKUP(ventas_starbucks_2025[[#This Row],[promoción_aplicada5]],promocion_cambiar[#All],2,0)</f>
        <v>Combo</v>
      </c>
      <c r="AA2609" t="s">
        <v>8</v>
      </c>
      <c r="AB2609" t="s">
        <v>23</v>
      </c>
      <c r="AC2609" t="s">
        <v>10</v>
      </c>
      <c r="AD2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09">
        <v>3.1</v>
      </c>
      <c r="AF2609">
        <v>4</v>
      </c>
      <c r="AG2609">
        <v>33</v>
      </c>
      <c r="AH2609">
        <v>29</v>
      </c>
    </row>
    <row r="2610" spans="1:34" x14ac:dyDescent="0.25">
      <c r="A2610" s="3" t="s">
        <v>2685</v>
      </c>
      <c r="B2610" s="1">
        <v>45673</v>
      </c>
      <c r="C2610" s="23">
        <f t="shared" si="200"/>
        <v>16</v>
      </c>
      <c r="D2610" s="23">
        <f t="shared" si="201"/>
        <v>4</v>
      </c>
      <c r="E2610" s="23" t="str">
        <f t="shared" si="202"/>
        <v>jueves</v>
      </c>
      <c r="F2610" s="23">
        <f t="shared" si="203"/>
        <v>1</v>
      </c>
      <c r="G2610" s="23" t="str">
        <f t="shared" si="204"/>
        <v>enero</v>
      </c>
      <c r="H2610" s="2">
        <v>0.75694444444444442</v>
      </c>
      <c r="I2610" t="s">
        <v>57</v>
      </c>
      <c r="J2610" t="str">
        <f>VLOOKUP(ventas_starbucks_2025[[#This Row],[sucursal]],cambio_sucursal[#All],2,0)</f>
        <v>Sucursal Avda Colón</v>
      </c>
      <c r="K2610" t="s">
        <v>38</v>
      </c>
      <c r="L2610" t="s">
        <v>39</v>
      </c>
      <c r="M2610" t="s">
        <v>4</v>
      </c>
      <c r="N2610" t="str">
        <f>IFERROR(VLOOKUP(ventas_starbucks_2025[[#This Row],[tamaño_sucio]],cambio_tamaño[#All],2,0),"Tamaño único")</f>
        <v>Tamaño único</v>
      </c>
      <c r="O2610">
        <v>3</v>
      </c>
      <c r="P2610">
        <v>1578.49</v>
      </c>
      <c r="Q2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0">
        <v>4735.47</v>
      </c>
      <c r="S2610" t="s">
        <v>31</v>
      </c>
      <c r="T2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0" t="str">
        <f>VLOOKUP(ventas_starbucks_2025[[#This Row],[canal_compra]],cambio_canal_compra[#All],2,0)</f>
        <v>Entrega domicilio</v>
      </c>
      <c r="V2610" t="s">
        <v>6</v>
      </c>
      <c r="W2610" t="str">
        <f>VLOOKUP(ventas_starbucks_2025[[#This Row],[método_pago]],cambio_metodo_pago[#All],2,0)</f>
        <v>Aplicación móbil</v>
      </c>
      <c r="X2610" t="s">
        <v>22</v>
      </c>
      <c r="Y2610">
        <v>0</v>
      </c>
      <c r="Z2610" t="str">
        <f>VLOOKUP(ventas_starbucks_2025[[#This Row],[promoción_aplicada5]],promocion_cambiar[#All],2,0)</f>
        <v>Combo</v>
      </c>
      <c r="AA2610" t="s">
        <v>8</v>
      </c>
      <c r="AB2610" t="s">
        <v>23</v>
      </c>
      <c r="AC2610" t="s">
        <v>41</v>
      </c>
      <c r="AD2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10">
        <v>10.3</v>
      </c>
      <c r="AF2610">
        <v>5</v>
      </c>
      <c r="AG2610">
        <v>12</v>
      </c>
      <c r="AH2610">
        <v>9</v>
      </c>
    </row>
    <row r="2611" spans="1:34" x14ac:dyDescent="0.25">
      <c r="A2611" s="3" t="s">
        <v>2686</v>
      </c>
      <c r="B2611" s="1">
        <v>45683</v>
      </c>
      <c r="C2611" s="23">
        <f t="shared" si="200"/>
        <v>26</v>
      </c>
      <c r="D2611" s="23">
        <f t="shared" si="201"/>
        <v>7</v>
      </c>
      <c r="E2611" s="23" t="str">
        <f t="shared" si="202"/>
        <v>domingo</v>
      </c>
      <c r="F2611" s="23">
        <f t="shared" si="203"/>
        <v>1</v>
      </c>
      <c r="G2611" s="23" t="str">
        <f t="shared" si="204"/>
        <v>enero</v>
      </c>
      <c r="H2611" s="2">
        <v>0.67638888888888893</v>
      </c>
      <c r="I2611" t="s">
        <v>26</v>
      </c>
      <c r="J2611" t="str">
        <f>VLOOKUP(ventas_starbucks_2025[[#This Row],[sucursal]],cambio_sucursal[#All],2,0)</f>
        <v>Sucursal San Lorenzo 47</v>
      </c>
      <c r="K2611" t="s">
        <v>38</v>
      </c>
      <c r="L2611" t="s">
        <v>39</v>
      </c>
      <c r="M2611" t="s">
        <v>4</v>
      </c>
      <c r="N2611" t="str">
        <f>IFERROR(VLOOKUP(ventas_starbucks_2025[[#This Row],[tamaño_sucio]],cambio_tamaño[#All],2,0),"Tamaño único")</f>
        <v>Tamaño único</v>
      </c>
      <c r="O2611">
        <v>4</v>
      </c>
      <c r="P2611">
        <v>1307.3800000000001</v>
      </c>
      <c r="Q2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1">
        <v>5229.5200000000004</v>
      </c>
      <c r="S2611" t="s">
        <v>31</v>
      </c>
      <c r="T2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11" t="str">
        <f>VLOOKUP(ventas_starbucks_2025[[#This Row],[canal_compra]],cambio_canal_compra[#All],2,0)</f>
        <v>Entrega domicilio</v>
      </c>
      <c r="V2611" t="s">
        <v>6</v>
      </c>
      <c r="W2611" t="str">
        <f>VLOOKUP(ventas_starbucks_2025[[#This Row],[método_pago]],cambio_metodo_pago[#All],2,0)</f>
        <v>Aplicación móbil</v>
      </c>
      <c r="X2611" t="s">
        <v>22</v>
      </c>
      <c r="Y2611">
        <v>0</v>
      </c>
      <c r="Z2611" t="str">
        <f>VLOOKUP(ventas_starbucks_2025[[#This Row],[promoción_aplicada5]],promocion_cambiar[#All],2,0)</f>
        <v>Hora Feliz</v>
      </c>
      <c r="AA2611" t="s">
        <v>36</v>
      </c>
      <c r="AB2611" t="s">
        <v>52</v>
      </c>
      <c r="AC2611" t="s">
        <v>41</v>
      </c>
      <c r="AD2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1">
        <v>5.2</v>
      </c>
      <c r="AF2611">
        <v>4</v>
      </c>
      <c r="AG2611">
        <v>32</v>
      </c>
      <c r="AH2611">
        <v>28</v>
      </c>
    </row>
    <row r="2612" spans="1:34" x14ac:dyDescent="0.25">
      <c r="A2612" s="3" t="s">
        <v>2687</v>
      </c>
      <c r="B2612" s="1">
        <v>45762</v>
      </c>
      <c r="C2612" s="23">
        <f t="shared" si="200"/>
        <v>15</v>
      </c>
      <c r="D2612" s="23">
        <f t="shared" si="201"/>
        <v>2</v>
      </c>
      <c r="E2612" s="1" t="str">
        <f t="shared" si="202"/>
        <v>martes</v>
      </c>
      <c r="F2612" s="23">
        <f t="shared" si="203"/>
        <v>4</v>
      </c>
      <c r="G2612" s="1" t="str">
        <f t="shared" si="204"/>
        <v>abril</v>
      </c>
      <c r="H2612" s="2">
        <v>0.62777777777777777</v>
      </c>
      <c r="I2612" t="s">
        <v>57</v>
      </c>
      <c r="J2612" t="str">
        <f>VLOOKUP(ventas_starbucks_2025[[#This Row],[sucursal]],cambio_sucursal[#All],2,0)</f>
        <v>Sucursal Avda Colón</v>
      </c>
      <c r="K2612" t="s">
        <v>284</v>
      </c>
      <c r="L2612" t="s">
        <v>35</v>
      </c>
      <c r="M2612" t="s">
        <v>4</v>
      </c>
      <c r="N2612" t="str">
        <f>IFERROR(VLOOKUP(ventas_starbucks_2025[[#This Row],[tamaño_sucio]],cambio_tamaño[#All],2,0),"Tamaño único")</f>
        <v>Tamaño único</v>
      </c>
      <c r="O2612">
        <v>1</v>
      </c>
      <c r="P2612">
        <v>1271.1400000000001</v>
      </c>
      <c r="Q2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2">
        <v>1271.1400000000001</v>
      </c>
      <c r="S2612" t="s">
        <v>15</v>
      </c>
      <c r="T2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2" t="str">
        <f>VLOOKUP(ventas_starbucks_2025[[#This Row],[canal_compra]],cambio_canal_compra[#All],2,0)</f>
        <v>Para llevar</v>
      </c>
      <c r="V2612" t="s">
        <v>16</v>
      </c>
      <c r="W2612" t="str">
        <f>VLOOKUP(ventas_starbucks_2025[[#This Row],[método_pago]],cambio_metodo_pago[#All],2,0)</f>
        <v>Tarjeta</v>
      </c>
      <c r="X2612" t="s">
        <v>22</v>
      </c>
      <c r="Y2612">
        <v>0</v>
      </c>
      <c r="Z2612" t="str">
        <f>VLOOKUP(ventas_starbucks_2025[[#This Row],[promoción_aplicada5]],promocion_cambiar[#All],2,0)</f>
        <v>Ninguna</v>
      </c>
      <c r="AA2612" t="s">
        <v>17</v>
      </c>
      <c r="AB2612" t="s">
        <v>9</v>
      </c>
      <c r="AC2612" t="s">
        <v>24</v>
      </c>
      <c r="AD2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2">
        <v>8</v>
      </c>
      <c r="AF2612">
        <v>4</v>
      </c>
      <c r="AG2612">
        <v>30</v>
      </c>
      <c r="AH2612">
        <v>29</v>
      </c>
    </row>
    <row r="2613" spans="1:34" x14ac:dyDescent="0.25">
      <c r="A2613" s="3" t="s">
        <v>2688</v>
      </c>
      <c r="B2613" s="1">
        <v>45761</v>
      </c>
      <c r="C2613" s="23">
        <f t="shared" si="200"/>
        <v>14</v>
      </c>
      <c r="D2613" s="23">
        <f t="shared" si="201"/>
        <v>1</v>
      </c>
      <c r="E2613" s="23" t="str">
        <f t="shared" si="202"/>
        <v>lunes</v>
      </c>
      <c r="F2613" s="23">
        <f t="shared" si="203"/>
        <v>4</v>
      </c>
      <c r="G2613" s="23" t="str">
        <f t="shared" si="204"/>
        <v>abril</v>
      </c>
      <c r="H2613" s="2">
        <v>0.32291666666666669</v>
      </c>
      <c r="I2613" t="s">
        <v>12</v>
      </c>
      <c r="J2613" t="str">
        <f>VLOOKUP(ventas_starbucks_2025[[#This Row],[sucursal]],cambio_sucursal[#All],2,0)</f>
        <v>Sucursal Córdoba Shopping</v>
      </c>
      <c r="K2613" t="s">
        <v>101</v>
      </c>
      <c r="L2613" t="s">
        <v>3</v>
      </c>
      <c r="M2613" t="s">
        <v>4</v>
      </c>
      <c r="N2613" t="str">
        <f>IFERROR(VLOOKUP(ventas_starbucks_2025[[#This Row],[tamaño_sucio]],cambio_tamaño[#All],2,0),"Tamaño único")</f>
        <v>Tamaño único</v>
      </c>
      <c r="O2613">
        <v>2</v>
      </c>
      <c r="P2613">
        <v>3349.35</v>
      </c>
      <c r="Q2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13">
        <v>6698.7</v>
      </c>
      <c r="S2613" t="s">
        <v>5</v>
      </c>
      <c r="T2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13" t="str">
        <f>VLOOKUP(ventas_starbucks_2025[[#This Row],[canal_compra]],cambio_canal_compra[#All],2,0)</f>
        <v>En tienda</v>
      </c>
      <c r="V2613" t="s">
        <v>16</v>
      </c>
      <c r="W2613" t="str">
        <f>VLOOKUP(ventas_starbucks_2025[[#This Row],[método_pago]],cambio_metodo_pago[#All],2,0)</f>
        <v>Tarjeta</v>
      </c>
      <c r="X2613" t="s">
        <v>22</v>
      </c>
      <c r="Y2613">
        <v>0</v>
      </c>
      <c r="Z2613" t="str">
        <f>VLOOKUP(ventas_starbucks_2025[[#This Row],[promoción_aplicada5]],promocion_cambiar[#All],2,0)</f>
        <v>Combo</v>
      </c>
      <c r="AA2613" t="s">
        <v>8</v>
      </c>
      <c r="AB2613" t="s">
        <v>32</v>
      </c>
      <c r="AC2613" t="s">
        <v>41</v>
      </c>
      <c r="AD2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3">
        <v>6.4</v>
      </c>
      <c r="AF2613">
        <v>1</v>
      </c>
      <c r="AG2613">
        <v>16</v>
      </c>
      <c r="AH2613">
        <v>14</v>
      </c>
    </row>
    <row r="2614" spans="1:34" x14ac:dyDescent="0.25">
      <c r="A2614" s="3" t="s">
        <v>2689</v>
      </c>
      <c r="B2614" s="1">
        <v>45746</v>
      </c>
      <c r="C2614" s="23">
        <f t="shared" si="200"/>
        <v>30</v>
      </c>
      <c r="D2614" s="23">
        <f t="shared" si="201"/>
        <v>7</v>
      </c>
      <c r="E2614" s="23" t="str">
        <f t="shared" si="202"/>
        <v>domingo</v>
      </c>
      <c r="F2614" s="23">
        <f t="shared" si="203"/>
        <v>3</v>
      </c>
      <c r="G2614" s="23" t="str">
        <f t="shared" si="204"/>
        <v>marzo</v>
      </c>
      <c r="H2614" s="2">
        <v>0.76041666666666663</v>
      </c>
      <c r="I2614" t="s">
        <v>57</v>
      </c>
      <c r="J2614" t="str">
        <f>VLOOKUP(ventas_starbucks_2025[[#This Row],[sucursal]],cambio_sucursal[#All],2,0)</f>
        <v>Sucursal Avda Colón</v>
      </c>
      <c r="K2614" t="s">
        <v>48</v>
      </c>
      <c r="L2614" t="s">
        <v>49</v>
      </c>
      <c r="M2614" t="s">
        <v>50</v>
      </c>
      <c r="N2614" t="str">
        <f>IFERROR(VLOOKUP(ventas_starbucks_2025[[#This Row],[tamaño_sucio]],cambio_tamaño[#All],2,0),"Tamaño único")</f>
        <v>Mediano</v>
      </c>
      <c r="O2614">
        <v>1</v>
      </c>
      <c r="P2614">
        <v>1522.7</v>
      </c>
      <c r="Q2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4">
        <v>1522.7</v>
      </c>
      <c r="S2614" t="s">
        <v>31</v>
      </c>
      <c r="T2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4" t="str">
        <f>VLOOKUP(ventas_starbucks_2025[[#This Row],[canal_compra]],cambio_canal_compra[#All],2,0)</f>
        <v>Entrega domicilio</v>
      </c>
      <c r="V2614" t="s">
        <v>40</v>
      </c>
      <c r="W2614" t="str">
        <f>VLOOKUP(ventas_starbucks_2025[[#This Row],[método_pago]],cambio_metodo_pago[#All],2,0)</f>
        <v>Efectivo</v>
      </c>
      <c r="X2614" t="s">
        <v>22</v>
      </c>
      <c r="Y2614">
        <v>0</v>
      </c>
      <c r="Z2614" t="str">
        <f>VLOOKUP(ventas_starbucks_2025[[#This Row],[promoción_aplicada5]],promocion_cambiar[#All],2,0)</f>
        <v>2x1</v>
      </c>
      <c r="AA2614" t="s">
        <v>51</v>
      </c>
      <c r="AB2614" t="s">
        <v>52</v>
      </c>
      <c r="AC2614" t="s">
        <v>41</v>
      </c>
      <c r="AD2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14">
        <v>14.3</v>
      </c>
      <c r="AF2614">
        <v>5</v>
      </c>
      <c r="AG2614">
        <v>44</v>
      </c>
      <c r="AH2614">
        <v>43</v>
      </c>
    </row>
    <row r="2615" spans="1:34" x14ac:dyDescent="0.25">
      <c r="A2615" s="3" t="s">
        <v>2690</v>
      </c>
      <c r="B2615" s="1">
        <v>45677</v>
      </c>
      <c r="C2615" s="23">
        <f t="shared" si="200"/>
        <v>20</v>
      </c>
      <c r="D2615" s="23">
        <f t="shared" si="201"/>
        <v>1</v>
      </c>
      <c r="E2615" s="23" t="str">
        <f t="shared" si="202"/>
        <v>lunes</v>
      </c>
      <c r="F2615" s="23">
        <f t="shared" si="203"/>
        <v>1</v>
      </c>
      <c r="G2615" s="23" t="str">
        <f t="shared" si="204"/>
        <v>enero</v>
      </c>
      <c r="H2615" s="2">
        <v>0.60833333333333328</v>
      </c>
      <c r="I2615" t="s">
        <v>57</v>
      </c>
      <c r="J2615" t="str">
        <f>VLOOKUP(ventas_starbucks_2025[[#This Row],[sucursal]],cambio_sucursal[#All],2,0)</f>
        <v>Sucursal Avda Colón</v>
      </c>
      <c r="K2615" t="s">
        <v>205</v>
      </c>
      <c r="L2615" t="s">
        <v>70</v>
      </c>
      <c r="M2615" t="s">
        <v>55</v>
      </c>
      <c r="N2615" t="str">
        <f>IFERROR(VLOOKUP(ventas_starbucks_2025[[#This Row],[tamaño_sucio]],cambio_tamaño[#All],2,0),"Tamaño único")</f>
        <v>Pequeño</v>
      </c>
      <c r="O2615">
        <v>3</v>
      </c>
      <c r="P2615">
        <v>1502.51</v>
      </c>
      <c r="Q2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5">
        <v>4507.53</v>
      </c>
      <c r="S2615" t="s">
        <v>31</v>
      </c>
      <c r="T2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5" t="str">
        <f>VLOOKUP(ventas_starbucks_2025[[#This Row],[canal_compra]],cambio_canal_compra[#All],2,0)</f>
        <v>Entrega domicilio</v>
      </c>
      <c r="V2615" t="s">
        <v>6</v>
      </c>
      <c r="W2615" t="str">
        <f>VLOOKUP(ventas_starbucks_2025[[#This Row],[método_pago]],cambio_metodo_pago[#All],2,0)</f>
        <v>Aplicación móbil</v>
      </c>
      <c r="X2615" t="s">
        <v>22</v>
      </c>
      <c r="Y2615">
        <v>0</v>
      </c>
      <c r="Z2615" t="str">
        <f>VLOOKUP(ventas_starbucks_2025[[#This Row],[promoción_aplicada5]],promocion_cambiar[#All],2,0)</f>
        <v>2x1</v>
      </c>
      <c r="AA2615" t="s">
        <v>51</v>
      </c>
      <c r="AB2615" t="s">
        <v>32</v>
      </c>
      <c r="AC2615" t="s">
        <v>10</v>
      </c>
      <c r="AD2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5">
        <v>6.7</v>
      </c>
      <c r="AF2615">
        <v>5</v>
      </c>
      <c r="AG2615">
        <v>25</v>
      </c>
      <c r="AH2615">
        <v>22</v>
      </c>
    </row>
    <row r="2616" spans="1:34" x14ac:dyDescent="0.25">
      <c r="A2616" s="3" t="s">
        <v>2691</v>
      </c>
      <c r="B2616" s="1">
        <v>45739</v>
      </c>
      <c r="C2616" s="23">
        <f t="shared" si="200"/>
        <v>23</v>
      </c>
      <c r="D2616" s="23">
        <f t="shared" si="201"/>
        <v>7</v>
      </c>
      <c r="E2616" s="1" t="str">
        <f t="shared" si="202"/>
        <v>domingo</v>
      </c>
      <c r="F2616" s="23">
        <f t="shared" si="203"/>
        <v>3</v>
      </c>
      <c r="G2616" s="1" t="str">
        <f t="shared" si="204"/>
        <v>marzo</v>
      </c>
      <c r="H2616" s="2">
        <v>0.34236111111111112</v>
      </c>
      <c r="I2616" t="s">
        <v>1</v>
      </c>
      <c r="J2616" t="str">
        <f>VLOOKUP(ventas_starbucks_2025[[#This Row],[sucursal]],cambio_sucursal[#All],2,0)</f>
        <v>Sucursal Nueva Córdoba</v>
      </c>
      <c r="K2616" t="s">
        <v>64</v>
      </c>
      <c r="L2616" t="s">
        <v>65</v>
      </c>
      <c r="M2616" t="s">
        <v>4</v>
      </c>
      <c r="N2616" t="str">
        <f>IFERROR(VLOOKUP(ventas_starbucks_2025[[#This Row],[tamaño_sucio]],cambio_tamaño[#All],2,0),"Tamaño único")</f>
        <v>Tamaño único</v>
      </c>
      <c r="O2616">
        <v>3</v>
      </c>
      <c r="P2616">
        <v>1659.63</v>
      </c>
      <c r="Q2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6">
        <v>4978.8900000000003</v>
      </c>
      <c r="S2616" t="s">
        <v>31</v>
      </c>
      <c r="T2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6" t="str">
        <f>VLOOKUP(ventas_starbucks_2025[[#This Row],[canal_compra]],cambio_canal_compra[#All],2,0)</f>
        <v>Entrega domicilio</v>
      </c>
      <c r="V2616" t="s">
        <v>16</v>
      </c>
      <c r="W2616" t="str">
        <f>VLOOKUP(ventas_starbucks_2025[[#This Row],[método_pago]],cambio_metodo_pago[#All],2,0)</f>
        <v>Tarjeta</v>
      </c>
      <c r="X2616" t="s">
        <v>22</v>
      </c>
      <c r="Y2616">
        <v>0</v>
      </c>
      <c r="Z2616" t="str">
        <f>VLOOKUP(ventas_starbucks_2025[[#This Row],[promoción_aplicada5]],promocion_cambiar[#All],2,0)</f>
        <v>Combo</v>
      </c>
      <c r="AA2616" t="s">
        <v>8</v>
      </c>
      <c r="AB2616" t="s">
        <v>29</v>
      </c>
      <c r="AC2616" t="s">
        <v>41</v>
      </c>
      <c r="AD2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16">
        <v>10.9</v>
      </c>
      <c r="AF2616">
        <v>3</v>
      </c>
      <c r="AG2616">
        <v>41</v>
      </c>
      <c r="AH2616">
        <v>38</v>
      </c>
    </row>
    <row r="2617" spans="1:34" x14ac:dyDescent="0.25">
      <c r="A2617" s="3" t="s">
        <v>2692</v>
      </c>
      <c r="B2617" s="1">
        <v>45765</v>
      </c>
      <c r="C2617" s="23">
        <f t="shared" si="200"/>
        <v>18</v>
      </c>
      <c r="D2617" s="23">
        <f t="shared" si="201"/>
        <v>5</v>
      </c>
      <c r="E2617" s="23" t="str">
        <f t="shared" si="202"/>
        <v>viernes</v>
      </c>
      <c r="F2617" s="23">
        <f t="shared" si="203"/>
        <v>4</v>
      </c>
      <c r="G2617" s="23" t="str">
        <f t="shared" si="204"/>
        <v>abril</v>
      </c>
      <c r="H2617" s="2">
        <v>0.45694444444444443</v>
      </c>
      <c r="I2617" t="s">
        <v>1</v>
      </c>
      <c r="J2617" t="str">
        <f>VLOOKUP(ventas_starbucks_2025[[#This Row],[sucursal]],cambio_sucursal[#All],2,0)</f>
        <v>Sucursal Nueva Córdoba</v>
      </c>
      <c r="K2617" t="s">
        <v>2</v>
      </c>
      <c r="L2617" t="s">
        <v>3</v>
      </c>
      <c r="M2617" t="s">
        <v>4</v>
      </c>
      <c r="N2617" t="str">
        <f>IFERROR(VLOOKUP(ventas_starbucks_2025[[#This Row],[tamaño_sucio]],cambio_tamaño[#All],2,0),"Tamaño único")</f>
        <v>Tamaño único</v>
      </c>
      <c r="O2617">
        <v>5</v>
      </c>
      <c r="P2617">
        <v>3038.81</v>
      </c>
      <c r="Q2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17">
        <v>15194.05</v>
      </c>
      <c r="S2617" t="s">
        <v>15</v>
      </c>
      <c r="T2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617" t="str">
        <f>VLOOKUP(ventas_starbucks_2025[[#This Row],[canal_compra]],cambio_canal_compra[#All],2,0)</f>
        <v>Para llevar</v>
      </c>
      <c r="V2617" t="s">
        <v>16</v>
      </c>
      <c r="W2617" t="str">
        <f>VLOOKUP(ventas_starbucks_2025[[#This Row],[método_pago]],cambio_metodo_pago[#All],2,0)</f>
        <v>Tarjeta</v>
      </c>
      <c r="X2617" t="s">
        <v>22</v>
      </c>
      <c r="Y2617">
        <v>0</v>
      </c>
      <c r="Z2617" t="str">
        <f>VLOOKUP(ventas_starbucks_2025[[#This Row],[promoción_aplicada5]],promocion_cambiar[#All],2,0)</f>
        <v>2x1</v>
      </c>
      <c r="AA2617" t="s">
        <v>51</v>
      </c>
      <c r="AB2617" t="s">
        <v>29</v>
      </c>
      <c r="AC2617" t="s">
        <v>24</v>
      </c>
      <c r="AD2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17">
        <v>10.7</v>
      </c>
      <c r="AF2617">
        <v>4</v>
      </c>
      <c r="AG2617">
        <v>43</v>
      </c>
      <c r="AH2617">
        <v>38</v>
      </c>
    </row>
    <row r="2618" spans="1:34" x14ac:dyDescent="0.25">
      <c r="A2618" s="3" t="s">
        <v>2693</v>
      </c>
      <c r="B2618" s="1">
        <v>45698</v>
      </c>
      <c r="C2618" s="23">
        <f t="shared" si="200"/>
        <v>10</v>
      </c>
      <c r="D2618" s="23">
        <f t="shared" si="201"/>
        <v>1</v>
      </c>
      <c r="E2618" s="23" t="str">
        <f t="shared" si="202"/>
        <v>lunes</v>
      </c>
      <c r="F2618" s="23">
        <f t="shared" si="203"/>
        <v>2</v>
      </c>
      <c r="G2618" s="23" t="str">
        <f t="shared" si="204"/>
        <v>febrero</v>
      </c>
      <c r="H2618" s="2">
        <v>0.51597222222222228</v>
      </c>
      <c r="I2618" t="s">
        <v>26</v>
      </c>
      <c r="J2618" t="str">
        <f>VLOOKUP(ventas_starbucks_2025[[#This Row],[sucursal]],cambio_sucursal[#All],2,0)</f>
        <v>Sucursal San Lorenzo 47</v>
      </c>
      <c r="K2618" t="s">
        <v>130</v>
      </c>
      <c r="L2618" t="s">
        <v>65</v>
      </c>
      <c r="M2618" t="s">
        <v>4</v>
      </c>
      <c r="N2618" t="str">
        <f>IFERROR(VLOOKUP(ventas_starbucks_2025[[#This Row],[tamaño_sucio]],cambio_tamaño[#All],2,0),"Tamaño único")</f>
        <v>Tamaño único</v>
      </c>
      <c r="O2618">
        <v>3</v>
      </c>
      <c r="P2618">
        <v>1970.82</v>
      </c>
      <c r="Q2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8">
        <v>5912.46</v>
      </c>
      <c r="S2618" t="s">
        <v>5</v>
      </c>
      <c r="T2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18" t="str">
        <f>VLOOKUP(ventas_starbucks_2025[[#This Row],[canal_compra]],cambio_canal_compra[#All],2,0)</f>
        <v>En tienda</v>
      </c>
      <c r="V2618" t="s">
        <v>40</v>
      </c>
      <c r="W2618" t="str">
        <f>VLOOKUP(ventas_starbucks_2025[[#This Row],[método_pago]],cambio_metodo_pago[#All],2,0)</f>
        <v>Efectivo</v>
      </c>
      <c r="X2618" t="s">
        <v>22</v>
      </c>
      <c r="Y2618">
        <v>0</v>
      </c>
      <c r="Z2618" t="str">
        <f>VLOOKUP(ventas_starbucks_2025[[#This Row],[promoción_aplicada5]],promocion_cambiar[#All],2,0)</f>
        <v>Ninguna</v>
      </c>
      <c r="AA2618" t="s">
        <v>17</v>
      </c>
      <c r="AB2618" t="s">
        <v>9</v>
      </c>
      <c r="AC2618" t="s">
        <v>41</v>
      </c>
      <c r="AD2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8">
        <v>6.3</v>
      </c>
      <c r="AF2618">
        <v>5</v>
      </c>
      <c r="AG2618">
        <v>15</v>
      </c>
      <c r="AH2618">
        <v>12</v>
      </c>
    </row>
    <row r="2619" spans="1:34" x14ac:dyDescent="0.25">
      <c r="A2619" s="3" t="s">
        <v>2694</v>
      </c>
      <c r="B2619" s="1">
        <v>45747</v>
      </c>
      <c r="C2619" s="23">
        <f t="shared" si="200"/>
        <v>31</v>
      </c>
      <c r="D2619" s="23">
        <f t="shared" si="201"/>
        <v>1</v>
      </c>
      <c r="E2619" s="23" t="str">
        <f t="shared" si="202"/>
        <v>lunes</v>
      </c>
      <c r="F2619" s="23">
        <f t="shared" si="203"/>
        <v>3</v>
      </c>
      <c r="G2619" s="23" t="str">
        <f t="shared" si="204"/>
        <v>marzo</v>
      </c>
      <c r="H2619" s="2">
        <v>0.57638888888888884</v>
      </c>
      <c r="I2619" t="s">
        <v>26</v>
      </c>
      <c r="J2619" t="str">
        <f>VLOOKUP(ventas_starbucks_2025[[#This Row],[sucursal]],cambio_sucursal[#All],2,0)</f>
        <v>Sucursal San Lorenzo 47</v>
      </c>
      <c r="K2619" t="s">
        <v>38</v>
      </c>
      <c r="L2619" t="s">
        <v>39</v>
      </c>
      <c r="M2619" t="s">
        <v>4</v>
      </c>
      <c r="N2619" t="str">
        <f>IFERROR(VLOOKUP(ventas_starbucks_2025[[#This Row],[tamaño_sucio]],cambio_tamaño[#All],2,0),"Tamaño único")</f>
        <v>Tamaño único</v>
      </c>
      <c r="O2619">
        <v>4</v>
      </c>
      <c r="P2619">
        <v>1028.54</v>
      </c>
      <c r="Q2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9">
        <v>4114.16</v>
      </c>
      <c r="S2619" t="s">
        <v>5</v>
      </c>
      <c r="T2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9" t="str">
        <f>VLOOKUP(ventas_starbucks_2025[[#This Row],[canal_compra]],cambio_canal_compra[#All],2,0)</f>
        <v>En tienda</v>
      </c>
      <c r="V2619" t="s">
        <v>16</v>
      </c>
      <c r="W2619" t="str">
        <f>VLOOKUP(ventas_starbucks_2025[[#This Row],[método_pago]],cambio_metodo_pago[#All],2,0)</f>
        <v>Tarjeta</v>
      </c>
      <c r="X2619" t="s">
        <v>22</v>
      </c>
      <c r="Y2619">
        <v>0</v>
      </c>
      <c r="Z2619" t="str">
        <f>VLOOKUP(ventas_starbucks_2025[[#This Row],[promoción_aplicada5]],promocion_cambiar[#All],2,0)</f>
        <v>Combo</v>
      </c>
      <c r="AA2619" t="s">
        <v>8</v>
      </c>
      <c r="AB2619" t="s">
        <v>32</v>
      </c>
      <c r="AC2619" t="s">
        <v>41</v>
      </c>
      <c r="AD2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9">
        <v>6.1</v>
      </c>
      <c r="AF2619">
        <v>4</v>
      </c>
      <c r="AG2619">
        <v>12</v>
      </c>
      <c r="AH2619">
        <v>8</v>
      </c>
    </row>
    <row r="2620" spans="1:34" x14ac:dyDescent="0.25">
      <c r="A2620" s="3" t="s">
        <v>2695</v>
      </c>
      <c r="B2620" s="1">
        <v>45755</v>
      </c>
      <c r="C2620" s="23">
        <f t="shared" si="200"/>
        <v>8</v>
      </c>
      <c r="D2620" s="23">
        <f t="shared" si="201"/>
        <v>2</v>
      </c>
      <c r="E2620" s="23" t="str">
        <f t="shared" si="202"/>
        <v>martes</v>
      </c>
      <c r="F2620" s="23">
        <f t="shared" si="203"/>
        <v>4</v>
      </c>
      <c r="G2620" s="23" t="str">
        <f t="shared" si="204"/>
        <v>abril</v>
      </c>
      <c r="H2620" s="2">
        <v>0.61805555555555558</v>
      </c>
      <c r="I2620" t="s">
        <v>26</v>
      </c>
      <c r="J2620" t="str">
        <f>VLOOKUP(ventas_starbucks_2025[[#This Row],[sucursal]],cambio_sucursal[#All],2,0)</f>
        <v>Sucursal San Lorenzo 47</v>
      </c>
      <c r="K2620" t="s">
        <v>89</v>
      </c>
      <c r="L2620" t="s">
        <v>90</v>
      </c>
      <c r="M2620" t="s">
        <v>4</v>
      </c>
      <c r="N2620" t="str">
        <f>IFERROR(VLOOKUP(ventas_starbucks_2025[[#This Row],[tamaño_sucio]],cambio_tamaño[#All],2,0),"Tamaño único")</f>
        <v>Tamaño único</v>
      </c>
      <c r="O2620">
        <v>3</v>
      </c>
      <c r="P2620">
        <v>1393.66</v>
      </c>
      <c r="Q2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0">
        <v>4180.9799999999996</v>
      </c>
      <c r="S2620" t="s">
        <v>31</v>
      </c>
      <c r="T2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20" t="str">
        <f>VLOOKUP(ventas_starbucks_2025[[#This Row],[canal_compra]],cambio_canal_compra[#All],2,0)</f>
        <v>Entrega domicilio</v>
      </c>
      <c r="V2620" t="s">
        <v>40</v>
      </c>
      <c r="W2620" t="str">
        <f>VLOOKUP(ventas_starbucks_2025[[#This Row],[método_pago]],cambio_metodo_pago[#All],2,0)</f>
        <v>Efectivo</v>
      </c>
      <c r="X2620" t="s">
        <v>7</v>
      </c>
      <c r="Y2620">
        <v>15</v>
      </c>
      <c r="Z2620" t="str">
        <f>VLOOKUP(ventas_starbucks_2025[[#This Row],[promoción_aplicada5]],promocion_cambiar[#All],2,0)</f>
        <v>Hora Feliz</v>
      </c>
      <c r="AA2620" t="s">
        <v>36</v>
      </c>
      <c r="AB2620" t="s">
        <v>9</v>
      </c>
      <c r="AC2620" t="s">
        <v>24</v>
      </c>
      <c r="AD2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20">
        <v>11</v>
      </c>
      <c r="AF2620">
        <v>2</v>
      </c>
      <c r="AG2620">
        <v>46</v>
      </c>
      <c r="AH2620">
        <v>43</v>
      </c>
    </row>
    <row r="2621" spans="1:34" x14ac:dyDescent="0.25">
      <c r="A2621" s="3" t="s">
        <v>2696</v>
      </c>
      <c r="B2621" s="1">
        <v>45741</v>
      </c>
      <c r="C2621" s="23">
        <f t="shared" si="200"/>
        <v>25</v>
      </c>
      <c r="D2621" s="23">
        <f t="shared" si="201"/>
        <v>2</v>
      </c>
      <c r="E2621" s="1" t="str">
        <f t="shared" si="202"/>
        <v>martes</v>
      </c>
      <c r="F2621" s="23">
        <f t="shared" si="203"/>
        <v>3</v>
      </c>
      <c r="G2621" s="1" t="str">
        <f t="shared" si="204"/>
        <v>marzo</v>
      </c>
      <c r="H2621" s="2">
        <v>0.46944444444444444</v>
      </c>
      <c r="I2621" t="s">
        <v>26</v>
      </c>
      <c r="J2621" t="str">
        <f>VLOOKUP(ventas_starbucks_2025[[#This Row],[sucursal]],cambio_sucursal[#All],2,0)</f>
        <v>Sucursal San Lorenzo 47</v>
      </c>
      <c r="K2621" t="s">
        <v>254</v>
      </c>
      <c r="L2621" t="s">
        <v>44</v>
      </c>
      <c r="M2621" t="s">
        <v>55</v>
      </c>
      <c r="N2621" t="str">
        <f>IFERROR(VLOOKUP(ventas_starbucks_2025[[#This Row],[tamaño_sucio]],cambio_tamaño[#All],2,0),"Tamaño único")</f>
        <v>Pequeño</v>
      </c>
      <c r="O2621">
        <v>2</v>
      </c>
      <c r="P2621">
        <v>1273.26</v>
      </c>
      <c r="Q2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1">
        <v>2546.52</v>
      </c>
      <c r="S2621" t="s">
        <v>31</v>
      </c>
      <c r="T2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21" t="str">
        <f>VLOOKUP(ventas_starbucks_2025[[#This Row],[canal_compra]],cambio_canal_compra[#All],2,0)</f>
        <v>Entrega domicilio</v>
      </c>
      <c r="V2621" t="s">
        <v>16</v>
      </c>
      <c r="W2621" t="str">
        <f>VLOOKUP(ventas_starbucks_2025[[#This Row],[método_pago]],cambio_metodo_pago[#All],2,0)</f>
        <v>Tarjeta</v>
      </c>
      <c r="X2621" t="s">
        <v>7</v>
      </c>
      <c r="Y2621">
        <v>15</v>
      </c>
      <c r="Z2621" t="str">
        <f>VLOOKUP(ventas_starbucks_2025[[#This Row],[promoción_aplicada5]],promocion_cambiar[#All],2,0)</f>
        <v>Hora Feliz</v>
      </c>
      <c r="AA2621" t="s">
        <v>36</v>
      </c>
      <c r="AB2621" t="s">
        <v>9</v>
      </c>
      <c r="AC2621" t="s">
        <v>10</v>
      </c>
      <c r="AD2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21">
        <v>9.5</v>
      </c>
      <c r="AF2621">
        <v>2</v>
      </c>
      <c r="AG2621">
        <v>43</v>
      </c>
      <c r="AH2621">
        <v>41</v>
      </c>
    </row>
    <row r="2622" spans="1:34" x14ac:dyDescent="0.25">
      <c r="A2622" s="3" t="s">
        <v>2697</v>
      </c>
      <c r="B2622" s="1">
        <v>45693</v>
      </c>
      <c r="C2622" s="23">
        <f t="shared" si="200"/>
        <v>5</v>
      </c>
      <c r="D2622" s="23">
        <f t="shared" si="201"/>
        <v>3</v>
      </c>
      <c r="E2622" s="23" t="str">
        <f t="shared" si="202"/>
        <v>miércoles</v>
      </c>
      <c r="F2622" s="23">
        <f t="shared" si="203"/>
        <v>2</v>
      </c>
      <c r="G2622" s="23" t="str">
        <f t="shared" si="204"/>
        <v>febrero</v>
      </c>
      <c r="H2622" s="2">
        <v>0.84166666666666667</v>
      </c>
      <c r="I2622" t="s">
        <v>1</v>
      </c>
      <c r="J2622" t="str">
        <f>VLOOKUP(ventas_starbucks_2025[[#This Row],[sucursal]],cambio_sucursal[#All],2,0)</f>
        <v>Sucursal Nueva Córdoba</v>
      </c>
      <c r="K2622" t="s">
        <v>60</v>
      </c>
      <c r="L2622" t="s">
        <v>44</v>
      </c>
      <c r="M2622" t="s">
        <v>55</v>
      </c>
      <c r="N2622" t="str">
        <f>IFERROR(VLOOKUP(ventas_starbucks_2025[[#This Row],[tamaño_sucio]],cambio_tamaño[#All],2,0),"Tamaño único")</f>
        <v>Pequeño</v>
      </c>
      <c r="O2622">
        <v>5</v>
      </c>
      <c r="P2622">
        <v>1498.83</v>
      </c>
      <c r="Q2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2">
        <v>7494.15</v>
      </c>
      <c r="S2622" t="s">
        <v>5</v>
      </c>
      <c r="T2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22" t="str">
        <f>VLOOKUP(ventas_starbucks_2025[[#This Row],[canal_compra]],cambio_canal_compra[#All],2,0)</f>
        <v>En tienda</v>
      </c>
      <c r="V2622" t="s">
        <v>16</v>
      </c>
      <c r="W2622" t="str">
        <f>VLOOKUP(ventas_starbucks_2025[[#This Row],[método_pago]],cambio_metodo_pago[#All],2,0)</f>
        <v>Tarjeta</v>
      </c>
      <c r="X2622" t="s">
        <v>22</v>
      </c>
      <c r="Y2622">
        <v>0</v>
      </c>
      <c r="Z2622" t="str">
        <f>VLOOKUP(ventas_starbucks_2025[[#This Row],[promoción_aplicada5]],promocion_cambiar[#All],2,0)</f>
        <v>Hora Feliz</v>
      </c>
      <c r="AA2622" t="s">
        <v>36</v>
      </c>
      <c r="AB2622" t="s">
        <v>29</v>
      </c>
      <c r="AC2622" t="s">
        <v>24</v>
      </c>
      <c r="AD2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22">
        <v>8.8000000000000007</v>
      </c>
      <c r="AF2622">
        <v>3</v>
      </c>
      <c r="AG2622">
        <v>11</v>
      </c>
      <c r="AH2622">
        <v>6</v>
      </c>
    </row>
    <row r="2623" spans="1:34" x14ac:dyDescent="0.25">
      <c r="A2623" s="3" t="s">
        <v>2698</v>
      </c>
      <c r="B2623" s="1">
        <v>45718</v>
      </c>
      <c r="C2623" s="23">
        <f t="shared" si="200"/>
        <v>2</v>
      </c>
      <c r="D2623" s="23">
        <f t="shared" si="201"/>
        <v>7</v>
      </c>
      <c r="E2623" s="23" t="str">
        <f t="shared" si="202"/>
        <v>domingo</v>
      </c>
      <c r="F2623" s="23">
        <f t="shared" si="203"/>
        <v>3</v>
      </c>
      <c r="G2623" s="23" t="str">
        <f t="shared" si="204"/>
        <v>marzo</v>
      </c>
      <c r="H2623" s="2">
        <v>0.37569444444444444</v>
      </c>
      <c r="I2623" t="s">
        <v>12</v>
      </c>
      <c r="J2623" t="str">
        <f>VLOOKUP(ventas_starbucks_2025[[#This Row],[sucursal]],cambio_sucursal[#All],2,0)</f>
        <v>Sucursal Córdoba Shopping</v>
      </c>
      <c r="K2623" t="s">
        <v>132</v>
      </c>
      <c r="L2623" t="s">
        <v>35</v>
      </c>
      <c r="M2623" t="s">
        <v>4</v>
      </c>
      <c r="N2623" t="str">
        <f>IFERROR(VLOOKUP(ventas_starbucks_2025[[#This Row],[tamaño_sucio]],cambio_tamaño[#All],2,0),"Tamaño único")</f>
        <v>Tamaño único</v>
      </c>
      <c r="O2623">
        <v>4</v>
      </c>
      <c r="P2623">
        <v>1470.34</v>
      </c>
      <c r="Q2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3">
        <v>5881.36</v>
      </c>
      <c r="S2623" t="s">
        <v>5</v>
      </c>
      <c r="T2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23" t="str">
        <f>VLOOKUP(ventas_starbucks_2025[[#This Row],[canal_compra]],cambio_canal_compra[#All],2,0)</f>
        <v>En tienda</v>
      </c>
      <c r="V2623" t="s">
        <v>40</v>
      </c>
      <c r="W2623" t="str">
        <f>VLOOKUP(ventas_starbucks_2025[[#This Row],[método_pago]],cambio_metodo_pago[#All],2,0)</f>
        <v>Efectivo</v>
      </c>
      <c r="X2623" t="s">
        <v>22</v>
      </c>
      <c r="Y2623">
        <v>0</v>
      </c>
      <c r="Z2623" t="str">
        <f>VLOOKUP(ventas_starbucks_2025[[#This Row],[promoción_aplicada5]],promocion_cambiar[#All],2,0)</f>
        <v>Ninguna</v>
      </c>
      <c r="AA2623" t="s">
        <v>17</v>
      </c>
      <c r="AB2623" t="s">
        <v>23</v>
      </c>
      <c r="AC2623" t="s">
        <v>10</v>
      </c>
      <c r="AD2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23">
        <v>8</v>
      </c>
      <c r="AF2623">
        <v>3</v>
      </c>
      <c r="AG2623">
        <v>29</v>
      </c>
      <c r="AH2623">
        <v>25</v>
      </c>
    </row>
    <row r="2624" spans="1:34" x14ac:dyDescent="0.25">
      <c r="A2624" s="3" t="s">
        <v>2699</v>
      </c>
      <c r="B2624" s="1">
        <v>45658</v>
      </c>
      <c r="C2624" s="23">
        <f t="shared" si="200"/>
        <v>1</v>
      </c>
      <c r="D2624" s="23">
        <f t="shared" si="201"/>
        <v>3</v>
      </c>
      <c r="E2624" s="23" t="str">
        <f t="shared" si="202"/>
        <v>miércoles</v>
      </c>
      <c r="F2624" s="23">
        <f t="shared" si="203"/>
        <v>1</v>
      </c>
      <c r="G2624" s="23" t="str">
        <f t="shared" si="204"/>
        <v>enero</v>
      </c>
      <c r="H2624" s="2">
        <v>0.70416666666666672</v>
      </c>
      <c r="I2624" t="s">
        <v>1</v>
      </c>
      <c r="J2624" t="str">
        <f>VLOOKUP(ventas_starbucks_2025[[#This Row],[sucursal]],cambio_sucursal[#All],2,0)</f>
        <v>Sucursal Nueva Córdoba</v>
      </c>
      <c r="K2624" t="s">
        <v>13</v>
      </c>
      <c r="L2624" t="s">
        <v>14</v>
      </c>
      <c r="M2624" t="s">
        <v>4</v>
      </c>
      <c r="N2624" t="str">
        <f>IFERROR(VLOOKUP(ventas_starbucks_2025[[#This Row],[tamaño_sucio]],cambio_tamaño[#All],2,0),"Tamaño único")</f>
        <v>Tamaño único</v>
      </c>
      <c r="O2624">
        <v>3</v>
      </c>
      <c r="P2624">
        <v>1698.31</v>
      </c>
      <c r="Q2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4">
        <v>5094.93</v>
      </c>
      <c r="S2624" t="s">
        <v>31</v>
      </c>
      <c r="T2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24" t="str">
        <f>VLOOKUP(ventas_starbucks_2025[[#This Row],[canal_compra]],cambio_canal_compra[#All],2,0)</f>
        <v>Entrega domicilio</v>
      </c>
      <c r="V2624" t="s">
        <v>40</v>
      </c>
      <c r="W2624" t="str">
        <f>VLOOKUP(ventas_starbucks_2025[[#This Row],[método_pago]],cambio_metodo_pago[#All],2,0)</f>
        <v>Efectivo</v>
      </c>
      <c r="X2624" t="s">
        <v>7</v>
      </c>
      <c r="Y2624">
        <v>0</v>
      </c>
      <c r="Z2624" t="str">
        <f>VLOOKUP(ventas_starbucks_2025[[#This Row],[promoción_aplicada5]],promocion_cambiar[#All],2,0)</f>
        <v>2x1</v>
      </c>
      <c r="AA2624" t="s">
        <v>51</v>
      </c>
      <c r="AB2624" t="s">
        <v>52</v>
      </c>
      <c r="AC2624" t="s">
        <v>10</v>
      </c>
      <c r="AD2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24">
        <v>4.4000000000000004</v>
      </c>
      <c r="AF2624">
        <v>5</v>
      </c>
      <c r="AG2624">
        <v>11</v>
      </c>
      <c r="AH2624">
        <v>8</v>
      </c>
    </row>
    <row r="2625" spans="1:34" x14ac:dyDescent="0.25">
      <c r="A2625" s="3" t="s">
        <v>2700</v>
      </c>
      <c r="B2625" s="1">
        <v>45735</v>
      </c>
      <c r="C2625" s="23">
        <f t="shared" si="200"/>
        <v>19</v>
      </c>
      <c r="D2625" s="23">
        <f t="shared" si="201"/>
        <v>3</v>
      </c>
      <c r="E2625" s="23" t="str">
        <f t="shared" si="202"/>
        <v>miércoles</v>
      </c>
      <c r="F2625" s="23">
        <f t="shared" si="203"/>
        <v>3</v>
      </c>
      <c r="G2625" s="23" t="str">
        <f t="shared" si="204"/>
        <v>marzo</v>
      </c>
      <c r="H2625" s="2">
        <v>0.43819444444444444</v>
      </c>
      <c r="I2625" t="s">
        <v>26</v>
      </c>
      <c r="J2625" t="str">
        <f>VLOOKUP(ventas_starbucks_2025[[#This Row],[sucursal]],cambio_sucursal[#All],2,0)</f>
        <v>Sucursal San Lorenzo 47</v>
      </c>
      <c r="K2625" t="s">
        <v>2</v>
      </c>
      <c r="L2625" t="s">
        <v>3</v>
      </c>
      <c r="M2625" t="s">
        <v>4</v>
      </c>
      <c r="N2625" t="str">
        <f>IFERROR(VLOOKUP(ventas_starbucks_2025[[#This Row],[tamaño_sucio]],cambio_tamaño[#All],2,0),"Tamaño único")</f>
        <v>Tamaño único</v>
      </c>
      <c r="O2625">
        <v>1</v>
      </c>
      <c r="P2625">
        <v>3426.92</v>
      </c>
      <c r="Q2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25">
        <v>3426.92</v>
      </c>
      <c r="S2625" t="s">
        <v>31</v>
      </c>
      <c r="T2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25" t="str">
        <f>VLOOKUP(ventas_starbucks_2025[[#This Row],[canal_compra]],cambio_canal_compra[#All],2,0)</f>
        <v>Entrega domicilio</v>
      </c>
      <c r="V2625" t="s">
        <v>40</v>
      </c>
      <c r="W2625" t="str">
        <f>VLOOKUP(ventas_starbucks_2025[[#This Row],[método_pago]],cambio_metodo_pago[#All],2,0)</f>
        <v>Efectivo</v>
      </c>
      <c r="X2625" t="s">
        <v>22</v>
      </c>
      <c r="Y2625">
        <v>0</v>
      </c>
      <c r="Z2625" t="str">
        <f>VLOOKUP(ventas_starbucks_2025[[#This Row],[promoción_aplicada5]],promocion_cambiar[#All],2,0)</f>
        <v>2x1</v>
      </c>
      <c r="AA2625" t="s">
        <v>51</v>
      </c>
      <c r="AB2625" t="s">
        <v>18</v>
      </c>
      <c r="AC2625" t="s">
        <v>41</v>
      </c>
      <c r="AD2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25">
        <v>7.1</v>
      </c>
      <c r="AF2625">
        <v>1</v>
      </c>
      <c r="AG2625">
        <v>11</v>
      </c>
      <c r="AH2625">
        <v>10</v>
      </c>
    </row>
    <row r="2626" spans="1:34" x14ac:dyDescent="0.25">
      <c r="A2626" s="3" t="s">
        <v>2701</v>
      </c>
      <c r="B2626" s="1">
        <v>45725</v>
      </c>
      <c r="C2626" s="23">
        <f t="shared" ref="C2626:C2689" si="205">DAY(B2626)</f>
        <v>9</v>
      </c>
      <c r="D2626" s="23">
        <f t="shared" ref="D2626:D2689" si="206">WEEKDAY(B2626,2)</f>
        <v>7</v>
      </c>
      <c r="E2626" s="23" t="str">
        <f t="shared" ref="E2626:E2689" si="207">TEXT(B2626,"dddd")</f>
        <v>domingo</v>
      </c>
      <c r="F2626" s="23">
        <f t="shared" ref="F2626:F2689" si="208">MONTH(B2626)</f>
        <v>3</v>
      </c>
      <c r="G2626" s="23" t="str">
        <f t="shared" ref="G2626:G2689" si="209">TEXT(B2626,"mmmm")</f>
        <v>marzo</v>
      </c>
      <c r="H2626" s="2">
        <v>0.62569444444444444</v>
      </c>
      <c r="I2626" t="s">
        <v>1</v>
      </c>
      <c r="J2626" t="str">
        <f>VLOOKUP(ventas_starbucks_2025[[#This Row],[sucursal]],cambio_sucursal[#All],2,0)</f>
        <v>Sucursal Nueva Córdoba</v>
      </c>
      <c r="K2626" t="s">
        <v>34</v>
      </c>
      <c r="L2626" t="s">
        <v>35</v>
      </c>
      <c r="M2626" t="s">
        <v>4</v>
      </c>
      <c r="N2626" t="str">
        <f>IFERROR(VLOOKUP(ventas_starbucks_2025[[#This Row],[tamaño_sucio]],cambio_tamaño[#All],2,0),"Tamaño único")</f>
        <v>Tamaño único</v>
      </c>
      <c r="O2626">
        <v>3</v>
      </c>
      <c r="P2626">
        <v>1310.76</v>
      </c>
      <c r="Q2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6">
        <v>3932.28</v>
      </c>
      <c r="S2626" t="s">
        <v>5</v>
      </c>
      <c r="T2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26" t="str">
        <f>VLOOKUP(ventas_starbucks_2025[[#This Row],[canal_compra]],cambio_canal_compra[#All],2,0)</f>
        <v>En tienda</v>
      </c>
      <c r="V2626" t="s">
        <v>6</v>
      </c>
      <c r="W2626" t="str">
        <f>VLOOKUP(ventas_starbucks_2025[[#This Row],[método_pago]],cambio_metodo_pago[#All],2,0)</f>
        <v>Aplicación móbil</v>
      </c>
      <c r="X2626" t="s">
        <v>7</v>
      </c>
      <c r="Y2626">
        <v>10</v>
      </c>
      <c r="Z2626" t="str">
        <f>VLOOKUP(ventas_starbucks_2025[[#This Row],[promoción_aplicada5]],promocion_cambiar[#All],2,0)</f>
        <v>Hora Feliz</v>
      </c>
      <c r="AA2626" t="s">
        <v>36</v>
      </c>
      <c r="AB2626" t="s">
        <v>9</v>
      </c>
      <c r="AC2626" t="s">
        <v>24</v>
      </c>
      <c r="AD2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26">
        <v>4.2</v>
      </c>
      <c r="AF2626">
        <v>2</v>
      </c>
      <c r="AG2626">
        <v>42</v>
      </c>
      <c r="AH2626">
        <v>39</v>
      </c>
    </row>
    <row r="2627" spans="1:34" x14ac:dyDescent="0.25">
      <c r="A2627" s="3" t="s">
        <v>2702</v>
      </c>
      <c r="B2627" s="1">
        <v>45751</v>
      </c>
      <c r="C2627" s="23">
        <f t="shared" si="205"/>
        <v>4</v>
      </c>
      <c r="D2627" s="23">
        <f t="shared" si="206"/>
        <v>5</v>
      </c>
      <c r="E2627" s="23" t="str">
        <f t="shared" si="207"/>
        <v>viernes</v>
      </c>
      <c r="F2627" s="23">
        <f t="shared" si="208"/>
        <v>4</v>
      </c>
      <c r="G2627" s="23" t="str">
        <f t="shared" si="209"/>
        <v>abril</v>
      </c>
      <c r="H2627" s="2">
        <v>0.5756944444444444</v>
      </c>
      <c r="I2627" t="s">
        <v>12</v>
      </c>
      <c r="J2627" t="str">
        <f>VLOOKUP(ventas_starbucks_2025[[#This Row],[sucursal]],cambio_sucursal[#All],2,0)</f>
        <v>Sucursal Córdoba Shopping</v>
      </c>
      <c r="K2627" t="s">
        <v>13</v>
      </c>
      <c r="L2627" t="s">
        <v>14</v>
      </c>
      <c r="M2627" t="s">
        <v>4</v>
      </c>
      <c r="N2627" t="str">
        <f>IFERROR(VLOOKUP(ventas_starbucks_2025[[#This Row],[tamaño_sucio]],cambio_tamaño[#All],2,0),"Tamaño único")</f>
        <v>Tamaño único</v>
      </c>
      <c r="O2627">
        <v>4</v>
      </c>
      <c r="P2627">
        <v>1703.8</v>
      </c>
      <c r="Q2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7">
        <v>6815.2</v>
      </c>
      <c r="S2627" t="s">
        <v>31</v>
      </c>
      <c r="T2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27" t="str">
        <f>VLOOKUP(ventas_starbucks_2025[[#This Row],[canal_compra]],cambio_canal_compra[#All],2,0)</f>
        <v>Entrega domicilio</v>
      </c>
      <c r="V2627" t="s">
        <v>6</v>
      </c>
      <c r="W2627" t="str">
        <f>VLOOKUP(ventas_starbucks_2025[[#This Row],[método_pago]],cambio_metodo_pago[#All],2,0)</f>
        <v>Aplicación móbil</v>
      </c>
      <c r="X2627" t="s">
        <v>22</v>
      </c>
      <c r="Y2627">
        <v>0</v>
      </c>
      <c r="Z2627" t="str">
        <f>VLOOKUP(ventas_starbucks_2025[[#This Row],[promoción_aplicada5]],promocion_cambiar[#All],2,0)</f>
        <v>2x1</v>
      </c>
      <c r="AA2627" t="s">
        <v>51</v>
      </c>
      <c r="AB2627" t="s">
        <v>18</v>
      </c>
      <c r="AC2627" t="s">
        <v>41</v>
      </c>
      <c r="AD2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27">
        <v>11.2</v>
      </c>
      <c r="AF2627">
        <v>3</v>
      </c>
      <c r="AG2627">
        <v>45</v>
      </c>
      <c r="AH2627">
        <v>41</v>
      </c>
    </row>
    <row r="2628" spans="1:34" x14ac:dyDescent="0.25">
      <c r="A2628" s="3" t="s">
        <v>2703</v>
      </c>
      <c r="B2628" s="1">
        <v>45720</v>
      </c>
      <c r="C2628" s="23">
        <f t="shared" si="205"/>
        <v>4</v>
      </c>
      <c r="D2628" s="23">
        <f t="shared" si="206"/>
        <v>2</v>
      </c>
      <c r="E2628" s="23" t="str">
        <f t="shared" si="207"/>
        <v>martes</v>
      </c>
      <c r="F2628" s="23">
        <f t="shared" si="208"/>
        <v>3</v>
      </c>
      <c r="G2628" s="23" t="str">
        <f t="shared" si="209"/>
        <v>marzo</v>
      </c>
      <c r="H2628" s="2">
        <v>0.71597222222222223</v>
      </c>
      <c r="I2628" t="s">
        <v>57</v>
      </c>
      <c r="J2628" t="str">
        <f>VLOOKUP(ventas_starbucks_2025[[#This Row],[sucursal]],cambio_sucursal[#All],2,0)</f>
        <v>Sucursal Avda Colón</v>
      </c>
      <c r="K2628" t="s">
        <v>101</v>
      </c>
      <c r="L2628" t="s">
        <v>3</v>
      </c>
      <c r="M2628" t="s">
        <v>4</v>
      </c>
      <c r="N2628" t="str">
        <f>IFERROR(VLOOKUP(ventas_starbucks_2025[[#This Row],[tamaño_sucio]],cambio_tamaño[#All],2,0),"Tamaño único")</f>
        <v>Tamaño único</v>
      </c>
      <c r="O2628">
        <v>5</v>
      </c>
      <c r="P2628">
        <v>3445.24</v>
      </c>
      <c r="Q2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28">
        <v>17226.2</v>
      </c>
      <c r="S2628" t="s">
        <v>15</v>
      </c>
      <c r="T2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628" t="str">
        <f>VLOOKUP(ventas_starbucks_2025[[#This Row],[canal_compra]],cambio_canal_compra[#All],2,0)</f>
        <v>Para llevar</v>
      </c>
      <c r="V2628" t="s">
        <v>6</v>
      </c>
      <c r="W2628" t="str">
        <f>VLOOKUP(ventas_starbucks_2025[[#This Row],[método_pago]],cambio_metodo_pago[#All],2,0)</f>
        <v>Aplicación móbil</v>
      </c>
      <c r="X2628" t="s">
        <v>22</v>
      </c>
      <c r="Y2628">
        <v>0</v>
      </c>
      <c r="Z2628" t="str">
        <f>VLOOKUP(ventas_starbucks_2025[[#This Row],[promoción_aplicada5]],promocion_cambiar[#All],2,0)</f>
        <v>Hora Feliz</v>
      </c>
      <c r="AA2628" t="s">
        <v>36</v>
      </c>
      <c r="AB2628" t="s">
        <v>32</v>
      </c>
      <c r="AC2628" t="s">
        <v>41</v>
      </c>
      <c r="AD2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28">
        <v>2.8</v>
      </c>
      <c r="AF2628">
        <v>5</v>
      </c>
      <c r="AG2628">
        <v>49</v>
      </c>
      <c r="AH2628">
        <v>44</v>
      </c>
    </row>
    <row r="2629" spans="1:34" x14ac:dyDescent="0.25">
      <c r="A2629" s="3" t="s">
        <v>2704</v>
      </c>
      <c r="B2629" s="1">
        <v>45683</v>
      </c>
      <c r="C2629" s="23">
        <f t="shared" si="205"/>
        <v>26</v>
      </c>
      <c r="D2629" s="23">
        <f t="shared" si="206"/>
        <v>7</v>
      </c>
      <c r="E2629" s="23" t="str">
        <f t="shared" si="207"/>
        <v>domingo</v>
      </c>
      <c r="F2629" s="23">
        <f t="shared" si="208"/>
        <v>1</v>
      </c>
      <c r="G2629" s="23" t="str">
        <f t="shared" si="209"/>
        <v>enero</v>
      </c>
      <c r="H2629" s="2">
        <v>0.85833333333333328</v>
      </c>
      <c r="I2629" t="s">
        <v>57</v>
      </c>
      <c r="J2629" t="str">
        <f>VLOOKUP(ventas_starbucks_2025[[#This Row],[sucursal]],cambio_sucursal[#All],2,0)</f>
        <v>Sucursal Avda Colón</v>
      </c>
      <c r="K2629" t="s">
        <v>89</v>
      </c>
      <c r="L2629" t="s">
        <v>90</v>
      </c>
      <c r="M2629" t="s">
        <v>4</v>
      </c>
      <c r="N2629" t="str">
        <f>IFERROR(VLOOKUP(ventas_starbucks_2025[[#This Row],[tamaño_sucio]],cambio_tamaño[#All],2,0),"Tamaño único")</f>
        <v>Tamaño único</v>
      </c>
      <c r="O2629">
        <v>5</v>
      </c>
      <c r="P2629">
        <v>1668.95</v>
      </c>
      <c r="Q2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9">
        <v>8344.75</v>
      </c>
      <c r="S2629" t="s">
        <v>15</v>
      </c>
      <c r="T2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29" t="str">
        <f>VLOOKUP(ventas_starbucks_2025[[#This Row],[canal_compra]],cambio_canal_compra[#All],2,0)</f>
        <v>Para llevar</v>
      </c>
      <c r="V2629" t="s">
        <v>6</v>
      </c>
      <c r="W2629" t="str">
        <f>VLOOKUP(ventas_starbucks_2025[[#This Row],[método_pago]],cambio_metodo_pago[#All],2,0)</f>
        <v>Aplicación móbil</v>
      </c>
      <c r="X2629" t="s">
        <v>7</v>
      </c>
      <c r="Y2629">
        <v>0</v>
      </c>
      <c r="Z2629" t="str">
        <f>VLOOKUP(ventas_starbucks_2025[[#This Row],[promoción_aplicada5]],promocion_cambiar[#All],2,0)</f>
        <v>Hora Feliz</v>
      </c>
      <c r="AA2629" t="s">
        <v>36</v>
      </c>
      <c r="AB2629" t="s">
        <v>9</v>
      </c>
      <c r="AC2629" t="s">
        <v>10</v>
      </c>
      <c r="AD2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29">
        <v>8.8000000000000007</v>
      </c>
      <c r="AF2629">
        <v>1</v>
      </c>
      <c r="AG2629">
        <v>36</v>
      </c>
      <c r="AH2629">
        <v>31</v>
      </c>
    </row>
    <row r="2630" spans="1:34" x14ac:dyDescent="0.25">
      <c r="A2630" s="3" t="s">
        <v>2705</v>
      </c>
      <c r="B2630" s="1">
        <v>45708</v>
      </c>
      <c r="C2630" s="23">
        <f t="shared" si="205"/>
        <v>20</v>
      </c>
      <c r="D2630" s="23">
        <f t="shared" si="206"/>
        <v>4</v>
      </c>
      <c r="E2630" s="23" t="str">
        <f t="shared" si="207"/>
        <v>jueves</v>
      </c>
      <c r="F2630" s="23">
        <f t="shared" si="208"/>
        <v>2</v>
      </c>
      <c r="G2630" s="23" t="str">
        <f t="shared" si="209"/>
        <v>febrero</v>
      </c>
      <c r="H2630" s="2">
        <v>0.85555555555555551</v>
      </c>
      <c r="I2630" t="s">
        <v>57</v>
      </c>
      <c r="J2630" t="str">
        <f>VLOOKUP(ventas_starbucks_2025[[#This Row],[sucursal]],cambio_sucursal[#All],2,0)</f>
        <v>Sucursal Avda Colón</v>
      </c>
      <c r="K2630" t="s">
        <v>58</v>
      </c>
      <c r="L2630" t="s">
        <v>39</v>
      </c>
      <c r="M2630" t="s">
        <v>4</v>
      </c>
      <c r="N2630" t="str">
        <f>IFERROR(VLOOKUP(ventas_starbucks_2025[[#This Row],[tamaño_sucio]],cambio_tamaño[#All],2,0),"Tamaño único")</f>
        <v>Tamaño único</v>
      </c>
      <c r="O2630">
        <v>2</v>
      </c>
      <c r="P2630">
        <v>1598.19</v>
      </c>
      <c r="Q2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0">
        <v>3196.38</v>
      </c>
      <c r="S2630" t="s">
        <v>5</v>
      </c>
      <c r="T2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0" t="str">
        <f>VLOOKUP(ventas_starbucks_2025[[#This Row],[canal_compra]],cambio_canal_compra[#All],2,0)</f>
        <v>En tienda</v>
      </c>
      <c r="V2630" t="s">
        <v>40</v>
      </c>
      <c r="W2630" t="str">
        <f>VLOOKUP(ventas_starbucks_2025[[#This Row],[método_pago]],cambio_metodo_pago[#All],2,0)</f>
        <v>Efectivo</v>
      </c>
      <c r="X2630" t="s">
        <v>22</v>
      </c>
      <c r="Y2630">
        <v>0</v>
      </c>
      <c r="Z2630" t="str">
        <f>VLOOKUP(ventas_starbucks_2025[[#This Row],[promoción_aplicada5]],promocion_cambiar[#All],2,0)</f>
        <v>2x1</v>
      </c>
      <c r="AA2630" t="s">
        <v>51</v>
      </c>
      <c r="AB2630" t="s">
        <v>32</v>
      </c>
      <c r="AC2630" t="s">
        <v>41</v>
      </c>
      <c r="AD2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30">
        <v>12.4</v>
      </c>
      <c r="AF2630">
        <v>5</v>
      </c>
      <c r="AG2630">
        <v>15</v>
      </c>
      <c r="AH2630">
        <v>13</v>
      </c>
    </row>
    <row r="2631" spans="1:34" x14ac:dyDescent="0.25">
      <c r="A2631" s="3" t="s">
        <v>2706</v>
      </c>
      <c r="B2631" s="1">
        <v>45756</v>
      </c>
      <c r="C2631" s="23">
        <f t="shared" si="205"/>
        <v>9</v>
      </c>
      <c r="D2631" s="23">
        <f t="shared" si="206"/>
        <v>3</v>
      </c>
      <c r="E2631" s="23" t="str">
        <f t="shared" si="207"/>
        <v>miércoles</v>
      </c>
      <c r="F2631" s="23">
        <f t="shared" si="208"/>
        <v>4</v>
      </c>
      <c r="G2631" s="23" t="str">
        <f t="shared" si="209"/>
        <v>abril</v>
      </c>
      <c r="H2631" s="2">
        <v>0.31319444444444444</v>
      </c>
      <c r="I2631" t="s">
        <v>1</v>
      </c>
      <c r="J2631" t="str">
        <f>VLOOKUP(ventas_starbucks_2025[[#This Row],[sucursal]],cambio_sucursal[#All],2,0)</f>
        <v>Sucursal Nueva Córdoba</v>
      </c>
      <c r="K2631" t="s">
        <v>89</v>
      </c>
      <c r="L2631" t="s">
        <v>90</v>
      </c>
      <c r="M2631" t="s">
        <v>4</v>
      </c>
      <c r="N2631" t="str">
        <f>IFERROR(VLOOKUP(ventas_starbucks_2025[[#This Row],[tamaño_sucio]],cambio_tamaño[#All],2,0),"Tamaño único")</f>
        <v>Tamaño único</v>
      </c>
      <c r="O2631">
        <v>1</v>
      </c>
      <c r="P2631">
        <v>1257.57</v>
      </c>
      <c r="Q2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1">
        <v>1257.57</v>
      </c>
      <c r="S2631" t="s">
        <v>31</v>
      </c>
      <c r="T2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1" t="str">
        <f>VLOOKUP(ventas_starbucks_2025[[#This Row],[canal_compra]],cambio_canal_compra[#All],2,0)</f>
        <v>Entrega domicilio</v>
      </c>
      <c r="V2631" t="s">
        <v>16</v>
      </c>
      <c r="W2631" t="str">
        <f>VLOOKUP(ventas_starbucks_2025[[#This Row],[método_pago]],cambio_metodo_pago[#All],2,0)</f>
        <v>Tarjeta</v>
      </c>
      <c r="X2631" t="s">
        <v>7</v>
      </c>
      <c r="Y2631">
        <v>10</v>
      </c>
      <c r="Z2631" t="str">
        <f>VLOOKUP(ventas_starbucks_2025[[#This Row],[promoción_aplicada5]],promocion_cambiar[#All],2,0)</f>
        <v>Ninguna</v>
      </c>
      <c r="AA2631" t="s">
        <v>17</v>
      </c>
      <c r="AB2631" t="s">
        <v>23</v>
      </c>
      <c r="AC2631" t="s">
        <v>41</v>
      </c>
      <c r="AD2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31">
        <v>11.3</v>
      </c>
      <c r="AF2631">
        <v>5</v>
      </c>
      <c r="AG2631">
        <v>28</v>
      </c>
      <c r="AH2631">
        <v>27</v>
      </c>
    </row>
    <row r="2632" spans="1:34" x14ac:dyDescent="0.25">
      <c r="A2632" s="3" t="s">
        <v>2707</v>
      </c>
      <c r="B2632" s="1">
        <v>45741</v>
      </c>
      <c r="C2632" s="23">
        <f t="shared" si="205"/>
        <v>25</v>
      </c>
      <c r="D2632" s="23">
        <f t="shared" si="206"/>
        <v>2</v>
      </c>
      <c r="E2632" s="1" t="str">
        <f t="shared" si="207"/>
        <v>martes</v>
      </c>
      <c r="F2632" s="23">
        <f t="shared" si="208"/>
        <v>3</v>
      </c>
      <c r="G2632" s="1" t="str">
        <f t="shared" si="209"/>
        <v>marzo</v>
      </c>
      <c r="H2632" s="2">
        <v>0.32430555555555557</v>
      </c>
      <c r="I2632" t="s">
        <v>57</v>
      </c>
      <c r="J2632" t="str">
        <f>VLOOKUP(ventas_starbucks_2025[[#This Row],[sucursal]],cambio_sucursal[#All],2,0)</f>
        <v>Sucursal Avda Colón</v>
      </c>
      <c r="K2632" t="s">
        <v>101</v>
      </c>
      <c r="L2632" t="s">
        <v>3</v>
      </c>
      <c r="M2632" t="s">
        <v>4</v>
      </c>
      <c r="N2632" t="str">
        <f>IFERROR(VLOOKUP(ventas_starbucks_2025[[#This Row],[tamaño_sucio]],cambio_tamaño[#All],2,0),"Tamaño único")</f>
        <v>Tamaño único</v>
      </c>
      <c r="O2632">
        <v>5</v>
      </c>
      <c r="P2632">
        <v>2758.32</v>
      </c>
      <c r="Q2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32">
        <v>13791.6</v>
      </c>
      <c r="S2632" t="s">
        <v>15</v>
      </c>
      <c r="T2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632" t="str">
        <f>VLOOKUP(ventas_starbucks_2025[[#This Row],[canal_compra]],cambio_canal_compra[#All],2,0)</f>
        <v>Para llevar</v>
      </c>
      <c r="V2632" t="s">
        <v>16</v>
      </c>
      <c r="W2632" t="str">
        <f>VLOOKUP(ventas_starbucks_2025[[#This Row],[método_pago]],cambio_metodo_pago[#All],2,0)</f>
        <v>Tarjeta</v>
      </c>
      <c r="X2632" t="s">
        <v>7</v>
      </c>
      <c r="Y2632">
        <v>0</v>
      </c>
      <c r="Z2632" t="str">
        <f>VLOOKUP(ventas_starbucks_2025[[#This Row],[promoción_aplicada5]],promocion_cambiar[#All],2,0)</f>
        <v>Combo</v>
      </c>
      <c r="AA2632" t="s">
        <v>8</v>
      </c>
      <c r="AB2632" t="s">
        <v>52</v>
      </c>
      <c r="AC2632" t="s">
        <v>10</v>
      </c>
      <c r="AD2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32">
        <v>2.2000000000000002</v>
      </c>
      <c r="AF2632">
        <v>5</v>
      </c>
      <c r="AG2632">
        <v>37</v>
      </c>
      <c r="AH2632">
        <v>32</v>
      </c>
    </row>
    <row r="2633" spans="1:34" x14ac:dyDescent="0.25">
      <c r="A2633" s="3" t="s">
        <v>2708</v>
      </c>
      <c r="B2633" s="1">
        <v>45739</v>
      </c>
      <c r="C2633" s="23">
        <f t="shared" si="205"/>
        <v>23</v>
      </c>
      <c r="D2633" s="23">
        <f t="shared" si="206"/>
        <v>7</v>
      </c>
      <c r="E2633" s="23" t="str">
        <f t="shared" si="207"/>
        <v>domingo</v>
      </c>
      <c r="F2633" s="23">
        <f t="shared" si="208"/>
        <v>3</v>
      </c>
      <c r="G2633" s="23" t="str">
        <f t="shared" si="209"/>
        <v>marzo</v>
      </c>
      <c r="H2633" s="2">
        <v>0.79097222222222219</v>
      </c>
      <c r="I2633" t="s">
        <v>26</v>
      </c>
      <c r="J2633" t="str">
        <f>VLOOKUP(ventas_starbucks_2025[[#This Row],[sucursal]],cambio_sucursal[#All],2,0)</f>
        <v>Sucursal San Lorenzo 47</v>
      </c>
      <c r="K2633" t="s">
        <v>27</v>
      </c>
      <c r="L2633" t="s">
        <v>28</v>
      </c>
      <c r="M2633" t="s">
        <v>4</v>
      </c>
      <c r="N2633" t="str">
        <f>IFERROR(VLOOKUP(ventas_starbucks_2025[[#This Row],[tamaño_sucio]],cambio_tamaño[#All],2,0),"Tamaño único")</f>
        <v>Tamaño único</v>
      </c>
      <c r="O2633">
        <v>4</v>
      </c>
      <c r="P2633">
        <v>2335.66</v>
      </c>
      <c r="Q2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33">
        <v>9342.64</v>
      </c>
      <c r="S2633" t="s">
        <v>5</v>
      </c>
      <c r="T2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33" t="str">
        <f>VLOOKUP(ventas_starbucks_2025[[#This Row],[canal_compra]],cambio_canal_compra[#All],2,0)</f>
        <v>En tienda</v>
      </c>
      <c r="V2633" t="s">
        <v>40</v>
      </c>
      <c r="W2633" t="str">
        <f>VLOOKUP(ventas_starbucks_2025[[#This Row],[método_pago]],cambio_metodo_pago[#All],2,0)</f>
        <v>Efectivo</v>
      </c>
      <c r="X2633" t="s">
        <v>7</v>
      </c>
      <c r="Y2633">
        <v>15</v>
      </c>
      <c r="Z2633" t="str">
        <f>VLOOKUP(ventas_starbucks_2025[[#This Row],[promoción_aplicada5]],promocion_cambiar[#All],2,0)</f>
        <v>2x1</v>
      </c>
      <c r="AA2633" t="s">
        <v>51</v>
      </c>
      <c r="AB2633" t="s">
        <v>9</v>
      </c>
      <c r="AC2633" t="s">
        <v>10</v>
      </c>
      <c r="AD2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33">
        <v>6.6</v>
      </c>
      <c r="AF2633">
        <v>5</v>
      </c>
      <c r="AG2633">
        <v>10</v>
      </c>
      <c r="AH2633">
        <v>6</v>
      </c>
    </row>
    <row r="2634" spans="1:34" x14ac:dyDescent="0.25">
      <c r="A2634" s="3" t="s">
        <v>2709</v>
      </c>
      <c r="B2634" s="1">
        <v>45742</v>
      </c>
      <c r="C2634" s="23">
        <f t="shared" si="205"/>
        <v>26</v>
      </c>
      <c r="D2634" s="23">
        <f t="shared" si="206"/>
        <v>3</v>
      </c>
      <c r="E2634" s="23" t="str">
        <f t="shared" si="207"/>
        <v>miércoles</v>
      </c>
      <c r="F2634" s="23">
        <f t="shared" si="208"/>
        <v>3</v>
      </c>
      <c r="G2634" s="23" t="str">
        <f t="shared" si="209"/>
        <v>marzo</v>
      </c>
      <c r="H2634" s="2">
        <v>0.43819444444444444</v>
      </c>
      <c r="I2634" t="s">
        <v>26</v>
      </c>
      <c r="J2634" t="str">
        <f>VLOOKUP(ventas_starbucks_2025[[#This Row],[sucursal]],cambio_sucursal[#All],2,0)</f>
        <v>Sucursal San Lorenzo 47</v>
      </c>
      <c r="K2634" t="s">
        <v>13</v>
      </c>
      <c r="L2634" t="s">
        <v>14</v>
      </c>
      <c r="M2634" t="s">
        <v>4</v>
      </c>
      <c r="N2634" t="str">
        <f>IFERROR(VLOOKUP(ventas_starbucks_2025[[#This Row],[tamaño_sucio]],cambio_tamaño[#All],2,0),"Tamaño único")</f>
        <v>Tamaño único</v>
      </c>
      <c r="O2634">
        <v>4</v>
      </c>
      <c r="P2634">
        <v>1647.75</v>
      </c>
      <c r="Q2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4">
        <v>6591</v>
      </c>
      <c r="S2634" t="s">
        <v>15</v>
      </c>
      <c r="T2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34" t="str">
        <f>VLOOKUP(ventas_starbucks_2025[[#This Row],[canal_compra]],cambio_canal_compra[#All],2,0)</f>
        <v>Para llevar</v>
      </c>
      <c r="V2634" t="s">
        <v>40</v>
      </c>
      <c r="W2634" t="str">
        <f>VLOOKUP(ventas_starbucks_2025[[#This Row],[método_pago]],cambio_metodo_pago[#All],2,0)</f>
        <v>Efectivo</v>
      </c>
      <c r="X2634" t="s">
        <v>7</v>
      </c>
      <c r="Y2634">
        <v>10</v>
      </c>
      <c r="Z2634" t="str">
        <f>VLOOKUP(ventas_starbucks_2025[[#This Row],[promoción_aplicada5]],promocion_cambiar[#All],2,0)</f>
        <v>Combo</v>
      </c>
      <c r="AA2634" t="s">
        <v>8</v>
      </c>
      <c r="AB2634" t="s">
        <v>29</v>
      </c>
      <c r="AC2634" t="s">
        <v>41</v>
      </c>
      <c r="AD2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34">
        <v>10.8</v>
      </c>
      <c r="AF2634">
        <v>5</v>
      </c>
      <c r="AG2634">
        <v>40</v>
      </c>
      <c r="AH2634">
        <v>36</v>
      </c>
    </row>
    <row r="2635" spans="1:34" x14ac:dyDescent="0.25">
      <c r="A2635" s="3" t="s">
        <v>2710</v>
      </c>
      <c r="B2635" s="1">
        <v>45749</v>
      </c>
      <c r="C2635" s="23">
        <f t="shared" si="205"/>
        <v>2</v>
      </c>
      <c r="D2635" s="23">
        <f t="shared" si="206"/>
        <v>3</v>
      </c>
      <c r="E2635" s="23" t="str">
        <f t="shared" si="207"/>
        <v>miércoles</v>
      </c>
      <c r="F2635" s="23">
        <f t="shared" si="208"/>
        <v>4</v>
      </c>
      <c r="G2635" s="23" t="str">
        <f t="shared" si="209"/>
        <v>abril</v>
      </c>
      <c r="H2635" s="2">
        <v>0.77361111111111114</v>
      </c>
      <c r="I2635" t="s">
        <v>26</v>
      </c>
      <c r="J2635" t="str">
        <f>VLOOKUP(ventas_starbucks_2025[[#This Row],[sucursal]],cambio_sucursal[#All],2,0)</f>
        <v>Sucursal San Lorenzo 47</v>
      </c>
      <c r="K2635" t="s">
        <v>69</v>
      </c>
      <c r="L2635" t="s">
        <v>70</v>
      </c>
      <c r="M2635" t="s">
        <v>55</v>
      </c>
      <c r="N2635" t="str">
        <f>IFERROR(VLOOKUP(ventas_starbucks_2025[[#This Row],[tamaño_sucio]],cambio_tamaño[#All],2,0),"Tamaño único")</f>
        <v>Pequeño</v>
      </c>
      <c r="O2635">
        <v>5</v>
      </c>
      <c r="P2635">
        <v>1419.89</v>
      </c>
      <c r="Q2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5">
        <v>7099.45</v>
      </c>
      <c r="S2635" t="s">
        <v>31</v>
      </c>
      <c r="T2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35" t="str">
        <f>VLOOKUP(ventas_starbucks_2025[[#This Row],[canal_compra]],cambio_canal_compra[#All],2,0)</f>
        <v>Entrega domicilio</v>
      </c>
      <c r="V2635" t="s">
        <v>40</v>
      </c>
      <c r="W2635" t="str">
        <f>VLOOKUP(ventas_starbucks_2025[[#This Row],[método_pago]],cambio_metodo_pago[#All],2,0)</f>
        <v>Efectivo</v>
      </c>
      <c r="X2635" t="s">
        <v>7</v>
      </c>
      <c r="Y2635">
        <v>0</v>
      </c>
      <c r="Z2635" t="str">
        <f>VLOOKUP(ventas_starbucks_2025[[#This Row],[promoción_aplicada5]],promocion_cambiar[#All],2,0)</f>
        <v>Hora Feliz</v>
      </c>
      <c r="AA2635" t="s">
        <v>36</v>
      </c>
      <c r="AB2635" t="s">
        <v>18</v>
      </c>
      <c r="AC2635" t="s">
        <v>41</v>
      </c>
      <c r="AD2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35">
        <v>12.1</v>
      </c>
      <c r="AF2635">
        <v>4</v>
      </c>
      <c r="AG2635">
        <v>39</v>
      </c>
      <c r="AH2635">
        <v>34</v>
      </c>
    </row>
    <row r="2636" spans="1:34" x14ac:dyDescent="0.25">
      <c r="A2636" s="3" t="s">
        <v>2711</v>
      </c>
      <c r="B2636" s="1">
        <v>45757</v>
      </c>
      <c r="C2636" s="23">
        <f t="shared" si="205"/>
        <v>10</v>
      </c>
      <c r="D2636" s="23">
        <f t="shared" si="206"/>
        <v>4</v>
      </c>
      <c r="E2636" s="23" t="str">
        <f t="shared" si="207"/>
        <v>jueves</v>
      </c>
      <c r="F2636" s="23">
        <f t="shared" si="208"/>
        <v>4</v>
      </c>
      <c r="G2636" s="23" t="str">
        <f t="shared" si="209"/>
        <v>abril</v>
      </c>
      <c r="H2636" s="2">
        <v>0.31180555555555556</v>
      </c>
      <c r="I2636" t="s">
        <v>26</v>
      </c>
      <c r="J2636" t="str">
        <f>VLOOKUP(ventas_starbucks_2025[[#This Row],[sucursal]],cambio_sucursal[#All],2,0)</f>
        <v>Sucursal San Lorenzo 47</v>
      </c>
      <c r="K2636" t="s">
        <v>20</v>
      </c>
      <c r="L2636" t="s">
        <v>21</v>
      </c>
      <c r="M2636" t="s">
        <v>4</v>
      </c>
      <c r="N2636" t="str">
        <f>IFERROR(VLOOKUP(ventas_starbucks_2025[[#This Row],[tamaño_sucio]],cambio_tamaño[#All],2,0),"Tamaño único")</f>
        <v>Tamaño único</v>
      </c>
      <c r="O2636">
        <v>5</v>
      </c>
      <c r="P2636">
        <v>842.04</v>
      </c>
      <c r="Q2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36">
        <v>4210.2</v>
      </c>
      <c r="S2636" t="s">
        <v>5</v>
      </c>
      <c r="T2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6" t="str">
        <f>VLOOKUP(ventas_starbucks_2025[[#This Row],[canal_compra]],cambio_canal_compra[#All],2,0)</f>
        <v>En tienda</v>
      </c>
      <c r="V2636" t="s">
        <v>6</v>
      </c>
      <c r="W2636" t="str">
        <f>VLOOKUP(ventas_starbucks_2025[[#This Row],[método_pago]],cambio_metodo_pago[#All],2,0)</f>
        <v>Aplicación móbil</v>
      </c>
      <c r="X2636" t="s">
        <v>22</v>
      </c>
      <c r="Y2636">
        <v>0</v>
      </c>
      <c r="Z2636" t="str">
        <f>VLOOKUP(ventas_starbucks_2025[[#This Row],[promoción_aplicada5]],promocion_cambiar[#All],2,0)</f>
        <v>Ninguna</v>
      </c>
      <c r="AA2636" t="s">
        <v>17</v>
      </c>
      <c r="AB2636" t="s">
        <v>29</v>
      </c>
      <c r="AC2636" t="s">
        <v>41</v>
      </c>
      <c r="AD2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36">
        <v>9.4</v>
      </c>
      <c r="AF2636">
        <v>3</v>
      </c>
      <c r="AG2636">
        <v>39</v>
      </c>
      <c r="AH2636">
        <v>34</v>
      </c>
    </row>
    <row r="2637" spans="1:34" x14ac:dyDescent="0.25">
      <c r="A2637" s="3" t="s">
        <v>2712</v>
      </c>
      <c r="B2637" s="1">
        <v>45679</v>
      </c>
      <c r="C2637" s="23">
        <f t="shared" si="205"/>
        <v>22</v>
      </c>
      <c r="D2637" s="23">
        <f t="shared" si="206"/>
        <v>3</v>
      </c>
      <c r="E2637" s="23" t="str">
        <f t="shared" si="207"/>
        <v>miércoles</v>
      </c>
      <c r="F2637" s="23">
        <f t="shared" si="208"/>
        <v>1</v>
      </c>
      <c r="G2637" s="23" t="str">
        <f t="shared" si="209"/>
        <v>enero</v>
      </c>
      <c r="H2637" s="2">
        <v>0.69791666666666663</v>
      </c>
      <c r="I2637" t="s">
        <v>1</v>
      </c>
      <c r="J2637" t="str">
        <f>VLOOKUP(ventas_starbucks_2025[[#This Row],[sucursal]],cambio_sucursal[#All],2,0)</f>
        <v>Sucursal Nueva Córdoba</v>
      </c>
      <c r="K2637" t="s">
        <v>101</v>
      </c>
      <c r="L2637" t="s">
        <v>3</v>
      </c>
      <c r="M2637" t="s">
        <v>4</v>
      </c>
      <c r="N2637" t="str">
        <f>IFERROR(VLOOKUP(ventas_starbucks_2025[[#This Row],[tamaño_sucio]],cambio_tamaño[#All],2,0),"Tamaño único")</f>
        <v>Tamaño único</v>
      </c>
      <c r="O2637">
        <v>3</v>
      </c>
      <c r="P2637">
        <v>3198.24</v>
      </c>
      <c r="Q2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37">
        <v>9594.7199999999993</v>
      </c>
      <c r="S2637" t="s">
        <v>5</v>
      </c>
      <c r="T2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37" t="str">
        <f>VLOOKUP(ventas_starbucks_2025[[#This Row],[canal_compra]],cambio_canal_compra[#All],2,0)</f>
        <v>En tienda</v>
      </c>
      <c r="V2637" t="s">
        <v>16</v>
      </c>
      <c r="W2637" t="str">
        <f>VLOOKUP(ventas_starbucks_2025[[#This Row],[método_pago]],cambio_metodo_pago[#All],2,0)</f>
        <v>Tarjeta</v>
      </c>
      <c r="X2637" t="s">
        <v>7</v>
      </c>
      <c r="Y2637">
        <v>0</v>
      </c>
      <c r="Z2637" t="str">
        <f>VLOOKUP(ventas_starbucks_2025[[#This Row],[promoción_aplicada5]],promocion_cambiar[#All],2,0)</f>
        <v>Ninguna</v>
      </c>
      <c r="AA2637" t="s">
        <v>17</v>
      </c>
      <c r="AB2637" t="s">
        <v>18</v>
      </c>
      <c r="AC2637" t="s">
        <v>10</v>
      </c>
      <c r="AD2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37">
        <v>13.2</v>
      </c>
      <c r="AF2637">
        <v>1</v>
      </c>
      <c r="AG2637">
        <v>45</v>
      </c>
      <c r="AH2637">
        <v>42</v>
      </c>
    </row>
    <row r="2638" spans="1:34" x14ac:dyDescent="0.25">
      <c r="A2638" s="3" t="s">
        <v>2713</v>
      </c>
      <c r="B2638" s="1">
        <v>45732</v>
      </c>
      <c r="C2638" s="23">
        <f t="shared" si="205"/>
        <v>16</v>
      </c>
      <c r="D2638" s="23">
        <f t="shared" si="206"/>
        <v>7</v>
      </c>
      <c r="E2638" s="23" t="str">
        <f t="shared" si="207"/>
        <v>domingo</v>
      </c>
      <c r="F2638" s="23">
        <f t="shared" si="208"/>
        <v>3</v>
      </c>
      <c r="G2638" s="23" t="str">
        <f t="shared" si="209"/>
        <v>marzo</v>
      </c>
      <c r="H2638" s="2">
        <v>0.6118055555555556</v>
      </c>
      <c r="I2638" t="s">
        <v>57</v>
      </c>
      <c r="J2638" t="str">
        <f>VLOOKUP(ventas_starbucks_2025[[#This Row],[sucursal]],cambio_sucursal[#All],2,0)</f>
        <v>Sucursal Avda Colón</v>
      </c>
      <c r="K2638" t="s">
        <v>82</v>
      </c>
      <c r="L2638" t="s">
        <v>28</v>
      </c>
      <c r="M2638" t="s">
        <v>4</v>
      </c>
      <c r="N2638" t="str">
        <f>IFERROR(VLOOKUP(ventas_starbucks_2025[[#This Row],[tamaño_sucio]],cambio_tamaño[#All],2,0),"Tamaño único")</f>
        <v>Tamaño único</v>
      </c>
      <c r="O2638">
        <v>5</v>
      </c>
      <c r="P2638">
        <v>2765.39</v>
      </c>
      <c r="Q2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38">
        <v>13826.95</v>
      </c>
      <c r="S2638" t="s">
        <v>15</v>
      </c>
      <c r="T2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638" t="str">
        <f>VLOOKUP(ventas_starbucks_2025[[#This Row],[canal_compra]],cambio_canal_compra[#All],2,0)</f>
        <v>Para llevar</v>
      </c>
      <c r="V2638" t="s">
        <v>16</v>
      </c>
      <c r="W2638" t="str">
        <f>VLOOKUP(ventas_starbucks_2025[[#This Row],[método_pago]],cambio_metodo_pago[#All],2,0)</f>
        <v>Tarjeta</v>
      </c>
      <c r="X2638" t="s">
        <v>22</v>
      </c>
      <c r="Y2638">
        <v>0</v>
      </c>
      <c r="Z2638" t="str">
        <f>VLOOKUP(ventas_starbucks_2025[[#This Row],[promoción_aplicada5]],promocion_cambiar[#All],2,0)</f>
        <v>Combo</v>
      </c>
      <c r="AA2638" t="s">
        <v>8</v>
      </c>
      <c r="AB2638" t="s">
        <v>9</v>
      </c>
      <c r="AC2638" t="s">
        <v>24</v>
      </c>
      <c r="AD2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38">
        <v>7.3</v>
      </c>
      <c r="AF2638">
        <v>3</v>
      </c>
      <c r="AG2638">
        <v>43</v>
      </c>
      <c r="AH2638">
        <v>38</v>
      </c>
    </row>
    <row r="2639" spans="1:34" x14ac:dyDescent="0.25">
      <c r="A2639" s="3" t="s">
        <v>2714</v>
      </c>
      <c r="B2639" s="1">
        <v>45761</v>
      </c>
      <c r="C2639" s="23">
        <f t="shared" si="205"/>
        <v>14</v>
      </c>
      <c r="D2639" s="23">
        <f t="shared" si="206"/>
        <v>1</v>
      </c>
      <c r="E2639" s="23" t="str">
        <f t="shared" si="207"/>
        <v>lunes</v>
      </c>
      <c r="F2639" s="23">
        <f t="shared" si="208"/>
        <v>4</v>
      </c>
      <c r="G2639" s="23" t="str">
        <f t="shared" si="209"/>
        <v>abril</v>
      </c>
      <c r="H2639" s="2">
        <v>0.59444444444444444</v>
      </c>
      <c r="I2639" t="s">
        <v>12</v>
      </c>
      <c r="J2639" t="str">
        <f>VLOOKUP(ventas_starbucks_2025[[#This Row],[sucursal]],cambio_sucursal[#All],2,0)</f>
        <v>Sucursal Córdoba Shopping</v>
      </c>
      <c r="K2639" t="s">
        <v>20</v>
      </c>
      <c r="L2639" t="s">
        <v>21</v>
      </c>
      <c r="M2639" t="s">
        <v>4</v>
      </c>
      <c r="N2639" t="str">
        <f>IFERROR(VLOOKUP(ventas_starbucks_2025[[#This Row],[tamaño_sucio]],cambio_tamaño[#All],2,0),"Tamaño único")</f>
        <v>Tamaño único</v>
      </c>
      <c r="O2639">
        <v>5</v>
      </c>
      <c r="P2639">
        <v>906.98</v>
      </c>
      <c r="Q2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39">
        <v>4534.8999999999996</v>
      </c>
      <c r="S2639" t="s">
        <v>31</v>
      </c>
      <c r="T2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9" t="str">
        <f>VLOOKUP(ventas_starbucks_2025[[#This Row],[canal_compra]],cambio_canal_compra[#All],2,0)</f>
        <v>Entrega domicilio</v>
      </c>
      <c r="V2639" t="s">
        <v>6</v>
      </c>
      <c r="W2639" t="str">
        <f>VLOOKUP(ventas_starbucks_2025[[#This Row],[método_pago]],cambio_metodo_pago[#All],2,0)</f>
        <v>Aplicación móbil</v>
      </c>
      <c r="X2639" t="s">
        <v>22</v>
      </c>
      <c r="Y2639">
        <v>0</v>
      </c>
      <c r="Z2639" t="str">
        <f>VLOOKUP(ventas_starbucks_2025[[#This Row],[promoción_aplicada5]],promocion_cambiar[#All],2,0)</f>
        <v>Hora Feliz</v>
      </c>
      <c r="AA2639" t="s">
        <v>36</v>
      </c>
      <c r="AB2639" t="s">
        <v>23</v>
      </c>
      <c r="AC2639" t="s">
        <v>24</v>
      </c>
      <c r="AD2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39">
        <v>2.7</v>
      </c>
      <c r="AF2639">
        <v>4</v>
      </c>
      <c r="AG2639">
        <v>39</v>
      </c>
      <c r="AH2639">
        <v>34</v>
      </c>
    </row>
    <row r="2640" spans="1:34" x14ac:dyDescent="0.25">
      <c r="A2640" s="3" t="s">
        <v>2715</v>
      </c>
      <c r="B2640" s="1">
        <v>45700</v>
      </c>
      <c r="C2640" s="23">
        <f t="shared" si="205"/>
        <v>12</v>
      </c>
      <c r="D2640" s="23">
        <f t="shared" si="206"/>
        <v>3</v>
      </c>
      <c r="E2640" s="23" t="str">
        <f t="shared" si="207"/>
        <v>miércoles</v>
      </c>
      <c r="F2640" s="23">
        <f t="shared" si="208"/>
        <v>2</v>
      </c>
      <c r="G2640" s="23" t="str">
        <f t="shared" si="209"/>
        <v>febrero</v>
      </c>
      <c r="H2640" s="2">
        <v>0.45208333333333334</v>
      </c>
      <c r="I2640" t="s">
        <v>1</v>
      </c>
      <c r="J2640" t="str">
        <f>VLOOKUP(ventas_starbucks_2025[[#This Row],[sucursal]],cambio_sucursal[#All],2,0)</f>
        <v>Sucursal Nueva Córdoba</v>
      </c>
      <c r="K2640" t="s">
        <v>69</v>
      </c>
      <c r="L2640" t="s">
        <v>70</v>
      </c>
      <c r="M2640" t="s">
        <v>50</v>
      </c>
      <c r="N2640" t="str">
        <f>IFERROR(VLOOKUP(ventas_starbucks_2025[[#This Row],[tamaño_sucio]],cambio_tamaño[#All],2,0),"Tamaño único")</f>
        <v>Mediano</v>
      </c>
      <c r="O2640">
        <v>4</v>
      </c>
      <c r="P2640">
        <v>1496.7</v>
      </c>
      <c r="Q2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0">
        <v>5986.8</v>
      </c>
      <c r="S2640" t="s">
        <v>5</v>
      </c>
      <c r="T2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40" t="str">
        <f>VLOOKUP(ventas_starbucks_2025[[#This Row],[canal_compra]],cambio_canal_compra[#All],2,0)</f>
        <v>En tienda</v>
      </c>
      <c r="V2640" t="s">
        <v>6</v>
      </c>
      <c r="W2640" t="str">
        <f>VLOOKUP(ventas_starbucks_2025[[#This Row],[método_pago]],cambio_metodo_pago[#All],2,0)</f>
        <v>Aplicación móbil</v>
      </c>
      <c r="X2640" t="s">
        <v>7</v>
      </c>
      <c r="Y2640">
        <v>10</v>
      </c>
      <c r="Z2640" t="str">
        <f>VLOOKUP(ventas_starbucks_2025[[#This Row],[promoción_aplicada5]],promocion_cambiar[#All],2,0)</f>
        <v>Ninguna</v>
      </c>
      <c r="AA2640" t="s">
        <v>17</v>
      </c>
      <c r="AB2640" t="s">
        <v>29</v>
      </c>
      <c r="AC2640" t="s">
        <v>10</v>
      </c>
      <c r="AD2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40">
        <v>11.8</v>
      </c>
      <c r="AF2640">
        <v>4</v>
      </c>
      <c r="AG2640">
        <v>13</v>
      </c>
      <c r="AH2640">
        <v>9</v>
      </c>
    </row>
    <row r="2641" spans="1:34" x14ac:dyDescent="0.25">
      <c r="A2641" s="3" t="s">
        <v>2716</v>
      </c>
      <c r="B2641" s="1">
        <v>45763</v>
      </c>
      <c r="C2641" s="23">
        <f t="shared" si="205"/>
        <v>16</v>
      </c>
      <c r="D2641" s="23">
        <f t="shared" si="206"/>
        <v>3</v>
      </c>
      <c r="E2641" s="1" t="str">
        <f t="shared" si="207"/>
        <v>miércoles</v>
      </c>
      <c r="F2641" s="23">
        <f t="shared" si="208"/>
        <v>4</v>
      </c>
      <c r="G2641" s="1" t="str">
        <f t="shared" si="209"/>
        <v>abril</v>
      </c>
      <c r="H2641" s="2">
        <v>0.84583333333333333</v>
      </c>
      <c r="I2641" t="s">
        <v>57</v>
      </c>
      <c r="J2641" t="str">
        <f>VLOOKUP(ventas_starbucks_2025[[#This Row],[sucursal]],cambio_sucursal[#All],2,0)</f>
        <v>Sucursal Avda Colón</v>
      </c>
      <c r="K2641" t="s">
        <v>48</v>
      </c>
      <c r="L2641" t="s">
        <v>49</v>
      </c>
      <c r="M2641" t="s">
        <v>45</v>
      </c>
      <c r="N2641" t="str">
        <f>IFERROR(VLOOKUP(ventas_starbucks_2025[[#This Row],[tamaño_sucio]],cambio_tamaño[#All],2,0),"Tamaño único")</f>
        <v>Grande</v>
      </c>
      <c r="O2641">
        <v>4</v>
      </c>
      <c r="P2641">
        <v>1676.03</v>
      </c>
      <c r="Q2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1">
        <v>6704.12</v>
      </c>
      <c r="S2641" t="s">
        <v>15</v>
      </c>
      <c r="T2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41" t="str">
        <f>VLOOKUP(ventas_starbucks_2025[[#This Row],[canal_compra]],cambio_canal_compra[#All],2,0)</f>
        <v>Para llevar</v>
      </c>
      <c r="V2641" t="s">
        <v>6</v>
      </c>
      <c r="W2641" t="str">
        <f>VLOOKUP(ventas_starbucks_2025[[#This Row],[método_pago]],cambio_metodo_pago[#All],2,0)</f>
        <v>Aplicación móbil</v>
      </c>
      <c r="X2641" t="s">
        <v>22</v>
      </c>
      <c r="Y2641">
        <v>0</v>
      </c>
      <c r="Z2641" t="str">
        <f>VLOOKUP(ventas_starbucks_2025[[#This Row],[promoción_aplicada5]],promocion_cambiar[#All],2,0)</f>
        <v>Combo</v>
      </c>
      <c r="AA2641" t="s">
        <v>8</v>
      </c>
      <c r="AB2641" t="s">
        <v>9</v>
      </c>
      <c r="AC2641" t="s">
        <v>10</v>
      </c>
      <c r="AD2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41">
        <v>5.4</v>
      </c>
      <c r="AF2641">
        <v>5</v>
      </c>
      <c r="AG2641">
        <v>13</v>
      </c>
      <c r="AH2641">
        <v>9</v>
      </c>
    </row>
    <row r="2642" spans="1:34" x14ac:dyDescent="0.25">
      <c r="A2642" s="3" t="s">
        <v>2717</v>
      </c>
      <c r="B2642" s="1">
        <v>45720</v>
      </c>
      <c r="C2642" s="23">
        <f t="shared" si="205"/>
        <v>4</v>
      </c>
      <c r="D2642" s="23">
        <f t="shared" si="206"/>
        <v>2</v>
      </c>
      <c r="E2642" s="23" t="str">
        <f t="shared" si="207"/>
        <v>martes</v>
      </c>
      <c r="F2642" s="23">
        <f t="shared" si="208"/>
        <v>3</v>
      </c>
      <c r="G2642" s="23" t="str">
        <f t="shared" si="209"/>
        <v>marzo</v>
      </c>
      <c r="H2642" s="2">
        <v>0.39027777777777778</v>
      </c>
      <c r="I2642" t="s">
        <v>57</v>
      </c>
      <c r="J2642" t="str">
        <f>VLOOKUP(ventas_starbucks_2025[[#This Row],[sucursal]],cambio_sucursal[#All],2,0)</f>
        <v>Sucursal Avda Colón</v>
      </c>
      <c r="K2642" t="s">
        <v>13</v>
      </c>
      <c r="L2642" t="s">
        <v>14</v>
      </c>
      <c r="M2642" t="s">
        <v>4</v>
      </c>
      <c r="N2642" t="str">
        <f>IFERROR(VLOOKUP(ventas_starbucks_2025[[#This Row],[tamaño_sucio]],cambio_tamaño[#All],2,0),"Tamaño único")</f>
        <v>Tamaño único</v>
      </c>
      <c r="O2642">
        <v>1</v>
      </c>
      <c r="P2642">
        <v>2147.6</v>
      </c>
      <c r="Q2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42">
        <v>2147.6</v>
      </c>
      <c r="S2642" t="s">
        <v>15</v>
      </c>
      <c r="T2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42" t="str">
        <f>VLOOKUP(ventas_starbucks_2025[[#This Row],[canal_compra]],cambio_canal_compra[#All],2,0)</f>
        <v>Para llevar</v>
      </c>
      <c r="V2642" t="s">
        <v>6</v>
      </c>
      <c r="W2642" t="str">
        <f>VLOOKUP(ventas_starbucks_2025[[#This Row],[método_pago]],cambio_metodo_pago[#All],2,0)</f>
        <v>Aplicación móbil</v>
      </c>
      <c r="X2642" t="s">
        <v>22</v>
      </c>
      <c r="Y2642">
        <v>0</v>
      </c>
      <c r="Z2642" t="str">
        <f>VLOOKUP(ventas_starbucks_2025[[#This Row],[promoción_aplicada5]],promocion_cambiar[#All],2,0)</f>
        <v>2x1</v>
      </c>
      <c r="AA2642" t="s">
        <v>51</v>
      </c>
      <c r="AB2642" t="s">
        <v>52</v>
      </c>
      <c r="AC2642" t="s">
        <v>24</v>
      </c>
      <c r="AD2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42">
        <v>4.2</v>
      </c>
      <c r="AF2642">
        <v>4</v>
      </c>
      <c r="AG2642">
        <v>11</v>
      </c>
      <c r="AH2642">
        <v>10</v>
      </c>
    </row>
    <row r="2643" spans="1:34" x14ac:dyDescent="0.25">
      <c r="A2643" s="3" t="s">
        <v>2718</v>
      </c>
      <c r="B2643" s="1">
        <v>45738</v>
      </c>
      <c r="C2643" s="23">
        <f t="shared" si="205"/>
        <v>22</v>
      </c>
      <c r="D2643" s="23">
        <f t="shared" si="206"/>
        <v>6</v>
      </c>
      <c r="E2643" s="23" t="str">
        <f t="shared" si="207"/>
        <v>sábado</v>
      </c>
      <c r="F2643" s="23">
        <f t="shared" si="208"/>
        <v>3</v>
      </c>
      <c r="G2643" s="23" t="str">
        <f t="shared" si="209"/>
        <v>marzo</v>
      </c>
      <c r="H2643" s="2">
        <v>0.78263888888888888</v>
      </c>
      <c r="I2643" t="s">
        <v>1</v>
      </c>
      <c r="J2643" t="str">
        <f>VLOOKUP(ventas_starbucks_2025[[#This Row],[sucursal]],cambio_sucursal[#All],2,0)</f>
        <v>Sucursal Nueva Córdoba</v>
      </c>
      <c r="K2643" t="s">
        <v>130</v>
      </c>
      <c r="L2643" t="s">
        <v>65</v>
      </c>
      <c r="M2643" t="s">
        <v>4</v>
      </c>
      <c r="N2643" t="str">
        <f>IFERROR(VLOOKUP(ventas_starbucks_2025[[#This Row],[tamaño_sucio]],cambio_tamaño[#All],2,0),"Tamaño único")</f>
        <v>Tamaño único</v>
      </c>
      <c r="O2643">
        <v>5</v>
      </c>
      <c r="P2643">
        <v>1486.34</v>
      </c>
      <c r="Q2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3">
        <v>7431.7</v>
      </c>
      <c r="S2643" t="s">
        <v>5</v>
      </c>
      <c r="T2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43" t="str">
        <f>VLOOKUP(ventas_starbucks_2025[[#This Row],[canal_compra]],cambio_canal_compra[#All],2,0)</f>
        <v>En tienda</v>
      </c>
      <c r="V2643" t="s">
        <v>40</v>
      </c>
      <c r="W2643" t="str">
        <f>VLOOKUP(ventas_starbucks_2025[[#This Row],[método_pago]],cambio_metodo_pago[#All],2,0)</f>
        <v>Efectivo</v>
      </c>
      <c r="X2643" t="s">
        <v>22</v>
      </c>
      <c r="Y2643">
        <v>0</v>
      </c>
      <c r="Z2643" t="str">
        <f>VLOOKUP(ventas_starbucks_2025[[#This Row],[promoción_aplicada5]],promocion_cambiar[#All],2,0)</f>
        <v>Ninguna</v>
      </c>
      <c r="AA2643" t="s">
        <v>17</v>
      </c>
      <c r="AB2643" t="s">
        <v>18</v>
      </c>
      <c r="AC2643" t="s">
        <v>41</v>
      </c>
      <c r="AD2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43">
        <v>14</v>
      </c>
      <c r="AF2643">
        <v>2</v>
      </c>
      <c r="AG2643">
        <v>17</v>
      </c>
      <c r="AH2643">
        <v>12</v>
      </c>
    </row>
    <row r="2644" spans="1:34" x14ac:dyDescent="0.25">
      <c r="A2644" s="3" t="s">
        <v>2719</v>
      </c>
      <c r="B2644" s="1">
        <v>45660</v>
      </c>
      <c r="C2644" s="23">
        <f t="shared" si="205"/>
        <v>3</v>
      </c>
      <c r="D2644" s="23">
        <f t="shared" si="206"/>
        <v>5</v>
      </c>
      <c r="E2644" s="23" t="str">
        <f t="shared" si="207"/>
        <v>viernes</v>
      </c>
      <c r="F2644" s="23">
        <f t="shared" si="208"/>
        <v>1</v>
      </c>
      <c r="G2644" s="23" t="str">
        <f t="shared" si="209"/>
        <v>enero</v>
      </c>
      <c r="H2644" s="2">
        <v>0.68888888888888888</v>
      </c>
      <c r="I2644" t="s">
        <v>57</v>
      </c>
      <c r="J2644" t="str">
        <f>VLOOKUP(ventas_starbucks_2025[[#This Row],[sucursal]],cambio_sucursal[#All],2,0)</f>
        <v>Sucursal Avda Colón</v>
      </c>
      <c r="K2644" t="s">
        <v>38</v>
      </c>
      <c r="L2644" t="s">
        <v>39</v>
      </c>
      <c r="M2644" t="s">
        <v>4</v>
      </c>
      <c r="N2644" t="str">
        <f>IFERROR(VLOOKUP(ventas_starbucks_2025[[#This Row],[tamaño_sucio]],cambio_tamaño[#All],2,0),"Tamaño único")</f>
        <v>Tamaño único</v>
      </c>
      <c r="O2644">
        <v>5</v>
      </c>
      <c r="P2644">
        <v>1526.84</v>
      </c>
      <c r="Q2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4">
        <v>7634.2</v>
      </c>
      <c r="S2644" t="s">
        <v>31</v>
      </c>
      <c r="T2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44" t="str">
        <f>VLOOKUP(ventas_starbucks_2025[[#This Row],[canal_compra]],cambio_canal_compra[#All],2,0)</f>
        <v>Entrega domicilio</v>
      </c>
      <c r="V2644" t="s">
        <v>40</v>
      </c>
      <c r="W2644" t="str">
        <f>VLOOKUP(ventas_starbucks_2025[[#This Row],[método_pago]],cambio_metodo_pago[#All],2,0)</f>
        <v>Efectivo</v>
      </c>
      <c r="X2644" t="s">
        <v>7</v>
      </c>
      <c r="Y2644">
        <v>15</v>
      </c>
      <c r="Z2644" t="str">
        <f>VLOOKUP(ventas_starbucks_2025[[#This Row],[promoción_aplicada5]],promocion_cambiar[#All],2,0)</f>
        <v>Hora Feliz</v>
      </c>
      <c r="AA2644" t="s">
        <v>36</v>
      </c>
      <c r="AB2644" t="s">
        <v>9</v>
      </c>
      <c r="AC2644" t="s">
        <v>41</v>
      </c>
      <c r="AD2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44">
        <v>13.7</v>
      </c>
      <c r="AF2644">
        <v>1</v>
      </c>
      <c r="AG2644">
        <v>45</v>
      </c>
      <c r="AH2644">
        <v>40</v>
      </c>
    </row>
    <row r="2645" spans="1:34" x14ac:dyDescent="0.25">
      <c r="A2645" s="3" t="s">
        <v>2720</v>
      </c>
      <c r="B2645" s="1">
        <v>45681</v>
      </c>
      <c r="C2645" s="23">
        <f t="shared" si="205"/>
        <v>24</v>
      </c>
      <c r="D2645" s="23">
        <f t="shared" si="206"/>
        <v>5</v>
      </c>
      <c r="E2645" s="1" t="str">
        <f t="shared" si="207"/>
        <v>viernes</v>
      </c>
      <c r="F2645" s="23">
        <f t="shared" si="208"/>
        <v>1</v>
      </c>
      <c r="G2645" s="1" t="str">
        <f t="shared" si="209"/>
        <v>enero</v>
      </c>
      <c r="H2645" s="2">
        <v>0.83194444444444449</v>
      </c>
      <c r="I2645" t="s">
        <v>12</v>
      </c>
      <c r="J2645" t="str">
        <f>VLOOKUP(ventas_starbucks_2025[[#This Row],[sucursal]],cambio_sucursal[#All],2,0)</f>
        <v>Sucursal Córdoba Shopping</v>
      </c>
      <c r="K2645" t="s">
        <v>101</v>
      </c>
      <c r="L2645" t="s">
        <v>3</v>
      </c>
      <c r="M2645" t="s">
        <v>4</v>
      </c>
      <c r="N2645" t="str">
        <f>IFERROR(VLOOKUP(ventas_starbucks_2025[[#This Row],[tamaño_sucio]],cambio_tamaño[#All],2,0),"Tamaño único")</f>
        <v>Tamaño único</v>
      </c>
      <c r="O2645">
        <v>1</v>
      </c>
      <c r="P2645">
        <v>3282.04</v>
      </c>
      <c r="Q2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45">
        <v>3282.04</v>
      </c>
      <c r="S2645" t="s">
        <v>15</v>
      </c>
      <c r="T2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45" t="str">
        <f>VLOOKUP(ventas_starbucks_2025[[#This Row],[canal_compra]],cambio_canal_compra[#All],2,0)</f>
        <v>Para llevar</v>
      </c>
      <c r="V2645" t="s">
        <v>6</v>
      </c>
      <c r="W2645" t="str">
        <f>VLOOKUP(ventas_starbucks_2025[[#This Row],[método_pago]],cambio_metodo_pago[#All],2,0)</f>
        <v>Aplicación móbil</v>
      </c>
      <c r="X2645" t="s">
        <v>22</v>
      </c>
      <c r="Y2645">
        <v>0</v>
      </c>
      <c r="Z2645" t="str">
        <f>VLOOKUP(ventas_starbucks_2025[[#This Row],[promoción_aplicada5]],promocion_cambiar[#All],2,0)</f>
        <v>2x1</v>
      </c>
      <c r="AA2645" t="s">
        <v>51</v>
      </c>
      <c r="AB2645" t="s">
        <v>32</v>
      </c>
      <c r="AC2645" t="s">
        <v>41</v>
      </c>
      <c r="AD2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45">
        <v>11.3</v>
      </c>
      <c r="AF2645">
        <v>1</v>
      </c>
      <c r="AG2645">
        <v>43</v>
      </c>
      <c r="AH2645">
        <v>42</v>
      </c>
    </row>
    <row r="2646" spans="1:34" x14ac:dyDescent="0.25">
      <c r="A2646" s="3" t="s">
        <v>2721</v>
      </c>
      <c r="B2646" s="1">
        <v>45712</v>
      </c>
      <c r="C2646" s="23">
        <f t="shared" si="205"/>
        <v>24</v>
      </c>
      <c r="D2646" s="23">
        <f t="shared" si="206"/>
        <v>1</v>
      </c>
      <c r="E2646" s="23" t="str">
        <f t="shared" si="207"/>
        <v>lunes</v>
      </c>
      <c r="F2646" s="23">
        <f t="shared" si="208"/>
        <v>2</v>
      </c>
      <c r="G2646" s="23" t="str">
        <f t="shared" si="209"/>
        <v>febrero</v>
      </c>
      <c r="H2646" s="2">
        <v>0.3840277777777778</v>
      </c>
      <c r="I2646" t="s">
        <v>12</v>
      </c>
      <c r="J2646" t="str">
        <f>VLOOKUP(ventas_starbucks_2025[[#This Row],[sucursal]],cambio_sucursal[#All],2,0)</f>
        <v>Sucursal Córdoba Shopping</v>
      </c>
      <c r="K2646" t="s">
        <v>38</v>
      </c>
      <c r="L2646" t="s">
        <v>39</v>
      </c>
      <c r="M2646" t="s">
        <v>4</v>
      </c>
      <c r="N2646" t="str">
        <f>IFERROR(VLOOKUP(ventas_starbucks_2025[[#This Row],[tamaño_sucio]],cambio_tamaño[#All],2,0),"Tamaño único")</f>
        <v>Tamaño único</v>
      </c>
      <c r="O2646">
        <v>5</v>
      </c>
      <c r="P2646">
        <v>1444.58</v>
      </c>
      <c r="Q2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6">
        <v>7222.9</v>
      </c>
      <c r="S2646" t="s">
        <v>15</v>
      </c>
      <c r="T2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46" t="str">
        <f>VLOOKUP(ventas_starbucks_2025[[#This Row],[canal_compra]],cambio_canal_compra[#All],2,0)</f>
        <v>Para llevar</v>
      </c>
      <c r="V2646" t="s">
        <v>40</v>
      </c>
      <c r="W2646" t="str">
        <f>VLOOKUP(ventas_starbucks_2025[[#This Row],[método_pago]],cambio_metodo_pago[#All],2,0)</f>
        <v>Efectivo</v>
      </c>
      <c r="X2646" t="s">
        <v>22</v>
      </c>
      <c r="Y2646">
        <v>0</v>
      </c>
      <c r="Z2646" t="str">
        <f>VLOOKUP(ventas_starbucks_2025[[#This Row],[promoción_aplicada5]],promocion_cambiar[#All],2,0)</f>
        <v>Ninguna</v>
      </c>
      <c r="AA2646" t="s">
        <v>17</v>
      </c>
      <c r="AB2646" t="s">
        <v>18</v>
      </c>
      <c r="AC2646" t="s">
        <v>24</v>
      </c>
      <c r="AD2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46">
        <v>14.9</v>
      </c>
      <c r="AF2646">
        <v>5</v>
      </c>
      <c r="AG2646">
        <v>50</v>
      </c>
      <c r="AH2646">
        <v>45</v>
      </c>
    </row>
    <row r="2647" spans="1:34" x14ac:dyDescent="0.25">
      <c r="A2647" s="3" t="s">
        <v>2722</v>
      </c>
      <c r="B2647" s="1">
        <v>45731</v>
      </c>
      <c r="C2647" s="23">
        <f t="shared" si="205"/>
        <v>15</v>
      </c>
      <c r="D2647" s="23">
        <f t="shared" si="206"/>
        <v>6</v>
      </c>
      <c r="E2647" s="23" t="str">
        <f t="shared" si="207"/>
        <v>sábado</v>
      </c>
      <c r="F2647" s="23">
        <f t="shared" si="208"/>
        <v>3</v>
      </c>
      <c r="G2647" s="23" t="str">
        <f t="shared" si="209"/>
        <v>marzo</v>
      </c>
      <c r="H2647" s="2">
        <v>0.41597222222222224</v>
      </c>
      <c r="I2647" t="s">
        <v>57</v>
      </c>
      <c r="J2647" t="str">
        <f>VLOOKUP(ventas_starbucks_2025[[#This Row],[sucursal]],cambio_sucursal[#All],2,0)</f>
        <v>Sucursal Avda Colón</v>
      </c>
      <c r="K2647" t="s">
        <v>13</v>
      </c>
      <c r="L2647" t="s">
        <v>14</v>
      </c>
      <c r="M2647" t="s">
        <v>4</v>
      </c>
      <c r="N2647" t="str">
        <f>IFERROR(VLOOKUP(ventas_starbucks_2025[[#This Row],[tamaño_sucio]],cambio_tamaño[#All],2,0),"Tamaño único")</f>
        <v>Tamaño único</v>
      </c>
      <c r="O2647">
        <v>4</v>
      </c>
      <c r="P2647">
        <v>1636.17</v>
      </c>
      <c r="Q2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7">
        <v>6544.68</v>
      </c>
      <c r="S2647" t="s">
        <v>5</v>
      </c>
      <c r="T2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47" t="str">
        <f>VLOOKUP(ventas_starbucks_2025[[#This Row],[canal_compra]],cambio_canal_compra[#All],2,0)</f>
        <v>En tienda</v>
      </c>
      <c r="V2647" t="s">
        <v>40</v>
      </c>
      <c r="W2647" t="str">
        <f>VLOOKUP(ventas_starbucks_2025[[#This Row],[método_pago]],cambio_metodo_pago[#All],2,0)</f>
        <v>Efectivo</v>
      </c>
      <c r="X2647" t="s">
        <v>7</v>
      </c>
      <c r="Y2647">
        <v>10</v>
      </c>
      <c r="Z2647" t="str">
        <f>VLOOKUP(ventas_starbucks_2025[[#This Row],[promoción_aplicada5]],promocion_cambiar[#All],2,0)</f>
        <v>Combo</v>
      </c>
      <c r="AA2647" t="s">
        <v>8</v>
      </c>
      <c r="AB2647" t="s">
        <v>18</v>
      </c>
      <c r="AC2647" t="s">
        <v>10</v>
      </c>
      <c r="AD2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47">
        <v>14.3</v>
      </c>
      <c r="AF2647">
        <v>2</v>
      </c>
      <c r="AG2647">
        <v>34</v>
      </c>
      <c r="AH2647">
        <v>30</v>
      </c>
    </row>
    <row r="2648" spans="1:34" x14ac:dyDescent="0.25">
      <c r="A2648" s="3" t="s">
        <v>2723</v>
      </c>
      <c r="B2648" s="1">
        <v>45685</v>
      </c>
      <c r="C2648" s="23">
        <f t="shared" si="205"/>
        <v>28</v>
      </c>
      <c r="D2648" s="23">
        <f t="shared" si="206"/>
        <v>2</v>
      </c>
      <c r="E2648" s="23" t="str">
        <f t="shared" si="207"/>
        <v>martes</v>
      </c>
      <c r="F2648" s="23">
        <f t="shared" si="208"/>
        <v>1</v>
      </c>
      <c r="G2648" s="23" t="str">
        <f t="shared" si="209"/>
        <v>enero</v>
      </c>
      <c r="H2648" s="2">
        <v>0.76041666666666663</v>
      </c>
      <c r="I2648" t="s">
        <v>1</v>
      </c>
      <c r="J2648" t="str">
        <f>VLOOKUP(ventas_starbucks_2025[[#This Row],[sucursal]],cambio_sucursal[#All],2,0)</f>
        <v>Sucursal Nueva Córdoba</v>
      </c>
      <c r="K2648" t="s">
        <v>101</v>
      </c>
      <c r="L2648" t="s">
        <v>3</v>
      </c>
      <c r="M2648" t="s">
        <v>4</v>
      </c>
      <c r="N2648" t="str">
        <f>IFERROR(VLOOKUP(ventas_starbucks_2025[[#This Row],[tamaño_sucio]],cambio_tamaño[#All],2,0),"Tamaño único")</f>
        <v>Tamaño único</v>
      </c>
      <c r="O2648">
        <v>2</v>
      </c>
      <c r="P2648">
        <v>2849.43</v>
      </c>
      <c r="Q2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48">
        <v>5698.86</v>
      </c>
      <c r="S2648" t="s">
        <v>5</v>
      </c>
      <c r="T2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48" t="str">
        <f>VLOOKUP(ventas_starbucks_2025[[#This Row],[canal_compra]],cambio_canal_compra[#All],2,0)</f>
        <v>En tienda</v>
      </c>
      <c r="V2648" t="s">
        <v>6</v>
      </c>
      <c r="W2648" t="str">
        <f>VLOOKUP(ventas_starbucks_2025[[#This Row],[método_pago]],cambio_metodo_pago[#All],2,0)</f>
        <v>Aplicación móbil</v>
      </c>
      <c r="X2648" t="s">
        <v>22</v>
      </c>
      <c r="Y2648">
        <v>0</v>
      </c>
      <c r="Z2648" t="str">
        <f>VLOOKUP(ventas_starbucks_2025[[#This Row],[promoción_aplicada5]],promocion_cambiar[#All],2,0)</f>
        <v>Combo</v>
      </c>
      <c r="AA2648" t="s">
        <v>8</v>
      </c>
      <c r="AB2648" t="s">
        <v>23</v>
      </c>
      <c r="AC2648" t="s">
        <v>41</v>
      </c>
      <c r="AD2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48">
        <v>6.6</v>
      </c>
      <c r="AF2648">
        <v>4</v>
      </c>
      <c r="AG2648">
        <v>23</v>
      </c>
      <c r="AH2648">
        <v>21</v>
      </c>
    </row>
    <row r="2649" spans="1:34" x14ac:dyDescent="0.25">
      <c r="A2649" s="3" t="s">
        <v>2724</v>
      </c>
      <c r="B2649" s="1">
        <v>45751</v>
      </c>
      <c r="C2649" s="23">
        <f t="shared" si="205"/>
        <v>4</v>
      </c>
      <c r="D2649" s="23">
        <f t="shared" si="206"/>
        <v>5</v>
      </c>
      <c r="E2649" s="23" t="str">
        <f t="shared" si="207"/>
        <v>viernes</v>
      </c>
      <c r="F2649" s="23">
        <f t="shared" si="208"/>
        <v>4</v>
      </c>
      <c r="G2649" s="23" t="str">
        <f t="shared" si="209"/>
        <v>abril</v>
      </c>
      <c r="H2649" s="2">
        <v>0.42083333333333334</v>
      </c>
      <c r="I2649" t="s">
        <v>26</v>
      </c>
      <c r="J2649" t="str">
        <f>VLOOKUP(ventas_starbucks_2025[[#This Row],[sucursal]],cambio_sucursal[#All],2,0)</f>
        <v>Sucursal San Lorenzo 47</v>
      </c>
      <c r="K2649" t="s">
        <v>94</v>
      </c>
      <c r="L2649" t="s">
        <v>70</v>
      </c>
      <c r="M2649" t="s">
        <v>62</v>
      </c>
      <c r="N2649" t="str">
        <f>IFERROR(VLOOKUP(ventas_starbucks_2025[[#This Row],[tamaño_sucio]],cambio_tamaño[#All],2,0),"Tamaño único")</f>
        <v>Extra-Grande</v>
      </c>
      <c r="O2649">
        <v>1</v>
      </c>
      <c r="P2649">
        <v>1686.37</v>
      </c>
      <c r="Q2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9">
        <v>1686.37</v>
      </c>
      <c r="S2649" t="s">
        <v>15</v>
      </c>
      <c r="T2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49" t="str">
        <f>VLOOKUP(ventas_starbucks_2025[[#This Row],[canal_compra]],cambio_canal_compra[#All],2,0)</f>
        <v>Para llevar</v>
      </c>
      <c r="V2649" t="s">
        <v>6</v>
      </c>
      <c r="W2649" t="str">
        <f>VLOOKUP(ventas_starbucks_2025[[#This Row],[método_pago]],cambio_metodo_pago[#All],2,0)</f>
        <v>Aplicación móbil</v>
      </c>
      <c r="X2649" t="s">
        <v>7</v>
      </c>
      <c r="Y2649">
        <v>15</v>
      </c>
      <c r="Z2649" t="str">
        <f>VLOOKUP(ventas_starbucks_2025[[#This Row],[promoción_aplicada5]],promocion_cambiar[#All],2,0)</f>
        <v>2x1</v>
      </c>
      <c r="AA2649" t="s">
        <v>51</v>
      </c>
      <c r="AB2649" t="s">
        <v>18</v>
      </c>
      <c r="AC2649" t="s">
        <v>41</v>
      </c>
      <c r="AD2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49">
        <v>7.9</v>
      </c>
      <c r="AF2649">
        <v>2</v>
      </c>
      <c r="AG2649">
        <v>26</v>
      </c>
      <c r="AH2649">
        <v>25</v>
      </c>
    </row>
    <row r="2650" spans="1:34" x14ac:dyDescent="0.25">
      <c r="A2650" s="3" t="s">
        <v>2725</v>
      </c>
      <c r="B2650" s="1">
        <v>45686</v>
      </c>
      <c r="C2650" s="23">
        <f t="shared" si="205"/>
        <v>29</v>
      </c>
      <c r="D2650" s="23">
        <f t="shared" si="206"/>
        <v>3</v>
      </c>
      <c r="E2650" s="23" t="str">
        <f t="shared" si="207"/>
        <v>miércoles</v>
      </c>
      <c r="F2650" s="23">
        <f t="shared" si="208"/>
        <v>1</v>
      </c>
      <c r="G2650" s="23" t="str">
        <f t="shared" si="209"/>
        <v>enero</v>
      </c>
      <c r="H2650" s="2">
        <v>0.77083333333333337</v>
      </c>
      <c r="I2650" t="s">
        <v>57</v>
      </c>
      <c r="J2650" t="str">
        <f>VLOOKUP(ventas_starbucks_2025[[#This Row],[sucursal]],cambio_sucursal[#All],2,0)</f>
        <v>Sucursal Avda Colón</v>
      </c>
      <c r="K2650" t="s">
        <v>64</v>
      </c>
      <c r="L2650" t="s">
        <v>65</v>
      </c>
      <c r="M2650" t="s">
        <v>4</v>
      </c>
      <c r="N2650" t="str">
        <f>IFERROR(VLOOKUP(ventas_starbucks_2025[[#This Row],[tamaño_sucio]],cambio_tamaño[#All],2,0),"Tamaño único")</f>
        <v>Tamaño único</v>
      </c>
      <c r="O2650">
        <v>1</v>
      </c>
      <c r="P2650">
        <v>1935.74</v>
      </c>
      <c r="Q2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0">
        <v>1935.74</v>
      </c>
      <c r="S2650" t="s">
        <v>31</v>
      </c>
      <c r="T2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50" t="str">
        <f>VLOOKUP(ventas_starbucks_2025[[#This Row],[canal_compra]],cambio_canal_compra[#All],2,0)</f>
        <v>Entrega domicilio</v>
      </c>
      <c r="V2650" t="s">
        <v>40</v>
      </c>
      <c r="W2650" t="str">
        <f>VLOOKUP(ventas_starbucks_2025[[#This Row],[método_pago]],cambio_metodo_pago[#All],2,0)</f>
        <v>Efectivo</v>
      </c>
      <c r="X2650" t="s">
        <v>22</v>
      </c>
      <c r="Y2650">
        <v>0</v>
      </c>
      <c r="Z2650" t="str">
        <f>VLOOKUP(ventas_starbucks_2025[[#This Row],[promoción_aplicada5]],promocion_cambiar[#All],2,0)</f>
        <v>Combo</v>
      </c>
      <c r="AA2650" t="s">
        <v>8</v>
      </c>
      <c r="AB2650" t="s">
        <v>23</v>
      </c>
      <c r="AC2650" t="s">
        <v>10</v>
      </c>
      <c r="AD2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50">
        <v>12.2</v>
      </c>
      <c r="AF2650">
        <v>1</v>
      </c>
      <c r="AG2650">
        <v>22</v>
      </c>
      <c r="AH2650">
        <v>21</v>
      </c>
    </row>
    <row r="2651" spans="1:34" x14ac:dyDescent="0.25">
      <c r="A2651" s="3" t="s">
        <v>2726</v>
      </c>
      <c r="B2651" s="1">
        <v>45699</v>
      </c>
      <c r="C2651" s="23">
        <f t="shared" si="205"/>
        <v>11</v>
      </c>
      <c r="D2651" s="23">
        <f t="shared" si="206"/>
        <v>2</v>
      </c>
      <c r="E2651" s="23" t="str">
        <f t="shared" si="207"/>
        <v>martes</v>
      </c>
      <c r="F2651" s="23">
        <f t="shared" si="208"/>
        <v>2</v>
      </c>
      <c r="G2651" s="23" t="str">
        <f t="shared" si="209"/>
        <v>febrero</v>
      </c>
      <c r="H2651" s="2">
        <v>0.44305555555555554</v>
      </c>
      <c r="I2651" t="s">
        <v>57</v>
      </c>
      <c r="J2651" t="str">
        <f>VLOOKUP(ventas_starbucks_2025[[#This Row],[sucursal]],cambio_sucursal[#All],2,0)</f>
        <v>Sucursal Avda Colón</v>
      </c>
      <c r="K2651" t="s">
        <v>27</v>
      </c>
      <c r="L2651" t="s">
        <v>28</v>
      </c>
      <c r="M2651" t="s">
        <v>4</v>
      </c>
      <c r="N2651" t="str">
        <f>IFERROR(VLOOKUP(ventas_starbucks_2025[[#This Row],[tamaño_sucio]],cambio_tamaño[#All],2,0),"Tamaño único")</f>
        <v>Tamaño único</v>
      </c>
      <c r="O2651">
        <v>1</v>
      </c>
      <c r="P2651">
        <v>2315.6999999999998</v>
      </c>
      <c r="Q2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51">
        <v>2315.6999999999998</v>
      </c>
      <c r="S2651" t="s">
        <v>5</v>
      </c>
      <c r="T2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51" t="str">
        <f>VLOOKUP(ventas_starbucks_2025[[#This Row],[canal_compra]],cambio_canal_compra[#All],2,0)</f>
        <v>En tienda</v>
      </c>
      <c r="V2651" t="s">
        <v>40</v>
      </c>
      <c r="W2651" t="str">
        <f>VLOOKUP(ventas_starbucks_2025[[#This Row],[método_pago]],cambio_metodo_pago[#All],2,0)</f>
        <v>Efectivo</v>
      </c>
      <c r="X2651" t="s">
        <v>7</v>
      </c>
      <c r="Y2651">
        <v>15</v>
      </c>
      <c r="Z2651" t="str">
        <f>VLOOKUP(ventas_starbucks_2025[[#This Row],[promoción_aplicada5]],promocion_cambiar[#All],2,0)</f>
        <v>Combo</v>
      </c>
      <c r="AA2651" t="s">
        <v>8</v>
      </c>
      <c r="AB2651" t="s">
        <v>29</v>
      </c>
      <c r="AC2651" t="s">
        <v>10</v>
      </c>
      <c r="AD2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1">
        <v>5.2</v>
      </c>
      <c r="AF2651">
        <v>3</v>
      </c>
      <c r="AG2651">
        <v>47</v>
      </c>
      <c r="AH2651">
        <v>46</v>
      </c>
    </row>
    <row r="2652" spans="1:34" x14ac:dyDescent="0.25">
      <c r="A2652" s="3" t="s">
        <v>2727</v>
      </c>
      <c r="B2652" s="1">
        <v>45699</v>
      </c>
      <c r="C2652" s="23">
        <f t="shared" si="205"/>
        <v>11</v>
      </c>
      <c r="D2652" s="23">
        <f t="shared" si="206"/>
        <v>2</v>
      </c>
      <c r="E2652" s="23" t="str">
        <f t="shared" si="207"/>
        <v>martes</v>
      </c>
      <c r="F2652" s="23">
        <f t="shared" si="208"/>
        <v>2</v>
      </c>
      <c r="G2652" s="23" t="str">
        <f t="shared" si="209"/>
        <v>febrero</v>
      </c>
      <c r="H2652" s="2">
        <v>0.4513888888888889</v>
      </c>
      <c r="I2652" t="s">
        <v>12</v>
      </c>
      <c r="J2652" t="str">
        <f>VLOOKUP(ventas_starbucks_2025[[#This Row],[sucursal]],cambio_sucursal[#All],2,0)</f>
        <v>Sucursal Córdoba Shopping</v>
      </c>
      <c r="K2652" t="s">
        <v>101</v>
      </c>
      <c r="L2652" t="s">
        <v>3</v>
      </c>
      <c r="M2652" t="s">
        <v>4</v>
      </c>
      <c r="N2652" t="str">
        <f>IFERROR(VLOOKUP(ventas_starbucks_2025[[#This Row],[tamaño_sucio]],cambio_tamaño[#All],2,0),"Tamaño único")</f>
        <v>Tamaño único</v>
      </c>
      <c r="O2652">
        <v>5</v>
      </c>
      <c r="P2652">
        <v>2748.19</v>
      </c>
      <c r="Q2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52">
        <v>13740.95</v>
      </c>
      <c r="S2652" t="s">
        <v>31</v>
      </c>
      <c r="T2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652" t="str">
        <f>VLOOKUP(ventas_starbucks_2025[[#This Row],[canal_compra]],cambio_canal_compra[#All],2,0)</f>
        <v>Entrega domicilio</v>
      </c>
      <c r="V2652" t="s">
        <v>6</v>
      </c>
      <c r="W2652" t="str">
        <f>VLOOKUP(ventas_starbucks_2025[[#This Row],[método_pago]],cambio_metodo_pago[#All],2,0)</f>
        <v>Aplicación móbil</v>
      </c>
      <c r="X2652" t="s">
        <v>7</v>
      </c>
      <c r="Y2652">
        <v>10</v>
      </c>
      <c r="Z2652" t="str">
        <f>VLOOKUP(ventas_starbucks_2025[[#This Row],[promoción_aplicada5]],promocion_cambiar[#All],2,0)</f>
        <v>Hora Feliz</v>
      </c>
      <c r="AA2652" t="s">
        <v>36</v>
      </c>
      <c r="AB2652" t="s">
        <v>23</v>
      </c>
      <c r="AC2652" t="s">
        <v>10</v>
      </c>
      <c r="AD2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2">
        <v>9.8000000000000007</v>
      </c>
      <c r="AF2652">
        <v>2</v>
      </c>
      <c r="AG2652">
        <v>30</v>
      </c>
      <c r="AH2652">
        <v>25</v>
      </c>
    </row>
    <row r="2653" spans="1:34" x14ac:dyDescent="0.25">
      <c r="A2653" s="3" t="s">
        <v>2728</v>
      </c>
      <c r="B2653" s="1">
        <v>45715</v>
      </c>
      <c r="C2653" s="23">
        <f t="shared" si="205"/>
        <v>27</v>
      </c>
      <c r="D2653" s="23">
        <f t="shared" si="206"/>
        <v>4</v>
      </c>
      <c r="E2653" s="23" t="str">
        <f t="shared" si="207"/>
        <v>jueves</v>
      </c>
      <c r="F2653" s="23">
        <f t="shared" si="208"/>
        <v>2</v>
      </c>
      <c r="G2653" s="23" t="str">
        <f t="shared" si="209"/>
        <v>febrero</v>
      </c>
      <c r="H2653" s="2">
        <v>0.75555555555555554</v>
      </c>
      <c r="I2653" t="s">
        <v>26</v>
      </c>
      <c r="J2653" t="str">
        <f>VLOOKUP(ventas_starbucks_2025[[#This Row],[sucursal]],cambio_sucursal[#All],2,0)</f>
        <v>Sucursal San Lorenzo 47</v>
      </c>
      <c r="K2653" t="s">
        <v>69</v>
      </c>
      <c r="L2653" t="s">
        <v>70</v>
      </c>
      <c r="M2653" t="s">
        <v>55</v>
      </c>
      <c r="N2653" t="str">
        <f>IFERROR(VLOOKUP(ventas_starbucks_2025[[#This Row],[tamaño_sucio]],cambio_tamaño[#All],2,0),"Tamaño único")</f>
        <v>Pequeño</v>
      </c>
      <c r="O2653">
        <v>2</v>
      </c>
      <c r="P2653">
        <v>1431.95</v>
      </c>
      <c r="Q2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3">
        <v>2863.9</v>
      </c>
      <c r="S2653" t="s">
        <v>5</v>
      </c>
      <c r="T2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53" t="str">
        <f>VLOOKUP(ventas_starbucks_2025[[#This Row],[canal_compra]],cambio_canal_compra[#All],2,0)</f>
        <v>En tienda</v>
      </c>
      <c r="V2653" t="s">
        <v>16</v>
      </c>
      <c r="W2653" t="str">
        <f>VLOOKUP(ventas_starbucks_2025[[#This Row],[método_pago]],cambio_metodo_pago[#All],2,0)</f>
        <v>Tarjeta</v>
      </c>
      <c r="X2653" t="s">
        <v>7</v>
      </c>
      <c r="Y2653">
        <v>15</v>
      </c>
      <c r="Z2653" t="str">
        <f>VLOOKUP(ventas_starbucks_2025[[#This Row],[promoción_aplicada5]],promocion_cambiar[#All],2,0)</f>
        <v>Hora Feliz</v>
      </c>
      <c r="AA2653" t="s">
        <v>36</v>
      </c>
      <c r="AB2653" t="s">
        <v>32</v>
      </c>
      <c r="AC2653" t="s">
        <v>24</v>
      </c>
      <c r="AD2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3">
        <v>6.3</v>
      </c>
      <c r="AF2653">
        <v>1</v>
      </c>
      <c r="AG2653">
        <v>14</v>
      </c>
      <c r="AH2653">
        <v>12</v>
      </c>
    </row>
    <row r="2654" spans="1:34" x14ac:dyDescent="0.25">
      <c r="A2654" s="3" t="s">
        <v>2729</v>
      </c>
      <c r="B2654" s="1">
        <v>45661</v>
      </c>
      <c r="C2654" s="23">
        <f t="shared" si="205"/>
        <v>4</v>
      </c>
      <c r="D2654" s="23">
        <f t="shared" si="206"/>
        <v>6</v>
      </c>
      <c r="E2654" s="23" t="str">
        <f t="shared" si="207"/>
        <v>sábado</v>
      </c>
      <c r="F2654" s="23">
        <f t="shared" si="208"/>
        <v>1</v>
      </c>
      <c r="G2654" s="23" t="str">
        <f t="shared" si="209"/>
        <v>enero</v>
      </c>
      <c r="H2654" s="2">
        <v>0.42777777777777776</v>
      </c>
      <c r="I2654" t="s">
        <v>26</v>
      </c>
      <c r="J2654" t="str">
        <f>VLOOKUP(ventas_starbucks_2025[[#This Row],[sucursal]],cambio_sucursal[#All],2,0)</f>
        <v>Sucursal San Lorenzo 47</v>
      </c>
      <c r="K2654" t="s">
        <v>130</v>
      </c>
      <c r="L2654" t="s">
        <v>65</v>
      </c>
      <c r="M2654" t="s">
        <v>4</v>
      </c>
      <c r="N2654" t="str">
        <f>IFERROR(VLOOKUP(ventas_starbucks_2025[[#This Row],[tamaño_sucio]],cambio_tamaño[#All],2,0),"Tamaño único")</f>
        <v>Tamaño único</v>
      </c>
      <c r="O2654">
        <v>2</v>
      </c>
      <c r="P2654">
        <v>1536</v>
      </c>
      <c r="Q2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4">
        <v>3072</v>
      </c>
      <c r="S2654" t="s">
        <v>31</v>
      </c>
      <c r="T2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54" t="str">
        <f>VLOOKUP(ventas_starbucks_2025[[#This Row],[canal_compra]],cambio_canal_compra[#All],2,0)</f>
        <v>Entrega domicilio</v>
      </c>
      <c r="V2654" t="s">
        <v>40</v>
      </c>
      <c r="W2654" t="str">
        <f>VLOOKUP(ventas_starbucks_2025[[#This Row],[método_pago]],cambio_metodo_pago[#All],2,0)</f>
        <v>Efectivo</v>
      </c>
      <c r="X2654" t="s">
        <v>7</v>
      </c>
      <c r="Y2654">
        <v>15</v>
      </c>
      <c r="Z2654" t="str">
        <f>VLOOKUP(ventas_starbucks_2025[[#This Row],[promoción_aplicada5]],promocion_cambiar[#All],2,0)</f>
        <v>Ninguna</v>
      </c>
      <c r="AA2654" t="s">
        <v>17</v>
      </c>
      <c r="AB2654" t="s">
        <v>23</v>
      </c>
      <c r="AC2654" t="s">
        <v>24</v>
      </c>
      <c r="AD2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54">
        <v>14.4</v>
      </c>
      <c r="AF2654">
        <v>5</v>
      </c>
      <c r="AG2654">
        <v>35</v>
      </c>
      <c r="AH2654">
        <v>33</v>
      </c>
    </row>
    <row r="2655" spans="1:34" x14ac:dyDescent="0.25">
      <c r="A2655" s="3" t="s">
        <v>2730</v>
      </c>
      <c r="B2655" s="1">
        <v>45724</v>
      </c>
      <c r="C2655" s="23">
        <f t="shared" si="205"/>
        <v>8</v>
      </c>
      <c r="D2655" s="23">
        <f t="shared" si="206"/>
        <v>6</v>
      </c>
      <c r="E2655" s="23" t="str">
        <f t="shared" si="207"/>
        <v>sábado</v>
      </c>
      <c r="F2655" s="23">
        <f t="shared" si="208"/>
        <v>3</v>
      </c>
      <c r="G2655" s="23" t="str">
        <f t="shared" si="209"/>
        <v>marzo</v>
      </c>
      <c r="H2655" s="2">
        <v>0.74027777777777781</v>
      </c>
      <c r="I2655" t="s">
        <v>12</v>
      </c>
      <c r="J2655" t="str">
        <f>VLOOKUP(ventas_starbucks_2025[[#This Row],[sucursal]],cambio_sucursal[#All],2,0)</f>
        <v>Sucursal Córdoba Shopping</v>
      </c>
      <c r="K2655" t="s">
        <v>358</v>
      </c>
      <c r="L2655" t="s">
        <v>44</v>
      </c>
      <c r="M2655" t="s">
        <v>50</v>
      </c>
      <c r="N2655" t="str">
        <f>IFERROR(VLOOKUP(ventas_starbucks_2025[[#This Row],[tamaño_sucio]],cambio_tamaño[#All],2,0),"Tamaño único")</f>
        <v>Mediano</v>
      </c>
      <c r="O2655">
        <v>2</v>
      </c>
      <c r="P2655">
        <v>1570.27</v>
      </c>
      <c r="Q2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5">
        <v>3140.54</v>
      </c>
      <c r="S2655" t="s">
        <v>15</v>
      </c>
      <c r="T2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55" t="str">
        <f>VLOOKUP(ventas_starbucks_2025[[#This Row],[canal_compra]],cambio_canal_compra[#All],2,0)</f>
        <v>Para llevar</v>
      </c>
      <c r="V2655" t="s">
        <v>40</v>
      </c>
      <c r="W2655" t="str">
        <f>VLOOKUP(ventas_starbucks_2025[[#This Row],[método_pago]],cambio_metodo_pago[#All],2,0)</f>
        <v>Efectivo</v>
      </c>
      <c r="X2655" t="s">
        <v>7</v>
      </c>
      <c r="Y2655">
        <v>0</v>
      </c>
      <c r="Z2655" t="str">
        <f>VLOOKUP(ventas_starbucks_2025[[#This Row],[promoción_aplicada5]],promocion_cambiar[#All],2,0)</f>
        <v>Combo</v>
      </c>
      <c r="AA2655" t="s">
        <v>8</v>
      </c>
      <c r="AB2655" t="s">
        <v>23</v>
      </c>
      <c r="AC2655" t="s">
        <v>10</v>
      </c>
      <c r="AD2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55">
        <v>4.0999999999999996</v>
      </c>
      <c r="AF2655">
        <v>1</v>
      </c>
      <c r="AG2655">
        <v>10</v>
      </c>
      <c r="AH2655">
        <v>8</v>
      </c>
    </row>
    <row r="2656" spans="1:34" x14ac:dyDescent="0.25">
      <c r="A2656" s="3" t="s">
        <v>2731</v>
      </c>
      <c r="B2656" s="1">
        <v>45727</v>
      </c>
      <c r="C2656" s="23">
        <f t="shared" si="205"/>
        <v>11</v>
      </c>
      <c r="D2656" s="23">
        <f t="shared" si="206"/>
        <v>2</v>
      </c>
      <c r="E2656" s="1" t="str">
        <f t="shared" si="207"/>
        <v>martes</v>
      </c>
      <c r="F2656" s="23">
        <f t="shared" si="208"/>
        <v>3</v>
      </c>
      <c r="G2656" s="1" t="str">
        <f t="shared" si="209"/>
        <v>marzo</v>
      </c>
      <c r="H2656" s="2">
        <v>0.5708333333333333</v>
      </c>
      <c r="I2656" t="s">
        <v>26</v>
      </c>
      <c r="J2656" t="str">
        <f>VLOOKUP(ventas_starbucks_2025[[#This Row],[sucursal]],cambio_sucursal[#All],2,0)</f>
        <v>Sucursal San Lorenzo 47</v>
      </c>
      <c r="K2656" t="s">
        <v>113</v>
      </c>
      <c r="L2656" t="s">
        <v>44</v>
      </c>
      <c r="M2656" t="s">
        <v>55</v>
      </c>
      <c r="N2656" t="str">
        <f>IFERROR(VLOOKUP(ventas_starbucks_2025[[#This Row],[tamaño_sucio]],cambio_tamaño[#All],2,0),"Tamaño único")</f>
        <v>Pequeño</v>
      </c>
      <c r="O2656">
        <v>5</v>
      </c>
      <c r="P2656">
        <v>1370.86</v>
      </c>
      <c r="Q2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6">
        <v>6854.3</v>
      </c>
      <c r="S2656" t="s">
        <v>15</v>
      </c>
      <c r="T2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56" t="str">
        <f>VLOOKUP(ventas_starbucks_2025[[#This Row],[canal_compra]],cambio_canal_compra[#All],2,0)</f>
        <v>Para llevar</v>
      </c>
      <c r="V2656" t="s">
        <v>40</v>
      </c>
      <c r="W2656" t="str">
        <f>VLOOKUP(ventas_starbucks_2025[[#This Row],[método_pago]],cambio_metodo_pago[#All],2,0)</f>
        <v>Efectivo</v>
      </c>
      <c r="X2656" t="s">
        <v>22</v>
      </c>
      <c r="Y2656">
        <v>0</v>
      </c>
      <c r="Z2656" t="str">
        <f>VLOOKUP(ventas_starbucks_2025[[#This Row],[promoción_aplicada5]],promocion_cambiar[#All],2,0)</f>
        <v>Combo</v>
      </c>
      <c r="AA2656" t="s">
        <v>8</v>
      </c>
      <c r="AB2656" t="s">
        <v>32</v>
      </c>
      <c r="AC2656" t="s">
        <v>41</v>
      </c>
      <c r="AD2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6">
        <v>5.7</v>
      </c>
      <c r="AF2656">
        <v>2</v>
      </c>
      <c r="AG2656">
        <v>42</v>
      </c>
      <c r="AH2656">
        <v>37</v>
      </c>
    </row>
    <row r="2657" spans="1:34" x14ac:dyDescent="0.25">
      <c r="A2657" s="3" t="s">
        <v>2732</v>
      </c>
      <c r="B2657" s="1">
        <v>45747</v>
      </c>
      <c r="C2657" s="23">
        <f t="shared" si="205"/>
        <v>31</v>
      </c>
      <c r="D2657" s="23">
        <f t="shared" si="206"/>
        <v>1</v>
      </c>
      <c r="E2657" s="23" t="str">
        <f t="shared" si="207"/>
        <v>lunes</v>
      </c>
      <c r="F2657" s="23">
        <f t="shared" si="208"/>
        <v>3</v>
      </c>
      <c r="G2657" s="23" t="str">
        <f t="shared" si="209"/>
        <v>marzo</v>
      </c>
      <c r="H2657" s="2">
        <v>0.36388888888888887</v>
      </c>
      <c r="I2657" t="s">
        <v>12</v>
      </c>
      <c r="J2657" t="str">
        <f>VLOOKUP(ventas_starbucks_2025[[#This Row],[sucursal]],cambio_sucursal[#All],2,0)</f>
        <v>Sucursal Córdoba Shopping</v>
      </c>
      <c r="K2657" t="s">
        <v>2</v>
      </c>
      <c r="L2657" t="s">
        <v>3</v>
      </c>
      <c r="M2657" t="s">
        <v>4</v>
      </c>
      <c r="N2657" t="str">
        <f>IFERROR(VLOOKUP(ventas_starbucks_2025[[#This Row],[tamaño_sucio]],cambio_tamaño[#All],2,0),"Tamaño único")</f>
        <v>Tamaño único</v>
      </c>
      <c r="O2657">
        <v>3</v>
      </c>
      <c r="P2657">
        <v>3444.71</v>
      </c>
      <c r="Q2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57">
        <v>10334.129999999999</v>
      </c>
      <c r="S2657" t="s">
        <v>15</v>
      </c>
      <c r="T2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657" t="str">
        <f>VLOOKUP(ventas_starbucks_2025[[#This Row],[canal_compra]],cambio_canal_compra[#All],2,0)</f>
        <v>Para llevar</v>
      </c>
      <c r="V2657" t="s">
        <v>6</v>
      </c>
      <c r="W2657" t="str">
        <f>VLOOKUP(ventas_starbucks_2025[[#This Row],[método_pago]],cambio_metodo_pago[#All],2,0)</f>
        <v>Aplicación móbil</v>
      </c>
      <c r="X2657" t="s">
        <v>22</v>
      </c>
      <c r="Y2657">
        <v>0</v>
      </c>
      <c r="Z2657" t="str">
        <f>VLOOKUP(ventas_starbucks_2025[[#This Row],[promoción_aplicada5]],promocion_cambiar[#All],2,0)</f>
        <v>Combo</v>
      </c>
      <c r="AA2657" t="s">
        <v>8</v>
      </c>
      <c r="AB2657" t="s">
        <v>18</v>
      </c>
      <c r="AC2657" t="s">
        <v>24</v>
      </c>
      <c r="AD2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7">
        <v>8</v>
      </c>
      <c r="AF2657">
        <v>3</v>
      </c>
      <c r="AG2657">
        <v>50</v>
      </c>
      <c r="AH2657">
        <v>47</v>
      </c>
    </row>
    <row r="2658" spans="1:34" x14ac:dyDescent="0.25">
      <c r="A2658" s="3" t="s">
        <v>2733</v>
      </c>
      <c r="B2658" s="1">
        <v>45708</v>
      </c>
      <c r="C2658" s="23">
        <f t="shared" si="205"/>
        <v>20</v>
      </c>
      <c r="D2658" s="23">
        <f t="shared" si="206"/>
        <v>4</v>
      </c>
      <c r="E2658" s="23" t="str">
        <f t="shared" si="207"/>
        <v>jueves</v>
      </c>
      <c r="F2658" s="23">
        <f t="shared" si="208"/>
        <v>2</v>
      </c>
      <c r="G2658" s="23" t="str">
        <f t="shared" si="209"/>
        <v>febrero</v>
      </c>
      <c r="H2658" s="2">
        <v>0.30277777777777776</v>
      </c>
      <c r="I2658" t="s">
        <v>57</v>
      </c>
      <c r="J2658" t="str">
        <f>VLOOKUP(ventas_starbucks_2025[[#This Row],[sucursal]],cambio_sucursal[#All],2,0)</f>
        <v>Sucursal Avda Colón</v>
      </c>
      <c r="K2658" t="s">
        <v>48</v>
      </c>
      <c r="L2658" t="s">
        <v>49</v>
      </c>
      <c r="M2658" t="s">
        <v>50</v>
      </c>
      <c r="N2658" t="str">
        <f>IFERROR(VLOOKUP(ventas_starbucks_2025[[#This Row],[tamaño_sucio]],cambio_tamaño[#All],2,0),"Tamaño único")</f>
        <v>Mediano</v>
      </c>
      <c r="O2658">
        <v>4</v>
      </c>
      <c r="P2658">
        <v>1985.63</v>
      </c>
      <c r="Q2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8">
        <v>7942.52</v>
      </c>
      <c r="S2658" t="s">
        <v>5</v>
      </c>
      <c r="T2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58" t="str">
        <f>VLOOKUP(ventas_starbucks_2025[[#This Row],[canal_compra]],cambio_canal_compra[#All],2,0)</f>
        <v>En tienda</v>
      </c>
      <c r="V2658" t="s">
        <v>6</v>
      </c>
      <c r="W2658" t="str">
        <f>VLOOKUP(ventas_starbucks_2025[[#This Row],[método_pago]],cambio_metodo_pago[#All],2,0)</f>
        <v>Aplicación móbil</v>
      </c>
      <c r="X2658" t="s">
        <v>7</v>
      </c>
      <c r="Y2658">
        <v>0</v>
      </c>
      <c r="Z2658" t="str">
        <f>VLOOKUP(ventas_starbucks_2025[[#This Row],[promoción_aplicada5]],promocion_cambiar[#All],2,0)</f>
        <v>Hora Feliz</v>
      </c>
      <c r="AA2658" t="s">
        <v>36</v>
      </c>
      <c r="AB2658" t="s">
        <v>18</v>
      </c>
      <c r="AC2658" t="s">
        <v>41</v>
      </c>
      <c r="AD2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58">
        <v>14.9</v>
      </c>
      <c r="AF2658">
        <v>5</v>
      </c>
      <c r="AG2658">
        <v>24</v>
      </c>
      <c r="AH2658">
        <v>20</v>
      </c>
    </row>
    <row r="2659" spans="1:34" x14ac:dyDescent="0.25">
      <c r="A2659" s="3" t="s">
        <v>2734</v>
      </c>
      <c r="B2659" s="1">
        <v>45750</v>
      </c>
      <c r="C2659" s="23">
        <f t="shared" si="205"/>
        <v>3</v>
      </c>
      <c r="D2659" s="23">
        <f t="shared" si="206"/>
        <v>4</v>
      </c>
      <c r="E2659" s="23" t="str">
        <f t="shared" si="207"/>
        <v>jueves</v>
      </c>
      <c r="F2659" s="23">
        <f t="shared" si="208"/>
        <v>4</v>
      </c>
      <c r="G2659" s="23" t="str">
        <f t="shared" si="209"/>
        <v>abril</v>
      </c>
      <c r="H2659" s="2">
        <v>0.57152777777777775</v>
      </c>
      <c r="I2659" t="s">
        <v>12</v>
      </c>
      <c r="J2659" t="str">
        <f>VLOOKUP(ventas_starbucks_2025[[#This Row],[sucursal]],cambio_sucursal[#All],2,0)</f>
        <v>Sucursal Córdoba Shopping</v>
      </c>
      <c r="K2659" t="s">
        <v>74</v>
      </c>
      <c r="L2659" t="s">
        <v>70</v>
      </c>
      <c r="M2659" t="s">
        <v>62</v>
      </c>
      <c r="N2659" t="str">
        <f>IFERROR(VLOOKUP(ventas_starbucks_2025[[#This Row],[tamaño_sucio]],cambio_tamaño[#All],2,0),"Tamaño único")</f>
        <v>Extra-Grande</v>
      </c>
      <c r="O2659">
        <v>5</v>
      </c>
      <c r="P2659">
        <v>1327.1</v>
      </c>
      <c r="Q2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9">
        <v>6635.5</v>
      </c>
      <c r="S2659" t="s">
        <v>31</v>
      </c>
      <c r="T2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59" t="str">
        <f>VLOOKUP(ventas_starbucks_2025[[#This Row],[canal_compra]],cambio_canal_compra[#All],2,0)</f>
        <v>Entrega domicilio</v>
      </c>
      <c r="V2659" t="s">
        <v>6</v>
      </c>
      <c r="W2659" t="str">
        <f>VLOOKUP(ventas_starbucks_2025[[#This Row],[método_pago]],cambio_metodo_pago[#All],2,0)</f>
        <v>Aplicación móbil</v>
      </c>
      <c r="X2659" t="s">
        <v>22</v>
      </c>
      <c r="Y2659">
        <v>0</v>
      </c>
      <c r="Z2659" t="str">
        <f>VLOOKUP(ventas_starbucks_2025[[#This Row],[promoción_aplicada5]],promocion_cambiar[#All],2,0)</f>
        <v>Combo</v>
      </c>
      <c r="AA2659" t="s">
        <v>8</v>
      </c>
      <c r="AB2659" t="s">
        <v>9</v>
      </c>
      <c r="AC2659" t="s">
        <v>24</v>
      </c>
      <c r="AD2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9">
        <v>8</v>
      </c>
      <c r="AF2659">
        <v>5</v>
      </c>
      <c r="AG2659">
        <v>10</v>
      </c>
      <c r="AH2659">
        <v>5</v>
      </c>
    </row>
    <row r="2660" spans="1:34" x14ac:dyDescent="0.25">
      <c r="A2660" s="3" t="s">
        <v>2735</v>
      </c>
      <c r="B2660" s="1">
        <v>45727</v>
      </c>
      <c r="C2660" s="23">
        <f t="shared" si="205"/>
        <v>11</v>
      </c>
      <c r="D2660" s="23">
        <f t="shared" si="206"/>
        <v>2</v>
      </c>
      <c r="E2660" s="23" t="str">
        <f t="shared" si="207"/>
        <v>martes</v>
      </c>
      <c r="F2660" s="23">
        <f t="shared" si="208"/>
        <v>3</v>
      </c>
      <c r="G2660" s="23" t="str">
        <f t="shared" si="209"/>
        <v>marzo</v>
      </c>
      <c r="H2660" s="2">
        <v>0.38263888888888886</v>
      </c>
      <c r="I2660" t="s">
        <v>57</v>
      </c>
      <c r="J2660" t="str">
        <f>VLOOKUP(ventas_starbucks_2025[[#This Row],[sucursal]],cambio_sucursal[#All],2,0)</f>
        <v>Sucursal Avda Colón</v>
      </c>
      <c r="K2660" t="s">
        <v>82</v>
      </c>
      <c r="L2660" t="s">
        <v>28</v>
      </c>
      <c r="M2660" t="s">
        <v>4</v>
      </c>
      <c r="N2660" t="str">
        <f>IFERROR(VLOOKUP(ventas_starbucks_2025[[#This Row],[tamaño_sucio]],cambio_tamaño[#All],2,0),"Tamaño único")</f>
        <v>Tamaño único</v>
      </c>
      <c r="O2660">
        <v>3</v>
      </c>
      <c r="P2660">
        <v>2372.52</v>
      </c>
      <c r="Q2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60">
        <v>7117.56</v>
      </c>
      <c r="S2660" t="s">
        <v>5</v>
      </c>
      <c r="T2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0" t="str">
        <f>VLOOKUP(ventas_starbucks_2025[[#This Row],[canal_compra]],cambio_canal_compra[#All],2,0)</f>
        <v>En tienda</v>
      </c>
      <c r="V2660" t="s">
        <v>6</v>
      </c>
      <c r="W2660" t="str">
        <f>VLOOKUP(ventas_starbucks_2025[[#This Row],[método_pago]],cambio_metodo_pago[#All],2,0)</f>
        <v>Aplicación móbil</v>
      </c>
      <c r="X2660" t="s">
        <v>7</v>
      </c>
      <c r="Y2660">
        <v>0</v>
      </c>
      <c r="Z2660" t="str">
        <f>VLOOKUP(ventas_starbucks_2025[[#This Row],[promoción_aplicada5]],promocion_cambiar[#All],2,0)</f>
        <v>2x1</v>
      </c>
      <c r="AA2660" t="s">
        <v>51</v>
      </c>
      <c r="AB2660" t="s">
        <v>32</v>
      </c>
      <c r="AC2660" t="s">
        <v>41</v>
      </c>
      <c r="AD2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0">
        <v>9.3000000000000007</v>
      </c>
      <c r="AF2660">
        <v>5</v>
      </c>
      <c r="AG2660">
        <v>18</v>
      </c>
      <c r="AH2660">
        <v>15</v>
      </c>
    </row>
    <row r="2661" spans="1:34" x14ac:dyDescent="0.25">
      <c r="A2661" s="3" t="s">
        <v>2736</v>
      </c>
      <c r="B2661" s="1">
        <v>45692</v>
      </c>
      <c r="C2661" s="23">
        <f t="shared" si="205"/>
        <v>4</v>
      </c>
      <c r="D2661" s="23">
        <f t="shared" si="206"/>
        <v>2</v>
      </c>
      <c r="E2661" s="23" t="str">
        <f t="shared" si="207"/>
        <v>martes</v>
      </c>
      <c r="F2661" s="23">
        <f t="shared" si="208"/>
        <v>2</v>
      </c>
      <c r="G2661" s="23" t="str">
        <f t="shared" si="209"/>
        <v>febrero</v>
      </c>
      <c r="H2661" s="2">
        <v>0.74583333333333335</v>
      </c>
      <c r="I2661" t="s">
        <v>57</v>
      </c>
      <c r="J2661" t="str">
        <f>VLOOKUP(ventas_starbucks_2025[[#This Row],[sucursal]],cambio_sucursal[#All],2,0)</f>
        <v>Sucursal Avda Colón</v>
      </c>
      <c r="K2661" t="s">
        <v>115</v>
      </c>
      <c r="L2661" t="s">
        <v>21</v>
      </c>
      <c r="M2661" t="s">
        <v>4</v>
      </c>
      <c r="N2661" t="str">
        <f>IFERROR(VLOOKUP(ventas_starbucks_2025[[#This Row],[tamaño_sucio]],cambio_tamaño[#All],2,0),"Tamaño único")</f>
        <v>Tamaño único</v>
      </c>
      <c r="O2661">
        <v>4</v>
      </c>
      <c r="P2661">
        <v>1178.98</v>
      </c>
      <c r="Q2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1">
        <v>4715.92</v>
      </c>
      <c r="S2661" t="s">
        <v>31</v>
      </c>
      <c r="T2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61" t="str">
        <f>VLOOKUP(ventas_starbucks_2025[[#This Row],[canal_compra]],cambio_canal_compra[#All],2,0)</f>
        <v>Entrega domicilio</v>
      </c>
      <c r="V2661" t="s">
        <v>16</v>
      </c>
      <c r="W2661" t="str">
        <f>VLOOKUP(ventas_starbucks_2025[[#This Row],[método_pago]],cambio_metodo_pago[#All],2,0)</f>
        <v>Tarjeta</v>
      </c>
      <c r="X2661" t="s">
        <v>7</v>
      </c>
      <c r="Y2661">
        <v>10</v>
      </c>
      <c r="Z2661" t="str">
        <f>VLOOKUP(ventas_starbucks_2025[[#This Row],[promoción_aplicada5]],promocion_cambiar[#All],2,0)</f>
        <v>2x1</v>
      </c>
      <c r="AA2661" t="s">
        <v>51</v>
      </c>
      <c r="AB2661" t="s">
        <v>29</v>
      </c>
      <c r="AC2661" t="s">
        <v>10</v>
      </c>
      <c r="AD2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61">
        <v>3.7</v>
      </c>
      <c r="AF2661">
        <v>3</v>
      </c>
      <c r="AG2661">
        <v>14</v>
      </c>
      <c r="AH2661">
        <v>10</v>
      </c>
    </row>
    <row r="2662" spans="1:34" x14ac:dyDescent="0.25">
      <c r="A2662" s="3" t="s">
        <v>2737</v>
      </c>
      <c r="B2662" s="1">
        <v>45695</v>
      </c>
      <c r="C2662" s="23">
        <f t="shared" si="205"/>
        <v>7</v>
      </c>
      <c r="D2662" s="23">
        <f t="shared" si="206"/>
        <v>5</v>
      </c>
      <c r="E2662" s="1" t="str">
        <f t="shared" si="207"/>
        <v>viernes</v>
      </c>
      <c r="F2662" s="23">
        <f t="shared" si="208"/>
        <v>2</v>
      </c>
      <c r="G2662" s="1" t="str">
        <f t="shared" si="209"/>
        <v>febrero</v>
      </c>
      <c r="H2662" s="2">
        <v>0.71875</v>
      </c>
      <c r="I2662" t="s">
        <v>57</v>
      </c>
      <c r="J2662" t="str">
        <f>VLOOKUP(ventas_starbucks_2025[[#This Row],[sucursal]],cambio_sucursal[#All],2,0)</f>
        <v>Sucursal Avda Colón</v>
      </c>
      <c r="K2662" t="s">
        <v>48</v>
      </c>
      <c r="L2662" t="s">
        <v>49</v>
      </c>
      <c r="M2662" t="s">
        <v>55</v>
      </c>
      <c r="N2662" t="str">
        <f>IFERROR(VLOOKUP(ventas_starbucks_2025[[#This Row],[tamaño_sucio]],cambio_tamaño[#All],2,0),"Tamaño único")</f>
        <v>Pequeño</v>
      </c>
      <c r="O2662">
        <v>3</v>
      </c>
      <c r="P2662">
        <v>2049.59</v>
      </c>
      <c r="Q2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62">
        <v>6148.77</v>
      </c>
      <c r="S2662" t="s">
        <v>31</v>
      </c>
      <c r="T2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2" t="str">
        <f>VLOOKUP(ventas_starbucks_2025[[#This Row],[canal_compra]],cambio_canal_compra[#All],2,0)</f>
        <v>Entrega domicilio</v>
      </c>
      <c r="V2662" t="s">
        <v>16</v>
      </c>
      <c r="W2662" t="str">
        <f>VLOOKUP(ventas_starbucks_2025[[#This Row],[método_pago]],cambio_metodo_pago[#All],2,0)</f>
        <v>Tarjeta</v>
      </c>
      <c r="X2662" t="s">
        <v>7</v>
      </c>
      <c r="Y2662">
        <v>15</v>
      </c>
      <c r="Z2662" t="str">
        <f>VLOOKUP(ventas_starbucks_2025[[#This Row],[promoción_aplicada5]],promocion_cambiar[#All],2,0)</f>
        <v>Combo</v>
      </c>
      <c r="AA2662" t="s">
        <v>8</v>
      </c>
      <c r="AB2662" t="s">
        <v>29</v>
      </c>
      <c r="AC2662" t="s">
        <v>41</v>
      </c>
      <c r="AD2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62">
        <v>11.4</v>
      </c>
      <c r="AF2662">
        <v>1</v>
      </c>
      <c r="AG2662">
        <v>13</v>
      </c>
      <c r="AH2662">
        <v>10</v>
      </c>
    </row>
    <row r="2663" spans="1:34" x14ac:dyDescent="0.25">
      <c r="A2663" s="3" t="s">
        <v>2738</v>
      </c>
      <c r="B2663" s="1">
        <v>45748</v>
      </c>
      <c r="C2663" s="23">
        <f t="shared" si="205"/>
        <v>1</v>
      </c>
      <c r="D2663" s="23">
        <f t="shared" si="206"/>
        <v>2</v>
      </c>
      <c r="E2663" s="1" t="str">
        <f t="shared" si="207"/>
        <v>martes</v>
      </c>
      <c r="F2663" s="23">
        <f t="shared" si="208"/>
        <v>4</v>
      </c>
      <c r="G2663" s="1" t="str">
        <f t="shared" si="209"/>
        <v>abril</v>
      </c>
      <c r="H2663" s="2">
        <v>0.83958333333333335</v>
      </c>
      <c r="I2663" t="s">
        <v>57</v>
      </c>
      <c r="J2663" t="str">
        <f>VLOOKUP(ventas_starbucks_2025[[#This Row],[sucursal]],cambio_sucursal[#All],2,0)</f>
        <v>Sucursal Avda Colón</v>
      </c>
      <c r="K2663" t="s">
        <v>87</v>
      </c>
      <c r="L2663" t="s">
        <v>65</v>
      </c>
      <c r="M2663" t="s">
        <v>4</v>
      </c>
      <c r="N2663" t="str">
        <f>IFERROR(VLOOKUP(ventas_starbucks_2025[[#This Row],[tamaño_sucio]],cambio_tamaño[#All],2,0),"Tamaño único")</f>
        <v>Tamaño único</v>
      </c>
      <c r="O2663">
        <v>3</v>
      </c>
      <c r="P2663">
        <v>1647.83</v>
      </c>
      <c r="Q2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3">
        <v>4943.49</v>
      </c>
      <c r="S2663" t="s">
        <v>15</v>
      </c>
      <c r="T2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63" t="str">
        <f>VLOOKUP(ventas_starbucks_2025[[#This Row],[canal_compra]],cambio_canal_compra[#All],2,0)</f>
        <v>Para llevar</v>
      </c>
      <c r="V2663" t="s">
        <v>40</v>
      </c>
      <c r="W2663" t="str">
        <f>VLOOKUP(ventas_starbucks_2025[[#This Row],[método_pago]],cambio_metodo_pago[#All],2,0)</f>
        <v>Efectivo</v>
      </c>
      <c r="X2663" t="s">
        <v>22</v>
      </c>
      <c r="Y2663">
        <v>0</v>
      </c>
      <c r="Z2663" t="str">
        <f>VLOOKUP(ventas_starbucks_2025[[#This Row],[promoción_aplicada5]],promocion_cambiar[#All],2,0)</f>
        <v>Hora Feliz</v>
      </c>
      <c r="AA2663" t="s">
        <v>36</v>
      </c>
      <c r="AB2663" t="s">
        <v>52</v>
      </c>
      <c r="AC2663" t="s">
        <v>10</v>
      </c>
      <c r="AD2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63">
        <v>2.2000000000000002</v>
      </c>
      <c r="AF2663">
        <v>4</v>
      </c>
      <c r="AG2663">
        <v>48</v>
      </c>
      <c r="AH2663">
        <v>45</v>
      </c>
    </row>
    <row r="2664" spans="1:34" x14ac:dyDescent="0.25">
      <c r="A2664" s="3" t="s">
        <v>2739</v>
      </c>
      <c r="B2664" s="1">
        <v>45692</v>
      </c>
      <c r="C2664" s="23">
        <f t="shared" si="205"/>
        <v>4</v>
      </c>
      <c r="D2664" s="23">
        <f t="shared" si="206"/>
        <v>2</v>
      </c>
      <c r="E2664" s="23" t="str">
        <f t="shared" si="207"/>
        <v>martes</v>
      </c>
      <c r="F2664" s="23">
        <f t="shared" si="208"/>
        <v>2</v>
      </c>
      <c r="G2664" s="23" t="str">
        <f t="shared" si="209"/>
        <v>febrero</v>
      </c>
      <c r="H2664" s="2">
        <v>0.35069444444444442</v>
      </c>
      <c r="I2664" t="s">
        <v>26</v>
      </c>
      <c r="J2664" t="str">
        <f>VLOOKUP(ventas_starbucks_2025[[#This Row],[sucursal]],cambio_sucursal[#All],2,0)</f>
        <v>Sucursal San Lorenzo 47</v>
      </c>
      <c r="K2664" t="s">
        <v>87</v>
      </c>
      <c r="L2664" t="s">
        <v>65</v>
      </c>
      <c r="M2664" t="s">
        <v>4</v>
      </c>
      <c r="N2664" t="str">
        <f>IFERROR(VLOOKUP(ventas_starbucks_2025[[#This Row],[tamaño_sucio]],cambio_tamaño[#All],2,0),"Tamaño único")</f>
        <v>Tamaño único</v>
      </c>
      <c r="O2664">
        <v>5</v>
      </c>
      <c r="P2664">
        <v>1624.91</v>
      </c>
      <c r="Q2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4">
        <v>8124.55</v>
      </c>
      <c r="S2664" t="s">
        <v>31</v>
      </c>
      <c r="T2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4" t="str">
        <f>VLOOKUP(ventas_starbucks_2025[[#This Row],[canal_compra]],cambio_canal_compra[#All],2,0)</f>
        <v>Entrega domicilio</v>
      </c>
      <c r="V2664" t="s">
        <v>16</v>
      </c>
      <c r="W2664" t="str">
        <f>VLOOKUP(ventas_starbucks_2025[[#This Row],[método_pago]],cambio_metodo_pago[#All],2,0)</f>
        <v>Tarjeta</v>
      </c>
      <c r="X2664" t="s">
        <v>22</v>
      </c>
      <c r="Y2664">
        <v>0</v>
      </c>
      <c r="Z2664" t="str">
        <f>VLOOKUP(ventas_starbucks_2025[[#This Row],[promoción_aplicada5]],promocion_cambiar[#All],2,0)</f>
        <v>2x1</v>
      </c>
      <c r="AA2664" t="s">
        <v>51</v>
      </c>
      <c r="AB2664" t="s">
        <v>9</v>
      </c>
      <c r="AC2664" t="s">
        <v>10</v>
      </c>
      <c r="AD2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4">
        <v>6.1</v>
      </c>
      <c r="AF2664">
        <v>3</v>
      </c>
      <c r="AG2664">
        <v>46</v>
      </c>
      <c r="AH2664">
        <v>41</v>
      </c>
    </row>
    <row r="2665" spans="1:34" x14ac:dyDescent="0.25">
      <c r="A2665" s="3" t="s">
        <v>2740</v>
      </c>
      <c r="B2665" s="1">
        <v>45687</v>
      </c>
      <c r="C2665" s="23">
        <f t="shared" si="205"/>
        <v>30</v>
      </c>
      <c r="D2665" s="23">
        <f t="shared" si="206"/>
        <v>4</v>
      </c>
      <c r="E2665" s="23" t="str">
        <f t="shared" si="207"/>
        <v>jueves</v>
      </c>
      <c r="F2665" s="23">
        <f t="shared" si="208"/>
        <v>1</v>
      </c>
      <c r="G2665" s="23" t="str">
        <f t="shared" si="209"/>
        <v>enero</v>
      </c>
      <c r="H2665" s="2">
        <v>0.33958333333333335</v>
      </c>
      <c r="I2665" t="s">
        <v>57</v>
      </c>
      <c r="J2665" t="str">
        <f>VLOOKUP(ventas_starbucks_2025[[#This Row],[sucursal]],cambio_sucursal[#All],2,0)</f>
        <v>Sucursal Avda Colón</v>
      </c>
      <c r="K2665" t="s">
        <v>38</v>
      </c>
      <c r="L2665" t="s">
        <v>39</v>
      </c>
      <c r="M2665" t="s">
        <v>4</v>
      </c>
      <c r="N2665" t="str">
        <f>IFERROR(VLOOKUP(ventas_starbucks_2025[[#This Row],[tamaño_sucio]],cambio_tamaño[#All],2,0),"Tamaño único")</f>
        <v>Tamaño único</v>
      </c>
      <c r="O2665">
        <v>3</v>
      </c>
      <c r="P2665">
        <v>1086.23</v>
      </c>
      <c r="Q2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5">
        <v>3258.69</v>
      </c>
      <c r="S2665" t="s">
        <v>31</v>
      </c>
      <c r="T2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65" t="str">
        <f>VLOOKUP(ventas_starbucks_2025[[#This Row],[canal_compra]],cambio_canal_compra[#All],2,0)</f>
        <v>Entrega domicilio</v>
      </c>
      <c r="V2665" t="s">
        <v>40</v>
      </c>
      <c r="W2665" t="str">
        <f>VLOOKUP(ventas_starbucks_2025[[#This Row],[método_pago]],cambio_metodo_pago[#All],2,0)</f>
        <v>Efectivo</v>
      </c>
      <c r="X2665" t="s">
        <v>7</v>
      </c>
      <c r="Y2665">
        <v>0</v>
      </c>
      <c r="Z2665" t="str">
        <f>VLOOKUP(ventas_starbucks_2025[[#This Row],[promoción_aplicada5]],promocion_cambiar[#All],2,0)</f>
        <v>Hora Feliz</v>
      </c>
      <c r="AA2665" t="s">
        <v>36</v>
      </c>
      <c r="AB2665" t="s">
        <v>9</v>
      </c>
      <c r="AC2665" t="s">
        <v>24</v>
      </c>
      <c r="AD2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5">
        <v>7.3</v>
      </c>
      <c r="AF2665">
        <v>1</v>
      </c>
      <c r="AG2665">
        <v>22</v>
      </c>
      <c r="AH2665">
        <v>19</v>
      </c>
    </row>
    <row r="2666" spans="1:34" x14ac:dyDescent="0.25">
      <c r="A2666" s="3" t="s">
        <v>2741</v>
      </c>
      <c r="B2666" s="1">
        <v>45688</v>
      </c>
      <c r="C2666" s="23">
        <f t="shared" si="205"/>
        <v>31</v>
      </c>
      <c r="D2666" s="23">
        <f t="shared" si="206"/>
        <v>5</v>
      </c>
      <c r="E2666" s="23" t="str">
        <f t="shared" si="207"/>
        <v>viernes</v>
      </c>
      <c r="F2666" s="23">
        <f t="shared" si="208"/>
        <v>1</v>
      </c>
      <c r="G2666" s="23" t="str">
        <f t="shared" si="209"/>
        <v>enero</v>
      </c>
      <c r="H2666" s="2">
        <v>0.83680555555555558</v>
      </c>
      <c r="I2666" t="s">
        <v>12</v>
      </c>
      <c r="J2666" t="str">
        <f>VLOOKUP(ventas_starbucks_2025[[#This Row],[sucursal]],cambio_sucursal[#All],2,0)</f>
        <v>Sucursal Córdoba Shopping</v>
      </c>
      <c r="K2666" t="s">
        <v>132</v>
      </c>
      <c r="L2666" t="s">
        <v>35</v>
      </c>
      <c r="M2666" t="s">
        <v>4</v>
      </c>
      <c r="N2666" t="str">
        <f>IFERROR(VLOOKUP(ventas_starbucks_2025[[#This Row],[tamaño_sucio]],cambio_tamaño[#All],2,0),"Tamaño único")</f>
        <v>Tamaño único</v>
      </c>
      <c r="O2666">
        <v>4</v>
      </c>
      <c r="P2666">
        <v>1117.99</v>
      </c>
      <c r="Q2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6">
        <v>4471.96</v>
      </c>
      <c r="S2666" t="s">
        <v>15</v>
      </c>
      <c r="T2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66" t="str">
        <f>VLOOKUP(ventas_starbucks_2025[[#This Row],[canal_compra]],cambio_canal_compra[#All],2,0)</f>
        <v>Para llevar</v>
      </c>
      <c r="V2666" t="s">
        <v>6</v>
      </c>
      <c r="W2666" t="str">
        <f>VLOOKUP(ventas_starbucks_2025[[#This Row],[método_pago]],cambio_metodo_pago[#All],2,0)</f>
        <v>Aplicación móbil</v>
      </c>
      <c r="X2666" t="s">
        <v>7</v>
      </c>
      <c r="Y2666">
        <v>15</v>
      </c>
      <c r="Z2666" t="str">
        <f>VLOOKUP(ventas_starbucks_2025[[#This Row],[promoción_aplicada5]],promocion_cambiar[#All],2,0)</f>
        <v>2x1</v>
      </c>
      <c r="AA2666" t="s">
        <v>51</v>
      </c>
      <c r="AB2666" t="s">
        <v>18</v>
      </c>
      <c r="AC2666" t="s">
        <v>24</v>
      </c>
      <c r="AD2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66">
        <v>12</v>
      </c>
      <c r="AF2666">
        <v>1</v>
      </c>
      <c r="AG2666">
        <v>32</v>
      </c>
      <c r="AH2666">
        <v>28</v>
      </c>
    </row>
    <row r="2667" spans="1:34" x14ac:dyDescent="0.25">
      <c r="A2667" s="3" t="s">
        <v>2742</v>
      </c>
      <c r="B2667" s="1">
        <v>45759</v>
      </c>
      <c r="C2667" s="23">
        <f t="shared" si="205"/>
        <v>12</v>
      </c>
      <c r="D2667" s="23">
        <f t="shared" si="206"/>
        <v>6</v>
      </c>
      <c r="E2667" s="23" t="str">
        <f t="shared" si="207"/>
        <v>sábado</v>
      </c>
      <c r="F2667" s="23">
        <f t="shared" si="208"/>
        <v>4</v>
      </c>
      <c r="G2667" s="23" t="str">
        <f t="shared" si="209"/>
        <v>abril</v>
      </c>
      <c r="H2667" s="2">
        <v>0.81666666666666665</v>
      </c>
      <c r="I2667" t="s">
        <v>12</v>
      </c>
      <c r="J2667" t="str">
        <f>VLOOKUP(ventas_starbucks_2025[[#This Row],[sucursal]],cambio_sucursal[#All],2,0)</f>
        <v>Sucursal Córdoba Shopping</v>
      </c>
      <c r="K2667" t="s">
        <v>48</v>
      </c>
      <c r="L2667" t="s">
        <v>49</v>
      </c>
      <c r="M2667" t="s">
        <v>55</v>
      </c>
      <c r="N2667" t="str">
        <f>IFERROR(VLOOKUP(ventas_starbucks_2025[[#This Row],[tamaño_sucio]],cambio_tamaño[#All],2,0),"Tamaño único")</f>
        <v>Pequeño</v>
      </c>
      <c r="O2667">
        <v>4</v>
      </c>
      <c r="P2667">
        <v>1512.83</v>
      </c>
      <c r="Q2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7">
        <v>6051.32</v>
      </c>
      <c r="S2667" t="s">
        <v>5</v>
      </c>
      <c r="T2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7" t="str">
        <f>VLOOKUP(ventas_starbucks_2025[[#This Row],[canal_compra]],cambio_canal_compra[#All],2,0)</f>
        <v>En tienda</v>
      </c>
      <c r="V2667" t="s">
        <v>16</v>
      </c>
      <c r="W2667" t="str">
        <f>VLOOKUP(ventas_starbucks_2025[[#This Row],[método_pago]],cambio_metodo_pago[#All],2,0)</f>
        <v>Tarjeta</v>
      </c>
      <c r="X2667" t="s">
        <v>7</v>
      </c>
      <c r="Y2667">
        <v>15</v>
      </c>
      <c r="Z2667" t="str">
        <f>VLOOKUP(ventas_starbucks_2025[[#This Row],[promoción_aplicada5]],promocion_cambiar[#All],2,0)</f>
        <v>Hora Feliz</v>
      </c>
      <c r="AA2667" t="s">
        <v>36</v>
      </c>
      <c r="AB2667" t="s">
        <v>18</v>
      </c>
      <c r="AC2667" t="s">
        <v>10</v>
      </c>
      <c r="AD2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7">
        <v>9.1999999999999993</v>
      </c>
      <c r="AF2667">
        <v>5</v>
      </c>
      <c r="AG2667">
        <v>45</v>
      </c>
      <c r="AH2667">
        <v>41</v>
      </c>
    </row>
    <row r="2668" spans="1:34" x14ac:dyDescent="0.25">
      <c r="A2668" s="3" t="s">
        <v>2743</v>
      </c>
      <c r="B2668" s="1">
        <v>45755</v>
      </c>
      <c r="C2668" s="23">
        <f t="shared" si="205"/>
        <v>8</v>
      </c>
      <c r="D2668" s="23">
        <f t="shared" si="206"/>
        <v>2</v>
      </c>
      <c r="E2668" s="23" t="str">
        <f t="shared" si="207"/>
        <v>martes</v>
      </c>
      <c r="F2668" s="23">
        <f t="shared" si="208"/>
        <v>4</v>
      </c>
      <c r="G2668" s="23" t="str">
        <f t="shared" si="209"/>
        <v>abril</v>
      </c>
      <c r="H2668" s="2">
        <v>0.40486111111111112</v>
      </c>
      <c r="I2668" t="s">
        <v>1</v>
      </c>
      <c r="J2668" t="str">
        <f>VLOOKUP(ventas_starbucks_2025[[#This Row],[sucursal]],cambio_sucursal[#All],2,0)</f>
        <v>Sucursal Nueva Córdoba</v>
      </c>
      <c r="K2668" t="s">
        <v>2</v>
      </c>
      <c r="L2668" t="s">
        <v>3</v>
      </c>
      <c r="M2668" t="s">
        <v>4</v>
      </c>
      <c r="N2668" t="str">
        <f>IFERROR(VLOOKUP(ventas_starbucks_2025[[#This Row],[tamaño_sucio]],cambio_tamaño[#All],2,0),"Tamaño único")</f>
        <v>Tamaño único</v>
      </c>
      <c r="O2668">
        <v>2</v>
      </c>
      <c r="P2668">
        <v>3457.75</v>
      </c>
      <c r="Q2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68">
        <v>6915.5</v>
      </c>
      <c r="S2668" t="s">
        <v>5</v>
      </c>
      <c r="T2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8" t="str">
        <f>VLOOKUP(ventas_starbucks_2025[[#This Row],[canal_compra]],cambio_canal_compra[#All],2,0)</f>
        <v>En tienda</v>
      </c>
      <c r="V2668" t="s">
        <v>16</v>
      </c>
      <c r="W2668" t="str">
        <f>VLOOKUP(ventas_starbucks_2025[[#This Row],[método_pago]],cambio_metodo_pago[#All],2,0)</f>
        <v>Tarjeta</v>
      </c>
      <c r="X2668" t="s">
        <v>7</v>
      </c>
      <c r="Y2668">
        <v>10</v>
      </c>
      <c r="Z2668" t="str">
        <f>VLOOKUP(ventas_starbucks_2025[[#This Row],[promoción_aplicada5]],promocion_cambiar[#All],2,0)</f>
        <v>2x1</v>
      </c>
      <c r="AA2668" t="s">
        <v>51</v>
      </c>
      <c r="AB2668" t="s">
        <v>29</v>
      </c>
      <c r="AC2668" t="s">
        <v>24</v>
      </c>
      <c r="AD2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68">
        <v>13.5</v>
      </c>
      <c r="AF2668">
        <v>1</v>
      </c>
      <c r="AG2668">
        <v>50</v>
      </c>
      <c r="AH2668">
        <v>48</v>
      </c>
    </row>
    <row r="2669" spans="1:34" x14ac:dyDescent="0.25">
      <c r="A2669" s="3" t="s">
        <v>2744</v>
      </c>
      <c r="B2669" s="1">
        <v>45749</v>
      </c>
      <c r="C2669" s="23">
        <f t="shared" si="205"/>
        <v>2</v>
      </c>
      <c r="D2669" s="23">
        <f t="shared" si="206"/>
        <v>3</v>
      </c>
      <c r="E2669" s="23" t="str">
        <f t="shared" si="207"/>
        <v>miércoles</v>
      </c>
      <c r="F2669" s="23">
        <f t="shared" si="208"/>
        <v>4</v>
      </c>
      <c r="G2669" s="23" t="str">
        <f t="shared" si="209"/>
        <v>abril</v>
      </c>
      <c r="H2669" s="2">
        <v>0.6958333333333333</v>
      </c>
      <c r="I2669" t="s">
        <v>26</v>
      </c>
      <c r="J2669" t="str">
        <f>VLOOKUP(ventas_starbucks_2025[[#This Row],[sucursal]],cambio_sucursal[#All],2,0)</f>
        <v>Sucursal San Lorenzo 47</v>
      </c>
      <c r="K2669" t="s">
        <v>13</v>
      </c>
      <c r="L2669" t="s">
        <v>14</v>
      </c>
      <c r="M2669" t="s">
        <v>4</v>
      </c>
      <c r="N2669" t="str">
        <f>IFERROR(VLOOKUP(ventas_starbucks_2025[[#This Row],[tamaño_sucio]],cambio_tamaño[#All],2,0),"Tamaño único")</f>
        <v>Tamaño único</v>
      </c>
      <c r="O2669">
        <v>1</v>
      </c>
      <c r="P2669">
        <v>1986.43</v>
      </c>
      <c r="Q2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9">
        <v>1986.43</v>
      </c>
      <c r="S2669" t="s">
        <v>31</v>
      </c>
      <c r="T2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69" t="str">
        <f>VLOOKUP(ventas_starbucks_2025[[#This Row],[canal_compra]],cambio_canal_compra[#All],2,0)</f>
        <v>Entrega domicilio</v>
      </c>
      <c r="V2669" t="s">
        <v>6</v>
      </c>
      <c r="W2669" t="str">
        <f>VLOOKUP(ventas_starbucks_2025[[#This Row],[método_pago]],cambio_metodo_pago[#All],2,0)</f>
        <v>Aplicación móbil</v>
      </c>
      <c r="X2669" t="s">
        <v>7</v>
      </c>
      <c r="Y2669">
        <v>10</v>
      </c>
      <c r="Z2669" t="str">
        <f>VLOOKUP(ventas_starbucks_2025[[#This Row],[promoción_aplicada5]],promocion_cambiar[#All],2,0)</f>
        <v>2x1</v>
      </c>
      <c r="AA2669" t="s">
        <v>51</v>
      </c>
      <c r="AB2669" t="s">
        <v>23</v>
      </c>
      <c r="AC2669" t="s">
        <v>24</v>
      </c>
      <c r="AD2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9">
        <v>6.9</v>
      </c>
      <c r="AF2669">
        <v>4</v>
      </c>
      <c r="AG2669">
        <v>46</v>
      </c>
      <c r="AH2669">
        <v>45</v>
      </c>
    </row>
    <row r="2670" spans="1:34" x14ac:dyDescent="0.25">
      <c r="A2670" s="3" t="s">
        <v>2745</v>
      </c>
      <c r="B2670" s="1">
        <v>45673</v>
      </c>
      <c r="C2670" s="23">
        <f t="shared" si="205"/>
        <v>16</v>
      </c>
      <c r="D2670" s="23">
        <f t="shared" si="206"/>
        <v>4</v>
      </c>
      <c r="E2670" s="23" t="str">
        <f t="shared" si="207"/>
        <v>jueves</v>
      </c>
      <c r="F2670" s="23">
        <f t="shared" si="208"/>
        <v>1</v>
      </c>
      <c r="G2670" s="23" t="str">
        <f t="shared" si="209"/>
        <v>enero</v>
      </c>
      <c r="H2670" s="2">
        <v>0.73472222222222228</v>
      </c>
      <c r="I2670" t="s">
        <v>57</v>
      </c>
      <c r="J2670" t="str">
        <f>VLOOKUP(ventas_starbucks_2025[[#This Row],[sucursal]],cambio_sucursal[#All],2,0)</f>
        <v>Sucursal Avda Colón</v>
      </c>
      <c r="K2670" t="s">
        <v>137</v>
      </c>
      <c r="L2670" t="s">
        <v>44</v>
      </c>
      <c r="M2670" t="s">
        <v>50</v>
      </c>
      <c r="N2670" t="str">
        <f>IFERROR(VLOOKUP(ventas_starbucks_2025[[#This Row],[tamaño_sucio]],cambio_tamaño[#All],2,0),"Tamaño único")</f>
        <v>Mediano</v>
      </c>
      <c r="O2670">
        <v>3</v>
      </c>
      <c r="P2670">
        <v>1797.9</v>
      </c>
      <c r="Q2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0">
        <v>5393.7</v>
      </c>
      <c r="S2670" t="s">
        <v>15</v>
      </c>
      <c r="T2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0" t="str">
        <f>VLOOKUP(ventas_starbucks_2025[[#This Row],[canal_compra]],cambio_canal_compra[#All],2,0)</f>
        <v>Para llevar</v>
      </c>
      <c r="V2670" t="s">
        <v>40</v>
      </c>
      <c r="W2670" t="str">
        <f>VLOOKUP(ventas_starbucks_2025[[#This Row],[método_pago]],cambio_metodo_pago[#All],2,0)</f>
        <v>Efectivo</v>
      </c>
      <c r="X2670" t="s">
        <v>22</v>
      </c>
      <c r="Y2670">
        <v>0</v>
      </c>
      <c r="Z2670" t="str">
        <f>VLOOKUP(ventas_starbucks_2025[[#This Row],[promoción_aplicada5]],promocion_cambiar[#All],2,0)</f>
        <v>2x1</v>
      </c>
      <c r="AA2670" t="s">
        <v>51</v>
      </c>
      <c r="AB2670" t="s">
        <v>32</v>
      </c>
      <c r="AC2670" t="s">
        <v>24</v>
      </c>
      <c r="AD2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70">
        <v>14.7</v>
      </c>
      <c r="AF2670">
        <v>2</v>
      </c>
      <c r="AG2670">
        <v>10</v>
      </c>
      <c r="AH2670">
        <v>7</v>
      </c>
    </row>
    <row r="2671" spans="1:34" x14ac:dyDescent="0.25">
      <c r="A2671" s="3" t="s">
        <v>2746</v>
      </c>
      <c r="B2671" s="1">
        <v>45733</v>
      </c>
      <c r="C2671" s="23">
        <f t="shared" si="205"/>
        <v>17</v>
      </c>
      <c r="D2671" s="23">
        <f t="shared" si="206"/>
        <v>1</v>
      </c>
      <c r="E2671" s="23" t="str">
        <f t="shared" si="207"/>
        <v>lunes</v>
      </c>
      <c r="F2671" s="23">
        <f t="shared" si="208"/>
        <v>3</v>
      </c>
      <c r="G2671" s="23" t="str">
        <f t="shared" si="209"/>
        <v>marzo</v>
      </c>
      <c r="H2671" s="2">
        <v>0.54166666666666663</v>
      </c>
      <c r="I2671" t="s">
        <v>26</v>
      </c>
      <c r="J2671" t="str">
        <f>VLOOKUP(ventas_starbucks_2025[[#This Row],[sucursal]],cambio_sucursal[#All],2,0)</f>
        <v>Sucursal San Lorenzo 47</v>
      </c>
      <c r="K2671" t="s">
        <v>54</v>
      </c>
      <c r="L2671" t="s">
        <v>44</v>
      </c>
      <c r="M2671" t="s">
        <v>55</v>
      </c>
      <c r="N2671" t="str">
        <f>IFERROR(VLOOKUP(ventas_starbucks_2025[[#This Row],[tamaño_sucio]],cambio_tamaño[#All],2,0),"Tamaño único")</f>
        <v>Pequeño</v>
      </c>
      <c r="O2671">
        <v>4</v>
      </c>
      <c r="P2671">
        <v>1272.46</v>
      </c>
      <c r="Q2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1">
        <v>5089.84</v>
      </c>
      <c r="S2671" t="s">
        <v>15</v>
      </c>
      <c r="T2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1" t="str">
        <f>VLOOKUP(ventas_starbucks_2025[[#This Row],[canal_compra]],cambio_canal_compra[#All],2,0)</f>
        <v>Para llevar</v>
      </c>
      <c r="V2671" t="s">
        <v>6</v>
      </c>
      <c r="W2671" t="str">
        <f>VLOOKUP(ventas_starbucks_2025[[#This Row],[método_pago]],cambio_metodo_pago[#All],2,0)</f>
        <v>Aplicación móbil</v>
      </c>
      <c r="X2671" t="s">
        <v>7</v>
      </c>
      <c r="Y2671">
        <v>10</v>
      </c>
      <c r="Z2671" t="str">
        <f>VLOOKUP(ventas_starbucks_2025[[#This Row],[promoción_aplicada5]],promocion_cambiar[#All],2,0)</f>
        <v>Combo</v>
      </c>
      <c r="AA2671" t="s">
        <v>8</v>
      </c>
      <c r="AB2671" t="s">
        <v>18</v>
      </c>
      <c r="AC2671" t="s">
        <v>10</v>
      </c>
      <c r="AD2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71">
        <v>8.9</v>
      </c>
      <c r="AF2671">
        <v>3</v>
      </c>
      <c r="AG2671">
        <v>49</v>
      </c>
      <c r="AH2671">
        <v>45</v>
      </c>
    </row>
    <row r="2672" spans="1:34" x14ac:dyDescent="0.25">
      <c r="A2672" s="3" t="s">
        <v>2747</v>
      </c>
      <c r="B2672" s="1">
        <v>45725</v>
      </c>
      <c r="C2672" s="23">
        <f t="shared" si="205"/>
        <v>9</v>
      </c>
      <c r="D2672" s="23">
        <f t="shared" si="206"/>
        <v>7</v>
      </c>
      <c r="E2672" s="1" t="str">
        <f t="shared" si="207"/>
        <v>domingo</v>
      </c>
      <c r="F2672" s="23">
        <f t="shared" si="208"/>
        <v>3</v>
      </c>
      <c r="G2672" s="1" t="str">
        <f t="shared" si="209"/>
        <v>marzo</v>
      </c>
      <c r="H2672" s="2">
        <v>0.34652777777777777</v>
      </c>
      <c r="I2672" t="s">
        <v>57</v>
      </c>
      <c r="J2672" t="str">
        <f>VLOOKUP(ventas_starbucks_2025[[#This Row],[sucursal]],cambio_sucursal[#All],2,0)</f>
        <v>Sucursal Avda Colón</v>
      </c>
      <c r="K2672" t="s">
        <v>48</v>
      </c>
      <c r="L2672" t="s">
        <v>49</v>
      </c>
      <c r="M2672" t="s">
        <v>45</v>
      </c>
      <c r="N2672" t="str">
        <f>IFERROR(VLOOKUP(ventas_starbucks_2025[[#This Row],[tamaño_sucio]],cambio_tamaño[#All],2,0),"Tamaño único")</f>
        <v>Grande</v>
      </c>
      <c r="O2672">
        <v>1</v>
      </c>
      <c r="P2672">
        <v>1546.28</v>
      </c>
      <c r="Q2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2">
        <v>1546.28</v>
      </c>
      <c r="S2672" t="s">
        <v>31</v>
      </c>
      <c r="T2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2" t="str">
        <f>VLOOKUP(ventas_starbucks_2025[[#This Row],[canal_compra]],cambio_canal_compra[#All],2,0)</f>
        <v>Entrega domicilio</v>
      </c>
      <c r="V2672" t="s">
        <v>6</v>
      </c>
      <c r="W2672" t="str">
        <f>VLOOKUP(ventas_starbucks_2025[[#This Row],[método_pago]],cambio_metodo_pago[#All],2,0)</f>
        <v>Aplicación móbil</v>
      </c>
      <c r="X2672" t="s">
        <v>7</v>
      </c>
      <c r="Y2672">
        <v>10</v>
      </c>
      <c r="Z2672" t="str">
        <f>VLOOKUP(ventas_starbucks_2025[[#This Row],[promoción_aplicada5]],promocion_cambiar[#All],2,0)</f>
        <v>Hora Feliz</v>
      </c>
      <c r="AA2672" t="s">
        <v>36</v>
      </c>
      <c r="AB2672" t="s">
        <v>52</v>
      </c>
      <c r="AC2672" t="s">
        <v>41</v>
      </c>
      <c r="AD2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72">
        <v>4.0999999999999996</v>
      </c>
      <c r="AF2672">
        <v>4</v>
      </c>
      <c r="AG2672">
        <v>27</v>
      </c>
      <c r="AH2672">
        <v>26</v>
      </c>
    </row>
    <row r="2673" spans="1:34" x14ac:dyDescent="0.25">
      <c r="A2673" s="3" t="s">
        <v>2748</v>
      </c>
      <c r="B2673" s="1">
        <v>45716</v>
      </c>
      <c r="C2673" s="23">
        <f t="shared" si="205"/>
        <v>28</v>
      </c>
      <c r="D2673" s="23">
        <f t="shared" si="206"/>
        <v>5</v>
      </c>
      <c r="E2673" s="23" t="str">
        <f t="shared" si="207"/>
        <v>viernes</v>
      </c>
      <c r="F2673" s="23">
        <f t="shared" si="208"/>
        <v>2</v>
      </c>
      <c r="G2673" s="23" t="str">
        <f t="shared" si="209"/>
        <v>febrero</v>
      </c>
      <c r="H2673" s="2">
        <v>0.56041666666666667</v>
      </c>
      <c r="I2673" t="s">
        <v>57</v>
      </c>
      <c r="J2673" t="str">
        <f>VLOOKUP(ventas_starbucks_2025[[#This Row],[sucursal]],cambio_sucursal[#All],2,0)</f>
        <v>Sucursal Avda Colón</v>
      </c>
      <c r="K2673" t="s">
        <v>89</v>
      </c>
      <c r="L2673" t="s">
        <v>90</v>
      </c>
      <c r="M2673" t="s">
        <v>4</v>
      </c>
      <c r="N2673" t="str">
        <f>IFERROR(VLOOKUP(ventas_starbucks_2025[[#This Row],[tamaño_sucio]],cambio_tamaño[#All],2,0),"Tamaño único")</f>
        <v>Tamaño único</v>
      </c>
      <c r="O2673">
        <v>3</v>
      </c>
      <c r="P2673">
        <v>1337.28</v>
      </c>
      <c r="Q2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3">
        <v>4011.84</v>
      </c>
      <c r="S2673" t="s">
        <v>5</v>
      </c>
      <c r="T2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3" t="str">
        <f>VLOOKUP(ventas_starbucks_2025[[#This Row],[canal_compra]],cambio_canal_compra[#All],2,0)</f>
        <v>En tienda</v>
      </c>
      <c r="V2673" t="s">
        <v>16</v>
      </c>
      <c r="W2673" t="str">
        <f>VLOOKUP(ventas_starbucks_2025[[#This Row],[método_pago]],cambio_metodo_pago[#All],2,0)</f>
        <v>Tarjeta</v>
      </c>
      <c r="X2673" t="s">
        <v>22</v>
      </c>
      <c r="Y2673">
        <v>0</v>
      </c>
      <c r="Z2673" t="str">
        <f>VLOOKUP(ventas_starbucks_2025[[#This Row],[promoción_aplicada5]],promocion_cambiar[#All],2,0)</f>
        <v>Hora Feliz</v>
      </c>
      <c r="AA2673" t="s">
        <v>36</v>
      </c>
      <c r="AB2673" t="s">
        <v>23</v>
      </c>
      <c r="AC2673" t="s">
        <v>41</v>
      </c>
      <c r="AD2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73">
        <v>12.1</v>
      </c>
      <c r="AF2673">
        <v>5</v>
      </c>
      <c r="AG2673">
        <v>19</v>
      </c>
      <c r="AH2673">
        <v>16</v>
      </c>
    </row>
    <row r="2674" spans="1:34" x14ac:dyDescent="0.25">
      <c r="A2674" s="3" t="s">
        <v>2749</v>
      </c>
      <c r="B2674" s="1">
        <v>45722</v>
      </c>
      <c r="C2674" s="23">
        <f t="shared" si="205"/>
        <v>6</v>
      </c>
      <c r="D2674" s="23">
        <f t="shared" si="206"/>
        <v>4</v>
      </c>
      <c r="E2674" s="1" t="str">
        <f t="shared" si="207"/>
        <v>jueves</v>
      </c>
      <c r="F2674" s="23">
        <f t="shared" si="208"/>
        <v>3</v>
      </c>
      <c r="G2674" s="1" t="str">
        <f t="shared" si="209"/>
        <v>marzo</v>
      </c>
      <c r="H2674" s="2">
        <v>0.59027777777777779</v>
      </c>
      <c r="I2674" t="s">
        <v>1</v>
      </c>
      <c r="J2674" t="str">
        <f>VLOOKUP(ventas_starbucks_2025[[#This Row],[sucursal]],cambio_sucursal[#All],2,0)</f>
        <v>Sucursal Nueva Córdoba</v>
      </c>
      <c r="K2674" t="s">
        <v>48</v>
      </c>
      <c r="L2674" t="s">
        <v>49</v>
      </c>
      <c r="M2674" t="s">
        <v>45</v>
      </c>
      <c r="N2674" t="str">
        <f>IFERROR(VLOOKUP(ventas_starbucks_2025[[#This Row],[tamaño_sucio]],cambio_tamaño[#All],2,0),"Tamaño único")</f>
        <v>Grande</v>
      </c>
      <c r="O2674">
        <v>1</v>
      </c>
      <c r="P2674">
        <v>2033.27</v>
      </c>
      <c r="Q2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74">
        <v>2033.27</v>
      </c>
      <c r="S2674" t="s">
        <v>31</v>
      </c>
      <c r="T2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4" t="str">
        <f>VLOOKUP(ventas_starbucks_2025[[#This Row],[canal_compra]],cambio_canal_compra[#All],2,0)</f>
        <v>Entrega domicilio</v>
      </c>
      <c r="V2674" t="s">
        <v>16</v>
      </c>
      <c r="W2674" t="str">
        <f>VLOOKUP(ventas_starbucks_2025[[#This Row],[método_pago]],cambio_metodo_pago[#All],2,0)</f>
        <v>Tarjeta</v>
      </c>
      <c r="X2674" t="s">
        <v>7</v>
      </c>
      <c r="Y2674">
        <v>10</v>
      </c>
      <c r="Z2674" t="str">
        <f>VLOOKUP(ventas_starbucks_2025[[#This Row],[promoción_aplicada5]],promocion_cambiar[#All],2,0)</f>
        <v>Hora Feliz</v>
      </c>
      <c r="AA2674" t="s">
        <v>36</v>
      </c>
      <c r="AB2674" t="s">
        <v>52</v>
      </c>
      <c r="AC2674" t="s">
        <v>41</v>
      </c>
      <c r="AD2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74">
        <v>11</v>
      </c>
      <c r="AF2674">
        <v>2</v>
      </c>
      <c r="AG2674">
        <v>35</v>
      </c>
      <c r="AH2674">
        <v>34</v>
      </c>
    </row>
    <row r="2675" spans="1:34" x14ac:dyDescent="0.25">
      <c r="A2675" s="3" t="s">
        <v>2750</v>
      </c>
      <c r="B2675" s="1">
        <v>45686</v>
      </c>
      <c r="C2675" s="23">
        <f t="shared" si="205"/>
        <v>29</v>
      </c>
      <c r="D2675" s="23">
        <f t="shared" si="206"/>
        <v>3</v>
      </c>
      <c r="E2675" s="23" t="str">
        <f t="shared" si="207"/>
        <v>miércoles</v>
      </c>
      <c r="F2675" s="23">
        <f t="shared" si="208"/>
        <v>1</v>
      </c>
      <c r="G2675" s="23" t="str">
        <f t="shared" si="209"/>
        <v>enero</v>
      </c>
      <c r="H2675" s="2">
        <v>0.37777777777777777</v>
      </c>
      <c r="I2675" t="s">
        <v>26</v>
      </c>
      <c r="J2675" t="str">
        <f>VLOOKUP(ventas_starbucks_2025[[#This Row],[sucursal]],cambio_sucursal[#All],2,0)</f>
        <v>Sucursal San Lorenzo 47</v>
      </c>
      <c r="K2675" t="s">
        <v>127</v>
      </c>
      <c r="L2675" t="s">
        <v>44</v>
      </c>
      <c r="M2675" t="s">
        <v>62</v>
      </c>
      <c r="N2675" t="str">
        <f>IFERROR(VLOOKUP(ventas_starbucks_2025[[#This Row],[tamaño_sucio]],cambio_tamaño[#All],2,0),"Tamaño único")</f>
        <v>Extra-Grande</v>
      </c>
      <c r="O2675">
        <v>5</v>
      </c>
      <c r="P2675">
        <v>1280.3900000000001</v>
      </c>
      <c r="Q2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5">
        <v>6401.95</v>
      </c>
      <c r="S2675" t="s">
        <v>15</v>
      </c>
      <c r="T2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5" t="str">
        <f>VLOOKUP(ventas_starbucks_2025[[#This Row],[canal_compra]],cambio_canal_compra[#All],2,0)</f>
        <v>Para llevar</v>
      </c>
      <c r="V2675" t="s">
        <v>16</v>
      </c>
      <c r="W2675" t="str">
        <f>VLOOKUP(ventas_starbucks_2025[[#This Row],[método_pago]],cambio_metodo_pago[#All],2,0)</f>
        <v>Tarjeta</v>
      </c>
      <c r="X2675" t="s">
        <v>7</v>
      </c>
      <c r="Y2675">
        <v>15</v>
      </c>
      <c r="Z2675" t="str">
        <f>VLOOKUP(ventas_starbucks_2025[[#This Row],[promoción_aplicada5]],promocion_cambiar[#All],2,0)</f>
        <v>Ninguna</v>
      </c>
      <c r="AA2675" t="s">
        <v>17</v>
      </c>
      <c r="AB2675" t="s">
        <v>23</v>
      </c>
      <c r="AC2675" t="s">
        <v>10</v>
      </c>
      <c r="AD2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75">
        <v>10.5</v>
      </c>
      <c r="AF2675">
        <v>2</v>
      </c>
      <c r="AG2675">
        <v>38</v>
      </c>
      <c r="AH2675">
        <v>33</v>
      </c>
    </row>
    <row r="2676" spans="1:34" x14ac:dyDescent="0.25">
      <c r="A2676" s="3" t="s">
        <v>2751</v>
      </c>
      <c r="B2676" s="1">
        <v>45674</v>
      </c>
      <c r="C2676" s="23">
        <f t="shared" si="205"/>
        <v>17</v>
      </c>
      <c r="D2676" s="23">
        <f t="shared" si="206"/>
        <v>5</v>
      </c>
      <c r="E2676" s="23" t="str">
        <f t="shared" si="207"/>
        <v>viernes</v>
      </c>
      <c r="F2676" s="23">
        <f t="shared" si="208"/>
        <v>1</v>
      </c>
      <c r="G2676" s="23" t="str">
        <f t="shared" si="209"/>
        <v>enero</v>
      </c>
      <c r="H2676" s="2">
        <v>0.80138888888888893</v>
      </c>
      <c r="I2676" t="s">
        <v>1</v>
      </c>
      <c r="J2676" t="str">
        <f>VLOOKUP(ventas_starbucks_2025[[#This Row],[sucursal]],cambio_sucursal[#All],2,0)</f>
        <v>Sucursal Nueva Córdoba</v>
      </c>
      <c r="K2676" t="s">
        <v>64</v>
      </c>
      <c r="L2676" t="s">
        <v>65</v>
      </c>
      <c r="M2676" t="s">
        <v>4</v>
      </c>
      <c r="N2676" t="str">
        <f>IFERROR(VLOOKUP(ventas_starbucks_2025[[#This Row],[tamaño_sucio]],cambio_tamaño[#All],2,0),"Tamaño único")</f>
        <v>Tamaño único</v>
      </c>
      <c r="O2676">
        <v>1</v>
      </c>
      <c r="P2676">
        <v>1672.31</v>
      </c>
      <c r="Q2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6">
        <v>1672.31</v>
      </c>
      <c r="S2676" t="s">
        <v>15</v>
      </c>
      <c r="T2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6" t="str">
        <f>VLOOKUP(ventas_starbucks_2025[[#This Row],[canal_compra]],cambio_canal_compra[#All],2,0)</f>
        <v>Para llevar</v>
      </c>
      <c r="V2676" t="s">
        <v>16</v>
      </c>
      <c r="W2676" t="str">
        <f>VLOOKUP(ventas_starbucks_2025[[#This Row],[método_pago]],cambio_metodo_pago[#All],2,0)</f>
        <v>Tarjeta</v>
      </c>
      <c r="X2676" t="s">
        <v>7</v>
      </c>
      <c r="Y2676">
        <v>15</v>
      </c>
      <c r="Z2676" t="str">
        <f>VLOOKUP(ventas_starbucks_2025[[#This Row],[promoción_aplicada5]],promocion_cambiar[#All],2,0)</f>
        <v>2x1</v>
      </c>
      <c r="AA2676" t="s">
        <v>51</v>
      </c>
      <c r="AB2676" t="s">
        <v>23</v>
      </c>
      <c r="AC2676" t="s">
        <v>41</v>
      </c>
      <c r="AD2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76">
        <v>4.3</v>
      </c>
      <c r="AF2676">
        <v>4</v>
      </c>
      <c r="AG2676">
        <v>29</v>
      </c>
      <c r="AH2676">
        <v>28</v>
      </c>
    </row>
    <row r="2677" spans="1:34" x14ac:dyDescent="0.25">
      <c r="A2677" s="3" t="s">
        <v>2752</v>
      </c>
      <c r="B2677" s="1">
        <v>45716</v>
      </c>
      <c r="C2677" s="23">
        <f t="shared" si="205"/>
        <v>28</v>
      </c>
      <c r="D2677" s="23">
        <f t="shared" si="206"/>
        <v>5</v>
      </c>
      <c r="E2677" s="23" t="str">
        <f t="shared" si="207"/>
        <v>viernes</v>
      </c>
      <c r="F2677" s="23">
        <f t="shared" si="208"/>
        <v>2</v>
      </c>
      <c r="G2677" s="23" t="str">
        <f t="shared" si="209"/>
        <v>febrero</v>
      </c>
      <c r="H2677" s="2">
        <v>0.79236111111111107</v>
      </c>
      <c r="I2677" t="s">
        <v>26</v>
      </c>
      <c r="J2677" t="str">
        <f>VLOOKUP(ventas_starbucks_2025[[#This Row],[sucursal]],cambio_sucursal[#All],2,0)</f>
        <v>Sucursal San Lorenzo 47</v>
      </c>
      <c r="K2677" t="s">
        <v>101</v>
      </c>
      <c r="L2677" t="s">
        <v>3</v>
      </c>
      <c r="M2677" t="s">
        <v>4</v>
      </c>
      <c r="N2677" t="str">
        <f>IFERROR(VLOOKUP(ventas_starbucks_2025[[#This Row],[tamaño_sucio]],cambio_tamaño[#All],2,0),"Tamaño único")</f>
        <v>Tamaño único</v>
      </c>
      <c r="O2677">
        <v>1</v>
      </c>
      <c r="P2677">
        <v>3382.15</v>
      </c>
      <c r="Q2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77">
        <v>3382.15</v>
      </c>
      <c r="S2677" t="s">
        <v>15</v>
      </c>
      <c r="T2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7" t="str">
        <f>VLOOKUP(ventas_starbucks_2025[[#This Row],[canal_compra]],cambio_canal_compra[#All],2,0)</f>
        <v>Para llevar</v>
      </c>
      <c r="V2677" t="s">
        <v>40</v>
      </c>
      <c r="W2677" t="str">
        <f>VLOOKUP(ventas_starbucks_2025[[#This Row],[método_pago]],cambio_metodo_pago[#All],2,0)</f>
        <v>Efectivo</v>
      </c>
      <c r="X2677" t="s">
        <v>7</v>
      </c>
      <c r="Y2677">
        <v>0</v>
      </c>
      <c r="Z2677" t="str">
        <f>VLOOKUP(ventas_starbucks_2025[[#This Row],[promoción_aplicada5]],promocion_cambiar[#All],2,0)</f>
        <v>Hora Feliz</v>
      </c>
      <c r="AA2677" t="s">
        <v>36</v>
      </c>
      <c r="AB2677" t="s">
        <v>52</v>
      </c>
      <c r="AC2677" t="s">
        <v>10</v>
      </c>
      <c r="AD2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77">
        <v>7.2</v>
      </c>
      <c r="AF2677">
        <v>4</v>
      </c>
      <c r="AG2677">
        <v>27</v>
      </c>
      <c r="AH2677">
        <v>26</v>
      </c>
    </row>
    <row r="2678" spans="1:34" x14ac:dyDescent="0.25">
      <c r="A2678" s="3" t="s">
        <v>2753</v>
      </c>
      <c r="B2678" s="1">
        <v>45682</v>
      </c>
      <c r="C2678" s="23">
        <f t="shared" si="205"/>
        <v>25</v>
      </c>
      <c r="D2678" s="23">
        <f t="shared" si="206"/>
        <v>6</v>
      </c>
      <c r="E2678" s="23" t="str">
        <f t="shared" si="207"/>
        <v>sábado</v>
      </c>
      <c r="F2678" s="23">
        <f t="shared" si="208"/>
        <v>1</v>
      </c>
      <c r="G2678" s="23" t="str">
        <f t="shared" si="209"/>
        <v>enero</v>
      </c>
      <c r="H2678" s="2">
        <v>0.84166666666666667</v>
      </c>
      <c r="I2678" t="s">
        <v>26</v>
      </c>
      <c r="J2678" t="str">
        <f>VLOOKUP(ventas_starbucks_2025[[#This Row],[sucursal]],cambio_sucursal[#All],2,0)</f>
        <v>Sucursal San Lorenzo 47</v>
      </c>
      <c r="K2678" t="s">
        <v>13</v>
      </c>
      <c r="L2678" t="s">
        <v>14</v>
      </c>
      <c r="M2678" t="s">
        <v>4</v>
      </c>
      <c r="N2678" t="str">
        <f>IFERROR(VLOOKUP(ventas_starbucks_2025[[#This Row],[tamaño_sucio]],cambio_tamaño[#All],2,0),"Tamaño único")</f>
        <v>Tamaño único</v>
      </c>
      <c r="O2678">
        <v>4</v>
      </c>
      <c r="P2678">
        <v>1827.26</v>
      </c>
      <c r="Q2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8">
        <v>7309.04</v>
      </c>
      <c r="S2678" t="s">
        <v>31</v>
      </c>
      <c r="T2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8" t="str">
        <f>VLOOKUP(ventas_starbucks_2025[[#This Row],[canal_compra]],cambio_canal_compra[#All],2,0)</f>
        <v>Entrega domicilio</v>
      </c>
      <c r="V2678" t="s">
        <v>16</v>
      </c>
      <c r="W2678" t="str">
        <f>VLOOKUP(ventas_starbucks_2025[[#This Row],[método_pago]],cambio_metodo_pago[#All],2,0)</f>
        <v>Tarjeta</v>
      </c>
      <c r="X2678" t="s">
        <v>7</v>
      </c>
      <c r="Y2678">
        <v>0</v>
      </c>
      <c r="Z2678" t="str">
        <f>VLOOKUP(ventas_starbucks_2025[[#This Row],[promoción_aplicada5]],promocion_cambiar[#All],2,0)</f>
        <v>Combo</v>
      </c>
      <c r="AA2678" t="s">
        <v>8</v>
      </c>
      <c r="AB2678" t="s">
        <v>18</v>
      </c>
      <c r="AC2678" t="s">
        <v>41</v>
      </c>
      <c r="AD2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78">
        <v>13.5</v>
      </c>
      <c r="AF2678">
        <v>5</v>
      </c>
      <c r="AG2678">
        <v>27</v>
      </c>
      <c r="AH2678">
        <v>23</v>
      </c>
    </row>
    <row r="2679" spans="1:34" x14ac:dyDescent="0.25">
      <c r="A2679" s="3" t="s">
        <v>2754</v>
      </c>
      <c r="B2679" s="1">
        <v>45738</v>
      </c>
      <c r="C2679" s="23">
        <f t="shared" si="205"/>
        <v>22</v>
      </c>
      <c r="D2679" s="23">
        <f t="shared" si="206"/>
        <v>6</v>
      </c>
      <c r="E2679" s="23" t="str">
        <f t="shared" si="207"/>
        <v>sábado</v>
      </c>
      <c r="F2679" s="23">
        <f t="shared" si="208"/>
        <v>3</v>
      </c>
      <c r="G2679" s="23" t="str">
        <f t="shared" si="209"/>
        <v>marzo</v>
      </c>
      <c r="H2679" s="2">
        <v>0.30277777777777776</v>
      </c>
      <c r="I2679" t="s">
        <v>57</v>
      </c>
      <c r="J2679" t="str">
        <f>VLOOKUP(ventas_starbucks_2025[[#This Row],[sucursal]],cambio_sucursal[#All],2,0)</f>
        <v>Sucursal Avda Colón</v>
      </c>
      <c r="K2679" t="s">
        <v>48</v>
      </c>
      <c r="L2679" t="s">
        <v>49</v>
      </c>
      <c r="M2679" t="s">
        <v>45</v>
      </c>
      <c r="N2679" t="str">
        <f>IFERROR(VLOOKUP(ventas_starbucks_2025[[#This Row],[tamaño_sucio]],cambio_tamaño[#All],2,0),"Tamaño único")</f>
        <v>Grande</v>
      </c>
      <c r="O2679">
        <v>1</v>
      </c>
      <c r="P2679">
        <v>1845.61</v>
      </c>
      <c r="Q2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9">
        <v>1845.61</v>
      </c>
      <c r="S2679" t="s">
        <v>31</v>
      </c>
      <c r="T2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9" t="str">
        <f>VLOOKUP(ventas_starbucks_2025[[#This Row],[canal_compra]],cambio_canal_compra[#All],2,0)</f>
        <v>Entrega domicilio</v>
      </c>
      <c r="V2679" t="s">
        <v>40</v>
      </c>
      <c r="W2679" t="str">
        <f>VLOOKUP(ventas_starbucks_2025[[#This Row],[método_pago]],cambio_metodo_pago[#All],2,0)</f>
        <v>Efectivo</v>
      </c>
      <c r="X2679" t="s">
        <v>7</v>
      </c>
      <c r="Y2679">
        <v>15</v>
      </c>
      <c r="Z2679" t="str">
        <f>VLOOKUP(ventas_starbucks_2025[[#This Row],[promoción_aplicada5]],promocion_cambiar[#All],2,0)</f>
        <v>Hora Feliz</v>
      </c>
      <c r="AA2679" t="s">
        <v>36</v>
      </c>
      <c r="AB2679" t="s">
        <v>9</v>
      </c>
      <c r="AC2679" t="s">
        <v>41</v>
      </c>
      <c r="AD2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79">
        <v>4.8</v>
      </c>
      <c r="AF2679">
        <v>3</v>
      </c>
      <c r="AG2679">
        <v>48</v>
      </c>
      <c r="AH2679">
        <v>47</v>
      </c>
    </row>
    <row r="2680" spans="1:34" x14ac:dyDescent="0.25">
      <c r="A2680" s="3" t="s">
        <v>2755</v>
      </c>
      <c r="B2680" s="1">
        <v>45700</v>
      </c>
      <c r="C2680" s="23">
        <f t="shared" si="205"/>
        <v>12</v>
      </c>
      <c r="D2680" s="23">
        <f t="shared" si="206"/>
        <v>3</v>
      </c>
      <c r="E2680" s="1" t="str">
        <f t="shared" si="207"/>
        <v>miércoles</v>
      </c>
      <c r="F2680" s="23">
        <f t="shared" si="208"/>
        <v>2</v>
      </c>
      <c r="G2680" s="1" t="str">
        <f t="shared" si="209"/>
        <v>febrero</v>
      </c>
      <c r="H2680" s="2">
        <v>0.55486111111111114</v>
      </c>
      <c r="I2680" t="s">
        <v>1</v>
      </c>
      <c r="J2680" t="str">
        <f>VLOOKUP(ventas_starbucks_2025[[#This Row],[sucursal]],cambio_sucursal[#All],2,0)</f>
        <v>Sucursal Nueva Córdoba</v>
      </c>
      <c r="K2680" t="s">
        <v>113</v>
      </c>
      <c r="L2680" t="s">
        <v>44</v>
      </c>
      <c r="M2680" t="s">
        <v>55</v>
      </c>
      <c r="N2680" t="str">
        <f>IFERROR(VLOOKUP(ventas_starbucks_2025[[#This Row],[tamaño_sucio]],cambio_tamaño[#All],2,0),"Tamaño único")</f>
        <v>Pequeño</v>
      </c>
      <c r="O2680">
        <v>3</v>
      </c>
      <c r="P2680">
        <v>1737.81</v>
      </c>
      <c r="Q2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0">
        <v>5213.43</v>
      </c>
      <c r="S2680" t="s">
        <v>5</v>
      </c>
      <c r="T2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0" t="str">
        <f>VLOOKUP(ventas_starbucks_2025[[#This Row],[canal_compra]],cambio_canal_compra[#All],2,0)</f>
        <v>En tienda</v>
      </c>
      <c r="V2680" t="s">
        <v>6</v>
      </c>
      <c r="W2680" t="str">
        <f>VLOOKUP(ventas_starbucks_2025[[#This Row],[método_pago]],cambio_metodo_pago[#All],2,0)</f>
        <v>Aplicación móbil</v>
      </c>
      <c r="X2680" t="s">
        <v>7</v>
      </c>
      <c r="Y2680">
        <v>0</v>
      </c>
      <c r="Z2680" t="str">
        <f>VLOOKUP(ventas_starbucks_2025[[#This Row],[promoción_aplicada5]],promocion_cambiar[#All],2,0)</f>
        <v>Combo</v>
      </c>
      <c r="AA2680" t="s">
        <v>8</v>
      </c>
      <c r="AB2680" t="s">
        <v>29</v>
      </c>
      <c r="AC2680" t="s">
        <v>24</v>
      </c>
      <c r="AD2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80">
        <v>11.6</v>
      </c>
      <c r="AF2680">
        <v>4</v>
      </c>
      <c r="AG2680">
        <v>38</v>
      </c>
      <c r="AH2680">
        <v>35</v>
      </c>
    </row>
    <row r="2681" spans="1:34" x14ac:dyDescent="0.25">
      <c r="A2681" s="3" t="s">
        <v>2756</v>
      </c>
      <c r="B2681" s="1">
        <v>45697</v>
      </c>
      <c r="C2681" s="23">
        <f t="shared" si="205"/>
        <v>9</v>
      </c>
      <c r="D2681" s="23">
        <f t="shared" si="206"/>
        <v>7</v>
      </c>
      <c r="E2681" s="23" t="str">
        <f t="shared" si="207"/>
        <v>domingo</v>
      </c>
      <c r="F2681" s="23">
        <f t="shared" si="208"/>
        <v>2</v>
      </c>
      <c r="G2681" s="23" t="str">
        <f t="shared" si="209"/>
        <v>febrero</v>
      </c>
      <c r="H2681" s="2">
        <v>0.66319444444444442</v>
      </c>
      <c r="I2681" t="s">
        <v>12</v>
      </c>
      <c r="J2681" t="str">
        <f>VLOOKUP(ventas_starbucks_2025[[#This Row],[sucursal]],cambio_sucursal[#All],2,0)</f>
        <v>Sucursal Córdoba Shopping</v>
      </c>
      <c r="K2681" t="s">
        <v>13</v>
      </c>
      <c r="L2681" t="s">
        <v>14</v>
      </c>
      <c r="M2681" t="s">
        <v>4</v>
      </c>
      <c r="N2681" t="str">
        <f>IFERROR(VLOOKUP(ventas_starbucks_2025[[#This Row],[tamaño_sucio]],cambio_tamaño[#All],2,0),"Tamaño único")</f>
        <v>Tamaño único</v>
      </c>
      <c r="O2681">
        <v>2</v>
      </c>
      <c r="P2681">
        <v>2042</v>
      </c>
      <c r="Q2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81">
        <v>4084</v>
      </c>
      <c r="S2681" t="s">
        <v>15</v>
      </c>
      <c r="T2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81" t="str">
        <f>VLOOKUP(ventas_starbucks_2025[[#This Row],[canal_compra]],cambio_canal_compra[#All],2,0)</f>
        <v>Para llevar</v>
      </c>
      <c r="V2681" t="s">
        <v>6</v>
      </c>
      <c r="W2681" t="str">
        <f>VLOOKUP(ventas_starbucks_2025[[#This Row],[método_pago]],cambio_metodo_pago[#All],2,0)</f>
        <v>Aplicación móbil</v>
      </c>
      <c r="X2681" t="s">
        <v>7</v>
      </c>
      <c r="Y2681">
        <v>0</v>
      </c>
      <c r="Z2681" t="str">
        <f>VLOOKUP(ventas_starbucks_2025[[#This Row],[promoción_aplicada5]],promocion_cambiar[#All],2,0)</f>
        <v>Hora Feliz</v>
      </c>
      <c r="AA2681" t="s">
        <v>36</v>
      </c>
      <c r="AB2681" t="s">
        <v>23</v>
      </c>
      <c r="AC2681" t="s">
        <v>41</v>
      </c>
      <c r="AD2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81">
        <v>6.7</v>
      </c>
      <c r="AF2681">
        <v>2</v>
      </c>
      <c r="AG2681">
        <v>32</v>
      </c>
      <c r="AH2681">
        <v>30</v>
      </c>
    </row>
    <row r="2682" spans="1:34" x14ac:dyDescent="0.25">
      <c r="A2682" s="3" t="s">
        <v>2757</v>
      </c>
      <c r="B2682" s="1">
        <v>45709</v>
      </c>
      <c r="C2682" s="23">
        <f t="shared" si="205"/>
        <v>21</v>
      </c>
      <c r="D2682" s="23">
        <f t="shared" si="206"/>
        <v>5</v>
      </c>
      <c r="E2682" s="1" t="str">
        <f t="shared" si="207"/>
        <v>viernes</v>
      </c>
      <c r="F2682" s="23">
        <f t="shared" si="208"/>
        <v>2</v>
      </c>
      <c r="G2682" s="1" t="str">
        <f t="shared" si="209"/>
        <v>febrero</v>
      </c>
      <c r="H2682" s="2">
        <v>0.86250000000000004</v>
      </c>
      <c r="I2682" t="s">
        <v>26</v>
      </c>
      <c r="J2682" t="str">
        <f>VLOOKUP(ventas_starbucks_2025[[#This Row],[sucursal]],cambio_sucursal[#All],2,0)</f>
        <v>Sucursal San Lorenzo 47</v>
      </c>
      <c r="K2682" t="s">
        <v>34</v>
      </c>
      <c r="L2682" t="s">
        <v>35</v>
      </c>
      <c r="M2682" t="s">
        <v>4</v>
      </c>
      <c r="N2682" t="str">
        <f>IFERROR(VLOOKUP(ventas_starbucks_2025[[#This Row],[tamaño_sucio]],cambio_tamaño[#All],2,0),"Tamaño único")</f>
        <v>Tamaño único</v>
      </c>
      <c r="O2682">
        <v>5</v>
      </c>
      <c r="P2682">
        <v>1123.95</v>
      </c>
      <c r="Q2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2">
        <v>5619.75</v>
      </c>
      <c r="S2682" t="s">
        <v>5</v>
      </c>
      <c r="T2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2" t="str">
        <f>VLOOKUP(ventas_starbucks_2025[[#This Row],[canal_compra]],cambio_canal_compra[#All],2,0)</f>
        <v>En tienda</v>
      </c>
      <c r="V2682" t="s">
        <v>16</v>
      </c>
      <c r="W2682" t="str">
        <f>VLOOKUP(ventas_starbucks_2025[[#This Row],[método_pago]],cambio_metodo_pago[#All],2,0)</f>
        <v>Tarjeta</v>
      </c>
      <c r="X2682" t="s">
        <v>22</v>
      </c>
      <c r="Y2682">
        <v>0</v>
      </c>
      <c r="Z2682" t="str">
        <f>VLOOKUP(ventas_starbucks_2025[[#This Row],[promoción_aplicada5]],promocion_cambiar[#All],2,0)</f>
        <v>Hora Feliz</v>
      </c>
      <c r="AA2682" t="s">
        <v>36</v>
      </c>
      <c r="AB2682" t="s">
        <v>23</v>
      </c>
      <c r="AC2682" t="s">
        <v>10</v>
      </c>
      <c r="AD2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82">
        <v>10.7</v>
      </c>
      <c r="AF2682">
        <v>3</v>
      </c>
      <c r="AG2682">
        <v>49</v>
      </c>
      <c r="AH2682">
        <v>44</v>
      </c>
    </row>
    <row r="2683" spans="1:34" x14ac:dyDescent="0.25">
      <c r="A2683" s="3" t="s">
        <v>2758</v>
      </c>
      <c r="B2683" s="1">
        <v>45731</v>
      </c>
      <c r="C2683" s="23">
        <f t="shared" si="205"/>
        <v>15</v>
      </c>
      <c r="D2683" s="23">
        <f t="shared" si="206"/>
        <v>6</v>
      </c>
      <c r="E2683" s="23" t="str">
        <f t="shared" si="207"/>
        <v>sábado</v>
      </c>
      <c r="F2683" s="23">
        <f t="shared" si="208"/>
        <v>3</v>
      </c>
      <c r="G2683" s="23" t="str">
        <f t="shared" si="209"/>
        <v>marzo</v>
      </c>
      <c r="H2683" s="2">
        <v>0.73124999999999996</v>
      </c>
      <c r="I2683" t="s">
        <v>57</v>
      </c>
      <c r="J2683" t="str">
        <f>VLOOKUP(ventas_starbucks_2025[[#This Row],[sucursal]],cambio_sucursal[#All],2,0)</f>
        <v>Sucursal Avda Colón</v>
      </c>
      <c r="K2683" t="s">
        <v>132</v>
      </c>
      <c r="L2683" t="s">
        <v>35</v>
      </c>
      <c r="M2683" t="s">
        <v>4</v>
      </c>
      <c r="N2683" t="str">
        <f>IFERROR(VLOOKUP(ventas_starbucks_2025[[#This Row],[tamaño_sucio]],cambio_tamaño[#All],2,0),"Tamaño único")</f>
        <v>Tamaño único</v>
      </c>
      <c r="O2683">
        <v>1</v>
      </c>
      <c r="P2683">
        <v>1244.43</v>
      </c>
      <c r="Q2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3">
        <v>1244.43</v>
      </c>
      <c r="S2683" t="s">
        <v>31</v>
      </c>
      <c r="T2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83" t="str">
        <f>VLOOKUP(ventas_starbucks_2025[[#This Row],[canal_compra]],cambio_canal_compra[#All],2,0)</f>
        <v>Entrega domicilio</v>
      </c>
      <c r="V2683" t="s">
        <v>40</v>
      </c>
      <c r="W2683" t="str">
        <f>VLOOKUP(ventas_starbucks_2025[[#This Row],[método_pago]],cambio_metodo_pago[#All],2,0)</f>
        <v>Efectivo</v>
      </c>
      <c r="X2683" t="s">
        <v>22</v>
      </c>
      <c r="Y2683">
        <v>0</v>
      </c>
      <c r="Z2683" t="str">
        <f>VLOOKUP(ventas_starbucks_2025[[#This Row],[promoción_aplicada5]],promocion_cambiar[#All],2,0)</f>
        <v>Hora Feliz</v>
      </c>
      <c r="AA2683" t="s">
        <v>36</v>
      </c>
      <c r="AB2683" t="s">
        <v>9</v>
      </c>
      <c r="AC2683" t="s">
        <v>10</v>
      </c>
      <c r="AD2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83">
        <v>3.9</v>
      </c>
      <c r="AF2683">
        <v>4</v>
      </c>
      <c r="AG2683">
        <v>47</v>
      </c>
      <c r="AH2683">
        <v>46</v>
      </c>
    </row>
    <row r="2684" spans="1:34" x14ac:dyDescent="0.25">
      <c r="A2684" s="3" t="s">
        <v>2759</v>
      </c>
      <c r="B2684" s="1">
        <v>45663</v>
      </c>
      <c r="C2684" s="23">
        <f t="shared" si="205"/>
        <v>6</v>
      </c>
      <c r="D2684" s="23">
        <f t="shared" si="206"/>
        <v>1</v>
      </c>
      <c r="E2684" s="23" t="str">
        <f t="shared" si="207"/>
        <v>lunes</v>
      </c>
      <c r="F2684" s="23">
        <f t="shared" si="208"/>
        <v>1</v>
      </c>
      <c r="G2684" s="23" t="str">
        <f t="shared" si="209"/>
        <v>enero</v>
      </c>
      <c r="H2684" s="2">
        <v>0.47847222222222224</v>
      </c>
      <c r="I2684" t="s">
        <v>1</v>
      </c>
      <c r="J2684" t="str">
        <f>VLOOKUP(ventas_starbucks_2025[[#This Row],[sucursal]],cambio_sucursal[#All],2,0)</f>
        <v>Sucursal Nueva Córdoba</v>
      </c>
      <c r="K2684" t="s">
        <v>38</v>
      </c>
      <c r="L2684" t="s">
        <v>39</v>
      </c>
      <c r="M2684" t="s">
        <v>4</v>
      </c>
      <c r="N2684" t="str">
        <f>IFERROR(VLOOKUP(ventas_starbucks_2025[[#This Row],[tamaño_sucio]],cambio_tamaño[#All],2,0),"Tamaño único")</f>
        <v>Tamaño único</v>
      </c>
      <c r="O2684">
        <v>3</v>
      </c>
      <c r="P2684">
        <v>1513.37</v>
      </c>
      <c r="Q2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4">
        <v>4540.1099999999997</v>
      </c>
      <c r="S2684" t="s">
        <v>5</v>
      </c>
      <c r="T2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84" t="str">
        <f>VLOOKUP(ventas_starbucks_2025[[#This Row],[canal_compra]],cambio_canal_compra[#All],2,0)</f>
        <v>En tienda</v>
      </c>
      <c r="V2684" t="s">
        <v>40</v>
      </c>
      <c r="W2684" t="str">
        <f>VLOOKUP(ventas_starbucks_2025[[#This Row],[método_pago]],cambio_metodo_pago[#All],2,0)</f>
        <v>Efectivo</v>
      </c>
      <c r="X2684" t="s">
        <v>22</v>
      </c>
      <c r="Y2684">
        <v>0</v>
      </c>
      <c r="Z2684" t="str">
        <f>VLOOKUP(ventas_starbucks_2025[[#This Row],[promoción_aplicada5]],promocion_cambiar[#All],2,0)</f>
        <v>Ninguna</v>
      </c>
      <c r="AA2684" t="s">
        <v>17</v>
      </c>
      <c r="AB2684" t="s">
        <v>9</v>
      </c>
      <c r="AC2684" t="s">
        <v>41</v>
      </c>
      <c r="AD2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84">
        <v>2.4</v>
      </c>
      <c r="AF2684">
        <v>5</v>
      </c>
      <c r="AG2684">
        <v>19</v>
      </c>
      <c r="AH2684">
        <v>16</v>
      </c>
    </row>
    <row r="2685" spans="1:34" x14ac:dyDescent="0.25">
      <c r="A2685" s="3" t="s">
        <v>2760</v>
      </c>
      <c r="B2685" s="1">
        <v>45671</v>
      </c>
      <c r="C2685" s="23">
        <f t="shared" si="205"/>
        <v>14</v>
      </c>
      <c r="D2685" s="23">
        <f t="shared" si="206"/>
        <v>2</v>
      </c>
      <c r="E2685" s="23" t="str">
        <f t="shared" si="207"/>
        <v>martes</v>
      </c>
      <c r="F2685" s="23">
        <f t="shared" si="208"/>
        <v>1</v>
      </c>
      <c r="G2685" s="23" t="str">
        <f t="shared" si="209"/>
        <v>enero</v>
      </c>
      <c r="H2685" s="2">
        <v>0.77430555555555558</v>
      </c>
      <c r="I2685" t="s">
        <v>57</v>
      </c>
      <c r="J2685" t="str">
        <f>VLOOKUP(ventas_starbucks_2025[[#This Row],[sucursal]],cambio_sucursal[#All],2,0)</f>
        <v>Sucursal Avda Colón</v>
      </c>
      <c r="K2685" t="s">
        <v>60</v>
      </c>
      <c r="L2685" t="s">
        <v>44</v>
      </c>
      <c r="M2685" t="s">
        <v>45</v>
      </c>
      <c r="N2685" t="str">
        <f>IFERROR(VLOOKUP(ventas_starbucks_2025[[#This Row],[tamaño_sucio]],cambio_tamaño[#All],2,0),"Tamaño único")</f>
        <v>Grande</v>
      </c>
      <c r="O2685">
        <v>4</v>
      </c>
      <c r="P2685">
        <v>1580.33</v>
      </c>
      <c r="Q2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5">
        <v>6321.32</v>
      </c>
      <c r="S2685" t="s">
        <v>15</v>
      </c>
      <c r="T2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5" t="str">
        <f>VLOOKUP(ventas_starbucks_2025[[#This Row],[canal_compra]],cambio_canal_compra[#All],2,0)</f>
        <v>Para llevar</v>
      </c>
      <c r="V2685" t="s">
        <v>6</v>
      </c>
      <c r="W2685" t="str">
        <f>VLOOKUP(ventas_starbucks_2025[[#This Row],[método_pago]],cambio_metodo_pago[#All],2,0)</f>
        <v>Aplicación móbil</v>
      </c>
      <c r="X2685" t="s">
        <v>7</v>
      </c>
      <c r="Y2685">
        <v>0</v>
      </c>
      <c r="Z2685" t="str">
        <f>VLOOKUP(ventas_starbucks_2025[[#This Row],[promoción_aplicada5]],promocion_cambiar[#All],2,0)</f>
        <v>2x1</v>
      </c>
      <c r="AA2685" t="s">
        <v>51</v>
      </c>
      <c r="AB2685" t="s">
        <v>9</v>
      </c>
      <c r="AC2685" t="s">
        <v>24</v>
      </c>
      <c r="AD2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85">
        <v>3.2</v>
      </c>
      <c r="AF2685">
        <v>4</v>
      </c>
      <c r="AG2685">
        <v>24</v>
      </c>
      <c r="AH2685">
        <v>20</v>
      </c>
    </row>
    <row r="2686" spans="1:34" x14ac:dyDescent="0.25">
      <c r="A2686" s="3" t="s">
        <v>2761</v>
      </c>
      <c r="B2686" s="1">
        <v>45762</v>
      </c>
      <c r="C2686" s="23">
        <f t="shared" si="205"/>
        <v>15</v>
      </c>
      <c r="D2686" s="23">
        <f t="shared" si="206"/>
        <v>2</v>
      </c>
      <c r="E2686" s="23" t="str">
        <f t="shared" si="207"/>
        <v>martes</v>
      </c>
      <c r="F2686" s="23">
        <f t="shared" si="208"/>
        <v>4</v>
      </c>
      <c r="G2686" s="23" t="str">
        <f t="shared" si="209"/>
        <v>abril</v>
      </c>
      <c r="H2686" s="2">
        <v>0.48680555555555555</v>
      </c>
      <c r="I2686" t="s">
        <v>26</v>
      </c>
      <c r="J2686" t="str">
        <f>VLOOKUP(ventas_starbucks_2025[[#This Row],[sucursal]],cambio_sucursal[#All],2,0)</f>
        <v>Sucursal San Lorenzo 47</v>
      </c>
      <c r="K2686" t="s">
        <v>205</v>
      </c>
      <c r="L2686" t="s">
        <v>70</v>
      </c>
      <c r="M2686" t="s">
        <v>55</v>
      </c>
      <c r="N2686" t="str">
        <f>IFERROR(VLOOKUP(ventas_starbucks_2025[[#This Row],[tamaño_sucio]],cambio_tamaño[#All],2,0),"Tamaño único")</f>
        <v>Pequeño</v>
      </c>
      <c r="O2686">
        <v>5</v>
      </c>
      <c r="P2686">
        <v>1569.28</v>
      </c>
      <c r="Q2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6">
        <v>7846.4</v>
      </c>
      <c r="S2686" t="s">
        <v>31</v>
      </c>
      <c r="T2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6" t="str">
        <f>VLOOKUP(ventas_starbucks_2025[[#This Row],[canal_compra]],cambio_canal_compra[#All],2,0)</f>
        <v>Entrega domicilio</v>
      </c>
      <c r="V2686" t="s">
        <v>6</v>
      </c>
      <c r="W2686" t="str">
        <f>VLOOKUP(ventas_starbucks_2025[[#This Row],[método_pago]],cambio_metodo_pago[#All],2,0)</f>
        <v>Aplicación móbil</v>
      </c>
      <c r="X2686" t="s">
        <v>22</v>
      </c>
      <c r="Y2686">
        <v>0</v>
      </c>
      <c r="Z2686" t="str">
        <f>VLOOKUP(ventas_starbucks_2025[[#This Row],[promoción_aplicada5]],promocion_cambiar[#All],2,0)</f>
        <v>Ninguna</v>
      </c>
      <c r="AA2686" t="s">
        <v>17</v>
      </c>
      <c r="AB2686" t="s">
        <v>9</v>
      </c>
      <c r="AC2686" t="s">
        <v>41</v>
      </c>
      <c r="AD2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86">
        <v>2.4</v>
      </c>
      <c r="AF2686">
        <v>1</v>
      </c>
      <c r="AG2686">
        <v>48</v>
      </c>
      <c r="AH2686">
        <v>43</v>
      </c>
    </row>
    <row r="2687" spans="1:34" x14ac:dyDescent="0.25">
      <c r="A2687" s="3" t="s">
        <v>2762</v>
      </c>
      <c r="B2687" s="1">
        <v>45732</v>
      </c>
      <c r="C2687" s="23">
        <f t="shared" si="205"/>
        <v>16</v>
      </c>
      <c r="D2687" s="23">
        <f t="shared" si="206"/>
        <v>7</v>
      </c>
      <c r="E2687" s="23" t="str">
        <f t="shared" si="207"/>
        <v>domingo</v>
      </c>
      <c r="F2687" s="23">
        <f t="shared" si="208"/>
        <v>3</v>
      </c>
      <c r="G2687" s="23" t="str">
        <f t="shared" si="209"/>
        <v>marzo</v>
      </c>
      <c r="H2687" s="2">
        <v>0.68125000000000002</v>
      </c>
      <c r="I2687" t="s">
        <v>57</v>
      </c>
      <c r="J2687" t="str">
        <f>VLOOKUP(ventas_starbucks_2025[[#This Row],[sucursal]],cambio_sucursal[#All],2,0)</f>
        <v>Sucursal Avda Colón</v>
      </c>
      <c r="K2687" t="s">
        <v>89</v>
      </c>
      <c r="L2687" t="s">
        <v>90</v>
      </c>
      <c r="M2687" t="s">
        <v>4</v>
      </c>
      <c r="N2687" t="str">
        <f>IFERROR(VLOOKUP(ventas_starbucks_2025[[#This Row],[tamaño_sucio]],cambio_tamaño[#All],2,0),"Tamaño único")</f>
        <v>Tamaño único</v>
      </c>
      <c r="O2687">
        <v>1</v>
      </c>
      <c r="P2687">
        <v>1646.53</v>
      </c>
      <c r="Q2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7">
        <v>1646.53</v>
      </c>
      <c r="S2687" t="s">
        <v>15</v>
      </c>
      <c r="T2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87" t="str">
        <f>VLOOKUP(ventas_starbucks_2025[[#This Row],[canal_compra]],cambio_canal_compra[#All],2,0)</f>
        <v>Para llevar</v>
      </c>
      <c r="V2687" t="s">
        <v>40</v>
      </c>
      <c r="W2687" t="str">
        <f>VLOOKUP(ventas_starbucks_2025[[#This Row],[método_pago]],cambio_metodo_pago[#All],2,0)</f>
        <v>Efectivo</v>
      </c>
      <c r="X2687" t="s">
        <v>7</v>
      </c>
      <c r="Y2687">
        <v>15</v>
      </c>
      <c r="Z2687" t="str">
        <f>VLOOKUP(ventas_starbucks_2025[[#This Row],[promoción_aplicada5]],promocion_cambiar[#All],2,0)</f>
        <v>Hora Feliz</v>
      </c>
      <c r="AA2687" t="s">
        <v>36</v>
      </c>
      <c r="AB2687" t="s">
        <v>23</v>
      </c>
      <c r="AC2687" t="s">
        <v>24</v>
      </c>
      <c r="AD2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87">
        <v>5.7</v>
      </c>
      <c r="AF2687">
        <v>5</v>
      </c>
      <c r="AG2687">
        <v>18</v>
      </c>
      <c r="AH2687">
        <v>17</v>
      </c>
    </row>
    <row r="2688" spans="1:34" x14ac:dyDescent="0.25">
      <c r="A2688" s="3" t="s">
        <v>2763</v>
      </c>
      <c r="B2688" s="1">
        <v>45719</v>
      </c>
      <c r="C2688" s="23">
        <f t="shared" si="205"/>
        <v>3</v>
      </c>
      <c r="D2688" s="23">
        <f t="shared" si="206"/>
        <v>1</v>
      </c>
      <c r="E2688" s="23" t="str">
        <f t="shared" si="207"/>
        <v>lunes</v>
      </c>
      <c r="F2688" s="23">
        <f t="shared" si="208"/>
        <v>3</v>
      </c>
      <c r="G2688" s="23" t="str">
        <f t="shared" si="209"/>
        <v>marzo</v>
      </c>
      <c r="H2688" s="2">
        <v>0.78125</v>
      </c>
      <c r="I2688" t="s">
        <v>57</v>
      </c>
      <c r="J2688" t="str">
        <f>VLOOKUP(ventas_starbucks_2025[[#This Row],[sucursal]],cambio_sucursal[#All],2,0)</f>
        <v>Sucursal Avda Colón</v>
      </c>
      <c r="K2688" t="s">
        <v>48</v>
      </c>
      <c r="L2688" t="s">
        <v>49</v>
      </c>
      <c r="M2688" t="s">
        <v>45</v>
      </c>
      <c r="N2688" t="str">
        <f>IFERROR(VLOOKUP(ventas_starbucks_2025[[#This Row],[tamaño_sucio]],cambio_tamaño[#All],2,0),"Tamaño único")</f>
        <v>Grande</v>
      </c>
      <c r="O2688">
        <v>4</v>
      </c>
      <c r="P2688">
        <v>1656.93</v>
      </c>
      <c r="Q2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8">
        <v>6627.72</v>
      </c>
      <c r="S2688" t="s">
        <v>15</v>
      </c>
      <c r="T2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8" t="str">
        <f>VLOOKUP(ventas_starbucks_2025[[#This Row],[canal_compra]],cambio_canal_compra[#All],2,0)</f>
        <v>Para llevar</v>
      </c>
      <c r="V2688" t="s">
        <v>40</v>
      </c>
      <c r="W2688" t="str">
        <f>VLOOKUP(ventas_starbucks_2025[[#This Row],[método_pago]],cambio_metodo_pago[#All],2,0)</f>
        <v>Efectivo</v>
      </c>
      <c r="X2688" t="s">
        <v>22</v>
      </c>
      <c r="Y2688">
        <v>0</v>
      </c>
      <c r="Z2688" t="str">
        <f>VLOOKUP(ventas_starbucks_2025[[#This Row],[promoción_aplicada5]],promocion_cambiar[#All],2,0)</f>
        <v>Hora Feliz</v>
      </c>
      <c r="AA2688" t="s">
        <v>36</v>
      </c>
      <c r="AB2688" t="s">
        <v>18</v>
      </c>
      <c r="AC2688" t="s">
        <v>24</v>
      </c>
      <c r="AD2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88">
        <v>10.6</v>
      </c>
      <c r="AF2688">
        <v>2</v>
      </c>
      <c r="AG2688">
        <v>20</v>
      </c>
      <c r="AH2688">
        <v>16</v>
      </c>
    </row>
    <row r="2689" spans="1:34" x14ac:dyDescent="0.25">
      <c r="A2689" s="3" t="s">
        <v>2764</v>
      </c>
      <c r="B2689" s="1">
        <v>45675</v>
      </c>
      <c r="C2689" s="23">
        <f t="shared" si="205"/>
        <v>18</v>
      </c>
      <c r="D2689" s="23">
        <f t="shared" si="206"/>
        <v>6</v>
      </c>
      <c r="E2689" s="1" t="str">
        <f t="shared" si="207"/>
        <v>sábado</v>
      </c>
      <c r="F2689" s="23">
        <f t="shared" si="208"/>
        <v>1</v>
      </c>
      <c r="G2689" s="1" t="str">
        <f t="shared" si="209"/>
        <v>enero</v>
      </c>
      <c r="H2689" s="2">
        <v>0.67638888888888893</v>
      </c>
      <c r="I2689" t="s">
        <v>57</v>
      </c>
      <c r="J2689" t="str">
        <f>VLOOKUP(ventas_starbucks_2025[[#This Row],[sucursal]],cambio_sucursal[#All],2,0)</f>
        <v>Sucursal Avda Colón</v>
      </c>
      <c r="K2689" t="s">
        <v>101</v>
      </c>
      <c r="L2689" t="s">
        <v>3</v>
      </c>
      <c r="M2689" t="s">
        <v>4</v>
      </c>
      <c r="N2689" t="str">
        <f>IFERROR(VLOOKUP(ventas_starbucks_2025[[#This Row],[tamaño_sucio]],cambio_tamaño[#All],2,0),"Tamaño único")</f>
        <v>Tamaño único</v>
      </c>
      <c r="O2689">
        <v>5</v>
      </c>
      <c r="P2689">
        <v>3145.14</v>
      </c>
      <c r="Q2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89">
        <v>15725.7</v>
      </c>
      <c r="S2689" t="s">
        <v>15</v>
      </c>
      <c r="T2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689" t="str">
        <f>VLOOKUP(ventas_starbucks_2025[[#This Row],[canal_compra]],cambio_canal_compra[#All],2,0)</f>
        <v>Para llevar</v>
      </c>
      <c r="V2689" t="s">
        <v>6</v>
      </c>
      <c r="W2689" t="str">
        <f>VLOOKUP(ventas_starbucks_2025[[#This Row],[método_pago]],cambio_metodo_pago[#All],2,0)</f>
        <v>Aplicación móbil</v>
      </c>
      <c r="X2689" t="s">
        <v>7</v>
      </c>
      <c r="Y2689">
        <v>15</v>
      </c>
      <c r="Z2689" t="str">
        <f>VLOOKUP(ventas_starbucks_2025[[#This Row],[promoción_aplicada5]],promocion_cambiar[#All],2,0)</f>
        <v>Ninguna</v>
      </c>
      <c r="AA2689" t="s">
        <v>17</v>
      </c>
      <c r="AB2689" t="s">
        <v>52</v>
      </c>
      <c r="AC2689" t="s">
        <v>24</v>
      </c>
      <c r="AD2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89">
        <v>3</v>
      </c>
      <c r="AF2689">
        <v>3</v>
      </c>
      <c r="AG2689">
        <v>42</v>
      </c>
      <c r="AH2689">
        <v>37</v>
      </c>
    </row>
    <row r="2690" spans="1:34" x14ac:dyDescent="0.25">
      <c r="A2690" s="3" t="s">
        <v>2765</v>
      </c>
      <c r="B2690" s="1">
        <v>45738</v>
      </c>
      <c r="C2690" s="23">
        <f t="shared" ref="C2690:C2753" si="210">DAY(B2690)</f>
        <v>22</v>
      </c>
      <c r="D2690" s="23">
        <f t="shared" ref="D2690:D2753" si="211">WEEKDAY(B2690,2)</f>
        <v>6</v>
      </c>
      <c r="E2690" s="23" t="str">
        <f t="shared" ref="E2690:E2753" si="212">TEXT(B2690,"dddd")</f>
        <v>sábado</v>
      </c>
      <c r="F2690" s="23">
        <f t="shared" ref="F2690:F2753" si="213">MONTH(B2690)</f>
        <v>3</v>
      </c>
      <c r="G2690" s="23" t="str">
        <f t="shared" ref="G2690:G2753" si="214">TEXT(B2690,"mmmm")</f>
        <v>marzo</v>
      </c>
      <c r="H2690" s="2">
        <v>0.7055555555555556</v>
      </c>
      <c r="I2690" t="s">
        <v>26</v>
      </c>
      <c r="J2690" t="str">
        <f>VLOOKUP(ventas_starbucks_2025[[#This Row],[sucursal]],cambio_sucursal[#All],2,0)</f>
        <v>Sucursal San Lorenzo 47</v>
      </c>
      <c r="K2690" t="s">
        <v>115</v>
      </c>
      <c r="L2690" t="s">
        <v>21</v>
      </c>
      <c r="M2690" t="s">
        <v>4</v>
      </c>
      <c r="N2690" t="str">
        <f>IFERROR(VLOOKUP(ventas_starbucks_2025[[#This Row],[tamaño_sucio]],cambio_tamaño[#All],2,0),"Tamaño único")</f>
        <v>Tamaño único</v>
      </c>
      <c r="O2690">
        <v>3</v>
      </c>
      <c r="P2690">
        <v>947.32</v>
      </c>
      <c r="Q2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90">
        <v>2841.96</v>
      </c>
      <c r="S2690" t="s">
        <v>5</v>
      </c>
      <c r="T2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0" t="str">
        <f>VLOOKUP(ventas_starbucks_2025[[#This Row],[canal_compra]],cambio_canal_compra[#All],2,0)</f>
        <v>En tienda</v>
      </c>
      <c r="V2690" t="s">
        <v>16</v>
      </c>
      <c r="W2690" t="str">
        <f>VLOOKUP(ventas_starbucks_2025[[#This Row],[método_pago]],cambio_metodo_pago[#All],2,0)</f>
        <v>Tarjeta</v>
      </c>
      <c r="X2690" t="s">
        <v>22</v>
      </c>
      <c r="Y2690">
        <v>0</v>
      </c>
      <c r="Z2690" t="str">
        <f>VLOOKUP(ventas_starbucks_2025[[#This Row],[promoción_aplicada5]],promocion_cambiar[#All],2,0)</f>
        <v>Ninguna</v>
      </c>
      <c r="AA2690" t="s">
        <v>17</v>
      </c>
      <c r="AB2690" t="s">
        <v>29</v>
      </c>
      <c r="AC2690" t="s">
        <v>10</v>
      </c>
      <c r="AD2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90">
        <v>13.1</v>
      </c>
      <c r="AF2690">
        <v>1</v>
      </c>
      <c r="AG2690">
        <v>48</v>
      </c>
      <c r="AH2690">
        <v>45</v>
      </c>
    </row>
    <row r="2691" spans="1:34" x14ac:dyDescent="0.25">
      <c r="A2691" s="3" t="s">
        <v>2766</v>
      </c>
      <c r="B2691" s="1">
        <v>45750</v>
      </c>
      <c r="C2691" s="23">
        <f t="shared" si="210"/>
        <v>3</v>
      </c>
      <c r="D2691" s="23">
        <f t="shared" si="211"/>
        <v>4</v>
      </c>
      <c r="E2691" s="23" t="str">
        <f t="shared" si="212"/>
        <v>jueves</v>
      </c>
      <c r="F2691" s="23">
        <f t="shared" si="213"/>
        <v>4</v>
      </c>
      <c r="G2691" s="23" t="str">
        <f t="shared" si="214"/>
        <v>abril</v>
      </c>
      <c r="H2691" s="2">
        <v>0.43194444444444446</v>
      </c>
      <c r="I2691" t="s">
        <v>12</v>
      </c>
      <c r="J2691" t="str">
        <f>VLOOKUP(ventas_starbucks_2025[[#This Row],[sucursal]],cambio_sucursal[#All],2,0)</f>
        <v>Sucursal Córdoba Shopping</v>
      </c>
      <c r="K2691" t="s">
        <v>89</v>
      </c>
      <c r="L2691" t="s">
        <v>90</v>
      </c>
      <c r="M2691" t="s">
        <v>4</v>
      </c>
      <c r="N2691" t="str">
        <f>IFERROR(VLOOKUP(ventas_starbucks_2025[[#This Row],[tamaño_sucio]],cambio_tamaño[#All],2,0),"Tamaño único")</f>
        <v>Tamaño único</v>
      </c>
      <c r="O2691">
        <v>4</v>
      </c>
      <c r="P2691">
        <v>1483.05</v>
      </c>
      <c r="Q2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1">
        <v>5932.2</v>
      </c>
      <c r="S2691" t="s">
        <v>5</v>
      </c>
      <c r="T2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1" t="str">
        <f>VLOOKUP(ventas_starbucks_2025[[#This Row],[canal_compra]],cambio_canal_compra[#All],2,0)</f>
        <v>En tienda</v>
      </c>
      <c r="V2691" t="s">
        <v>40</v>
      </c>
      <c r="W2691" t="str">
        <f>VLOOKUP(ventas_starbucks_2025[[#This Row],[método_pago]],cambio_metodo_pago[#All],2,0)</f>
        <v>Efectivo</v>
      </c>
      <c r="X2691" t="s">
        <v>7</v>
      </c>
      <c r="Y2691">
        <v>10</v>
      </c>
      <c r="Z2691" t="str">
        <f>VLOOKUP(ventas_starbucks_2025[[#This Row],[promoción_aplicada5]],promocion_cambiar[#All],2,0)</f>
        <v>Combo</v>
      </c>
      <c r="AA2691" t="s">
        <v>8</v>
      </c>
      <c r="AB2691" t="s">
        <v>52</v>
      </c>
      <c r="AC2691" t="s">
        <v>10</v>
      </c>
      <c r="AD2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91">
        <v>7.6</v>
      </c>
      <c r="AF2691">
        <v>2</v>
      </c>
      <c r="AG2691">
        <v>50</v>
      </c>
      <c r="AH2691">
        <v>46</v>
      </c>
    </row>
    <row r="2692" spans="1:34" x14ac:dyDescent="0.25">
      <c r="A2692" s="3" t="s">
        <v>2767</v>
      </c>
      <c r="B2692" s="1">
        <v>45662</v>
      </c>
      <c r="C2692" s="23">
        <f t="shared" si="210"/>
        <v>5</v>
      </c>
      <c r="D2692" s="23">
        <f t="shared" si="211"/>
        <v>7</v>
      </c>
      <c r="E2692" s="23" t="str">
        <f t="shared" si="212"/>
        <v>domingo</v>
      </c>
      <c r="F2692" s="23">
        <f t="shared" si="213"/>
        <v>1</v>
      </c>
      <c r="G2692" s="23" t="str">
        <f t="shared" si="214"/>
        <v>enero</v>
      </c>
      <c r="H2692" s="2">
        <v>0.85972222222222228</v>
      </c>
      <c r="I2692" t="s">
        <v>1</v>
      </c>
      <c r="J2692" t="str">
        <f>VLOOKUP(ventas_starbucks_2025[[#This Row],[sucursal]],cambio_sucursal[#All],2,0)</f>
        <v>Sucursal Nueva Córdoba</v>
      </c>
      <c r="K2692" t="s">
        <v>130</v>
      </c>
      <c r="L2692" t="s">
        <v>65</v>
      </c>
      <c r="M2692" t="s">
        <v>4</v>
      </c>
      <c r="N2692" t="str">
        <f>IFERROR(VLOOKUP(ventas_starbucks_2025[[#This Row],[tamaño_sucio]],cambio_tamaño[#All],2,0),"Tamaño único")</f>
        <v>Tamaño único</v>
      </c>
      <c r="O2692">
        <v>1</v>
      </c>
      <c r="P2692">
        <v>1836.84</v>
      </c>
      <c r="Q2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2">
        <v>1836.84</v>
      </c>
      <c r="S2692" t="s">
        <v>31</v>
      </c>
      <c r="T2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2" t="str">
        <f>VLOOKUP(ventas_starbucks_2025[[#This Row],[canal_compra]],cambio_canal_compra[#All],2,0)</f>
        <v>Entrega domicilio</v>
      </c>
      <c r="V2692" t="s">
        <v>40</v>
      </c>
      <c r="W2692" t="str">
        <f>VLOOKUP(ventas_starbucks_2025[[#This Row],[método_pago]],cambio_metodo_pago[#All],2,0)</f>
        <v>Efectivo</v>
      </c>
      <c r="X2692" t="s">
        <v>7</v>
      </c>
      <c r="Y2692">
        <v>10</v>
      </c>
      <c r="Z2692" t="str">
        <f>VLOOKUP(ventas_starbucks_2025[[#This Row],[promoción_aplicada5]],promocion_cambiar[#All],2,0)</f>
        <v>Combo</v>
      </c>
      <c r="AA2692" t="s">
        <v>8</v>
      </c>
      <c r="AB2692" t="s">
        <v>52</v>
      </c>
      <c r="AC2692" t="s">
        <v>24</v>
      </c>
      <c r="AD2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92">
        <v>14.3</v>
      </c>
      <c r="AF2692">
        <v>2</v>
      </c>
      <c r="AG2692">
        <v>13</v>
      </c>
      <c r="AH2692">
        <v>12</v>
      </c>
    </row>
    <row r="2693" spans="1:34" x14ac:dyDescent="0.25">
      <c r="A2693" s="3" t="s">
        <v>2768</v>
      </c>
      <c r="B2693" s="1">
        <v>45723</v>
      </c>
      <c r="C2693" s="23">
        <f t="shared" si="210"/>
        <v>7</v>
      </c>
      <c r="D2693" s="23">
        <f t="shared" si="211"/>
        <v>5</v>
      </c>
      <c r="E2693" s="23" t="str">
        <f t="shared" si="212"/>
        <v>viernes</v>
      </c>
      <c r="F2693" s="23">
        <f t="shared" si="213"/>
        <v>3</v>
      </c>
      <c r="G2693" s="23" t="str">
        <f t="shared" si="214"/>
        <v>marzo</v>
      </c>
      <c r="H2693" s="2">
        <v>0.69722222222222219</v>
      </c>
      <c r="I2693" t="s">
        <v>1</v>
      </c>
      <c r="J2693" t="str">
        <f>VLOOKUP(ventas_starbucks_2025[[#This Row],[sucursal]],cambio_sucursal[#All],2,0)</f>
        <v>Sucursal Nueva Córdoba</v>
      </c>
      <c r="K2693" t="s">
        <v>13</v>
      </c>
      <c r="L2693" t="s">
        <v>14</v>
      </c>
      <c r="M2693" t="s">
        <v>4</v>
      </c>
      <c r="N2693" t="str">
        <f>IFERROR(VLOOKUP(ventas_starbucks_2025[[#This Row],[tamaño_sucio]],cambio_tamaño[#All],2,0),"Tamaño único")</f>
        <v>Tamaño único</v>
      </c>
      <c r="O2693">
        <v>5</v>
      </c>
      <c r="P2693">
        <v>1688.68</v>
      </c>
      <c r="Q2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3">
        <v>8443.4</v>
      </c>
      <c r="S2693" t="s">
        <v>31</v>
      </c>
      <c r="T2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3" t="str">
        <f>VLOOKUP(ventas_starbucks_2025[[#This Row],[canal_compra]],cambio_canal_compra[#All],2,0)</f>
        <v>Entrega domicilio</v>
      </c>
      <c r="V2693" t="s">
        <v>16</v>
      </c>
      <c r="W2693" t="str">
        <f>VLOOKUP(ventas_starbucks_2025[[#This Row],[método_pago]],cambio_metodo_pago[#All],2,0)</f>
        <v>Tarjeta</v>
      </c>
      <c r="X2693" t="s">
        <v>7</v>
      </c>
      <c r="Y2693">
        <v>10</v>
      </c>
      <c r="Z2693" t="str">
        <f>VLOOKUP(ventas_starbucks_2025[[#This Row],[promoción_aplicada5]],promocion_cambiar[#All],2,0)</f>
        <v>Hora Feliz</v>
      </c>
      <c r="AA2693" t="s">
        <v>36</v>
      </c>
      <c r="AB2693" t="s">
        <v>29</v>
      </c>
      <c r="AC2693" t="s">
        <v>24</v>
      </c>
      <c r="AD2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93">
        <v>13.1</v>
      </c>
      <c r="AF2693">
        <v>2</v>
      </c>
      <c r="AG2693">
        <v>39</v>
      </c>
      <c r="AH2693">
        <v>34</v>
      </c>
    </row>
    <row r="2694" spans="1:34" x14ac:dyDescent="0.25">
      <c r="A2694" s="3" t="s">
        <v>2769</v>
      </c>
      <c r="B2694" s="1">
        <v>45723</v>
      </c>
      <c r="C2694" s="23">
        <f t="shared" si="210"/>
        <v>7</v>
      </c>
      <c r="D2694" s="23">
        <f t="shared" si="211"/>
        <v>5</v>
      </c>
      <c r="E2694" s="23" t="str">
        <f t="shared" si="212"/>
        <v>viernes</v>
      </c>
      <c r="F2694" s="23">
        <f t="shared" si="213"/>
        <v>3</v>
      </c>
      <c r="G2694" s="23" t="str">
        <f t="shared" si="214"/>
        <v>marzo</v>
      </c>
      <c r="H2694" s="2">
        <v>0.77222222222222225</v>
      </c>
      <c r="I2694" t="s">
        <v>26</v>
      </c>
      <c r="J2694" t="str">
        <f>VLOOKUP(ventas_starbucks_2025[[#This Row],[sucursal]],cambio_sucursal[#All],2,0)</f>
        <v>Sucursal San Lorenzo 47</v>
      </c>
      <c r="K2694" t="s">
        <v>175</v>
      </c>
      <c r="L2694" t="s">
        <v>70</v>
      </c>
      <c r="M2694" t="s">
        <v>50</v>
      </c>
      <c r="N2694" t="str">
        <f>IFERROR(VLOOKUP(ventas_starbucks_2025[[#This Row],[tamaño_sucio]],cambio_tamaño[#All],2,0),"Tamaño único")</f>
        <v>Mediano</v>
      </c>
      <c r="O2694">
        <v>4</v>
      </c>
      <c r="P2694">
        <v>1861.26</v>
      </c>
      <c r="Q2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4">
        <v>7445.04</v>
      </c>
      <c r="S2694" t="s">
        <v>15</v>
      </c>
      <c r="T2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4" t="str">
        <f>VLOOKUP(ventas_starbucks_2025[[#This Row],[canal_compra]],cambio_canal_compra[#All],2,0)</f>
        <v>Para llevar</v>
      </c>
      <c r="V2694" t="s">
        <v>40</v>
      </c>
      <c r="W2694" t="str">
        <f>VLOOKUP(ventas_starbucks_2025[[#This Row],[método_pago]],cambio_metodo_pago[#All],2,0)</f>
        <v>Efectivo</v>
      </c>
      <c r="X2694" t="s">
        <v>7</v>
      </c>
      <c r="Y2694">
        <v>15</v>
      </c>
      <c r="Z2694" t="str">
        <f>VLOOKUP(ventas_starbucks_2025[[#This Row],[promoción_aplicada5]],promocion_cambiar[#All],2,0)</f>
        <v>Hora Feliz</v>
      </c>
      <c r="AA2694" t="s">
        <v>36</v>
      </c>
      <c r="AB2694" t="s">
        <v>9</v>
      </c>
      <c r="AC2694" t="s">
        <v>10</v>
      </c>
      <c r="AD2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94">
        <v>7.9</v>
      </c>
      <c r="AF2694">
        <v>3</v>
      </c>
      <c r="AG2694">
        <v>28</v>
      </c>
      <c r="AH2694">
        <v>24</v>
      </c>
    </row>
    <row r="2695" spans="1:34" x14ac:dyDescent="0.25">
      <c r="A2695" s="3" t="s">
        <v>2770</v>
      </c>
      <c r="B2695" s="1">
        <v>45712</v>
      </c>
      <c r="C2695" s="23">
        <f t="shared" si="210"/>
        <v>24</v>
      </c>
      <c r="D2695" s="23">
        <f t="shared" si="211"/>
        <v>1</v>
      </c>
      <c r="E2695" s="23" t="str">
        <f t="shared" si="212"/>
        <v>lunes</v>
      </c>
      <c r="F2695" s="23">
        <f t="shared" si="213"/>
        <v>2</v>
      </c>
      <c r="G2695" s="23" t="str">
        <f t="shared" si="214"/>
        <v>febrero</v>
      </c>
      <c r="H2695" s="2">
        <v>0.33611111111111114</v>
      </c>
      <c r="I2695" t="s">
        <v>1</v>
      </c>
      <c r="J2695" t="str">
        <f>VLOOKUP(ventas_starbucks_2025[[#This Row],[sucursal]],cambio_sucursal[#All],2,0)</f>
        <v>Sucursal Nueva Córdoba</v>
      </c>
      <c r="K2695" t="s">
        <v>82</v>
      </c>
      <c r="L2695" t="s">
        <v>28</v>
      </c>
      <c r="M2695" t="s">
        <v>4</v>
      </c>
      <c r="N2695" t="str">
        <f>IFERROR(VLOOKUP(ventas_starbucks_2025[[#This Row],[tamaño_sucio]],cambio_tamaño[#All],2,0),"Tamaño único")</f>
        <v>Tamaño único</v>
      </c>
      <c r="O2695">
        <v>3</v>
      </c>
      <c r="P2695">
        <v>2475.5500000000002</v>
      </c>
      <c r="Q2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95">
        <v>7426.65</v>
      </c>
      <c r="S2695" t="s">
        <v>31</v>
      </c>
      <c r="T2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5" t="str">
        <f>VLOOKUP(ventas_starbucks_2025[[#This Row],[canal_compra]],cambio_canal_compra[#All],2,0)</f>
        <v>Entrega domicilio</v>
      </c>
      <c r="V2695" t="s">
        <v>6</v>
      </c>
      <c r="W2695" t="str">
        <f>VLOOKUP(ventas_starbucks_2025[[#This Row],[método_pago]],cambio_metodo_pago[#All],2,0)</f>
        <v>Aplicación móbil</v>
      </c>
      <c r="X2695" t="s">
        <v>22</v>
      </c>
      <c r="Y2695">
        <v>0</v>
      </c>
      <c r="Z2695" t="str">
        <f>VLOOKUP(ventas_starbucks_2025[[#This Row],[promoción_aplicada5]],promocion_cambiar[#All],2,0)</f>
        <v>Hora Feliz</v>
      </c>
      <c r="AA2695" t="s">
        <v>36</v>
      </c>
      <c r="AB2695" t="s">
        <v>23</v>
      </c>
      <c r="AC2695" t="s">
        <v>24</v>
      </c>
      <c r="AD2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95">
        <v>4.2</v>
      </c>
      <c r="AF2695">
        <v>2</v>
      </c>
      <c r="AG2695">
        <v>44</v>
      </c>
      <c r="AH2695">
        <v>41</v>
      </c>
    </row>
    <row r="2696" spans="1:34" x14ac:dyDescent="0.25">
      <c r="A2696" s="3" t="s">
        <v>2771</v>
      </c>
      <c r="B2696" s="1">
        <v>45659</v>
      </c>
      <c r="C2696" s="23">
        <f t="shared" si="210"/>
        <v>2</v>
      </c>
      <c r="D2696" s="23">
        <f t="shared" si="211"/>
        <v>4</v>
      </c>
      <c r="E2696" s="23" t="str">
        <f t="shared" si="212"/>
        <v>jueves</v>
      </c>
      <c r="F2696" s="23">
        <f t="shared" si="213"/>
        <v>1</v>
      </c>
      <c r="G2696" s="23" t="str">
        <f t="shared" si="214"/>
        <v>enero</v>
      </c>
      <c r="H2696" s="2">
        <v>0.49722222222222223</v>
      </c>
      <c r="I2696" t="s">
        <v>57</v>
      </c>
      <c r="J2696" t="str">
        <f>VLOOKUP(ventas_starbucks_2025[[#This Row],[sucursal]],cambio_sucursal[#All],2,0)</f>
        <v>Sucursal Avda Colón</v>
      </c>
      <c r="K2696" t="s">
        <v>101</v>
      </c>
      <c r="L2696" t="s">
        <v>3</v>
      </c>
      <c r="M2696" t="s">
        <v>4</v>
      </c>
      <c r="N2696" t="str">
        <f>IFERROR(VLOOKUP(ventas_starbucks_2025[[#This Row],[tamaño_sucio]],cambio_tamaño[#All],2,0),"Tamaño único")</f>
        <v>Tamaño único</v>
      </c>
      <c r="O2696">
        <v>3</v>
      </c>
      <c r="P2696">
        <v>2718.61</v>
      </c>
      <c r="Q2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96">
        <v>8155.83</v>
      </c>
      <c r="S2696" t="s">
        <v>31</v>
      </c>
      <c r="T2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6" t="str">
        <f>VLOOKUP(ventas_starbucks_2025[[#This Row],[canal_compra]],cambio_canal_compra[#All],2,0)</f>
        <v>Entrega domicilio</v>
      </c>
      <c r="V2696" t="s">
        <v>6</v>
      </c>
      <c r="W2696" t="str">
        <f>VLOOKUP(ventas_starbucks_2025[[#This Row],[método_pago]],cambio_metodo_pago[#All],2,0)</f>
        <v>Aplicación móbil</v>
      </c>
      <c r="X2696" t="s">
        <v>22</v>
      </c>
      <c r="Y2696">
        <v>0</v>
      </c>
      <c r="Z2696" t="str">
        <f>VLOOKUP(ventas_starbucks_2025[[#This Row],[promoción_aplicada5]],promocion_cambiar[#All],2,0)</f>
        <v>2x1</v>
      </c>
      <c r="AA2696" t="s">
        <v>51</v>
      </c>
      <c r="AB2696" t="s">
        <v>29</v>
      </c>
      <c r="AC2696" t="s">
        <v>10</v>
      </c>
      <c r="AD2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96">
        <v>4.2</v>
      </c>
      <c r="AF2696">
        <v>4</v>
      </c>
      <c r="AG2696">
        <v>44</v>
      </c>
      <c r="AH2696">
        <v>41</v>
      </c>
    </row>
    <row r="2697" spans="1:34" x14ac:dyDescent="0.25">
      <c r="A2697" s="3" t="s">
        <v>2772</v>
      </c>
      <c r="B2697" s="1">
        <v>45759</v>
      </c>
      <c r="C2697" s="23">
        <f t="shared" si="210"/>
        <v>12</v>
      </c>
      <c r="D2697" s="23">
        <f t="shared" si="211"/>
        <v>6</v>
      </c>
      <c r="E2697" s="23" t="str">
        <f t="shared" si="212"/>
        <v>sábado</v>
      </c>
      <c r="F2697" s="23">
        <f t="shared" si="213"/>
        <v>4</v>
      </c>
      <c r="G2697" s="23" t="str">
        <f t="shared" si="214"/>
        <v>abril</v>
      </c>
      <c r="H2697" s="2">
        <v>0.62083333333333335</v>
      </c>
      <c r="I2697" t="s">
        <v>12</v>
      </c>
      <c r="J2697" t="str">
        <f>VLOOKUP(ventas_starbucks_2025[[#This Row],[sucursal]],cambio_sucursal[#All],2,0)</f>
        <v>Sucursal Córdoba Shopping</v>
      </c>
      <c r="K2697" t="s">
        <v>20</v>
      </c>
      <c r="L2697" t="s">
        <v>21</v>
      </c>
      <c r="M2697" t="s">
        <v>4</v>
      </c>
      <c r="N2697" t="str">
        <f>IFERROR(VLOOKUP(ventas_starbucks_2025[[#This Row],[tamaño_sucio]],cambio_tamaño[#All],2,0),"Tamaño único")</f>
        <v>Tamaño único</v>
      </c>
      <c r="O2697">
        <v>1</v>
      </c>
      <c r="P2697">
        <v>959.32</v>
      </c>
      <c r="Q2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97">
        <v>959.32</v>
      </c>
      <c r="S2697" t="s">
        <v>31</v>
      </c>
      <c r="T2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7" t="str">
        <f>VLOOKUP(ventas_starbucks_2025[[#This Row],[canal_compra]],cambio_canal_compra[#All],2,0)</f>
        <v>Entrega domicilio</v>
      </c>
      <c r="V2697" t="s">
        <v>6</v>
      </c>
      <c r="W2697" t="str">
        <f>VLOOKUP(ventas_starbucks_2025[[#This Row],[método_pago]],cambio_metodo_pago[#All],2,0)</f>
        <v>Aplicación móbil</v>
      </c>
      <c r="X2697" t="s">
        <v>7</v>
      </c>
      <c r="Y2697">
        <v>0</v>
      </c>
      <c r="Z2697" t="str">
        <f>VLOOKUP(ventas_starbucks_2025[[#This Row],[promoción_aplicada5]],promocion_cambiar[#All],2,0)</f>
        <v>Hora Feliz</v>
      </c>
      <c r="AA2697" t="s">
        <v>36</v>
      </c>
      <c r="AB2697" t="s">
        <v>29</v>
      </c>
      <c r="AC2697" t="s">
        <v>41</v>
      </c>
      <c r="AD2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97">
        <v>10.3</v>
      </c>
      <c r="AF2697">
        <v>3</v>
      </c>
      <c r="AG2697">
        <v>38</v>
      </c>
      <c r="AH2697">
        <v>37</v>
      </c>
    </row>
    <row r="2698" spans="1:34" x14ac:dyDescent="0.25">
      <c r="A2698" s="3" t="s">
        <v>2773</v>
      </c>
      <c r="B2698" s="1">
        <v>45689</v>
      </c>
      <c r="C2698" s="23">
        <f t="shared" si="210"/>
        <v>1</v>
      </c>
      <c r="D2698" s="23">
        <f t="shared" si="211"/>
        <v>6</v>
      </c>
      <c r="E2698" s="1" t="str">
        <f t="shared" si="212"/>
        <v>sábado</v>
      </c>
      <c r="F2698" s="23">
        <f t="shared" si="213"/>
        <v>2</v>
      </c>
      <c r="G2698" s="1" t="str">
        <f t="shared" si="214"/>
        <v>febrero</v>
      </c>
      <c r="H2698" s="2">
        <v>0.6645833333333333</v>
      </c>
      <c r="I2698" t="s">
        <v>1</v>
      </c>
      <c r="J2698" t="str">
        <f>VLOOKUP(ventas_starbucks_2025[[#This Row],[sucursal]],cambio_sucursal[#All],2,0)</f>
        <v>Sucursal Nueva Córdoba</v>
      </c>
      <c r="K2698" t="s">
        <v>69</v>
      </c>
      <c r="L2698" t="s">
        <v>70</v>
      </c>
      <c r="M2698" t="s">
        <v>55</v>
      </c>
      <c r="N2698" t="str">
        <f>IFERROR(VLOOKUP(ventas_starbucks_2025[[#This Row],[tamaño_sucio]],cambio_tamaño[#All],2,0),"Tamaño único")</f>
        <v>Pequeño</v>
      </c>
      <c r="O2698">
        <v>4</v>
      </c>
      <c r="P2698">
        <v>1512.53</v>
      </c>
      <c r="Q2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8">
        <v>6050.12</v>
      </c>
      <c r="S2698" t="s">
        <v>31</v>
      </c>
      <c r="T2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8" t="str">
        <f>VLOOKUP(ventas_starbucks_2025[[#This Row],[canal_compra]],cambio_canal_compra[#All],2,0)</f>
        <v>Entrega domicilio</v>
      </c>
      <c r="V2698" t="s">
        <v>16</v>
      </c>
      <c r="W2698" t="str">
        <f>VLOOKUP(ventas_starbucks_2025[[#This Row],[método_pago]],cambio_metodo_pago[#All],2,0)</f>
        <v>Tarjeta</v>
      </c>
      <c r="X2698" t="s">
        <v>7</v>
      </c>
      <c r="Y2698">
        <v>0</v>
      </c>
      <c r="Z2698" t="str">
        <f>VLOOKUP(ventas_starbucks_2025[[#This Row],[promoción_aplicada5]],promocion_cambiar[#All],2,0)</f>
        <v>Ninguna</v>
      </c>
      <c r="AA2698" t="s">
        <v>17</v>
      </c>
      <c r="AB2698" t="s">
        <v>52</v>
      </c>
      <c r="AC2698" t="s">
        <v>10</v>
      </c>
      <c r="AD2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98">
        <v>5.3</v>
      </c>
      <c r="AF2698">
        <v>4</v>
      </c>
      <c r="AG2698">
        <v>42</v>
      </c>
      <c r="AH2698">
        <v>38</v>
      </c>
    </row>
    <row r="2699" spans="1:34" x14ac:dyDescent="0.25">
      <c r="A2699" s="3" t="s">
        <v>2774</v>
      </c>
      <c r="B2699" s="1">
        <v>45721</v>
      </c>
      <c r="C2699" s="23">
        <f t="shared" si="210"/>
        <v>5</v>
      </c>
      <c r="D2699" s="23">
        <f t="shared" si="211"/>
        <v>3</v>
      </c>
      <c r="E2699" s="23" t="str">
        <f t="shared" si="212"/>
        <v>miércoles</v>
      </c>
      <c r="F2699" s="23">
        <f t="shared" si="213"/>
        <v>3</v>
      </c>
      <c r="G2699" s="23" t="str">
        <f t="shared" si="214"/>
        <v>marzo</v>
      </c>
      <c r="H2699" s="2">
        <v>0.7104166666666667</v>
      </c>
      <c r="I2699" t="s">
        <v>12</v>
      </c>
      <c r="J2699" t="str">
        <f>VLOOKUP(ventas_starbucks_2025[[#This Row],[sucursal]],cambio_sucursal[#All],2,0)</f>
        <v>Sucursal Córdoba Shopping</v>
      </c>
      <c r="K2699" t="s">
        <v>13</v>
      </c>
      <c r="L2699" t="s">
        <v>14</v>
      </c>
      <c r="M2699" t="s">
        <v>4</v>
      </c>
      <c r="N2699" t="str">
        <f>IFERROR(VLOOKUP(ventas_starbucks_2025[[#This Row],[tamaño_sucio]],cambio_tamaño[#All],2,0),"Tamaño único")</f>
        <v>Tamaño único</v>
      </c>
      <c r="O2699">
        <v>5</v>
      </c>
      <c r="P2699">
        <v>1918.74</v>
      </c>
      <c r="Q2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9">
        <v>9593.7000000000007</v>
      </c>
      <c r="S2699" t="s">
        <v>15</v>
      </c>
      <c r="T2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9" t="str">
        <f>VLOOKUP(ventas_starbucks_2025[[#This Row],[canal_compra]],cambio_canal_compra[#All],2,0)</f>
        <v>Para llevar</v>
      </c>
      <c r="V2699" t="s">
        <v>16</v>
      </c>
      <c r="W2699" t="str">
        <f>VLOOKUP(ventas_starbucks_2025[[#This Row],[método_pago]],cambio_metodo_pago[#All],2,0)</f>
        <v>Tarjeta</v>
      </c>
      <c r="X2699" t="s">
        <v>7</v>
      </c>
      <c r="Y2699">
        <v>10</v>
      </c>
      <c r="Z2699" t="str">
        <f>VLOOKUP(ventas_starbucks_2025[[#This Row],[promoción_aplicada5]],promocion_cambiar[#All],2,0)</f>
        <v>2x1</v>
      </c>
      <c r="AA2699" t="s">
        <v>51</v>
      </c>
      <c r="AB2699" t="s">
        <v>18</v>
      </c>
      <c r="AC2699" t="s">
        <v>41</v>
      </c>
      <c r="AD2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99">
        <v>11.1</v>
      </c>
      <c r="AF2699">
        <v>2</v>
      </c>
      <c r="AG2699">
        <v>34</v>
      </c>
      <c r="AH2699">
        <v>29</v>
      </c>
    </row>
    <row r="2700" spans="1:34" x14ac:dyDescent="0.25">
      <c r="A2700" s="3" t="s">
        <v>2775</v>
      </c>
      <c r="B2700" s="1">
        <v>45758</v>
      </c>
      <c r="C2700" s="23">
        <f t="shared" si="210"/>
        <v>11</v>
      </c>
      <c r="D2700" s="23">
        <f t="shared" si="211"/>
        <v>5</v>
      </c>
      <c r="E2700" s="23" t="str">
        <f t="shared" si="212"/>
        <v>viernes</v>
      </c>
      <c r="F2700" s="23">
        <f t="shared" si="213"/>
        <v>4</v>
      </c>
      <c r="G2700" s="23" t="str">
        <f t="shared" si="214"/>
        <v>abril</v>
      </c>
      <c r="H2700" s="2">
        <v>0.45069444444444445</v>
      </c>
      <c r="I2700" t="s">
        <v>57</v>
      </c>
      <c r="J2700" t="str">
        <f>VLOOKUP(ventas_starbucks_2025[[#This Row],[sucursal]],cambio_sucursal[#All],2,0)</f>
        <v>Sucursal Avda Colón</v>
      </c>
      <c r="K2700" t="s">
        <v>48</v>
      </c>
      <c r="L2700" t="s">
        <v>49</v>
      </c>
      <c r="M2700" t="s">
        <v>50</v>
      </c>
      <c r="N2700" t="str">
        <f>IFERROR(VLOOKUP(ventas_starbucks_2025[[#This Row],[tamaño_sucio]],cambio_tamaño[#All],2,0),"Tamaño único")</f>
        <v>Mediano</v>
      </c>
      <c r="O2700">
        <v>1</v>
      </c>
      <c r="P2700">
        <v>2090.13</v>
      </c>
      <c r="Q2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00">
        <v>2090.13</v>
      </c>
      <c r="S2700" t="s">
        <v>5</v>
      </c>
      <c r="T2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0" t="str">
        <f>VLOOKUP(ventas_starbucks_2025[[#This Row],[canal_compra]],cambio_canal_compra[#All],2,0)</f>
        <v>En tienda</v>
      </c>
      <c r="V2700" t="s">
        <v>6</v>
      </c>
      <c r="W2700" t="str">
        <f>VLOOKUP(ventas_starbucks_2025[[#This Row],[método_pago]],cambio_metodo_pago[#All],2,0)</f>
        <v>Aplicación móbil</v>
      </c>
      <c r="X2700" t="s">
        <v>22</v>
      </c>
      <c r="Y2700">
        <v>0</v>
      </c>
      <c r="Z2700" t="str">
        <f>VLOOKUP(ventas_starbucks_2025[[#This Row],[promoción_aplicada5]],promocion_cambiar[#All],2,0)</f>
        <v>Ninguna</v>
      </c>
      <c r="AA2700" t="s">
        <v>17</v>
      </c>
      <c r="AB2700" t="s">
        <v>32</v>
      </c>
      <c r="AC2700" t="s">
        <v>10</v>
      </c>
      <c r="AD2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00">
        <v>3.5</v>
      </c>
      <c r="AF2700">
        <v>5</v>
      </c>
      <c r="AG2700">
        <v>30</v>
      </c>
      <c r="AH2700">
        <v>29</v>
      </c>
    </row>
    <row r="2701" spans="1:34" x14ac:dyDescent="0.25">
      <c r="A2701" s="3" t="s">
        <v>2776</v>
      </c>
      <c r="B2701" s="1">
        <v>45663</v>
      </c>
      <c r="C2701" s="23">
        <f t="shared" si="210"/>
        <v>6</v>
      </c>
      <c r="D2701" s="23">
        <f t="shared" si="211"/>
        <v>1</v>
      </c>
      <c r="E2701" s="23" t="str">
        <f t="shared" si="212"/>
        <v>lunes</v>
      </c>
      <c r="F2701" s="23">
        <f t="shared" si="213"/>
        <v>1</v>
      </c>
      <c r="G2701" s="23" t="str">
        <f t="shared" si="214"/>
        <v>enero</v>
      </c>
      <c r="H2701" s="2">
        <v>0.68611111111111112</v>
      </c>
      <c r="I2701" t="s">
        <v>57</v>
      </c>
      <c r="J2701" t="str">
        <f>VLOOKUP(ventas_starbucks_2025[[#This Row],[sucursal]],cambio_sucursal[#All],2,0)</f>
        <v>Sucursal Avda Colón</v>
      </c>
      <c r="K2701" t="s">
        <v>2</v>
      </c>
      <c r="L2701" t="s">
        <v>3</v>
      </c>
      <c r="M2701" t="s">
        <v>4</v>
      </c>
      <c r="N2701" t="str">
        <f>IFERROR(VLOOKUP(ventas_starbucks_2025[[#This Row],[tamaño_sucio]],cambio_tamaño[#All],2,0),"Tamaño único")</f>
        <v>Tamaño único</v>
      </c>
      <c r="O2701">
        <v>2</v>
      </c>
      <c r="P2701">
        <v>3164.99</v>
      </c>
      <c r="Q2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701">
        <v>6329.98</v>
      </c>
      <c r="S2701" t="s">
        <v>5</v>
      </c>
      <c r="T2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01" t="str">
        <f>VLOOKUP(ventas_starbucks_2025[[#This Row],[canal_compra]],cambio_canal_compra[#All],2,0)</f>
        <v>En tienda</v>
      </c>
      <c r="V2701" t="s">
        <v>16</v>
      </c>
      <c r="W2701" t="str">
        <f>VLOOKUP(ventas_starbucks_2025[[#This Row],[método_pago]],cambio_metodo_pago[#All],2,0)</f>
        <v>Tarjeta</v>
      </c>
      <c r="X2701" t="s">
        <v>7</v>
      </c>
      <c r="Y2701">
        <v>10</v>
      </c>
      <c r="Z2701" t="str">
        <f>VLOOKUP(ventas_starbucks_2025[[#This Row],[promoción_aplicada5]],promocion_cambiar[#All],2,0)</f>
        <v>Hora Feliz</v>
      </c>
      <c r="AA2701" t="s">
        <v>36</v>
      </c>
      <c r="AB2701" t="s">
        <v>18</v>
      </c>
      <c r="AC2701" t="s">
        <v>24</v>
      </c>
      <c r="AD2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01">
        <v>6.9</v>
      </c>
      <c r="AF2701">
        <v>1</v>
      </c>
      <c r="AG2701">
        <v>21</v>
      </c>
      <c r="AH2701">
        <v>19</v>
      </c>
    </row>
    <row r="2702" spans="1:34" x14ac:dyDescent="0.25">
      <c r="A2702" s="3" t="s">
        <v>2777</v>
      </c>
      <c r="B2702" s="1">
        <v>45682</v>
      </c>
      <c r="C2702" s="23">
        <f t="shared" si="210"/>
        <v>25</v>
      </c>
      <c r="D2702" s="23">
        <f t="shared" si="211"/>
        <v>6</v>
      </c>
      <c r="E2702" s="23" t="str">
        <f t="shared" si="212"/>
        <v>sábado</v>
      </c>
      <c r="F2702" s="23">
        <f t="shared" si="213"/>
        <v>1</v>
      </c>
      <c r="G2702" s="23" t="str">
        <f t="shared" si="214"/>
        <v>enero</v>
      </c>
      <c r="H2702" s="2">
        <v>0.76944444444444449</v>
      </c>
      <c r="I2702" t="s">
        <v>1</v>
      </c>
      <c r="J2702" t="str">
        <f>VLOOKUP(ventas_starbucks_2025[[#This Row],[sucursal]],cambio_sucursal[#All],2,0)</f>
        <v>Sucursal Nueva Córdoba</v>
      </c>
      <c r="K2702" t="s">
        <v>101</v>
      </c>
      <c r="L2702" t="s">
        <v>3</v>
      </c>
      <c r="M2702" t="s">
        <v>4</v>
      </c>
      <c r="N2702" t="str">
        <f>IFERROR(VLOOKUP(ventas_starbucks_2025[[#This Row],[tamaño_sucio]],cambio_tamaño[#All],2,0),"Tamaño único")</f>
        <v>Tamaño único</v>
      </c>
      <c r="O2702">
        <v>5</v>
      </c>
      <c r="P2702">
        <v>2804.5</v>
      </c>
      <c r="Q2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02">
        <v>14022.5</v>
      </c>
      <c r="S2702" t="s">
        <v>5</v>
      </c>
      <c r="T2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02" t="str">
        <f>VLOOKUP(ventas_starbucks_2025[[#This Row],[canal_compra]],cambio_canal_compra[#All],2,0)</f>
        <v>En tienda</v>
      </c>
      <c r="V2702" t="s">
        <v>16</v>
      </c>
      <c r="W2702" t="str">
        <f>VLOOKUP(ventas_starbucks_2025[[#This Row],[método_pago]],cambio_metodo_pago[#All],2,0)</f>
        <v>Tarjeta</v>
      </c>
      <c r="X2702" t="s">
        <v>7</v>
      </c>
      <c r="Y2702">
        <v>10</v>
      </c>
      <c r="Z2702" t="str">
        <f>VLOOKUP(ventas_starbucks_2025[[#This Row],[promoción_aplicada5]],promocion_cambiar[#All],2,0)</f>
        <v>Ninguna</v>
      </c>
      <c r="AA2702" t="s">
        <v>17</v>
      </c>
      <c r="AB2702" t="s">
        <v>23</v>
      </c>
      <c r="AC2702" t="s">
        <v>41</v>
      </c>
      <c r="AD2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02">
        <v>8.1999999999999993</v>
      </c>
      <c r="AF2702">
        <v>2</v>
      </c>
      <c r="AG2702">
        <v>30</v>
      </c>
      <c r="AH2702">
        <v>25</v>
      </c>
    </row>
    <row r="2703" spans="1:34" x14ac:dyDescent="0.25">
      <c r="A2703" s="3" t="s">
        <v>2778</v>
      </c>
      <c r="B2703" s="1">
        <v>45679</v>
      </c>
      <c r="C2703" s="23">
        <f t="shared" si="210"/>
        <v>22</v>
      </c>
      <c r="D2703" s="23">
        <f t="shared" si="211"/>
        <v>3</v>
      </c>
      <c r="E2703" s="1" t="str">
        <f t="shared" si="212"/>
        <v>miércoles</v>
      </c>
      <c r="F2703" s="23">
        <f t="shared" si="213"/>
        <v>1</v>
      </c>
      <c r="G2703" s="1" t="str">
        <f t="shared" si="214"/>
        <v>enero</v>
      </c>
      <c r="H2703" s="2">
        <v>0.85486111111111107</v>
      </c>
      <c r="I2703" t="s">
        <v>57</v>
      </c>
      <c r="J2703" t="str">
        <f>VLOOKUP(ventas_starbucks_2025[[#This Row],[sucursal]],cambio_sucursal[#All],2,0)</f>
        <v>Sucursal Avda Colón</v>
      </c>
      <c r="K2703" t="s">
        <v>69</v>
      </c>
      <c r="L2703" t="s">
        <v>70</v>
      </c>
      <c r="M2703" t="s">
        <v>62</v>
      </c>
      <c r="N2703" t="str">
        <f>IFERROR(VLOOKUP(ventas_starbucks_2025[[#This Row],[tamaño_sucio]],cambio_tamaño[#All],2,0),"Tamaño único")</f>
        <v>Extra-Grande</v>
      </c>
      <c r="O2703">
        <v>1</v>
      </c>
      <c r="P2703">
        <v>1348.65</v>
      </c>
      <c r="Q2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3">
        <v>1348.65</v>
      </c>
      <c r="S2703" t="s">
        <v>5</v>
      </c>
      <c r="T2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3" t="str">
        <f>VLOOKUP(ventas_starbucks_2025[[#This Row],[canal_compra]],cambio_canal_compra[#All],2,0)</f>
        <v>En tienda</v>
      </c>
      <c r="V2703" t="s">
        <v>16</v>
      </c>
      <c r="W2703" t="str">
        <f>VLOOKUP(ventas_starbucks_2025[[#This Row],[método_pago]],cambio_metodo_pago[#All],2,0)</f>
        <v>Tarjeta</v>
      </c>
      <c r="X2703" t="s">
        <v>22</v>
      </c>
      <c r="Y2703">
        <v>0</v>
      </c>
      <c r="Z2703" t="str">
        <f>VLOOKUP(ventas_starbucks_2025[[#This Row],[promoción_aplicada5]],promocion_cambiar[#All],2,0)</f>
        <v>2x1</v>
      </c>
      <c r="AA2703" t="s">
        <v>51</v>
      </c>
      <c r="AB2703" t="s">
        <v>32</v>
      </c>
      <c r="AC2703" t="s">
        <v>10</v>
      </c>
      <c r="AD2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03">
        <v>10.199999999999999</v>
      </c>
      <c r="AF2703">
        <v>4</v>
      </c>
      <c r="AG2703">
        <v>30</v>
      </c>
      <c r="AH2703">
        <v>29</v>
      </c>
    </row>
    <row r="2704" spans="1:34" x14ac:dyDescent="0.25">
      <c r="A2704" s="3" t="s">
        <v>2779</v>
      </c>
      <c r="B2704" s="1">
        <v>45705</v>
      </c>
      <c r="C2704" s="23">
        <f t="shared" si="210"/>
        <v>17</v>
      </c>
      <c r="D2704" s="23">
        <f t="shared" si="211"/>
        <v>1</v>
      </c>
      <c r="E2704" s="23" t="str">
        <f t="shared" si="212"/>
        <v>lunes</v>
      </c>
      <c r="F2704" s="23">
        <f t="shared" si="213"/>
        <v>2</v>
      </c>
      <c r="G2704" s="23" t="str">
        <f t="shared" si="214"/>
        <v>febrero</v>
      </c>
      <c r="H2704" s="2">
        <v>0.38611111111111113</v>
      </c>
      <c r="I2704" t="s">
        <v>26</v>
      </c>
      <c r="J2704" t="str">
        <f>VLOOKUP(ventas_starbucks_2025[[#This Row],[sucursal]],cambio_sucursal[#All],2,0)</f>
        <v>Sucursal San Lorenzo 47</v>
      </c>
      <c r="K2704" t="s">
        <v>115</v>
      </c>
      <c r="L2704" t="s">
        <v>21</v>
      </c>
      <c r="M2704" t="s">
        <v>4</v>
      </c>
      <c r="N2704" t="str">
        <f>IFERROR(VLOOKUP(ventas_starbucks_2025[[#This Row],[tamaño_sucio]],cambio_tamaño[#All],2,0),"Tamaño único")</f>
        <v>Tamaño único</v>
      </c>
      <c r="O2704">
        <v>4</v>
      </c>
      <c r="P2704">
        <v>1283.3599999999999</v>
      </c>
      <c r="Q2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4">
        <v>5133.4399999999996</v>
      </c>
      <c r="S2704" t="s">
        <v>15</v>
      </c>
      <c r="T2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04" t="str">
        <f>VLOOKUP(ventas_starbucks_2025[[#This Row],[canal_compra]],cambio_canal_compra[#All],2,0)</f>
        <v>Para llevar</v>
      </c>
      <c r="V2704" t="s">
        <v>6</v>
      </c>
      <c r="W2704" t="str">
        <f>VLOOKUP(ventas_starbucks_2025[[#This Row],[método_pago]],cambio_metodo_pago[#All],2,0)</f>
        <v>Aplicación móbil</v>
      </c>
      <c r="X2704" t="s">
        <v>7</v>
      </c>
      <c r="Y2704">
        <v>0</v>
      </c>
      <c r="Z2704" t="str">
        <f>VLOOKUP(ventas_starbucks_2025[[#This Row],[promoción_aplicada5]],promocion_cambiar[#All],2,0)</f>
        <v>Combo</v>
      </c>
      <c r="AA2704" t="s">
        <v>8</v>
      </c>
      <c r="AB2704" t="s">
        <v>18</v>
      </c>
      <c r="AC2704" t="s">
        <v>10</v>
      </c>
      <c r="AD2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04">
        <v>10</v>
      </c>
      <c r="AF2704">
        <v>5</v>
      </c>
      <c r="AG2704">
        <v>42</v>
      </c>
      <c r="AH2704">
        <v>38</v>
      </c>
    </row>
    <row r="2705" spans="1:34" x14ac:dyDescent="0.25">
      <c r="A2705" s="3" t="s">
        <v>2780</v>
      </c>
      <c r="B2705" s="1">
        <v>45709</v>
      </c>
      <c r="C2705" s="23">
        <f t="shared" si="210"/>
        <v>21</v>
      </c>
      <c r="D2705" s="23">
        <f t="shared" si="211"/>
        <v>5</v>
      </c>
      <c r="E2705" s="23" t="str">
        <f t="shared" si="212"/>
        <v>viernes</v>
      </c>
      <c r="F2705" s="23">
        <f t="shared" si="213"/>
        <v>2</v>
      </c>
      <c r="G2705" s="23" t="str">
        <f t="shared" si="214"/>
        <v>febrero</v>
      </c>
      <c r="H2705" s="2">
        <v>0.83680555555555558</v>
      </c>
      <c r="I2705" t="s">
        <v>12</v>
      </c>
      <c r="J2705" t="str">
        <f>VLOOKUP(ventas_starbucks_2025[[#This Row],[sucursal]],cambio_sucursal[#All],2,0)</f>
        <v>Sucursal Córdoba Shopping</v>
      </c>
      <c r="K2705" t="s">
        <v>38</v>
      </c>
      <c r="L2705" t="s">
        <v>39</v>
      </c>
      <c r="M2705" t="s">
        <v>4</v>
      </c>
      <c r="N2705" t="str">
        <f>IFERROR(VLOOKUP(ventas_starbucks_2025[[#This Row],[tamaño_sucio]],cambio_tamaño[#All],2,0),"Tamaño único")</f>
        <v>Tamaño único</v>
      </c>
      <c r="O2705">
        <v>1</v>
      </c>
      <c r="P2705">
        <v>1059.07</v>
      </c>
      <c r="Q2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5">
        <v>1059.07</v>
      </c>
      <c r="S2705" t="s">
        <v>31</v>
      </c>
      <c r="T2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5" t="str">
        <f>VLOOKUP(ventas_starbucks_2025[[#This Row],[canal_compra]],cambio_canal_compra[#All],2,0)</f>
        <v>Entrega domicilio</v>
      </c>
      <c r="V2705" t="s">
        <v>40</v>
      </c>
      <c r="W2705" t="str">
        <f>VLOOKUP(ventas_starbucks_2025[[#This Row],[método_pago]],cambio_metodo_pago[#All],2,0)</f>
        <v>Efectivo</v>
      </c>
      <c r="X2705" t="s">
        <v>7</v>
      </c>
      <c r="Y2705">
        <v>10</v>
      </c>
      <c r="Z2705" t="str">
        <f>VLOOKUP(ventas_starbucks_2025[[#This Row],[promoción_aplicada5]],promocion_cambiar[#All],2,0)</f>
        <v>Combo</v>
      </c>
      <c r="AA2705" t="s">
        <v>8</v>
      </c>
      <c r="AB2705" t="s">
        <v>32</v>
      </c>
      <c r="AC2705" t="s">
        <v>41</v>
      </c>
      <c r="AD2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05">
        <v>9.9</v>
      </c>
      <c r="AF2705">
        <v>2</v>
      </c>
      <c r="AG2705">
        <v>44</v>
      </c>
      <c r="AH2705">
        <v>43</v>
      </c>
    </row>
    <row r="2706" spans="1:34" x14ac:dyDescent="0.25">
      <c r="A2706" s="3" t="s">
        <v>2781</v>
      </c>
      <c r="B2706" s="1">
        <v>45665</v>
      </c>
      <c r="C2706" s="23">
        <f t="shared" si="210"/>
        <v>8</v>
      </c>
      <c r="D2706" s="23">
        <f t="shared" si="211"/>
        <v>3</v>
      </c>
      <c r="E2706" s="1" t="str">
        <f t="shared" si="212"/>
        <v>miércoles</v>
      </c>
      <c r="F2706" s="23">
        <f t="shared" si="213"/>
        <v>1</v>
      </c>
      <c r="G2706" s="1" t="str">
        <f t="shared" si="214"/>
        <v>enero</v>
      </c>
      <c r="H2706" s="2">
        <v>0.77569444444444446</v>
      </c>
      <c r="I2706" t="s">
        <v>57</v>
      </c>
      <c r="J2706" t="str">
        <f>VLOOKUP(ventas_starbucks_2025[[#This Row],[sucursal]],cambio_sucursal[#All],2,0)</f>
        <v>Sucursal Avda Colón</v>
      </c>
      <c r="K2706" t="s">
        <v>48</v>
      </c>
      <c r="L2706" t="s">
        <v>49</v>
      </c>
      <c r="M2706" t="s">
        <v>45</v>
      </c>
      <c r="N2706" t="str">
        <f>IFERROR(VLOOKUP(ventas_starbucks_2025[[#This Row],[tamaño_sucio]],cambio_tamaño[#All],2,0),"Tamaño único")</f>
        <v>Grande</v>
      </c>
      <c r="O2706">
        <v>5</v>
      </c>
      <c r="P2706">
        <v>1694.7</v>
      </c>
      <c r="Q2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6">
        <v>8473.5</v>
      </c>
      <c r="S2706" t="s">
        <v>31</v>
      </c>
      <c r="T2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06" t="str">
        <f>VLOOKUP(ventas_starbucks_2025[[#This Row],[canal_compra]],cambio_canal_compra[#All],2,0)</f>
        <v>Entrega domicilio</v>
      </c>
      <c r="V2706" t="s">
        <v>16</v>
      </c>
      <c r="W2706" t="str">
        <f>VLOOKUP(ventas_starbucks_2025[[#This Row],[método_pago]],cambio_metodo_pago[#All],2,0)</f>
        <v>Tarjeta</v>
      </c>
      <c r="X2706" t="s">
        <v>7</v>
      </c>
      <c r="Y2706">
        <v>15</v>
      </c>
      <c r="Z2706" t="str">
        <f>VLOOKUP(ventas_starbucks_2025[[#This Row],[promoción_aplicada5]],promocion_cambiar[#All],2,0)</f>
        <v>Ninguna</v>
      </c>
      <c r="AA2706" t="s">
        <v>17</v>
      </c>
      <c r="AB2706" t="s">
        <v>29</v>
      </c>
      <c r="AC2706" t="s">
        <v>41</v>
      </c>
      <c r="AD2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06">
        <v>4.3</v>
      </c>
      <c r="AF2706">
        <v>1</v>
      </c>
      <c r="AG2706">
        <v>15</v>
      </c>
      <c r="AH2706">
        <v>10</v>
      </c>
    </row>
    <row r="2707" spans="1:34" x14ac:dyDescent="0.25">
      <c r="A2707" s="3" t="s">
        <v>2782</v>
      </c>
      <c r="B2707" s="1">
        <v>45677</v>
      </c>
      <c r="C2707" s="23">
        <f t="shared" si="210"/>
        <v>20</v>
      </c>
      <c r="D2707" s="23">
        <f t="shared" si="211"/>
        <v>1</v>
      </c>
      <c r="E2707" s="23" t="str">
        <f t="shared" si="212"/>
        <v>lunes</v>
      </c>
      <c r="F2707" s="23">
        <f t="shared" si="213"/>
        <v>1</v>
      </c>
      <c r="G2707" s="23" t="str">
        <f t="shared" si="214"/>
        <v>enero</v>
      </c>
      <c r="H2707" s="2">
        <v>0.58194444444444449</v>
      </c>
      <c r="I2707" t="s">
        <v>1</v>
      </c>
      <c r="J2707" t="str">
        <f>VLOOKUP(ventas_starbucks_2025[[#This Row],[sucursal]],cambio_sucursal[#All],2,0)</f>
        <v>Sucursal Nueva Córdoba</v>
      </c>
      <c r="K2707" t="s">
        <v>20</v>
      </c>
      <c r="L2707" t="s">
        <v>21</v>
      </c>
      <c r="M2707" t="s">
        <v>4</v>
      </c>
      <c r="N2707" t="str">
        <f>IFERROR(VLOOKUP(ventas_starbucks_2025[[#This Row],[tamaño_sucio]],cambio_tamaño[#All],2,0),"Tamaño único")</f>
        <v>Tamaño único</v>
      </c>
      <c r="O2707">
        <v>3</v>
      </c>
      <c r="P2707">
        <v>1169.3</v>
      </c>
      <c r="Q2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7">
        <v>3507.9</v>
      </c>
      <c r="S2707" t="s">
        <v>31</v>
      </c>
      <c r="T2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7" t="str">
        <f>VLOOKUP(ventas_starbucks_2025[[#This Row],[canal_compra]],cambio_canal_compra[#All],2,0)</f>
        <v>Entrega domicilio</v>
      </c>
      <c r="V2707" t="s">
        <v>16</v>
      </c>
      <c r="W2707" t="str">
        <f>VLOOKUP(ventas_starbucks_2025[[#This Row],[método_pago]],cambio_metodo_pago[#All],2,0)</f>
        <v>Tarjeta</v>
      </c>
      <c r="X2707" t="s">
        <v>22</v>
      </c>
      <c r="Y2707">
        <v>0</v>
      </c>
      <c r="Z2707" t="str">
        <f>VLOOKUP(ventas_starbucks_2025[[#This Row],[promoción_aplicada5]],promocion_cambiar[#All],2,0)</f>
        <v>Hora Feliz</v>
      </c>
      <c r="AA2707" t="s">
        <v>36</v>
      </c>
      <c r="AB2707" t="s">
        <v>23</v>
      </c>
      <c r="AC2707" t="s">
        <v>24</v>
      </c>
      <c r="AD2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07">
        <v>6.6</v>
      </c>
      <c r="AF2707">
        <v>2</v>
      </c>
      <c r="AG2707">
        <v>21</v>
      </c>
      <c r="AH2707">
        <v>18</v>
      </c>
    </row>
    <row r="2708" spans="1:34" x14ac:dyDescent="0.25">
      <c r="A2708" s="3" t="s">
        <v>2783</v>
      </c>
      <c r="B2708" s="1">
        <v>45716</v>
      </c>
      <c r="C2708" s="23">
        <f t="shared" si="210"/>
        <v>28</v>
      </c>
      <c r="D2708" s="23">
        <f t="shared" si="211"/>
        <v>5</v>
      </c>
      <c r="E2708" s="23" t="str">
        <f t="shared" si="212"/>
        <v>viernes</v>
      </c>
      <c r="F2708" s="23">
        <f t="shared" si="213"/>
        <v>2</v>
      </c>
      <c r="G2708" s="23" t="str">
        <f t="shared" si="214"/>
        <v>febrero</v>
      </c>
      <c r="H2708" s="2">
        <v>0.41111111111111109</v>
      </c>
      <c r="I2708" t="s">
        <v>57</v>
      </c>
      <c r="J2708" t="str">
        <f>VLOOKUP(ventas_starbucks_2025[[#This Row],[sucursal]],cambio_sucursal[#All],2,0)</f>
        <v>Sucursal Avda Colón</v>
      </c>
      <c r="K2708" t="s">
        <v>20</v>
      </c>
      <c r="L2708" t="s">
        <v>21</v>
      </c>
      <c r="M2708" t="s">
        <v>4</v>
      </c>
      <c r="N2708" t="str">
        <f>IFERROR(VLOOKUP(ventas_starbucks_2025[[#This Row],[tamaño_sucio]],cambio_tamaño[#All],2,0),"Tamaño único")</f>
        <v>Tamaño único</v>
      </c>
      <c r="O2708">
        <v>3</v>
      </c>
      <c r="P2708">
        <v>1178.49</v>
      </c>
      <c r="Q2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8">
        <v>3535.47</v>
      </c>
      <c r="S2708" t="s">
        <v>5</v>
      </c>
      <c r="T2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8" t="str">
        <f>VLOOKUP(ventas_starbucks_2025[[#This Row],[canal_compra]],cambio_canal_compra[#All],2,0)</f>
        <v>En tienda</v>
      </c>
      <c r="V2708" t="s">
        <v>40</v>
      </c>
      <c r="W2708" t="str">
        <f>VLOOKUP(ventas_starbucks_2025[[#This Row],[método_pago]],cambio_metodo_pago[#All],2,0)</f>
        <v>Efectivo</v>
      </c>
      <c r="X2708" t="s">
        <v>22</v>
      </c>
      <c r="Y2708">
        <v>0</v>
      </c>
      <c r="Z2708" t="str">
        <f>VLOOKUP(ventas_starbucks_2025[[#This Row],[promoción_aplicada5]],promocion_cambiar[#All],2,0)</f>
        <v>Hora Feliz</v>
      </c>
      <c r="AA2708" t="s">
        <v>36</v>
      </c>
      <c r="AB2708" t="s">
        <v>18</v>
      </c>
      <c r="AC2708" t="s">
        <v>10</v>
      </c>
      <c r="AD2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08">
        <v>14.5</v>
      </c>
      <c r="AF2708">
        <v>2</v>
      </c>
      <c r="AG2708">
        <v>15</v>
      </c>
      <c r="AH2708">
        <v>12</v>
      </c>
    </row>
    <row r="2709" spans="1:34" x14ac:dyDescent="0.25">
      <c r="A2709" s="3" t="s">
        <v>2784</v>
      </c>
      <c r="B2709" s="1">
        <v>45706</v>
      </c>
      <c r="C2709" s="23">
        <f t="shared" si="210"/>
        <v>18</v>
      </c>
      <c r="D2709" s="23">
        <f t="shared" si="211"/>
        <v>2</v>
      </c>
      <c r="E2709" s="23" t="str">
        <f t="shared" si="212"/>
        <v>martes</v>
      </c>
      <c r="F2709" s="23">
        <f t="shared" si="213"/>
        <v>2</v>
      </c>
      <c r="G2709" s="23" t="str">
        <f t="shared" si="214"/>
        <v>febrero</v>
      </c>
      <c r="H2709" s="2">
        <v>0.69305555555555554</v>
      </c>
      <c r="I2709" t="s">
        <v>1</v>
      </c>
      <c r="J2709" t="str">
        <f>VLOOKUP(ventas_starbucks_2025[[#This Row],[sucursal]],cambio_sucursal[#All],2,0)</f>
        <v>Sucursal Nueva Córdoba</v>
      </c>
      <c r="K2709" t="s">
        <v>205</v>
      </c>
      <c r="L2709" t="s">
        <v>70</v>
      </c>
      <c r="M2709" t="s">
        <v>50</v>
      </c>
      <c r="N2709" t="str">
        <f>IFERROR(VLOOKUP(ventas_starbucks_2025[[#This Row],[tamaño_sucio]],cambio_tamaño[#All],2,0),"Tamaño único")</f>
        <v>Mediano</v>
      </c>
      <c r="O2709">
        <v>2</v>
      </c>
      <c r="P2709">
        <v>1856.59</v>
      </c>
      <c r="Q2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9">
        <v>3713.18</v>
      </c>
      <c r="S2709" t="s">
        <v>5</v>
      </c>
      <c r="T2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9" t="str">
        <f>VLOOKUP(ventas_starbucks_2025[[#This Row],[canal_compra]],cambio_canal_compra[#All],2,0)</f>
        <v>En tienda</v>
      </c>
      <c r="V2709" t="s">
        <v>6</v>
      </c>
      <c r="W2709" t="str">
        <f>VLOOKUP(ventas_starbucks_2025[[#This Row],[método_pago]],cambio_metodo_pago[#All],2,0)</f>
        <v>Aplicación móbil</v>
      </c>
      <c r="X2709" t="s">
        <v>7</v>
      </c>
      <c r="Y2709">
        <v>15</v>
      </c>
      <c r="Z2709" t="str">
        <f>VLOOKUP(ventas_starbucks_2025[[#This Row],[promoción_aplicada5]],promocion_cambiar[#All],2,0)</f>
        <v>Hora Feliz</v>
      </c>
      <c r="AA2709" t="s">
        <v>36</v>
      </c>
      <c r="AB2709" t="s">
        <v>9</v>
      </c>
      <c r="AC2709" t="s">
        <v>10</v>
      </c>
      <c r="AD2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09">
        <v>9.4</v>
      </c>
      <c r="AF2709">
        <v>3</v>
      </c>
      <c r="AG2709">
        <v>19</v>
      </c>
      <c r="AH2709">
        <v>17</v>
      </c>
    </row>
    <row r="2710" spans="1:34" x14ac:dyDescent="0.25">
      <c r="A2710" s="3" t="s">
        <v>2785</v>
      </c>
      <c r="B2710" s="1">
        <v>45706</v>
      </c>
      <c r="C2710" s="23">
        <f t="shared" si="210"/>
        <v>18</v>
      </c>
      <c r="D2710" s="23">
        <f t="shared" si="211"/>
        <v>2</v>
      </c>
      <c r="E2710" s="23" t="str">
        <f t="shared" si="212"/>
        <v>martes</v>
      </c>
      <c r="F2710" s="23">
        <f t="shared" si="213"/>
        <v>2</v>
      </c>
      <c r="G2710" s="23" t="str">
        <f t="shared" si="214"/>
        <v>febrero</v>
      </c>
      <c r="H2710" s="2">
        <v>0.5395833333333333</v>
      </c>
      <c r="I2710" t="s">
        <v>12</v>
      </c>
      <c r="J2710" t="str">
        <f>VLOOKUP(ventas_starbucks_2025[[#This Row],[sucursal]],cambio_sucursal[#All],2,0)</f>
        <v>Sucursal Córdoba Shopping</v>
      </c>
      <c r="K2710" t="s">
        <v>89</v>
      </c>
      <c r="L2710" t="s">
        <v>90</v>
      </c>
      <c r="M2710" t="s">
        <v>4</v>
      </c>
      <c r="N2710" t="str">
        <f>IFERROR(VLOOKUP(ventas_starbucks_2025[[#This Row],[tamaño_sucio]],cambio_tamaño[#All],2,0),"Tamaño único")</f>
        <v>Tamaño único</v>
      </c>
      <c r="O2710">
        <v>4</v>
      </c>
      <c r="P2710">
        <v>1291.77</v>
      </c>
      <c r="Q2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0">
        <v>5167.08</v>
      </c>
      <c r="S2710" t="s">
        <v>31</v>
      </c>
      <c r="T2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0" t="str">
        <f>VLOOKUP(ventas_starbucks_2025[[#This Row],[canal_compra]],cambio_canal_compra[#All],2,0)</f>
        <v>Entrega domicilio</v>
      </c>
      <c r="V2710" t="s">
        <v>16</v>
      </c>
      <c r="W2710" t="str">
        <f>VLOOKUP(ventas_starbucks_2025[[#This Row],[método_pago]],cambio_metodo_pago[#All],2,0)</f>
        <v>Tarjeta</v>
      </c>
      <c r="X2710" t="s">
        <v>22</v>
      </c>
      <c r="Y2710">
        <v>0</v>
      </c>
      <c r="Z2710" t="str">
        <f>VLOOKUP(ventas_starbucks_2025[[#This Row],[promoción_aplicada5]],promocion_cambiar[#All],2,0)</f>
        <v>2x1</v>
      </c>
      <c r="AA2710" t="s">
        <v>51</v>
      </c>
      <c r="AB2710" t="s">
        <v>23</v>
      </c>
      <c r="AC2710" t="s">
        <v>41</v>
      </c>
      <c r="AD2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10">
        <v>11.8</v>
      </c>
      <c r="AF2710">
        <v>1</v>
      </c>
      <c r="AG2710">
        <v>19</v>
      </c>
      <c r="AH2710">
        <v>15</v>
      </c>
    </row>
    <row r="2711" spans="1:34" x14ac:dyDescent="0.25">
      <c r="A2711" s="3" t="s">
        <v>2786</v>
      </c>
      <c r="B2711" s="1">
        <v>45753</v>
      </c>
      <c r="C2711" s="23">
        <f t="shared" si="210"/>
        <v>6</v>
      </c>
      <c r="D2711" s="23">
        <f t="shared" si="211"/>
        <v>7</v>
      </c>
      <c r="E2711" s="23" t="str">
        <f t="shared" si="212"/>
        <v>domingo</v>
      </c>
      <c r="F2711" s="23">
        <f t="shared" si="213"/>
        <v>4</v>
      </c>
      <c r="G2711" s="23" t="str">
        <f t="shared" si="214"/>
        <v>abril</v>
      </c>
      <c r="H2711" s="2">
        <v>0.87152777777777779</v>
      </c>
      <c r="I2711" t="s">
        <v>26</v>
      </c>
      <c r="J2711" t="str">
        <f>VLOOKUP(ventas_starbucks_2025[[#This Row],[sucursal]],cambio_sucursal[#All],2,0)</f>
        <v>Sucursal San Lorenzo 47</v>
      </c>
      <c r="K2711" t="s">
        <v>205</v>
      </c>
      <c r="L2711" t="s">
        <v>70</v>
      </c>
      <c r="M2711" t="s">
        <v>50</v>
      </c>
      <c r="N2711" t="str">
        <f>IFERROR(VLOOKUP(ventas_starbucks_2025[[#This Row],[tamaño_sucio]],cambio_tamaño[#All],2,0),"Tamaño único")</f>
        <v>Mediano</v>
      </c>
      <c r="O2711">
        <v>4</v>
      </c>
      <c r="P2711">
        <v>1731.21</v>
      </c>
      <c r="Q2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1">
        <v>6924.84</v>
      </c>
      <c r="S2711" t="s">
        <v>31</v>
      </c>
      <c r="T2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1" t="str">
        <f>VLOOKUP(ventas_starbucks_2025[[#This Row],[canal_compra]],cambio_canal_compra[#All],2,0)</f>
        <v>Entrega domicilio</v>
      </c>
      <c r="V2711" t="s">
        <v>40</v>
      </c>
      <c r="W2711" t="str">
        <f>VLOOKUP(ventas_starbucks_2025[[#This Row],[método_pago]],cambio_metodo_pago[#All],2,0)</f>
        <v>Efectivo</v>
      </c>
      <c r="X2711" t="s">
        <v>22</v>
      </c>
      <c r="Y2711">
        <v>0</v>
      </c>
      <c r="Z2711" t="str">
        <f>VLOOKUP(ventas_starbucks_2025[[#This Row],[promoción_aplicada5]],promocion_cambiar[#All],2,0)</f>
        <v>Hora Feliz</v>
      </c>
      <c r="AA2711" t="s">
        <v>36</v>
      </c>
      <c r="AB2711" t="s">
        <v>29</v>
      </c>
      <c r="AC2711" t="s">
        <v>41</v>
      </c>
      <c r="AD2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11">
        <v>11.7</v>
      </c>
      <c r="AF2711">
        <v>5</v>
      </c>
      <c r="AG2711">
        <v>11</v>
      </c>
      <c r="AH2711">
        <v>7</v>
      </c>
    </row>
    <row r="2712" spans="1:34" x14ac:dyDescent="0.25">
      <c r="A2712" s="3" t="s">
        <v>2787</v>
      </c>
      <c r="B2712" s="1">
        <v>45729</v>
      </c>
      <c r="C2712" s="23">
        <f t="shared" si="210"/>
        <v>13</v>
      </c>
      <c r="D2712" s="23">
        <f t="shared" si="211"/>
        <v>4</v>
      </c>
      <c r="E2712" s="1" t="str">
        <f t="shared" si="212"/>
        <v>jueves</v>
      </c>
      <c r="F2712" s="23">
        <f t="shared" si="213"/>
        <v>3</v>
      </c>
      <c r="G2712" s="1" t="str">
        <f t="shared" si="214"/>
        <v>marzo</v>
      </c>
      <c r="H2712" s="2">
        <v>0.78472222222222221</v>
      </c>
      <c r="I2712" t="s">
        <v>12</v>
      </c>
      <c r="J2712" t="str">
        <f>VLOOKUP(ventas_starbucks_2025[[#This Row],[sucursal]],cambio_sucursal[#All],2,0)</f>
        <v>Sucursal Córdoba Shopping</v>
      </c>
      <c r="K2712" t="s">
        <v>89</v>
      </c>
      <c r="L2712" t="s">
        <v>90</v>
      </c>
      <c r="M2712" t="s">
        <v>4</v>
      </c>
      <c r="N2712" t="str">
        <f>IFERROR(VLOOKUP(ventas_starbucks_2025[[#This Row],[tamaño_sucio]],cambio_tamaño[#All],2,0),"Tamaño único")</f>
        <v>Tamaño único</v>
      </c>
      <c r="O2712">
        <v>4</v>
      </c>
      <c r="P2712">
        <v>1535.26</v>
      </c>
      <c r="Q2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2">
        <v>6141.04</v>
      </c>
      <c r="S2712" t="s">
        <v>15</v>
      </c>
      <c r="T2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2" t="str">
        <f>VLOOKUP(ventas_starbucks_2025[[#This Row],[canal_compra]],cambio_canal_compra[#All],2,0)</f>
        <v>Para llevar</v>
      </c>
      <c r="V2712" t="s">
        <v>16</v>
      </c>
      <c r="W2712" t="str">
        <f>VLOOKUP(ventas_starbucks_2025[[#This Row],[método_pago]],cambio_metodo_pago[#All],2,0)</f>
        <v>Tarjeta</v>
      </c>
      <c r="X2712" t="s">
        <v>7</v>
      </c>
      <c r="Y2712">
        <v>10</v>
      </c>
      <c r="Z2712" t="str">
        <f>VLOOKUP(ventas_starbucks_2025[[#This Row],[promoción_aplicada5]],promocion_cambiar[#All],2,0)</f>
        <v>Hora Feliz</v>
      </c>
      <c r="AA2712" t="s">
        <v>36</v>
      </c>
      <c r="AB2712" t="s">
        <v>9</v>
      </c>
      <c r="AC2712" t="s">
        <v>24</v>
      </c>
      <c r="AD2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12">
        <v>11.9</v>
      </c>
      <c r="AF2712">
        <v>5</v>
      </c>
      <c r="AG2712">
        <v>48</v>
      </c>
      <c r="AH2712">
        <v>44</v>
      </c>
    </row>
    <row r="2713" spans="1:34" x14ac:dyDescent="0.25">
      <c r="A2713" s="3" t="s">
        <v>2788</v>
      </c>
      <c r="B2713" s="1">
        <v>45663</v>
      </c>
      <c r="C2713" s="23">
        <f t="shared" si="210"/>
        <v>6</v>
      </c>
      <c r="D2713" s="23">
        <f t="shared" si="211"/>
        <v>1</v>
      </c>
      <c r="E2713" s="23" t="str">
        <f t="shared" si="212"/>
        <v>lunes</v>
      </c>
      <c r="F2713" s="23">
        <f t="shared" si="213"/>
        <v>1</v>
      </c>
      <c r="G2713" s="23" t="str">
        <f t="shared" si="214"/>
        <v>enero</v>
      </c>
      <c r="H2713" s="2">
        <v>0.6430555555555556</v>
      </c>
      <c r="I2713" t="s">
        <v>26</v>
      </c>
      <c r="J2713" t="str">
        <f>VLOOKUP(ventas_starbucks_2025[[#This Row],[sucursal]],cambio_sucursal[#All],2,0)</f>
        <v>Sucursal San Lorenzo 47</v>
      </c>
      <c r="K2713" t="s">
        <v>89</v>
      </c>
      <c r="L2713" t="s">
        <v>90</v>
      </c>
      <c r="M2713" t="s">
        <v>4</v>
      </c>
      <c r="N2713" t="str">
        <f>IFERROR(VLOOKUP(ventas_starbucks_2025[[#This Row],[tamaño_sucio]],cambio_tamaño[#All],2,0),"Tamaño único")</f>
        <v>Tamaño único</v>
      </c>
      <c r="O2713">
        <v>5</v>
      </c>
      <c r="P2713">
        <v>1637.56</v>
      </c>
      <c r="Q2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3">
        <v>8187.8</v>
      </c>
      <c r="S2713" t="s">
        <v>15</v>
      </c>
      <c r="T2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3" t="str">
        <f>VLOOKUP(ventas_starbucks_2025[[#This Row],[canal_compra]],cambio_canal_compra[#All],2,0)</f>
        <v>Para llevar</v>
      </c>
      <c r="V2713" t="s">
        <v>40</v>
      </c>
      <c r="W2713" t="str">
        <f>VLOOKUP(ventas_starbucks_2025[[#This Row],[método_pago]],cambio_metodo_pago[#All],2,0)</f>
        <v>Efectivo</v>
      </c>
      <c r="X2713" t="s">
        <v>7</v>
      </c>
      <c r="Y2713">
        <v>0</v>
      </c>
      <c r="Z2713" t="str">
        <f>VLOOKUP(ventas_starbucks_2025[[#This Row],[promoción_aplicada5]],promocion_cambiar[#All],2,0)</f>
        <v>2x1</v>
      </c>
      <c r="AA2713" t="s">
        <v>51</v>
      </c>
      <c r="AB2713" t="s">
        <v>52</v>
      </c>
      <c r="AC2713" t="s">
        <v>24</v>
      </c>
      <c r="AD2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13">
        <v>9.5</v>
      </c>
      <c r="AF2713">
        <v>1</v>
      </c>
      <c r="AG2713">
        <v>44</v>
      </c>
      <c r="AH2713">
        <v>39</v>
      </c>
    </row>
    <row r="2714" spans="1:34" x14ac:dyDescent="0.25">
      <c r="A2714" s="3" t="s">
        <v>2789</v>
      </c>
      <c r="B2714" s="1">
        <v>45706</v>
      </c>
      <c r="C2714" s="23">
        <f t="shared" si="210"/>
        <v>18</v>
      </c>
      <c r="D2714" s="23">
        <f t="shared" si="211"/>
        <v>2</v>
      </c>
      <c r="E2714" s="23" t="str">
        <f t="shared" si="212"/>
        <v>martes</v>
      </c>
      <c r="F2714" s="23">
        <f t="shared" si="213"/>
        <v>2</v>
      </c>
      <c r="G2714" s="23" t="str">
        <f t="shared" si="214"/>
        <v>febrero</v>
      </c>
      <c r="H2714" s="2">
        <v>0.50555555555555554</v>
      </c>
      <c r="I2714" t="s">
        <v>12</v>
      </c>
      <c r="J2714" t="str">
        <f>VLOOKUP(ventas_starbucks_2025[[#This Row],[sucursal]],cambio_sucursal[#All],2,0)</f>
        <v>Sucursal Córdoba Shopping</v>
      </c>
      <c r="K2714" t="s">
        <v>2</v>
      </c>
      <c r="L2714" t="s">
        <v>3</v>
      </c>
      <c r="M2714" t="s">
        <v>4</v>
      </c>
      <c r="N2714" t="str">
        <f>IFERROR(VLOOKUP(ventas_starbucks_2025[[#This Row],[tamaño_sucio]],cambio_tamaño[#All],2,0),"Tamaño único")</f>
        <v>Tamaño único</v>
      </c>
      <c r="O2714">
        <v>2</v>
      </c>
      <c r="P2714">
        <v>2655.43</v>
      </c>
      <c r="Q2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14">
        <v>5310.86</v>
      </c>
      <c r="S2714" t="s">
        <v>15</v>
      </c>
      <c r="T2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4" t="str">
        <f>VLOOKUP(ventas_starbucks_2025[[#This Row],[canal_compra]],cambio_canal_compra[#All],2,0)</f>
        <v>Para llevar</v>
      </c>
      <c r="V2714" t="s">
        <v>6</v>
      </c>
      <c r="W2714" t="str">
        <f>VLOOKUP(ventas_starbucks_2025[[#This Row],[método_pago]],cambio_metodo_pago[#All],2,0)</f>
        <v>Aplicación móbil</v>
      </c>
      <c r="X2714" t="s">
        <v>22</v>
      </c>
      <c r="Y2714">
        <v>0</v>
      </c>
      <c r="Z2714" t="str">
        <f>VLOOKUP(ventas_starbucks_2025[[#This Row],[promoción_aplicada5]],promocion_cambiar[#All],2,0)</f>
        <v>Combo</v>
      </c>
      <c r="AA2714" t="s">
        <v>8</v>
      </c>
      <c r="AB2714" t="s">
        <v>23</v>
      </c>
      <c r="AC2714" t="s">
        <v>10</v>
      </c>
      <c r="AD2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14">
        <v>9.9</v>
      </c>
      <c r="AF2714">
        <v>2</v>
      </c>
      <c r="AG2714">
        <v>32</v>
      </c>
      <c r="AH2714">
        <v>30</v>
      </c>
    </row>
    <row r="2715" spans="1:34" x14ac:dyDescent="0.25">
      <c r="A2715" s="3" t="s">
        <v>2790</v>
      </c>
      <c r="B2715" s="1">
        <v>45720</v>
      </c>
      <c r="C2715" s="23">
        <f t="shared" si="210"/>
        <v>4</v>
      </c>
      <c r="D2715" s="23">
        <f t="shared" si="211"/>
        <v>2</v>
      </c>
      <c r="E2715" s="23" t="str">
        <f t="shared" si="212"/>
        <v>martes</v>
      </c>
      <c r="F2715" s="23">
        <f t="shared" si="213"/>
        <v>3</v>
      </c>
      <c r="G2715" s="23" t="str">
        <f t="shared" si="214"/>
        <v>marzo</v>
      </c>
      <c r="H2715" s="2">
        <v>0.55486111111111114</v>
      </c>
      <c r="I2715" t="s">
        <v>57</v>
      </c>
      <c r="J2715" t="str">
        <f>VLOOKUP(ventas_starbucks_2025[[#This Row],[sucursal]],cambio_sucursal[#All],2,0)</f>
        <v>Sucursal Avda Colón</v>
      </c>
      <c r="K2715" t="s">
        <v>130</v>
      </c>
      <c r="L2715" t="s">
        <v>65</v>
      </c>
      <c r="M2715" t="s">
        <v>4</v>
      </c>
      <c r="N2715" t="str">
        <f>IFERROR(VLOOKUP(ventas_starbucks_2025[[#This Row],[tamaño_sucio]],cambio_tamaño[#All],2,0),"Tamaño único")</f>
        <v>Tamaño único</v>
      </c>
      <c r="O2715">
        <v>5</v>
      </c>
      <c r="P2715">
        <v>1539.58</v>
      </c>
      <c r="Q2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5">
        <v>7697.9</v>
      </c>
      <c r="S2715" t="s">
        <v>31</v>
      </c>
      <c r="T2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5" t="str">
        <f>VLOOKUP(ventas_starbucks_2025[[#This Row],[canal_compra]],cambio_canal_compra[#All],2,0)</f>
        <v>Entrega domicilio</v>
      </c>
      <c r="V2715" t="s">
        <v>40</v>
      </c>
      <c r="W2715" t="str">
        <f>VLOOKUP(ventas_starbucks_2025[[#This Row],[método_pago]],cambio_metodo_pago[#All],2,0)</f>
        <v>Efectivo</v>
      </c>
      <c r="X2715" t="s">
        <v>22</v>
      </c>
      <c r="Y2715">
        <v>0</v>
      </c>
      <c r="Z2715" t="str">
        <f>VLOOKUP(ventas_starbucks_2025[[#This Row],[promoción_aplicada5]],promocion_cambiar[#All],2,0)</f>
        <v>Hora Feliz</v>
      </c>
      <c r="AA2715" t="s">
        <v>36</v>
      </c>
      <c r="AB2715" t="s">
        <v>52</v>
      </c>
      <c r="AC2715" t="s">
        <v>41</v>
      </c>
      <c r="AD2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15">
        <v>14.1</v>
      </c>
      <c r="AF2715">
        <v>4</v>
      </c>
      <c r="AG2715">
        <v>20</v>
      </c>
      <c r="AH2715">
        <v>15</v>
      </c>
    </row>
    <row r="2716" spans="1:34" x14ac:dyDescent="0.25">
      <c r="A2716" s="3" t="s">
        <v>2791</v>
      </c>
      <c r="B2716" s="1">
        <v>45750</v>
      </c>
      <c r="C2716" s="23">
        <f t="shared" si="210"/>
        <v>3</v>
      </c>
      <c r="D2716" s="23">
        <f t="shared" si="211"/>
        <v>4</v>
      </c>
      <c r="E2716" s="23" t="str">
        <f t="shared" si="212"/>
        <v>jueves</v>
      </c>
      <c r="F2716" s="23">
        <f t="shared" si="213"/>
        <v>4</v>
      </c>
      <c r="G2716" s="23" t="str">
        <f t="shared" si="214"/>
        <v>abril</v>
      </c>
      <c r="H2716" s="2">
        <v>0.43333333333333335</v>
      </c>
      <c r="I2716" t="s">
        <v>26</v>
      </c>
      <c r="J2716" t="str">
        <f>VLOOKUP(ventas_starbucks_2025[[#This Row],[sucursal]],cambio_sucursal[#All],2,0)</f>
        <v>Sucursal San Lorenzo 47</v>
      </c>
      <c r="K2716" t="s">
        <v>48</v>
      </c>
      <c r="L2716" t="s">
        <v>49</v>
      </c>
      <c r="M2716" t="s">
        <v>45</v>
      </c>
      <c r="N2716" t="str">
        <f>IFERROR(VLOOKUP(ventas_starbucks_2025[[#This Row],[tamaño_sucio]],cambio_tamaño[#All],2,0),"Tamaño único")</f>
        <v>Grande</v>
      </c>
      <c r="O2716">
        <v>4</v>
      </c>
      <c r="P2716">
        <v>1769.26</v>
      </c>
      <c r="Q2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6">
        <v>7077.04</v>
      </c>
      <c r="S2716" t="s">
        <v>15</v>
      </c>
      <c r="T2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6" t="str">
        <f>VLOOKUP(ventas_starbucks_2025[[#This Row],[canal_compra]],cambio_canal_compra[#All],2,0)</f>
        <v>Para llevar</v>
      </c>
      <c r="V2716" t="s">
        <v>6</v>
      </c>
      <c r="W2716" t="str">
        <f>VLOOKUP(ventas_starbucks_2025[[#This Row],[método_pago]],cambio_metodo_pago[#All],2,0)</f>
        <v>Aplicación móbil</v>
      </c>
      <c r="X2716" t="s">
        <v>22</v>
      </c>
      <c r="Y2716">
        <v>0</v>
      </c>
      <c r="Z2716" t="str">
        <f>VLOOKUP(ventas_starbucks_2025[[#This Row],[promoción_aplicada5]],promocion_cambiar[#All],2,0)</f>
        <v>Ninguna</v>
      </c>
      <c r="AA2716" t="s">
        <v>17</v>
      </c>
      <c r="AB2716" t="s">
        <v>32</v>
      </c>
      <c r="AC2716" t="s">
        <v>41</v>
      </c>
      <c r="AD2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16">
        <v>6.4</v>
      </c>
      <c r="AF2716">
        <v>2</v>
      </c>
      <c r="AG2716">
        <v>24</v>
      </c>
      <c r="AH2716">
        <v>20</v>
      </c>
    </row>
    <row r="2717" spans="1:34" x14ac:dyDescent="0.25">
      <c r="A2717" s="3" t="s">
        <v>2792</v>
      </c>
      <c r="B2717" s="1">
        <v>45661</v>
      </c>
      <c r="C2717" s="23">
        <f t="shared" si="210"/>
        <v>4</v>
      </c>
      <c r="D2717" s="23">
        <f t="shared" si="211"/>
        <v>6</v>
      </c>
      <c r="E2717" s="1" t="str">
        <f t="shared" si="212"/>
        <v>sábado</v>
      </c>
      <c r="F2717" s="23">
        <f t="shared" si="213"/>
        <v>1</v>
      </c>
      <c r="G2717" s="1" t="str">
        <f t="shared" si="214"/>
        <v>enero</v>
      </c>
      <c r="H2717" s="2">
        <v>0.46527777777777779</v>
      </c>
      <c r="I2717" t="s">
        <v>12</v>
      </c>
      <c r="J2717" t="str">
        <f>VLOOKUP(ventas_starbucks_2025[[#This Row],[sucursal]],cambio_sucursal[#All],2,0)</f>
        <v>Sucursal Córdoba Shopping</v>
      </c>
      <c r="K2717" t="s">
        <v>48</v>
      </c>
      <c r="L2717" t="s">
        <v>49</v>
      </c>
      <c r="M2717" t="s">
        <v>55</v>
      </c>
      <c r="N2717" t="str">
        <f>IFERROR(VLOOKUP(ventas_starbucks_2025[[#This Row],[tamaño_sucio]],cambio_tamaño[#All],2,0),"Tamaño único")</f>
        <v>Pequeño</v>
      </c>
      <c r="O2717">
        <v>1</v>
      </c>
      <c r="P2717">
        <v>1627.97</v>
      </c>
      <c r="Q2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7">
        <v>1627.97</v>
      </c>
      <c r="S2717" t="s">
        <v>15</v>
      </c>
      <c r="T2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17" t="str">
        <f>VLOOKUP(ventas_starbucks_2025[[#This Row],[canal_compra]],cambio_canal_compra[#All],2,0)</f>
        <v>Para llevar</v>
      </c>
      <c r="V2717" t="s">
        <v>16</v>
      </c>
      <c r="W2717" t="str">
        <f>VLOOKUP(ventas_starbucks_2025[[#This Row],[método_pago]],cambio_metodo_pago[#All],2,0)</f>
        <v>Tarjeta</v>
      </c>
      <c r="X2717" t="s">
        <v>22</v>
      </c>
      <c r="Y2717">
        <v>0</v>
      </c>
      <c r="Z2717" t="str">
        <f>VLOOKUP(ventas_starbucks_2025[[#This Row],[promoción_aplicada5]],promocion_cambiar[#All],2,0)</f>
        <v>Hora Feliz</v>
      </c>
      <c r="AA2717" t="s">
        <v>36</v>
      </c>
      <c r="AB2717" t="s">
        <v>29</v>
      </c>
      <c r="AC2717" t="s">
        <v>24</v>
      </c>
      <c r="AD2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17">
        <v>10.1</v>
      </c>
      <c r="AF2717">
        <v>5</v>
      </c>
      <c r="AG2717">
        <v>30</v>
      </c>
      <c r="AH2717">
        <v>29</v>
      </c>
    </row>
    <row r="2718" spans="1:34" x14ac:dyDescent="0.25">
      <c r="A2718" s="3" t="s">
        <v>2793</v>
      </c>
      <c r="B2718" s="1">
        <v>45765</v>
      </c>
      <c r="C2718" s="23">
        <f t="shared" si="210"/>
        <v>18</v>
      </c>
      <c r="D2718" s="23">
        <f t="shared" si="211"/>
        <v>5</v>
      </c>
      <c r="E2718" s="23" t="str">
        <f t="shared" si="212"/>
        <v>viernes</v>
      </c>
      <c r="F2718" s="23">
        <f t="shared" si="213"/>
        <v>4</v>
      </c>
      <c r="G2718" s="23" t="str">
        <f t="shared" si="214"/>
        <v>abril</v>
      </c>
      <c r="H2718" s="2">
        <v>0.31458333333333333</v>
      </c>
      <c r="I2718" t="s">
        <v>57</v>
      </c>
      <c r="J2718" t="str">
        <f>VLOOKUP(ventas_starbucks_2025[[#This Row],[sucursal]],cambio_sucursal[#All],2,0)</f>
        <v>Sucursal Avda Colón</v>
      </c>
      <c r="K2718" t="s">
        <v>254</v>
      </c>
      <c r="L2718" t="s">
        <v>44</v>
      </c>
      <c r="M2718" t="s">
        <v>50</v>
      </c>
      <c r="N2718" t="str">
        <f>IFERROR(VLOOKUP(ventas_starbucks_2025[[#This Row],[tamaño_sucio]],cambio_tamaño[#All],2,0),"Tamaño único")</f>
        <v>Mediano</v>
      </c>
      <c r="O2718">
        <v>3</v>
      </c>
      <c r="P2718">
        <v>1606.63</v>
      </c>
      <c r="Q2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8">
        <v>4819.8900000000003</v>
      </c>
      <c r="S2718" t="s">
        <v>15</v>
      </c>
      <c r="T2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18" t="str">
        <f>VLOOKUP(ventas_starbucks_2025[[#This Row],[canal_compra]],cambio_canal_compra[#All],2,0)</f>
        <v>Para llevar</v>
      </c>
      <c r="V2718" t="s">
        <v>16</v>
      </c>
      <c r="W2718" t="str">
        <f>VLOOKUP(ventas_starbucks_2025[[#This Row],[método_pago]],cambio_metodo_pago[#All],2,0)</f>
        <v>Tarjeta</v>
      </c>
      <c r="X2718" t="s">
        <v>22</v>
      </c>
      <c r="Y2718">
        <v>0</v>
      </c>
      <c r="Z2718" t="str">
        <f>VLOOKUP(ventas_starbucks_2025[[#This Row],[promoción_aplicada5]],promocion_cambiar[#All],2,0)</f>
        <v>Hora Feliz</v>
      </c>
      <c r="AA2718" t="s">
        <v>36</v>
      </c>
      <c r="AB2718" t="s">
        <v>23</v>
      </c>
      <c r="AC2718" t="s">
        <v>41</v>
      </c>
      <c r="AD2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18">
        <v>2.1</v>
      </c>
      <c r="AF2718">
        <v>5</v>
      </c>
      <c r="AG2718">
        <v>17</v>
      </c>
      <c r="AH2718">
        <v>14</v>
      </c>
    </row>
    <row r="2719" spans="1:34" x14ac:dyDescent="0.25">
      <c r="A2719" s="3" t="s">
        <v>2794</v>
      </c>
      <c r="B2719" s="1">
        <v>45741</v>
      </c>
      <c r="C2719" s="23">
        <f t="shared" si="210"/>
        <v>25</v>
      </c>
      <c r="D2719" s="23">
        <f t="shared" si="211"/>
        <v>2</v>
      </c>
      <c r="E2719" s="1" t="str">
        <f t="shared" si="212"/>
        <v>martes</v>
      </c>
      <c r="F2719" s="23">
        <f t="shared" si="213"/>
        <v>3</v>
      </c>
      <c r="G2719" s="1" t="str">
        <f t="shared" si="214"/>
        <v>marzo</v>
      </c>
      <c r="H2719" s="2">
        <v>0.41249999999999998</v>
      </c>
      <c r="I2719" t="s">
        <v>1</v>
      </c>
      <c r="J2719" t="str">
        <f>VLOOKUP(ventas_starbucks_2025[[#This Row],[sucursal]],cambio_sucursal[#All],2,0)</f>
        <v>Sucursal Nueva Córdoba</v>
      </c>
      <c r="K2719" t="s">
        <v>20</v>
      </c>
      <c r="L2719" t="s">
        <v>21</v>
      </c>
      <c r="M2719" t="s">
        <v>4</v>
      </c>
      <c r="N2719" t="str">
        <f>IFERROR(VLOOKUP(ventas_starbucks_2025[[#This Row],[tamaño_sucio]],cambio_tamaño[#All],2,0),"Tamaño único")</f>
        <v>Tamaño único</v>
      </c>
      <c r="O2719">
        <v>2</v>
      </c>
      <c r="P2719">
        <v>1179.8499999999999</v>
      </c>
      <c r="Q2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9">
        <v>2359.6999999999998</v>
      </c>
      <c r="S2719" t="s">
        <v>5</v>
      </c>
      <c r="T2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19" t="str">
        <f>VLOOKUP(ventas_starbucks_2025[[#This Row],[canal_compra]],cambio_canal_compra[#All],2,0)</f>
        <v>En tienda</v>
      </c>
      <c r="V2719" t="s">
        <v>16</v>
      </c>
      <c r="W2719" t="str">
        <f>VLOOKUP(ventas_starbucks_2025[[#This Row],[método_pago]],cambio_metodo_pago[#All],2,0)</f>
        <v>Tarjeta</v>
      </c>
      <c r="X2719" t="s">
        <v>7</v>
      </c>
      <c r="Y2719">
        <v>15</v>
      </c>
      <c r="Z2719" t="str">
        <f>VLOOKUP(ventas_starbucks_2025[[#This Row],[promoción_aplicada5]],promocion_cambiar[#All],2,0)</f>
        <v>Hora Feliz</v>
      </c>
      <c r="AA2719" t="s">
        <v>36</v>
      </c>
      <c r="AB2719" t="s">
        <v>23</v>
      </c>
      <c r="AC2719" t="s">
        <v>41</v>
      </c>
      <c r="AD2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19">
        <v>11.1</v>
      </c>
      <c r="AF2719">
        <v>3</v>
      </c>
      <c r="AG2719">
        <v>18</v>
      </c>
      <c r="AH2719">
        <v>16</v>
      </c>
    </row>
    <row r="2720" spans="1:34" x14ac:dyDescent="0.25">
      <c r="A2720" s="3" t="s">
        <v>2795</v>
      </c>
      <c r="B2720" s="1">
        <v>45707</v>
      </c>
      <c r="C2720" s="23">
        <f t="shared" si="210"/>
        <v>19</v>
      </c>
      <c r="D2720" s="23">
        <f t="shared" si="211"/>
        <v>3</v>
      </c>
      <c r="E2720" s="23" t="str">
        <f t="shared" si="212"/>
        <v>miércoles</v>
      </c>
      <c r="F2720" s="23">
        <f t="shared" si="213"/>
        <v>2</v>
      </c>
      <c r="G2720" s="23" t="str">
        <f t="shared" si="214"/>
        <v>febrero</v>
      </c>
      <c r="H2720" s="2">
        <v>0.47499999999999998</v>
      </c>
      <c r="I2720" t="s">
        <v>57</v>
      </c>
      <c r="J2720" t="str">
        <f>VLOOKUP(ventas_starbucks_2025[[#This Row],[sucursal]],cambio_sucursal[#All],2,0)</f>
        <v>Sucursal Avda Colón</v>
      </c>
      <c r="K2720" t="s">
        <v>284</v>
      </c>
      <c r="L2720" t="s">
        <v>35</v>
      </c>
      <c r="M2720" t="s">
        <v>4</v>
      </c>
      <c r="N2720" t="str">
        <f>IFERROR(VLOOKUP(ventas_starbucks_2025[[#This Row],[tamaño_sucio]],cambio_tamaño[#All],2,0),"Tamaño único")</f>
        <v>Tamaño único</v>
      </c>
      <c r="O2720">
        <v>2</v>
      </c>
      <c r="P2720">
        <v>1108.99</v>
      </c>
      <c r="Q2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0">
        <v>2217.98</v>
      </c>
      <c r="S2720" t="s">
        <v>31</v>
      </c>
      <c r="T2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0" t="str">
        <f>VLOOKUP(ventas_starbucks_2025[[#This Row],[canal_compra]],cambio_canal_compra[#All],2,0)</f>
        <v>Entrega domicilio</v>
      </c>
      <c r="V2720" t="s">
        <v>40</v>
      </c>
      <c r="W2720" t="str">
        <f>VLOOKUP(ventas_starbucks_2025[[#This Row],[método_pago]],cambio_metodo_pago[#All],2,0)</f>
        <v>Efectivo</v>
      </c>
      <c r="X2720" t="s">
        <v>22</v>
      </c>
      <c r="Y2720">
        <v>0</v>
      </c>
      <c r="Z2720" t="str">
        <f>VLOOKUP(ventas_starbucks_2025[[#This Row],[promoción_aplicada5]],promocion_cambiar[#All],2,0)</f>
        <v>2x1</v>
      </c>
      <c r="AA2720" t="s">
        <v>51</v>
      </c>
      <c r="AB2720" t="s">
        <v>52</v>
      </c>
      <c r="AC2720" t="s">
        <v>41</v>
      </c>
      <c r="AD2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20">
        <v>13.1</v>
      </c>
      <c r="AF2720">
        <v>4</v>
      </c>
      <c r="AG2720">
        <v>26</v>
      </c>
      <c r="AH2720">
        <v>24</v>
      </c>
    </row>
    <row r="2721" spans="1:34" x14ac:dyDescent="0.25">
      <c r="A2721" s="3" t="s">
        <v>2796</v>
      </c>
      <c r="B2721" s="1">
        <v>45722</v>
      </c>
      <c r="C2721" s="23">
        <f t="shared" si="210"/>
        <v>6</v>
      </c>
      <c r="D2721" s="23">
        <f t="shared" si="211"/>
        <v>4</v>
      </c>
      <c r="E2721" s="1" t="str">
        <f t="shared" si="212"/>
        <v>jueves</v>
      </c>
      <c r="F2721" s="23">
        <f t="shared" si="213"/>
        <v>3</v>
      </c>
      <c r="G2721" s="1" t="str">
        <f t="shared" si="214"/>
        <v>marzo</v>
      </c>
      <c r="H2721" s="2">
        <v>0.37638888888888888</v>
      </c>
      <c r="I2721" t="s">
        <v>26</v>
      </c>
      <c r="J2721" t="str">
        <f>VLOOKUP(ventas_starbucks_2025[[#This Row],[sucursal]],cambio_sucursal[#All],2,0)</f>
        <v>Sucursal San Lorenzo 47</v>
      </c>
      <c r="K2721" t="s">
        <v>358</v>
      </c>
      <c r="L2721" t="s">
        <v>44</v>
      </c>
      <c r="M2721" t="s">
        <v>50</v>
      </c>
      <c r="N2721" t="str">
        <f>IFERROR(VLOOKUP(ventas_starbucks_2025[[#This Row],[tamaño_sucio]],cambio_tamaño[#All],2,0),"Tamaño único")</f>
        <v>Mediano</v>
      </c>
      <c r="O2721">
        <v>2</v>
      </c>
      <c r="P2721">
        <v>1605.76</v>
      </c>
      <c r="Q2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1">
        <v>3211.52</v>
      </c>
      <c r="S2721" t="s">
        <v>5</v>
      </c>
      <c r="T2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1" t="str">
        <f>VLOOKUP(ventas_starbucks_2025[[#This Row],[canal_compra]],cambio_canal_compra[#All],2,0)</f>
        <v>En tienda</v>
      </c>
      <c r="V2721" t="s">
        <v>6</v>
      </c>
      <c r="W2721" t="str">
        <f>VLOOKUP(ventas_starbucks_2025[[#This Row],[método_pago]],cambio_metodo_pago[#All],2,0)</f>
        <v>Aplicación móbil</v>
      </c>
      <c r="X2721" t="s">
        <v>22</v>
      </c>
      <c r="Y2721">
        <v>0</v>
      </c>
      <c r="Z2721" t="str">
        <f>VLOOKUP(ventas_starbucks_2025[[#This Row],[promoción_aplicada5]],promocion_cambiar[#All],2,0)</f>
        <v>Combo</v>
      </c>
      <c r="AA2721" t="s">
        <v>8</v>
      </c>
      <c r="AB2721" t="s">
        <v>9</v>
      </c>
      <c r="AC2721" t="s">
        <v>41</v>
      </c>
      <c r="AD2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21">
        <v>14.9</v>
      </c>
      <c r="AF2721">
        <v>1</v>
      </c>
      <c r="AG2721">
        <v>50</v>
      </c>
      <c r="AH2721">
        <v>48</v>
      </c>
    </row>
    <row r="2722" spans="1:34" x14ac:dyDescent="0.25">
      <c r="A2722" s="3" t="s">
        <v>2797</v>
      </c>
      <c r="B2722" s="1">
        <v>45741</v>
      </c>
      <c r="C2722" s="23">
        <f t="shared" si="210"/>
        <v>25</v>
      </c>
      <c r="D2722" s="23">
        <f t="shared" si="211"/>
        <v>2</v>
      </c>
      <c r="E2722" s="23" t="str">
        <f t="shared" si="212"/>
        <v>martes</v>
      </c>
      <c r="F2722" s="23">
        <f t="shared" si="213"/>
        <v>3</v>
      </c>
      <c r="G2722" s="23" t="str">
        <f t="shared" si="214"/>
        <v>marzo</v>
      </c>
      <c r="H2722" s="2">
        <v>0.53819444444444442</v>
      </c>
      <c r="I2722" t="s">
        <v>57</v>
      </c>
      <c r="J2722" t="str">
        <f>VLOOKUP(ventas_starbucks_2025[[#This Row],[sucursal]],cambio_sucursal[#All],2,0)</f>
        <v>Sucursal Avda Colón</v>
      </c>
      <c r="K2722" t="s">
        <v>358</v>
      </c>
      <c r="L2722" t="s">
        <v>44</v>
      </c>
      <c r="M2722" t="s">
        <v>50</v>
      </c>
      <c r="N2722" t="str">
        <f>IFERROR(VLOOKUP(ventas_starbucks_2025[[#This Row],[tamaño_sucio]],cambio_tamaño[#All],2,0),"Tamaño único")</f>
        <v>Mediano</v>
      </c>
      <c r="O2722">
        <v>5</v>
      </c>
      <c r="P2722">
        <v>1687.42</v>
      </c>
      <c r="Q2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2">
        <v>8437.1</v>
      </c>
      <c r="S2722" t="s">
        <v>5</v>
      </c>
      <c r="T2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22" t="str">
        <f>VLOOKUP(ventas_starbucks_2025[[#This Row],[canal_compra]],cambio_canal_compra[#All],2,0)</f>
        <v>En tienda</v>
      </c>
      <c r="V2722" t="s">
        <v>40</v>
      </c>
      <c r="W2722" t="str">
        <f>VLOOKUP(ventas_starbucks_2025[[#This Row],[método_pago]],cambio_metodo_pago[#All],2,0)</f>
        <v>Efectivo</v>
      </c>
      <c r="X2722" t="s">
        <v>22</v>
      </c>
      <c r="Y2722">
        <v>0</v>
      </c>
      <c r="Z2722" t="str">
        <f>VLOOKUP(ventas_starbucks_2025[[#This Row],[promoción_aplicada5]],promocion_cambiar[#All],2,0)</f>
        <v>2x1</v>
      </c>
      <c r="AA2722" t="s">
        <v>51</v>
      </c>
      <c r="AB2722" t="s">
        <v>32</v>
      </c>
      <c r="AC2722" t="s">
        <v>41</v>
      </c>
      <c r="AD2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22">
        <v>4.8</v>
      </c>
      <c r="AF2722">
        <v>1</v>
      </c>
      <c r="AG2722">
        <v>26</v>
      </c>
      <c r="AH2722">
        <v>21</v>
      </c>
    </row>
    <row r="2723" spans="1:34" x14ac:dyDescent="0.25">
      <c r="A2723" s="3" t="s">
        <v>2798</v>
      </c>
      <c r="B2723" s="1">
        <v>45763</v>
      </c>
      <c r="C2723" s="23">
        <f t="shared" si="210"/>
        <v>16</v>
      </c>
      <c r="D2723" s="23">
        <f t="shared" si="211"/>
        <v>3</v>
      </c>
      <c r="E2723" s="23" t="str">
        <f t="shared" si="212"/>
        <v>miércoles</v>
      </c>
      <c r="F2723" s="23">
        <f t="shared" si="213"/>
        <v>4</v>
      </c>
      <c r="G2723" s="23" t="str">
        <f t="shared" si="214"/>
        <v>abril</v>
      </c>
      <c r="H2723" s="2">
        <v>0.5805555555555556</v>
      </c>
      <c r="I2723" t="s">
        <v>12</v>
      </c>
      <c r="J2723" t="str">
        <f>VLOOKUP(ventas_starbucks_2025[[#This Row],[sucursal]],cambio_sucursal[#All],2,0)</f>
        <v>Sucursal Córdoba Shopping</v>
      </c>
      <c r="K2723" t="s">
        <v>113</v>
      </c>
      <c r="L2723" t="s">
        <v>44</v>
      </c>
      <c r="M2723" t="s">
        <v>55</v>
      </c>
      <c r="N2723" t="str">
        <f>IFERROR(VLOOKUP(ventas_starbucks_2025[[#This Row],[tamaño_sucio]],cambio_tamaño[#All],2,0),"Tamaño único")</f>
        <v>Pequeño</v>
      </c>
      <c r="O2723">
        <v>5</v>
      </c>
      <c r="P2723">
        <v>1207.95</v>
      </c>
      <c r="Q2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3">
        <v>6039.75</v>
      </c>
      <c r="S2723" t="s">
        <v>31</v>
      </c>
      <c r="T2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23" t="str">
        <f>VLOOKUP(ventas_starbucks_2025[[#This Row],[canal_compra]],cambio_canal_compra[#All],2,0)</f>
        <v>Entrega domicilio</v>
      </c>
      <c r="V2723" t="s">
        <v>6</v>
      </c>
      <c r="W2723" t="str">
        <f>VLOOKUP(ventas_starbucks_2025[[#This Row],[método_pago]],cambio_metodo_pago[#All],2,0)</f>
        <v>Aplicación móbil</v>
      </c>
      <c r="X2723" t="s">
        <v>22</v>
      </c>
      <c r="Y2723">
        <v>0</v>
      </c>
      <c r="Z2723" t="str">
        <f>VLOOKUP(ventas_starbucks_2025[[#This Row],[promoción_aplicada5]],promocion_cambiar[#All],2,0)</f>
        <v>Hora Feliz</v>
      </c>
      <c r="AA2723" t="s">
        <v>36</v>
      </c>
      <c r="AB2723" t="s">
        <v>9</v>
      </c>
      <c r="AC2723" t="s">
        <v>24</v>
      </c>
      <c r="AD2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23">
        <v>12.1</v>
      </c>
      <c r="AF2723">
        <v>5</v>
      </c>
      <c r="AG2723">
        <v>15</v>
      </c>
      <c r="AH2723">
        <v>10</v>
      </c>
    </row>
    <row r="2724" spans="1:34" x14ac:dyDescent="0.25">
      <c r="A2724" s="3" t="s">
        <v>2799</v>
      </c>
      <c r="B2724" s="1">
        <v>45677</v>
      </c>
      <c r="C2724" s="23">
        <f t="shared" si="210"/>
        <v>20</v>
      </c>
      <c r="D2724" s="23">
        <f t="shared" si="211"/>
        <v>1</v>
      </c>
      <c r="E2724" s="1" t="str">
        <f t="shared" si="212"/>
        <v>lunes</v>
      </c>
      <c r="F2724" s="23">
        <f t="shared" si="213"/>
        <v>1</v>
      </c>
      <c r="G2724" s="1" t="str">
        <f t="shared" si="214"/>
        <v>enero</v>
      </c>
      <c r="H2724" s="2">
        <v>0.33402777777777776</v>
      </c>
      <c r="I2724" t="s">
        <v>57</v>
      </c>
      <c r="J2724" t="str">
        <f>VLOOKUP(ventas_starbucks_2025[[#This Row],[sucursal]],cambio_sucursal[#All],2,0)</f>
        <v>Sucursal Avda Colón</v>
      </c>
      <c r="K2724" t="s">
        <v>38</v>
      </c>
      <c r="L2724" t="s">
        <v>39</v>
      </c>
      <c r="M2724" t="s">
        <v>4</v>
      </c>
      <c r="N2724" t="str">
        <f>IFERROR(VLOOKUP(ventas_starbucks_2025[[#This Row],[tamaño_sucio]],cambio_tamaño[#All],2,0),"Tamaño único")</f>
        <v>Tamaño único</v>
      </c>
      <c r="O2724">
        <v>4</v>
      </c>
      <c r="P2724">
        <v>1269.4000000000001</v>
      </c>
      <c r="Q2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4">
        <v>5077.6000000000004</v>
      </c>
      <c r="S2724" t="s">
        <v>5</v>
      </c>
      <c r="T2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24" t="str">
        <f>VLOOKUP(ventas_starbucks_2025[[#This Row],[canal_compra]],cambio_canal_compra[#All],2,0)</f>
        <v>En tienda</v>
      </c>
      <c r="V2724" t="s">
        <v>40</v>
      </c>
      <c r="W2724" t="str">
        <f>VLOOKUP(ventas_starbucks_2025[[#This Row],[método_pago]],cambio_metodo_pago[#All],2,0)</f>
        <v>Efectivo</v>
      </c>
      <c r="X2724" t="s">
        <v>7</v>
      </c>
      <c r="Y2724">
        <v>10</v>
      </c>
      <c r="Z2724" t="str">
        <f>VLOOKUP(ventas_starbucks_2025[[#This Row],[promoción_aplicada5]],promocion_cambiar[#All],2,0)</f>
        <v>2x1</v>
      </c>
      <c r="AA2724" t="s">
        <v>51</v>
      </c>
      <c r="AB2724" t="s">
        <v>18</v>
      </c>
      <c r="AC2724" t="s">
        <v>10</v>
      </c>
      <c r="AD2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24">
        <v>13.6</v>
      </c>
      <c r="AF2724">
        <v>2</v>
      </c>
      <c r="AG2724">
        <v>12</v>
      </c>
      <c r="AH2724">
        <v>8</v>
      </c>
    </row>
    <row r="2725" spans="1:34" x14ac:dyDescent="0.25">
      <c r="A2725" s="3" t="s">
        <v>2800</v>
      </c>
      <c r="B2725" s="1">
        <v>45745</v>
      </c>
      <c r="C2725" s="23">
        <f t="shared" si="210"/>
        <v>29</v>
      </c>
      <c r="D2725" s="23">
        <f t="shared" si="211"/>
        <v>6</v>
      </c>
      <c r="E2725" s="23" t="str">
        <f t="shared" si="212"/>
        <v>sábado</v>
      </c>
      <c r="F2725" s="23">
        <f t="shared" si="213"/>
        <v>3</v>
      </c>
      <c r="G2725" s="23" t="str">
        <f t="shared" si="214"/>
        <v>marzo</v>
      </c>
      <c r="H2725" s="2">
        <v>0.50902777777777775</v>
      </c>
      <c r="I2725" t="s">
        <v>26</v>
      </c>
      <c r="J2725" t="str">
        <f>VLOOKUP(ventas_starbucks_2025[[#This Row],[sucursal]],cambio_sucursal[#All],2,0)</f>
        <v>Sucursal San Lorenzo 47</v>
      </c>
      <c r="K2725" t="s">
        <v>137</v>
      </c>
      <c r="L2725" t="s">
        <v>44</v>
      </c>
      <c r="M2725" t="s">
        <v>62</v>
      </c>
      <c r="N2725" t="str">
        <f>IFERROR(VLOOKUP(ventas_starbucks_2025[[#This Row],[tamaño_sucio]],cambio_tamaño[#All],2,0),"Tamaño único")</f>
        <v>Extra-Grande</v>
      </c>
      <c r="O2725">
        <v>3</v>
      </c>
      <c r="P2725">
        <v>1677.33</v>
      </c>
      <c r="Q2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5">
        <v>5031.99</v>
      </c>
      <c r="S2725" t="s">
        <v>31</v>
      </c>
      <c r="T2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25" t="str">
        <f>VLOOKUP(ventas_starbucks_2025[[#This Row],[canal_compra]],cambio_canal_compra[#All],2,0)</f>
        <v>Entrega domicilio</v>
      </c>
      <c r="V2725" t="s">
        <v>16</v>
      </c>
      <c r="W2725" t="str">
        <f>VLOOKUP(ventas_starbucks_2025[[#This Row],[método_pago]],cambio_metodo_pago[#All],2,0)</f>
        <v>Tarjeta</v>
      </c>
      <c r="X2725" t="s">
        <v>7</v>
      </c>
      <c r="Y2725">
        <v>15</v>
      </c>
      <c r="Z2725" t="str">
        <f>VLOOKUP(ventas_starbucks_2025[[#This Row],[promoción_aplicada5]],promocion_cambiar[#All],2,0)</f>
        <v>Hora Feliz</v>
      </c>
      <c r="AA2725" t="s">
        <v>36</v>
      </c>
      <c r="AB2725" t="s">
        <v>9</v>
      </c>
      <c r="AC2725" t="s">
        <v>10</v>
      </c>
      <c r="AD2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25">
        <v>3.3</v>
      </c>
      <c r="AF2725">
        <v>2</v>
      </c>
      <c r="AG2725">
        <v>30</v>
      </c>
      <c r="AH2725">
        <v>27</v>
      </c>
    </row>
    <row r="2726" spans="1:34" x14ac:dyDescent="0.25">
      <c r="A2726" s="3" t="s">
        <v>2801</v>
      </c>
      <c r="B2726" s="1">
        <v>45764</v>
      </c>
      <c r="C2726" s="23">
        <f t="shared" si="210"/>
        <v>17</v>
      </c>
      <c r="D2726" s="23">
        <f t="shared" si="211"/>
        <v>4</v>
      </c>
      <c r="E2726" s="1" t="str">
        <f t="shared" si="212"/>
        <v>jueves</v>
      </c>
      <c r="F2726" s="23">
        <f t="shared" si="213"/>
        <v>4</v>
      </c>
      <c r="G2726" s="1" t="str">
        <f t="shared" si="214"/>
        <v>abril</v>
      </c>
      <c r="H2726" s="2">
        <v>0.45069444444444445</v>
      </c>
      <c r="I2726" t="s">
        <v>26</v>
      </c>
      <c r="J2726" t="str">
        <f>VLOOKUP(ventas_starbucks_2025[[#This Row],[sucursal]],cambio_sucursal[#All],2,0)</f>
        <v>Sucursal San Lorenzo 47</v>
      </c>
      <c r="K2726" t="s">
        <v>94</v>
      </c>
      <c r="L2726" t="s">
        <v>70</v>
      </c>
      <c r="M2726" t="s">
        <v>55</v>
      </c>
      <c r="N2726" t="str">
        <f>IFERROR(VLOOKUP(ventas_starbucks_2025[[#This Row],[tamaño_sucio]],cambio_tamaño[#All],2,0),"Tamaño único")</f>
        <v>Pequeño</v>
      </c>
      <c r="O2726">
        <v>5</v>
      </c>
      <c r="P2726">
        <v>1752.73</v>
      </c>
      <c r="Q2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6">
        <v>8763.65</v>
      </c>
      <c r="S2726" t="s">
        <v>31</v>
      </c>
      <c r="T2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26" t="str">
        <f>VLOOKUP(ventas_starbucks_2025[[#This Row],[canal_compra]],cambio_canal_compra[#All],2,0)</f>
        <v>Entrega domicilio</v>
      </c>
      <c r="V2726" t="s">
        <v>16</v>
      </c>
      <c r="W2726" t="str">
        <f>VLOOKUP(ventas_starbucks_2025[[#This Row],[método_pago]],cambio_metodo_pago[#All],2,0)</f>
        <v>Tarjeta</v>
      </c>
      <c r="X2726" t="s">
        <v>22</v>
      </c>
      <c r="Y2726">
        <v>0</v>
      </c>
      <c r="Z2726" t="str">
        <f>VLOOKUP(ventas_starbucks_2025[[#This Row],[promoción_aplicada5]],promocion_cambiar[#All],2,0)</f>
        <v>Hora Feliz</v>
      </c>
      <c r="AA2726" t="s">
        <v>36</v>
      </c>
      <c r="AB2726" t="s">
        <v>18</v>
      </c>
      <c r="AC2726" t="s">
        <v>10</v>
      </c>
      <c r="AD2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26">
        <v>12.2</v>
      </c>
      <c r="AF2726">
        <v>3</v>
      </c>
      <c r="AG2726">
        <v>30</v>
      </c>
      <c r="AH2726">
        <v>25</v>
      </c>
    </row>
    <row r="2727" spans="1:34" x14ac:dyDescent="0.25">
      <c r="A2727" s="3" t="s">
        <v>2802</v>
      </c>
      <c r="B2727" s="1">
        <v>45709</v>
      </c>
      <c r="C2727" s="23">
        <f t="shared" si="210"/>
        <v>21</v>
      </c>
      <c r="D2727" s="23">
        <f t="shared" si="211"/>
        <v>5</v>
      </c>
      <c r="E2727" s="23" t="str">
        <f t="shared" si="212"/>
        <v>viernes</v>
      </c>
      <c r="F2727" s="23">
        <f t="shared" si="213"/>
        <v>2</v>
      </c>
      <c r="G2727" s="23" t="str">
        <f t="shared" si="214"/>
        <v>febrero</v>
      </c>
      <c r="H2727" s="2">
        <v>0.35</v>
      </c>
      <c r="I2727" t="s">
        <v>26</v>
      </c>
      <c r="J2727" t="str">
        <f>VLOOKUP(ventas_starbucks_2025[[#This Row],[sucursal]],cambio_sucursal[#All],2,0)</f>
        <v>Sucursal San Lorenzo 47</v>
      </c>
      <c r="K2727" t="s">
        <v>101</v>
      </c>
      <c r="L2727" t="s">
        <v>3</v>
      </c>
      <c r="M2727" t="s">
        <v>4</v>
      </c>
      <c r="N2727" t="str">
        <f>IFERROR(VLOOKUP(ventas_starbucks_2025[[#This Row],[tamaño_sucio]],cambio_tamaño[#All],2,0),"Tamaño único")</f>
        <v>Tamaño único</v>
      </c>
      <c r="O2727">
        <v>3</v>
      </c>
      <c r="P2727">
        <v>3091.48</v>
      </c>
      <c r="Q2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727">
        <v>9274.44</v>
      </c>
      <c r="S2727" t="s">
        <v>5</v>
      </c>
      <c r="T2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27" t="str">
        <f>VLOOKUP(ventas_starbucks_2025[[#This Row],[canal_compra]],cambio_canal_compra[#All],2,0)</f>
        <v>En tienda</v>
      </c>
      <c r="V2727" t="s">
        <v>16</v>
      </c>
      <c r="W2727" t="str">
        <f>VLOOKUP(ventas_starbucks_2025[[#This Row],[método_pago]],cambio_metodo_pago[#All],2,0)</f>
        <v>Tarjeta</v>
      </c>
      <c r="X2727" t="s">
        <v>7</v>
      </c>
      <c r="Y2727">
        <v>0</v>
      </c>
      <c r="Z2727" t="str">
        <f>VLOOKUP(ventas_starbucks_2025[[#This Row],[promoción_aplicada5]],promocion_cambiar[#All],2,0)</f>
        <v>Combo</v>
      </c>
      <c r="AA2727" t="s">
        <v>8</v>
      </c>
      <c r="AB2727" t="s">
        <v>52</v>
      </c>
      <c r="AC2727" t="s">
        <v>24</v>
      </c>
      <c r="AD2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27">
        <v>7.3</v>
      </c>
      <c r="AF2727">
        <v>3</v>
      </c>
      <c r="AG2727">
        <v>26</v>
      </c>
      <c r="AH2727">
        <v>23</v>
      </c>
    </row>
    <row r="2728" spans="1:34" x14ac:dyDescent="0.25">
      <c r="A2728" s="3" t="s">
        <v>2803</v>
      </c>
      <c r="B2728" s="1">
        <v>45668</v>
      </c>
      <c r="C2728" s="23">
        <f t="shared" si="210"/>
        <v>11</v>
      </c>
      <c r="D2728" s="23">
        <f t="shared" si="211"/>
        <v>6</v>
      </c>
      <c r="E2728" s="1" t="str">
        <f t="shared" si="212"/>
        <v>sábado</v>
      </c>
      <c r="F2728" s="23">
        <f t="shared" si="213"/>
        <v>1</v>
      </c>
      <c r="G2728" s="1" t="str">
        <f t="shared" si="214"/>
        <v>enero</v>
      </c>
      <c r="H2728" s="2">
        <v>0.37569444444444444</v>
      </c>
      <c r="I2728" t="s">
        <v>12</v>
      </c>
      <c r="J2728" t="str">
        <f>VLOOKUP(ventas_starbucks_2025[[#This Row],[sucursal]],cambio_sucursal[#All],2,0)</f>
        <v>Sucursal Córdoba Shopping</v>
      </c>
      <c r="K2728" t="s">
        <v>82</v>
      </c>
      <c r="L2728" t="s">
        <v>28</v>
      </c>
      <c r="M2728" t="s">
        <v>4</v>
      </c>
      <c r="N2728" t="str">
        <f>IFERROR(VLOOKUP(ventas_starbucks_2025[[#This Row],[tamaño_sucio]],cambio_tamaño[#All],2,0),"Tamaño único")</f>
        <v>Tamaño único</v>
      </c>
      <c r="O2728">
        <v>3</v>
      </c>
      <c r="P2728">
        <v>2007.96</v>
      </c>
      <c r="Q2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28">
        <v>6023.88</v>
      </c>
      <c r="S2728" t="s">
        <v>5</v>
      </c>
      <c r="T2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28" t="str">
        <f>VLOOKUP(ventas_starbucks_2025[[#This Row],[canal_compra]],cambio_canal_compra[#All],2,0)</f>
        <v>En tienda</v>
      </c>
      <c r="V2728" t="s">
        <v>40</v>
      </c>
      <c r="W2728" t="str">
        <f>VLOOKUP(ventas_starbucks_2025[[#This Row],[método_pago]],cambio_metodo_pago[#All],2,0)</f>
        <v>Efectivo</v>
      </c>
      <c r="X2728" t="s">
        <v>22</v>
      </c>
      <c r="Y2728">
        <v>0</v>
      </c>
      <c r="Z2728" t="str">
        <f>VLOOKUP(ventas_starbucks_2025[[#This Row],[promoción_aplicada5]],promocion_cambiar[#All],2,0)</f>
        <v>Ninguna</v>
      </c>
      <c r="AA2728" t="s">
        <v>17</v>
      </c>
      <c r="AB2728" t="s">
        <v>32</v>
      </c>
      <c r="AC2728" t="s">
        <v>41</v>
      </c>
      <c r="AD2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28">
        <v>12.8</v>
      </c>
      <c r="AF2728">
        <v>3</v>
      </c>
      <c r="AG2728">
        <v>10</v>
      </c>
      <c r="AH2728">
        <v>7</v>
      </c>
    </row>
    <row r="2729" spans="1:34" x14ac:dyDescent="0.25">
      <c r="A2729" s="3" t="s">
        <v>2804</v>
      </c>
      <c r="B2729" s="1">
        <v>45755</v>
      </c>
      <c r="C2729" s="23">
        <f t="shared" si="210"/>
        <v>8</v>
      </c>
      <c r="D2729" s="23">
        <f t="shared" si="211"/>
        <v>2</v>
      </c>
      <c r="E2729" s="1" t="str">
        <f t="shared" si="212"/>
        <v>martes</v>
      </c>
      <c r="F2729" s="23">
        <f t="shared" si="213"/>
        <v>4</v>
      </c>
      <c r="G2729" s="1" t="str">
        <f t="shared" si="214"/>
        <v>abril</v>
      </c>
      <c r="H2729" s="2">
        <v>0.29236111111111113</v>
      </c>
      <c r="I2729" t="s">
        <v>26</v>
      </c>
      <c r="J2729" t="str">
        <f>VLOOKUP(ventas_starbucks_2025[[#This Row],[sucursal]],cambio_sucursal[#All],2,0)</f>
        <v>Sucursal San Lorenzo 47</v>
      </c>
      <c r="K2729" t="s">
        <v>200</v>
      </c>
      <c r="L2729" t="s">
        <v>44</v>
      </c>
      <c r="M2729" t="s">
        <v>50</v>
      </c>
      <c r="N2729" t="str">
        <f>IFERROR(VLOOKUP(ventas_starbucks_2025[[#This Row],[tamaño_sucio]],cambio_tamaño[#All],2,0),"Tamaño único")</f>
        <v>Mediano</v>
      </c>
      <c r="O2729">
        <v>2</v>
      </c>
      <c r="P2729">
        <v>1587.91</v>
      </c>
      <c r="Q2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9">
        <v>3175.82</v>
      </c>
      <c r="S2729" t="s">
        <v>5</v>
      </c>
      <c r="T2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9" t="str">
        <f>VLOOKUP(ventas_starbucks_2025[[#This Row],[canal_compra]],cambio_canal_compra[#All],2,0)</f>
        <v>En tienda</v>
      </c>
      <c r="V2729" t="s">
        <v>6</v>
      </c>
      <c r="W2729" t="str">
        <f>VLOOKUP(ventas_starbucks_2025[[#This Row],[método_pago]],cambio_metodo_pago[#All],2,0)</f>
        <v>Aplicación móbil</v>
      </c>
      <c r="X2729" t="s">
        <v>22</v>
      </c>
      <c r="Y2729">
        <v>0</v>
      </c>
      <c r="Z2729" t="str">
        <f>VLOOKUP(ventas_starbucks_2025[[#This Row],[promoción_aplicada5]],promocion_cambiar[#All],2,0)</f>
        <v>Ninguna</v>
      </c>
      <c r="AA2729" t="s">
        <v>17</v>
      </c>
      <c r="AB2729" t="s">
        <v>52</v>
      </c>
      <c r="AC2729" t="s">
        <v>10</v>
      </c>
      <c r="AD2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29">
        <v>10.8</v>
      </c>
      <c r="AF2729">
        <v>1</v>
      </c>
      <c r="AG2729">
        <v>25</v>
      </c>
      <c r="AH2729">
        <v>23</v>
      </c>
    </row>
    <row r="2730" spans="1:34" x14ac:dyDescent="0.25">
      <c r="A2730" s="3" t="s">
        <v>2805</v>
      </c>
      <c r="B2730" s="1">
        <v>45754</v>
      </c>
      <c r="C2730" s="23">
        <f t="shared" si="210"/>
        <v>7</v>
      </c>
      <c r="D2730" s="23">
        <f t="shared" si="211"/>
        <v>1</v>
      </c>
      <c r="E2730" s="1" t="str">
        <f t="shared" si="212"/>
        <v>lunes</v>
      </c>
      <c r="F2730" s="23">
        <f t="shared" si="213"/>
        <v>4</v>
      </c>
      <c r="G2730" s="1" t="str">
        <f t="shared" si="214"/>
        <v>abril</v>
      </c>
      <c r="H2730" s="2">
        <v>0.78055555555555556</v>
      </c>
      <c r="I2730" t="s">
        <v>26</v>
      </c>
      <c r="J2730" t="str">
        <f>VLOOKUP(ventas_starbucks_2025[[#This Row],[sucursal]],cambio_sucursal[#All],2,0)</f>
        <v>Sucursal San Lorenzo 47</v>
      </c>
      <c r="K2730" t="s">
        <v>48</v>
      </c>
      <c r="L2730" t="s">
        <v>49</v>
      </c>
      <c r="M2730" t="s">
        <v>55</v>
      </c>
      <c r="N2730" t="str">
        <f>IFERROR(VLOOKUP(ventas_starbucks_2025[[#This Row],[tamaño_sucio]],cambio_tamaño[#All],2,0),"Tamaño único")</f>
        <v>Pequeño</v>
      </c>
      <c r="O2730">
        <v>2</v>
      </c>
      <c r="P2730">
        <v>1631.25</v>
      </c>
      <c r="Q2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0">
        <v>3262.5</v>
      </c>
      <c r="S2730" t="s">
        <v>31</v>
      </c>
      <c r="T2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0" t="str">
        <f>VLOOKUP(ventas_starbucks_2025[[#This Row],[canal_compra]],cambio_canal_compra[#All],2,0)</f>
        <v>Entrega domicilio</v>
      </c>
      <c r="V2730" t="s">
        <v>16</v>
      </c>
      <c r="W2730" t="str">
        <f>VLOOKUP(ventas_starbucks_2025[[#This Row],[método_pago]],cambio_metodo_pago[#All],2,0)</f>
        <v>Tarjeta</v>
      </c>
      <c r="X2730" t="s">
        <v>7</v>
      </c>
      <c r="Y2730">
        <v>15</v>
      </c>
      <c r="Z2730" t="str">
        <f>VLOOKUP(ventas_starbucks_2025[[#This Row],[promoción_aplicada5]],promocion_cambiar[#All],2,0)</f>
        <v>2x1</v>
      </c>
      <c r="AA2730" t="s">
        <v>51</v>
      </c>
      <c r="AB2730" t="s">
        <v>52</v>
      </c>
      <c r="AC2730" t="s">
        <v>41</v>
      </c>
      <c r="AD2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30">
        <v>7.3</v>
      </c>
      <c r="AF2730">
        <v>4</v>
      </c>
      <c r="AG2730">
        <v>18</v>
      </c>
      <c r="AH2730">
        <v>16</v>
      </c>
    </row>
    <row r="2731" spans="1:34" x14ac:dyDescent="0.25">
      <c r="A2731" s="3" t="s">
        <v>2806</v>
      </c>
      <c r="B2731" s="1">
        <v>45662</v>
      </c>
      <c r="C2731" s="23">
        <f t="shared" si="210"/>
        <v>5</v>
      </c>
      <c r="D2731" s="23">
        <f t="shared" si="211"/>
        <v>7</v>
      </c>
      <c r="E2731" s="23" t="str">
        <f t="shared" si="212"/>
        <v>domingo</v>
      </c>
      <c r="F2731" s="23">
        <f t="shared" si="213"/>
        <v>1</v>
      </c>
      <c r="G2731" s="23" t="str">
        <f t="shared" si="214"/>
        <v>enero</v>
      </c>
      <c r="H2731" s="2">
        <v>0.85624999999999996</v>
      </c>
      <c r="I2731" t="s">
        <v>26</v>
      </c>
      <c r="J2731" t="str">
        <f>VLOOKUP(ventas_starbucks_2025[[#This Row],[sucursal]],cambio_sucursal[#All],2,0)</f>
        <v>Sucursal San Lorenzo 47</v>
      </c>
      <c r="K2731" t="s">
        <v>20</v>
      </c>
      <c r="L2731" t="s">
        <v>21</v>
      </c>
      <c r="M2731" t="s">
        <v>4</v>
      </c>
      <c r="N2731" t="str">
        <f>IFERROR(VLOOKUP(ventas_starbucks_2025[[#This Row],[tamaño_sucio]],cambio_tamaño[#All],2,0),"Tamaño único")</f>
        <v>Tamaño único</v>
      </c>
      <c r="O2731">
        <v>3</v>
      </c>
      <c r="P2731">
        <v>1194.77</v>
      </c>
      <c r="Q2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1">
        <v>3584.31</v>
      </c>
      <c r="S2731" t="s">
        <v>15</v>
      </c>
      <c r="T2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1" t="str">
        <f>VLOOKUP(ventas_starbucks_2025[[#This Row],[canal_compra]],cambio_canal_compra[#All],2,0)</f>
        <v>Para llevar</v>
      </c>
      <c r="V2731" t="s">
        <v>40</v>
      </c>
      <c r="W2731" t="str">
        <f>VLOOKUP(ventas_starbucks_2025[[#This Row],[método_pago]],cambio_metodo_pago[#All],2,0)</f>
        <v>Efectivo</v>
      </c>
      <c r="X2731" t="s">
        <v>22</v>
      </c>
      <c r="Y2731">
        <v>0</v>
      </c>
      <c r="Z2731" t="str">
        <f>VLOOKUP(ventas_starbucks_2025[[#This Row],[promoción_aplicada5]],promocion_cambiar[#All],2,0)</f>
        <v>Hora Feliz</v>
      </c>
      <c r="AA2731" t="s">
        <v>36</v>
      </c>
      <c r="AB2731" t="s">
        <v>29</v>
      </c>
      <c r="AC2731" t="s">
        <v>24</v>
      </c>
      <c r="AD2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31">
        <v>9.6</v>
      </c>
      <c r="AF2731">
        <v>5</v>
      </c>
      <c r="AG2731">
        <v>41</v>
      </c>
      <c r="AH2731">
        <v>38</v>
      </c>
    </row>
    <row r="2732" spans="1:34" x14ac:dyDescent="0.25">
      <c r="A2732" s="3" t="s">
        <v>2807</v>
      </c>
      <c r="B2732" s="1">
        <v>45687</v>
      </c>
      <c r="C2732" s="23">
        <f t="shared" si="210"/>
        <v>30</v>
      </c>
      <c r="D2732" s="23">
        <f t="shared" si="211"/>
        <v>4</v>
      </c>
      <c r="E2732" s="1" t="str">
        <f t="shared" si="212"/>
        <v>jueves</v>
      </c>
      <c r="F2732" s="23">
        <f t="shared" si="213"/>
        <v>1</v>
      </c>
      <c r="G2732" s="1" t="str">
        <f t="shared" si="214"/>
        <v>enero</v>
      </c>
      <c r="H2732" s="2">
        <v>0.45763888888888887</v>
      </c>
      <c r="I2732" t="s">
        <v>12</v>
      </c>
      <c r="J2732" t="str">
        <f>VLOOKUP(ventas_starbucks_2025[[#This Row],[sucursal]],cambio_sucursal[#All],2,0)</f>
        <v>Sucursal Córdoba Shopping</v>
      </c>
      <c r="K2732" t="s">
        <v>82</v>
      </c>
      <c r="L2732" t="s">
        <v>28</v>
      </c>
      <c r="M2732" t="s">
        <v>4</v>
      </c>
      <c r="N2732" t="str">
        <f>IFERROR(VLOOKUP(ventas_starbucks_2025[[#This Row],[tamaño_sucio]],cambio_tamaño[#All],2,0),"Tamaño único")</f>
        <v>Tamaño único</v>
      </c>
      <c r="O2732">
        <v>2</v>
      </c>
      <c r="P2732">
        <v>2848.24</v>
      </c>
      <c r="Q2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32">
        <v>5696.48</v>
      </c>
      <c r="S2732" t="s">
        <v>31</v>
      </c>
      <c r="T2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32" t="str">
        <f>VLOOKUP(ventas_starbucks_2025[[#This Row],[canal_compra]],cambio_canal_compra[#All],2,0)</f>
        <v>Entrega domicilio</v>
      </c>
      <c r="V2732" t="s">
        <v>16</v>
      </c>
      <c r="W2732" t="str">
        <f>VLOOKUP(ventas_starbucks_2025[[#This Row],[método_pago]],cambio_metodo_pago[#All],2,0)</f>
        <v>Tarjeta</v>
      </c>
      <c r="X2732" t="s">
        <v>22</v>
      </c>
      <c r="Y2732">
        <v>0</v>
      </c>
      <c r="Z2732" t="str">
        <f>VLOOKUP(ventas_starbucks_2025[[#This Row],[promoción_aplicada5]],promocion_cambiar[#All],2,0)</f>
        <v>Combo</v>
      </c>
      <c r="AA2732" t="s">
        <v>8</v>
      </c>
      <c r="AB2732" t="s">
        <v>52</v>
      </c>
      <c r="AC2732" t="s">
        <v>10</v>
      </c>
      <c r="AD2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32">
        <v>8.6999999999999993</v>
      </c>
      <c r="AF2732">
        <v>4</v>
      </c>
      <c r="AG2732">
        <v>47</v>
      </c>
      <c r="AH2732">
        <v>45</v>
      </c>
    </row>
    <row r="2733" spans="1:34" x14ac:dyDescent="0.25">
      <c r="A2733" s="3" t="s">
        <v>2808</v>
      </c>
      <c r="B2733" s="1">
        <v>45735</v>
      </c>
      <c r="C2733" s="23">
        <f t="shared" si="210"/>
        <v>19</v>
      </c>
      <c r="D2733" s="23">
        <f t="shared" si="211"/>
        <v>3</v>
      </c>
      <c r="E2733" s="1" t="str">
        <f t="shared" si="212"/>
        <v>miércoles</v>
      </c>
      <c r="F2733" s="23">
        <f t="shared" si="213"/>
        <v>3</v>
      </c>
      <c r="G2733" s="1" t="str">
        <f t="shared" si="214"/>
        <v>marzo</v>
      </c>
      <c r="H2733" s="2">
        <v>0.67291666666666672</v>
      </c>
      <c r="I2733" t="s">
        <v>26</v>
      </c>
      <c r="J2733" t="str">
        <f>VLOOKUP(ventas_starbucks_2025[[#This Row],[sucursal]],cambio_sucursal[#All],2,0)</f>
        <v>Sucursal San Lorenzo 47</v>
      </c>
      <c r="K2733" t="s">
        <v>13</v>
      </c>
      <c r="L2733" t="s">
        <v>14</v>
      </c>
      <c r="M2733" t="s">
        <v>4</v>
      </c>
      <c r="N2733" t="str">
        <f>IFERROR(VLOOKUP(ventas_starbucks_2025[[#This Row],[tamaño_sucio]],cambio_tamaño[#All],2,0),"Tamaño único")</f>
        <v>Tamaño único</v>
      </c>
      <c r="O2733">
        <v>4</v>
      </c>
      <c r="P2733">
        <v>1688.96</v>
      </c>
      <c r="Q2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3">
        <v>6755.84</v>
      </c>
      <c r="S2733" t="s">
        <v>31</v>
      </c>
      <c r="T2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33" t="str">
        <f>VLOOKUP(ventas_starbucks_2025[[#This Row],[canal_compra]],cambio_canal_compra[#All],2,0)</f>
        <v>Entrega domicilio</v>
      </c>
      <c r="V2733" t="s">
        <v>16</v>
      </c>
      <c r="W2733" t="str">
        <f>VLOOKUP(ventas_starbucks_2025[[#This Row],[método_pago]],cambio_metodo_pago[#All],2,0)</f>
        <v>Tarjeta</v>
      </c>
      <c r="X2733" t="s">
        <v>7</v>
      </c>
      <c r="Y2733">
        <v>10</v>
      </c>
      <c r="Z2733" t="str">
        <f>VLOOKUP(ventas_starbucks_2025[[#This Row],[promoción_aplicada5]],promocion_cambiar[#All],2,0)</f>
        <v>Combo</v>
      </c>
      <c r="AA2733" t="s">
        <v>8</v>
      </c>
      <c r="AB2733" t="s">
        <v>52</v>
      </c>
      <c r="AC2733" t="s">
        <v>10</v>
      </c>
      <c r="AD2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33">
        <v>12.6</v>
      </c>
      <c r="AF2733">
        <v>5</v>
      </c>
      <c r="AG2733">
        <v>35</v>
      </c>
      <c r="AH2733">
        <v>31</v>
      </c>
    </row>
    <row r="2734" spans="1:34" x14ac:dyDescent="0.25">
      <c r="A2734" s="3" t="s">
        <v>2809</v>
      </c>
      <c r="B2734" s="1">
        <v>45685</v>
      </c>
      <c r="C2734" s="23">
        <f t="shared" si="210"/>
        <v>28</v>
      </c>
      <c r="D2734" s="23">
        <f t="shared" si="211"/>
        <v>2</v>
      </c>
      <c r="E2734" s="1" t="str">
        <f t="shared" si="212"/>
        <v>martes</v>
      </c>
      <c r="F2734" s="23">
        <f t="shared" si="213"/>
        <v>1</v>
      </c>
      <c r="G2734" s="1" t="str">
        <f t="shared" si="214"/>
        <v>enero</v>
      </c>
      <c r="H2734" s="2">
        <v>0.82222222222222219</v>
      </c>
      <c r="I2734" t="s">
        <v>12</v>
      </c>
      <c r="J2734" t="str">
        <f>VLOOKUP(ventas_starbucks_2025[[#This Row],[sucursal]],cambio_sucursal[#All],2,0)</f>
        <v>Sucursal Córdoba Shopping</v>
      </c>
      <c r="K2734" t="s">
        <v>173</v>
      </c>
      <c r="L2734" t="s">
        <v>35</v>
      </c>
      <c r="M2734" t="s">
        <v>4</v>
      </c>
      <c r="N2734" t="str">
        <f>IFERROR(VLOOKUP(ventas_starbucks_2025[[#This Row],[tamaño_sucio]],cambio_tamaño[#All],2,0),"Tamaño único")</f>
        <v>Tamaño único</v>
      </c>
      <c r="O2734">
        <v>4</v>
      </c>
      <c r="P2734">
        <v>1385.31</v>
      </c>
      <c r="Q2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4">
        <v>5541.24</v>
      </c>
      <c r="S2734" t="s">
        <v>15</v>
      </c>
      <c r="T2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34" t="str">
        <f>VLOOKUP(ventas_starbucks_2025[[#This Row],[canal_compra]],cambio_canal_compra[#All],2,0)</f>
        <v>Para llevar</v>
      </c>
      <c r="V2734" t="s">
        <v>16</v>
      </c>
      <c r="W2734" t="str">
        <f>VLOOKUP(ventas_starbucks_2025[[#This Row],[método_pago]],cambio_metodo_pago[#All],2,0)</f>
        <v>Tarjeta</v>
      </c>
      <c r="X2734" t="s">
        <v>7</v>
      </c>
      <c r="Y2734">
        <v>15</v>
      </c>
      <c r="Z2734" t="str">
        <f>VLOOKUP(ventas_starbucks_2025[[#This Row],[promoción_aplicada5]],promocion_cambiar[#All],2,0)</f>
        <v>Hora Feliz</v>
      </c>
      <c r="AA2734" t="s">
        <v>36</v>
      </c>
      <c r="AB2734" t="s">
        <v>29</v>
      </c>
      <c r="AC2734" t="s">
        <v>24</v>
      </c>
      <c r="AD2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34">
        <v>13.7</v>
      </c>
      <c r="AF2734">
        <v>4</v>
      </c>
      <c r="AG2734">
        <v>31</v>
      </c>
      <c r="AH2734">
        <v>27</v>
      </c>
    </row>
    <row r="2735" spans="1:34" x14ac:dyDescent="0.25">
      <c r="A2735" s="3" t="s">
        <v>2810</v>
      </c>
      <c r="B2735" s="1">
        <v>45699</v>
      </c>
      <c r="C2735" s="23">
        <f t="shared" si="210"/>
        <v>11</v>
      </c>
      <c r="D2735" s="23">
        <f t="shared" si="211"/>
        <v>2</v>
      </c>
      <c r="E2735" s="23" t="str">
        <f t="shared" si="212"/>
        <v>martes</v>
      </c>
      <c r="F2735" s="23">
        <f t="shared" si="213"/>
        <v>2</v>
      </c>
      <c r="G2735" s="23" t="str">
        <f t="shared" si="214"/>
        <v>febrero</v>
      </c>
      <c r="H2735" s="2">
        <v>0.8305555555555556</v>
      </c>
      <c r="I2735" t="s">
        <v>57</v>
      </c>
      <c r="J2735" t="str">
        <f>VLOOKUP(ventas_starbucks_2025[[#This Row],[sucursal]],cambio_sucursal[#All],2,0)</f>
        <v>Sucursal Avda Colón</v>
      </c>
      <c r="K2735" t="s">
        <v>20</v>
      </c>
      <c r="L2735" t="s">
        <v>21</v>
      </c>
      <c r="M2735" t="s">
        <v>4</v>
      </c>
      <c r="N2735" t="str">
        <f>IFERROR(VLOOKUP(ventas_starbucks_2025[[#This Row],[tamaño_sucio]],cambio_tamaño[#All],2,0),"Tamaño único")</f>
        <v>Tamaño único</v>
      </c>
      <c r="O2735">
        <v>3</v>
      </c>
      <c r="P2735">
        <v>1208.3399999999999</v>
      </c>
      <c r="Q2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5">
        <v>3625.02</v>
      </c>
      <c r="S2735" t="s">
        <v>5</v>
      </c>
      <c r="T2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5" t="str">
        <f>VLOOKUP(ventas_starbucks_2025[[#This Row],[canal_compra]],cambio_canal_compra[#All],2,0)</f>
        <v>En tienda</v>
      </c>
      <c r="V2735" t="s">
        <v>40</v>
      </c>
      <c r="W2735" t="str">
        <f>VLOOKUP(ventas_starbucks_2025[[#This Row],[método_pago]],cambio_metodo_pago[#All],2,0)</f>
        <v>Efectivo</v>
      </c>
      <c r="X2735" t="s">
        <v>7</v>
      </c>
      <c r="Y2735">
        <v>0</v>
      </c>
      <c r="Z2735" t="str">
        <f>VLOOKUP(ventas_starbucks_2025[[#This Row],[promoción_aplicada5]],promocion_cambiar[#All],2,0)</f>
        <v>2x1</v>
      </c>
      <c r="AA2735" t="s">
        <v>51</v>
      </c>
      <c r="AB2735" t="s">
        <v>52</v>
      </c>
      <c r="AC2735" t="s">
        <v>41</v>
      </c>
      <c r="AD2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35">
        <v>7.8</v>
      </c>
      <c r="AF2735">
        <v>5</v>
      </c>
      <c r="AG2735">
        <v>27</v>
      </c>
      <c r="AH2735">
        <v>24</v>
      </c>
    </row>
    <row r="2736" spans="1:34" x14ac:dyDescent="0.25">
      <c r="A2736" s="3" t="s">
        <v>2811</v>
      </c>
      <c r="B2736" s="1">
        <v>45715</v>
      </c>
      <c r="C2736" s="23">
        <f t="shared" si="210"/>
        <v>27</v>
      </c>
      <c r="D2736" s="23">
        <f t="shared" si="211"/>
        <v>4</v>
      </c>
      <c r="E2736" s="23" t="str">
        <f t="shared" si="212"/>
        <v>jueves</v>
      </c>
      <c r="F2736" s="23">
        <f t="shared" si="213"/>
        <v>2</v>
      </c>
      <c r="G2736" s="23" t="str">
        <f t="shared" si="214"/>
        <v>febrero</v>
      </c>
      <c r="H2736" s="2">
        <v>0.58125000000000004</v>
      </c>
      <c r="I2736" t="s">
        <v>26</v>
      </c>
      <c r="J2736" t="str">
        <f>VLOOKUP(ventas_starbucks_2025[[#This Row],[sucursal]],cambio_sucursal[#All],2,0)</f>
        <v>Sucursal San Lorenzo 47</v>
      </c>
      <c r="K2736" t="s">
        <v>13</v>
      </c>
      <c r="L2736" t="s">
        <v>14</v>
      </c>
      <c r="M2736" t="s">
        <v>4</v>
      </c>
      <c r="N2736" t="str">
        <f>IFERROR(VLOOKUP(ventas_starbucks_2025[[#This Row],[tamaño_sucio]],cambio_tamaño[#All],2,0),"Tamaño único")</f>
        <v>Tamaño único</v>
      </c>
      <c r="O2736">
        <v>2</v>
      </c>
      <c r="P2736">
        <v>2165.6799999999998</v>
      </c>
      <c r="Q2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36">
        <v>4331.3599999999997</v>
      </c>
      <c r="S2736" t="s">
        <v>5</v>
      </c>
      <c r="T2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6" t="str">
        <f>VLOOKUP(ventas_starbucks_2025[[#This Row],[canal_compra]],cambio_canal_compra[#All],2,0)</f>
        <v>En tienda</v>
      </c>
      <c r="V2736" t="s">
        <v>16</v>
      </c>
      <c r="W2736" t="str">
        <f>VLOOKUP(ventas_starbucks_2025[[#This Row],[método_pago]],cambio_metodo_pago[#All],2,0)</f>
        <v>Tarjeta</v>
      </c>
      <c r="X2736" t="s">
        <v>22</v>
      </c>
      <c r="Y2736">
        <v>0</v>
      </c>
      <c r="Z2736" t="str">
        <f>VLOOKUP(ventas_starbucks_2025[[#This Row],[promoción_aplicada5]],promocion_cambiar[#All],2,0)</f>
        <v>2x1</v>
      </c>
      <c r="AA2736" t="s">
        <v>51</v>
      </c>
      <c r="AB2736" t="s">
        <v>23</v>
      </c>
      <c r="AC2736" t="s">
        <v>41</v>
      </c>
      <c r="AD2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36">
        <v>12.8</v>
      </c>
      <c r="AF2736">
        <v>1</v>
      </c>
      <c r="AG2736">
        <v>20</v>
      </c>
      <c r="AH2736">
        <v>18</v>
      </c>
    </row>
    <row r="2737" spans="1:34" x14ac:dyDescent="0.25">
      <c r="A2737" s="3" t="s">
        <v>2812</v>
      </c>
      <c r="B2737" s="1">
        <v>45713</v>
      </c>
      <c r="C2737" s="23">
        <f t="shared" si="210"/>
        <v>25</v>
      </c>
      <c r="D2737" s="23">
        <f t="shared" si="211"/>
        <v>2</v>
      </c>
      <c r="E2737" s="23" t="str">
        <f t="shared" si="212"/>
        <v>martes</v>
      </c>
      <c r="F2737" s="23">
        <f t="shared" si="213"/>
        <v>2</v>
      </c>
      <c r="G2737" s="23" t="str">
        <f t="shared" si="214"/>
        <v>febrero</v>
      </c>
      <c r="H2737" s="2">
        <v>0.52916666666666667</v>
      </c>
      <c r="I2737" t="s">
        <v>26</v>
      </c>
      <c r="J2737" t="str">
        <f>VLOOKUP(ventas_starbucks_2025[[#This Row],[sucursal]],cambio_sucursal[#All],2,0)</f>
        <v>Sucursal San Lorenzo 47</v>
      </c>
      <c r="K2737" t="s">
        <v>284</v>
      </c>
      <c r="L2737" t="s">
        <v>35</v>
      </c>
      <c r="M2737" t="s">
        <v>4</v>
      </c>
      <c r="N2737" t="str">
        <f>IFERROR(VLOOKUP(ventas_starbucks_2025[[#This Row],[tamaño_sucio]],cambio_tamaño[#All],2,0),"Tamaño único")</f>
        <v>Tamaño único</v>
      </c>
      <c r="O2737">
        <v>3</v>
      </c>
      <c r="P2737">
        <v>1252.32</v>
      </c>
      <c r="Q2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7">
        <v>3756.96</v>
      </c>
      <c r="S2737" t="s">
        <v>15</v>
      </c>
      <c r="T2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7" t="str">
        <f>VLOOKUP(ventas_starbucks_2025[[#This Row],[canal_compra]],cambio_canal_compra[#All],2,0)</f>
        <v>Para llevar</v>
      </c>
      <c r="V2737" t="s">
        <v>16</v>
      </c>
      <c r="W2737" t="str">
        <f>VLOOKUP(ventas_starbucks_2025[[#This Row],[método_pago]],cambio_metodo_pago[#All],2,0)</f>
        <v>Tarjeta</v>
      </c>
      <c r="X2737" t="s">
        <v>7</v>
      </c>
      <c r="Y2737">
        <v>10</v>
      </c>
      <c r="Z2737" t="str">
        <f>VLOOKUP(ventas_starbucks_2025[[#This Row],[promoción_aplicada5]],promocion_cambiar[#All],2,0)</f>
        <v>Hora Feliz</v>
      </c>
      <c r="AA2737" t="s">
        <v>36</v>
      </c>
      <c r="AB2737" t="s">
        <v>23</v>
      </c>
      <c r="AC2737" t="s">
        <v>41</v>
      </c>
      <c r="AD2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37">
        <v>11.2</v>
      </c>
      <c r="AF2737">
        <v>1</v>
      </c>
      <c r="AG2737">
        <v>50</v>
      </c>
      <c r="AH2737">
        <v>47</v>
      </c>
    </row>
    <row r="2738" spans="1:34" x14ac:dyDescent="0.25">
      <c r="A2738" s="3" t="s">
        <v>2813</v>
      </c>
      <c r="B2738" s="1">
        <v>45735</v>
      </c>
      <c r="C2738" s="23">
        <f t="shared" si="210"/>
        <v>19</v>
      </c>
      <c r="D2738" s="23">
        <f t="shared" si="211"/>
        <v>3</v>
      </c>
      <c r="E2738" s="1" t="str">
        <f t="shared" si="212"/>
        <v>miércoles</v>
      </c>
      <c r="F2738" s="23">
        <f t="shared" si="213"/>
        <v>3</v>
      </c>
      <c r="G2738" s="1" t="str">
        <f t="shared" si="214"/>
        <v>marzo</v>
      </c>
      <c r="H2738" s="2">
        <v>0.3576388888888889</v>
      </c>
      <c r="I2738" t="s">
        <v>12</v>
      </c>
      <c r="J2738" t="str">
        <f>VLOOKUP(ventas_starbucks_2025[[#This Row],[sucursal]],cambio_sucursal[#All],2,0)</f>
        <v>Sucursal Córdoba Shopping</v>
      </c>
      <c r="K2738" t="s">
        <v>58</v>
      </c>
      <c r="L2738" t="s">
        <v>39</v>
      </c>
      <c r="M2738" t="s">
        <v>4</v>
      </c>
      <c r="N2738" t="str">
        <f>IFERROR(VLOOKUP(ventas_starbucks_2025[[#This Row],[tamaño_sucio]],cambio_tamaño[#All],2,0),"Tamaño único")</f>
        <v>Tamaño único</v>
      </c>
      <c r="O2738">
        <v>4</v>
      </c>
      <c r="P2738">
        <v>1394.39</v>
      </c>
      <c r="Q2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8">
        <v>5577.56</v>
      </c>
      <c r="S2738" t="s">
        <v>31</v>
      </c>
      <c r="T2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38" t="str">
        <f>VLOOKUP(ventas_starbucks_2025[[#This Row],[canal_compra]],cambio_canal_compra[#All],2,0)</f>
        <v>Entrega domicilio</v>
      </c>
      <c r="V2738" t="s">
        <v>40</v>
      </c>
      <c r="W2738" t="str">
        <f>VLOOKUP(ventas_starbucks_2025[[#This Row],[método_pago]],cambio_metodo_pago[#All],2,0)</f>
        <v>Efectivo</v>
      </c>
      <c r="X2738" t="s">
        <v>7</v>
      </c>
      <c r="Y2738">
        <v>0</v>
      </c>
      <c r="Z2738" t="str">
        <f>VLOOKUP(ventas_starbucks_2025[[#This Row],[promoción_aplicada5]],promocion_cambiar[#All],2,0)</f>
        <v>Combo</v>
      </c>
      <c r="AA2738" t="s">
        <v>8</v>
      </c>
      <c r="AB2738" t="s">
        <v>23</v>
      </c>
      <c r="AC2738" t="s">
        <v>41</v>
      </c>
      <c r="AD2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38">
        <v>11.5</v>
      </c>
      <c r="AF2738">
        <v>5</v>
      </c>
      <c r="AG2738">
        <v>26</v>
      </c>
      <c r="AH2738">
        <v>22</v>
      </c>
    </row>
    <row r="2739" spans="1:34" x14ac:dyDescent="0.25">
      <c r="A2739" s="3" t="s">
        <v>2814</v>
      </c>
      <c r="B2739" s="1">
        <v>45760</v>
      </c>
      <c r="C2739" s="23">
        <f t="shared" si="210"/>
        <v>13</v>
      </c>
      <c r="D2739" s="23">
        <f t="shared" si="211"/>
        <v>7</v>
      </c>
      <c r="E2739" s="23" t="str">
        <f t="shared" si="212"/>
        <v>domingo</v>
      </c>
      <c r="F2739" s="23">
        <f t="shared" si="213"/>
        <v>4</v>
      </c>
      <c r="G2739" s="23" t="str">
        <f t="shared" si="214"/>
        <v>abril</v>
      </c>
      <c r="H2739" s="2">
        <v>0.73611111111111116</v>
      </c>
      <c r="I2739" t="s">
        <v>26</v>
      </c>
      <c r="J2739" t="str">
        <f>VLOOKUP(ventas_starbucks_2025[[#This Row],[sucursal]],cambio_sucursal[#All],2,0)</f>
        <v>Sucursal San Lorenzo 47</v>
      </c>
      <c r="K2739" t="s">
        <v>64</v>
      </c>
      <c r="L2739" t="s">
        <v>65</v>
      </c>
      <c r="M2739" t="s">
        <v>4</v>
      </c>
      <c r="N2739" t="str">
        <f>IFERROR(VLOOKUP(ventas_starbucks_2025[[#This Row],[tamaño_sucio]],cambio_tamaño[#All],2,0),"Tamaño único")</f>
        <v>Tamaño único</v>
      </c>
      <c r="O2739">
        <v>1</v>
      </c>
      <c r="P2739">
        <v>1883.16</v>
      </c>
      <c r="Q2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9">
        <v>1883.16</v>
      </c>
      <c r="S2739" t="s">
        <v>31</v>
      </c>
      <c r="T2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9" t="str">
        <f>VLOOKUP(ventas_starbucks_2025[[#This Row],[canal_compra]],cambio_canal_compra[#All],2,0)</f>
        <v>Entrega domicilio</v>
      </c>
      <c r="V2739" t="s">
        <v>16</v>
      </c>
      <c r="W2739" t="str">
        <f>VLOOKUP(ventas_starbucks_2025[[#This Row],[método_pago]],cambio_metodo_pago[#All],2,0)</f>
        <v>Tarjeta</v>
      </c>
      <c r="X2739" t="s">
        <v>22</v>
      </c>
      <c r="Y2739">
        <v>0</v>
      </c>
      <c r="Z2739" t="str">
        <f>VLOOKUP(ventas_starbucks_2025[[#This Row],[promoción_aplicada5]],promocion_cambiar[#All],2,0)</f>
        <v>2x1</v>
      </c>
      <c r="AA2739" t="s">
        <v>51</v>
      </c>
      <c r="AB2739" t="s">
        <v>32</v>
      </c>
      <c r="AC2739" t="s">
        <v>24</v>
      </c>
      <c r="AD2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39">
        <v>7.4</v>
      </c>
      <c r="AF2739">
        <v>3</v>
      </c>
      <c r="AG2739">
        <v>40</v>
      </c>
      <c r="AH2739">
        <v>39</v>
      </c>
    </row>
    <row r="2740" spans="1:34" x14ac:dyDescent="0.25">
      <c r="A2740" s="3" t="s">
        <v>2815</v>
      </c>
      <c r="B2740" s="1">
        <v>45745</v>
      </c>
      <c r="C2740" s="23">
        <f t="shared" si="210"/>
        <v>29</v>
      </c>
      <c r="D2740" s="23">
        <f t="shared" si="211"/>
        <v>6</v>
      </c>
      <c r="E2740" s="23" t="str">
        <f t="shared" si="212"/>
        <v>sábado</v>
      </c>
      <c r="F2740" s="23">
        <f t="shared" si="213"/>
        <v>3</v>
      </c>
      <c r="G2740" s="23" t="str">
        <f t="shared" si="214"/>
        <v>marzo</v>
      </c>
      <c r="H2740" s="2">
        <v>0.33402777777777776</v>
      </c>
      <c r="I2740" t="s">
        <v>57</v>
      </c>
      <c r="J2740" t="str">
        <f>VLOOKUP(ventas_starbucks_2025[[#This Row],[sucursal]],cambio_sucursal[#All],2,0)</f>
        <v>Sucursal Avda Colón</v>
      </c>
      <c r="K2740" t="s">
        <v>300</v>
      </c>
      <c r="L2740" t="s">
        <v>44</v>
      </c>
      <c r="M2740" t="s">
        <v>55</v>
      </c>
      <c r="N2740" t="str">
        <f>IFERROR(VLOOKUP(ventas_starbucks_2025[[#This Row],[tamaño_sucio]],cambio_tamaño[#All],2,0),"Tamaño único")</f>
        <v>Pequeño</v>
      </c>
      <c r="O2740">
        <v>2</v>
      </c>
      <c r="P2740">
        <v>1299.1600000000001</v>
      </c>
      <c r="Q2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0">
        <v>2598.3200000000002</v>
      </c>
      <c r="S2740" t="s">
        <v>31</v>
      </c>
      <c r="T2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0" t="str">
        <f>VLOOKUP(ventas_starbucks_2025[[#This Row],[canal_compra]],cambio_canal_compra[#All],2,0)</f>
        <v>Entrega domicilio</v>
      </c>
      <c r="V2740" t="s">
        <v>16</v>
      </c>
      <c r="W2740" t="str">
        <f>VLOOKUP(ventas_starbucks_2025[[#This Row],[método_pago]],cambio_metodo_pago[#All],2,0)</f>
        <v>Tarjeta</v>
      </c>
      <c r="X2740" t="s">
        <v>7</v>
      </c>
      <c r="Y2740">
        <v>0</v>
      </c>
      <c r="Z2740" t="str">
        <f>VLOOKUP(ventas_starbucks_2025[[#This Row],[promoción_aplicada5]],promocion_cambiar[#All],2,0)</f>
        <v>2x1</v>
      </c>
      <c r="AA2740" t="s">
        <v>51</v>
      </c>
      <c r="AB2740" t="s">
        <v>18</v>
      </c>
      <c r="AC2740" t="s">
        <v>24</v>
      </c>
      <c r="AD2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40">
        <v>8.3000000000000007</v>
      </c>
      <c r="AF2740">
        <v>4</v>
      </c>
      <c r="AG2740">
        <v>40</v>
      </c>
      <c r="AH2740">
        <v>38</v>
      </c>
    </row>
    <row r="2741" spans="1:34" x14ac:dyDescent="0.25">
      <c r="A2741" s="3" t="s">
        <v>2816</v>
      </c>
      <c r="B2741" s="1">
        <v>45753</v>
      </c>
      <c r="C2741" s="23">
        <f t="shared" si="210"/>
        <v>6</v>
      </c>
      <c r="D2741" s="23">
        <f t="shared" si="211"/>
        <v>7</v>
      </c>
      <c r="E2741" s="23" t="str">
        <f t="shared" si="212"/>
        <v>domingo</v>
      </c>
      <c r="F2741" s="23">
        <f t="shared" si="213"/>
        <v>4</v>
      </c>
      <c r="G2741" s="23" t="str">
        <f t="shared" si="214"/>
        <v>abril</v>
      </c>
      <c r="H2741" s="2">
        <v>0.63055555555555554</v>
      </c>
      <c r="I2741" t="s">
        <v>1</v>
      </c>
      <c r="J2741" t="str">
        <f>VLOOKUP(ventas_starbucks_2025[[#This Row],[sucursal]],cambio_sucursal[#All],2,0)</f>
        <v>Sucursal Nueva Córdoba</v>
      </c>
      <c r="K2741" t="s">
        <v>358</v>
      </c>
      <c r="L2741" t="s">
        <v>44</v>
      </c>
      <c r="M2741" t="s">
        <v>50</v>
      </c>
      <c r="N2741" t="str">
        <f>IFERROR(VLOOKUP(ventas_starbucks_2025[[#This Row],[tamaño_sucio]],cambio_tamaño[#All],2,0),"Tamaño único")</f>
        <v>Mediano</v>
      </c>
      <c r="O2741">
        <v>1</v>
      </c>
      <c r="P2741">
        <v>1537.22</v>
      </c>
      <c r="Q2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1">
        <v>1537.22</v>
      </c>
      <c r="S2741" t="s">
        <v>15</v>
      </c>
      <c r="T2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1" t="str">
        <f>VLOOKUP(ventas_starbucks_2025[[#This Row],[canal_compra]],cambio_canal_compra[#All],2,0)</f>
        <v>Para llevar</v>
      </c>
      <c r="V2741" t="s">
        <v>16</v>
      </c>
      <c r="W2741" t="str">
        <f>VLOOKUP(ventas_starbucks_2025[[#This Row],[método_pago]],cambio_metodo_pago[#All],2,0)</f>
        <v>Tarjeta</v>
      </c>
      <c r="X2741" t="s">
        <v>7</v>
      </c>
      <c r="Y2741">
        <v>15</v>
      </c>
      <c r="Z2741" t="str">
        <f>VLOOKUP(ventas_starbucks_2025[[#This Row],[promoción_aplicada5]],promocion_cambiar[#All],2,0)</f>
        <v>Ninguna</v>
      </c>
      <c r="AA2741" t="s">
        <v>17</v>
      </c>
      <c r="AB2741" t="s">
        <v>18</v>
      </c>
      <c r="AC2741" t="s">
        <v>10</v>
      </c>
      <c r="AD2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41">
        <v>13.9</v>
      </c>
      <c r="AF2741">
        <v>4</v>
      </c>
      <c r="AG2741">
        <v>33</v>
      </c>
      <c r="AH2741">
        <v>32</v>
      </c>
    </row>
    <row r="2742" spans="1:34" x14ac:dyDescent="0.25">
      <c r="A2742" s="3" t="s">
        <v>2817</v>
      </c>
      <c r="B2742" s="1">
        <v>45748</v>
      </c>
      <c r="C2742" s="23">
        <f t="shared" si="210"/>
        <v>1</v>
      </c>
      <c r="D2742" s="23">
        <f t="shared" si="211"/>
        <v>2</v>
      </c>
      <c r="E2742" s="23" t="str">
        <f t="shared" si="212"/>
        <v>martes</v>
      </c>
      <c r="F2742" s="23">
        <f t="shared" si="213"/>
        <v>4</v>
      </c>
      <c r="G2742" s="23" t="str">
        <f t="shared" si="214"/>
        <v>abril</v>
      </c>
      <c r="H2742" s="2">
        <v>0.38472222222222224</v>
      </c>
      <c r="I2742" t="s">
        <v>57</v>
      </c>
      <c r="J2742" t="str">
        <f>VLOOKUP(ventas_starbucks_2025[[#This Row],[sucursal]],cambio_sucursal[#All],2,0)</f>
        <v>Sucursal Avda Colón</v>
      </c>
      <c r="K2742" t="s">
        <v>64</v>
      </c>
      <c r="L2742" t="s">
        <v>65</v>
      </c>
      <c r="M2742" t="s">
        <v>4</v>
      </c>
      <c r="N2742" t="str">
        <f>IFERROR(VLOOKUP(ventas_starbucks_2025[[#This Row],[tamaño_sucio]],cambio_tamaño[#All],2,0),"Tamaño único")</f>
        <v>Tamaño único</v>
      </c>
      <c r="O2742">
        <v>5</v>
      </c>
      <c r="P2742">
        <v>1641.53</v>
      </c>
      <c r="Q2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2">
        <v>8207.65</v>
      </c>
      <c r="S2742" t="s">
        <v>5</v>
      </c>
      <c r="T2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42" t="str">
        <f>VLOOKUP(ventas_starbucks_2025[[#This Row],[canal_compra]],cambio_canal_compra[#All],2,0)</f>
        <v>En tienda</v>
      </c>
      <c r="V2742" t="s">
        <v>6</v>
      </c>
      <c r="W2742" t="str">
        <f>VLOOKUP(ventas_starbucks_2025[[#This Row],[método_pago]],cambio_metodo_pago[#All],2,0)</f>
        <v>Aplicación móbil</v>
      </c>
      <c r="X2742" t="s">
        <v>22</v>
      </c>
      <c r="Y2742">
        <v>0</v>
      </c>
      <c r="Z2742" t="str">
        <f>VLOOKUP(ventas_starbucks_2025[[#This Row],[promoción_aplicada5]],promocion_cambiar[#All],2,0)</f>
        <v>2x1</v>
      </c>
      <c r="AA2742" t="s">
        <v>51</v>
      </c>
      <c r="AB2742" t="s">
        <v>52</v>
      </c>
      <c r="AC2742" t="s">
        <v>41</v>
      </c>
      <c r="AD2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42">
        <v>5.2</v>
      </c>
      <c r="AF2742">
        <v>5</v>
      </c>
      <c r="AG2742">
        <v>17</v>
      </c>
      <c r="AH2742">
        <v>12</v>
      </c>
    </row>
    <row r="2743" spans="1:34" x14ac:dyDescent="0.25">
      <c r="A2743" s="3" t="s">
        <v>2818</v>
      </c>
      <c r="B2743" s="1">
        <v>45759</v>
      </c>
      <c r="C2743" s="23">
        <f t="shared" si="210"/>
        <v>12</v>
      </c>
      <c r="D2743" s="23">
        <f t="shared" si="211"/>
        <v>6</v>
      </c>
      <c r="E2743" s="23" t="str">
        <f t="shared" si="212"/>
        <v>sábado</v>
      </c>
      <c r="F2743" s="23">
        <f t="shared" si="213"/>
        <v>4</v>
      </c>
      <c r="G2743" s="23" t="str">
        <f t="shared" si="214"/>
        <v>abril</v>
      </c>
      <c r="H2743" s="2">
        <v>0.63472222222222219</v>
      </c>
      <c r="I2743" t="s">
        <v>12</v>
      </c>
      <c r="J2743" t="str">
        <f>VLOOKUP(ventas_starbucks_2025[[#This Row],[sucursal]],cambio_sucursal[#All],2,0)</f>
        <v>Sucursal Córdoba Shopping</v>
      </c>
      <c r="K2743" t="s">
        <v>132</v>
      </c>
      <c r="L2743" t="s">
        <v>35</v>
      </c>
      <c r="M2743" t="s">
        <v>4</v>
      </c>
      <c r="N2743" t="str">
        <f>IFERROR(VLOOKUP(ventas_starbucks_2025[[#This Row],[tamaño_sucio]],cambio_tamaño[#All],2,0),"Tamaño único")</f>
        <v>Tamaño único</v>
      </c>
      <c r="O2743">
        <v>5</v>
      </c>
      <c r="P2743">
        <v>936.11</v>
      </c>
      <c r="Q2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43">
        <v>4680.55</v>
      </c>
      <c r="S2743" t="s">
        <v>5</v>
      </c>
      <c r="T2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3" t="str">
        <f>VLOOKUP(ventas_starbucks_2025[[#This Row],[canal_compra]],cambio_canal_compra[#All],2,0)</f>
        <v>En tienda</v>
      </c>
      <c r="V2743" t="s">
        <v>6</v>
      </c>
      <c r="W2743" t="str">
        <f>VLOOKUP(ventas_starbucks_2025[[#This Row],[método_pago]],cambio_metodo_pago[#All],2,0)</f>
        <v>Aplicación móbil</v>
      </c>
      <c r="X2743" t="s">
        <v>22</v>
      </c>
      <c r="Y2743">
        <v>0</v>
      </c>
      <c r="Z2743" t="str">
        <f>VLOOKUP(ventas_starbucks_2025[[#This Row],[promoción_aplicada5]],promocion_cambiar[#All],2,0)</f>
        <v>Combo</v>
      </c>
      <c r="AA2743" t="s">
        <v>8</v>
      </c>
      <c r="AB2743" t="s">
        <v>9</v>
      </c>
      <c r="AC2743" t="s">
        <v>41</v>
      </c>
      <c r="AD2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43">
        <v>4.3</v>
      </c>
      <c r="AF2743">
        <v>5</v>
      </c>
      <c r="AG2743">
        <v>15</v>
      </c>
      <c r="AH2743">
        <v>10</v>
      </c>
    </row>
    <row r="2744" spans="1:34" x14ac:dyDescent="0.25">
      <c r="A2744" s="3" t="s">
        <v>2819</v>
      </c>
      <c r="B2744" s="1">
        <v>45682</v>
      </c>
      <c r="C2744" s="23">
        <f t="shared" si="210"/>
        <v>25</v>
      </c>
      <c r="D2744" s="23">
        <f t="shared" si="211"/>
        <v>6</v>
      </c>
      <c r="E2744" s="1" t="str">
        <f t="shared" si="212"/>
        <v>sábado</v>
      </c>
      <c r="F2744" s="23">
        <f t="shared" si="213"/>
        <v>1</v>
      </c>
      <c r="G2744" s="1" t="str">
        <f t="shared" si="214"/>
        <v>enero</v>
      </c>
      <c r="H2744" s="2">
        <v>0.82986111111111116</v>
      </c>
      <c r="I2744" t="s">
        <v>1</v>
      </c>
      <c r="J2744" t="str">
        <f>VLOOKUP(ventas_starbucks_2025[[#This Row],[sucursal]],cambio_sucursal[#All],2,0)</f>
        <v>Sucursal Nueva Córdoba</v>
      </c>
      <c r="K2744" t="s">
        <v>13</v>
      </c>
      <c r="L2744" t="s">
        <v>14</v>
      </c>
      <c r="M2744" t="s">
        <v>4</v>
      </c>
      <c r="N2744" t="str">
        <f>IFERROR(VLOOKUP(ventas_starbucks_2025[[#This Row],[tamaño_sucio]],cambio_tamaño[#All],2,0),"Tamaño único")</f>
        <v>Tamaño único</v>
      </c>
      <c r="O2744">
        <v>1</v>
      </c>
      <c r="P2744">
        <v>1630.03</v>
      </c>
      <c r="Q2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4">
        <v>1630.03</v>
      </c>
      <c r="S2744" t="s">
        <v>5</v>
      </c>
      <c r="T2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4" t="str">
        <f>VLOOKUP(ventas_starbucks_2025[[#This Row],[canal_compra]],cambio_canal_compra[#All],2,0)</f>
        <v>En tienda</v>
      </c>
      <c r="V2744" t="s">
        <v>40</v>
      </c>
      <c r="W2744" t="str">
        <f>VLOOKUP(ventas_starbucks_2025[[#This Row],[método_pago]],cambio_metodo_pago[#All],2,0)</f>
        <v>Efectivo</v>
      </c>
      <c r="X2744" t="s">
        <v>22</v>
      </c>
      <c r="Y2744">
        <v>0</v>
      </c>
      <c r="Z2744" t="str">
        <f>VLOOKUP(ventas_starbucks_2025[[#This Row],[promoción_aplicada5]],promocion_cambiar[#All],2,0)</f>
        <v>Hora Feliz</v>
      </c>
      <c r="AA2744" t="s">
        <v>36</v>
      </c>
      <c r="AB2744" t="s">
        <v>29</v>
      </c>
      <c r="AC2744" t="s">
        <v>10</v>
      </c>
      <c r="AD2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44">
        <v>7.7</v>
      </c>
      <c r="AF2744">
        <v>5</v>
      </c>
      <c r="AG2744">
        <v>49</v>
      </c>
      <c r="AH2744">
        <v>48</v>
      </c>
    </row>
    <row r="2745" spans="1:34" x14ac:dyDescent="0.25">
      <c r="A2745" s="3" t="s">
        <v>2820</v>
      </c>
      <c r="B2745" s="1">
        <v>45730</v>
      </c>
      <c r="C2745" s="23">
        <f t="shared" si="210"/>
        <v>14</v>
      </c>
      <c r="D2745" s="23">
        <f t="shared" si="211"/>
        <v>5</v>
      </c>
      <c r="E2745" s="23" t="str">
        <f t="shared" si="212"/>
        <v>viernes</v>
      </c>
      <c r="F2745" s="23">
        <f t="shared" si="213"/>
        <v>3</v>
      </c>
      <c r="G2745" s="23" t="str">
        <f t="shared" si="214"/>
        <v>marzo</v>
      </c>
      <c r="H2745" s="2">
        <v>0.43611111111111112</v>
      </c>
      <c r="I2745" t="s">
        <v>12</v>
      </c>
      <c r="J2745" t="str">
        <f>VLOOKUP(ventas_starbucks_2025[[#This Row],[sucursal]],cambio_sucursal[#All],2,0)</f>
        <v>Sucursal Córdoba Shopping</v>
      </c>
      <c r="K2745" t="s">
        <v>94</v>
      </c>
      <c r="L2745" t="s">
        <v>70</v>
      </c>
      <c r="M2745" t="s">
        <v>50</v>
      </c>
      <c r="N2745" t="str">
        <f>IFERROR(VLOOKUP(ventas_starbucks_2025[[#This Row],[tamaño_sucio]],cambio_tamaño[#All],2,0),"Tamaño único")</f>
        <v>Mediano</v>
      </c>
      <c r="O2745">
        <v>2</v>
      </c>
      <c r="P2745">
        <v>1592.24</v>
      </c>
      <c r="Q2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5">
        <v>3184.48</v>
      </c>
      <c r="S2745" t="s">
        <v>31</v>
      </c>
      <c r="T2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5" t="str">
        <f>VLOOKUP(ventas_starbucks_2025[[#This Row],[canal_compra]],cambio_canal_compra[#All],2,0)</f>
        <v>Entrega domicilio</v>
      </c>
      <c r="V2745" t="s">
        <v>40</v>
      </c>
      <c r="W2745" t="str">
        <f>VLOOKUP(ventas_starbucks_2025[[#This Row],[método_pago]],cambio_metodo_pago[#All],2,0)</f>
        <v>Efectivo</v>
      </c>
      <c r="X2745" t="s">
        <v>22</v>
      </c>
      <c r="Y2745">
        <v>0</v>
      </c>
      <c r="Z2745" t="str">
        <f>VLOOKUP(ventas_starbucks_2025[[#This Row],[promoción_aplicada5]],promocion_cambiar[#All],2,0)</f>
        <v>Ninguna</v>
      </c>
      <c r="AA2745" t="s">
        <v>17</v>
      </c>
      <c r="AB2745" t="s">
        <v>29</v>
      </c>
      <c r="AC2745" t="s">
        <v>10</v>
      </c>
      <c r="AD2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45">
        <v>8.5</v>
      </c>
      <c r="AF2745">
        <v>3</v>
      </c>
      <c r="AG2745">
        <v>35</v>
      </c>
      <c r="AH2745">
        <v>33</v>
      </c>
    </row>
    <row r="2746" spans="1:34" x14ac:dyDescent="0.25">
      <c r="A2746" s="3" t="s">
        <v>2821</v>
      </c>
      <c r="B2746" s="1">
        <v>45695</v>
      </c>
      <c r="C2746" s="23">
        <f t="shared" si="210"/>
        <v>7</v>
      </c>
      <c r="D2746" s="23">
        <f t="shared" si="211"/>
        <v>5</v>
      </c>
      <c r="E2746" s="23" t="str">
        <f t="shared" si="212"/>
        <v>viernes</v>
      </c>
      <c r="F2746" s="23">
        <f t="shared" si="213"/>
        <v>2</v>
      </c>
      <c r="G2746" s="23" t="str">
        <f t="shared" si="214"/>
        <v>febrero</v>
      </c>
      <c r="H2746" s="2">
        <v>0.54652777777777772</v>
      </c>
      <c r="I2746" t="s">
        <v>12</v>
      </c>
      <c r="J2746" t="str">
        <f>VLOOKUP(ventas_starbucks_2025[[#This Row],[sucursal]],cambio_sucursal[#All],2,0)</f>
        <v>Sucursal Córdoba Shopping</v>
      </c>
      <c r="K2746" t="s">
        <v>20</v>
      </c>
      <c r="L2746" t="s">
        <v>21</v>
      </c>
      <c r="M2746" t="s">
        <v>4</v>
      </c>
      <c r="N2746" t="str">
        <f>IFERROR(VLOOKUP(ventas_starbucks_2025[[#This Row],[tamaño_sucio]],cambio_tamaño[#All],2,0),"Tamaño único")</f>
        <v>Tamaño único</v>
      </c>
      <c r="O2746">
        <v>3</v>
      </c>
      <c r="P2746">
        <v>988.9</v>
      </c>
      <c r="Q2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46">
        <v>2966.7</v>
      </c>
      <c r="S2746" t="s">
        <v>31</v>
      </c>
      <c r="T2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6" t="str">
        <f>VLOOKUP(ventas_starbucks_2025[[#This Row],[canal_compra]],cambio_canal_compra[#All],2,0)</f>
        <v>Entrega domicilio</v>
      </c>
      <c r="V2746" t="s">
        <v>16</v>
      </c>
      <c r="W2746" t="str">
        <f>VLOOKUP(ventas_starbucks_2025[[#This Row],[método_pago]],cambio_metodo_pago[#All],2,0)</f>
        <v>Tarjeta</v>
      </c>
      <c r="X2746" t="s">
        <v>22</v>
      </c>
      <c r="Y2746">
        <v>0</v>
      </c>
      <c r="Z2746" t="str">
        <f>VLOOKUP(ventas_starbucks_2025[[#This Row],[promoción_aplicada5]],promocion_cambiar[#All],2,0)</f>
        <v>Hora Feliz</v>
      </c>
      <c r="AA2746" t="s">
        <v>36</v>
      </c>
      <c r="AB2746" t="s">
        <v>32</v>
      </c>
      <c r="AC2746" t="s">
        <v>24</v>
      </c>
      <c r="AD2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46">
        <v>7</v>
      </c>
      <c r="AF2746">
        <v>5</v>
      </c>
      <c r="AG2746">
        <v>13</v>
      </c>
      <c r="AH2746">
        <v>10</v>
      </c>
    </row>
    <row r="2747" spans="1:34" x14ac:dyDescent="0.25">
      <c r="A2747" s="3" t="s">
        <v>2822</v>
      </c>
      <c r="B2747" s="1">
        <v>45689</v>
      </c>
      <c r="C2747" s="23">
        <f t="shared" si="210"/>
        <v>1</v>
      </c>
      <c r="D2747" s="23">
        <f t="shared" si="211"/>
        <v>6</v>
      </c>
      <c r="E2747" s="23" t="str">
        <f t="shared" si="212"/>
        <v>sábado</v>
      </c>
      <c r="F2747" s="23">
        <f t="shared" si="213"/>
        <v>2</v>
      </c>
      <c r="G2747" s="23" t="str">
        <f t="shared" si="214"/>
        <v>febrero</v>
      </c>
      <c r="H2747" s="2">
        <v>0.38263888888888886</v>
      </c>
      <c r="I2747" t="s">
        <v>1</v>
      </c>
      <c r="J2747" t="str">
        <f>VLOOKUP(ventas_starbucks_2025[[#This Row],[sucursal]],cambio_sucursal[#All],2,0)</f>
        <v>Sucursal Nueva Córdoba</v>
      </c>
      <c r="K2747" t="s">
        <v>101</v>
      </c>
      <c r="L2747" t="s">
        <v>3</v>
      </c>
      <c r="M2747" t="s">
        <v>4</v>
      </c>
      <c r="N2747" t="str">
        <f>IFERROR(VLOOKUP(ventas_starbucks_2025[[#This Row],[tamaño_sucio]],cambio_tamaño[#All],2,0),"Tamaño único")</f>
        <v>Tamaño único</v>
      </c>
      <c r="O2747">
        <v>5</v>
      </c>
      <c r="P2747">
        <v>3255.71</v>
      </c>
      <c r="Q2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747">
        <v>16278.55</v>
      </c>
      <c r="S2747" t="s">
        <v>5</v>
      </c>
      <c r="T2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747" t="str">
        <f>VLOOKUP(ventas_starbucks_2025[[#This Row],[canal_compra]],cambio_canal_compra[#All],2,0)</f>
        <v>En tienda</v>
      </c>
      <c r="V2747" t="s">
        <v>6</v>
      </c>
      <c r="W2747" t="str">
        <f>VLOOKUP(ventas_starbucks_2025[[#This Row],[método_pago]],cambio_metodo_pago[#All],2,0)</f>
        <v>Aplicación móbil</v>
      </c>
      <c r="X2747" t="s">
        <v>22</v>
      </c>
      <c r="Y2747">
        <v>0</v>
      </c>
      <c r="Z2747" t="str">
        <f>VLOOKUP(ventas_starbucks_2025[[#This Row],[promoción_aplicada5]],promocion_cambiar[#All],2,0)</f>
        <v>Combo</v>
      </c>
      <c r="AA2747" t="s">
        <v>8</v>
      </c>
      <c r="AB2747" t="s">
        <v>29</v>
      </c>
      <c r="AC2747" t="s">
        <v>10</v>
      </c>
      <c r="AD2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47">
        <v>4.5</v>
      </c>
      <c r="AF2747">
        <v>1</v>
      </c>
      <c r="AG2747">
        <v>36</v>
      </c>
      <c r="AH2747">
        <v>31</v>
      </c>
    </row>
    <row r="2748" spans="1:34" x14ac:dyDescent="0.25">
      <c r="A2748" s="3" t="s">
        <v>2823</v>
      </c>
      <c r="B2748" s="1">
        <v>45695</v>
      </c>
      <c r="C2748" s="23">
        <f t="shared" si="210"/>
        <v>7</v>
      </c>
      <c r="D2748" s="23">
        <f t="shared" si="211"/>
        <v>5</v>
      </c>
      <c r="E2748" s="23" t="str">
        <f t="shared" si="212"/>
        <v>viernes</v>
      </c>
      <c r="F2748" s="23">
        <f t="shared" si="213"/>
        <v>2</v>
      </c>
      <c r="G2748" s="23" t="str">
        <f t="shared" si="214"/>
        <v>febrero</v>
      </c>
      <c r="H2748" s="2">
        <v>0.4</v>
      </c>
      <c r="I2748" t="s">
        <v>57</v>
      </c>
      <c r="J2748" t="str">
        <f>VLOOKUP(ventas_starbucks_2025[[#This Row],[sucursal]],cambio_sucursal[#All],2,0)</f>
        <v>Sucursal Avda Colón</v>
      </c>
      <c r="K2748" t="s">
        <v>89</v>
      </c>
      <c r="L2748" t="s">
        <v>90</v>
      </c>
      <c r="M2748" t="s">
        <v>4</v>
      </c>
      <c r="N2748" t="str">
        <f>IFERROR(VLOOKUP(ventas_starbucks_2025[[#This Row],[tamaño_sucio]],cambio_tamaño[#All],2,0),"Tamaño único")</f>
        <v>Tamaño único</v>
      </c>
      <c r="O2748">
        <v>3</v>
      </c>
      <c r="P2748">
        <v>1472.97</v>
      </c>
      <c r="Q2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8">
        <v>4418.91</v>
      </c>
      <c r="S2748" t="s">
        <v>5</v>
      </c>
      <c r="T2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8" t="str">
        <f>VLOOKUP(ventas_starbucks_2025[[#This Row],[canal_compra]],cambio_canal_compra[#All],2,0)</f>
        <v>En tienda</v>
      </c>
      <c r="V2748" t="s">
        <v>6</v>
      </c>
      <c r="W2748" t="str">
        <f>VLOOKUP(ventas_starbucks_2025[[#This Row],[método_pago]],cambio_metodo_pago[#All],2,0)</f>
        <v>Aplicación móbil</v>
      </c>
      <c r="X2748" t="s">
        <v>7</v>
      </c>
      <c r="Y2748">
        <v>15</v>
      </c>
      <c r="Z2748" t="str">
        <f>VLOOKUP(ventas_starbucks_2025[[#This Row],[promoción_aplicada5]],promocion_cambiar[#All],2,0)</f>
        <v>Ninguna</v>
      </c>
      <c r="AA2748" t="s">
        <v>17</v>
      </c>
      <c r="AB2748" t="s">
        <v>23</v>
      </c>
      <c r="AC2748" t="s">
        <v>10</v>
      </c>
      <c r="AD2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48">
        <v>11.5</v>
      </c>
      <c r="AF2748">
        <v>2</v>
      </c>
      <c r="AG2748">
        <v>33</v>
      </c>
      <c r="AH2748">
        <v>30</v>
      </c>
    </row>
    <row r="2749" spans="1:34" x14ac:dyDescent="0.25">
      <c r="A2749" s="3" t="s">
        <v>2824</v>
      </c>
      <c r="B2749" s="1">
        <v>45660</v>
      </c>
      <c r="C2749" s="23">
        <f t="shared" si="210"/>
        <v>3</v>
      </c>
      <c r="D2749" s="23">
        <f t="shared" si="211"/>
        <v>5</v>
      </c>
      <c r="E2749" s="23" t="str">
        <f t="shared" si="212"/>
        <v>viernes</v>
      </c>
      <c r="F2749" s="23">
        <f t="shared" si="213"/>
        <v>1</v>
      </c>
      <c r="G2749" s="23" t="str">
        <f t="shared" si="214"/>
        <v>enero</v>
      </c>
      <c r="H2749" s="2">
        <v>0.76111111111111107</v>
      </c>
      <c r="I2749" t="s">
        <v>1</v>
      </c>
      <c r="J2749" t="str">
        <f>VLOOKUP(ventas_starbucks_2025[[#This Row],[sucursal]],cambio_sucursal[#All],2,0)</f>
        <v>Sucursal Nueva Córdoba</v>
      </c>
      <c r="K2749" t="s">
        <v>67</v>
      </c>
      <c r="L2749" t="s">
        <v>35</v>
      </c>
      <c r="M2749" t="s">
        <v>4</v>
      </c>
      <c r="N2749" t="str">
        <f>IFERROR(VLOOKUP(ventas_starbucks_2025[[#This Row],[tamaño_sucio]],cambio_tamaño[#All],2,0),"Tamaño único")</f>
        <v>Tamaño único</v>
      </c>
      <c r="O2749">
        <v>3</v>
      </c>
      <c r="P2749">
        <v>1410.32</v>
      </c>
      <c r="Q2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9">
        <v>4230.96</v>
      </c>
      <c r="S2749" t="s">
        <v>15</v>
      </c>
      <c r="T2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9" t="str">
        <f>VLOOKUP(ventas_starbucks_2025[[#This Row],[canal_compra]],cambio_canal_compra[#All],2,0)</f>
        <v>Para llevar</v>
      </c>
      <c r="V2749" t="s">
        <v>16</v>
      </c>
      <c r="W2749" t="str">
        <f>VLOOKUP(ventas_starbucks_2025[[#This Row],[método_pago]],cambio_metodo_pago[#All],2,0)</f>
        <v>Tarjeta</v>
      </c>
      <c r="X2749" t="s">
        <v>7</v>
      </c>
      <c r="Y2749">
        <v>10</v>
      </c>
      <c r="Z2749" t="str">
        <f>VLOOKUP(ventas_starbucks_2025[[#This Row],[promoción_aplicada5]],promocion_cambiar[#All],2,0)</f>
        <v>Combo</v>
      </c>
      <c r="AA2749" t="s">
        <v>8</v>
      </c>
      <c r="AB2749" t="s">
        <v>23</v>
      </c>
      <c r="AC2749" t="s">
        <v>24</v>
      </c>
      <c r="AD2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49">
        <v>11.4</v>
      </c>
      <c r="AF2749">
        <v>3</v>
      </c>
      <c r="AG2749">
        <v>41</v>
      </c>
      <c r="AH2749">
        <v>38</v>
      </c>
    </row>
    <row r="2750" spans="1:34" x14ac:dyDescent="0.25">
      <c r="A2750" s="3" t="s">
        <v>2825</v>
      </c>
      <c r="B2750" s="1">
        <v>45718</v>
      </c>
      <c r="C2750" s="23">
        <f t="shared" si="210"/>
        <v>2</v>
      </c>
      <c r="D2750" s="23">
        <f t="shared" si="211"/>
        <v>7</v>
      </c>
      <c r="E2750" s="23" t="str">
        <f t="shared" si="212"/>
        <v>domingo</v>
      </c>
      <c r="F2750" s="23">
        <f t="shared" si="213"/>
        <v>3</v>
      </c>
      <c r="G2750" s="23" t="str">
        <f t="shared" si="214"/>
        <v>marzo</v>
      </c>
      <c r="H2750" s="2">
        <v>0.6743055555555556</v>
      </c>
      <c r="I2750" t="s">
        <v>12</v>
      </c>
      <c r="J2750" t="str">
        <f>VLOOKUP(ventas_starbucks_2025[[#This Row],[sucursal]],cambio_sucursal[#All],2,0)</f>
        <v>Sucursal Córdoba Shopping</v>
      </c>
      <c r="K2750" t="s">
        <v>82</v>
      </c>
      <c r="L2750" t="s">
        <v>28</v>
      </c>
      <c r="M2750" t="s">
        <v>4</v>
      </c>
      <c r="N2750" t="str">
        <f>IFERROR(VLOOKUP(ventas_starbucks_2025[[#This Row],[tamaño_sucio]],cambio_tamaño[#All],2,0),"Tamaño único")</f>
        <v>Tamaño único</v>
      </c>
      <c r="O2750">
        <v>2</v>
      </c>
      <c r="P2750">
        <v>2284.65</v>
      </c>
      <c r="Q2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50">
        <v>4569.3</v>
      </c>
      <c r="S2750" t="s">
        <v>15</v>
      </c>
      <c r="T2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0" t="str">
        <f>VLOOKUP(ventas_starbucks_2025[[#This Row],[canal_compra]],cambio_canal_compra[#All],2,0)</f>
        <v>Para llevar</v>
      </c>
      <c r="V2750" t="s">
        <v>6</v>
      </c>
      <c r="W2750" t="str">
        <f>VLOOKUP(ventas_starbucks_2025[[#This Row],[método_pago]],cambio_metodo_pago[#All],2,0)</f>
        <v>Aplicación móbil</v>
      </c>
      <c r="X2750" t="s">
        <v>7</v>
      </c>
      <c r="Y2750">
        <v>10</v>
      </c>
      <c r="Z2750" t="str">
        <f>VLOOKUP(ventas_starbucks_2025[[#This Row],[promoción_aplicada5]],promocion_cambiar[#All],2,0)</f>
        <v>Ninguna</v>
      </c>
      <c r="AA2750" t="s">
        <v>17</v>
      </c>
      <c r="AB2750" t="s">
        <v>29</v>
      </c>
      <c r="AC2750" t="s">
        <v>41</v>
      </c>
      <c r="AD2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50">
        <v>8.4</v>
      </c>
      <c r="AF2750">
        <v>5</v>
      </c>
      <c r="AG2750">
        <v>49</v>
      </c>
      <c r="AH2750">
        <v>47</v>
      </c>
    </row>
    <row r="2751" spans="1:34" x14ac:dyDescent="0.25">
      <c r="A2751" s="3" t="s">
        <v>2826</v>
      </c>
      <c r="B2751" s="1">
        <v>45659</v>
      </c>
      <c r="C2751" s="23">
        <f t="shared" si="210"/>
        <v>2</v>
      </c>
      <c r="D2751" s="23">
        <f t="shared" si="211"/>
        <v>4</v>
      </c>
      <c r="E2751" s="1" t="str">
        <f t="shared" si="212"/>
        <v>jueves</v>
      </c>
      <c r="F2751" s="23">
        <f t="shared" si="213"/>
        <v>1</v>
      </c>
      <c r="G2751" s="1" t="str">
        <f t="shared" si="214"/>
        <v>enero</v>
      </c>
      <c r="H2751" s="2">
        <v>0.35694444444444445</v>
      </c>
      <c r="I2751" t="s">
        <v>1</v>
      </c>
      <c r="J2751" t="str">
        <f>VLOOKUP(ventas_starbucks_2025[[#This Row],[sucursal]],cambio_sucursal[#All],2,0)</f>
        <v>Sucursal Nueva Córdoba</v>
      </c>
      <c r="K2751" t="s">
        <v>87</v>
      </c>
      <c r="L2751" t="s">
        <v>65</v>
      </c>
      <c r="M2751" t="s">
        <v>4</v>
      </c>
      <c r="N2751" t="str">
        <f>IFERROR(VLOOKUP(ventas_starbucks_2025[[#This Row],[tamaño_sucio]],cambio_tamaño[#All],2,0),"Tamaño único")</f>
        <v>Tamaño único</v>
      </c>
      <c r="O2751">
        <v>3</v>
      </c>
      <c r="P2751">
        <v>1451.14</v>
      </c>
      <c r="Q2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1">
        <v>4353.42</v>
      </c>
      <c r="S2751" t="s">
        <v>15</v>
      </c>
      <c r="T2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1" t="str">
        <f>VLOOKUP(ventas_starbucks_2025[[#This Row],[canal_compra]],cambio_canal_compra[#All],2,0)</f>
        <v>Para llevar</v>
      </c>
      <c r="V2751" t="s">
        <v>6</v>
      </c>
      <c r="W2751" t="str">
        <f>VLOOKUP(ventas_starbucks_2025[[#This Row],[método_pago]],cambio_metodo_pago[#All],2,0)</f>
        <v>Aplicación móbil</v>
      </c>
      <c r="X2751" t="s">
        <v>22</v>
      </c>
      <c r="Y2751">
        <v>0</v>
      </c>
      <c r="Z2751" t="str">
        <f>VLOOKUP(ventas_starbucks_2025[[#This Row],[promoción_aplicada5]],promocion_cambiar[#All],2,0)</f>
        <v>Combo</v>
      </c>
      <c r="AA2751" t="s">
        <v>8</v>
      </c>
      <c r="AB2751" t="s">
        <v>18</v>
      </c>
      <c r="AC2751" t="s">
        <v>41</v>
      </c>
      <c r="AD2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51">
        <v>7.5</v>
      </c>
      <c r="AF2751">
        <v>2</v>
      </c>
      <c r="AG2751">
        <v>30</v>
      </c>
      <c r="AH2751">
        <v>27</v>
      </c>
    </row>
    <row r="2752" spans="1:34" x14ac:dyDescent="0.25">
      <c r="A2752" s="3" t="s">
        <v>2827</v>
      </c>
      <c r="B2752" s="1">
        <v>45731</v>
      </c>
      <c r="C2752" s="23">
        <f t="shared" si="210"/>
        <v>15</v>
      </c>
      <c r="D2752" s="23">
        <f t="shared" si="211"/>
        <v>6</v>
      </c>
      <c r="E2752" s="23" t="str">
        <f t="shared" si="212"/>
        <v>sábado</v>
      </c>
      <c r="F2752" s="23">
        <f t="shared" si="213"/>
        <v>3</v>
      </c>
      <c r="G2752" s="23" t="str">
        <f t="shared" si="214"/>
        <v>marzo</v>
      </c>
      <c r="H2752" s="2">
        <v>0.46250000000000002</v>
      </c>
      <c r="I2752" t="s">
        <v>26</v>
      </c>
      <c r="J2752" t="str">
        <f>VLOOKUP(ventas_starbucks_2025[[#This Row],[sucursal]],cambio_sucursal[#All],2,0)</f>
        <v>Sucursal San Lorenzo 47</v>
      </c>
      <c r="K2752" t="s">
        <v>54</v>
      </c>
      <c r="L2752" t="s">
        <v>44</v>
      </c>
      <c r="M2752" t="s">
        <v>50</v>
      </c>
      <c r="N2752" t="str">
        <f>IFERROR(VLOOKUP(ventas_starbucks_2025[[#This Row],[tamaño_sucio]],cambio_tamaño[#All],2,0),"Tamaño único")</f>
        <v>Mediano</v>
      </c>
      <c r="O2752">
        <v>4</v>
      </c>
      <c r="P2752">
        <v>1343.86</v>
      </c>
      <c r="Q2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2">
        <v>5375.44</v>
      </c>
      <c r="S2752" t="s">
        <v>5</v>
      </c>
      <c r="T2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52" t="str">
        <f>VLOOKUP(ventas_starbucks_2025[[#This Row],[canal_compra]],cambio_canal_compra[#All],2,0)</f>
        <v>En tienda</v>
      </c>
      <c r="V2752" t="s">
        <v>16</v>
      </c>
      <c r="W2752" t="str">
        <f>VLOOKUP(ventas_starbucks_2025[[#This Row],[método_pago]],cambio_metodo_pago[#All],2,0)</f>
        <v>Tarjeta</v>
      </c>
      <c r="X2752" t="s">
        <v>22</v>
      </c>
      <c r="Y2752">
        <v>0</v>
      </c>
      <c r="Z2752" t="str">
        <f>VLOOKUP(ventas_starbucks_2025[[#This Row],[promoción_aplicada5]],promocion_cambiar[#All],2,0)</f>
        <v>Combo</v>
      </c>
      <c r="AA2752" t="s">
        <v>8</v>
      </c>
      <c r="AB2752" t="s">
        <v>9</v>
      </c>
      <c r="AC2752" t="s">
        <v>24</v>
      </c>
      <c r="AD2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52">
        <v>7.1</v>
      </c>
      <c r="AF2752">
        <v>5</v>
      </c>
      <c r="AG2752">
        <v>36</v>
      </c>
      <c r="AH2752">
        <v>32</v>
      </c>
    </row>
    <row r="2753" spans="1:34" x14ac:dyDescent="0.25">
      <c r="A2753" s="3" t="s">
        <v>2828</v>
      </c>
      <c r="B2753" s="1">
        <v>45747</v>
      </c>
      <c r="C2753" s="23">
        <f t="shared" si="210"/>
        <v>31</v>
      </c>
      <c r="D2753" s="23">
        <f t="shared" si="211"/>
        <v>1</v>
      </c>
      <c r="E2753" s="1" t="str">
        <f t="shared" si="212"/>
        <v>lunes</v>
      </c>
      <c r="F2753" s="23">
        <f t="shared" si="213"/>
        <v>3</v>
      </c>
      <c r="G2753" s="1" t="str">
        <f t="shared" si="214"/>
        <v>marzo</v>
      </c>
      <c r="H2753" s="2">
        <v>0.52986111111111112</v>
      </c>
      <c r="I2753" t="s">
        <v>57</v>
      </c>
      <c r="J2753" t="str">
        <f>VLOOKUP(ventas_starbucks_2025[[#This Row],[sucursal]],cambio_sucursal[#All],2,0)</f>
        <v>Sucursal Avda Colón</v>
      </c>
      <c r="K2753" t="s">
        <v>20</v>
      </c>
      <c r="L2753" t="s">
        <v>21</v>
      </c>
      <c r="M2753" t="s">
        <v>4</v>
      </c>
      <c r="N2753" t="str">
        <f>IFERROR(VLOOKUP(ventas_starbucks_2025[[#This Row],[tamaño_sucio]],cambio_tamaño[#All],2,0),"Tamaño único")</f>
        <v>Tamaño único</v>
      </c>
      <c r="O2753">
        <v>5</v>
      </c>
      <c r="P2753">
        <v>772.43</v>
      </c>
      <c r="Q2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53">
        <v>3862.15</v>
      </c>
      <c r="S2753" t="s">
        <v>15</v>
      </c>
      <c r="T2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3" t="str">
        <f>VLOOKUP(ventas_starbucks_2025[[#This Row],[canal_compra]],cambio_canal_compra[#All],2,0)</f>
        <v>Para llevar</v>
      </c>
      <c r="V2753" t="s">
        <v>40</v>
      </c>
      <c r="W2753" t="str">
        <f>VLOOKUP(ventas_starbucks_2025[[#This Row],[método_pago]],cambio_metodo_pago[#All],2,0)</f>
        <v>Efectivo</v>
      </c>
      <c r="X2753" t="s">
        <v>7</v>
      </c>
      <c r="Y2753">
        <v>0</v>
      </c>
      <c r="Z2753" t="str">
        <f>VLOOKUP(ventas_starbucks_2025[[#This Row],[promoción_aplicada5]],promocion_cambiar[#All],2,0)</f>
        <v>2x1</v>
      </c>
      <c r="AA2753" t="s">
        <v>51</v>
      </c>
      <c r="AB2753" t="s">
        <v>18</v>
      </c>
      <c r="AC2753" t="s">
        <v>24</v>
      </c>
      <c r="AD2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53">
        <v>4.7</v>
      </c>
      <c r="AF2753">
        <v>3</v>
      </c>
      <c r="AG2753">
        <v>16</v>
      </c>
      <c r="AH2753">
        <v>11</v>
      </c>
    </row>
    <row r="2754" spans="1:34" x14ac:dyDescent="0.25">
      <c r="A2754" s="3" t="s">
        <v>2829</v>
      </c>
      <c r="B2754" s="1">
        <v>45661</v>
      </c>
      <c r="C2754" s="23">
        <f t="shared" ref="C2754:C2817" si="215">DAY(B2754)</f>
        <v>4</v>
      </c>
      <c r="D2754" s="23">
        <f t="shared" ref="D2754:D2817" si="216">WEEKDAY(B2754,2)</f>
        <v>6</v>
      </c>
      <c r="E2754" s="23" t="str">
        <f t="shared" ref="E2754:E2817" si="217">TEXT(B2754,"dddd")</f>
        <v>sábado</v>
      </c>
      <c r="F2754" s="23">
        <f t="shared" ref="F2754:F2817" si="218">MONTH(B2754)</f>
        <v>1</v>
      </c>
      <c r="G2754" s="23" t="str">
        <f t="shared" ref="G2754:G2817" si="219">TEXT(B2754,"mmmm")</f>
        <v>enero</v>
      </c>
      <c r="H2754" s="2">
        <v>0.67708333333333337</v>
      </c>
      <c r="I2754" t="s">
        <v>1</v>
      </c>
      <c r="J2754" t="str">
        <f>VLOOKUP(ventas_starbucks_2025[[#This Row],[sucursal]],cambio_sucursal[#All],2,0)</f>
        <v>Sucursal Nueva Córdoba</v>
      </c>
      <c r="K2754" t="s">
        <v>89</v>
      </c>
      <c r="L2754" t="s">
        <v>90</v>
      </c>
      <c r="M2754" t="s">
        <v>4</v>
      </c>
      <c r="N2754" t="str">
        <f>IFERROR(VLOOKUP(ventas_starbucks_2025[[#This Row],[tamaño_sucio]],cambio_tamaño[#All],2,0),"Tamaño único")</f>
        <v>Tamaño único</v>
      </c>
      <c r="O2754">
        <v>1</v>
      </c>
      <c r="P2754">
        <v>1296.6099999999999</v>
      </c>
      <c r="Q2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4">
        <v>1296.6099999999999</v>
      </c>
      <c r="S2754" t="s">
        <v>15</v>
      </c>
      <c r="T2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4" t="str">
        <f>VLOOKUP(ventas_starbucks_2025[[#This Row],[canal_compra]],cambio_canal_compra[#All],2,0)</f>
        <v>Para llevar</v>
      </c>
      <c r="V2754" t="s">
        <v>6</v>
      </c>
      <c r="W2754" t="str">
        <f>VLOOKUP(ventas_starbucks_2025[[#This Row],[método_pago]],cambio_metodo_pago[#All],2,0)</f>
        <v>Aplicación móbil</v>
      </c>
      <c r="X2754" t="s">
        <v>7</v>
      </c>
      <c r="Y2754">
        <v>0</v>
      </c>
      <c r="Z2754" t="str">
        <f>VLOOKUP(ventas_starbucks_2025[[#This Row],[promoción_aplicada5]],promocion_cambiar[#All],2,0)</f>
        <v>Ninguna</v>
      </c>
      <c r="AA2754" t="s">
        <v>17</v>
      </c>
      <c r="AB2754" t="s">
        <v>52</v>
      </c>
      <c r="AC2754" t="s">
        <v>41</v>
      </c>
      <c r="AD2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54">
        <v>10</v>
      </c>
      <c r="AF2754">
        <v>3</v>
      </c>
      <c r="AG2754">
        <v>20</v>
      </c>
      <c r="AH2754">
        <v>19</v>
      </c>
    </row>
    <row r="2755" spans="1:34" x14ac:dyDescent="0.25">
      <c r="A2755" s="3" t="s">
        <v>2830</v>
      </c>
      <c r="B2755" s="1">
        <v>45659</v>
      </c>
      <c r="C2755" s="23">
        <f t="shared" si="215"/>
        <v>2</v>
      </c>
      <c r="D2755" s="23">
        <f t="shared" si="216"/>
        <v>4</v>
      </c>
      <c r="E2755" s="23" t="str">
        <f t="shared" si="217"/>
        <v>jueves</v>
      </c>
      <c r="F2755" s="23">
        <f t="shared" si="218"/>
        <v>1</v>
      </c>
      <c r="G2755" s="23" t="str">
        <f t="shared" si="219"/>
        <v>enero</v>
      </c>
      <c r="H2755" s="2">
        <v>0.875</v>
      </c>
      <c r="I2755" t="s">
        <v>26</v>
      </c>
      <c r="J2755" t="str">
        <f>VLOOKUP(ventas_starbucks_2025[[#This Row],[sucursal]],cambio_sucursal[#All],2,0)</f>
        <v>Sucursal San Lorenzo 47</v>
      </c>
      <c r="K2755" t="s">
        <v>205</v>
      </c>
      <c r="L2755" t="s">
        <v>70</v>
      </c>
      <c r="M2755" t="s">
        <v>45</v>
      </c>
      <c r="N2755" t="str">
        <f>IFERROR(VLOOKUP(ventas_starbucks_2025[[#This Row],[tamaño_sucio]],cambio_tamaño[#All],2,0),"Tamaño único")</f>
        <v>Grande</v>
      </c>
      <c r="O2755">
        <v>3</v>
      </c>
      <c r="P2755">
        <v>1523.52</v>
      </c>
      <c r="Q2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5">
        <v>4570.5600000000004</v>
      </c>
      <c r="S2755" t="s">
        <v>15</v>
      </c>
      <c r="T2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5" t="str">
        <f>VLOOKUP(ventas_starbucks_2025[[#This Row],[canal_compra]],cambio_canal_compra[#All],2,0)</f>
        <v>Para llevar</v>
      </c>
      <c r="V2755" t="s">
        <v>16</v>
      </c>
      <c r="W2755" t="str">
        <f>VLOOKUP(ventas_starbucks_2025[[#This Row],[método_pago]],cambio_metodo_pago[#All],2,0)</f>
        <v>Tarjeta</v>
      </c>
      <c r="X2755" t="s">
        <v>22</v>
      </c>
      <c r="Y2755">
        <v>0</v>
      </c>
      <c r="Z2755" t="str">
        <f>VLOOKUP(ventas_starbucks_2025[[#This Row],[promoción_aplicada5]],promocion_cambiar[#All],2,0)</f>
        <v>Combo</v>
      </c>
      <c r="AA2755" t="s">
        <v>8</v>
      </c>
      <c r="AB2755" t="s">
        <v>29</v>
      </c>
      <c r="AC2755" t="s">
        <v>10</v>
      </c>
      <c r="AD2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55">
        <v>3.4</v>
      </c>
      <c r="AF2755">
        <v>2</v>
      </c>
      <c r="AG2755">
        <v>25</v>
      </c>
      <c r="AH2755">
        <v>22</v>
      </c>
    </row>
    <row r="2756" spans="1:34" x14ac:dyDescent="0.25">
      <c r="A2756" s="3" t="s">
        <v>2831</v>
      </c>
      <c r="B2756" s="1">
        <v>45729</v>
      </c>
      <c r="C2756" s="23">
        <f t="shared" si="215"/>
        <v>13</v>
      </c>
      <c r="D2756" s="23">
        <f t="shared" si="216"/>
        <v>4</v>
      </c>
      <c r="E2756" s="23" t="str">
        <f t="shared" si="217"/>
        <v>jueves</v>
      </c>
      <c r="F2756" s="23">
        <f t="shared" si="218"/>
        <v>3</v>
      </c>
      <c r="G2756" s="23" t="str">
        <f t="shared" si="219"/>
        <v>marzo</v>
      </c>
      <c r="H2756" s="2">
        <v>0.35902777777777778</v>
      </c>
      <c r="I2756" t="s">
        <v>1</v>
      </c>
      <c r="J2756" t="str">
        <f>VLOOKUP(ventas_starbucks_2025[[#This Row],[sucursal]],cambio_sucursal[#All],2,0)</f>
        <v>Sucursal Nueva Córdoba</v>
      </c>
      <c r="K2756" t="s">
        <v>20</v>
      </c>
      <c r="L2756" t="s">
        <v>21</v>
      </c>
      <c r="M2756" t="s">
        <v>4</v>
      </c>
      <c r="N2756" t="str">
        <f>IFERROR(VLOOKUP(ventas_starbucks_2025[[#This Row],[tamaño_sucio]],cambio_tamaño[#All],2,0),"Tamaño único")</f>
        <v>Tamaño único</v>
      </c>
      <c r="O2756">
        <v>5</v>
      </c>
      <c r="P2756">
        <v>1020.31</v>
      </c>
      <c r="Q2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6">
        <v>5101.55</v>
      </c>
      <c r="S2756" t="s">
        <v>31</v>
      </c>
      <c r="T2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56" t="str">
        <f>VLOOKUP(ventas_starbucks_2025[[#This Row],[canal_compra]],cambio_canal_compra[#All],2,0)</f>
        <v>Entrega domicilio</v>
      </c>
      <c r="V2756" t="s">
        <v>16</v>
      </c>
      <c r="W2756" t="str">
        <f>VLOOKUP(ventas_starbucks_2025[[#This Row],[método_pago]],cambio_metodo_pago[#All],2,0)</f>
        <v>Tarjeta</v>
      </c>
      <c r="X2756" t="s">
        <v>22</v>
      </c>
      <c r="Y2756">
        <v>0</v>
      </c>
      <c r="Z2756" t="str">
        <f>VLOOKUP(ventas_starbucks_2025[[#This Row],[promoción_aplicada5]],promocion_cambiar[#All],2,0)</f>
        <v>2x1</v>
      </c>
      <c r="AA2756" t="s">
        <v>51</v>
      </c>
      <c r="AB2756" t="s">
        <v>32</v>
      </c>
      <c r="AC2756" t="s">
        <v>41</v>
      </c>
      <c r="AD2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56">
        <v>2.7</v>
      </c>
      <c r="AF2756">
        <v>5</v>
      </c>
      <c r="AG2756">
        <v>27</v>
      </c>
      <c r="AH2756">
        <v>22</v>
      </c>
    </row>
    <row r="2757" spans="1:34" x14ac:dyDescent="0.25">
      <c r="A2757" s="3" t="s">
        <v>2832</v>
      </c>
      <c r="B2757" s="1">
        <v>45765</v>
      </c>
      <c r="C2757" s="23">
        <f t="shared" si="215"/>
        <v>18</v>
      </c>
      <c r="D2757" s="23">
        <f t="shared" si="216"/>
        <v>5</v>
      </c>
      <c r="E2757" s="1" t="str">
        <f t="shared" si="217"/>
        <v>viernes</v>
      </c>
      <c r="F2757" s="23">
        <f t="shared" si="218"/>
        <v>4</v>
      </c>
      <c r="G2757" s="1" t="str">
        <f t="shared" si="219"/>
        <v>abril</v>
      </c>
      <c r="H2757" s="2">
        <v>0.47847222222222224</v>
      </c>
      <c r="I2757" t="s">
        <v>12</v>
      </c>
      <c r="J2757" t="str">
        <f>VLOOKUP(ventas_starbucks_2025[[#This Row],[sucursal]],cambio_sucursal[#All],2,0)</f>
        <v>Sucursal Córdoba Shopping</v>
      </c>
      <c r="K2757" t="s">
        <v>27</v>
      </c>
      <c r="L2757" t="s">
        <v>28</v>
      </c>
      <c r="M2757" t="s">
        <v>4</v>
      </c>
      <c r="N2757" t="str">
        <f>IFERROR(VLOOKUP(ventas_starbucks_2025[[#This Row],[tamaño_sucio]],cambio_tamaño[#All],2,0),"Tamaño único")</f>
        <v>Tamaño único</v>
      </c>
      <c r="O2757">
        <v>3</v>
      </c>
      <c r="P2757">
        <v>2326.25</v>
      </c>
      <c r="Q2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57">
        <v>6978.75</v>
      </c>
      <c r="S2757" t="s">
        <v>31</v>
      </c>
      <c r="T2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57" t="str">
        <f>VLOOKUP(ventas_starbucks_2025[[#This Row],[canal_compra]],cambio_canal_compra[#All],2,0)</f>
        <v>Entrega domicilio</v>
      </c>
      <c r="V2757" t="s">
        <v>6</v>
      </c>
      <c r="W2757" t="str">
        <f>VLOOKUP(ventas_starbucks_2025[[#This Row],[método_pago]],cambio_metodo_pago[#All],2,0)</f>
        <v>Aplicación móbil</v>
      </c>
      <c r="X2757" t="s">
        <v>22</v>
      </c>
      <c r="Y2757">
        <v>0</v>
      </c>
      <c r="Z2757" t="str">
        <f>VLOOKUP(ventas_starbucks_2025[[#This Row],[promoción_aplicada5]],promocion_cambiar[#All],2,0)</f>
        <v>Combo</v>
      </c>
      <c r="AA2757" t="s">
        <v>8</v>
      </c>
      <c r="AB2757" t="s">
        <v>18</v>
      </c>
      <c r="AC2757" t="s">
        <v>10</v>
      </c>
      <c r="AD2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57">
        <v>4.5</v>
      </c>
      <c r="AF2757">
        <v>3</v>
      </c>
      <c r="AG2757">
        <v>43</v>
      </c>
      <c r="AH2757">
        <v>40</v>
      </c>
    </row>
    <row r="2758" spans="1:34" x14ac:dyDescent="0.25">
      <c r="A2758" s="3" t="s">
        <v>2833</v>
      </c>
      <c r="B2758" s="1">
        <v>45727</v>
      </c>
      <c r="C2758" s="23">
        <f t="shared" si="215"/>
        <v>11</v>
      </c>
      <c r="D2758" s="23">
        <f t="shared" si="216"/>
        <v>2</v>
      </c>
      <c r="E2758" s="23" t="str">
        <f t="shared" si="217"/>
        <v>martes</v>
      </c>
      <c r="F2758" s="23">
        <f t="shared" si="218"/>
        <v>3</v>
      </c>
      <c r="G2758" s="23" t="str">
        <f t="shared" si="219"/>
        <v>marzo</v>
      </c>
      <c r="H2758" s="2">
        <v>0.60555555555555551</v>
      </c>
      <c r="I2758" t="s">
        <v>12</v>
      </c>
      <c r="J2758" t="str">
        <f>VLOOKUP(ventas_starbucks_2025[[#This Row],[sucursal]],cambio_sucursal[#All],2,0)</f>
        <v>Sucursal Córdoba Shopping</v>
      </c>
      <c r="K2758" t="s">
        <v>48</v>
      </c>
      <c r="L2758" t="s">
        <v>49</v>
      </c>
      <c r="M2758" t="s">
        <v>50</v>
      </c>
      <c r="N2758" t="str">
        <f>IFERROR(VLOOKUP(ventas_starbucks_2025[[#This Row],[tamaño_sucio]],cambio_tamaño[#All],2,0),"Tamaño único")</f>
        <v>Mediano</v>
      </c>
      <c r="O2758">
        <v>3</v>
      </c>
      <c r="P2758">
        <v>2096.14</v>
      </c>
      <c r="Q2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58">
        <v>6288.42</v>
      </c>
      <c r="S2758" t="s">
        <v>15</v>
      </c>
      <c r="T2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58" t="str">
        <f>VLOOKUP(ventas_starbucks_2025[[#This Row],[canal_compra]],cambio_canal_compra[#All],2,0)</f>
        <v>Para llevar</v>
      </c>
      <c r="V2758" t="s">
        <v>16</v>
      </c>
      <c r="W2758" t="str">
        <f>VLOOKUP(ventas_starbucks_2025[[#This Row],[método_pago]],cambio_metodo_pago[#All],2,0)</f>
        <v>Tarjeta</v>
      </c>
      <c r="X2758" t="s">
        <v>7</v>
      </c>
      <c r="Y2758">
        <v>10</v>
      </c>
      <c r="Z2758" t="str">
        <f>VLOOKUP(ventas_starbucks_2025[[#This Row],[promoción_aplicada5]],promocion_cambiar[#All],2,0)</f>
        <v>2x1</v>
      </c>
      <c r="AA2758" t="s">
        <v>51</v>
      </c>
      <c r="AB2758" t="s">
        <v>23</v>
      </c>
      <c r="AC2758" t="s">
        <v>24</v>
      </c>
      <c r="AD2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58">
        <v>6.2</v>
      </c>
      <c r="AF2758">
        <v>5</v>
      </c>
      <c r="AG2758">
        <v>39</v>
      </c>
      <c r="AH2758">
        <v>36</v>
      </c>
    </row>
    <row r="2759" spans="1:34" x14ac:dyDescent="0.25">
      <c r="A2759" s="3" t="s">
        <v>2834</v>
      </c>
      <c r="B2759" s="1">
        <v>45688</v>
      </c>
      <c r="C2759" s="23">
        <f t="shared" si="215"/>
        <v>31</v>
      </c>
      <c r="D2759" s="23">
        <f t="shared" si="216"/>
        <v>5</v>
      </c>
      <c r="E2759" s="23" t="str">
        <f t="shared" si="217"/>
        <v>viernes</v>
      </c>
      <c r="F2759" s="23">
        <f t="shared" si="218"/>
        <v>1</v>
      </c>
      <c r="G2759" s="23" t="str">
        <f t="shared" si="219"/>
        <v>enero</v>
      </c>
      <c r="H2759" s="2">
        <v>0.77013888888888893</v>
      </c>
      <c r="I2759" t="s">
        <v>57</v>
      </c>
      <c r="J2759" t="str">
        <f>VLOOKUP(ventas_starbucks_2025[[#This Row],[sucursal]],cambio_sucursal[#All],2,0)</f>
        <v>Sucursal Avda Colón</v>
      </c>
      <c r="K2759" t="s">
        <v>94</v>
      </c>
      <c r="L2759" t="s">
        <v>70</v>
      </c>
      <c r="M2759" t="s">
        <v>45</v>
      </c>
      <c r="N2759" t="str">
        <f>IFERROR(VLOOKUP(ventas_starbucks_2025[[#This Row],[tamaño_sucio]],cambio_tamaño[#All],2,0),"Tamaño único")</f>
        <v>Grande</v>
      </c>
      <c r="O2759">
        <v>5</v>
      </c>
      <c r="P2759">
        <v>1551.56</v>
      </c>
      <c r="Q2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9">
        <v>7757.8</v>
      </c>
      <c r="S2759" t="s">
        <v>31</v>
      </c>
      <c r="T2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59" t="str">
        <f>VLOOKUP(ventas_starbucks_2025[[#This Row],[canal_compra]],cambio_canal_compra[#All],2,0)</f>
        <v>Entrega domicilio</v>
      </c>
      <c r="V2759" t="s">
        <v>6</v>
      </c>
      <c r="W2759" t="str">
        <f>VLOOKUP(ventas_starbucks_2025[[#This Row],[método_pago]],cambio_metodo_pago[#All],2,0)</f>
        <v>Aplicación móbil</v>
      </c>
      <c r="X2759" t="s">
        <v>7</v>
      </c>
      <c r="Y2759">
        <v>10</v>
      </c>
      <c r="Z2759" t="str">
        <f>VLOOKUP(ventas_starbucks_2025[[#This Row],[promoción_aplicada5]],promocion_cambiar[#All],2,0)</f>
        <v>Ninguna</v>
      </c>
      <c r="AA2759" t="s">
        <v>17</v>
      </c>
      <c r="AB2759" t="s">
        <v>32</v>
      </c>
      <c r="AC2759" t="s">
        <v>24</v>
      </c>
      <c r="AD2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59">
        <v>10.3</v>
      </c>
      <c r="AF2759">
        <v>2</v>
      </c>
      <c r="AG2759">
        <v>31</v>
      </c>
      <c r="AH2759">
        <v>26</v>
      </c>
    </row>
    <row r="2760" spans="1:34" x14ac:dyDescent="0.25">
      <c r="A2760" s="3" t="s">
        <v>2835</v>
      </c>
      <c r="B2760" s="1">
        <v>45684</v>
      </c>
      <c r="C2760" s="23">
        <f t="shared" si="215"/>
        <v>27</v>
      </c>
      <c r="D2760" s="23">
        <f t="shared" si="216"/>
        <v>1</v>
      </c>
      <c r="E2760" s="23" t="str">
        <f t="shared" si="217"/>
        <v>lunes</v>
      </c>
      <c r="F2760" s="23">
        <f t="shared" si="218"/>
        <v>1</v>
      </c>
      <c r="G2760" s="23" t="str">
        <f t="shared" si="219"/>
        <v>enero</v>
      </c>
      <c r="H2760" s="2">
        <v>0.30972222222222223</v>
      </c>
      <c r="I2760" t="s">
        <v>57</v>
      </c>
      <c r="J2760" t="str">
        <f>VLOOKUP(ventas_starbucks_2025[[#This Row],[sucursal]],cambio_sucursal[#All],2,0)</f>
        <v>Sucursal Avda Colón</v>
      </c>
      <c r="K2760" t="s">
        <v>89</v>
      </c>
      <c r="L2760" t="s">
        <v>90</v>
      </c>
      <c r="M2760" t="s">
        <v>4</v>
      </c>
      <c r="N2760" t="str">
        <f>IFERROR(VLOOKUP(ventas_starbucks_2025[[#This Row],[tamaño_sucio]],cambio_tamaño[#All],2,0),"Tamaño único")</f>
        <v>Tamaño único</v>
      </c>
      <c r="O2760">
        <v>5</v>
      </c>
      <c r="P2760">
        <v>1424.29</v>
      </c>
      <c r="Q2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0">
        <v>7121.45</v>
      </c>
      <c r="S2760" t="s">
        <v>5</v>
      </c>
      <c r="T2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60" t="str">
        <f>VLOOKUP(ventas_starbucks_2025[[#This Row],[canal_compra]],cambio_canal_compra[#All],2,0)</f>
        <v>En tienda</v>
      </c>
      <c r="V2760" t="s">
        <v>40</v>
      </c>
      <c r="W2760" t="str">
        <f>VLOOKUP(ventas_starbucks_2025[[#This Row],[método_pago]],cambio_metodo_pago[#All],2,0)</f>
        <v>Efectivo</v>
      </c>
      <c r="X2760" t="s">
        <v>7</v>
      </c>
      <c r="Y2760">
        <v>0</v>
      </c>
      <c r="Z2760" t="str">
        <f>VLOOKUP(ventas_starbucks_2025[[#This Row],[promoción_aplicada5]],promocion_cambiar[#All],2,0)</f>
        <v>Hora Feliz</v>
      </c>
      <c r="AA2760" t="s">
        <v>36</v>
      </c>
      <c r="AB2760" t="s">
        <v>9</v>
      </c>
      <c r="AC2760" t="s">
        <v>41</v>
      </c>
      <c r="AD2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60">
        <v>7.5</v>
      </c>
      <c r="AF2760">
        <v>1</v>
      </c>
      <c r="AG2760">
        <v>12</v>
      </c>
      <c r="AH2760">
        <v>7</v>
      </c>
    </row>
    <row r="2761" spans="1:34" x14ac:dyDescent="0.25">
      <c r="A2761" s="3" t="s">
        <v>2836</v>
      </c>
      <c r="B2761" s="1">
        <v>45761</v>
      </c>
      <c r="C2761" s="23">
        <f t="shared" si="215"/>
        <v>14</v>
      </c>
      <c r="D2761" s="23">
        <f t="shared" si="216"/>
        <v>1</v>
      </c>
      <c r="E2761" s="23" t="str">
        <f t="shared" si="217"/>
        <v>lunes</v>
      </c>
      <c r="F2761" s="23">
        <f t="shared" si="218"/>
        <v>4</v>
      </c>
      <c r="G2761" s="23" t="str">
        <f t="shared" si="219"/>
        <v>abril</v>
      </c>
      <c r="H2761" s="2">
        <v>0.85416666666666663</v>
      </c>
      <c r="I2761" t="s">
        <v>12</v>
      </c>
      <c r="J2761" t="str">
        <f>VLOOKUP(ventas_starbucks_2025[[#This Row],[sucursal]],cambio_sucursal[#All],2,0)</f>
        <v>Sucursal Córdoba Shopping</v>
      </c>
      <c r="K2761" t="s">
        <v>64</v>
      </c>
      <c r="L2761" t="s">
        <v>65</v>
      </c>
      <c r="M2761" t="s">
        <v>4</v>
      </c>
      <c r="N2761" t="str">
        <f>IFERROR(VLOOKUP(ventas_starbucks_2025[[#This Row],[tamaño_sucio]],cambio_tamaño[#All],2,0),"Tamaño único")</f>
        <v>Tamaño único</v>
      </c>
      <c r="O2761">
        <v>4</v>
      </c>
      <c r="P2761">
        <v>1928.15</v>
      </c>
      <c r="Q2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1">
        <v>7712.6</v>
      </c>
      <c r="S2761" t="s">
        <v>31</v>
      </c>
      <c r="T2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61" t="str">
        <f>VLOOKUP(ventas_starbucks_2025[[#This Row],[canal_compra]],cambio_canal_compra[#All],2,0)</f>
        <v>Entrega domicilio</v>
      </c>
      <c r="V2761" t="s">
        <v>40</v>
      </c>
      <c r="W2761" t="str">
        <f>VLOOKUP(ventas_starbucks_2025[[#This Row],[método_pago]],cambio_metodo_pago[#All],2,0)</f>
        <v>Efectivo</v>
      </c>
      <c r="X2761" t="s">
        <v>7</v>
      </c>
      <c r="Y2761">
        <v>10</v>
      </c>
      <c r="Z2761" t="str">
        <f>VLOOKUP(ventas_starbucks_2025[[#This Row],[promoción_aplicada5]],promocion_cambiar[#All],2,0)</f>
        <v>Combo</v>
      </c>
      <c r="AA2761" t="s">
        <v>8</v>
      </c>
      <c r="AB2761" t="s">
        <v>29</v>
      </c>
      <c r="AC2761" t="s">
        <v>10</v>
      </c>
      <c r="AD2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61">
        <v>10.6</v>
      </c>
      <c r="AF2761">
        <v>3</v>
      </c>
      <c r="AG2761">
        <v>45</v>
      </c>
      <c r="AH2761">
        <v>41</v>
      </c>
    </row>
    <row r="2762" spans="1:34" x14ac:dyDescent="0.25">
      <c r="A2762" s="3" t="s">
        <v>2837</v>
      </c>
      <c r="B2762" s="1">
        <v>45727</v>
      </c>
      <c r="C2762" s="23">
        <f t="shared" si="215"/>
        <v>11</v>
      </c>
      <c r="D2762" s="23">
        <f t="shared" si="216"/>
        <v>2</v>
      </c>
      <c r="E2762" s="23" t="str">
        <f t="shared" si="217"/>
        <v>martes</v>
      </c>
      <c r="F2762" s="23">
        <f t="shared" si="218"/>
        <v>3</v>
      </c>
      <c r="G2762" s="23" t="str">
        <f t="shared" si="219"/>
        <v>marzo</v>
      </c>
      <c r="H2762" s="2">
        <v>0.8618055555555556</v>
      </c>
      <c r="I2762" t="s">
        <v>26</v>
      </c>
      <c r="J2762" t="str">
        <f>VLOOKUP(ventas_starbucks_2025[[#This Row],[sucursal]],cambio_sucursal[#All],2,0)</f>
        <v>Sucursal San Lorenzo 47</v>
      </c>
      <c r="K2762" t="s">
        <v>2</v>
      </c>
      <c r="L2762" t="s">
        <v>3</v>
      </c>
      <c r="M2762" t="s">
        <v>4</v>
      </c>
      <c r="N2762" t="str">
        <f>IFERROR(VLOOKUP(ventas_starbucks_2025[[#This Row],[tamaño_sucio]],cambio_tamaño[#All],2,0),"Tamaño único")</f>
        <v>Tamaño único</v>
      </c>
      <c r="O2762">
        <v>1</v>
      </c>
      <c r="P2762">
        <v>2728.36</v>
      </c>
      <c r="Q2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62">
        <v>2728.36</v>
      </c>
      <c r="S2762" t="s">
        <v>15</v>
      </c>
      <c r="T2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2" t="str">
        <f>VLOOKUP(ventas_starbucks_2025[[#This Row],[canal_compra]],cambio_canal_compra[#All],2,0)</f>
        <v>Para llevar</v>
      </c>
      <c r="V2762" t="s">
        <v>6</v>
      </c>
      <c r="W2762" t="str">
        <f>VLOOKUP(ventas_starbucks_2025[[#This Row],[método_pago]],cambio_metodo_pago[#All],2,0)</f>
        <v>Aplicación móbil</v>
      </c>
      <c r="X2762" t="s">
        <v>22</v>
      </c>
      <c r="Y2762">
        <v>0</v>
      </c>
      <c r="Z2762" t="str">
        <f>VLOOKUP(ventas_starbucks_2025[[#This Row],[promoción_aplicada5]],promocion_cambiar[#All],2,0)</f>
        <v>Combo</v>
      </c>
      <c r="AA2762" t="s">
        <v>8</v>
      </c>
      <c r="AB2762" t="s">
        <v>9</v>
      </c>
      <c r="AC2762" t="s">
        <v>41</v>
      </c>
      <c r="AD2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62">
        <v>13.1</v>
      </c>
      <c r="AF2762">
        <v>4</v>
      </c>
      <c r="AG2762">
        <v>19</v>
      </c>
      <c r="AH2762">
        <v>18</v>
      </c>
    </row>
    <row r="2763" spans="1:34" x14ac:dyDescent="0.25">
      <c r="A2763" s="3" t="s">
        <v>2838</v>
      </c>
      <c r="B2763" s="1">
        <v>45749</v>
      </c>
      <c r="C2763" s="23">
        <f t="shared" si="215"/>
        <v>2</v>
      </c>
      <c r="D2763" s="23">
        <f t="shared" si="216"/>
        <v>3</v>
      </c>
      <c r="E2763" s="23" t="str">
        <f t="shared" si="217"/>
        <v>miércoles</v>
      </c>
      <c r="F2763" s="23">
        <f t="shared" si="218"/>
        <v>4</v>
      </c>
      <c r="G2763" s="23" t="str">
        <f t="shared" si="219"/>
        <v>abril</v>
      </c>
      <c r="H2763" s="2">
        <v>0.45694444444444443</v>
      </c>
      <c r="I2763" t="s">
        <v>57</v>
      </c>
      <c r="J2763" t="str">
        <f>VLOOKUP(ventas_starbucks_2025[[#This Row],[sucursal]],cambio_sucursal[#All],2,0)</f>
        <v>Sucursal Avda Colón</v>
      </c>
      <c r="K2763" t="s">
        <v>13</v>
      </c>
      <c r="L2763" t="s">
        <v>14</v>
      </c>
      <c r="M2763" t="s">
        <v>4</v>
      </c>
      <c r="N2763" t="str">
        <f>IFERROR(VLOOKUP(ventas_starbucks_2025[[#This Row],[tamaño_sucio]],cambio_tamaño[#All],2,0),"Tamaño único")</f>
        <v>Tamaño único</v>
      </c>
      <c r="O2763">
        <v>5</v>
      </c>
      <c r="P2763">
        <v>1695.77</v>
      </c>
      <c r="Q2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3">
        <v>8478.85</v>
      </c>
      <c r="S2763" t="s">
        <v>5</v>
      </c>
      <c r="T2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63" t="str">
        <f>VLOOKUP(ventas_starbucks_2025[[#This Row],[canal_compra]],cambio_canal_compra[#All],2,0)</f>
        <v>En tienda</v>
      </c>
      <c r="V2763" t="s">
        <v>6</v>
      </c>
      <c r="W2763" t="str">
        <f>VLOOKUP(ventas_starbucks_2025[[#This Row],[método_pago]],cambio_metodo_pago[#All],2,0)</f>
        <v>Aplicación móbil</v>
      </c>
      <c r="X2763" t="s">
        <v>22</v>
      </c>
      <c r="Y2763">
        <v>0</v>
      </c>
      <c r="Z2763" t="str">
        <f>VLOOKUP(ventas_starbucks_2025[[#This Row],[promoción_aplicada5]],promocion_cambiar[#All],2,0)</f>
        <v>Ninguna</v>
      </c>
      <c r="AA2763" t="s">
        <v>17</v>
      </c>
      <c r="AB2763" t="s">
        <v>29</v>
      </c>
      <c r="AC2763" t="s">
        <v>41</v>
      </c>
      <c r="AD2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63">
        <v>12.7</v>
      </c>
      <c r="AF2763">
        <v>5</v>
      </c>
      <c r="AG2763">
        <v>33</v>
      </c>
      <c r="AH2763">
        <v>28</v>
      </c>
    </row>
    <row r="2764" spans="1:34" x14ac:dyDescent="0.25">
      <c r="A2764" s="3" t="s">
        <v>2839</v>
      </c>
      <c r="B2764" s="1">
        <v>45724</v>
      </c>
      <c r="C2764" s="23">
        <f t="shared" si="215"/>
        <v>8</v>
      </c>
      <c r="D2764" s="23">
        <f t="shared" si="216"/>
        <v>6</v>
      </c>
      <c r="E2764" s="23" t="str">
        <f t="shared" si="217"/>
        <v>sábado</v>
      </c>
      <c r="F2764" s="23">
        <f t="shared" si="218"/>
        <v>3</v>
      </c>
      <c r="G2764" s="23" t="str">
        <f t="shared" si="219"/>
        <v>marzo</v>
      </c>
      <c r="H2764" s="2">
        <v>0.56319444444444444</v>
      </c>
      <c r="I2764" t="s">
        <v>26</v>
      </c>
      <c r="J2764" t="str">
        <f>VLOOKUP(ventas_starbucks_2025[[#This Row],[sucursal]],cambio_sucursal[#All],2,0)</f>
        <v>Sucursal San Lorenzo 47</v>
      </c>
      <c r="K2764" t="s">
        <v>13</v>
      </c>
      <c r="L2764" t="s">
        <v>14</v>
      </c>
      <c r="M2764" t="s">
        <v>4</v>
      </c>
      <c r="N2764" t="str">
        <f>IFERROR(VLOOKUP(ventas_starbucks_2025[[#This Row],[tamaño_sucio]],cambio_tamaño[#All],2,0),"Tamaño único")</f>
        <v>Tamaño único</v>
      </c>
      <c r="O2764">
        <v>5</v>
      </c>
      <c r="P2764">
        <v>2049.46</v>
      </c>
      <c r="Q2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64">
        <v>10247.299999999999</v>
      </c>
      <c r="S2764" t="s">
        <v>15</v>
      </c>
      <c r="T2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64" t="str">
        <f>VLOOKUP(ventas_starbucks_2025[[#This Row],[canal_compra]],cambio_canal_compra[#All],2,0)</f>
        <v>Para llevar</v>
      </c>
      <c r="V2764" t="s">
        <v>6</v>
      </c>
      <c r="W2764" t="str">
        <f>VLOOKUP(ventas_starbucks_2025[[#This Row],[método_pago]],cambio_metodo_pago[#All],2,0)</f>
        <v>Aplicación móbil</v>
      </c>
      <c r="X2764" t="s">
        <v>7</v>
      </c>
      <c r="Y2764">
        <v>0</v>
      </c>
      <c r="Z2764" t="str">
        <f>VLOOKUP(ventas_starbucks_2025[[#This Row],[promoción_aplicada5]],promocion_cambiar[#All],2,0)</f>
        <v>Ninguna</v>
      </c>
      <c r="AA2764" t="s">
        <v>17</v>
      </c>
      <c r="AB2764" t="s">
        <v>29</v>
      </c>
      <c r="AC2764" t="s">
        <v>24</v>
      </c>
      <c r="AD2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64">
        <v>9</v>
      </c>
      <c r="AF2764">
        <v>2</v>
      </c>
      <c r="AG2764">
        <v>17</v>
      </c>
      <c r="AH2764">
        <v>12</v>
      </c>
    </row>
    <row r="2765" spans="1:34" x14ac:dyDescent="0.25">
      <c r="A2765" s="3" t="s">
        <v>2840</v>
      </c>
      <c r="B2765" s="1">
        <v>45663</v>
      </c>
      <c r="C2765" s="23">
        <f t="shared" si="215"/>
        <v>6</v>
      </c>
      <c r="D2765" s="23">
        <f t="shared" si="216"/>
        <v>1</v>
      </c>
      <c r="E2765" s="23" t="str">
        <f t="shared" si="217"/>
        <v>lunes</v>
      </c>
      <c r="F2765" s="23">
        <f t="shared" si="218"/>
        <v>1</v>
      </c>
      <c r="G2765" s="23" t="str">
        <f t="shared" si="219"/>
        <v>enero</v>
      </c>
      <c r="H2765" s="2">
        <v>0.69444444444444442</v>
      </c>
      <c r="I2765" t="s">
        <v>26</v>
      </c>
      <c r="J2765" t="str">
        <f>VLOOKUP(ventas_starbucks_2025[[#This Row],[sucursal]],cambio_sucursal[#All],2,0)</f>
        <v>Sucursal San Lorenzo 47</v>
      </c>
      <c r="K2765" t="s">
        <v>67</v>
      </c>
      <c r="L2765" t="s">
        <v>35</v>
      </c>
      <c r="M2765" t="s">
        <v>4</v>
      </c>
      <c r="N2765" t="str">
        <f>IFERROR(VLOOKUP(ventas_starbucks_2025[[#This Row],[tamaño_sucio]],cambio_tamaño[#All],2,0),"Tamaño único")</f>
        <v>Tamaño único</v>
      </c>
      <c r="O2765">
        <v>5</v>
      </c>
      <c r="P2765">
        <v>1374.3</v>
      </c>
      <c r="Q2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5">
        <v>6871.5</v>
      </c>
      <c r="S2765" t="s">
        <v>31</v>
      </c>
      <c r="T2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65" t="str">
        <f>VLOOKUP(ventas_starbucks_2025[[#This Row],[canal_compra]],cambio_canal_compra[#All],2,0)</f>
        <v>Entrega domicilio</v>
      </c>
      <c r="V2765" t="s">
        <v>16</v>
      </c>
      <c r="W2765" t="str">
        <f>VLOOKUP(ventas_starbucks_2025[[#This Row],[método_pago]],cambio_metodo_pago[#All],2,0)</f>
        <v>Tarjeta</v>
      </c>
      <c r="X2765" t="s">
        <v>7</v>
      </c>
      <c r="Y2765">
        <v>15</v>
      </c>
      <c r="Z2765" t="str">
        <f>VLOOKUP(ventas_starbucks_2025[[#This Row],[promoción_aplicada5]],promocion_cambiar[#All],2,0)</f>
        <v>Hora Feliz</v>
      </c>
      <c r="AA2765" t="s">
        <v>36</v>
      </c>
      <c r="AB2765" t="s">
        <v>29</v>
      </c>
      <c r="AC2765" t="s">
        <v>41</v>
      </c>
      <c r="AD2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65">
        <v>12.5</v>
      </c>
      <c r="AF2765">
        <v>2</v>
      </c>
      <c r="AG2765">
        <v>29</v>
      </c>
      <c r="AH2765">
        <v>24</v>
      </c>
    </row>
    <row r="2766" spans="1:34" x14ac:dyDescent="0.25">
      <c r="A2766" s="3" t="s">
        <v>2841</v>
      </c>
      <c r="B2766" s="1">
        <v>45747</v>
      </c>
      <c r="C2766" s="23">
        <f t="shared" si="215"/>
        <v>31</v>
      </c>
      <c r="D2766" s="23">
        <f t="shared" si="216"/>
        <v>1</v>
      </c>
      <c r="E2766" s="1" t="str">
        <f t="shared" si="217"/>
        <v>lunes</v>
      </c>
      <c r="F2766" s="23">
        <f t="shared" si="218"/>
        <v>3</v>
      </c>
      <c r="G2766" s="1" t="str">
        <f t="shared" si="219"/>
        <v>marzo</v>
      </c>
      <c r="H2766" s="2">
        <v>0.73819444444444449</v>
      </c>
      <c r="I2766" t="s">
        <v>26</v>
      </c>
      <c r="J2766" t="str">
        <f>VLOOKUP(ventas_starbucks_2025[[#This Row],[sucursal]],cambio_sucursal[#All],2,0)</f>
        <v>Sucursal San Lorenzo 47</v>
      </c>
      <c r="K2766" t="s">
        <v>254</v>
      </c>
      <c r="L2766" t="s">
        <v>44</v>
      </c>
      <c r="M2766" t="s">
        <v>45</v>
      </c>
      <c r="N2766" t="str">
        <f>IFERROR(VLOOKUP(ventas_starbucks_2025[[#This Row],[tamaño_sucio]],cambio_tamaño[#All],2,0),"Tamaño único")</f>
        <v>Grande</v>
      </c>
      <c r="O2766">
        <v>3</v>
      </c>
      <c r="P2766">
        <v>1526.48</v>
      </c>
      <c r="Q2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6">
        <v>4579.4399999999996</v>
      </c>
      <c r="S2766" t="s">
        <v>5</v>
      </c>
      <c r="T2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6" t="str">
        <f>VLOOKUP(ventas_starbucks_2025[[#This Row],[canal_compra]],cambio_canal_compra[#All],2,0)</f>
        <v>En tienda</v>
      </c>
      <c r="V2766" t="s">
        <v>40</v>
      </c>
      <c r="W2766" t="str">
        <f>VLOOKUP(ventas_starbucks_2025[[#This Row],[método_pago]],cambio_metodo_pago[#All],2,0)</f>
        <v>Efectivo</v>
      </c>
      <c r="X2766" t="s">
        <v>22</v>
      </c>
      <c r="Y2766">
        <v>0</v>
      </c>
      <c r="Z2766" t="str">
        <f>VLOOKUP(ventas_starbucks_2025[[#This Row],[promoción_aplicada5]],promocion_cambiar[#All],2,0)</f>
        <v>2x1</v>
      </c>
      <c r="AA2766" t="s">
        <v>51</v>
      </c>
      <c r="AB2766" t="s">
        <v>52</v>
      </c>
      <c r="AC2766" t="s">
        <v>41</v>
      </c>
      <c r="AD2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66">
        <v>11.7</v>
      </c>
      <c r="AF2766">
        <v>1</v>
      </c>
      <c r="AG2766">
        <v>21</v>
      </c>
      <c r="AH2766">
        <v>18</v>
      </c>
    </row>
    <row r="2767" spans="1:34" x14ac:dyDescent="0.25">
      <c r="A2767" s="3" t="s">
        <v>2842</v>
      </c>
      <c r="B2767" s="1">
        <v>45716</v>
      </c>
      <c r="C2767" s="23">
        <f t="shared" si="215"/>
        <v>28</v>
      </c>
      <c r="D2767" s="23">
        <f t="shared" si="216"/>
        <v>5</v>
      </c>
      <c r="E2767" s="23" t="str">
        <f t="shared" si="217"/>
        <v>viernes</v>
      </c>
      <c r="F2767" s="23">
        <f t="shared" si="218"/>
        <v>2</v>
      </c>
      <c r="G2767" s="23" t="str">
        <f t="shared" si="219"/>
        <v>febrero</v>
      </c>
      <c r="H2767" s="2">
        <v>0.62222222222222223</v>
      </c>
      <c r="I2767" t="s">
        <v>26</v>
      </c>
      <c r="J2767" t="str">
        <f>VLOOKUP(ventas_starbucks_2025[[#This Row],[sucursal]],cambio_sucursal[#All],2,0)</f>
        <v>Sucursal San Lorenzo 47</v>
      </c>
      <c r="K2767" t="s">
        <v>34</v>
      </c>
      <c r="L2767" t="s">
        <v>35</v>
      </c>
      <c r="M2767" t="s">
        <v>4</v>
      </c>
      <c r="N2767" t="str">
        <f>IFERROR(VLOOKUP(ventas_starbucks_2025[[#This Row],[tamaño_sucio]],cambio_tamaño[#All],2,0),"Tamaño único")</f>
        <v>Tamaño único</v>
      </c>
      <c r="O2767">
        <v>2</v>
      </c>
      <c r="P2767">
        <v>1095.74</v>
      </c>
      <c r="Q2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7">
        <v>2191.48</v>
      </c>
      <c r="S2767" t="s">
        <v>5</v>
      </c>
      <c r="T2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7" t="str">
        <f>VLOOKUP(ventas_starbucks_2025[[#This Row],[canal_compra]],cambio_canal_compra[#All],2,0)</f>
        <v>En tienda</v>
      </c>
      <c r="V2767" t="s">
        <v>40</v>
      </c>
      <c r="W2767" t="str">
        <f>VLOOKUP(ventas_starbucks_2025[[#This Row],[método_pago]],cambio_metodo_pago[#All],2,0)</f>
        <v>Efectivo</v>
      </c>
      <c r="X2767" t="s">
        <v>22</v>
      </c>
      <c r="Y2767">
        <v>0</v>
      </c>
      <c r="Z2767" t="str">
        <f>VLOOKUP(ventas_starbucks_2025[[#This Row],[promoción_aplicada5]],promocion_cambiar[#All],2,0)</f>
        <v>Ninguna</v>
      </c>
      <c r="AA2767" t="s">
        <v>17</v>
      </c>
      <c r="AB2767" t="s">
        <v>32</v>
      </c>
      <c r="AC2767" t="s">
        <v>24</v>
      </c>
      <c r="AD2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67">
        <v>8.1999999999999993</v>
      </c>
      <c r="AF2767">
        <v>3</v>
      </c>
      <c r="AG2767">
        <v>19</v>
      </c>
      <c r="AH2767">
        <v>17</v>
      </c>
    </row>
    <row r="2768" spans="1:34" x14ac:dyDescent="0.25">
      <c r="A2768" s="3" t="s">
        <v>2843</v>
      </c>
      <c r="B2768" s="1">
        <v>45723</v>
      </c>
      <c r="C2768" s="23">
        <f t="shared" si="215"/>
        <v>7</v>
      </c>
      <c r="D2768" s="23">
        <f t="shared" si="216"/>
        <v>5</v>
      </c>
      <c r="E2768" s="23" t="str">
        <f t="shared" si="217"/>
        <v>viernes</v>
      </c>
      <c r="F2768" s="23">
        <f t="shared" si="218"/>
        <v>3</v>
      </c>
      <c r="G2768" s="23" t="str">
        <f t="shared" si="219"/>
        <v>marzo</v>
      </c>
      <c r="H2768" s="2">
        <v>0.48402777777777778</v>
      </c>
      <c r="I2768" t="s">
        <v>1</v>
      </c>
      <c r="J2768" t="str">
        <f>VLOOKUP(ventas_starbucks_2025[[#This Row],[sucursal]],cambio_sucursal[#All],2,0)</f>
        <v>Sucursal Nueva Córdoba</v>
      </c>
      <c r="K2768" t="s">
        <v>132</v>
      </c>
      <c r="L2768" t="s">
        <v>35</v>
      </c>
      <c r="M2768" t="s">
        <v>4</v>
      </c>
      <c r="N2768" t="str">
        <f>IFERROR(VLOOKUP(ventas_starbucks_2025[[#This Row],[tamaño_sucio]],cambio_tamaño[#All],2,0),"Tamaño único")</f>
        <v>Tamaño único</v>
      </c>
      <c r="O2768">
        <v>3</v>
      </c>
      <c r="P2768">
        <v>1226.43</v>
      </c>
      <c r="Q2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8">
        <v>3679.29</v>
      </c>
      <c r="S2768" t="s">
        <v>31</v>
      </c>
      <c r="T2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8" t="str">
        <f>VLOOKUP(ventas_starbucks_2025[[#This Row],[canal_compra]],cambio_canal_compra[#All],2,0)</f>
        <v>Entrega domicilio</v>
      </c>
      <c r="V2768" t="s">
        <v>40</v>
      </c>
      <c r="W2768" t="str">
        <f>VLOOKUP(ventas_starbucks_2025[[#This Row],[método_pago]],cambio_metodo_pago[#All],2,0)</f>
        <v>Efectivo</v>
      </c>
      <c r="X2768" t="s">
        <v>7</v>
      </c>
      <c r="Y2768">
        <v>10</v>
      </c>
      <c r="Z2768" t="str">
        <f>VLOOKUP(ventas_starbucks_2025[[#This Row],[promoción_aplicada5]],promocion_cambiar[#All],2,0)</f>
        <v>Ninguna</v>
      </c>
      <c r="AA2768" t="s">
        <v>17</v>
      </c>
      <c r="AB2768" t="s">
        <v>52</v>
      </c>
      <c r="AC2768" t="s">
        <v>24</v>
      </c>
      <c r="AD2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68">
        <v>2.4</v>
      </c>
      <c r="AF2768">
        <v>5</v>
      </c>
      <c r="AG2768">
        <v>47</v>
      </c>
      <c r="AH2768">
        <v>44</v>
      </c>
    </row>
    <row r="2769" spans="1:34" x14ac:dyDescent="0.25">
      <c r="A2769" s="3" t="s">
        <v>2844</v>
      </c>
      <c r="B2769" s="1">
        <v>45732</v>
      </c>
      <c r="C2769" s="23">
        <f t="shared" si="215"/>
        <v>16</v>
      </c>
      <c r="D2769" s="23">
        <f t="shared" si="216"/>
        <v>7</v>
      </c>
      <c r="E2769" s="23" t="str">
        <f t="shared" si="217"/>
        <v>domingo</v>
      </c>
      <c r="F2769" s="23">
        <f t="shared" si="218"/>
        <v>3</v>
      </c>
      <c r="G2769" s="23" t="str">
        <f t="shared" si="219"/>
        <v>marzo</v>
      </c>
      <c r="H2769" s="2">
        <v>0.49027777777777776</v>
      </c>
      <c r="I2769" t="s">
        <v>12</v>
      </c>
      <c r="J2769" t="str">
        <f>VLOOKUP(ventas_starbucks_2025[[#This Row],[sucursal]],cambio_sucursal[#All],2,0)</f>
        <v>Sucursal Córdoba Shopping</v>
      </c>
      <c r="K2769" t="s">
        <v>67</v>
      </c>
      <c r="L2769" t="s">
        <v>35</v>
      </c>
      <c r="M2769" t="s">
        <v>4</v>
      </c>
      <c r="N2769" t="str">
        <f>IFERROR(VLOOKUP(ventas_starbucks_2025[[#This Row],[tamaño_sucio]],cambio_tamaño[#All],2,0),"Tamaño único")</f>
        <v>Tamaño único</v>
      </c>
      <c r="O2769">
        <v>1</v>
      </c>
      <c r="P2769">
        <v>1071.5999999999999</v>
      </c>
      <c r="Q2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9">
        <v>1071.5999999999999</v>
      </c>
      <c r="S2769" t="s">
        <v>5</v>
      </c>
      <c r="T2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9" t="str">
        <f>VLOOKUP(ventas_starbucks_2025[[#This Row],[canal_compra]],cambio_canal_compra[#All],2,0)</f>
        <v>En tienda</v>
      </c>
      <c r="V2769" t="s">
        <v>40</v>
      </c>
      <c r="W2769" t="str">
        <f>VLOOKUP(ventas_starbucks_2025[[#This Row],[método_pago]],cambio_metodo_pago[#All],2,0)</f>
        <v>Efectivo</v>
      </c>
      <c r="X2769" t="s">
        <v>7</v>
      </c>
      <c r="Y2769">
        <v>10</v>
      </c>
      <c r="Z2769" t="str">
        <f>VLOOKUP(ventas_starbucks_2025[[#This Row],[promoción_aplicada5]],promocion_cambiar[#All],2,0)</f>
        <v>2x1</v>
      </c>
      <c r="AA2769" t="s">
        <v>51</v>
      </c>
      <c r="AB2769" t="s">
        <v>9</v>
      </c>
      <c r="AC2769" t="s">
        <v>10</v>
      </c>
      <c r="AD2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69">
        <v>9</v>
      </c>
      <c r="AF2769">
        <v>4</v>
      </c>
      <c r="AG2769">
        <v>43</v>
      </c>
      <c r="AH2769">
        <v>42</v>
      </c>
    </row>
    <row r="2770" spans="1:34" x14ac:dyDescent="0.25">
      <c r="A2770" s="3" t="s">
        <v>2845</v>
      </c>
      <c r="B2770" s="1">
        <v>45671</v>
      </c>
      <c r="C2770" s="23">
        <f t="shared" si="215"/>
        <v>14</v>
      </c>
      <c r="D2770" s="23">
        <f t="shared" si="216"/>
        <v>2</v>
      </c>
      <c r="E2770" s="23" t="str">
        <f t="shared" si="217"/>
        <v>martes</v>
      </c>
      <c r="F2770" s="23">
        <f t="shared" si="218"/>
        <v>1</v>
      </c>
      <c r="G2770" s="23" t="str">
        <f t="shared" si="219"/>
        <v>enero</v>
      </c>
      <c r="H2770" s="2">
        <v>0.60416666666666663</v>
      </c>
      <c r="I2770" t="s">
        <v>1</v>
      </c>
      <c r="J2770" t="str">
        <f>VLOOKUP(ventas_starbucks_2025[[#This Row],[sucursal]],cambio_sucursal[#All],2,0)</f>
        <v>Sucursal Nueva Córdoba</v>
      </c>
      <c r="K2770" t="s">
        <v>74</v>
      </c>
      <c r="L2770" t="s">
        <v>70</v>
      </c>
      <c r="M2770" t="s">
        <v>50</v>
      </c>
      <c r="N2770" t="str">
        <f>IFERROR(VLOOKUP(ventas_starbucks_2025[[#This Row],[tamaño_sucio]],cambio_tamaño[#All],2,0),"Tamaño único")</f>
        <v>Mediano</v>
      </c>
      <c r="O2770">
        <v>1</v>
      </c>
      <c r="P2770">
        <v>1833.21</v>
      </c>
      <c r="Q2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0">
        <v>1833.21</v>
      </c>
      <c r="S2770" t="s">
        <v>31</v>
      </c>
      <c r="T2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0" t="str">
        <f>VLOOKUP(ventas_starbucks_2025[[#This Row],[canal_compra]],cambio_canal_compra[#All],2,0)</f>
        <v>Entrega domicilio</v>
      </c>
      <c r="V2770" t="s">
        <v>6</v>
      </c>
      <c r="W2770" t="str">
        <f>VLOOKUP(ventas_starbucks_2025[[#This Row],[método_pago]],cambio_metodo_pago[#All],2,0)</f>
        <v>Aplicación móbil</v>
      </c>
      <c r="X2770" t="s">
        <v>22</v>
      </c>
      <c r="Y2770">
        <v>0</v>
      </c>
      <c r="Z2770" t="str">
        <f>VLOOKUP(ventas_starbucks_2025[[#This Row],[promoción_aplicada5]],promocion_cambiar[#All],2,0)</f>
        <v>2x1</v>
      </c>
      <c r="AA2770" t="s">
        <v>51</v>
      </c>
      <c r="AB2770" t="s">
        <v>52</v>
      </c>
      <c r="AC2770" t="s">
        <v>10</v>
      </c>
      <c r="AD2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70">
        <v>4.5</v>
      </c>
      <c r="AF2770">
        <v>5</v>
      </c>
      <c r="AG2770">
        <v>46</v>
      </c>
      <c r="AH2770">
        <v>45</v>
      </c>
    </row>
    <row r="2771" spans="1:34" x14ac:dyDescent="0.25">
      <c r="A2771" s="3" t="s">
        <v>2846</v>
      </c>
      <c r="B2771" s="1">
        <v>45662</v>
      </c>
      <c r="C2771" s="23">
        <f t="shared" si="215"/>
        <v>5</v>
      </c>
      <c r="D2771" s="23">
        <f t="shared" si="216"/>
        <v>7</v>
      </c>
      <c r="E2771" s="1" t="str">
        <f t="shared" si="217"/>
        <v>domingo</v>
      </c>
      <c r="F2771" s="23">
        <f t="shared" si="218"/>
        <v>1</v>
      </c>
      <c r="G2771" s="1" t="str">
        <f t="shared" si="219"/>
        <v>enero</v>
      </c>
      <c r="H2771" s="2">
        <v>0.84861111111111109</v>
      </c>
      <c r="I2771" t="s">
        <v>26</v>
      </c>
      <c r="J2771" t="str">
        <f>VLOOKUP(ventas_starbucks_2025[[#This Row],[sucursal]],cambio_sucursal[#All],2,0)</f>
        <v>Sucursal San Lorenzo 47</v>
      </c>
      <c r="K2771" t="s">
        <v>67</v>
      </c>
      <c r="L2771" t="s">
        <v>35</v>
      </c>
      <c r="M2771" t="s">
        <v>4</v>
      </c>
      <c r="N2771" t="str">
        <f>IFERROR(VLOOKUP(ventas_starbucks_2025[[#This Row],[tamaño_sucio]],cambio_tamaño[#All],2,0),"Tamaño único")</f>
        <v>Tamaño único</v>
      </c>
      <c r="O2771">
        <v>4</v>
      </c>
      <c r="P2771">
        <v>1289.6199999999999</v>
      </c>
      <c r="Q2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1">
        <v>5158.4799999999996</v>
      </c>
      <c r="S2771" t="s">
        <v>31</v>
      </c>
      <c r="T2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71" t="str">
        <f>VLOOKUP(ventas_starbucks_2025[[#This Row],[canal_compra]],cambio_canal_compra[#All],2,0)</f>
        <v>Entrega domicilio</v>
      </c>
      <c r="V2771" t="s">
        <v>6</v>
      </c>
      <c r="W2771" t="str">
        <f>VLOOKUP(ventas_starbucks_2025[[#This Row],[método_pago]],cambio_metodo_pago[#All],2,0)</f>
        <v>Aplicación móbil</v>
      </c>
      <c r="X2771" t="s">
        <v>22</v>
      </c>
      <c r="Y2771">
        <v>0</v>
      </c>
      <c r="Z2771" t="str">
        <f>VLOOKUP(ventas_starbucks_2025[[#This Row],[promoción_aplicada5]],promocion_cambiar[#All],2,0)</f>
        <v>Combo</v>
      </c>
      <c r="AA2771" t="s">
        <v>8</v>
      </c>
      <c r="AB2771" t="s">
        <v>32</v>
      </c>
      <c r="AC2771" t="s">
        <v>41</v>
      </c>
      <c r="AD2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1">
        <v>9.8000000000000007</v>
      </c>
      <c r="AF2771">
        <v>4</v>
      </c>
      <c r="AG2771">
        <v>33</v>
      </c>
      <c r="AH2771">
        <v>29</v>
      </c>
    </row>
    <row r="2772" spans="1:34" x14ac:dyDescent="0.25">
      <c r="A2772" s="3" t="s">
        <v>2847</v>
      </c>
      <c r="B2772" s="1">
        <v>45749</v>
      </c>
      <c r="C2772" s="23">
        <f t="shared" si="215"/>
        <v>2</v>
      </c>
      <c r="D2772" s="23">
        <f t="shared" si="216"/>
        <v>3</v>
      </c>
      <c r="E2772" s="1" t="str">
        <f t="shared" si="217"/>
        <v>miércoles</v>
      </c>
      <c r="F2772" s="23">
        <f t="shared" si="218"/>
        <v>4</v>
      </c>
      <c r="G2772" s="1" t="str">
        <f t="shared" si="219"/>
        <v>abril</v>
      </c>
      <c r="H2772" s="2">
        <v>0.55138888888888893</v>
      </c>
      <c r="I2772" t="s">
        <v>57</v>
      </c>
      <c r="J2772" t="str">
        <f>VLOOKUP(ventas_starbucks_2025[[#This Row],[sucursal]],cambio_sucursal[#All],2,0)</f>
        <v>Sucursal Avda Colón</v>
      </c>
      <c r="K2772" t="s">
        <v>38</v>
      </c>
      <c r="L2772" t="s">
        <v>39</v>
      </c>
      <c r="M2772" t="s">
        <v>4</v>
      </c>
      <c r="N2772" t="str">
        <f>IFERROR(VLOOKUP(ventas_starbucks_2025[[#This Row],[tamaño_sucio]],cambio_tamaño[#All],2,0),"Tamaño único")</f>
        <v>Tamaño único</v>
      </c>
      <c r="O2772">
        <v>5</v>
      </c>
      <c r="P2772">
        <v>1356.88</v>
      </c>
      <c r="Q2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2">
        <v>6784.4</v>
      </c>
      <c r="S2772" t="s">
        <v>15</v>
      </c>
      <c r="T2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72" t="str">
        <f>VLOOKUP(ventas_starbucks_2025[[#This Row],[canal_compra]],cambio_canal_compra[#All],2,0)</f>
        <v>Para llevar</v>
      </c>
      <c r="V2772" t="s">
        <v>16</v>
      </c>
      <c r="W2772" t="str">
        <f>VLOOKUP(ventas_starbucks_2025[[#This Row],[método_pago]],cambio_metodo_pago[#All],2,0)</f>
        <v>Tarjeta</v>
      </c>
      <c r="X2772" t="s">
        <v>22</v>
      </c>
      <c r="Y2772">
        <v>0</v>
      </c>
      <c r="Z2772" t="str">
        <f>VLOOKUP(ventas_starbucks_2025[[#This Row],[promoción_aplicada5]],promocion_cambiar[#All],2,0)</f>
        <v>Ninguna</v>
      </c>
      <c r="AA2772" t="s">
        <v>17</v>
      </c>
      <c r="AB2772" t="s">
        <v>29</v>
      </c>
      <c r="AC2772" t="s">
        <v>10</v>
      </c>
      <c r="AD2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2">
        <v>9.6999999999999993</v>
      </c>
      <c r="AF2772">
        <v>4</v>
      </c>
      <c r="AG2772">
        <v>50</v>
      </c>
      <c r="AH2772">
        <v>45</v>
      </c>
    </row>
    <row r="2773" spans="1:34" x14ac:dyDescent="0.25">
      <c r="A2773" s="3" t="s">
        <v>2848</v>
      </c>
      <c r="B2773" s="1">
        <v>45746</v>
      </c>
      <c r="C2773" s="23">
        <f t="shared" si="215"/>
        <v>30</v>
      </c>
      <c r="D2773" s="23">
        <f t="shared" si="216"/>
        <v>7</v>
      </c>
      <c r="E2773" s="23" t="str">
        <f t="shared" si="217"/>
        <v>domingo</v>
      </c>
      <c r="F2773" s="23">
        <f t="shared" si="218"/>
        <v>3</v>
      </c>
      <c r="G2773" s="23" t="str">
        <f t="shared" si="219"/>
        <v>marzo</v>
      </c>
      <c r="H2773" s="2">
        <v>0.35555555555555557</v>
      </c>
      <c r="I2773" t="s">
        <v>12</v>
      </c>
      <c r="J2773" t="str">
        <f>VLOOKUP(ventas_starbucks_2025[[#This Row],[sucursal]],cambio_sucursal[#All],2,0)</f>
        <v>Sucursal Córdoba Shopping</v>
      </c>
      <c r="K2773" t="s">
        <v>327</v>
      </c>
      <c r="L2773" t="s">
        <v>44</v>
      </c>
      <c r="M2773" t="s">
        <v>62</v>
      </c>
      <c r="N2773" t="str">
        <f>IFERROR(VLOOKUP(ventas_starbucks_2025[[#This Row],[tamaño_sucio]],cambio_tamaño[#All],2,0),"Tamaño único")</f>
        <v>Extra-Grande</v>
      </c>
      <c r="O2773">
        <v>2</v>
      </c>
      <c r="P2773">
        <v>1724.85</v>
      </c>
      <c r="Q2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3">
        <v>3449.7</v>
      </c>
      <c r="S2773" t="s">
        <v>15</v>
      </c>
      <c r="T2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3" t="str">
        <f>VLOOKUP(ventas_starbucks_2025[[#This Row],[canal_compra]],cambio_canal_compra[#All],2,0)</f>
        <v>Para llevar</v>
      </c>
      <c r="V2773" t="s">
        <v>16</v>
      </c>
      <c r="W2773" t="str">
        <f>VLOOKUP(ventas_starbucks_2025[[#This Row],[método_pago]],cambio_metodo_pago[#All],2,0)</f>
        <v>Tarjeta</v>
      </c>
      <c r="X2773" t="s">
        <v>7</v>
      </c>
      <c r="Y2773">
        <v>10</v>
      </c>
      <c r="Z2773" t="str">
        <f>VLOOKUP(ventas_starbucks_2025[[#This Row],[promoción_aplicada5]],promocion_cambiar[#All],2,0)</f>
        <v>2x1</v>
      </c>
      <c r="AA2773" t="s">
        <v>51</v>
      </c>
      <c r="AB2773" t="s">
        <v>29</v>
      </c>
      <c r="AC2773" t="s">
        <v>10</v>
      </c>
      <c r="AD2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3">
        <v>8.6</v>
      </c>
      <c r="AF2773">
        <v>3</v>
      </c>
      <c r="AG2773">
        <v>34</v>
      </c>
      <c r="AH2773">
        <v>32</v>
      </c>
    </row>
    <row r="2774" spans="1:34" x14ac:dyDescent="0.25">
      <c r="A2774" s="3" t="s">
        <v>2849</v>
      </c>
      <c r="B2774" s="1">
        <v>45722</v>
      </c>
      <c r="C2774" s="23">
        <f t="shared" si="215"/>
        <v>6</v>
      </c>
      <c r="D2774" s="23">
        <f t="shared" si="216"/>
        <v>4</v>
      </c>
      <c r="E2774" s="23" t="str">
        <f t="shared" si="217"/>
        <v>jueves</v>
      </c>
      <c r="F2774" s="23">
        <f t="shared" si="218"/>
        <v>3</v>
      </c>
      <c r="G2774" s="23" t="str">
        <f t="shared" si="219"/>
        <v>marzo</v>
      </c>
      <c r="H2774" s="2">
        <v>0.35416666666666669</v>
      </c>
      <c r="I2774" t="s">
        <v>26</v>
      </c>
      <c r="J2774" t="str">
        <f>VLOOKUP(ventas_starbucks_2025[[#This Row],[sucursal]],cambio_sucursal[#All],2,0)</f>
        <v>Sucursal San Lorenzo 47</v>
      </c>
      <c r="K2774" t="s">
        <v>130</v>
      </c>
      <c r="L2774" t="s">
        <v>65</v>
      </c>
      <c r="M2774" t="s">
        <v>4</v>
      </c>
      <c r="N2774" t="str">
        <f>IFERROR(VLOOKUP(ventas_starbucks_2025[[#This Row],[tamaño_sucio]],cambio_tamaño[#All],2,0),"Tamaño único")</f>
        <v>Tamaño único</v>
      </c>
      <c r="O2774">
        <v>3</v>
      </c>
      <c r="P2774">
        <v>1572.68</v>
      </c>
      <c r="Q2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4">
        <v>4718.04</v>
      </c>
      <c r="S2774" t="s">
        <v>5</v>
      </c>
      <c r="T2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4" t="str">
        <f>VLOOKUP(ventas_starbucks_2025[[#This Row],[canal_compra]],cambio_canal_compra[#All],2,0)</f>
        <v>En tienda</v>
      </c>
      <c r="V2774" t="s">
        <v>16</v>
      </c>
      <c r="W2774" t="str">
        <f>VLOOKUP(ventas_starbucks_2025[[#This Row],[método_pago]],cambio_metodo_pago[#All],2,0)</f>
        <v>Tarjeta</v>
      </c>
      <c r="X2774" t="s">
        <v>7</v>
      </c>
      <c r="Y2774">
        <v>10</v>
      </c>
      <c r="Z2774" t="str">
        <f>VLOOKUP(ventas_starbucks_2025[[#This Row],[promoción_aplicada5]],promocion_cambiar[#All],2,0)</f>
        <v>Hora Feliz</v>
      </c>
      <c r="AA2774" t="s">
        <v>36</v>
      </c>
      <c r="AB2774" t="s">
        <v>52</v>
      </c>
      <c r="AC2774" t="s">
        <v>24</v>
      </c>
      <c r="AD2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4">
        <v>8</v>
      </c>
      <c r="AF2774">
        <v>1</v>
      </c>
      <c r="AG2774">
        <v>42</v>
      </c>
      <c r="AH2774">
        <v>39</v>
      </c>
    </row>
    <row r="2775" spans="1:34" x14ac:dyDescent="0.25">
      <c r="A2775" s="3" t="s">
        <v>2850</v>
      </c>
      <c r="B2775" s="1">
        <v>45669</v>
      </c>
      <c r="C2775" s="23">
        <f t="shared" si="215"/>
        <v>12</v>
      </c>
      <c r="D2775" s="23">
        <f t="shared" si="216"/>
        <v>7</v>
      </c>
      <c r="E2775" s="23" t="str">
        <f t="shared" si="217"/>
        <v>domingo</v>
      </c>
      <c r="F2775" s="23">
        <f t="shared" si="218"/>
        <v>1</v>
      </c>
      <c r="G2775" s="23" t="str">
        <f t="shared" si="219"/>
        <v>enero</v>
      </c>
      <c r="H2775" s="2">
        <v>0.82986111111111116</v>
      </c>
      <c r="I2775" t="s">
        <v>26</v>
      </c>
      <c r="J2775" t="str">
        <f>VLOOKUP(ventas_starbucks_2025[[#This Row],[sucursal]],cambio_sucursal[#All],2,0)</f>
        <v>Sucursal San Lorenzo 47</v>
      </c>
      <c r="K2775" t="s">
        <v>27</v>
      </c>
      <c r="L2775" t="s">
        <v>28</v>
      </c>
      <c r="M2775" t="s">
        <v>4</v>
      </c>
      <c r="N2775" t="str">
        <f>IFERROR(VLOOKUP(ventas_starbucks_2025[[#This Row],[tamaño_sucio]],cambio_tamaño[#All],2,0),"Tamaño único")</f>
        <v>Tamaño único</v>
      </c>
      <c r="O2775">
        <v>3</v>
      </c>
      <c r="P2775">
        <v>2009.57</v>
      </c>
      <c r="Q2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75">
        <v>6028.71</v>
      </c>
      <c r="S2775" t="s">
        <v>5</v>
      </c>
      <c r="T2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75" t="str">
        <f>VLOOKUP(ventas_starbucks_2025[[#This Row],[canal_compra]],cambio_canal_compra[#All],2,0)</f>
        <v>En tienda</v>
      </c>
      <c r="V2775" t="s">
        <v>40</v>
      </c>
      <c r="W2775" t="str">
        <f>VLOOKUP(ventas_starbucks_2025[[#This Row],[método_pago]],cambio_metodo_pago[#All],2,0)</f>
        <v>Efectivo</v>
      </c>
      <c r="X2775" t="s">
        <v>7</v>
      </c>
      <c r="Y2775">
        <v>10</v>
      </c>
      <c r="Z2775" t="str">
        <f>VLOOKUP(ventas_starbucks_2025[[#This Row],[promoción_aplicada5]],promocion_cambiar[#All],2,0)</f>
        <v>Ninguna</v>
      </c>
      <c r="AA2775" t="s">
        <v>17</v>
      </c>
      <c r="AB2775" t="s">
        <v>52</v>
      </c>
      <c r="AC2775" t="s">
        <v>10</v>
      </c>
      <c r="AD2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5">
        <v>6.7</v>
      </c>
      <c r="AF2775">
        <v>2</v>
      </c>
      <c r="AG2775">
        <v>44</v>
      </c>
      <c r="AH2775">
        <v>41</v>
      </c>
    </row>
    <row r="2776" spans="1:34" x14ac:dyDescent="0.25">
      <c r="A2776" s="3" t="s">
        <v>2851</v>
      </c>
      <c r="B2776" s="1">
        <v>45702</v>
      </c>
      <c r="C2776" s="23">
        <f t="shared" si="215"/>
        <v>14</v>
      </c>
      <c r="D2776" s="23">
        <f t="shared" si="216"/>
        <v>5</v>
      </c>
      <c r="E2776" s="1" t="str">
        <f t="shared" si="217"/>
        <v>viernes</v>
      </c>
      <c r="F2776" s="23">
        <f t="shared" si="218"/>
        <v>2</v>
      </c>
      <c r="G2776" s="1" t="str">
        <f t="shared" si="219"/>
        <v>febrero</v>
      </c>
      <c r="H2776" s="2">
        <v>0.85763888888888884</v>
      </c>
      <c r="I2776" t="s">
        <v>1</v>
      </c>
      <c r="J2776" t="str">
        <f>VLOOKUP(ventas_starbucks_2025[[#This Row],[sucursal]],cambio_sucursal[#All],2,0)</f>
        <v>Sucursal Nueva Córdoba</v>
      </c>
      <c r="K2776" t="s">
        <v>48</v>
      </c>
      <c r="L2776" t="s">
        <v>49</v>
      </c>
      <c r="M2776" t="s">
        <v>55</v>
      </c>
      <c r="N2776" t="str">
        <f>IFERROR(VLOOKUP(ventas_starbucks_2025[[#This Row],[tamaño_sucio]],cambio_tamaño[#All],2,0),"Tamaño único")</f>
        <v>Pequeño</v>
      </c>
      <c r="O2776">
        <v>2</v>
      </c>
      <c r="P2776">
        <v>1947.36</v>
      </c>
      <c r="Q2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6">
        <v>3894.72</v>
      </c>
      <c r="S2776" t="s">
        <v>31</v>
      </c>
      <c r="T2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6" t="str">
        <f>VLOOKUP(ventas_starbucks_2025[[#This Row],[canal_compra]],cambio_canal_compra[#All],2,0)</f>
        <v>Entrega domicilio</v>
      </c>
      <c r="V2776" t="s">
        <v>6</v>
      </c>
      <c r="W2776" t="str">
        <f>VLOOKUP(ventas_starbucks_2025[[#This Row],[método_pago]],cambio_metodo_pago[#All],2,0)</f>
        <v>Aplicación móbil</v>
      </c>
      <c r="X2776" t="s">
        <v>22</v>
      </c>
      <c r="Y2776">
        <v>0</v>
      </c>
      <c r="Z2776" t="str">
        <f>VLOOKUP(ventas_starbucks_2025[[#This Row],[promoción_aplicada5]],promocion_cambiar[#All],2,0)</f>
        <v>Ninguna</v>
      </c>
      <c r="AA2776" t="s">
        <v>17</v>
      </c>
      <c r="AB2776" t="s">
        <v>23</v>
      </c>
      <c r="AC2776" t="s">
        <v>41</v>
      </c>
      <c r="AD2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6">
        <v>8.8000000000000007</v>
      </c>
      <c r="AF2776">
        <v>5</v>
      </c>
      <c r="AG2776">
        <v>12</v>
      </c>
      <c r="AH2776">
        <v>10</v>
      </c>
    </row>
    <row r="2777" spans="1:34" x14ac:dyDescent="0.25">
      <c r="A2777" s="3" t="s">
        <v>2852</v>
      </c>
      <c r="B2777" s="1">
        <v>45664</v>
      </c>
      <c r="C2777" s="23">
        <f t="shared" si="215"/>
        <v>7</v>
      </c>
      <c r="D2777" s="23">
        <f t="shared" si="216"/>
        <v>2</v>
      </c>
      <c r="E2777" s="23" t="str">
        <f t="shared" si="217"/>
        <v>martes</v>
      </c>
      <c r="F2777" s="23">
        <f t="shared" si="218"/>
        <v>1</v>
      </c>
      <c r="G2777" s="23" t="str">
        <f t="shared" si="219"/>
        <v>enero</v>
      </c>
      <c r="H2777" s="2">
        <v>0.43472222222222223</v>
      </c>
      <c r="I2777" t="s">
        <v>1</v>
      </c>
      <c r="J2777" t="str">
        <f>VLOOKUP(ventas_starbucks_2025[[#This Row],[sucursal]],cambio_sucursal[#All],2,0)</f>
        <v>Sucursal Nueva Córdoba</v>
      </c>
      <c r="K2777" t="s">
        <v>115</v>
      </c>
      <c r="L2777" t="s">
        <v>21</v>
      </c>
      <c r="M2777" t="s">
        <v>4</v>
      </c>
      <c r="N2777" t="str">
        <f>IFERROR(VLOOKUP(ventas_starbucks_2025[[#This Row],[tamaño_sucio]],cambio_tamaño[#All],2,0),"Tamaño único")</f>
        <v>Tamaño único</v>
      </c>
      <c r="O2777">
        <v>2</v>
      </c>
      <c r="P2777">
        <v>1076.1600000000001</v>
      </c>
      <c r="Q2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7">
        <v>2152.3200000000002</v>
      </c>
      <c r="S2777" t="s">
        <v>5</v>
      </c>
      <c r="T2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7" t="str">
        <f>VLOOKUP(ventas_starbucks_2025[[#This Row],[canal_compra]],cambio_canal_compra[#All],2,0)</f>
        <v>En tienda</v>
      </c>
      <c r="V2777" t="s">
        <v>6</v>
      </c>
      <c r="W2777" t="str">
        <f>VLOOKUP(ventas_starbucks_2025[[#This Row],[método_pago]],cambio_metodo_pago[#All],2,0)</f>
        <v>Aplicación móbil</v>
      </c>
      <c r="X2777" t="s">
        <v>22</v>
      </c>
      <c r="Y2777">
        <v>0</v>
      </c>
      <c r="Z2777" t="str">
        <f>VLOOKUP(ventas_starbucks_2025[[#This Row],[promoción_aplicada5]],promocion_cambiar[#All],2,0)</f>
        <v>Combo</v>
      </c>
      <c r="AA2777" t="s">
        <v>8</v>
      </c>
      <c r="AB2777" t="s">
        <v>18</v>
      </c>
      <c r="AC2777" t="s">
        <v>10</v>
      </c>
      <c r="AD2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77">
        <v>4.8</v>
      </c>
      <c r="AF2777">
        <v>1</v>
      </c>
      <c r="AG2777">
        <v>20</v>
      </c>
      <c r="AH2777">
        <v>18</v>
      </c>
    </row>
    <row r="2778" spans="1:34" x14ac:dyDescent="0.25">
      <c r="A2778" s="3" t="s">
        <v>2853</v>
      </c>
      <c r="B2778" s="1">
        <v>45711</v>
      </c>
      <c r="C2778" s="23">
        <f t="shared" si="215"/>
        <v>23</v>
      </c>
      <c r="D2778" s="23">
        <f t="shared" si="216"/>
        <v>7</v>
      </c>
      <c r="E2778" s="1" t="str">
        <f t="shared" si="217"/>
        <v>domingo</v>
      </c>
      <c r="F2778" s="23">
        <f t="shared" si="218"/>
        <v>2</v>
      </c>
      <c r="G2778" s="1" t="str">
        <f t="shared" si="219"/>
        <v>febrero</v>
      </c>
      <c r="H2778" s="2">
        <v>0.71805555555555556</v>
      </c>
      <c r="I2778" t="s">
        <v>57</v>
      </c>
      <c r="J2778" t="str">
        <f>VLOOKUP(ventas_starbucks_2025[[#This Row],[sucursal]],cambio_sucursal[#All],2,0)</f>
        <v>Sucursal Avda Colón</v>
      </c>
      <c r="K2778" t="s">
        <v>27</v>
      </c>
      <c r="L2778" t="s">
        <v>28</v>
      </c>
      <c r="M2778" t="s">
        <v>4</v>
      </c>
      <c r="N2778" t="str">
        <f>IFERROR(VLOOKUP(ventas_starbucks_2025[[#This Row],[tamaño_sucio]],cambio_tamaño[#All],2,0),"Tamaño único")</f>
        <v>Tamaño único</v>
      </c>
      <c r="O2778">
        <v>2</v>
      </c>
      <c r="P2778">
        <v>2079.29</v>
      </c>
      <c r="Q2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78">
        <v>4158.58</v>
      </c>
      <c r="S2778" t="s">
        <v>31</v>
      </c>
      <c r="T2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8" t="str">
        <f>VLOOKUP(ventas_starbucks_2025[[#This Row],[canal_compra]],cambio_canal_compra[#All],2,0)</f>
        <v>Entrega domicilio</v>
      </c>
      <c r="V2778" t="s">
        <v>40</v>
      </c>
      <c r="W2778" t="str">
        <f>VLOOKUP(ventas_starbucks_2025[[#This Row],[método_pago]],cambio_metodo_pago[#All],2,0)</f>
        <v>Efectivo</v>
      </c>
      <c r="X2778" t="s">
        <v>7</v>
      </c>
      <c r="Y2778">
        <v>0</v>
      </c>
      <c r="Z2778" t="str">
        <f>VLOOKUP(ventas_starbucks_2025[[#This Row],[promoción_aplicada5]],promocion_cambiar[#All],2,0)</f>
        <v>Hora Feliz</v>
      </c>
      <c r="AA2778" t="s">
        <v>36</v>
      </c>
      <c r="AB2778" t="s">
        <v>23</v>
      </c>
      <c r="AC2778" t="s">
        <v>41</v>
      </c>
      <c r="AD2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78">
        <v>4.5</v>
      </c>
      <c r="AF2778">
        <v>1</v>
      </c>
      <c r="AG2778">
        <v>46</v>
      </c>
      <c r="AH2778">
        <v>44</v>
      </c>
    </row>
    <row r="2779" spans="1:34" x14ac:dyDescent="0.25">
      <c r="A2779" s="3" t="s">
        <v>2854</v>
      </c>
      <c r="B2779" s="1">
        <v>45763</v>
      </c>
      <c r="C2779" s="23">
        <f t="shared" si="215"/>
        <v>16</v>
      </c>
      <c r="D2779" s="23">
        <f t="shared" si="216"/>
        <v>3</v>
      </c>
      <c r="E2779" s="23" t="str">
        <f t="shared" si="217"/>
        <v>miércoles</v>
      </c>
      <c r="F2779" s="23">
        <f t="shared" si="218"/>
        <v>4</v>
      </c>
      <c r="G2779" s="23" t="str">
        <f t="shared" si="219"/>
        <v>abril</v>
      </c>
      <c r="H2779" s="2">
        <v>0.61041666666666672</v>
      </c>
      <c r="I2779" t="s">
        <v>1</v>
      </c>
      <c r="J2779" t="str">
        <f>VLOOKUP(ventas_starbucks_2025[[#This Row],[sucursal]],cambio_sucursal[#All],2,0)</f>
        <v>Sucursal Nueva Córdoba</v>
      </c>
      <c r="K2779" t="s">
        <v>48</v>
      </c>
      <c r="L2779" t="s">
        <v>49</v>
      </c>
      <c r="M2779" t="s">
        <v>62</v>
      </c>
      <c r="N2779" t="str">
        <f>IFERROR(VLOOKUP(ventas_starbucks_2025[[#This Row],[tamaño_sucio]],cambio_tamaño[#All],2,0),"Tamaño único")</f>
        <v>Extra-Grande</v>
      </c>
      <c r="O2779">
        <v>3</v>
      </c>
      <c r="P2779">
        <v>1783.14</v>
      </c>
      <c r="Q2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9">
        <v>5349.42</v>
      </c>
      <c r="S2779" t="s">
        <v>5</v>
      </c>
      <c r="T2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79" t="str">
        <f>VLOOKUP(ventas_starbucks_2025[[#This Row],[canal_compra]],cambio_canal_compra[#All],2,0)</f>
        <v>En tienda</v>
      </c>
      <c r="V2779" t="s">
        <v>16</v>
      </c>
      <c r="W2779" t="str">
        <f>VLOOKUP(ventas_starbucks_2025[[#This Row],[método_pago]],cambio_metodo_pago[#All],2,0)</f>
        <v>Tarjeta</v>
      </c>
      <c r="X2779" t="s">
        <v>22</v>
      </c>
      <c r="Y2779">
        <v>0</v>
      </c>
      <c r="Z2779" t="str">
        <f>VLOOKUP(ventas_starbucks_2025[[#This Row],[promoción_aplicada5]],promocion_cambiar[#All],2,0)</f>
        <v>Combo</v>
      </c>
      <c r="AA2779" t="s">
        <v>8</v>
      </c>
      <c r="AB2779" t="s">
        <v>32</v>
      </c>
      <c r="AC2779" t="s">
        <v>41</v>
      </c>
      <c r="AD2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9">
        <v>8.6999999999999993</v>
      </c>
      <c r="AF2779">
        <v>5</v>
      </c>
      <c r="AG2779">
        <v>12</v>
      </c>
      <c r="AH2779">
        <v>9</v>
      </c>
    </row>
    <row r="2780" spans="1:34" x14ac:dyDescent="0.25">
      <c r="A2780" s="3" t="s">
        <v>2855</v>
      </c>
      <c r="B2780" s="1">
        <v>45658</v>
      </c>
      <c r="C2780" s="23">
        <f t="shared" si="215"/>
        <v>1</v>
      </c>
      <c r="D2780" s="23">
        <f t="shared" si="216"/>
        <v>3</v>
      </c>
      <c r="E2780" s="23" t="str">
        <f t="shared" si="217"/>
        <v>miércoles</v>
      </c>
      <c r="F2780" s="23">
        <f t="shared" si="218"/>
        <v>1</v>
      </c>
      <c r="G2780" s="23" t="str">
        <f t="shared" si="219"/>
        <v>enero</v>
      </c>
      <c r="H2780" s="2">
        <v>0.75069444444444444</v>
      </c>
      <c r="I2780" t="s">
        <v>26</v>
      </c>
      <c r="J2780" t="str">
        <f>VLOOKUP(ventas_starbucks_2025[[#This Row],[sucursal]],cambio_sucursal[#All],2,0)</f>
        <v>Sucursal San Lorenzo 47</v>
      </c>
      <c r="K2780" t="s">
        <v>327</v>
      </c>
      <c r="L2780" t="s">
        <v>44</v>
      </c>
      <c r="M2780" t="s">
        <v>55</v>
      </c>
      <c r="N2780" t="str">
        <f>IFERROR(VLOOKUP(ventas_starbucks_2025[[#This Row],[tamaño_sucio]],cambio_tamaño[#All],2,0),"Tamaño único")</f>
        <v>Pequeño</v>
      </c>
      <c r="O2780">
        <v>2</v>
      </c>
      <c r="P2780">
        <v>1467.75</v>
      </c>
      <c r="Q2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0">
        <v>2935.5</v>
      </c>
      <c r="S2780" t="s">
        <v>15</v>
      </c>
      <c r="T2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0" t="str">
        <f>VLOOKUP(ventas_starbucks_2025[[#This Row],[canal_compra]],cambio_canal_compra[#All],2,0)</f>
        <v>Para llevar</v>
      </c>
      <c r="V2780" t="s">
        <v>16</v>
      </c>
      <c r="W2780" t="str">
        <f>VLOOKUP(ventas_starbucks_2025[[#This Row],[método_pago]],cambio_metodo_pago[#All],2,0)</f>
        <v>Tarjeta</v>
      </c>
      <c r="X2780" t="s">
        <v>22</v>
      </c>
      <c r="Y2780">
        <v>0</v>
      </c>
      <c r="Z2780" t="str">
        <f>VLOOKUP(ventas_starbucks_2025[[#This Row],[promoción_aplicada5]],promocion_cambiar[#All],2,0)</f>
        <v>2x1</v>
      </c>
      <c r="AA2780" t="s">
        <v>51</v>
      </c>
      <c r="AB2780" t="s">
        <v>9</v>
      </c>
      <c r="AC2780" t="s">
        <v>10</v>
      </c>
      <c r="AD2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80">
        <v>3.8</v>
      </c>
      <c r="AF2780">
        <v>2</v>
      </c>
      <c r="AG2780">
        <v>35</v>
      </c>
      <c r="AH2780">
        <v>33</v>
      </c>
    </row>
    <row r="2781" spans="1:34" x14ac:dyDescent="0.25">
      <c r="A2781" s="3" t="s">
        <v>2856</v>
      </c>
      <c r="B2781" s="1">
        <v>45744</v>
      </c>
      <c r="C2781" s="23">
        <f t="shared" si="215"/>
        <v>28</v>
      </c>
      <c r="D2781" s="23">
        <f t="shared" si="216"/>
        <v>5</v>
      </c>
      <c r="E2781" s="1" t="str">
        <f t="shared" si="217"/>
        <v>viernes</v>
      </c>
      <c r="F2781" s="23">
        <f t="shared" si="218"/>
        <v>3</v>
      </c>
      <c r="G2781" s="1" t="str">
        <f t="shared" si="219"/>
        <v>marzo</v>
      </c>
      <c r="H2781" s="2">
        <v>0.29722222222222222</v>
      </c>
      <c r="I2781" t="s">
        <v>26</v>
      </c>
      <c r="J2781" t="str">
        <f>VLOOKUP(ventas_starbucks_2025[[#This Row],[sucursal]],cambio_sucursal[#All],2,0)</f>
        <v>Sucursal San Lorenzo 47</v>
      </c>
      <c r="K2781" t="s">
        <v>13</v>
      </c>
      <c r="L2781" t="s">
        <v>14</v>
      </c>
      <c r="M2781" t="s">
        <v>4</v>
      </c>
      <c r="N2781" t="str">
        <f>IFERROR(VLOOKUP(ventas_starbucks_2025[[#This Row],[tamaño_sucio]],cambio_tamaño[#All],2,0),"Tamaño único")</f>
        <v>Tamaño único</v>
      </c>
      <c r="O2781">
        <v>4</v>
      </c>
      <c r="P2781">
        <v>1652.51</v>
      </c>
      <c r="Q2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1">
        <v>6610.04</v>
      </c>
      <c r="S2781" t="s">
        <v>15</v>
      </c>
      <c r="T2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81" t="str">
        <f>VLOOKUP(ventas_starbucks_2025[[#This Row],[canal_compra]],cambio_canal_compra[#All],2,0)</f>
        <v>Para llevar</v>
      </c>
      <c r="V2781" t="s">
        <v>40</v>
      </c>
      <c r="W2781" t="str">
        <f>VLOOKUP(ventas_starbucks_2025[[#This Row],[método_pago]],cambio_metodo_pago[#All],2,0)</f>
        <v>Efectivo</v>
      </c>
      <c r="X2781" t="s">
        <v>22</v>
      </c>
      <c r="Y2781">
        <v>0</v>
      </c>
      <c r="Z2781" t="str">
        <f>VLOOKUP(ventas_starbucks_2025[[#This Row],[promoción_aplicada5]],promocion_cambiar[#All],2,0)</f>
        <v>Ninguna</v>
      </c>
      <c r="AA2781" t="s">
        <v>17</v>
      </c>
      <c r="AB2781" t="s">
        <v>52</v>
      </c>
      <c r="AC2781" t="s">
        <v>41</v>
      </c>
      <c r="AD2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81">
        <v>8</v>
      </c>
      <c r="AF2781">
        <v>2</v>
      </c>
      <c r="AG2781">
        <v>43</v>
      </c>
      <c r="AH2781">
        <v>39</v>
      </c>
    </row>
    <row r="2782" spans="1:34" x14ac:dyDescent="0.25">
      <c r="A2782" s="3" t="s">
        <v>2857</v>
      </c>
      <c r="B2782" s="1">
        <v>45704</v>
      </c>
      <c r="C2782" s="23">
        <f t="shared" si="215"/>
        <v>16</v>
      </c>
      <c r="D2782" s="23">
        <f t="shared" si="216"/>
        <v>7</v>
      </c>
      <c r="E2782" s="23" t="str">
        <f t="shared" si="217"/>
        <v>domingo</v>
      </c>
      <c r="F2782" s="23">
        <f t="shared" si="218"/>
        <v>2</v>
      </c>
      <c r="G2782" s="23" t="str">
        <f t="shared" si="219"/>
        <v>febrero</v>
      </c>
      <c r="H2782" s="2">
        <v>0.67569444444444449</v>
      </c>
      <c r="I2782" t="s">
        <v>12</v>
      </c>
      <c r="J2782" t="str">
        <f>VLOOKUP(ventas_starbucks_2025[[#This Row],[sucursal]],cambio_sucursal[#All],2,0)</f>
        <v>Sucursal Córdoba Shopping</v>
      </c>
      <c r="K2782" t="s">
        <v>205</v>
      </c>
      <c r="L2782" t="s">
        <v>70</v>
      </c>
      <c r="M2782" t="s">
        <v>55</v>
      </c>
      <c r="N2782" t="str">
        <f>IFERROR(VLOOKUP(ventas_starbucks_2025[[#This Row],[tamaño_sucio]],cambio_tamaño[#All],2,0),"Tamaño único")</f>
        <v>Pequeño</v>
      </c>
      <c r="O2782">
        <v>4</v>
      </c>
      <c r="P2782">
        <v>1559.36</v>
      </c>
      <c r="Q2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2">
        <v>6237.44</v>
      </c>
      <c r="S2782" t="s">
        <v>15</v>
      </c>
      <c r="T2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82" t="str">
        <f>VLOOKUP(ventas_starbucks_2025[[#This Row],[canal_compra]],cambio_canal_compra[#All],2,0)</f>
        <v>Para llevar</v>
      </c>
      <c r="V2782" t="s">
        <v>16</v>
      </c>
      <c r="W2782" t="str">
        <f>VLOOKUP(ventas_starbucks_2025[[#This Row],[método_pago]],cambio_metodo_pago[#All],2,0)</f>
        <v>Tarjeta</v>
      </c>
      <c r="X2782" t="s">
        <v>7</v>
      </c>
      <c r="Y2782">
        <v>0</v>
      </c>
      <c r="Z2782" t="str">
        <f>VLOOKUP(ventas_starbucks_2025[[#This Row],[promoción_aplicada5]],promocion_cambiar[#All],2,0)</f>
        <v>2x1</v>
      </c>
      <c r="AA2782" t="s">
        <v>51</v>
      </c>
      <c r="AB2782" t="s">
        <v>18</v>
      </c>
      <c r="AC2782" t="s">
        <v>10</v>
      </c>
      <c r="AD2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82">
        <v>4.5</v>
      </c>
      <c r="AF2782">
        <v>4</v>
      </c>
      <c r="AG2782">
        <v>33</v>
      </c>
      <c r="AH2782">
        <v>29</v>
      </c>
    </row>
    <row r="2783" spans="1:34" x14ac:dyDescent="0.25">
      <c r="A2783" s="3" t="s">
        <v>2858</v>
      </c>
      <c r="B2783" s="1">
        <v>45690</v>
      </c>
      <c r="C2783" s="23">
        <f t="shared" si="215"/>
        <v>2</v>
      </c>
      <c r="D2783" s="23">
        <f t="shared" si="216"/>
        <v>7</v>
      </c>
      <c r="E2783" s="1" t="str">
        <f t="shared" si="217"/>
        <v>domingo</v>
      </c>
      <c r="F2783" s="23">
        <f t="shared" si="218"/>
        <v>2</v>
      </c>
      <c r="G2783" s="1" t="str">
        <f t="shared" si="219"/>
        <v>febrero</v>
      </c>
      <c r="H2783" s="2">
        <v>0.54097222222222219</v>
      </c>
      <c r="I2783" t="s">
        <v>26</v>
      </c>
      <c r="J2783" t="str">
        <f>VLOOKUP(ventas_starbucks_2025[[#This Row],[sucursal]],cambio_sucursal[#All],2,0)</f>
        <v>Sucursal San Lorenzo 47</v>
      </c>
      <c r="K2783" t="s">
        <v>48</v>
      </c>
      <c r="L2783" t="s">
        <v>49</v>
      </c>
      <c r="M2783" t="s">
        <v>62</v>
      </c>
      <c r="N2783" t="str">
        <f>IFERROR(VLOOKUP(ventas_starbucks_2025[[#This Row],[tamaño_sucio]],cambio_tamaño[#All],2,0),"Tamaño único")</f>
        <v>Extra-Grande</v>
      </c>
      <c r="O2783">
        <v>3</v>
      </c>
      <c r="P2783">
        <v>2022.74</v>
      </c>
      <c r="Q2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83">
        <v>6068.22</v>
      </c>
      <c r="S2783" t="s">
        <v>15</v>
      </c>
      <c r="T2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83" t="str">
        <f>VLOOKUP(ventas_starbucks_2025[[#This Row],[canal_compra]],cambio_canal_compra[#All],2,0)</f>
        <v>Para llevar</v>
      </c>
      <c r="V2783" t="s">
        <v>16</v>
      </c>
      <c r="W2783" t="str">
        <f>VLOOKUP(ventas_starbucks_2025[[#This Row],[método_pago]],cambio_metodo_pago[#All],2,0)</f>
        <v>Tarjeta</v>
      </c>
      <c r="X2783" t="s">
        <v>22</v>
      </c>
      <c r="Y2783">
        <v>0</v>
      </c>
      <c r="Z2783" t="str">
        <f>VLOOKUP(ventas_starbucks_2025[[#This Row],[promoción_aplicada5]],promocion_cambiar[#All],2,0)</f>
        <v>Ninguna</v>
      </c>
      <c r="AA2783" t="s">
        <v>17</v>
      </c>
      <c r="AB2783" t="s">
        <v>18</v>
      </c>
      <c r="AC2783" t="s">
        <v>24</v>
      </c>
      <c r="AD2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83">
        <v>2.7</v>
      </c>
      <c r="AF2783">
        <v>5</v>
      </c>
      <c r="AG2783">
        <v>49</v>
      </c>
      <c r="AH2783">
        <v>46</v>
      </c>
    </row>
    <row r="2784" spans="1:34" x14ac:dyDescent="0.25">
      <c r="A2784" s="3" t="s">
        <v>2859</v>
      </c>
      <c r="B2784" s="1">
        <v>45704</v>
      </c>
      <c r="C2784" s="23">
        <f t="shared" si="215"/>
        <v>16</v>
      </c>
      <c r="D2784" s="23">
        <f t="shared" si="216"/>
        <v>7</v>
      </c>
      <c r="E2784" s="1" t="str">
        <f t="shared" si="217"/>
        <v>domingo</v>
      </c>
      <c r="F2784" s="23">
        <f t="shared" si="218"/>
        <v>2</v>
      </c>
      <c r="G2784" s="1" t="str">
        <f t="shared" si="219"/>
        <v>febrero</v>
      </c>
      <c r="H2784" s="2">
        <v>0.6020833333333333</v>
      </c>
      <c r="I2784" t="s">
        <v>1</v>
      </c>
      <c r="J2784" t="str">
        <f>VLOOKUP(ventas_starbucks_2025[[#This Row],[sucursal]],cambio_sucursal[#All],2,0)</f>
        <v>Sucursal Nueva Córdoba</v>
      </c>
      <c r="K2784" t="s">
        <v>82</v>
      </c>
      <c r="L2784" t="s">
        <v>28</v>
      </c>
      <c r="M2784" t="s">
        <v>4</v>
      </c>
      <c r="N2784" t="str">
        <f>IFERROR(VLOOKUP(ventas_starbucks_2025[[#This Row],[tamaño_sucio]],cambio_tamaño[#All],2,0),"Tamaño único")</f>
        <v>Tamaño único</v>
      </c>
      <c r="O2784">
        <v>5</v>
      </c>
      <c r="P2784">
        <v>2726.62</v>
      </c>
      <c r="Q2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84">
        <v>13633.1</v>
      </c>
      <c r="S2784" t="s">
        <v>15</v>
      </c>
      <c r="T2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84" t="str">
        <f>VLOOKUP(ventas_starbucks_2025[[#This Row],[canal_compra]],cambio_canal_compra[#All],2,0)</f>
        <v>Para llevar</v>
      </c>
      <c r="V2784" t="s">
        <v>16</v>
      </c>
      <c r="W2784" t="str">
        <f>VLOOKUP(ventas_starbucks_2025[[#This Row],[método_pago]],cambio_metodo_pago[#All],2,0)</f>
        <v>Tarjeta</v>
      </c>
      <c r="X2784" t="s">
        <v>22</v>
      </c>
      <c r="Y2784">
        <v>0</v>
      </c>
      <c r="Z2784" t="str">
        <f>VLOOKUP(ventas_starbucks_2025[[#This Row],[promoción_aplicada5]],promocion_cambiar[#All],2,0)</f>
        <v>Ninguna</v>
      </c>
      <c r="AA2784" t="s">
        <v>17</v>
      </c>
      <c r="AB2784" t="s">
        <v>18</v>
      </c>
      <c r="AC2784" t="s">
        <v>10</v>
      </c>
      <c r="AD2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84">
        <v>10.7</v>
      </c>
      <c r="AF2784">
        <v>2</v>
      </c>
      <c r="AG2784">
        <v>42</v>
      </c>
      <c r="AH2784">
        <v>37</v>
      </c>
    </row>
    <row r="2785" spans="1:34" x14ac:dyDescent="0.25">
      <c r="A2785" s="3" t="s">
        <v>2860</v>
      </c>
      <c r="B2785" s="1">
        <v>45722</v>
      </c>
      <c r="C2785" s="23">
        <f t="shared" si="215"/>
        <v>6</v>
      </c>
      <c r="D2785" s="23">
        <f t="shared" si="216"/>
        <v>4</v>
      </c>
      <c r="E2785" s="1" t="str">
        <f t="shared" si="217"/>
        <v>jueves</v>
      </c>
      <c r="F2785" s="23">
        <f t="shared" si="218"/>
        <v>3</v>
      </c>
      <c r="G2785" s="1" t="str">
        <f t="shared" si="219"/>
        <v>marzo</v>
      </c>
      <c r="H2785" s="2">
        <v>0.42083333333333334</v>
      </c>
      <c r="I2785" t="s">
        <v>1</v>
      </c>
      <c r="J2785" t="str">
        <f>VLOOKUP(ventas_starbucks_2025[[#This Row],[sucursal]],cambio_sucursal[#All],2,0)</f>
        <v>Sucursal Nueva Córdoba</v>
      </c>
      <c r="K2785" t="s">
        <v>127</v>
      </c>
      <c r="L2785" t="s">
        <v>44</v>
      </c>
      <c r="M2785" t="s">
        <v>50</v>
      </c>
      <c r="N2785" t="str">
        <f>IFERROR(VLOOKUP(ventas_starbucks_2025[[#This Row],[tamaño_sucio]],cambio_tamaño[#All],2,0),"Tamaño único")</f>
        <v>Mediano</v>
      </c>
      <c r="O2785">
        <v>1</v>
      </c>
      <c r="P2785">
        <v>1441.9</v>
      </c>
      <c r="Q2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5">
        <v>1441.9</v>
      </c>
      <c r="S2785" t="s">
        <v>15</v>
      </c>
      <c r="T2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5" t="str">
        <f>VLOOKUP(ventas_starbucks_2025[[#This Row],[canal_compra]],cambio_canal_compra[#All],2,0)</f>
        <v>Para llevar</v>
      </c>
      <c r="V2785" t="s">
        <v>40</v>
      </c>
      <c r="W2785" t="str">
        <f>VLOOKUP(ventas_starbucks_2025[[#This Row],[método_pago]],cambio_metodo_pago[#All],2,0)</f>
        <v>Efectivo</v>
      </c>
      <c r="X2785" t="s">
        <v>22</v>
      </c>
      <c r="Y2785">
        <v>0</v>
      </c>
      <c r="Z2785" t="str">
        <f>VLOOKUP(ventas_starbucks_2025[[#This Row],[promoción_aplicada5]],promocion_cambiar[#All],2,0)</f>
        <v>Combo</v>
      </c>
      <c r="AA2785" t="s">
        <v>8</v>
      </c>
      <c r="AB2785" t="s">
        <v>52</v>
      </c>
      <c r="AC2785" t="s">
        <v>41</v>
      </c>
      <c r="AD2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85">
        <v>14.1</v>
      </c>
      <c r="AF2785">
        <v>5</v>
      </c>
      <c r="AG2785">
        <v>22</v>
      </c>
      <c r="AH2785">
        <v>21</v>
      </c>
    </row>
    <row r="2786" spans="1:34" x14ac:dyDescent="0.25">
      <c r="A2786" s="3" t="s">
        <v>2861</v>
      </c>
      <c r="B2786" s="1">
        <v>45667</v>
      </c>
      <c r="C2786" s="23">
        <f t="shared" si="215"/>
        <v>10</v>
      </c>
      <c r="D2786" s="23">
        <f t="shared" si="216"/>
        <v>5</v>
      </c>
      <c r="E2786" s="23" t="str">
        <f t="shared" si="217"/>
        <v>viernes</v>
      </c>
      <c r="F2786" s="23">
        <f t="shared" si="218"/>
        <v>1</v>
      </c>
      <c r="G2786" s="23" t="str">
        <f t="shared" si="219"/>
        <v>enero</v>
      </c>
      <c r="H2786" s="2">
        <v>0.66736111111111107</v>
      </c>
      <c r="I2786" t="s">
        <v>12</v>
      </c>
      <c r="J2786" t="str">
        <f>VLOOKUP(ventas_starbucks_2025[[#This Row],[sucursal]],cambio_sucursal[#All],2,0)</f>
        <v>Sucursal Córdoba Shopping</v>
      </c>
      <c r="K2786" t="s">
        <v>13</v>
      </c>
      <c r="L2786" t="s">
        <v>14</v>
      </c>
      <c r="M2786" t="s">
        <v>4</v>
      </c>
      <c r="N2786" t="str">
        <f>IFERROR(VLOOKUP(ventas_starbucks_2025[[#This Row],[tamaño_sucio]],cambio_tamaño[#All],2,0),"Tamaño único")</f>
        <v>Tamaño único</v>
      </c>
      <c r="O2786">
        <v>1</v>
      </c>
      <c r="P2786">
        <v>1684.76</v>
      </c>
      <c r="Q2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6">
        <v>1684.76</v>
      </c>
      <c r="S2786" t="s">
        <v>5</v>
      </c>
      <c r="T2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6" t="str">
        <f>VLOOKUP(ventas_starbucks_2025[[#This Row],[canal_compra]],cambio_canal_compra[#All],2,0)</f>
        <v>En tienda</v>
      </c>
      <c r="V2786" t="s">
        <v>16</v>
      </c>
      <c r="W2786" t="str">
        <f>VLOOKUP(ventas_starbucks_2025[[#This Row],[método_pago]],cambio_metodo_pago[#All],2,0)</f>
        <v>Tarjeta</v>
      </c>
      <c r="X2786" t="s">
        <v>7</v>
      </c>
      <c r="Y2786">
        <v>0</v>
      </c>
      <c r="Z2786" t="str">
        <f>VLOOKUP(ventas_starbucks_2025[[#This Row],[promoción_aplicada5]],promocion_cambiar[#All],2,0)</f>
        <v>Hora Feliz</v>
      </c>
      <c r="AA2786" t="s">
        <v>36</v>
      </c>
      <c r="AB2786" t="s">
        <v>18</v>
      </c>
      <c r="AC2786" t="s">
        <v>41</v>
      </c>
      <c r="AD2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86">
        <v>14.1</v>
      </c>
      <c r="AF2786">
        <v>2</v>
      </c>
      <c r="AG2786">
        <v>13</v>
      </c>
      <c r="AH2786">
        <v>12</v>
      </c>
    </row>
    <row r="2787" spans="1:34" x14ac:dyDescent="0.25">
      <c r="A2787" s="3" t="s">
        <v>2862</v>
      </c>
      <c r="B2787" s="1">
        <v>45732</v>
      </c>
      <c r="C2787" s="23">
        <f t="shared" si="215"/>
        <v>16</v>
      </c>
      <c r="D2787" s="23">
        <f t="shared" si="216"/>
        <v>7</v>
      </c>
      <c r="E2787" s="1" t="str">
        <f t="shared" si="217"/>
        <v>domingo</v>
      </c>
      <c r="F2787" s="23">
        <f t="shared" si="218"/>
        <v>3</v>
      </c>
      <c r="G2787" s="1" t="str">
        <f t="shared" si="219"/>
        <v>marzo</v>
      </c>
      <c r="H2787" s="2">
        <v>0.78819444444444442</v>
      </c>
      <c r="I2787" t="s">
        <v>1</v>
      </c>
      <c r="J2787" t="str">
        <f>VLOOKUP(ventas_starbucks_2025[[#This Row],[sucursal]],cambio_sucursal[#All],2,0)</f>
        <v>Sucursal Nueva Córdoba</v>
      </c>
      <c r="K2787" t="s">
        <v>82</v>
      </c>
      <c r="L2787" t="s">
        <v>28</v>
      </c>
      <c r="M2787" t="s">
        <v>4</v>
      </c>
      <c r="N2787" t="str">
        <f>IFERROR(VLOOKUP(ventas_starbucks_2025[[#This Row],[tamaño_sucio]],cambio_tamaño[#All],2,0),"Tamaño único")</f>
        <v>Tamaño único</v>
      </c>
      <c r="O2787">
        <v>3</v>
      </c>
      <c r="P2787">
        <v>2779.8</v>
      </c>
      <c r="Q2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87">
        <v>8339.4</v>
      </c>
      <c r="S2787" t="s">
        <v>15</v>
      </c>
      <c r="T2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87" t="str">
        <f>VLOOKUP(ventas_starbucks_2025[[#This Row],[canal_compra]],cambio_canal_compra[#All],2,0)</f>
        <v>Para llevar</v>
      </c>
      <c r="V2787" t="s">
        <v>40</v>
      </c>
      <c r="W2787" t="str">
        <f>VLOOKUP(ventas_starbucks_2025[[#This Row],[método_pago]],cambio_metodo_pago[#All],2,0)</f>
        <v>Efectivo</v>
      </c>
      <c r="X2787" t="s">
        <v>7</v>
      </c>
      <c r="Y2787">
        <v>15</v>
      </c>
      <c r="Z2787" t="str">
        <f>VLOOKUP(ventas_starbucks_2025[[#This Row],[promoción_aplicada5]],promocion_cambiar[#All],2,0)</f>
        <v>Hora Feliz</v>
      </c>
      <c r="AA2787" t="s">
        <v>36</v>
      </c>
      <c r="AB2787" t="s">
        <v>18</v>
      </c>
      <c r="AC2787" t="s">
        <v>10</v>
      </c>
      <c r="AD2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87">
        <v>14.9</v>
      </c>
      <c r="AF2787">
        <v>4</v>
      </c>
      <c r="AG2787">
        <v>34</v>
      </c>
      <c r="AH2787">
        <v>31</v>
      </c>
    </row>
    <row r="2788" spans="1:34" x14ac:dyDescent="0.25">
      <c r="A2788" s="3" t="s">
        <v>2863</v>
      </c>
      <c r="B2788" s="1">
        <v>45738</v>
      </c>
      <c r="C2788" s="23">
        <f t="shared" si="215"/>
        <v>22</v>
      </c>
      <c r="D2788" s="23">
        <f t="shared" si="216"/>
        <v>6</v>
      </c>
      <c r="E2788" s="23" t="str">
        <f t="shared" si="217"/>
        <v>sábado</v>
      </c>
      <c r="F2788" s="23">
        <f t="shared" si="218"/>
        <v>3</v>
      </c>
      <c r="G2788" s="23" t="str">
        <f t="shared" si="219"/>
        <v>marzo</v>
      </c>
      <c r="H2788" s="2">
        <v>0.35208333333333336</v>
      </c>
      <c r="I2788" t="s">
        <v>1</v>
      </c>
      <c r="J2788" t="str">
        <f>VLOOKUP(ventas_starbucks_2025[[#This Row],[sucursal]],cambio_sucursal[#All],2,0)</f>
        <v>Sucursal Nueva Córdoba</v>
      </c>
      <c r="K2788" t="s">
        <v>130</v>
      </c>
      <c r="L2788" t="s">
        <v>65</v>
      </c>
      <c r="M2788" t="s">
        <v>4</v>
      </c>
      <c r="N2788" t="str">
        <f>IFERROR(VLOOKUP(ventas_starbucks_2025[[#This Row],[tamaño_sucio]],cambio_tamaño[#All],2,0),"Tamaño único")</f>
        <v>Tamaño único</v>
      </c>
      <c r="O2788">
        <v>2</v>
      </c>
      <c r="P2788">
        <v>1652.78</v>
      </c>
      <c r="Q2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8">
        <v>3305.56</v>
      </c>
      <c r="S2788" t="s">
        <v>5</v>
      </c>
      <c r="T2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8" t="str">
        <f>VLOOKUP(ventas_starbucks_2025[[#This Row],[canal_compra]],cambio_canal_compra[#All],2,0)</f>
        <v>En tienda</v>
      </c>
      <c r="V2788" t="s">
        <v>40</v>
      </c>
      <c r="W2788" t="str">
        <f>VLOOKUP(ventas_starbucks_2025[[#This Row],[método_pago]],cambio_metodo_pago[#All],2,0)</f>
        <v>Efectivo</v>
      </c>
      <c r="X2788" t="s">
        <v>7</v>
      </c>
      <c r="Y2788">
        <v>10</v>
      </c>
      <c r="Z2788" t="str">
        <f>VLOOKUP(ventas_starbucks_2025[[#This Row],[promoción_aplicada5]],promocion_cambiar[#All],2,0)</f>
        <v>Ninguna</v>
      </c>
      <c r="AA2788" t="s">
        <v>17</v>
      </c>
      <c r="AB2788" t="s">
        <v>9</v>
      </c>
      <c r="AC2788" t="s">
        <v>10</v>
      </c>
      <c r="AD2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88">
        <v>3.3</v>
      </c>
      <c r="AF2788">
        <v>1</v>
      </c>
      <c r="AG2788">
        <v>13</v>
      </c>
      <c r="AH2788">
        <v>11</v>
      </c>
    </row>
    <row r="2789" spans="1:34" x14ac:dyDescent="0.25">
      <c r="A2789" s="3" t="s">
        <v>2864</v>
      </c>
      <c r="B2789" s="1">
        <v>45728</v>
      </c>
      <c r="C2789" s="23">
        <f t="shared" si="215"/>
        <v>12</v>
      </c>
      <c r="D2789" s="23">
        <f t="shared" si="216"/>
        <v>3</v>
      </c>
      <c r="E2789" s="1" t="str">
        <f t="shared" si="217"/>
        <v>miércoles</v>
      </c>
      <c r="F2789" s="23">
        <f t="shared" si="218"/>
        <v>3</v>
      </c>
      <c r="G2789" s="1" t="str">
        <f t="shared" si="219"/>
        <v>marzo</v>
      </c>
      <c r="H2789" s="2">
        <v>0.65347222222222223</v>
      </c>
      <c r="I2789" t="s">
        <v>26</v>
      </c>
      <c r="J2789" t="str">
        <f>VLOOKUP(ventas_starbucks_2025[[#This Row],[sucursal]],cambio_sucursal[#All],2,0)</f>
        <v>Sucursal San Lorenzo 47</v>
      </c>
      <c r="K2789" t="s">
        <v>13</v>
      </c>
      <c r="L2789" t="s">
        <v>14</v>
      </c>
      <c r="M2789" t="s">
        <v>4</v>
      </c>
      <c r="N2789" t="str">
        <f>IFERROR(VLOOKUP(ventas_starbucks_2025[[#This Row],[tamaño_sucio]],cambio_tamaño[#All],2,0),"Tamaño único")</f>
        <v>Tamaño único</v>
      </c>
      <c r="O2789">
        <v>2</v>
      </c>
      <c r="P2789">
        <v>2138.7399999999998</v>
      </c>
      <c r="Q2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89">
        <v>4277.4799999999996</v>
      </c>
      <c r="S2789" t="s">
        <v>15</v>
      </c>
      <c r="T2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9" t="str">
        <f>VLOOKUP(ventas_starbucks_2025[[#This Row],[canal_compra]],cambio_canal_compra[#All],2,0)</f>
        <v>Para llevar</v>
      </c>
      <c r="V2789" t="s">
        <v>40</v>
      </c>
      <c r="W2789" t="str">
        <f>VLOOKUP(ventas_starbucks_2025[[#This Row],[método_pago]],cambio_metodo_pago[#All],2,0)</f>
        <v>Efectivo</v>
      </c>
      <c r="X2789" t="s">
        <v>22</v>
      </c>
      <c r="Y2789">
        <v>0</v>
      </c>
      <c r="Z2789" t="str">
        <f>VLOOKUP(ventas_starbucks_2025[[#This Row],[promoción_aplicada5]],promocion_cambiar[#All],2,0)</f>
        <v>Ninguna</v>
      </c>
      <c r="AA2789" t="s">
        <v>17</v>
      </c>
      <c r="AB2789" t="s">
        <v>52</v>
      </c>
      <c r="AC2789" t="s">
        <v>24</v>
      </c>
      <c r="AD2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89">
        <v>14.9</v>
      </c>
      <c r="AF2789">
        <v>3</v>
      </c>
      <c r="AG2789">
        <v>35</v>
      </c>
      <c r="AH2789">
        <v>33</v>
      </c>
    </row>
    <row r="2790" spans="1:34" x14ac:dyDescent="0.25">
      <c r="A2790" s="3" t="s">
        <v>2865</v>
      </c>
      <c r="B2790" s="1">
        <v>45665</v>
      </c>
      <c r="C2790" s="23">
        <f t="shared" si="215"/>
        <v>8</v>
      </c>
      <c r="D2790" s="23">
        <f t="shared" si="216"/>
        <v>3</v>
      </c>
      <c r="E2790" s="23" t="str">
        <f t="shared" si="217"/>
        <v>miércoles</v>
      </c>
      <c r="F2790" s="23">
        <f t="shared" si="218"/>
        <v>1</v>
      </c>
      <c r="G2790" s="23" t="str">
        <f t="shared" si="219"/>
        <v>enero</v>
      </c>
      <c r="H2790" s="2">
        <v>0.47638888888888886</v>
      </c>
      <c r="I2790" t="s">
        <v>1</v>
      </c>
      <c r="J2790" t="str">
        <f>VLOOKUP(ventas_starbucks_2025[[#This Row],[sucursal]],cambio_sucursal[#All],2,0)</f>
        <v>Sucursal Nueva Córdoba</v>
      </c>
      <c r="K2790" t="s">
        <v>74</v>
      </c>
      <c r="L2790" t="s">
        <v>70</v>
      </c>
      <c r="M2790" t="s">
        <v>55</v>
      </c>
      <c r="N2790" t="str">
        <f>IFERROR(VLOOKUP(ventas_starbucks_2025[[#This Row],[tamaño_sucio]],cambio_tamaño[#All],2,0),"Tamaño único")</f>
        <v>Pequeño</v>
      </c>
      <c r="O2790">
        <v>5</v>
      </c>
      <c r="P2790">
        <v>1684.9</v>
      </c>
      <c r="Q2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0">
        <v>8424.5</v>
      </c>
      <c r="S2790" t="s">
        <v>15</v>
      </c>
      <c r="T2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90" t="str">
        <f>VLOOKUP(ventas_starbucks_2025[[#This Row],[canal_compra]],cambio_canal_compra[#All],2,0)</f>
        <v>Para llevar</v>
      </c>
      <c r="V2790" t="s">
        <v>16</v>
      </c>
      <c r="W2790" t="str">
        <f>VLOOKUP(ventas_starbucks_2025[[#This Row],[método_pago]],cambio_metodo_pago[#All],2,0)</f>
        <v>Tarjeta</v>
      </c>
      <c r="X2790" t="s">
        <v>22</v>
      </c>
      <c r="Y2790">
        <v>0</v>
      </c>
      <c r="Z2790" t="str">
        <f>VLOOKUP(ventas_starbucks_2025[[#This Row],[promoción_aplicada5]],promocion_cambiar[#All],2,0)</f>
        <v>Hora Feliz</v>
      </c>
      <c r="AA2790" t="s">
        <v>36</v>
      </c>
      <c r="AB2790" t="s">
        <v>23</v>
      </c>
      <c r="AC2790" t="s">
        <v>10</v>
      </c>
      <c r="AD2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90">
        <v>7.2</v>
      </c>
      <c r="AF2790">
        <v>2</v>
      </c>
      <c r="AG2790">
        <v>16</v>
      </c>
      <c r="AH2790">
        <v>11</v>
      </c>
    </row>
    <row r="2791" spans="1:34" x14ac:dyDescent="0.25">
      <c r="A2791" s="3" t="s">
        <v>2866</v>
      </c>
      <c r="B2791" s="1">
        <v>45676</v>
      </c>
      <c r="C2791" s="23">
        <f t="shared" si="215"/>
        <v>19</v>
      </c>
      <c r="D2791" s="23">
        <f t="shared" si="216"/>
        <v>7</v>
      </c>
      <c r="E2791" s="23" t="str">
        <f t="shared" si="217"/>
        <v>domingo</v>
      </c>
      <c r="F2791" s="23">
        <f t="shared" si="218"/>
        <v>1</v>
      </c>
      <c r="G2791" s="23" t="str">
        <f t="shared" si="219"/>
        <v>enero</v>
      </c>
      <c r="H2791" s="2">
        <v>0.38750000000000001</v>
      </c>
      <c r="I2791" t="s">
        <v>1</v>
      </c>
      <c r="J2791" t="str">
        <f>VLOOKUP(ventas_starbucks_2025[[#This Row],[sucursal]],cambio_sucursal[#All],2,0)</f>
        <v>Sucursal Nueva Córdoba</v>
      </c>
      <c r="K2791" t="s">
        <v>20</v>
      </c>
      <c r="L2791" t="s">
        <v>21</v>
      </c>
      <c r="M2791" t="s">
        <v>4</v>
      </c>
      <c r="N2791" t="str">
        <f>IFERROR(VLOOKUP(ventas_starbucks_2025[[#This Row],[tamaño_sucio]],cambio_tamaño[#All],2,0),"Tamaño único")</f>
        <v>Tamaño único</v>
      </c>
      <c r="O2791">
        <v>4</v>
      </c>
      <c r="P2791">
        <v>1120.46</v>
      </c>
      <c r="Q2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1">
        <v>4481.84</v>
      </c>
      <c r="S2791" t="s">
        <v>5</v>
      </c>
      <c r="T2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1" t="str">
        <f>VLOOKUP(ventas_starbucks_2025[[#This Row],[canal_compra]],cambio_canal_compra[#All],2,0)</f>
        <v>En tienda</v>
      </c>
      <c r="V2791" t="s">
        <v>40</v>
      </c>
      <c r="W2791" t="str">
        <f>VLOOKUP(ventas_starbucks_2025[[#This Row],[método_pago]],cambio_metodo_pago[#All],2,0)</f>
        <v>Efectivo</v>
      </c>
      <c r="X2791" t="s">
        <v>7</v>
      </c>
      <c r="Y2791">
        <v>0</v>
      </c>
      <c r="Z2791" t="str">
        <f>VLOOKUP(ventas_starbucks_2025[[#This Row],[promoción_aplicada5]],promocion_cambiar[#All],2,0)</f>
        <v>Combo</v>
      </c>
      <c r="AA2791" t="s">
        <v>8</v>
      </c>
      <c r="AB2791" t="s">
        <v>18</v>
      </c>
      <c r="AC2791" t="s">
        <v>24</v>
      </c>
      <c r="AD2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91">
        <v>6.4</v>
      </c>
      <c r="AF2791">
        <v>3</v>
      </c>
      <c r="AG2791">
        <v>11</v>
      </c>
      <c r="AH2791">
        <v>7</v>
      </c>
    </row>
    <row r="2792" spans="1:34" x14ac:dyDescent="0.25">
      <c r="A2792" s="3" t="s">
        <v>2867</v>
      </c>
      <c r="B2792" s="1">
        <v>45721</v>
      </c>
      <c r="C2792" s="23">
        <f t="shared" si="215"/>
        <v>5</v>
      </c>
      <c r="D2792" s="23">
        <f t="shared" si="216"/>
        <v>3</v>
      </c>
      <c r="E2792" s="23" t="str">
        <f t="shared" si="217"/>
        <v>miércoles</v>
      </c>
      <c r="F2792" s="23">
        <f t="shared" si="218"/>
        <v>3</v>
      </c>
      <c r="G2792" s="23" t="str">
        <f t="shared" si="219"/>
        <v>marzo</v>
      </c>
      <c r="H2792" s="2">
        <v>0.54027777777777775</v>
      </c>
      <c r="I2792" t="s">
        <v>12</v>
      </c>
      <c r="J2792" t="str">
        <f>VLOOKUP(ventas_starbucks_2025[[#This Row],[sucursal]],cambio_sucursal[#All],2,0)</f>
        <v>Sucursal Córdoba Shopping</v>
      </c>
      <c r="K2792" t="s">
        <v>13</v>
      </c>
      <c r="L2792" t="s">
        <v>14</v>
      </c>
      <c r="M2792" t="s">
        <v>4</v>
      </c>
      <c r="N2792" t="str">
        <f>IFERROR(VLOOKUP(ventas_starbucks_2025[[#This Row],[tamaño_sucio]],cambio_tamaño[#All],2,0),"Tamaño único")</f>
        <v>Tamaño único</v>
      </c>
      <c r="O2792">
        <v>4</v>
      </c>
      <c r="P2792">
        <v>1678.05</v>
      </c>
      <c r="Q2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2">
        <v>6712.2</v>
      </c>
      <c r="S2792" t="s">
        <v>31</v>
      </c>
      <c r="T2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92" t="str">
        <f>VLOOKUP(ventas_starbucks_2025[[#This Row],[canal_compra]],cambio_canal_compra[#All],2,0)</f>
        <v>Entrega domicilio</v>
      </c>
      <c r="V2792" t="s">
        <v>16</v>
      </c>
      <c r="W2792" t="str">
        <f>VLOOKUP(ventas_starbucks_2025[[#This Row],[método_pago]],cambio_metodo_pago[#All],2,0)</f>
        <v>Tarjeta</v>
      </c>
      <c r="X2792" t="s">
        <v>22</v>
      </c>
      <c r="Y2792">
        <v>0</v>
      </c>
      <c r="Z2792" t="str">
        <f>VLOOKUP(ventas_starbucks_2025[[#This Row],[promoción_aplicada5]],promocion_cambiar[#All],2,0)</f>
        <v>2x1</v>
      </c>
      <c r="AA2792" t="s">
        <v>51</v>
      </c>
      <c r="AB2792" t="s">
        <v>29</v>
      </c>
      <c r="AC2792" t="s">
        <v>10</v>
      </c>
      <c r="AD2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92">
        <v>10.6</v>
      </c>
      <c r="AF2792">
        <v>3</v>
      </c>
      <c r="AG2792">
        <v>29</v>
      </c>
      <c r="AH2792">
        <v>25</v>
      </c>
    </row>
    <row r="2793" spans="1:34" x14ac:dyDescent="0.25">
      <c r="A2793" s="3" t="s">
        <v>2868</v>
      </c>
      <c r="B2793" s="1">
        <v>45742</v>
      </c>
      <c r="C2793" s="23">
        <f t="shared" si="215"/>
        <v>26</v>
      </c>
      <c r="D2793" s="23">
        <f t="shared" si="216"/>
        <v>3</v>
      </c>
      <c r="E2793" s="23" t="str">
        <f t="shared" si="217"/>
        <v>miércoles</v>
      </c>
      <c r="F2793" s="23">
        <f t="shared" si="218"/>
        <v>3</v>
      </c>
      <c r="G2793" s="23" t="str">
        <f t="shared" si="219"/>
        <v>marzo</v>
      </c>
      <c r="H2793" s="2">
        <v>0.30069444444444443</v>
      </c>
      <c r="I2793" t="s">
        <v>57</v>
      </c>
      <c r="J2793" t="str">
        <f>VLOOKUP(ventas_starbucks_2025[[#This Row],[sucursal]],cambio_sucursal[#All],2,0)</f>
        <v>Sucursal Avda Colón</v>
      </c>
      <c r="K2793" t="s">
        <v>94</v>
      </c>
      <c r="L2793" t="s">
        <v>70</v>
      </c>
      <c r="M2793" t="s">
        <v>55</v>
      </c>
      <c r="N2793" t="str">
        <f>IFERROR(VLOOKUP(ventas_starbucks_2025[[#This Row],[tamaño_sucio]],cambio_tamaño[#All],2,0),"Tamaño único")</f>
        <v>Pequeño</v>
      </c>
      <c r="O2793">
        <v>3</v>
      </c>
      <c r="P2793">
        <v>1839.28</v>
      </c>
      <c r="Q2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3">
        <v>5517.84</v>
      </c>
      <c r="S2793" t="s">
        <v>15</v>
      </c>
      <c r="T2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93" t="str">
        <f>VLOOKUP(ventas_starbucks_2025[[#This Row],[canal_compra]],cambio_canal_compra[#All],2,0)</f>
        <v>Para llevar</v>
      </c>
      <c r="V2793" t="s">
        <v>6</v>
      </c>
      <c r="W2793" t="str">
        <f>VLOOKUP(ventas_starbucks_2025[[#This Row],[método_pago]],cambio_metodo_pago[#All],2,0)</f>
        <v>Aplicación móbil</v>
      </c>
      <c r="X2793" t="s">
        <v>22</v>
      </c>
      <c r="Y2793">
        <v>0</v>
      </c>
      <c r="Z2793" t="str">
        <f>VLOOKUP(ventas_starbucks_2025[[#This Row],[promoción_aplicada5]],promocion_cambiar[#All],2,0)</f>
        <v>Ninguna</v>
      </c>
      <c r="AA2793" t="s">
        <v>17</v>
      </c>
      <c r="AB2793" t="s">
        <v>23</v>
      </c>
      <c r="AC2793" t="s">
        <v>24</v>
      </c>
      <c r="AD2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93">
        <v>6.9</v>
      </c>
      <c r="AF2793">
        <v>2</v>
      </c>
      <c r="AG2793">
        <v>30</v>
      </c>
      <c r="AH2793">
        <v>27</v>
      </c>
    </row>
    <row r="2794" spans="1:34" x14ac:dyDescent="0.25">
      <c r="A2794" s="3" t="s">
        <v>2869</v>
      </c>
      <c r="B2794" s="1">
        <v>45707</v>
      </c>
      <c r="C2794" s="23">
        <f t="shared" si="215"/>
        <v>19</v>
      </c>
      <c r="D2794" s="23">
        <f t="shared" si="216"/>
        <v>3</v>
      </c>
      <c r="E2794" s="23" t="str">
        <f t="shared" si="217"/>
        <v>miércoles</v>
      </c>
      <c r="F2794" s="23">
        <f t="shared" si="218"/>
        <v>2</v>
      </c>
      <c r="G2794" s="23" t="str">
        <f t="shared" si="219"/>
        <v>febrero</v>
      </c>
      <c r="H2794" s="2">
        <v>0.73402777777777772</v>
      </c>
      <c r="I2794" t="s">
        <v>57</v>
      </c>
      <c r="J2794" t="str">
        <f>VLOOKUP(ventas_starbucks_2025[[#This Row],[sucursal]],cambio_sucursal[#All],2,0)</f>
        <v>Sucursal Avda Colón</v>
      </c>
      <c r="K2794" t="s">
        <v>58</v>
      </c>
      <c r="L2794" t="s">
        <v>39</v>
      </c>
      <c r="M2794" t="s">
        <v>4</v>
      </c>
      <c r="N2794" t="str">
        <f>IFERROR(VLOOKUP(ventas_starbucks_2025[[#This Row],[tamaño_sucio]],cambio_tamaño[#All],2,0),"Tamaño único")</f>
        <v>Tamaño único</v>
      </c>
      <c r="O2794">
        <v>5</v>
      </c>
      <c r="P2794">
        <v>1594.93</v>
      </c>
      <c r="Q2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4">
        <v>7974.65</v>
      </c>
      <c r="S2794" t="s">
        <v>15</v>
      </c>
      <c r="T2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94" t="str">
        <f>VLOOKUP(ventas_starbucks_2025[[#This Row],[canal_compra]],cambio_canal_compra[#All],2,0)</f>
        <v>Para llevar</v>
      </c>
      <c r="V2794" t="s">
        <v>6</v>
      </c>
      <c r="W2794" t="str">
        <f>VLOOKUP(ventas_starbucks_2025[[#This Row],[método_pago]],cambio_metodo_pago[#All],2,0)</f>
        <v>Aplicación móbil</v>
      </c>
      <c r="X2794" t="s">
        <v>22</v>
      </c>
      <c r="Y2794">
        <v>0</v>
      </c>
      <c r="Z2794" t="str">
        <f>VLOOKUP(ventas_starbucks_2025[[#This Row],[promoción_aplicada5]],promocion_cambiar[#All],2,0)</f>
        <v>Ninguna</v>
      </c>
      <c r="AA2794" t="s">
        <v>17</v>
      </c>
      <c r="AB2794" t="s">
        <v>29</v>
      </c>
      <c r="AC2794" t="s">
        <v>41</v>
      </c>
      <c r="AD2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94">
        <v>10</v>
      </c>
      <c r="AF2794">
        <v>3</v>
      </c>
      <c r="AG2794">
        <v>10</v>
      </c>
      <c r="AH2794">
        <v>5</v>
      </c>
    </row>
    <row r="2795" spans="1:34" x14ac:dyDescent="0.25">
      <c r="A2795" s="3" t="s">
        <v>2870</v>
      </c>
      <c r="B2795" s="1">
        <v>45669</v>
      </c>
      <c r="C2795" s="23">
        <f t="shared" si="215"/>
        <v>12</v>
      </c>
      <c r="D2795" s="23">
        <f t="shared" si="216"/>
        <v>7</v>
      </c>
      <c r="E2795" s="1" t="str">
        <f t="shared" si="217"/>
        <v>domingo</v>
      </c>
      <c r="F2795" s="23">
        <f t="shared" si="218"/>
        <v>1</v>
      </c>
      <c r="G2795" s="1" t="str">
        <f t="shared" si="219"/>
        <v>enero</v>
      </c>
      <c r="H2795" s="2">
        <v>0.62222222222222223</v>
      </c>
      <c r="I2795" t="s">
        <v>12</v>
      </c>
      <c r="J2795" t="str">
        <f>VLOOKUP(ventas_starbucks_2025[[#This Row],[sucursal]],cambio_sucursal[#All],2,0)</f>
        <v>Sucursal Córdoba Shopping</v>
      </c>
      <c r="K2795" t="s">
        <v>82</v>
      </c>
      <c r="L2795" t="s">
        <v>28</v>
      </c>
      <c r="M2795" t="s">
        <v>4</v>
      </c>
      <c r="N2795" t="str">
        <f>IFERROR(VLOOKUP(ventas_starbucks_2025[[#This Row],[tamaño_sucio]],cambio_tamaño[#All],2,0),"Tamaño único")</f>
        <v>Tamaño único</v>
      </c>
      <c r="O2795">
        <v>3</v>
      </c>
      <c r="P2795">
        <v>2378.1</v>
      </c>
      <c r="Q2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95">
        <v>7134.3</v>
      </c>
      <c r="S2795" t="s">
        <v>15</v>
      </c>
      <c r="T2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95" t="str">
        <f>VLOOKUP(ventas_starbucks_2025[[#This Row],[canal_compra]],cambio_canal_compra[#All],2,0)</f>
        <v>Para llevar</v>
      </c>
      <c r="V2795" t="s">
        <v>6</v>
      </c>
      <c r="W2795" t="str">
        <f>VLOOKUP(ventas_starbucks_2025[[#This Row],[método_pago]],cambio_metodo_pago[#All],2,0)</f>
        <v>Aplicación móbil</v>
      </c>
      <c r="X2795" t="s">
        <v>22</v>
      </c>
      <c r="Y2795">
        <v>0</v>
      </c>
      <c r="Z2795" t="str">
        <f>VLOOKUP(ventas_starbucks_2025[[#This Row],[promoción_aplicada5]],promocion_cambiar[#All],2,0)</f>
        <v>Ninguna</v>
      </c>
      <c r="AA2795" t="s">
        <v>17</v>
      </c>
      <c r="AB2795" t="s">
        <v>9</v>
      </c>
      <c r="AC2795" t="s">
        <v>10</v>
      </c>
      <c r="AD2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95">
        <v>13.3</v>
      </c>
      <c r="AF2795">
        <v>1</v>
      </c>
      <c r="AG2795">
        <v>35</v>
      </c>
      <c r="AH2795">
        <v>32</v>
      </c>
    </row>
    <row r="2796" spans="1:34" x14ac:dyDescent="0.25">
      <c r="A2796" s="3" t="s">
        <v>2871</v>
      </c>
      <c r="B2796" s="1">
        <v>45700</v>
      </c>
      <c r="C2796" s="23">
        <f t="shared" si="215"/>
        <v>12</v>
      </c>
      <c r="D2796" s="23">
        <f t="shared" si="216"/>
        <v>3</v>
      </c>
      <c r="E2796" s="23" t="str">
        <f t="shared" si="217"/>
        <v>miércoles</v>
      </c>
      <c r="F2796" s="23">
        <f t="shared" si="218"/>
        <v>2</v>
      </c>
      <c r="G2796" s="23" t="str">
        <f t="shared" si="219"/>
        <v>febrero</v>
      </c>
      <c r="H2796" s="2">
        <v>0.30416666666666664</v>
      </c>
      <c r="I2796" t="s">
        <v>1</v>
      </c>
      <c r="J2796" t="str">
        <f>VLOOKUP(ventas_starbucks_2025[[#This Row],[sucursal]],cambio_sucursal[#All],2,0)</f>
        <v>Sucursal Nueva Córdoba</v>
      </c>
      <c r="K2796" t="s">
        <v>82</v>
      </c>
      <c r="L2796" t="s">
        <v>28</v>
      </c>
      <c r="M2796" t="s">
        <v>4</v>
      </c>
      <c r="N2796" t="str">
        <f>IFERROR(VLOOKUP(ventas_starbucks_2025[[#This Row],[tamaño_sucio]],cambio_tamaño[#All],2,0),"Tamaño único")</f>
        <v>Tamaño único</v>
      </c>
      <c r="O2796">
        <v>5</v>
      </c>
      <c r="P2796">
        <v>2035.36</v>
      </c>
      <c r="Q2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96">
        <v>10176.799999999999</v>
      </c>
      <c r="S2796" t="s">
        <v>15</v>
      </c>
      <c r="T2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96" t="str">
        <f>VLOOKUP(ventas_starbucks_2025[[#This Row],[canal_compra]],cambio_canal_compra[#All],2,0)</f>
        <v>Para llevar</v>
      </c>
      <c r="V2796" t="s">
        <v>16</v>
      </c>
      <c r="W2796" t="str">
        <f>VLOOKUP(ventas_starbucks_2025[[#This Row],[método_pago]],cambio_metodo_pago[#All],2,0)</f>
        <v>Tarjeta</v>
      </c>
      <c r="X2796" t="s">
        <v>22</v>
      </c>
      <c r="Y2796">
        <v>0</v>
      </c>
      <c r="Z2796" t="str">
        <f>VLOOKUP(ventas_starbucks_2025[[#This Row],[promoción_aplicada5]],promocion_cambiar[#All],2,0)</f>
        <v>Ninguna</v>
      </c>
      <c r="AA2796" t="s">
        <v>17</v>
      </c>
      <c r="AB2796" t="s">
        <v>23</v>
      </c>
      <c r="AC2796" t="s">
        <v>10</v>
      </c>
      <c r="AD2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96">
        <v>2.7</v>
      </c>
      <c r="AF2796">
        <v>5</v>
      </c>
      <c r="AG2796">
        <v>45</v>
      </c>
      <c r="AH2796">
        <v>40</v>
      </c>
    </row>
    <row r="2797" spans="1:34" x14ac:dyDescent="0.25">
      <c r="A2797" s="3" t="s">
        <v>2872</v>
      </c>
      <c r="B2797" s="1">
        <v>45736</v>
      </c>
      <c r="C2797" s="23">
        <f t="shared" si="215"/>
        <v>20</v>
      </c>
      <c r="D2797" s="23">
        <f t="shared" si="216"/>
        <v>4</v>
      </c>
      <c r="E2797" s="23" t="str">
        <f t="shared" si="217"/>
        <v>jueves</v>
      </c>
      <c r="F2797" s="23">
        <f t="shared" si="218"/>
        <v>3</v>
      </c>
      <c r="G2797" s="23" t="str">
        <f t="shared" si="219"/>
        <v>marzo</v>
      </c>
      <c r="H2797" s="2">
        <v>0.57361111111111107</v>
      </c>
      <c r="I2797" t="s">
        <v>1</v>
      </c>
      <c r="J2797" t="str">
        <f>VLOOKUP(ventas_starbucks_2025[[#This Row],[sucursal]],cambio_sucursal[#All],2,0)</f>
        <v>Sucursal Nueva Córdoba</v>
      </c>
      <c r="K2797" t="s">
        <v>48</v>
      </c>
      <c r="L2797" t="s">
        <v>49</v>
      </c>
      <c r="M2797" t="s">
        <v>45</v>
      </c>
      <c r="N2797" t="str">
        <f>IFERROR(VLOOKUP(ventas_starbucks_2025[[#This Row],[tamaño_sucio]],cambio_tamaño[#All],2,0),"Tamaño único")</f>
        <v>Grande</v>
      </c>
      <c r="O2797">
        <v>4</v>
      </c>
      <c r="P2797">
        <v>2017.41</v>
      </c>
      <c r="Q2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97">
        <v>8069.64</v>
      </c>
      <c r="S2797" t="s">
        <v>15</v>
      </c>
      <c r="T2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97" t="str">
        <f>VLOOKUP(ventas_starbucks_2025[[#This Row],[canal_compra]],cambio_canal_compra[#All],2,0)</f>
        <v>Para llevar</v>
      </c>
      <c r="V2797" t="s">
        <v>16</v>
      </c>
      <c r="W2797" t="str">
        <f>VLOOKUP(ventas_starbucks_2025[[#This Row],[método_pago]],cambio_metodo_pago[#All],2,0)</f>
        <v>Tarjeta</v>
      </c>
      <c r="X2797" t="s">
        <v>7</v>
      </c>
      <c r="Y2797">
        <v>0</v>
      </c>
      <c r="Z2797" t="str">
        <f>VLOOKUP(ventas_starbucks_2025[[#This Row],[promoción_aplicada5]],promocion_cambiar[#All],2,0)</f>
        <v>2x1</v>
      </c>
      <c r="AA2797" t="s">
        <v>51</v>
      </c>
      <c r="AB2797" t="s">
        <v>9</v>
      </c>
      <c r="AC2797" t="s">
        <v>24</v>
      </c>
      <c r="AD2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97">
        <v>8.1999999999999993</v>
      </c>
      <c r="AF2797">
        <v>5</v>
      </c>
      <c r="AG2797">
        <v>28</v>
      </c>
      <c r="AH2797">
        <v>24</v>
      </c>
    </row>
    <row r="2798" spans="1:34" x14ac:dyDescent="0.25">
      <c r="A2798" s="3" t="s">
        <v>2873</v>
      </c>
      <c r="B2798" s="1">
        <v>45699</v>
      </c>
      <c r="C2798" s="23">
        <f t="shared" si="215"/>
        <v>11</v>
      </c>
      <c r="D2798" s="23">
        <f t="shared" si="216"/>
        <v>2</v>
      </c>
      <c r="E2798" s="23" t="str">
        <f t="shared" si="217"/>
        <v>martes</v>
      </c>
      <c r="F2798" s="23">
        <f t="shared" si="218"/>
        <v>2</v>
      </c>
      <c r="G2798" s="23" t="str">
        <f t="shared" si="219"/>
        <v>febrero</v>
      </c>
      <c r="H2798" s="2">
        <v>0.61527777777777781</v>
      </c>
      <c r="I2798" t="s">
        <v>26</v>
      </c>
      <c r="J2798" t="str">
        <f>VLOOKUP(ventas_starbucks_2025[[#This Row],[sucursal]],cambio_sucursal[#All],2,0)</f>
        <v>Sucursal San Lorenzo 47</v>
      </c>
      <c r="K2798" t="s">
        <v>48</v>
      </c>
      <c r="L2798" t="s">
        <v>49</v>
      </c>
      <c r="M2798" t="s">
        <v>62</v>
      </c>
      <c r="N2798" t="str">
        <f>IFERROR(VLOOKUP(ventas_starbucks_2025[[#This Row],[tamaño_sucio]],cambio_tamaño[#All],2,0),"Tamaño único")</f>
        <v>Extra-Grande</v>
      </c>
      <c r="O2798">
        <v>2</v>
      </c>
      <c r="P2798">
        <v>1871.66</v>
      </c>
      <c r="Q2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8">
        <v>3743.32</v>
      </c>
      <c r="S2798" t="s">
        <v>15</v>
      </c>
      <c r="T2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8" t="str">
        <f>VLOOKUP(ventas_starbucks_2025[[#This Row],[canal_compra]],cambio_canal_compra[#All],2,0)</f>
        <v>Para llevar</v>
      </c>
      <c r="V2798" t="s">
        <v>40</v>
      </c>
      <c r="W2798" t="str">
        <f>VLOOKUP(ventas_starbucks_2025[[#This Row],[método_pago]],cambio_metodo_pago[#All],2,0)</f>
        <v>Efectivo</v>
      </c>
      <c r="X2798" t="s">
        <v>22</v>
      </c>
      <c r="Y2798">
        <v>0</v>
      </c>
      <c r="Z2798" t="str">
        <f>VLOOKUP(ventas_starbucks_2025[[#This Row],[promoción_aplicada5]],promocion_cambiar[#All],2,0)</f>
        <v>Ninguna</v>
      </c>
      <c r="AA2798" t="s">
        <v>17</v>
      </c>
      <c r="AB2798" t="s">
        <v>23</v>
      </c>
      <c r="AC2798" t="s">
        <v>24</v>
      </c>
      <c r="AD2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98">
        <v>14.7</v>
      </c>
      <c r="AF2798">
        <v>2</v>
      </c>
      <c r="AG2798">
        <v>23</v>
      </c>
      <c r="AH2798">
        <v>21</v>
      </c>
    </row>
    <row r="2799" spans="1:34" x14ac:dyDescent="0.25">
      <c r="A2799" s="3" t="s">
        <v>2874</v>
      </c>
      <c r="B2799" s="1">
        <v>45695</v>
      </c>
      <c r="C2799" s="23">
        <f t="shared" si="215"/>
        <v>7</v>
      </c>
      <c r="D2799" s="23">
        <f t="shared" si="216"/>
        <v>5</v>
      </c>
      <c r="E2799" s="1" t="str">
        <f t="shared" si="217"/>
        <v>viernes</v>
      </c>
      <c r="F2799" s="23">
        <f t="shared" si="218"/>
        <v>2</v>
      </c>
      <c r="G2799" s="1" t="str">
        <f t="shared" si="219"/>
        <v>febrero</v>
      </c>
      <c r="H2799" s="2">
        <v>0.54722222222222228</v>
      </c>
      <c r="I2799" t="s">
        <v>57</v>
      </c>
      <c r="J2799" t="str">
        <f>VLOOKUP(ventas_starbucks_2025[[#This Row],[sucursal]],cambio_sucursal[#All],2,0)</f>
        <v>Sucursal Avda Colón</v>
      </c>
      <c r="K2799" t="s">
        <v>130</v>
      </c>
      <c r="L2799" t="s">
        <v>65</v>
      </c>
      <c r="M2799" t="s">
        <v>4</v>
      </c>
      <c r="N2799" t="str">
        <f>IFERROR(VLOOKUP(ventas_starbucks_2025[[#This Row],[tamaño_sucio]],cambio_tamaño[#All],2,0),"Tamaño único")</f>
        <v>Tamaño único</v>
      </c>
      <c r="O2799">
        <v>5</v>
      </c>
      <c r="P2799">
        <v>1884.61</v>
      </c>
      <c r="Q2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9">
        <v>9423.0499999999993</v>
      </c>
      <c r="S2799" t="s">
        <v>15</v>
      </c>
      <c r="T2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99" t="str">
        <f>VLOOKUP(ventas_starbucks_2025[[#This Row],[canal_compra]],cambio_canal_compra[#All],2,0)</f>
        <v>Para llevar</v>
      </c>
      <c r="V2799" t="s">
        <v>40</v>
      </c>
      <c r="W2799" t="str">
        <f>VLOOKUP(ventas_starbucks_2025[[#This Row],[método_pago]],cambio_metodo_pago[#All],2,0)</f>
        <v>Efectivo</v>
      </c>
      <c r="X2799" t="s">
        <v>22</v>
      </c>
      <c r="Y2799">
        <v>0</v>
      </c>
      <c r="Z2799" t="str">
        <f>VLOOKUP(ventas_starbucks_2025[[#This Row],[promoción_aplicada5]],promocion_cambiar[#All],2,0)</f>
        <v>Combo</v>
      </c>
      <c r="AA2799" t="s">
        <v>8</v>
      </c>
      <c r="AB2799" t="s">
        <v>29</v>
      </c>
      <c r="AC2799" t="s">
        <v>41</v>
      </c>
      <c r="AD2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99">
        <v>10.5</v>
      </c>
      <c r="AF2799">
        <v>2</v>
      </c>
      <c r="AG2799">
        <v>21</v>
      </c>
      <c r="AH2799">
        <v>16</v>
      </c>
    </row>
    <row r="2800" spans="1:34" x14ac:dyDescent="0.25">
      <c r="A2800" s="3" t="s">
        <v>2875</v>
      </c>
      <c r="B2800" s="1">
        <v>45663</v>
      </c>
      <c r="C2800" s="23">
        <f t="shared" si="215"/>
        <v>6</v>
      </c>
      <c r="D2800" s="23">
        <f t="shared" si="216"/>
        <v>1</v>
      </c>
      <c r="E2800" s="1" t="str">
        <f t="shared" si="217"/>
        <v>lunes</v>
      </c>
      <c r="F2800" s="23">
        <f t="shared" si="218"/>
        <v>1</v>
      </c>
      <c r="G2800" s="1" t="str">
        <f t="shared" si="219"/>
        <v>enero</v>
      </c>
      <c r="H2800" s="2">
        <v>0.62569444444444444</v>
      </c>
      <c r="I2800" t="s">
        <v>12</v>
      </c>
      <c r="J2800" t="str">
        <f>VLOOKUP(ventas_starbucks_2025[[#This Row],[sucursal]],cambio_sucursal[#All],2,0)</f>
        <v>Sucursal Córdoba Shopping</v>
      </c>
      <c r="K2800" t="s">
        <v>115</v>
      </c>
      <c r="L2800" t="s">
        <v>21</v>
      </c>
      <c r="M2800" t="s">
        <v>4</v>
      </c>
      <c r="N2800" t="str">
        <f>IFERROR(VLOOKUP(ventas_starbucks_2025[[#This Row],[tamaño_sucio]],cambio_tamaño[#All],2,0),"Tamaño único")</f>
        <v>Tamaño único</v>
      </c>
      <c r="O2800">
        <v>3</v>
      </c>
      <c r="P2800">
        <v>856.05</v>
      </c>
      <c r="Q2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00">
        <v>2568.15</v>
      </c>
      <c r="S2800" t="s">
        <v>31</v>
      </c>
      <c r="T2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0" t="str">
        <f>VLOOKUP(ventas_starbucks_2025[[#This Row],[canal_compra]],cambio_canal_compra[#All],2,0)</f>
        <v>Entrega domicilio</v>
      </c>
      <c r="V2800" t="s">
        <v>16</v>
      </c>
      <c r="W2800" t="str">
        <f>VLOOKUP(ventas_starbucks_2025[[#This Row],[método_pago]],cambio_metodo_pago[#All],2,0)</f>
        <v>Tarjeta</v>
      </c>
      <c r="X2800" t="s">
        <v>7</v>
      </c>
      <c r="Y2800">
        <v>0</v>
      </c>
      <c r="Z2800" t="str">
        <f>VLOOKUP(ventas_starbucks_2025[[#This Row],[promoción_aplicada5]],promocion_cambiar[#All],2,0)</f>
        <v>Hora Feliz</v>
      </c>
      <c r="AA2800" t="s">
        <v>36</v>
      </c>
      <c r="AB2800" t="s">
        <v>52</v>
      </c>
      <c r="AC2800" t="s">
        <v>24</v>
      </c>
      <c r="AD2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0">
        <v>6.7</v>
      </c>
      <c r="AF2800">
        <v>1</v>
      </c>
      <c r="AG2800">
        <v>29</v>
      </c>
      <c r="AH2800">
        <v>26</v>
      </c>
    </row>
    <row r="2801" spans="1:34" x14ac:dyDescent="0.25">
      <c r="A2801" s="3" t="s">
        <v>2876</v>
      </c>
      <c r="B2801" s="1">
        <v>45736</v>
      </c>
      <c r="C2801" s="23">
        <f t="shared" si="215"/>
        <v>20</v>
      </c>
      <c r="D2801" s="23">
        <f t="shared" si="216"/>
        <v>4</v>
      </c>
      <c r="E2801" s="23" t="str">
        <f t="shared" si="217"/>
        <v>jueves</v>
      </c>
      <c r="F2801" s="23">
        <f t="shared" si="218"/>
        <v>3</v>
      </c>
      <c r="G2801" s="23" t="str">
        <f t="shared" si="219"/>
        <v>marzo</v>
      </c>
      <c r="H2801" s="2">
        <v>0.41666666666666669</v>
      </c>
      <c r="I2801" t="s">
        <v>12</v>
      </c>
      <c r="J2801" t="str">
        <f>VLOOKUP(ventas_starbucks_2025[[#This Row],[sucursal]],cambio_sucursal[#All],2,0)</f>
        <v>Sucursal Córdoba Shopping</v>
      </c>
      <c r="K2801" t="s">
        <v>89</v>
      </c>
      <c r="L2801" t="s">
        <v>90</v>
      </c>
      <c r="M2801" t="s">
        <v>4</v>
      </c>
      <c r="N2801" t="str">
        <f>IFERROR(VLOOKUP(ventas_starbucks_2025[[#This Row],[tamaño_sucio]],cambio_tamaño[#All],2,0),"Tamaño único")</f>
        <v>Tamaño único</v>
      </c>
      <c r="O2801">
        <v>3</v>
      </c>
      <c r="P2801">
        <v>1538.31</v>
      </c>
      <c r="Q2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1">
        <v>4614.93</v>
      </c>
      <c r="S2801" t="s">
        <v>31</v>
      </c>
      <c r="T2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1" t="str">
        <f>VLOOKUP(ventas_starbucks_2025[[#This Row],[canal_compra]],cambio_canal_compra[#All],2,0)</f>
        <v>Entrega domicilio</v>
      </c>
      <c r="V2801" t="s">
        <v>40</v>
      </c>
      <c r="W2801" t="str">
        <f>VLOOKUP(ventas_starbucks_2025[[#This Row],[método_pago]],cambio_metodo_pago[#All],2,0)</f>
        <v>Efectivo</v>
      </c>
      <c r="X2801" t="s">
        <v>22</v>
      </c>
      <c r="Y2801">
        <v>0</v>
      </c>
      <c r="Z2801" t="str">
        <f>VLOOKUP(ventas_starbucks_2025[[#This Row],[promoción_aplicada5]],promocion_cambiar[#All],2,0)</f>
        <v>Ninguna</v>
      </c>
      <c r="AA2801" t="s">
        <v>17</v>
      </c>
      <c r="AB2801" t="s">
        <v>52</v>
      </c>
      <c r="AC2801" t="s">
        <v>41</v>
      </c>
      <c r="AD2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01">
        <v>2.5</v>
      </c>
      <c r="AF2801">
        <v>5</v>
      </c>
      <c r="AG2801">
        <v>15</v>
      </c>
      <c r="AH2801">
        <v>12</v>
      </c>
    </row>
    <row r="2802" spans="1:34" x14ac:dyDescent="0.25">
      <c r="A2802" s="3" t="s">
        <v>2877</v>
      </c>
      <c r="B2802" s="1">
        <v>45754</v>
      </c>
      <c r="C2802" s="23">
        <f t="shared" si="215"/>
        <v>7</v>
      </c>
      <c r="D2802" s="23">
        <f t="shared" si="216"/>
        <v>1</v>
      </c>
      <c r="E2802" s="1" t="str">
        <f t="shared" si="217"/>
        <v>lunes</v>
      </c>
      <c r="F2802" s="23">
        <f t="shared" si="218"/>
        <v>4</v>
      </c>
      <c r="G2802" s="1" t="str">
        <f t="shared" si="219"/>
        <v>abril</v>
      </c>
      <c r="H2802" s="2">
        <v>0.35069444444444442</v>
      </c>
      <c r="I2802" t="s">
        <v>12</v>
      </c>
      <c r="J2802" t="str">
        <f>VLOOKUP(ventas_starbucks_2025[[#This Row],[sucursal]],cambio_sucursal[#All],2,0)</f>
        <v>Sucursal Córdoba Shopping</v>
      </c>
      <c r="K2802" t="s">
        <v>115</v>
      </c>
      <c r="L2802" t="s">
        <v>21</v>
      </c>
      <c r="M2802" t="s">
        <v>4</v>
      </c>
      <c r="N2802" t="str">
        <f>IFERROR(VLOOKUP(ventas_starbucks_2025[[#This Row],[tamaño_sucio]],cambio_tamaño[#All],2,0),"Tamaño único")</f>
        <v>Tamaño único</v>
      </c>
      <c r="O2802">
        <v>4</v>
      </c>
      <c r="P2802">
        <v>1162.95</v>
      </c>
      <c r="Q2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2">
        <v>4651.8</v>
      </c>
      <c r="S2802" t="s">
        <v>5</v>
      </c>
      <c r="T2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2" t="str">
        <f>VLOOKUP(ventas_starbucks_2025[[#This Row],[canal_compra]],cambio_canal_compra[#All],2,0)</f>
        <v>En tienda</v>
      </c>
      <c r="V2802" t="s">
        <v>16</v>
      </c>
      <c r="W2802" t="str">
        <f>VLOOKUP(ventas_starbucks_2025[[#This Row],[método_pago]],cambio_metodo_pago[#All],2,0)</f>
        <v>Tarjeta</v>
      </c>
      <c r="X2802" t="s">
        <v>22</v>
      </c>
      <c r="Y2802">
        <v>0</v>
      </c>
      <c r="Z2802" t="str">
        <f>VLOOKUP(ventas_starbucks_2025[[#This Row],[promoción_aplicada5]],promocion_cambiar[#All],2,0)</f>
        <v>Hora Feliz</v>
      </c>
      <c r="AA2802" t="s">
        <v>36</v>
      </c>
      <c r="AB2802" t="s">
        <v>32</v>
      </c>
      <c r="AC2802" t="s">
        <v>41</v>
      </c>
      <c r="AD2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2">
        <v>5.5</v>
      </c>
      <c r="AF2802">
        <v>1</v>
      </c>
      <c r="AG2802">
        <v>21</v>
      </c>
      <c r="AH2802">
        <v>17</v>
      </c>
    </row>
    <row r="2803" spans="1:34" x14ac:dyDescent="0.25">
      <c r="A2803" s="3" t="s">
        <v>2878</v>
      </c>
      <c r="B2803" s="1">
        <v>45680</v>
      </c>
      <c r="C2803" s="23">
        <f t="shared" si="215"/>
        <v>23</v>
      </c>
      <c r="D2803" s="23">
        <f t="shared" si="216"/>
        <v>4</v>
      </c>
      <c r="E2803" s="23" t="str">
        <f t="shared" si="217"/>
        <v>jueves</v>
      </c>
      <c r="F2803" s="23">
        <f t="shared" si="218"/>
        <v>1</v>
      </c>
      <c r="G2803" s="23" t="str">
        <f t="shared" si="219"/>
        <v>enero</v>
      </c>
      <c r="H2803" s="2">
        <v>0.52083333333333337</v>
      </c>
      <c r="I2803" t="s">
        <v>12</v>
      </c>
      <c r="J2803" t="str">
        <f>VLOOKUP(ventas_starbucks_2025[[#This Row],[sucursal]],cambio_sucursal[#All],2,0)</f>
        <v>Sucursal Córdoba Shopping</v>
      </c>
      <c r="K2803" t="s">
        <v>58</v>
      </c>
      <c r="L2803" t="s">
        <v>39</v>
      </c>
      <c r="M2803" t="s">
        <v>4</v>
      </c>
      <c r="N2803" t="str">
        <f>IFERROR(VLOOKUP(ventas_starbucks_2025[[#This Row],[tamaño_sucio]],cambio_tamaño[#All],2,0),"Tamaño único")</f>
        <v>Tamaño único</v>
      </c>
      <c r="O2803">
        <v>2</v>
      </c>
      <c r="P2803">
        <v>1145.33</v>
      </c>
      <c r="Q2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3">
        <v>2290.66</v>
      </c>
      <c r="S2803" t="s">
        <v>5</v>
      </c>
      <c r="T2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3" t="str">
        <f>VLOOKUP(ventas_starbucks_2025[[#This Row],[canal_compra]],cambio_canal_compra[#All],2,0)</f>
        <v>En tienda</v>
      </c>
      <c r="V2803" t="s">
        <v>40</v>
      </c>
      <c r="W2803" t="str">
        <f>VLOOKUP(ventas_starbucks_2025[[#This Row],[método_pago]],cambio_metodo_pago[#All],2,0)</f>
        <v>Efectivo</v>
      </c>
      <c r="X2803" t="s">
        <v>7</v>
      </c>
      <c r="Y2803">
        <v>10</v>
      </c>
      <c r="Z2803" t="str">
        <f>VLOOKUP(ventas_starbucks_2025[[#This Row],[promoción_aplicada5]],promocion_cambiar[#All],2,0)</f>
        <v>Combo</v>
      </c>
      <c r="AA2803" t="s">
        <v>8</v>
      </c>
      <c r="AB2803" t="s">
        <v>23</v>
      </c>
      <c r="AC2803" t="s">
        <v>41</v>
      </c>
      <c r="AD2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3">
        <v>8.8000000000000007</v>
      </c>
      <c r="AF2803">
        <v>2</v>
      </c>
      <c r="AG2803">
        <v>18</v>
      </c>
      <c r="AH2803">
        <v>16</v>
      </c>
    </row>
    <row r="2804" spans="1:34" x14ac:dyDescent="0.25">
      <c r="A2804" s="3" t="s">
        <v>2879</v>
      </c>
      <c r="B2804" s="1">
        <v>45752</v>
      </c>
      <c r="C2804" s="23">
        <f t="shared" si="215"/>
        <v>5</v>
      </c>
      <c r="D2804" s="23">
        <f t="shared" si="216"/>
        <v>6</v>
      </c>
      <c r="E2804" s="23" t="str">
        <f t="shared" si="217"/>
        <v>sábado</v>
      </c>
      <c r="F2804" s="23">
        <f t="shared" si="218"/>
        <v>4</v>
      </c>
      <c r="G2804" s="23" t="str">
        <f t="shared" si="219"/>
        <v>abril</v>
      </c>
      <c r="H2804" s="2">
        <v>0.51041666666666663</v>
      </c>
      <c r="I2804" t="s">
        <v>1</v>
      </c>
      <c r="J2804" t="str">
        <f>VLOOKUP(ventas_starbucks_2025[[#This Row],[sucursal]],cambio_sucursal[#All],2,0)</f>
        <v>Sucursal Nueva Córdoba</v>
      </c>
      <c r="K2804" t="s">
        <v>13</v>
      </c>
      <c r="L2804" t="s">
        <v>14</v>
      </c>
      <c r="M2804" t="s">
        <v>4</v>
      </c>
      <c r="N2804" t="str">
        <f>IFERROR(VLOOKUP(ventas_starbucks_2025[[#This Row],[tamaño_sucio]],cambio_tamaño[#All],2,0),"Tamaño único")</f>
        <v>Tamaño único</v>
      </c>
      <c r="O2804">
        <v>3</v>
      </c>
      <c r="P2804">
        <v>1732.37</v>
      </c>
      <c r="Q2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4">
        <v>5197.1099999999997</v>
      </c>
      <c r="S2804" t="s">
        <v>31</v>
      </c>
      <c r="T2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04" t="str">
        <f>VLOOKUP(ventas_starbucks_2025[[#This Row],[canal_compra]],cambio_canal_compra[#All],2,0)</f>
        <v>Entrega domicilio</v>
      </c>
      <c r="V2804" t="s">
        <v>40</v>
      </c>
      <c r="W2804" t="str">
        <f>VLOOKUP(ventas_starbucks_2025[[#This Row],[método_pago]],cambio_metodo_pago[#All],2,0)</f>
        <v>Efectivo</v>
      </c>
      <c r="X2804" t="s">
        <v>7</v>
      </c>
      <c r="Y2804">
        <v>0</v>
      </c>
      <c r="Z2804" t="str">
        <f>VLOOKUP(ventas_starbucks_2025[[#This Row],[promoción_aplicada5]],promocion_cambiar[#All],2,0)</f>
        <v>Combo</v>
      </c>
      <c r="AA2804" t="s">
        <v>8</v>
      </c>
      <c r="AB2804" t="s">
        <v>23</v>
      </c>
      <c r="AC2804" t="s">
        <v>41</v>
      </c>
      <c r="AD2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4">
        <v>9.6999999999999993</v>
      </c>
      <c r="AF2804">
        <v>1</v>
      </c>
      <c r="AG2804">
        <v>29</v>
      </c>
      <c r="AH2804">
        <v>26</v>
      </c>
    </row>
    <row r="2805" spans="1:34" x14ac:dyDescent="0.25">
      <c r="A2805" s="3" t="s">
        <v>2880</v>
      </c>
      <c r="B2805" s="1">
        <v>45679</v>
      </c>
      <c r="C2805" s="23">
        <f t="shared" si="215"/>
        <v>22</v>
      </c>
      <c r="D2805" s="23">
        <f t="shared" si="216"/>
        <v>3</v>
      </c>
      <c r="E2805" s="1" t="str">
        <f t="shared" si="217"/>
        <v>miércoles</v>
      </c>
      <c r="F2805" s="23">
        <f t="shared" si="218"/>
        <v>1</v>
      </c>
      <c r="G2805" s="1" t="str">
        <f t="shared" si="219"/>
        <v>enero</v>
      </c>
      <c r="H2805" s="2">
        <v>0.50902777777777775</v>
      </c>
      <c r="I2805" t="s">
        <v>1</v>
      </c>
      <c r="J2805" t="str">
        <f>VLOOKUP(ventas_starbucks_2025[[#This Row],[sucursal]],cambio_sucursal[#All],2,0)</f>
        <v>Sucursal Nueva Córdoba</v>
      </c>
      <c r="K2805" t="s">
        <v>89</v>
      </c>
      <c r="L2805" t="s">
        <v>90</v>
      </c>
      <c r="M2805" t="s">
        <v>4</v>
      </c>
      <c r="N2805" t="str">
        <f>IFERROR(VLOOKUP(ventas_starbucks_2025[[#This Row],[tamaño_sucio]],cambio_tamaño[#All],2,0),"Tamaño único")</f>
        <v>Tamaño único</v>
      </c>
      <c r="O2805">
        <v>2</v>
      </c>
      <c r="P2805">
        <v>1329.82</v>
      </c>
      <c r="Q2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5">
        <v>2659.64</v>
      </c>
      <c r="S2805" t="s">
        <v>5</v>
      </c>
      <c r="T2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5" t="str">
        <f>VLOOKUP(ventas_starbucks_2025[[#This Row],[canal_compra]],cambio_canal_compra[#All],2,0)</f>
        <v>En tienda</v>
      </c>
      <c r="V2805" t="s">
        <v>16</v>
      </c>
      <c r="W2805" t="str">
        <f>VLOOKUP(ventas_starbucks_2025[[#This Row],[método_pago]],cambio_metodo_pago[#All],2,0)</f>
        <v>Tarjeta</v>
      </c>
      <c r="X2805" t="s">
        <v>7</v>
      </c>
      <c r="Y2805">
        <v>10</v>
      </c>
      <c r="Z2805" t="str">
        <f>VLOOKUP(ventas_starbucks_2025[[#This Row],[promoción_aplicada5]],promocion_cambiar[#All],2,0)</f>
        <v>Hora Feliz</v>
      </c>
      <c r="AA2805" t="s">
        <v>36</v>
      </c>
      <c r="AB2805" t="s">
        <v>29</v>
      </c>
      <c r="AC2805" t="s">
        <v>41</v>
      </c>
      <c r="AD2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05">
        <v>10.4</v>
      </c>
      <c r="AF2805">
        <v>4</v>
      </c>
      <c r="AG2805">
        <v>46</v>
      </c>
      <c r="AH2805">
        <v>44</v>
      </c>
    </row>
    <row r="2806" spans="1:34" x14ac:dyDescent="0.25">
      <c r="A2806" s="3" t="s">
        <v>2881</v>
      </c>
      <c r="B2806" s="1">
        <v>45695</v>
      </c>
      <c r="C2806" s="23">
        <f t="shared" si="215"/>
        <v>7</v>
      </c>
      <c r="D2806" s="23">
        <f t="shared" si="216"/>
        <v>5</v>
      </c>
      <c r="E2806" s="23" t="str">
        <f t="shared" si="217"/>
        <v>viernes</v>
      </c>
      <c r="F2806" s="23">
        <f t="shared" si="218"/>
        <v>2</v>
      </c>
      <c r="G2806" s="23" t="str">
        <f t="shared" si="219"/>
        <v>febrero</v>
      </c>
      <c r="H2806" s="2">
        <v>0.69930555555555551</v>
      </c>
      <c r="I2806" t="s">
        <v>26</v>
      </c>
      <c r="J2806" t="str">
        <f>VLOOKUP(ventas_starbucks_2025[[#This Row],[sucursal]],cambio_sucursal[#All],2,0)</f>
        <v>Sucursal San Lorenzo 47</v>
      </c>
      <c r="K2806" t="s">
        <v>48</v>
      </c>
      <c r="L2806" t="s">
        <v>49</v>
      </c>
      <c r="M2806" t="s">
        <v>55</v>
      </c>
      <c r="N2806" t="str">
        <f>IFERROR(VLOOKUP(ventas_starbucks_2025[[#This Row],[tamaño_sucio]],cambio_tamaño[#All],2,0),"Tamaño único")</f>
        <v>Pequeño</v>
      </c>
      <c r="O2806">
        <v>5</v>
      </c>
      <c r="P2806">
        <v>1667.85</v>
      </c>
      <c r="Q2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6">
        <v>8339.25</v>
      </c>
      <c r="S2806" t="s">
        <v>5</v>
      </c>
      <c r="T2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06" t="str">
        <f>VLOOKUP(ventas_starbucks_2025[[#This Row],[canal_compra]],cambio_canal_compra[#All],2,0)</f>
        <v>En tienda</v>
      </c>
      <c r="V2806" t="s">
        <v>6</v>
      </c>
      <c r="W2806" t="str">
        <f>VLOOKUP(ventas_starbucks_2025[[#This Row],[método_pago]],cambio_metodo_pago[#All],2,0)</f>
        <v>Aplicación móbil</v>
      </c>
      <c r="X2806" t="s">
        <v>7</v>
      </c>
      <c r="Y2806">
        <v>15</v>
      </c>
      <c r="Z2806" t="str">
        <f>VLOOKUP(ventas_starbucks_2025[[#This Row],[promoción_aplicada5]],promocion_cambiar[#All],2,0)</f>
        <v>Ninguna</v>
      </c>
      <c r="AA2806" t="s">
        <v>17</v>
      </c>
      <c r="AB2806" t="s">
        <v>18</v>
      </c>
      <c r="AC2806" t="s">
        <v>24</v>
      </c>
      <c r="AD2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06">
        <v>4.9000000000000004</v>
      </c>
      <c r="AF2806">
        <v>2</v>
      </c>
      <c r="AG2806">
        <v>49</v>
      </c>
      <c r="AH2806">
        <v>44</v>
      </c>
    </row>
    <row r="2807" spans="1:34" x14ac:dyDescent="0.25">
      <c r="A2807" s="3" t="s">
        <v>2882</v>
      </c>
      <c r="B2807" s="1">
        <v>45703</v>
      </c>
      <c r="C2807" s="23">
        <f t="shared" si="215"/>
        <v>15</v>
      </c>
      <c r="D2807" s="23">
        <f t="shared" si="216"/>
        <v>6</v>
      </c>
      <c r="E2807" s="23" t="str">
        <f t="shared" si="217"/>
        <v>sábado</v>
      </c>
      <c r="F2807" s="23">
        <f t="shared" si="218"/>
        <v>2</v>
      </c>
      <c r="G2807" s="23" t="str">
        <f t="shared" si="219"/>
        <v>febrero</v>
      </c>
      <c r="H2807" s="2">
        <v>0.62916666666666665</v>
      </c>
      <c r="I2807" t="s">
        <v>57</v>
      </c>
      <c r="J2807" t="str">
        <f>VLOOKUP(ventas_starbucks_2025[[#This Row],[sucursal]],cambio_sucursal[#All],2,0)</f>
        <v>Sucursal Avda Colón</v>
      </c>
      <c r="K2807" t="s">
        <v>89</v>
      </c>
      <c r="L2807" t="s">
        <v>90</v>
      </c>
      <c r="M2807" t="s">
        <v>4</v>
      </c>
      <c r="N2807" t="str">
        <f>IFERROR(VLOOKUP(ventas_starbucks_2025[[#This Row],[tamaño_sucio]],cambio_tamaño[#All],2,0),"Tamaño único")</f>
        <v>Tamaño único</v>
      </c>
      <c r="O2807">
        <v>2</v>
      </c>
      <c r="P2807">
        <v>1434.65</v>
      </c>
      <c r="Q2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7">
        <v>2869.3</v>
      </c>
      <c r="S2807" t="s">
        <v>15</v>
      </c>
      <c r="T2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7" t="str">
        <f>VLOOKUP(ventas_starbucks_2025[[#This Row],[canal_compra]],cambio_canal_compra[#All],2,0)</f>
        <v>Para llevar</v>
      </c>
      <c r="V2807" t="s">
        <v>40</v>
      </c>
      <c r="W2807" t="str">
        <f>VLOOKUP(ventas_starbucks_2025[[#This Row],[método_pago]],cambio_metodo_pago[#All],2,0)</f>
        <v>Efectivo</v>
      </c>
      <c r="X2807" t="s">
        <v>22</v>
      </c>
      <c r="Y2807">
        <v>0</v>
      </c>
      <c r="Z2807" t="str">
        <f>VLOOKUP(ventas_starbucks_2025[[#This Row],[promoción_aplicada5]],promocion_cambiar[#All],2,0)</f>
        <v>Combo</v>
      </c>
      <c r="AA2807" t="s">
        <v>8</v>
      </c>
      <c r="AB2807" t="s">
        <v>52</v>
      </c>
      <c r="AC2807" t="s">
        <v>41</v>
      </c>
      <c r="AD2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07">
        <v>2.7</v>
      </c>
      <c r="AF2807">
        <v>4</v>
      </c>
      <c r="AG2807">
        <v>39</v>
      </c>
      <c r="AH2807">
        <v>37</v>
      </c>
    </row>
    <row r="2808" spans="1:34" x14ac:dyDescent="0.25">
      <c r="A2808" s="3" t="s">
        <v>2883</v>
      </c>
      <c r="B2808" s="1">
        <v>45676</v>
      </c>
      <c r="C2808" s="23">
        <f t="shared" si="215"/>
        <v>19</v>
      </c>
      <c r="D2808" s="23">
        <f t="shared" si="216"/>
        <v>7</v>
      </c>
      <c r="E2808" s="23" t="str">
        <f t="shared" si="217"/>
        <v>domingo</v>
      </c>
      <c r="F2808" s="23">
        <f t="shared" si="218"/>
        <v>1</v>
      </c>
      <c r="G2808" s="23" t="str">
        <f t="shared" si="219"/>
        <v>enero</v>
      </c>
      <c r="H2808" s="2">
        <v>0.48333333333333334</v>
      </c>
      <c r="I2808" t="s">
        <v>57</v>
      </c>
      <c r="J2808" t="str">
        <f>VLOOKUP(ventas_starbucks_2025[[#This Row],[sucursal]],cambio_sucursal[#All],2,0)</f>
        <v>Sucursal Avda Colón</v>
      </c>
      <c r="K2808" t="s">
        <v>115</v>
      </c>
      <c r="L2808" t="s">
        <v>21</v>
      </c>
      <c r="M2808" t="s">
        <v>4</v>
      </c>
      <c r="N2808" t="str">
        <f>IFERROR(VLOOKUP(ventas_starbucks_2025[[#This Row],[tamaño_sucio]],cambio_tamaño[#All],2,0),"Tamaño único")</f>
        <v>Tamaño único</v>
      </c>
      <c r="O2808">
        <v>4</v>
      </c>
      <c r="P2808">
        <v>1173.69</v>
      </c>
      <c r="Q2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8">
        <v>4694.76</v>
      </c>
      <c r="S2808" t="s">
        <v>31</v>
      </c>
      <c r="T2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8" t="str">
        <f>VLOOKUP(ventas_starbucks_2025[[#This Row],[canal_compra]],cambio_canal_compra[#All],2,0)</f>
        <v>Entrega domicilio</v>
      </c>
      <c r="V2808" t="s">
        <v>40</v>
      </c>
      <c r="W2808" t="str">
        <f>VLOOKUP(ventas_starbucks_2025[[#This Row],[método_pago]],cambio_metodo_pago[#All],2,0)</f>
        <v>Efectivo</v>
      </c>
      <c r="X2808" t="s">
        <v>7</v>
      </c>
      <c r="Y2808">
        <v>15</v>
      </c>
      <c r="Z2808" t="str">
        <f>VLOOKUP(ventas_starbucks_2025[[#This Row],[promoción_aplicada5]],promocion_cambiar[#All],2,0)</f>
        <v>Combo</v>
      </c>
      <c r="AA2808" t="s">
        <v>8</v>
      </c>
      <c r="AB2808" t="s">
        <v>23</v>
      </c>
      <c r="AC2808" t="s">
        <v>41</v>
      </c>
      <c r="AD2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8">
        <v>6.4</v>
      </c>
      <c r="AF2808">
        <v>4</v>
      </c>
      <c r="AG2808">
        <v>29</v>
      </c>
      <c r="AH2808">
        <v>25</v>
      </c>
    </row>
    <row r="2809" spans="1:34" x14ac:dyDescent="0.25">
      <c r="A2809" s="3" t="s">
        <v>2884</v>
      </c>
      <c r="B2809" s="1">
        <v>45665</v>
      </c>
      <c r="C2809" s="23">
        <f t="shared" si="215"/>
        <v>8</v>
      </c>
      <c r="D2809" s="23">
        <f t="shared" si="216"/>
        <v>3</v>
      </c>
      <c r="E2809" s="23" t="str">
        <f t="shared" si="217"/>
        <v>miércoles</v>
      </c>
      <c r="F2809" s="23">
        <f t="shared" si="218"/>
        <v>1</v>
      </c>
      <c r="G2809" s="23" t="str">
        <f t="shared" si="219"/>
        <v>enero</v>
      </c>
      <c r="H2809" s="2">
        <v>0.49236111111111114</v>
      </c>
      <c r="I2809" t="s">
        <v>57</v>
      </c>
      <c r="J2809" t="str">
        <f>VLOOKUP(ventas_starbucks_2025[[#This Row],[sucursal]],cambio_sucursal[#All],2,0)</f>
        <v>Sucursal Avda Colón</v>
      </c>
      <c r="K2809" t="s">
        <v>82</v>
      </c>
      <c r="L2809" t="s">
        <v>28</v>
      </c>
      <c r="M2809" t="s">
        <v>4</v>
      </c>
      <c r="N2809" t="str">
        <f>IFERROR(VLOOKUP(ventas_starbucks_2025[[#This Row],[tamaño_sucio]],cambio_tamaño[#All],2,0),"Tamaño único")</f>
        <v>Tamaño único</v>
      </c>
      <c r="O2809">
        <v>4</v>
      </c>
      <c r="P2809">
        <v>2102.59</v>
      </c>
      <c r="Q2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09">
        <v>8410.36</v>
      </c>
      <c r="S2809" t="s">
        <v>5</v>
      </c>
      <c r="T2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09" t="str">
        <f>VLOOKUP(ventas_starbucks_2025[[#This Row],[canal_compra]],cambio_canal_compra[#All],2,0)</f>
        <v>En tienda</v>
      </c>
      <c r="V2809" t="s">
        <v>40</v>
      </c>
      <c r="W2809" t="str">
        <f>VLOOKUP(ventas_starbucks_2025[[#This Row],[método_pago]],cambio_metodo_pago[#All],2,0)</f>
        <v>Efectivo</v>
      </c>
      <c r="X2809" t="s">
        <v>22</v>
      </c>
      <c r="Y2809">
        <v>0</v>
      </c>
      <c r="Z2809" t="str">
        <f>VLOOKUP(ventas_starbucks_2025[[#This Row],[promoción_aplicada5]],promocion_cambiar[#All],2,0)</f>
        <v>Ninguna</v>
      </c>
      <c r="AA2809" t="s">
        <v>17</v>
      </c>
      <c r="AB2809" t="s">
        <v>23</v>
      </c>
      <c r="AC2809" t="s">
        <v>10</v>
      </c>
      <c r="AD2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9">
        <v>6.6</v>
      </c>
      <c r="AF2809">
        <v>1</v>
      </c>
      <c r="AG2809">
        <v>16</v>
      </c>
      <c r="AH2809">
        <v>12</v>
      </c>
    </row>
    <row r="2810" spans="1:34" x14ac:dyDescent="0.25">
      <c r="A2810" s="3" t="s">
        <v>2885</v>
      </c>
      <c r="B2810" s="1">
        <v>45727</v>
      </c>
      <c r="C2810" s="23">
        <f t="shared" si="215"/>
        <v>11</v>
      </c>
      <c r="D2810" s="23">
        <f t="shared" si="216"/>
        <v>2</v>
      </c>
      <c r="E2810" s="23" t="str">
        <f t="shared" si="217"/>
        <v>martes</v>
      </c>
      <c r="F2810" s="23">
        <f t="shared" si="218"/>
        <v>3</v>
      </c>
      <c r="G2810" s="23" t="str">
        <f t="shared" si="219"/>
        <v>marzo</v>
      </c>
      <c r="H2810" s="2">
        <v>0.34444444444444444</v>
      </c>
      <c r="I2810" t="s">
        <v>1</v>
      </c>
      <c r="J2810" t="str">
        <f>VLOOKUP(ventas_starbucks_2025[[#This Row],[sucursal]],cambio_sucursal[#All],2,0)</f>
        <v>Sucursal Nueva Córdoba</v>
      </c>
      <c r="K2810" t="s">
        <v>175</v>
      </c>
      <c r="L2810" t="s">
        <v>70</v>
      </c>
      <c r="M2810" t="s">
        <v>45</v>
      </c>
      <c r="N2810" t="str">
        <f>IFERROR(VLOOKUP(ventas_starbucks_2025[[#This Row],[tamaño_sucio]],cambio_tamaño[#All],2,0),"Tamaño único")</f>
        <v>Grande</v>
      </c>
      <c r="O2810">
        <v>4</v>
      </c>
      <c r="P2810">
        <v>1846.72</v>
      </c>
      <c r="Q2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0">
        <v>7386.88</v>
      </c>
      <c r="S2810" t="s">
        <v>15</v>
      </c>
      <c r="T2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10" t="str">
        <f>VLOOKUP(ventas_starbucks_2025[[#This Row],[canal_compra]],cambio_canal_compra[#All],2,0)</f>
        <v>Para llevar</v>
      </c>
      <c r="V2810" t="s">
        <v>16</v>
      </c>
      <c r="W2810" t="str">
        <f>VLOOKUP(ventas_starbucks_2025[[#This Row],[método_pago]],cambio_metodo_pago[#All],2,0)</f>
        <v>Tarjeta</v>
      </c>
      <c r="X2810" t="s">
        <v>7</v>
      </c>
      <c r="Y2810">
        <v>15</v>
      </c>
      <c r="Z2810" t="str">
        <f>VLOOKUP(ventas_starbucks_2025[[#This Row],[promoción_aplicada5]],promocion_cambiar[#All],2,0)</f>
        <v>Ninguna</v>
      </c>
      <c r="AA2810" t="s">
        <v>17</v>
      </c>
      <c r="AB2810" t="s">
        <v>29</v>
      </c>
      <c r="AC2810" t="s">
        <v>41</v>
      </c>
      <c r="AD2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10">
        <v>3.9</v>
      </c>
      <c r="AF2810">
        <v>3</v>
      </c>
      <c r="AG2810">
        <v>40</v>
      </c>
      <c r="AH2810">
        <v>36</v>
      </c>
    </row>
    <row r="2811" spans="1:34" x14ac:dyDescent="0.25">
      <c r="A2811" s="3" t="s">
        <v>2886</v>
      </c>
      <c r="B2811" s="1">
        <v>45748</v>
      </c>
      <c r="C2811" s="23">
        <f t="shared" si="215"/>
        <v>1</v>
      </c>
      <c r="D2811" s="23">
        <f t="shared" si="216"/>
        <v>2</v>
      </c>
      <c r="E2811" s="1" t="str">
        <f t="shared" si="217"/>
        <v>martes</v>
      </c>
      <c r="F2811" s="23">
        <f t="shared" si="218"/>
        <v>4</v>
      </c>
      <c r="G2811" s="1" t="str">
        <f t="shared" si="219"/>
        <v>abril</v>
      </c>
      <c r="H2811" s="2">
        <v>0.31111111111111112</v>
      </c>
      <c r="I2811" t="s">
        <v>57</v>
      </c>
      <c r="J2811" t="str">
        <f>VLOOKUP(ventas_starbucks_2025[[#This Row],[sucursal]],cambio_sucursal[#All],2,0)</f>
        <v>Sucursal Avda Colón</v>
      </c>
      <c r="K2811" t="s">
        <v>132</v>
      </c>
      <c r="L2811" t="s">
        <v>35</v>
      </c>
      <c r="M2811" t="s">
        <v>4</v>
      </c>
      <c r="N2811" t="str">
        <f>IFERROR(VLOOKUP(ventas_starbucks_2025[[#This Row],[tamaño_sucio]],cambio_tamaño[#All],2,0),"Tamaño único")</f>
        <v>Tamaño único</v>
      </c>
      <c r="O2811">
        <v>5</v>
      </c>
      <c r="P2811">
        <v>1284.9000000000001</v>
      </c>
      <c r="Q2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1">
        <v>6424.5</v>
      </c>
      <c r="S2811" t="s">
        <v>15</v>
      </c>
      <c r="T2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11" t="str">
        <f>VLOOKUP(ventas_starbucks_2025[[#This Row],[canal_compra]],cambio_canal_compra[#All],2,0)</f>
        <v>Para llevar</v>
      </c>
      <c r="V2811" t="s">
        <v>40</v>
      </c>
      <c r="W2811" t="str">
        <f>VLOOKUP(ventas_starbucks_2025[[#This Row],[método_pago]],cambio_metodo_pago[#All],2,0)</f>
        <v>Efectivo</v>
      </c>
      <c r="X2811" t="s">
        <v>7</v>
      </c>
      <c r="Y2811">
        <v>0</v>
      </c>
      <c r="Z2811" t="str">
        <f>VLOOKUP(ventas_starbucks_2025[[#This Row],[promoción_aplicada5]],promocion_cambiar[#All],2,0)</f>
        <v>Combo</v>
      </c>
      <c r="AA2811" t="s">
        <v>8</v>
      </c>
      <c r="AB2811" t="s">
        <v>18</v>
      </c>
      <c r="AC2811" t="s">
        <v>24</v>
      </c>
      <c r="AD2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11">
        <v>5.4</v>
      </c>
      <c r="AF2811">
        <v>1</v>
      </c>
      <c r="AG2811">
        <v>30</v>
      </c>
      <c r="AH2811">
        <v>25</v>
      </c>
    </row>
    <row r="2812" spans="1:34" x14ac:dyDescent="0.25">
      <c r="A2812" s="3" t="s">
        <v>2887</v>
      </c>
      <c r="B2812" s="1">
        <v>45739</v>
      </c>
      <c r="C2812" s="23">
        <f t="shared" si="215"/>
        <v>23</v>
      </c>
      <c r="D2812" s="23">
        <f t="shared" si="216"/>
        <v>7</v>
      </c>
      <c r="E2812" s="23" t="str">
        <f t="shared" si="217"/>
        <v>domingo</v>
      </c>
      <c r="F2812" s="23">
        <f t="shared" si="218"/>
        <v>3</v>
      </c>
      <c r="G2812" s="23" t="str">
        <f t="shared" si="219"/>
        <v>marzo</v>
      </c>
      <c r="H2812" s="2">
        <v>0.39513888888888887</v>
      </c>
      <c r="I2812" t="s">
        <v>57</v>
      </c>
      <c r="J2812" t="str">
        <f>VLOOKUP(ventas_starbucks_2025[[#This Row],[sucursal]],cambio_sucursal[#All],2,0)</f>
        <v>Sucursal Avda Colón</v>
      </c>
      <c r="K2812" t="s">
        <v>115</v>
      </c>
      <c r="L2812" t="s">
        <v>21</v>
      </c>
      <c r="M2812" t="s">
        <v>4</v>
      </c>
      <c r="N2812" t="str">
        <f>IFERROR(VLOOKUP(ventas_starbucks_2025[[#This Row],[tamaño_sucio]],cambio_tamaño[#All],2,0),"Tamaño único")</f>
        <v>Tamaño único</v>
      </c>
      <c r="O2812">
        <v>2</v>
      </c>
      <c r="P2812">
        <v>1003.96</v>
      </c>
      <c r="Q2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2">
        <v>2007.92</v>
      </c>
      <c r="S2812" t="s">
        <v>31</v>
      </c>
      <c r="T2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2" t="str">
        <f>VLOOKUP(ventas_starbucks_2025[[#This Row],[canal_compra]],cambio_canal_compra[#All],2,0)</f>
        <v>Entrega domicilio</v>
      </c>
      <c r="V2812" t="s">
        <v>6</v>
      </c>
      <c r="W2812" t="str">
        <f>VLOOKUP(ventas_starbucks_2025[[#This Row],[método_pago]],cambio_metodo_pago[#All],2,0)</f>
        <v>Aplicación móbil</v>
      </c>
      <c r="X2812" t="s">
        <v>22</v>
      </c>
      <c r="Y2812">
        <v>0</v>
      </c>
      <c r="Z2812" t="str">
        <f>VLOOKUP(ventas_starbucks_2025[[#This Row],[promoción_aplicada5]],promocion_cambiar[#All],2,0)</f>
        <v>Hora Feliz</v>
      </c>
      <c r="AA2812" t="s">
        <v>36</v>
      </c>
      <c r="AB2812" t="s">
        <v>23</v>
      </c>
      <c r="AC2812" t="s">
        <v>24</v>
      </c>
      <c r="AD2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12">
        <v>9.9</v>
      </c>
      <c r="AF2812">
        <v>5</v>
      </c>
      <c r="AG2812">
        <v>41</v>
      </c>
      <c r="AH2812">
        <v>39</v>
      </c>
    </row>
    <row r="2813" spans="1:34" x14ac:dyDescent="0.25">
      <c r="A2813" s="3" t="s">
        <v>2888</v>
      </c>
      <c r="B2813" s="1">
        <v>45660</v>
      </c>
      <c r="C2813" s="23">
        <f t="shared" si="215"/>
        <v>3</v>
      </c>
      <c r="D2813" s="23">
        <f t="shared" si="216"/>
        <v>5</v>
      </c>
      <c r="E2813" s="1" t="str">
        <f t="shared" si="217"/>
        <v>viernes</v>
      </c>
      <c r="F2813" s="23">
        <f t="shared" si="218"/>
        <v>1</v>
      </c>
      <c r="G2813" s="1" t="str">
        <f t="shared" si="219"/>
        <v>enero</v>
      </c>
      <c r="H2813" s="2">
        <v>0.86250000000000004</v>
      </c>
      <c r="I2813" t="s">
        <v>1</v>
      </c>
      <c r="J2813" t="str">
        <f>VLOOKUP(ventas_starbucks_2025[[#This Row],[sucursal]],cambio_sucursal[#All],2,0)</f>
        <v>Sucursal Nueva Córdoba</v>
      </c>
      <c r="K2813" t="s">
        <v>115</v>
      </c>
      <c r="L2813" t="s">
        <v>21</v>
      </c>
      <c r="M2813" t="s">
        <v>4</v>
      </c>
      <c r="N2813" t="str">
        <f>IFERROR(VLOOKUP(ventas_starbucks_2025[[#This Row],[tamaño_sucio]],cambio_tamaño[#All],2,0),"Tamaño único")</f>
        <v>Tamaño único</v>
      </c>
      <c r="O2813">
        <v>4</v>
      </c>
      <c r="P2813">
        <v>1224.3</v>
      </c>
      <c r="Q2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3">
        <v>4897.2</v>
      </c>
      <c r="S2813" t="s">
        <v>15</v>
      </c>
      <c r="T2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3" t="str">
        <f>VLOOKUP(ventas_starbucks_2025[[#This Row],[canal_compra]],cambio_canal_compra[#All],2,0)</f>
        <v>Para llevar</v>
      </c>
      <c r="V2813" t="s">
        <v>40</v>
      </c>
      <c r="W2813" t="str">
        <f>VLOOKUP(ventas_starbucks_2025[[#This Row],[método_pago]],cambio_metodo_pago[#All],2,0)</f>
        <v>Efectivo</v>
      </c>
      <c r="X2813" t="s">
        <v>7</v>
      </c>
      <c r="Y2813">
        <v>10</v>
      </c>
      <c r="Z2813" t="str">
        <f>VLOOKUP(ventas_starbucks_2025[[#This Row],[promoción_aplicada5]],promocion_cambiar[#All],2,0)</f>
        <v>Ninguna</v>
      </c>
      <c r="AA2813" t="s">
        <v>17</v>
      </c>
      <c r="AB2813" t="s">
        <v>32</v>
      </c>
      <c r="AC2813" t="s">
        <v>10</v>
      </c>
      <c r="AD2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13">
        <v>4.2</v>
      </c>
      <c r="AF2813">
        <v>1</v>
      </c>
      <c r="AG2813">
        <v>20</v>
      </c>
      <c r="AH2813">
        <v>16</v>
      </c>
    </row>
    <row r="2814" spans="1:34" x14ac:dyDescent="0.25">
      <c r="A2814" s="3" t="s">
        <v>2889</v>
      </c>
      <c r="B2814" s="1">
        <v>45670</v>
      </c>
      <c r="C2814" s="23">
        <f t="shared" si="215"/>
        <v>13</v>
      </c>
      <c r="D2814" s="23">
        <f t="shared" si="216"/>
        <v>1</v>
      </c>
      <c r="E2814" s="23" t="str">
        <f t="shared" si="217"/>
        <v>lunes</v>
      </c>
      <c r="F2814" s="23">
        <f t="shared" si="218"/>
        <v>1</v>
      </c>
      <c r="G2814" s="23" t="str">
        <f t="shared" si="219"/>
        <v>enero</v>
      </c>
      <c r="H2814" s="2">
        <v>0.43611111111111112</v>
      </c>
      <c r="I2814" t="s">
        <v>57</v>
      </c>
      <c r="J2814" t="str">
        <f>VLOOKUP(ventas_starbucks_2025[[#This Row],[sucursal]],cambio_sucursal[#All],2,0)</f>
        <v>Sucursal Avda Colón</v>
      </c>
      <c r="K2814" t="s">
        <v>74</v>
      </c>
      <c r="L2814" t="s">
        <v>70</v>
      </c>
      <c r="M2814" t="s">
        <v>55</v>
      </c>
      <c r="N2814" t="str">
        <f>IFERROR(VLOOKUP(ventas_starbucks_2025[[#This Row],[tamaño_sucio]],cambio_tamaño[#All],2,0),"Tamaño único")</f>
        <v>Pequeño</v>
      </c>
      <c r="O2814">
        <v>4</v>
      </c>
      <c r="P2814">
        <v>1378.86</v>
      </c>
      <c r="Q2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4">
        <v>5515.44</v>
      </c>
      <c r="S2814" t="s">
        <v>15</v>
      </c>
      <c r="T2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14" t="str">
        <f>VLOOKUP(ventas_starbucks_2025[[#This Row],[canal_compra]],cambio_canal_compra[#All],2,0)</f>
        <v>Para llevar</v>
      </c>
      <c r="V2814" t="s">
        <v>40</v>
      </c>
      <c r="W2814" t="str">
        <f>VLOOKUP(ventas_starbucks_2025[[#This Row],[método_pago]],cambio_metodo_pago[#All],2,0)</f>
        <v>Efectivo</v>
      </c>
      <c r="X2814" t="s">
        <v>7</v>
      </c>
      <c r="Y2814">
        <v>0</v>
      </c>
      <c r="Z2814" t="str">
        <f>VLOOKUP(ventas_starbucks_2025[[#This Row],[promoción_aplicada5]],promocion_cambiar[#All],2,0)</f>
        <v>2x1</v>
      </c>
      <c r="AA2814" t="s">
        <v>51</v>
      </c>
      <c r="AB2814" t="s">
        <v>52</v>
      </c>
      <c r="AC2814" t="s">
        <v>24</v>
      </c>
      <c r="AD2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14">
        <v>12.7</v>
      </c>
      <c r="AF2814">
        <v>2</v>
      </c>
      <c r="AG2814">
        <v>34</v>
      </c>
      <c r="AH2814">
        <v>30</v>
      </c>
    </row>
    <row r="2815" spans="1:34" x14ac:dyDescent="0.25">
      <c r="A2815" s="3" t="s">
        <v>2890</v>
      </c>
      <c r="B2815" s="1">
        <v>45688</v>
      </c>
      <c r="C2815" s="23">
        <f t="shared" si="215"/>
        <v>31</v>
      </c>
      <c r="D2815" s="23">
        <f t="shared" si="216"/>
        <v>5</v>
      </c>
      <c r="E2815" s="1" t="str">
        <f t="shared" si="217"/>
        <v>viernes</v>
      </c>
      <c r="F2815" s="23">
        <f t="shared" si="218"/>
        <v>1</v>
      </c>
      <c r="G2815" s="1" t="str">
        <f t="shared" si="219"/>
        <v>enero</v>
      </c>
      <c r="H2815" s="2">
        <v>0.43194444444444446</v>
      </c>
      <c r="I2815" t="s">
        <v>12</v>
      </c>
      <c r="J2815" t="str">
        <f>VLOOKUP(ventas_starbucks_2025[[#This Row],[sucursal]],cambio_sucursal[#All],2,0)</f>
        <v>Sucursal Córdoba Shopping</v>
      </c>
      <c r="K2815" t="s">
        <v>89</v>
      </c>
      <c r="L2815" t="s">
        <v>90</v>
      </c>
      <c r="M2815" t="s">
        <v>4</v>
      </c>
      <c r="N2815" t="str">
        <f>IFERROR(VLOOKUP(ventas_starbucks_2025[[#This Row],[tamaño_sucio]],cambio_tamaño[#All],2,0),"Tamaño único")</f>
        <v>Tamaño único</v>
      </c>
      <c r="O2815">
        <v>4</v>
      </c>
      <c r="P2815">
        <v>1571.37</v>
      </c>
      <c r="Q2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5">
        <v>6285.48</v>
      </c>
      <c r="S2815" t="s">
        <v>31</v>
      </c>
      <c r="T2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15" t="str">
        <f>VLOOKUP(ventas_starbucks_2025[[#This Row],[canal_compra]],cambio_canal_compra[#All],2,0)</f>
        <v>Entrega domicilio</v>
      </c>
      <c r="V2815" t="s">
        <v>40</v>
      </c>
      <c r="W2815" t="str">
        <f>VLOOKUP(ventas_starbucks_2025[[#This Row],[método_pago]],cambio_metodo_pago[#All],2,0)</f>
        <v>Efectivo</v>
      </c>
      <c r="X2815" t="s">
        <v>22</v>
      </c>
      <c r="Y2815">
        <v>0</v>
      </c>
      <c r="Z2815" t="str">
        <f>VLOOKUP(ventas_starbucks_2025[[#This Row],[promoción_aplicada5]],promocion_cambiar[#All],2,0)</f>
        <v>Ninguna</v>
      </c>
      <c r="AA2815" t="s">
        <v>17</v>
      </c>
      <c r="AB2815" t="s">
        <v>32</v>
      </c>
      <c r="AC2815" t="s">
        <v>41</v>
      </c>
      <c r="AD2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15">
        <v>11.3</v>
      </c>
      <c r="AF2815">
        <v>1</v>
      </c>
      <c r="AG2815">
        <v>36</v>
      </c>
      <c r="AH2815">
        <v>32</v>
      </c>
    </row>
    <row r="2816" spans="1:34" x14ac:dyDescent="0.25">
      <c r="A2816" s="3" t="s">
        <v>2891</v>
      </c>
      <c r="B2816" s="1">
        <v>45727</v>
      </c>
      <c r="C2816" s="23">
        <f t="shared" si="215"/>
        <v>11</v>
      </c>
      <c r="D2816" s="23">
        <f t="shared" si="216"/>
        <v>2</v>
      </c>
      <c r="E2816" s="23" t="str">
        <f t="shared" si="217"/>
        <v>martes</v>
      </c>
      <c r="F2816" s="23">
        <f t="shared" si="218"/>
        <v>3</v>
      </c>
      <c r="G2816" s="23" t="str">
        <f t="shared" si="219"/>
        <v>marzo</v>
      </c>
      <c r="H2816" s="2">
        <v>0.49375000000000002</v>
      </c>
      <c r="I2816" t="s">
        <v>26</v>
      </c>
      <c r="J2816" t="str">
        <f>VLOOKUP(ventas_starbucks_2025[[#This Row],[sucursal]],cambio_sucursal[#All],2,0)</f>
        <v>Sucursal San Lorenzo 47</v>
      </c>
      <c r="K2816" t="s">
        <v>89</v>
      </c>
      <c r="L2816" t="s">
        <v>90</v>
      </c>
      <c r="M2816" t="s">
        <v>4</v>
      </c>
      <c r="N2816" t="str">
        <f>IFERROR(VLOOKUP(ventas_starbucks_2025[[#This Row],[tamaño_sucio]],cambio_tamaño[#All],2,0),"Tamaño único")</f>
        <v>Tamaño único</v>
      </c>
      <c r="O2816">
        <v>5</v>
      </c>
      <c r="P2816">
        <v>1146.97</v>
      </c>
      <c r="Q2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6">
        <v>5734.85</v>
      </c>
      <c r="S2816" t="s">
        <v>15</v>
      </c>
      <c r="T2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16" t="str">
        <f>VLOOKUP(ventas_starbucks_2025[[#This Row],[canal_compra]],cambio_canal_compra[#All],2,0)</f>
        <v>Para llevar</v>
      </c>
      <c r="V2816" t="s">
        <v>40</v>
      </c>
      <c r="W2816" t="str">
        <f>VLOOKUP(ventas_starbucks_2025[[#This Row],[método_pago]],cambio_metodo_pago[#All],2,0)</f>
        <v>Efectivo</v>
      </c>
      <c r="X2816" t="s">
        <v>22</v>
      </c>
      <c r="Y2816">
        <v>0</v>
      </c>
      <c r="Z2816" t="str">
        <f>VLOOKUP(ventas_starbucks_2025[[#This Row],[promoción_aplicada5]],promocion_cambiar[#All],2,0)</f>
        <v>2x1</v>
      </c>
      <c r="AA2816" t="s">
        <v>51</v>
      </c>
      <c r="AB2816" t="s">
        <v>32</v>
      </c>
      <c r="AC2816" t="s">
        <v>24</v>
      </c>
      <c r="AD2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16">
        <v>12</v>
      </c>
      <c r="AF2816">
        <v>4</v>
      </c>
      <c r="AG2816">
        <v>31</v>
      </c>
      <c r="AH2816">
        <v>26</v>
      </c>
    </row>
    <row r="2817" spans="1:34" x14ac:dyDescent="0.25">
      <c r="A2817" s="3" t="s">
        <v>2892</v>
      </c>
      <c r="B2817" s="1">
        <v>45662</v>
      </c>
      <c r="C2817" s="23">
        <f t="shared" si="215"/>
        <v>5</v>
      </c>
      <c r="D2817" s="23">
        <f t="shared" si="216"/>
        <v>7</v>
      </c>
      <c r="E2817" s="23" t="str">
        <f t="shared" si="217"/>
        <v>domingo</v>
      </c>
      <c r="F2817" s="23">
        <f t="shared" si="218"/>
        <v>1</v>
      </c>
      <c r="G2817" s="23" t="str">
        <f t="shared" si="219"/>
        <v>enero</v>
      </c>
      <c r="H2817" s="2">
        <v>0.49166666666666664</v>
      </c>
      <c r="I2817" t="s">
        <v>57</v>
      </c>
      <c r="J2817" t="str">
        <f>VLOOKUP(ventas_starbucks_2025[[#This Row],[sucursal]],cambio_sucursal[#All],2,0)</f>
        <v>Sucursal Avda Colón</v>
      </c>
      <c r="K2817" t="s">
        <v>13</v>
      </c>
      <c r="L2817" t="s">
        <v>14</v>
      </c>
      <c r="M2817" t="s">
        <v>4</v>
      </c>
      <c r="N2817" t="str">
        <f>IFERROR(VLOOKUP(ventas_starbucks_2025[[#This Row],[tamaño_sucio]],cambio_tamaño[#All],2,0),"Tamaño único")</f>
        <v>Tamaño único</v>
      </c>
      <c r="O2817">
        <v>3</v>
      </c>
      <c r="P2817">
        <v>1705.42</v>
      </c>
      <c r="Q2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7">
        <v>5116.26</v>
      </c>
      <c r="S2817" t="s">
        <v>31</v>
      </c>
      <c r="T2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17" t="str">
        <f>VLOOKUP(ventas_starbucks_2025[[#This Row],[canal_compra]],cambio_canal_compra[#All],2,0)</f>
        <v>Entrega domicilio</v>
      </c>
      <c r="V2817" t="s">
        <v>40</v>
      </c>
      <c r="W2817" t="str">
        <f>VLOOKUP(ventas_starbucks_2025[[#This Row],[método_pago]],cambio_metodo_pago[#All],2,0)</f>
        <v>Efectivo</v>
      </c>
      <c r="X2817" t="s">
        <v>22</v>
      </c>
      <c r="Y2817">
        <v>0</v>
      </c>
      <c r="Z2817" t="str">
        <f>VLOOKUP(ventas_starbucks_2025[[#This Row],[promoción_aplicada5]],promocion_cambiar[#All],2,0)</f>
        <v>2x1</v>
      </c>
      <c r="AA2817" t="s">
        <v>51</v>
      </c>
      <c r="AB2817" t="s">
        <v>52</v>
      </c>
      <c r="AC2817" t="s">
        <v>24</v>
      </c>
      <c r="AD2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17">
        <v>11</v>
      </c>
      <c r="AF2817">
        <v>3</v>
      </c>
      <c r="AG2817">
        <v>20</v>
      </c>
      <c r="AH2817">
        <v>17</v>
      </c>
    </row>
    <row r="2818" spans="1:34" x14ac:dyDescent="0.25">
      <c r="A2818" s="3" t="s">
        <v>2893</v>
      </c>
      <c r="B2818" s="1">
        <v>45662</v>
      </c>
      <c r="C2818" s="23">
        <f t="shared" ref="C2818:C2881" si="220">DAY(B2818)</f>
        <v>5</v>
      </c>
      <c r="D2818" s="23">
        <f t="shared" ref="D2818:D2881" si="221">WEEKDAY(B2818,2)</f>
        <v>7</v>
      </c>
      <c r="E2818" s="23" t="str">
        <f t="shared" ref="E2818:E2881" si="222">TEXT(B2818,"dddd")</f>
        <v>domingo</v>
      </c>
      <c r="F2818" s="23">
        <f t="shared" ref="F2818:F2881" si="223">MONTH(B2818)</f>
        <v>1</v>
      </c>
      <c r="G2818" s="23" t="str">
        <f t="shared" ref="G2818:G2881" si="224">TEXT(B2818,"mmmm")</f>
        <v>enero</v>
      </c>
      <c r="H2818" s="2">
        <v>0.69166666666666665</v>
      </c>
      <c r="I2818" t="s">
        <v>57</v>
      </c>
      <c r="J2818" t="str">
        <f>VLOOKUP(ventas_starbucks_2025[[#This Row],[sucursal]],cambio_sucursal[#All],2,0)</f>
        <v>Sucursal Avda Colón</v>
      </c>
      <c r="K2818" t="s">
        <v>94</v>
      </c>
      <c r="L2818" t="s">
        <v>70</v>
      </c>
      <c r="M2818" t="s">
        <v>50</v>
      </c>
      <c r="N2818" t="str">
        <f>IFERROR(VLOOKUP(ventas_starbucks_2025[[#This Row],[tamaño_sucio]],cambio_tamaño[#All],2,0),"Tamaño único")</f>
        <v>Mediano</v>
      </c>
      <c r="O2818">
        <v>2</v>
      </c>
      <c r="P2818">
        <v>1362.81</v>
      </c>
      <c r="Q2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8">
        <v>2725.62</v>
      </c>
      <c r="S2818" t="s">
        <v>15</v>
      </c>
      <c r="T2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8" t="str">
        <f>VLOOKUP(ventas_starbucks_2025[[#This Row],[canal_compra]],cambio_canal_compra[#All],2,0)</f>
        <v>Para llevar</v>
      </c>
      <c r="V2818" t="s">
        <v>16</v>
      </c>
      <c r="W2818" t="str">
        <f>VLOOKUP(ventas_starbucks_2025[[#This Row],[método_pago]],cambio_metodo_pago[#All],2,0)</f>
        <v>Tarjeta</v>
      </c>
      <c r="X2818" t="s">
        <v>7</v>
      </c>
      <c r="Y2818">
        <v>10</v>
      </c>
      <c r="Z2818" t="str">
        <f>VLOOKUP(ventas_starbucks_2025[[#This Row],[promoción_aplicada5]],promocion_cambiar[#All],2,0)</f>
        <v>Hora Feliz</v>
      </c>
      <c r="AA2818" t="s">
        <v>36</v>
      </c>
      <c r="AB2818" t="s">
        <v>18</v>
      </c>
      <c r="AC2818" t="s">
        <v>41</v>
      </c>
      <c r="AD2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18">
        <v>11.3</v>
      </c>
      <c r="AF2818">
        <v>1</v>
      </c>
      <c r="AG2818">
        <v>25</v>
      </c>
      <c r="AH2818">
        <v>23</v>
      </c>
    </row>
    <row r="2819" spans="1:34" x14ac:dyDescent="0.25">
      <c r="A2819" s="3" t="s">
        <v>2894</v>
      </c>
      <c r="B2819" s="1">
        <v>45663</v>
      </c>
      <c r="C2819" s="23">
        <f t="shared" si="220"/>
        <v>6</v>
      </c>
      <c r="D2819" s="23">
        <f t="shared" si="221"/>
        <v>1</v>
      </c>
      <c r="E2819" s="23" t="str">
        <f t="shared" si="222"/>
        <v>lunes</v>
      </c>
      <c r="F2819" s="23">
        <f t="shared" si="223"/>
        <v>1</v>
      </c>
      <c r="G2819" s="23" t="str">
        <f t="shared" si="224"/>
        <v>enero</v>
      </c>
      <c r="H2819" s="2">
        <v>0.75416666666666665</v>
      </c>
      <c r="I2819" t="s">
        <v>26</v>
      </c>
      <c r="J2819" t="str">
        <f>VLOOKUP(ventas_starbucks_2025[[#This Row],[sucursal]],cambio_sucursal[#All],2,0)</f>
        <v>Sucursal San Lorenzo 47</v>
      </c>
      <c r="K2819" t="s">
        <v>327</v>
      </c>
      <c r="L2819" t="s">
        <v>44</v>
      </c>
      <c r="M2819" t="s">
        <v>50</v>
      </c>
      <c r="N2819" t="str">
        <f>IFERROR(VLOOKUP(ventas_starbucks_2025[[#This Row],[tamaño_sucio]],cambio_tamaño[#All],2,0),"Tamaño único")</f>
        <v>Mediano</v>
      </c>
      <c r="O2819">
        <v>3</v>
      </c>
      <c r="P2819">
        <v>1379.27</v>
      </c>
      <c r="Q2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9">
        <v>4137.8100000000004</v>
      </c>
      <c r="S2819" t="s">
        <v>5</v>
      </c>
      <c r="T2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9" t="str">
        <f>VLOOKUP(ventas_starbucks_2025[[#This Row],[canal_compra]],cambio_canal_compra[#All],2,0)</f>
        <v>En tienda</v>
      </c>
      <c r="V2819" t="s">
        <v>6</v>
      </c>
      <c r="W2819" t="str">
        <f>VLOOKUP(ventas_starbucks_2025[[#This Row],[método_pago]],cambio_metodo_pago[#All],2,0)</f>
        <v>Aplicación móbil</v>
      </c>
      <c r="X2819" t="s">
        <v>7</v>
      </c>
      <c r="Y2819">
        <v>15</v>
      </c>
      <c r="Z2819" t="str">
        <f>VLOOKUP(ventas_starbucks_2025[[#This Row],[promoción_aplicada5]],promocion_cambiar[#All],2,0)</f>
        <v>2x1</v>
      </c>
      <c r="AA2819" t="s">
        <v>51</v>
      </c>
      <c r="AB2819" t="s">
        <v>18</v>
      </c>
      <c r="AC2819" t="s">
        <v>41</v>
      </c>
      <c r="AD2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19">
        <v>13.4</v>
      </c>
      <c r="AF2819">
        <v>4</v>
      </c>
      <c r="AG2819">
        <v>44</v>
      </c>
      <c r="AH2819">
        <v>41</v>
      </c>
    </row>
    <row r="2820" spans="1:34" x14ac:dyDescent="0.25">
      <c r="A2820" s="3" t="s">
        <v>2895</v>
      </c>
      <c r="B2820" s="1">
        <v>45755</v>
      </c>
      <c r="C2820" s="23">
        <f t="shared" si="220"/>
        <v>8</v>
      </c>
      <c r="D2820" s="23">
        <f t="shared" si="221"/>
        <v>2</v>
      </c>
      <c r="E2820" s="1" t="str">
        <f t="shared" si="222"/>
        <v>martes</v>
      </c>
      <c r="F2820" s="23">
        <f t="shared" si="223"/>
        <v>4</v>
      </c>
      <c r="G2820" s="1" t="str">
        <f t="shared" si="224"/>
        <v>abril</v>
      </c>
      <c r="H2820" s="2">
        <v>0.8520833333333333</v>
      </c>
      <c r="I2820" t="s">
        <v>1</v>
      </c>
      <c r="J2820" t="str">
        <f>VLOOKUP(ventas_starbucks_2025[[#This Row],[sucursal]],cambio_sucursal[#All],2,0)</f>
        <v>Sucursal Nueva Córdoba</v>
      </c>
      <c r="K2820" t="s">
        <v>115</v>
      </c>
      <c r="L2820" t="s">
        <v>21</v>
      </c>
      <c r="M2820" t="s">
        <v>4</v>
      </c>
      <c r="N2820" t="str">
        <f>IFERROR(VLOOKUP(ventas_starbucks_2025[[#This Row],[tamaño_sucio]],cambio_tamaño[#All],2,0),"Tamaño único")</f>
        <v>Tamaño único</v>
      </c>
      <c r="O2820">
        <v>4</v>
      </c>
      <c r="P2820">
        <v>932.06</v>
      </c>
      <c r="Q2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20">
        <v>3728.24</v>
      </c>
      <c r="S2820" t="s">
        <v>31</v>
      </c>
      <c r="T2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0" t="str">
        <f>VLOOKUP(ventas_starbucks_2025[[#This Row],[canal_compra]],cambio_canal_compra[#All],2,0)</f>
        <v>Entrega domicilio</v>
      </c>
      <c r="V2820" t="s">
        <v>40</v>
      </c>
      <c r="W2820" t="str">
        <f>VLOOKUP(ventas_starbucks_2025[[#This Row],[método_pago]],cambio_metodo_pago[#All],2,0)</f>
        <v>Efectivo</v>
      </c>
      <c r="X2820" t="s">
        <v>7</v>
      </c>
      <c r="Y2820">
        <v>0</v>
      </c>
      <c r="Z2820" t="str">
        <f>VLOOKUP(ventas_starbucks_2025[[#This Row],[promoción_aplicada5]],promocion_cambiar[#All],2,0)</f>
        <v>Ninguna</v>
      </c>
      <c r="AA2820" t="s">
        <v>17</v>
      </c>
      <c r="AB2820" t="s">
        <v>18</v>
      </c>
      <c r="AC2820" t="s">
        <v>41</v>
      </c>
      <c r="AD2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20">
        <v>5.8</v>
      </c>
      <c r="AF2820">
        <v>4</v>
      </c>
      <c r="AG2820">
        <v>43</v>
      </c>
      <c r="AH2820">
        <v>39</v>
      </c>
    </row>
    <row r="2821" spans="1:34" x14ac:dyDescent="0.25">
      <c r="A2821" s="3" t="s">
        <v>2896</v>
      </c>
      <c r="B2821" s="1">
        <v>45714</v>
      </c>
      <c r="C2821" s="23">
        <f t="shared" si="220"/>
        <v>26</v>
      </c>
      <c r="D2821" s="23">
        <f t="shared" si="221"/>
        <v>3</v>
      </c>
      <c r="E2821" s="23" t="str">
        <f t="shared" si="222"/>
        <v>miércoles</v>
      </c>
      <c r="F2821" s="23">
        <f t="shared" si="223"/>
        <v>2</v>
      </c>
      <c r="G2821" s="23" t="str">
        <f t="shared" si="224"/>
        <v>febrero</v>
      </c>
      <c r="H2821" s="2">
        <v>0.50694444444444442</v>
      </c>
      <c r="I2821" t="s">
        <v>1</v>
      </c>
      <c r="J2821" t="str">
        <f>VLOOKUP(ventas_starbucks_2025[[#This Row],[sucursal]],cambio_sucursal[#All],2,0)</f>
        <v>Sucursal Nueva Córdoba</v>
      </c>
      <c r="K2821" t="s">
        <v>38</v>
      </c>
      <c r="L2821" t="s">
        <v>39</v>
      </c>
      <c r="M2821" t="s">
        <v>4</v>
      </c>
      <c r="N2821" t="str">
        <f>IFERROR(VLOOKUP(ventas_starbucks_2025[[#This Row],[tamaño_sucio]],cambio_tamaño[#All],2,0),"Tamaño único")</f>
        <v>Tamaño único</v>
      </c>
      <c r="O2821">
        <v>4</v>
      </c>
      <c r="P2821">
        <v>1349.48</v>
      </c>
      <c r="Q2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1">
        <v>5397.92</v>
      </c>
      <c r="S2821" t="s">
        <v>5</v>
      </c>
      <c r="T2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21" t="str">
        <f>VLOOKUP(ventas_starbucks_2025[[#This Row],[canal_compra]],cambio_canal_compra[#All],2,0)</f>
        <v>En tienda</v>
      </c>
      <c r="V2821" t="s">
        <v>6</v>
      </c>
      <c r="W2821" t="str">
        <f>VLOOKUP(ventas_starbucks_2025[[#This Row],[método_pago]],cambio_metodo_pago[#All],2,0)</f>
        <v>Aplicación móbil</v>
      </c>
      <c r="X2821" t="s">
        <v>7</v>
      </c>
      <c r="Y2821">
        <v>0</v>
      </c>
      <c r="Z2821" t="str">
        <f>VLOOKUP(ventas_starbucks_2025[[#This Row],[promoción_aplicada5]],promocion_cambiar[#All],2,0)</f>
        <v>2x1</v>
      </c>
      <c r="AA2821" t="s">
        <v>51</v>
      </c>
      <c r="AB2821" t="s">
        <v>52</v>
      </c>
      <c r="AC2821" t="s">
        <v>24</v>
      </c>
      <c r="AD2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21">
        <v>6.1</v>
      </c>
      <c r="AF2821">
        <v>3</v>
      </c>
      <c r="AG2821">
        <v>28</v>
      </c>
      <c r="AH2821">
        <v>24</v>
      </c>
    </row>
    <row r="2822" spans="1:34" x14ac:dyDescent="0.25">
      <c r="A2822" s="3" t="s">
        <v>2897</v>
      </c>
      <c r="B2822" s="1">
        <v>45737</v>
      </c>
      <c r="C2822" s="23">
        <f t="shared" si="220"/>
        <v>21</v>
      </c>
      <c r="D2822" s="23">
        <f t="shared" si="221"/>
        <v>5</v>
      </c>
      <c r="E2822" s="23" t="str">
        <f t="shared" si="222"/>
        <v>viernes</v>
      </c>
      <c r="F2822" s="23">
        <f t="shared" si="223"/>
        <v>3</v>
      </c>
      <c r="G2822" s="23" t="str">
        <f t="shared" si="224"/>
        <v>marzo</v>
      </c>
      <c r="H2822" s="2">
        <v>0.87222222222222223</v>
      </c>
      <c r="I2822" t="s">
        <v>1</v>
      </c>
      <c r="J2822" t="str">
        <f>VLOOKUP(ventas_starbucks_2025[[#This Row],[sucursal]],cambio_sucursal[#All],2,0)</f>
        <v>Sucursal Nueva Córdoba</v>
      </c>
      <c r="K2822" t="s">
        <v>20</v>
      </c>
      <c r="L2822" t="s">
        <v>21</v>
      </c>
      <c r="M2822" t="s">
        <v>4</v>
      </c>
      <c r="N2822" t="str">
        <f>IFERROR(VLOOKUP(ventas_starbucks_2025[[#This Row],[tamaño_sucio]],cambio_tamaño[#All],2,0),"Tamaño único")</f>
        <v>Tamaño único</v>
      </c>
      <c r="O2822">
        <v>3</v>
      </c>
      <c r="P2822">
        <v>926.08</v>
      </c>
      <c r="Q2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22">
        <v>2778.24</v>
      </c>
      <c r="S2822" t="s">
        <v>5</v>
      </c>
      <c r="T2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2" t="str">
        <f>VLOOKUP(ventas_starbucks_2025[[#This Row],[canal_compra]],cambio_canal_compra[#All],2,0)</f>
        <v>En tienda</v>
      </c>
      <c r="V2822" t="s">
        <v>40</v>
      </c>
      <c r="W2822" t="str">
        <f>VLOOKUP(ventas_starbucks_2025[[#This Row],[método_pago]],cambio_metodo_pago[#All],2,0)</f>
        <v>Efectivo</v>
      </c>
      <c r="X2822" t="s">
        <v>7</v>
      </c>
      <c r="Y2822">
        <v>15</v>
      </c>
      <c r="Z2822" t="str">
        <f>VLOOKUP(ventas_starbucks_2025[[#This Row],[promoción_aplicada5]],promocion_cambiar[#All],2,0)</f>
        <v>Ninguna</v>
      </c>
      <c r="AA2822" t="s">
        <v>17</v>
      </c>
      <c r="AB2822" t="s">
        <v>52</v>
      </c>
      <c r="AC2822" t="s">
        <v>41</v>
      </c>
      <c r="AD2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22">
        <v>9.4</v>
      </c>
      <c r="AF2822">
        <v>5</v>
      </c>
      <c r="AG2822">
        <v>21</v>
      </c>
      <c r="AH2822">
        <v>18</v>
      </c>
    </row>
    <row r="2823" spans="1:34" x14ac:dyDescent="0.25">
      <c r="A2823" s="3" t="s">
        <v>2898</v>
      </c>
      <c r="B2823" s="1">
        <v>45680</v>
      </c>
      <c r="C2823" s="23">
        <f t="shared" si="220"/>
        <v>23</v>
      </c>
      <c r="D2823" s="23">
        <f t="shared" si="221"/>
        <v>4</v>
      </c>
      <c r="E2823" s="23" t="str">
        <f t="shared" si="222"/>
        <v>jueves</v>
      </c>
      <c r="F2823" s="23">
        <f t="shared" si="223"/>
        <v>1</v>
      </c>
      <c r="G2823" s="23" t="str">
        <f t="shared" si="224"/>
        <v>enero</v>
      </c>
      <c r="H2823" s="2">
        <v>0.70347222222222228</v>
      </c>
      <c r="I2823" t="s">
        <v>26</v>
      </c>
      <c r="J2823" t="str">
        <f>VLOOKUP(ventas_starbucks_2025[[#This Row],[sucursal]],cambio_sucursal[#All],2,0)</f>
        <v>Sucursal San Lorenzo 47</v>
      </c>
      <c r="K2823" t="s">
        <v>130</v>
      </c>
      <c r="L2823" t="s">
        <v>65</v>
      </c>
      <c r="M2823" t="s">
        <v>4</v>
      </c>
      <c r="N2823" t="str">
        <f>IFERROR(VLOOKUP(ventas_starbucks_2025[[#This Row],[tamaño_sucio]],cambio_tamaño[#All],2,0),"Tamaño único")</f>
        <v>Tamaño único</v>
      </c>
      <c r="O2823">
        <v>2</v>
      </c>
      <c r="P2823">
        <v>1692.97</v>
      </c>
      <c r="Q2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3">
        <v>3385.94</v>
      </c>
      <c r="S2823" t="s">
        <v>5</v>
      </c>
      <c r="T2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3" t="str">
        <f>VLOOKUP(ventas_starbucks_2025[[#This Row],[canal_compra]],cambio_canal_compra[#All],2,0)</f>
        <v>En tienda</v>
      </c>
      <c r="V2823" t="s">
        <v>16</v>
      </c>
      <c r="W2823" t="str">
        <f>VLOOKUP(ventas_starbucks_2025[[#This Row],[método_pago]],cambio_metodo_pago[#All],2,0)</f>
        <v>Tarjeta</v>
      </c>
      <c r="X2823" t="s">
        <v>7</v>
      </c>
      <c r="Y2823">
        <v>10</v>
      </c>
      <c r="Z2823" t="str">
        <f>VLOOKUP(ventas_starbucks_2025[[#This Row],[promoción_aplicada5]],promocion_cambiar[#All],2,0)</f>
        <v>Ninguna</v>
      </c>
      <c r="AA2823" t="s">
        <v>17</v>
      </c>
      <c r="AB2823" t="s">
        <v>18</v>
      </c>
      <c r="AC2823" t="s">
        <v>41</v>
      </c>
      <c r="AD2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23">
        <v>6.3</v>
      </c>
      <c r="AF2823">
        <v>5</v>
      </c>
      <c r="AG2823">
        <v>10</v>
      </c>
      <c r="AH2823">
        <v>8</v>
      </c>
    </row>
    <row r="2824" spans="1:34" x14ac:dyDescent="0.25">
      <c r="A2824" s="3" t="s">
        <v>2899</v>
      </c>
      <c r="B2824" s="1">
        <v>45689</v>
      </c>
      <c r="C2824" s="23">
        <f t="shared" si="220"/>
        <v>1</v>
      </c>
      <c r="D2824" s="23">
        <f t="shared" si="221"/>
        <v>6</v>
      </c>
      <c r="E2824" s="1" t="str">
        <f t="shared" si="222"/>
        <v>sábado</v>
      </c>
      <c r="F2824" s="23">
        <f t="shared" si="223"/>
        <v>2</v>
      </c>
      <c r="G2824" s="1" t="str">
        <f t="shared" si="224"/>
        <v>febrero</v>
      </c>
      <c r="H2824" s="2">
        <v>0.81944444444444442</v>
      </c>
      <c r="I2824" t="s">
        <v>12</v>
      </c>
      <c r="J2824" t="str">
        <f>VLOOKUP(ventas_starbucks_2025[[#This Row],[sucursal]],cambio_sucursal[#All],2,0)</f>
        <v>Sucursal Córdoba Shopping</v>
      </c>
      <c r="K2824" t="s">
        <v>43</v>
      </c>
      <c r="L2824" t="s">
        <v>44</v>
      </c>
      <c r="M2824" t="s">
        <v>55</v>
      </c>
      <c r="N2824" t="str">
        <f>IFERROR(VLOOKUP(ventas_starbucks_2025[[#This Row],[tamaño_sucio]],cambio_tamaño[#All],2,0),"Tamaño único")</f>
        <v>Pequeño</v>
      </c>
      <c r="O2824">
        <v>4</v>
      </c>
      <c r="P2824">
        <v>1228.7</v>
      </c>
      <c r="Q2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4">
        <v>4914.8</v>
      </c>
      <c r="S2824" t="s">
        <v>5</v>
      </c>
      <c r="T2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4" t="str">
        <f>VLOOKUP(ventas_starbucks_2025[[#This Row],[canal_compra]],cambio_canal_compra[#All],2,0)</f>
        <v>En tienda</v>
      </c>
      <c r="V2824" t="s">
        <v>6</v>
      </c>
      <c r="W2824" t="str">
        <f>VLOOKUP(ventas_starbucks_2025[[#This Row],[método_pago]],cambio_metodo_pago[#All],2,0)</f>
        <v>Aplicación móbil</v>
      </c>
      <c r="X2824" t="s">
        <v>7</v>
      </c>
      <c r="Y2824">
        <v>15</v>
      </c>
      <c r="Z2824" t="str">
        <f>VLOOKUP(ventas_starbucks_2025[[#This Row],[promoción_aplicada5]],promocion_cambiar[#All],2,0)</f>
        <v>Hora Feliz</v>
      </c>
      <c r="AA2824" t="s">
        <v>36</v>
      </c>
      <c r="AB2824" t="s">
        <v>52</v>
      </c>
      <c r="AC2824" t="s">
        <v>24</v>
      </c>
      <c r="AD2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24">
        <v>4.4000000000000004</v>
      </c>
      <c r="AF2824">
        <v>2</v>
      </c>
      <c r="AG2824">
        <v>48</v>
      </c>
      <c r="AH2824">
        <v>44</v>
      </c>
    </row>
    <row r="2825" spans="1:34" x14ac:dyDescent="0.25">
      <c r="A2825" s="3" t="s">
        <v>2900</v>
      </c>
      <c r="B2825" s="1">
        <v>45694</v>
      </c>
      <c r="C2825" s="23">
        <f t="shared" si="220"/>
        <v>6</v>
      </c>
      <c r="D2825" s="23">
        <f t="shared" si="221"/>
        <v>4</v>
      </c>
      <c r="E2825" s="23" t="str">
        <f t="shared" si="222"/>
        <v>jueves</v>
      </c>
      <c r="F2825" s="23">
        <f t="shared" si="223"/>
        <v>2</v>
      </c>
      <c r="G2825" s="23" t="str">
        <f t="shared" si="224"/>
        <v>febrero</v>
      </c>
      <c r="H2825" s="2">
        <v>0.39513888888888887</v>
      </c>
      <c r="I2825" t="s">
        <v>12</v>
      </c>
      <c r="J2825" t="str">
        <f>VLOOKUP(ventas_starbucks_2025[[#This Row],[sucursal]],cambio_sucursal[#All],2,0)</f>
        <v>Sucursal Córdoba Shopping</v>
      </c>
      <c r="K2825" t="s">
        <v>89</v>
      </c>
      <c r="L2825" t="s">
        <v>90</v>
      </c>
      <c r="M2825" t="s">
        <v>4</v>
      </c>
      <c r="N2825" t="str">
        <f>IFERROR(VLOOKUP(ventas_starbucks_2025[[#This Row],[tamaño_sucio]],cambio_tamaño[#All],2,0),"Tamaño único")</f>
        <v>Tamaño único</v>
      </c>
      <c r="O2825">
        <v>5</v>
      </c>
      <c r="P2825">
        <v>1402.17</v>
      </c>
      <c r="Q2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5">
        <v>7010.85</v>
      </c>
      <c r="S2825" t="s">
        <v>5</v>
      </c>
      <c r="T2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25" t="str">
        <f>VLOOKUP(ventas_starbucks_2025[[#This Row],[canal_compra]],cambio_canal_compra[#All],2,0)</f>
        <v>En tienda</v>
      </c>
      <c r="V2825" t="s">
        <v>16</v>
      </c>
      <c r="W2825" t="str">
        <f>VLOOKUP(ventas_starbucks_2025[[#This Row],[método_pago]],cambio_metodo_pago[#All],2,0)</f>
        <v>Tarjeta</v>
      </c>
      <c r="X2825" t="s">
        <v>7</v>
      </c>
      <c r="Y2825">
        <v>15</v>
      </c>
      <c r="Z2825" t="str">
        <f>VLOOKUP(ventas_starbucks_2025[[#This Row],[promoción_aplicada5]],promocion_cambiar[#All],2,0)</f>
        <v>2x1</v>
      </c>
      <c r="AA2825" t="s">
        <v>51</v>
      </c>
      <c r="AB2825" t="s">
        <v>18</v>
      </c>
      <c r="AC2825" t="s">
        <v>10</v>
      </c>
      <c r="AD2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25">
        <v>13.4</v>
      </c>
      <c r="AF2825">
        <v>4</v>
      </c>
      <c r="AG2825">
        <v>31</v>
      </c>
      <c r="AH2825">
        <v>26</v>
      </c>
    </row>
    <row r="2826" spans="1:34" x14ac:dyDescent="0.25">
      <c r="A2826" s="3" t="s">
        <v>2901</v>
      </c>
      <c r="B2826" s="1">
        <v>45660</v>
      </c>
      <c r="C2826" s="23">
        <f t="shared" si="220"/>
        <v>3</v>
      </c>
      <c r="D2826" s="23">
        <f t="shared" si="221"/>
        <v>5</v>
      </c>
      <c r="E2826" s="23" t="str">
        <f t="shared" si="222"/>
        <v>viernes</v>
      </c>
      <c r="F2826" s="23">
        <f t="shared" si="223"/>
        <v>1</v>
      </c>
      <c r="G2826" s="23" t="str">
        <f t="shared" si="224"/>
        <v>enero</v>
      </c>
      <c r="H2826" s="2">
        <v>0.42291666666666666</v>
      </c>
      <c r="I2826" t="s">
        <v>57</v>
      </c>
      <c r="J2826" t="str">
        <f>VLOOKUP(ventas_starbucks_2025[[#This Row],[sucursal]],cambio_sucursal[#All],2,0)</f>
        <v>Sucursal Avda Colón</v>
      </c>
      <c r="K2826" t="s">
        <v>2</v>
      </c>
      <c r="L2826" t="s">
        <v>3</v>
      </c>
      <c r="M2826" t="s">
        <v>4</v>
      </c>
      <c r="N2826" t="str">
        <f>IFERROR(VLOOKUP(ventas_starbucks_2025[[#This Row],[tamaño_sucio]],cambio_tamaño[#All],2,0),"Tamaño único")</f>
        <v>Tamaño único</v>
      </c>
      <c r="O2826">
        <v>5</v>
      </c>
      <c r="P2826">
        <v>3249.41</v>
      </c>
      <c r="Q2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826">
        <v>16247.05</v>
      </c>
      <c r="S2826" t="s">
        <v>5</v>
      </c>
      <c r="T2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826" t="str">
        <f>VLOOKUP(ventas_starbucks_2025[[#This Row],[canal_compra]],cambio_canal_compra[#All],2,0)</f>
        <v>En tienda</v>
      </c>
      <c r="V2826" t="s">
        <v>6</v>
      </c>
      <c r="W2826" t="str">
        <f>VLOOKUP(ventas_starbucks_2025[[#This Row],[método_pago]],cambio_metodo_pago[#All],2,0)</f>
        <v>Aplicación móbil</v>
      </c>
      <c r="X2826" t="s">
        <v>7</v>
      </c>
      <c r="Y2826">
        <v>0</v>
      </c>
      <c r="Z2826" t="str">
        <f>VLOOKUP(ventas_starbucks_2025[[#This Row],[promoción_aplicada5]],promocion_cambiar[#All],2,0)</f>
        <v>Hora Feliz</v>
      </c>
      <c r="AA2826" t="s">
        <v>36</v>
      </c>
      <c r="AB2826" t="s">
        <v>18</v>
      </c>
      <c r="AC2826" t="s">
        <v>24</v>
      </c>
      <c r="AD2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26">
        <v>8.3000000000000007</v>
      </c>
      <c r="AF2826">
        <v>3</v>
      </c>
      <c r="AG2826">
        <v>29</v>
      </c>
      <c r="AH2826">
        <v>24</v>
      </c>
    </row>
    <row r="2827" spans="1:34" x14ac:dyDescent="0.25">
      <c r="A2827" s="3" t="s">
        <v>2902</v>
      </c>
      <c r="B2827" s="1">
        <v>45721</v>
      </c>
      <c r="C2827" s="23">
        <f t="shared" si="220"/>
        <v>5</v>
      </c>
      <c r="D2827" s="23">
        <f t="shared" si="221"/>
        <v>3</v>
      </c>
      <c r="E2827" s="1" t="str">
        <f t="shared" si="222"/>
        <v>miércoles</v>
      </c>
      <c r="F2827" s="23">
        <f t="shared" si="223"/>
        <v>3</v>
      </c>
      <c r="G2827" s="1" t="str">
        <f t="shared" si="224"/>
        <v>marzo</v>
      </c>
      <c r="H2827" s="2">
        <v>0.3888888888888889</v>
      </c>
      <c r="I2827" t="s">
        <v>12</v>
      </c>
      <c r="J2827" t="str">
        <f>VLOOKUP(ventas_starbucks_2025[[#This Row],[sucursal]],cambio_sucursal[#All],2,0)</f>
        <v>Sucursal Córdoba Shopping</v>
      </c>
      <c r="K2827" t="s">
        <v>2</v>
      </c>
      <c r="L2827" t="s">
        <v>3</v>
      </c>
      <c r="M2827" t="s">
        <v>4</v>
      </c>
      <c r="N2827" t="str">
        <f>IFERROR(VLOOKUP(ventas_starbucks_2025[[#This Row],[tamaño_sucio]],cambio_tamaño[#All],2,0),"Tamaño único")</f>
        <v>Tamaño único</v>
      </c>
      <c r="O2827">
        <v>4</v>
      </c>
      <c r="P2827">
        <v>2561.35</v>
      </c>
      <c r="Q2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27">
        <v>10245.4</v>
      </c>
      <c r="S2827" t="s">
        <v>15</v>
      </c>
      <c r="T2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27" t="str">
        <f>VLOOKUP(ventas_starbucks_2025[[#This Row],[canal_compra]],cambio_canal_compra[#All],2,0)</f>
        <v>Para llevar</v>
      </c>
      <c r="V2827" t="s">
        <v>16</v>
      </c>
      <c r="W2827" t="str">
        <f>VLOOKUP(ventas_starbucks_2025[[#This Row],[método_pago]],cambio_metodo_pago[#All],2,0)</f>
        <v>Tarjeta</v>
      </c>
      <c r="X2827" t="s">
        <v>7</v>
      </c>
      <c r="Y2827">
        <v>15</v>
      </c>
      <c r="Z2827" t="str">
        <f>VLOOKUP(ventas_starbucks_2025[[#This Row],[promoción_aplicada5]],promocion_cambiar[#All],2,0)</f>
        <v>Ninguna</v>
      </c>
      <c r="AA2827" t="s">
        <v>17</v>
      </c>
      <c r="AB2827" t="s">
        <v>9</v>
      </c>
      <c r="AC2827" t="s">
        <v>10</v>
      </c>
      <c r="AD2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27">
        <v>10.199999999999999</v>
      </c>
      <c r="AF2827">
        <v>4</v>
      </c>
      <c r="AG2827">
        <v>26</v>
      </c>
      <c r="AH2827">
        <v>22</v>
      </c>
    </row>
    <row r="2828" spans="1:34" x14ac:dyDescent="0.25">
      <c r="A2828" s="3" t="s">
        <v>2903</v>
      </c>
      <c r="B2828" s="1">
        <v>45747</v>
      </c>
      <c r="C2828" s="23">
        <f t="shared" si="220"/>
        <v>31</v>
      </c>
      <c r="D2828" s="23">
        <f t="shared" si="221"/>
        <v>1</v>
      </c>
      <c r="E2828" s="23" t="str">
        <f t="shared" si="222"/>
        <v>lunes</v>
      </c>
      <c r="F2828" s="23">
        <f t="shared" si="223"/>
        <v>3</v>
      </c>
      <c r="G2828" s="23" t="str">
        <f t="shared" si="224"/>
        <v>marzo</v>
      </c>
      <c r="H2828" s="2">
        <v>0.63541666666666663</v>
      </c>
      <c r="I2828" t="s">
        <v>12</v>
      </c>
      <c r="J2828" t="str">
        <f>VLOOKUP(ventas_starbucks_2025[[#This Row],[sucursal]],cambio_sucursal[#All],2,0)</f>
        <v>Sucursal Córdoba Shopping</v>
      </c>
      <c r="K2828" t="s">
        <v>67</v>
      </c>
      <c r="L2828" t="s">
        <v>35</v>
      </c>
      <c r="M2828" t="s">
        <v>4</v>
      </c>
      <c r="N2828" t="str">
        <f>IFERROR(VLOOKUP(ventas_starbucks_2025[[#This Row],[tamaño_sucio]],cambio_tamaño[#All],2,0),"Tamaño único")</f>
        <v>Tamaño único</v>
      </c>
      <c r="O2828">
        <v>1</v>
      </c>
      <c r="P2828">
        <v>1409.17</v>
      </c>
      <c r="Q2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8">
        <v>1409.17</v>
      </c>
      <c r="S2828" t="s">
        <v>5</v>
      </c>
      <c r="T2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8" t="str">
        <f>VLOOKUP(ventas_starbucks_2025[[#This Row],[canal_compra]],cambio_canal_compra[#All],2,0)</f>
        <v>En tienda</v>
      </c>
      <c r="V2828" t="s">
        <v>6</v>
      </c>
      <c r="W2828" t="str">
        <f>VLOOKUP(ventas_starbucks_2025[[#This Row],[método_pago]],cambio_metodo_pago[#All],2,0)</f>
        <v>Aplicación móbil</v>
      </c>
      <c r="X2828" t="s">
        <v>22</v>
      </c>
      <c r="Y2828">
        <v>0</v>
      </c>
      <c r="Z2828" t="str">
        <f>VLOOKUP(ventas_starbucks_2025[[#This Row],[promoción_aplicada5]],promocion_cambiar[#All],2,0)</f>
        <v>Combo</v>
      </c>
      <c r="AA2828" t="s">
        <v>8</v>
      </c>
      <c r="AB2828" t="s">
        <v>18</v>
      </c>
      <c r="AC2828" t="s">
        <v>24</v>
      </c>
      <c r="AD2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28">
        <v>6.7</v>
      </c>
      <c r="AF2828">
        <v>3</v>
      </c>
      <c r="AG2828">
        <v>42</v>
      </c>
      <c r="AH2828">
        <v>41</v>
      </c>
    </row>
    <row r="2829" spans="1:34" x14ac:dyDescent="0.25">
      <c r="A2829" s="3" t="s">
        <v>2904</v>
      </c>
      <c r="B2829" s="1">
        <v>45739</v>
      </c>
      <c r="C2829" s="23">
        <f t="shared" si="220"/>
        <v>23</v>
      </c>
      <c r="D2829" s="23">
        <f t="shared" si="221"/>
        <v>7</v>
      </c>
      <c r="E2829" s="23" t="str">
        <f t="shared" si="222"/>
        <v>domingo</v>
      </c>
      <c r="F2829" s="23">
        <f t="shared" si="223"/>
        <v>3</v>
      </c>
      <c r="G2829" s="23" t="str">
        <f t="shared" si="224"/>
        <v>marzo</v>
      </c>
      <c r="H2829" s="2">
        <v>0.49722222222222223</v>
      </c>
      <c r="I2829" t="s">
        <v>12</v>
      </c>
      <c r="J2829" t="str">
        <f>VLOOKUP(ventas_starbucks_2025[[#This Row],[sucursal]],cambio_sucursal[#All],2,0)</f>
        <v>Sucursal Córdoba Shopping</v>
      </c>
      <c r="K2829" t="s">
        <v>87</v>
      </c>
      <c r="L2829" t="s">
        <v>65</v>
      </c>
      <c r="M2829" t="s">
        <v>4</v>
      </c>
      <c r="N2829" t="str">
        <f>IFERROR(VLOOKUP(ventas_starbucks_2025[[#This Row],[tamaño_sucio]],cambio_tamaño[#All],2,0),"Tamaño único")</f>
        <v>Tamaño único</v>
      </c>
      <c r="O2829">
        <v>4</v>
      </c>
      <c r="P2829">
        <v>1552.07</v>
      </c>
      <c r="Q2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9">
        <v>6208.28</v>
      </c>
      <c r="S2829" t="s">
        <v>31</v>
      </c>
      <c r="T2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29" t="str">
        <f>VLOOKUP(ventas_starbucks_2025[[#This Row],[canal_compra]],cambio_canal_compra[#All],2,0)</f>
        <v>Entrega domicilio</v>
      </c>
      <c r="V2829" t="s">
        <v>16</v>
      </c>
      <c r="W2829" t="str">
        <f>VLOOKUP(ventas_starbucks_2025[[#This Row],[método_pago]],cambio_metodo_pago[#All],2,0)</f>
        <v>Tarjeta</v>
      </c>
      <c r="X2829" t="s">
        <v>7</v>
      </c>
      <c r="Y2829">
        <v>15</v>
      </c>
      <c r="Z2829" t="str">
        <f>VLOOKUP(ventas_starbucks_2025[[#This Row],[promoción_aplicada5]],promocion_cambiar[#All],2,0)</f>
        <v>Combo</v>
      </c>
      <c r="AA2829" t="s">
        <v>8</v>
      </c>
      <c r="AB2829" t="s">
        <v>32</v>
      </c>
      <c r="AC2829" t="s">
        <v>24</v>
      </c>
      <c r="AD2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29">
        <v>12.4</v>
      </c>
      <c r="AF2829">
        <v>5</v>
      </c>
      <c r="AG2829">
        <v>21</v>
      </c>
      <c r="AH2829">
        <v>17</v>
      </c>
    </row>
    <row r="2830" spans="1:34" x14ac:dyDescent="0.25">
      <c r="A2830" s="3" t="s">
        <v>2905</v>
      </c>
      <c r="B2830" s="1">
        <v>45765</v>
      </c>
      <c r="C2830" s="23">
        <f t="shared" si="220"/>
        <v>18</v>
      </c>
      <c r="D2830" s="23">
        <f t="shared" si="221"/>
        <v>5</v>
      </c>
      <c r="E2830" s="23" t="str">
        <f t="shared" si="222"/>
        <v>viernes</v>
      </c>
      <c r="F2830" s="23">
        <f t="shared" si="223"/>
        <v>4</v>
      </c>
      <c r="G2830" s="23" t="str">
        <f t="shared" si="224"/>
        <v>abril</v>
      </c>
      <c r="H2830" s="2">
        <v>0.85763888888888884</v>
      </c>
      <c r="I2830" t="s">
        <v>57</v>
      </c>
      <c r="J2830" t="str">
        <f>VLOOKUP(ventas_starbucks_2025[[#This Row],[sucursal]],cambio_sucursal[#All],2,0)</f>
        <v>Sucursal Avda Colón</v>
      </c>
      <c r="K2830" t="s">
        <v>82</v>
      </c>
      <c r="L2830" t="s">
        <v>28</v>
      </c>
      <c r="M2830" t="s">
        <v>4</v>
      </c>
      <c r="N2830" t="str">
        <f>IFERROR(VLOOKUP(ventas_starbucks_2025[[#This Row],[tamaño_sucio]],cambio_tamaño[#All],2,0),"Tamaño único")</f>
        <v>Tamaño único</v>
      </c>
      <c r="O2830">
        <v>2</v>
      </c>
      <c r="P2830">
        <v>2295.61</v>
      </c>
      <c r="Q2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30">
        <v>4591.22</v>
      </c>
      <c r="S2830" t="s">
        <v>15</v>
      </c>
      <c r="T2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30" t="str">
        <f>VLOOKUP(ventas_starbucks_2025[[#This Row],[canal_compra]],cambio_canal_compra[#All],2,0)</f>
        <v>Para llevar</v>
      </c>
      <c r="V2830" t="s">
        <v>6</v>
      </c>
      <c r="W2830" t="str">
        <f>VLOOKUP(ventas_starbucks_2025[[#This Row],[método_pago]],cambio_metodo_pago[#All],2,0)</f>
        <v>Aplicación móbil</v>
      </c>
      <c r="X2830" t="s">
        <v>7</v>
      </c>
      <c r="Y2830">
        <v>15</v>
      </c>
      <c r="Z2830" t="str">
        <f>VLOOKUP(ventas_starbucks_2025[[#This Row],[promoción_aplicada5]],promocion_cambiar[#All],2,0)</f>
        <v>2x1</v>
      </c>
      <c r="AA2830" t="s">
        <v>51</v>
      </c>
      <c r="AB2830" t="s">
        <v>23</v>
      </c>
      <c r="AC2830" t="s">
        <v>10</v>
      </c>
      <c r="AD2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30">
        <v>10.4</v>
      </c>
      <c r="AF2830">
        <v>4</v>
      </c>
      <c r="AG2830">
        <v>36</v>
      </c>
      <c r="AH2830">
        <v>34</v>
      </c>
    </row>
    <row r="2831" spans="1:34" x14ac:dyDescent="0.25">
      <c r="A2831" s="3" t="s">
        <v>2906</v>
      </c>
      <c r="B2831" s="1">
        <v>45685</v>
      </c>
      <c r="C2831" s="23">
        <f t="shared" si="220"/>
        <v>28</v>
      </c>
      <c r="D2831" s="23">
        <f t="shared" si="221"/>
        <v>2</v>
      </c>
      <c r="E2831" s="23" t="str">
        <f t="shared" si="222"/>
        <v>martes</v>
      </c>
      <c r="F2831" s="23">
        <f t="shared" si="223"/>
        <v>1</v>
      </c>
      <c r="G2831" s="23" t="str">
        <f t="shared" si="224"/>
        <v>enero</v>
      </c>
      <c r="H2831" s="2">
        <v>0.48819444444444443</v>
      </c>
      <c r="I2831" t="s">
        <v>1</v>
      </c>
      <c r="J2831" t="str">
        <f>VLOOKUP(ventas_starbucks_2025[[#This Row],[sucursal]],cambio_sucursal[#All],2,0)</f>
        <v>Sucursal Nueva Córdoba</v>
      </c>
      <c r="K2831" t="s">
        <v>38</v>
      </c>
      <c r="L2831" t="s">
        <v>39</v>
      </c>
      <c r="M2831" t="s">
        <v>4</v>
      </c>
      <c r="N2831" t="str">
        <f>IFERROR(VLOOKUP(ventas_starbucks_2025[[#This Row],[tamaño_sucio]],cambio_tamaño[#All],2,0),"Tamaño único")</f>
        <v>Tamaño único</v>
      </c>
      <c r="O2831">
        <v>1</v>
      </c>
      <c r="P2831">
        <v>1396.37</v>
      </c>
      <c r="Q2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1">
        <v>1396.37</v>
      </c>
      <c r="S2831" t="s">
        <v>31</v>
      </c>
      <c r="T2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31" t="str">
        <f>VLOOKUP(ventas_starbucks_2025[[#This Row],[canal_compra]],cambio_canal_compra[#All],2,0)</f>
        <v>Entrega domicilio</v>
      </c>
      <c r="V2831" t="s">
        <v>6</v>
      </c>
      <c r="W2831" t="str">
        <f>VLOOKUP(ventas_starbucks_2025[[#This Row],[método_pago]],cambio_metodo_pago[#All],2,0)</f>
        <v>Aplicación móbil</v>
      </c>
      <c r="X2831" t="s">
        <v>22</v>
      </c>
      <c r="Y2831">
        <v>0</v>
      </c>
      <c r="Z2831" t="str">
        <f>VLOOKUP(ventas_starbucks_2025[[#This Row],[promoción_aplicada5]],promocion_cambiar[#All],2,0)</f>
        <v>Hora Feliz</v>
      </c>
      <c r="AA2831" t="s">
        <v>36</v>
      </c>
      <c r="AB2831" t="s">
        <v>29</v>
      </c>
      <c r="AC2831" t="s">
        <v>24</v>
      </c>
      <c r="AD2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31">
        <v>11.7</v>
      </c>
      <c r="AF2831">
        <v>4</v>
      </c>
      <c r="AG2831">
        <v>41</v>
      </c>
      <c r="AH2831">
        <v>40</v>
      </c>
    </row>
    <row r="2832" spans="1:34" x14ac:dyDescent="0.25">
      <c r="A2832" s="3" t="s">
        <v>2907</v>
      </c>
      <c r="B2832" s="1">
        <v>45701</v>
      </c>
      <c r="C2832" s="23">
        <f t="shared" si="220"/>
        <v>13</v>
      </c>
      <c r="D2832" s="23">
        <f t="shared" si="221"/>
        <v>4</v>
      </c>
      <c r="E2832" s="23" t="str">
        <f t="shared" si="222"/>
        <v>jueves</v>
      </c>
      <c r="F2832" s="23">
        <f t="shared" si="223"/>
        <v>2</v>
      </c>
      <c r="G2832" s="23" t="str">
        <f t="shared" si="224"/>
        <v>febrero</v>
      </c>
      <c r="H2832" s="2">
        <v>0.32222222222222224</v>
      </c>
      <c r="I2832" t="s">
        <v>57</v>
      </c>
      <c r="J2832" t="str">
        <f>VLOOKUP(ventas_starbucks_2025[[#This Row],[sucursal]],cambio_sucursal[#All],2,0)</f>
        <v>Sucursal Avda Colón</v>
      </c>
      <c r="K2832" t="s">
        <v>101</v>
      </c>
      <c r="L2832" t="s">
        <v>3</v>
      </c>
      <c r="M2832" t="s">
        <v>4</v>
      </c>
      <c r="N2832" t="str">
        <f>IFERROR(VLOOKUP(ventas_starbucks_2025[[#This Row],[tamaño_sucio]],cambio_tamaño[#All],2,0),"Tamaño único")</f>
        <v>Tamaño único</v>
      </c>
      <c r="O2832">
        <v>4</v>
      </c>
      <c r="P2832">
        <v>2506.75</v>
      </c>
      <c r="Q2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32">
        <v>10027</v>
      </c>
      <c r="S2832" t="s">
        <v>15</v>
      </c>
      <c r="T2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32" t="str">
        <f>VLOOKUP(ventas_starbucks_2025[[#This Row],[canal_compra]],cambio_canal_compra[#All],2,0)</f>
        <v>Para llevar</v>
      </c>
      <c r="V2832" t="s">
        <v>40</v>
      </c>
      <c r="W2832" t="str">
        <f>VLOOKUP(ventas_starbucks_2025[[#This Row],[método_pago]],cambio_metodo_pago[#All],2,0)</f>
        <v>Efectivo</v>
      </c>
      <c r="X2832" t="s">
        <v>22</v>
      </c>
      <c r="Y2832">
        <v>0</v>
      </c>
      <c r="Z2832" t="str">
        <f>VLOOKUP(ventas_starbucks_2025[[#This Row],[promoción_aplicada5]],promocion_cambiar[#All],2,0)</f>
        <v>Hora Feliz</v>
      </c>
      <c r="AA2832" t="s">
        <v>36</v>
      </c>
      <c r="AB2832" t="s">
        <v>32</v>
      </c>
      <c r="AC2832" t="s">
        <v>24</v>
      </c>
      <c r="AD2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32">
        <v>8</v>
      </c>
      <c r="AF2832">
        <v>2</v>
      </c>
      <c r="AG2832">
        <v>49</v>
      </c>
      <c r="AH2832">
        <v>45</v>
      </c>
    </row>
    <row r="2833" spans="1:34" x14ac:dyDescent="0.25">
      <c r="A2833" s="3" t="s">
        <v>2908</v>
      </c>
      <c r="B2833" s="1">
        <v>45742</v>
      </c>
      <c r="C2833" s="23">
        <f t="shared" si="220"/>
        <v>26</v>
      </c>
      <c r="D2833" s="23">
        <f t="shared" si="221"/>
        <v>3</v>
      </c>
      <c r="E2833" s="23" t="str">
        <f t="shared" si="222"/>
        <v>miércoles</v>
      </c>
      <c r="F2833" s="23">
        <f t="shared" si="223"/>
        <v>3</v>
      </c>
      <c r="G2833" s="23" t="str">
        <f t="shared" si="224"/>
        <v>marzo</v>
      </c>
      <c r="H2833" s="2">
        <v>0.65347222222222223</v>
      </c>
      <c r="I2833" t="s">
        <v>57</v>
      </c>
      <c r="J2833" t="str">
        <f>VLOOKUP(ventas_starbucks_2025[[#This Row],[sucursal]],cambio_sucursal[#All],2,0)</f>
        <v>Sucursal Avda Colón</v>
      </c>
      <c r="K2833" t="s">
        <v>87</v>
      </c>
      <c r="L2833" t="s">
        <v>65</v>
      </c>
      <c r="M2833" t="s">
        <v>4</v>
      </c>
      <c r="N2833" t="str">
        <f>IFERROR(VLOOKUP(ventas_starbucks_2025[[#This Row],[tamaño_sucio]],cambio_tamaño[#All],2,0),"Tamaño único")</f>
        <v>Tamaño único</v>
      </c>
      <c r="O2833">
        <v>5</v>
      </c>
      <c r="P2833">
        <v>1559.87</v>
      </c>
      <c r="Q2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3">
        <v>7799.35</v>
      </c>
      <c r="S2833" t="s">
        <v>15</v>
      </c>
      <c r="T2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33" t="str">
        <f>VLOOKUP(ventas_starbucks_2025[[#This Row],[canal_compra]],cambio_canal_compra[#All],2,0)</f>
        <v>Para llevar</v>
      </c>
      <c r="V2833" t="s">
        <v>40</v>
      </c>
      <c r="W2833" t="str">
        <f>VLOOKUP(ventas_starbucks_2025[[#This Row],[método_pago]],cambio_metodo_pago[#All],2,0)</f>
        <v>Efectivo</v>
      </c>
      <c r="X2833" t="s">
        <v>7</v>
      </c>
      <c r="Y2833">
        <v>0</v>
      </c>
      <c r="Z2833" t="str">
        <f>VLOOKUP(ventas_starbucks_2025[[#This Row],[promoción_aplicada5]],promocion_cambiar[#All],2,0)</f>
        <v>Hora Feliz</v>
      </c>
      <c r="AA2833" t="s">
        <v>36</v>
      </c>
      <c r="AB2833" t="s">
        <v>32</v>
      </c>
      <c r="AC2833" t="s">
        <v>10</v>
      </c>
      <c r="AD2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33">
        <v>11.5</v>
      </c>
      <c r="AF2833">
        <v>2</v>
      </c>
      <c r="AG2833">
        <v>24</v>
      </c>
      <c r="AH2833">
        <v>19</v>
      </c>
    </row>
    <row r="2834" spans="1:34" x14ac:dyDescent="0.25">
      <c r="A2834" s="3" t="s">
        <v>2909</v>
      </c>
      <c r="B2834" s="1">
        <v>45710</v>
      </c>
      <c r="C2834" s="23">
        <f t="shared" si="220"/>
        <v>22</v>
      </c>
      <c r="D2834" s="23">
        <f t="shared" si="221"/>
        <v>6</v>
      </c>
      <c r="E2834" s="23" t="str">
        <f t="shared" si="222"/>
        <v>sábado</v>
      </c>
      <c r="F2834" s="23">
        <f t="shared" si="223"/>
        <v>2</v>
      </c>
      <c r="G2834" s="23" t="str">
        <f t="shared" si="224"/>
        <v>febrero</v>
      </c>
      <c r="H2834" s="2">
        <v>0.86944444444444446</v>
      </c>
      <c r="I2834" t="s">
        <v>26</v>
      </c>
      <c r="J2834" t="str">
        <f>VLOOKUP(ventas_starbucks_2025[[#This Row],[sucursal]],cambio_sucursal[#All],2,0)</f>
        <v>Sucursal San Lorenzo 47</v>
      </c>
      <c r="K2834" t="s">
        <v>2</v>
      </c>
      <c r="L2834" t="s">
        <v>3</v>
      </c>
      <c r="M2834" t="s">
        <v>4</v>
      </c>
      <c r="N2834" t="str">
        <f>IFERROR(VLOOKUP(ventas_starbucks_2025[[#This Row],[tamaño_sucio]],cambio_tamaño[#All],2,0),"Tamaño único")</f>
        <v>Tamaño único</v>
      </c>
      <c r="O2834">
        <v>2</v>
      </c>
      <c r="P2834">
        <v>2863.94</v>
      </c>
      <c r="Q2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34">
        <v>5727.88</v>
      </c>
      <c r="S2834" t="s">
        <v>5</v>
      </c>
      <c r="T2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34" t="str">
        <f>VLOOKUP(ventas_starbucks_2025[[#This Row],[canal_compra]],cambio_canal_compra[#All],2,0)</f>
        <v>En tienda</v>
      </c>
      <c r="V2834" t="s">
        <v>6</v>
      </c>
      <c r="W2834" t="str">
        <f>VLOOKUP(ventas_starbucks_2025[[#This Row],[método_pago]],cambio_metodo_pago[#All],2,0)</f>
        <v>Aplicación móbil</v>
      </c>
      <c r="X2834" t="s">
        <v>7</v>
      </c>
      <c r="Y2834">
        <v>10</v>
      </c>
      <c r="Z2834" t="str">
        <f>VLOOKUP(ventas_starbucks_2025[[#This Row],[promoción_aplicada5]],promocion_cambiar[#All],2,0)</f>
        <v>Ninguna</v>
      </c>
      <c r="AA2834" t="s">
        <v>17</v>
      </c>
      <c r="AB2834" t="s">
        <v>18</v>
      </c>
      <c r="AC2834" t="s">
        <v>10</v>
      </c>
      <c r="AD2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34">
        <v>2.5</v>
      </c>
      <c r="AF2834">
        <v>2</v>
      </c>
      <c r="AG2834">
        <v>42</v>
      </c>
      <c r="AH2834">
        <v>40</v>
      </c>
    </row>
    <row r="2835" spans="1:34" x14ac:dyDescent="0.25">
      <c r="A2835" s="3" t="s">
        <v>2910</v>
      </c>
      <c r="B2835" s="1">
        <v>45669</v>
      </c>
      <c r="C2835" s="23">
        <f t="shared" si="220"/>
        <v>12</v>
      </c>
      <c r="D2835" s="23">
        <f t="shared" si="221"/>
        <v>7</v>
      </c>
      <c r="E2835" s="23" t="str">
        <f t="shared" si="222"/>
        <v>domingo</v>
      </c>
      <c r="F2835" s="23">
        <f t="shared" si="223"/>
        <v>1</v>
      </c>
      <c r="G2835" s="23" t="str">
        <f t="shared" si="224"/>
        <v>enero</v>
      </c>
      <c r="H2835" s="2">
        <v>0.49375000000000002</v>
      </c>
      <c r="I2835" t="s">
        <v>57</v>
      </c>
      <c r="J2835" t="str">
        <f>VLOOKUP(ventas_starbucks_2025[[#This Row],[sucursal]],cambio_sucursal[#All],2,0)</f>
        <v>Sucursal Avda Colón</v>
      </c>
      <c r="K2835" t="s">
        <v>38</v>
      </c>
      <c r="L2835" t="s">
        <v>39</v>
      </c>
      <c r="M2835" t="s">
        <v>4</v>
      </c>
      <c r="N2835" t="str">
        <f>IFERROR(VLOOKUP(ventas_starbucks_2025[[#This Row],[tamaño_sucio]],cambio_tamaño[#All],2,0),"Tamaño único")</f>
        <v>Tamaño único</v>
      </c>
      <c r="O2835">
        <v>4</v>
      </c>
      <c r="P2835">
        <v>1457.64</v>
      </c>
      <c r="Q2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5">
        <v>5830.56</v>
      </c>
      <c r="S2835" t="s">
        <v>15</v>
      </c>
      <c r="T2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35" t="str">
        <f>VLOOKUP(ventas_starbucks_2025[[#This Row],[canal_compra]],cambio_canal_compra[#All],2,0)</f>
        <v>Para llevar</v>
      </c>
      <c r="V2835" t="s">
        <v>6</v>
      </c>
      <c r="W2835" t="str">
        <f>VLOOKUP(ventas_starbucks_2025[[#This Row],[método_pago]],cambio_metodo_pago[#All],2,0)</f>
        <v>Aplicación móbil</v>
      </c>
      <c r="X2835" t="s">
        <v>22</v>
      </c>
      <c r="Y2835">
        <v>0</v>
      </c>
      <c r="Z2835" t="str">
        <f>VLOOKUP(ventas_starbucks_2025[[#This Row],[promoción_aplicada5]],promocion_cambiar[#All],2,0)</f>
        <v>Combo</v>
      </c>
      <c r="AA2835" t="s">
        <v>8</v>
      </c>
      <c r="AB2835" t="s">
        <v>23</v>
      </c>
      <c r="AC2835" t="s">
        <v>41</v>
      </c>
      <c r="AD2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35">
        <v>5.5</v>
      </c>
      <c r="AF2835">
        <v>5</v>
      </c>
      <c r="AG2835">
        <v>39</v>
      </c>
      <c r="AH2835">
        <v>35</v>
      </c>
    </row>
    <row r="2836" spans="1:34" x14ac:dyDescent="0.25">
      <c r="A2836" s="3" t="s">
        <v>2911</v>
      </c>
      <c r="B2836" s="1">
        <v>45682</v>
      </c>
      <c r="C2836" s="23">
        <f t="shared" si="220"/>
        <v>25</v>
      </c>
      <c r="D2836" s="23">
        <f t="shared" si="221"/>
        <v>6</v>
      </c>
      <c r="E2836" s="23" t="str">
        <f t="shared" si="222"/>
        <v>sábado</v>
      </c>
      <c r="F2836" s="23">
        <f t="shared" si="223"/>
        <v>1</v>
      </c>
      <c r="G2836" s="23" t="str">
        <f t="shared" si="224"/>
        <v>enero</v>
      </c>
      <c r="H2836" s="2">
        <v>0.29444444444444445</v>
      </c>
      <c r="I2836" t="s">
        <v>57</v>
      </c>
      <c r="J2836" t="str">
        <f>VLOOKUP(ventas_starbucks_2025[[#This Row],[sucursal]],cambio_sucursal[#All],2,0)</f>
        <v>Sucursal Avda Colón</v>
      </c>
      <c r="K2836" t="s">
        <v>87</v>
      </c>
      <c r="L2836" t="s">
        <v>65</v>
      </c>
      <c r="M2836" t="s">
        <v>4</v>
      </c>
      <c r="N2836" t="str">
        <f>IFERROR(VLOOKUP(ventas_starbucks_2025[[#This Row],[tamaño_sucio]],cambio_tamaño[#All],2,0),"Tamaño único")</f>
        <v>Tamaño único</v>
      </c>
      <c r="O2836">
        <v>5</v>
      </c>
      <c r="P2836">
        <v>1744.64</v>
      </c>
      <c r="Q2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6">
        <v>8723.2000000000007</v>
      </c>
      <c r="S2836" t="s">
        <v>5</v>
      </c>
      <c r="T2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36" t="str">
        <f>VLOOKUP(ventas_starbucks_2025[[#This Row],[canal_compra]],cambio_canal_compra[#All],2,0)</f>
        <v>En tienda</v>
      </c>
      <c r="V2836" t="s">
        <v>16</v>
      </c>
      <c r="W2836" t="str">
        <f>VLOOKUP(ventas_starbucks_2025[[#This Row],[método_pago]],cambio_metodo_pago[#All],2,0)</f>
        <v>Tarjeta</v>
      </c>
      <c r="X2836" t="s">
        <v>7</v>
      </c>
      <c r="Y2836">
        <v>15</v>
      </c>
      <c r="Z2836" t="str">
        <f>VLOOKUP(ventas_starbucks_2025[[#This Row],[promoción_aplicada5]],promocion_cambiar[#All],2,0)</f>
        <v>Ninguna</v>
      </c>
      <c r="AA2836" t="s">
        <v>17</v>
      </c>
      <c r="AB2836" t="s">
        <v>9</v>
      </c>
      <c r="AC2836" t="s">
        <v>41</v>
      </c>
      <c r="AD2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36">
        <v>2.6</v>
      </c>
      <c r="AF2836">
        <v>3</v>
      </c>
      <c r="AG2836">
        <v>20</v>
      </c>
      <c r="AH2836">
        <v>15</v>
      </c>
    </row>
    <row r="2837" spans="1:34" x14ac:dyDescent="0.25">
      <c r="A2837" s="3" t="s">
        <v>2912</v>
      </c>
      <c r="B2837" s="1">
        <v>45750</v>
      </c>
      <c r="C2837" s="23">
        <f t="shared" si="220"/>
        <v>3</v>
      </c>
      <c r="D2837" s="23">
        <f t="shared" si="221"/>
        <v>4</v>
      </c>
      <c r="E2837" s="1" t="str">
        <f t="shared" si="222"/>
        <v>jueves</v>
      </c>
      <c r="F2837" s="23">
        <f t="shared" si="223"/>
        <v>4</v>
      </c>
      <c r="G2837" s="1" t="str">
        <f t="shared" si="224"/>
        <v>abril</v>
      </c>
      <c r="H2837" s="2">
        <v>0.52222222222222225</v>
      </c>
      <c r="I2837" t="s">
        <v>57</v>
      </c>
      <c r="J2837" t="str">
        <f>VLOOKUP(ventas_starbucks_2025[[#This Row],[sucursal]],cambio_sucursal[#All],2,0)</f>
        <v>Sucursal Avda Colón</v>
      </c>
      <c r="K2837" t="s">
        <v>64</v>
      </c>
      <c r="L2837" t="s">
        <v>65</v>
      </c>
      <c r="M2837" t="s">
        <v>4</v>
      </c>
      <c r="N2837" t="str">
        <f>IFERROR(VLOOKUP(ventas_starbucks_2025[[#This Row],[tamaño_sucio]],cambio_tamaño[#All],2,0),"Tamaño único")</f>
        <v>Tamaño único</v>
      </c>
      <c r="O2837">
        <v>5</v>
      </c>
      <c r="P2837">
        <v>1632.05</v>
      </c>
      <c r="Q2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7">
        <v>8160.25</v>
      </c>
      <c r="S2837" t="s">
        <v>31</v>
      </c>
      <c r="T2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37" t="str">
        <f>VLOOKUP(ventas_starbucks_2025[[#This Row],[canal_compra]],cambio_canal_compra[#All],2,0)</f>
        <v>Entrega domicilio</v>
      </c>
      <c r="V2837" t="s">
        <v>16</v>
      </c>
      <c r="W2837" t="str">
        <f>VLOOKUP(ventas_starbucks_2025[[#This Row],[método_pago]],cambio_metodo_pago[#All],2,0)</f>
        <v>Tarjeta</v>
      </c>
      <c r="X2837" t="s">
        <v>7</v>
      </c>
      <c r="Y2837">
        <v>15</v>
      </c>
      <c r="Z2837" t="str">
        <f>VLOOKUP(ventas_starbucks_2025[[#This Row],[promoción_aplicada5]],promocion_cambiar[#All],2,0)</f>
        <v>Combo</v>
      </c>
      <c r="AA2837" t="s">
        <v>8</v>
      </c>
      <c r="AB2837" t="s">
        <v>52</v>
      </c>
      <c r="AC2837" t="s">
        <v>24</v>
      </c>
      <c r="AD2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37">
        <v>7.4</v>
      </c>
      <c r="AF2837">
        <v>5</v>
      </c>
      <c r="AG2837">
        <v>12</v>
      </c>
      <c r="AH2837">
        <v>7</v>
      </c>
    </row>
    <row r="2838" spans="1:34" x14ac:dyDescent="0.25">
      <c r="A2838" s="3" t="s">
        <v>2913</v>
      </c>
      <c r="B2838" s="1">
        <v>45711</v>
      </c>
      <c r="C2838" s="23">
        <f t="shared" si="220"/>
        <v>23</v>
      </c>
      <c r="D2838" s="23">
        <f t="shared" si="221"/>
        <v>7</v>
      </c>
      <c r="E2838" s="1" t="str">
        <f t="shared" si="222"/>
        <v>domingo</v>
      </c>
      <c r="F2838" s="23">
        <f t="shared" si="223"/>
        <v>2</v>
      </c>
      <c r="G2838" s="1" t="str">
        <f t="shared" si="224"/>
        <v>febrero</v>
      </c>
      <c r="H2838" s="2">
        <v>0.83125000000000004</v>
      </c>
      <c r="I2838" t="s">
        <v>57</v>
      </c>
      <c r="J2838" t="str">
        <f>VLOOKUP(ventas_starbucks_2025[[#This Row],[sucursal]],cambio_sucursal[#All],2,0)</f>
        <v>Sucursal Avda Colón</v>
      </c>
      <c r="K2838" t="s">
        <v>115</v>
      </c>
      <c r="L2838" t="s">
        <v>21</v>
      </c>
      <c r="M2838" t="s">
        <v>4</v>
      </c>
      <c r="N2838" t="str">
        <f>IFERROR(VLOOKUP(ventas_starbucks_2025[[#This Row],[tamaño_sucio]],cambio_tamaño[#All],2,0),"Tamaño único")</f>
        <v>Tamaño único</v>
      </c>
      <c r="O2838">
        <v>3</v>
      </c>
      <c r="P2838">
        <v>1246.23</v>
      </c>
      <c r="Q2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8">
        <v>3738.69</v>
      </c>
      <c r="S2838" t="s">
        <v>15</v>
      </c>
      <c r="T2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38" t="str">
        <f>VLOOKUP(ventas_starbucks_2025[[#This Row],[canal_compra]],cambio_canal_compra[#All],2,0)</f>
        <v>Para llevar</v>
      </c>
      <c r="V2838" t="s">
        <v>6</v>
      </c>
      <c r="W2838" t="str">
        <f>VLOOKUP(ventas_starbucks_2025[[#This Row],[método_pago]],cambio_metodo_pago[#All],2,0)</f>
        <v>Aplicación móbil</v>
      </c>
      <c r="X2838" t="s">
        <v>22</v>
      </c>
      <c r="Y2838">
        <v>0</v>
      </c>
      <c r="Z2838" t="str">
        <f>VLOOKUP(ventas_starbucks_2025[[#This Row],[promoción_aplicada5]],promocion_cambiar[#All],2,0)</f>
        <v>Combo</v>
      </c>
      <c r="AA2838" t="s">
        <v>8</v>
      </c>
      <c r="AB2838" t="s">
        <v>29</v>
      </c>
      <c r="AC2838" t="s">
        <v>41</v>
      </c>
      <c r="AD2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38">
        <v>9.6999999999999993</v>
      </c>
      <c r="AF2838">
        <v>2</v>
      </c>
      <c r="AG2838">
        <v>28</v>
      </c>
      <c r="AH2838">
        <v>25</v>
      </c>
    </row>
    <row r="2839" spans="1:34" x14ac:dyDescent="0.25">
      <c r="A2839" s="3" t="s">
        <v>2914</v>
      </c>
      <c r="B2839" s="1">
        <v>45717</v>
      </c>
      <c r="C2839" s="23">
        <f t="shared" si="220"/>
        <v>1</v>
      </c>
      <c r="D2839" s="23">
        <f t="shared" si="221"/>
        <v>6</v>
      </c>
      <c r="E2839" s="23" t="str">
        <f t="shared" si="222"/>
        <v>sábado</v>
      </c>
      <c r="F2839" s="23">
        <f t="shared" si="223"/>
        <v>3</v>
      </c>
      <c r="G2839" s="23" t="str">
        <f t="shared" si="224"/>
        <v>marzo</v>
      </c>
      <c r="H2839" s="2">
        <v>0.53333333333333333</v>
      </c>
      <c r="I2839" t="s">
        <v>12</v>
      </c>
      <c r="J2839" t="str">
        <f>VLOOKUP(ventas_starbucks_2025[[#This Row],[sucursal]],cambio_sucursal[#All],2,0)</f>
        <v>Sucursal Córdoba Shopping</v>
      </c>
      <c r="K2839" t="s">
        <v>101</v>
      </c>
      <c r="L2839" t="s">
        <v>3</v>
      </c>
      <c r="M2839" t="s">
        <v>4</v>
      </c>
      <c r="N2839" t="str">
        <f>IFERROR(VLOOKUP(ventas_starbucks_2025[[#This Row],[tamaño_sucio]],cambio_tamaño[#All],2,0),"Tamaño único")</f>
        <v>Tamaño único</v>
      </c>
      <c r="O2839">
        <v>5</v>
      </c>
      <c r="P2839">
        <v>2711.66</v>
      </c>
      <c r="Q2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39">
        <v>13558.3</v>
      </c>
      <c r="S2839" t="s">
        <v>31</v>
      </c>
      <c r="T2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39" t="str">
        <f>VLOOKUP(ventas_starbucks_2025[[#This Row],[canal_compra]],cambio_canal_compra[#All],2,0)</f>
        <v>Entrega domicilio</v>
      </c>
      <c r="V2839" t="s">
        <v>16</v>
      </c>
      <c r="W2839" t="str">
        <f>VLOOKUP(ventas_starbucks_2025[[#This Row],[método_pago]],cambio_metodo_pago[#All],2,0)</f>
        <v>Tarjeta</v>
      </c>
      <c r="X2839" t="s">
        <v>22</v>
      </c>
      <c r="Y2839">
        <v>0</v>
      </c>
      <c r="Z2839" t="str">
        <f>VLOOKUP(ventas_starbucks_2025[[#This Row],[promoción_aplicada5]],promocion_cambiar[#All],2,0)</f>
        <v>Combo</v>
      </c>
      <c r="AA2839" t="s">
        <v>8</v>
      </c>
      <c r="AB2839" t="s">
        <v>9</v>
      </c>
      <c r="AC2839" t="s">
        <v>24</v>
      </c>
      <c r="AD2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39">
        <v>14.7</v>
      </c>
      <c r="AF2839">
        <v>1</v>
      </c>
      <c r="AG2839">
        <v>36</v>
      </c>
      <c r="AH2839">
        <v>31</v>
      </c>
    </row>
    <row r="2840" spans="1:34" x14ac:dyDescent="0.25">
      <c r="A2840" s="3" t="s">
        <v>2915</v>
      </c>
      <c r="B2840" s="1">
        <v>45673</v>
      </c>
      <c r="C2840" s="23">
        <f t="shared" si="220"/>
        <v>16</v>
      </c>
      <c r="D2840" s="23">
        <f t="shared" si="221"/>
        <v>4</v>
      </c>
      <c r="E2840" s="23" t="str">
        <f t="shared" si="222"/>
        <v>jueves</v>
      </c>
      <c r="F2840" s="23">
        <f t="shared" si="223"/>
        <v>1</v>
      </c>
      <c r="G2840" s="23" t="str">
        <f t="shared" si="224"/>
        <v>enero</v>
      </c>
      <c r="H2840" s="2">
        <v>0.54374999999999996</v>
      </c>
      <c r="I2840" t="s">
        <v>1</v>
      </c>
      <c r="J2840" t="str">
        <f>VLOOKUP(ventas_starbucks_2025[[#This Row],[sucursal]],cambio_sucursal[#All],2,0)</f>
        <v>Sucursal Nueva Córdoba</v>
      </c>
      <c r="K2840" t="s">
        <v>89</v>
      </c>
      <c r="L2840" t="s">
        <v>90</v>
      </c>
      <c r="M2840" t="s">
        <v>4</v>
      </c>
      <c r="N2840" t="str">
        <f>IFERROR(VLOOKUP(ventas_starbucks_2025[[#This Row],[tamaño_sucio]],cambio_tamaño[#All],2,0),"Tamaño único")</f>
        <v>Tamaño único</v>
      </c>
      <c r="O2840">
        <v>5</v>
      </c>
      <c r="P2840">
        <v>1271.6500000000001</v>
      </c>
      <c r="Q2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0">
        <v>6358.25</v>
      </c>
      <c r="S2840" t="s">
        <v>31</v>
      </c>
      <c r="T2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40" t="str">
        <f>VLOOKUP(ventas_starbucks_2025[[#This Row],[canal_compra]],cambio_canal_compra[#All],2,0)</f>
        <v>Entrega domicilio</v>
      </c>
      <c r="V2840" t="s">
        <v>40</v>
      </c>
      <c r="W2840" t="str">
        <f>VLOOKUP(ventas_starbucks_2025[[#This Row],[método_pago]],cambio_metodo_pago[#All],2,0)</f>
        <v>Efectivo</v>
      </c>
      <c r="X2840" t="s">
        <v>7</v>
      </c>
      <c r="Y2840">
        <v>15</v>
      </c>
      <c r="Z2840" t="str">
        <f>VLOOKUP(ventas_starbucks_2025[[#This Row],[promoción_aplicada5]],promocion_cambiar[#All],2,0)</f>
        <v>2x1</v>
      </c>
      <c r="AA2840" t="s">
        <v>51</v>
      </c>
      <c r="AB2840" t="s">
        <v>18</v>
      </c>
      <c r="AC2840" t="s">
        <v>41</v>
      </c>
      <c r="AD2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40">
        <v>14.8</v>
      </c>
      <c r="AF2840">
        <v>3</v>
      </c>
      <c r="AG2840">
        <v>41</v>
      </c>
      <c r="AH2840">
        <v>36</v>
      </c>
    </row>
    <row r="2841" spans="1:34" x14ac:dyDescent="0.25">
      <c r="A2841" s="3" t="s">
        <v>2916</v>
      </c>
      <c r="B2841" s="1">
        <v>45689</v>
      </c>
      <c r="C2841" s="23">
        <f t="shared" si="220"/>
        <v>1</v>
      </c>
      <c r="D2841" s="23">
        <f t="shared" si="221"/>
        <v>6</v>
      </c>
      <c r="E2841" s="1" t="str">
        <f t="shared" si="222"/>
        <v>sábado</v>
      </c>
      <c r="F2841" s="23">
        <f t="shared" si="223"/>
        <v>2</v>
      </c>
      <c r="G2841" s="1" t="str">
        <f t="shared" si="224"/>
        <v>febrero</v>
      </c>
      <c r="H2841" s="2">
        <v>0.85972222222222228</v>
      </c>
      <c r="I2841" t="s">
        <v>57</v>
      </c>
      <c r="J2841" t="str">
        <f>VLOOKUP(ventas_starbucks_2025[[#This Row],[sucursal]],cambio_sucursal[#All],2,0)</f>
        <v>Sucursal Avda Colón</v>
      </c>
      <c r="K2841" t="s">
        <v>115</v>
      </c>
      <c r="L2841" t="s">
        <v>21</v>
      </c>
      <c r="M2841" t="s">
        <v>4</v>
      </c>
      <c r="N2841" t="str">
        <f>IFERROR(VLOOKUP(ventas_starbucks_2025[[#This Row],[tamaño_sucio]],cambio_tamaño[#All],2,0),"Tamaño único")</f>
        <v>Tamaño único</v>
      </c>
      <c r="O2841">
        <v>2</v>
      </c>
      <c r="P2841">
        <v>1279.6500000000001</v>
      </c>
      <c r="Q2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1">
        <v>2559.3000000000002</v>
      </c>
      <c r="S2841" t="s">
        <v>15</v>
      </c>
      <c r="T2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1" t="str">
        <f>VLOOKUP(ventas_starbucks_2025[[#This Row],[canal_compra]],cambio_canal_compra[#All],2,0)</f>
        <v>Para llevar</v>
      </c>
      <c r="V2841" t="s">
        <v>6</v>
      </c>
      <c r="W2841" t="str">
        <f>VLOOKUP(ventas_starbucks_2025[[#This Row],[método_pago]],cambio_metodo_pago[#All],2,0)</f>
        <v>Aplicación móbil</v>
      </c>
      <c r="X2841" t="s">
        <v>7</v>
      </c>
      <c r="Y2841">
        <v>0</v>
      </c>
      <c r="Z2841" t="str">
        <f>VLOOKUP(ventas_starbucks_2025[[#This Row],[promoción_aplicada5]],promocion_cambiar[#All],2,0)</f>
        <v>2x1</v>
      </c>
      <c r="AA2841" t="s">
        <v>51</v>
      </c>
      <c r="AB2841" t="s">
        <v>29</v>
      </c>
      <c r="AC2841" t="s">
        <v>10</v>
      </c>
      <c r="AD2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41">
        <v>11.6</v>
      </c>
      <c r="AF2841">
        <v>4</v>
      </c>
      <c r="AG2841">
        <v>28</v>
      </c>
      <c r="AH2841">
        <v>26</v>
      </c>
    </row>
    <row r="2842" spans="1:34" x14ac:dyDescent="0.25">
      <c r="A2842" s="3" t="s">
        <v>2917</v>
      </c>
      <c r="B2842" s="1">
        <v>45710</v>
      </c>
      <c r="C2842" s="23">
        <f t="shared" si="220"/>
        <v>22</v>
      </c>
      <c r="D2842" s="23">
        <f t="shared" si="221"/>
        <v>6</v>
      </c>
      <c r="E2842" s="23" t="str">
        <f t="shared" si="222"/>
        <v>sábado</v>
      </c>
      <c r="F2842" s="23">
        <f t="shared" si="223"/>
        <v>2</v>
      </c>
      <c r="G2842" s="23" t="str">
        <f t="shared" si="224"/>
        <v>febrero</v>
      </c>
      <c r="H2842" s="2">
        <v>0.30763888888888891</v>
      </c>
      <c r="I2842" t="s">
        <v>1</v>
      </c>
      <c r="J2842" t="str">
        <f>VLOOKUP(ventas_starbucks_2025[[#This Row],[sucursal]],cambio_sucursal[#All],2,0)</f>
        <v>Sucursal Nueva Córdoba</v>
      </c>
      <c r="K2842" t="s">
        <v>89</v>
      </c>
      <c r="L2842" t="s">
        <v>90</v>
      </c>
      <c r="M2842" t="s">
        <v>4</v>
      </c>
      <c r="N2842" t="str">
        <f>IFERROR(VLOOKUP(ventas_starbucks_2025[[#This Row],[tamaño_sucio]],cambio_tamaño[#All],2,0),"Tamaño único")</f>
        <v>Tamaño único</v>
      </c>
      <c r="O2842">
        <v>3</v>
      </c>
      <c r="P2842">
        <v>1329.65</v>
      </c>
      <c r="Q2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2">
        <v>3988.95</v>
      </c>
      <c r="S2842" t="s">
        <v>15</v>
      </c>
      <c r="T2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2" t="str">
        <f>VLOOKUP(ventas_starbucks_2025[[#This Row],[canal_compra]],cambio_canal_compra[#All],2,0)</f>
        <v>Para llevar</v>
      </c>
      <c r="V2842" t="s">
        <v>6</v>
      </c>
      <c r="W2842" t="str">
        <f>VLOOKUP(ventas_starbucks_2025[[#This Row],[método_pago]],cambio_metodo_pago[#All],2,0)</f>
        <v>Aplicación móbil</v>
      </c>
      <c r="X2842" t="s">
        <v>22</v>
      </c>
      <c r="Y2842">
        <v>0</v>
      </c>
      <c r="Z2842" t="str">
        <f>VLOOKUP(ventas_starbucks_2025[[#This Row],[promoción_aplicada5]],promocion_cambiar[#All],2,0)</f>
        <v>Combo</v>
      </c>
      <c r="AA2842" t="s">
        <v>8</v>
      </c>
      <c r="AB2842" t="s">
        <v>32</v>
      </c>
      <c r="AC2842" t="s">
        <v>10</v>
      </c>
      <c r="AD2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42">
        <v>6.8</v>
      </c>
      <c r="AF2842">
        <v>4</v>
      </c>
      <c r="AG2842">
        <v>32</v>
      </c>
      <c r="AH2842">
        <v>29</v>
      </c>
    </row>
    <row r="2843" spans="1:34" x14ac:dyDescent="0.25">
      <c r="A2843" s="3" t="s">
        <v>2918</v>
      </c>
      <c r="B2843" s="1">
        <v>45763</v>
      </c>
      <c r="C2843" s="23">
        <f t="shared" si="220"/>
        <v>16</v>
      </c>
      <c r="D2843" s="23">
        <f t="shared" si="221"/>
        <v>3</v>
      </c>
      <c r="E2843" s="23" t="str">
        <f t="shared" si="222"/>
        <v>miércoles</v>
      </c>
      <c r="F2843" s="23">
        <f t="shared" si="223"/>
        <v>4</v>
      </c>
      <c r="G2843" s="23" t="str">
        <f t="shared" si="224"/>
        <v>abril</v>
      </c>
      <c r="H2843" s="2">
        <v>0.71736111111111112</v>
      </c>
      <c r="I2843" t="s">
        <v>12</v>
      </c>
      <c r="J2843" t="str">
        <f>VLOOKUP(ventas_starbucks_2025[[#This Row],[sucursal]],cambio_sucursal[#All],2,0)</f>
        <v>Sucursal Córdoba Shopping</v>
      </c>
      <c r="K2843" t="s">
        <v>67</v>
      </c>
      <c r="L2843" t="s">
        <v>35</v>
      </c>
      <c r="M2843" t="s">
        <v>4</v>
      </c>
      <c r="N2843" t="str">
        <f>IFERROR(VLOOKUP(ventas_starbucks_2025[[#This Row],[tamaño_sucio]],cambio_tamaño[#All],2,0),"Tamaño único")</f>
        <v>Tamaño único</v>
      </c>
      <c r="O2843">
        <v>3</v>
      </c>
      <c r="P2843">
        <v>1040.0999999999999</v>
      </c>
      <c r="Q2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3">
        <v>3120.3</v>
      </c>
      <c r="S2843" t="s">
        <v>5</v>
      </c>
      <c r="T2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3" t="str">
        <f>VLOOKUP(ventas_starbucks_2025[[#This Row],[canal_compra]],cambio_canal_compra[#All],2,0)</f>
        <v>En tienda</v>
      </c>
      <c r="V2843" t="s">
        <v>6</v>
      </c>
      <c r="W2843" t="str">
        <f>VLOOKUP(ventas_starbucks_2025[[#This Row],[método_pago]],cambio_metodo_pago[#All],2,0)</f>
        <v>Aplicación móbil</v>
      </c>
      <c r="X2843" t="s">
        <v>7</v>
      </c>
      <c r="Y2843">
        <v>10</v>
      </c>
      <c r="Z2843" t="str">
        <f>VLOOKUP(ventas_starbucks_2025[[#This Row],[promoción_aplicada5]],promocion_cambiar[#All],2,0)</f>
        <v>Combo</v>
      </c>
      <c r="AA2843" t="s">
        <v>8</v>
      </c>
      <c r="AB2843" t="s">
        <v>52</v>
      </c>
      <c r="AC2843" t="s">
        <v>24</v>
      </c>
      <c r="AD2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43">
        <v>10.4</v>
      </c>
      <c r="AF2843">
        <v>4</v>
      </c>
      <c r="AG2843">
        <v>48</v>
      </c>
      <c r="AH2843">
        <v>45</v>
      </c>
    </row>
    <row r="2844" spans="1:34" x14ac:dyDescent="0.25">
      <c r="A2844" s="3" t="s">
        <v>2919</v>
      </c>
      <c r="B2844" s="1">
        <v>45708</v>
      </c>
      <c r="C2844" s="23">
        <f t="shared" si="220"/>
        <v>20</v>
      </c>
      <c r="D2844" s="23">
        <f t="shared" si="221"/>
        <v>4</v>
      </c>
      <c r="E2844" s="1" t="str">
        <f t="shared" si="222"/>
        <v>jueves</v>
      </c>
      <c r="F2844" s="23">
        <f t="shared" si="223"/>
        <v>2</v>
      </c>
      <c r="G2844" s="1" t="str">
        <f t="shared" si="224"/>
        <v>febrero</v>
      </c>
      <c r="H2844" s="2">
        <v>0.82361111111111107</v>
      </c>
      <c r="I2844" t="s">
        <v>57</v>
      </c>
      <c r="J2844" t="str">
        <f>VLOOKUP(ventas_starbucks_2025[[#This Row],[sucursal]],cambio_sucursal[#All],2,0)</f>
        <v>Sucursal Avda Colón</v>
      </c>
      <c r="K2844" t="s">
        <v>13</v>
      </c>
      <c r="L2844" t="s">
        <v>14</v>
      </c>
      <c r="M2844" t="s">
        <v>4</v>
      </c>
      <c r="N2844" t="str">
        <f>IFERROR(VLOOKUP(ventas_starbucks_2025[[#This Row],[tamaño_sucio]],cambio_tamaño[#All],2,0),"Tamaño único")</f>
        <v>Tamaño único</v>
      </c>
      <c r="O2844">
        <v>5</v>
      </c>
      <c r="P2844">
        <v>2029.29</v>
      </c>
      <c r="Q2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44">
        <v>10146.450000000001</v>
      </c>
      <c r="S2844" t="s">
        <v>31</v>
      </c>
      <c r="T2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44" t="str">
        <f>VLOOKUP(ventas_starbucks_2025[[#This Row],[canal_compra]],cambio_canal_compra[#All],2,0)</f>
        <v>Entrega domicilio</v>
      </c>
      <c r="V2844" t="s">
        <v>16</v>
      </c>
      <c r="W2844" t="str">
        <f>VLOOKUP(ventas_starbucks_2025[[#This Row],[método_pago]],cambio_metodo_pago[#All],2,0)</f>
        <v>Tarjeta</v>
      </c>
      <c r="X2844" t="s">
        <v>22</v>
      </c>
      <c r="Y2844">
        <v>0</v>
      </c>
      <c r="Z2844" t="str">
        <f>VLOOKUP(ventas_starbucks_2025[[#This Row],[promoción_aplicada5]],promocion_cambiar[#All],2,0)</f>
        <v>2x1</v>
      </c>
      <c r="AA2844" t="s">
        <v>51</v>
      </c>
      <c r="AB2844" t="s">
        <v>32</v>
      </c>
      <c r="AC2844" t="s">
        <v>24</v>
      </c>
      <c r="AD2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44">
        <v>13.9</v>
      </c>
      <c r="AF2844">
        <v>4</v>
      </c>
      <c r="AG2844">
        <v>30</v>
      </c>
      <c r="AH2844">
        <v>25</v>
      </c>
    </row>
    <row r="2845" spans="1:34" x14ac:dyDescent="0.25">
      <c r="A2845" s="3" t="s">
        <v>2920</v>
      </c>
      <c r="B2845" s="1">
        <v>45704</v>
      </c>
      <c r="C2845" s="23">
        <f t="shared" si="220"/>
        <v>16</v>
      </c>
      <c r="D2845" s="23">
        <f t="shared" si="221"/>
        <v>7</v>
      </c>
      <c r="E2845" s="23" t="str">
        <f t="shared" si="222"/>
        <v>domingo</v>
      </c>
      <c r="F2845" s="23">
        <f t="shared" si="223"/>
        <v>2</v>
      </c>
      <c r="G2845" s="23" t="str">
        <f t="shared" si="224"/>
        <v>febrero</v>
      </c>
      <c r="H2845" s="2">
        <v>0.31944444444444442</v>
      </c>
      <c r="I2845" t="s">
        <v>1</v>
      </c>
      <c r="J2845" t="str">
        <f>VLOOKUP(ventas_starbucks_2025[[#This Row],[sucursal]],cambio_sucursal[#All],2,0)</f>
        <v>Sucursal Nueva Córdoba</v>
      </c>
      <c r="K2845" t="s">
        <v>130</v>
      </c>
      <c r="L2845" t="s">
        <v>65</v>
      </c>
      <c r="M2845" t="s">
        <v>4</v>
      </c>
      <c r="N2845" t="str">
        <f>IFERROR(VLOOKUP(ventas_starbucks_2025[[#This Row],[tamaño_sucio]],cambio_tamaño[#All],2,0),"Tamaño único")</f>
        <v>Tamaño único</v>
      </c>
      <c r="O2845">
        <v>4</v>
      </c>
      <c r="P2845">
        <v>1928.07</v>
      </c>
      <c r="Q2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5">
        <v>7712.28</v>
      </c>
      <c r="S2845" t="s">
        <v>15</v>
      </c>
      <c r="T2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45" t="str">
        <f>VLOOKUP(ventas_starbucks_2025[[#This Row],[canal_compra]],cambio_canal_compra[#All],2,0)</f>
        <v>Para llevar</v>
      </c>
      <c r="V2845" t="s">
        <v>16</v>
      </c>
      <c r="W2845" t="str">
        <f>VLOOKUP(ventas_starbucks_2025[[#This Row],[método_pago]],cambio_metodo_pago[#All],2,0)</f>
        <v>Tarjeta</v>
      </c>
      <c r="X2845" t="s">
        <v>7</v>
      </c>
      <c r="Y2845">
        <v>0</v>
      </c>
      <c r="Z2845" t="str">
        <f>VLOOKUP(ventas_starbucks_2025[[#This Row],[promoción_aplicada5]],promocion_cambiar[#All],2,0)</f>
        <v>Ninguna</v>
      </c>
      <c r="AA2845" t="s">
        <v>17</v>
      </c>
      <c r="AB2845" t="s">
        <v>18</v>
      </c>
      <c r="AC2845" t="s">
        <v>41</v>
      </c>
      <c r="AD2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45">
        <v>5.4</v>
      </c>
      <c r="AF2845">
        <v>2</v>
      </c>
      <c r="AG2845">
        <v>44</v>
      </c>
      <c r="AH2845">
        <v>40</v>
      </c>
    </row>
    <row r="2846" spans="1:34" x14ac:dyDescent="0.25">
      <c r="A2846" s="3" t="s">
        <v>2921</v>
      </c>
      <c r="B2846" s="1">
        <v>45711</v>
      </c>
      <c r="C2846" s="23">
        <f t="shared" si="220"/>
        <v>23</v>
      </c>
      <c r="D2846" s="23">
        <f t="shared" si="221"/>
        <v>7</v>
      </c>
      <c r="E2846" s="23" t="str">
        <f t="shared" si="222"/>
        <v>domingo</v>
      </c>
      <c r="F2846" s="23">
        <f t="shared" si="223"/>
        <v>2</v>
      </c>
      <c r="G2846" s="23" t="str">
        <f t="shared" si="224"/>
        <v>febrero</v>
      </c>
      <c r="H2846" s="2">
        <v>0.85555555555555551</v>
      </c>
      <c r="I2846" t="s">
        <v>26</v>
      </c>
      <c r="J2846" t="str">
        <f>VLOOKUP(ventas_starbucks_2025[[#This Row],[sucursal]],cambio_sucursal[#All],2,0)</f>
        <v>Sucursal San Lorenzo 47</v>
      </c>
      <c r="K2846" t="s">
        <v>48</v>
      </c>
      <c r="L2846" t="s">
        <v>49</v>
      </c>
      <c r="M2846" t="s">
        <v>50</v>
      </c>
      <c r="N2846" t="str">
        <f>IFERROR(VLOOKUP(ventas_starbucks_2025[[#This Row],[tamaño_sucio]],cambio_tamaño[#All],2,0),"Tamaño único")</f>
        <v>Mediano</v>
      </c>
      <c r="O2846">
        <v>2</v>
      </c>
      <c r="P2846">
        <v>1622.05</v>
      </c>
      <c r="Q2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6">
        <v>3244.1</v>
      </c>
      <c r="S2846" t="s">
        <v>5</v>
      </c>
      <c r="T2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6" t="str">
        <f>VLOOKUP(ventas_starbucks_2025[[#This Row],[canal_compra]],cambio_canal_compra[#All],2,0)</f>
        <v>En tienda</v>
      </c>
      <c r="V2846" t="s">
        <v>16</v>
      </c>
      <c r="W2846" t="str">
        <f>VLOOKUP(ventas_starbucks_2025[[#This Row],[método_pago]],cambio_metodo_pago[#All],2,0)</f>
        <v>Tarjeta</v>
      </c>
      <c r="X2846" t="s">
        <v>22</v>
      </c>
      <c r="Y2846">
        <v>0</v>
      </c>
      <c r="Z2846" t="str">
        <f>VLOOKUP(ventas_starbucks_2025[[#This Row],[promoción_aplicada5]],promocion_cambiar[#All],2,0)</f>
        <v>Ninguna</v>
      </c>
      <c r="AA2846" t="s">
        <v>17</v>
      </c>
      <c r="AB2846" t="s">
        <v>32</v>
      </c>
      <c r="AC2846" t="s">
        <v>10</v>
      </c>
      <c r="AD2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46">
        <v>3.5</v>
      </c>
      <c r="AF2846">
        <v>5</v>
      </c>
      <c r="AG2846">
        <v>26</v>
      </c>
      <c r="AH2846">
        <v>24</v>
      </c>
    </row>
    <row r="2847" spans="1:34" x14ac:dyDescent="0.25">
      <c r="A2847" s="3" t="s">
        <v>2922</v>
      </c>
      <c r="B2847" s="1">
        <v>45755</v>
      </c>
      <c r="C2847" s="23">
        <f t="shared" si="220"/>
        <v>8</v>
      </c>
      <c r="D2847" s="23">
        <f t="shared" si="221"/>
        <v>2</v>
      </c>
      <c r="E2847" s="23" t="str">
        <f t="shared" si="222"/>
        <v>martes</v>
      </c>
      <c r="F2847" s="23">
        <f t="shared" si="223"/>
        <v>4</v>
      </c>
      <c r="G2847" s="23" t="str">
        <f t="shared" si="224"/>
        <v>abril</v>
      </c>
      <c r="H2847" s="2">
        <v>0.60416666666666663</v>
      </c>
      <c r="I2847" t="s">
        <v>1</v>
      </c>
      <c r="J2847" t="str">
        <f>VLOOKUP(ventas_starbucks_2025[[#This Row],[sucursal]],cambio_sucursal[#All],2,0)</f>
        <v>Sucursal Nueva Córdoba</v>
      </c>
      <c r="K2847" t="s">
        <v>87</v>
      </c>
      <c r="L2847" t="s">
        <v>65</v>
      </c>
      <c r="M2847" t="s">
        <v>4</v>
      </c>
      <c r="N2847" t="str">
        <f>IFERROR(VLOOKUP(ventas_starbucks_2025[[#This Row],[tamaño_sucio]],cambio_tamaño[#All],2,0),"Tamaño único")</f>
        <v>Tamaño único</v>
      </c>
      <c r="O2847">
        <v>5</v>
      </c>
      <c r="P2847">
        <v>1667.59</v>
      </c>
      <c r="Q2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7">
        <v>8337.9500000000007</v>
      </c>
      <c r="S2847" t="s">
        <v>5</v>
      </c>
      <c r="T2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47" t="str">
        <f>VLOOKUP(ventas_starbucks_2025[[#This Row],[canal_compra]],cambio_canal_compra[#All],2,0)</f>
        <v>En tienda</v>
      </c>
      <c r="V2847" t="s">
        <v>40</v>
      </c>
      <c r="W2847" t="str">
        <f>VLOOKUP(ventas_starbucks_2025[[#This Row],[método_pago]],cambio_metodo_pago[#All],2,0)</f>
        <v>Efectivo</v>
      </c>
      <c r="X2847" t="s">
        <v>7</v>
      </c>
      <c r="Y2847">
        <v>10</v>
      </c>
      <c r="Z2847" t="str">
        <f>VLOOKUP(ventas_starbucks_2025[[#This Row],[promoción_aplicada5]],promocion_cambiar[#All],2,0)</f>
        <v>Combo</v>
      </c>
      <c r="AA2847" t="s">
        <v>8</v>
      </c>
      <c r="AB2847" t="s">
        <v>23</v>
      </c>
      <c r="AC2847" t="s">
        <v>10</v>
      </c>
      <c r="AD2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47">
        <v>3.2</v>
      </c>
      <c r="AF2847">
        <v>2</v>
      </c>
      <c r="AG2847">
        <v>46</v>
      </c>
      <c r="AH2847">
        <v>41</v>
      </c>
    </row>
    <row r="2848" spans="1:34" x14ac:dyDescent="0.25">
      <c r="A2848" s="3" t="s">
        <v>2923</v>
      </c>
      <c r="B2848" s="1">
        <v>45760</v>
      </c>
      <c r="C2848" s="23">
        <f t="shared" si="220"/>
        <v>13</v>
      </c>
      <c r="D2848" s="23">
        <f t="shared" si="221"/>
        <v>7</v>
      </c>
      <c r="E2848" s="1" t="str">
        <f t="shared" si="222"/>
        <v>domingo</v>
      </c>
      <c r="F2848" s="23">
        <f t="shared" si="223"/>
        <v>4</v>
      </c>
      <c r="G2848" s="1" t="str">
        <f t="shared" si="224"/>
        <v>abril</v>
      </c>
      <c r="H2848" s="2">
        <v>0.3840277777777778</v>
      </c>
      <c r="I2848" t="s">
        <v>26</v>
      </c>
      <c r="J2848" t="str">
        <f>VLOOKUP(ventas_starbucks_2025[[#This Row],[sucursal]],cambio_sucursal[#All],2,0)</f>
        <v>Sucursal San Lorenzo 47</v>
      </c>
      <c r="K2848" t="s">
        <v>132</v>
      </c>
      <c r="L2848" t="s">
        <v>35</v>
      </c>
      <c r="M2848" t="s">
        <v>4</v>
      </c>
      <c r="N2848" t="str">
        <f>IFERROR(VLOOKUP(ventas_starbucks_2025[[#This Row],[tamaño_sucio]],cambio_tamaño[#All],2,0),"Tamaño único")</f>
        <v>Tamaño único</v>
      </c>
      <c r="O2848">
        <v>1</v>
      </c>
      <c r="P2848">
        <v>1449.36</v>
      </c>
      <c r="Q2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8">
        <v>1449.36</v>
      </c>
      <c r="S2848" t="s">
        <v>31</v>
      </c>
      <c r="T2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8" t="str">
        <f>VLOOKUP(ventas_starbucks_2025[[#This Row],[canal_compra]],cambio_canal_compra[#All],2,0)</f>
        <v>Entrega domicilio</v>
      </c>
      <c r="V2848" t="s">
        <v>40</v>
      </c>
      <c r="W2848" t="str">
        <f>VLOOKUP(ventas_starbucks_2025[[#This Row],[método_pago]],cambio_metodo_pago[#All],2,0)</f>
        <v>Efectivo</v>
      </c>
      <c r="X2848" t="s">
        <v>7</v>
      </c>
      <c r="Y2848">
        <v>15</v>
      </c>
      <c r="Z2848" t="str">
        <f>VLOOKUP(ventas_starbucks_2025[[#This Row],[promoción_aplicada5]],promocion_cambiar[#All],2,0)</f>
        <v>Combo</v>
      </c>
      <c r="AA2848" t="s">
        <v>8</v>
      </c>
      <c r="AB2848" t="s">
        <v>9</v>
      </c>
      <c r="AC2848" t="s">
        <v>10</v>
      </c>
      <c r="AD2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48">
        <v>9</v>
      </c>
      <c r="AF2848">
        <v>3</v>
      </c>
      <c r="AG2848">
        <v>22</v>
      </c>
      <c r="AH2848">
        <v>21</v>
      </c>
    </row>
    <row r="2849" spans="1:34" x14ac:dyDescent="0.25">
      <c r="A2849" s="3" t="s">
        <v>2924</v>
      </c>
      <c r="B2849" s="1">
        <v>45741</v>
      </c>
      <c r="C2849" s="23">
        <f t="shared" si="220"/>
        <v>25</v>
      </c>
      <c r="D2849" s="23">
        <f t="shared" si="221"/>
        <v>2</v>
      </c>
      <c r="E2849" s="23" t="str">
        <f t="shared" si="222"/>
        <v>martes</v>
      </c>
      <c r="F2849" s="23">
        <f t="shared" si="223"/>
        <v>3</v>
      </c>
      <c r="G2849" s="23" t="str">
        <f t="shared" si="224"/>
        <v>marzo</v>
      </c>
      <c r="H2849" s="2">
        <v>0.4861111111111111</v>
      </c>
      <c r="I2849" t="s">
        <v>12</v>
      </c>
      <c r="J2849" t="str">
        <f>VLOOKUP(ventas_starbucks_2025[[#This Row],[sucursal]],cambio_sucursal[#All],2,0)</f>
        <v>Sucursal Córdoba Shopping</v>
      </c>
      <c r="K2849" t="s">
        <v>130</v>
      </c>
      <c r="L2849" t="s">
        <v>65</v>
      </c>
      <c r="M2849" t="s">
        <v>4</v>
      </c>
      <c r="N2849" t="str">
        <f>IFERROR(VLOOKUP(ventas_starbucks_2025[[#This Row],[tamaño_sucio]],cambio_tamaño[#All],2,0),"Tamaño único")</f>
        <v>Tamaño único</v>
      </c>
      <c r="O2849">
        <v>3</v>
      </c>
      <c r="P2849">
        <v>1448.42</v>
      </c>
      <c r="Q2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9">
        <v>4345.26</v>
      </c>
      <c r="S2849" t="s">
        <v>15</v>
      </c>
      <c r="T2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9" t="str">
        <f>VLOOKUP(ventas_starbucks_2025[[#This Row],[canal_compra]],cambio_canal_compra[#All],2,0)</f>
        <v>Para llevar</v>
      </c>
      <c r="V2849" t="s">
        <v>6</v>
      </c>
      <c r="W2849" t="str">
        <f>VLOOKUP(ventas_starbucks_2025[[#This Row],[método_pago]],cambio_metodo_pago[#All],2,0)</f>
        <v>Aplicación móbil</v>
      </c>
      <c r="X2849" t="s">
        <v>22</v>
      </c>
      <c r="Y2849">
        <v>0</v>
      </c>
      <c r="Z2849" t="str">
        <f>VLOOKUP(ventas_starbucks_2025[[#This Row],[promoción_aplicada5]],promocion_cambiar[#All],2,0)</f>
        <v>Hora Feliz</v>
      </c>
      <c r="AA2849" t="s">
        <v>36</v>
      </c>
      <c r="AB2849" t="s">
        <v>23</v>
      </c>
      <c r="AC2849" t="s">
        <v>10</v>
      </c>
      <c r="AD2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49">
        <v>7.6</v>
      </c>
      <c r="AF2849">
        <v>2</v>
      </c>
      <c r="AG2849">
        <v>41</v>
      </c>
      <c r="AH2849">
        <v>38</v>
      </c>
    </row>
    <row r="2850" spans="1:34" x14ac:dyDescent="0.25">
      <c r="A2850" s="3" t="s">
        <v>2925</v>
      </c>
      <c r="B2850" s="1">
        <v>45669</v>
      </c>
      <c r="C2850" s="23">
        <f t="shared" si="220"/>
        <v>12</v>
      </c>
      <c r="D2850" s="23">
        <f t="shared" si="221"/>
        <v>7</v>
      </c>
      <c r="E2850" s="23" t="str">
        <f t="shared" si="222"/>
        <v>domingo</v>
      </c>
      <c r="F2850" s="23">
        <f t="shared" si="223"/>
        <v>1</v>
      </c>
      <c r="G2850" s="23" t="str">
        <f t="shared" si="224"/>
        <v>enero</v>
      </c>
      <c r="H2850" s="2">
        <v>0.84097222222222223</v>
      </c>
      <c r="I2850" t="s">
        <v>26</v>
      </c>
      <c r="J2850" t="str">
        <f>VLOOKUP(ventas_starbucks_2025[[#This Row],[sucursal]],cambio_sucursal[#All],2,0)</f>
        <v>Sucursal San Lorenzo 47</v>
      </c>
      <c r="K2850" t="s">
        <v>13</v>
      </c>
      <c r="L2850" t="s">
        <v>14</v>
      </c>
      <c r="M2850" t="s">
        <v>4</v>
      </c>
      <c r="N2850" t="str">
        <f>IFERROR(VLOOKUP(ventas_starbucks_2025[[#This Row],[tamaño_sucio]],cambio_tamaño[#All],2,0),"Tamaño único")</f>
        <v>Tamaño único</v>
      </c>
      <c r="O2850">
        <v>4</v>
      </c>
      <c r="P2850">
        <v>1953.41</v>
      </c>
      <c r="Q2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0">
        <v>7813.64</v>
      </c>
      <c r="S2850" t="s">
        <v>31</v>
      </c>
      <c r="T2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50" t="str">
        <f>VLOOKUP(ventas_starbucks_2025[[#This Row],[canal_compra]],cambio_canal_compra[#All],2,0)</f>
        <v>Entrega domicilio</v>
      </c>
      <c r="V2850" t="s">
        <v>6</v>
      </c>
      <c r="W2850" t="str">
        <f>VLOOKUP(ventas_starbucks_2025[[#This Row],[método_pago]],cambio_metodo_pago[#All],2,0)</f>
        <v>Aplicación móbil</v>
      </c>
      <c r="X2850" t="s">
        <v>22</v>
      </c>
      <c r="Y2850">
        <v>0</v>
      </c>
      <c r="Z2850" t="str">
        <f>VLOOKUP(ventas_starbucks_2025[[#This Row],[promoción_aplicada5]],promocion_cambiar[#All],2,0)</f>
        <v>2x1</v>
      </c>
      <c r="AA2850" t="s">
        <v>51</v>
      </c>
      <c r="AB2850" t="s">
        <v>23</v>
      </c>
      <c r="AC2850" t="s">
        <v>41</v>
      </c>
      <c r="AD2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50">
        <v>12</v>
      </c>
      <c r="AF2850">
        <v>5</v>
      </c>
      <c r="AG2850">
        <v>13</v>
      </c>
      <c r="AH2850">
        <v>9</v>
      </c>
    </row>
    <row r="2851" spans="1:34" x14ac:dyDescent="0.25">
      <c r="A2851" s="3" t="s">
        <v>2926</v>
      </c>
      <c r="B2851" s="1">
        <v>45722</v>
      </c>
      <c r="C2851" s="23">
        <f t="shared" si="220"/>
        <v>6</v>
      </c>
      <c r="D2851" s="23">
        <f t="shared" si="221"/>
        <v>4</v>
      </c>
      <c r="E2851" s="23" t="str">
        <f t="shared" si="222"/>
        <v>jueves</v>
      </c>
      <c r="F2851" s="23">
        <f t="shared" si="223"/>
        <v>3</v>
      </c>
      <c r="G2851" s="23" t="str">
        <f t="shared" si="224"/>
        <v>marzo</v>
      </c>
      <c r="H2851" s="2">
        <v>0.56736111111111109</v>
      </c>
      <c r="I2851" t="s">
        <v>12</v>
      </c>
      <c r="J2851" t="str">
        <f>VLOOKUP(ventas_starbucks_2025[[#This Row],[sucursal]],cambio_sucursal[#All],2,0)</f>
        <v>Sucursal Córdoba Shopping</v>
      </c>
      <c r="K2851" t="s">
        <v>137</v>
      </c>
      <c r="L2851" t="s">
        <v>44</v>
      </c>
      <c r="M2851" t="s">
        <v>50</v>
      </c>
      <c r="N2851" t="str">
        <f>IFERROR(VLOOKUP(ventas_starbucks_2025[[#This Row],[tamaño_sucio]],cambio_tamaño[#All],2,0),"Tamaño único")</f>
        <v>Mediano</v>
      </c>
      <c r="O2851">
        <v>1</v>
      </c>
      <c r="P2851">
        <v>1493.12</v>
      </c>
      <c r="Q2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1">
        <v>1493.12</v>
      </c>
      <c r="S2851" t="s">
        <v>31</v>
      </c>
      <c r="T2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1" t="str">
        <f>VLOOKUP(ventas_starbucks_2025[[#This Row],[canal_compra]],cambio_canal_compra[#All],2,0)</f>
        <v>Entrega domicilio</v>
      </c>
      <c r="V2851" t="s">
        <v>40</v>
      </c>
      <c r="W2851" t="str">
        <f>VLOOKUP(ventas_starbucks_2025[[#This Row],[método_pago]],cambio_metodo_pago[#All],2,0)</f>
        <v>Efectivo</v>
      </c>
      <c r="X2851" t="s">
        <v>7</v>
      </c>
      <c r="Y2851">
        <v>15</v>
      </c>
      <c r="Z2851" t="str">
        <f>VLOOKUP(ventas_starbucks_2025[[#This Row],[promoción_aplicada5]],promocion_cambiar[#All],2,0)</f>
        <v>Ninguna</v>
      </c>
      <c r="AA2851" t="s">
        <v>17</v>
      </c>
      <c r="AB2851" t="s">
        <v>23</v>
      </c>
      <c r="AC2851" t="s">
        <v>41</v>
      </c>
      <c r="AD2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51">
        <v>4.7</v>
      </c>
      <c r="AF2851">
        <v>2</v>
      </c>
      <c r="AG2851">
        <v>42</v>
      </c>
      <c r="AH2851">
        <v>41</v>
      </c>
    </row>
    <row r="2852" spans="1:34" x14ac:dyDescent="0.25">
      <c r="A2852" s="3" t="s">
        <v>2927</v>
      </c>
      <c r="B2852" s="1">
        <v>45685</v>
      </c>
      <c r="C2852" s="23">
        <f t="shared" si="220"/>
        <v>28</v>
      </c>
      <c r="D2852" s="23">
        <f t="shared" si="221"/>
        <v>2</v>
      </c>
      <c r="E2852" s="23" t="str">
        <f t="shared" si="222"/>
        <v>martes</v>
      </c>
      <c r="F2852" s="23">
        <f t="shared" si="223"/>
        <v>1</v>
      </c>
      <c r="G2852" s="23" t="str">
        <f t="shared" si="224"/>
        <v>enero</v>
      </c>
      <c r="H2852" s="2">
        <v>0.58263888888888893</v>
      </c>
      <c r="I2852" t="s">
        <v>1</v>
      </c>
      <c r="J2852" t="str">
        <f>VLOOKUP(ventas_starbucks_2025[[#This Row],[sucursal]],cambio_sucursal[#All],2,0)</f>
        <v>Sucursal Nueva Córdoba</v>
      </c>
      <c r="K2852" t="s">
        <v>87</v>
      </c>
      <c r="L2852" t="s">
        <v>65</v>
      </c>
      <c r="M2852" t="s">
        <v>4</v>
      </c>
      <c r="N2852" t="str">
        <f>IFERROR(VLOOKUP(ventas_starbucks_2025[[#This Row],[tamaño_sucio]],cambio_tamaño[#All],2,0),"Tamaño único")</f>
        <v>Tamaño único</v>
      </c>
      <c r="O2852">
        <v>2</v>
      </c>
      <c r="P2852">
        <v>1905.2</v>
      </c>
      <c r="Q2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2">
        <v>3810.4</v>
      </c>
      <c r="S2852" t="s">
        <v>5</v>
      </c>
      <c r="T2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2" t="str">
        <f>VLOOKUP(ventas_starbucks_2025[[#This Row],[canal_compra]],cambio_canal_compra[#All],2,0)</f>
        <v>En tienda</v>
      </c>
      <c r="V2852" t="s">
        <v>40</v>
      </c>
      <c r="W2852" t="str">
        <f>VLOOKUP(ventas_starbucks_2025[[#This Row],[método_pago]],cambio_metodo_pago[#All],2,0)</f>
        <v>Efectivo</v>
      </c>
      <c r="X2852" t="s">
        <v>7</v>
      </c>
      <c r="Y2852">
        <v>15</v>
      </c>
      <c r="Z2852" t="str">
        <f>VLOOKUP(ventas_starbucks_2025[[#This Row],[promoción_aplicada5]],promocion_cambiar[#All],2,0)</f>
        <v>2x1</v>
      </c>
      <c r="AA2852" t="s">
        <v>51</v>
      </c>
      <c r="AB2852" t="s">
        <v>9</v>
      </c>
      <c r="AC2852" t="s">
        <v>41</v>
      </c>
      <c r="AD2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52">
        <v>4</v>
      </c>
      <c r="AF2852">
        <v>1</v>
      </c>
      <c r="AG2852">
        <v>24</v>
      </c>
      <c r="AH2852">
        <v>22</v>
      </c>
    </row>
    <row r="2853" spans="1:34" x14ac:dyDescent="0.25">
      <c r="A2853" s="3" t="s">
        <v>2928</v>
      </c>
      <c r="B2853" s="1">
        <v>45671</v>
      </c>
      <c r="C2853" s="23">
        <f t="shared" si="220"/>
        <v>14</v>
      </c>
      <c r="D2853" s="23">
        <f t="shared" si="221"/>
        <v>2</v>
      </c>
      <c r="E2853" s="1" t="str">
        <f t="shared" si="222"/>
        <v>martes</v>
      </c>
      <c r="F2853" s="23">
        <f t="shared" si="223"/>
        <v>1</v>
      </c>
      <c r="G2853" s="1" t="str">
        <f t="shared" si="224"/>
        <v>enero</v>
      </c>
      <c r="H2853" s="2">
        <v>0.40277777777777779</v>
      </c>
      <c r="I2853" t="s">
        <v>57</v>
      </c>
      <c r="J2853" t="str">
        <f>VLOOKUP(ventas_starbucks_2025[[#This Row],[sucursal]],cambio_sucursal[#All],2,0)</f>
        <v>Sucursal Avda Colón</v>
      </c>
      <c r="K2853" t="s">
        <v>89</v>
      </c>
      <c r="L2853" t="s">
        <v>90</v>
      </c>
      <c r="M2853" t="s">
        <v>4</v>
      </c>
      <c r="N2853" t="str">
        <f>IFERROR(VLOOKUP(ventas_starbucks_2025[[#This Row],[tamaño_sucio]],cambio_tamaño[#All],2,0),"Tamaño único")</f>
        <v>Tamaño único</v>
      </c>
      <c r="O2853">
        <v>5</v>
      </c>
      <c r="P2853">
        <v>1153.77</v>
      </c>
      <c r="Q2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3">
        <v>5768.85</v>
      </c>
      <c r="S2853" t="s">
        <v>15</v>
      </c>
      <c r="T2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53" t="str">
        <f>VLOOKUP(ventas_starbucks_2025[[#This Row],[canal_compra]],cambio_canal_compra[#All],2,0)</f>
        <v>Para llevar</v>
      </c>
      <c r="V2853" t="s">
        <v>16</v>
      </c>
      <c r="W2853" t="str">
        <f>VLOOKUP(ventas_starbucks_2025[[#This Row],[método_pago]],cambio_metodo_pago[#All],2,0)</f>
        <v>Tarjeta</v>
      </c>
      <c r="X2853" t="s">
        <v>22</v>
      </c>
      <c r="Y2853">
        <v>0</v>
      </c>
      <c r="Z2853" t="str">
        <f>VLOOKUP(ventas_starbucks_2025[[#This Row],[promoción_aplicada5]],promocion_cambiar[#All],2,0)</f>
        <v>Ninguna</v>
      </c>
      <c r="AA2853" t="s">
        <v>17</v>
      </c>
      <c r="AB2853" t="s">
        <v>32</v>
      </c>
      <c r="AC2853" t="s">
        <v>24</v>
      </c>
      <c r="AD2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53">
        <v>8</v>
      </c>
      <c r="AF2853">
        <v>1</v>
      </c>
      <c r="AG2853">
        <v>18</v>
      </c>
      <c r="AH2853">
        <v>13</v>
      </c>
    </row>
    <row r="2854" spans="1:34" x14ac:dyDescent="0.25">
      <c r="A2854" s="3" t="s">
        <v>2929</v>
      </c>
      <c r="B2854" s="1">
        <v>45736</v>
      </c>
      <c r="C2854" s="23">
        <f t="shared" si="220"/>
        <v>20</v>
      </c>
      <c r="D2854" s="23">
        <f t="shared" si="221"/>
        <v>4</v>
      </c>
      <c r="E2854" s="23" t="str">
        <f t="shared" si="222"/>
        <v>jueves</v>
      </c>
      <c r="F2854" s="23">
        <f t="shared" si="223"/>
        <v>3</v>
      </c>
      <c r="G2854" s="23" t="str">
        <f t="shared" si="224"/>
        <v>marzo</v>
      </c>
      <c r="H2854" s="2">
        <v>0.83125000000000004</v>
      </c>
      <c r="I2854" t="s">
        <v>1</v>
      </c>
      <c r="J2854" t="str">
        <f>VLOOKUP(ventas_starbucks_2025[[#This Row],[sucursal]],cambio_sucursal[#All],2,0)</f>
        <v>Sucursal Nueva Córdoba</v>
      </c>
      <c r="K2854" t="s">
        <v>137</v>
      </c>
      <c r="L2854" t="s">
        <v>44</v>
      </c>
      <c r="M2854" t="s">
        <v>62</v>
      </c>
      <c r="N2854" t="str">
        <f>IFERROR(VLOOKUP(ventas_starbucks_2025[[#This Row],[tamaño_sucio]],cambio_tamaño[#All],2,0),"Tamaño único")</f>
        <v>Extra-Grande</v>
      </c>
      <c r="O2854">
        <v>1</v>
      </c>
      <c r="P2854">
        <v>1405.69</v>
      </c>
      <c r="Q2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4">
        <v>1405.69</v>
      </c>
      <c r="S2854" t="s">
        <v>15</v>
      </c>
      <c r="T2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4" t="str">
        <f>VLOOKUP(ventas_starbucks_2025[[#This Row],[canal_compra]],cambio_canal_compra[#All],2,0)</f>
        <v>Para llevar</v>
      </c>
      <c r="V2854" t="s">
        <v>40</v>
      </c>
      <c r="W2854" t="str">
        <f>VLOOKUP(ventas_starbucks_2025[[#This Row],[método_pago]],cambio_metodo_pago[#All],2,0)</f>
        <v>Efectivo</v>
      </c>
      <c r="X2854" t="s">
        <v>22</v>
      </c>
      <c r="Y2854">
        <v>0</v>
      </c>
      <c r="Z2854" t="str">
        <f>VLOOKUP(ventas_starbucks_2025[[#This Row],[promoción_aplicada5]],promocion_cambiar[#All],2,0)</f>
        <v>Hora Feliz</v>
      </c>
      <c r="AA2854" t="s">
        <v>36</v>
      </c>
      <c r="AB2854" t="s">
        <v>23</v>
      </c>
      <c r="AC2854" t="s">
        <v>10</v>
      </c>
      <c r="AD2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54">
        <v>6.7</v>
      </c>
      <c r="AF2854">
        <v>2</v>
      </c>
      <c r="AG2854">
        <v>49</v>
      </c>
      <c r="AH2854">
        <v>48</v>
      </c>
    </row>
    <row r="2855" spans="1:34" x14ac:dyDescent="0.25">
      <c r="A2855" s="3" t="s">
        <v>2930</v>
      </c>
      <c r="B2855" s="1">
        <v>45712</v>
      </c>
      <c r="C2855" s="23">
        <f t="shared" si="220"/>
        <v>24</v>
      </c>
      <c r="D2855" s="23">
        <f t="shared" si="221"/>
        <v>1</v>
      </c>
      <c r="E2855" s="23" t="str">
        <f t="shared" si="222"/>
        <v>lunes</v>
      </c>
      <c r="F2855" s="23">
        <f t="shared" si="223"/>
        <v>2</v>
      </c>
      <c r="G2855" s="23" t="str">
        <f t="shared" si="224"/>
        <v>febrero</v>
      </c>
      <c r="H2855" s="2">
        <v>0.78541666666666665</v>
      </c>
      <c r="I2855" t="s">
        <v>57</v>
      </c>
      <c r="J2855" t="str">
        <f>VLOOKUP(ventas_starbucks_2025[[#This Row],[sucursal]],cambio_sucursal[#All],2,0)</f>
        <v>Sucursal Avda Colón</v>
      </c>
      <c r="K2855" t="s">
        <v>54</v>
      </c>
      <c r="L2855" t="s">
        <v>44</v>
      </c>
      <c r="M2855" t="s">
        <v>45</v>
      </c>
      <c r="N2855" t="str">
        <f>IFERROR(VLOOKUP(ventas_starbucks_2025[[#This Row],[tamaño_sucio]],cambio_tamaño[#All],2,0),"Tamaño único")</f>
        <v>Grande</v>
      </c>
      <c r="O2855">
        <v>3</v>
      </c>
      <c r="P2855">
        <v>1572.89</v>
      </c>
      <c r="Q2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5">
        <v>4718.67</v>
      </c>
      <c r="S2855" t="s">
        <v>31</v>
      </c>
      <c r="T2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5" t="str">
        <f>VLOOKUP(ventas_starbucks_2025[[#This Row],[canal_compra]],cambio_canal_compra[#All],2,0)</f>
        <v>Entrega domicilio</v>
      </c>
      <c r="V2855" t="s">
        <v>16</v>
      </c>
      <c r="W2855" t="str">
        <f>VLOOKUP(ventas_starbucks_2025[[#This Row],[método_pago]],cambio_metodo_pago[#All],2,0)</f>
        <v>Tarjeta</v>
      </c>
      <c r="X2855" t="s">
        <v>22</v>
      </c>
      <c r="Y2855">
        <v>0</v>
      </c>
      <c r="Z2855" t="str">
        <f>VLOOKUP(ventas_starbucks_2025[[#This Row],[promoción_aplicada5]],promocion_cambiar[#All],2,0)</f>
        <v>Hora Feliz</v>
      </c>
      <c r="AA2855" t="s">
        <v>36</v>
      </c>
      <c r="AB2855" t="s">
        <v>32</v>
      </c>
      <c r="AC2855" t="s">
        <v>41</v>
      </c>
      <c r="AD2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55">
        <v>3.4</v>
      </c>
      <c r="AF2855">
        <v>3</v>
      </c>
      <c r="AG2855">
        <v>34</v>
      </c>
      <c r="AH2855">
        <v>31</v>
      </c>
    </row>
    <row r="2856" spans="1:34" x14ac:dyDescent="0.25">
      <c r="A2856" s="3" t="s">
        <v>2931</v>
      </c>
      <c r="B2856" s="1">
        <v>45687</v>
      </c>
      <c r="C2856" s="23">
        <f t="shared" si="220"/>
        <v>30</v>
      </c>
      <c r="D2856" s="23">
        <f t="shared" si="221"/>
        <v>4</v>
      </c>
      <c r="E2856" s="23" t="str">
        <f t="shared" si="222"/>
        <v>jueves</v>
      </c>
      <c r="F2856" s="23">
        <f t="shared" si="223"/>
        <v>1</v>
      </c>
      <c r="G2856" s="23" t="str">
        <f t="shared" si="224"/>
        <v>enero</v>
      </c>
      <c r="H2856" s="2">
        <v>0.78402777777777777</v>
      </c>
      <c r="I2856" t="s">
        <v>26</v>
      </c>
      <c r="J2856" t="str">
        <f>VLOOKUP(ventas_starbucks_2025[[#This Row],[sucursal]],cambio_sucursal[#All],2,0)</f>
        <v>Sucursal San Lorenzo 47</v>
      </c>
      <c r="K2856" t="s">
        <v>74</v>
      </c>
      <c r="L2856" t="s">
        <v>70</v>
      </c>
      <c r="M2856" t="s">
        <v>62</v>
      </c>
      <c r="N2856" t="str">
        <f>IFERROR(VLOOKUP(ventas_starbucks_2025[[#This Row],[tamaño_sucio]],cambio_tamaño[#All],2,0),"Tamaño único")</f>
        <v>Extra-Grande</v>
      </c>
      <c r="O2856">
        <v>3</v>
      </c>
      <c r="P2856">
        <v>1436.92</v>
      </c>
      <c r="Q2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6">
        <v>4310.76</v>
      </c>
      <c r="S2856" t="s">
        <v>15</v>
      </c>
      <c r="T2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6" t="str">
        <f>VLOOKUP(ventas_starbucks_2025[[#This Row],[canal_compra]],cambio_canal_compra[#All],2,0)</f>
        <v>Para llevar</v>
      </c>
      <c r="V2856" t="s">
        <v>40</v>
      </c>
      <c r="W2856" t="str">
        <f>VLOOKUP(ventas_starbucks_2025[[#This Row],[método_pago]],cambio_metodo_pago[#All],2,0)</f>
        <v>Efectivo</v>
      </c>
      <c r="X2856" t="s">
        <v>7</v>
      </c>
      <c r="Y2856">
        <v>15</v>
      </c>
      <c r="Z2856" t="str">
        <f>VLOOKUP(ventas_starbucks_2025[[#This Row],[promoción_aplicada5]],promocion_cambiar[#All],2,0)</f>
        <v>Hora Feliz</v>
      </c>
      <c r="AA2856" t="s">
        <v>36</v>
      </c>
      <c r="AB2856" t="s">
        <v>52</v>
      </c>
      <c r="AC2856" t="s">
        <v>24</v>
      </c>
      <c r="AD2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56">
        <v>3</v>
      </c>
      <c r="AF2856">
        <v>3</v>
      </c>
      <c r="AG2856">
        <v>32</v>
      </c>
      <c r="AH2856">
        <v>29</v>
      </c>
    </row>
    <row r="2857" spans="1:34" x14ac:dyDescent="0.25">
      <c r="A2857" s="3" t="s">
        <v>2932</v>
      </c>
      <c r="B2857" s="1">
        <v>45699</v>
      </c>
      <c r="C2857" s="23">
        <f t="shared" si="220"/>
        <v>11</v>
      </c>
      <c r="D2857" s="23">
        <f t="shared" si="221"/>
        <v>2</v>
      </c>
      <c r="E2857" s="23" t="str">
        <f t="shared" si="222"/>
        <v>martes</v>
      </c>
      <c r="F2857" s="23">
        <f t="shared" si="223"/>
        <v>2</v>
      </c>
      <c r="G2857" s="23" t="str">
        <f t="shared" si="224"/>
        <v>febrero</v>
      </c>
      <c r="H2857" s="2">
        <v>0.73055555555555551</v>
      </c>
      <c r="I2857" t="s">
        <v>1</v>
      </c>
      <c r="J2857" t="str">
        <f>VLOOKUP(ventas_starbucks_2025[[#This Row],[sucursal]],cambio_sucursal[#All],2,0)</f>
        <v>Sucursal Nueva Córdoba</v>
      </c>
      <c r="K2857" t="s">
        <v>132</v>
      </c>
      <c r="L2857" t="s">
        <v>35</v>
      </c>
      <c r="M2857" t="s">
        <v>4</v>
      </c>
      <c r="N2857" t="str">
        <f>IFERROR(VLOOKUP(ventas_starbucks_2025[[#This Row],[tamaño_sucio]],cambio_tamaño[#All],2,0),"Tamaño único")</f>
        <v>Tamaño único</v>
      </c>
      <c r="O2857">
        <v>3</v>
      </c>
      <c r="P2857">
        <v>1190.95</v>
      </c>
      <c r="Q2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7">
        <v>3572.85</v>
      </c>
      <c r="S2857" t="s">
        <v>5</v>
      </c>
      <c r="T2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7" t="str">
        <f>VLOOKUP(ventas_starbucks_2025[[#This Row],[canal_compra]],cambio_canal_compra[#All],2,0)</f>
        <v>En tienda</v>
      </c>
      <c r="V2857" t="s">
        <v>16</v>
      </c>
      <c r="W2857" t="str">
        <f>VLOOKUP(ventas_starbucks_2025[[#This Row],[método_pago]],cambio_metodo_pago[#All],2,0)</f>
        <v>Tarjeta</v>
      </c>
      <c r="X2857" t="s">
        <v>22</v>
      </c>
      <c r="Y2857">
        <v>0</v>
      </c>
      <c r="Z2857" t="str">
        <f>VLOOKUP(ventas_starbucks_2025[[#This Row],[promoción_aplicada5]],promocion_cambiar[#All],2,0)</f>
        <v>Hora Feliz</v>
      </c>
      <c r="AA2857" t="s">
        <v>36</v>
      </c>
      <c r="AB2857" t="s">
        <v>9</v>
      </c>
      <c r="AC2857" t="s">
        <v>24</v>
      </c>
      <c r="AD2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57">
        <v>10.3</v>
      </c>
      <c r="AF2857">
        <v>1</v>
      </c>
      <c r="AG2857">
        <v>27</v>
      </c>
      <c r="AH2857">
        <v>24</v>
      </c>
    </row>
    <row r="2858" spans="1:34" x14ac:dyDescent="0.25">
      <c r="A2858" s="3" t="s">
        <v>2933</v>
      </c>
      <c r="B2858" s="1">
        <v>45683</v>
      </c>
      <c r="C2858" s="23">
        <f t="shared" si="220"/>
        <v>26</v>
      </c>
      <c r="D2858" s="23">
        <f t="shared" si="221"/>
        <v>7</v>
      </c>
      <c r="E2858" s="23" t="str">
        <f t="shared" si="222"/>
        <v>domingo</v>
      </c>
      <c r="F2858" s="23">
        <f t="shared" si="223"/>
        <v>1</v>
      </c>
      <c r="G2858" s="23" t="str">
        <f t="shared" si="224"/>
        <v>enero</v>
      </c>
      <c r="H2858" s="2">
        <v>0.36249999999999999</v>
      </c>
      <c r="I2858" t="s">
        <v>26</v>
      </c>
      <c r="J2858" t="str">
        <f>VLOOKUP(ventas_starbucks_2025[[#This Row],[sucursal]],cambio_sucursal[#All],2,0)</f>
        <v>Sucursal San Lorenzo 47</v>
      </c>
      <c r="K2858" t="s">
        <v>94</v>
      </c>
      <c r="L2858" t="s">
        <v>70</v>
      </c>
      <c r="M2858" t="s">
        <v>55</v>
      </c>
      <c r="N2858" t="str">
        <f>IFERROR(VLOOKUP(ventas_starbucks_2025[[#This Row],[tamaño_sucio]],cambio_tamaño[#All],2,0),"Tamaño único")</f>
        <v>Pequeño</v>
      </c>
      <c r="O2858">
        <v>1</v>
      </c>
      <c r="P2858">
        <v>1473.29</v>
      </c>
      <c r="Q2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8">
        <v>1473.29</v>
      </c>
      <c r="S2858" t="s">
        <v>15</v>
      </c>
      <c r="T2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8" t="str">
        <f>VLOOKUP(ventas_starbucks_2025[[#This Row],[canal_compra]],cambio_canal_compra[#All],2,0)</f>
        <v>Para llevar</v>
      </c>
      <c r="V2858" t="s">
        <v>6</v>
      </c>
      <c r="W2858" t="str">
        <f>VLOOKUP(ventas_starbucks_2025[[#This Row],[método_pago]],cambio_metodo_pago[#All],2,0)</f>
        <v>Aplicación móbil</v>
      </c>
      <c r="X2858" t="s">
        <v>7</v>
      </c>
      <c r="Y2858">
        <v>15</v>
      </c>
      <c r="Z2858" t="str">
        <f>VLOOKUP(ventas_starbucks_2025[[#This Row],[promoción_aplicada5]],promocion_cambiar[#All],2,0)</f>
        <v>Hora Feliz</v>
      </c>
      <c r="AA2858" t="s">
        <v>36</v>
      </c>
      <c r="AB2858" t="s">
        <v>9</v>
      </c>
      <c r="AC2858" t="s">
        <v>41</v>
      </c>
      <c r="AD2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58">
        <v>2.1</v>
      </c>
      <c r="AF2858">
        <v>1</v>
      </c>
      <c r="AG2858">
        <v>41</v>
      </c>
      <c r="AH2858">
        <v>40</v>
      </c>
    </row>
    <row r="2859" spans="1:34" x14ac:dyDescent="0.25">
      <c r="A2859" s="3" t="s">
        <v>2934</v>
      </c>
      <c r="B2859" s="1">
        <v>45754</v>
      </c>
      <c r="C2859" s="23">
        <f t="shared" si="220"/>
        <v>7</v>
      </c>
      <c r="D2859" s="23">
        <f t="shared" si="221"/>
        <v>1</v>
      </c>
      <c r="E2859" s="1" t="str">
        <f t="shared" si="222"/>
        <v>lunes</v>
      </c>
      <c r="F2859" s="23">
        <f t="shared" si="223"/>
        <v>4</v>
      </c>
      <c r="G2859" s="1" t="str">
        <f t="shared" si="224"/>
        <v>abril</v>
      </c>
      <c r="H2859" s="2">
        <v>0.37361111111111112</v>
      </c>
      <c r="I2859" t="s">
        <v>12</v>
      </c>
      <c r="J2859" t="str">
        <f>VLOOKUP(ventas_starbucks_2025[[#This Row],[sucursal]],cambio_sucursal[#All],2,0)</f>
        <v>Sucursal Córdoba Shopping</v>
      </c>
      <c r="K2859" t="s">
        <v>137</v>
      </c>
      <c r="L2859" t="s">
        <v>44</v>
      </c>
      <c r="M2859" t="s">
        <v>55</v>
      </c>
      <c r="N2859" t="str">
        <f>IFERROR(VLOOKUP(ventas_starbucks_2025[[#This Row],[tamaño_sucio]],cambio_tamaño[#All],2,0),"Tamaño único")</f>
        <v>Pequeño</v>
      </c>
      <c r="O2859">
        <v>4</v>
      </c>
      <c r="P2859">
        <v>1315.13</v>
      </c>
      <c r="Q2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9">
        <v>5260.52</v>
      </c>
      <c r="S2859" t="s">
        <v>15</v>
      </c>
      <c r="T2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59" t="str">
        <f>VLOOKUP(ventas_starbucks_2025[[#This Row],[canal_compra]],cambio_canal_compra[#All],2,0)</f>
        <v>Para llevar</v>
      </c>
      <c r="V2859" t="s">
        <v>40</v>
      </c>
      <c r="W2859" t="str">
        <f>VLOOKUP(ventas_starbucks_2025[[#This Row],[método_pago]],cambio_metodo_pago[#All],2,0)</f>
        <v>Efectivo</v>
      </c>
      <c r="X2859" t="s">
        <v>22</v>
      </c>
      <c r="Y2859">
        <v>0</v>
      </c>
      <c r="Z2859" t="str">
        <f>VLOOKUP(ventas_starbucks_2025[[#This Row],[promoción_aplicada5]],promocion_cambiar[#All],2,0)</f>
        <v>Ninguna</v>
      </c>
      <c r="AA2859" t="s">
        <v>17</v>
      </c>
      <c r="AB2859" t="s">
        <v>18</v>
      </c>
      <c r="AC2859" t="s">
        <v>10</v>
      </c>
      <c r="AD2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59">
        <v>5.6</v>
      </c>
      <c r="AF2859">
        <v>2</v>
      </c>
      <c r="AG2859">
        <v>47</v>
      </c>
      <c r="AH2859">
        <v>43</v>
      </c>
    </row>
    <row r="2860" spans="1:34" x14ac:dyDescent="0.25">
      <c r="A2860" s="3" t="s">
        <v>2935</v>
      </c>
      <c r="B2860" s="1">
        <v>45712</v>
      </c>
      <c r="C2860" s="23">
        <f t="shared" si="220"/>
        <v>24</v>
      </c>
      <c r="D2860" s="23">
        <f t="shared" si="221"/>
        <v>1</v>
      </c>
      <c r="E2860" s="1" t="str">
        <f t="shared" si="222"/>
        <v>lunes</v>
      </c>
      <c r="F2860" s="23">
        <f t="shared" si="223"/>
        <v>2</v>
      </c>
      <c r="G2860" s="1" t="str">
        <f t="shared" si="224"/>
        <v>febrero</v>
      </c>
      <c r="H2860" s="2">
        <v>0.80833333333333335</v>
      </c>
      <c r="I2860" t="s">
        <v>26</v>
      </c>
      <c r="J2860" t="str">
        <f>VLOOKUP(ventas_starbucks_2025[[#This Row],[sucursal]],cambio_sucursal[#All],2,0)</f>
        <v>Sucursal San Lorenzo 47</v>
      </c>
      <c r="K2860" t="s">
        <v>200</v>
      </c>
      <c r="L2860" t="s">
        <v>44</v>
      </c>
      <c r="M2860" t="s">
        <v>45</v>
      </c>
      <c r="N2860" t="str">
        <f>IFERROR(VLOOKUP(ventas_starbucks_2025[[#This Row],[tamaño_sucio]],cambio_tamaño[#All],2,0),"Tamaño único")</f>
        <v>Grande</v>
      </c>
      <c r="O2860">
        <v>2</v>
      </c>
      <c r="P2860">
        <v>1690.57</v>
      </c>
      <c r="Q2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0">
        <v>3381.14</v>
      </c>
      <c r="S2860" t="s">
        <v>31</v>
      </c>
      <c r="T2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0" t="str">
        <f>VLOOKUP(ventas_starbucks_2025[[#This Row],[canal_compra]],cambio_canal_compra[#All],2,0)</f>
        <v>Entrega domicilio</v>
      </c>
      <c r="V2860" t="s">
        <v>16</v>
      </c>
      <c r="W2860" t="str">
        <f>VLOOKUP(ventas_starbucks_2025[[#This Row],[método_pago]],cambio_metodo_pago[#All],2,0)</f>
        <v>Tarjeta</v>
      </c>
      <c r="X2860" t="s">
        <v>22</v>
      </c>
      <c r="Y2860">
        <v>0</v>
      </c>
      <c r="Z2860" t="str">
        <f>VLOOKUP(ventas_starbucks_2025[[#This Row],[promoción_aplicada5]],promocion_cambiar[#All],2,0)</f>
        <v>Combo</v>
      </c>
      <c r="AA2860" t="s">
        <v>8</v>
      </c>
      <c r="AB2860" t="s">
        <v>32</v>
      </c>
      <c r="AC2860" t="s">
        <v>24</v>
      </c>
      <c r="AD2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60">
        <v>9.3000000000000007</v>
      </c>
      <c r="AF2860">
        <v>4</v>
      </c>
      <c r="AG2860">
        <v>45</v>
      </c>
      <c r="AH2860">
        <v>43</v>
      </c>
    </row>
    <row r="2861" spans="1:34" x14ac:dyDescent="0.25">
      <c r="A2861" s="3" t="s">
        <v>2936</v>
      </c>
      <c r="B2861" s="1">
        <v>45671</v>
      </c>
      <c r="C2861" s="23">
        <f t="shared" si="220"/>
        <v>14</v>
      </c>
      <c r="D2861" s="23">
        <f t="shared" si="221"/>
        <v>2</v>
      </c>
      <c r="E2861" s="23" t="str">
        <f t="shared" si="222"/>
        <v>martes</v>
      </c>
      <c r="F2861" s="23">
        <f t="shared" si="223"/>
        <v>1</v>
      </c>
      <c r="G2861" s="23" t="str">
        <f t="shared" si="224"/>
        <v>enero</v>
      </c>
      <c r="H2861" s="2">
        <v>0.63124999999999998</v>
      </c>
      <c r="I2861" t="s">
        <v>57</v>
      </c>
      <c r="J2861" t="str">
        <f>VLOOKUP(ventas_starbucks_2025[[#This Row],[sucursal]],cambio_sucursal[#All],2,0)</f>
        <v>Sucursal Avda Colón</v>
      </c>
      <c r="K2861" t="s">
        <v>89</v>
      </c>
      <c r="L2861" t="s">
        <v>90</v>
      </c>
      <c r="M2861" t="s">
        <v>4</v>
      </c>
      <c r="N2861" t="str">
        <f>IFERROR(VLOOKUP(ventas_starbucks_2025[[#This Row],[tamaño_sucio]],cambio_tamaño[#All],2,0),"Tamaño único")</f>
        <v>Tamaño único</v>
      </c>
      <c r="O2861">
        <v>5</v>
      </c>
      <c r="P2861">
        <v>1588.73</v>
      </c>
      <c r="Q2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1">
        <v>7943.65</v>
      </c>
      <c r="S2861" t="s">
        <v>31</v>
      </c>
      <c r="T2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61" t="str">
        <f>VLOOKUP(ventas_starbucks_2025[[#This Row],[canal_compra]],cambio_canal_compra[#All],2,0)</f>
        <v>Entrega domicilio</v>
      </c>
      <c r="V2861" t="s">
        <v>6</v>
      </c>
      <c r="W2861" t="str">
        <f>VLOOKUP(ventas_starbucks_2025[[#This Row],[método_pago]],cambio_metodo_pago[#All],2,0)</f>
        <v>Aplicación móbil</v>
      </c>
      <c r="X2861" t="s">
        <v>22</v>
      </c>
      <c r="Y2861">
        <v>0</v>
      </c>
      <c r="Z2861" t="str">
        <f>VLOOKUP(ventas_starbucks_2025[[#This Row],[promoción_aplicada5]],promocion_cambiar[#All],2,0)</f>
        <v>Hora Feliz</v>
      </c>
      <c r="AA2861" t="s">
        <v>36</v>
      </c>
      <c r="AB2861" t="s">
        <v>32</v>
      </c>
      <c r="AC2861" t="s">
        <v>10</v>
      </c>
      <c r="AD2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61">
        <v>4.3</v>
      </c>
      <c r="AF2861">
        <v>2</v>
      </c>
      <c r="AG2861">
        <v>32</v>
      </c>
      <c r="AH2861">
        <v>27</v>
      </c>
    </row>
    <row r="2862" spans="1:34" x14ac:dyDescent="0.25">
      <c r="A2862" s="3" t="s">
        <v>2937</v>
      </c>
      <c r="B2862" s="1">
        <v>45700</v>
      </c>
      <c r="C2862" s="23">
        <f t="shared" si="220"/>
        <v>12</v>
      </c>
      <c r="D2862" s="23">
        <f t="shared" si="221"/>
        <v>3</v>
      </c>
      <c r="E2862" s="1" t="str">
        <f t="shared" si="222"/>
        <v>miércoles</v>
      </c>
      <c r="F2862" s="23">
        <f t="shared" si="223"/>
        <v>2</v>
      </c>
      <c r="G2862" s="1" t="str">
        <f t="shared" si="224"/>
        <v>febrero</v>
      </c>
      <c r="H2862" s="2">
        <v>0.5493055555555556</v>
      </c>
      <c r="I2862" t="s">
        <v>57</v>
      </c>
      <c r="J2862" t="str">
        <f>VLOOKUP(ventas_starbucks_2025[[#This Row],[sucursal]],cambio_sucursal[#All],2,0)</f>
        <v>Sucursal Avda Colón</v>
      </c>
      <c r="K2862" t="s">
        <v>101</v>
      </c>
      <c r="L2862" t="s">
        <v>3</v>
      </c>
      <c r="M2862" t="s">
        <v>4</v>
      </c>
      <c r="N2862" t="str">
        <f>IFERROR(VLOOKUP(ventas_starbucks_2025[[#This Row],[tamaño_sucio]],cambio_tamaño[#All],2,0),"Tamaño único")</f>
        <v>Tamaño único</v>
      </c>
      <c r="O2862">
        <v>3</v>
      </c>
      <c r="P2862">
        <v>3226.65</v>
      </c>
      <c r="Q2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862">
        <v>9679.9500000000007</v>
      </c>
      <c r="S2862" t="s">
        <v>5</v>
      </c>
      <c r="T2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62" t="str">
        <f>VLOOKUP(ventas_starbucks_2025[[#This Row],[canal_compra]],cambio_canal_compra[#All],2,0)</f>
        <v>En tienda</v>
      </c>
      <c r="V2862" t="s">
        <v>16</v>
      </c>
      <c r="W2862" t="str">
        <f>VLOOKUP(ventas_starbucks_2025[[#This Row],[método_pago]],cambio_metodo_pago[#All],2,0)</f>
        <v>Tarjeta</v>
      </c>
      <c r="X2862" t="s">
        <v>22</v>
      </c>
      <c r="Y2862">
        <v>0</v>
      </c>
      <c r="Z2862" t="str">
        <f>VLOOKUP(ventas_starbucks_2025[[#This Row],[promoción_aplicada5]],promocion_cambiar[#All],2,0)</f>
        <v>Combo</v>
      </c>
      <c r="AA2862" t="s">
        <v>8</v>
      </c>
      <c r="AB2862" t="s">
        <v>29</v>
      </c>
      <c r="AC2862" t="s">
        <v>41</v>
      </c>
      <c r="AD2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62">
        <v>5.8</v>
      </c>
      <c r="AF2862">
        <v>2</v>
      </c>
      <c r="AG2862">
        <v>29</v>
      </c>
      <c r="AH2862">
        <v>26</v>
      </c>
    </row>
    <row r="2863" spans="1:34" x14ac:dyDescent="0.25">
      <c r="A2863" s="3" t="s">
        <v>2938</v>
      </c>
      <c r="B2863" s="1">
        <v>45727</v>
      </c>
      <c r="C2863" s="23">
        <f t="shared" si="220"/>
        <v>11</v>
      </c>
      <c r="D2863" s="23">
        <f t="shared" si="221"/>
        <v>2</v>
      </c>
      <c r="E2863" s="23" t="str">
        <f t="shared" si="222"/>
        <v>martes</v>
      </c>
      <c r="F2863" s="23">
        <f t="shared" si="223"/>
        <v>3</v>
      </c>
      <c r="G2863" s="23" t="str">
        <f t="shared" si="224"/>
        <v>marzo</v>
      </c>
      <c r="H2863" s="2">
        <v>0.7993055555555556</v>
      </c>
      <c r="I2863" t="s">
        <v>57</v>
      </c>
      <c r="J2863" t="str">
        <f>VLOOKUP(ventas_starbucks_2025[[#This Row],[sucursal]],cambio_sucursal[#All],2,0)</f>
        <v>Sucursal Avda Colón</v>
      </c>
      <c r="K2863" t="s">
        <v>58</v>
      </c>
      <c r="L2863" t="s">
        <v>39</v>
      </c>
      <c r="M2863" t="s">
        <v>4</v>
      </c>
      <c r="N2863" t="str">
        <f>IFERROR(VLOOKUP(ventas_starbucks_2025[[#This Row],[tamaño_sucio]],cambio_tamaño[#All],2,0),"Tamaño único")</f>
        <v>Tamaño único</v>
      </c>
      <c r="O2863">
        <v>3</v>
      </c>
      <c r="P2863">
        <v>1396.13</v>
      </c>
      <c r="Q2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3">
        <v>4188.3900000000003</v>
      </c>
      <c r="S2863" t="s">
        <v>5</v>
      </c>
      <c r="T2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3" t="str">
        <f>VLOOKUP(ventas_starbucks_2025[[#This Row],[canal_compra]],cambio_canal_compra[#All],2,0)</f>
        <v>En tienda</v>
      </c>
      <c r="V2863" t="s">
        <v>16</v>
      </c>
      <c r="W2863" t="str">
        <f>VLOOKUP(ventas_starbucks_2025[[#This Row],[método_pago]],cambio_metodo_pago[#All],2,0)</f>
        <v>Tarjeta</v>
      </c>
      <c r="X2863" t="s">
        <v>22</v>
      </c>
      <c r="Y2863">
        <v>0</v>
      </c>
      <c r="Z2863" t="str">
        <f>VLOOKUP(ventas_starbucks_2025[[#This Row],[promoción_aplicada5]],promocion_cambiar[#All],2,0)</f>
        <v>Ninguna</v>
      </c>
      <c r="AA2863" t="s">
        <v>17</v>
      </c>
      <c r="AB2863" t="s">
        <v>29</v>
      </c>
      <c r="AC2863" t="s">
        <v>41</v>
      </c>
      <c r="AD2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63">
        <v>3.2</v>
      </c>
      <c r="AF2863">
        <v>1</v>
      </c>
      <c r="AG2863">
        <v>18</v>
      </c>
      <c r="AH2863">
        <v>15</v>
      </c>
    </row>
    <row r="2864" spans="1:34" x14ac:dyDescent="0.25">
      <c r="A2864" s="3" t="s">
        <v>2939</v>
      </c>
      <c r="B2864" s="1">
        <v>45667</v>
      </c>
      <c r="C2864" s="23">
        <f t="shared" si="220"/>
        <v>10</v>
      </c>
      <c r="D2864" s="23">
        <f t="shared" si="221"/>
        <v>5</v>
      </c>
      <c r="E2864" s="23" t="str">
        <f t="shared" si="222"/>
        <v>viernes</v>
      </c>
      <c r="F2864" s="23">
        <f t="shared" si="223"/>
        <v>1</v>
      </c>
      <c r="G2864" s="23" t="str">
        <f t="shared" si="224"/>
        <v>enero</v>
      </c>
      <c r="H2864" s="2">
        <v>0.39513888888888887</v>
      </c>
      <c r="I2864" t="s">
        <v>1</v>
      </c>
      <c r="J2864" t="str">
        <f>VLOOKUP(ventas_starbucks_2025[[#This Row],[sucursal]],cambio_sucursal[#All],2,0)</f>
        <v>Sucursal Nueva Córdoba</v>
      </c>
      <c r="K2864" t="s">
        <v>254</v>
      </c>
      <c r="L2864" t="s">
        <v>44</v>
      </c>
      <c r="M2864" t="s">
        <v>50</v>
      </c>
      <c r="N2864" t="str">
        <f>IFERROR(VLOOKUP(ventas_starbucks_2025[[#This Row],[tamaño_sucio]],cambio_tamaño[#All],2,0),"Tamaño único")</f>
        <v>Mediano</v>
      </c>
      <c r="O2864">
        <v>2</v>
      </c>
      <c r="P2864">
        <v>1413.88</v>
      </c>
      <c r="Q2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4">
        <v>2827.76</v>
      </c>
      <c r="S2864" t="s">
        <v>5</v>
      </c>
      <c r="T2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4" t="str">
        <f>VLOOKUP(ventas_starbucks_2025[[#This Row],[canal_compra]],cambio_canal_compra[#All],2,0)</f>
        <v>En tienda</v>
      </c>
      <c r="V2864" t="s">
        <v>6</v>
      </c>
      <c r="W2864" t="str">
        <f>VLOOKUP(ventas_starbucks_2025[[#This Row],[método_pago]],cambio_metodo_pago[#All],2,0)</f>
        <v>Aplicación móbil</v>
      </c>
      <c r="X2864" t="s">
        <v>22</v>
      </c>
      <c r="Y2864">
        <v>0</v>
      </c>
      <c r="Z2864" t="str">
        <f>VLOOKUP(ventas_starbucks_2025[[#This Row],[promoción_aplicada5]],promocion_cambiar[#All],2,0)</f>
        <v>Hora Feliz</v>
      </c>
      <c r="AA2864" t="s">
        <v>36</v>
      </c>
      <c r="AB2864" t="s">
        <v>9</v>
      </c>
      <c r="AC2864" t="s">
        <v>24</v>
      </c>
      <c r="AD2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64">
        <v>4.5</v>
      </c>
      <c r="AF2864">
        <v>2</v>
      </c>
      <c r="AG2864">
        <v>34</v>
      </c>
      <c r="AH2864">
        <v>32</v>
      </c>
    </row>
    <row r="2865" spans="1:34" x14ac:dyDescent="0.25">
      <c r="A2865" s="3" t="s">
        <v>2940</v>
      </c>
      <c r="B2865" s="1">
        <v>45709</v>
      </c>
      <c r="C2865" s="23">
        <f t="shared" si="220"/>
        <v>21</v>
      </c>
      <c r="D2865" s="23">
        <f t="shared" si="221"/>
        <v>5</v>
      </c>
      <c r="E2865" s="23" t="str">
        <f t="shared" si="222"/>
        <v>viernes</v>
      </c>
      <c r="F2865" s="23">
        <f t="shared" si="223"/>
        <v>2</v>
      </c>
      <c r="G2865" s="23" t="str">
        <f t="shared" si="224"/>
        <v>febrero</v>
      </c>
      <c r="H2865" s="2">
        <v>0.39374999999999999</v>
      </c>
      <c r="I2865" t="s">
        <v>26</v>
      </c>
      <c r="J2865" t="str">
        <f>VLOOKUP(ventas_starbucks_2025[[#This Row],[sucursal]],cambio_sucursal[#All],2,0)</f>
        <v>Sucursal San Lorenzo 47</v>
      </c>
      <c r="K2865" t="s">
        <v>48</v>
      </c>
      <c r="L2865" t="s">
        <v>49</v>
      </c>
      <c r="M2865" t="s">
        <v>55</v>
      </c>
      <c r="N2865" t="str">
        <f>IFERROR(VLOOKUP(ventas_starbucks_2025[[#This Row],[tamaño_sucio]],cambio_tamaño[#All],2,0),"Tamaño único")</f>
        <v>Pequeño</v>
      </c>
      <c r="O2865">
        <v>4</v>
      </c>
      <c r="P2865">
        <v>2053.06</v>
      </c>
      <c r="Q2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65">
        <v>8212.24</v>
      </c>
      <c r="S2865" t="s">
        <v>5</v>
      </c>
      <c r="T2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65" t="str">
        <f>VLOOKUP(ventas_starbucks_2025[[#This Row],[canal_compra]],cambio_canal_compra[#All],2,0)</f>
        <v>En tienda</v>
      </c>
      <c r="V2865" t="s">
        <v>40</v>
      </c>
      <c r="W2865" t="str">
        <f>VLOOKUP(ventas_starbucks_2025[[#This Row],[método_pago]],cambio_metodo_pago[#All],2,0)</f>
        <v>Efectivo</v>
      </c>
      <c r="X2865" t="s">
        <v>7</v>
      </c>
      <c r="Y2865">
        <v>0</v>
      </c>
      <c r="Z2865" t="str">
        <f>VLOOKUP(ventas_starbucks_2025[[#This Row],[promoción_aplicada5]],promocion_cambiar[#All],2,0)</f>
        <v>2x1</v>
      </c>
      <c r="AA2865" t="s">
        <v>51</v>
      </c>
      <c r="AB2865" t="s">
        <v>52</v>
      </c>
      <c r="AC2865" t="s">
        <v>10</v>
      </c>
      <c r="AD2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65">
        <v>8.1</v>
      </c>
      <c r="AF2865">
        <v>4</v>
      </c>
      <c r="AG2865">
        <v>13</v>
      </c>
      <c r="AH2865">
        <v>9</v>
      </c>
    </row>
    <row r="2866" spans="1:34" x14ac:dyDescent="0.25">
      <c r="A2866" s="3" t="s">
        <v>2941</v>
      </c>
      <c r="B2866" s="1">
        <v>45698</v>
      </c>
      <c r="C2866" s="23">
        <f t="shared" si="220"/>
        <v>10</v>
      </c>
      <c r="D2866" s="23">
        <f t="shared" si="221"/>
        <v>1</v>
      </c>
      <c r="E2866" s="23" t="str">
        <f t="shared" si="222"/>
        <v>lunes</v>
      </c>
      <c r="F2866" s="23">
        <f t="shared" si="223"/>
        <v>2</v>
      </c>
      <c r="G2866" s="23" t="str">
        <f t="shared" si="224"/>
        <v>febrero</v>
      </c>
      <c r="H2866" s="2">
        <v>0.66111111111111109</v>
      </c>
      <c r="I2866" t="s">
        <v>1</v>
      </c>
      <c r="J2866" t="str">
        <f>VLOOKUP(ventas_starbucks_2025[[#This Row],[sucursal]],cambio_sucursal[#All],2,0)</f>
        <v>Sucursal Nueva Córdoba</v>
      </c>
      <c r="K2866" t="s">
        <v>284</v>
      </c>
      <c r="L2866" t="s">
        <v>35</v>
      </c>
      <c r="M2866" t="s">
        <v>4</v>
      </c>
      <c r="N2866" t="str">
        <f>IFERROR(VLOOKUP(ventas_starbucks_2025[[#This Row],[tamaño_sucio]],cambio_tamaño[#All],2,0),"Tamaño único")</f>
        <v>Tamaño único</v>
      </c>
      <c r="O2866">
        <v>1</v>
      </c>
      <c r="P2866">
        <v>1061.8599999999999</v>
      </c>
      <c r="Q2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6">
        <v>1061.8599999999999</v>
      </c>
      <c r="S2866" t="s">
        <v>31</v>
      </c>
      <c r="T2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6" t="str">
        <f>VLOOKUP(ventas_starbucks_2025[[#This Row],[canal_compra]],cambio_canal_compra[#All],2,0)</f>
        <v>Entrega domicilio</v>
      </c>
      <c r="V2866" t="s">
        <v>40</v>
      </c>
      <c r="W2866" t="str">
        <f>VLOOKUP(ventas_starbucks_2025[[#This Row],[método_pago]],cambio_metodo_pago[#All],2,0)</f>
        <v>Efectivo</v>
      </c>
      <c r="X2866" t="s">
        <v>7</v>
      </c>
      <c r="Y2866">
        <v>10</v>
      </c>
      <c r="Z2866" t="str">
        <f>VLOOKUP(ventas_starbucks_2025[[#This Row],[promoción_aplicada5]],promocion_cambiar[#All],2,0)</f>
        <v>Hora Feliz</v>
      </c>
      <c r="AA2866" t="s">
        <v>36</v>
      </c>
      <c r="AB2866" t="s">
        <v>23</v>
      </c>
      <c r="AC2866" t="s">
        <v>41</v>
      </c>
      <c r="AD2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66">
        <v>12</v>
      </c>
      <c r="AF2866">
        <v>4</v>
      </c>
      <c r="AG2866">
        <v>27</v>
      </c>
      <c r="AH2866">
        <v>26</v>
      </c>
    </row>
    <row r="2867" spans="1:34" x14ac:dyDescent="0.25">
      <c r="A2867" s="3" t="s">
        <v>2942</v>
      </c>
      <c r="B2867" s="1">
        <v>45709</v>
      </c>
      <c r="C2867" s="23">
        <f t="shared" si="220"/>
        <v>21</v>
      </c>
      <c r="D2867" s="23">
        <f t="shared" si="221"/>
        <v>5</v>
      </c>
      <c r="E2867" s="1" t="str">
        <f t="shared" si="222"/>
        <v>viernes</v>
      </c>
      <c r="F2867" s="23">
        <f t="shared" si="223"/>
        <v>2</v>
      </c>
      <c r="G2867" s="1" t="str">
        <f t="shared" si="224"/>
        <v>febrero</v>
      </c>
      <c r="H2867" s="2">
        <v>0.77847222222222223</v>
      </c>
      <c r="I2867" t="s">
        <v>26</v>
      </c>
      <c r="J2867" t="str">
        <f>VLOOKUP(ventas_starbucks_2025[[#This Row],[sucursal]],cambio_sucursal[#All],2,0)</f>
        <v>Sucursal San Lorenzo 47</v>
      </c>
      <c r="K2867" t="s">
        <v>54</v>
      </c>
      <c r="L2867" t="s">
        <v>44</v>
      </c>
      <c r="M2867" t="s">
        <v>62</v>
      </c>
      <c r="N2867" t="str">
        <f>IFERROR(VLOOKUP(ventas_starbucks_2025[[#This Row],[tamaño_sucio]],cambio_tamaño[#All],2,0),"Tamaño único")</f>
        <v>Extra-Grande</v>
      </c>
      <c r="O2867">
        <v>2</v>
      </c>
      <c r="P2867">
        <v>1296.1300000000001</v>
      </c>
      <c r="Q2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7">
        <v>2592.2600000000002</v>
      </c>
      <c r="S2867" t="s">
        <v>31</v>
      </c>
      <c r="T2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7" t="str">
        <f>VLOOKUP(ventas_starbucks_2025[[#This Row],[canal_compra]],cambio_canal_compra[#All],2,0)</f>
        <v>Entrega domicilio</v>
      </c>
      <c r="V2867" t="s">
        <v>6</v>
      </c>
      <c r="W2867" t="str">
        <f>VLOOKUP(ventas_starbucks_2025[[#This Row],[método_pago]],cambio_metodo_pago[#All],2,0)</f>
        <v>Aplicación móbil</v>
      </c>
      <c r="X2867" t="s">
        <v>7</v>
      </c>
      <c r="Y2867">
        <v>15</v>
      </c>
      <c r="Z2867" t="str">
        <f>VLOOKUP(ventas_starbucks_2025[[#This Row],[promoción_aplicada5]],promocion_cambiar[#All],2,0)</f>
        <v>Hora Feliz</v>
      </c>
      <c r="AA2867" t="s">
        <v>36</v>
      </c>
      <c r="AB2867" t="s">
        <v>23</v>
      </c>
      <c r="AC2867" t="s">
        <v>10</v>
      </c>
      <c r="AD2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67">
        <v>7.4</v>
      </c>
      <c r="AF2867">
        <v>4</v>
      </c>
      <c r="AG2867">
        <v>36</v>
      </c>
      <c r="AH2867">
        <v>34</v>
      </c>
    </row>
    <row r="2868" spans="1:34" x14ac:dyDescent="0.25">
      <c r="A2868" s="3" t="s">
        <v>2943</v>
      </c>
      <c r="B2868" s="1">
        <v>45705</v>
      </c>
      <c r="C2868" s="23">
        <f t="shared" si="220"/>
        <v>17</v>
      </c>
      <c r="D2868" s="23">
        <f t="shared" si="221"/>
        <v>1</v>
      </c>
      <c r="E2868" s="1" t="str">
        <f t="shared" si="222"/>
        <v>lunes</v>
      </c>
      <c r="F2868" s="23">
        <f t="shared" si="223"/>
        <v>2</v>
      </c>
      <c r="G2868" s="1" t="str">
        <f t="shared" si="224"/>
        <v>febrero</v>
      </c>
      <c r="H2868" s="2">
        <v>0.71180555555555558</v>
      </c>
      <c r="I2868" t="s">
        <v>26</v>
      </c>
      <c r="J2868" t="str">
        <f>VLOOKUP(ventas_starbucks_2025[[#This Row],[sucursal]],cambio_sucursal[#All],2,0)</f>
        <v>Sucursal San Lorenzo 47</v>
      </c>
      <c r="K2868" t="s">
        <v>58</v>
      </c>
      <c r="L2868" t="s">
        <v>39</v>
      </c>
      <c r="M2868" t="s">
        <v>4</v>
      </c>
      <c r="N2868" t="str">
        <f>IFERROR(VLOOKUP(ventas_starbucks_2025[[#This Row],[tamaño_sucio]],cambio_tamaño[#All],2,0),"Tamaño único")</f>
        <v>Tamaño único</v>
      </c>
      <c r="O2868">
        <v>4</v>
      </c>
      <c r="P2868">
        <v>1047.82</v>
      </c>
      <c r="Q2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8">
        <v>4191.28</v>
      </c>
      <c r="S2868" t="s">
        <v>5</v>
      </c>
      <c r="T2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8" t="str">
        <f>VLOOKUP(ventas_starbucks_2025[[#This Row],[canal_compra]],cambio_canal_compra[#All],2,0)</f>
        <v>En tienda</v>
      </c>
      <c r="V2868" t="s">
        <v>16</v>
      </c>
      <c r="W2868" t="str">
        <f>VLOOKUP(ventas_starbucks_2025[[#This Row],[método_pago]],cambio_metodo_pago[#All],2,0)</f>
        <v>Tarjeta</v>
      </c>
      <c r="X2868" t="s">
        <v>22</v>
      </c>
      <c r="Y2868">
        <v>0</v>
      </c>
      <c r="Z2868" t="str">
        <f>VLOOKUP(ventas_starbucks_2025[[#This Row],[promoción_aplicada5]],promocion_cambiar[#All],2,0)</f>
        <v>Hora Feliz</v>
      </c>
      <c r="AA2868" t="s">
        <v>36</v>
      </c>
      <c r="AB2868" t="s">
        <v>29</v>
      </c>
      <c r="AC2868" t="s">
        <v>10</v>
      </c>
      <c r="AD2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68">
        <v>5.0999999999999996</v>
      </c>
      <c r="AF2868">
        <v>5</v>
      </c>
      <c r="AG2868">
        <v>29</v>
      </c>
      <c r="AH2868">
        <v>25</v>
      </c>
    </row>
    <row r="2869" spans="1:34" x14ac:dyDescent="0.25">
      <c r="A2869" s="3" t="s">
        <v>2944</v>
      </c>
      <c r="B2869" s="1">
        <v>45661</v>
      </c>
      <c r="C2869" s="23">
        <f t="shared" si="220"/>
        <v>4</v>
      </c>
      <c r="D2869" s="23">
        <f t="shared" si="221"/>
        <v>6</v>
      </c>
      <c r="E2869" s="1" t="str">
        <f t="shared" si="222"/>
        <v>sábado</v>
      </c>
      <c r="F2869" s="23">
        <f t="shared" si="223"/>
        <v>1</v>
      </c>
      <c r="G2869" s="1" t="str">
        <f t="shared" si="224"/>
        <v>enero</v>
      </c>
      <c r="H2869" s="2">
        <v>0.81527777777777777</v>
      </c>
      <c r="I2869" t="s">
        <v>26</v>
      </c>
      <c r="J2869" t="str">
        <f>VLOOKUP(ventas_starbucks_2025[[#This Row],[sucursal]],cambio_sucursal[#All],2,0)</f>
        <v>Sucursal San Lorenzo 47</v>
      </c>
      <c r="K2869" t="s">
        <v>34</v>
      </c>
      <c r="L2869" t="s">
        <v>35</v>
      </c>
      <c r="M2869" t="s">
        <v>4</v>
      </c>
      <c r="N2869" t="str">
        <f>IFERROR(VLOOKUP(ventas_starbucks_2025[[#This Row],[tamaño_sucio]],cambio_tamaño[#All],2,0),"Tamaño único")</f>
        <v>Tamaño único</v>
      </c>
      <c r="O2869">
        <v>1</v>
      </c>
      <c r="P2869">
        <v>1143.6600000000001</v>
      </c>
      <c r="Q2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9">
        <v>1143.6600000000001</v>
      </c>
      <c r="S2869" t="s">
        <v>5</v>
      </c>
      <c r="T2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9" t="str">
        <f>VLOOKUP(ventas_starbucks_2025[[#This Row],[canal_compra]],cambio_canal_compra[#All],2,0)</f>
        <v>En tienda</v>
      </c>
      <c r="V2869" t="s">
        <v>6</v>
      </c>
      <c r="W2869" t="str">
        <f>VLOOKUP(ventas_starbucks_2025[[#This Row],[método_pago]],cambio_metodo_pago[#All],2,0)</f>
        <v>Aplicación móbil</v>
      </c>
      <c r="X2869" t="s">
        <v>22</v>
      </c>
      <c r="Y2869">
        <v>0</v>
      </c>
      <c r="Z2869" t="str">
        <f>VLOOKUP(ventas_starbucks_2025[[#This Row],[promoción_aplicada5]],promocion_cambiar[#All],2,0)</f>
        <v>Hora Feliz</v>
      </c>
      <c r="AA2869" t="s">
        <v>36</v>
      </c>
      <c r="AB2869" t="s">
        <v>32</v>
      </c>
      <c r="AC2869" t="s">
        <v>24</v>
      </c>
      <c r="AD2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69">
        <v>11.8</v>
      </c>
      <c r="AF2869">
        <v>4</v>
      </c>
      <c r="AG2869">
        <v>18</v>
      </c>
      <c r="AH2869">
        <v>17</v>
      </c>
    </row>
    <row r="2870" spans="1:34" x14ac:dyDescent="0.25">
      <c r="A2870" s="3" t="s">
        <v>2945</v>
      </c>
      <c r="B2870" s="1">
        <v>45720</v>
      </c>
      <c r="C2870" s="23">
        <f t="shared" si="220"/>
        <v>4</v>
      </c>
      <c r="D2870" s="23">
        <f t="shared" si="221"/>
        <v>2</v>
      </c>
      <c r="E2870" s="23" t="str">
        <f t="shared" si="222"/>
        <v>martes</v>
      </c>
      <c r="F2870" s="23">
        <f t="shared" si="223"/>
        <v>3</v>
      </c>
      <c r="G2870" s="23" t="str">
        <f t="shared" si="224"/>
        <v>marzo</v>
      </c>
      <c r="H2870" s="2">
        <v>0.87430555555555556</v>
      </c>
      <c r="I2870" t="s">
        <v>12</v>
      </c>
      <c r="J2870" t="str">
        <f>VLOOKUP(ventas_starbucks_2025[[#This Row],[sucursal]],cambio_sucursal[#All],2,0)</f>
        <v>Sucursal Córdoba Shopping</v>
      </c>
      <c r="K2870" t="s">
        <v>48</v>
      </c>
      <c r="L2870" t="s">
        <v>49</v>
      </c>
      <c r="M2870" t="s">
        <v>55</v>
      </c>
      <c r="N2870" t="str">
        <f>IFERROR(VLOOKUP(ventas_starbucks_2025[[#This Row],[tamaño_sucio]],cambio_tamaño[#All],2,0),"Tamaño único")</f>
        <v>Pequeño</v>
      </c>
      <c r="O2870">
        <v>3</v>
      </c>
      <c r="P2870">
        <v>1556.36</v>
      </c>
      <c r="Q2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0">
        <v>4669.08</v>
      </c>
      <c r="S2870" t="s">
        <v>15</v>
      </c>
      <c r="T2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0" t="str">
        <f>VLOOKUP(ventas_starbucks_2025[[#This Row],[canal_compra]],cambio_canal_compra[#All],2,0)</f>
        <v>Para llevar</v>
      </c>
      <c r="V2870" t="s">
        <v>16</v>
      </c>
      <c r="W2870" t="str">
        <f>VLOOKUP(ventas_starbucks_2025[[#This Row],[método_pago]],cambio_metodo_pago[#All],2,0)</f>
        <v>Tarjeta</v>
      </c>
      <c r="X2870" t="s">
        <v>22</v>
      </c>
      <c r="Y2870">
        <v>0</v>
      </c>
      <c r="Z2870" t="str">
        <f>VLOOKUP(ventas_starbucks_2025[[#This Row],[promoción_aplicada5]],promocion_cambiar[#All],2,0)</f>
        <v>Hora Feliz</v>
      </c>
      <c r="AA2870" t="s">
        <v>36</v>
      </c>
      <c r="AB2870" t="s">
        <v>29</v>
      </c>
      <c r="AC2870" t="s">
        <v>24</v>
      </c>
      <c r="AD2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70">
        <v>6.7</v>
      </c>
      <c r="AF2870">
        <v>3</v>
      </c>
      <c r="AG2870">
        <v>17</v>
      </c>
      <c r="AH2870">
        <v>14</v>
      </c>
    </row>
    <row r="2871" spans="1:34" x14ac:dyDescent="0.25">
      <c r="A2871" s="3" t="s">
        <v>2946</v>
      </c>
      <c r="B2871" s="1">
        <v>45762</v>
      </c>
      <c r="C2871" s="23">
        <f t="shared" si="220"/>
        <v>15</v>
      </c>
      <c r="D2871" s="23">
        <f t="shared" si="221"/>
        <v>2</v>
      </c>
      <c r="E2871" s="1" t="str">
        <f t="shared" si="222"/>
        <v>martes</v>
      </c>
      <c r="F2871" s="23">
        <f t="shared" si="223"/>
        <v>4</v>
      </c>
      <c r="G2871" s="1" t="str">
        <f t="shared" si="224"/>
        <v>abril</v>
      </c>
      <c r="H2871" s="2">
        <v>0.84722222222222221</v>
      </c>
      <c r="I2871" t="s">
        <v>1</v>
      </c>
      <c r="J2871" t="str">
        <f>VLOOKUP(ventas_starbucks_2025[[#This Row],[sucursal]],cambio_sucursal[#All],2,0)</f>
        <v>Sucursal Nueva Córdoba</v>
      </c>
      <c r="K2871" t="s">
        <v>358</v>
      </c>
      <c r="L2871" t="s">
        <v>44</v>
      </c>
      <c r="M2871" t="s">
        <v>45</v>
      </c>
      <c r="N2871" t="str">
        <f>IFERROR(VLOOKUP(ventas_starbucks_2025[[#This Row],[tamaño_sucio]],cambio_tamaño[#All],2,0),"Tamaño único")</f>
        <v>Grande</v>
      </c>
      <c r="O2871">
        <v>2</v>
      </c>
      <c r="P2871">
        <v>1450.65</v>
      </c>
      <c r="Q2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1">
        <v>2901.3</v>
      </c>
      <c r="S2871" t="s">
        <v>31</v>
      </c>
      <c r="T2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1" t="str">
        <f>VLOOKUP(ventas_starbucks_2025[[#This Row],[canal_compra]],cambio_canal_compra[#All],2,0)</f>
        <v>Entrega domicilio</v>
      </c>
      <c r="V2871" t="s">
        <v>40</v>
      </c>
      <c r="W2871" t="str">
        <f>VLOOKUP(ventas_starbucks_2025[[#This Row],[método_pago]],cambio_metodo_pago[#All],2,0)</f>
        <v>Efectivo</v>
      </c>
      <c r="X2871" t="s">
        <v>7</v>
      </c>
      <c r="Y2871">
        <v>10</v>
      </c>
      <c r="Z2871" t="str">
        <f>VLOOKUP(ventas_starbucks_2025[[#This Row],[promoción_aplicada5]],promocion_cambiar[#All],2,0)</f>
        <v>Hora Feliz</v>
      </c>
      <c r="AA2871" t="s">
        <v>36</v>
      </c>
      <c r="AB2871" t="s">
        <v>32</v>
      </c>
      <c r="AC2871" t="s">
        <v>10</v>
      </c>
      <c r="AD2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71">
        <v>10.4</v>
      </c>
      <c r="AF2871">
        <v>3</v>
      </c>
      <c r="AG2871">
        <v>50</v>
      </c>
      <c r="AH2871">
        <v>48</v>
      </c>
    </row>
    <row r="2872" spans="1:34" x14ac:dyDescent="0.25">
      <c r="A2872" s="3" t="s">
        <v>2947</v>
      </c>
      <c r="B2872" s="1">
        <v>45688</v>
      </c>
      <c r="C2872" s="23">
        <f t="shared" si="220"/>
        <v>31</v>
      </c>
      <c r="D2872" s="23">
        <f t="shared" si="221"/>
        <v>5</v>
      </c>
      <c r="E2872" s="23" t="str">
        <f t="shared" si="222"/>
        <v>viernes</v>
      </c>
      <c r="F2872" s="23">
        <f t="shared" si="223"/>
        <v>1</v>
      </c>
      <c r="G2872" s="23" t="str">
        <f t="shared" si="224"/>
        <v>enero</v>
      </c>
      <c r="H2872" s="2">
        <v>0.42499999999999999</v>
      </c>
      <c r="I2872" t="s">
        <v>26</v>
      </c>
      <c r="J2872" t="str">
        <f>VLOOKUP(ventas_starbucks_2025[[#This Row],[sucursal]],cambio_sucursal[#All],2,0)</f>
        <v>Sucursal San Lorenzo 47</v>
      </c>
      <c r="K2872" t="s">
        <v>13</v>
      </c>
      <c r="L2872" t="s">
        <v>14</v>
      </c>
      <c r="M2872" t="s">
        <v>4</v>
      </c>
      <c r="N2872" t="str">
        <f>IFERROR(VLOOKUP(ventas_starbucks_2025[[#This Row],[tamaño_sucio]],cambio_tamaño[#All],2,0),"Tamaño único")</f>
        <v>Tamaño único</v>
      </c>
      <c r="O2872">
        <v>3</v>
      </c>
      <c r="P2872">
        <v>1961.89</v>
      </c>
      <c r="Q2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2">
        <v>5885.67</v>
      </c>
      <c r="S2872" t="s">
        <v>15</v>
      </c>
      <c r="T2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72" t="str">
        <f>VLOOKUP(ventas_starbucks_2025[[#This Row],[canal_compra]],cambio_canal_compra[#All],2,0)</f>
        <v>Para llevar</v>
      </c>
      <c r="V2872" t="s">
        <v>6</v>
      </c>
      <c r="W2872" t="str">
        <f>VLOOKUP(ventas_starbucks_2025[[#This Row],[método_pago]],cambio_metodo_pago[#All],2,0)</f>
        <v>Aplicación móbil</v>
      </c>
      <c r="X2872" t="s">
        <v>7</v>
      </c>
      <c r="Y2872">
        <v>15</v>
      </c>
      <c r="Z2872" t="str">
        <f>VLOOKUP(ventas_starbucks_2025[[#This Row],[promoción_aplicada5]],promocion_cambiar[#All],2,0)</f>
        <v>Combo</v>
      </c>
      <c r="AA2872" t="s">
        <v>8</v>
      </c>
      <c r="AB2872" t="s">
        <v>29</v>
      </c>
      <c r="AC2872" t="s">
        <v>24</v>
      </c>
      <c r="AD2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72">
        <v>14.7</v>
      </c>
      <c r="AF2872">
        <v>1</v>
      </c>
      <c r="AG2872">
        <v>28</v>
      </c>
      <c r="AH2872">
        <v>25</v>
      </c>
    </row>
    <row r="2873" spans="1:34" x14ac:dyDescent="0.25">
      <c r="A2873" s="3" t="s">
        <v>2948</v>
      </c>
      <c r="B2873" s="1">
        <v>45748</v>
      </c>
      <c r="C2873" s="23">
        <f t="shared" si="220"/>
        <v>1</v>
      </c>
      <c r="D2873" s="23">
        <f t="shared" si="221"/>
        <v>2</v>
      </c>
      <c r="E2873" s="23" t="str">
        <f t="shared" si="222"/>
        <v>martes</v>
      </c>
      <c r="F2873" s="23">
        <f t="shared" si="223"/>
        <v>4</v>
      </c>
      <c r="G2873" s="23" t="str">
        <f t="shared" si="224"/>
        <v>abril</v>
      </c>
      <c r="H2873" s="2">
        <v>0.57361111111111107</v>
      </c>
      <c r="I2873" t="s">
        <v>26</v>
      </c>
      <c r="J2873" t="str">
        <f>VLOOKUP(ventas_starbucks_2025[[#This Row],[sucursal]],cambio_sucursal[#All],2,0)</f>
        <v>Sucursal San Lorenzo 47</v>
      </c>
      <c r="K2873" t="s">
        <v>48</v>
      </c>
      <c r="L2873" t="s">
        <v>49</v>
      </c>
      <c r="M2873" t="s">
        <v>50</v>
      </c>
      <c r="N2873" t="str">
        <f>IFERROR(VLOOKUP(ventas_starbucks_2025[[#This Row],[tamaño_sucio]],cambio_tamaño[#All],2,0),"Tamaño único")</f>
        <v>Mediano</v>
      </c>
      <c r="O2873">
        <v>4</v>
      </c>
      <c r="P2873">
        <v>1653.75</v>
      </c>
      <c r="Q2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3">
        <v>6615</v>
      </c>
      <c r="S2873" t="s">
        <v>5</v>
      </c>
      <c r="T2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73" t="str">
        <f>VLOOKUP(ventas_starbucks_2025[[#This Row],[canal_compra]],cambio_canal_compra[#All],2,0)</f>
        <v>En tienda</v>
      </c>
      <c r="V2873" t="s">
        <v>16</v>
      </c>
      <c r="W2873" t="str">
        <f>VLOOKUP(ventas_starbucks_2025[[#This Row],[método_pago]],cambio_metodo_pago[#All],2,0)</f>
        <v>Tarjeta</v>
      </c>
      <c r="X2873" t="s">
        <v>7</v>
      </c>
      <c r="Y2873">
        <v>0</v>
      </c>
      <c r="Z2873" t="str">
        <f>VLOOKUP(ventas_starbucks_2025[[#This Row],[promoción_aplicada5]],promocion_cambiar[#All],2,0)</f>
        <v>Hora Feliz</v>
      </c>
      <c r="AA2873" t="s">
        <v>36</v>
      </c>
      <c r="AB2873" t="s">
        <v>23</v>
      </c>
      <c r="AC2873" t="s">
        <v>10</v>
      </c>
      <c r="AD2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73">
        <v>7.6</v>
      </c>
      <c r="AF2873">
        <v>5</v>
      </c>
      <c r="AG2873">
        <v>25</v>
      </c>
      <c r="AH2873">
        <v>21</v>
      </c>
    </row>
    <row r="2874" spans="1:34" x14ac:dyDescent="0.25">
      <c r="A2874" s="3" t="s">
        <v>2949</v>
      </c>
      <c r="B2874" s="1">
        <v>45688</v>
      </c>
      <c r="C2874" s="23">
        <f t="shared" si="220"/>
        <v>31</v>
      </c>
      <c r="D2874" s="23">
        <f t="shared" si="221"/>
        <v>5</v>
      </c>
      <c r="E2874" s="1" t="str">
        <f t="shared" si="222"/>
        <v>viernes</v>
      </c>
      <c r="F2874" s="23">
        <f t="shared" si="223"/>
        <v>1</v>
      </c>
      <c r="G2874" s="1" t="str">
        <f t="shared" si="224"/>
        <v>enero</v>
      </c>
      <c r="H2874" s="2">
        <v>0.33750000000000002</v>
      </c>
      <c r="I2874" t="s">
        <v>12</v>
      </c>
      <c r="J2874" t="str">
        <f>VLOOKUP(ventas_starbucks_2025[[#This Row],[sucursal]],cambio_sucursal[#All],2,0)</f>
        <v>Sucursal Córdoba Shopping</v>
      </c>
      <c r="K2874" t="s">
        <v>13</v>
      </c>
      <c r="L2874" t="s">
        <v>14</v>
      </c>
      <c r="M2874" t="s">
        <v>4</v>
      </c>
      <c r="N2874" t="str">
        <f>IFERROR(VLOOKUP(ventas_starbucks_2025[[#This Row],[tamaño_sucio]],cambio_tamaño[#All],2,0),"Tamaño único")</f>
        <v>Tamaño único</v>
      </c>
      <c r="O2874">
        <v>1</v>
      </c>
      <c r="P2874">
        <v>2041.94</v>
      </c>
      <c r="Q2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74">
        <v>2041.94</v>
      </c>
      <c r="S2874" t="s">
        <v>31</v>
      </c>
      <c r="T2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4" t="str">
        <f>VLOOKUP(ventas_starbucks_2025[[#This Row],[canal_compra]],cambio_canal_compra[#All],2,0)</f>
        <v>Entrega domicilio</v>
      </c>
      <c r="V2874" t="s">
        <v>40</v>
      </c>
      <c r="W2874" t="str">
        <f>VLOOKUP(ventas_starbucks_2025[[#This Row],[método_pago]],cambio_metodo_pago[#All],2,0)</f>
        <v>Efectivo</v>
      </c>
      <c r="X2874" t="s">
        <v>7</v>
      </c>
      <c r="Y2874">
        <v>10</v>
      </c>
      <c r="Z2874" t="str">
        <f>VLOOKUP(ventas_starbucks_2025[[#This Row],[promoción_aplicada5]],promocion_cambiar[#All],2,0)</f>
        <v>Ninguna</v>
      </c>
      <c r="AA2874" t="s">
        <v>17</v>
      </c>
      <c r="AB2874" t="s">
        <v>52</v>
      </c>
      <c r="AC2874" t="s">
        <v>41</v>
      </c>
      <c r="AD2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74">
        <v>9.3000000000000007</v>
      </c>
      <c r="AF2874">
        <v>2</v>
      </c>
      <c r="AG2874">
        <v>40</v>
      </c>
      <c r="AH2874">
        <v>39</v>
      </c>
    </row>
    <row r="2875" spans="1:34" x14ac:dyDescent="0.25">
      <c r="A2875" s="3" t="s">
        <v>2950</v>
      </c>
      <c r="B2875" s="1">
        <v>45678</v>
      </c>
      <c r="C2875" s="23">
        <f t="shared" si="220"/>
        <v>21</v>
      </c>
      <c r="D2875" s="23">
        <f t="shared" si="221"/>
        <v>2</v>
      </c>
      <c r="E2875" s="23" t="str">
        <f t="shared" si="222"/>
        <v>martes</v>
      </c>
      <c r="F2875" s="23">
        <f t="shared" si="223"/>
        <v>1</v>
      </c>
      <c r="G2875" s="23" t="str">
        <f t="shared" si="224"/>
        <v>enero</v>
      </c>
      <c r="H2875" s="2">
        <v>0.3923611111111111</v>
      </c>
      <c r="I2875" t="s">
        <v>26</v>
      </c>
      <c r="J2875" t="str">
        <f>VLOOKUP(ventas_starbucks_2025[[#This Row],[sucursal]],cambio_sucursal[#All],2,0)</f>
        <v>Sucursal San Lorenzo 47</v>
      </c>
      <c r="K2875" t="s">
        <v>58</v>
      </c>
      <c r="L2875" t="s">
        <v>39</v>
      </c>
      <c r="M2875" t="s">
        <v>4</v>
      </c>
      <c r="N2875" t="str">
        <f>IFERROR(VLOOKUP(ventas_starbucks_2025[[#This Row],[tamaño_sucio]],cambio_tamaño[#All],2,0),"Tamaño único")</f>
        <v>Tamaño único</v>
      </c>
      <c r="O2875">
        <v>3</v>
      </c>
      <c r="P2875">
        <v>1179.31</v>
      </c>
      <c r="Q2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5">
        <v>3537.93</v>
      </c>
      <c r="S2875" t="s">
        <v>15</v>
      </c>
      <c r="T2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5" t="str">
        <f>VLOOKUP(ventas_starbucks_2025[[#This Row],[canal_compra]],cambio_canal_compra[#All],2,0)</f>
        <v>Para llevar</v>
      </c>
      <c r="V2875" t="s">
        <v>40</v>
      </c>
      <c r="W2875" t="str">
        <f>VLOOKUP(ventas_starbucks_2025[[#This Row],[método_pago]],cambio_metodo_pago[#All],2,0)</f>
        <v>Efectivo</v>
      </c>
      <c r="X2875" t="s">
        <v>22</v>
      </c>
      <c r="Y2875">
        <v>0</v>
      </c>
      <c r="Z2875" t="str">
        <f>VLOOKUP(ventas_starbucks_2025[[#This Row],[promoción_aplicada5]],promocion_cambiar[#All],2,0)</f>
        <v>Combo</v>
      </c>
      <c r="AA2875" t="s">
        <v>8</v>
      </c>
      <c r="AB2875" t="s">
        <v>23</v>
      </c>
      <c r="AC2875" t="s">
        <v>10</v>
      </c>
      <c r="AD2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75">
        <v>7.8</v>
      </c>
      <c r="AF2875">
        <v>2</v>
      </c>
      <c r="AG2875">
        <v>49</v>
      </c>
      <c r="AH2875">
        <v>46</v>
      </c>
    </row>
    <row r="2876" spans="1:34" x14ac:dyDescent="0.25">
      <c r="A2876" s="3" t="s">
        <v>2951</v>
      </c>
      <c r="B2876" s="1">
        <v>45674</v>
      </c>
      <c r="C2876" s="23">
        <f t="shared" si="220"/>
        <v>17</v>
      </c>
      <c r="D2876" s="23">
        <f t="shared" si="221"/>
        <v>5</v>
      </c>
      <c r="E2876" s="1" t="str">
        <f t="shared" si="222"/>
        <v>viernes</v>
      </c>
      <c r="F2876" s="23">
        <f t="shared" si="223"/>
        <v>1</v>
      </c>
      <c r="G2876" s="1" t="str">
        <f t="shared" si="224"/>
        <v>enero</v>
      </c>
      <c r="H2876" s="2">
        <v>0.51666666666666672</v>
      </c>
      <c r="I2876" t="s">
        <v>26</v>
      </c>
      <c r="J2876" t="str">
        <f>VLOOKUP(ventas_starbucks_2025[[#This Row],[sucursal]],cambio_sucursal[#All],2,0)</f>
        <v>Sucursal San Lorenzo 47</v>
      </c>
      <c r="K2876" t="s">
        <v>87</v>
      </c>
      <c r="L2876" t="s">
        <v>65</v>
      </c>
      <c r="M2876" t="s">
        <v>4</v>
      </c>
      <c r="N2876" t="str">
        <f>IFERROR(VLOOKUP(ventas_starbucks_2025[[#This Row],[tamaño_sucio]],cambio_tamaño[#All],2,0),"Tamaño único")</f>
        <v>Tamaño único</v>
      </c>
      <c r="O2876">
        <v>2</v>
      </c>
      <c r="P2876">
        <v>1730.22</v>
      </c>
      <c r="Q2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6">
        <v>3460.44</v>
      </c>
      <c r="S2876" t="s">
        <v>5</v>
      </c>
      <c r="T2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6" t="str">
        <f>VLOOKUP(ventas_starbucks_2025[[#This Row],[canal_compra]],cambio_canal_compra[#All],2,0)</f>
        <v>En tienda</v>
      </c>
      <c r="V2876" t="s">
        <v>16</v>
      </c>
      <c r="W2876" t="str">
        <f>VLOOKUP(ventas_starbucks_2025[[#This Row],[método_pago]],cambio_metodo_pago[#All],2,0)</f>
        <v>Tarjeta</v>
      </c>
      <c r="X2876" t="s">
        <v>7</v>
      </c>
      <c r="Y2876">
        <v>15</v>
      </c>
      <c r="Z2876" t="str">
        <f>VLOOKUP(ventas_starbucks_2025[[#This Row],[promoción_aplicada5]],promocion_cambiar[#All],2,0)</f>
        <v>Ninguna</v>
      </c>
      <c r="AA2876" t="s">
        <v>17</v>
      </c>
      <c r="AB2876" t="s">
        <v>32</v>
      </c>
      <c r="AC2876" t="s">
        <v>10</v>
      </c>
      <c r="AD2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76">
        <v>7.3</v>
      </c>
      <c r="AF2876">
        <v>3</v>
      </c>
      <c r="AG2876">
        <v>34</v>
      </c>
      <c r="AH2876">
        <v>32</v>
      </c>
    </row>
    <row r="2877" spans="1:34" x14ac:dyDescent="0.25">
      <c r="A2877" s="3" t="s">
        <v>2952</v>
      </c>
      <c r="B2877" s="1">
        <v>45746</v>
      </c>
      <c r="C2877" s="23">
        <f t="shared" si="220"/>
        <v>30</v>
      </c>
      <c r="D2877" s="23">
        <f t="shared" si="221"/>
        <v>7</v>
      </c>
      <c r="E2877" s="23" t="str">
        <f t="shared" si="222"/>
        <v>domingo</v>
      </c>
      <c r="F2877" s="23">
        <f t="shared" si="223"/>
        <v>3</v>
      </c>
      <c r="G2877" s="23" t="str">
        <f t="shared" si="224"/>
        <v>marzo</v>
      </c>
      <c r="H2877" s="2">
        <v>0.38194444444444442</v>
      </c>
      <c r="I2877" t="s">
        <v>57</v>
      </c>
      <c r="J2877" t="str">
        <f>VLOOKUP(ventas_starbucks_2025[[#This Row],[sucursal]],cambio_sucursal[#All],2,0)</f>
        <v>Sucursal Avda Colón</v>
      </c>
      <c r="K2877" t="s">
        <v>48</v>
      </c>
      <c r="L2877" t="s">
        <v>49</v>
      </c>
      <c r="M2877" t="s">
        <v>45</v>
      </c>
      <c r="N2877" t="str">
        <f>IFERROR(VLOOKUP(ventas_starbucks_2025[[#This Row],[tamaño_sucio]],cambio_tamaño[#All],2,0),"Tamaño único")</f>
        <v>Grande</v>
      </c>
      <c r="O2877">
        <v>1</v>
      </c>
      <c r="P2877">
        <v>1883.2</v>
      </c>
      <c r="Q2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7">
        <v>1883.2</v>
      </c>
      <c r="S2877" t="s">
        <v>5</v>
      </c>
      <c r="T2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7" t="str">
        <f>VLOOKUP(ventas_starbucks_2025[[#This Row],[canal_compra]],cambio_canal_compra[#All],2,0)</f>
        <v>En tienda</v>
      </c>
      <c r="V2877" t="s">
        <v>6</v>
      </c>
      <c r="W2877" t="str">
        <f>VLOOKUP(ventas_starbucks_2025[[#This Row],[método_pago]],cambio_metodo_pago[#All],2,0)</f>
        <v>Aplicación móbil</v>
      </c>
      <c r="X2877" t="s">
        <v>7</v>
      </c>
      <c r="Y2877">
        <v>15</v>
      </c>
      <c r="Z2877" t="str">
        <f>VLOOKUP(ventas_starbucks_2025[[#This Row],[promoción_aplicada5]],promocion_cambiar[#All],2,0)</f>
        <v>Combo</v>
      </c>
      <c r="AA2877" t="s">
        <v>8</v>
      </c>
      <c r="AB2877" t="s">
        <v>23</v>
      </c>
      <c r="AC2877" t="s">
        <v>10</v>
      </c>
      <c r="AD2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77">
        <v>10.7</v>
      </c>
      <c r="AF2877">
        <v>4</v>
      </c>
      <c r="AG2877">
        <v>39</v>
      </c>
      <c r="AH2877">
        <v>38</v>
      </c>
    </row>
    <row r="2878" spans="1:34" x14ac:dyDescent="0.25">
      <c r="A2878" s="3" t="s">
        <v>2953</v>
      </c>
      <c r="B2878" s="1">
        <v>45733</v>
      </c>
      <c r="C2878" s="23">
        <f t="shared" si="220"/>
        <v>17</v>
      </c>
      <c r="D2878" s="23">
        <f t="shared" si="221"/>
        <v>1</v>
      </c>
      <c r="E2878" s="23" t="str">
        <f t="shared" si="222"/>
        <v>lunes</v>
      </c>
      <c r="F2878" s="23">
        <f t="shared" si="223"/>
        <v>3</v>
      </c>
      <c r="G2878" s="23" t="str">
        <f t="shared" si="224"/>
        <v>marzo</v>
      </c>
      <c r="H2878" s="2">
        <v>0.77708333333333335</v>
      </c>
      <c r="I2878" t="s">
        <v>1</v>
      </c>
      <c r="J2878" t="str">
        <f>VLOOKUP(ventas_starbucks_2025[[#This Row],[sucursal]],cambio_sucursal[#All],2,0)</f>
        <v>Sucursal Nueva Córdoba</v>
      </c>
      <c r="K2878" t="s">
        <v>82</v>
      </c>
      <c r="L2878" t="s">
        <v>28</v>
      </c>
      <c r="M2878" t="s">
        <v>4</v>
      </c>
      <c r="N2878" t="str">
        <f>IFERROR(VLOOKUP(ventas_starbucks_2025[[#This Row],[tamaño_sucio]],cambio_tamaño[#All],2,0),"Tamaño único")</f>
        <v>Tamaño único</v>
      </c>
      <c r="O2878">
        <v>1</v>
      </c>
      <c r="P2878">
        <v>2295.23</v>
      </c>
      <c r="Q2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78">
        <v>2295.23</v>
      </c>
      <c r="S2878" t="s">
        <v>31</v>
      </c>
      <c r="T2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8" t="str">
        <f>VLOOKUP(ventas_starbucks_2025[[#This Row],[canal_compra]],cambio_canal_compra[#All],2,0)</f>
        <v>Entrega domicilio</v>
      </c>
      <c r="V2878" t="s">
        <v>40</v>
      </c>
      <c r="W2878" t="str">
        <f>VLOOKUP(ventas_starbucks_2025[[#This Row],[método_pago]],cambio_metodo_pago[#All],2,0)</f>
        <v>Efectivo</v>
      </c>
      <c r="X2878" t="s">
        <v>7</v>
      </c>
      <c r="Y2878">
        <v>15</v>
      </c>
      <c r="Z2878" t="str">
        <f>VLOOKUP(ventas_starbucks_2025[[#This Row],[promoción_aplicada5]],promocion_cambiar[#All],2,0)</f>
        <v>Ninguna</v>
      </c>
      <c r="AA2878" t="s">
        <v>17</v>
      </c>
      <c r="AB2878" t="s">
        <v>52</v>
      </c>
      <c r="AC2878" t="s">
        <v>10</v>
      </c>
      <c r="AD2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78">
        <v>12.3</v>
      </c>
      <c r="AF2878">
        <v>2</v>
      </c>
      <c r="AG2878">
        <v>32</v>
      </c>
      <c r="AH2878">
        <v>31</v>
      </c>
    </row>
    <row r="2879" spans="1:34" x14ac:dyDescent="0.25">
      <c r="A2879" s="3" t="s">
        <v>2954</v>
      </c>
      <c r="B2879" s="1">
        <v>45756</v>
      </c>
      <c r="C2879" s="23">
        <f t="shared" si="220"/>
        <v>9</v>
      </c>
      <c r="D2879" s="23">
        <f t="shared" si="221"/>
        <v>3</v>
      </c>
      <c r="E2879" s="23" t="str">
        <f t="shared" si="222"/>
        <v>miércoles</v>
      </c>
      <c r="F2879" s="23">
        <f t="shared" si="223"/>
        <v>4</v>
      </c>
      <c r="G2879" s="23" t="str">
        <f t="shared" si="224"/>
        <v>abril</v>
      </c>
      <c r="H2879" s="2">
        <v>0.36805555555555558</v>
      </c>
      <c r="I2879" t="s">
        <v>26</v>
      </c>
      <c r="J2879" t="str">
        <f>VLOOKUP(ventas_starbucks_2025[[#This Row],[sucursal]],cambio_sucursal[#All],2,0)</f>
        <v>Sucursal San Lorenzo 47</v>
      </c>
      <c r="K2879" t="s">
        <v>130</v>
      </c>
      <c r="L2879" t="s">
        <v>65</v>
      </c>
      <c r="M2879" t="s">
        <v>4</v>
      </c>
      <c r="N2879" t="str">
        <f>IFERROR(VLOOKUP(ventas_starbucks_2025[[#This Row],[tamaño_sucio]],cambio_tamaño[#All],2,0),"Tamaño único")</f>
        <v>Tamaño único</v>
      </c>
      <c r="O2879">
        <v>2</v>
      </c>
      <c r="P2879">
        <v>1426.44</v>
      </c>
      <c r="Q2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9">
        <v>2852.88</v>
      </c>
      <c r="S2879" t="s">
        <v>31</v>
      </c>
      <c r="T2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9" t="str">
        <f>VLOOKUP(ventas_starbucks_2025[[#This Row],[canal_compra]],cambio_canal_compra[#All],2,0)</f>
        <v>Entrega domicilio</v>
      </c>
      <c r="V2879" t="s">
        <v>6</v>
      </c>
      <c r="W2879" t="str">
        <f>VLOOKUP(ventas_starbucks_2025[[#This Row],[método_pago]],cambio_metodo_pago[#All],2,0)</f>
        <v>Aplicación móbil</v>
      </c>
      <c r="X2879" t="s">
        <v>7</v>
      </c>
      <c r="Y2879">
        <v>10</v>
      </c>
      <c r="Z2879" t="str">
        <f>VLOOKUP(ventas_starbucks_2025[[#This Row],[promoción_aplicada5]],promocion_cambiar[#All],2,0)</f>
        <v>Ninguna</v>
      </c>
      <c r="AA2879" t="s">
        <v>17</v>
      </c>
      <c r="AB2879" t="s">
        <v>23</v>
      </c>
      <c r="AC2879" t="s">
        <v>41</v>
      </c>
      <c r="AD2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79">
        <v>14.4</v>
      </c>
      <c r="AF2879">
        <v>5</v>
      </c>
      <c r="AG2879">
        <v>26</v>
      </c>
      <c r="AH2879">
        <v>24</v>
      </c>
    </row>
    <row r="2880" spans="1:34" x14ac:dyDescent="0.25">
      <c r="A2880" s="3" t="s">
        <v>2955</v>
      </c>
      <c r="B2880" s="1">
        <v>45717</v>
      </c>
      <c r="C2880" s="23">
        <f t="shared" si="220"/>
        <v>1</v>
      </c>
      <c r="D2880" s="23">
        <f t="shared" si="221"/>
        <v>6</v>
      </c>
      <c r="E2880" s="23" t="str">
        <f t="shared" si="222"/>
        <v>sábado</v>
      </c>
      <c r="F2880" s="23">
        <f t="shared" si="223"/>
        <v>3</v>
      </c>
      <c r="G2880" s="23" t="str">
        <f t="shared" si="224"/>
        <v>marzo</v>
      </c>
      <c r="H2880" s="2">
        <v>0.32569444444444445</v>
      </c>
      <c r="I2880" t="s">
        <v>57</v>
      </c>
      <c r="J2880" t="str">
        <f>VLOOKUP(ventas_starbucks_2025[[#This Row],[sucursal]],cambio_sucursal[#All],2,0)</f>
        <v>Sucursal Avda Colón</v>
      </c>
      <c r="K2880" t="s">
        <v>205</v>
      </c>
      <c r="L2880" t="s">
        <v>70</v>
      </c>
      <c r="M2880" t="s">
        <v>45</v>
      </c>
      <c r="N2880" t="str">
        <f>IFERROR(VLOOKUP(ventas_starbucks_2025[[#This Row],[tamaño_sucio]],cambio_tamaño[#All],2,0),"Tamaño único")</f>
        <v>Grande</v>
      </c>
      <c r="O2880">
        <v>2</v>
      </c>
      <c r="P2880">
        <v>1838.08</v>
      </c>
      <c r="Q2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0">
        <v>3676.16</v>
      </c>
      <c r="S2880" t="s">
        <v>5</v>
      </c>
      <c r="T2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0" t="str">
        <f>VLOOKUP(ventas_starbucks_2025[[#This Row],[canal_compra]],cambio_canal_compra[#All],2,0)</f>
        <v>En tienda</v>
      </c>
      <c r="V2880" t="s">
        <v>16</v>
      </c>
      <c r="W2880" t="str">
        <f>VLOOKUP(ventas_starbucks_2025[[#This Row],[método_pago]],cambio_metodo_pago[#All],2,0)</f>
        <v>Tarjeta</v>
      </c>
      <c r="X2880" t="s">
        <v>7</v>
      </c>
      <c r="Y2880">
        <v>15</v>
      </c>
      <c r="Z2880" t="str">
        <f>VLOOKUP(ventas_starbucks_2025[[#This Row],[promoción_aplicada5]],promocion_cambiar[#All],2,0)</f>
        <v>Ninguna</v>
      </c>
      <c r="AA2880" t="s">
        <v>17</v>
      </c>
      <c r="AB2880" t="s">
        <v>9</v>
      </c>
      <c r="AC2880" t="s">
        <v>10</v>
      </c>
      <c r="AD2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80">
        <v>2.2000000000000002</v>
      </c>
      <c r="AF2880">
        <v>1</v>
      </c>
      <c r="AG2880">
        <v>50</v>
      </c>
      <c r="AH2880">
        <v>48</v>
      </c>
    </row>
    <row r="2881" spans="1:34" x14ac:dyDescent="0.25">
      <c r="A2881" s="3" t="s">
        <v>2956</v>
      </c>
      <c r="B2881" s="1">
        <v>45697</v>
      </c>
      <c r="C2881" s="23">
        <f t="shared" si="220"/>
        <v>9</v>
      </c>
      <c r="D2881" s="23">
        <f t="shared" si="221"/>
        <v>7</v>
      </c>
      <c r="E2881" s="23" t="str">
        <f t="shared" si="222"/>
        <v>domingo</v>
      </c>
      <c r="F2881" s="23">
        <f t="shared" si="223"/>
        <v>2</v>
      </c>
      <c r="G2881" s="23" t="str">
        <f t="shared" si="224"/>
        <v>febrero</v>
      </c>
      <c r="H2881" s="2">
        <v>0.36944444444444446</v>
      </c>
      <c r="I2881" t="s">
        <v>12</v>
      </c>
      <c r="J2881" t="str">
        <f>VLOOKUP(ventas_starbucks_2025[[#This Row],[sucursal]],cambio_sucursal[#All],2,0)</f>
        <v>Sucursal Córdoba Shopping</v>
      </c>
      <c r="K2881" t="s">
        <v>89</v>
      </c>
      <c r="L2881" t="s">
        <v>90</v>
      </c>
      <c r="M2881" t="s">
        <v>4</v>
      </c>
      <c r="N2881" t="str">
        <f>IFERROR(VLOOKUP(ventas_starbucks_2025[[#This Row],[tamaño_sucio]],cambio_tamaño[#All],2,0),"Tamaño único")</f>
        <v>Tamaño único</v>
      </c>
      <c r="O2881">
        <v>1</v>
      </c>
      <c r="P2881">
        <v>1532.03</v>
      </c>
      <c r="Q2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1">
        <v>1532.03</v>
      </c>
      <c r="S2881" t="s">
        <v>15</v>
      </c>
      <c r="T2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1" t="str">
        <f>VLOOKUP(ventas_starbucks_2025[[#This Row],[canal_compra]],cambio_canal_compra[#All],2,0)</f>
        <v>Para llevar</v>
      </c>
      <c r="V2881" t="s">
        <v>40</v>
      </c>
      <c r="W2881" t="str">
        <f>VLOOKUP(ventas_starbucks_2025[[#This Row],[método_pago]],cambio_metodo_pago[#All],2,0)</f>
        <v>Efectivo</v>
      </c>
      <c r="X2881" t="s">
        <v>7</v>
      </c>
      <c r="Y2881">
        <v>0</v>
      </c>
      <c r="Z2881" t="str">
        <f>VLOOKUP(ventas_starbucks_2025[[#This Row],[promoción_aplicada5]],promocion_cambiar[#All],2,0)</f>
        <v>Ninguna</v>
      </c>
      <c r="AA2881" t="s">
        <v>17</v>
      </c>
      <c r="AB2881" t="s">
        <v>52</v>
      </c>
      <c r="AC2881" t="s">
        <v>24</v>
      </c>
      <c r="AD2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81">
        <v>6.7</v>
      </c>
      <c r="AF2881">
        <v>2</v>
      </c>
      <c r="AG2881">
        <v>41</v>
      </c>
      <c r="AH2881">
        <v>40</v>
      </c>
    </row>
    <row r="2882" spans="1:34" x14ac:dyDescent="0.25">
      <c r="A2882" s="3" t="s">
        <v>2957</v>
      </c>
      <c r="B2882" s="1">
        <v>45739</v>
      </c>
      <c r="C2882" s="23">
        <f t="shared" ref="C2882:C2945" si="225">DAY(B2882)</f>
        <v>23</v>
      </c>
      <c r="D2882" s="23">
        <f t="shared" ref="D2882:D2945" si="226">WEEKDAY(B2882,2)</f>
        <v>7</v>
      </c>
      <c r="E2882" s="23" t="str">
        <f t="shared" ref="E2882:E2945" si="227">TEXT(B2882,"dddd")</f>
        <v>domingo</v>
      </c>
      <c r="F2882" s="23">
        <f t="shared" ref="F2882:F2945" si="228">MONTH(B2882)</f>
        <v>3</v>
      </c>
      <c r="G2882" s="23" t="str">
        <f t="shared" ref="G2882:G2945" si="229">TEXT(B2882,"mmmm")</f>
        <v>marzo</v>
      </c>
      <c r="H2882" s="2">
        <v>0.52847222222222223</v>
      </c>
      <c r="I2882" t="s">
        <v>1</v>
      </c>
      <c r="J2882" t="str">
        <f>VLOOKUP(ventas_starbucks_2025[[#This Row],[sucursal]],cambio_sucursal[#All],2,0)</f>
        <v>Sucursal Nueva Córdoba</v>
      </c>
      <c r="K2882" t="s">
        <v>101</v>
      </c>
      <c r="L2882" t="s">
        <v>3</v>
      </c>
      <c r="M2882" t="s">
        <v>4</v>
      </c>
      <c r="N2882" t="str">
        <f>IFERROR(VLOOKUP(ventas_starbucks_2025[[#This Row],[tamaño_sucio]],cambio_tamaño[#All],2,0),"Tamaño único")</f>
        <v>Tamaño único</v>
      </c>
      <c r="O2882">
        <v>2</v>
      </c>
      <c r="P2882">
        <v>3382.63</v>
      </c>
      <c r="Q2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882">
        <v>6765.26</v>
      </c>
      <c r="S2882" t="s">
        <v>5</v>
      </c>
      <c r="T2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82" t="str">
        <f>VLOOKUP(ventas_starbucks_2025[[#This Row],[canal_compra]],cambio_canal_compra[#All],2,0)</f>
        <v>En tienda</v>
      </c>
      <c r="V2882" t="s">
        <v>16</v>
      </c>
      <c r="W2882" t="str">
        <f>VLOOKUP(ventas_starbucks_2025[[#This Row],[método_pago]],cambio_metodo_pago[#All],2,0)</f>
        <v>Tarjeta</v>
      </c>
      <c r="X2882" t="s">
        <v>22</v>
      </c>
      <c r="Y2882">
        <v>0</v>
      </c>
      <c r="Z2882" t="str">
        <f>VLOOKUP(ventas_starbucks_2025[[#This Row],[promoción_aplicada5]],promocion_cambiar[#All],2,0)</f>
        <v>Combo</v>
      </c>
      <c r="AA2882" t="s">
        <v>8</v>
      </c>
      <c r="AB2882" t="s">
        <v>32</v>
      </c>
      <c r="AC2882" t="s">
        <v>41</v>
      </c>
      <c r="AD2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82">
        <v>10.5</v>
      </c>
      <c r="AF2882">
        <v>5</v>
      </c>
      <c r="AG2882">
        <v>30</v>
      </c>
      <c r="AH2882">
        <v>28</v>
      </c>
    </row>
    <row r="2883" spans="1:34" x14ac:dyDescent="0.25">
      <c r="A2883" s="3" t="s">
        <v>2958</v>
      </c>
      <c r="B2883" s="1">
        <v>45670</v>
      </c>
      <c r="C2883" s="23">
        <f t="shared" si="225"/>
        <v>13</v>
      </c>
      <c r="D2883" s="23">
        <f t="shared" si="226"/>
        <v>1</v>
      </c>
      <c r="E2883" s="23" t="str">
        <f t="shared" si="227"/>
        <v>lunes</v>
      </c>
      <c r="F2883" s="23">
        <f t="shared" si="228"/>
        <v>1</v>
      </c>
      <c r="G2883" s="23" t="str">
        <f t="shared" si="229"/>
        <v>enero</v>
      </c>
      <c r="H2883" s="2">
        <v>0.58402777777777781</v>
      </c>
      <c r="I2883" t="s">
        <v>57</v>
      </c>
      <c r="J2883" t="str">
        <f>VLOOKUP(ventas_starbucks_2025[[#This Row],[sucursal]],cambio_sucursal[#All],2,0)</f>
        <v>Sucursal Avda Colón</v>
      </c>
      <c r="K2883" t="s">
        <v>175</v>
      </c>
      <c r="L2883" t="s">
        <v>70</v>
      </c>
      <c r="M2883" t="s">
        <v>50</v>
      </c>
      <c r="N2883" t="str">
        <f>IFERROR(VLOOKUP(ventas_starbucks_2025[[#This Row],[tamaño_sucio]],cambio_tamaño[#All],2,0),"Tamaño único")</f>
        <v>Mediano</v>
      </c>
      <c r="O2883">
        <v>5</v>
      </c>
      <c r="P2883">
        <v>1703.65</v>
      </c>
      <c r="Q2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3">
        <v>8518.25</v>
      </c>
      <c r="S2883" t="s">
        <v>15</v>
      </c>
      <c r="T2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83" t="str">
        <f>VLOOKUP(ventas_starbucks_2025[[#This Row],[canal_compra]],cambio_canal_compra[#All],2,0)</f>
        <v>Para llevar</v>
      </c>
      <c r="V2883" t="s">
        <v>16</v>
      </c>
      <c r="W2883" t="str">
        <f>VLOOKUP(ventas_starbucks_2025[[#This Row],[método_pago]],cambio_metodo_pago[#All],2,0)</f>
        <v>Tarjeta</v>
      </c>
      <c r="X2883" t="s">
        <v>7</v>
      </c>
      <c r="Y2883">
        <v>15</v>
      </c>
      <c r="Z2883" t="str">
        <f>VLOOKUP(ventas_starbucks_2025[[#This Row],[promoción_aplicada5]],promocion_cambiar[#All],2,0)</f>
        <v>Combo</v>
      </c>
      <c r="AA2883" t="s">
        <v>8</v>
      </c>
      <c r="AB2883" t="s">
        <v>29</v>
      </c>
      <c r="AC2883" t="s">
        <v>41</v>
      </c>
      <c r="AD2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83">
        <v>6.2</v>
      </c>
      <c r="AF2883">
        <v>3</v>
      </c>
      <c r="AG2883">
        <v>44</v>
      </c>
      <c r="AH2883">
        <v>39</v>
      </c>
    </row>
    <row r="2884" spans="1:34" x14ac:dyDescent="0.25">
      <c r="A2884" s="3" t="s">
        <v>2959</v>
      </c>
      <c r="B2884" s="1">
        <v>45732</v>
      </c>
      <c r="C2884" s="23">
        <f t="shared" si="225"/>
        <v>16</v>
      </c>
      <c r="D2884" s="23">
        <f t="shared" si="226"/>
        <v>7</v>
      </c>
      <c r="E2884" s="23" t="str">
        <f t="shared" si="227"/>
        <v>domingo</v>
      </c>
      <c r="F2884" s="23">
        <f t="shared" si="228"/>
        <v>3</v>
      </c>
      <c r="G2884" s="23" t="str">
        <f t="shared" si="229"/>
        <v>marzo</v>
      </c>
      <c r="H2884" s="2">
        <v>0.38680555555555557</v>
      </c>
      <c r="I2884" t="s">
        <v>1</v>
      </c>
      <c r="J2884" t="str">
        <f>VLOOKUP(ventas_starbucks_2025[[#This Row],[sucursal]],cambio_sucursal[#All],2,0)</f>
        <v>Sucursal Nueva Córdoba</v>
      </c>
      <c r="K2884" t="s">
        <v>48</v>
      </c>
      <c r="L2884" t="s">
        <v>49</v>
      </c>
      <c r="M2884" t="s">
        <v>55</v>
      </c>
      <c r="N2884" t="str">
        <f>IFERROR(VLOOKUP(ventas_starbucks_2025[[#This Row],[tamaño_sucio]],cambio_tamaño[#All],2,0),"Tamaño único")</f>
        <v>Pequeño</v>
      </c>
      <c r="O2884">
        <v>2</v>
      </c>
      <c r="P2884">
        <v>1858.19</v>
      </c>
      <c r="Q2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4">
        <v>3716.38</v>
      </c>
      <c r="S2884" t="s">
        <v>31</v>
      </c>
      <c r="T2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4" t="str">
        <f>VLOOKUP(ventas_starbucks_2025[[#This Row],[canal_compra]],cambio_canal_compra[#All],2,0)</f>
        <v>Entrega domicilio</v>
      </c>
      <c r="V2884" t="s">
        <v>6</v>
      </c>
      <c r="W2884" t="str">
        <f>VLOOKUP(ventas_starbucks_2025[[#This Row],[método_pago]],cambio_metodo_pago[#All],2,0)</f>
        <v>Aplicación móbil</v>
      </c>
      <c r="X2884" t="s">
        <v>22</v>
      </c>
      <c r="Y2884">
        <v>0</v>
      </c>
      <c r="Z2884" t="str">
        <f>VLOOKUP(ventas_starbucks_2025[[#This Row],[promoción_aplicada5]],promocion_cambiar[#All],2,0)</f>
        <v>Hora Feliz</v>
      </c>
      <c r="AA2884" t="s">
        <v>36</v>
      </c>
      <c r="AB2884" t="s">
        <v>9</v>
      </c>
      <c r="AC2884" t="s">
        <v>41</v>
      </c>
      <c r="AD2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84">
        <v>4.7</v>
      </c>
      <c r="AF2884">
        <v>5</v>
      </c>
      <c r="AG2884">
        <v>37</v>
      </c>
      <c r="AH2884">
        <v>35</v>
      </c>
    </row>
    <row r="2885" spans="1:34" x14ac:dyDescent="0.25">
      <c r="A2885" s="3" t="s">
        <v>2960</v>
      </c>
      <c r="B2885" s="1">
        <v>45663</v>
      </c>
      <c r="C2885" s="23">
        <f t="shared" si="225"/>
        <v>6</v>
      </c>
      <c r="D2885" s="23">
        <f t="shared" si="226"/>
        <v>1</v>
      </c>
      <c r="E2885" s="23" t="str">
        <f t="shared" si="227"/>
        <v>lunes</v>
      </c>
      <c r="F2885" s="23">
        <f t="shared" si="228"/>
        <v>1</v>
      </c>
      <c r="G2885" s="23" t="str">
        <f t="shared" si="229"/>
        <v>enero</v>
      </c>
      <c r="H2885" s="2">
        <v>0.74722222222222223</v>
      </c>
      <c r="I2885" t="s">
        <v>12</v>
      </c>
      <c r="J2885" t="str">
        <f>VLOOKUP(ventas_starbucks_2025[[#This Row],[sucursal]],cambio_sucursal[#All],2,0)</f>
        <v>Sucursal Córdoba Shopping</v>
      </c>
      <c r="K2885" t="s">
        <v>48</v>
      </c>
      <c r="L2885" t="s">
        <v>49</v>
      </c>
      <c r="M2885" t="s">
        <v>55</v>
      </c>
      <c r="N2885" t="str">
        <f>IFERROR(VLOOKUP(ventas_starbucks_2025[[#This Row],[tamaño_sucio]],cambio_tamaño[#All],2,0),"Tamaño único")</f>
        <v>Pequeño</v>
      </c>
      <c r="O2885">
        <v>1</v>
      </c>
      <c r="P2885">
        <v>1686.17</v>
      </c>
      <c r="Q2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5">
        <v>1686.17</v>
      </c>
      <c r="S2885" t="s">
        <v>5</v>
      </c>
      <c r="T2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5" t="str">
        <f>VLOOKUP(ventas_starbucks_2025[[#This Row],[canal_compra]],cambio_canal_compra[#All],2,0)</f>
        <v>En tienda</v>
      </c>
      <c r="V2885" t="s">
        <v>16</v>
      </c>
      <c r="W2885" t="str">
        <f>VLOOKUP(ventas_starbucks_2025[[#This Row],[método_pago]],cambio_metodo_pago[#All],2,0)</f>
        <v>Tarjeta</v>
      </c>
      <c r="X2885" t="s">
        <v>22</v>
      </c>
      <c r="Y2885">
        <v>0</v>
      </c>
      <c r="Z2885" t="str">
        <f>VLOOKUP(ventas_starbucks_2025[[#This Row],[promoción_aplicada5]],promocion_cambiar[#All],2,0)</f>
        <v>Combo</v>
      </c>
      <c r="AA2885" t="s">
        <v>8</v>
      </c>
      <c r="AB2885" t="s">
        <v>23</v>
      </c>
      <c r="AC2885" t="s">
        <v>10</v>
      </c>
      <c r="AD2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85">
        <v>2.1</v>
      </c>
      <c r="AF2885">
        <v>4</v>
      </c>
      <c r="AG2885">
        <v>19</v>
      </c>
      <c r="AH2885">
        <v>18</v>
      </c>
    </row>
    <row r="2886" spans="1:34" x14ac:dyDescent="0.25">
      <c r="A2886" s="3" t="s">
        <v>2961</v>
      </c>
      <c r="B2886" s="1">
        <v>45678</v>
      </c>
      <c r="C2886" s="23">
        <f t="shared" si="225"/>
        <v>21</v>
      </c>
      <c r="D2886" s="23">
        <f t="shared" si="226"/>
        <v>2</v>
      </c>
      <c r="E2886" s="23" t="str">
        <f t="shared" si="227"/>
        <v>martes</v>
      </c>
      <c r="F2886" s="23">
        <f t="shared" si="228"/>
        <v>1</v>
      </c>
      <c r="G2886" s="23" t="str">
        <f t="shared" si="229"/>
        <v>enero</v>
      </c>
      <c r="H2886" s="2">
        <v>0.74027777777777781</v>
      </c>
      <c r="I2886" t="s">
        <v>26</v>
      </c>
      <c r="J2886" t="str">
        <f>VLOOKUP(ventas_starbucks_2025[[#This Row],[sucursal]],cambio_sucursal[#All],2,0)</f>
        <v>Sucursal San Lorenzo 47</v>
      </c>
      <c r="K2886" t="s">
        <v>38</v>
      </c>
      <c r="L2886" t="s">
        <v>39</v>
      </c>
      <c r="M2886" t="s">
        <v>4</v>
      </c>
      <c r="N2886" t="str">
        <f>IFERROR(VLOOKUP(ventas_starbucks_2025[[#This Row],[tamaño_sucio]],cambio_tamaño[#All],2,0),"Tamaño único")</f>
        <v>Tamaño único</v>
      </c>
      <c r="O2886">
        <v>3</v>
      </c>
      <c r="P2886">
        <v>1284.1300000000001</v>
      </c>
      <c r="Q2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6">
        <v>3852.39</v>
      </c>
      <c r="S2886" t="s">
        <v>5</v>
      </c>
      <c r="T2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6" t="str">
        <f>VLOOKUP(ventas_starbucks_2025[[#This Row],[canal_compra]],cambio_canal_compra[#All],2,0)</f>
        <v>En tienda</v>
      </c>
      <c r="V2886" t="s">
        <v>40</v>
      </c>
      <c r="W2886" t="str">
        <f>VLOOKUP(ventas_starbucks_2025[[#This Row],[método_pago]],cambio_metodo_pago[#All],2,0)</f>
        <v>Efectivo</v>
      </c>
      <c r="X2886" t="s">
        <v>22</v>
      </c>
      <c r="Y2886">
        <v>0</v>
      </c>
      <c r="Z2886" t="str">
        <f>VLOOKUP(ventas_starbucks_2025[[#This Row],[promoción_aplicada5]],promocion_cambiar[#All],2,0)</f>
        <v>2x1</v>
      </c>
      <c r="AA2886" t="s">
        <v>51</v>
      </c>
      <c r="AB2886" t="s">
        <v>9</v>
      </c>
      <c r="AC2886" t="s">
        <v>41</v>
      </c>
      <c r="AD2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86">
        <v>12.9</v>
      </c>
      <c r="AF2886">
        <v>1</v>
      </c>
      <c r="AG2886">
        <v>24</v>
      </c>
      <c r="AH2886">
        <v>21</v>
      </c>
    </row>
    <row r="2887" spans="1:34" x14ac:dyDescent="0.25">
      <c r="A2887" s="3" t="s">
        <v>2962</v>
      </c>
      <c r="B2887" s="1">
        <v>45752</v>
      </c>
      <c r="C2887" s="23">
        <f t="shared" si="225"/>
        <v>5</v>
      </c>
      <c r="D2887" s="23">
        <f t="shared" si="226"/>
        <v>6</v>
      </c>
      <c r="E2887" s="23" t="str">
        <f t="shared" si="227"/>
        <v>sábado</v>
      </c>
      <c r="F2887" s="23">
        <f t="shared" si="228"/>
        <v>4</v>
      </c>
      <c r="G2887" s="23" t="str">
        <f t="shared" si="229"/>
        <v>abril</v>
      </c>
      <c r="H2887" s="2">
        <v>0.30625000000000002</v>
      </c>
      <c r="I2887" t="s">
        <v>1</v>
      </c>
      <c r="J2887" t="str">
        <f>VLOOKUP(ventas_starbucks_2025[[#This Row],[sucursal]],cambio_sucursal[#All],2,0)</f>
        <v>Sucursal Nueva Córdoba</v>
      </c>
      <c r="K2887" t="s">
        <v>94</v>
      </c>
      <c r="L2887" t="s">
        <v>70</v>
      </c>
      <c r="M2887" t="s">
        <v>55</v>
      </c>
      <c r="N2887" t="str">
        <f>IFERROR(VLOOKUP(ventas_starbucks_2025[[#This Row],[tamaño_sucio]],cambio_tamaño[#All],2,0),"Tamaño único")</f>
        <v>Pequeño</v>
      </c>
      <c r="O2887">
        <v>2</v>
      </c>
      <c r="P2887">
        <v>1770.77</v>
      </c>
      <c r="Q2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7">
        <v>3541.54</v>
      </c>
      <c r="S2887" t="s">
        <v>31</v>
      </c>
      <c r="T2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7" t="str">
        <f>VLOOKUP(ventas_starbucks_2025[[#This Row],[canal_compra]],cambio_canal_compra[#All],2,0)</f>
        <v>Entrega domicilio</v>
      </c>
      <c r="V2887" t="s">
        <v>6</v>
      </c>
      <c r="W2887" t="str">
        <f>VLOOKUP(ventas_starbucks_2025[[#This Row],[método_pago]],cambio_metodo_pago[#All],2,0)</f>
        <v>Aplicación móbil</v>
      </c>
      <c r="X2887" t="s">
        <v>22</v>
      </c>
      <c r="Y2887">
        <v>0</v>
      </c>
      <c r="Z2887" t="str">
        <f>VLOOKUP(ventas_starbucks_2025[[#This Row],[promoción_aplicada5]],promocion_cambiar[#All],2,0)</f>
        <v>Combo</v>
      </c>
      <c r="AA2887" t="s">
        <v>8</v>
      </c>
      <c r="AB2887" t="s">
        <v>32</v>
      </c>
      <c r="AC2887" t="s">
        <v>41</v>
      </c>
      <c r="AD2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87">
        <v>4.7</v>
      </c>
      <c r="AF2887">
        <v>3</v>
      </c>
      <c r="AG2887">
        <v>28</v>
      </c>
      <c r="AH2887">
        <v>26</v>
      </c>
    </row>
    <row r="2888" spans="1:34" x14ac:dyDescent="0.25">
      <c r="A2888" s="3" t="s">
        <v>2963</v>
      </c>
      <c r="B2888" s="1">
        <v>45719</v>
      </c>
      <c r="C2888" s="23">
        <f t="shared" si="225"/>
        <v>3</v>
      </c>
      <c r="D2888" s="23">
        <f t="shared" si="226"/>
        <v>1</v>
      </c>
      <c r="E2888" s="23" t="str">
        <f t="shared" si="227"/>
        <v>lunes</v>
      </c>
      <c r="F2888" s="23">
        <f t="shared" si="228"/>
        <v>3</v>
      </c>
      <c r="G2888" s="23" t="str">
        <f t="shared" si="229"/>
        <v>marzo</v>
      </c>
      <c r="H2888" s="2">
        <v>0.37222222222222223</v>
      </c>
      <c r="I2888" t="s">
        <v>1</v>
      </c>
      <c r="J2888" t="str">
        <f>VLOOKUP(ventas_starbucks_2025[[#This Row],[sucursal]],cambio_sucursal[#All],2,0)</f>
        <v>Sucursal Nueva Córdoba</v>
      </c>
      <c r="K2888" t="s">
        <v>130</v>
      </c>
      <c r="L2888" t="s">
        <v>65</v>
      </c>
      <c r="M2888" t="s">
        <v>4</v>
      </c>
      <c r="N2888" t="str">
        <f>IFERROR(VLOOKUP(ventas_starbucks_2025[[#This Row],[tamaño_sucio]],cambio_tamaño[#All],2,0),"Tamaño único")</f>
        <v>Tamaño único</v>
      </c>
      <c r="O2888">
        <v>5</v>
      </c>
      <c r="P2888">
        <v>1944.1</v>
      </c>
      <c r="Q2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8">
        <v>9720.5</v>
      </c>
      <c r="S2888" t="s">
        <v>15</v>
      </c>
      <c r="T2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88" t="str">
        <f>VLOOKUP(ventas_starbucks_2025[[#This Row],[canal_compra]],cambio_canal_compra[#All],2,0)</f>
        <v>Para llevar</v>
      </c>
      <c r="V2888" t="s">
        <v>16</v>
      </c>
      <c r="W2888" t="str">
        <f>VLOOKUP(ventas_starbucks_2025[[#This Row],[método_pago]],cambio_metodo_pago[#All],2,0)</f>
        <v>Tarjeta</v>
      </c>
      <c r="X2888" t="s">
        <v>22</v>
      </c>
      <c r="Y2888">
        <v>0</v>
      </c>
      <c r="Z2888" t="str">
        <f>VLOOKUP(ventas_starbucks_2025[[#This Row],[promoción_aplicada5]],promocion_cambiar[#All],2,0)</f>
        <v>Ninguna</v>
      </c>
      <c r="AA2888" t="s">
        <v>17</v>
      </c>
      <c r="AB2888" t="s">
        <v>29</v>
      </c>
      <c r="AC2888" t="s">
        <v>10</v>
      </c>
      <c r="AD2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88">
        <v>7.7</v>
      </c>
      <c r="AF2888">
        <v>1</v>
      </c>
      <c r="AG2888">
        <v>49</v>
      </c>
      <c r="AH2888">
        <v>44</v>
      </c>
    </row>
    <row r="2889" spans="1:34" x14ac:dyDescent="0.25">
      <c r="A2889" s="3" t="s">
        <v>2964</v>
      </c>
      <c r="B2889" s="1">
        <v>45674</v>
      </c>
      <c r="C2889" s="23">
        <f t="shared" si="225"/>
        <v>17</v>
      </c>
      <c r="D2889" s="23">
        <f t="shared" si="226"/>
        <v>5</v>
      </c>
      <c r="E2889" s="23" t="str">
        <f t="shared" si="227"/>
        <v>viernes</v>
      </c>
      <c r="F2889" s="23">
        <f t="shared" si="228"/>
        <v>1</v>
      </c>
      <c r="G2889" s="23" t="str">
        <f t="shared" si="229"/>
        <v>enero</v>
      </c>
      <c r="H2889" s="2">
        <v>0.69236111111111109</v>
      </c>
      <c r="I2889" t="s">
        <v>12</v>
      </c>
      <c r="J2889" t="str">
        <f>VLOOKUP(ventas_starbucks_2025[[#This Row],[sucursal]],cambio_sucursal[#All],2,0)</f>
        <v>Sucursal Córdoba Shopping</v>
      </c>
      <c r="K2889" t="s">
        <v>89</v>
      </c>
      <c r="L2889" t="s">
        <v>90</v>
      </c>
      <c r="M2889" t="s">
        <v>4</v>
      </c>
      <c r="N2889" t="str">
        <f>IFERROR(VLOOKUP(ventas_starbucks_2025[[#This Row],[tamaño_sucio]],cambio_tamaño[#All],2,0),"Tamaño único")</f>
        <v>Tamaño único</v>
      </c>
      <c r="O2889">
        <v>3</v>
      </c>
      <c r="P2889">
        <v>1140.8399999999999</v>
      </c>
      <c r="Q2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9">
        <v>3422.52</v>
      </c>
      <c r="S2889" t="s">
        <v>31</v>
      </c>
      <c r="T2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9" t="str">
        <f>VLOOKUP(ventas_starbucks_2025[[#This Row],[canal_compra]],cambio_canal_compra[#All],2,0)</f>
        <v>Entrega domicilio</v>
      </c>
      <c r="V2889" t="s">
        <v>6</v>
      </c>
      <c r="W2889" t="str">
        <f>VLOOKUP(ventas_starbucks_2025[[#This Row],[método_pago]],cambio_metodo_pago[#All],2,0)</f>
        <v>Aplicación móbil</v>
      </c>
      <c r="X2889" t="s">
        <v>22</v>
      </c>
      <c r="Y2889">
        <v>0</v>
      </c>
      <c r="Z2889" t="str">
        <f>VLOOKUP(ventas_starbucks_2025[[#This Row],[promoción_aplicada5]],promocion_cambiar[#All],2,0)</f>
        <v>Ninguna</v>
      </c>
      <c r="AA2889" t="s">
        <v>17</v>
      </c>
      <c r="AB2889" t="s">
        <v>18</v>
      </c>
      <c r="AC2889" t="s">
        <v>24</v>
      </c>
      <c r="AD2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89">
        <v>14.3</v>
      </c>
      <c r="AF2889">
        <v>4</v>
      </c>
      <c r="AG2889">
        <v>16</v>
      </c>
      <c r="AH2889">
        <v>13</v>
      </c>
    </row>
    <row r="2890" spans="1:34" x14ac:dyDescent="0.25">
      <c r="A2890" s="3" t="s">
        <v>2965</v>
      </c>
      <c r="B2890" s="1">
        <v>45740</v>
      </c>
      <c r="C2890" s="23">
        <f t="shared" si="225"/>
        <v>24</v>
      </c>
      <c r="D2890" s="23">
        <f t="shared" si="226"/>
        <v>1</v>
      </c>
      <c r="E2890" s="23" t="str">
        <f t="shared" si="227"/>
        <v>lunes</v>
      </c>
      <c r="F2890" s="23">
        <f t="shared" si="228"/>
        <v>3</v>
      </c>
      <c r="G2890" s="23" t="str">
        <f t="shared" si="229"/>
        <v>marzo</v>
      </c>
      <c r="H2890" s="2">
        <v>0.87222222222222223</v>
      </c>
      <c r="I2890" t="s">
        <v>57</v>
      </c>
      <c r="J2890" t="str">
        <f>VLOOKUP(ventas_starbucks_2025[[#This Row],[sucursal]],cambio_sucursal[#All],2,0)</f>
        <v>Sucursal Avda Colón</v>
      </c>
      <c r="K2890" t="s">
        <v>74</v>
      </c>
      <c r="L2890" t="s">
        <v>70</v>
      </c>
      <c r="M2890" t="s">
        <v>55</v>
      </c>
      <c r="N2890" t="str">
        <f>IFERROR(VLOOKUP(ventas_starbucks_2025[[#This Row],[tamaño_sucio]],cambio_tamaño[#All],2,0),"Tamaño único")</f>
        <v>Pequeño</v>
      </c>
      <c r="O2890">
        <v>2</v>
      </c>
      <c r="P2890">
        <v>1598.25</v>
      </c>
      <c r="Q2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0">
        <v>3196.5</v>
      </c>
      <c r="S2890" t="s">
        <v>15</v>
      </c>
      <c r="T2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0" t="str">
        <f>VLOOKUP(ventas_starbucks_2025[[#This Row],[canal_compra]],cambio_canal_compra[#All],2,0)</f>
        <v>Para llevar</v>
      </c>
      <c r="V2890" t="s">
        <v>40</v>
      </c>
      <c r="W2890" t="str">
        <f>VLOOKUP(ventas_starbucks_2025[[#This Row],[método_pago]],cambio_metodo_pago[#All],2,0)</f>
        <v>Efectivo</v>
      </c>
      <c r="X2890" t="s">
        <v>22</v>
      </c>
      <c r="Y2890">
        <v>0</v>
      </c>
      <c r="Z2890" t="str">
        <f>VLOOKUP(ventas_starbucks_2025[[#This Row],[promoción_aplicada5]],promocion_cambiar[#All],2,0)</f>
        <v>Combo</v>
      </c>
      <c r="AA2890" t="s">
        <v>8</v>
      </c>
      <c r="AB2890" t="s">
        <v>23</v>
      </c>
      <c r="AC2890" t="s">
        <v>10</v>
      </c>
      <c r="AD2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90">
        <v>11.6</v>
      </c>
      <c r="AF2890">
        <v>2</v>
      </c>
      <c r="AG2890">
        <v>34</v>
      </c>
      <c r="AH2890">
        <v>32</v>
      </c>
    </row>
    <row r="2891" spans="1:34" x14ac:dyDescent="0.25">
      <c r="A2891" s="3" t="s">
        <v>2966</v>
      </c>
      <c r="B2891" s="1">
        <v>45765</v>
      </c>
      <c r="C2891" s="23">
        <f t="shared" si="225"/>
        <v>18</v>
      </c>
      <c r="D2891" s="23">
        <f t="shared" si="226"/>
        <v>5</v>
      </c>
      <c r="E2891" s="23" t="str">
        <f t="shared" si="227"/>
        <v>viernes</v>
      </c>
      <c r="F2891" s="23">
        <f t="shared" si="228"/>
        <v>4</v>
      </c>
      <c r="G2891" s="23" t="str">
        <f t="shared" si="229"/>
        <v>abril</v>
      </c>
      <c r="H2891" s="2">
        <v>0.33124999999999999</v>
      </c>
      <c r="I2891" t="s">
        <v>12</v>
      </c>
      <c r="J2891" t="str">
        <f>VLOOKUP(ventas_starbucks_2025[[#This Row],[sucursal]],cambio_sucursal[#All],2,0)</f>
        <v>Sucursal Córdoba Shopping</v>
      </c>
      <c r="K2891" t="s">
        <v>38</v>
      </c>
      <c r="L2891" t="s">
        <v>39</v>
      </c>
      <c r="M2891" t="s">
        <v>4</v>
      </c>
      <c r="N2891" t="str">
        <f>IFERROR(VLOOKUP(ventas_starbucks_2025[[#This Row],[tamaño_sucio]],cambio_tamaño[#All],2,0),"Tamaño único")</f>
        <v>Tamaño único</v>
      </c>
      <c r="O2891">
        <v>1</v>
      </c>
      <c r="P2891">
        <v>1059.3599999999999</v>
      </c>
      <c r="Q2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1">
        <v>1059.3599999999999</v>
      </c>
      <c r="S2891" t="s">
        <v>15</v>
      </c>
      <c r="T2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1" t="str">
        <f>VLOOKUP(ventas_starbucks_2025[[#This Row],[canal_compra]],cambio_canal_compra[#All],2,0)</f>
        <v>Para llevar</v>
      </c>
      <c r="V2891" t="s">
        <v>6</v>
      </c>
      <c r="W2891" t="str">
        <f>VLOOKUP(ventas_starbucks_2025[[#This Row],[método_pago]],cambio_metodo_pago[#All],2,0)</f>
        <v>Aplicación móbil</v>
      </c>
      <c r="X2891" t="s">
        <v>22</v>
      </c>
      <c r="Y2891">
        <v>0</v>
      </c>
      <c r="Z2891" t="str">
        <f>VLOOKUP(ventas_starbucks_2025[[#This Row],[promoción_aplicada5]],promocion_cambiar[#All],2,0)</f>
        <v>Hora Feliz</v>
      </c>
      <c r="AA2891" t="s">
        <v>36</v>
      </c>
      <c r="AB2891" t="s">
        <v>32</v>
      </c>
      <c r="AC2891" t="s">
        <v>41</v>
      </c>
      <c r="AD2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91">
        <v>6.7</v>
      </c>
      <c r="AF2891">
        <v>3</v>
      </c>
      <c r="AG2891">
        <v>50</v>
      </c>
      <c r="AH2891">
        <v>49</v>
      </c>
    </row>
    <row r="2892" spans="1:34" x14ac:dyDescent="0.25">
      <c r="A2892" s="3" t="s">
        <v>2967</v>
      </c>
      <c r="B2892" s="1">
        <v>45733</v>
      </c>
      <c r="C2892" s="23">
        <f t="shared" si="225"/>
        <v>17</v>
      </c>
      <c r="D2892" s="23">
        <f t="shared" si="226"/>
        <v>1</v>
      </c>
      <c r="E2892" s="1" t="str">
        <f t="shared" si="227"/>
        <v>lunes</v>
      </c>
      <c r="F2892" s="23">
        <f t="shared" si="228"/>
        <v>3</v>
      </c>
      <c r="G2892" s="1" t="str">
        <f t="shared" si="229"/>
        <v>marzo</v>
      </c>
      <c r="H2892" s="2">
        <v>0.30416666666666664</v>
      </c>
      <c r="I2892" t="s">
        <v>12</v>
      </c>
      <c r="J2892" t="str">
        <f>VLOOKUP(ventas_starbucks_2025[[#This Row],[sucursal]],cambio_sucursal[#All],2,0)</f>
        <v>Sucursal Córdoba Shopping</v>
      </c>
      <c r="K2892" t="s">
        <v>67</v>
      </c>
      <c r="L2892" t="s">
        <v>35</v>
      </c>
      <c r="M2892" t="s">
        <v>4</v>
      </c>
      <c r="N2892" t="str">
        <f>IFERROR(VLOOKUP(ventas_starbucks_2025[[#This Row],[tamaño_sucio]],cambio_tamaño[#All],2,0),"Tamaño único")</f>
        <v>Tamaño único</v>
      </c>
      <c r="O2892">
        <v>2</v>
      </c>
      <c r="P2892">
        <v>1263.8599999999999</v>
      </c>
      <c r="Q2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2">
        <v>2527.7199999999998</v>
      </c>
      <c r="S2892" t="s">
        <v>31</v>
      </c>
      <c r="T2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2" t="str">
        <f>VLOOKUP(ventas_starbucks_2025[[#This Row],[canal_compra]],cambio_canal_compra[#All],2,0)</f>
        <v>Entrega domicilio</v>
      </c>
      <c r="V2892" t="s">
        <v>16</v>
      </c>
      <c r="W2892" t="str">
        <f>VLOOKUP(ventas_starbucks_2025[[#This Row],[método_pago]],cambio_metodo_pago[#All],2,0)</f>
        <v>Tarjeta</v>
      </c>
      <c r="X2892" t="s">
        <v>7</v>
      </c>
      <c r="Y2892">
        <v>15</v>
      </c>
      <c r="Z2892" t="str">
        <f>VLOOKUP(ventas_starbucks_2025[[#This Row],[promoción_aplicada5]],promocion_cambiar[#All],2,0)</f>
        <v>2x1</v>
      </c>
      <c r="AA2892" t="s">
        <v>51</v>
      </c>
      <c r="AB2892" t="s">
        <v>18</v>
      </c>
      <c r="AC2892" t="s">
        <v>10</v>
      </c>
      <c r="AD2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92">
        <v>11.4</v>
      </c>
      <c r="AF2892">
        <v>2</v>
      </c>
      <c r="AG2892">
        <v>42</v>
      </c>
      <c r="AH2892">
        <v>40</v>
      </c>
    </row>
    <row r="2893" spans="1:34" x14ac:dyDescent="0.25">
      <c r="A2893" s="3" t="s">
        <v>2968</v>
      </c>
      <c r="B2893" s="1">
        <v>45703</v>
      </c>
      <c r="C2893" s="23">
        <f t="shared" si="225"/>
        <v>15</v>
      </c>
      <c r="D2893" s="23">
        <f t="shared" si="226"/>
        <v>6</v>
      </c>
      <c r="E2893" s="23" t="str">
        <f t="shared" si="227"/>
        <v>sábado</v>
      </c>
      <c r="F2893" s="23">
        <f t="shared" si="228"/>
        <v>2</v>
      </c>
      <c r="G2893" s="23" t="str">
        <f t="shared" si="229"/>
        <v>febrero</v>
      </c>
      <c r="H2893" s="2">
        <v>0.52847222222222223</v>
      </c>
      <c r="I2893" t="s">
        <v>26</v>
      </c>
      <c r="J2893" t="str">
        <f>VLOOKUP(ventas_starbucks_2025[[#This Row],[sucursal]],cambio_sucursal[#All],2,0)</f>
        <v>Sucursal San Lorenzo 47</v>
      </c>
      <c r="K2893" t="s">
        <v>113</v>
      </c>
      <c r="L2893" t="s">
        <v>44</v>
      </c>
      <c r="M2893" t="s">
        <v>62</v>
      </c>
      <c r="N2893" t="str">
        <f>IFERROR(VLOOKUP(ventas_starbucks_2025[[#This Row],[tamaño_sucio]],cambio_tamaño[#All],2,0),"Tamaño único")</f>
        <v>Extra-Grande</v>
      </c>
      <c r="O2893">
        <v>3</v>
      </c>
      <c r="P2893">
        <v>1741.26</v>
      </c>
      <c r="Q2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3">
        <v>5223.78</v>
      </c>
      <c r="S2893" t="s">
        <v>5</v>
      </c>
      <c r="T2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93" t="str">
        <f>VLOOKUP(ventas_starbucks_2025[[#This Row],[canal_compra]],cambio_canal_compra[#All],2,0)</f>
        <v>En tienda</v>
      </c>
      <c r="V2893" t="s">
        <v>16</v>
      </c>
      <c r="W2893" t="str">
        <f>VLOOKUP(ventas_starbucks_2025[[#This Row],[método_pago]],cambio_metodo_pago[#All],2,0)</f>
        <v>Tarjeta</v>
      </c>
      <c r="X2893" t="s">
        <v>7</v>
      </c>
      <c r="Y2893">
        <v>0</v>
      </c>
      <c r="Z2893" t="str">
        <f>VLOOKUP(ventas_starbucks_2025[[#This Row],[promoción_aplicada5]],promocion_cambiar[#All],2,0)</f>
        <v>Hora Feliz</v>
      </c>
      <c r="AA2893" t="s">
        <v>36</v>
      </c>
      <c r="AB2893" t="s">
        <v>23</v>
      </c>
      <c r="AC2893" t="s">
        <v>41</v>
      </c>
      <c r="AD2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93">
        <v>6.1</v>
      </c>
      <c r="AF2893">
        <v>3</v>
      </c>
      <c r="AG2893">
        <v>43</v>
      </c>
      <c r="AH2893">
        <v>40</v>
      </c>
    </row>
    <row r="2894" spans="1:34" x14ac:dyDescent="0.25">
      <c r="A2894" s="3" t="s">
        <v>2969</v>
      </c>
      <c r="B2894" s="1">
        <v>45730</v>
      </c>
      <c r="C2894" s="23">
        <f t="shared" si="225"/>
        <v>14</v>
      </c>
      <c r="D2894" s="23">
        <f t="shared" si="226"/>
        <v>5</v>
      </c>
      <c r="E2894" s="1" t="str">
        <f t="shared" si="227"/>
        <v>viernes</v>
      </c>
      <c r="F2894" s="23">
        <f t="shared" si="228"/>
        <v>3</v>
      </c>
      <c r="G2894" s="1" t="str">
        <f t="shared" si="229"/>
        <v>marzo</v>
      </c>
      <c r="H2894" s="2">
        <v>0.65625</v>
      </c>
      <c r="I2894" t="s">
        <v>12</v>
      </c>
      <c r="J2894" t="str">
        <f>VLOOKUP(ventas_starbucks_2025[[#This Row],[sucursal]],cambio_sucursal[#All],2,0)</f>
        <v>Sucursal Córdoba Shopping</v>
      </c>
      <c r="K2894" t="s">
        <v>113</v>
      </c>
      <c r="L2894" t="s">
        <v>44</v>
      </c>
      <c r="M2894" t="s">
        <v>45</v>
      </c>
      <c r="N2894" t="str">
        <f>IFERROR(VLOOKUP(ventas_starbucks_2025[[#This Row],[tamaño_sucio]],cambio_tamaño[#All],2,0),"Tamaño único")</f>
        <v>Grande</v>
      </c>
      <c r="O2894">
        <v>3</v>
      </c>
      <c r="P2894">
        <v>1505.32</v>
      </c>
      <c r="Q2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4">
        <v>4515.96</v>
      </c>
      <c r="S2894" t="s">
        <v>15</v>
      </c>
      <c r="T2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4" t="str">
        <f>VLOOKUP(ventas_starbucks_2025[[#This Row],[canal_compra]],cambio_canal_compra[#All],2,0)</f>
        <v>Para llevar</v>
      </c>
      <c r="V2894" t="s">
        <v>40</v>
      </c>
      <c r="W2894" t="str">
        <f>VLOOKUP(ventas_starbucks_2025[[#This Row],[método_pago]],cambio_metodo_pago[#All],2,0)</f>
        <v>Efectivo</v>
      </c>
      <c r="X2894" t="s">
        <v>22</v>
      </c>
      <c r="Y2894">
        <v>0</v>
      </c>
      <c r="Z2894" t="str">
        <f>VLOOKUP(ventas_starbucks_2025[[#This Row],[promoción_aplicada5]],promocion_cambiar[#All],2,0)</f>
        <v>Hora Feliz</v>
      </c>
      <c r="AA2894" t="s">
        <v>36</v>
      </c>
      <c r="AB2894" t="s">
        <v>18</v>
      </c>
      <c r="AC2894" t="s">
        <v>10</v>
      </c>
      <c r="AD2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94">
        <v>14.8</v>
      </c>
      <c r="AF2894">
        <v>1</v>
      </c>
      <c r="AG2894">
        <v>27</v>
      </c>
      <c r="AH2894">
        <v>24</v>
      </c>
    </row>
    <row r="2895" spans="1:34" x14ac:dyDescent="0.25">
      <c r="A2895" s="3" t="s">
        <v>2970</v>
      </c>
      <c r="B2895" s="1">
        <v>45764</v>
      </c>
      <c r="C2895" s="23">
        <f t="shared" si="225"/>
        <v>17</v>
      </c>
      <c r="D2895" s="23">
        <f t="shared" si="226"/>
        <v>4</v>
      </c>
      <c r="E2895" s="23" t="str">
        <f t="shared" si="227"/>
        <v>jueves</v>
      </c>
      <c r="F2895" s="23">
        <f t="shared" si="228"/>
        <v>4</v>
      </c>
      <c r="G2895" s="23" t="str">
        <f t="shared" si="229"/>
        <v>abril</v>
      </c>
      <c r="H2895" s="2">
        <v>0.38055555555555554</v>
      </c>
      <c r="I2895" t="s">
        <v>1</v>
      </c>
      <c r="J2895" t="str">
        <f>VLOOKUP(ventas_starbucks_2025[[#This Row],[sucursal]],cambio_sucursal[#All],2,0)</f>
        <v>Sucursal Nueva Córdoba</v>
      </c>
      <c r="K2895" t="s">
        <v>82</v>
      </c>
      <c r="L2895" t="s">
        <v>28</v>
      </c>
      <c r="M2895" t="s">
        <v>4</v>
      </c>
      <c r="N2895" t="str">
        <f>IFERROR(VLOOKUP(ventas_starbucks_2025[[#This Row],[tamaño_sucio]],cambio_tamaño[#All],2,0),"Tamaño único")</f>
        <v>Tamaño único</v>
      </c>
      <c r="O2895">
        <v>5</v>
      </c>
      <c r="P2895">
        <v>2152.9299999999998</v>
      </c>
      <c r="Q2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95">
        <v>10764.65</v>
      </c>
      <c r="S2895" t="s">
        <v>5</v>
      </c>
      <c r="T2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95" t="str">
        <f>VLOOKUP(ventas_starbucks_2025[[#This Row],[canal_compra]],cambio_canal_compra[#All],2,0)</f>
        <v>En tienda</v>
      </c>
      <c r="V2895" t="s">
        <v>6</v>
      </c>
      <c r="W2895" t="str">
        <f>VLOOKUP(ventas_starbucks_2025[[#This Row],[método_pago]],cambio_metodo_pago[#All],2,0)</f>
        <v>Aplicación móbil</v>
      </c>
      <c r="X2895" t="s">
        <v>22</v>
      </c>
      <c r="Y2895">
        <v>0</v>
      </c>
      <c r="Z2895" t="str">
        <f>VLOOKUP(ventas_starbucks_2025[[#This Row],[promoción_aplicada5]],promocion_cambiar[#All],2,0)</f>
        <v>Combo</v>
      </c>
      <c r="AA2895" t="s">
        <v>8</v>
      </c>
      <c r="AB2895" t="s">
        <v>18</v>
      </c>
      <c r="AC2895" t="s">
        <v>24</v>
      </c>
      <c r="AD2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95">
        <v>7</v>
      </c>
      <c r="AF2895">
        <v>4</v>
      </c>
      <c r="AG2895">
        <v>24</v>
      </c>
      <c r="AH2895">
        <v>19</v>
      </c>
    </row>
    <row r="2896" spans="1:34" x14ac:dyDescent="0.25">
      <c r="A2896" s="3" t="s">
        <v>2971</v>
      </c>
      <c r="B2896" s="1">
        <v>45761</v>
      </c>
      <c r="C2896" s="23">
        <f t="shared" si="225"/>
        <v>14</v>
      </c>
      <c r="D2896" s="23">
        <f t="shared" si="226"/>
        <v>1</v>
      </c>
      <c r="E2896" s="1" t="str">
        <f t="shared" si="227"/>
        <v>lunes</v>
      </c>
      <c r="F2896" s="23">
        <f t="shared" si="228"/>
        <v>4</v>
      </c>
      <c r="G2896" s="1" t="str">
        <f t="shared" si="229"/>
        <v>abril</v>
      </c>
      <c r="H2896" s="2">
        <v>0.80555555555555558</v>
      </c>
      <c r="I2896" t="s">
        <v>12</v>
      </c>
      <c r="J2896" t="str">
        <f>VLOOKUP(ventas_starbucks_2025[[#This Row],[sucursal]],cambio_sucursal[#All],2,0)</f>
        <v>Sucursal Córdoba Shopping</v>
      </c>
      <c r="K2896" t="s">
        <v>38</v>
      </c>
      <c r="L2896" t="s">
        <v>39</v>
      </c>
      <c r="M2896" t="s">
        <v>4</v>
      </c>
      <c r="N2896" t="str">
        <f>IFERROR(VLOOKUP(ventas_starbucks_2025[[#This Row],[tamaño_sucio]],cambio_tamaño[#All],2,0),"Tamaño único")</f>
        <v>Tamaño único</v>
      </c>
      <c r="O2896">
        <v>3</v>
      </c>
      <c r="P2896">
        <v>1098.6600000000001</v>
      </c>
      <c r="Q2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6">
        <v>3295.98</v>
      </c>
      <c r="S2896" t="s">
        <v>15</v>
      </c>
      <c r="T2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6" t="str">
        <f>VLOOKUP(ventas_starbucks_2025[[#This Row],[canal_compra]],cambio_canal_compra[#All],2,0)</f>
        <v>Para llevar</v>
      </c>
      <c r="V2896" t="s">
        <v>16</v>
      </c>
      <c r="W2896" t="str">
        <f>VLOOKUP(ventas_starbucks_2025[[#This Row],[método_pago]],cambio_metodo_pago[#All],2,0)</f>
        <v>Tarjeta</v>
      </c>
      <c r="X2896" t="s">
        <v>7</v>
      </c>
      <c r="Y2896">
        <v>0</v>
      </c>
      <c r="Z2896" t="str">
        <f>VLOOKUP(ventas_starbucks_2025[[#This Row],[promoción_aplicada5]],promocion_cambiar[#All],2,0)</f>
        <v>Combo</v>
      </c>
      <c r="AA2896" t="s">
        <v>8</v>
      </c>
      <c r="AB2896" t="s">
        <v>23</v>
      </c>
      <c r="AC2896" t="s">
        <v>41</v>
      </c>
      <c r="AD2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96">
        <v>3.4</v>
      </c>
      <c r="AF2896">
        <v>4</v>
      </c>
      <c r="AG2896">
        <v>13</v>
      </c>
      <c r="AH2896">
        <v>10</v>
      </c>
    </row>
    <row r="2897" spans="1:34" x14ac:dyDescent="0.25">
      <c r="A2897" s="3" t="s">
        <v>2972</v>
      </c>
      <c r="B2897" s="1">
        <v>45718</v>
      </c>
      <c r="C2897" s="23">
        <f t="shared" si="225"/>
        <v>2</v>
      </c>
      <c r="D2897" s="23">
        <f t="shared" si="226"/>
        <v>7</v>
      </c>
      <c r="E2897" s="23" t="str">
        <f t="shared" si="227"/>
        <v>domingo</v>
      </c>
      <c r="F2897" s="23">
        <f t="shared" si="228"/>
        <v>3</v>
      </c>
      <c r="G2897" s="23" t="str">
        <f t="shared" si="229"/>
        <v>marzo</v>
      </c>
      <c r="H2897" s="2">
        <v>0.64722222222222225</v>
      </c>
      <c r="I2897" t="s">
        <v>26</v>
      </c>
      <c r="J2897" t="str">
        <f>VLOOKUP(ventas_starbucks_2025[[#This Row],[sucursal]],cambio_sucursal[#All],2,0)</f>
        <v>Sucursal San Lorenzo 47</v>
      </c>
      <c r="K2897" t="s">
        <v>200</v>
      </c>
      <c r="L2897" t="s">
        <v>44</v>
      </c>
      <c r="M2897" t="s">
        <v>50</v>
      </c>
      <c r="N2897" t="str">
        <f>IFERROR(VLOOKUP(ventas_starbucks_2025[[#This Row],[tamaño_sucio]],cambio_tamaño[#All],2,0),"Tamaño único")</f>
        <v>Mediano</v>
      </c>
      <c r="O2897">
        <v>3</v>
      </c>
      <c r="P2897">
        <v>1539.36</v>
      </c>
      <c r="Q2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7">
        <v>4618.08</v>
      </c>
      <c r="S2897" t="s">
        <v>5</v>
      </c>
      <c r="T2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7" t="str">
        <f>VLOOKUP(ventas_starbucks_2025[[#This Row],[canal_compra]],cambio_canal_compra[#All],2,0)</f>
        <v>En tienda</v>
      </c>
      <c r="V2897" t="s">
        <v>16</v>
      </c>
      <c r="W2897" t="str">
        <f>VLOOKUP(ventas_starbucks_2025[[#This Row],[método_pago]],cambio_metodo_pago[#All],2,0)</f>
        <v>Tarjeta</v>
      </c>
      <c r="X2897" t="s">
        <v>7</v>
      </c>
      <c r="Y2897">
        <v>15</v>
      </c>
      <c r="Z2897" t="str">
        <f>VLOOKUP(ventas_starbucks_2025[[#This Row],[promoción_aplicada5]],promocion_cambiar[#All],2,0)</f>
        <v>Hora Feliz</v>
      </c>
      <c r="AA2897" t="s">
        <v>36</v>
      </c>
      <c r="AB2897" t="s">
        <v>52</v>
      </c>
      <c r="AC2897" t="s">
        <v>24</v>
      </c>
      <c r="AD2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97">
        <v>4.7</v>
      </c>
      <c r="AF2897">
        <v>1</v>
      </c>
      <c r="AG2897">
        <v>45</v>
      </c>
      <c r="AH2897">
        <v>42</v>
      </c>
    </row>
    <row r="2898" spans="1:34" x14ac:dyDescent="0.25">
      <c r="A2898" s="3" t="s">
        <v>2973</v>
      </c>
      <c r="B2898" s="1">
        <v>45662</v>
      </c>
      <c r="C2898" s="23">
        <f t="shared" si="225"/>
        <v>5</v>
      </c>
      <c r="D2898" s="23">
        <f t="shared" si="226"/>
        <v>7</v>
      </c>
      <c r="E2898" s="1" t="str">
        <f t="shared" si="227"/>
        <v>domingo</v>
      </c>
      <c r="F2898" s="23">
        <f t="shared" si="228"/>
        <v>1</v>
      </c>
      <c r="G2898" s="1" t="str">
        <f t="shared" si="229"/>
        <v>enero</v>
      </c>
      <c r="H2898" s="2">
        <v>0.35625000000000001</v>
      </c>
      <c r="I2898" t="s">
        <v>1</v>
      </c>
      <c r="J2898" t="str">
        <f>VLOOKUP(ventas_starbucks_2025[[#This Row],[sucursal]],cambio_sucursal[#All],2,0)</f>
        <v>Sucursal Nueva Córdoba</v>
      </c>
      <c r="K2898" t="s">
        <v>115</v>
      </c>
      <c r="L2898" t="s">
        <v>21</v>
      </c>
      <c r="M2898" t="s">
        <v>4</v>
      </c>
      <c r="N2898" t="str">
        <f>IFERROR(VLOOKUP(ventas_starbucks_2025[[#This Row],[tamaño_sucio]],cambio_tamaño[#All],2,0),"Tamaño único")</f>
        <v>Tamaño único</v>
      </c>
      <c r="O2898">
        <v>5</v>
      </c>
      <c r="P2898">
        <v>854.88</v>
      </c>
      <c r="Q2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98">
        <v>4274.3999999999996</v>
      </c>
      <c r="S2898" t="s">
        <v>15</v>
      </c>
      <c r="T2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8" t="str">
        <f>VLOOKUP(ventas_starbucks_2025[[#This Row],[canal_compra]],cambio_canal_compra[#All],2,0)</f>
        <v>Para llevar</v>
      </c>
      <c r="V2898" t="s">
        <v>40</v>
      </c>
      <c r="W2898" t="str">
        <f>VLOOKUP(ventas_starbucks_2025[[#This Row],[método_pago]],cambio_metodo_pago[#All],2,0)</f>
        <v>Efectivo</v>
      </c>
      <c r="X2898" t="s">
        <v>22</v>
      </c>
      <c r="Y2898">
        <v>0</v>
      </c>
      <c r="Z2898" t="str">
        <f>VLOOKUP(ventas_starbucks_2025[[#This Row],[promoción_aplicada5]],promocion_cambiar[#All],2,0)</f>
        <v>Combo</v>
      </c>
      <c r="AA2898" t="s">
        <v>8</v>
      </c>
      <c r="AB2898" t="s">
        <v>18</v>
      </c>
      <c r="AC2898" t="s">
        <v>24</v>
      </c>
      <c r="AD2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98">
        <v>8.3000000000000007</v>
      </c>
      <c r="AF2898">
        <v>1</v>
      </c>
      <c r="AG2898">
        <v>23</v>
      </c>
      <c r="AH2898">
        <v>18</v>
      </c>
    </row>
    <row r="2899" spans="1:34" x14ac:dyDescent="0.25">
      <c r="A2899" s="3" t="s">
        <v>2974</v>
      </c>
      <c r="B2899" s="1">
        <v>45743</v>
      </c>
      <c r="C2899" s="23">
        <f t="shared" si="225"/>
        <v>27</v>
      </c>
      <c r="D2899" s="23">
        <f t="shared" si="226"/>
        <v>4</v>
      </c>
      <c r="E2899" s="23" t="str">
        <f t="shared" si="227"/>
        <v>jueves</v>
      </c>
      <c r="F2899" s="23">
        <f t="shared" si="228"/>
        <v>3</v>
      </c>
      <c r="G2899" s="23" t="str">
        <f t="shared" si="229"/>
        <v>marzo</v>
      </c>
      <c r="H2899" s="2">
        <v>0.38194444444444442</v>
      </c>
      <c r="I2899" t="s">
        <v>26</v>
      </c>
      <c r="J2899" t="str">
        <f>VLOOKUP(ventas_starbucks_2025[[#This Row],[sucursal]],cambio_sucursal[#All],2,0)</f>
        <v>Sucursal San Lorenzo 47</v>
      </c>
      <c r="K2899" t="s">
        <v>67</v>
      </c>
      <c r="L2899" t="s">
        <v>35</v>
      </c>
      <c r="M2899" t="s">
        <v>4</v>
      </c>
      <c r="N2899" t="str">
        <f>IFERROR(VLOOKUP(ventas_starbucks_2025[[#This Row],[tamaño_sucio]],cambio_tamaño[#All],2,0),"Tamaño único")</f>
        <v>Tamaño único</v>
      </c>
      <c r="O2899">
        <v>5</v>
      </c>
      <c r="P2899">
        <v>1422.48</v>
      </c>
      <c r="Q2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9">
        <v>7112.4</v>
      </c>
      <c r="S2899" t="s">
        <v>15</v>
      </c>
      <c r="T2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99" t="str">
        <f>VLOOKUP(ventas_starbucks_2025[[#This Row],[canal_compra]],cambio_canal_compra[#All],2,0)</f>
        <v>Para llevar</v>
      </c>
      <c r="V2899" t="s">
        <v>40</v>
      </c>
      <c r="W2899" t="str">
        <f>VLOOKUP(ventas_starbucks_2025[[#This Row],[método_pago]],cambio_metodo_pago[#All],2,0)</f>
        <v>Efectivo</v>
      </c>
      <c r="X2899" t="s">
        <v>7</v>
      </c>
      <c r="Y2899">
        <v>15</v>
      </c>
      <c r="Z2899" t="str">
        <f>VLOOKUP(ventas_starbucks_2025[[#This Row],[promoción_aplicada5]],promocion_cambiar[#All],2,0)</f>
        <v>Ninguna</v>
      </c>
      <c r="AA2899" t="s">
        <v>17</v>
      </c>
      <c r="AB2899" t="s">
        <v>32</v>
      </c>
      <c r="AC2899" t="s">
        <v>41</v>
      </c>
      <c r="AD2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99">
        <v>6.3</v>
      </c>
      <c r="AF2899">
        <v>1</v>
      </c>
      <c r="AG2899">
        <v>33</v>
      </c>
      <c r="AH2899">
        <v>28</v>
      </c>
    </row>
    <row r="2900" spans="1:34" x14ac:dyDescent="0.25">
      <c r="A2900" s="3" t="s">
        <v>2975</v>
      </c>
      <c r="B2900" s="1">
        <v>45665</v>
      </c>
      <c r="C2900" s="23">
        <f t="shared" si="225"/>
        <v>8</v>
      </c>
      <c r="D2900" s="23">
        <f t="shared" si="226"/>
        <v>3</v>
      </c>
      <c r="E2900" s="23" t="str">
        <f t="shared" si="227"/>
        <v>miércoles</v>
      </c>
      <c r="F2900" s="23">
        <f t="shared" si="228"/>
        <v>1</v>
      </c>
      <c r="G2900" s="23" t="str">
        <f t="shared" si="229"/>
        <v>enero</v>
      </c>
      <c r="H2900" s="2">
        <v>0.4513888888888889</v>
      </c>
      <c r="I2900" t="s">
        <v>57</v>
      </c>
      <c r="J2900" t="str">
        <f>VLOOKUP(ventas_starbucks_2025[[#This Row],[sucursal]],cambio_sucursal[#All],2,0)</f>
        <v>Sucursal Avda Colón</v>
      </c>
      <c r="K2900" t="s">
        <v>64</v>
      </c>
      <c r="L2900" t="s">
        <v>65</v>
      </c>
      <c r="M2900" t="s">
        <v>4</v>
      </c>
      <c r="N2900" t="str">
        <f>IFERROR(VLOOKUP(ventas_starbucks_2025[[#This Row],[tamaño_sucio]],cambio_tamaño[#All],2,0),"Tamaño único")</f>
        <v>Tamaño único</v>
      </c>
      <c r="O2900">
        <v>2</v>
      </c>
      <c r="P2900">
        <v>1469.04</v>
      </c>
      <c r="Q2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0">
        <v>2938.08</v>
      </c>
      <c r="S2900" t="s">
        <v>15</v>
      </c>
      <c r="T2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0" t="str">
        <f>VLOOKUP(ventas_starbucks_2025[[#This Row],[canal_compra]],cambio_canal_compra[#All],2,0)</f>
        <v>Para llevar</v>
      </c>
      <c r="V2900" t="s">
        <v>16</v>
      </c>
      <c r="W2900" t="str">
        <f>VLOOKUP(ventas_starbucks_2025[[#This Row],[método_pago]],cambio_metodo_pago[#All],2,0)</f>
        <v>Tarjeta</v>
      </c>
      <c r="X2900" t="s">
        <v>7</v>
      </c>
      <c r="Y2900">
        <v>15</v>
      </c>
      <c r="Z2900" t="str">
        <f>VLOOKUP(ventas_starbucks_2025[[#This Row],[promoción_aplicada5]],promocion_cambiar[#All],2,0)</f>
        <v>Combo</v>
      </c>
      <c r="AA2900" t="s">
        <v>8</v>
      </c>
      <c r="AB2900" t="s">
        <v>18</v>
      </c>
      <c r="AC2900" t="s">
        <v>41</v>
      </c>
      <c r="AD2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00">
        <v>11.9</v>
      </c>
      <c r="AF2900">
        <v>4</v>
      </c>
      <c r="AG2900">
        <v>34</v>
      </c>
      <c r="AH2900">
        <v>32</v>
      </c>
    </row>
    <row r="2901" spans="1:34" x14ac:dyDescent="0.25">
      <c r="A2901" s="3" t="s">
        <v>2976</v>
      </c>
      <c r="B2901" s="1">
        <v>45745</v>
      </c>
      <c r="C2901" s="23">
        <f t="shared" si="225"/>
        <v>29</v>
      </c>
      <c r="D2901" s="23">
        <f t="shared" si="226"/>
        <v>6</v>
      </c>
      <c r="E2901" s="1" t="str">
        <f t="shared" si="227"/>
        <v>sábado</v>
      </c>
      <c r="F2901" s="23">
        <f t="shared" si="228"/>
        <v>3</v>
      </c>
      <c r="G2901" s="1" t="str">
        <f t="shared" si="229"/>
        <v>marzo</v>
      </c>
      <c r="H2901" s="2">
        <v>0.82152777777777775</v>
      </c>
      <c r="I2901" t="s">
        <v>57</v>
      </c>
      <c r="J2901" t="str">
        <f>VLOOKUP(ventas_starbucks_2025[[#This Row],[sucursal]],cambio_sucursal[#All],2,0)</f>
        <v>Sucursal Avda Colón</v>
      </c>
      <c r="K2901" t="s">
        <v>64</v>
      </c>
      <c r="L2901" t="s">
        <v>65</v>
      </c>
      <c r="M2901" t="s">
        <v>4</v>
      </c>
      <c r="N2901" t="str">
        <f>IFERROR(VLOOKUP(ventas_starbucks_2025[[#This Row],[tamaño_sucio]],cambio_tamaño[#All],2,0),"Tamaño único")</f>
        <v>Tamaño único</v>
      </c>
      <c r="O2901">
        <v>1</v>
      </c>
      <c r="P2901">
        <v>1961.45</v>
      </c>
      <c r="Q2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1">
        <v>1961.45</v>
      </c>
      <c r="S2901" t="s">
        <v>15</v>
      </c>
      <c r="T2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1" t="str">
        <f>VLOOKUP(ventas_starbucks_2025[[#This Row],[canal_compra]],cambio_canal_compra[#All],2,0)</f>
        <v>Para llevar</v>
      </c>
      <c r="V2901" t="s">
        <v>6</v>
      </c>
      <c r="W2901" t="str">
        <f>VLOOKUP(ventas_starbucks_2025[[#This Row],[método_pago]],cambio_metodo_pago[#All],2,0)</f>
        <v>Aplicación móbil</v>
      </c>
      <c r="X2901" t="s">
        <v>7</v>
      </c>
      <c r="Y2901">
        <v>0</v>
      </c>
      <c r="Z2901" t="str">
        <f>VLOOKUP(ventas_starbucks_2025[[#This Row],[promoción_aplicada5]],promocion_cambiar[#All],2,0)</f>
        <v>2x1</v>
      </c>
      <c r="AA2901" t="s">
        <v>51</v>
      </c>
      <c r="AB2901" t="s">
        <v>18</v>
      </c>
      <c r="AC2901" t="s">
        <v>41</v>
      </c>
      <c r="AD2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01">
        <v>4.9000000000000004</v>
      </c>
      <c r="AF2901">
        <v>5</v>
      </c>
      <c r="AG2901">
        <v>17</v>
      </c>
      <c r="AH2901">
        <v>16</v>
      </c>
    </row>
    <row r="2902" spans="1:34" x14ac:dyDescent="0.25">
      <c r="A2902" s="3" t="s">
        <v>2977</v>
      </c>
      <c r="B2902" s="1">
        <v>45681</v>
      </c>
      <c r="C2902" s="23">
        <f t="shared" si="225"/>
        <v>24</v>
      </c>
      <c r="D2902" s="23">
        <f t="shared" si="226"/>
        <v>5</v>
      </c>
      <c r="E2902" s="23" t="str">
        <f t="shared" si="227"/>
        <v>viernes</v>
      </c>
      <c r="F2902" s="23">
        <f t="shared" si="228"/>
        <v>1</v>
      </c>
      <c r="G2902" s="23" t="str">
        <f t="shared" si="229"/>
        <v>enero</v>
      </c>
      <c r="H2902" s="2">
        <v>0.44027777777777777</v>
      </c>
      <c r="I2902" t="s">
        <v>12</v>
      </c>
      <c r="J2902" t="str">
        <f>VLOOKUP(ventas_starbucks_2025[[#This Row],[sucursal]],cambio_sucursal[#All],2,0)</f>
        <v>Sucursal Córdoba Shopping</v>
      </c>
      <c r="K2902" t="s">
        <v>43</v>
      </c>
      <c r="L2902" t="s">
        <v>44</v>
      </c>
      <c r="M2902" t="s">
        <v>45</v>
      </c>
      <c r="N2902" t="str">
        <f>IFERROR(VLOOKUP(ventas_starbucks_2025[[#This Row],[tamaño_sucio]],cambio_tamaño[#All],2,0),"Tamaño único")</f>
        <v>Grande</v>
      </c>
      <c r="O2902">
        <v>5</v>
      </c>
      <c r="P2902">
        <v>1252.02</v>
      </c>
      <c r="Q2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2">
        <v>6260.1</v>
      </c>
      <c r="S2902" t="s">
        <v>5</v>
      </c>
      <c r="T2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02" t="str">
        <f>VLOOKUP(ventas_starbucks_2025[[#This Row],[canal_compra]],cambio_canal_compra[#All],2,0)</f>
        <v>En tienda</v>
      </c>
      <c r="V2902" t="s">
        <v>40</v>
      </c>
      <c r="W2902" t="str">
        <f>VLOOKUP(ventas_starbucks_2025[[#This Row],[método_pago]],cambio_metodo_pago[#All],2,0)</f>
        <v>Efectivo</v>
      </c>
      <c r="X2902" t="s">
        <v>7</v>
      </c>
      <c r="Y2902">
        <v>0</v>
      </c>
      <c r="Z2902" t="str">
        <f>VLOOKUP(ventas_starbucks_2025[[#This Row],[promoción_aplicada5]],promocion_cambiar[#All],2,0)</f>
        <v>2x1</v>
      </c>
      <c r="AA2902" t="s">
        <v>51</v>
      </c>
      <c r="AB2902" t="s">
        <v>18</v>
      </c>
      <c r="AC2902" t="s">
        <v>24</v>
      </c>
      <c r="AD2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02">
        <v>2.1</v>
      </c>
      <c r="AF2902">
        <v>3</v>
      </c>
      <c r="AG2902">
        <v>39</v>
      </c>
      <c r="AH2902">
        <v>34</v>
      </c>
    </row>
    <row r="2903" spans="1:34" x14ac:dyDescent="0.25">
      <c r="A2903" s="3" t="s">
        <v>2978</v>
      </c>
      <c r="B2903" s="1">
        <v>45673</v>
      </c>
      <c r="C2903" s="23">
        <f t="shared" si="225"/>
        <v>16</v>
      </c>
      <c r="D2903" s="23">
        <f t="shared" si="226"/>
        <v>4</v>
      </c>
      <c r="E2903" s="23" t="str">
        <f t="shared" si="227"/>
        <v>jueves</v>
      </c>
      <c r="F2903" s="23">
        <f t="shared" si="228"/>
        <v>1</v>
      </c>
      <c r="G2903" s="23" t="str">
        <f t="shared" si="229"/>
        <v>enero</v>
      </c>
      <c r="H2903" s="2">
        <v>0.57499999999999996</v>
      </c>
      <c r="I2903" t="s">
        <v>26</v>
      </c>
      <c r="J2903" t="str">
        <f>VLOOKUP(ventas_starbucks_2025[[#This Row],[sucursal]],cambio_sucursal[#All],2,0)</f>
        <v>Sucursal San Lorenzo 47</v>
      </c>
      <c r="K2903" t="s">
        <v>284</v>
      </c>
      <c r="L2903" t="s">
        <v>35</v>
      </c>
      <c r="M2903" t="s">
        <v>4</v>
      </c>
      <c r="N2903" t="str">
        <f>IFERROR(VLOOKUP(ventas_starbucks_2025[[#This Row],[tamaño_sucio]],cambio_tamaño[#All],2,0),"Tamaño único")</f>
        <v>Tamaño único</v>
      </c>
      <c r="O2903">
        <v>1</v>
      </c>
      <c r="P2903">
        <v>1476.33</v>
      </c>
      <c r="Q2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3">
        <v>1476.33</v>
      </c>
      <c r="S2903" t="s">
        <v>15</v>
      </c>
      <c r="T2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3" t="str">
        <f>VLOOKUP(ventas_starbucks_2025[[#This Row],[canal_compra]],cambio_canal_compra[#All],2,0)</f>
        <v>Para llevar</v>
      </c>
      <c r="V2903" t="s">
        <v>16</v>
      </c>
      <c r="W2903" t="str">
        <f>VLOOKUP(ventas_starbucks_2025[[#This Row],[método_pago]],cambio_metodo_pago[#All],2,0)</f>
        <v>Tarjeta</v>
      </c>
      <c r="X2903" t="s">
        <v>7</v>
      </c>
      <c r="Y2903">
        <v>15</v>
      </c>
      <c r="Z2903" t="str">
        <f>VLOOKUP(ventas_starbucks_2025[[#This Row],[promoción_aplicada5]],promocion_cambiar[#All],2,0)</f>
        <v>2x1</v>
      </c>
      <c r="AA2903" t="s">
        <v>51</v>
      </c>
      <c r="AB2903" t="s">
        <v>32</v>
      </c>
      <c r="AC2903" t="s">
        <v>24</v>
      </c>
      <c r="AD2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03">
        <v>11.6</v>
      </c>
      <c r="AF2903">
        <v>1</v>
      </c>
      <c r="AG2903">
        <v>22</v>
      </c>
      <c r="AH2903">
        <v>21</v>
      </c>
    </row>
    <row r="2904" spans="1:34" x14ac:dyDescent="0.25">
      <c r="A2904" s="3" t="s">
        <v>2979</v>
      </c>
      <c r="B2904" s="1">
        <v>45703</v>
      </c>
      <c r="C2904" s="23">
        <f t="shared" si="225"/>
        <v>15</v>
      </c>
      <c r="D2904" s="23">
        <f t="shared" si="226"/>
        <v>6</v>
      </c>
      <c r="E2904" s="23" t="str">
        <f t="shared" si="227"/>
        <v>sábado</v>
      </c>
      <c r="F2904" s="23">
        <f t="shared" si="228"/>
        <v>2</v>
      </c>
      <c r="G2904" s="23" t="str">
        <f t="shared" si="229"/>
        <v>febrero</v>
      </c>
      <c r="H2904" s="2">
        <v>0.41458333333333336</v>
      </c>
      <c r="I2904" t="s">
        <v>12</v>
      </c>
      <c r="J2904" t="str">
        <f>VLOOKUP(ventas_starbucks_2025[[#This Row],[sucursal]],cambio_sucursal[#All],2,0)</f>
        <v>Sucursal Córdoba Shopping</v>
      </c>
      <c r="K2904" t="s">
        <v>58</v>
      </c>
      <c r="L2904" t="s">
        <v>39</v>
      </c>
      <c r="M2904" t="s">
        <v>4</v>
      </c>
      <c r="N2904" t="str">
        <f>IFERROR(VLOOKUP(ventas_starbucks_2025[[#This Row],[tamaño_sucio]],cambio_tamaño[#All],2,0),"Tamaño único")</f>
        <v>Tamaño único</v>
      </c>
      <c r="O2904">
        <v>2</v>
      </c>
      <c r="P2904">
        <v>1137.69</v>
      </c>
      <c r="Q2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4">
        <v>2275.38</v>
      </c>
      <c r="S2904" t="s">
        <v>5</v>
      </c>
      <c r="T2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4" t="str">
        <f>VLOOKUP(ventas_starbucks_2025[[#This Row],[canal_compra]],cambio_canal_compra[#All],2,0)</f>
        <v>En tienda</v>
      </c>
      <c r="V2904" t="s">
        <v>16</v>
      </c>
      <c r="W2904" t="str">
        <f>VLOOKUP(ventas_starbucks_2025[[#This Row],[método_pago]],cambio_metodo_pago[#All],2,0)</f>
        <v>Tarjeta</v>
      </c>
      <c r="X2904" t="s">
        <v>22</v>
      </c>
      <c r="Y2904">
        <v>0</v>
      </c>
      <c r="Z2904" t="str">
        <f>VLOOKUP(ventas_starbucks_2025[[#This Row],[promoción_aplicada5]],promocion_cambiar[#All],2,0)</f>
        <v>Ninguna</v>
      </c>
      <c r="AA2904" t="s">
        <v>17</v>
      </c>
      <c r="AB2904" t="s">
        <v>32</v>
      </c>
      <c r="AC2904" t="s">
        <v>41</v>
      </c>
      <c r="AD2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04">
        <v>6.6</v>
      </c>
      <c r="AF2904">
        <v>3</v>
      </c>
      <c r="AG2904">
        <v>20</v>
      </c>
      <c r="AH2904">
        <v>18</v>
      </c>
    </row>
    <row r="2905" spans="1:34" x14ac:dyDescent="0.25">
      <c r="A2905" s="3" t="s">
        <v>2980</v>
      </c>
      <c r="B2905" s="1">
        <v>45698</v>
      </c>
      <c r="C2905" s="23">
        <f t="shared" si="225"/>
        <v>10</v>
      </c>
      <c r="D2905" s="23">
        <f t="shared" si="226"/>
        <v>1</v>
      </c>
      <c r="E2905" s="23" t="str">
        <f t="shared" si="227"/>
        <v>lunes</v>
      </c>
      <c r="F2905" s="23">
        <f t="shared" si="228"/>
        <v>2</v>
      </c>
      <c r="G2905" s="23" t="str">
        <f t="shared" si="229"/>
        <v>febrero</v>
      </c>
      <c r="H2905" s="2">
        <v>0.5493055555555556</v>
      </c>
      <c r="I2905" t="s">
        <v>57</v>
      </c>
      <c r="J2905" t="str">
        <f>VLOOKUP(ventas_starbucks_2025[[#This Row],[sucursal]],cambio_sucursal[#All],2,0)</f>
        <v>Sucursal Avda Colón</v>
      </c>
      <c r="K2905" t="s">
        <v>20</v>
      </c>
      <c r="L2905" t="s">
        <v>21</v>
      </c>
      <c r="M2905" t="s">
        <v>4</v>
      </c>
      <c r="N2905" t="str">
        <f>IFERROR(VLOOKUP(ventas_starbucks_2025[[#This Row],[tamaño_sucio]],cambio_tamaño[#All],2,0),"Tamaño único")</f>
        <v>Tamaño único</v>
      </c>
      <c r="O2905">
        <v>2</v>
      </c>
      <c r="P2905">
        <v>724.05</v>
      </c>
      <c r="Q2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05">
        <v>1448.1</v>
      </c>
      <c r="S2905" t="s">
        <v>5</v>
      </c>
      <c r="T2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5" t="str">
        <f>VLOOKUP(ventas_starbucks_2025[[#This Row],[canal_compra]],cambio_canal_compra[#All],2,0)</f>
        <v>En tienda</v>
      </c>
      <c r="V2905" t="s">
        <v>16</v>
      </c>
      <c r="W2905" t="str">
        <f>VLOOKUP(ventas_starbucks_2025[[#This Row],[método_pago]],cambio_metodo_pago[#All],2,0)</f>
        <v>Tarjeta</v>
      </c>
      <c r="X2905" t="s">
        <v>22</v>
      </c>
      <c r="Y2905">
        <v>0</v>
      </c>
      <c r="Z2905" t="str">
        <f>VLOOKUP(ventas_starbucks_2025[[#This Row],[promoción_aplicada5]],promocion_cambiar[#All],2,0)</f>
        <v>Ninguna</v>
      </c>
      <c r="AA2905" t="s">
        <v>17</v>
      </c>
      <c r="AB2905" t="s">
        <v>32</v>
      </c>
      <c r="AC2905" t="s">
        <v>41</v>
      </c>
      <c r="AD2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05">
        <v>5.8</v>
      </c>
      <c r="AF2905">
        <v>5</v>
      </c>
      <c r="AG2905">
        <v>41</v>
      </c>
      <c r="AH2905">
        <v>39</v>
      </c>
    </row>
    <row r="2906" spans="1:34" x14ac:dyDescent="0.25">
      <c r="A2906" s="3" t="s">
        <v>2981</v>
      </c>
      <c r="B2906" s="1">
        <v>45695</v>
      </c>
      <c r="C2906" s="23">
        <f t="shared" si="225"/>
        <v>7</v>
      </c>
      <c r="D2906" s="23">
        <f t="shared" si="226"/>
        <v>5</v>
      </c>
      <c r="E2906" s="1" t="str">
        <f t="shared" si="227"/>
        <v>viernes</v>
      </c>
      <c r="F2906" s="23">
        <f t="shared" si="228"/>
        <v>2</v>
      </c>
      <c r="G2906" s="1" t="str">
        <f t="shared" si="229"/>
        <v>febrero</v>
      </c>
      <c r="H2906" s="2">
        <v>0.37708333333333333</v>
      </c>
      <c r="I2906" t="s">
        <v>26</v>
      </c>
      <c r="J2906" t="str">
        <f>VLOOKUP(ventas_starbucks_2025[[#This Row],[sucursal]],cambio_sucursal[#All],2,0)</f>
        <v>Sucursal San Lorenzo 47</v>
      </c>
      <c r="K2906" t="s">
        <v>89</v>
      </c>
      <c r="L2906" t="s">
        <v>90</v>
      </c>
      <c r="M2906" t="s">
        <v>4</v>
      </c>
      <c r="N2906" t="str">
        <f>IFERROR(VLOOKUP(ventas_starbucks_2025[[#This Row],[tamaño_sucio]],cambio_tamaño[#All],2,0),"Tamaño único")</f>
        <v>Tamaño único</v>
      </c>
      <c r="O2906">
        <v>4</v>
      </c>
      <c r="P2906">
        <v>1134.9100000000001</v>
      </c>
      <c r="Q2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6">
        <v>4539.6400000000003</v>
      </c>
      <c r="S2906" t="s">
        <v>31</v>
      </c>
      <c r="T2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6" t="str">
        <f>VLOOKUP(ventas_starbucks_2025[[#This Row],[canal_compra]],cambio_canal_compra[#All],2,0)</f>
        <v>Entrega domicilio</v>
      </c>
      <c r="V2906" t="s">
        <v>16</v>
      </c>
      <c r="W2906" t="str">
        <f>VLOOKUP(ventas_starbucks_2025[[#This Row],[método_pago]],cambio_metodo_pago[#All],2,0)</f>
        <v>Tarjeta</v>
      </c>
      <c r="X2906" t="s">
        <v>22</v>
      </c>
      <c r="Y2906">
        <v>0</v>
      </c>
      <c r="Z2906" t="str">
        <f>VLOOKUP(ventas_starbucks_2025[[#This Row],[promoción_aplicada5]],promocion_cambiar[#All],2,0)</f>
        <v>Combo</v>
      </c>
      <c r="AA2906" t="s">
        <v>8</v>
      </c>
      <c r="AB2906" t="s">
        <v>52</v>
      </c>
      <c r="AC2906" t="s">
        <v>24</v>
      </c>
      <c r="AD2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06">
        <v>7.2</v>
      </c>
      <c r="AF2906">
        <v>5</v>
      </c>
      <c r="AG2906">
        <v>42</v>
      </c>
      <c r="AH2906">
        <v>38</v>
      </c>
    </row>
    <row r="2907" spans="1:34" x14ac:dyDescent="0.25">
      <c r="A2907" s="3" t="s">
        <v>2982</v>
      </c>
      <c r="B2907" s="1">
        <v>45666</v>
      </c>
      <c r="C2907" s="23">
        <f t="shared" si="225"/>
        <v>9</v>
      </c>
      <c r="D2907" s="23">
        <f t="shared" si="226"/>
        <v>4</v>
      </c>
      <c r="E2907" s="23" t="str">
        <f t="shared" si="227"/>
        <v>jueves</v>
      </c>
      <c r="F2907" s="23">
        <f t="shared" si="228"/>
        <v>1</v>
      </c>
      <c r="G2907" s="23" t="str">
        <f t="shared" si="229"/>
        <v>enero</v>
      </c>
      <c r="H2907" s="2">
        <v>0.54722222222222228</v>
      </c>
      <c r="I2907" t="s">
        <v>57</v>
      </c>
      <c r="J2907" t="str">
        <f>VLOOKUP(ventas_starbucks_2025[[#This Row],[sucursal]],cambio_sucursal[#All],2,0)</f>
        <v>Sucursal Avda Colón</v>
      </c>
      <c r="K2907" t="s">
        <v>89</v>
      </c>
      <c r="L2907" t="s">
        <v>90</v>
      </c>
      <c r="M2907" t="s">
        <v>4</v>
      </c>
      <c r="N2907" t="str">
        <f>IFERROR(VLOOKUP(ventas_starbucks_2025[[#This Row],[tamaño_sucio]],cambio_tamaño[#All],2,0),"Tamaño único")</f>
        <v>Tamaño único</v>
      </c>
      <c r="O2907">
        <v>5</v>
      </c>
      <c r="P2907">
        <v>1412.11</v>
      </c>
      <c r="Q2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7">
        <v>7060.55</v>
      </c>
      <c r="S2907" t="s">
        <v>5</v>
      </c>
      <c r="T2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07" t="str">
        <f>VLOOKUP(ventas_starbucks_2025[[#This Row],[canal_compra]],cambio_canal_compra[#All],2,0)</f>
        <v>En tienda</v>
      </c>
      <c r="V2907" t="s">
        <v>6</v>
      </c>
      <c r="W2907" t="str">
        <f>VLOOKUP(ventas_starbucks_2025[[#This Row],[método_pago]],cambio_metodo_pago[#All],2,0)</f>
        <v>Aplicación móbil</v>
      </c>
      <c r="X2907" t="s">
        <v>7</v>
      </c>
      <c r="Y2907">
        <v>15</v>
      </c>
      <c r="Z2907" t="str">
        <f>VLOOKUP(ventas_starbucks_2025[[#This Row],[promoción_aplicada5]],promocion_cambiar[#All],2,0)</f>
        <v>Hora Feliz</v>
      </c>
      <c r="AA2907" t="s">
        <v>36</v>
      </c>
      <c r="AB2907" t="s">
        <v>9</v>
      </c>
      <c r="AC2907" t="s">
        <v>24</v>
      </c>
      <c r="AD2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07">
        <v>6.6</v>
      </c>
      <c r="AF2907">
        <v>3</v>
      </c>
      <c r="AG2907">
        <v>32</v>
      </c>
      <c r="AH2907">
        <v>27</v>
      </c>
    </row>
    <row r="2908" spans="1:34" x14ac:dyDescent="0.25">
      <c r="A2908" s="3" t="s">
        <v>2983</v>
      </c>
      <c r="B2908" s="1">
        <v>45746</v>
      </c>
      <c r="C2908" s="23">
        <f t="shared" si="225"/>
        <v>30</v>
      </c>
      <c r="D2908" s="23">
        <f t="shared" si="226"/>
        <v>7</v>
      </c>
      <c r="E2908" s="23" t="str">
        <f t="shared" si="227"/>
        <v>domingo</v>
      </c>
      <c r="F2908" s="23">
        <f t="shared" si="228"/>
        <v>3</v>
      </c>
      <c r="G2908" s="23" t="str">
        <f t="shared" si="229"/>
        <v>marzo</v>
      </c>
      <c r="H2908" s="2">
        <v>0.56805555555555554</v>
      </c>
      <c r="I2908" t="s">
        <v>57</v>
      </c>
      <c r="J2908" t="str">
        <f>VLOOKUP(ventas_starbucks_2025[[#This Row],[sucursal]],cambio_sucursal[#All],2,0)</f>
        <v>Sucursal Avda Colón</v>
      </c>
      <c r="K2908" t="s">
        <v>74</v>
      </c>
      <c r="L2908" t="s">
        <v>70</v>
      </c>
      <c r="M2908" t="s">
        <v>62</v>
      </c>
      <c r="N2908" t="str">
        <f>IFERROR(VLOOKUP(ventas_starbucks_2025[[#This Row],[tamaño_sucio]],cambio_tamaño[#All],2,0),"Tamaño único")</f>
        <v>Extra-Grande</v>
      </c>
      <c r="O2908">
        <v>4</v>
      </c>
      <c r="P2908">
        <v>1443.43</v>
      </c>
      <c r="Q2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8">
        <v>5773.72</v>
      </c>
      <c r="S2908" t="s">
        <v>15</v>
      </c>
      <c r="T2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08" t="str">
        <f>VLOOKUP(ventas_starbucks_2025[[#This Row],[canal_compra]],cambio_canal_compra[#All],2,0)</f>
        <v>Para llevar</v>
      </c>
      <c r="V2908" t="s">
        <v>16</v>
      </c>
      <c r="W2908" t="str">
        <f>VLOOKUP(ventas_starbucks_2025[[#This Row],[método_pago]],cambio_metodo_pago[#All],2,0)</f>
        <v>Tarjeta</v>
      </c>
      <c r="X2908" t="s">
        <v>22</v>
      </c>
      <c r="Y2908">
        <v>0</v>
      </c>
      <c r="Z2908" t="str">
        <f>VLOOKUP(ventas_starbucks_2025[[#This Row],[promoción_aplicada5]],promocion_cambiar[#All],2,0)</f>
        <v>2x1</v>
      </c>
      <c r="AA2908" t="s">
        <v>51</v>
      </c>
      <c r="AB2908" t="s">
        <v>9</v>
      </c>
      <c r="AC2908" t="s">
        <v>41</v>
      </c>
      <c r="AD2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08">
        <v>10.199999999999999</v>
      </c>
      <c r="AF2908">
        <v>4</v>
      </c>
      <c r="AG2908">
        <v>33</v>
      </c>
      <c r="AH2908">
        <v>29</v>
      </c>
    </row>
    <row r="2909" spans="1:34" x14ac:dyDescent="0.25">
      <c r="A2909" s="3" t="s">
        <v>2984</v>
      </c>
      <c r="B2909" s="1">
        <v>45679</v>
      </c>
      <c r="C2909" s="23">
        <f t="shared" si="225"/>
        <v>22</v>
      </c>
      <c r="D2909" s="23">
        <f t="shared" si="226"/>
        <v>3</v>
      </c>
      <c r="E2909" s="23" t="str">
        <f t="shared" si="227"/>
        <v>miércoles</v>
      </c>
      <c r="F2909" s="23">
        <f t="shared" si="228"/>
        <v>1</v>
      </c>
      <c r="G2909" s="23" t="str">
        <f t="shared" si="229"/>
        <v>enero</v>
      </c>
      <c r="H2909" s="2">
        <v>0.33958333333333335</v>
      </c>
      <c r="I2909" t="s">
        <v>57</v>
      </c>
      <c r="J2909" t="str">
        <f>VLOOKUP(ventas_starbucks_2025[[#This Row],[sucursal]],cambio_sucursal[#All],2,0)</f>
        <v>Sucursal Avda Colón</v>
      </c>
      <c r="K2909" t="s">
        <v>38</v>
      </c>
      <c r="L2909" t="s">
        <v>39</v>
      </c>
      <c r="M2909" t="s">
        <v>4</v>
      </c>
      <c r="N2909" t="str">
        <f>IFERROR(VLOOKUP(ventas_starbucks_2025[[#This Row],[tamaño_sucio]],cambio_tamaño[#All],2,0),"Tamaño único")</f>
        <v>Tamaño único</v>
      </c>
      <c r="O2909">
        <v>4</v>
      </c>
      <c r="P2909">
        <v>1578.49</v>
      </c>
      <c r="Q2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9">
        <v>6313.96</v>
      </c>
      <c r="S2909" t="s">
        <v>31</v>
      </c>
      <c r="T2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09" t="str">
        <f>VLOOKUP(ventas_starbucks_2025[[#This Row],[canal_compra]],cambio_canal_compra[#All],2,0)</f>
        <v>Entrega domicilio</v>
      </c>
      <c r="V2909" t="s">
        <v>16</v>
      </c>
      <c r="W2909" t="str">
        <f>VLOOKUP(ventas_starbucks_2025[[#This Row],[método_pago]],cambio_metodo_pago[#All],2,0)</f>
        <v>Tarjeta</v>
      </c>
      <c r="X2909" t="s">
        <v>22</v>
      </c>
      <c r="Y2909">
        <v>0</v>
      </c>
      <c r="Z2909" t="str">
        <f>VLOOKUP(ventas_starbucks_2025[[#This Row],[promoción_aplicada5]],promocion_cambiar[#All],2,0)</f>
        <v>Combo</v>
      </c>
      <c r="AA2909" t="s">
        <v>8</v>
      </c>
      <c r="AB2909" t="s">
        <v>9</v>
      </c>
      <c r="AC2909" t="s">
        <v>41</v>
      </c>
      <c r="AD2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09">
        <v>9.6</v>
      </c>
      <c r="AF2909">
        <v>3</v>
      </c>
      <c r="AG2909">
        <v>17</v>
      </c>
      <c r="AH2909">
        <v>13</v>
      </c>
    </row>
    <row r="2910" spans="1:34" x14ac:dyDescent="0.25">
      <c r="A2910" s="3" t="s">
        <v>2985</v>
      </c>
      <c r="B2910" s="1">
        <v>45686</v>
      </c>
      <c r="C2910" s="23">
        <f t="shared" si="225"/>
        <v>29</v>
      </c>
      <c r="D2910" s="23">
        <f t="shared" si="226"/>
        <v>3</v>
      </c>
      <c r="E2910" s="23" t="str">
        <f t="shared" si="227"/>
        <v>miércoles</v>
      </c>
      <c r="F2910" s="23">
        <f t="shared" si="228"/>
        <v>1</v>
      </c>
      <c r="G2910" s="23" t="str">
        <f t="shared" si="229"/>
        <v>enero</v>
      </c>
      <c r="H2910" s="2">
        <v>0.82708333333333328</v>
      </c>
      <c r="I2910" t="s">
        <v>1</v>
      </c>
      <c r="J2910" t="str">
        <f>VLOOKUP(ventas_starbucks_2025[[#This Row],[sucursal]],cambio_sucursal[#All],2,0)</f>
        <v>Sucursal Nueva Córdoba</v>
      </c>
      <c r="K2910" t="s">
        <v>74</v>
      </c>
      <c r="L2910" t="s">
        <v>70</v>
      </c>
      <c r="M2910" t="s">
        <v>45</v>
      </c>
      <c r="N2910" t="str">
        <f>IFERROR(VLOOKUP(ventas_starbucks_2025[[#This Row],[tamaño_sucio]],cambio_tamaño[#All],2,0),"Tamaño único")</f>
        <v>Grande</v>
      </c>
      <c r="O2910">
        <v>2</v>
      </c>
      <c r="P2910">
        <v>1360.5</v>
      </c>
      <c r="Q2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0">
        <v>2721</v>
      </c>
      <c r="S2910" t="s">
        <v>5</v>
      </c>
      <c r="T2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0" t="str">
        <f>VLOOKUP(ventas_starbucks_2025[[#This Row],[canal_compra]],cambio_canal_compra[#All],2,0)</f>
        <v>En tienda</v>
      </c>
      <c r="V2910" t="s">
        <v>40</v>
      </c>
      <c r="W2910" t="str">
        <f>VLOOKUP(ventas_starbucks_2025[[#This Row],[método_pago]],cambio_metodo_pago[#All],2,0)</f>
        <v>Efectivo</v>
      </c>
      <c r="X2910" t="s">
        <v>7</v>
      </c>
      <c r="Y2910">
        <v>0</v>
      </c>
      <c r="Z2910" t="str">
        <f>VLOOKUP(ventas_starbucks_2025[[#This Row],[promoción_aplicada5]],promocion_cambiar[#All],2,0)</f>
        <v>Hora Feliz</v>
      </c>
      <c r="AA2910" t="s">
        <v>36</v>
      </c>
      <c r="AB2910" t="s">
        <v>52</v>
      </c>
      <c r="AC2910" t="s">
        <v>10</v>
      </c>
      <c r="AD2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10">
        <v>8.6999999999999993</v>
      </c>
      <c r="AF2910">
        <v>1</v>
      </c>
      <c r="AG2910">
        <v>39</v>
      </c>
      <c r="AH2910">
        <v>37</v>
      </c>
    </row>
    <row r="2911" spans="1:34" x14ac:dyDescent="0.25">
      <c r="A2911" s="3" t="s">
        <v>2986</v>
      </c>
      <c r="B2911" s="1">
        <v>45746</v>
      </c>
      <c r="C2911" s="23">
        <f t="shared" si="225"/>
        <v>30</v>
      </c>
      <c r="D2911" s="23">
        <f t="shared" si="226"/>
        <v>7</v>
      </c>
      <c r="E2911" s="1" t="str">
        <f t="shared" si="227"/>
        <v>domingo</v>
      </c>
      <c r="F2911" s="23">
        <f t="shared" si="228"/>
        <v>3</v>
      </c>
      <c r="G2911" s="1" t="str">
        <f t="shared" si="229"/>
        <v>marzo</v>
      </c>
      <c r="H2911" s="2">
        <v>0.58125000000000004</v>
      </c>
      <c r="I2911" t="s">
        <v>26</v>
      </c>
      <c r="J2911" t="str">
        <f>VLOOKUP(ventas_starbucks_2025[[#This Row],[sucursal]],cambio_sucursal[#All],2,0)</f>
        <v>Sucursal San Lorenzo 47</v>
      </c>
      <c r="K2911" t="s">
        <v>87</v>
      </c>
      <c r="L2911" t="s">
        <v>65</v>
      </c>
      <c r="M2911" t="s">
        <v>4</v>
      </c>
      <c r="N2911" t="str">
        <f>IFERROR(VLOOKUP(ventas_starbucks_2025[[#This Row],[tamaño_sucio]],cambio_tamaño[#All],2,0),"Tamaño único")</f>
        <v>Tamaño único</v>
      </c>
      <c r="O2911">
        <v>1</v>
      </c>
      <c r="P2911">
        <v>1735.93</v>
      </c>
      <c r="Q2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1">
        <v>1735.93</v>
      </c>
      <c r="S2911" t="s">
        <v>5</v>
      </c>
      <c r="T2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1" t="str">
        <f>VLOOKUP(ventas_starbucks_2025[[#This Row],[canal_compra]],cambio_canal_compra[#All],2,0)</f>
        <v>En tienda</v>
      </c>
      <c r="V2911" t="s">
        <v>6</v>
      </c>
      <c r="W2911" t="str">
        <f>VLOOKUP(ventas_starbucks_2025[[#This Row],[método_pago]],cambio_metodo_pago[#All],2,0)</f>
        <v>Aplicación móbil</v>
      </c>
      <c r="X2911" t="s">
        <v>7</v>
      </c>
      <c r="Y2911">
        <v>15</v>
      </c>
      <c r="Z2911" t="str">
        <f>VLOOKUP(ventas_starbucks_2025[[#This Row],[promoción_aplicada5]],promocion_cambiar[#All],2,0)</f>
        <v>Combo</v>
      </c>
      <c r="AA2911" t="s">
        <v>8</v>
      </c>
      <c r="AB2911" t="s">
        <v>18</v>
      </c>
      <c r="AC2911" t="s">
        <v>41</v>
      </c>
      <c r="AD2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11">
        <v>6.7</v>
      </c>
      <c r="AF2911">
        <v>3</v>
      </c>
      <c r="AG2911">
        <v>35</v>
      </c>
      <c r="AH2911">
        <v>34</v>
      </c>
    </row>
    <row r="2912" spans="1:34" x14ac:dyDescent="0.25">
      <c r="A2912" s="3" t="s">
        <v>2987</v>
      </c>
      <c r="B2912" s="1">
        <v>45748</v>
      </c>
      <c r="C2912" s="23">
        <f t="shared" si="225"/>
        <v>1</v>
      </c>
      <c r="D2912" s="23">
        <f t="shared" si="226"/>
        <v>2</v>
      </c>
      <c r="E2912" s="23" t="str">
        <f t="shared" si="227"/>
        <v>martes</v>
      </c>
      <c r="F2912" s="23">
        <f t="shared" si="228"/>
        <v>4</v>
      </c>
      <c r="G2912" s="23" t="str">
        <f t="shared" si="229"/>
        <v>abril</v>
      </c>
      <c r="H2912" s="2">
        <v>0.8666666666666667</v>
      </c>
      <c r="I2912" t="s">
        <v>12</v>
      </c>
      <c r="J2912" t="str">
        <f>VLOOKUP(ventas_starbucks_2025[[#This Row],[sucursal]],cambio_sucursal[#All],2,0)</f>
        <v>Sucursal Córdoba Shopping</v>
      </c>
      <c r="K2912" t="s">
        <v>127</v>
      </c>
      <c r="L2912" t="s">
        <v>44</v>
      </c>
      <c r="M2912" t="s">
        <v>62</v>
      </c>
      <c r="N2912" t="str">
        <f>IFERROR(VLOOKUP(ventas_starbucks_2025[[#This Row],[tamaño_sucio]],cambio_tamaño[#All],2,0),"Tamaño único")</f>
        <v>Extra-Grande</v>
      </c>
      <c r="O2912">
        <v>4</v>
      </c>
      <c r="P2912">
        <v>1635.53</v>
      </c>
      <c r="Q2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2">
        <v>6542.12</v>
      </c>
      <c r="S2912" t="s">
        <v>31</v>
      </c>
      <c r="T2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12" t="str">
        <f>VLOOKUP(ventas_starbucks_2025[[#This Row],[canal_compra]],cambio_canal_compra[#All],2,0)</f>
        <v>Entrega domicilio</v>
      </c>
      <c r="V2912" t="s">
        <v>40</v>
      </c>
      <c r="W2912" t="str">
        <f>VLOOKUP(ventas_starbucks_2025[[#This Row],[método_pago]],cambio_metodo_pago[#All],2,0)</f>
        <v>Efectivo</v>
      </c>
      <c r="X2912" t="s">
        <v>22</v>
      </c>
      <c r="Y2912">
        <v>0</v>
      </c>
      <c r="Z2912" t="str">
        <f>VLOOKUP(ventas_starbucks_2025[[#This Row],[promoción_aplicada5]],promocion_cambiar[#All],2,0)</f>
        <v>2x1</v>
      </c>
      <c r="AA2912" t="s">
        <v>51</v>
      </c>
      <c r="AB2912" t="s">
        <v>52</v>
      </c>
      <c r="AC2912" t="s">
        <v>24</v>
      </c>
      <c r="AD2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12">
        <v>12.7</v>
      </c>
      <c r="AF2912">
        <v>2</v>
      </c>
      <c r="AG2912">
        <v>35</v>
      </c>
      <c r="AH2912">
        <v>31</v>
      </c>
    </row>
    <row r="2913" spans="1:34" x14ac:dyDescent="0.25">
      <c r="A2913" s="3" t="s">
        <v>2988</v>
      </c>
      <c r="B2913" s="1">
        <v>45763</v>
      </c>
      <c r="C2913" s="23">
        <f t="shared" si="225"/>
        <v>16</v>
      </c>
      <c r="D2913" s="23">
        <f t="shared" si="226"/>
        <v>3</v>
      </c>
      <c r="E2913" s="23" t="str">
        <f t="shared" si="227"/>
        <v>miércoles</v>
      </c>
      <c r="F2913" s="23">
        <f t="shared" si="228"/>
        <v>4</v>
      </c>
      <c r="G2913" s="23" t="str">
        <f t="shared" si="229"/>
        <v>abril</v>
      </c>
      <c r="H2913" s="2">
        <v>0.64930555555555558</v>
      </c>
      <c r="I2913" t="s">
        <v>57</v>
      </c>
      <c r="J2913" t="str">
        <f>VLOOKUP(ventas_starbucks_2025[[#This Row],[sucursal]],cambio_sucursal[#All],2,0)</f>
        <v>Sucursal Avda Colón</v>
      </c>
      <c r="K2913" t="s">
        <v>74</v>
      </c>
      <c r="L2913" t="s">
        <v>70</v>
      </c>
      <c r="M2913" t="s">
        <v>55</v>
      </c>
      <c r="N2913" t="str">
        <f>IFERROR(VLOOKUP(ventas_starbucks_2025[[#This Row],[tamaño_sucio]],cambio_tamaño[#All],2,0),"Tamaño único")</f>
        <v>Pequeño</v>
      </c>
      <c r="O2913">
        <v>4</v>
      </c>
      <c r="P2913">
        <v>1478.6</v>
      </c>
      <c r="Q2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3">
        <v>5914.4</v>
      </c>
      <c r="S2913" t="s">
        <v>31</v>
      </c>
      <c r="T2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13" t="str">
        <f>VLOOKUP(ventas_starbucks_2025[[#This Row],[canal_compra]],cambio_canal_compra[#All],2,0)</f>
        <v>Entrega domicilio</v>
      </c>
      <c r="V2913" t="s">
        <v>16</v>
      </c>
      <c r="W2913" t="str">
        <f>VLOOKUP(ventas_starbucks_2025[[#This Row],[método_pago]],cambio_metodo_pago[#All],2,0)</f>
        <v>Tarjeta</v>
      </c>
      <c r="X2913" t="s">
        <v>7</v>
      </c>
      <c r="Y2913">
        <v>10</v>
      </c>
      <c r="Z2913" t="str">
        <f>VLOOKUP(ventas_starbucks_2025[[#This Row],[promoción_aplicada5]],promocion_cambiar[#All],2,0)</f>
        <v>Combo</v>
      </c>
      <c r="AA2913" t="s">
        <v>8</v>
      </c>
      <c r="AB2913" t="s">
        <v>52</v>
      </c>
      <c r="AC2913" t="s">
        <v>41</v>
      </c>
      <c r="AD2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13">
        <v>9.9</v>
      </c>
      <c r="AF2913">
        <v>3</v>
      </c>
      <c r="AG2913">
        <v>26</v>
      </c>
      <c r="AH2913">
        <v>22</v>
      </c>
    </row>
    <row r="2914" spans="1:34" x14ac:dyDescent="0.25">
      <c r="A2914" s="3" t="s">
        <v>2989</v>
      </c>
      <c r="B2914" s="1">
        <v>45692</v>
      </c>
      <c r="C2914" s="23">
        <f t="shared" si="225"/>
        <v>4</v>
      </c>
      <c r="D2914" s="23">
        <f t="shared" si="226"/>
        <v>2</v>
      </c>
      <c r="E2914" s="23" t="str">
        <f t="shared" si="227"/>
        <v>martes</v>
      </c>
      <c r="F2914" s="23">
        <f t="shared" si="228"/>
        <v>2</v>
      </c>
      <c r="G2914" s="23" t="str">
        <f t="shared" si="229"/>
        <v>febrero</v>
      </c>
      <c r="H2914" s="2">
        <v>0.57222222222222219</v>
      </c>
      <c r="I2914" t="s">
        <v>12</v>
      </c>
      <c r="J2914" t="str">
        <f>VLOOKUP(ventas_starbucks_2025[[#This Row],[sucursal]],cambio_sucursal[#All],2,0)</f>
        <v>Sucursal Córdoba Shopping</v>
      </c>
      <c r="K2914" t="s">
        <v>64</v>
      </c>
      <c r="L2914" t="s">
        <v>65</v>
      </c>
      <c r="M2914" t="s">
        <v>4</v>
      </c>
      <c r="N2914" t="str">
        <f>IFERROR(VLOOKUP(ventas_starbucks_2025[[#This Row],[tamaño_sucio]],cambio_tamaño[#All],2,0),"Tamaño único")</f>
        <v>Tamaño único</v>
      </c>
      <c r="O2914">
        <v>3</v>
      </c>
      <c r="P2914">
        <v>1669.6</v>
      </c>
      <c r="Q2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4">
        <v>5008.8</v>
      </c>
      <c r="S2914" t="s">
        <v>15</v>
      </c>
      <c r="T2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14" t="str">
        <f>VLOOKUP(ventas_starbucks_2025[[#This Row],[canal_compra]],cambio_canal_compra[#All],2,0)</f>
        <v>Para llevar</v>
      </c>
      <c r="V2914" t="s">
        <v>16</v>
      </c>
      <c r="W2914" t="str">
        <f>VLOOKUP(ventas_starbucks_2025[[#This Row],[método_pago]],cambio_metodo_pago[#All],2,0)</f>
        <v>Tarjeta</v>
      </c>
      <c r="X2914" t="s">
        <v>7</v>
      </c>
      <c r="Y2914">
        <v>0</v>
      </c>
      <c r="Z2914" t="str">
        <f>VLOOKUP(ventas_starbucks_2025[[#This Row],[promoción_aplicada5]],promocion_cambiar[#All],2,0)</f>
        <v>Hora Feliz</v>
      </c>
      <c r="AA2914" t="s">
        <v>36</v>
      </c>
      <c r="AB2914" t="s">
        <v>23</v>
      </c>
      <c r="AC2914" t="s">
        <v>41</v>
      </c>
      <c r="AD2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14">
        <v>10.4</v>
      </c>
      <c r="AF2914">
        <v>1</v>
      </c>
      <c r="AG2914">
        <v>29</v>
      </c>
      <c r="AH2914">
        <v>26</v>
      </c>
    </row>
    <row r="2915" spans="1:34" x14ac:dyDescent="0.25">
      <c r="A2915" s="3" t="s">
        <v>2990</v>
      </c>
      <c r="B2915" s="1">
        <v>45702</v>
      </c>
      <c r="C2915" s="23">
        <f t="shared" si="225"/>
        <v>14</v>
      </c>
      <c r="D2915" s="23">
        <f t="shared" si="226"/>
        <v>5</v>
      </c>
      <c r="E2915" s="23" t="str">
        <f t="shared" si="227"/>
        <v>viernes</v>
      </c>
      <c r="F2915" s="23">
        <f t="shared" si="228"/>
        <v>2</v>
      </c>
      <c r="G2915" s="23" t="str">
        <f t="shared" si="229"/>
        <v>febrero</v>
      </c>
      <c r="H2915" s="2">
        <v>0.4548611111111111</v>
      </c>
      <c r="I2915" t="s">
        <v>57</v>
      </c>
      <c r="J2915" t="str">
        <f>VLOOKUP(ventas_starbucks_2025[[#This Row],[sucursal]],cambio_sucursal[#All],2,0)</f>
        <v>Sucursal Avda Colón</v>
      </c>
      <c r="K2915" t="s">
        <v>132</v>
      </c>
      <c r="L2915" t="s">
        <v>35</v>
      </c>
      <c r="M2915" t="s">
        <v>4</v>
      </c>
      <c r="N2915" t="str">
        <f>IFERROR(VLOOKUP(ventas_starbucks_2025[[#This Row],[tamaño_sucio]],cambio_tamaño[#All],2,0),"Tamaño único")</f>
        <v>Tamaño único</v>
      </c>
      <c r="O2915">
        <v>1</v>
      </c>
      <c r="P2915">
        <v>1384.74</v>
      </c>
      <c r="Q2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5">
        <v>1384.74</v>
      </c>
      <c r="S2915" t="s">
        <v>15</v>
      </c>
      <c r="T2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5" t="str">
        <f>VLOOKUP(ventas_starbucks_2025[[#This Row],[canal_compra]],cambio_canal_compra[#All],2,0)</f>
        <v>Para llevar</v>
      </c>
      <c r="V2915" t="s">
        <v>6</v>
      </c>
      <c r="W2915" t="str">
        <f>VLOOKUP(ventas_starbucks_2025[[#This Row],[método_pago]],cambio_metodo_pago[#All],2,0)</f>
        <v>Aplicación móbil</v>
      </c>
      <c r="X2915" t="s">
        <v>22</v>
      </c>
      <c r="Y2915">
        <v>0</v>
      </c>
      <c r="Z2915" t="str">
        <f>VLOOKUP(ventas_starbucks_2025[[#This Row],[promoción_aplicada5]],promocion_cambiar[#All],2,0)</f>
        <v>Ninguna</v>
      </c>
      <c r="AA2915" t="s">
        <v>17</v>
      </c>
      <c r="AB2915" t="s">
        <v>32</v>
      </c>
      <c r="AC2915" t="s">
        <v>24</v>
      </c>
      <c r="AD2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15">
        <v>8.5</v>
      </c>
      <c r="AF2915">
        <v>5</v>
      </c>
      <c r="AG2915">
        <v>31</v>
      </c>
      <c r="AH2915">
        <v>30</v>
      </c>
    </row>
    <row r="2916" spans="1:34" x14ac:dyDescent="0.25">
      <c r="A2916" s="3" t="s">
        <v>2991</v>
      </c>
      <c r="B2916" s="1">
        <v>45688</v>
      </c>
      <c r="C2916" s="23">
        <f t="shared" si="225"/>
        <v>31</v>
      </c>
      <c r="D2916" s="23">
        <f t="shared" si="226"/>
        <v>5</v>
      </c>
      <c r="E2916" s="23" t="str">
        <f t="shared" si="227"/>
        <v>viernes</v>
      </c>
      <c r="F2916" s="23">
        <f t="shared" si="228"/>
        <v>1</v>
      </c>
      <c r="G2916" s="23" t="str">
        <f t="shared" si="229"/>
        <v>enero</v>
      </c>
      <c r="H2916" s="2">
        <v>0.80902777777777779</v>
      </c>
      <c r="I2916" t="s">
        <v>12</v>
      </c>
      <c r="J2916" t="str">
        <f>VLOOKUP(ventas_starbucks_2025[[#This Row],[sucursal]],cambio_sucursal[#All],2,0)</f>
        <v>Sucursal Córdoba Shopping</v>
      </c>
      <c r="K2916" t="s">
        <v>64</v>
      </c>
      <c r="L2916" t="s">
        <v>65</v>
      </c>
      <c r="M2916" t="s">
        <v>4</v>
      </c>
      <c r="N2916" t="str">
        <f>IFERROR(VLOOKUP(ventas_starbucks_2025[[#This Row],[tamaño_sucio]],cambio_tamaño[#All],2,0),"Tamaño único")</f>
        <v>Tamaño único</v>
      </c>
      <c r="O2916">
        <v>1</v>
      </c>
      <c r="P2916">
        <v>1721.82</v>
      </c>
      <c r="Q2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6">
        <v>1721.82</v>
      </c>
      <c r="S2916" t="s">
        <v>31</v>
      </c>
      <c r="T2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6" t="str">
        <f>VLOOKUP(ventas_starbucks_2025[[#This Row],[canal_compra]],cambio_canal_compra[#All],2,0)</f>
        <v>Entrega domicilio</v>
      </c>
      <c r="V2916" t="s">
        <v>6</v>
      </c>
      <c r="W2916" t="str">
        <f>VLOOKUP(ventas_starbucks_2025[[#This Row],[método_pago]],cambio_metodo_pago[#All],2,0)</f>
        <v>Aplicación móbil</v>
      </c>
      <c r="X2916" t="s">
        <v>22</v>
      </c>
      <c r="Y2916">
        <v>0</v>
      </c>
      <c r="Z2916" t="str">
        <f>VLOOKUP(ventas_starbucks_2025[[#This Row],[promoción_aplicada5]],promocion_cambiar[#All],2,0)</f>
        <v>2x1</v>
      </c>
      <c r="AA2916" t="s">
        <v>51</v>
      </c>
      <c r="AB2916" t="s">
        <v>29</v>
      </c>
      <c r="AC2916" t="s">
        <v>10</v>
      </c>
      <c r="AD2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16">
        <v>6.8</v>
      </c>
      <c r="AF2916">
        <v>5</v>
      </c>
      <c r="AG2916">
        <v>16</v>
      </c>
      <c r="AH2916">
        <v>15</v>
      </c>
    </row>
    <row r="2917" spans="1:34" x14ac:dyDescent="0.25">
      <c r="A2917" s="3" t="s">
        <v>2992</v>
      </c>
      <c r="B2917" s="1">
        <v>45658</v>
      </c>
      <c r="C2917" s="23">
        <f t="shared" si="225"/>
        <v>1</v>
      </c>
      <c r="D2917" s="23">
        <f t="shared" si="226"/>
        <v>3</v>
      </c>
      <c r="E2917" s="23" t="str">
        <f t="shared" si="227"/>
        <v>miércoles</v>
      </c>
      <c r="F2917" s="23">
        <f t="shared" si="228"/>
        <v>1</v>
      </c>
      <c r="G2917" s="23" t="str">
        <f t="shared" si="229"/>
        <v>enero</v>
      </c>
      <c r="H2917" s="2">
        <v>0.82361111111111107</v>
      </c>
      <c r="I2917" t="s">
        <v>26</v>
      </c>
      <c r="J2917" t="str">
        <f>VLOOKUP(ventas_starbucks_2025[[#This Row],[sucursal]],cambio_sucursal[#All],2,0)</f>
        <v>Sucursal San Lorenzo 47</v>
      </c>
      <c r="K2917" t="s">
        <v>38</v>
      </c>
      <c r="L2917" t="s">
        <v>39</v>
      </c>
      <c r="M2917" t="s">
        <v>4</v>
      </c>
      <c r="N2917" t="str">
        <f>IFERROR(VLOOKUP(ventas_starbucks_2025[[#This Row],[tamaño_sucio]],cambio_tamaño[#All],2,0),"Tamaño único")</f>
        <v>Tamaño único</v>
      </c>
      <c r="O2917">
        <v>3</v>
      </c>
      <c r="P2917">
        <v>1427.29</v>
      </c>
      <c r="Q2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7">
        <v>4281.87</v>
      </c>
      <c r="S2917" t="s">
        <v>15</v>
      </c>
      <c r="T2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7" t="str">
        <f>VLOOKUP(ventas_starbucks_2025[[#This Row],[canal_compra]],cambio_canal_compra[#All],2,0)</f>
        <v>Para llevar</v>
      </c>
      <c r="V2917" t="s">
        <v>6</v>
      </c>
      <c r="W2917" t="str">
        <f>VLOOKUP(ventas_starbucks_2025[[#This Row],[método_pago]],cambio_metodo_pago[#All],2,0)</f>
        <v>Aplicación móbil</v>
      </c>
      <c r="X2917" t="s">
        <v>22</v>
      </c>
      <c r="Y2917">
        <v>0</v>
      </c>
      <c r="Z2917" t="str">
        <f>VLOOKUP(ventas_starbucks_2025[[#This Row],[promoción_aplicada5]],promocion_cambiar[#All],2,0)</f>
        <v>Hora Feliz</v>
      </c>
      <c r="AA2917" t="s">
        <v>36</v>
      </c>
      <c r="AB2917" t="s">
        <v>9</v>
      </c>
      <c r="AC2917" t="s">
        <v>24</v>
      </c>
      <c r="AD2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17">
        <v>14.8</v>
      </c>
      <c r="AF2917">
        <v>4</v>
      </c>
      <c r="AG2917">
        <v>25</v>
      </c>
      <c r="AH2917">
        <v>22</v>
      </c>
    </row>
    <row r="2918" spans="1:34" x14ac:dyDescent="0.25">
      <c r="A2918" s="3" t="s">
        <v>2993</v>
      </c>
      <c r="B2918" s="1">
        <v>45658</v>
      </c>
      <c r="C2918" s="23">
        <f t="shared" si="225"/>
        <v>1</v>
      </c>
      <c r="D2918" s="23">
        <f t="shared" si="226"/>
        <v>3</v>
      </c>
      <c r="E2918" s="23" t="str">
        <f t="shared" si="227"/>
        <v>miércoles</v>
      </c>
      <c r="F2918" s="23">
        <f t="shared" si="228"/>
        <v>1</v>
      </c>
      <c r="G2918" s="23" t="str">
        <f t="shared" si="229"/>
        <v>enero</v>
      </c>
      <c r="H2918" s="2">
        <v>0.41736111111111113</v>
      </c>
      <c r="I2918" t="s">
        <v>1</v>
      </c>
      <c r="J2918" t="str">
        <f>VLOOKUP(ventas_starbucks_2025[[#This Row],[sucursal]],cambio_sucursal[#All],2,0)</f>
        <v>Sucursal Nueva Córdoba</v>
      </c>
      <c r="K2918" t="s">
        <v>82</v>
      </c>
      <c r="L2918" t="s">
        <v>28</v>
      </c>
      <c r="M2918" t="s">
        <v>4</v>
      </c>
      <c r="N2918" t="str">
        <f>IFERROR(VLOOKUP(ventas_starbucks_2025[[#This Row],[tamaño_sucio]],cambio_tamaño[#All],2,0),"Tamaño único")</f>
        <v>Tamaño único</v>
      </c>
      <c r="O2918">
        <v>1</v>
      </c>
      <c r="P2918">
        <v>2593.8000000000002</v>
      </c>
      <c r="Q2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18">
        <v>2593.8000000000002</v>
      </c>
      <c r="S2918" t="s">
        <v>5</v>
      </c>
      <c r="T2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8" t="str">
        <f>VLOOKUP(ventas_starbucks_2025[[#This Row],[canal_compra]],cambio_canal_compra[#All],2,0)</f>
        <v>En tienda</v>
      </c>
      <c r="V2918" t="s">
        <v>6</v>
      </c>
      <c r="W2918" t="str">
        <f>VLOOKUP(ventas_starbucks_2025[[#This Row],[método_pago]],cambio_metodo_pago[#All],2,0)</f>
        <v>Aplicación móbil</v>
      </c>
      <c r="X2918" t="s">
        <v>22</v>
      </c>
      <c r="Y2918">
        <v>0</v>
      </c>
      <c r="Z2918" t="str">
        <f>VLOOKUP(ventas_starbucks_2025[[#This Row],[promoción_aplicada5]],promocion_cambiar[#All],2,0)</f>
        <v>2x1</v>
      </c>
      <c r="AA2918" t="s">
        <v>51</v>
      </c>
      <c r="AB2918" t="s">
        <v>29</v>
      </c>
      <c r="AC2918" t="s">
        <v>10</v>
      </c>
      <c r="AD2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18">
        <v>6.2</v>
      </c>
      <c r="AF2918">
        <v>2</v>
      </c>
      <c r="AG2918">
        <v>31</v>
      </c>
      <c r="AH2918">
        <v>30</v>
      </c>
    </row>
    <row r="2919" spans="1:34" x14ac:dyDescent="0.25">
      <c r="A2919" s="3" t="s">
        <v>2994</v>
      </c>
      <c r="B2919" s="1">
        <v>45712</v>
      </c>
      <c r="C2919" s="23">
        <f t="shared" si="225"/>
        <v>24</v>
      </c>
      <c r="D2919" s="23">
        <f t="shared" si="226"/>
        <v>1</v>
      </c>
      <c r="E2919" s="1" t="str">
        <f t="shared" si="227"/>
        <v>lunes</v>
      </c>
      <c r="F2919" s="23">
        <f t="shared" si="228"/>
        <v>2</v>
      </c>
      <c r="G2919" s="1" t="str">
        <f t="shared" si="229"/>
        <v>febrero</v>
      </c>
      <c r="H2919" s="2">
        <v>0.30138888888888887</v>
      </c>
      <c r="I2919" t="s">
        <v>12</v>
      </c>
      <c r="J2919" t="str">
        <f>VLOOKUP(ventas_starbucks_2025[[#This Row],[sucursal]],cambio_sucursal[#All],2,0)</f>
        <v>Sucursal Córdoba Shopping</v>
      </c>
      <c r="K2919" t="s">
        <v>13</v>
      </c>
      <c r="L2919" t="s">
        <v>14</v>
      </c>
      <c r="M2919" t="s">
        <v>4</v>
      </c>
      <c r="N2919" t="str">
        <f>IFERROR(VLOOKUP(ventas_starbucks_2025[[#This Row],[tamaño_sucio]],cambio_tamaño[#All],2,0),"Tamaño único")</f>
        <v>Tamaño único</v>
      </c>
      <c r="O2919">
        <v>3</v>
      </c>
      <c r="P2919">
        <v>1669.62</v>
      </c>
      <c r="Q2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9">
        <v>5008.8599999999997</v>
      </c>
      <c r="S2919" t="s">
        <v>31</v>
      </c>
      <c r="T2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19" t="str">
        <f>VLOOKUP(ventas_starbucks_2025[[#This Row],[canal_compra]],cambio_canal_compra[#All],2,0)</f>
        <v>Entrega domicilio</v>
      </c>
      <c r="V2919" t="s">
        <v>6</v>
      </c>
      <c r="W2919" t="str">
        <f>VLOOKUP(ventas_starbucks_2025[[#This Row],[método_pago]],cambio_metodo_pago[#All],2,0)</f>
        <v>Aplicación móbil</v>
      </c>
      <c r="X2919" t="s">
        <v>7</v>
      </c>
      <c r="Y2919">
        <v>10</v>
      </c>
      <c r="Z2919" t="str">
        <f>VLOOKUP(ventas_starbucks_2025[[#This Row],[promoción_aplicada5]],promocion_cambiar[#All],2,0)</f>
        <v>Ninguna</v>
      </c>
      <c r="AA2919" t="s">
        <v>17</v>
      </c>
      <c r="AB2919" t="s">
        <v>52</v>
      </c>
      <c r="AC2919" t="s">
        <v>24</v>
      </c>
      <c r="AD2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19">
        <v>9.8000000000000007</v>
      </c>
      <c r="AF2919">
        <v>3</v>
      </c>
      <c r="AG2919">
        <v>26</v>
      </c>
      <c r="AH2919">
        <v>23</v>
      </c>
    </row>
    <row r="2920" spans="1:34" x14ac:dyDescent="0.25">
      <c r="A2920" s="3" t="s">
        <v>2995</v>
      </c>
      <c r="B2920" s="1">
        <v>45666</v>
      </c>
      <c r="C2920" s="23">
        <f t="shared" si="225"/>
        <v>9</v>
      </c>
      <c r="D2920" s="23">
        <f t="shared" si="226"/>
        <v>4</v>
      </c>
      <c r="E2920" s="1" t="str">
        <f t="shared" si="227"/>
        <v>jueves</v>
      </c>
      <c r="F2920" s="23">
        <f t="shared" si="228"/>
        <v>1</v>
      </c>
      <c r="G2920" s="1" t="str">
        <f t="shared" si="229"/>
        <v>enero</v>
      </c>
      <c r="H2920" s="2">
        <v>0.57638888888888884</v>
      </c>
      <c r="I2920" t="s">
        <v>57</v>
      </c>
      <c r="J2920" t="str">
        <f>VLOOKUP(ventas_starbucks_2025[[#This Row],[sucursal]],cambio_sucursal[#All],2,0)</f>
        <v>Sucursal Avda Colón</v>
      </c>
      <c r="K2920" t="s">
        <v>89</v>
      </c>
      <c r="L2920" t="s">
        <v>90</v>
      </c>
      <c r="M2920" t="s">
        <v>4</v>
      </c>
      <c r="N2920" t="str">
        <f>IFERROR(VLOOKUP(ventas_starbucks_2025[[#This Row],[tamaño_sucio]],cambio_tamaño[#All],2,0),"Tamaño único")</f>
        <v>Tamaño único</v>
      </c>
      <c r="O2920">
        <v>3</v>
      </c>
      <c r="P2920">
        <v>1357.8</v>
      </c>
      <c r="Q2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0">
        <v>4073.4</v>
      </c>
      <c r="S2920" t="s">
        <v>31</v>
      </c>
      <c r="T2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0" t="str">
        <f>VLOOKUP(ventas_starbucks_2025[[#This Row],[canal_compra]],cambio_canal_compra[#All],2,0)</f>
        <v>Entrega domicilio</v>
      </c>
      <c r="V2920" t="s">
        <v>40</v>
      </c>
      <c r="W2920" t="str">
        <f>VLOOKUP(ventas_starbucks_2025[[#This Row],[método_pago]],cambio_metodo_pago[#All],2,0)</f>
        <v>Efectivo</v>
      </c>
      <c r="X2920" t="s">
        <v>7</v>
      </c>
      <c r="Y2920">
        <v>0</v>
      </c>
      <c r="Z2920" t="str">
        <f>VLOOKUP(ventas_starbucks_2025[[#This Row],[promoción_aplicada5]],promocion_cambiar[#All],2,0)</f>
        <v>Ninguna</v>
      </c>
      <c r="AA2920" t="s">
        <v>17</v>
      </c>
      <c r="AB2920" t="s">
        <v>18</v>
      </c>
      <c r="AC2920" t="s">
        <v>10</v>
      </c>
      <c r="AD2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20">
        <v>7.4</v>
      </c>
      <c r="AF2920">
        <v>4</v>
      </c>
      <c r="AG2920">
        <v>22</v>
      </c>
      <c r="AH2920">
        <v>19</v>
      </c>
    </row>
    <row r="2921" spans="1:34" x14ac:dyDescent="0.25">
      <c r="A2921" s="3" t="s">
        <v>2996</v>
      </c>
      <c r="B2921" s="1">
        <v>45750</v>
      </c>
      <c r="C2921" s="23">
        <f t="shared" si="225"/>
        <v>3</v>
      </c>
      <c r="D2921" s="23">
        <f t="shared" si="226"/>
        <v>4</v>
      </c>
      <c r="E2921" s="23" t="str">
        <f t="shared" si="227"/>
        <v>jueves</v>
      </c>
      <c r="F2921" s="23">
        <f t="shared" si="228"/>
        <v>4</v>
      </c>
      <c r="G2921" s="23" t="str">
        <f t="shared" si="229"/>
        <v>abril</v>
      </c>
      <c r="H2921" s="2">
        <v>0.40347222222222223</v>
      </c>
      <c r="I2921" t="s">
        <v>26</v>
      </c>
      <c r="J2921" t="str">
        <f>VLOOKUP(ventas_starbucks_2025[[#This Row],[sucursal]],cambio_sucursal[#All],2,0)</f>
        <v>Sucursal San Lorenzo 47</v>
      </c>
      <c r="K2921" t="s">
        <v>20</v>
      </c>
      <c r="L2921" t="s">
        <v>21</v>
      </c>
      <c r="M2921" t="s">
        <v>4</v>
      </c>
      <c r="N2921" t="str">
        <f>IFERROR(VLOOKUP(ventas_starbucks_2025[[#This Row],[tamaño_sucio]],cambio_tamaño[#All],2,0),"Tamaño único")</f>
        <v>Tamaño único</v>
      </c>
      <c r="O2921">
        <v>5</v>
      </c>
      <c r="P2921">
        <v>784.24</v>
      </c>
      <c r="Q2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21">
        <v>3921.2</v>
      </c>
      <c r="S2921" t="s">
        <v>31</v>
      </c>
      <c r="T2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1" t="str">
        <f>VLOOKUP(ventas_starbucks_2025[[#This Row],[canal_compra]],cambio_canal_compra[#All],2,0)</f>
        <v>Entrega domicilio</v>
      </c>
      <c r="V2921" t="s">
        <v>16</v>
      </c>
      <c r="W2921" t="str">
        <f>VLOOKUP(ventas_starbucks_2025[[#This Row],[método_pago]],cambio_metodo_pago[#All],2,0)</f>
        <v>Tarjeta</v>
      </c>
      <c r="X2921" t="s">
        <v>22</v>
      </c>
      <c r="Y2921">
        <v>0</v>
      </c>
      <c r="Z2921" t="str">
        <f>VLOOKUP(ventas_starbucks_2025[[#This Row],[promoción_aplicada5]],promocion_cambiar[#All],2,0)</f>
        <v>2x1</v>
      </c>
      <c r="AA2921" t="s">
        <v>51</v>
      </c>
      <c r="AB2921" t="s">
        <v>9</v>
      </c>
      <c r="AC2921" t="s">
        <v>24</v>
      </c>
      <c r="AD2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21">
        <v>9.1999999999999993</v>
      </c>
      <c r="AF2921">
        <v>1</v>
      </c>
      <c r="AG2921">
        <v>28</v>
      </c>
      <c r="AH2921">
        <v>23</v>
      </c>
    </row>
    <row r="2922" spans="1:34" x14ac:dyDescent="0.25">
      <c r="A2922" s="3" t="s">
        <v>2997</v>
      </c>
      <c r="B2922" s="1">
        <v>45752</v>
      </c>
      <c r="C2922" s="23">
        <f t="shared" si="225"/>
        <v>5</v>
      </c>
      <c r="D2922" s="23">
        <f t="shared" si="226"/>
        <v>6</v>
      </c>
      <c r="E2922" s="23" t="str">
        <f t="shared" si="227"/>
        <v>sábado</v>
      </c>
      <c r="F2922" s="23">
        <f t="shared" si="228"/>
        <v>4</v>
      </c>
      <c r="G2922" s="23" t="str">
        <f t="shared" si="229"/>
        <v>abril</v>
      </c>
      <c r="H2922" s="2">
        <v>0.43263888888888891</v>
      </c>
      <c r="I2922" t="s">
        <v>1</v>
      </c>
      <c r="J2922" t="str">
        <f>VLOOKUP(ventas_starbucks_2025[[#This Row],[sucursal]],cambio_sucursal[#All],2,0)</f>
        <v>Sucursal Nueva Córdoba</v>
      </c>
      <c r="K2922" t="s">
        <v>67</v>
      </c>
      <c r="L2922" t="s">
        <v>35</v>
      </c>
      <c r="M2922" t="s">
        <v>4</v>
      </c>
      <c r="N2922" t="str">
        <f>IFERROR(VLOOKUP(ventas_starbucks_2025[[#This Row],[tamaño_sucio]],cambio_tamaño[#All],2,0),"Tamaño único")</f>
        <v>Tamaño único</v>
      </c>
      <c r="O2922">
        <v>2</v>
      </c>
      <c r="P2922">
        <v>941.89</v>
      </c>
      <c r="Q2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22">
        <v>1883.78</v>
      </c>
      <c r="S2922" t="s">
        <v>31</v>
      </c>
      <c r="T2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2" t="str">
        <f>VLOOKUP(ventas_starbucks_2025[[#This Row],[canal_compra]],cambio_canal_compra[#All],2,0)</f>
        <v>Entrega domicilio</v>
      </c>
      <c r="V2922" t="s">
        <v>6</v>
      </c>
      <c r="W2922" t="str">
        <f>VLOOKUP(ventas_starbucks_2025[[#This Row],[método_pago]],cambio_metodo_pago[#All],2,0)</f>
        <v>Aplicación móbil</v>
      </c>
      <c r="X2922" t="s">
        <v>22</v>
      </c>
      <c r="Y2922">
        <v>0</v>
      </c>
      <c r="Z2922" t="str">
        <f>VLOOKUP(ventas_starbucks_2025[[#This Row],[promoción_aplicada5]],promocion_cambiar[#All],2,0)</f>
        <v>Hora Feliz</v>
      </c>
      <c r="AA2922" t="s">
        <v>36</v>
      </c>
      <c r="AB2922" t="s">
        <v>52</v>
      </c>
      <c r="AC2922" t="s">
        <v>41</v>
      </c>
      <c r="AD2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22">
        <v>13.9</v>
      </c>
      <c r="AF2922">
        <v>4</v>
      </c>
      <c r="AG2922">
        <v>34</v>
      </c>
      <c r="AH2922">
        <v>32</v>
      </c>
    </row>
    <row r="2923" spans="1:34" x14ac:dyDescent="0.25">
      <c r="A2923" s="3" t="s">
        <v>2998</v>
      </c>
      <c r="B2923" s="1">
        <v>45728</v>
      </c>
      <c r="C2923" s="23">
        <f t="shared" si="225"/>
        <v>12</v>
      </c>
      <c r="D2923" s="23">
        <f t="shared" si="226"/>
        <v>3</v>
      </c>
      <c r="E2923" s="23" t="str">
        <f t="shared" si="227"/>
        <v>miércoles</v>
      </c>
      <c r="F2923" s="23">
        <f t="shared" si="228"/>
        <v>3</v>
      </c>
      <c r="G2923" s="23" t="str">
        <f t="shared" si="229"/>
        <v>marzo</v>
      </c>
      <c r="H2923" s="2">
        <v>0.51736111111111116</v>
      </c>
      <c r="I2923" t="s">
        <v>57</v>
      </c>
      <c r="J2923" t="str">
        <f>VLOOKUP(ventas_starbucks_2025[[#This Row],[sucursal]],cambio_sucursal[#All],2,0)</f>
        <v>Sucursal Avda Colón</v>
      </c>
      <c r="K2923" t="s">
        <v>20</v>
      </c>
      <c r="L2923" t="s">
        <v>21</v>
      </c>
      <c r="M2923" t="s">
        <v>4</v>
      </c>
      <c r="N2923" t="str">
        <f>IFERROR(VLOOKUP(ventas_starbucks_2025[[#This Row],[tamaño_sucio]],cambio_tamaño[#All],2,0),"Tamaño único")</f>
        <v>Tamaño único</v>
      </c>
      <c r="O2923">
        <v>2</v>
      </c>
      <c r="P2923">
        <v>1220.1099999999999</v>
      </c>
      <c r="Q2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3">
        <v>2440.2199999999998</v>
      </c>
      <c r="S2923" t="s">
        <v>31</v>
      </c>
      <c r="T2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3" t="str">
        <f>VLOOKUP(ventas_starbucks_2025[[#This Row],[canal_compra]],cambio_canal_compra[#All],2,0)</f>
        <v>Entrega domicilio</v>
      </c>
      <c r="V2923" t="s">
        <v>40</v>
      </c>
      <c r="W2923" t="str">
        <f>VLOOKUP(ventas_starbucks_2025[[#This Row],[método_pago]],cambio_metodo_pago[#All],2,0)</f>
        <v>Efectivo</v>
      </c>
      <c r="X2923" t="s">
        <v>22</v>
      </c>
      <c r="Y2923">
        <v>0</v>
      </c>
      <c r="Z2923" t="str">
        <f>VLOOKUP(ventas_starbucks_2025[[#This Row],[promoción_aplicada5]],promocion_cambiar[#All],2,0)</f>
        <v>Combo</v>
      </c>
      <c r="AA2923" t="s">
        <v>8</v>
      </c>
      <c r="AB2923" t="s">
        <v>29</v>
      </c>
      <c r="AC2923" t="s">
        <v>41</v>
      </c>
      <c r="AD2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23">
        <v>10.6</v>
      </c>
      <c r="AF2923">
        <v>1</v>
      </c>
      <c r="AG2923">
        <v>40</v>
      </c>
      <c r="AH2923">
        <v>38</v>
      </c>
    </row>
    <row r="2924" spans="1:34" x14ac:dyDescent="0.25">
      <c r="A2924" s="3" t="s">
        <v>2999</v>
      </c>
      <c r="B2924" s="1">
        <v>45676</v>
      </c>
      <c r="C2924" s="23">
        <f t="shared" si="225"/>
        <v>19</v>
      </c>
      <c r="D2924" s="23">
        <f t="shared" si="226"/>
        <v>7</v>
      </c>
      <c r="E2924" s="23" t="str">
        <f t="shared" si="227"/>
        <v>domingo</v>
      </c>
      <c r="F2924" s="23">
        <f t="shared" si="228"/>
        <v>1</v>
      </c>
      <c r="G2924" s="23" t="str">
        <f t="shared" si="229"/>
        <v>enero</v>
      </c>
      <c r="H2924" s="2">
        <v>0.4375</v>
      </c>
      <c r="I2924" t="s">
        <v>1</v>
      </c>
      <c r="J2924" t="str">
        <f>VLOOKUP(ventas_starbucks_2025[[#This Row],[sucursal]],cambio_sucursal[#All],2,0)</f>
        <v>Sucursal Nueva Córdoba</v>
      </c>
      <c r="K2924" t="s">
        <v>13</v>
      </c>
      <c r="L2924" t="s">
        <v>14</v>
      </c>
      <c r="M2924" t="s">
        <v>4</v>
      </c>
      <c r="N2924" t="str">
        <f>IFERROR(VLOOKUP(ventas_starbucks_2025[[#This Row],[tamaño_sucio]],cambio_tamaño[#All],2,0),"Tamaño único")</f>
        <v>Tamaño único</v>
      </c>
      <c r="O2924">
        <v>4</v>
      </c>
      <c r="P2924">
        <v>1730.36</v>
      </c>
      <c r="Q2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4">
        <v>6921.44</v>
      </c>
      <c r="S2924" t="s">
        <v>5</v>
      </c>
      <c r="T2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24" t="str">
        <f>VLOOKUP(ventas_starbucks_2025[[#This Row],[canal_compra]],cambio_canal_compra[#All],2,0)</f>
        <v>En tienda</v>
      </c>
      <c r="V2924" t="s">
        <v>16</v>
      </c>
      <c r="W2924" t="str">
        <f>VLOOKUP(ventas_starbucks_2025[[#This Row],[método_pago]],cambio_metodo_pago[#All],2,0)</f>
        <v>Tarjeta</v>
      </c>
      <c r="X2924" t="s">
        <v>7</v>
      </c>
      <c r="Y2924">
        <v>10</v>
      </c>
      <c r="Z2924" t="str">
        <f>VLOOKUP(ventas_starbucks_2025[[#This Row],[promoción_aplicada5]],promocion_cambiar[#All],2,0)</f>
        <v>Ninguna</v>
      </c>
      <c r="AA2924" t="s">
        <v>17</v>
      </c>
      <c r="AB2924" t="s">
        <v>29</v>
      </c>
      <c r="AC2924" t="s">
        <v>41</v>
      </c>
      <c r="AD2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24">
        <v>8.1</v>
      </c>
      <c r="AF2924">
        <v>2</v>
      </c>
      <c r="AG2924">
        <v>46</v>
      </c>
      <c r="AH2924">
        <v>42</v>
      </c>
    </row>
    <row r="2925" spans="1:34" x14ac:dyDescent="0.25">
      <c r="A2925" s="3" t="s">
        <v>3000</v>
      </c>
      <c r="B2925" s="1">
        <v>45764</v>
      </c>
      <c r="C2925" s="23">
        <f t="shared" si="225"/>
        <v>17</v>
      </c>
      <c r="D2925" s="23">
        <f t="shared" si="226"/>
        <v>4</v>
      </c>
      <c r="E2925" s="23" t="str">
        <f t="shared" si="227"/>
        <v>jueves</v>
      </c>
      <c r="F2925" s="23">
        <f t="shared" si="228"/>
        <v>4</v>
      </c>
      <c r="G2925" s="23" t="str">
        <f t="shared" si="229"/>
        <v>abril</v>
      </c>
      <c r="H2925" s="2">
        <v>0.50902777777777775</v>
      </c>
      <c r="I2925" t="s">
        <v>57</v>
      </c>
      <c r="J2925" t="str">
        <f>VLOOKUP(ventas_starbucks_2025[[#This Row],[sucursal]],cambio_sucursal[#All],2,0)</f>
        <v>Sucursal Avda Colón</v>
      </c>
      <c r="K2925" t="s">
        <v>48</v>
      </c>
      <c r="L2925" t="s">
        <v>49</v>
      </c>
      <c r="M2925" t="s">
        <v>62</v>
      </c>
      <c r="N2925" t="str">
        <f>IFERROR(VLOOKUP(ventas_starbucks_2025[[#This Row],[tamaño_sucio]],cambio_tamaño[#All],2,0),"Tamaño único")</f>
        <v>Extra-Grande</v>
      </c>
      <c r="O2925">
        <v>3</v>
      </c>
      <c r="P2925">
        <v>1595.73</v>
      </c>
      <c r="Q2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5">
        <v>4787.1899999999996</v>
      </c>
      <c r="S2925" t="s">
        <v>31</v>
      </c>
      <c r="T2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5" t="str">
        <f>VLOOKUP(ventas_starbucks_2025[[#This Row],[canal_compra]],cambio_canal_compra[#All],2,0)</f>
        <v>Entrega domicilio</v>
      </c>
      <c r="V2925" t="s">
        <v>16</v>
      </c>
      <c r="W2925" t="str">
        <f>VLOOKUP(ventas_starbucks_2025[[#This Row],[método_pago]],cambio_metodo_pago[#All],2,0)</f>
        <v>Tarjeta</v>
      </c>
      <c r="X2925" t="s">
        <v>22</v>
      </c>
      <c r="Y2925">
        <v>0</v>
      </c>
      <c r="Z2925" t="str">
        <f>VLOOKUP(ventas_starbucks_2025[[#This Row],[promoción_aplicada5]],promocion_cambiar[#All],2,0)</f>
        <v>Combo</v>
      </c>
      <c r="AA2925" t="s">
        <v>8</v>
      </c>
      <c r="AB2925" t="s">
        <v>9</v>
      </c>
      <c r="AC2925" t="s">
        <v>10</v>
      </c>
      <c r="AD2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25">
        <v>13.8</v>
      </c>
      <c r="AF2925">
        <v>5</v>
      </c>
      <c r="AG2925">
        <v>23</v>
      </c>
      <c r="AH2925">
        <v>20</v>
      </c>
    </row>
    <row r="2926" spans="1:34" x14ac:dyDescent="0.25">
      <c r="A2926" s="3" t="s">
        <v>3001</v>
      </c>
      <c r="B2926" s="1">
        <v>45672</v>
      </c>
      <c r="C2926" s="23">
        <f t="shared" si="225"/>
        <v>15</v>
      </c>
      <c r="D2926" s="23">
        <f t="shared" si="226"/>
        <v>3</v>
      </c>
      <c r="E2926" s="23" t="str">
        <f t="shared" si="227"/>
        <v>miércoles</v>
      </c>
      <c r="F2926" s="23">
        <f t="shared" si="228"/>
        <v>1</v>
      </c>
      <c r="G2926" s="23" t="str">
        <f t="shared" si="229"/>
        <v>enero</v>
      </c>
      <c r="H2926" s="2">
        <v>0.77708333333333335</v>
      </c>
      <c r="I2926" t="s">
        <v>1</v>
      </c>
      <c r="J2926" t="str">
        <f>VLOOKUP(ventas_starbucks_2025[[#This Row],[sucursal]],cambio_sucursal[#All],2,0)</f>
        <v>Sucursal Nueva Córdoba</v>
      </c>
      <c r="K2926" t="s">
        <v>38</v>
      </c>
      <c r="L2926" t="s">
        <v>39</v>
      </c>
      <c r="M2926" t="s">
        <v>4</v>
      </c>
      <c r="N2926" t="str">
        <f>IFERROR(VLOOKUP(ventas_starbucks_2025[[#This Row],[tamaño_sucio]],cambio_tamaño[#All],2,0),"Tamaño único")</f>
        <v>Tamaño único</v>
      </c>
      <c r="O2926">
        <v>4</v>
      </c>
      <c r="P2926">
        <v>1271.44</v>
      </c>
      <c r="Q2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6">
        <v>5085.76</v>
      </c>
      <c r="S2926" t="s">
        <v>31</v>
      </c>
      <c r="T2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26" t="str">
        <f>VLOOKUP(ventas_starbucks_2025[[#This Row],[canal_compra]],cambio_canal_compra[#All],2,0)</f>
        <v>Entrega domicilio</v>
      </c>
      <c r="V2926" t="s">
        <v>40</v>
      </c>
      <c r="W2926" t="str">
        <f>VLOOKUP(ventas_starbucks_2025[[#This Row],[método_pago]],cambio_metodo_pago[#All],2,0)</f>
        <v>Efectivo</v>
      </c>
      <c r="X2926" t="s">
        <v>22</v>
      </c>
      <c r="Y2926">
        <v>0</v>
      </c>
      <c r="Z2926" t="str">
        <f>VLOOKUP(ventas_starbucks_2025[[#This Row],[promoción_aplicada5]],promocion_cambiar[#All],2,0)</f>
        <v>Combo</v>
      </c>
      <c r="AA2926" t="s">
        <v>8</v>
      </c>
      <c r="AB2926" t="s">
        <v>32</v>
      </c>
      <c r="AC2926" t="s">
        <v>24</v>
      </c>
      <c r="AD2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26">
        <v>5.2</v>
      </c>
      <c r="AF2926">
        <v>2</v>
      </c>
      <c r="AG2926">
        <v>29</v>
      </c>
      <c r="AH2926">
        <v>25</v>
      </c>
    </row>
    <row r="2927" spans="1:34" x14ac:dyDescent="0.25">
      <c r="A2927" s="3" t="s">
        <v>3002</v>
      </c>
      <c r="B2927" s="1">
        <v>45680</v>
      </c>
      <c r="C2927" s="23">
        <f t="shared" si="225"/>
        <v>23</v>
      </c>
      <c r="D2927" s="23">
        <f t="shared" si="226"/>
        <v>4</v>
      </c>
      <c r="E2927" s="23" t="str">
        <f t="shared" si="227"/>
        <v>jueves</v>
      </c>
      <c r="F2927" s="23">
        <f t="shared" si="228"/>
        <v>1</v>
      </c>
      <c r="G2927" s="23" t="str">
        <f t="shared" si="229"/>
        <v>enero</v>
      </c>
      <c r="H2927" s="2">
        <v>0.56041666666666667</v>
      </c>
      <c r="I2927" t="s">
        <v>1</v>
      </c>
      <c r="J2927" t="str">
        <f>VLOOKUP(ventas_starbucks_2025[[#This Row],[sucursal]],cambio_sucursal[#All],2,0)</f>
        <v>Sucursal Nueva Córdoba</v>
      </c>
      <c r="K2927" t="s">
        <v>48</v>
      </c>
      <c r="L2927" t="s">
        <v>49</v>
      </c>
      <c r="M2927" t="s">
        <v>45</v>
      </c>
      <c r="N2927" t="str">
        <f>IFERROR(VLOOKUP(ventas_starbucks_2025[[#This Row],[tamaño_sucio]],cambio_tamaño[#All],2,0),"Tamaño único")</f>
        <v>Grande</v>
      </c>
      <c r="O2927">
        <v>5</v>
      </c>
      <c r="P2927">
        <v>1748.56</v>
      </c>
      <c r="Q2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7">
        <v>8742.7999999999993</v>
      </c>
      <c r="S2927" t="s">
        <v>31</v>
      </c>
      <c r="T2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27" t="str">
        <f>VLOOKUP(ventas_starbucks_2025[[#This Row],[canal_compra]],cambio_canal_compra[#All],2,0)</f>
        <v>Entrega domicilio</v>
      </c>
      <c r="V2927" t="s">
        <v>40</v>
      </c>
      <c r="W2927" t="str">
        <f>VLOOKUP(ventas_starbucks_2025[[#This Row],[método_pago]],cambio_metodo_pago[#All],2,0)</f>
        <v>Efectivo</v>
      </c>
      <c r="X2927" t="s">
        <v>22</v>
      </c>
      <c r="Y2927">
        <v>0</v>
      </c>
      <c r="Z2927" t="str">
        <f>VLOOKUP(ventas_starbucks_2025[[#This Row],[promoción_aplicada5]],promocion_cambiar[#All],2,0)</f>
        <v>Ninguna</v>
      </c>
      <c r="AA2927" t="s">
        <v>17</v>
      </c>
      <c r="AB2927" t="s">
        <v>32</v>
      </c>
      <c r="AC2927" t="s">
        <v>41</v>
      </c>
      <c r="AD2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27">
        <v>10.1</v>
      </c>
      <c r="AF2927">
        <v>4</v>
      </c>
      <c r="AG2927">
        <v>32</v>
      </c>
      <c r="AH2927">
        <v>27</v>
      </c>
    </row>
    <row r="2928" spans="1:34" x14ac:dyDescent="0.25">
      <c r="A2928" s="3" t="s">
        <v>3003</v>
      </c>
      <c r="B2928" s="1">
        <v>45743</v>
      </c>
      <c r="C2928" s="23">
        <f t="shared" si="225"/>
        <v>27</v>
      </c>
      <c r="D2928" s="23">
        <f t="shared" si="226"/>
        <v>4</v>
      </c>
      <c r="E2928" s="23" t="str">
        <f t="shared" si="227"/>
        <v>jueves</v>
      </c>
      <c r="F2928" s="23">
        <f t="shared" si="228"/>
        <v>3</v>
      </c>
      <c r="G2928" s="23" t="str">
        <f t="shared" si="229"/>
        <v>marzo</v>
      </c>
      <c r="H2928" s="2">
        <v>0.77152777777777781</v>
      </c>
      <c r="I2928" t="s">
        <v>1</v>
      </c>
      <c r="J2928" t="str">
        <f>VLOOKUP(ventas_starbucks_2025[[#This Row],[sucursal]],cambio_sucursal[#All],2,0)</f>
        <v>Sucursal Nueva Córdoba</v>
      </c>
      <c r="K2928" t="s">
        <v>38</v>
      </c>
      <c r="L2928" t="s">
        <v>39</v>
      </c>
      <c r="M2928" t="s">
        <v>4</v>
      </c>
      <c r="N2928" t="str">
        <f>IFERROR(VLOOKUP(ventas_starbucks_2025[[#This Row],[tamaño_sucio]],cambio_tamaño[#All],2,0),"Tamaño único")</f>
        <v>Tamaño único</v>
      </c>
      <c r="O2928">
        <v>5</v>
      </c>
      <c r="P2928">
        <v>1431.6</v>
      </c>
      <c r="Q2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8">
        <v>7158</v>
      </c>
      <c r="S2928" t="s">
        <v>31</v>
      </c>
      <c r="T2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28" t="str">
        <f>VLOOKUP(ventas_starbucks_2025[[#This Row],[canal_compra]],cambio_canal_compra[#All],2,0)</f>
        <v>Entrega domicilio</v>
      </c>
      <c r="V2928" t="s">
        <v>16</v>
      </c>
      <c r="W2928" t="str">
        <f>VLOOKUP(ventas_starbucks_2025[[#This Row],[método_pago]],cambio_metodo_pago[#All],2,0)</f>
        <v>Tarjeta</v>
      </c>
      <c r="X2928" t="s">
        <v>7</v>
      </c>
      <c r="Y2928">
        <v>10</v>
      </c>
      <c r="Z2928" t="str">
        <f>VLOOKUP(ventas_starbucks_2025[[#This Row],[promoción_aplicada5]],promocion_cambiar[#All],2,0)</f>
        <v>Hora Feliz</v>
      </c>
      <c r="AA2928" t="s">
        <v>36</v>
      </c>
      <c r="AB2928" t="s">
        <v>52</v>
      </c>
      <c r="AC2928" t="s">
        <v>41</v>
      </c>
      <c r="AD2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28">
        <v>9.1999999999999993</v>
      </c>
      <c r="AF2928">
        <v>1</v>
      </c>
      <c r="AG2928">
        <v>29</v>
      </c>
      <c r="AH2928">
        <v>24</v>
      </c>
    </row>
    <row r="2929" spans="1:34" x14ac:dyDescent="0.25">
      <c r="A2929" s="3" t="s">
        <v>3004</v>
      </c>
      <c r="B2929" s="1">
        <v>45660</v>
      </c>
      <c r="C2929" s="23">
        <f t="shared" si="225"/>
        <v>3</v>
      </c>
      <c r="D2929" s="23">
        <f t="shared" si="226"/>
        <v>5</v>
      </c>
      <c r="E2929" s="23" t="str">
        <f t="shared" si="227"/>
        <v>viernes</v>
      </c>
      <c r="F2929" s="23">
        <f t="shared" si="228"/>
        <v>1</v>
      </c>
      <c r="G2929" s="23" t="str">
        <f t="shared" si="229"/>
        <v>enero</v>
      </c>
      <c r="H2929" s="2">
        <v>0.29930555555555555</v>
      </c>
      <c r="I2929" t="s">
        <v>57</v>
      </c>
      <c r="J2929" t="str">
        <f>VLOOKUP(ventas_starbucks_2025[[#This Row],[sucursal]],cambio_sucursal[#All],2,0)</f>
        <v>Sucursal Avda Colón</v>
      </c>
      <c r="K2929" t="s">
        <v>38</v>
      </c>
      <c r="L2929" t="s">
        <v>39</v>
      </c>
      <c r="M2929" t="s">
        <v>4</v>
      </c>
      <c r="N2929" t="str">
        <f>IFERROR(VLOOKUP(ventas_starbucks_2025[[#This Row],[tamaño_sucio]],cambio_tamaño[#All],2,0),"Tamaño único")</f>
        <v>Tamaño único</v>
      </c>
      <c r="O2929">
        <v>5</v>
      </c>
      <c r="P2929">
        <v>1578.15</v>
      </c>
      <c r="Q2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9">
        <v>7890.75</v>
      </c>
      <c r="S2929" t="s">
        <v>15</v>
      </c>
      <c r="T2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29" t="str">
        <f>VLOOKUP(ventas_starbucks_2025[[#This Row],[canal_compra]],cambio_canal_compra[#All],2,0)</f>
        <v>Para llevar</v>
      </c>
      <c r="V2929" t="s">
        <v>40</v>
      </c>
      <c r="W2929" t="str">
        <f>VLOOKUP(ventas_starbucks_2025[[#This Row],[método_pago]],cambio_metodo_pago[#All],2,0)</f>
        <v>Efectivo</v>
      </c>
      <c r="X2929" t="s">
        <v>7</v>
      </c>
      <c r="Y2929">
        <v>10</v>
      </c>
      <c r="Z2929" t="str">
        <f>VLOOKUP(ventas_starbucks_2025[[#This Row],[promoción_aplicada5]],promocion_cambiar[#All],2,0)</f>
        <v>2x1</v>
      </c>
      <c r="AA2929" t="s">
        <v>51</v>
      </c>
      <c r="AB2929" t="s">
        <v>23</v>
      </c>
      <c r="AC2929" t="s">
        <v>41</v>
      </c>
      <c r="AD2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29">
        <v>11.2</v>
      </c>
      <c r="AF2929">
        <v>5</v>
      </c>
      <c r="AG2929">
        <v>42</v>
      </c>
      <c r="AH2929">
        <v>37</v>
      </c>
    </row>
    <row r="2930" spans="1:34" x14ac:dyDescent="0.25">
      <c r="A2930" s="3" t="s">
        <v>3005</v>
      </c>
      <c r="B2930" s="1">
        <v>45705</v>
      </c>
      <c r="C2930" s="23">
        <f t="shared" si="225"/>
        <v>17</v>
      </c>
      <c r="D2930" s="23">
        <f t="shared" si="226"/>
        <v>1</v>
      </c>
      <c r="E2930" s="23" t="str">
        <f t="shared" si="227"/>
        <v>lunes</v>
      </c>
      <c r="F2930" s="23">
        <f t="shared" si="228"/>
        <v>2</v>
      </c>
      <c r="G2930" s="23" t="str">
        <f t="shared" si="229"/>
        <v>febrero</v>
      </c>
      <c r="H2930" s="2">
        <v>0.73819444444444449</v>
      </c>
      <c r="I2930" t="s">
        <v>12</v>
      </c>
      <c r="J2930" t="str">
        <f>VLOOKUP(ventas_starbucks_2025[[#This Row],[sucursal]],cambio_sucursal[#All],2,0)</f>
        <v>Sucursal Córdoba Shopping</v>
      </c>
      <c r="K2930" t="s">
        <v>48</v>
      </c>
      <c r="L2930" t="s">
        <v>49</v>
      </c>
      <c r="M2930" t="s">
        <v>55</v>
      </c>
      <c r="N2930" t="str">
        <f>IFERROR(VLOOKUP(ventas_starbucks_2025[[#This Row],[tamaño_sucio]],cambio_tamaño[#All],2,0),"Tamaño único")</f>
        <v>Pequeño</v>
      </c>
      <c r="O2930">
        <v>4</v>
      </c>
      <c r="P2930">
        <v>1594</v>
      </c>
      <c r="Q2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0">
        <v>6376</v>
      </c>
      <c r="S2930" t="s">
        <v>5</v>
      </c>
      <c r="T2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30" t="str">
        <f>VLOOKUP(ventas_starbucks_2025[[#This Row],[canal_compra]],cambio_canal_compra[#All],2,0)</f>
        <v>En tienda</v>
      </c>
      <c r="V2930" t="s">
        <v>40</v>
      </c>
      <c r="W2930" t="str">
        <f>VLOOKUP(ventas_starbucks_2025[[#This Row],[método_pago]],cambio_metodo_pago[#All],2,0)</f>
        <v>Efectivo</v>
      </c>
      <c r="X2930" t="s">
        <v>7</v>
      </c>
      <c r="Y2930">
        <v>15</v>
      </c>
      <c r="Z2930" t="str">
        <f>VLOOKUP(ventas_starbucks_2025[[#This Row],[promoción_aplicada5]],promocion_cambiar[#All],2,0)</f>
        <v>Ninguna</v>
      </c>
      <c r="AA2930" t="s">
        <v>17</v>
      </c>
      <c r="AB2930" t="s">
        <v>18</v>
      </c>
      <c r="AC2930" t="s">
        <v>10</v>
      </c>
      <c r="AD2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30">
        <v>8.1999999999999993</v>
      </c>
      <c r="AF2930">
        <v>1</v>
      </c>
      <c r="AG2930">
        <v>14</v>
      </c>
      <c r="AH2930">
        <v>10</v>
      </c>
    </row>
    <row r="2931" spans="1:34" x14ac:dyDescent="0.25">
      <c r="A2931" s="3" t="s">
        <v>3006</v>
      </c>
      <c r="B2931" s="1">
        <v>45759</v>
      </c>
      <c r="C2931" s="23">
        <f t="shared" si="225"/>
        <v>12</v>
      </c>
      <c r="D2931" s="23">
        <f t="shared" si="226"/>
        <v>6</v>
      </c>
      <c r="E2931" s="23" t="str">
        <f t="shared" si="227"/>
        <v>sábado</v>
      </c>
      <c r="F2931" s="23">
        <f t="shared" si="228"/>
        <v>4</v>
      </c>
      <c r="G2931" s="23" t="str">
        <f t="shared" si="229"/>
        <v>abril</v>
      </c>
      <c r="H2931" s="2">
        <v>0.5493055555555556</v>
      </c>
      <c r="I2931" t="s">
        <v>12</v>
      </c>
      <c r="J2931" t="str">
        <f>VLOOKUP(ventas_starbucks_2025[[#This Row],[sucursal]],cambio_sucursal[#All],2,0)</f>
        <v>Sucursal Córdoba Shopping</v>
      </c>
      <c r="K2931" t="s">
        <v>115</v>
      </c>
      <c r="L2931" t="s">
        <v>21</v>
      </c>
      <c r="M2931" t="s">
        <v>4</v>
      </c>
      <c r="N2931" t="str">
        <f>IFERROR(VLOOKUP(ventas_starbucks_2025[[#This Row],[tamaño_sucio]],cambio_tamaño[#All],2,0),"Tamaño único")</f>
        <v>Tamaño único</v>
      </c>
      <c r="O2931">
        <v>4</v>
      </c>
      <c r="P2931">
        <v>831.63</v>
      </c>
      <c r="Q2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31">
        <v>3326.52</v>
      </c>
      <c r="S2931" t="s">
        <v>5</v>
      </c>
      <c r="T2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1" t="str">
        <f>VLOOKUP(ventas_starbucks_2025[[#This Row],[canal_compra]],cambio_canal_compra[#All],2,0)</f>
        <v>En tienda</v>
      </c>
      <c r="V2931" t="s">
        <v>6</v>
      </c>
      <c r="W2931" t="str">
        <f>VLOOKUP(ventas_starbucks_2025[[#This Row],[método_pago]],cambio_metodo_pago[#All],2,0)</f>
        <v>Aplicación móbil</v>
      </c>
      <c r="X2931" t="s">
        <v>22</v>
      </c>
      <c r="Y2931">
        <v>0</v>
      </c>
      <c r="Z2931" t="str">
        <f>VLOOKUP(ventas_starbucks_2025[[#This Row],[promoción_aplicada5]],promocion_cambiar[#All],2,0)</f>
        <v>Combo</v>
      </c>
      <c r="AA2931" t="s">
        <v>8</v>
      </c>
      <c r="AB2931" t="s">
        <v>9</v>
      </c>
      <c r="AC2931" t="s">
        <v>10</v>
      </c>
      <c r="AD2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31">
        <v>12</v>
      </c>
      <c r="AF2931">
        <v>3</v>
      </c>
      <c r="AG2931">
        <v>44</v>
      </c>
      <c r="AH2931">
        <v>40</v>
      </c>
    </row>
    <row r="2932" spans="1:34" x14ac:dyDescent="0.25">
      <c r="A2932" s="3" t="s">
        <v>3007</v>
      </c>
      <c r="B2932" s="1">
        <v>45758</v>
      </c>
      <c r="C2932" s="23">
        <f t="shared" si="225"/>
        <v>11</v>
      </c>
      <c r="D2932" s="23">
        <f t="shared" si="226"/>
        <v>5</v>
      </c>
      <c r="E2932" s="23" t="str">
        <f t="shared" si="227"/>
        <v>viernes</v>
      </c>
      <c r="F2932" s="23">
        <f t="shared" si="228"/>
        <v>4</v>
      </c>
      <c r="G2932" s="23" t="str">
        <f t="shared" si="229"/>
        <v>abril</v>
      </c>
      <c r="H2932" s="2">
        <v>0.3263888888888889</v>
      </c>
      <c r="I2932" t="s">
        <v>26</v>
      </c>
      <c r="J2932" t="str">
        <f>VLOOKUP(ventas_starbucks_2025[[#This Row],[sucursal]],cambio_sucursal[#All],2,0)</f>
        <v>Sucursal San Lorenzo 47</v>
      </c>
      <c r="K2932" t="s">
        <v>115</v>
      </c>
      <c r="L2932" t="s">
        <v>21</v>
      </c>
      <c r="M2932" t="s">
        <v>4</v>
      </c>
      <c r="N2932" t="str">
        <f>IFERROR(VLOOKUP(ventas_starbucks_2025[[#This Row],[tamaño_sucio]],cambio_tamaño[#All],2,0),"Tamaño único")</f>
        <v>Tamaño único</v>
      </c>
      <c r="O2932">
        <v>5</v>
      </c>
      <c r="P2932">
        <v>1108.98</v>
      </c>
      <c r="Q2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2">
        <v>5544.9</v>
      </c>
      <c r="S2932" t="s">
        <v>31</v>
      </c>
      <c r="T2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32" t="str">
        <f>VLOOKUP(ventas_starbucks_2025[[#This Row],[canal_compra]],cambio_canal_compra[#All],2,0)</f>
        <v>Entrega domicilio</v>
      </c>
      <c r="V2932" t="s">
        <v>6</v>
      </c>
      <c r="W2932" t="str">
        <f>VLOOKUP(ventas_starbucks_2025[[#This Row],[método_pago]],cambio_metodo_pago[#All],2,0)</f>
        <v>Aplicación móbil</v>
      </c>
      <c r="X2932" t="s">
        <v>22</v>
      </c>
      <c r="Y2932">
        <v>0</v>
      </c>
      <c r="Z2932" t="str">
        <f>VLOOKUP(ventas_starbucks_2025[[#This Row],[promoción_aplicada5]],promocion_cambiar[#All],2,0)</f>
        <v>Combo</v>
      </c>
      <c r="AA2932" t="s">
        <v>8</v>
      </c>
      <c r="AB2932" t="s">
        <v>23</v>
      </c>
      <c r="AC2932" t="s">
        <v>41</v>
      </c>
      <c r="AD2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32">
        <v>13.7</v>
      </c>
      <c r="AF2932">
        <v>5</v>
      </c>
      <c r="AG2932">
        <v>41</v>
      </c>
      <c r="AH2932">
        <v>36</v>
      </c>
    </row>
    <row r="2933" spans="1:34" x14ac:dyDescent="0.25">
      <c r="A2933" s="3" t="s">
        <v>3008</v>
      </c>
      <c r="B2933" s="1">
        <v>45724</v>
      </c>
      <c r="C2933" s="23">
        <f t="shared" si="225"/>
        <v>8</v>
      </c>
      <c r="D2933" s="23">
        <f t="shared" si="226"/>
        <v>6</v>
      </c>
      <c r="E2933" s="23" t="str">
        <f t="shared" si="227"/>
        <v>sábado</v>
      </c>
      <c r="F2933" s="23">
        <f t="shared" si="228"/>
        <v>3</v>
      </c>
      <c r="G2933" s="23" t="str">
        <f t="shared" si="229"/>
        <v>marzo</v>
      </c>
      <c r="H2933" s="2">
        <v>0.76527777777777772</v>
      </c>
      <c r="I2933" t="s">
        <v>26</v>
      </c>
      <c r="J2933" t="str">
        <f>VLOOKUP(ventas_starbucks_2025[[#This Row],[sucursal]],cambio_sucursal[#All],2,0)</f>
        <v>Sucursal San Lorenzo 47</v>
      </c>
      <c r="K2933" t="s">
        <v>58</v>
      </c>
      <c r="L2933" t="s">
        <v>39</v>
      </c>
      <c r="M2933" t="s">
        <v>4</v>
      </c>
      <c r="N2933" t="str">
        <f>IFERROR(VLOOKUP(ventas_starbucks_2025[[#This Row],[tamaño_sucio]],cambio_tamaño[#All],2,0),"Tamaño único")</f>
        <v>Tamaño único</v>
      </c>
      <c r="O2933">
        <v>3</v>
      </c>
      <c r="P2933">
        <v>1027.02</v>
      </c>
      <c r="Q2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3">
        <v>3081.06</v>
      </c>
      <c r="S2933" t="s">
        <v>15</v>
      </c>
      <c r="T2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3" t="str">
        <f>VLOOKUP(ventas_starbucks_2025[[#This Row],[canal_compra]],cambio_canal_compra[#All],2,0)</f>
        <v>Para llevar</v>
      </c>
      <c r="V2933" t="s">
        <v>40</v>
      </c>
      <c r="W2933" t="str">
        <f>VLOOKUP(ventas_starbucks_2025[[#This Row],[método_pago]],cambio_metodo_pago[#All],2,0)</f>
        <v>Efectivo</v>
      </c>
      <c r="X2933" t="s">
        <v>7</v>
      </c>
      <c r="Y2933">
        <v>0</v>
      </c>
      <c r="Z2933" t="str">
        <f>VLOOKUP(ventas_starbucks_2025[[#This Row],[promoción_aplicada5]],promocion_cambiar[#All],2,0)</f>
        <v>2x1</v>
      </c>
      <c r="AA2933" t="s">
        <v>51</v>
      </c>
      <c r="AB2933" t="s">
        <v>29</v>
      </c>
      <c r="AC2933" t="s">
        <v>41</v>
      </c>
      <c r="AD2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33">
        <v>14.5</v>
      </c>
      <c r="AF2933">
        <v>2</v>
      </c>
      <c r="AG2933">
        <v>32</v>
      </c>
      <c r="AH2933">
        <v>29</v>
      </c>
    </row>
    <row r="2934" spans="1:34" x14ac:dyDescent="0.25">
      <c r="A2934" s="3" t="s">
        <v>3009</v>
      </c>
      <c r="B2934" s="1">
        <v>45747</v>
      </c>
      <c r="C2934" s="23">
        <f t="shared" si="225"/>
        <v>31</v>
      </c>
      <c r="D2934" s="23">
        <f t="shared" si="226"/>
        <v>1</v>
      </c>
      <c r="E2934" s="23" t="str">
        <f t="shared" si="227"/>
        <v>lunes</v>
      </c>
      <c r="F2934" s="23">
        <f t="shared" si="228"/>
        <v>3</v>
      </c>
      <c r="G2934" s="23" t="str">
        <f t="shared" si="229"/>
        <v>marzo</v>
      </c>
      <c r="H2934" s="2">
        <v>0.61597222222222225</v>
      </c>
      <c r="I2934" t="s">
        <v>57</v>
      </c>
      <c r="J2934" t="str">
        <f>VLOOKUP(ventas_starbucks_2025[[#This Row],[sucursal]],cambio_sucursal[#All],2,0)</f>
        <v>Sucursal Avda Colón</v>
      </c>
      <c r="K2934" t="s">
        <v>27</v>
      </c>
      <c r="L2934" t="s">
        <v>28</v>
      </c>
      <c r="M2934" t="s">
        <v>4</v>
      </c>
      <c r="N2934" t="str">
        <f>IFERROR(VLOOKUP(ventas_starbucks_2025[[#This Row],[tamaño_sucio]],cambio_tamaño[#All],2,0),"Tamaño único")</f>
        <v>Tamaño único</v>
      </c>
      <c r="O2934">
        <v>5</v>
      </c>
      <c r="P2934">
        <v>2761.52</v>
      </c>
      <c r="Q2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34">
        <v>13807.6</v>
      </c>
      <c r="S2934" t="s">
        <v>15</v>
      </c>
      <c r="T2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34" t="str">
        <f>VLOOKUP(ventas_starbucks_2025[[#This Row],[canal_compra]],cambio_canal_compra[#All],2,0)</f>
        <v>Para llevar</v>
      </c>
      <c r="V2934" t="s">
        <v>16</v>
      </c>
      <c r="W2934" t="str">
        <f>VLOOKUP(ventas_starbucks_2025[[#This Row],[método_pago]],cambio_metodo_pago[#All],2,0)</f>
        <v>Tarjeta</v>
      </c>
      <c r="X2934" t="s">
        <v>7</v>
      </c>
      <c r="Y2934">
        <v>0</v>
      </c>
      <c r="Z2934" t="str">
        <f>VLOOKUP(ventas_starbucks_2025[[#This Row],[promoción_aplicada5]],promocion_cambiar[#All],2,0)</f>
        <v>2x1</v>
      </c>
      <c r="AA2934" t="s">
        <v>51</v>
      </c>
      <c r="AB2934" t="s">
        <v>32</v>
      </c>
      <c r="AC2934" t="s">
        <v>41</v>
      </c>
      <c r="AD2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34">
        <v>14.9</v>
      </c>
      <c r="AF2934">
        <v>4</v>
      </c>
      <c r="AG2934">
        <v>39</v>
      </c>
      <c r="AH2934">
        <v>34</v>
      </c>
    </row>
    <row r="2935" spans="1:34" x14ac:dyDescent="0.25">
      <c r="A2935" s="3" t="s">
        <v>3010</v>
      </c>
      <c r="B2935" s="1">
        <v>45675</v>
      </c>
      <c r="C2935" s="23">
        <f t="shared" si="225"/>
        <v>18</v>
      </c>
      <c r="D2935" s="23">
        <f t="shared" si="226"/>
        <v>6</v>
      </c>
      <c r="E2935" s="23" t="str">
        <f t="shared" si="227"/>
        <v>sábado</v>
      </c>
      <c r="F2935" s="23">
        <f t="shared" si="228"/>
        <v>1</v>
      </c>
      <c r="G2935" s="23" t="str">
        <f t="shared" si="229"/>
        <v>enero</v>
      </c>
      <c r="H2935" s="2">
        <v>0.47430555555555554</v>
      </c>
      <c r="I2935" t="s">
        <v>12</v>
      </c>
      <c r="J2935" t="str">
        <f>VLOOKUP(ventas_starbucks_2025[[#This Row],[sucursal]],cambio_sucursal[#All],2,0)</f>
        <v>Sucursal Córdoba Shopping</v>
      </c>
      <c r="K2935" t="s">
        <v>13</v>
      </c>
      <c r="L2935" t="s">
        <v>14</v>
      </c>
      <c r="M2935" t="s">
        <v>4</v>
      </c>
      <c r="N2935" t="str">
        <f>IFERROR(VLOOKUP(ventas_starbucks_2025[[#This Row],[tamaño_sucio]],cambio_tamaño[#All],2,0),"Tamaño único")</f>
        <v>Tamaño único</v>
      </c>
      <c r="O2935">
        <v>3</v>
      </c>
      <c r="P2935">
        <v>1968.4</v>
      </c>
      <c r="Q2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5">
        <v>5905.2</v>
      </c>
      <c r="S2935" t="s">
        <v>31</v>
      </c>
      <c r="T2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35" t="str">
        <f>VLOOKUP(ventas_starbucks_2025[[#This Row],[canal_compra]],cambio_canal_compra[#All],2,0)</f>
        <v>Entrega domicilio</v>
      </c>
      <c r="V2935" t="s">
        <v>40</v>
      </c>
      <c r="W2935" t="str">
        <f>VLOOKUP(ventas_starbucks_2025[[#This Row],[método_pago]],cambio_metodo_pago[#All],2,0)</f>
        <v>Efectivo</v>
      </c>
      <c r="X2935" t="s">
        <v>7</v>
      </c>
      <c r="Y2935">
        <v>10</v>
      </c>
      <c r="Z2935" t="str">
        <f>VLOOKUP(ventas_starbucks_2025[[#This Row],[promoción_aplicada5]],promocion_cambiar[#All],2,0)</f>
        <v>Combo</v>
      </c>
      <c r="AA2935" t="s">
        <v>8</v>
      </c>
      <c r="AB2935" t="s">
        <v>52</v>
      </c>
      <c r="AC2935" t="s">
        <v>24</v>
      </c>
      <c r="AD2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35">
        <v>13.5</v>
      </c>
      <c r="AF2935">
        <v>1</v>
      </c>
      <c r="AG2935">
        <v>27</v>
      </c>
      <c r="AH2935">
        <v>24</v>
      </c>
    </row>
    <row r="2936" spans="1:34" x14ac:dyDescent="0.25">
      <c r="A2936" s="3" t="s">
        <v>3011</v>
      </c>
      <c r="B2936" s="1">
        <v>45709</v>
      </c>
      <c r="C2936" s="23">
        <f t="shared" si="225"/>
        <v>21</v>
      </c>
      <c r="D2936" s="23">
        <f t="shared" si="226"/>
        <v>5</v>
      </c>
      <c r="E2936" s="23" t="str">
        <f t="shared" si="227"/>
        <v>viernes</v>
      </c>
      <c r="F2936" s="23">
        <f t="shared" si="228"/>
        <v>2</v>
      </c>
      <c r="G2936" s="23" t="str">
        <f t="shared" si="229"/>
        <v>febrero</v>
      </c>
      <c r="H2936" s="2">
        <v>0.55902777777777779</v>
      </c>
      <c r="I2936" t="s">
        <v>12</v>
      </c>
      <c r="J2936" t="str">
        <f>VLOOKUP(ventas_starbucks_2025[[#This Row],[sucursal]],cambio_sucursal[#All],2,0)</f>
        <v>Sucursal Córdoba Shopping</v>
      </c>
      <c r="K2936" t="s">
        <v>89</v>
      </c>
      <c r="L2936" t="s">
        <v>90</v>
      </c>
      <c r="M2936" t="s">
        <v>4</v>
      </c>
      <c r="N2936" t="str">
        <f>IFERROR(VLOOKUP(ventas_starbucks_2025[[#This Row],[tamaño_sucio]],cambio_tamaño[#All],2,0),"Tamaño único")</f>
        <v>Tamaño único</v>
      </c>
      <c r="O2936">
        <v>2</v>
      </c>
      <c r="P2936">
        <v>1482.77</v>
      </c>
      <c r="Q2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6">
        <v>2965.54</v>
      </c>
      <c r="S2936" t="s">
        <v>5</v>
      </c>
      <c r="T2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6" t="str">
        <f>VLOOKUP(ventas_starbucks_2025[[#This Row],[canal_compra]],cambio_canal_compra[#All],2,0)</f>
        <v>En tienda</v>
      </c>
      <c r="V2936" t="s">
        <v>6</v>
      </c>
      <c r="W2936" t="str">
        <f>VLOOKUP(ventas_starbucks_2025[[#This Row],[método_pago]],cambio_metodo_pago[#All],2,0)</f>
        <v>Aplicación móbil</v>
      </c>
      <c r="X2936" t="s">
        <v>7</v>
      </c>
      <c r="Y2936">
        <v>15</v>
      </c>
      <c r="Z2936" t="str">
        <f>VLOOKUP(ventas_starbucks_2025[[#This Row],[promoción_aplicada5]],promocion_cambiar[#All],2,0)</f>
        <v>2x1</v>
      </c>
      <c r="AA2936" t="s">
        <v>51</v>
      </c>
      <c r="AB2936" t="s">
        <v>18</v>
      </c>
      <c r="AC2936" t="s">
        <v>24</v>
      </c>
      <c r="AD2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36">
        <v>5.5</v>
      </c>
      <c r="AF2936">
        <v>3</v>
      </c>
      <c r="AG2936">
        <v>26</v>
      </c>
      <c r="AH2936">
        <v>24</v>
      </c>
    </row>
    <row r="2937" spans="1:34" x14ac:dyDescent="0.25">
      <c r="A2937" s="3" t="s">
        <v>3012</v>
      </c>
      <c r="B2937" s="1">
        <v>45728</v>
      </c>
      <c r="C2937" s="23">
        <f t="shared" si="225"/>
        <v>12</v>
      </c>
      <c r="D2937" s="23">
        <f t="shared" si="226"/>
        <v>3</v>
      </c>
      <c r="E2937" s="23" t="str">
        <f t="shared" si="227"/>
        <v>miércoles</v>
      </c>
      <c r="F2937" s="23">
        <f t="shared" si="228"/>
        <v>3</v>
      </c>
      <c r="G2937" s="23" t="str">
        <f t="shared" si="229"/>
        <v>marzo</v>
      </c>
      <c r="H2937" s="2">
        <v>0.75624999999999998</v>
      </c>
      <c r="I2937" t="s">
        <v>1</v>
      </c>
      <c r="J2937" t="str">
        <f>VLOOKUP(ventas_starbucks_2025[[#This Row],[sucursal]],cambio_sucursal[#All],2,0)</f>
        <v>Sucursal Nueva Córdoba</v>
      </c>
      <c r="K2937" t="s">
        <v>101</v>
      </c>
      <c r="L2937" t="s">
        <v>3</v>
      </c>
      <c r="M2937" t="s">
        <v>4</v>
      </c>
      <c r="N2937" t="str">
        <f>IFERROR(VLOOKUP(ventas_starbucks_2025[[#This Row],[tamaño_sucio]],cambio_tamaño[#All],2,0),"Tamaño único")</f>
        <v>Tamaño único</v>
      </c>
      <c r="O2937">
        <v>1</v>
      </c>
      <c r="P2937">
        <v>2551.11</v>
      </c>
      <c r="Q2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37">
        <v>2551.11</v>
      </c>
      <c r="S2937" t="s">
        <v>31</v>
      </c>
      <c r="T2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7" t="str">
        <f>VLOOKUP(ventas_starbucks_2025[[#This Row],[canal_compra]],cambio_canal_compra[#All],2,0)</f>
        <v>Entrega domicilio</v>
      </c>
      <c r="V2937" t="s">
        <v>16</v>
      </c>
      <c r="W2937" t="str">
        <f>VLOOKUP(ventas_starbucks_2025[[#This Row],[método_pago]],cambio_metodo_pago[#All],2,0)</f>
        <v>Tarjeta</v>
      </c>
      <c r="X2937" t="s">
        <v>22</v>
      </c>
      <c r="Y2937">
        <v>0</v>
      </c>
      <c r="Z2937" t="str">
        <f>VLOOKUP(ventas_starbucks_2025[[#This Row],[promoción_aplicada5]],promocion_cambiar[#All],2,0)</f>
        <v>Combo</v>
      </c>
      <c r="AA2937" t="s">
        <v>8</v>
      </c>
      <c r="AB2937" t="s">
        <v>23</v>
      </c>
      <c r="AC2937" t="s">
        <v>24</v>
      </c>
      <c r="AD2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37">
        <v>5.2</v>
      </c>
      <c r="AF2937">
        <v>3</v>
      </c>
      <c r="AG2937">
        <v>21</v>
      </c>
      <c r="AH2937">
        <v>20</v>
      </c>
    </row>
    <row r="2938" spans="1:34" x14ac:dyDescent="0.25">
      <c r="A2938" s="3" t="s">
        <v>3013</v>
      </c>
      <c r="B2938" s="1">
        <v>45667</v>
      </c>
      <c r="C2938" s="23">
        <f t="shared" si="225"/>
        <v>10</v>
      </c>
      <c r="D2938" s="23">
        <f t="shared" si="226"/>
        <v>5</v>
      </c>
      <c r="E2938" s="23" t="str">
        <f t="shared" si="227"/>
        <v>viernes</v>
      </c>
      <c r="F2938" s="23">
        <f t="shared" si="228"/>
        <v>1</v>
      </c>
      <c r="G2938" s="23" t="str">
        <f t="shared" si="229"/>
        <v>enero</v>
      </c>
      <c r="H2938" s="2">
        <v>0.42986111111111114</v>
      </c>
      <c r="I2938" t="s">
        <v>57</v>
      </c>
      <c r="J2938" t="str">
        <f>VLOOKUP(ventas_starbucks_2025[[#This Row],[sucursal]],cambio_sucursal[#All],2,0)</f>
        <v>Sucursal Avda Colón</v>
      </c>
      <c r="K2938" t="s">
        <v>13</v>
      </c>
      <c r="L2938" t="s">
        <v>14</v>
      </c>
      <c r="M2938" t="s">
        <v>4</v>
      </c>
      <c r="N2938" t="str">
        <f>IFERROR(VLOOKUP(ventas_starbucks_2025[[#This Row],[tamaño_sucio]],cambio_tamaño[#All],2,0),"Tamaño único")</f>
        <v>Tamaño único</v>
      </c>
      <c r="O2938">
        <v>2</v>
      </c>
      <c r="P2938">
        <v>1973.45</v>
      </c>
      <c r="Q2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8">
        <v>3946.9</v>
      </c>
      <c r="S2938" t="s">
        <v>5</v>
      </c>
      <c r="T2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8" t="str">
        <f>VLOOKUP(ventas_starbucks_2025[[#This Row],[canal_compra]],cambio_canal_compra[#All],2,0)</f>
        <v>En tienda</v>
      </c>
      <c r="V2938" t="s">
        <v>40</v>
      </c>
      <c r="W2938" t="str">
        <f>VLOOKUP(ventas_starbucks_2025[[#This Row],[método_pago]],cambio_metodo_pago[#All],2,0)</f>
        <v>Efectivo</v>
      </c>
      <c r="X2938" t="s">
        <v>22</v>
      </c>
      <c r="Y2938">
        <v>0</v>
      </c>
      <c r="Z2938" t="str">
        <f>VLOOKUP(ventas_starbucks_2025[[#This Row],[promoción_aplicada5]],promocion_cambiar[#All],2,0)</f>
        <v>Ninguna</v>
      </c>
      <c r="AA2938" t="s">
        <v>17</v>
      </c>
      <c r="AB2938" t="s">
        <v>32</v>
      </c>
      <c r="AC2938" t="s">
        <v>41</v>
      </c>
      <c r="AD2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38">
        <v>14.6</v>
      </c>
      <c r="AF2938">
        <v>3</v>
      </c>
      <c r="AG2938">
        <v>15</v>
      </c>
      <c r="AH2938">
        <v>13</v>
      </c>
    </row>
    <row r="2939" spans="1:34" x14ac:dyDescent="0.25">
      <c r="A2939" s="3" t="s">
        <v>3014</v>
      </c>
      <c r="B2939" s="1">
        <v>45744</v>
      </c>
      <c r="C2939" s="23">
        <f t="shared" si="225"/>
        <v>28</v>
      </c>
      <c r="D2939" s="23">
        <f t="shared" si="226"/>
        <v>5</v>
      </c>
      <c r="E2939" s="1" t="str">
        <f t="shared" si="227"/>
        <v>viernes</v>
      </c>
      <c r="F2939" s="23">
        <f t="shared" si="228"/>
        <v>3</v>
      </c>
      <c r="G2939" s="1" t="str">
        <f t="shared" si="229"/>
        <v>marzo</v>
      </c>
      <c r="H2939" s="2">
        <v>0.49513888888888891</v>
      </c>
      <c r="I2939" t="s">
        <v>57</v>
      </c>
      <c r="J2939" t="str">
        <f>VLOOKUP(ventas_starbucks_2025[[#This Row],[sucursal]],cambio_sucursal[#All],2,0)</f>
        <v>Sucursal Avda Colón</v>
      </c>
      <c r="K2939" t="s">
        <v>115</v>
      </c>
      <c r="L2939" t="s">
        <v>21</v>
      </c>
      <c r="M2939" t="s">
        <v>4</v>
      </c>
      <c r="N2939" t="str">
        <f>IFERROR(VLOOKUP(ventas_starbucks_2025[[#This Row],[tamaño_sucio]],cambio_tamaño[#All],2,0),"Tamaño único")</f>
        <v>Tamaño único</v>
      </c>
      <c r="O2939">
        <v>2</v>
      </c>
      <c r="P2939">
        <v>1233.7</v>
      </c>
      <c r="Q2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9">
        <v>2467.4</v>
      </c>
      <c r="S2939" t="s">
        <v>5</v>
      </c>
      <c r="T2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9" t="str">
        <f>VLOOKUP(ventas_starbucks_2025[[#This Row],[canal_compra]],cambio_canal_compra[#All],2,0)</f>
        <v>En tienda</v>
      </c>
      <c r="V2939" t="s">
        <v>6</v>
      </c>
      <c r="W2939" t="str">
        <f>VLOOKUP(ventas_starbucks_2025[[#This Row],[método_pago]],cambio_metodo_pago[#All],2,0)</f>
        <v>Aplicación móbil</v>
      </c>
      <c r="X2939" t="s">
        <v>7</v>
      </c>
      <c r="Y2939">
        <v>0</v>
      </c>
      <c r="Z2939" t="str">
        <f>VLOOKUP(ventas_starbucks_2025[[#This Row],[promoción_aplicada5]],promocion_cambiar[#All],2,0)</f>
        <v>Hora Feliz</v>
      </c>
      <c r="AA2939" t="s">
        <v>36</v>
      </c>
      <c r="AB2939" t="s">
        <v>29</v>
      </c>
      <c r="AC2939" t="s">
        <v>41</v>
      </c>
      <c r="AD2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39">
        <v>11.1</v>
      </c>
      <c r="AF2939">
        <v>2</v>
      </c>
      <c r="AG2939">
        <v>39</v>
      </c>
      <c r="AH2939">
        <v>37</v>
      </c>
    </row>
    <row r="2940" spans="1:34" x14ac:dyDescent="0.25">
      <c r="A2940" s="3" t="s">
        <v>3015</v>
      </c>
      <c r="B2940" s="1">
        <v>45705</v>
      </c>
      <c r="C2940" s="23">
        <f t="shared" si="225"/>
        <v>17</v>
      </c>
      <c r="D2940" s="23">
        <f t="shared" si="226"/>
        <v>1</v>
      </c>
      <c r="E2940" s="23" t="str">
        <f t="shared" si="227"/>
        <v>lunes</v>
      </c>
      <c r="F2940" s="23">
        <f t="shared" si="228"/>
        <v>2</v>
      </c>
      <c r="G2940" s="23" t="str">
        <f t="shared" si="229"/>
        <v>febrero</v>
      </c>
      <c r="H2940" s="2">
        <v>0.32569444444444445</v>
      </c>
      <c r="I2940" t="s">
        <v>26</v>
      </c>
      <c r="J2940" t="str">
        <f>VLOOKUP(ventas_starbucks_2025[[#This Row],[sucursal]],cambio_sucursal[#All],2,0)</f>
        <v>Sucursal San Lorenzo 47</v>
      </c>
      <c r="K2940" t="s">
        <v>2</v>
      </c>
      <c r="L2940" t="s">
        <v>3</v>
      </c>
      <c r="M2940" t="s">
        <v>4</v>
      </c>
      <c r="N2940" t="str">
        <f>IFERROR(VLOOKUP(ventas_starbucks_2025[[#This Row],[tamaño_sucio]],cambio_tamaño[#All],2,0),"Tamaño único")</f>
        <v>Tamaño único</v>
      </c>
      <c r="O2940">
        <v>3</v>
      </c>
      <c r="P2940">
        <v>3268.17</v>
      </c>
      <c r="Q2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40">
        <v>9804.51</v>
      </c>
      <c r="S2940" t="s">
        <v>31</v>
      </c>
      <c r="T2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40" t="str">
        <f>VLOOKUP(ventas_starbucks_2025[[#This Row],[canal_compra]],cambio_canal_compra[#All],2,0)</f>
        <v>Entrega domicilio</v>
      </c>
      <c r="V2940" t="s">
        <v>40</v>
      </c>
      <c r="W2940" t="str">
        <f>VLOOKUP(ventas_starbucks_2025[[#This Row],[método_pago]],cambio_metodo_pago[#All],2,0)</f>
        <v>Efectivo</v>
      </c>
      <c r="X2940" t="s">
        <v>22</v>
      </c>
      <c r="Y2940">
        <v>0</v>
      </c>
      <c r="Z2940" t="str">
        <f>VLOOKUP(ventas_starbucks_2025[[#This Row],[promoción_aplicada5]],promocion_cambiar[#All],2,0)</f>
        <v>Hora Feliz</v>
      </c>
      <c r="AA2940" t="s">
        <v>36</v>
      </c>
      <c r="AB2940" t="s">
        <v>52</v>
      </c>
      <c r="AC2940" t="s">
        <v>24</v>
      </c>
      <c r="AD2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40">
        <v>10.5</v>
      </c>
      <c r="AF2940">
        <v>4</v>
      </c>
      <c r="AG2940">
        <v>36</v>
      </c>
      <c r="AH2940">
        <v>33</v>
      </c>
    </row>
    <row r="2941" spans="1:34" x14ac:dyDescent="0.25">
      <c r="A2941" s="3" t="s">
        <v>3016</v>
      </c>
      <c r="B2941" s="1">
        <v>45730</v>
      </c>
      <c r="C2941" s="23">
        <f t="shared" si="225"/>
        <v>14</v>
      </c>
      <c r="D2941" s="23">
        <f t="shared" si="226"/>
        <v>5</v>
      </c>
      <c r="E2941" s="1" t="str">
        <f t="shared" si="227"/>
        <v>viernes</v>
      </c>
      <c r="F2941" s="23">
        <f t="shared" si="228"/>
        <v>3</v>
      </c>
      <c r="G2941" s="1" t="str">
        <f t="shared" si="229"/>
        <v>marzo</v>
      </c>
      <c r="H2941" s="2">
        <v>0.64444444444444449</v>
      </c>
      <c r="I2941" t="s">
        <v>1</v>
      </c>
      <c r="J2941" t="str">
        <f>VLOOKUP(ventas_starbucks_2025[[#This Row],[sucursal]],cambio_sucursal[#All],2,0)</f>
        <v>Sucursal Nueva Córdoba</v>
      </c>
      <c r="K2941" t="s">
        <v>132</v>
      </c>
      <c r="L2941" t="s">
        <v>35</v>
      </c>
      <c r="M2941" t="s">
        <v>4</v>
      </c>
      <c r="N2941" t="str">
        <f>IFERROR(VLOOKUP(ventas_starbucks_2025[[#This Row],[tamaño_sucio]],cambio_tamaño[#All],2,0),"Tamaño único")</f>
        <v>Tamaño único</v>
      </c>
      <c r="O2941">
        <v>3</v>
      </c>
      <c r="P2941">
        <v>1454.54</v>
      </c>
      <c r="Q2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1">
        <v>4363.62</v>
      </c>
      <c r="S2941" t="s">
        <v>15</v>
      </c>
      <c r="T2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1" t="str">
        <f>VLOOKUP(ventas_starbucks_2025[[#This Row],[canal_compra]],cambio_canal_compra[#All],2,0)</f>
        <v>Para llevar</v>
      </c>
      <c r="V2941" t="s">
        <v>6</v>
      </c>
      <c r="W2941" t="str">
        <f>VLOOKUP(ventas_starbucks_2025[[#This Row],[método_pago]],cambio_metodo_pago[#All],2,0)</f>
        <v>Aplicación móbil</v>
      </c>
      <c r="X2941" t="s">
        <v>7</v>
      </c>
      <c r="Y2941">
        <v>0</v>
      </c>
      <c r="Z2941" t="str">
        <f>VLOOKUP(ventas_starbucks_2025[[#This Row],[promoción_aplicada5]],promocion_cambiar[#All],2,0)</f>
        <v>Hora Feliz</v>
      </c>
      <c r="AA2941" t="s">
        <v>36</v>
      </c>
      <c r="AB2941" t="s">
        <v>18</v>
      </c>
      <c r="AC2941" t="s">
        <v>10</v>
      </c>
      <c r="AD2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41">
        <v>8</v>
      </c>
      <c r="AF2941">
        <v>2</v>
      </c>
      <c r="AG2941">
        <v>10</v>
      </c>
      <c r="AH2941">
        <v>7</v>
      </c>
    </row>
    <row r="2942" spans="1:34" x14ac:dyDescent="0.25">
      <c r="A2942" s="3" t="s">
        <v>3017</v>
      </c>
      <c r="B2942" s="1">
        <v>45692</v>
      </c>
      <c r="C2942" s="23">
        <f t="shared" si="225"/>
        <v>4</v>
      </c>
      <c r="D2942" s="23">
        <f t="shared" si="226"/>
        <v>2</v>
      </c>
      <c r="E2942" s="23" t="str">
        <f t="shared" si="227"/>
        <v>martes</v>
      </c>
      <c r="F2942" s="23">
        <f t="shared" si="228"/>
        <v>2</v>
      </c>
      <c r="G2942" s="23" t="str">
        <f t="shared" si="229"/>
        <v>febrero</v>
      </c>
      <c r="H2942" s="2">
        <v>0.40694444444444444</v>
      </c>
      <c r="I2942" t="s">
        <v>26</v>
      </c>
      <c r="J2942" t="str">
        <f>VLOOKUP(ventas_starbucks_2025[[#This Row],[sucursal]],cambio_sucursal[#All],2,0)</f>
        <v>Sucursal San Lorenzo 47</v>
      </c>
      <c r="K2942" t="s">
        <v>48</v>
      </c>
      <c r="L2942" t="s">
        <v>49</v>
      </c>
      <c r="M2942" t="s">
        <v>50</v>
      </c>
      <c r="N2942" t="str">
        <f>IFERROR(VLOOKUP(ventas_starbucks_2025[[#This Row],[tamaño_sucio]],cambio_tamaño[#All],2,0),"Tamaño único")</f>
        <v>Mediano</v>
      </c>
      <c r="O2942">
        <v>2</v>
      </c>
      <c r="P2942">
        <v>1703.27</v>
      </c>
      <c r="Q2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2">
        <v>3406.54</v>
      </c>
      <c r="S2942" t="s">
        <v>15</v>
      </c>
      <c r="T2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2" t="str">
        <f>VLOOKUP(ventas_starbucks_2025[[#This Row],[canal_compra]],cambio_canal_compra[#All],2,0)</f>
        <v>Para llevar</v>
      </c>
      <c r="V2942" t="s">
        <v>6</v>
      </c>
      <c r="W2942" t="str">
        <f>VLOOKUP(ventas_starbucks_2025[[#This Row],[método_pago]],cambio_metodo_pago[#All],2,0)</f>
        <v>Aplicación móbil</v>
      </c>
      <c r="X2942" t="s">
        <v>22</v>
      </c>
      <c r="Y2942">
        <v>0</v>
      </c>
      <c r="Z2942" t="str">
        <f>VLOOKUP(ventas_starbucks_2025[[#This Row],[promoción_aplicada5]],promocion_cambiar[#All],2,0)</f>
        <v>Ninguna</v>
      </c>
      <c r="AA2942" t="s">
        <v>17</v>
      </c>
      <c r="AB2942" t="s">
        <v>18</v>
      </c>
      <c r="AC2942" t="s">
        <v>41</v>
      </c>
      <c r="AD2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42">
        <v>7.5</v>
      </c>
      <c r="AF2942">
        <v>2</v>
      </c>
      <c r="AG2942">
        <v>41</v>
      </c>
      <c r="AH2942">
        <v>39</v>
      </c>
    </row>
    <row r="2943" spans="1:34" x14ac:dyDescent="0.25">
      <c r="A2943" s="3" t="s">
        <v>3018</v>
      </c>
      <c r="B2943" s="1">
        <v>45738</v>
      </c>
      <c r="C2943" s="23">
        <f t="shared" si="225"/>
        <v>22</v>
      </c>
      <c r="D2943" s="23">
        <f t="shared" si="226"/>
        <v>6</v>
      </c>
      <c r="E2943" s="1" t="str">
        <f t="shared" si="227"/>
        <v>sábado</v>
      </c>
      <c r="F2943" s="23">
        <f t="shared" si="228"/>
        <v>3</v>
      </c>
      <c r="G2943" s="1" t="str">
        <f t="shared" si="229"/>
        <v>marzo</v>
      </c>
      <c r="H2943" s="2">
        <v>0.7895833333333333</v>
      </c>
      <c r="I2943" t="s">
        <v>12</v>
      </c>
      <c r="J2943" t="str">
        <f>VLOOKUP(ventas_starbucks_2025[[#This Row],[sucursal]],cambio_sucursal[#All],2,0)</f>
        <v>Sucursal Córdoba Shopping</v>
      </c>
      <c r="K2943" t="s">
        <v>101</v>
      </c>
      <c r="L2943" t="s">
        <v>3</v>
      </c>
      <c r="M2943" t="s">
        <v>4</v>
      </c>
      <c r="N2943" t="str">
        <f>IFERROR(VLOOKUP(ventas_starbucks_2025[[#This Row],[tamaño_sucio]],cambio_tamaño[#All],2,0),"Tamaño único")</f>
        <v>Tamaño único</v>
      </c>
      <c r="O2943">
        <v>5</v>
      </c>
      <c r="P2943">
        <v>2850.6</v>
      </c>
      <c r="Q2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43">
        <v>14253</v>
      </c>
      <c r="S2943" t="s">
        <v>15</v>
      </c>
      <c r="T2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43" t="str">
        <f>VLOOKUP(ventas_starbucks_2025[[#This Row],[canal_compra]],cambio_canal_compra[#All],2,0)</f>
        <v>Para llevar</v>
      </c>
      <c r="V2943" t="s">
        <v>40</v>
      </c>
      <c r="W2943" t="str">
        <f>VLOOKUP(ventas_starbucks_2025[[#This Row],[método_pago]],cambio_metodo_pago[#All],2,0)</f>
        <v>Efectivo</v>
      </c>
      <c r="X2943" t="s">
        <v>22</v>
      </c>
      <c r="Y2943">
        <v>0</v>
      </c>
      <c r="Z2943" t="str">
        <f>VLOOKUP(ventas_starbucks_2025[[#This Row],[promoción_aplicada5]],promocion_cambiar[#All],2,0)</f>
        <v>Combo</v>
      </c>
      <c r="AA2943" t="s">
        <v>8</v>
      </c>
      <c r="AB2943" t="s">
        <v>52</v>
      </c>
      <c r="AC2943" t="s">
        <v>10</v>
      </c>
      <c r="AD2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43">
        <v>6</v>
      </c>
      <c r="AF2943">
        <v>2</v>
      </c>
      <c r="AG2943">
        <v>27</v>
      </c>
      <c r="AH2943">
        <v>22</v>
      </c>
    </row>
    <row r="2944" spans="1:34" x14ac:dyDescent="0.25">
      <c r="A2944" s="3" t="s">
        <v>3019</v>
      </c>
      <c r="B2944" s="1">
        <v>45712</v>
      </c>
      <c r="C2944" s="23">
        <f t="shared" si="225"/>
        <v>24</v>
      </c>
      <c r="D2944" s="23">
        <f t="shared" si="226"/>
        <v>1</v>
      </c>
      <c r="E2944" s="23" t="str">
        <f t="shared" si="227"/>
        <v>lunes</v>
      </c>
      <c r="F2944" s="23">
        <f t="shared" si="228"/>
        <v>2</v>
      </c>
      <c r="G2944" s="23" t="str">
        <f t="shared" si="229"/>
        <v>febrero</v>
      </c>
      <c r="H2944" s="2">
        <v>0.75486111111111109</v>
      </c>
      <c r="I2944" t="s">
        <v>1</v>
      </c>
      <c r="J2944" t="str">
        <f>VLOOKUP(ventas_starbucks_2025[[#This Row],[sucursal]],cambio_sucursal[#All],2,0)</f>
        <v>Sucursal Nueva Córdoba</v>
      </c>
      <c r="K2944" t="s">
        <v>48</v>
      </c>
      <c r="L2944" t="s">
        <v>49</v>
      </c>
      <c r="M2944" t="s">
        <v>50</v>
      </c>
      <c r="N2944" t="str">
        <f>IFERROR(VLOOKUP(ventas_starbucks_2025[[#This Row],[tamaño_sucio]],cambio_tamaño[#All],2,0),"Tamaño único")</f>
        <v>Mediano</v>
      </c>
      <c r="O2944">
        <v>4</v>
      </c>
      <c r="P2944">
        <v>1909.39</v>
      </c>
      <c r="Q2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4">
        <v>7637.56</v>
      </c>
      <c r="S2944" t="s">
        <v>31</v>
      </c>
      <c r="T2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44" t="str">
        <f>VLOOKUP(ventas_starbucks_2025[[#This Row],[canal_compra]],cambio_canal_compra[#All],2,0)</f>
        <v>Entrega domicilio</v>
      </c>
      <c r="V2944" t="s">
        <v>40</v>
      </c>
      <c r="W2944" t="str">
        <f>VLOOKUP(ventas_starbucks_2025[[#This Row],[método_pago]],cambio_metodo_pago[#All],2,0)</f>
        <v>Efectivo</v>
      </c>
      <c r="X2944" t="s">
        <v>22</v>
      </c>
      <c r="Y2944">
        <v>0</v>
      </c>
      <c r="Z2944" t="str">
        <f>VLOOKUP(ventas_starbucks_2025[[#This Row],[promoción_aplicada5]],promocion_cambiar[#All],2,0)</f>
        <v>Ninguna</v>
      </c>
      <c r="AA2944" t="s">
        <v>17</v>
      </c>
      <c r="AB2944" t="s">
        <v>29</v>
      </c>
      <c r="AC2944" t="s">
        <v>24</v>
      </c>
      <c r="AD2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44">
        <v>14.2</v>
      </c>
      <c r="AF2944">
        <v>1</v>
      </c>
      <c r="AG2944">
        <v>10</v>
      </c>
      <c r="AH2944">
        <v>6</v>
      </c>
    </row>
    <row r="2945" spans="1:34" x14ac:dyDescent="0.25">
      <c r="A2945" s="3" t="s">
        <v>3020</v>
      </c>
      <c r="B2945" s="1">
        <v>45737</v>
      </c>
      <c r="C2945" s="23">
        <f t="shared" si="225"/>
        <v>21</v>
      </c>
      <c r="D2945" s="23">
        <f t="shared" si="226"/>
        <v>5</v>
      </c>
      <c r="E2945" s="23" t="str">
        <f t="shared" si="227"/>
        <v>viernes</v>
      </c>
      <c r="F2945" s="23">
        <f t="shared" si="228"/>
        <v>3</v>
      </c>
      <c r="G2945" s="23" t="str">
        <f t="shared" si="229"/>
        <v>marzo</v>
      </c>
      <c r="H2945" s="2">
        <v>0.46250000000000002</v>
      </c>
      <c r="I2945" t="s">
        <v>12</v>
      </c>
      <c r="J2945" t="str">
        <f>VLOOKUP(ventas_starbucks_2025[[#This Row],[sucursal]],cambio_sucursal[#All],2,0)</f>
        <v>Sucursal Córdoba Shopping</v>
      </c>
      <c r="K2945" t="s">
        <v>54</v>
      </c>
      <c r="L2945" t="s">
        <v>44</v>
      </c>
      <c r="M2945" t="s">
        <v>55</v>
      </c>
      <c r="N2945" t="str">
        <f>IFERROR(VLOOKUP(ventas_starbucks_2025[[#This Row],[tamaño_sucio]],cambio_tamaño[#All],2,0),"Tamaño único")</f>
        <v>Pequeño</v>
      </c>
      <c r="O2945">
        <v>3</v>
      </c>
      <c r="P2945">
        <v>1688.13</v>
      </c>
      <c r="Q2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5">
        <v>5064.3900000000003</v>
      </c>
      <c r="S2945" t="s">
        <v>5</v>
      </c>
      <c r="T2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45" t="str">
        <f>VLOOKUP(ventas_starbucks_2025[[#This Row],[canal_compra]],cambio_canal_compra[#All],2,0)</f>
        <v>En tienda</v>
      </c>
      <c r="V2945" t="s">
        <v>6</v>
      </c>
      <c r="W2945" t="str">
        <f>VLOOKUP(ventas_starbucks_2025[[#This Row],[método_pago]],cambio_metodo_pago[#All],2,0)</f>
        <v>Aplicación móbil</v>
      </c>
      <c r="X2945" t="s">
        <v>7</v>
      </c>
      <c r="Y2945">
        <v>15</v>
      </c>
      <c r="Z2945" t="str">
        <f>VLOOKUP(ventas_starbucks_2025[[#This Row],[promoción_aplicada5]],promocion_cambiar[#All],2,0)</f>
        <v>2x1</v>
      </c>
      <c r="AA2945" t="s">
        <v>51</v>
      </c>
      <c r="AB2945" t="s">
        <v>23</v>
      </c>
      <c r="AC2945" t="s">
        <v>24</v>
      </c>
      <c r="AD2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45">
        <v>6.2</v>
      </c>
      <c r="AF2945">
        <v>2</v>
      </c>
      <c r="AG2945">
        <v>10</v>
      </c>
      <c r="AH2945">
        <v>7</v>
      </c>
    </row>
    <row r="2946" spans="1:34" x14ac:dyDescent="0.25">
      <c r="A2946" s="3" t="s">
        <v>3021</v>
      </c>
      <c r="B2946" s="1">
        <v>45685</v>
      </c>
      <c r="C2946" s="23">
        <f t="shared" ref="C2946:C3009" si="230">DAY(B2946)</f>
        <v>28</v>
      </c>
      <c r="D2946" s="23">
        <f t="shared" ref="D2946:D3009" si="231">WEEKDAY(B2946,2)</f>
        <v>2</v>
      </c>
      <c r="E2946" s="23" t="str">
        <f t="shared" ref="E2946:E3009" si="232">TEXT(B2946,"dddd")</f>
        <v>martes</v>
      </c>
      <c r="F2946" s="23">
        <f t="shared" ref="F2946:F3009" si="233">MONTH(B2946)</f>
        <v>1</v>
      </c>
      <c r="G2946" s="23" t="str">
        <f t="shared" ref="G2946:G3009" si="234">TEXT(B2946,"mmmm")</f>
        <v>enero</v>
      </c>
      <c r="H2946" s="2">
        <v>0.65069444444444446</v>
      </c>
      <c r="I2946" t="s">
        <v>12</v>
      </c>
      <c r="J2946" t="str">
        <f>VLOOKUP(ventas_starbucks_2025[[#This Row],[sucursal]],cambio_sucursal[#All],2,0)</f>
        <v>Sucursal Córdoba Shopping</v>
      </c>
      <c r="K2946" t="s">
        <v>58</v>
      </c>
      <c r="L2946" t="s">
        <v>39</v>
      </c>
      <c r="M2946" t="s">
        <v>4</v>
      </c>
      <c r="N2946" t="str">
        <f>IFERROR(VLOOKUP(ventas_starbucks_2025[[#This Row],[tamaño_sucio]],cambio_tamaño[#All],2,0),"Tamaño único")</f>
        <v>Tamaño único</v>
      </c>
      <c r="O2946">
        <v>4</v>
      </c>
      <c r="P2946">
        <v>1575.82</v>
      </c>
      <c r="Q2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6">
        <v>6303.28</v>
      </c>
      <c r="S2946" t="s">
        <v>5</v>
      </c>
      <c r="T2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46" t="str">
        <f>VLOOKUP(ventas_starbucks_2025[[#This Row],[canal_compra]],cambio_canal_compra[#All],2,0)</f>
        <v>En tienda</v>
      </c>
      <c r="V2946" t="s">
        <v>6</v>
      </c>
      <c r="W2946" t="str">
        <f>VLOOKUP(ventas_starbucks_2025[[#This Row],[método_pago]],cambio_metodo_pago[#All],2,0)</f>
        <v>Aplicación móbil</v>
      </c>
      <c r="X2946" t="s">
        <v>7</v>
      </c>
      <c r="Y2946">
        <v>15</v>
      </c>
      <c r="Z2946" t="str">
        <f>VLOOKUP(ventas_starbucks_2025[[#This Row],[promoción_aplicada5]],promocion_cambiar[#All],2,0)</f>
        <v>Combo</v>
      </c>
      <c r="AA2946" t="s">
        <v>8</v>
      </c>
      <c r="AB2946" t="s">
        <v>29</v>
      </c>
      <c r="AC2946" t="s">
        <v>10</v>
      </c>
      <c r="AD2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46">
        <v>5.2</v>
      </c>
      <c r="AF2946">
        <v>1</v>
      </c>
      <c r="AG2946">
        <v>50</v>
      </c>
      <c r="AH2946">
        <v>46</v>
      </c>
    </row>
    <row r="2947" spans="1:34" x14ac:dyDescent="0.25">
      <c r="A2947" s="3" t="s">
        <v>3022</v>
      </c>
      <c r="B2947" s="1">
        <v>45733</v>
      </c>
      <c r="C2947" s="23">
        <f t="shared" si="230"/>
        <v>17</v>
      </c>
      <c r="D2947" s="23">
        <f t="shared" si="231"/>
        <v>1</v>
      </c>
      <c r="E2947" s="23" t="str">
        <f t="shared" si="232"/>
        <v>lunes</v>
      </c>
      <c r="F2947" s="23">
        <f t="shared" si="233"/>
        <v>3</v>
      </c>
      <c r="G2947" s="23" t="str">
        <f t="shared" si="234"/>
        <v>marzo</v>
      </c>
      <c r="H2947" s="2">
        <v>0.5756944444444444</v>
      </c>
      <c r="I2947" t="s">
        <v>1</v>
      </c>
      <c r="J2947" t="str">
        <f>VLOOKUP(ventas_starbucks_2025[[#This Row],[sucursal]],cambio_sucursal[#All],2,0)</f>
        <v>Sucursal Nueva Córdoba</v>
      </c>
      <c r="K2947" t="s">
        <v>13</v>
      </c>
      <c r="L2947" t="s">
        <v>14</v>
      </c>
      <c r="M2947" t="s">
        <v>4</v>
      </c>
      <c r="N2947" t="str">
        <f>IFERROR(VLOOKUP(ventas_starbucks_2025[[#This Row],[tamaño_sucio]],cambio_tamaño[#All],2,0),"Tamaño único")</f>
        <v>Tamaño único</v>
      </c>
      <c r="O2947">
        <v>5</v>
      </c>
      <c r="P2947">
        <v>1724.17</v>
      </c>
      <c r="Q2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7">
        <v>8620.85</v>
      </c>
      <c r="S2947" t="s">
        <v>5</v>
      </c>
      <c r="T2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47" t="str">
        <f>VLOOKUP(ventas_starbucks_2025[[#This Row],[canal_compra]],cambio_canal_compra[#All],2,0)</f>
        <v>En tienda</v>
      </c>
      <c r="V2947" t="s">
        <v>16</v>
      </c>
      <c r="W2947" t="str">
        <f>VLOOKUP(ventas_starbucks_2025[[#This Row],[método_pago]],cambio_metodo_pago[#All],2,0)</f>
        <v>Tarjeta</v>
      </c>
      <c r="X2947" t="s">
        <v>22</v>
      </c>
      <c r="Y2947">
        <v>0</v>
      </c>
      <c r="Z2947" t="str">
        <f>VLOOKUP(ventas_starbucks_2025[[#This Row],[promoción_aplicada5]],promocion_cambiar[#All],2,0)</f>
        <v>Ninguna</v>
      </c>
      <c r="AA2947" t="s">
        <v>17</v>
      </c>
      <c r="AB2947" t="s">
        <v>32</v>
      </c>
      <c r="AC2947" t="s">
        <v>24</v>
      </c>
      <c r="AD2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47">
        <v>13</v>
      </c>
      <c r="AF2947">
        <v>5</v>
      </c>
      <c r="AG2947">
        <v>41</v>
      </c>
      <c r="AH2947">
        <v>36</v>
      </c>
    </row>
    <row r="2948" spans="1:34" x14ac:dyDescent="0.25">
      <c r="A2948" s="3" t="s">
        <v>3023</v>
      </c>
      <c r="B2948" s="1">
        <v>45710</v>
      </c>
      <c r="C2948" s="23">
        <f t="shared" si="230"/>
        <v>22</v>
      </c>
      <c r="D2948" s="23">
        <f t="shared" si="231"/>
        <v>6</v>
      </c>
      <c r="E2948" s="1" t="str">
        <f t="shared" si="232"/>
        <v>sábado</v>
      </c>
      <c r="F2948" s="23">
        <f t="shared" si="233"/>
        <v>2</v>
      </c>
      <c r="G2948" s="1" t="str">
        <f t="shared" si="234"/>
        <v>febrero</v>
      </c>
      <c r="H2948" s="2">
        <v>0.69236111111111109</v>
      </c>
      <c r="I2948" t="s">
        <v>12</v>
      </c>
      <c r="J2948" t="str">
        <f>VLOOKUP(ventas_starbucks_2025[[#This Row],[sucursal]],cambio_sucursal[#All],2,0)</f>
        <v>Sucursal Córdoba Shopping</v>
      </c>
      <c r="K2948" t="s">
        <v>89</v>
      </c>
      <c r="L2948" t="s">
        <v>90</v>
      </c>
      <c r="M2948" t="s">
        <v>4</v>
      </c>
      <c r="N2948" t="str">
        <f>IFERROR(VLOOKUP(ventas_starbucks_2025[[#This Row],[tamaño_sucio]],cambio_tamaño[#All],2,0),"Tamaño único")</f>
        <v>Tamaño único</v>
      </c>
      <c r="O2948">
        <v>1</v>
      </c>
      <c r="P2948">
        <v>1625.54</v>
      </c>
      <c r="Q2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8">
        <v>1625.54</v>
      </c>
      <c r="S2948" t="s">
        <v>31</v>
      </c>
      <c r="T2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8" t="str">
        <f>VLOOKUP(ventas_starbucks_2025[[#This Row],[canal_compra]],cambio_canal_compra[#All],2,0)</f>
        <v>Entrega domicilio</v>
      </c>
      <c r="V2948" t="s">
        <v>16</v>
      </c>
      <c r="W2948" t="str">
        <f>VLOOKUP(ventas_starbucks_2025[[#This Row],[método_pago]],cambio_metodo_pago[#All],2,0)</f>
        <v>Tarjeta</v>
      </c>
      <c r="X2948" t="s">
        <v>22</v>
      </c>
      <c r="Y2948">
        <v>0</v>
      </c>
      <c r="Z2948" t="str">
        <f>VLOOKUP(ventas_starbucks_2025[[#This Row],[promoción_aplicada5]],promocion_cambiar[#All],2,0)</f>
        <v>Ninguna</v>
      </c>
      <c r="AA2948" t="s">
        <v>17</v>
      </c>
      <c r="AB2948" t="s">
        <v>18</v>
      </c>
      <c r="AC2948" t="s">
        <v>41</v>
      </c>
      <c r="AD2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48">
        <v>13.3</v>
      </c>
      <c r="AF2948">
        <v>4</v>
      </c>
      <c r="AG2948">
        <v>33</v>
      </c>
      <c r="AH2948">
        <v>32</v>
      </c>
    </row>
    <row r="2949" spans="1:34" x14ac:dyDescent="0.25">
      <c r="A2949" s="3" t="s">
        <v>3024</v>
      </c>
      <c r="B2949" s="1">
        <v>45719</v>
      </c>
      <c r="C2949" s="23">
        <f t="shared" si="230"/>
        <v>3</v>
      </c>
      <c r="D2949" s="23">
        <f t="shared" si="231"/>
        <v>1</v>
      </c>
      <c r="E2949" s="23" t="str">
        <f t="shared" si="232"/>
        <v>lunes</v>
      </c>
      <c r="F2949" s="23">
        <f t="shared" si="233"/>
        <v>3</v>
      </c>
      <c r="G2949" s="23" t="str">
        <f t="shared" si="234"/>
        <v>marzo</v>
      </c>
      <c r="H2949" s="2">
        <v>0.51041666666666663</v>
      </c>
      <c r="I2949" t="s">
        <v>1</v>
      </c>
      <c r="J2949" t="str">
        <f>VLOOKUP(ventas_starbucks_2025[[#This Row],[sucursal]],cambio_sucursal[#All],2,0)</f>
        <v>Sucursal Nueva Córdoba</v>
      </c>
      <c r="K2949" t="s">
        <v>205</v>
      </c>
      <c r="L2949" t="s">
        <v>70</v>
      </c>
      <c r="M2949" t="s">
        <v>50</v>
      </c>
      <c r="N2949" t="str">
        <f>IFERROR(VLOOKUP(ventas_starbucks_2025[[#This Row],[tamaño_sucio]],cambio_tamaño[#All],2,0),"Tamaño único")</f>
        <v>Mediano</v>
      </c>
      <c r="O2949">
        <v>1</v>
      </c>
      <c r="P2949">
        <v>1821.46</v>
      </c>
      <c r="Q2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9">
        <v>1821.46</v>
      </c>
      <c r="S2949" t="s">
        <v>15</v>
      </c>
      <c r="T2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9" t="str">
        <f>VLOOKUP(ventas_starbucks_2025[[#This Row],[canal_compra]],cambio_canal_compra[#All],2,0)</f>
        <v>Para llevar</v>
      </c>
      <c r="V2949" t="s">
        <v>16</v>
      </c>
      <c r="W2949" t="str">
        <f>VLOOKUP(ventas_starbucks_2025[[#This Row],[método_pago]],cambio_metodo_pago[#All],2,0)</f>
        <v>Tarjeta</v>
      </c>
      <c r="X2949" t="s">
        <v>7</v>
      </c>
      <c r="Y2949">
        <v>0</v>
      </c>
      <c r="Z2949" t="str">
        <f>VLOOKUP(ventas_starbucks_2025[[#This Row],[promoción_aplicada5]],promocion_cambiar[#All],2,0)</f>
        <v>Combo</v>
      </c>
      <c r="AA2949" t="s">
        <v>8</v>
      </c>
      <c r="AB2949" t="s">
        <v>32</v>
      </c>
      <c r="AC2949" t="s">
        <v>41</v>
      </c>
      <c r="AD2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49">
        <v>9.9</v>
      </c>
      <c r="AF2949">
        <v>3</v>
      </c>
      <c r="AG2949">
        <v>48</v>
      </c>
      <c r="AH2949">
        <v>47</v>
      </c>
    </row>
    <row r="2950" spans="1:34" x14ac:dyDescent="0.25">
      <c r="A2950" s="3" t="s">
        <v>3025</v>
      </c>
      <c r="B2950" s="1">
        <v>45703</v>
      </c>
      <c r="C2950" s="23">
        <f t="shared" si="230"/>
        <v>15</v>
      </c>
      <c r="D2950" s="23">
        <f t="shared" si="231"/>
        <v>6</v>
      </c>
      <c r="E2950" s="1" t="str">
        <f t="shared" si="232"/>
        <v>sábado</v>
      </c>
      <c r="F2950" s="23">
        <f t="shared" si="233"/>
        <v>2</v>
      </c>
      <c r="G2950" s="1" t="str">
        <f t="shared" si="234"/>
        <v>febrero</v>
      </c>
      <c r="H2950" s="2">
        <v>0.72222222222222221</v>
      </c>
      <c r="I2950" t="s">
        <v>12</v>
      </c>
      <c r="J2950" t="str">
        <f>VLOOKUP(ventas_starbucks_2025[[#This Row],[sucursal]],cambio_sucursal[#All],2,0)</f>
        <v>Sucursal Córdoba Shopping</v>
      </c>
      <c r="K2950" t="s">
        <v>284</v>
      </c>
      <c r="L2950" t="s">
        <v>35</v>
      </c>
      <c r="M2950" t="s">
        <v>4</v>
      </c>
      <c r="N2950" t="str">
        <f>IFERROR(VLOOKUP(ventas_starbucks_2025[[#This Row],[tamaño_sucio]],cambio_tamaño[#All],2,0),"Tamaño único")</f>
        <v>Tamaño único</v>
      </c>
      <c r="O2950">
        <v>3</v>
      </c>
      <c r="P2950">
        <v>1142.97</v>
      </c>
      <c r="Q2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0">
        <v>3428.91</v>
      </c>
      <c r="S2950" t="s">
        <v>15</v>
      </c>
      <c r="T2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0" t="str">
        <f>VLOOKUP(ventas_starbucks_2025[[#This Row],[canal_compra]],cambio_canal_compra[#All],2,0)</f>
        <v>Para llevar</v>
      </c>
      <c r="V2950" t="s">
        <v>16</v>
      </c>
      <c r="W2950" t="str">
        <f>VLOOKUP(ventas_starbucks_2025[[#This Row],[método_pago]],cambio_metodo_pago[#All],2,0)</f>
        <v>Tarjeta</v>
      </c>
      <c r="X2950" t="s">
        <v>7</v>
      </c>
      <c r="Y2950">
        <v>0</v>
      </c>
      <c r="Z2950" t="str">
        <f>VLOOKUP(ventas_starbucks_2025[[#This Row],[promoción_aplicada5]],promocion_cambiar[#All],2,0)</f>
        <v>Hora Feliz</v>
      </c>
      <c r="AA2950" t="s">
        <v>36</v>
      </c>
      <c r="AB2950" t="s">
        <v>32</v>
      </c>
      <c r="AC2950" t="s">
        <v>24</v>
      </c>
      <c r="AD2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50">
        <v>2.6</v>
      </c>
      <c r="AF2950">
        <v>2</v>
      </c>
      <c r="AG2950">
        <v>48</v>
      </c>
      <c r="AH2950">
        <v>45</v>
      </c>
    </row>
    <row r="2951" spans="1:34" x14ac:dyDescent="0.25">
      <c r="A2951" s="3" t="s">
        <v>3026</v>
      </c>
      <c r="B2951" s="1">
        <v>45685</v>
      </c>
      <c r="C2951" s="23">
        <f t="shared" si="230"/>
        <v>28</v>
      </c>
      <c r="D2951" s="23">
        <f t="shared" si="231"/>
        <v>2</v>
      </c>
      <c r="E2951" s="23" t="str">
        <f t="shared" si="232"/>
        <v>martes</v>
      </c>
      <c r="F2951" s="23">
        <f t="shared" si="233"/>
        <v>1</v>
      </c>
      <c r="G2951" s="23" t="str">
        <f t="shared" si="234"/>
        <v>enero</v>
      </c>
      <c r="H2951" s="2">
        <v>0.61944444444444446</v>
      </c>
      <c r="I2951" t="s">
        <v>12</v>
      </c>
      <c r="J2951" t="str">
        <f>VLOOKUP(ventas_starbucks_2025[[#This Row],[sucursal]],cambio_sucursal[#All],2,0)</f>
        <v>Sucursal Córdoba Shopping</v>
      </c>
      <c r="K2951" t="s">
        <v>67</v>
      </c>
      <c r="L2951" t="s">
        <v>35</v>
      </c>
      <c r="M2951" t="s">
        <v>4</v>
      </c>
      <c r="N2951" t="str">
        <f>IFERROR(VLOOKUP(ventas_starbucks_2025[[#This Row],[tamaño_sucio]],cambio_tamaño[#All],2,0),"Tamaño único")</f>
        <v>Tamaño único</v>
      </c>
      <c r="O2951">
        <v>1</v>
      </c>
      <c r="P2951">
        <v>1337.58</v>
      </c>
      <c r="Q2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1">
        <v>1337.58</v>
      </c>
      <c r="S2951" t="s">
        <v>15</v>
      </c>
      <c r="T2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1" t="str">
        <f>VLOOKUP(ventas_starbucks_2025[[#This Row],[canal_compra]],cambio_canal_compra[#All],2,0)</f>
        <v>Para llevar</v>
      </c>
      <c r="V2951" t="s">
        <v>6</v>
      </c>
      <c r="W2951" t="str">
        <f>VLOOKUP(ventas_starbucks_2025[[#This Row],[método_pago]],cambio_metodo_pago[#All],2,0)</f>
        <v>Aplicación móbil</v>
      </c>
      <c r="X2951" t="s">
        <v>7</v>
      </c>
      <c r="Y2951">
        <v>15</v>
      </c>
      <c r="Z2951" t="str">
        <f>VLOOKUP(ventas_starbucks_2025[[#This Row],[promoción_aplicada5]],promocion_cambiar[#All],2,0)</f>
        <v>Hora Feliz</v>
      </c>
      <c r="AA2951" t="s">
        <v>36</v>
      </c>
      <c r="AB2951" t="s">
        <v>9</v>
      </c>
      <c r="AC2951" t="s">
        <v>24</v>
      </c>
      <c r="AD2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51">
        <v>14.7</v>
      </c>
      <c r="AF2951">
        <v>4</v>
      </c>
      <c r="AG2951">
        <v>17</v>
      </c>
      <c r="AH2951">
        <v>16</v>
      </c>
    </row>
    <row r="2952" spans="1:34" x14ac:dyDescent="0.25">
      <c r="A2952" s="3" t="s">
        <v>3027</v>
      </c>
      <c r="B2952" s="1">
        <v>45669</v>
      </c>
      <c r="C2952" s="23">
        <f t="shared" si="230"/>
        <v>12</v>
      </c>
      <c r="D2952" s="23">
        <f t="shared" si="231"/>
        <v>7</v>
      </c>
      <c r="E2952" s="23" t="str">
        <f t="shared" si="232"/>
        <v>domingo</v>
      </c>
      <c r="F2952" s="23">
        <f t="shared" si="233"/>
        <v>1</v>
      </c>
      <c r="G2952" s="23" t="str">
        <f t="shared" si="234"/>
        <v>enero</v>
      </c>
      <c r="H2952" s="2">
        <v>0.70138888888888884</v>
      </c>
      <c r="I2952" t="s">
        <v>1</v>
      </c>
      <c r="J2952" t="str">
        <f>VLOOKUP(ventas_starbucks_2025[[#This Row],[sucursal]],cambio_sucursal[#All],2,0)</f>
        <v>Sucursal Nueva Córdoba</v>
      </c>
      <c r="K2952" t="s">
        <v>82</v>
      </c>
      <c r="L2952" t="s">
        <v>28</v>
      </c>
      <c r="M2952" t="s">
        <v>4</v>
      </c>
      <c r="N2952" t="str">
        <f>IFERROR(VLOOKUP(ventas_starbucks_2025[[#This Row],[tamaño_sucio]],cambio_tamaño[#All],2,0),"Tamaño único")</f>
        <v>Tamaño único</v>
      </c>
      <c r="O2952">
        <v>4</v>
      </c>
      <c r="P2952">
        <v>2814.22</v>
      </c>
      <c r="Q2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52">
        <v>11256.88</v>
      </c>
      <c r="S2952" t="s">
        <v>5</v>
      </c>
      <c r="T2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52" t="str">
        <f>VLOOKUP(ventas_starbucks_2025[[#This Row],[canal_compra]],cambio_canal_compra[#All],2,0)</f>
        <v>En tienda</v>
      </c>
      <c r="V2952" t="s">
        <v>40</v>
      </c>
      <c r="W2952" t="str">
        <f>VLOOKUP(ventas_starbucks_2025[[#This Row],[método_pago]],cambio_metodo_pago[#All],2,0)</f>
        <v>Efectivo</v>
      </c>
      <c r="X2952" t="s">
        <v>22</v>
      </c>
      <c r="Y2952">
        <v>0</v>
      </c>
      <c r="Z2952" t="str">
        <f>VLOOKUP(ventas_starbucks_2025[[#This Row],[promoción_aplicada5]],promocion_cambiar[#All],2,0)</f>
        <v>Combo</v>
      </c>
      <c r="AA2952" t="s">
        <v>8</v>
      </c>
      <c r="AB2952" t="s">
        <v>32</v>
      </c>
      <c r="AC2952" t="s">
        <v>24</v>
      </c>
      <c r="AD2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52">
        <v>13.8</v>
      </c>
      <c r="AF2952">
        <v>5</v>
      </c>
      <c r="AG2952">
        <v>38</v>
      </c>
      <c r="AH2952">
        <v>34</v>
      </c>
    </row>
    <row r="2953" spans="1:34" x14ac:dyDescent="0.25">
      <c r="A2953" s="3" t="s">
        <v>3028</v>
      </c>
      <c r="B2953" s="1">
        <v>45730</v>
      </c>
      <c r="C2953" s="23">
        <f t="shared" si="230"/>
        <v>14</v>
      </c>
      <c r="D2953" s="23">
        <f t="shared" si="231"/>
        <v>5</v>
      </c>
      <c r="E2953" s="1" t="str">
        <f t="shared" si="232"/>
        <v>viernes</v>
      </c>
      <c r="F2953" s="23">
        <f t="shared" si="233"/>
        <v>3</v>
      </c>
      <c r="G2953" s="1" t="str">
        <f t="shared" si="234"/>
        <v>marzo</v>
      </c>
      <c r="H2953" s="2">
        <v>0.68333333333333335</v>
      </c>
      <c r="I2953" t="s">
        <v>1</v>
      </c>
      <c r="J2953" t="str">
        <f>VLOOKUP(ventas_starbucks_2025[[#This Row],[sucursal]],cambio_sucursal[#All],2,0)</f>
        <v>Sucursal Nueva Córdoba</v>
      </c>
      <c r="K2953" t="s">
        <v>101</v>
      </c>
      <c r="L2953" t="s">
        <v>3</v>
      </c>
      <c r="M2953" t="s">
        <v>4</v>
      </c>
      <c r="N2953" t="str">
        <f>IFERROR(VLOOKUP(ventas_starbucks_2025[[#This Row],[tamaño_sucio]],cambio_tamaño[#All],2,0),"Tamaño único")</f>
        <v>Tamaño único</v>
      </c>
      <c r="O2953">
        <v>5</v>
      </c>
      <c r="P2953">
        <v>3381.64</v>
      </c>
      <c r="Q2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53">
        <v>16908.2</v>
      </c>
      <c r="S2953" t="s">
        <v>31</v>
      </c>
      <c r="T2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953" t="str">
        <f>VLOOKUP(ventas_starbucks_2025[[#This Row],[canal_compra]],cambio_canal_compra[#All],2,0)</f>
        <v>Entrega domicilio</v>
      </c>
      <c r="V2953" t="s">
        <v>40</v>
      </c>
      <c r="W2953" t="str">
        <f>VLOOKUP(ventas_starbucks_2025[[#This Row],[método_pago]],cambio_metodo_pago[#All],2,0)</f>
        <v>Efectivo</v>
      </c>
      <c r="X2953" t="s">
        <v>22</v>
      </c>
      <c r="Y2953">
        <v>0</v>
      </c>
      <c r="Z2953" t="str">
        <f>VLOOKUP(ventas_starbucks_2025[[#This Row],[promoción_aplicada5]],promocion_cambiar[#All],2,0)</f>
        <v>Hora Feliz</v>
      </c>
      <c r="AA2953" t="s">
        <v>36</v>
      </c>
      <c r="AB2953" t="s">
        <v>52</v>
      </c>
      <c r="AC2953" t="s">
        <v>24</v>
      </c>
      <c r="AD2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53">
        <v>3.7</v>
      </c>
      <c r="AF2953">
        <v>4</v>
      </c>
      <c r="AG2953">
        <v>27</v>
      </c>
      <c r="AH2953">
        <v>22</v>
      </c>
    </row>
    <row r="2954" spans="1:34" x14ac:dyDescent="0.25">
      <c r="A2954" s="3" t="s">
        <v>3029</v>
      </c>
      <c r="B2954" s="1">
        <v>45744</v>
      </c>
      <c r="C2954" s="23">
        <f t="shared" si="230"/>
        <v>28</v>
      </c>
      <c r="D2954" s="23">
        <f t="shared" si="231"/>
        <v>5</v>
      </c>
      <c r="E2954" s="1" t="str">
        <f t="shared" si="232"/>
        <v>viernes</v>
      </c>
      <c r="F2954" s="23">
        <f t="shared" si="233"/>
        <v>3</v>
      </c>
      <c r="G2954" s="1" t="str">
        <f t="shared" si="234"/>
        <v>marzo</v>
      </c>
      <c r="H2954" s="2">
        <v>0.86736111111111114</v>
      </c>
      <c r="I2954" t="s">
        <v>12</v>
      </c>
      <c r="J2954" t="str">
        <f>VLOOKUP(ventas_starbucks_2025[[#This Row],[sucursal]],cambio_sucursal[#All],2,0)</f>
        <v>Sucursal Córdoba Shopping</v>
      </c>
      <c r="K2954" t="s">
        <v>132</v>
      </c>
      <c r="L2954" t="s">
        <v>35</v>
      </c>
      <c r="M2954" t="s">
        <v>4</v>
      </c>
      <c r="N2954" t="str">
        <f>IFERROR(VLOOKUP(ventas_starbucks_2025[[#This Row],[tamaño_sucio]],cambio_tamaño[#All],2,0),"Tamaño único")</f>
        <v>Tamaño único</v>
      </c>
      <c r="O2954">
        <v>3</v>
      </c>
      <c r="P2954">
        <v>1472.99</v>
      </c>
      <c r="Q2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4">
        <v>4418.97</v>
      </c>
      <c r="S2954" t="s">
        <v>5</v>
      </c>
      <c r="T2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4" t="str">
        <f>VLOOKUP(ventas_starbucks_2025[[#This Row],[canal_compra]],cambio_canal_compra[#All],2,0)</f>
        <v>En tienda</v>
      </c>
      <c r="V2954" t="s">
        <v>40</v>
      </c>
      <c r="W2954" t="str">
        <f>VLOOKUP(ventas_starbucks_2025[[#This Row],[método_pago]],cambio_metodo_pago[#All],2,0)</f>
        <v>Efectivo</v>
      </c>
      <c r="X2954" t="s">
        <v>22</v>
      </c>
      <c r="Y2954">
        <v>0</v>
      </c>
      <c r="Z2954" t="str">
        <f>VLOOKUP(ventas_starbucks_2025[[#This Row],[promoción_aplicada5]],promocion_cambiar[#All],2,0)</f>
        <v>2x1</v>
      </c>
      <c r="AA2954" t="s">
        <v>51</v>
      </c>
      <c r="AB2954" t="s">
        <v>9</v>
      </c>
      <c r="AC2954" t="s">
        <v>41</v>
      </c>
      <c r="AD2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54">
        <v>6.7</v>
      </c>
      <c r="AF2954">
        <v>3</v>
      </c>
      <c r="AG2954">
        <v>10</v>
      </c>
      <c r="AH2954">
        <v>7</v>
      </c>
    </row>
    <row r="2955" spans="1:34" x14ac:dyDescent="0.25">
      <c r="A2955" s="3" t="s">
        <v>3030</v>
      </c>
      <c r="B2955" s="1">
        <v>45727</v>
      </c>
      <c r="C2955" s="23">
        <f t="shared" si="230"/>
        <v>11</v>
      </c>
      <c r="D2955" s="23">
        <f t="shared" si="231"/>
        <v>2</v>
      </c>
      <c r="E2955" s="1" t="str">
        <f t="shared" si="232"/>
        <v>martes</v>
      </c>
      <c r="F2955" s="23">
        <f t="shared" si="233"/>
        <v>3</v>
      </c>
      <c r="G2955" s="1" t="str">
        <f t="shared" si="234"/>
        <v>marzo</v>
      </c>
      <c r="H2955" s="2">
        <v>0.65069444444444446</v>
      </c>
      <c r="I2955" t="s">
        <v>26</v>
      </c>
      <c r="J2955" t="str">
        <f>VLOOKUP(ventas_starbucks_2025[[#This Row],[sucursal]],cambio_sucursal[#All],2,0)</f>
        <v>Sucursal San Lorenzo 47</v>
      </c>
      <c r="K2955" t="s">
        <v>82</v>
      </c>
      <c r="L2955" t="s">
        <v>28</v>
      </c>
      <c r="M2955" t="s">
        <v>4</v>
      </c>
      <c r="N2955" t="str">
        <f>IFERROR(VLOOKUP(ventas_starbucks_2025[[#This Row],[tamaño_sucio]],cambio_tamaño[#All],2,0),"Tamaño único")</f>
        <v>Tamaño único</v>
      </c>
      <c r="O2955">
        <v>5</v>
      </c>
      <c r="P2955">
        <v>2513.31</v>
      </c>
      <c r="Q2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55">
        <v>12566.55</v>
      </c>
      <c r="S2955" t="s">
        <v>31</v>
      </c>
      <c r="T2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55" t="str">
        <f>VLOOKUP(ventas_starbucks_2025[[#This Row],[canal_compra]],cambio_canal_compra[#All],2,0)</f>
        <v>Entrega domicilio</v>
      </c>
      <c r="V2955" t="s">
        <v>40</v>
      </c>
      <c r="W2955" t="str">
        <f>VLOOKUP(ventas_starbucks_2025[[#This Row],[método_pago]],cambio_metodo_pago[#All],2,0)</f>
        <v>Efectivo</v>
      </c>
      <c r="X2955" t="s">
        <v>7</v>
      </c>
      <c r="Y2955">
        <v>0</v>
      </c>
      <c r="Z2955" t="str">
        <f>VLOOKUP(ventas_starbucks_2025[[#This Row],[promoción_aplicada5]],promocion_cambiar[#All],2,0)</f>
        <v>Hora Feliz</v>
      </c>
      <c r="AA2955" t="s">
        <v>36</v>
      </c>
      <c r="AB2955" t="s">
        <v>29</v>
      </c>
      <c r="AC2955" t="s">
        <v>24</v>
      </c>
      <c r="AD2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55">
        <v>14.7</v>
      </c>
      <c r="AF2955">
        <v>5</v>
      </c>
      <c r="AG2955">
        <v>40</v>
      </c>
      <c r="AH2955">
        <v>35</v>
      </c>
    </row>
    <row r="2956" spans="1:34" x14ac:dyDescent="0.25">
      <c r="A2956" s="3" t="s">
        <v>3031</v>
      </c>
      <c r="B2956" s="1">
        <v>45686</v>
      </c>
      <c r="C2956" s="23">
        <f t="shared" si="230"/>
        <v>29</v>
      </c>
      <c r="D2956" s="23">
        <f t="shared" si="231"/>
        <v>3</v>
      </c>
      <c r="E2956" s="23" t="str">
        <f t="shared" si="232"/>
        <v>miércoles</v>
      </c>
      <c r="F2956" s="23">
        <f t="shared" si="233"/>
        <v>1</v>
      </c>
      <c r="G2956" s="23" t="str">
        <f t="shared" si="234"/>
        <v>enero</v>
      </c>
      <c r="H2956" s="2">
        <v>0.82222222222222219</v>
      </c>
      <c r="I2956" t="s">
        <v>1</v>
      </c>
      <c r="J2956" t="str">
        <f>VLOOKUP(ventas_starbucks_2025[[#This Row],[sucursal]],cambio_sucursal[#All],2,0)</f>
        <v>Sucursal Nueva Córdoba</v>
      </c>
      <c r="K2956" t="s">
        <v>89</v>
      </c>
      <c r="L2956" t="s">
        <v>90</v>
      </c>
      <c r="M2956" t="s">
        <v>4</v>
      </c>
      <c r="N2956" t="str">
        <f>IFERROR(VLOOKUP(ventas_starbucks_2025[[#This Row],[tamaño_sucio]],cambio_tamaño[#All],2,0),"Tamaño único")</f>
        <v>Tamaño único</v>
      </c>
      <c r="O2956">
        <v>1</v>
      </c>
      <c r="P2956">
        <v>1160.1199999999999</v>
      </c>
      <c r="Q2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6">
        <v>1160.1199999999999</v>
      </c>
      <c r="S2956" t="s">
        <v>31</v>
      </c>
      <c r="T2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6" t="str">
        <f>VLOOKUP(ventas_starbucks_2025[[#This Row],[canal_compra]],cambio_canal_compra[#All],2,0)</f>
        <v>Entrega domicilio</v>
      </c>
      <c r="V2956" t="s">
        <v>6</v>
      </c>
      <c r="W2956" t="str">
        <f>VLOOKUP(ventas_starbucks_2025[[#This Row],[método_pago]],cambio_metodo_pago[#All],2,0)</f>
        <v>Aplicación móbil</v>
      </c>
      <c r="X2956" t="s">
        <v>7</v>
      </c>
      <c r="Y2956">
        <v>10</v>
      </c>
      <c r="Z2956" t="str">
        <f>VLOOKUP(ventas_starbucks_2025[[#This Row],[promoción_aplicada5]],promocion_cambiar[#All],2,0)</f>
        <v>2x1</v>
      </c>
      <c r="AA2956" t="s">
        <v>51</v>
      </c>
      <c r="AB2956" t="s">
        <v>23</v>
      </c>
      <c r="AC2956" t="s">
        <v>10</v>
      </c>
      <c r="AD2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56">
        <v>10.8</v>
      </c>
      <c r="AF2956">
        <v>1</v>
      </c>
      <c r="AG2956">
        <v>42</v>
      </c>
      <c r="AH2956">
        <v>41</v>
      </c>
    </row>
    <row r="2957" spans="1:34" x14ac:dyDescent="0.25">
      <c r="A2957" s="3" t="s">
        <v>3032</v>
      </c>
      <c r="B2957" s="1">
        <v>45702</v>
      </c>
      <c r="C2957" s="23">
        <f t="shared" si="230"/>
        <v>14</v>
      </c>
      <c r="D2957" s="23">
        <f t="shared" si="231"/>
        <v>5</v>
      </c>
      <c r="E2957" s="23" t="str">
        <f t="shared" si="232"/>
        <v>viernes</v>
      </c>
      <c r="F2957" s="23">
        <f t="shared" si="233"/>
        <v>2</v>
      </c>
      <c r="G2957" s="23" t="str">
        <f t="shared" si="234"/>
        <v>febrero</v>
      </c>
      <c r="H2957" s="2">
        <v>0.83125000000000004</v>
      </c>
      <c r="I2957" t="s">
        <v>57</v>
      </c>
      <c r="J2957" t="str">
        <f>VLOOKUP(ventas_starbucks_2025[[#This Row],[sucursal]],cambio_sucursal[#All],2,0)</f>
        <v>Sucursal Avda Colón</v>
      </c>
      <c r="K2957" t="s">
        <v>58</v>
      </c>
      <c r="L2957" t="s">
        <v>39</v>
      </c>
      <c r="M2957" t="s">
        <v>4</v>
      </c>
      <c r="N2957" t="str">
        <f>IFERROR(VLOOKUP(ventas_starbucks_2025[[#This Row],[tamaño_sucio]],cambio_tamaño[#All],2,0),"Tamaño único")</f>
        <v>Tamaño único</v>
      </c>
      <c r="O2957">
        <v>3</v>
      </c>
      <c r="P2957">
        <v>1201.3900000000001</v>
      </c>
      <c r="Q2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7">
        <v>3604.17</v>
      </c>
      <c r="S2957" t="s">
        <v>5</v>
      </c>
      <c r="T2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7" t="str">
        <f>VLOOKUP(ventas_starbucks_2025[[#This Row],[canal_compra]],cambio_canal_compra[#All],2,0)</f>
        <v>En tienda</v>
      </c>
      <c r="V2957" t="s">
        <v>40</v>
      </c>
      <c r="W2957" t="str">
        <f>VLOOKUP(ventas_starbucks_2025[[#This Row],[método_pago]],cambio_metodo_pago[#All],2,0)</f>
        <v>Efectivo</v>
      </c>
      <c r="X2957" t="s">
        <v>7</v>
      </c>
      <c r="Y2957">
        <v>0</v>
      </c>
      <c r="Z2957" t="str">
        <f>VLOOKUP(ventas_starbucks_2025[[#This Row],[promoción_aplicada5]],promocion_cambiar[#All],2,0)</f>
        <v>Combo</v>
      </c>
      <c r="AA2957" t="s">
        <v>8</v>
      </c>
      <c r="AB2957" t="s">
        <v>52</v>
      </c>
      <c r="AC2957" t="s">
        <v>24</v>
      </c>
      <c r="AD2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57">
        <v>2.2999999999999998</v>
      </c>
      <c r="AF2957">
        <v>4</v>
      </c>
      <c r="AG2957">
        <v>37</v>
      </c>
      <c r="AH2957">
        <v>34</v>
      </c>
    </row>
    <row r="2958" spans="1:34" x14ac:dyDescent="0.25">
      <c r="A2958" s="3" t="s">
        <v>3033</v>
      </c>
      <c r="B2958" s="1">
        <v>45736</v>
      </c>
      <c r="C2958" s="23">
        <f t="shared" si="230"/>
        <v>20</v>
      </c>
      <c r="D2958" s="23">
        <f t="shared" si="231"/>
        <v>4</v>
      </c>
      <c r="E2958" s="23" t="str">
        <f t="shared" si="232"/>
        <v>jueves</v>
      </c>
      <c r="F2958" s="23">
        <f t="shared" si="233"/>
        <v>3</v>
      </c>
      <c r="G2958" s="23" t="str">
        <f t="shared" si="234"/>
        <v>marzo</v>
      </c>
      <c r="H2958" s="2">
        <v>0.38819444444444445</v>
      </c>
      <c r="I2958" t="s">
        <v>12</v>
      </c>
      <c r="J2958" t="str">
        <f>VLOOKUP(ventas_starbucks_2025[[#This Row],[sucursal]],cambio_sucursal[#All],2,0)</f>
        <v>Sucursal Córdoba Shopping</v>
      </c>
      <c r="K2958" t="s">
        <v>130</v>
      </c>
      <c r="L2958" t="s">
        <v>65</v>
      </c>
      <c r="M2958" t="s">
        <v>4</v>
      </c>
      <c r="N2958" t="str">
        <f>IFERROR(VLOOKUP(ventas_starbucks_2025[[#This Row],[tamaño_sucio]],cambio_tamaño[#All],2,0),"Tamaño único")</f>
        <v>Tamaño único</v>
      </c>
      <c r="O2958">
        <v>1</v>
      </c>
      <c r="P2958">
        <v>1882.75</v>
      </c>
      <c r="Q2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8">
        <v>1882.75</v>
      </c>
      <c r="S2958" t="s">
        <v>31</v>
      </c>
      <c r="T2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8" t="str">
        <f>VLOOKUP(ventas_starbucks_2025[[#This Row],[canal_compra]],cambio_canal_compra[#All],2,0)</f>
        <v>Entrega domicilio</v>
      </c>
      <c r="V2958" t="s">
        <v>40</v>
      </c>
      <c r="W2958" t="str">
        <f>VLOOKUP(ventas_starbucks_2025[[#This Row],[método_pago]],cambio_metodo_pago[#All],2,0)</f>
        <v>Efectivo</v>
      </c>
      <c r="X2958" t="s">
        <v>7</v>
      </c>
      <c r="Y2958">
        <v>10</v>
      </c>
      <c r="Z2958" t="str">
        <f>VLOOKUP(ventas_starbucks_2025[[#This Row],[promoción_aplicada5]],promocion_cambiar[#All],2,0)</f>
        <v>Combo</v>
      </c>
      <c r="AA2958" t="s">
        <v>8</v>
      </c>
      <c r="AB2958" t="s">
        <v>29</v>
      </c>
      <c r="AC2958" t="s">
        <v>41</v>
      </c>
      <c r="AD2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58">
        <v>14.2</v>
      </c>
      <c r="AF2958">
        <v>4</v>
      </c>
      <c r="AG2958">
        <v>31</v>
      </c>
      <c r="AH2958">
        <v>30</v>
      </c>
    </row>
    <row r="2959" spans="1:34" x14ac:dyDescent="0.25">
      <c r="A2959" s="3" t="s">
        <v>3034</v>
      </c>
      <c r="B2959" s="1">
        <v>45663</v>
      </c>
      <c r="C2959" s="23">
        <f t="shared" si="230"/>
        <v>6</v>
      </c>
      <c r="D2959" s="23">
        <f t="shared" si="231"/>
        <v>1</v>
      </c>
      <c r="E2959" s="23" t="str">
        <f t="shared" si="232"/>
        <v>lunes</v>
      </c>
      <c r="F2959" s="23">
        <f t="shared" si="233"/>
        <v>1</v>
      </c>
      <c r="G2959" s="23" t="str">
        <f t="shared" si="234"/>
        <v>enero</v>
      </c>
      <c r="H2959" s="2">
        <v>0.45208333333333334</v>
      </c>
      <c r="I2959" t="s">
        <v>26</v>
      </c>
      <c r="J2959" t="str">
        <f>VLOOKUP(ventas_starbucks_2025[[#This Row],[sucursal]],cambio_sucursal[#All],2,0)</f>
        <v>Sucursal San Lorenzo 47</v>
      </c>
      <c r="K2959" t="s">
        <v>101</v>
      </c>
      <c r="L2959" t="s">
        <v>3</v>
      </c>
      <c r="M2959" t="s">
        <v>4</v>
      </c>
      <c r="N2959" t="str">
        <f>IFERROR(VLOOKUP(ventas_starbucks_2025[[#This Row],[tamaño_sucio]],cambio_tamaño[#All],2,0),"Tamaño único")</f>
        <v>Tamaño único</v>
      </c>
      <c r="O2959">
        <v>2</v>
      </c>
      <c r="P2959">
        <v>2861.16</v>
      </c>
      <c r="Q2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59">
        <v>5722.32</v>
      </c>
      <c r="S2959" t="s">
        <v>31</v>
      </c>
      <c r="T2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59" t="str">
        <f>VLOOKUP(ventas_starbucks_2025[[#This Row],[canal_compra]],cambio_canal_compra[#All],2,0)</f>
        <v>Entrega domicilio</v>
      </c>
      <c r="V2959" t="s">
        <v>6</v>
      </c>
      <c r="W2959" t="str">
        <f>VLOOKUP(ventas_starbucks_2025[[#This Row],[método_pago]],cambio_metodo_pago[#All],2,0)</f>
        <v>Aplicación móbil</v>
      </c>
      <c r="X2959" t="s">
        <v>22</v>
      </c>
      <c r="Y2959">
        <v>0</v>
      </c>
      <c r="Z2959" t="str">
        <f>VLOOKUP(ventas_starbucks_2025[[#This Row],[promoción_aplicada5]],promocion_cambiar[#All],2,0)</f>
        <v>Combo</v>
      </c>
      <c r="AA2959" t="s">
        <v>8</v>
      </c>
      <c r="AB2959" t="s">
        <v>52</v>
      </c>
      <c r="AC2959" t="s">
        <v>24</v>
      </c>
      <c r="AD2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59">
        <v>3.5</v>
      </c>
      <c r="AF2959">
        <v>2</v>
      </c>
      <c r="AG2959">
        <v>45</v>
      </c>
      <c r="AH2959">
        <v>43</v>
      </c>
    </row>
    <row r="2960" spans="1:34" x14ac:dyDescent="0.25">
      <c r="A2960" s="3" t="s">
        <v>3035</v>
      </c>
      <c r="B2960" s="1">
        <v>45749</v>
      </c>
      <c r="C2960" s="23">
        <f t="shared" si="230"/>
        <v>2</v>
      </c>
      <c r="D2960" s="23">
        <f t="shared" si="231"/>
        <v>3</v>
      </c>
      <c r="E2960" s="23" t="str">
        <f t="shared" si="232"/>
        <v>miércoles</v>
      </c>
      <c r="F2960" s="23">
        <f t="shared" si="233"/>
        <v>4</v>
      </c>
      <c r="G2960" s="23" t="str">
        <f t="shared" si="234"/>
        <v>abril</v>
      </c>
      <c r="H2960" s="2">
        <v>0.57361111111111107</v>
      </c>
      <c r="I2960" t="s">
        <v>12</v>
      </c>
      <c r="J2960" t="str">
        <f>VLOOKUP(ventas_starbucks_2025[[#This Row],[sucursal]],cambio_sucursal[#All],2,0)</f>
        <v>Sucursal Córdoba Shopping</v>
      </c>
      <c r="K2960" t="s">
        <v>13</v>
      </c>
      <c r="L2960" t="s">
        <v>14</v>
      </c>
      <c r="M2960" t="s">
        <v>4</v>
      </c>
      <c r="N2960" t="str">
        <f>IFERROR(VLOOKUP(ventas_starbucks_2025[[#This Row],[tamaño_sucio]],cambio_tamaño[#All],2,0),"Tamaño único")</f>
        <v>Tamaño único</v>
      </c>
      <c r="O2960">
        <v>1</v>
      </c>
      <c r="P2960">
        <v>1898.67</v>
      </c>
      <c r="Q2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0">
        <v>1898.67</v>
      </c>
      <c r="S2960" t="s">
        <v>31</v>
      </c>
      <c r="T2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0" t="str">
        <f>VLOOKUP(ventas_starbucks_2025[[#This Row],[canal_compra]],cambio_canal_compra[#All],2,0)</f>
        <v>Entrega domicilio</v>
      </c>
      <c r="V2960" t="s">
        <v>6</v>
      </c>
      <c r="W2960" t="str">
        <f>VLOOKUP(ventas_starbucks_2025[[#This Row],[método_pago]],cambio_metodo_pago[#All],2,0)</f>
        <v>Aplicación móbil</v>
      </c>
      <c r="X2960" t="s">
        <v>7</v>
      </c>
      <c r="Y2960">
        <v>10</v>
      </c>
      <c r="Z2960" t="str">
        <f>VLOOKUP(ventas_starbucks_2025[[#This Row],[promoción_aplicada5]],promocion_cambiar[#All],2,0)</f>
        <v>Hora Feliz</v>
      </c>
      <c r="AA2960" t="s">
        <v>36</v>
      </c>
      <c r="AB2960" t="s">
        <v>29</v>
      </c>
      <c r="AC2960" t="s">
        <v>41</v>
      </c>
      <c r="AD2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60">
        <v>5.0999999999999996</v>
      </c>
      <c r="AF2960">
        <v>2</v>
      </c>
      <c r="AG2960">
        <v>18</v>
      </c>
      <c r="AH2960">
        <v>17</v>
      </c>
    </row>
    <row r="2961" spans="1:34" x14ac:dyDescent="0.25">
      <c r="A2961" s="3" t="s">
        <v>3036</v>
      </c>
      <c r="B2961" s="1">
        <v>45701</v>
      </c>
      <c r="C2961" s="23">
        <f t="shared" si="230"/>
        <v>13</v>
      </c>
      <c r="D2961" s="23">
        <f t="shared" si="231"/>
        <v>4</v>
      </c>
      <c r="E2961" s="23" t="str">
        <f t="shared" si="232"/>
        <v>jueves</v>
      </c>
      <c r="F2961" s="23">
        <f t="shared" si="233"/>
        <v>2</v>
      </c>
      <c r="G2961" s="23" t="str">
        <f t="shared" si="234"/>
        <v>febrero</v>
      </c>
      <c r="H2961" s="2">
        <v>0.36249999999999999</v>
      </c>
      <c r="I2961" t="s">
        <v>12</v>
      </c>
      <c r="J2961" t="str">
        <f>VLOOKUP(ventas_starbucks_2025[[#This Row],[sucursal]],cambio_sucursal[#All],2,0)</f>
        <v>Sucursal Córdoba Shopping</v>
      </c>
      <c r="K2961" t="s">
        <v>2</v>
      </c>
      <c r="L2961" t="s">
        <v>3</v>
      </c>
      <c r="M2961" t="s">
        <v>4</v>
      </c>
      <c r="N2961" t="str">
        <f>IFERROR(VLOOKUP(ventas_starbucks_2025[[#This Row],[tamaño_sucio]],cambio_tamaño[#All],2,0),"Tamaño único")</f>
        <v>Tamaño único</v>
      </c>
      <c r="O2961">
        <v>4</v>
      </c>
      <c r="P2961">
        <v>3186.99</v>
      </c>
      <c r="Q2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61">
        <v>12747.96</v>
      </c>
      <c r="S2961" t="s">
        <v>31</v>
      </c>
      <c r="T2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61" t="str">
        <f>VLOOKUP(ventas_starbucks_2025[[#This Row],[canal_compra]],cambio_canal_compra[#All],2,0)</f>
        <v>Entrega domicilio</v>
      </c>
      <c r="V2961" t="s">
        <v>40</v>
      </c>
      <c r="W2961" t="str">
        <f>VLOOKUP(ventas_starbucks_2025[[#This Row],[método_pago]],cambio_metodo_pago[#All],2,0)</f>
        <v>Efectivo</v>
      </c>
      <c r="X2961" t="s">
        <v>7</v>
      </c>
      <c r="Y2961">
        <v>15</v>
      </c>
      <c r="Z2961" t="str">
        <f>VLOOKUP(ventas_starbucks_2025[[#This Row],[promoción_aplicada5]],promocion_cambiar[#All],2,0)</f>
        <v>Hora Feliz</v>
      </c>
      <c r="AA2961" t="s">
        <v>36</v>
      </c>
      <c r="AB2961" t="s">
        <v>18</v>
      </c>
      <c r="AC2961" t="s">
        <v>41</v>
      </c>
      <c r="AD2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61">
        <v>9.6999999999999993</v>
      </c>
      <c r="AF2961">
        <v>1</v>
      </c>
      <c r="AG2961">
        <v>46</v>
      </c>
      <c r="AH2961">
        <v>42</v>
      </c>
    </row>
    <row r="2962" spans="1:34" x14ac:dyDescent="0.25">
      <c r="A2962" s="3" t="s">
        <v>3037</v>
      </c>
      <c r="B2962" s="1">
        <v>45732</v>
      </c>
      <c r="C2962" s="23">
        <f t="shared" si="230"/>
        <v>16</v>
      </c>
      <c r="D2962" s="23">
        <f t="shared" si="231"/>
        <v>7</v>
      </c>
      <c r="E2962" s="23" t="str">
        <f t="shared" si="232"/>
        <v>domingo</v>
      </c>
      <c r="F2962" s="23">
        <f t="shared" si="233"/>
        <v>3</v>
      </c>
      <c r="G2962" s="23" t="str">
        <f t="shared" si="234"/>
        <v>marzo</v>
      </c>
      <c r="H2962" s="2">
        <v>0.6430555555555556</v>
      </c>
      <c r="I2962" t="s">
        <v>12</v>
      </c>
      <c r="J2962" t="str">
        <f>VLOOKUP(ventas_starbucks_2025[[#This Row],[sucursal]],cambio_sucursal[#All],2,0)</f>
        <v>Sucursal Córdoba Shopping</v>
      </c>
      <c r="K2962" t="s">
        <v>205</v>
      </c>
      <c r="L2962" t="s">
        <v>70</v>
      </c>
      <c r="M2962" t="s">
        <v>50</v>
      </c>
      <c r="N2962" t="str">
        <f>IFERROR(VLOOKUP(ventas_starbucks_2025[[#This Row],[tamaño_sucio]],cambio_tamaño[#All],2,0),"Tamaño único")</f>
        <v>Mediano</v>
      </c>
      <c r="O2962">
        <v>2</v>
      </c>
      <c r="P2962">
        <v>1890.6</v>
      </c>
      <c r="Q2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2">
        <v>3781.2</v>
      </c>
      <c r="S2962" t="s">
        <v>5</v>
      </c>
      <c r="T2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2" t="str">
        <f>VLOOKUP(ventas_starbucks_2025[[#This Row],[canal_compra]],cambio_canal_compra[#All],2,0)</f>
        <v>En tienda</v>
      </c>
      <c r="V2962" t="s">
        <v>16</v>
      </c>
      <c r="W2962" t="str">
        <f>VLOOKUP(ventas_starbucks_2025[[#This Row],[método_pago]],cambio_metodo_pago[#All],2,0)</f>
        <v>Tarjeta</v>
      </c>
      <c r="X2962" t="s">
        <v>22</v>
      </c>
      <c r="Y2962">
        <v>0</v>
      </c>
      <c r="Z2962" t="str">
        <f>VLOOKUP(ventas_starbucks_2025[[#This Row],[promoción_aplicada5]],promocion_cambiar[#All],2,0)</f>
        <v>2x1</v>
      </c>
      <c r="AA2962" t="s">
        <v>51</v>
      </c>
      <c r="AB2962" t="s">
        <v>29</v>
      </c>
      <c r="AC2962" t="s">
        <v>24</v>
      </c>
      <c r="AD2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62">
        <v>11.7</v>
      </c>
      <c r="AF2962">
        <v>2</v>
      </c>
      <c r="AG2962">
        <v>17</v>
      </c>
      <c r="AH2962">
        <v>15</v>
      </c>
    </row>
    <row r="2963" spans="1:34" x14ac:dyDescent="0.25">
      <c r="A2963" s="3" t="s">
        <v>3038</v>
      </c>
      <c r="B2963" s="1">
        <v>45740</v>
      </c>
      <c r="C2963" s="23">
        <f t="shared" si="230"/>
        <v>24</v>
      </c>
      <c r="D2963" s="23">
        <f t="shared" si="231"/>
        <v>1</v>
      </c>
      <c r="E2963" s="23" t="str">
        <f t="shared" si="232"/>
        <v>lunes</v>
      </c>
      <c r="F2963" s="23">
        <f t="shared" si="233"/>
        <v>3</v>
      </c>
      <c r="G2963" s="23" t="str">
        <f t="shared" si="234"/>
        <v>marzo</v>
      </c>
      <c r="H2963" s="2">
        <v>0.86250000000000004</v>
      </c>
      <c r="I2963" t="s">
        <v>12</v>
      </c>
      <c r="J2963" t="str">
        <f>VLOOKUP(ventas_starbucks_2025[[#This Row],[sucursal]],cambio_sucursal[#All],2,0)</f>
        <v>Sucursal Córdoba Shopping</v>
      </c>
      <c r="K2963" t="s">
        <v>2</v>
      </c>
      <c r="L2963" t="s">
        <v>3</v>
      </c>
      <c r="M2963" t="s">
        <v>4</v>
      </c>
      <c r="N2963" t="str">
        <f>IFERROR(VLOOKUP(ventas_starbucks_2025[[#This Row],[tamaño_sucio]],cambio_tamaño[#All],2,0),"Tamaño único")</f>
        <v>Tamaño único</v>
      </c>
      <c r="O2963">
        <v>3</v>
      </c>
      <c r="P2963">
        <v>2979.98</v>
      </c>
      <c r="Q2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63">
        <v>8939.94</v>
      </c>
      <c r="S2963" t="s">
        <v>15</v>
      </c>
      <c r="T2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63" t="str">
        <f>VLOOKUP(ventas_starbucks_2025[[#This Row],[canal_compra]],cambio_canal_compra[#All],2,0)</f>
        <v>Para llevar</v>
      </c>
      <c r="V2963" t="s">
        <v>16</v>
      </c>
      <c r="W2963" t="str">
        <f>VLOOKUP(ventas_starbucks_2025[[#This Row],[método_pago]],cambio_metodo_pago[#All],2,0)</f>
        <v>Tarjeta</v>
      </c>
      <c r="X2963" t="s">
        <v>22</v>
      </c>
      <c r="Y2963">
        <v>0</v>
      </c>
      <c r="Z2963" t="str">
        <f>VLOOKUP(ventas_starbucks_2025[[#This Row],[promoción_aplicada5]],promocion_cambiar[#All],2,0)</f>
        <v>Hora Feliz</v>
      </c>
      <c r="AA2963" t="s">
        <v>36</v>
      </c>
      <c r="AB2963" t="s">
        <v>52</v>
      </c>
      <c r="AC2963" t="s">
        <v>10</v>
      </c>
      <c r="AD2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63">
        <v>2.6</v>
      </c>
      <c r="AF2963">
        <v>1</v>
      </c>
      <c r="AG2963">
        <v>40</v>
      </c>
      <c r="AH2963">
        <v>37</v>
      </c>
    </row>
    <row r="2964" spans="1:34" x14ac:dyDescent="0.25">
      <c r="A2964" s="3" t="s">
        <v>3039</v>
      </c>
      <c r="B2964" s="1">
        <v>45743</v>
      </c>
      <c r="C2964" s="23">
        <f t="shared" si="230"/>
        <v>27</v>
      </c>
      <c r="D2964" s="23">
        <f t="shared" si="231"/>
        <v>4</v>
      </c>
      <c r="E2964" s="1" t="str">
        <f t="shared" si="232"/>
        <v>jueves</v>
      </c>
      <c r="F2964" s="23">
        <f t="shared" si="233"/>
        <v>3</v>
      </c>
      <c r="G2964" s="1" t="str">
        <f t="shared" si="234"/>
        <v>marzo</v>
      </c>
      <c r="H2964" s="2">
        <v>0.61736111111111114</v>
      </c>
      <c r="I2964" t="s">
        <v>1</v>
      </c>
      <c r="J2964" t="str">
        <f>VLOOKUP(ventas_starbucks_2025[[#This Row],[sucursal]],cambio_sucursal[#All],2,0)</f>
        <v>Sucursal Nueva Córdoba</v>
      </c>
      <c r="K2964" t="s">
        <v>58</v>
      </c>
      <c r="L2964" t="s">
        <v>39</v>
      </c>
      <c r="M2964" t="s">
        <v>4</v>
      </c>
      <c r="N2964" t="str">
        <f>IFERROR(VLOOKUP(ventas_starbucks_2025[[#This Row],[tamaño_sucio]],cambio_tamaño[#All],2,0),"Tamaño único")</f>
        <v>Tamaño único</v>
      </c>
      <c r="O2964">
        <v>2</v>
      </c>
      <c r="P2964">
        <v>1309.3599999999999</v>
      </c>
      <c r="Q2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4">
        <v>2618.7199999999998</v>
      </c>
      <c r="S2964" t="s">
        <v>15</v>
      </c>
      <c r="T2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4" t="str">
        <f>VLOOKUP(ventas_starbucks_2025[[#This Row],[canal_compra]],cambio_canal_compra[#All],2,0)</f>
        <v>Para llevar</v>
      </c>
      <c r="V2964" t="s">
        <v>6</v>
      </c>
      <c r="W2964" t="str">
        <f>VLOOKUP(ventas_starbucks_2025[[#This Row],[método_pago]],cambio_metodo_pago[#All],2,0)</f>
        <v>Aplicación móbil</v>
      </c>
      <c r="X2964" t="s">
        <v>22</v>
      </c>
      <c r="Y2964">
        <v>0</v>
      </c>
      <c r="Z2964" t="str">
        <f>VLOOKUP(ventas_starbucks_2025[[#This Row],[promoción_aplicada5]],promocion_cambiar[#All],2,0)</f>
        <v>Ninguna</v>
      </c>
      <c r="AA2964" t="s">
        <v>17</v>
      </c>
      <c r="AB2964" t="s">
        <v>18</v>
      </c>
      <c r="AC2964" t="s">
        <v>41</v>
      </c>
      <c r="AD2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64">
        <v>4.8</v>
      </c>
      <c r="AF2964">
        <v>1</v>
      </c>
      <c r="AG2964">
        <v>49</v>
      </c>
      <c r="AH2964">
        <v>47</v>
      </c>
    </row>
    <row r="2965" spans="1:34" x14ac:dyDescent="0.25">
      <c r="A2965" s="3" t="s">
        <v>3040</v>
      </c>
      <c r="B2965" s="1">
        <v>45692</v>
      </c>
      <c r="C2965" s="23">
        <f t="shared" si="230"/>
        <v>4</v>
      </c>
      <c r="D2965" s="23">
        <f t="shared" si="231"/>
        <v>2</v>
      </c>
      <c r="E2965" s="1" t="str">
        <f t="shared" si="232"/>
        <v>martes</v>
      </c>
      <c r="F2965" s="23">
        <f t="shared" si="233"/>
        <v>2</v>
      </c>
      <c r="G2965" s="1" t="str">
        <f t="shared" si="234"/>
        <v>febrero</v>
      </c>
      <c r="H2965" s="2">
        <v>0.54027777777777775</v>
      </c>
      <c r="I2965" t="s">
        <v>57</v>
      </c>
      <c r="J2965" t="str">
        <f>VLOOKUP(ventas_starbucks_2025[[#This Row],[sucursal]],cambio_sucursal[#All],2,0)</f>
        <v>Sucursal Avda Colón</v>
      </c>
      <c r="K2965" t="s">
        <v>87</v>
      </c>
      <c r="L2965" t="s">
        <v>65</v>
      </c>
      <c r="M2965" t="s">
        <v>4</v>
      </c>
      <c r="N2965" t="str">
        <f>IFERROR(VLOOKUP(ventas_starbucks_2025[[#This Row],[tamaño_sucio]],cambio_tamaño[#All],2,0),"Tamaño único")</f>
        <v>Tamaño único</v>
      </c>
      <c r="O2965">
        <v>1</v>
      </c>
      <c r="P2965">
        <v>1924.53</v>
      </c>
      <c r="Q2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5">
        <v>1924.53</v>
      </c>
      <c r="S2965" t="s">
        <v>5</v>
      </c>
      <c r="T2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5" t="str">
        <f>VLOOKUP(ventas_starbucks_2025[[#This Row],[canal_compra]],cambio_canal_compra[#All],2,0)</f>
        <v>En tienda</v>
      </c>
      <c r="V2965" t="s">
        <v>16</v>
      </c>
      <c r="W2965" t="str">
        <f>VLOOKUP(ventas_starbucks_2025[[#This Row],[método_pago]],cambio_metodo_pago[#All],2,0)</f>
        <v>Tarjeta</v>
      </c>
      <c r="X2965" t="s">
        <v>7</v>
      </c>
      <c r="Y2965">
        <v>0</v>
      </c>
      <c r="Z2965" t="str">
        <f>VLOOKUP(ventas_starbucks_2025[[#This Row],[promoción_aplicada5]],promocion_cambiar[#All],2,0)</f>
        <v>2x1</v>
      </c>
      <c r="AA2965" t="s">
        <v>51</v>
      </c>
      <c r="AB2965" t="s">
        <v>29</v>
      </c>
      <c r="AC2965" t="s">
        <v>24</v>
      </c>
      <c r="AD2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65">
        <v>6</v>
      </c>
      <c r="AF2965">
        <v>2</v>
      </c>
      <c r="AG2965">
        <v>43</v>
      </c>
      <c r="AH2965">
        <v>42</v>
      </c>
    </row>
    <row r="2966" spans="1:34" x14ac:dyDescent="0.25">
      <c r="A2966" s="3" t="s">
        <v>3041</v>
      </c>
      <c r="B2966" s="1">
        <v>45670</v>
      </c>
      <c r="C2966" s="23">
        <f t="shared" si="230"/>
        <v>13</v>
      </c>
      <c r="D2966" s="23">
        <f t="shared" si="231"/>
        <v>1</v>
      </c>
      <c r="E2966" s="23" t="str">
        <f t="shared" si="232"/>
        <v>lunes</v>
      </c>
      <c r="F2966" s="23">
        <f t="shared" si="233"/>
        <v>1</v>
      </c>
      <c r="G2966" s="23" t="str">
        <f t="shared" si="234"/>
        <v>enero</v>
      </c>
      <c r="H2966" s="2">
        <v>0.81319444444444444</v>
      </c>
      <c r="I2966" t="s">
        <v>57</v>
      </c>
      <c r="J2966" t="str">
        <f>VLOOKUP(ventas_starbucks_2025[[#This Row],[sucursal]],cambio_sucursal[#All],2,0)</f>
        <v>Sucursal Avda Colón</v>
      </c>
      <c r="K2966" t="s">
        <v>130</v>
      </c>
      <c r="L2966" t="s">
        <v>65</v>
      </c>
      <c r="M2966" t="s">
        <v>4</v>
      </c>
      <c r="N2966" t="str">
        <f>IFERROR(VLOOKUP(ventas_starbucks_2025[[#This Row],[tamaño_sucio]],cambio_tamaño[#All],2,0),"Tamaño único")</f>
        <v>Tamaño único</v>
      </c>
      <c r="O2966">
        <v>4</v>
      </c>
      <c r="P2966">
        <v>1666.54</v>
      </c>
      <c r="Q2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6">
        <v>6666.16</v>
      </c>
      <c r="S2966" t="s">
        <v>15</v>
      </c>
      <c r="T2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66" t="str">
        <f>VLOOKUP(ventas_starbucks_2025[[#This Row],[canal_compra]],cambio_canal_compra[#All],2,0)</f>
        <v>Para llevar</v>
      </c>
      <c r="V2966" t="s">
        <v>40</v>
      </c>
      <c r="W2966" t="str">
        <f>VLOOKUP(ventas_starbucks_2025[[#This Row],[método_pago]],cambio_metodo_pago[#All],2,0)</f>
        <v>Efectivo</v>
      </c>
      <c r="X2966" t="s">
        <v>22</v>
      </c>
      <c r="Y2966">
        <v>0</v>
      </c>
      <c r="Z2966" t="str">
        <f>VLOOKUP(ventas_starbucks_2025[[#This Row],[promoción_aplicada5]],promocion_cambiar[#All],2,0)</f>
        <v>Combo</v>
      </c>
      <c r="AA2966" t="s">
        <v>8</v>
      </c>
      <c r="AB2966" t="s">
        <v>32</v>
      </c>
      <c r="AC2966" t="s">
        <v>24</v>
      </c>
      <c r="AD2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66">
        <v>4.2</v>
      </c>
      <c r="AF2966">
        <v>5</v>
      </c>
      <c r="AG2966">
        <v>49</v>
      </c>
      <c r="AH2966">
        <v>45</v>
      </c>
    </row>
    <row r="2967" spans="1:34" x14ac:dyDescent="0.25">
      <c r="A2967" s="3" t="s">
        <v>3042</v>
      </c>
      <c r="B2967" s="1">
        <v>45749</v>
      </c>
      <c r="C2967" s="23">
        <f t="shared" si="230"/>
        <v>2</v>
      </c>
      <c r="D2967" s="23">
        <f t="shared" si="231"/>
        <v>3</v>
      </c>
      <c r="E2967" s="23" t="str">
        <f t="shared" si="232"/>
        <v>miércoles</v>
      </c>
      <c r="F2967" s="23">
        <f t="shared" si="233"/>
        <v>4</v>
      </c>
      <c r="G2967" s="23" t="str">
        <f t="shared" si="234"/>
        <v>abril</v>
      </c>
      <c r="H2967" s="2">
        <v>0.42083333333333334</v>
      </c>
      <c r="I2967" t="s">
        <v>57</v>
      </c>
      <c r="J2967" t="str">
        <f>VLOOKUP(ventas_starbucks_2025[[#This Row],[sucursal]],cambio_sucursal[#All],2,0)</f>
        <v>Sucursal Avda Colón</v>
      </c>
      <c r="K2967" t="s">
        <v>115</v>
      </c>
      <c r="L2967" t="s">
        <v>21</v>
      </c>
      <c r="M2967" t="s">
        <v>4</v>
      </c>
      <c r="N2967" t="str">
        <f>IFERROR(VLOOKUP(ventas_starbucks_2025[[#This Row],[tamaño_sucio]],cambio_tamaño[#All],2,0),"Tamaño único")</f>
        <v>Tamaño único</v>
      </c>
      <c r="O2967">
        <v>3</v>
      </c>
      <c r="P2967">
        <v>1058.28</v>
      </c>
      <c r="Q2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7">
        <v>3174.84</v>
      </c>
      <c r="S2967" t="s">
        <v>5</v>
      </c>
      <c r="T2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7" t="str">
        <f>VLOOKUP(ventas_starbucks_2025[[#This Row],[canal_compra]],cambio_canal_compra[#All],2,0)</f>
        <v>En tienda</v>
      </c>
      <c r="V2967" t="s">
        <v>40</v>
      </c>
      <c r="W2967" t="str">
        <f>VLOOKUP(ventas_starbucks_2025[[#This Row],[método_pago]],cambio_metodo_pago[#All],2,0)</f>
        <v>Efectivo</v>
      </c>
      <c r="X2967" t="s">
        <v>22</v>
      </c>
      <c r="Y2967">
        <v>0</v>
      </c>
      <c r="Z2967" t="str">
        <f>VLOOKUP(ventas_starbucks_2025[[#This Row],[promoción_aplicada5]],promocion_cambiar[#All],2,0)</f>
        <v>Ninguna</v>
      </c>
      <c r="AA2967" t="s">
        <v>17</v>
      </c>
      <c r="AB2967" t="s">
        <v>18</v>
      </c>
      <c r="AC2967" t="s">
        <v>10</v>
      </c>
      <c r="AD2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67">
        <v>7.1</v>
      </c>
      <c r="AF2967">
        <v>1</v>
      </c>
      <c r="AG2967">
        <v>44</v>
      </c>
      <c r="AH2967">
        <v>41</v>
      </c>
    </row>
    <row r="2968" spans="1:34" x14ac:dyDescent="0.25">
      <c r="A2968" s="3" t="s">
        <v>3043</v>
      </c>
      <c r="B2968" s="1">
        <v>45707</v>
      </c>
      <c r="C2968" s="23">
        <f t="shared" si="230"/>
        <v>19</v>
      </c>
      <c r="D2968" s="23">
        <f t="shared" si="231"/>
        <v>3</v>
      </c>
      <c r="E2968" s="1" t="str">
        <f t="shared" si="232"/>
        <v>miércoles</v>
      </c>
      <c r="F2968" s="23">
        <f t="shared" si="233"/>
        <v>2</v>
      </c>
      <c r="G2968" s="1" t="str">
        <f t="shared" si="234"/>
        <v>febrero</v>
      </c>
      <c r="H2968" s="2">
        <v>0.35625000000000001</v>
      </c>
      <c r="I2968" t="s">
        <v>12</v>
      </c>
      <c r="J2968" t="str">
        <f>VLOOKUP(ventas_starbucks_2025[[#This Row],[sucursal]],cambio_sucursal[#All],2,0)</f>
        <v>Sucursal Córdoba Shopping</v>
      </c>
      <c r="K2968" t="s">
        <v>48</v>
      </c>
      <c r="L2968" t="s">
        <v>49</v>
      </c>
      <c r="M2968" t="s">
        <v>50</v>
      </c>
      <c r="N2968" t="str">
        <f>IFERROR(VLOOKUP(ventas_starbucks_2025[[#This Row],[tamaño_sucio]],cambio_tamaño[#All],2,0),"Tamaño único")</f>
        <v>Mediano</v>
      </c>
      <c r="O2968">
        <v>1</v>
      </c>
      <c r="P2968">
        <v>2002.23</v>
      </c>
      <c r="Q2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68">
        <v>2002.23</v>
      </c>
      <c r="S2968" t="s">
        <v>31</v>
      </c>
      <c r="T2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8" t="str">
        <f>VLOOKUP(ventas_starbucks_2025[[#This Row],[canal_compra]],cambio_canal_compra[#All],2,0)</f>
        <v>Entrega domicilio</v>
      </c>
      <c r="V2968" t="s">
        <v>40</v>
      </c>
      <c r="W2968" t="str">
        <f>VLOOKUP(ventas_starbucks_2025[[#This Row],[método_pago]],cambio_metodo_pago[#All],2,0)</f>
        <v>Efectivo</v>
      </c>
      <c r="X2968" t="s">
        <v>7</v>
      </c>
      <c r="Y2968">
        <v>15</v>
      </c>
      <c r="Z2968" t="str">
        <f>VLOOKUP(ventas_starbucks_2025[[#This Row],[promoción_aplicada5]],promocion_cambiar[#All],2,0)</f>
        <v>Combo</v>
      </c>
      <c r="AA2968" t="s">
        <v>8</v>
      </c>
      <c r="AB2968" t="s">
        <v>32</v>
      </c>
      <c r="AC2968" t="s">
        <v>24</v>
      </c>
      <c r="AD2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68">
        <v>2.9</v>
      </c>
      <c r="AF2968">
        <v>2</v>
      </c>
      <c r="AG2968">
        <v>30</v>
      </c>
      <c r="AH2968">
        <v>29</v>
      </c>
    </row>
    <row r="2969" spans="1:34" x14ac:dyDescent="0.25">
      <c r="A2969" s="3" t="s">
        <v>3044</v>
      </c>
      <c r="B2969" s="1">
        <v>45751</v>
      </c>
      <c r="C2969" s="23">
        <f t="shared" si="230"/>
        <v>4</v>
      </c>
      <c r="D2969" s="23">
        <f t="shared" si="231"/>
        <v>5</v>
      </c>
      <c r="E2969" s="1" t="str">
        <f t="shared" si="232"/>
        <v>viernes</v>
      </c>
      <c r="F2969" s="23">
        <f t="shared" si="233"/>
        <v>4</v>
      </c>
      <c r="G2969" s="1" t="str">
        <f t="shared" si="234"/>
        <v>abril</v>
      </c>
      <c r="H2969" s="2">
        <v>0.52152777777777781</v>
      </c>
      <c r="I2969" t="s">
        <v>12</v>
      </c>
      <c r="J2969" t="str">
        <f>VLOOKUP(ventas_starbucks_2025[[#This Row],[sucursal]],cambio_sucursal[#All],2,0)</f>
        <v>Sucursal Córdoba Shopping</v>
      </c>
      <c r="K2969" t="s">
        <v>48</v>
      </c>
      <c r="L2969" t="s">
        <v>49</v>
      </c>
      <c r="M2969" t="s">
        <v>62</v>
      </c>
      <c r="N2969" t="str">
        <f>IFERROR(VLOOKUP(ventas_starbucks_2025[[#This Row],[tamaño_sucio]],cambio_tamaño[#All],2,0),"Tamaño único")</f>
        <v>Extra-Grande</v>
      </c>
      <c r="O2969">
        <v>5</v>
      </c>
      <c r="P2969">
        <v>2067.79</v>
      </c>
      <c r="Q2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69">
        <v>10338.950000000001</v>
      </c>
      <c r="S2969" t="s">
        <v>15</v>
      </c>
      <c r="T2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69" t="str">
        <f>VLOOKUP(ventas_starbucks_2025[[#This Row],[canal_compra]],cambio_canal_compra[#All],2,0)</f>
        <v>Para llevar</v>
      </c>
      <c r="V2969" t="s">
        <v>6</v>
      </c>
      <c r="W2969" t="str">
        <f>VLOOKUP(ventas_starbucks_2025[[#This Row],[método_pago]],cambio_metodo_pago[#All],2,0)</f>
        <v>Aplicación móbil</v>
      </c>
      <c r="X2969" t="s">
        <v>22</v>
      </c>
      <c r="Y2969">
        <v>0</v>
      </c>
      <c r="Z2969" t="str">
        <f>VLOOKUP(ventas_starbucks_2025[[#This Row],[promoción_aplicada5]],promocion_cambiar[#All],2,0)</f>
        <v>2x1</v>
      </c>
      <c r="AA2969" t="s">
        <v>51</v>
      </c>
      <c r="AB2969" t="s">
        <v>23</v>
      </c>
      <c r="AC2969" t="s">
        <v>41</v>
      </c>
      <c r="AD2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69">
        <v>2.4</v>
      </c>
      <c r="AF2969">
        <v>1</v>
      </c>
      <c r="AG2969">
        <v>42</v>
      </c>
      <c r="AH2969">
        <v>37</v>
      </c>
    </row>
    <row r="2970" spans="1:34" x14ac:dyDescent="0.25">
      <c r="A2970" s="3" t="s">
        <v>3045</v>
      </c>
      <c r="B2970" s="1">
        <v>45684</v>
      </c>
      <c r="C2970" s="23">
        <f t="shared" si="230"/>
        <v>27</v>
      </c>
      <c r="D2970" s="23">
        <f t="shared" si="231"/>
        <v>1</v>
      </c>
      <c r="E2970" s="23" t="str">
        <f t="shared" si="232"/>
        <v>lunes</v>
      </c>
      <c r="F2970" s="23">
        <f t="shared" si="233"/>
        <v>1</v>
      </c>
      <c r="G2970" s="23" t="str">
        <f t="shared" si="234"/>
        <v>enero</v>
      </c>
      <c r="H2970" s="2">
        <v>0.58194444444444449</v>
      </c>
      <c r="I2970" t="s">
        <v>26</v>
      </c>
      <c r="J2970" t="str">
        <f>VLOOKUP(ventas_starbucks_2025[[#This Row],[sucursal]],cambio_sucursal[#All],2,0)</f>
        <v>Sucursal San Lorenzo 47</v>
      </c>
      <c r="K2970" t="s">
        <v>101</v>
      </c>
      <c r="L2970" t="s">
        <v>3</v>
      </c>
      <c r="M2970" t="s">
        <v>4</v>
      </c>
      <c r="N2970" t="str">
        <f>IFERROR(VLOOKUP(ventas_starbucks_2025[[#This Row],[tamaño_sucio]],cambio_tamaño[#All],2,0),"Tamaño único")</f>
        <v>Tamaño único</v>
      </c>
      <c r="O2970">
        <v>4</v>
      </c>
      <c r="P2970">
        <v>3336.83</v>
      </c>
      <c r="Q2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70">
        <v>13347.32</v>
      </c>
      <c r="S2970" t="s">
        <v>5</v>
      </c>
      <c r="T2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70" t="str">
        <f>VLOOKUP(ventas_starbucks_2025[[#This Row],[canal_compra]],cambio_canal_compra[#All],2,0)</f>
        <v>En tienda</v>
      </c>
      <c r="V2970" t="s">
        <v>16</v>
      </c>
      <c r="W2970" t="str">
        <f>VLOOKUP(ventas_starbucks_2025[[#This Row],[método_pago]],cambio_metodo_pago[#All],2,0)</f>
        <v>Tarjeta</v>
      </c>
      <c r="X2970" t="s">
        <v>7</v>
      </c>
      <c r="Y2970">
        <v>0</v>
      </c>
      <c r="Z2970" t="str">
        <f>VLOOKUP(ventas_starbucks_2025[[#This Row],[promoción_aplicada5]],promocion_cambiar[#All],2,0)</f>
        <v>2x1</v>
      </c>
      <c r="AA2970" t="s">
        <v>51</v>
      </c>
      <c r="AB2970" t="s">
        <v>29</v>
      </c>
      <c r="AC2970" t="s">
        <v>10</v>
      </c>
      <c r="AD2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70">
        <v>7.6</v>
      </c>
      <c r="AF2970">
        <v>4</v>
      </c>
      <c r="AG2970">
        <v>14</v>
      </c>
      <c r="AH2970">
        <v>10</v>
      </c>
    </row>
    <row r="2971" spans="1:34" x14ac:dyDescent="0.25">
      <c r="A2971" s="3" t="s">
        <v>3046</v>
      </c>
      <c r="B2971" s="1">
        <v>45689</v>
      </c>
      <c r="C2971" s="23">
        <f t="shared" si="230"/>
        <v>1</v>
      </c>
      <c r="D2971" s="23">
        <f t="shared" si="231"/>
        <v>6</v>
      </c>
      <c r="E2971" s="23" t="str">
        <f t="shared" si="232"/>
        <v>sábado</v>
      </c>
      <c r="F2971" s="23">
        <f t="shared" si="233"/>
        <v>2</v>
      </c>
      <c r="G2971" s="23" t="str">
        <f t="shared" si="234"/>
        <v>febrero</v>
      </c>
      <c r="H2971" s="2">
        <v>0.3840277777777778</v>
      </c>
      <c r="I2971" t="s">
        <v>12</v>
      </c>
      <c r="J2971" t="str">
        <f>VLOOKUP(ventas_starbucks_2025[[#This Row],[sucursal]],cambio_sucursal[#All],2,0)</f>
        <v>Sucursal Córdoba Shopping</v>
      </c>
      <c r="K2971" t="s">
        <v>54</v>
      </c>
      <c r="L2971" t="s">
        <v>44</v>
      </c>
      <c r="M2971" t="s">
        <v>45</v>
      </c>
      <c r="N2971" t="str">
        <f>IFERROR(VLOOKUP(ventas_starbucks_2025[[#This Row],[tamaño_sucio]],cambio_tamaño[#All],2,0),"Tamaño único")</f>
        <v>Grande</v>
      </c>
      <c r="O2971">
        <v>4</v>
      </c>
      <c r="P2971">
        <v>1232.29</v>
      </c>
      <c r="Q2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1">
        <v>4929.16</v>
      </c>
      <c r="S2971" t="s">
        <v>31</v>
      </c>
      <c r="T2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1" t="str">
        <f>VLOOKUP(ventas_starbucks_2025[[#This Row],[canal_compra]],cambio_canal_compra[#All],2,0)</f>
        <v>Entrega domicilio</v>
      </c>
      <c r="V2971" t="s">
        <v>6</v>
      </c>
      <c r="W2971" t="str">
        <f>VLOOKUP(ventas_starbucks_2025[[#This Row],[método_pago]],cambio_metodo_pago[#All],2,0)</f>
        <v>Aplicación móbil</v>
      </c>
      <c r="X2971" t="s">
        <v>22</v>
      </c>
      <c r="Y2971">
        <v>0</v>
      </c>
      <c r="Z2971" t="str">
        <f>VLOOKUP(ventas_starbucks_2025[[#This Row],[promoción_aplicada5]],promocion_cambiar[#All],2,0)</f>
        <v>2x1</v>
      </c>
      <c r="AA2971" t="s">
        <v>51</v>
      </c>
      <c r="AB2971" t="s">
        <v>32</v>
      </c>
      <c r="AC2971" t="s">
        <v>24</v>
      </c>
      <c r="AD2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71">
        <v>3.6</v>
      </c>
      <c r="AF2971">
        <v>4</v>
      </c>
      <c r="AG2971">
        <v>23</v>
      </c>
      <c r="AH2971">
        <v>19</v>
      </c>
    </row>
    <row r="2972" spans="1:34" x14ac:dyDescent="0.25">
      <c r="A2972" s="3" t="s">
        <v>3047</v>
      </c>
      <c r="B2972" s="1">
        <v>45678</v>
      </c>
      <c r="C2972" s="23">
        <f t="shared" si="230"/>
        <v>21</v>
      </c>
      <c r="D2972" s="23">
        <f t="shared" si="231"/>
        <v>2</v>
      </c>
      <c r="E2972" s="23" t="str">
        <f t="shared" si="232"/>
        <v>martes</v>
      </c>
      <c r="F2972" s="23">
        <f t="shared" si="233"/>
        <v>1</v>
      </c>
      <c r="G2972" s="23" t="str">
        <f t="shared" si="234"/>
        <v>enero</v>
      </c>
      <c r="H2972" s="2">
        <v>0.38819444444444445</v>
      </c>
      <c r="I2972" t="s">
        <v>12</v>
      </c>
      <c r="J2972" t="str">
        <f>VLOOKUP(ventas_starbucks_2025[[#This Row],[sucursal]],cambio_sucursal[#All],2,0)</f>
        <v>Sucursal Córdoba Shopping</v>
      </c>
      <c r="K2972" t="s">
        <v>2</v>
      </c>
      <c r="L2972" t="s">
        <v>3</v>
      </c>
      <c r="M2972" t="s">
        <v>4</v>
      </c>
      <c r="N2972" t="str">
        <f>IFERROR(VLOOKUP(ventas_starbucks_2025[[#This Row],[tamaño_sucio]],cambio_tamaño[#All],2,0),"Tamaño único")</f>
        <v>Tamaño único</v>
      </c>
      <c r="O2972">
        <v>4</v>
      </c>
      <c r="P2972">
        <v>2615.9899999999998</v>
      </c>
      <c r="Q2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72">
        <v>10463.959999999999</v>
      </c>
      <c r="S2972" t="s">
        <v>31</v>
      </c>
      <c r="T2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72" t="str">
        <f>VLOOKUP(ventas_starbucks_2025[[#This Row],[canal_compra]],cambio_canal_compra[#All],2,0)</f>
        <v>Entrega domicilio</v>
      </c>
      <c r="V2972" t="s">
        <v>6</v>
      </c>
      <c r="W2972" t="str">
        <f>VLOOKUP(ventas_starbucks_2025[[#This Row],[método_pago]],cambio_metodo_pago[#All],2,0)</f>
        <v>Aplicación móbil</v>
      </c>
      <c r="X2972" t="s">
        <v>22</v>
      </c>
      <c r="Y2972">
        <v>0</v>
      </c>
      <c r="Z2972" t="str">
        <f>VLOOKUP(ventas_starbucks_2025[[#This Row],[promoción_aplicada5]],promocion_cambiar[#All],2,0)</f>
        <v>Hora Feliz</v>
      </c>
      <c r="AA2972" t="s">
        <v>36</v>
      </c>
      <c r="AB2972" t="s">
        <v>23</v>
      </c>
      <c r="AC2972" t="s">
        <v>24</v>
      </c>
      <c r="AD2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72">
        <v>7.6</v>
      </c>
      <c r="AF2972">
        <v>4</v>
      </c>
      <c r="AG2972">
        <v>32</v>
      </c>
      <c r="AH2972">
        <v>28</v>
      </c>
    </row>
    <row r="2973" spans="1:34" x14ac:dyDescent="0.25">
      <c r="A2973" s="3" t="s">
        <v>3048</v>
      </c>
      <c r="B2973" s="1">
        <v>45731</v>
      </c>
      <c r="C2973" s="23">
        <f t="shared" si="230"/>
        <v>15</v>
      </c>
      <c r="D2973" s="23">
        <f t="shared" si="231"/>
        <v>6</v>
      </c>
      <c r="E2973" s="23" t="str">
        <f t="shared" si="232"/>
        <v>sábado</v>
      </c>
      <c r="F2973" s="23">
        <f t="shared" si="233"/>
        <v>3</v>
      </c>
      <c r="G2973" s="23" t="str">
        <f t="shared" si="234"/>
        <v>marzo</v>
      </c>
      <c r="H2973" s="2">
        <v>0.30277777777777776</v>
      </c>
      <c r="I2973" t="s">
        <v>12</v>
      </c>
      <c r="J2973" t="str">
        <f>VLOOKUP(ventas_starbucks_2025[[#This Row],[sucursal]],cambio_sucursal[#All],2,0)</f>
        <v>Sucursal Córdoba Shopping</v>
      </c>
      <c r="K2973" t="s">
        <v>13</v>
      </c>
      <c r="L2973" t="s">
        <v>14</v>
      </c>
      <c r="M2973" t="s">
        <v>4</v>
      </c>
      <c r="N2973" t="str">
        <f>IFERROR(VLOOKUP(ventas_starbucks_2025[[#This Row],[tamaño_sucio]],cambio_tamaño[#All],2,0),"Tamaño único")</f>
        <v>Tamaño único</v>
      </c>
      <c r="O2973">
        <v>2</v>
      </c>
      <c r="P2973">
        <v>2147.0100000000002</v>
      </c>
      <c r="Q2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73">
        <v>4294.0200000000004</v>
      </c>
      <c r="S2973" t="s">
        <v>5</v>
      </c>
      <c r="T2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3" t="str">
        <f>VLOOKUP(ventas_starbucks_2025[[#This Row],[canal_compra]],cambio_canal_compra[#All],2,0)</f>
        <v>En tienda</v>
      </c>
      <c r="V2973" t="s">
        <v>16</v>
      </c>
      <c r="W2973" t="str">
        <f>VLOOKUP(ventas_starbucks_2025[[#This Row],[método_pago]],cambio_metodo_pago[#All],2,0)</f>
        <v>Tarjeta</v>
      </c>
      <c r="X2973" t="s">
        <v>22</v>
      </c>
      <c r="Y2973">
        <v>0</v>
      </c>
      <c r="Z2973" t="str">
        <f>VLOOKUP(ventas_starbucks_2025[[#This Row],[promoción_aplicada5]],promocion_cambiar[#All],2,0)</f>
        <v>Hora Feliz</v>
      </c>
      <c r="AA2973" t="s">
        <v>36</v>
      </c>
      <c r="AB2973" t="s">
        <v>29</v>
      </c>
      <c r="AC2973" t="s">
        <v>10</v>
      </c>
      <c r="AD2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73">
        <v>13.9</v>
      </c>
      <c r="AF2973">
        <v>4</v>
      </c>
      <c r="AG2973">
        <v>41</v>
      </c>
      <c r="AH2973">
        <v>39</v>
      </c>
    </row>
    <row r="2974" spans="1:34" x14ac:dyDescent="0.25">
      <c r="A2974" s="3" t="s">
        <v>3049</v>
      </c>
      <c r="B2974" s="1">
        <v>45756</v>
      </c>
      <c r="C2974" s="23">
        <f t="shared" si="230"/>
        <v>9</v>
      </c>
      <c r="D2974" s="23">
        <f t="shared" si="231"/>
        <v>3</v>
      </c>
      <c r="E2974" s="23" t="str">
        <f t="shared" si="232"/>
        <v>miércoles</v>
      </c>
      <c r="F2974" s="23">
        <f t="shared" si="233"/>
        <v>4</v>
      </c>
      <c r="G2974" s="23" t="str">
        <f t="shared" si="234"/>
        <v>abril</v>
      </c>
      <c r="H2974" s="2">
        <v>0.36666666666666664</v>
      </c>
      <c r="I2974" t="s">
        <v>12</v>
      </c>
      <c r="J2974" t="str">
        <f>VLOOKUP(ventas_starbucks_2025[[#This Row],[sucursal]],cambio_sucursal[#All],2,0)</f>
        <v>Sucursal Córdoba Shopping</v>
      </c>
      <c r="K2974" t="s">
        <v>89</v>
      </c>
      <c r="L2974" t="s">
        <v>90</v>
      </c>
      <c r="M2974" t="s">
        <v>4</v>
      </c>
      <c r="N2974" t="str">
        <f>IFERROR(VLOOKUP(ventas_starbucks_2025[[#This Row],[tamaño_sucio]],cambio_tamaño[#All],2,0),"Tamaño único")</f>
        <v>Tamaño único</v>
      </c>
      <c r="O2974">
        <v>3</v>
      </c>
      <c r="P2974">
        <v>1411.8</v>
      </c>
      <c r="Q2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4">
        <v>4235.3999999999996</v>
      </c>
      <c r="S2974" t="s">
        <v>5</v>
      </c>
      <c r="T2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4" t="str">
        <f>VLOOKUP(ventas_starbucks_2025[[#This Row],[canal_compra]],cambio_canal_compra[#All],2,0)</f>
        <v>En tienda</v>
      </c>
      <c r="V2974" t="s">
        <v>16</v>
      </c>
      <c r="W2974" t="str">
        <f>VLOOKUP(ventas_starbucks_2025[[#This Row],[método_pago]],cambio_metodo_pago[#All],2,0)</f>
        <v>Tarjeta</v>
      </c>
      <c r="X2974" t="s">
        <v>7</v>
      </c>
      <c r="Y2974">
        <v>10</v>
      </c>
      <c r="Z2974" t="str">
        <f>VLOOKUP(ventas_starbucks_2025[[#This Row],[promoción_aplicada5]],promocion_cambiar[#All],2,0)</f>
        <v>Ninguna</v>
      </c>
      <c r="AA2974" t="s">
        <v>17</v>
      </c>
      <c r="AB2974" t="s">
        <v>29</v>
      </c>
      <c r="AC2974" t="s">
        <v>41</v>
      </c>
      <c r="AD2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74">
        <v>2.1</v>
      </c>
      <c r="AF2974">
        <v>3</v>
      </c>
      <c r="AG2974">
        <v>28</v>
      </c>
      <c r="AH2974">
        <v>25</v>
      </c>
    </row>
    <row r="2975" spans="1:34" x14ac:dyDescent="0.25">
      <c r="A2975" s="3" t="s">
        <v>3050</v>
      </c>
      <c r="B2975" s="1">
        <v>45729</v>
      </c>
      <c r="C2975" s="23">
        <f t="shared" si="230"/>
        <v>13</v>
      </c>
      <c r="D2975" s="23">
        <f t="shared" si="231"/>
        <v>4</v>
      </c>
      <c r="E2975" s="23" t="str">
        <f t="shared" si="232"/>
        <v>jueves</v>
      </c>
      <c r="F2975" s="23">
        <f t="shared" si="233"/>
        <v>3</v>
      </c>
      <c r="G2975" s="23" t="str">
        <f t="shared" si="234"/>
        <v>marzo</v>
      </c>
      <c r="H2975" s="2">
        <v>0.75902777777777775</v>
      </c>
      <c r="I2975" t="s">
        <v>1</v>
      </c>
      <c r="J2975" t="str">
        <f>VLOOKUP(ventas_starbucks_2025[[#This Row],[sucursal]],cambio_sucursal[#All],2,0)</f>
        <v>Sucursal Nueva Córdoba</v>
      </c>
      <c r="K2975" t="s">
        <v>173</v>
      </c>
      <c r="L2975" t="s">
        <v>35</v>
      </c>
      <c r="M2975" t="s">
        <v>4</v>
      </c>
      <c r="N2975" t="str">
        <f>IFERROR(VLOOKUP(ventas_starbucks_2025[[#This Row],[tamaño_sucio]],cambio_tamaño[#All],2,0),"Tamaño único")</f>
        <v>Tamaño único</v>
      </c>
      <c r="O2975">
        <v>3</v>
      </c>
      <c r="P2975">
        <v>1411.22</v>
      </c>
      <c r="Q2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5">
        <v>4233.66</v>
      </c>
      <c r="S2975" t="s">
        <v>15</v>
      </c>
      <c r="T2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5" t="str">
        <f>VLOOKUP(ventas_starbucks_2025[[#This Row],[canal_compra]],cambio_canal_compra[#All],2,0)</f>
        <v>Para llevar</v>
      </c>
      <c r="V2975" t="s">
        <v>40</v>
      </c>
      <c r="W2975" t="str">
        <f>VLOOKUP(ventas_starbucks_2025[[#This Row],[método_pago]],cambio_metodo_pago[#All],2,0)</f>
        <v>Efectivo</v>
      </c>
      <c r="X2975" t="s">
        <v>22</v>
      </c>
      <c r="Y2975">
        <v>0</v>
      </c>
      <c r="Z2975" t="str">
        <f>VLOOKUP(ventas_starbucks_2025[[#This Row],[promoción_aplicada5]],promocion_cambiar[#All],2,0)</f>
        <v>2x1</v>
      </c>
      <c r="AA2975" t="s">
        <v>51</v>
      </c>
      <c r="AB2975" t="s">
        <v>18</v>
      </c>
      <c r="AC2975" t="s">
        <v>41</v>
      </c>
      <c r="AD2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75">
        <v>10.6</v>
      </c>
      <c r="AF2975">
        <v>1</v>
      </c>
      <c r="AG2975">
        <v>44</v>
      </c>
      <c r="AH2975">
        <v>41</v>
      </c>
    </row>
    <row r="2976" spans="1:34" x14ac:dyDescent="0.25">
      <c r="A2976" s="3" t="s">
        <v>3051</v>
      </c>
      <c r="B2976" s="1">
        <v>45671</v>
      </c>
      <c r="C2976" s="23">
        <f t="shared" si="230"/>
        <v>14</v>
      </c>
      <c r="D2976" s="23">
        <f t="shared" si="231"/>
        <v>2</v>
      </c>
      <c r="E2976" s="1" t="str">
        <f t="shared" si="232"/>
        <v>martes</v>
      </c>
      <c r="F2976" s="23">
        <f t="shared" si="233"/>
        <v>1</v>
      </c>
      <c r="G2976" s="1" t="str">
        <f t="shared" si="234"/>
        <v>enero</v>
      </c>
      <c r="H2976" s="2">
        <v>0.53055555555555556</v>
      </c>
      <c r="I2976" t="s">
        <v>26</v>
      </c>
      <c r="J2976" t="str">
        <f>VLOOKUP(ventas_starbucks_2025[[#This Row],[sucursal]],cambio_sucursal[#All],2,0)</f>
        <v>Sucursal San Lorenzo 47</v>
      </c>
      <c r="K2976" t="s">
        <v>115</v>
      </c>
      <c r="L2976" t="s">
        <v>21</v>
      </c>
      <c r="M2976" t="s">
        <v>4</v>
      </c>
      <c r="N2976" t="str">
        <f>IFERROR(VLOOKUP(ventas_starbucks_2025[[#This Row],[tamaño_sucio]],cambio_tamaño[#All],2,0),"Tamaño único")</f>
        <v>Tamaño único</v>
      </c>
      <c r="O2976">
        <v>3</v>
      </c>
      <c r="P2976">
        <v>804.75</v>
      </c>
      <c r="Q2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76">
        <v>2414.25</v>
      </c>
      <c r="S2976" t="s">
        <v>5</v>
      </c>
      <c r="T2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6" t="str">
        <f>VLOOKUP(ventas_starbucks_2025[[#This Row],[canal_compra]],cambio_canal_compra[#All],2,0)</f>
        <v>En tienda</v>
      </c>
      <c r="V2976" t="s">
        <v>16</v>
      </c>
      <c r="W2976" t="str">
        <f>VLOOKUP(ventas_starbucks_2025[[#This Row],[método_pago]],cambio_metodo_pago[#All],2,0)</f>
        <v>Tarjeta</v>
      </c>
      <c r="X2976" t="s">
        <v>22</v>
      </c>
      <c r="Y2976">
        <v>0</v>
      </c>
      <c r="Z2976" t="str">
        <f>VLOOKUP(ventas_starbucks_2025[[#This Row],[promoción_aplicada5]],promocion_cambiar[#All],2,0)</f>
        <v>Combo</v>
      </c>
      <c r="AA2976" t="s">
        <v>8</v>
      </c>
      <c r="AB2976" t="s">
        <v>29</v>
      </c>
      <c r="AC2976" t="s">
        <v>10</v>
      </c>
      <c r="AD2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76">
        <v>14.5</v>
      </c>
      <c r="AF2976">
        <v>5</v>
      </c>
      <c r="AG2976">
        <v>29</v>
      </c>
      <c r="AH2976">
        <v>26</v>
      </c>
    </row>
    <row r="2977" spans="1:34" x14ac:dyDescent="0.25">
      <c r="A2977" s="3" t="s">
        <v>3052</v>
      </c>
      <c r="B2977" s="1">
        <v>45680</v>
      </c>
      <c r="C2977" s="23">
        <f t="shared" si="230"/>
        <v>23</v>
      </c>
      <c r="D2977" s="23">
        <f t="shared" si="231"/>
        <v>4</v>
      </c>
      <c r="E2977" s="23" t="str">
        <f t="shared" si="232"/>
        <v>jueves</v>
      </c>
      <c r="F2977" s="23">
        <f t="shared" si="233"/>
        <v>1</v>
      </c>
      <c r="G2977" s="23" t="str">
        <f t="shared" si="234"/>
        <v>enero</v>
      </c>
      <c r="H2977" s="2">
        <v>0.42499999999999999</v>
      </c>
      <c r="I2977" t="s">
        <v>12</v>
      </c>
      <c r="J2977" t="str">
        <f>VLOOKUP(ventas_starbucks_2025[[#This Row],[sucursal]],cambio_sucursal[#All],2,0)</f>
        <v>Sucursal Córdoba Shopping</v>
      </c>
      <c r="K2977" t="s">
        <v>132</v>
      </c>
      <c r="L2977" t="s">
        <v>35</v>
      </c>
      <c r="M2977" t="s">
        <v>4</v>
      </c>
      <c r="N2977" t="str">
        <f>IFERROR(VLOOKUP(ventas_starbucks_2025[[#This Row],[tamaño_sucio]],cambio_tamaño[#All],2,0),"Tamaño único")</f>
        <v>Tamaño único</v>
      </c>
      <c r="O2977">
        <v>3</v>
      </c>
      <c r="P2977">
        <v>1158.1400000000001</v>
      </c>
      <c r="Q2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7">
        <v>3474.42</v>
      </c>
      <c r="S2977" t="s">
        <v>31</v>
      </c>
      <c r="T2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7" t="str">
        <f>VLOOKUP(ventas_starbucks_2025[[#This Row],[canal_compra]],cambio_canal_compra[#All],2,0)</f>
        <v>Entrega domicilio</v>
      </c>
      <c r="V2977" t="s">
        <v>40</v>
      </c>
      <c r="W2977" t="str">
        <f>VLOOKUP(ventas_starbucks_2025[[#This Row],[método_pago]],cambio_metodo_pago[#All],2,0)</f>
        <v>Efectivo</v>
      </c>
      <c r="X2977" t="s">
        <v>7</v>
      </c>
      <c r="Y2977">
        <v>0</v>
      </c>
      <c r="Z2977" t="str">
        <f>VLOOKUP(ventas_starbucks_2025[[#This Row],[promoción_aplicada5]],promocion_cambiar[#All],2,0)</f>
        <v>Combo</v>
      </c>
      <c r="AA2977" t="s">
        <v>8</v>
      </c>
      <c r="AB2977" t="s">
        <v>29</v>
      </c>
      <c r="AC2977" t="s">
        <v>41</v>
      </c>
      <c r="AD2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77">
        <v>14.8</v>
      </c>
      <c r="AF2977">
        <v>2</v>
      </c>
      <c r="AG2977">
        <v>18</v>
      </c>
      <c r="AH2977">
        <v>15</v>
      </c>
    </row>
    <row r="2978" spans="1:34" x14ac:dyDescent="0.25">
      <c r="A2978" s="3" t="s">
        <v>3053</v>
      </c>
      <c r="B2978" s="1">
        <v>45730</v>
      </c>
      <c r="C2978" s="23">
        <f t="shared" si="230"/>
        <v>14</v>
      </c>
      <c r="D2978" s="23">
        <f t="shared" si="231"/>
        <v>5</v>
      </c>
      <c r="E2978" s="23" t="str">
        <f t="shared" si="232"/>
        <v>viernes</v>
      </c>
      <c r="F2978" s="23">
        <f t="shared" si="233"/>
        <v>3</v>
      </c>
      <c r="G2978" s="23" t="str">
        <f t="shared" si="234"/>
        <v>marzo</v>
      </c>
      <c r="H2978" s="2">
        <v>0.42291666666666666</v>
      </c>
      <c r="I2978" t="s">
        <v>1</v>
      </c>
      <c r="J2978" t="str">
        <f>VLOOKUP(ventas_starbucks_2025[[#This Row],[sucursal]],cambio_sucursal[#All],2,0)</f>
        <v>Sucursal Nueva Córdoba</v>
      </c>
      <c r="K2978" t="s">
        <v>27</v>
      </c>
      <c r="L2978" t="s">
        <v>28</v>
      </c>
      <c r="M2978" t="s">
        <v>4</v>
      </c>
      <c r="N2978" t="str">
        <f>IFERROR(VLOOKUP(ventas_starbucks_2025[[#This Row],[tamaño_sucio]],cambio_tamaño[#All],2,0),"Tamaño único")</f>
        <v>Tamaño único</v>
      </c>
      <c r="O2978">
        <v>2</v>
      </c>
      <c r="P2978">
        <v>2983.15</v>
      </c>
      <c r="Q2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78">
        <v>5966.3</v>
      </c>
      <c r="S2978" t="s">
        <v>31</v>
      </c>
      <c r="T2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78" t="str">
        <f>VLOOKUP(ventas_starbucks_2025[[#This Row],[canal_compra]],cambio_canal_compra[#All],2,0)</f>
        <v>Entrega domicilio</v>
      </c>
      <c r="V2978" t="s">
        <v>16</v>
      </c>
      <c r="W2978" t="str">
        <f>VLOOKUP(ventas_starbucks_2025[[#This Row],[método_pago]],cambio_metodo_pago[#All],2,0)</f>
        <v>Tarjeta</v>
      </c>
      <c r="X2978" t="s">
        <v>7</v>
      </c>
      <c r="Y2978">
        <v>15</v>
      </c>
      <c r="Z2978" t="str">
        <f>VLOOKUP(ventas_starbucks_2025[[#This Row],[promoción_aplicada5]],promocion_cambiar[#All],2,0)</f>
        <v>2x1</v>
      </c>
      <c r="AA2978" t="s">
        <v>51</v>
      </c>
      <c r="AB2978" t="s">
        <v>29</v>
      </c>
      <c r="AC2978" t="s">
        <v>41</v>
      </c>
      <c r="AD2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78">
        <v>7.2</v>
      </c>
      <c r="AF2978">
        <v>5</v>
      </c>
      <c r="AG2978">
        <v>14</v>
      </c>
      <c r="AH2978">
        <v>12</v>
      </c>
    </row>
    <row r="2979" spans="1:34" x14ac:dyDescent="0.25">
      <c r="A2979" s="3" t="s">
        <v>3054</v>
      </c>
      <c r="B2979" s="1">
        <v>45757</v>
      </c>
      <c r="C2979" s="23">
        <f t="shared" si="230"/>
        <v>10</v>
      </c>
      <c r="D2979" s="23">
        <f t="shared" si="231"/>
        <v>4</v>
      </c>
      <c r="E2979" s="23" t="str">
        <f t="shared" si="232"/>
        <v>jueves</v>
      </c>
      <c r="F2979" s="23">
        <f t="shared" si="233"/>
        <v>4</v>
      </c>
      <c r="G2979" s="23" t="str">
        <f t="shared" si="234"/>
        <v>abril</v>
      </c>
      <c r="H2979" s="2">
        <v>0.65555555555555556</v>
      </c>
      <c r="I2979" t="s">
        <v>12</v>
      </c>
      <c r="J2979" t="str">
        <f>VLOOKUP(ventas_starbucks_2025[[#This Row],[sucursal]],cambio_sucursal[#All],2,0)</f>
        <v>Sucursal Córdoba Shopping</v>
      </c>
      <c r="K2979" t="s">
        <v>2</v>
      </c>
      <c r="L2979" t="s">
        <v>3</v>
      </c>
      <c r="M2979" t="s">
        <v>4</v>
      </c>
      <c r="N2979" t="str">
        <f>IFERROR(VLOOKUP(ventas_starbucks_2025[[#This Row],[tamaño_sucio]],cambio_tamaño[#All],2,0),"Tamaño único")</f>
        <v>Tamaño único</v>
      </c>
      <c r="O2979">
        <v>3</v>
      </c>
      <c r="P2979">
        <v>3157.15</v>
      </c>
      <c r="Q2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79">
        <v>9471.4500000000007</v>
      </c>
      <c r="S2979" t="s">
        <v>31</v>
      </c>
      <c r="T2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79" t="str">
        <f>VLOOKUP(ventas_starbucks_2025[[#This Row],[canal_compra]],cambio_canal_compra[#All],2,0)</f>
        <v>Entrega domicilio</v>
      </c>
      <c r="V2979" t="s">
        <v>6</v>
      </c>
      <c r="W2979" t="str">
        <f>VLOOKUP(ventas_starbucks_2025[[#This Row],[método_pago]],cambio_metodo_pago[#All],2,0)</f>
        <v>Aplicación móbil</v>
      </c>
      <c r="X2979" t="s">
        <v>7</v>
      </c>
      <c r="Y2979">
        <v>15</v>
      </c>
      <c r="Z2979" t="str">
        <f>VLOOKUP(ventas_starbucks_2025[[#This Row],[promoción_aplicada5]],promocion_cambiar[#All],2,0)</f>
        <v>Hora Feliz</v>
      </c>
      <c r="AA2979" t="s">
        <v>36</v>
      </c>
      <c r="AB2979" t="s">
        <v>29</v>
      </c>
      <c r="AC2979" t="s">
        <v>10</v>
      </c>
      <c r="AD2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79">
        <v>3.5</v>
      </c>
      <c r="AF2979">
        <v>4</v>
      </c>
      <c r="AG2979">
        <v>47</v>
      </c>
      <c r="AH2979">
        <v>44</v>
      </c>
    </row>
    <row r="2980" spans="1:34" x14ac:dyDescent="0.25">
      <c r="A2980" s="3" t="s">
        <v>3055</v>
      </c>
      <c r="B2980" s="1">
        <v>45668</v>
      </c>
      <c r="C2980" s="23">
        <f t="shared" si="230"/>
        <v>11</v>
      </c>
      <c r="D2980" s="23">
        <f t="shared" si="231"/>
        <v>6</v>
      </c>
      <c r="E2980" s="23" t="str">
        <f t="shared" si="232"/>
        <v>sábado</v>
      </c>
      <c r="F2980" s="23">
        <f t="shared" si="233"/>
        <v>1</v>
      </c>
      <c r="G2980" s="23" t="str">
        <f t="shared" si="234"/>
        <v>enero</v>
      </c>
      <c r="H2980" s="2">
        <v>0.66666666666666663</v>
      </c>
      <c r="I2980" t="s">
        <v>1</v>
      </c>
      <c r="J2980" t="str">
        <f>VLOOKUP(ventas_starbucks_2025[[#This Row],[sucursal]],cambio_sucursal[#All],2,0)</f>
        <v>Sucursal Nueva Córdoba</v>
      </c>
      <c r="K2980" t="s">
        <v>20</v>
      </c>
      <c r="L2980" t="s">
        <v>21</v>
      </c>
      <c r="M2980" t="s">
        <v>4</v>
      </c>
      <c r="N2980" t="str">
        <f>IFERROR(VLOOKUP(ventas_starbucks_2025[[#This Row],[tamaño_sucio]],cambio_tamaño[#All],2,0),"Tamaño único")</f>
        <v>Tamaño único</v>
      </c>
      <c r="O2980">
        <v>2</v>
      </c>
      <c r="P2980">
        <v>913.37</v>
      </c>
      <c r="Q2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80">
        <v>1826.74</v>
      </c>
      <c r="S2980" t="s">
        <v>31</v>
      </c>
      <c r="T2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0" t="str">
        <f>VLOOKUP(ventas_starbucks_2025[[#This Row],[canal_compra]],cambio_canal_compra[#All],2,0)</f>
        <v>Entrega domicilio</v>
      </c>
      <c r="V2980" t="s">
        <v>6</v>
      </c>
      <c r="W2980" t="str">
        <f>VLOOKUP(ventas_starbucks_2025[[#This Row],[método_pago]],cambio_metodo_pago[#All],2,0)</f>
        <v>Aplicación móbil</v>
      </c>
      <c r="X2980" t="s">
        <v>7</v>
      </c>
      <c r="Y2980">
        <v>10</v>
      </c>
      <c r="Z2980" t="str">
        <f>VLOOKUP(ventas_starbucks_2025[[#This Row],[promoción_aplicada5]],promocion_cambiar[#All],2,0)</f>
        <v>Ninguna</v>
      </c>
      <c r="AA2980" t="s">
        <v>17</v>
      </c>
      <c r="AB2980" t="s">
        <v>18</v>
      </c>
      <c r="AC2980" t="s">
        <v>24</v>
      </c>
      <c r="AD2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80">
        <v>4.9000000000000004</v>
      </c>
      <c r="AF2980">
        <v>5</v>
      </c>
      <c r="AG2980">
        <v>42</v>
      </c>
      <c r="AH2980">
        <v>40</v>
      </c>
    </row>
    <row r="2981" spans="1:34" x14ac:dyDescent="0.25">
      <c r="A2981" s="3" t="s">
        <v>3056</v>
      </c>
      <c r="B2981" s="1">
        <v>45741</v>
      </c>
      <c r="C2981" s="23">
        <f t="shared" si="230"/>
        <v>25</v>
      </c>
      <c r="D2981" s="23">
        <f t="shared" si="231"/>
        <v>2</v>
      </c>
      <c r="E2981" s="23" t="str">
        <f t="shared" si="232"/>
        <v>martes</v>
      </c>
      <c r="F2981" s="23">
        <f t="shared" si="233"/>
        <v>3</v>
      </c>
      <c r="G2981" s="23" t="str">
        <f t="shared" si="234"/>
        <v>marzo</v>
      </c>
      <c r="H2981" s="2">
        <v>0.68333333333333335</v>
      </c>
      <c r="I2981" t="s">
        <v>1</v>
      </c>
      <c r="J2981" t="str">
        <f>VLOOKUP(ventas_starbucks_2025[[#This Row],[sucursal]],cambio_sucursal[#All],2,0)</f>
        <v>Sucursal Nueva Córdoba</v>
      </c>
      <c r="K2981" t="s">
        <v>101</v>
      </c>
      <c r="L2981" t="s">
        <v>3</v>
      </c>
      <c r="M2981" t="s">
        <v>4</v>
      </c>
      <c r="N2981" t="str">
        <f>IFERROR(VLOOKUP(ventas_starbucks_2025[[#This Row],[tamaño_sucio]],cambio_tamaño[#All],2,0),"Tamaño único")</f>
        <v>Tamaño único</v>
      </c>
      <c r="O2981">
        <v>1</v>
      </c>
      <c r="P2981">
        <v>3053.04</v>
      </c>
      <c r="Q2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81">
        <v>3053.04</v>
      </c>
      <c r="S2981" t="s">
        <v>15</v>
      </c>
      <c r="T2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1" t="str">
        <f>VLOOKUP(ventas_starbucks_2025[[#This Row],[canal_compra]],cambio_canal_compra[#All],2,0)</f>
        <v>Para llevar</v>
      </c>
      <c r="V2981" t="s">
        <v>16</v>
      </c>
      <c r="W2981" t="str">
        <f>VLOOKUP(ventas_starbucks_2025[[#This Row],[método_pago]],cambio_metodo_pago[#All],2,0)</f>
        <v>Tarjeta</v>
      </c>
      <c r="X2981" t="s">
        <v>7</v>
      </c>
      <c r="Y2981">
        <v>0</v>
      </c>
      <c r="Z2981" t="str">
        <f>VLOOKUP(ventas_starbucks_2025[[#This Row],[promoción_aplicada5]],promocion_cambiar[#All],2,0)</f>
        <v>Ninguna</v>
      </c>
      <c r="AA2981" t="s">
        <v>17</v>
      </c>
      <c r="AB2981" t="s">
        <v>52</v>
      </c>
      <c r="AC2981" t="s">
        <v>41</v>
      </c>
      <c r="AD2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81">
        <v>11.7</v>
      </c>
      <c r="AF2981">
        <v>1</v>
      </c>
      <c r="AG2981">
        <v>43</v>
      </c>
      <c r="AH2981">
        <v>42</v>
      </c>
    </row>
    <row r="2982" spans="1:34" x14ac:dyDescent="0.25">
      <c r="A2982" s="3" t="s">
        <v>3057</v>
      </c>
      <c r="B2982" s="1">
        <v>45676</v>
      </c>
      <c r="C2982" s="23">
        <f t="shared" si="230"/>
        <v>19</v>
      </c>
      <c r="D2982" s="23">
        <f t="shared" si="231"/>
        <v>7</v>
      </c>
      <c r="E2982" s="23" t="str">
        <f t="shared" si="232"/>
        <v>domingo</v>
      </c>
      <c r="F2982" s="23">
        <f t="shared" si="233"/>
        <v>1</v>
      </c>
      <c r="G2982" s="23" t="str">
        <f t="shared" si="234"/>
        <v>enero</v>
      </c>
      <c r="H2982" s="2">
        <v>0.70277777777777772</v>
      </c>
      <c r="I2982" t="s">
        <v>26</v>
      </c>
      <c r="J2982" t="str">
        <f>VLOOKUP(ventas_starbucks_2025[[#This Row],[sucursal]],cambio_sucursal[#All],2,0)</f>
        <v>Sucursal San Lorenzo 47</v>
      </c>
      <c r="K2982" t="s">
        <v>82</v>
      </c>
      <c r="L2982" t="s">
        <v>28</v>
      </c>
      <c r="M2982" t="s">
        <v>4</v>
      </c>
      <c r="N2982" t="str">
        <f>IFERROR(VLOOKUP(ventas_starbucks_2025[[#This Row],[tamaño_sucio]],cambio_tamaño[#All],2,0),"Tamaño único")</f>
        <v>Tamaño único</v>
      </c>
      <c r="O2982">
        <v>2</v>
      </c>
      <c r="P2982">
        <v>2838.65</v>
      </c>
      <c r="Q2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82">
        <v>5677.3</v>
      </c>
      <c r="S2982" t="s">
        <v>5</v>
      </c>
      <c r="T2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82" t="str">
        <f>VLOOKUP(ventas_starbucks_2025[[#This Row],[canal_compra]],cambio_canal_compra[#All],2,0)</f>
        <v>En tienda</v>
      </c>
      <c r="V2982" t="s">
        <v>6</v>
      </c>
      <c r="W2982" t="str">
        <f>VLOOKUP(ventas_starbucks_2025[[#This Row],[método_pago]],cambio_metodo_pago[#All],2,0)</f>
        <v>Aplicación móbil</v>
      </c>
      <c r="X2982" t="s">
        <v>7</v>
      </c>
      <c r="Y2982">
        <v>10</v>
      </c>
      <c r="Z2982" t="str">
        <f>VLOOKUP(ventas_starbucks_2025[[#This Row],[promoción_aplicada5]],promocion_cambiar[#All],2,0)</f>
        <v>Ninguna</v>
      </c>
      <c r="AA2982" t="s">
        <v>17</v>
      </c>
      <c r="AB2982" t="s">
        <v>52</v>
      </c>
      <c r="AC2982" t="s">
        <v>41</v>
      </c>
      <c r="AD2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82">
        <v>4.7</v>
      </c>
      <c r="AF2982">
        <v>4</v>
      </c>
      <c r="AG2982">
        <v>18</v>
      </c>
      <c r="AH2982">
        <v>16</v>
      </c>
    </row>
    <row r="2983" spans="1:34" x14ac:dyDescent="0.25">
      <c r="A2983" s="3" t="s">
        <v>3058</v>
      </c>
      <c r="B2983" s="1">
        <v>45717</v>
      </c>
      <c r="C2983" s="23">
        <f t="shared" si="230"/>
        <v>1</v>
      </c>
      <c r="D2983" s="23">
        <f t="shared" si="231"/>
        <v>6</v>
      </c>
      <c r="E2983" s="23" t="str">
        <f t="shared" si="232"/>
        <v>sábado</v>
      </c>
      <c r="F2983" s="23">
        <f t="shared" si="233"/>
        <v>3</v>
      </c>
      <c r="G2983" s="23" t="str">
        <f t="shared" si="234"/>
        <v>marzo</v>
      </c>
      <c r="H2983" s="2">
        <v>0.72013888888888888</v>
      </c>
      <c r="I2983" t="s">
        <v>12</v>
      </c>
      <c r="J2983" t="str">
        <f>VLOOKUP(ventas_starbucks_2025[[#This Row],[sucursal]],cambio_sucursal[#All],2,0)</f>
        <v>Sucursal Córdoba Shopping</v>
      </c>
      <c r="K2983" t="s">
        <v>173</v>
      </c>
      <c r="L2983" t="s">
        <v>35</v>
      </c>
      <c r="M2983" t="s">
        <v>4</v>
      </c>
      <c r="N2983" t="str">
        <f>IFERROR(VLOOKUP(ventas_starbucks_2025[[#This Row],[tamaño_sucio]],cambio_tamaño[#All],2,0),"Tamaño único")</f>
        <v>Tamaño único</v>
      </c>
      <c r="O2983">
        <v>3</v>
      </c>
      <c r="P2983">
        <v>1312.89</v>
      </c>
      <c r="Q2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3">
        <v>3938.67</v>
      </c>
      <c r="S2983" t="s">
        <v>15</v>
      </c>
      <c r="T2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3" t="str">
        <f>VLOOKUP(ventas_starbucks_2025[[#This Row],[canal_compra]],cambio_canal_compra[#All],2,0)</f>
        <v>Para llevar</v>
      </c>
      <c r="V2983" t="s">
        <v>40</v>
      </c>
      <c r="W2983" t="str">
        <f>VLOOKUP(ventas_starbucks_2025[[#This Row],[método_pago]],cambio_metodo_pago[#All],2,0)</f>
        <v>Efectivo</v>
      </c>
      <c r="X2983" t="s">
        <v>7</v>
      </c>
      <c r="Y2983">
        <v>15</v>
      </c>
      <c r="Z2983" t="str">
        <f>VLOOKUP(ventas_starbucks_2025[[#This Row],[promoción_aplicada5]],promocion_cambiar[#All],2,0)</f>
        <v>Combo</v>
      </c>
      <c r="AA2983" t="s">
        <v>8</v>
      </c>
      <c r="AB2983" t="s">
        <v>9</v>
      </c>
      <c r="AC2983" t="s">
        <v>41</v>
      </c>
      <c r="AD2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83">
        <v>7.8</v>
      </c>
      <c r="AF2983">
        <v>4</v>
      </c>
      <c r="AG2983">
        <v>25</v>
      </c>
      <c r="AH2983">
        <v>22</v>
      </c>
    </row>
    <row r="2984" spans="1:34" x14ac:dyDescent="0.25">
      <c r="A2984" s="3" t="s">
        <v>3059</v>
      </c>
      <c r="B2984" s="1">
        <v>45702</v>
      </c>
      <c r="C2984" s="23">
        <f t="shared" si="230"/>
        <v>14</v>
      </c>
      <c r="D2984" s="23">
        <f t="shared" si="231"/>
        <v>5</v>
      </c>
      <c r="E2984" s="1" t="str">
        <f t="shared" si="232"/>
        <v>viernes</v>
      </c>
      <c r="F2984" s="23">
        <f t="shared" si="233"/>
        <v>2</v>
      </c>
      <c r="G2984" s="1" t="str">
        <f t="shared" si="234"/>
        <v>febrero</v>
      </c>
      <c r="H2984" s="2">
        <v>0.41249999999999998</v>
      </c>
      <c r="I2984" t="s">
        <v>26</v>
      </c>
      <c r="J2984" t="str">
        <f>VLOOKUP(ventas_starbucks_2025[[#This Row],[sucursal]],cambio_sucursal[#All],2,0)</f>
        <v>Sucursal San Lorenzo 47</v>
      </c>
      <c r="K2984" t="s">
        <v>67</v>
      </c>
      <c r="L2984" t="s">
        <v>35</v>
      </c>
      <c r="M2984" t="s">
        <v>4</v>
      </c>
      <c r="N2984" t="str">
        <f>IFERROR(VLOOKUP(ventas_starbucks_2025[[#This Row],[tamaño_sucio]],cambio_tamaño[#All],2,0),"Tamaño único")</f>
        <v>Tamaño único</v>
      </c>
      <c r="O2984">
        <v>2</v>
      </c>
      <c r="P2984">
        <v>1326.04</v>
      </c>
      <c r="Q2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4">
        <v>2652.08</v>
      </c>
      <c r="S2984" t="s">
        <v>5</v>
      </c>
      <c r="T2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4" t="str">
        <f>VLOOKUP(ventas_starbucks_2025[[#This Row],[canal_compra]],cambio_canal_compra[#All],2,0)</f>
        <v>En tienda</v>
      </c>
      <c r="V2984" t="s">
        <v>16</v>
      </c>
      <c r="W2984" t="str">
        <f>VLOOKUP(ventas_starbucks_2025[[#This Row],[método_pago]],cambio_metodo_pago[#All],2,0)</f>
        <v>Tarjeta</v>
      </c>
      <c r="X2984" t="s">
        <v>22</v>
      </c>
      <c r="Y2984">
        <v>0</v>
      </c>
      <c r="Z2984" t="str">
        <f>VLOOKUP(ventas_starbucks_2025[[#This Row],[promoción_aplicada5]],promocion_cambiar[#All],2,0)</f>
        <v>Hora Feliz</v>
      </c>
      <c r="AA2984" t="s">
        <v>36</v>
      </c>
      <c r="AB2984" t="s">
        <v>52</v>
      </c>
      <c r="AC2984" t="s">
        <v>24</v>
      </c>
      <c r="AD2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84">
        <v>10.8</v>
      </c>
      <c r="AF2984">
        <v>3</v>
      </c>
      <c r="AG2984">
        <v>29</v>
      </c>
      <c r="AH2984">
        <v>27</v>
      </c>
    </row>
    <row r="2985" spans="1:34" x14ac:dyDescent="0.25">
      <c r="A2985" s="3" t="s">
        <v>3060</v>
      </c>
      <c r="B2985" s="1">
        <v>45722</v>
      </c>
      <c r="C2985" s="23">
        <f t="shared" si="230"/>
        <v>6</v>
      </c>
      <c r="D2985" s="23">
        <f t="shared" si="231"/>
        <v>4</v>
      </c>
      <c r="E2985" s="23" t="str">
        <f t="shared" si="232"/>
        <v>jueves</v>
      </c>
      <c r="F2985" s="23">
        <f t="shared" si="233"/>
        <v>3</v>
      </c>
      <c r="G2985" s="23" t="str">
        <f t="shared" si="234"/>
        <v>marzo</v>
      </c>
      <c r="H2985" s="2">
        <v>0.70833333333333337</v>
      </c>
      <c r="I2985" t="s">
        <v>1</v>
      </c>
      <c r="J2985" t="str">
        <f>VLOOKUP(ventas_starbucks_2025[[#This Row],[sucursal]],cambio_sucursal[#All],2,0)</f>
        <v>Sucursal Nueva Córdoba</v>
      </c>
      <c r="K2985" t="s">
        <v>87</v>
      </c>
      <c r="L2985" t="s">
        <v>65</v>
      </c>
      <c r="M2985" t="s">
        <v>4</v>
      </c>
      <c r="N2985" t="str">
        <f>IFERROR(VLOOKUP(ventas_starbucks_2025[[#This Row],[tamaño_sucio]],cambio_tamaño[#All],2,0),"Tamaño único")</f>
        <v>Tamaño único</v>
      </c>
      <c r="O2985">
        <v>5</v>
      </c>
      <c r="P2985">
        <v>1770.94</v>
      </c>
      <c r="Q2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5">
        <v>8854.7000000000007</v>
      </c>
      <c r="S2985" t="s">
        <v>5</v>
      </c>
      <c r="T2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85" t="str">
        <f>VLOOKUP(ventas_starbucks_2025[[#This Row],[canal_compra]],cambio_canal_compra[#All],2,0)</f>
        <v>En tienda</v>
      </c>
      <c r="V2985" t="s">
        <v>6</v>
      </c>
      <c r="W2985" t="str">
        <f>VLOOKUP(ventas_starbucks_2025[[#This Row],[método_pago]],cambio_metodo_pago[#All],2,0)</f>
        <v>Aplicación móbil</v>
      </c>
      <c r="X2985" t="s">
        <v>22</v>
      </c>
      <c r="Y2985">
        <v>0</v>
      </c>
      <c r="Z2985" t="str">
        <f>VLOOKUP(ventas_starbucks_2025[[#This Row],[promoción_aplicada5]],promocion_cambiar[#All],2,0)</f>
        <v>Hora Feliz</v>
      </c>
      <c r="AA2985" t="s">
        <v>36</v>
      </c>
      <c r="AB2985" t="s">
        <v>52</v>
      </c>
      <c r="AC2985" t="s">
        <v>10</v>
      </c>
      <c r="AD2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85">
        <v>12.9</v>
      </c>
      <c r="AF2985">
        <v>2</v>
      </c>
      <c r="AG2985">
        <v>41</v>
      </c>
      <c r="AH2985">
        <v>36</v>
      </c>
    </row>
    <row r="2986" spans="1:34" x14ac:dyDescent="0.25">
      <c r="A2986" s="3" t="s">
        <v>3061</v>
      </c>
      <c r="B2986" s="1">
        <v>45701</v>
      </c>
      <c r="C2986" s="23">
        <f t="shared" si="230"/>
        <v>13</v>
      </c>
      <c r="D2986" s="23">
        <f t="shared" si="231"/>
        <v>4</v>
      </c>
      <c r="E2986" s="1" t="str">
        <f t="shared" si="232"/>
        <v>jueves</v>
      </c>
      <c r="F2986" s="23">
        <f t="shared" si="233"/>
        <v>2</v>
      </c>
      <c r="G2986" s="1" t="str">
        <f t="shared" si="234"/>
        <v>febrero</v>
      </c>
      <c r="H2986" s="2">
        <v>0.8125</v>
      </c>
      <c r="I2986" t="s">
        <v>12</v>
      </c>
      <c r="J2986" t="str">
        <f>VLOOKUP(ventas_starbucks_2025[[#This Row],[sucursal]],cambio_sucursal[#All],2,0)</f>
        <v>Sucursal Córdoba Shopping</v>
      </c>
      <c r="K2986" t="s">
        <v>34</v>
      </c>
      <c r="L2986" t="s">
        <v>35</v>
      </c>
      <c r="M2986" t="s">
        <v>4</v>
      </c>
      <c r="N2986" t="str">
        <f>IFERROR(VLOOKUP(ventas_starbucks_2025[[#This Row],[tamaño_sucio]],cambio_tamaño[#All],2,0),"Tamaño único")</f>
        <v>Tamaño único</v>
      </c>
      <c r="O2986">
        <v>4</v>
      </c>
      <c r="P2986">
        <v>1328.82</v>
      </c>
      <c r="Q2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6">
        <v>5315.28</v>
      </c>
      <c r="S2986" t="s">
        <v>31</v>
      </c>
      <c r="T2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86" t="str">
        <f>VLOOKUP(ventas_starbucks_2025[[#This Row],[canal_compra]],cambio_canal_compra[#All],2,0)</f>
        <v>Entrega domicilio</v>
      </c>
      <c r="V2986" t="s">
        <v>40</v>
      </c>
      <c r="W2986" t="str">
        <f>VLOOKUP(ventas_starbucks_2025[[#This Row],[método_pago]],cambio_metodo_pago[#All],2,0)</f>
        <v>Efectivo</v>
      </c>
      <c r="X2986" t="s">
        <v>22</v>
      </c>
      <c r="Y2986">
        <v>0</v>
      </c>
      <c r="Z2986" t="str">
        <f>VLOOKUP(ventas_starbucks_2025[[#This Row],[promoción_aplicada5]],promocion_cambiar[#All],2,0)</f>
        <v>Ninguna</v>
      </c>
      <c r="AA2986" t="s">
        <v>17</v>
      </c>
      <c r="AB2986" t="s">
        <v>52</v>
      </c>
      <c r="AC2986" t="s">
        <v>10</v>
      </c>
      <c r="AD2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86">
        <v>13.1</v>
      </c>
      <c r="AF2986">
        <v>2</v>
      </c>
      <c r="AG2986">
        <v>50</v>
      </c>
      <c r="AH2986">
        <v>46</v>
      </c>
    </row>
    <row r="2987" spans="1:34" x14ac:dyDescent="0.25">
      <c r="A2987" s="3" t="s">
        <v>3062</v>
      </c>
      <c r="B2987" s="1">
        <v>45743</v>
      </c>
      <c r="C2987" s="23">
        <f t="shared" si="230"/>
        <v>27</v>
      </c>
      <c r="D2987" s="23">
        <f t="shared" si="231"/>
        <v>4</v>
      </c>
      <c r="E2987" s="23" t="str">
        <f t="shared" si="232"/>
        <v>jueves</v>
      </c>
      <c r="F2987" s="23">
        <f t="shared" si="233"/>
        <v>3</v>
      </c>
      <c r="G2987" s="23" t="str">
        <f t="shared" si="234"/>
        <v>marzo</v>
      </c>
      <c r="H2987" s="2">
        <v>0.7631944444444444</v>
      </c>
      <c r="I2987" t="s">
        <v>57</v>
      </c>
      <c r="J2987" t="str">
        <f>VLOOKUP(ventas_starbucks_2025[[#This Row],[sucursal]],cambio_sucursal[#All],2,0)</f>
        <v>Sucursal Avda Colón</v>
      </c>
      <c r="K2987" t="s">
        <v>115</v>
      </c>
      <c r="L2987" t="s">
        <v>21</v>
      </c>
      <c r="M2987" t="s">
        <v>4</v>
      </c>
      <c r="N2987" t="str">
        <f>IFERROR(VLOOKUP(ventas_starbucks_2025[[#This Row],[tamaño_sucio]],cambio_tamaño[#All],2,0),"Tamaño único")</f>
        <v>Tamaño único</v>
      </c>
      <c r="O2987">
        <v>2</v>
      </c>
      <c r="P2987">
        <v>1160.97</v>
      </c>
      <c r="Q2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7">
        <v>2321.94</v>
      </c>
      <c r="S2987" t="s">
        <v>5</v>
      </c>
      <c r="T2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7" t="str">
        <f>VLOOKUP(ventas_starbucks_2025[[#This Row],[canal_compra]],cambio_canal_compra[#All],2,0)</f>
        <v>En tienda</v>
      </c>
      <c r="V2987" t="s">
        <v>16</v>
      </c>
      <c r="W2987" t="str">
        <f>VLOOKUP(ventas_starbucks_2025[[#This Row],[método_pago]],cambio_metodo_pago[#All],2,0)</f>
        <v>Tarjeta</v>
      </c>
      <c r="X2987" t="s">
        <v>7</v>
      </c>
      <c r="Y2987">
        <v>15</v>
      </c>
      <c r="Z2987" t="str">
        <f>VLOOKUP(ventas_starbucks_2025[[#This Row],[promoción_aplicada5]],promocion_cambiar[#All],2,0)</f>
        <v>Combo</v>
      </c>
      <c r="AA2987" t="s">
        <v>8</v>
      </c>
      <c r="AB2987" t="s">
        <v>29</v>
      </c>
      <c r="AC2987" t="s">
        <v>24</v>
      </c>
      <c r="AD2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87">
        <v>4.5</v>
      </c>
      <c r="AF2987">
        <v>1</v>
      </c>
      <c r="AG2987">
        <v>21</v>
      </c>
      <c r="AH2987">
        <v>19</v>
      </c>
    </row>
    <row r="2988" spans="1:34" x14ac:dyDescent="0.25">
      <c r="A2988" s="3" t="s">
        <v>3063</v>
      </c>
      <c r="B2988" s="1">
        <v>45764</v>
      </c>
      <c r="C2988" s="23">
        <f t="shared" si="230"/>
        <v>17</v>
      </c>
      <c r="D2988" s="23">
        <f t="shared" si="231"/>
        <v>4</v>
      </c>
      <c r="E2988" s="1" t="str">
        <f t="shared" si="232"/>
        <v>jueves</v>
      </c>
      <c r="F2988" s="23">
        <f t="shared" si="233"/>
        <v>4</v>
      </c>
      <c r="G2988" s="1" t="str">
        <f t="shared" si="234"/>
        <v>abril</v>
      </c>
      <c r="H2988" s="2">
        <v>0.51666666666666672</v>
      </c>
      <c r="I2988" t="s">
        <v>57</v>
      </c>
      <c r="J2988" t="str">
        <f>VLOOKUP(ventas_starbucks_2025[[#This Row],[sucursal]],cambio_sucursal[#All],2,0)</f>
        <v>Sucursal Avda Colón</v>
      </c>
      <c r="K2988" t="s">
        <v>20</v>
      </c>
      <c r="L2988" t="s">
        <v>21</v>
      </c>
      <c r="M2988" t="s">
        <v>4</v>
      </c>
      <c r="N2988" t="str">
        <f>IFERROR(VLOOKUP(ventas_starbucks_2025[[#This Row],[tamaño_sucio]],cambio_tamaño[#All],2,0),"Tamaño único")</f>
        <v>Tamaño único</v>
      </c>
      <c r="O2988">
        <v>2</v>
      </c>
      <c r="P2988">
        <v>992.62</v>
      </c>
      <c r="Q2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88">
        <v>1985.24</v>
      </c>
      <c r="S2988" t="s">
        <v>5</v>
      </c>
      <c r="T2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8" t="str">
        <f>VLOOKUP(ventas_starbucks_2025[[#This Row],[canal_compra]],cambio_canal_compra[#All],2,0)</f>
        <v>En tienda</v>
      </c>
      <c r="V2988" t="s">
        <v>6</v>
      </c>
      <c r="W2988" t="str">
        <f>VLOOKUP(ventas_starbucks_2025[[#This Row],[método_pago]],cambio_metodo_pago[#All],2,0)</f>
        <v>Aplicación móbil</v>
      </c>
      <c r="X2988" t="s">
        <v>7</v>
      </c>
      <c r="Y2988">
        <v>10</v>
      </c>
      <c r="Z2988" t="str">
        <f>VLOOKUP(ventas_starbucks_2025[[#This Row],[promoción_aplicada5]],promocion_cambiar[#All],2,0)</f>
        <v>Combo</v>
      </c>
      <c r="AA2988" t="s">
        <v>8</v>
      </c>
      <c r="AB2988" t="s">
        <v>23</v>
      </c>
      <c r="AC2988" t="s">
        <v>24</v>
      </c>
      <c r="AD2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88">
        <v>8.1999999999999993</v>
      </c>
      <c r="AF2988">
        <v>5</v>
      </c>
      <c r="AG2988">
        <v>20</v>
      </c>
      <c r="AH2988">
        <v>18</v>
      </c>
    </row>
    <row r="2989" spans="1:34" x14ac:dyDescent="0.25">
      <c r="A2989" s="3" t="s">
        <v>3064</v>
      </c>
      <c r="B2989" s="1">
        <v>45688</v>
      </c>
      <c r="C2989" s="23">
        <f t="shared" si="230"/>
        <v>31</v>
      </c>
      <c r="D2989" s="23">
        <f t="shared" si="231"/>
        <v>5</v>
      </c>
      <c r="E2989" s="23" t="str">
        <f t="shared" si="232"/>
        <v>viernes</v>
      </c>
      <c r="F2989" s="23">
        <f t="shared" si="233"/>
        <v>1</v>
      </c>
      <c r="G2989" s="23" t="str">
        <f t="shared" si="234"/>
        <v>enero</v>
      </c>
      <c r="H2989" s="2">
        <v>0.71805555555555556</v>
      </c>
      <c r="I2989" t="s">
        <v>57</v>
      </c>
      <c r="J2989" t="str">
        <f>VLOOKUP(ventas_starbucks_2025[[#This Row],[sucursal]],cambio_sucursal[#All],2,0)</f>
        <v>Sucursal Avda Colón</v>
      </c>
      <c r="K2989" t="s">
        <v>358</v>
      </c>
      <c r="L2989" t="s">
        <v>44</v>
      </c>
      <c r="M2989" t="s">
        <v>55</v>
      </c>
      <c r="N2989" t="str">
        <f>IFERROR(VLOOKUP(ventas_starbucks_2025[[#This Row],[tamaño_sucio]],cambio_tamaño[#All],2,0),"Tamaño único")</f>
        <v>Pequeño</v>
      </c>
      <c r="O2989">
        <v>2</v>
      </c>
      <c r="P2989">
        <v>1512.82</v>
      </c>
      <c r="Q2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9">
        <v>3025.64</v>
      </c>
      <c r="S2989" t="s">
        <v>5</v>
      </c>
      <c r="T2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9" t="str">
        <f>VLOOKUP(ventas_starbucks_2025[[#This Row],[canal_compra]],cambio_canal_compra[#All],2,0)</f>
        <v>En tienda</v>
      </c>
      <c r="V2989" t="s">
        <v>40</v>
      </c>
      <c r="W2989" t="str">
        <f>VLOOKUP(ventas_starbucks_2025[[#This Row],[método_pago]],cambio_metodo_pago[#All],2,0)</f>
        <v>Efectivo</v>
      </c>
      <c r="X2989" t="s">
        <v>7</v>
      </c>
      <c r="Y2989">
        <v>0</v>
      </c>
      <c r="Z2989" t="str">
        <f>VLOOKUP(ventas_starbucks_2025[[#This Row],[promoción_aplicada5]],promocion_cambiar[#All],2,0)</f>
        <v>Hora Feliz</v>
      </c>
      <c r="AA2989" t="s">
        <v>36</v>
      </c>
      <c r="AB2989" t="s">
        <v>32</v>
      </c>
      <c r="AC2989" t="s">
        <v>24</v>
      </c>
      <c r="AD2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89">
        <v>4</v>
      </c>
      <c r="AF2989">
        <v>4</v>
      </c>
      <c r="AG2989">
        <v>44</v>
      </c>
      <c r="AH2989">
        <v>42</v>
      </c>
    </row>
    <row r="2990" spans="1:34" x14ac:dyDescent="0.25">
      <c r="A2990" s="3" t="s">
        <v>3065</v>
      </c>
      <c r="B2990" s="1">
        <v>45735</v>
      </c>
      <c r="C2990" s="23">
        <f t="shared" si="230"/>
        <v>19</v>
      </c>
      <c r="D2990" s="23">
        <f t="shared" si="231"/>
        <v>3</v>
      </c>
      <c r="E2990" s="1" t="str">
        <f t="shared" si="232"/>
        <v>miércoles</v>
      </c>
      <c r="F2990" s="23">
        <f t="shared" si="233"/>
        <v>3</v>
      </c>
      <c r="G2990" s="1" t="str">
        <f t="shared" si="234"/>
        <v>marzo</v>
      </c>
      <c r="H2990" s="2">
        <v>0.85624999999999996</v>
      </c>
      <c r="I2990" t="s">
        <v>12</v>
      </c>
      <c r="J2990" t="str">
        <f>VLOOKUP(ventas_starbucks_2025[[#This Row],[sucursal]],cambio_sucursal[#All],2,0)</f>
        <v>Sucursal Córdoba Shopping</v>
      </c>
      <c r="K2990" t="s">
        <v>130</v>
      </c>
      <c r="L2990" t="s">
        <v>65</v>
      </c>
      <c r="M2990" t="s">
        <v>4</v>
      </c>
      <c r="N2990" t="str">
        <f>IFERROR(VLOOKUP(ventas_starbucks_2025[[#This Row],[tamaño_sucio]],cambio_tamaño[#All],2,0),"Tamaño único")</f>
        <v>Tamaño único</v>
      </c>
      <c r="O2990">
        <v>3</v>
      </c>
      <c r="P2990">
        <v>1597.58</v>
      </c>
      <c r="Q2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0">
        <v>4792.74</v>
      </c>
      <c r="S2990" t="s">
        <v>5</v>
      </c>
      <c r="T2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0" t="str">
        <f>VLOOKUP(ventas_starbucks_2025[[#This Row],[canal_compra]],cambio_canal_compra[#All],2,0)</f>
        <v>En tienda</v>
      </c>
      <c r="V2990" t="s">
        <v>6</v>
      </c>
      <c r="W2990" t="str">
        <f>VLOOKUP(ventas_starbucks_2025[[#This Row],[método_pago]],cambio_metodo_pago[#All],2,0)</f>
        <v>Aplicación móbil</v>
      </c>
      <c r="X2990" t="s">
        <v>7</v>
      </c>
      <c r="Y2990">
        <v>0</v>
      </c>
      <c r="Z2990" t="str">
        <f>VLOOKUP(ventas_starbucks_2025[[#This Row],[promoción_aplicada5]],promocion_cambiar[#All],2,0)</f>
        <v>Hora Feliz</v>
      </c>
      <c r="AA2990" t="s">
        <v>36</v>
      </c>
      <c r="AB2990" t="s">
        <v>23</v>
      </c>
      <c r="AC2990" t="s">
        <v>10</v>
      </c>
      <c r="AD2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90">
        <v>7.5</v>
      </c>
      <c r="AF2990">
        <v>3</v>
      </c>
      <c r="AG2990">
        <v>28</v>
      </c>
      <c r="AH2990">
        <v>25</v>
      </c>
    </row>
    <row r="2991" spans="1:34" x14ac:dyDescent="0.25">
      <c r="A2991" s="3" t="s">
        <v>3066</v>
      </c>
      <c r="B2991" s="1">
        <v>45713</v>
      </c>
      <c r="C2991" s="23">
        <f t="shared" si="230"/>
        <v>25</v>
      </c>
      <c r="D2991" s="23">
        <f t="shared" si="231"/>
        <v>2</v>
      </c>
      <c r="E2991" s="23" t="str">
        <f t="shared" si="232"/>
        <v>martes</v>
      </c>
      <c r="F2991" s="23">
        <f t="shared" si="233"/>
        <v>2</v>
      </c>
      <c r="G2991" s="23" t="str">
        <f t="shared" si="234"/>
        <v>febrero</v>
      </c>
      <c r="H2991" s="2">
        <v>0.34652777777777777</v>
      </c>
      <c r="I2991" t="s">
        <v>1</v>
      </c>
      <c r="J2991" t="str">
        <f>VLOOKUP(ventas_starbucks_2025[[#This Row],[sucursal]],cambio_sucursal[#All],2,0)</f>
        <v>Sucursal Nueva Córdoba</v>
      </c>
      <c r="K2991" t="s">
        <v>13</v>
      </c>
      <c r="L2991" t="s">
        <v>14</v>
      </c>
      <c r="M2991" t="s">
        <v>4</v>
      </c>
      <c r="N2991" t="str">
        <f>IFERROR(VLOOKUP(ventas_starbucks_2025[[#This Row],[tamaño_sucio]],cambio_tamaño[#All],2,0),"Tamaño único")</f>
        <v>Tamaño único</v>
      </c>
      <c r="O2991">
        <v>1</v>
      </c>
      <c r="P2991">
        <v>2125.1</v>
      </c>
      <c r="Q2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91">
        <v>2125.1</v>
      </c>
      <c r="S2991" t="s">
        <v>15</v>
      </c>
      <c r="T2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1" t="str">
        <f>VLOOKUP(ventas_starbucks_2025[[#This Row],[canal_compra]],cambio_canal_compra[#All],2,0)</f>
        <v>Para llevar</v>
      </c>
      <c r="V2991" t="s">
        <v>16</v>
      </c>
      <c r="W2991" t="str">
        <f>VLOOKUP(ventas_starbucks_2025[[#This Row],[método_pago]],cambio_metodo_pago[#All],2,0)</f>
        <v>Tarjeta</v>
      </c>
      <c r="X2991" t="s">
        <v>22</v>
      </c>
      <c r="Y2991">
        <v>0</v>
      </c>
      <c r="Z2991" t="str">
        <f>VLOOKUP(ventas_starbucks_2025[[#This Row],[promoción_aplicada5]],promocion_cambiar[#All],2,0)</f>
        <v>Combo</v>
      </c>
      <c r="AA2991" t="s">
        <v>8</v>
      </c>
      <c r="AB2991" t="s">
        <v>29</v>
      </c>
      <c r="AC2991" t="s">
        <v>10</v>
      </c>
      <c r="AD2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91">
        <v>13.4</v>
      </c>
      <c r="AF2991">
        <v>2</v>
      </c>
      <c r="AG2991">
        <v>38</v>
      </c>
      <c r="AH2991">
        <v>37</v>
      </c>
    </row>
    <row r="2992" spans="1:34" x14ac:dyDescent="0.25">
      <c r="A2992" s="3" t="s">
        <v>3067</v>
      </c>
      <c r="B2992" s="1">
        <v>45707</v>
      </c>
      <c r="C2992" s="23">
        <f t="shared" si="230"/>
        <v>19</v>
      </c>
      <c r="D2992" s="23">
        <f t="shared" si="231"/>
        <v>3</v>
      </c>
      <c r="E2992" s="23" t="str">
        <f t="shared" si="232"/>
        <v>miércoles</v>
      </c>
      <c r="F2992" s="23">
        <f t="shared" si="233"/>
        <v>2</v>
      </c>
      <c r="G2992" s="23" t="str">
        <f t="shared" si="234"/>
        <v>febrero</v>
      </c>
      <c r="H2992" s="2">
        <v>0.51388888888888884</v>
      </c>
      <c r="I2992" t="s">
        <v>1</v>
      </c>
      <c r="J2992" t="str">
        <f>VLOOKUP(ventas_starbucks_2025[[#This Row],[sucursal]],cambio_sucursal[#All],2,0)</f>
        <v>Sucursal Nueva Córdoba</v>
      </c>
      <c r="K2992" t="s">
        <v>48</v>
      </c>
      <c r="L2992" t="s">
        <v>49</v>
      </c>
      <c r="M2992" t="s">
        <v>50</v>
      </c>
      <c r="N2992" t="str">
        <f>IFERROR(VLOOKUP(ventas_starbucks_2025[[#This Row],[tamaño_sucio]],cambio_tamaño[#All],2,0),"Tamaño único")</f>
        <v>Mediano</v>
      </c>
      <c r="O2992">
        <v>3</v>
      </c>
      <c r="P2992">
        <v>1840.68</v>
      </c>
      <c r="Q2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2">
        <v>5522.04</v>
      </c>
      <c r="S2992" t="s">
        <v>15</v>
      </c>
      <c r="T2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92" t="str">
        <f>VLOOKUP(ventas_starbucks_2025[[#This Row],[canal_compra]],cambio_canal_compra[#All],2,0)</f>
        <v>Para llevar</v>
      </c>
      <c r="V2992" t="s">
        <v>6</v>
      </c>
      <c r="W2992" t="str">
        <f>VLOOKUP(ventas_starbucks_2025[[#This Row],[método_pago]],cambio_metodo_pago[#All],2,0)</f>
        <v>Aplicación móbil</v>
      </c>
      <c r="X2992" t="s">
        <v>22</v>
      </c>
      <c r="Y2992">
        <v>0</v>
      </c>
      <c r="Z2992" t="str">
        <f>VLOOKUP(ventas_starbucks_2025[[#This Row],[promoción_aplicada5]],promocion_cambiar[#All],2,0)</f>
        <v>Combo</v>
      </c>
      <c r="AA2992" t="s">
        <v>8</v>
      </c>
      <c r="AB2992" t="s">
        <v>29</v>
      </c>
      <c r="AC2992" t="s">
        <v>24</v>
      </c>
      <c r="AD2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92">
        <v>9.1</v>
      </c>
      <c r="AF2992">
        <v>1</v>
      </c>
      <c r="AG2992">
        <v>43</v>
      </c>
      <c r="AH2992">
        <v>40</v>
      </c>
    </row>
    <row r="2993" spans="1:34" x14ac:dyDescent="0.25">
      <c r="A2993" s="3" t="s">
        <v>3068</v>
      </c>
      <c r="B2993" s="1">
        <v>45708</v>
      </c>
      <c r="C2993" s="23">
        <f t="shared" si="230"/>
        <v>20</v>
      </c>
      <c r="D2993" s="23">
        <f t="shared" si="231"/>
        <v>4</v>
      </c>
      <c r="E2993" s="1" t="str">
        <f t="shared" si="232"/>
        <v>jueves</v>
      </c>
      <c r="F2993" s="23">
        <f t="shared" si="233"/>
        <v>2</v>
      </c>
      <c r="G2993" s="1" t="str">
        <f t="shared" si="234"/>
        <v>febrero</v>
      </c>
      <c r="H2993" s="2">
        <v>0.80833333333333335</v>
      </c>
      <c r="I2993" t="s">
        <v>57</v>
      </c>
      <c r="J2993" t="str">
        <f>VLOOKUP(ventas_starbucks_2025[[#This Row],[sucursal]],cambio_sucursal[#All],2,0)</f>
        <v>Sucursal Avda Colón</v>
      </c>
      <c r="K2993" t="s">
        <v>82</v>
      </c>
      <c r="L2993" t="s">
        <v>28</v>
      </c>
      <c r="M2993" t="s">
        <v>4</v>
      </c>
      <c r="N2993" t="str">
        <f>IFERROR(VLOOKUP(ventas_starbucks_2025[[#This Row],[tamaño_sucio]],cambio_tamaño[#All],2,0),"Tamaño único")</f>
        <v>Tamaño único</v>
      </c>
      <c r="O2993">
        <v>2</v>
      </c>
      <c r="P2993">
        <v>2912.08</v>
      </c>
      <c r="Q2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93">
        <v>5824.16</v>
      </c>
      <c r="S2993" t="s">
        <v>15</v>
      </c>
      <c r="T2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93" t="str">
        <f>VLOOKUP(ventas_starbucks_2025[[#This Row],[canal_compra]],cambio_canal_compra[#All],2,0)</f>
        <v>Para llevar</v>
      </c>
      <c r="V2993" t="s">
        <v>16</v>
      </c>
      <c r="W2993" t="str">
        <f>VLOOKUP(ventas_starbucks_2025[[#This Row],[método_pago]],cambio_metodo_pago[#All],2,0)</f>
        <v>Tarjeta</v>
      </c>
      <c r="X2993" t="s">
        <v>7</v>
      </c>
      <c r="Y2993">
        <v>10</v>
      </c>
      <c r="Z2993" t="str">
        <f>VLOOKUP(ventas_starbucks_2025[[#This Row],[promoción_aplicada5]],promocion_cambiar[#All],2,0)</f>
        <v>2x1</v>
      </c>
      <c r="AA2993" t="s">
        <v>51</v>
      </c>
      <c r="AB2993" t="s">
        <v>9</v>
      </c>
      <c r="AC2993" t="s">
        <v>10</v>
      </c>
      <c r="AD2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93">
        <v>8</v>
      </c>
      <c r="AF2993">
        <v>1</v>
      </c>
      <c r="AG2993">
        <v>37</v>
      </c>
      <c r="AH2993">
        <v>35</v>
      </c>
    </row>
    <row r="2994" spans="1:34" x14ac:dyDescent="0.25">
      <c r="A2994" s="3" t="s">
        <v>3069</v>
      </c>
      <c r="B2994" s="1">
        <v>45686</v>
      </c>
      <c r="C2994" s="23">
        <f t="shared" si="230"/>
        <v>29</v>
      </c>
      <c r="D2994" s="23">
        <f t="shared" si="231"/>
        <v>3</v>
      </c>
      <c r="E2994" s="23" t="str">
        <f t="shared" si="232"/>
        <v>miércoles</v>
      </c>
      <c r="F2994" s="23">
        <f t="shared" si="233"/>
        <v>1</v>
      </c>
      <c r="G2994" s="23" t="str">
        <f t="shared" si="234"/>
        <v>enero</v>
      </c>
      <c r="H2994" s="2">
        <v>0.76597222222222228</v>
      </c>
      <c r="I2994" t="s">
        <v>12</v>
      </c>
      <c r="J2994" t="str">
        <f>VLOOKUP(ventas_starbucks_2025[[#This Row],[sucursal]],cambio_sucursal[#All],2,0)</f>
        <v>Sucursal Córdoba Shopping</v>
      </c>
      <c r="K2994" t="s">
        <v>358</v>
      </c>
      <c r="L2994" t="s">
        <v>44</v>
      </c>
      <c r="M2994" t="s">
        <v>62</v>
      </c>
      <c r="N2994" t="str">
        <f>IFERROR(VLOOKUP(ventas_starbucks_2025[[#This Row],[tamaño_sucio]],cambio_tamaño[#All],2,0),"Tamaño único")</f>
        <v>Extra-Grande</v>
      </c>
      <c r="O2994">
        <v>1</v>
      </c>
      <c r="P2994">
        <v>1545.49</v>
      </c>
      <c r="Q2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4">
        <v>1545.49</v>
      </c>
      <c r="S2994" t="s">
        <v>15</v>
      </c>
      <c r="T2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4" t="str">
        <f>VLOOKUP(ventas_starbucks_2025[[#This Row],[canal_compra]],cambio_canal_compra[#All],2,0)</f>
        <v>Para llevar</v>
      </c>
      <c r="V2994" t="s">
        <v>40</v>
      </c>
      <c r="W2994" t="str">
        <f>VLOOKUP(ventas_starbucks_2025[[#This Row],[método_pago]],cambio_metodo_pago[#All],2,0)</f>
        <v>Efectivo</v>
      </c>
      <c r="X2994" t="s">
        <v>7</v>
      </c>
      <c r="Y2994">
        <v>0</v>
      </c>
      <c r="Z2994" t="str">
        <f>VLOOKUP(ventas_starbucks_2025[[#This Row],[promoción_aplicada5]],promocion_cambiar[#All],2,0)</f>
        <v>Combo</v>
      </c>
      <c r="AA2994" t="s">
        <v>8</v>
      </c>
      <c r="AB2994" t="s">
        <v>23</v>
      </c>
      <c r="AC2994" t="s">
        <v>41</v>
      </c>
      <c r="AD2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94">
        <v>4.8</v>
      </c>
      <c r="AF2994">
        <v>1</v>
      </c>
      <c r="AG2994">
        <v>10</v>
      </c>
      <c r="AH2994">
        <v>9</v>
      </c>
    </row>
    <row r="2995" spans="1:34" x14ac:dyDescent="0.25">
      <c r="A2995" s="3" t="s">
        <v>3070</v>
      </c>
      <c r="B2995" s="1">
        <v>45761</v>
      </c>
      <c r="C2995" s="23">
        <f t="shared" si="230"/>
        <v>14</v>
      </c>
      <c r="D2995" s="23">
        <f t="shared" si="231"/>
        <v>1</v>
      </c>
      <c r="E2995" s="1" t="str">
        <f t="shared" si="232"/>
        <v>lunes</v>
      </c>
      <c r="F2995" s="23">
        <f t="shared" si="233"/>
        <v>4</v>
      </c>
      <c r="G2995" s="1" t="str">
        <f t="shared" si="234"/>
        <v>abril</v>
      </c>
      <c r="H2995" s="2">
        <v>0.56527777777777777</v>
      </c>
      <c r="I2995" t="s">
        <v>1</v>
      </c>
      <c r="J2995" t="str">
        <f>VLOOKUP(ventas_starbucks_2025[[#This Row],[sucursal]],cambio_sucursal[#All],2,0)</f>
        <v>Sucursal Nueva Córdoba</v>
      </c>
      <c r="K2995" t="s">
        <v>74</v>
      </c>
      <c r="L2995" t="s">
        <v>70</v>
      </c>
      <c r="M2995" t="s">
        <v>62</v>
      </c>
      <c r="N2995" t="str">
        <f>IFERROR(VLOOKUP(ventas_starbucks_2025[[#This Row],[tamaño_sucio]],cambio_tamaño[#All],2,0),"Tamaño único")</f>
        <v>Extra-Grande</v>
      </c>
      <c r="O2995">
        <v>5</v>
      </c>
      <c r="P2995">
        <v>1614.05</v>
      </c>
      <c r="Q2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5">
        <v>8070.25</v>
      </c>
      <c r="S2995" t="s">
        <v>5</v>
      </c>
      <c r="T2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95" t="str">
        <f>VLOOKUP(ventas_starbucks_2025[[#This Row],[canal_compra]],cambio_canal_compra[#All],2,0)</f>
        <v>En tienda</v>
      </c>
      <c r="V2995" t="s">
        <v>40</v>
      </c>
      <c r="W2995" t="str">
        <f>VLOOKUP(ventas_starbucks_2025[[#This Row],[método_pago]],cambio_metodo_pago[#All],2,0)</f>
        <v>Efectivo</v>
      </c>
      <c r="X2995" t="s">
        <v>7</v>
      </c>
      <c r="Y2995">
        <v>15</v>
      </c>
      <c r="Z2995" t="str">
        <f>VLOOKUP(ventas_starbucks_2025[[#This Row],[promoción_aplicada5]],promocion_cambiar[#All],2,0)</f>
        <v>Hora Feliz</v>
      </c>
      <c r="AA2995" t="s">
        <v>36</v>
      </c>
      <c r="AB2995" t="s">
        <v>32</v>
      </c>
      <c r="AC2995" t="s">
        <v>10</v>
      </c>
      <c r="AD2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95">
        <v>5.0999999999999996</v>
      </c>
      <c r="AF2995">
        <v>1</v>
      </c>
      <c r="AG2995">
        <v>21</v>
      </c>
      <c r="AH2995">
        <v>16</v>
      </c>
    </row>
    <row r="2996" spans="1:34" x14ac:dyDescent="0.25">
      <c r="A2996" s="3" t="s">
        <v>3071</v>
      </c>
      <c r="B2996" s="1">
        <v>45718</v>
      </c>
      <c r="C2996" s="23">
        <f t="shared" si="230"/>
        <v>2</v>
      </c>
      <c r="D2996" s="23">
        <f t="shared" si="231"/>
        <v>7</v>
      </c>
      <c r="E2996" s="1" t="str">
        <f t="shared" si="232"/>
        <v>domingo</v>
      </c>
      <c r="F2996" s="23">
        <f t="shared" si="233"/>
        <v>3</v>
      </c>
      <c r="G2996" s="1" t="str">
        <f t="shared" si="234"/>
        <v>marzo</v>
      </c>
      <c r="H2996" s="2">
        <v>0.53888888888888886</v>
      </c>
      <c r="I2996" t="s">
        <v>57</v>
      </c>
      <c r="J2996" t="str">
        <f>VLOOKUP(ventas_starbucks_2025[[#This Row],[sucursal]],cambio_sucursal[#All],2,0)</f>
        <v>Sucursal Avda Colón</v>
      </c>
      <c r="K2996" t="s">
        <v>20</v>
      </c>
      <c r="L2996" t="s">
        <v>21</v>
      </c>
      <c r="M2996" t="s">
        <v>4</v>
      </c>
      <c r="N2996" t="str">
        <f>IFERROR(VLOOKUP(ventas_starbucks_2025[[#This Row],[tamaño_sucio]],cambio_tamaño[#All],2,0),"Tamaño único")</f>
        <v>Tamaño único</v>
      </c>
      <c r="O2996">
        <v>1</v>
      </c>
      <c r="P2996">
        <v>914.42</v>
      </c>
      <c r="Q2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96">
        <v>914.42</v>
      </c>
      <c r="S2996" t="s">
        <v>5</v>
      </c>
      <c r="T2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6" t="str">
        <f>VLOOKUP(ventas_starbucks_2025[[#This Row],[canal_compra]],cambio_canal_compra[#All],2,0)</f>
        <v>En tienda</v>
      </c>
      <c r="V2996" t="s">
        <v>16</v>
      </c>
      <c r="W2996" t="str">
        <f>VLOOKUP(ventas_starbucks_2025[[#This Row],[método_pago]],cambio_metodo_pago[#All],2,0)</f>
        <v>Tarjeta</v>
      </c>
      <c r="X2996" t="s">
        <v>7</v>
      </c>
      <c r="Y2996">
        <v>10</v>
      </c>
      <c r="Z2996" t="str">
        <f>VLOOKUP(ventas_starbucks_2025[[#This Row],[promoción_aplicada5]],promocion_cambiar[#All],2,0)</f>
        <v>Combo</v>
      </c>
      <c r="AA2996" t="s">
        <v>8</v>
      </c>
      <c r="AB2996" t="s">
        <v>29</v>
      </c>
      <c r="AC2996" t="s">
        <v>41</v>
      </c>
      <c r="AD2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96">
        <v>10.9</v>
      </c>
      <c r="AF2996">
        <v>1</v>
      </c>
      <c r="AG2996">
        <v>27</v>
      </c>
      <c r="AH2996">
        <v>26</v>
      </c>
    </row>
    <row r="2997" spans="1:34" x14ac:dyDescent="0.25">
      <c r="A2997" s="3" t="s">
        <v>3072</v>
      </c>
      <c r="B2997" s="1">
        <v>45745</v>
      </c>
      <c r="C2997" s="23">
        <f t="shared" si="230"/>
        <v>29</v>
      </c>
      <c r="D2997" s="23">
        <f t="shared" si="231"/>
        <v>6</v>
      </c>
      <c r="E2997" s="23" t="str">
        <f t="shared" si="232"/>
        <v>sábado</v>
      </c>
      <c r="F2997" s="23">
        <f t="shared" si="233"/>
        <v>3</v>
      </c>
      <c r="G2997" s="23" t="str">
        <f t="shared" si="234"/>
        <v>marzo</v>
      </c>
      <c r="H2997" s="2">
        <v>0.42291666666666666</v>
      </c>
      <c r="I2997" t="s">
        <v>1</v>
      </c>
      <c r="J2997" t="str">
        <f>VLOOKUP(ventas_starbucks_2025[[#This Row],[sucursal]],cambio_sucursal[#All],2,0)</f>
        <v>Sucursal Nueva Córdoba</v>
      </c>
      <c r="K2997" t="s">
        <v>101</v>
      </c>
      <c r="L2997" t="s">
        <v>3</v>
      </c>
      <c r="M2997" t="s">
        <v>4</v>
      </c>
      <c r="N2997" t="str">
        <f>IFERROR(VLOOKUP(ventas_starbucks_2025[[#This Row],[tamaño_sucio]],cambio_tamaño[#All],2,0),"Tamaño único")</f>
        <v>Tamaño único</v>
      </c>
      <c r="O2997">
        <v>3</v>
      </c>
      <c r="P2997">
        <v>3003.16</v>
      </c>
      <c r="Q2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97">
        <v>9009.48</v>
      </c>
      <c r="S2997" t="s">
        <v>5</v>
      </c>
      <c r="T2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97" t="str">
        <f>VLOOKUP(ventas_starbucks_2025[[#This Row],[canal_compra]],cambio_canal_compra[#All],2,0)</f>
        <v>En tienda</v>
      </c>
      <c r="V2997" t="s">
        <v>6</v>
      </c>
      <c r="W2997" t="str">
        <f>VLOOKUP(ventas_starbucks_2025[[#This Row],[método_pago]],cambio_metodo_pago[#All],2,0)</f>
        <v>Aplicación móbil</v>
      </c>
      <c r="X2997" t="s">
        <v>7</v>
      </c>
      <c r="Y2997">
        <v>15</v>
      </c>
      <c r="Z2997" t="str">
        <f>VLOOKUP(ventas_starbucks_2025[[#This Row],[promoción_aplicada5]],promocion_cambiar[#All],2,0)</f>
        <v>Hora Feliz</v>
      </c>
      <c r="AA2997" t="s">
        <v>36</v>
      </c>
      <c r="AB2997" t="s">
        <v>9</v>
      </c>
      <c r="AC2997" t="s">
        <v>41</v>
      </c>
      <c r="AD2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97">
        <v>13.9</v>
      </c>
      <c r="AF2997">
        <v>5</v>
      </c>
      <c r="AG2997">
        <v>49</v>
      </c>
      <c r="AH2997">
        <v>46</v>
      </c>
    </row>
    <row r="2998" spans="1:34" x14ac:dyDescent="0.25">
      <c r="A2998" s="3" t="s">
        <v>3073</v>
      </c>
      <c r="B2998" s="1">
        <v>45749</v>
      </c>
      <c r="C2998" s="23">
        <f t="shared" si="230"/>
        <v>2</v>
      </c>
      <c r="D2998" s="23">
        <f t="shared" si="231"/>
        <v>3</v>
      </c>
      <c r="E2998" s="23" t="str">
        <f t="shared" si="232"/>
        <v>miércoles</v>
      </c>
      <c r="F2998" s="23">
        <f t="shared" si="233"/>
        <v>4</v>
      </c>
      <c r="G2998" s="23" t="str">
        <f t="shared" si="234"/>
        <v>abril</v>
      </c>
      <c r="H2998" s="2">
        <v>0.8305555555555556</v>
      </c>
      <c r="I2998" t="s">
        <v>1</v>
      </c>
      <c r="J2998" t="str">
        <f>VLOOKUP(ventas_starbucks_2025[[#This Row],[sucursal]],cambio_sucursal[#All],2,0)</f>
        <v>Sucursal Nueva Córdoba</v>
      </c>
      <c r="K2998" t="s">
        <v>48</v>
      </c>
      <c r="L2998" t="s">
        <v>49</v>
      </c>
      <c r="M2998" t="s">
        <v>62</v>
      </c>
      <c r="N2998" t="str">
        <f>IFERROR(VLOOKUP(ventas_starbucks_2025[[#This Row],[tamaño_sucio]],cambio_tamaño[#All],2,0),"Tamaño único")</f>
        <v>Extra-Grande</v>
      </c>
      <c r="O2998">
        <v>2</v>
      </c>
      <c r="P2998">
        <v>1523.96</v>
      </c>
      <c r="Q2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8">
        <v>3047.92</v>
      </c>
      <c r="S2998" t="s">
        <v>31</v>
      </c>
      <c r="T2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8" t="str">
        <f>VLOOKUP(ventas_starbucks_2025[[#This Row],[canal_compra]],cambio_canal_compra[#All],2,0)</f>
        <v>Entrega domicilio</v>
      </c>
      <c r="V2998" t="s">
        <v>16</v>
      </c>
      <c r="W2998" t="str">
        <f>VLOOKUP(ventas_starbucks_2025[[#This Row],[método_pago]],cambio_metodo_pago[#All],2,0)</f>
        <v>Tarjeta</v>
      </c>
      <c r="X2998" t="s">
        <v>22</v>
      </c>
      <c r="Y2998">
        <v>0</v>
      </c>
      <c r="Z2998" t="str">
        <f>VLOOKUP(ventas_starbucks_2025[[#This Row],[promoción_aplicada5]],promocion_cambiar[#All],2,0)</f>
        <v>Hora Feliz</v>
      </c>
      <c r="AA2998" t="s">
        <v>36</v>
      </c>
      <c r="AB2998" t="s">
        <v>52</v>
      </c>
      <c r="AC2998" t="s">
        <v>24</v>
      </c>
      <c r="AD2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98">
        <v>14.6</v>
      </c>
      <c r="AF2998">
        <v>5</v>
      </c>
      <c r="AG2998">
        <v>27</v>
      </c>
      <c r="AH2998">
        <v>25</v>
      </c>
    </row>
    <row r="2999" spans="1:34" x14ac:dyDescent="0.25">
      <c r="A2999" s="3" t="s">
        <v>3074</v>
      </c>
      <c r="B2999" s="1">
        <v>45717</v>
      </c>
      <c r="C2999" s="23">
        <f t="shared" si="230"/>
        <v>1</v>
      </c>
      <c r="D2999" s="23">
        <f t="shared" si="231"/>
        <v>6</v>
      </c>
      <c r="E2999" s="23" t="str">
        <f t="shared" si="232"/>
        <v>sábado</v>
      </c>
      <c r="F2999" s="23">
        <f t="shared" si="233"/>
        <v>3</v>
      </c>
      <c r="G2999" s="23" t="str">
        <f t="shared" si="234"/>
        <v>marzo</v>
      </c>
      <c r="H2999" s="2">
        <v>0.78333333333333333</v>
      </c>
      <c r="I2999" t="s">
        <v>1</v>
      </c>
      <c r="J2999" t="str">
        <f>VLOOKUP(ventas_starbucks_2025[[#This Row],[sucursal]],cambio_sucursal[#All],2,0)</f>
        <v>Sucursal Nueva Córdoba</v>
      </c>
      <c r="K2999" t="s">
        <v>27</v>
      </c>
      <c r="L2999" t="s">
        <v>28</v>
      </c>
      <c r="M2999" t="s">
        <v>4</v>
      </c>
      <c r="N2999" t="str">
        <f>IFERROR(VLOOKUP(ventas_starbucks_2025[[#This Row],[tamaño_sucio]],cambio_tamaño[#All],2,0),"Tamaño único")</f>
        <v>Tamaño único</v>
      </c>
      <c r="O2999">
        <v>1</v>
      </c>
      <c r="P2999">
        <v>2546.0700000000002</v>
      </c>
      <c r="Q2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99">
        <v>2546.0700000000002</v>
      </c>
      <c r="S2999" t="s">
        <v>15</v>
      </c>
      <c r="T2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9" t="str">
        <f>VLOOKUP(ventas_starbucks_2025[[#This Row],[canal_compra]],cambio_canal_compra[#All],2,0)</f>
        <v>Para llevar</v>
      </c>
      <c r="V2999" t="s">
        <v>40</v>
      </c>
      <c r="W2999" t="str">
        <f>VLOOKUP(ventas_starbucks_2025[[#This Row],[método_pago]],cambio_metodo_pago[#All],2,0)</f>
        <v>Efectivo</v>
      </c>
      <c r="X2999" t="s">
        <v>7</v>
      </c>
      <c r="Y2999">
        <v>10</v>
      </c>
      <c r="Z2999" t="str">
        <f>VLOOKUP(ventas_starbucks_2025[[#This Row],[promoción_aplicada5]],promocion_cambiar[#All],2,0)</f>
        <v>Combo</v>
      </c>
      <c r="AA2999" t="s">
        <v>8</v>
      </c>
      <c r="AB2999" t="s">
        <v>23</v>
      </c>
      <c r="AC2999" t="s">
        <v>24</v>
      </c>
      <c r="AD2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99">
        <v>8.9</v>
      </c>
      <c r="AF2999">
        <v>5</v>
      </c>
      <c r="AG2999">
        <v>35</v>
      </c>
      <c r="AH2999">
        <v>34</v>
      </c>
    </row>
    <row r="3000" spans="1:34" x14ac:dyDescent="0.25">
      <c r="A3000" s="3" t="s">
        <v>3075</v>
      </c>
      <c r="B3000" s="1">
        <v>45660</v>
      </c>
      <c r="C3000" s="23">
        <f t="shared" si="230"/>
        <v>3</v>
      </c>
      <c r="D3000" s="23">
        <f t="shared" si="231"/>
        <v>5</v>
      </c>
      <c r="E3000" s="23" t="str">
        <f t="shared" si="232"/>
        <v>viernes</v>
      </c>
      <c r="F3000" s="23">
        <f t="shared" si="233"/>
        <v>1</v>
      </c>
      <c r="G3000" s="23" t="str">
        <f t="shared" si="234"/>
        <v>enero</v>
      </c>
      <c r="H3000" s="2">
        <v>0.47430555555555554</v>
      </c>
      <c r="I3000" t="s">
        <v>26</v>
      </c>
      <c r="J3000" t="str">
        <f>VLOOKUP(ventas_starbucks_2025[[#This Row],[sucursal]],cambio_sucursal[#All],2,0)</f>
        <v>Sucursal San Lorenzo 47</v>
      </c>
      <c r="K3000" t="s">
        <v>89</v>
      </c>
      <c r="L3000" t="s">
        <v>90</v>
      </c>
      <c r="M3000" t="s">
        <v>4</v>
      </c>
      <c r="N3000" t="str">
        <f>IFERROR(VLOOKUP(ventas_starbucks_2025[[#This Row],[tamaño_sucio]],cambio_tamaño[#All],2,0),"Tamaño único")</f>
        <v>Tamaño único</v>
      </c>
      <c r="O3000">
        <v>2</v>
      </c>
      <c r="P3000">
        <v>1600.55</v>
      </c>
      <c r="Q3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0">
        <v>3201.1</v>
      </c>
      <c r="S3000" t="s">
        <v>31</v>
      </c>
      <c r="T3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0" t="str">
        <f>VLOOKUP(ventas_starbucks_2025[[#This Row],[canal_compra]],cambio_canal_compra[#All],2,0)</f>
        <v>Entrega domicilio</v>
      </c>
      <c r="V3000" t="s">
        <v>6</v>
      </c>
      <c r="W3000" t="str">
        <f>VLOOKUP(ventas_starbucks_2025[[#This Row],[método_pago]],cambio_metodo_pago[#All],2,0)</f>
        <v>Aplicación móbil</v>
      </c>
      <c r="X3000" t="s">
        <v>7</v>
      </c>
      <c r="Y3000">
        <v>15</v>
      </c>
      <c r="Z3000" t="str">
        <f>VLOOKUP(ventas_starbucks_2025[[#This Row],[promoción_aplicada5]],promocion_cambiar[#All],2,0)</f>
        <v>Ninguna</v>
      </c>
      <c r="AA3000" t="s">
        <v>17</v>
      </c>
      <c r="AB3000" t="s">
        <v>9</v>
      </c>
      <c r="AC3000" t="s">
        <v>41</v>
      </c>
      <c r="AD3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00">
        <v>12.9</v>
      </c>
      <c r="AF3000">
        <v>2</v>
      </c>
      <c r="AG3000">
        <v>39</v>
      </c>
      <c r="AH3000">
        <v>37</v>
      </c>
    </row>
    <row r="3001" spans="1:34" x14ac:dyDescent="0.25">
      <c r="A3001" s="3" t="s">
        <v>3076</v>
      </c>
      <c r="B3001" s="1">
        <v>45752</v>
      </c>
      <c r="C3001" s="23">
        <f t="shared" si="230"/>
        <v>5</v>
      </c>
      <c r="D3001" s="23">
        <f t="shared" si="231"/>
        <v>6</v>
      </c>
      <c r="E3001" s="23" t="str">
        <f t="shared" si="232"/>
        <v>sábado</v>
      </c>
      <c r="F3001" s="23">
        <f t="shared" si="233"/>
        <v>4</v>
      </c>
      <c r="G3001" s="23" t="str">
        <f t="shared" si="234"/>
        <v>abril</v>
      </c>
      <c r="H3001" s="2">
        <v>0.69930555555555551</v>
      </c>
      <c r="I3001" t="s">
        <v>1</v>
      </c>
      <c r="J3001" t="str">
        <f>VLOOKUP(ventas_starbucks_2025[[#This Row],[sucursal]],cambio_sucursal[#All],2,0)</f>
        <v>Sucursal Nueva Córdoba</v>
      </c>
      <c r="K3001" t="s">
        <v>34</v>
      </c>
      <c r="L3001" t="s">
        <v>35</v>
      </c>
      <c r="M3001" t="s">
        <v>4</v>
      </c>
      <c r="N3001" t="str">
        <f>IFERROR(VLOOKUP(ventas_starbucks_2025[[#This Row],[tamaño_sucio]],cambio_tamaño[#All],2,0),"Tamaño único")</f>
        <v>Tamaño único</v>
      </c>
      <c r="O3001">
        <v>1</v>
      </c>
      <c r="P3001">
        <v>1461.55</v>
      </c>
      <c r="Q3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1">
        <v>1461.55</v>
      </c>
      <c r="S3001" t="s">
        <v>15</v>
      </c>
      <c r="T3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1" t="str">
        <f>VLOOKUP(ventas_starbucks_2025[[#This Row],[canal_compra]],cambio_canal_compra[#All],2,0)</f>
        <v>Para llevar</v>
      </c>
      <c r="V3001" t="s">
        <v>40</v>
      </c>
      <c r="W3001" t="str">
        <f>VLOOKUP(ventas_starbucks_2025[[#This Row],[método_pago]],cambio_metodo_pago[#All],2,0)</f>
        <v>Efectivo</v>
      </c>
      <c r="X3001" t="s">
        <v>22</v>
      </c>
      <c r="Y3001">
        <v>0</v>
      </c>
      <c r="Z3001" t="str">
        <f>VLOOKUP(ventas_starbucks_2025[[#This Row],[promoción_aplicada5]],promocion_cambiar[#All],2,0)</f>
        <v>Combo</v>
      </c>
      <c r="AA3001" t="s">
        <v>8</v>
      </c>
      <c r="AB3001" t="s">
        <v>18</v>
      </c>
      <c r="AC3001" t="s">
        <v>24</v>
      </c>
      <c r="AD3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01">
        <v>11.8</v>
      </c>
      <c r="AF3001">
        <v>5</v>
      </c>
      <c r="AG3001">
        <v>17</v>
      </c>
      <c r="AH3001">
        <v>16</v>
      </c>
    </row>
    <row r="3002" spans="1:34" x14ac:dyDescent="0.25">
      <c r="A3002" s="3" t="s">
        <v>3077</v>
      </c>
      <c r="B3002" s="1">
        <v>45758</v>
      </c>
      <c r="C3002" s="23">
        <f t="shared" si="230"/>
        <v>11</v>
      </c>
      <c r="D3002" s="23">
        <f t="shared" si="231"/>
        <v>5</v>
      </c>
      <c r="E3002" s="23" t="str">
        <f t="shared" si="232"/>
        <v>viernes</v>
      </c>
      <c r="F3002" s="23">
        <f t="shared" si="233"/>
        <v>4</v>
      </c>
      <c r="G3002" s="23" t="str">
        <f t="shared" si="234"/>
        <v>abril</v>
      </c>
      <c r="H3002" s="2">
        <v>0.63888888888888884</v>
      </c>
      <c r="I3002" t="s">
        <v>26</v>
      </c>
      <c r="J3002" t="str">
        <f>VLOOKUP(ventas_starbucks_2025[[#This Row],[sucursal]],cambio_sucursal[#All],2,0)</f>
        <v>Sucursal San Lorenzo 47</v>
      </c>
      <c r="K3002" t="s">
        <v>87</v>
      </c>
      <c r="L3002" t="s">
        <v>65</v>
      </c>
      <c r="M3002" t="s">
        <v>4</v>
      </c>
      <c r="N3002" t="str">
        <f>IFERROR(VLOOKUP(ventas_starbucks_2025[[#This Row],[tamaño_sucio]],cambio_tamaño[#All],2,0),"Tamaño único")</f>
        <v>Tamaño único</v>
      </c>
      <c r="O3002">
        <v>5</v>
      </c>
      <c r="P3002">
        <v>1616.06</v>
      </c>
      <c r="Q3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2">
        <v>8080.3</v>
      </c>
      <c r="S3002" t="s">
        <v>5</v>
      </c>
      <c r="T3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02" t="str">
        <f>VLOOKUP(ventas_starbucks_2025[[#This Row],[canal_compra]],cambio_canal_compra[#All],2,0)</f>
        <v>En tienda</v>
      </c>
      <c r="V3002" t="s">
        <v>6</v>
      </c>
      <c r="W3002" t="str">
        <f>VLOOKUP(ventas_starbucks_2025[[#This Row],[método_pago]],cambio_metodo_pago[#All],2,0)</f>
        <v>Aplicación móbil</v>
      </c>
      <c r="X3002" t="s">
        <v>22</v>
      </c>
      <c r="Y3002">
        <v>0</v>
      </c>
      <c r="Z3002" t="str">
        <f>VLOOKUP(ventas_starbucks_2025[[#This Row],[promoción_aplicada5]],promocion_cambiar[#All],2,0)</f>
        <v>Combo</v>
      </c>
      <c r="AA3002" t="s">
        <v>8</v>
      </c>
      <c r="AB3002" t="s">
        <v>23</v>
      </c>
      <c r="AC3002" t="s">
        <v>41</v>
      </c>
      <c r="AD3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02">
        <v>5.5</v>
      </c>
      <c r="AF3002">
        <v>3</v>
      </c>
      <c r="AG3002">
        <v>26</v>
      </c>
      <c r="AH3002">
        <v>21</v>
      </c>
    </row>
    <row r="3003" spans="1:34" x14ac:dyDescent="0.25">
      <c r="A3003" s="3" t="s">
        <v>3078</v>
      </c>
      <c r="B3003" s="1">
        <v>45682</v>
      </c>
      <c r="C3003" s="23">
        <f t="shared" si="230"/>
        <v>25</v>
      </c>
      <c r="D3003" s="23">
        <f t="shared" si="231"/>
        <v>6</v>
      </c>
      <c r="E3003" s="23" t="str">
        <f t="shared" si="232"/>
        <v>sábado</v>
      </c>
      <c r="F3003" s="23">
        <f t="shared" si="233"/>
        <v>1</v>
      </c>
      <c r="G3003" s="23" t="str">
        <f t="shared" si="234"/>
        <v>enero</v>
      </c>
      <c r="H3003" s="2">
        <v>0.67291666666666672</v>
      </c>
      <c r="I3003" t="s">
        <v>57</v>
      </c>
      <c r="J3003" t="str">
        <f>VLOOKUP(ventas_starbucks_2025[[#This Row],[sucursal]],cambio_sucursal[#All],2,0)</f>
        <v>Sucursal Avda Colón</v>
      </c>
      <c r="K3003" t="s">
        <v>13</v>
      </c>
      <c r="L3003" t="s">
        <v>14</v>
      </c>
      <c r="M3003" t="s">
        <v>4</v>
      </c>
      <c r="N3003" t="str">
        <f>IFERROR(VLOOKUP(ventas_starbucks_2025[[#This Row],[tamaño_sucio]],cambio_tamaño[#All],2,0),"Tamaño único")</f>
        <v>Tamaño único</v>
      </c>
      <c r="O3003">
        <v>5</v>
      </c>
      <c r="P3003">
        <v>1938.1</v>
      </c>
      <c r="Q3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3">
        <v>9690.5</v>
      </c>
      <c r="S3003" t="s">
        <v>15</v>
      </c>
      <c r="T3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03" t="str">
        <f>VLOOKUP(ventas_starbucks_2025[[#This Row],[canal_compra]],cambio_canal_compra[#All],2,0)</f>
        <v>Para llevar</v>
      </c>
      <c r="V3003" t="s">
        <v>16</v>
      </c>
      <c r="W3003" t="str">
        <f>VLOOKUP(ventas_starbucks_2025[[#This Row],[método_pago]],cambio_metodo_pago[#All],2,0)</f>
        <v>Tarjeta</v>
      </c>
      <c r="X3003" t="s">
        <v>7</v>
      </c>
      <c r="Y3003">
        <v>15</v>
      </c>
      <c r="Z3003" t="str">
        <f>VLOOKUP(ventas_starbucks_2025[[#This Row],[promoción_aplicada5]],promocion_cambiar[#All],2,0)</f>
        <v>Hora Feliz</v>
      </c>
      <c r="AA3003" t="s">
        <v>36</v>
      </c>
      <c r="AB3003" t="s">
        <v>9</v>
      </c>
      <c r="AC3003" t="s">
        <v>10</v>
      </c>
      <c r="AD3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03">
        <v>3.2</v>
      </c>
      <c r="AF3003">
        <v>3</v>
      </c>
      <c r="AG3003">
        <v>15</v>
      </c>
      <c r="AH3003">
        <v>10</v>
      </c>
    </row>
    <row r="3004" spans="1:34" x14ac:dyDescent="0.25">
      <c r="A3004" s="3" t="s">
        <v>3079</v>
      </c>
      <c r="B3004" s="1">
        <v>45699</v>
      </c>
      <c r="C3004" s="23">
        <f t="shared" si="230"/>
        <v>11</v>
      </c>
      <c r="D3004" s="23">
        <f t="shared" si="231"/>
        <v>2</v>
      </c>
      <c r="E3004" s="23" t="str">
        <f t="shared" si="232"/>
        <v>martes</v>
      </c>
      <c r="F3004" s="23">
        <f t="shared" si="233"/>
        <v>2</v>
      </c>
      <c r="G3004" s="23" t="str">
        <f t="shared" si="234"/>
        <v>febrero</v>
      </c>
      <c r="H3004" s="2">
        <v>0.35625000000000001</v>
      </c>
      <c r="I3004" t="s">
        <v>26</v>
      </c>
      <c r="J3004" t="str">
        <f>VLOOKUP(ventas_starbucks_2025[[#This Row],[sucursal]],cambio_sucursal[#All],2,0)</f>
        <v>Sucursal San Lorenzo 47</v>
      </c>
      <c r="K3004" t="s">
        <v>27</v>
      </c>
      <c r="L3004" t="s">
        <v>28</v>
      </c>
      <c r="M3004" t="s">
        <v>4</v>
      </c>
      <c r="N3004" t="str">
        <f>IFERROR(VLOOKUP(ventas_starbucks_2025[[#This Row],[tamaño_sucio]],cambio_tamaño[#All],2,0),"Tamaño único")</f>
        <v>Tamaño único</v>
      </c>
      <c r="O3004">
        <v>1</v>
      </c>
      <c r="P3004">
        <v>2699.54</v>
      </c>
      <c r="Q3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04">
        <v>2699.54</v>
      </c>
      <c r="S3004" t="s">
        <v>31</v>
      </c>
      <c r="T3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4" t="str">
        <f>VLOOKUP(ventas_starbucks_2025[[#This Row],[canal_compra]],cambio_canal_compra[#All],2,0)</f>
        <v>Entrega domicilio</v>
      </c>
      <c r="V3004" t="s">
        <v>6</v>
      </c>
      <c r="W3004" t="str">
        <f>VLOOKUP(ventas_starbucks_2025[[#This Row],[método_pago]],cambio_metodo_pago[#All],2,0)</f>
        <v>Aplicación móbil</v>
      </c>
      <c r="X3004" t="s">
        <v>22</v>
      </c>
      <c r="Y3004">
        <v>0</v>
      </c>
      <c r="Z3004" t="str">
        <f>VLOOKUP(ventas_starbucks_2025[[#This Row],[promoción_aplicada5]],promocion_cambiar[#All],2,0)</f>
        <v>Combo</v>
      </c>
      <c r="AA3004" t="s">
        <v>8</v>
      </c>
      <c r="AB3004" t="s">
        <v>29</v>
      </c>
      <c r="AC3004" t="s">
        <v>10</v>
      </c>
      <c r="AD3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04">
        <v>9.6999999999999993</v>
      </c>
      <c r="AF3004">
        <v>2</v>
      </c>
      <c r="AG3004">
        <v>37</v>
      </c>
      <c r="AH3004">
        <v>36</v>
      </c>
    </row>
    <row r="3005" spans="1:34" x14ac:dyDescent="0.25">
      <c r="A3005" s="3" t="s">
        <v>3080</v>
      </c>
      <c r="B3005" s="1">
        <v>45666</v>
      </c>
      <c r="C3005" s="23">
        <f t="shared" si="230"/>
        <v>9</v>
      </c>
      <c r="D3005" s="23">
        <f t="shared" si="231"/>
        <v>4</v>
      </c>
      <c r="E3005" s="1" t="str">
        <f t="shared" si="232"/>
        <v>jueves</v>
      </c>
      <c r="F3005" s="23">
        <f t="shared" si="233"/>
        <v>1</v>
      </c>
      <c r="G3005" s="1" t="str">
        <f t="shared" si="234"/>
        <v>enero</v>
      </c>
      <c r="H3005" s="2">
        <v>0.59652777777777777</v>
      </c>
      <c r="I3005" t="s">
        <v>57</v>
      </c>
      <c r="J3005" t="str">
        <f>VLOOKUP(ventas_starbucks_2025[[#This Row],[sucursal]],cambio_sucursal[#All],2,0)</f>
        <v>Sucursal Avda Colón</v>
      </c>
      <c r="K3005" t="s">
        <v>327</v>
      </c>
      <c r="L3005" t="s">
        <v>44</v>
      </c>
      <c r="M3005" t="s">
        <v>62</v>
      </c>
      <c r="N3005" t="str">
        <f>IFERROR(VLOOKUP(ventas_starbucks_2025[[#This Row],[tamaño_sucio]],cambio_tamaño[#All],2,0),"Tamaño único")</f>
        <v>Extra-Grande</v>
      </c>
      <c r="O3005">
        <v>2</v>
      </c>
      <c r="P3005">
        <v>1205.08</v>
      </c>
      <c r="Q3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5">
        <v>2410.16</v>
      </c>
      <c r="S3005" t="s">
        <v>31</v>
      </c>
      <c r="T3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5" t="str">
        <f>VLOOKUP(ventas_starbucks_2025[[#This Row],[canal_compra]],cambio_canal_compra[#All],2,0)</f>
        <v>Entrega domicilio</v>
      </c>
      <c r="V3005" t="s">
        <v>16</v>
      </c>
      <c r="W3005" t="str">
        <f>VLOOKUP(ventas_starbucks_2025[[#This Row],[método_pago]],cambio_metodo_pago[#All],2,0)</f>
        <v>Tarjeta</v>
      </c>
      <c r="X3005" t="s">
        <v>22</v>
      </c>
      <c r="Y3005">
        <v>0</v>
      </c>
      <c r="Z3005" t="str">
        <f>VLOOKUP(ventas_starbucks_2025[[#This Row],[promoción_aplicada5]],promocion_cambiar[#All],2,0)</f>
        <v>2x1</v>
      </c>
      <c r="AA3005" t="s">
        <v>51</v>
      </c>
      <c r="AB3005" t="s">
        <v>29</v>
      </c>
      <c r="AC3005" t="s">
        <v>41</v>
      </c>
      <c r="AD3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05">
        <v>2.4</v>
      </c>
      <c r="AF3005">
        <v>5</v>
      </c>
      <c r="AG3005">
        <v>19</v>
      </c>
      <c r="AH3005">
        <v>17</v>
      </c>
    </row>
    <row r="3006" spans="1:34" x14ac:dyDescent="0.25">
      <c r="A3006" s="3" t="s">
        <v>3081</v>
      </c>
      <c r="B3006" s="1">
        <v>45741</v>
      </c>
      <c r="C3006" s="23">
        <f t="shared" si="230"/>
        <v>25</v>
      </c>
      <c r="D3006" s="23">
        <f t="shared" si="231"/>
        <v>2</v>
      </c>
      <c r="E3006" s="1" t="str">
        <f t="shared" si="232"/>
        <v>martes</v>
      </c>
      <c r="F3006" s="23">
        <f t="shared" si="233"/>
        <v>3</v>
      </c>
      <c r="G3006" s="1" t="str">
        <f t="shared" si="234"/>
        <v>marzo</v>
      </c>
      <c r="H3006" s="2">
        <v>0.83611111111111114</v>
      </c>
      <c r="I3006" t="s">
        <v>26</v>
      </c>
      <c r="J3006" t="str">
        <f>VLOOKUP(ventas_starbucks_2025[[#This Row],[sucursal]],cambio_sucursal[#All],2,0)</f>
        <v>Sucursal San Lorenzo 47</v>
      </c>
      <c r="K3006" t="s">
        <v>13</v>
      </c>
      <c r="L3006" t="s">
        <v>14</v>
      </c>
      <c r="M3006" t="s">
        <v>4</v>
      </c>
      <c r="N3006" t="str">
        <f>IFERROR(VLOOKUP(ventas_starbucks_2025[[#This Row],[tamaño_sucio]],cambio_tamaño[#All],2,0),"Tamaño único")</f>
        <v>Tamaño único</v>
      </c>
      <c r="O3006">
        <v>3</v>
      </c>
      <c r="P3006">
        <v>1750.51</v>
      </c>
      <c r="Q3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6">
        <v>5251.53</v>
      </c>
      <c r="S3006" t="s">
        <v>15</v>
      </c>
      <c r="T3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06" t="str">
        <f>VLOOKUP(ventas_starbucks_2025[[#This Row],[canal_compra]],cambio_canal_compra[#All],2,0)</f>
        <v>Para llevar</v>
      </c>
      <c r="V3006" t="s">
        <v>40</v>
      </c>
      <c r="W3006" t="str">
        <f>VLOOKUP(ventas_starbucks_2025[[#This Row],[método_pago]],cambio_metodo_pago[#All],2,0)</f>
        <v>Efectivo</v>
      </c>
      <c r="X3006" t="s">
        <v>7</v>
      </c>
      <c r="Y3006">
        <v>15</v>
      </c>
      <c r="Z3006" t="str">
        <f>VLOOKUP(ventas_starbucks_2025[[#This Row],[promoción_aplicada5]],promocion_cambiar[#All],2,0)</f>
        <v>Ninguna</v>
      </c>
      <c r="AA3006" t="s">
        <v>17</v>
      </c>
      <c r="AB3006" t="s">
        <v>9</v>
      </c>
      <c r="AC3006" t="s">
        <v>41</v>
      </c>
      <c r="AD3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06">
        <v>7.3</v>
      </c>
      <c r="AF3006">
        <v>5</v>
      </c>
      <c r="AG3006">
        <v>14</v>
      </c>
      <c r="AH3006">
        <v>11</v>
      </c>
    </row>
    <row r="3007" spans="1:34" x14ac:dyDescent="0.25">
      <c r="A3007" s="3" t="s">
        <v>3082</v>
      </c>
      <c r="B3007" s="1">
        <v>45730</v>
      </c>
      <c r="C3007" s="23">
        <f t="shared" si="230"/>
        <v>14</v>
      </c>
      <c r="D3007" s="23">
        <f t="shared" si="231"/>
        <v>5</v>
      </c>
      <c r="E3007" s="23" t="str">
        <f t="shared" si="232"/>
        <v>viernes</v>
      </c>
      <c r="F3007" s="23">
        <f t="shared" si="233"/>
        <v>3</v>
      </c>
      <c r="G3007" s="23" t="str">
        <f t="shared" si="234"/>
        <v>marzo</v>
      </c>
      <c r="H3007" s="2">
        <v>0.54236111111111107</v>
      </c>
      <c r="I3007" t="s">
        <v>1</v>
      </c>
      <c r="J3007" t="str">
        <f>VLOOKUP(ventas_starbucks_2025[[#This Row],[sucursal]],cambio_sucursal[#All],2,0)</f>
        <v>Sucursal Nueva Córdoba</v>
      </c>
      <c r="K3007" t="s">
        <v>101</v>
      </c>
      <c r="L3007" t="s">
        <v>3</v>
      </c>
      <c r="M3007" t="s">
        <v>4</v>
      </c>
      <c r="N3007" t="str">
        <f>IFERROR(VLOOKUP(ventas_starbucks_2025[[#This Row],[tamaño_sucio]],cambio_tamaño[#All],2,0),"Tamaño único")</f>
        <v>Tamaño único</v>
      </c>
      <c r="O3007">
        <v>2</v>
      </c>
      <c r="P3007">
        <v>3248.2</v>
      </c>
      <c r="Q3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007">
        <v>6496.4</v>
      </c>
      <c r="S3007" t="s">
        <v>5</v>
      </c>
      <c r="T3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07" t="str">
        <f>VLOOKUP(ventas_starbucks_2025[[#This Row],[canal_compra]],cambio_canal_compra[#All],2,0)</f>
        <v>En tienda</v>
      </c>
      <c r="V3007" t="s">
        <v>40</v>
      </c>
      <c r="W3007" t="str">
        <f>VLOOKUP(ventas_starbucks_2025[[#This Row],[método_pago]],cambio_metodo_pago[#All],2,0)</f>
        <v>Efectivo</v>
      </c>
      <c r="X3007" t="s">
        <v>22</v>
      </c>
      <c r="Y3007">
        <v>0</v>
      </c>
      <c r="Z3007" t="str">
        <f>VLOOKUP(ventas_starbucks_2025[[#This Row],[promoción_aplicada5]],promocion_cambiar[#All],2,0)</f>
        <v>Hora Feliz</v>
      </c>
      <c r="AA3007" t="s">
        <v>36</v>
      </c>
      <c r="AB3007" t="s">
        <v>9</v>
      </c>
      <c r="AC3007" t="s">
        <v>41</v>
      </c>
      <c r="AD3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07">
        <v>10.3</v>
      </c>
      <c r="AF3007">
        <v>4</v>
      </c>
      <c r="AG3007">
        <v>22</v>
      </c>
      <c r="AH3007">
        <v>20</v>
      </c>
    </row>
    <row r="3008" spans="1:34" x14ac:dyDescent="0.25">
      <c r="A3008" s="3" t="s">
        <v>3083</v>
      </c>
      <c r="B3008" s="1">
        <v>45752</v>
      </c>
      <c r="C3008" s="23">
        <f t="shared" si="230"/>
        <v>5</v>
      </c>
      <c r="D3008" s="23">
        <f t="shared" si="231"/>
        <v>6</v>
      </c>
      <c r="E3008" s="23" t="str">
        <f t="shared" si="232"/>
        <v>sábado</v>
      </c>
      <c r="F3008" s="23">
        <f t="shared" si="233"/>
        <v>4</v>
      </c>
      <c r="G3008" s="23" t="str">
        <f t="shared" si="234"/>
        <v>abril</v>
      </c>
      <c r="H3008" s="2">
        <v>0.71944444444444444</v>
      </c>
      <c r="I3008" t="s">
        <v>57</v>
      </c>
      <c r="J3008" t="str">
        <f>VLOOKUP(ventas_starbucks_2025[[#This Row],[sucursal]],cambio_sucursal[#All],2,0)</f>
        <v>Sucursal Avda Colón</v>
      </c>
      <c r="K3008" t="s">
        <v>2</v>
      </c>
      <c r="L3008" t="s">
        <v>3</v>
      </c>
      <c r="M3008" t="s">
        <v>4</v>
      </c>
      <c r="N3008" t="str">
        <f>IFERROR(VLOOKUP(ventas_starbucks_2025[[#This Row],[tamaño_sucio]],cambio_tamaño[#All],2,0),"Tamaño único")</f>
        <v>Tamaño único</v>
      </c>
      <c r="O3008">
        <v>5</v>
      </c>
      <c r="P3008">
        <v>3398.09</v>
      </c>
      <c r="Q3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008">
        <v>16990.45</v>
      </c>
      <c r="S3008" t="s">
        <v>31</v>
      </c>
      <c r="T3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008" t="str">
        <f>VLOOKUP(ventas_starbucks_2025[[#This Row],[canal_compra]],cambio_canal_compra[#All],2,0)</f>
        <v>Entrega domicilio</v>
      </c>
      <c r="V3008" t="s">
        <v>40</v>
      </c>
      <c r="W3008" t="str">
        <f>VLOOKUP(ventas_starbucks_2025[[#This Row],[método_pago]],cambio_metodo_pago[#All],2,0)</f>
        <v>Efectivo</v>
      </c>
      <c r="X3008" t="s">
        <v>7</v>
      </c>
      <c r="Y3008">
        <v>10</v>
      </c>
      <c r="Z3008" t="str">
        <f>VLOOKUP(ventas_starbucks_2025[[#This Row],[promoción_aplicada5]],promocion_cambiar[#All],2,0)</f>
        <v>Hora Feliz</v>
      </c>
      <c r="AA3008" t="s">
        <v>36</v>
      </c>
      <c r="AB3008" t="s">
        <v>23</v>
      </c>
      <c r="AC3008" t="s">
        <v>10</v>
      </c>
      <c r="AD3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08">
        <v>7.6</v>
      </c>
      <c r="AF3008">
        <v>1</v>
      </c>
      <c r="AG3008">
        <v>16</v>
      </c>
      <c r="AH3008">
        <v>11</v>
      </c>
    </row>
    <row r="3009" spans="1:34" x14ac:dyDescent="0.25">
      <c r="A3009" s="3" t="s">
        <v>3084</v>
      </c>
      <c r="B3009" s="1">
        <v>45694</v>
      </c>
      <c r="C3009" s="23">
        <f t="shared" si="230"/>
        <v>6</v>
      </c>
      <c r="D3009" s="23">
        <f t="shared" si="231"/>
        <v>4</v>
      </c>
      <c r="E3009" s="23" t="str">
        <f t="shared" si="232"/>
        <v>jueves</v>
      </c>
      <c r="F3009" s="23">
        <f t="shared" si="233"/>
        <v>2</v>
      </c>
      <c r="G3009" s="23" t="str">
        <f t="shared" si="234"/>
        <v>febrero</v>
      </c>
      <c r="H3009" s="2">
        <v>0.72291666666666665</v>
      </c>
      <c r="I3009" t="s">
        <v>26</v>
      </c>
      <c r="J3009" t="str">
        <f>VLOOKUP(ventas_starbucks_2025[[#This Row],[sucursal]],cambio_sucursal[#All],2,0)</f>
        <v>Sucursal San Lorenzo 47</v>
      </c>
      <c r="K3009" t="s">
        <v>69</v>
      </c>
      <c r="L3009" t="s">
        <v>70</v>
      </c>
      <c r="M3009" t="s">
        <v>62</v>
      </c>
      <c r="N3009" t="str">
        <f>IFERROR(VLOOKUP(ventas_starbucks_2025[[#This Row],[tamaño_sucio]],cambio_tamaño[#All],2,0),"Tamaño único")</f>
        <v>Extra-Grande</v>
      </c>
      <c r="O3009">
        <v>1</v>
      </c>
      <c r="P3009">
        <v>1433.27</v>
      </c>
      <c r="Q3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9">
        <v>1433.27</v>
      </c>
      <c r="S3009" t="s">
        <v>15</v>
      </c>
      <c r="T3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9" t="str">
        <f>VLOOKUP(ventas_starbucks_2025[[#This Row],[canal_compra]],cambio_canal_compra[#All],2,0)</f>
        <v>Para llevar</v>
      </c>
      <c r="V3009" t="s">
        <v>16</v>
      </c>
      <c r="W3009" t="str">
        <f>VLOOKUP(ventas_starbucks_2025[[#This Row],[método_pago]],cambio_metodo_pago[#All],2,0)</f>
        <v>Tarjeta</v>
      </c>
      <c r="X3009" t="s">
        <v>7</v>
      </c>
      <c r="Y3009">
        <v>10</v>
      </c>
      <c r="Z3009" t="str">
        <f>VLOOKUP(ventas_starbucks_2025[[#This Row],[promoción_aplicada5]],promocion_cambiar[#All],2,0)</f>
        <v>Hora Feliz</v>
      </c>
      <c r="AA3009" t="s">
        <v>36</v>
      </c>
      <c r="AB3009" t="s">
        <v>29</v>
      </c>
      <c r="AC3009" t="s">
        <v>24</v>
      </c>
      <c r="AD3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09">
        <v>5</v>
      </c>
      <c r="AF3009">
        <v>4</v>
      </c>
      <c r="AG3009">
        <v>39</v>
      </c>
      <c r="AH3009">
        <v>38</v>
      </c>
    </row>
    <row r="3010" spans="1:34" x14ac:dyDescent="0.25">
      <c r="A3010" s="3" t="s">
        <v>3085</v>
      </c>
      <c r="B3010" s="1">
        <v>45675</v>
      </c>
      <c r="C3010" s="23">
        <f t="shared" ref="C3010:C3073" si="235">DAY(B3010)</f>
        <v>18</v>
      </c>
      <c r="D3010" s="23">
        <f t="shared" ref="D3010:D3073" si="236">WEEKDAY(B3010,2)</f>
        <v>6</v>
      </c>
      <c r="E3010" s="23" t="str">
        <f t="shared" ref="E3010:E3073" si="237">TEXT(B3010,"dddd")</f>
        <v>sábado</v>
      </c>
      <c r="F3010" s="23">
        <f t="shared" ref="F3010:F3073" si="238">MONTH(B3010)</f>
        <v>1</v>
      </c>
      <c r="G3010" s="23" t="str">
        <f t="shared" ref="G3010:G3073" si="239">TEXT(B3010,"mmmm")</f>
        <v>enero</v>
      </c>
      <c r="H3010" s="2">
        <v>0.64097222222222228</v>
      </c>
      <c r="I3010" t="s">
        <v>57</v>
      </c>
      <c r="J3010" t="str">
        <f>VLOOKUP(ventas_starbucks_2025[[#This Row],[sucursal]],cambio_sucursal[#All],2,0)</f>
        <v>Sucursal Avda Colón</v>
      </c>
      <c r="K3010" t="s">
        <v>48</v>
      </c>
      <c r="L3010" t="s">
        <v>49</v>
      </c>
      <c r="M3010" t="s">
        <v>55</v>
      </c>
      <c r="N3010" t="str">
        <f>IFERROR(VLOOKUP(ventas_starbucks_2025[[#This Row],[tamaño_sucio]],cambio_tamaño[#All],2,0),"Tamaño único")</f>
        <v>Pequeño</v>
      </c>
      <c r="O3010">
        <v>3</v>
      </c>
      <c r="P3010">
        <v>1503.73</v>
      </c>
      <c r="Q3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0">
        <v>4511.1899999999996</v>
      </c>
      <c r="S3010" t="s">
        <v>15</v>
      </c>
      <c r="T3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0" t="str">
        <f>VLOOKUP(ventas_starbucks_2025[[#This Row],[canal_compra]],cambio_canal_compra[#All],2,0)</f>
        <v>Para llevar</v>
      </c>
      <c r="V3010" t="s">
        <v>40</v>
      </c>
      <c r="W3010" t="str">
        <f>VLOOKUP(ventas_starbucks_2025[[#This Row],[método_pago]],cambio_metodo_pago[#All],2,0)</f>
        <v>Efectivo</v>
      </c>
      <c r="X3010" t="s">
        <v>22</v>
      </c>
      <c r="Y3010">
        <v>0</v>
      </c>
      <c r="Z3010" t="str">
        <f>VLOOKUP(ventas_starbucks_2025[[#This Row],[promoción_aplicada5]],promocion_cambiar[#All],2,0)</f>
        <v>2x1</v>
      </c>
      <c r="AA3010" t="s">
        <v>51</v>
      </c>
      <c r="AB3010" t="s">
        <v>32</v>
      </c>
      <c r="AC3010" t="s">
        <v>24</v>
      </c>
      <c r="AD3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10">
        <v>10.5</v>
      </c>
      <c r="AF3010">
        <v>4</v>
      </c>
      <c r="AG3010">
        <v>40</v>
      </c>
      <c r="AH3010">
        <v>37</v>
      </c>
    </row>
    <row r="3011" spans="1:34" x14ac:dyDescent="0.25">
      <c r="A3011" s="3" t="s">
        <v>3086</v>
      </c>
      <c r="B3011" s="1">
        <v>45697</v>
      </c>
      <c r="C3011" s="23">
        <f t="shared" si="235"/>
        <v>9</v>
      </c>
      <c r="D3011" s="23">
        <f t="shared" si="236"/>
        <v>7</v>
      </c>
      <c r="E3011" s="1" t="str">
        <f t="shared" si="237"/>
        <v>domingo</v>
      </c>
      <c r="F3011" s="23">
        <f t="shared" si="238"/>
        <v>2</v>
      </c>
      <c r="G3011" s="1" t="str">
        <f t="shared" si="239"/>
        <v>febrero</v>
      </c>
      <c r="H3011" s="2">
        <v>0.57430555555555551</v>
      </c>
      <c r="I3011" t="s">
        <v>26</v>
      </c>
      <c r="J3011" t="str">
        <f>VLOOKUP(ventas_starbucks_2025[[#This Row],[sucursal]],cambio_sucursal[#All],2,0)</f>
        <v>Sucursal San Lorenzo 47</v>
      </c>
      <c r="K3011" t="s">
        <v>48</v>
      </c>
      <c r="L3011" t="s">
        <v>49</v>
      </c>
      <c r="M3011" t="s">
        <v>45</v>
      </c>
      <c r="N3011" t="str">
        <f>IFERROR(VLOOKUP(ventas_starbucks_2025[[#This Row],[tamaño_sucio]],cambio_tamaño[#All],2,0),"Tamaño único")</f>
        <v>Grande</v>
      </c>
      <c r="O3011">
        <v>4</v>
      </c>
      <c r="P3011">
        <v>1510.11</v>
      </c>
      <c r="Q3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1">
        <v>6040.44</v>
      </c>
      <c r="S3011" t="s">
        <v>5</v>
      </c>
      <c r="T3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11" t="str">
        <f>VLOOKUP(ventas_starbucks_2025[[#This Row],[canal_compra]],cambio_canal_compra[#All],2,0)</f>
        <v>En tienda</v>
      </c>
      <c r="V3011" t="s">
        <v>40</v>
      </c>
      <c r="W3011" t="str">
        <f>VLOOKUP(ventas_starbucks_2025[[#This Row],[método_pago]],cambio_metodo_pago[#All],2,0)</f>
        <v>Efectivo</v>
      </c>
      <c r="X3011" t="s">
        <v>22</v>
      </c>
      <c r="Y3011">
        <v>0</v>
      </c>
      <c r="Z3011" t="str">
        <f>VLOOKUP(ventas_starbucks_2025[[#This Row],[promoción_aplicada5]],promocion_cambiar[#All],2,0)</f>
        <v>Ninguna</v>
      </c>
      <c r="AA3011" t="s">
        <v>17</v>
      </c>
      <c r="AB3011" t="s">
        <v>29</v>
      </c>
      <c r="AC3011" t="s">
        <v>41</v>
      </c>
      <c r="AD3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11">
        <v>13.7</v>
      </c>
      <c r="AF3011">
        <v>2</v>
      </c>
      <c r="AG3011">
        <v>30</v>
      </c>
      <c r="AH3011">
        <v>26</v>
      </c>
    </row>
    <row r="3012" spans="1:34" x14ac:dyDescent="0.25">
      <c r="A3012" s="3" t="s">
        <v>3087</v>
      </c>
      <c r="B3012" s="1">
        <v>45694</v>
      </c>
      <c r="C3012" s="23">
        <f t="shared" si="235"/>
        <v>6</v>
      </c>
      <c r="D3012" s="23">
        <f t="shared" si="236"/>
        <v>4</v>
      </c>
      <c r="E3012" s="23" t="str">
        <f t="shared" si="237"/>
        <v>jueves</v>
      </c>
      <c r="F3012" s="23">
        <f t="shared" si="238"/>
        <v>2</v>
      </c>
      <c r="G3012" s="23" t="str">
        <f t="shared" si="239"/>
        <v>febrero</v>
      </c>
      <c r="H3012" s="2">
        <v>0.76458333333333328</v>
      </c>
      <c r="I3012" t="s">
        <v>12</v>
      </c>
      <c r="J3012" t="str">
        <f>VLOOKUP(ventas_starbucks_2025[[#This Row],[sucursal]],cambio_sucursal[#All],2,0)</f>
        <v>Sucursal Córdoba Shopping</v>
      </c>
      <c r="K3012" t="s">
        <v>74</v>
      </c>
      <c r="L3012" t="s">
        <v>70</v>
      </c>
      <c r="M3012" t="s">
        <v>45</v>
      </c>
      <c r="N3012" t="str">
        <f>IFERROR(VLOOKUP(ventas_starbucks_2025[[#This Row],[tamaño_sucio]],cambio_tamaño[#All],2,0),"Tamaño único")</f>
        <v>Grande</v>
      </c>
      <c r="O3012">
        <v>3</v>
      </c>
      <c r="P3012">
        <v>1854.77</v>
      </c>
      <c r="Q3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2">
        <v>5564.31</v>
      </c>
      <c r="S3012" t="s">
        <v>31</v>
      </c>
      <c r="T3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12" t="str">
        <f>VLOOKUP(ventas_starbucks_2025[[#This Row],[canal_compra]],cambio_canal_compra[#All],2,0)</f>
        <v>Entrega domicilio</v>
      </c>
      <c r="V3012" t="s">
        <v>16</v>
      </c>
      <c r="W3012" t="str">
        <f>VLOOKUP(ventas_starbucks_2025[[#This Row],[método_pago]],cambio_metodo_pago[#All],2,0)</f>
        <v>Tarjeta</v>
      </c>
      <c r="X3012" t="s">
        <v>22</v>
      </c>
      <c r="Y3012">
        <v>0</v>
      </c>
      <c r="Z3012" t="str">
        <f>VLOOKUP(ventas_starbucks_2025[[#This Row],[promoción_aplicada5]],promocion_cambiar[#All],2,0)</f>
        <v>Hora Feliz</v>
      </c>
      <c r="AA3012" t="s">
        <v>36</v>
      </c>
      <c r="AB3012" t="s">
        <v>23</v>
      </c>
      <c r="AC3012" t="s">
        <v>41</v>
      </c>
      <c r="AD3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12">
        <v>4.5999999999999996</v>
      </c>
      <c r="AF3012">
        <v>1</v>
      </c>
      <c r="AG3012">
        <v>16</v>
      </c>
      <c r="AH3012">
        <v>13</v>
      </c>
    </row>
    <row r="3013" spans="1:34" x14ac:dyDescent="0.25">
      <c r="A3013" s="3" t="s">
        <v>3088</v>
      </c>
      <c r="B3013" s="1">
        <v>45758</v>
      </c>
      <c r="C3013" s="23">
        <f t="shared" si="235"/>
        <v>11</v>
      </c>
      <c r="D3013" s="23">
        <f t="shared" si="236"/>
        <v>5</v>
      </c>
      <c r="E3013" s="1" t="str">
        <f t="shared" si="237"/>
        <v>viernes</v>
      </c>
      <c r="F3013" s="23">
        <f t="shared" si="238"/>
        <v>4</v>
      </c>
      <c r="G3013" s="1" t="str">
        <f t="shared" si="239"/>
        <v>abril</v>
      </c>
      <c r="H3013" s="2">
        <v>0.37777777777777777</v>
      </c>
      <c r="I3013" t="s">
        <v>57</v>
      </c>
      <c r="J3013" t="str">
        <f>VLOOKUP(ventas_starbucks_2025[[#This Row],[sucursal]],cambio_sucursal[#All],2,0)</f>
        <v>Sucursal Avda Colón</v>
      </c>
      <c r="K3013" t="s">
        <v>13</v>
      </c>
      <c r="L3013" t="s">
        <v>14</v>
      </c>
      <c r="M3013" t="s">
        <v>4</v>
      </c>
      <c r="N3013" t="str">
        <f>IFERROR(VLOOKUP(ventas_starbucks_2025[[#This Row],[tamaño_sucio]],cambio_tamaño[#All],2,0),"Tamaño único")</f>
        <v>Tamaño único</v>
      </c>
      <c r="O3013">
        <v>4</v>
      </c>
      <c r="P3013">
        <v>1843.05</v>
      </c>
      <c r="Q3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3">
        <v>7372.2</v>
      </c>
      <c r="S3013" t="s">
        <v>15</v>
      </c>
      <c r="T3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13" t="str">
        <f>VLOOKUP(ventas_starbucks_2025[[#This Row],[canal_compra]],cambio_canal_compra[#All],2,0)</f>
        <v>Para llevar</v>
      </c>
      <c r="V3013" t="s">
        <v>40</v>
      </c>
      <c r="W3013" t="str">
        <f>VLOOKUP(ventas_starbucks_2025[[#This Row],[método_pago]],cambio_metodo_pago[#All],2,0)</f>
        <v>Efectivo</v>
      </c>
      <c r="X3013" t="s">
        <v>22</v>
      </c>
      <c r="Y3013">
        <v>0</v>
      </c>
      <c r="Z3013" t="str">
        <f>VLOOKUP(ventas_starbucks_2025[[#This Row],[promoción_aplicada5]],promocion_cambiar[#All],2,0)</f>
        <v>2x1</v>
      </c>
      <c r="AA3013" t="s">
        <v>51</v>
      </c>
      <c r="AB3013" t="s">
        <v>29</v>
      </c>
      <c r="AC3013" t="s">
        <v>41</v>
      </c>
      <c r="AD3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13">
        <v>10.6</v>
      </c>
      <c r="AF3013">
        <v>1</v>
      </c>
      <c r="AG3013">
        <v>21</v>
      </c>
      <c r="AH3013">
        <v>17</v>
      </c>
    </row>
    <row r="3014" spans="1:34" x14ac:dyDescent="0.25">
      <c r="A3014" s="3" t="s">
        <v>3089</v>
      </c>
      <c r="B3014" s="1">
        <v>45736</v>
      </c>
      <c r="C3014" s="23">
        <f t="shared" si="235"/>
        <v>20</v>
      </c>
      <c r="D3014" s="23">
        <f t="shared" si="236"/>
        <v>4</v>
      </c>
      <c r="E3014" s="1" t="str">
        <f t="shared" si="237"/>
        <v>jueves</v>
      </c>
      <c r="F3014" s="23">
        <f t="shared" si="238"/>
        <v>3</v>
      </c>
      <c r="G3014" s="1" t="str">
        <f t="shared" si="239"/>
        <v>marzo</v>
      </c>
      <c r="H3014" s="2">
        <v>0.39374999999999999</v>
      </c>
      <c r="I3014" t="s">
        <v>1</v>
      </c>
      <c r="J3014" t="str">
        <f>VLOOKUP(ventas_starbucks_2025[[#This Row],[sucursal]],cambio_sucursal[#All],2,0)</f>
        <v>Sucursal Nueva Córdoba</v>
      </c>
      <c r="K3014" t="s">
        <v>175</v>
      </c>
      <c r="L3014" t="s">
        <v>70</v>
      </c>
      <c r="M3014" t="s">
        <v>62</v>
      </c>
      <c r="N3014" t="str">
        <f>IFERROR(VLOOKUP(ventas_starbucks_2025[[#This Row],[tamaño_sucio]],cambio_tamaño[#All],2,0),"Tamaño único")</f>
        <v>Extra-Grande</v>
      </c>
      <c r="O3014">
        <v>5</v>
      </c>
      <c r="P3014">
        <v>1512.42</v>
      </c>
      <c r="Q3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4">
        <v>7562.1</v>
      </c>
      <c r="S3014" t="s">
        <v>5</v>
      </c>
      <c r="T3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14" t="str">
        <f>VLOOKUP(ventas_starbucks_2025[[#This Row],[canal_compra]],cambio_canal_compra[#All],2,0)</f>
        <v>En tienda</v>
      </c>
      <c r="V3014" t="s">
        <v>16</v>
      </c>
      <c r="W3014" t="str">
        <f>VLOOKUP(ventas_starbucks_2025[[#This Row],[método_pago]],cambio_metodo_pago[#All],2,0)</f>
        <v>Tarjeta</v>
      </c>
      <c r="X3014" t="s">
        <v>22</v>
      </c>
      <c r="Y3014">
        <v>0</v>
      </c>
      <c r="Z3014" t="str">
        <f>VLOOKUP(ventas_starbucks_2025[[#This Row],[promoción_aplicada5]],promocion_cambiar[#All],2,0)</f>
        <v>Combo</v>
      </c>
      <c r="AA3014" t="s">
        <v>8</v>
      </c>
      <c r="AB3014" t="s">
        <v>29</v>
      </c>
      <c r="AC3014" t="s">
        <v>10</v>
      </c>
      <c r="AD3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14">
        <v>12.1</v>
      </c>
      <c r="AF3014">
        <v>1</v>
      </c>
      <c r="AG3014">
        <v>15</v>
      </c>
      <c r="AH3014">
        <v>10</v>
      </c>
    </row>
    <row r="3015" spans="1:34" x14ac:dyDescent="0.25">
      <c r="A3015" s="3" t="s">
        <v>3090</v>
      </c>
      <c r="B3015" s="1">
        <v>45682</v>
      </c>
      <c r="C3015" s="23">
        <f t="shared" si="235"/>
        <v>25</v>
      </c>
      <c r="D3015" s="23">
        <f t="shared" si="236"/>
        <v>6</v>
      </c>
      <c r="E3015" s="1" t="str">
        <f t="shared" si="237"/>
        <v>sábado</v>
      </c>
      <c r="F3015" s="23">
        <f t="shared" si="238"/>
        <v>1</v>
      </c>
      <c r="G3015" s="1" t="str">
        <f t="shared" si="239"/>
        <v>enero</v>
      </c>
      <c r="H3015" s="2">
        <v>0.81666666666666665</v>
      </c>
      <c r="I3015" t="s">
        <v>1</v>
      </c>
      <c r="J3015" t="str">
        <f>VLOOKUP(ventas_starbucks_2025[[#This Row],[sucursal]],cambio_sucursal[#All],2,0)</f>
        <v>Sucursal Nueva Córdoba</v>
      </c>
      <c r="K3015" t="s">
        <v>13</v>
      </c>
      <c r="L3015" t="s">
        <v>14</v>
      </c>
      <c r="M3015" t="s">
        <v>4</v>
      </c>
      <c r="N3015" t="str">
        <f>IFERROR(VLOOKUP(ventas_starbucks_2025[[#This Row],[tamaño_sucio]],cambio_tamaño[#All],2,0),"Tamaño único")</f>
        <v>Tamaño único</v>
      </c>
      <c r="O3015">
        <v>1</v>
      </c>
      <c r="P3015">
        <v>2071.6</v>
      </c>
      <c r="Q3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15">
        <v>2071.6</v>
      </c>
      <c r="S3015" t="s">
        <v>15</v>
      </c>
      <c r="T3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5" t="str">
        <f>VLOOKUP(ventas_starbucks_2025[[#This Row],[canal_compra]],cambio_canal_compra[#All],2,0)</f>
        <v>Para llevar</v>
      </c>
      <c r="V3015" t="s">
        <v>6</v>
      </c>
      <c r="W3015" t="str">
        <f>VLOOKUP(ventas_starbucks_2025[[#This Row],[método_pago]],cambio_metodo_pago[#All],2,0)</f>
        <v>Aplicación móbil</v>
      </c>
      <c r="X3015" t="s">
        <v>7</v>
      </c>
      <c r="Y3015">
        <v>10</v>
      </c>
      <c r="Z3015" t="str">
        <f>VLOOKUP(ventas_starbucks_2025[[#This Row],[promoción_aplicada5]],promocion_cambiar[#All],2,0)</f>
        <v>Ninguna</v>
      </c>
      <c r="AA3015" t="s">
        <v>17</v>
      </c>
      <c r="AB3015" t="s">
        <v>52</v>
      </c>
      <c r="AC3015" t="s">
        <v>10</v>
      </c>
      <c r="AD3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15">
        <v>2.8</v>
      </c>
      <c r="AF3015">
        <v>4</v>
      </c>
      <c r="AG3015">
        <v>39</v>
      </c>
      <c r="AH3015">
        <v>38</v>
      </c>
    </row>
    <row r="3016" spans="1:34" x14ac:dyDescent="0.25">
      <c r="A3016" s="3" t="s">
        <v>3091</v>
      </c>
      <c r="B3016" s="1">
        <v>45705</v>
      </c>
      <c r="C3016" s="23">
        <f t="shared" si="235"/>
        <v>17</v>
      </c>
      <c r="D3016" s="23">
        <f t="shared" si="236"/>
        <v>1</v>
      </c>
      <c r="E3016" s="23" t="str">
        <f t="shared" si="237"/>
        <v>lunes</v>
      </c>
      <c r="F3016" s="23">
        <f t="shared" si="238"/>
        <v>2</v>
      </c>
      <c r="G3016" s="23" t="str">
        <f t="shared" si="239"/>
        <v>febrero</v>
      </c>
      <c r="H3016" s="2">
        <v>0.58402777777777781</v>
      </c>
      <c r="I3016" t="s">
        <v>57</v>
      </c>
      <c r="J3016" t="str">
        <f>VLOOKUP(ventas_starbucks_2025[[#This Row],[sucursal]],cambio_sucursal[#All],2,0)</f>
        <v>Sucursal Avda Colón</v>
      </c>
      <c r="K3016" t="s">
        <v>13</v>
      </c>
      <c r="L3016" t="s">
        <v>14</v>
      </c>
      <c r="M3016" t="s">
        <v>4</v>
      </c>
      <c r="N3016" t="str">
        <f>IFERROR(VLOOKUP(ventas_starbucks_2025[[#This Row],[tamaño_sucio]],cambio_tamaño[#All],2,0),"Tamaño único")</f>
        <v>Tamaño único</v>
      </c>
      <c r="O3016">
        <v>4</v>
      </c>
      <c r="P3016">
        <v>2174.81</v>
      </c>
      <c r="Q3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16">
        <v>8699.24</v>
      </c>
      <c r="S3016" t="s">
        <v>31</v>
      </c>
      <c r="T3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16" t="str">
        <f>VLOOKUP(ventas_starbucks_2025[[#This Row],[canal_compra]],cambio_canal_compra[#All],2,0)</f>
        <v>Entrega domicilio</v>
      </c>
      <c r="V3016" t="s">
        <v>6</v>
      </c>
      <c r="W3016" t="str">
        <f>VLOOKUP(ventas_starbucks_2025[[#This Row],[método_pago]],cambio_metodo_pago[#All],2,0)</f>
        <v>Aplicación móbil</v>
      </c>
      <c r="X3016" t="s">
        <v>22</v>
      </c>
      <c r="Y3016">
        <v>0</v>
      </c>
      <c r="Z3016" t="str">
        <f>VLOOKUP(ventas_starbucks_2025[[#This Row],[promoción_aplicada5]],promocion_cambiar[#All],2,0)</f>
        <v>Ninguna</v>
      </c>
      <c r="AA3016" t="s">
        <v>17</v>
      </c>
      <c r="AB3016" t="s">
        <v>9</v>
      </c>
      <c r="AC3016" t="s">
        <v>24</v>
      </c>
      <c r="AD3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16">
        <v>13.7</v>
      </c>
      <c r="AF3016">
        <v>4</v>
      </c>
      <c r="AG3016">
        <v>37</v>
      </c>
      <c r="AH3016">
        <v>33</v>
      </c>
    </row>
    <row r="3017" spans="1:34" x14ac:dyDescent="0.25">
      <c r="A3017" s="3" t="s">
        <v>3092</v>
      </c>
      <c r="B3017" s="1">
        <v>45751</v>
      </c>
      <c r="C3017" s="23">
        <f t="shared" si="235"/>
        <v>4</v>
      </c>
      <c r="D3017" s="23">
        <f t="shared" si="236"/>
        <v>5</v>
      </c>
      <c r="E3017" s="23" t="str">
        <f t="shared" si="237"/>
        <v>viernes</v>
      </c>
      <c r="F3017" s="23">
        <f t="shared" si="238"/>
        <v>4</v>
      </c>
      <c r="G3017" s="23" t="str">
        <f t="shared" si="239"/>
        <v>abril</v>
      </c>
      <c r="H3017" s="2">
        <v>0.56111111111111112</v>
      </c>
      <c r="I3017" t="s">
        <v>12</v>
      </c>
      <c r="J3017" t="str">
        <f>VLOOKUP(ventas_starbucks_2025[[#This Row],[sucursal]],cambio_sucursal[#All],2,0)</f>
        <v>Sucursal Córdoba Shopping</v>
      </c>
      <c r="K3017" t="s">
        <v>13</v>
      </c>
      <c r="L3017" t="s">
        <v>14</v>
      </c>
      <c r="M3017" t="s">
        <v>4</v>
      </c>
      <c r="N3017" t="str">
        <f>IFERROR(VLOOKUP(ventas_starbucks_2025[[#This Row],[tamaño_sucio]],cambio_tamaño[#All],2,0),"Tamaño único")</f>
        <v>Tamaño único</v>
      </c>
      <c r="O3017">
        <v>3</v>
      </c>
      <c r="P3017">
        <v>1639.57</v>
      </c>
      <c r="Q3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7">
        <v>4918.71</v>
      </c>
      <c r="S3017" t="s">
        <v>5</v>
      </c>
      <c r="T3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7" t="str">
        <f>VLOOKUP(ventas_starbucks_2025[[#This Row],[canal_compra]],cambio_canal_compra[#All],2,0)</f>
        <v>En tienda</v>
      </c>
      <c r="V3017" t="s">
        <v>6</v>
      </c>
      <c r="W3017" t="str">
        <f>VLOOKUP(ventas_starbucks_2025[[#This Row],[método_pago]],cambio_metodo_pago[#All],2,0)</f>
        <v>Aplicación móbil</v>
      </c>
      <c r="X3017" t="s">
        <v>22</v>
      </c>
      <c r="Y3017">
        <v>0</v>
      </c>
      <c r="Z3017" t="str">
        <f>VLOOKUP(ventas_starbucks_2025[[#This Row],[promoción_aplicada5]],promocion_cambiar[#All],2,0)</f>
        <v>2x1</v>
      </c>
      <c r="AA3017" t="s">
        <v>51</v>
      </c>
      <c r="AB3017" t="s">
        <v>9</v>
      </c>
      <c r="AC3017" t="s">
        <v>24</v>
      </c>
      <c r="AD3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17">
        <v>4.4000000000000004</v>
      </c>
      <c r="AF3017">
        <v>5</v>
      </c>
      <c r="AG3017">
        <v>20</v>
      </c>
      <c r="AH3017">
        <v>17</v>
      </c>
    </row>
    <row r="3018" spans="1:34" x14ac:dyDescent="0.25">
      <c r="A3018" s="3" t="s">
        <v>3093</v>
      </c>
      <c r="B3018" s="1">
        <v>45697</v>
      </c>
      <c r="C3018" s="23">
        <f t="shared" si="235"/>
        <v>9</v>
      </c>
      <c r="D3018" s="23">
        <f t="shared" si="236"/>
        <v>7</v>
      </c>
      <c r="E3018" s="23" t="str">
        <f t="shared" si="237"/>
        <v>domingo</v>
      </c>
      <c r="F3018" s="23">
        <f t="shared" si="238"/>
        <v>2</v>
      </c>
      <c r="G3018" s="23" t="str">
        <f t="shared" si="239"/>
        <v>febrero</v>
      </c>
      <c r="H3018" s="2">
        <v>0.80833333333333335</v>
      </c>
      <c r="I3018" t="s">
        <v>1</v>
      </c>
      <c r="J3018" t="str">
        <f>VLOOKUP(ventas_starbucks_2025[[#This Row],[sucursal]],cambio_sucursal[#All],2,0)</f>
        <v>Sucursal Nueva Córdoba</v>
      </c>
      <c r="K3018" t="s">
        <v>58</v>
      </c>
      <c r="L3018" t="s">
        <v>39</v>
      </c>
      <c r="M3018" t="s">
        <v>4</v>
      </c>
      <c r="N3018" t="str">
        <f>IFERROR(VLOOKUP(ventas_starbucks_2025[[#This Row],[tamaño_sucio]],cambio_tamaño[#All],2,0),"Tamaño único")</f>
        <v>Tamaño único</v>
      </c>
      <c r="O3018">
        <v>1</v>
      </c>
      <c r="P3018">
        <v>1560.86</v>
      </c>
      <c r="Q3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8">
        <v>1560.86</v>
      </c>
      <c r="S3018" t="s">
        <v>31</v>
      </c>
      <c r="T3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8" t="str">
        <f>VLOOKUP(ventas_starbucks_2025[[#This Row],[canal_compra]],cambio_canal_compra[#All],2,0)</f>
        <v>Entrega domicilio</v>
      </c>
      <c r="V3018" t="s">
        <v>40</v>
      </c>
      <c r="W3018" t="str">
        <f>VLOOKUP(ventas_starbucks_2025[[#This Row],[método_pago]],cambio_metodo_pago[#All],2,0)</f>
        <v>Efectivo</v>
      </c>
      <c r="X3018" t="s">
        <v>22</v>
      </c>
      <c r="Y3018">
        <v>0</v>
      </c>
      <c r="Z3018" t="str">
        <f>VLOOKUP(ventas_starbucks_2025[[#This Row],[promoción_aplicada5]],promocion_cambiar[#All],2,0)</f>
        <v>2x1</v>
      </c>
      <c r="AA3018" t="s">
        <v>51</v>
      </c>
      <c r="AB3018" t="s">
        <v>23</v>
      </c>
      <c r="AC3018" t="s">
        <v>24</v>
      </c>
      <c r="AD3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18">
        <v>2.1</v>
      </c>
      <c r="AF3018">
        <v>4</v>
      </c>
      <c r="AG3018">
        <v>45</v>
      </c>
      <c r="AH3018">
        <v>44</v>
      </c>
    </row>
    <row r="3019" spans="1:34" x14ac:dyDescent="0.25">
      <c r="A3019" s="3" t="s">
        <v>3094</v>
      </c>
      <c r="B3019" s="1">
        <v>45701</v>
      </c>
      <c r="C3019" s="23">
        <f t="shared" si="235"/>
        <v>13</v>
      </c>
      <c r="D3019" s="23">
        <f t="shared" si="236"/>
        <v>4</v>
      </c>
      <c r="E3019" s="1" t="str">
        <f t="shared" si="237"/>
        <v>jueves</v>
      </c>
      <c r="F3019" s="23">
        <f t="shared" si="238"/>
        <v>2</v>
      </c>
      <c r="G3019" s="1" t="str">
        <f t="shared" si="239"/>
        <v>febrero</v>
      </c>
      <c r="H3019" s="2">
        <v>0.29583333333333334</v>
      </c>
      <c r="I3019" t="s">
        <v>57</v>
      </c>
      <c r="J3019" t="str">
        <f>VLOOKUP(ventas_starbucks_2025[[#This Row],[sucursal]],cambio_sucursal[#All],2,0)</f>
        <v>Sucursal Avda Colón</v>
      </c>
      <c r="K3019" t="s">
        <v>60</v>
      </c>
      <c r="L3019" t="s">
        <v>44</v>
      </c>
      <c r="M3019" t="s">
        <v>62</v>
      </c>
      <c r="N3019" t="str">
        <f>IFERROR(VLOOKUP(ventas_starbucks_2025[[#This Row],[tamaño_sucio]],cambio_tamaño[#All],2,0),"Tamaño único")</f>
        <v>Extra-Grande</v>
      </c>
      <c r="O3019">
        <v>1</v>
      </c>
      <c r="P3019">
        <v>1384.87</v>
      </c>
      <c r="Q3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9">
        <v>1384.87</v>
      </c>
      <c r="S3019" t="s">
        <v>5</v>
      </c>
      <c r="T3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9" t="str">
        <f>VLOOKUP(ventas_starbucks_2025[[#This Row],[canal_compra]],cambio_canal_compra[#All],2,0)</f>
        <v>En tienda</v>
      </c>
      <c r="V3019" t="s">
        <v>6</v>
      </c>
      <c r="W3019" t="str">
        <f>VLOOKUP(ventas_starbucks_2025[[#This Row],[método_pago]],cambio_metodo_pago[#All],2,0)</f>
        <v>Aplicación móbil</v>
      </c>
      <c r="X3019" t="s">
        <v>22</v>
      </c>
      <c r="Y3019">
        <v>0</v>
      </c>
      <c r="Z3019" t="str">
        <f>VLOOKUP(ventas_starbucks_2025[[#This Row],[promoción_aplicada5]],promocion_cambiar[#All],2,0)</f>
        <v>2x1</v>
      </c>
      <c r="AA3019" t="s">
        <v>51</v>
      </c>
      <c r="AB3019" t="s">
        <v>52</v>
      </c>
      <c r="AC3019" t="s">
        <v>41</v>
      </c>
      <c r="AD3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19">
        <v>6.2</v>
      </c>
      <c r="AF3019">
        <v>2</v>
      </c>
      <c r="AG3019">
        <v>28</v>
      </c>
      <c r="AH3019">
        <v>27</v>
      </c>
    </row>
    <row r="3020" spans="1:34" x14ac:dyDescent="0.25">
      <c r="A3020" s="3" t="s">
        <v>3095</v>
      </c>
      <c r="B3020" s="1">
        <v>45705</v>
      </c>
      <c r="C3020" s="23">
        <f t="shared" si="235"/>
        <v>17</v>
      </c>
      <c r="D3020" s="23">
        <f t="shared" si="236"/>
        <v>1</v>
      </c>
      <c r="E3020" s="23" t="str">
        <f t="shared" si="237"/>
        <v>lunes</v>
      </c>
      <c r="F3020" s="23">
        <f t="shared" si="238"/>
        <v>2</v>
      </c>
      <c r="G3020" s="23" t="str">
        <f t="shared" si="239"/>
        <v>febrero</v>
      </c>
      <c r="H3020" s="2">
        <v>0.5180555555555556</v>
      </c>
      <c r="I3020" t="s">
        <v>1</v>
      </c>
      <c r="J3020" t="str">
        <f>VLOOKUP(ventas_starbucks_2025[[#This Row],[sucursal]],cambio_sucursal[#All],2,0)</f>
        <v>Sucursal Nueva Córdoba</v>
      </c>
      <c r="K3020" t="s">
        <v>13</v>
      </c>
      <c r="L3020" t="s">
        <v>14</v>
      </c>
      <c r="M3020" t="s">
        <v>4</v>
      </c>
      <c r="N3020" t="str">
        <f>IFERROR(VLOOKUP(ventas_starbucks_2025[[#This Row],[tamaño_sucio]],cambio_tamaño[#All],2,0),"Tamaño único")</f>
        <v>Tamaño único</v>
      </c>
      <c r="O3020">
        <v>4</v>
      </c>
      <c r="P3020">
        <v>1672.31</v>
      </c>
      <c r="Q3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0">
        <v>6689.24</v>
      </c>
      <c r="S3020" t="s">
        <v>31</v>
      </c>
      <c r="T3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0" t="str">
        <f>VLOOKUP(ventas_starbucks_2025[[#This Row],[canal_compra]],cambio_canal_compra[#All],2,0)</f>
        <v>Entrega domicilio</v>
      </c>
      <c r="V3020" t="s">
        <v>40</v>
      </c>
      <c r="W3020" t="str">
        <f>VLOOKUP(ventas_starbucks_2025[[#This Row],[método_pago]],cambio_metodo_pago[#All],2,0)</f>
        <v>Efectivo</v>
      </c>
      <c r="X3020" t="s">
        <v>22</v>
      </c>
      <c r="Y3020">
        <v>0</v>
      </c>
      <c r="Z3020" t="str">
        <f>VLOOKUP(ventas_starbucks_2025[[#This Row],[promoción_aplicada5]],promocion_cambiar[#All],2,0)</f>
        <v>Hora Feliz</v>
      </c>
      <c r="AA3020" t="s">
        <v>36</v>
      </c>
      <c r="AB3020" t="s">
        <v>29</v>
      </c>
      <c r="AC3020" t="s">
        <v>10</v>
      </c>
      <c r="AD3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20">
        <v>4.4000000000000004</v>
      </c>
      <c r="AF3020">
        <v>4</v>
      </c>
      <c r="AG3020">
        <v>34</v>
      </c>
      <c r="AH3020">
        <v>30</v>
      </c>
    </row>
    <row r="3021" spans="1:34" x14ac:dyDescent="0.25">
      <c r="A3021" s="3" t="s">
        <v>3096</v>
      </c>
      <c r="B3021" s="1">
        <v>45684</v>
      </c>
      <c r="C3021" s="23">
        <f t="shared" si="235"/>
        <v>27</v>
      </c>
      <c r="D3021" s="23">
        <f t="shared" si="236"/>
        <v>1</v>
      </c>
      <c r="E3021" s="23" t="str">
        <f t="shared" si="237"/>
        <v>lunes</v>
      </c>
      <c r="F3021" s="23">
        <f t="shared" si="238"/>
        <v>1</v>
      </c>
      <c r="G3021" s="23" t="str">
        <f t="shared" si="239"/>
        <v>enero</v>
      </c>
      <c r="H3021" s="2">
        <v>0.7583333333333333</v>
      </c>
      <c r="I3021" t="s">
        <v>57</v>
      </c>
      <c r="J3021" t="str">
        <f>VLOOKUP(ventas_starbucks_2025[[#This Row],[sucursal]],cambio_sucursal[#All],2,0)</f>
        <v>Sucursal Avda Colón</v>
      </c>
      <c r="K3021" t="s">
        <v>89</v>
      </c>
      <c r="L3021" t="s">
        <v>90</v>
      </c>
      <c r="M3021" t="s">
        <v>4</v>
      </c>
      <c r="N3021" t="str">
        <f>IFERROR(VLOOKUP(ventas_starbucks_2025[[#This Row],[tamaño_sucio]],cambio_tamaño[#All],2,0),"Tamaño único")</f>
        <v>Tamaño único</v>
      </c>
      <c r="O3021">
        <v>5</v>
      </c>
      <c r="P3021">
        <v>1488.22</v>
      </c>
      <c r="Q3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1">
        <v>7441.1</v>
      </c>
      <c r="S3021" t="s">
        <v>15</v>
      </c>
      <c r="T3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1" t="str">
        <f>VLOOKUP(ventas_starbucks_2025[[#This Row],[canal_compra]],cambio_canal_compra[#All],2,0)</f>
        <v>Para llevar</v>
      </c>
      <c r="V3021" t="s">
        <v>16</v>
      </c>
      <c r="W3021" t="str">
        <f>VLOOKUP(ventas_starbucks_2025[[#This Row],[método_pago]],cambio_metodo_pago[#All],2,0)</f>
        <v>Tarjeta</v>
      </c>
      <c r="X3021" t="s">
        <v>22</v>
      </c>
      <c r="Y3021">
        <v>0</v>
      </c>
      <c r="Z3021" t="str">
        <f>VLOOKUP(ventas_starbucks_2025[[#This Row],[promoción_aplicada5]],promocion_cambiar[#All],2,0)</f>
        <v>Ninguna</v>
      </c>
      <c r="AA3021" t="s">
        <v>17</v>
      </c>
      <c r="AB3021" t="s">
        <v>23</v>
      </c>
      <c r="AC3021" t="s">
        <v>10</v>
      </c>
      <c r="AD3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1">
        <v>9.8000000000000007</v>
      </c>
      <c r="AF3021">
        <v>4</v>
      </c>
      <c r="AG3021">
        <v>15</v>
      </c>
      <c r="AH3021">
        <v>10</v>
      </c>
    </row>
    <row r="3022" spans="1:34" x14ac:dyDescent="0.25">
      <c r="A3022" s="3" t="s">
        <v>3097</v>
      </c>
      <c r="B3022" s="1">
        <v>45751</v>
      </c>
      <c r="C3022" s="23">
        <f t="shared" si="235"/>
        <v>4</v>
      </c>
      <c r="D3022" s="23">
        <f t="shared" si="236"/>
        <v>5</v>
      </c>
      <c r="E3022" s="23" t="str">
        <f t="shared" si="237"/>
        <v>viernes</v>
      </c>
      <c r="F3022" s="23">
        <f t="shared" si="238"/>
        <v>4</v>
      </c>
      <c r="G3022" s="23" t="str">
        <f t="shared" si="239"/>
        <v>abril</v>
      </c>
      <c r="H3022" s="2">
        <v>0.73750000000000004</v>
      </c>
      <c r="I3022" t="s">
        <v>57</v>
      </c>
      <c r="J3022" t="str">
        <f>VLOOKUP(ventas_starbucks_2025[[#This Row],[sucursal]],cambio_sucursal[#All],2,0)</f>
        <v>Sucursal Avda Colón</v>
      </c>
      <c r="K3022" t="s">
        <v>48</v>
      </c>
      <c r="L3022" t="s">
        <v>49</v>
      </c>
      <c r="M3022" t="s">
        <v>45</v>
      </c>
      <c r="N3022" t="str">
        <f>IFERROR(VLOOKUP(ventas_starbucks_2025[[#This Row],[tamaño_sucio]],cambio_tamaño[#All],2,0),"Tamaño único")</f>
        <v>Grande</v>
      </c>
      <c r="O3022">
        <v>5</v>
      </c>
      <c r="P3022">
        <v>1588.69</v>
      </c>
      <c r="Q3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2">
        <v>7943.45</v>
      </c>
      <c r="S3022" t="s">
        <v>15</v>
      </c>
      <c r="T3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2" t="str">
        <f>VLOOKUP(ventas_starbucks_2025[[#This Row],[canal_compra]],cambio_canal_compra[#All],2,0)</f>
        <v>Para llevar</v>
      </c>
      <c r="V3022" t="s">
        <v>16</v>
      </c>
      <c r="W3022" t="str">
        <f>VLOOKUP(ventas_starbucks_2025[[#This Row],[método_pago]],cambio_metodo_pago[#All],2,0)</f>
        <v>Tarjeta</v>
      </c>
      <c r="X3022" t="s">
        <v>22</v>
      </c>
      <c r="Y3022">
        <v>0</v>
      </c>
      <c r="Z3022" t="str">
        <f>VLOOKUP(ventas_starbucks_2025[[#This Row],[promoción_aplicada5]],promocion_cambiar[#All],2,0)</f>
        <v>2x1</v>
      </c>
      <c r="AA3022" t="s">
        <v>51</v>
      </c>
      <c r="AB3022" t="s">
        <v>52</v>
      </c>
      <c r="AC3022" t="s">
        <v>41</v>
      </c>
      <c r="AD3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2">
        <v>8.6999999999999993</v>
      </c>
      <c r="AF3022">
        <v>2</v>
      </c>
      <c r="AG3022">
        <v>25</v>
      </c>
      <c r="AH3022">
        <v>20</v>
      </c>
    </row>
    <row r="3023" spans="1:34" x14ac:dyDescent="0.25">
      <c r="A3023" s="3" t="s">
        <v>3098</v>
      </c>
      <c r="B3023" s="1">
        <v>45719</v>
      </c>
      <c r="C3023" s="23">
        <f t="shared" si="235"/>
        <v>3</v>
      </c>
      <c r="D3023" s="23">
        <f t="shared" si="236"/>
        <v>1</v>
      </c>
      <c r="E3023" s="1" t="str">
        <f t="shared" si="237"/>
        <v>lunes</v>
      </c>
      <c r="F3023" s="23">
        <f t="shared" si="238"/>
        <v>3</v>
      </c>
      <c r="G3023" s="1" t="str">
        <f t="shared" si="239"/>
        <v>marzo</v>
      </c>
      <c r="H3023" s="2">
        <v>0.53819444444444442</v>
      </c>
      <c r="I3023" t="s">
        <v>57</v>
      </c>
      <c r="J3023" t="str">
        <f>VLOOKUP(ventas_starbucks_2025[[#This Row],[sucursal]],cambio_sucursal[#All],2,0)</f>
        <v>Sucursal Avda Colón</v>
      </c>
      <c r="K3023" t="s">
        <v>94</v>
      </c>
      <c r="L3023" t="s">
        <v>70</v>
      </c>
      <c r="M3023" t="s">
        <v>62</v>
      </c>
      <c r="N3023" t="str">
        <f>IFERROR(VLOOKUP(ventas_starbucks_2025[[#This Row],[tamaño_sucio]],cambio_tamaño[#All],2,0),"Tamaño único")</f>
        <v>Extra-Grande</v>
      </c>
      <c r="O3023">
        <v>5</v>
      </c>
      <c r="P3023">
        <v>1602.39</v>
      </c>
      <c r="Q3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3">
        <v>8011.95</v>
      </c>
      <c r="S3023" t="s">
        <v>5</v>
      </c>
      <c r="T3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3" t="str">
        <f>VLOOKUP(ventas_starbucks_2025[[#This Row],[canal_compra]],cambio_canal_compra[#All],2,0)</f>
        <v>En tienda</v>
      </c>
      <c r="V3023" t="s">
        <v>6</v>
      </c>
      <c r="W3023" t="str">
        <f>VLOOKUP(ventas_starbucks_2025[[#This Row],[método_pago]],cambio_metodo_pago[#All],2,0)</f>
        <v>Aplicación móbil</v>
      </c>
      <c r="X3023" t="s">
        <v>22</v>
      </c>
      <c r="Y3023">
        <v>0</v>
      </c>
      <c r="Z3023" t="str">
        <f>VLOOKUP(ventas_starbucks_2025[[#This Row],[promoción_aplicada5]],promocion_cambiar[#All],2,0)</f>
        <v>2x1</v>
      </c>
      <c r="AA3023" t="s">
        <v>51</v>
      </c>
      <c r="AB3023" t="s">
        <v>52</v>
      </c>
      <c r="AC3023" t="s">
        <v>41</v>
      </c>
      <c r="AD3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23">
        <v>4.8</v>
      </c>
      <c r="AF3023">
        <v>4</v>
      </c>
      <c r="AG3023">
        <v>22</v>
      </c>
      <c r="AH3023">
        <v>17</v>
      </c>
    </row>
    <row r="3024" spans="1:34" x14ac:dyDescent="0.25">
      <c r="A3024" s="3" t="s">
        <v>3099</v>
      </c>
      <c r="B3024" s="1">
        <v>45671</v>
      </c>
      <c r="C3024" s="23">
        <f t="shared" si="235"/>
        <v>14</v>
      </c>
      <c r="D3024" s="23">
        <f t="shared" si="236"/>
        <v>2</v>
      </c>
      <c r="E3024" s="23" t="str">
        <f t="shared" si="237"/>
        <v>martes</v>
      </c>
      <c r="F3024" s="23">
        <f t="shared" si="238"/>
        <v>1</v>
      </c>
      <c r="G3024" s="23" t="str">
        <f t="shared" si="239"/>
        <v>enero</v>
      </c>
      <c r="H3024" s="2">
        <v>0.6645833333333333</v>
      </c>
      <c r="I3024" t="s">
        <v>57</v>
      </c>
      <c r="J3024" t="str">
        <f>VLOOKUP(ventas_starbucks_2025[[#This Row],[sucursal]],cambio_sucursal[#All],2,0)</f>
        <v>Sucursal Avda Colón</v>
      </c>
      <c r="K3024" t="s">
        <v>74</v>
      </c>
      <c r="L3024" t="s">
        <v>70</v>
      </c>
      <c r="M3024" t="s">
        <v>55</v>
      </c>
      <c r="N3024" t="str">
        <f>IFERROR(VLOOKUP(ventas_starbucks_2025[[#This Row],[tamaño_sucio]],cambio_tamaño[#All],2,0),"Tamaño único")</f>
        <v>Pequeño</v>
      </c>
      <c r="O3024">
        <v>1</v>
      </c>
      <c r="P3024">
        <v>1440.69</v>
      </c>
      <c r="Q3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4">
        <v>1440.69</v>
      </c>
      <c r="S3024" t="s">
        <v>15</v>
      </c>
      <c r="T3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24" t="str">
        <f>VLOOKUP(ventas_starbucks_2025[[#This Row],[canal_compra]],cambio_canal_compra[#All],2,0)</f>
        <v>Para llevar</v>
      </c>
      <c r="V3024" t="s">
        <v>6</v>
      </c>
      <c r="W3024" t="str">
        <f>VLOOKUP(ventas_starbucks_2025[[#This Row],[método_pago]],cambio_metodo_pago[#All],2,0)</f>
        <v>Aplicación móbil</v>
      </c>
      <c r="X3024" t="s">
        <v>22</v>
      </c>
      <c r="Y3024">
        <v>0</v>
      </c>
      <c r="Z3024" t="str">
        <f>VLOOKUP(ventas_starbucks_2025[[#This Row],[promoción_aplicada5]],promocion_cambiar[#All],2,0)</f>
        <v>Ninguna</v>
      </c>
      <c r="AA3024" t="s">
        <v>17</v>
      </c>
      <c r="AB3024" t="s">
        <v>52</v>
      </c>
      <c r="AC3024" t="s">
        <v>41</v>
      </c>
      <c r="AD3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4">
        <v>6.6</v>
      </c>
      <c r="AF3024">
        <v>5</v>
      </c>
      <c r="AG3024">
        <v>33</v>
      </c>
      <c r="AH3024">
        <v>32</v>
      </c>
    </row>
    <row r="3025" spans="1:34" x14ac:dyDescent="0.25">
      <c r="A3025" s="3" t="s">
        <v>3100</v>
      </c>
      <c r="B3025" s="1">
        <v>45708</v>
      </c>
      <c r="C3025" s="23">
        <f t="shared" si="235"/>
        <v>20</v>
      </c>
      <c r="D3025" s="23">
        <f t="shared" si="236"/>
        <v>4</v>
      </c>
      <c r="E3025" s="23" t="str">
        <f t="shared" si="237"/>
        <v>jueves</v>
      </c>
      <c r="F3025" s="23">
        <f t="shared" si="238"/>
        <v>2</v>
      </c>
      <c r="G3025" s="23" t="str">
        <f t="shared" si="239"/>
        <v>febrero</v>
      </c>
      <c r="H3025" s="2">
        <v>0.56527777777777777</v>
      </c>
      <c r="I3025" t="s">
        <v>57</v>
      </c>
      <c r="J3025" t="str">
        <f>VLOOKUP(ventas_starbucks_2025[[#This Row],[sucursal]],cambio_sucursal[#All],2,0)</f>
        <v>Sucursal Avda Colón</v>
      </c>
      <c r="K3025" t="s">
        <v>115</v>
      </c>
      <c r="L3025" t="s">
        <v>21</v>
      </c>
      <c r="M3025" t="s">
        <v>4</v>
      </c>
      <c r="N3025" t="str">
        <f>IFERROR(VLOOKUP(ventas_starbucks_2025[[#This Row],[tamaño_sucio]],cambio_tamaño[#All],2,0),"Tamaño único")</f>
        <v>Tamaño único</v>
      </c>
      <c r="O3025">
        <v>2</v>
      </c>
      <c r="P3025">
        <v>1159.6199999999999</v>
      </c>
      <c r="Q3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5">
        <v>2319.2399999999998</v>
      </c>
      <c r="S3025" t="s">
        <v>5</v>
      </c>
      <c r="T3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25" t="str">
        <f>VLOOKUP(ventas_starbucks_2025[[#This Row],[canal_compra]],cambio_canal_compra[#All],2,0)</f>
        <v>En tienda</v>
      </c>
      <c r="V3025" t="s">
        <v>40</v>
      </c>
      <c r="W3025" t="str">
        <f>VLOOKUP(ventas_starbucks_2025[[#This Row],[método_pago]],cambio_metodo_pago[#All],2,0)</f>
        <v>Efectivo</v>
      </c>
      <c r="X3025" t="s">
        <v>7</v>
      </c>
      <c r="Y3025">
        <v>10</v>
      </c>
      <c r="Z3025" t="str">
        <f>VLOOKUP(ventas_starbucks_2025[[#This Row],[promoción_aplicada5]],promocion_cambiar[#All],2,0)</f>
        <v>2x1</v>
      </c>
      <c r="AA3025" t="s">
        <v>51</v>
      </c>
      <c r="AB3025" t="s">
        <v>32</v>
      </c>
      <c r="AC3025" t="s">
        <v>10</v>
      </c>
      <c r="AD3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5">
        <v>9.3000000000000007</v>
      </c>
      <c r="AF3025">
        <v>1</v>
      </c>
      <c r="AG3025">
        <v>38</v>
      </c>
      <c r="AH3025">
        <v>36</v>
      </c>
    </row>
    <row r="3026" spans="1:34" x14ac:dyDescent="0.25">
      <c r="A3026" s="3" t="s">
        <v>3101</v>
      </c>
      <c r="B3026" s="1">
        <v>45730</v>
      </c>
      <c r="C3026" s="23">
        <f t="shared" si="235"/>
        <v>14</v>
      </c>
      <c r="D3026" s="23">
        <f t="shared" si="236"/>
        <v>5</v>
      </c>
      <c r="E3026" s="23" t="str">
        <f t="shared" si="237"/>
        <v>viernes</v>
      </c>
      <c r="F3026" s="23">
        <f t="shared" si="238"/>
        <v>3</v>
      </c>
      <c r="G3026" s="23" t="str">
        <f t="shared" si="239"/>
        <v>marzo</v>
      </c>
      <c r="H3026" s="2">
        <v>0.32500000000000001</v>
      </c>
      <c r="I3026" t="s">
        <v>57</v>
      </c>
      <c r="J3026" t="str">
        <f>VLOOKUP(ventas_starbucks_2025[[#This Row],[sucursal]],cambio_sucursal[#All],2,0)</f>
        <v>Sucursal Avda Colón</v>
      </c>
      <c r="K3026" t="s">
        <v>13</v>
      </c>
      <c r="L3026" t="s">
        <v>14</v>
      </c>
      <c r="M3026" t="s">
        <v>4</v>
      </c>
      <c r="N3026" t="str">
        <f>IFERROR(VLOOKUP(ventas_starbucks_2025[[#This Row],[tamaño_sucio]],cambio_tamaño[#All],2,0),"Tamaño único")</f>
        <v>Tamaño único</v>
      </c>
      <c r="O3026">
        <v>3</v>
      </c>
      <c r="P3026">
        <v>1960.99</v>
      </c>
      <c r="Q3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6">
        <v>5882.97</v>
      </c>
      <c r="S3026" t="s">
        <v>15</v>
      </c>
      <c r="T3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6" t="str">
        <f>VLOOKUP(ventas_starbucks_2025[[#This Row],[canal_compra]],cambio_canal_compra[#All],2,0)</f>
        <v>Para llevar</v>
      </c>
      <c r="V3026" t="s">
        <v>16</v>
      </c>
      <c r="W3026" t="str">
        <f>VLOOKUP(ventas_starbucks_2025[[#This Row],[método_pago]],cambio_metodo_pago[#All],2,0)</f>
        <v>Tarjeta</v>
      </c>
      <c r="X3026" t="s">
        <v>22</v>
      </c>
      <c r="Y3026">
        <v>0</v>
      </c>
      <c r="Z3026" t="str">
        <f>VLOOKUP(ventas_starbucks_2025[[#This Row],[promoción_aplicada5]],promocion_cambiar[#All],2,0)</f>
        <v>Ninguna</v>
      </c>
      <c r="AA3026" t="s">
        <v>17</v>
      </c>
      <c r="AB3026" t="s">
        <v>29</v>
      </c>
      <c r="AC3026" t="s">
        <v>41</v>
      </c>
      <c r="AD3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26">
        <v>13.5</v>
      </c>
      <c r="AF3026">
        <v>5</v>
      </c>
      <c r="AG3026">
        <v>26</v>
      </c>
      <c r="AH3026">
        <v>23</v>
      </c>
    </row>
    <row r="3027" spans="1:34" x14ac:dyDescent="0.25">
      <c r="A3027" s="3" t="s">
        <v>3102</v>
      </c>
      <c r="B3027" s="1">
        <v>45703</v>
      </c>
      <c r="C3027" s="23">
        <f t="shared" si="235"/>
        <v>15</v>
      </c>
      <c r="D3027" s="23">
        <f t="shared" si="236"/>
        <v>6</v>
      </c>
      <c r="E3027" s="23" t="str">
        <f t="shared" si="237"/>
        <v>sábado</v>
      </c>
      <c r="F3027" s="23">
        <f t="shared" si="238"/>
        <v>2</v>
      </c>
      <c r="G3027" s="23" t="str">
        <f t="shared" si="239"/>
        <v>febrero</v>
      </c>
      <c r="H3027" s="2">
        <v>0.8354166666666667</v>
      </c>
      <c r="I3027" t="s">
        <v>26</v>
      </c>
      <c r="J3027" t="str">
        <f>VLOOKUP(ventas_starbucks_2025[[#This Row],[sucursal]],cambio_sucursal[#All],2,0)</f>
        <v>Sucursal San Lorenzo 47</v>
      </c>
      <c r="K3027" t="s">
        <v>48</v>
      </c>
      <c r="L3027" t="s">
        <v>49</v>
      </c>
      <c r="M3027" t="s">
        <v>62</v>
      </c>
      <c r="N3027" t="str">
        <f>IFERROR(VLOOKUP(ventas_starbucks_2025[[#This Row],[tamaño_sucio]],cambio_tamaño[#All],2,0),"Tamaño único")</f>
        <v>Extra-Grande</v>
      </c>
      <c r="O3027">
        <v>5</v>
      </c>
      <c r="P3027">
        <v>1973.58</v>
      </c>
      <c r="Q3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7">
        <v>9867.9</v>
      </c>
      <c r="S3027" t="s">
        <v>5</v>
      </c>
      <c r="T3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7" t="str">
        <f>VLOOKUP(ventas_starbucks_2025[[#This Row],[canal_compra]],cambio_canal_compra[#All],2,0)</f>
        <v>En tienda</v>
      </c>
      <c r="V3027" t="s">
        <v>6</v>
      </c>
      <c r="W3027" t="str">
        <f>VLOOKUP(ventas_starbucks_2025[[#This Row],[método_pago]],cambio_metodo_pago[#All],2,0)</f>
        <v>Aplicación móbil</v>
      </c>
      <c r="X3027" t="s">
        <v>7</v>
      </c>
      <c r="Y3027">
        <v>15</v>
      </c>
      <c r="Z3027" t="str">
        <f>VLOOKUP(ventas_starbucks_2025[[#This Row],[promoción_aplicada5]],promocion_cambiar[#All],2,0)</f>
        <v>2x1</v>
      </c>
      <c r="AA3027" t="s">
        <v>51</v>
      </c>
      <c r="AB3027" t="s">
        <v>18</v>
      </c>
      <c r="AC3027" t="s">
        <v>24</v>
      </c>
      <c r="AD3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27">
        <v>3</v>
      </c>
      <c r="AF3027">
        <v>5</v>
      </c>
      <c r="AG3027">
        <v>26</v>
      </c>
      <c r="AH3027">
        <v>21</v>
      </c>
    </row>
    <row r="3028" spans="1:34" x14ac:dyDescent="0.25">
      <c r="A3028" s="3" t="s">
        <v>3103</v>
      </c>
      <c r="B3028" s="1">
        <v>45724</v>
      </c>
      <c r="C3028" s="23">
        <f t="shared" si="235"/>
        <v>8</v>
      </c>
      <c r="D3028" s="23">
        <f t="shared" si="236"/>
        <v>6</v>
      </c>
      <c r="E3028" s="23" t="str">
        <f t="shared" si="237"/>
        <v>sábado</v>
      </c>
      <c r="F3028" s="23">
        <f t="shared" si="238"/>
        <v>3</v>
      </c>
      <c r="G3028" s="23" t="str">
        <f t="shared" si="239"/>
        <v>marzo</v>
      </c>
      <c r="H3028" s="2">
        <v>0.66597222222222219</v>
      </c>
      <c r="I3028" t="s">
        <v>26</v>
      </c>
      <c r="J3028" t="str">
        <f>VLOOKUP(ventas_starbucks_2025[[#This Row],[sucursal]],cambio_sucursal[#All],2,0)</f>
        <v>Sucursal San Lorenzo 47</v>
      </c>
      <c r="K3028" t="s">
        <v>48</v>
      </c>
      <c r="L3028" t="s">
        <v>49</v>
      </c>
      <c r="M3028" t="s">
        <v>50</v>
      </c>
      <c r="N3028" t="str">
        <f>IFERROR(VLOOKUP(ventas_starbucks_2025[[#This Row],[tamaño_sucio]],cambio_tamaño[#All],2,0),"Tamaño único")</f>
        <v>Mediano</v>
      </c>
      <c r="O3028">
        <v>2</v>
      </c>
      <c r="P3028">
        <v>1796.53</v>
      </c>
      <c r="Q3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8">
        <v>3593.06</v>
      </c>
      <c r="S3028" t="s">
        <v>15</v>
      </c>
      <c r="T3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28" t="str">
        <f>VLOOKUP(ventas_starbucks_2025[[#This Row],[canal_compra]],cambio_canal_compra[#All],2,0)</f>
        <v>Para llevar</v>
      </c>
      <c r="V3028" t="s">
        <v>40</v>
      </c>
      <c r="W3028" t="str">
        <f>VLOOKUP(ventas_starbucks_2025[[#This Row],[método_pago]],cambio_metodo_pago[#All],2,0)</f>
        <v>Efectivo</v>
      </c>
      <c r="X3028" t="s">
        <v>22</v>
      </c>
      <c r="Y3028">
        <v>0</v>
      </c>
      <c r="Z3028" t="str">
        <f>VLOOKUP(ventas_starbucks_2025[[#This Row],[promoción_aplicada5]],promocion_cambiar[#All],2,0)</f>
        <v>Ninguna</v>
      </c>
      <c r="AA3028" t="s">
        <v>17</v>
      </c>
      <c r="AB3028" t="s">
        <v>32</v>
      </c>
      <c r="AC3028" t="s">
        <v>24</v>
      </c>
      <c r="AD3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8">
        <v>5.5</v>
      </c>
      <c r="AF3028">
        <v>1</v>
      </c>
      <c r="AG3028">
        <v>42</v>
      </c>
      <c r="AH3028">
        <v>40</v>
      </c>
    </row>
    <row r="3029" spans="1:34" x14ac:dyDescent="0.25">
      <c r="A3029" s="3" t="s">
        <v>3104</v>
      </c>
      <c r="B3029" s="1">
        <v>45749</v>
      </c>
      <c r="C3029" s="23">
        <f t="shared" si="235"/>
        <v>2</v>
      </c>
      <c r="D3029" s="23">
        <f t="shared" si="236"/>
        <v>3</v>
      </c>
      <c r="E3029" s="23" t="str">
        <f t="shared" si="237"/>
        <v>miércoles</v>
      </c>
      <c r="F3029" s="23">
        <f t="shared" si="238"/>
        <v>4</v>
      </c>
      <c r="G3029" s="23" t="str">
        <f t="shared" si="239"/>
        <v>abril</v>
      </c>
      <c r="H3029" s="2">
        <v>0.6166666666666667</v>
      </c>
      <c r="I3029" t="s">
        <v>26</v>
      </c>
      <c r="J3029" t="str">
        <f>VLOOKUP(ventas_starbucks_2025[[#This Row],[sucursal]],cambio_sucursal[#All],2,0)</f>
        <v>Sucursal San Lorenzo 47</v>
      </c>
      <c r="K3029" t="s">
        <v>2</v>
      </c>
      <c r="L3029" t="s">
        <v>3</v>
      </c>
      <c r="M3029" t="s">
        <v>4</v>
      </c>
      <c r="N3029" t="str">
        <f>IFERROR(VLOOKUP(ventas_starbucks_2025[[#This Row],[tamaño_sucio]],cambio_tamaño[#All],2,0),"Tamaño único")</f>
        <v>Tamaño único</v>
      </c>
      <c r="O3029">
        <v>5</v>
      </c>
      <c r="P3029">
        <v>2746.88</v>
      </c>
      <c r="Q3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29">
        <v>13734.4</v>
      </c>
      <c r="S3029" t="s">
        <v>5</v>
      </c>
      <c r="T3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029" t="str">
        <f>VLOOKUP(ventas_starbucks_2025[[#This Row],[canal_compra]],cambio_canal_compra[#All],2,0)</f>
        <v>En tienda</v>
      </c>
      <c r="V3029" t="s">
        <v>40</v>
      </c>
      <c r="W3029" t="str">
        <f>VLOOKUP(ventas_starbucks_2025[[#This Row],[método_pago]],cambio_metodo_pago[#All],2,0)</f>
        <v>Efectivo</v>
      </c>
      <c r="X3029" t="s">
        <v>22</v>
      </c>
      <c r="Y3029">
        <v>0</v>
      </c>
      <c r="Z3029" t="str">
        <f>VLOOKUP(ventas_starbucks_2025[[#This Row],[promoción_aplicada5]],promocion_cambiar[#All],2,0)</f>
        <v>Combo</v>
      </c>
      <c r="AA3029" t="s">
        <v>8</v>
      </c>
      <c r="AB3029" t="s">
        <v>23</v>
      </c>
      <c r="AC3029" t="s">
        <v>24</v>
      </c>
      <c r="AD3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9">
        <v>8.4</v>
      </c>
      <c r="AF3029">
        <v>2</v>
      </c>
      <c r="AG3029">
        <v>12</v>
      </c>
      <c r="AH3029">
        <v>7</v>
      </c>
    </row>
    <row r="3030" spans="1:34" x14ac:dyDescent="0.25">
      <c r="A3030" s="3" t="s">
        <v>3105</v>
      </c>
      <c r="B3030" s="1">
        <v>45742</v>
      </c>
      <c r="C3030" s="23">
        <f t="shared" si="235"/>
        <v>26</v>
      </c>
      <c r="D3030" s="23">
        <f t="shared" si="236"/>
        <v>3</v>
      </c>
      <c r="E3030" s="23" t="str">
        <f t="shared" si="237"/>
        <v>miércoles</v>
      </c>
      <c r="F3030" s="23">
        <f t="shared" si="238"/>
        <v>3</v>
      </c>
      <c r="G3030" s="23" t="str">
        <f t="shared" si="239"/>
        <v>marzo</v>
      </c>
      <c r="H3030" s="2">
        <v>0.51944444444444449</v>
      </c>
      <c r="I3030" t="s">
        <v>1</v>
      </c>
      <c r="J3030" t="str">
        <f>VLOOKUP(ventas_starbucks_2025[[#This Row],[sucursal]],cambio_sucursal[#All],2,0)</f>
        <v>Sucursal Nueva Córdoba</v>
      </c>
      <c r="K3030" t="s">
        <v>34</v>
      </c>
      <c r="L3030" t="s">
        <v>35</v>
      </c>
      <c r="M3030" t="s">
        <v>4</v>
      </c>
      <c r="N3030" t="str">
        <f>IFERROR(VLOOKUP(ventas_starbucks_2025[[#This Row],[tamaño_sucio]],cambio_tamaño[#All],2,0),"Tamaño único")</f>
        <v>Tamaño único</v>
      </c>
      <c r="O3030">
        <v>5</v>
      </c>
      <c r="P3030">
        <v>1453.63</v>
      </c>
      <c r="Q3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0">
        <v>7268.15</v>
      </c>
      <c r="S3030" t="s">
        <v>15</v>
      </c>
      <c r="T3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30" t="str">
        <f>VLOOKUP(ventas_starbucks_2025[[#This Row],[canal_compra]],cambio_canal_compra[#All],2,0)</f>
        <v>Para llevar</v>
      </c>
      <c r="V3030" t="s">
        <v>16</v>
      </c>
      <c r="W3030" t="str">
        <f>VLOOKUP(ventas_starbucks_2025[[#This Row],[método_pago]],cambio_metodo_pago[#All],2,0)</f>
        <v>Tarjeta</v>
      </c>
      <c r="X3030" t="s">
        <v>22</v>
      </c>
      <c r="Y3030">
        <v>0</v>
      </c>
      <c r="Z3030" t="str">
        <f>VLOOKUP(ventas_starbucks_2025[[#This Row],[promoción_aplicada5]],promocion_cambiar[#All],2,0)</f>
        <v>Hora Feliz</v>
      </c>
      <c r="AA3030" t="s">
        <v>36</v>
      </c>
      <c r="AB3030" t="s">
        <v>9</v>
      </c>
      <c r="AC3030" t="s">
        <v>24</v>
      </c>
      <c r="AD3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30">
        <v>10.1</v>
      </c>
      <c r="AF3030">
        <v>2</v>
      </c>
      <c r="AG3030">
        <v>49</v>
      </c>
      <c r="AH3030">
        <v>44</v>
      </c>
    </row>
    <row r="3031" spans="1:34" x14ac:dyDescent="0.25">
      <c r="A3031" s="3" t="s">
        <v>3106</v>
      </c>
      <c r="B3031" s="1">
        <v>45708</v>
      </c>
      <c r="C3031" s="23">
        <f t="shared" si="235"/>
        <v>20</v>
      </c>
      <c r="D3031" s="23">
        <f t="shared" si="236"/>
        <v>4</v>
      </c>
      <c r="E3031" s="23" t="str">
        <f t="shared" si="237"/>
        <v>jueves</v>
      </c>
      <c r="F3031" s="23">
        <f t="shared" si="238"/>
        <v>2</v>
      </c>
      <c r="G3031" s="23" t="str">
        <f t="shared" si="239"/>
        <v>febrero</v>
      </c>
      <c r="H3031" s="2">
        <v>0.65972222222222221</v>
      </c>
      <c r="I3031" t="s">
        <v>57</v>
      </c>
      <c r="J3031" t="str">
        <f>VLOOKUP(ventas_starbucks_2025[[#This Row],[sucursal]],cambio_sucursal[#All],2,0)</f>
        <v>Sucursal Avda Colón</v>
      </c>
      <c r="K3031" t="s">
        <v>137</v>
      </c>
      <c r="L3031" t="s">
        <v>44</v>
      </c>
      <c r="M3031" t="s">
        <v>50</v>
      </c>
      <c r="N3031" t="str">
        <f>IFERROR(VLOOKUP(ventas_starbucks_2025[[#This Row],[tamaño_sucio]],cambio_tamaño[#All],2,0),"Tamaño único")</f>
        <v>Mediano</v>
      </c>
      <c r="O3031">
        <v>1</v>
      </c>
      <c r="P3031">
        <v>1519.28</v>
      </c>
      <c r="Q3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1">
        <v>1519.28</v>
      </c>
      <c r="S3031" t="s">
        <v>31</v>
      </c>
      <c r="T3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1" t="str">
        <f>VLOOKUP(ventas_starbucks_2025[[#This Row],[canal_compra]],cambio_canal_compra[#All],2,0)</f>
        <v>Entrega domicilio</v>
      </c>
      <c r="V3031" t="s">
        <v>40</v>
      </c>
      <c r="W3031" t="str">
        <f>VLOOKUP(ventas_starbucks_2025[[#This Row],[método_pago]],cambio_metodo_pago[#All],2,0)</f>
        <v>Efectivo</v>
      </c>
      <c r="X3031" t="s">
        <v>22</v>
      </c>
      <c r="Y3031">
        <v>0</v>
      </c>
      <c r="Z3031" t="str">
        <f>VLOOKUP(ventas_starbucks_2025[[#This Row],[promoción_aplicada5]],promocion_cambiar[#All],2,0)</f>
        <v>Ninguna</v>
      </c>
      <c r="AA3031" t="s">
        <v>17</v>
      </c>
      <c r="AB3031" t="s">
        <v>52</v>
      </c>
      <c r="AC3031" t="s">
        <v>24</v>
      </c>
      <c r="AD3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31">
        <v>10.5</v>
      </c>
      <c r="AF3031">
        <v>1</v>
      </c>
      <c r="AG3031">
        <v>15</v>
      </c>
      <c r="AH3031">
        <v>14</v>
      </c>
    </row>
    <row r="3032" spans="1:34" x14ac:dyDescent="0.25">
      <c r="A3032" s="3" t="s">
        <v>3107</v>
      </c>
      <c r="B3032" s="1">
        <v>45671</v>
      </c>
      <c r="C3032" s="23">
        <f t="shared" si="235"/>
        <v>14</v>
      </c>
      <c r="D3032" s="23">
        <f t="shared" si="236"/>
        <v>2</v>
      </c>
      <c r="E3032" s="1" t="str">
        <f t="shared" si="237"/>
        <v>martes</v>
      </c>
      <c r="F3032" s="23">
        <f t="shared" si="238"/>
        <v>1</v>
      </c>
      <c r="G3032" s="1" t="str">
        <f t="shared" si="239"/>
        <v>enero</v>
      </c>
      <c r="H3032" s="2">
        <v>0.79652777777777772</v>
      </c>
      <c r="I3032" t="s">
        <v>12</v>
      </c>
      <c r="J3032" t="str">
        <f>VLOOKUP(ventas_starbucks_2025[[#This Row],[sucursal]],cambio_sucursal[#All],2,0)</f>
        <v>Sucursal Córdoba Shopping</v>
      </c>
      <c r="K3032" t="s">
        <v>74</v>
      </c>
      <c r="L3032" t="s">
        <v>70</v>
      </c>
      <c r="M3032" t="s">
        <v>50</v>
      </c>
      <c r="N3032" t="str">
        <f>IFERROR(VLOOKUP(ventas_starbucks_2025[[#This Row],[tamaño_sucio]],cambio_tamaño[#All],2,0),"Tamaño único")</f>
        <v>Mediano</v>
      </c>
      <c r="O3032">
        <v>3</v>
      </c>
      <c r="P3032">
        <v>1784.87</v>
      </c>
      <c r="Q3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2">
        <v>5354.61</v>
      </c>
      <c r="S3032" t="s">
        <v>15</v>
      </c>
      <c r="T3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32" t="str">
        <f>VLOOKUP(ventas_starbucks_2025[[#This Row],[canal_compra]],cambio_canal_compra[#All],2,0)</f>
        <v>Para llevar</v>
      </c>
      <c r="V3032" t="s">
        <v>16</v>
      </c>
      <c r="W3032" t="str">
        <f>VLOOKUP(ventas_starbucks_2025[[#This Row],[método_pago]],cambio_metodo_pago[#All],2,0)</f>
        <v>Tarjeta</v>
      </c>
      <c r="X3032" t="s">
        <v>7</v>
      </c>
      <c r="Y3032">
        <v>0</v>
      </c>
      <c r="Z3032" t="str">
        <f>VLOOKUP(ventas_starbucks_2025[[#This Row],[promoción_aplicada5]],promocion_cambiar[#All],2,0)</f>
        <v>Combo</v>
      </c>
      <c r="AA3032" t="s">
        <v>8</v>
      </c>
      <c r="AB3032" t="s">
        <v>9</v>
      </c>
      <c r="AC3032" t="s">
        <v>10</v>
      </c>
      <c r="AD3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32">
        <v>3.7</v>
      </c>
      <c r="AF3032">
        <v>5</v>
      </c>
      <c r="AG3032">
        <v>43</v>
      </c>
      <c r="AH3032">
        <v>40</v>
      </c>
    </row>
    <row r="3033" spans="1:34" x14ac:dyDescent="0.25">
      <c r="A3033" s="3" t="s">
        <v>3108</v>
      </c>
      <c r="B3033" s="1">
        <v>45705</v>
      </c>
      <c r="C3033" s="23">
        <f t="shared" si="235"/>
        <v>17</v>
      </c>
      <c r="D3033" s="23">
        <f t="shared" si="236"/>
        <v>1</v>
      </c>
      <c r="E3033" s="23" t="str">
        <f t="shared" si="237"/>
        <v>lunes</v>
      </c>
      <c r="F3033" s="23">
        <f t="shared" si="238"/>
        <v>2</v>
      </c>
      <c r="G3033" s="23" t="str">
        <f t="shared" si="239"/>
        <v>febrero</v>
      </c>
      <c r="H3033" s="2">
        <v>0.34513888888888888</v>
      </c>
      <c r="I3033" t="s">
        <v>57</v>
      </c>
      <c r="J3033" t="str">
        <f>VLOOKUP(ventas_starbucks_2025[[#This Row],[sucursal]],cambio_sucursal[#All],2,0)</f>
        <v>Sucursal Avda Colón</v>
      </c>
      <c r="K3033" t="s">
        <v>173</v>
      </c>
      <c r="L3033" t="s">
        <v>35</v>
      </c>
      <c r="M3033" t="s">
        <v>4</v>
      </c>
      <c r="N3033" t="str">
        <f>IFERROR(VLOOKUP(ventas_starbucks_2025[[#This Row],[tamaño_sucio]],cambio_tamaño[#All],2,0),"Tamaño único")</f>
        <v>Tamaño único</v>
      </c>
      <c r="O3033">
        <v>5</v>
      </c>
      <c r="P3033">
        <v>1368.55</v>
      </c>
      <c r="Q3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3">
        <v>6842.75</v>
      </c>
      <c r="S3033" t="s">
        <v>15</v>
      </c>
      <c r="T3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33" t="str">
        <f>VLOOKUP(ventas_starbucks_2025[[#This Row],[canal_compra]],cambio_canal_compra[#All],2,0)</f>
        <v>Para llevar</v>
      </c>
      <c r="V3033" t="s">
        <v>6</v>
      </c>
      <c r="W3033" t="str">
        <f>VLOOKUP(ventas_starbucks_2025[[#This Row],[método_pago]],cambio_metodo_pago[#All],2,0)</f>
        <v>Aplicación móbil</v>
      </c>
      <c r="X3033" t="s">
        <v>7</v>
      </c>
      <c r="Y3033">
        <v>0</v>
      </c>
      <c r="Z3033" t="str">
        <f>VLOOKUP(ventas_starbucks_2025[[#This Row],[promoción_aplicada5]],promocion_cambiar[#All],2,0)</f>
        <v>2x1</v>
      </c>
      <c r="AA3033" t="s">
        <v>51</v>
      </c>
      <c r="AB3033" t="s">
        <v>18</v>
      </c>
      <c r="AC3033" t="s">
        <v>24</v>
      </c>
      <c r="AD3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33">
        <v>13.3</v>
      </c>
      <c r="AF3033">
        <v>3</v>
      </c>
      <c r="AG3033">
        <v>18</v>
      </c>
      <c r="AH3033">
        <v>13</v>
      </c>
    </row>
    <row r="3034" spans="1:34" x14ac:dyDescent="0.25">
      <c r="A3034" s="3" t="s">
        <v>3109</v>
      </c>
      <c r="B3034" s="1">
        <v>45697</v>
      </c>
      <c r="C3034" s="23">
        <f t="shared" si="235"/>
        <v>9</v>
      </c>
      <c r="D3034" s="23">
        <f t="shared" si="236"/>
        <v>7</v>
      </c>
      <c r="E3034" s="23" t="str">
        <f t="shared" si="237"/>
        <v>domingo</v>
      </c>
      <c r="F3034" s="23">
        <f t="shared" si="238"/>
        <v>2</v>
      </c>
      <c r="G3034" s="23" t="str">
        <f t="shared" si="239"/>
        <v>febrero</v>
      </c>
      <c r="H3034" s="2">
        <v>0.34791666666666665</v>
      </c>
      <c r="I3034" t="s">
        <v>57</v>
      </c>
      <c r="J3034" t="str">
        <f>VLOOKUP(ventas_starbucks_2025[[#This Row],[sucursal]],cambio_sucursal[#All],2,0)</f>
        <v>Sucursal Avda Colón</v>
      </c>
      <c r="K3034" t="s">
        <v>48</v>
      </c>
      <c r="L3034" t="s">
        <v>49</v>
      </c>
      <c r="M3034" t="s">
        <v>62</v>
      </c>
      <c r="N3034" t="str">
        <f>IFERROR(VLOOKUP(ventas_starbucks_2025[[#This Row],[tamaño_sucio]],cambio_tamaño[#All],2,0),"Tamaño único")</f>
        <v>Extra-Grande</v>
      </c>
      <c r="O3034">
        <v>3</v>
      </c>
      <c r="P3034">
        <v>1737.15</v>
      </c>
      <c r="Q3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4">
        <v>5211.45</v>
      </c>
      <c r="S3034" t="s">
        <v>15</v>
      </c>
      <c r="T3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34" t="str">
        <f>VLOOKUP(ventas_starbucks_2025[[#This Row],[canal_compra]],cambio_canal_compra[#All],2,0)</f>
        <v>Para llevar</v>
      </c>
      <c r="V3034" t="s">
        <v>40</v>
      </c>
      <c r="W3034" t="str">
        <f>VLOOKUP(ventas_starbucks_2025[[#This Row],[método_pago]],cambio_metodo_pago[#All],2,0)</f>
        <v>Efectivo</v>
      </c>
      <c r="X3034" t="s">
        <v>22</v>
      </c>
      <c r="Y3034">
        <v>0</v>
      </c>
      <c r="Z3034" t="str">
        <f>VLOOKUP(ventas_starbucks_2025[[#This Row],[promoción_aplicada5]],promocion_cambiar[#All],2,0)</f>
        <v>Combo</v>
      </c>
      <c r="AA3034" t="s">
        <v>8</v>
      </c>
      <c r="AB3034" t="s">
        <v>23</v>
      </c>
      <c r="AC3034" t="s">
        <v>10</v>
      </c>
      <c r="AD3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34">
        <v>4.3</v>
      </c>
      <c r="AF3034">
        <v>5</v>
      </c>
      <c r="AG3034">
        <v>47</v>
      </c>
      <c r="AH3034">
        <v>44</v>
      </c>
    </row>
    <row r="3035" spans="1:34" x14ac:dyDescent="0.25">
      <c r="A3035" s="3" t="s">
        <v>3110</v>
      </c>
      <c r="B3035" s="1">
        <v>45744</v>
      </c>
      <c r="C3035" s="23">
        <f t="shared" si="235"/>
        <v>28</v>
      </c>
      <c r="D3035" s="23">
        <f t="shared" si="236"/>
        <v>5</v>
      </c>
      <c r="E3035" s="1" t="str">
        <f t="shared" si="237"/>
        <v>viernes</v>
      </c>
      <c r="F3035" s="23">
        <f t="shared" si="238"/>
        <v>3</v>
      </c>
      <c r="G3035" s="1" t="str">
        <f t="shared" si="239"/>
        <v>marzo</v>
      </c>
      <c r="H3035" s="2">
        <v>0.43125000000000002</v>
      </c>
      <c r="I3035" t="s">
        <v>1</v>
      </c>
      <c r="J3035" t="str">
        <f>VLOOKUP(ventas_starbucks_2025[[#This Row],[sucursal]],cambio_sucursal[#All],2,0)</f>
        <v>Sucursal Nueva Córdoba</v>
      </c>
      <c r="K3035" t="s">
        <v>89</v>
      </c>
      <c r="L3035" t="s">
        <v>90</v>
      </c>
      <c r="M3035" t="s">
        <v>4</v>
      </c>
      <c r="N3035" t="str">
        <f>IFERROR(VLOOKUP(ventas_starbucks_2025[[#This Row],[tamaño_sucio]],cambio_tamaño[#All],2,0),"Tamaño único")</f>
        <v>Tamaño único</v>
      </c>
      <c r="O3035">
        <v>3</v>
      </c>
      <c r="P3035">
        <v>1370.21</v>
      </c>
      <c r="Q3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5">
        <v>4110.63</v>
      </c>
      <c r="S3035" t="s">
        <v>15</v>
      </c>
      <c r="T3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5" t="str">
        <f>VLOOKUP(ventas_starbucks_2025[[#This Row],[canal_compra]],cambio_canal_compra[#All],2,0)</f>
        <v>Para llevar</v>
      </c>
      <c r="V3035" t="s">
        <v>16</v>
      </c>
      <c r="W3035" t="str">
        <f>VLOOKUP(ventas_starbucks_2025[[#This Row],[método_pago]],cambio_metodo_pago[#All],2,0)</f>
        <v>Tarjeta</v>
      </c>
      <c r="X3035" t="s">
        <v>22</v>
      </c>
      <c r="Y3035">
        <v>0</v>
      </c>
      <c r="Z3035" t="str">
        <f>VLOOKUP(ventas_starbucks_2025[[#This Row],[promoción_aplicada5]],promocion_cambiar[#All],2,0)</f>
        <v>Combo</v>
      </c>
      <c r="AA3035" t="s">
        <v>8</v>
      </c>
      <c r="AB3035" t="s">
        <v>18</v>
      </c>
      <c r="AC3035" t="s">
        <v>10</v>
      </c>
      <c r="AD3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35">
        <v>11.6</v>
      </c>
      <c r="AF3035">
        <v>3</v>
      </c>
      <c r="AG3035">
        <v>32</v>
      </c>
      <c r="AH3035">
        <v>29</v>
      </c>
    </row>
    <row r="3036" spans="1:34" x14ac:dyDescent="0.25">
      <c r="A3036" s="3" t="s">
        <v>3111</v>
      </c>
      <c r="B3036" s="1">
        <v>45689</v>
      </c>
      <c r="C3036" s="23">
        <f t="shared" si="235"/>
        <v>1</v>
      </c>
      <c r="D3036" s="23">
        <f t="shared" si="236"/>
        <v>6</v>
      </c>
      <c r="E3036" s="23" t="str">
        <f t="shared" si="237"/>
        <v>sábado</v>
      </c>
      <c r="F3036" s="23">
        <f t="shared" si="238"/>
        <v>2</v>
      </c>
      <c r="G3036" s="23" t="str">
        <f t="shared" si="239"/>
        <v>febrero</v>
      </c>
      <c r="H3036" s="2">
        <v>0.30486111111111114</v>
      </c>
      <c r="I3036" t="s">
        <v>12</v>
      </c>
      <c r="J3036" t="str">
        <f>VLOOKUP(ventas_starbucks_2025[[#This Row],[sucursal]],cambio_sucursal[#All],2,0)</f>
        <v>Sucursal Córdoba Shopping</v>
      </c>
      <c r="K3036" t="s">
        <v>74</v>
      </c>
      <c r="L3036" t="s">
        <v>70</v>
      </c>
      <c r="M3036" t="s">
        <v>62</v>
      </c>
      <c r="N3036" t="str">
        <f>IFERROR(VLOOKUP(ventas_starbucks_2025[[#This Row],[tamaño_sucio]],cambio_tamaño[#All],2,0),"Tamaño único")</f>
        <v>Extra-Grande</v>
      </c>
      <c r="O3036">
        <v>4</v>
      </c>
      <c r="P3036">
        <v>1525.18</v>
      </c>
      <c r="Q3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6">
        <v>6100.72</v>
      </c>
      <c r="S3036" t="s">
        <v>31</v>
      </c>
      <c r="T3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36" t="str">
        <f>VLOOKUP(ventas_starbucks_2025[[#This Row],[canal_compra]],cambio_canal_compra[#All],2,0)</f>
        <v>Entrega domicilio</v>
      </c>
      <c r="V3036" t="s">
        <v>16</v>
      </c>
      <c r="W3036" t="str">
        <f>VLOOKUP(ventas_starbucks_2025[[#This Row],[método_pago]],cambio_metodo_pago[#All],2,0)</f>
        <v>Tarjeta</v>
      </c>
      <c r="X3036" t="s">
        <v>7</v>
      </c>
      <c r="Y3036">
        <v>10</v>
      </c>
      <c r="Z3036" t="str">
        <f>VLOOKUP(ventas_starbucks_2025[[#This Row],[promoción_aplicada5]],promocion_cambiar[#All],2,0)</f>
        <v>Combo</v>
      </c>
      <c r="AA3036" t="s">
        <v>8</v>
      </c>
      <c r="AB3036" t="s">
        <v>23</v>
      </c>
      <c r="AC3036" t="s">
        <v>24</v>
      </c>
      <c r="AD3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36">
        <v>11.8</v>
      </c>
      <c r="AF3036">
        <v>2</v>
      </c>
      <c r="AG3036">
        <v>11</v>
      </c>
      <c r="AH3036">
        <v>7</v>
      </c>
    </row>
    <row r="3037" spans="1:34" x14ac:dyDescent="0.25">
      <c r="A3037" s="3" t="s">
        <v>3112</v>
      </c>
      <c r="B3037" s="1">
        <v>45727</v>
      </c>
      <c r="C3037" s="23">
        <f t="shared" si="235"/>
        <v>11</v>
      </c>
      <c r="D3037" s="23">
        <f t="shared" si="236"/>
        <v>2</v>
      </c>
      <c r="E3037" s="23" t="str">
        <f t="shared" si="237"/>
        <v>martes</v>
      </c>
      <c r="F3037" s="23">
        <f t="shared" si="238"/>
        <v>3</v>
      </c>
      <c r="G3037" s="23" t="str">
        <f t="shared" si="239"/>
        <v>marzo</v>
      </c>
      <c r="H3037" s="2">
        <v>0.58680555555555558</v>
      </c>
      <c r="I3037" t="s">
        <v>26</v>
      </c>
      <c r="J3037" t="str">
        <f>VLOOKUP(ventas_starbucks_2025[[#This Row],[sucursal]],cambio_sucursal[#All],2,0)</f>
        <v>Sucursal San Lorenzo 47</v>
      </c>
      <c r="K3037" t="s">
        <v>175</v>
      </c>
      <c r="L3037" t="s">
        <v>70</v>
      </c>
      <c r="M3037" t="s">
        <v>45</v>
      </c>
      <c r="N3037" t="str">
        <f>IFERROR(VLOOKUP(ventas_starbucks_2025[[#This Row],[tamaño_sucio]],cambio_tamaño[#All],2,0),"Tamaño único")</f>
        <v>Grande</v>
      </c>
      <c r="O3037">
        <v>2</v>
      </c>
      <c r="P3037">
        <v>1395.28</v>
      </c>
      <c r="Q3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7">
        <v>2790.56</v>
      </c>
      <c r="S3037" t="s">
        <v>31</v>
      </c>
      <c r="T3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7" t="str">
        <f>VLOOKUP(ventas_starbucks_2025[[#This Row],[canal_compra]],cambio_canal_compra[#All],2,0)</f>
        <v>Entrega domicilio</v>
      </c>
      <c r="V3037" t="s">
        <v>16</v>
      </c>
      <c r="W3037" t="str">
        <f>VLOOKUP(ventas_starbucks_2025[[#This Row],[método_pago]],cambio_metodo_pago[#All],2,0)</f>
        <v>Tarjeta</v>
      </c>
      <c r="X3037" t="s">
        <v>7</v>
      </c>
      <c r="Y3037">
        <v>15</v>
      </c>
      <c r="Z3037" t="str">
        <f>VLOOKUP(ventas_starbucks_2025[[#This Row],[promoción_aplicada5]],promocion_cambiar[#All],2,0)</f>
        <v>2x1</v>
      </c>
      <c r="AA3037" t="s">
        <v>51</v>
      </c>
      <c r="AB3037" t="s">
        <v>18</v>
      </c>
      <c r="AC3037" t="s">
        <v>10</v>
      </c>
      <c r="AD3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37">
        <v>4.7</v>
      </c>
      <c r="AF3037">
        <v>3</v>
      </c>
      <c r="AG3037">
        <v>10</v>
      </c>
      <c r="AH3037">
        <v>8</v>
      </c>
    </row>
    <row r="3038" spans="1:34" x14ac:dyDescent="0.25">
      <c r="A3038" s="3" t="s">
        <v>3113</v>
      </c>
      <c r="B3038" s="1">
        <v>45693</v>
      </c>
      <c r="C3038" s="23">
        <f t="shared" si="235"/>
        <v>5</v>
      </c>
      <c r="D3038" s="23">
        <f t="shared" si="236"/>
        <v>3</v>
      </c>
      <c r="E3038" s="23" t="str">
        <f t="shared" si="237"/>
        <v>miércoles</v>
      </c>
      <c r="F3038" s="23">
        <f t="shared" si="238"/>
        <v>2</v>
      </c>
      <c r="G3038" s="23" t="str">
        <f t="shared" si="239"/>
        <v>febrero</v>
      </c>
      <c r="H3038" s="2">
        <v>0.36458333333333331</v>
      </c>
      <c r="I3038" t="s">
        <v>12</v>
      </c>
      <c r="J3038" t="str">
        <f>VLOOKUP(ventas_starbucks_2025[[#This Row],[sucursal]],cambio_sucursal[#All],2,0)</f>
        <v>Sucursal Córdoba Shopping</v>
      </c>
      <c r="K3038" t="s">
        <v>115</v>
      </c>
      <c r="L3038" t="s">
        <v>21</v>
      </c>
      <c r="M3038" t="s">
        <v>4</v>
      </c>
      <c r="N3038" t="str">
        <f>IFERROR(VLOOKUP(ventas_starbucks_2025[[#This Row],[tamaño_sucio]],cambio_tamaño[#All],2,0),"Tamaño único")</f>
        <v>Tamaño único</v>
      </c>
      <c r="O3038">
        <v>5</v>
      </c>
      <c r="P3038">
        <v>743.38</v>
      </c>
      <c r="Q3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038">
        <v>3716.9</v>
      </c>
      <c r="S3038" t="s">
        <v>15</v>
      </c>
      <c r="T3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8" t="str">
        <f>VLOOKUP(ventas_starbucks_2025[[#This Row],[canal_compra]],cambio_canal_compra[#All],2,0)</f>
        <v>Para llevar</v>
      </c>
      <c r="V3038" t="s">
        <v>40</v>
      </c>
      <c r="W3038" t="str">
        <f>VLOOKUP(ventas_starbucks_2025[[#This Row],[método_pago]],cambio_metodo_pago[#All],2,0)</f>
        <v>Efectivo</v>
      </c>
      <c r="X3038" t="s">
        <v>7</v>
      </c>
      <c r="Y3038">
        <v>0</v>
      </c>
      <c r="Z3038" t="str">
        <f>VLOOKUP(ventas_starbucks_2025[[#This Row],[promoción_aplicada5]],promocion_cambiar[#All],2,0)</f>
        <v>Hora Feliz</v>
      </c>
      <c r="AA3038" t="s">
        <v>36</v>
      </c>
      <c r="AB3038" t="s">
        <v>9</v>
      </c>
      <c r="AC3038" t="s">
        <v>10</v>
      </c>
      <c r="AD3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38">
        <v>4.5999999999999996</v>
      </c>
      <c r="AF3038">
        <v>2</v>
      </c>
      <c r="AG3038">
        <v>10</v>
      </c>
      <c r="AH3038">
        <v>5</v>
      </c>
    </row>
    <row r="3039" spans="1:34" x14ac:dyDescent="0.25">
      <c r="A3039" s="3" t="s">
        <v>3114</v>
      </c>
      <c r="B3039" s="1">
        <v>45723</v>
      </c>
      <c r="C3039" s="23">
        <f t="shared" si="235"/>
        <v>7</v>
      </c>
      <c r="D3039" s="23">
        <f t="shared" si="236"/>
        <v>5</v>
      </c>
      <c r="E3039" s="1" t="str">
        <f t="shared" si="237"/>
        <v>viernes</v>
      </c>
      <c r="F3039" s="23">
        <f t="shared" si="238"/>
        <v>3</v>
      </c>
      <c r="G3039" s="1" t="str">
        <f t="shared" si="239"/>
        <v>marzo</v>
      </c>
      <c r="H3039" s="2">
        <v>0.45763888888888887</v>
      </c>
      <c r="I3039" t="s">
        <v>1</v>
      </c>
      <c r="J3039" t="str">
        <f>VLOOKUP(ventas_starbucks_2025[[#This Row],[sucursal]],cambio_sucursal[#All],2,0)</f>
        <v>Sucursal Nueva Córdoba</v>
      </c>
      <c r="K3039" t="s">
        <v>38</v>
      </c>
      <c r="L3039" t="s">
        <v>39</v>
      </c>
      <c r="M3039" t="s">
        <v>4</v>
      </c>
      <c r="N3039" t="str">
        <f>IFERROR(VLOOKUP(ventas_starbucks_2025[[#This Row],[tamaño_sucio]],cambio_tamaño[#All],2,0),"Tamaño único")</f>
        <v>Tamaño único</v>
      </c>
      <c r="O3039">
        <v>1</v>
      </c>
      <c r="P3039">
        <v>1278.31</v>
      </c>
      <c r="Q3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9">
        <v>1278.31</v>
      </c>
      <c r="S3039" t="s">
        <v>5</v>
      </c>
      <c r="T3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9" t="str">
        <f>VLOOKUP(ventas_starbucks_2025[[#This Row],[canal_compra]],cambio_canal_compra[#All],2,0)</f>
        <v>En tienda</v>
      </c>
      <c r="V3039" t="s">
        <v>16</v>
      </c>
      <c r="W3039" t="str">
        <f>VLOOKUP(ventas_starbucks_2025[[#This Row],[método_pago]],cambio_metodo_pago[#All],2,0)</f>
        <v>Tarjeta</v>
      </c>
      <c r="X3039" t="s">
        <v>7</v>
      </c>
      <c r="Y3039">
        <v>10</v>
      </c>
      <c r="Z3039" t="str">
        <f>VLOOKUP(ventas_starbucks_2025[[#This Row],[promoción_aplicada5]],promocion_cambiar[#All],2,0)</f>
        <v>Ninguna</v>
      </c>
      <c r="AA3039" t="s">
        <v>17</v>
      </c>
      <c r="AB3039" t="s">
        <v>9</v>
      </c>
      <c r="AC3039" t="s">
        <v>24</v>
      </c>
      <c r="AD3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39">
        <v>13.1</v>
      </c>
      <c r="AF3039">
        <v>5</v>
      </c>
      <c r="AG3039">
        <v>23</v>
      </c>
      <c r="AH3039">
        <v>22</v>
      </c>
    </row>
    <row r="3040" spans="1:34" x14ac:dyDescent="0.25">
      <c r="A3040" s="3" t="s">
        <v>3115</v>
      </c>
      <c r="B3040" s="1">
        <v>45672</v>
      </c>
      <c r="C3040" s="23">
        <f t="shared" si="235"/>
        <v>15</v>
      </c>
      <c r="D3040" s="23">
        <f t="shared" si="236"/>
        <v>3</v>
      </c>
      <c r="E3040" s="23" t="str">
        <f t="shared" si="237"/>
        <v>miércoles</v>
      </c>
      <c r="F3040" s="23">
        <f t="shared" si="238"/>
        <v>1</v>
      </c>
      <c r="G3040" s="23" t="str">
        <f t="shared" si="239"/>
        <v>enero</v>
      </c>
      <c r="H3040" s="2">
        <v>0.875</v>
      </c>
      <c r="I3040" t="s">
        <v>12</v>
      </c>
      <c r="J3040" t="str">
        <f>VLOOKUP(ventas_starbucks_2025[[#This Row],[sucursal]],cambio_sucursal[#All],2,0)</f>
        <v>Sucursal Córdoba Shopping</v>
      </c>
      <c r="K3040" t="s">
        <v>89</v>
      </c>
      <c r="L3040" t="s">
        <v>90</v>
      </c>
      <c r="M3040" t="s">
        <v>4</v>
      </c>
      <c r="N3040" t="str">
        <f>IFERROR(VLOOKUP(ventas_starbucks_2025[[#This Row],[tamaño_sucio]],cambio_tamaño[#All],2,0),"Tamaño único")</f>
        <v>Tamaño único</v>
      </c>
      <c r="O3040">
        <v>1</v>
      </c>
      <c r="P3040">
        <v>1635.29</v>
      </c>
      <c r="Q3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0">
        <v>1635.29</v>
      </c>
      <c r="S3040" t="s">
        <v>31</v>
      </c>
      <c r="T3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40" t="str">
        <f>VLOOKUP(ventas_starbucks_2025[[#This Row],[canal_compra]],cambio_canal_compra[#All],2,0)</f>
        <v>Entrega domicilio</v>
      </c>
      <c r="V3040" t="s">
        <v>40</v>
      </c>
      <c r="W3040" t="str">
        <f>VLOOKUP(ventas_starbucks_2025[[#This Row],[método_pago]],cambio_metodo_pago[#All],2,0)</f>
        <v>Efectivo</v>
      </c>
      <c r="X3040" t="s">
        <v>7</v>
      </c>
      <c r="Y3040">
        <v>10</v>
      </c>
      <c r="Z3040" t="str">
        <f>VLOOKUP(ventas_starbucks_2025[[#This Row],[promoción_aplicada5]],promocion_cambiar[#All],2,0)</f>
        <v>2x1</v>
      </c>
      <c r="AA3040" t="s">
        <v>51</v>
      </c>
      <c r="AB3040" t="s">
        <v>29</v>
      </c>
      <c r="AC3040" t="s">
        <v>24</v>
      </c>
      <c r="AD3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40">
        <v>14.6</v>
      </c>
      <c r="AF3040">
        <v>4</v>
      </c>
      <c r="AG3040">
        <v>31</v>
      </c>
      <c r="AH3040">
        <v>30</v>
      </c>
    </row>
    <row r="3041" spans="1:34" x14ac:dyDescent="0.25">
      <c r="A3041" s="3" t="s">
        <v>3116</v>
      </c>
      <c r="B3041" s="1">
        <v>45714</v>
      </c>
      <c r="C3041" s="23">
        <f t="shared" si="235"/>
        <v>26</v>
      </c>
      <c r="D3041" s="23">
        <f t="shared" si="236"/>
        <v>3</v>
      </c>
      <c r="E3041" s="23" t="str">
        <f t="shared" si="237"/>
        <v>miércoles</v>
      </c>
      <c r="F3041" s="23">
        <f t="shared" si="238"/>
        <v>2</v>
      </c>
      <c r="G3041" s="23" t="str">
        <f t="shared" si="239"/>
        <v>febrero</v>
      </c>
      <c r="H3041" s="2">
        <v>0.56944444444444442</v>
      </c>
      <c r="I3041" t="s">
        <v>57</v>
      </c>
      <c r="J3041" t="str">
        <f>VLOOKUP(ventas_starbucks_2025[[#This Row],[sucursal]],cambio_sucursal[#All],2,0)</f>
        <v>Sucursal Avda Colón</v>
      </c>
      <c r="K3041" t="s">
        <v>2</v>
      </c>
      <c r="L3041" t="s">
        <v>3</v>
      </c>
      <c r="M3041" t="s">
        <v>4</v>
      </c>
      <c r="N3041" t="str">
        <f>IFERROR(VLOOKUP(ventas_starbucks_2025[[#This Row],[tamaño_sucio]],cambio_tamaño[#All],2,0),"Tamaño único")</f>
        <v>Tamaño único</v>
      </c>
      <c r="O3041">
        <v>5</v>
      </c>
      <c r="P3041">
        <v>2653.59</v>
      </c>
      <c r="Q3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41">
        <v>13267.95</v>
      </c>
      <c r="S3041" t="s">
        <v>31</v>
      </c>
      <c r="T3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041" t="str">
        <f>VLOOKUP(ventas_starbucks_2025[[#This Row],[canal_compra]],cambio_canal_compra[#All],2,0)</f>
        <v>Entrega domicilio</v>
      </c>
      <c r="V3041" t="s">
        <v>6</v>
      </c>
      <c r="W3041" t="str">
        <f>VLOOKUP(ventas_starbucks_2025[[#This Row],[método_pago]],cambio_metodo_pago[#All],2,0)</f>
        <v>Aplicación móbil</v>
      </c>
      <c r="X3041" t="s">
        <v>7</v>
      </c>
      <c r="Y3041">
        <v>10</v>
      </c>
      <c r="Z3041" t="str">
        <f>VLOOKUP(ventas_starbucks_2025[[#This Row],[promoción_aplicada5]],promocion_cambiar[#All],2,0)</f>
        <v>Combo</v>
      </c>
      <c r="AA3041" t="s">
        <v>8</v>
      </c>
      <c r="AB3041" t="s">
        <v>32</v>
      </c>
      <c r="AC3041" t="s">
        <v>10</v>
      </c>
      <c r="AD3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41">
        <v>7.9</v>
      </c>
      <c r="AF3041">
        <v>2</v>
      </c>
      <c r="AG3041">
        <v>36</v>
      </c>
      <c r="AH3041">
        <v>31</v>
      </c>
    </row>
    <row r="3042" spans="1:34" x14ac:dyDescent="0.25">
      <c r="A3042" s="3" t="s">
        <v>3117</v>
      </c>
      <c r="B3042" s="1">
        <v>45732</v>
      </c>
      <c r="C3042" s="23">
        <f t="shared" si="235"/>
        <v>16</v>
      </c>
      <c r="D3042" s="23">
        <f t="shared" si="236"/>
        <v>7</v>
      </c>
      <c r="E3042" s="23" t="str">
        <f t="shared" si="237"/>
        <v>domingo</v>
      </c>
      <c r="F3042" s="23">
        <f t="shared" si="238"/>
        <v>3</v>
      </c>
      <c r="G3042" s="23" t="str">
        <f t="shared" si="239"/>
        <v>marzo</v>
      </c>
      <c r="H3042" s="2">
        <v>0.38333333333333336</v>
      </c>
      <c r="I3042" t="s">
        <v>57</v>
      </c>
      <c r="J3042" t="str">
        <f>VLOOKUP(ventas_starbucks_2025[[#This Row],[sucursal]],cambio_sucursal[#All],2,0)</f>
        <v>Sucursal Avda Colón</v>
      </c>
      <c r="K3042" t="s">
        <v>20</v>
      </c>
      <c r="L3042" t="s">
        <v>21</v>
      </c>
      <c r="M3042" t="s">
        <v>4</v>
      </c>
      <c r="N3042" t="str">
        <f>IFERROR(VLOOKUP(ventas_starbucks_2025[[#This Row],[tamaño_sucio]],cambio_tamaño[#All],2,0),"Tamaño único")</f>
        <v>Tamaño único</v>
      </c>
      <c r="O3042">
        <v>5</v>
      </c>
      <c r="P3042">
        <v>777.95</v>
      </c>
      <c r="Q3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042">
        <v>3889.75</v>
      </c>
      <c r="S3042" t="s">
        <v>15</v>
      </c>
      <c r="T3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42" t="str">
        <f>VLOOKUP(ventas_starbucks_2025[[#This Row],[canal_compra]],cambio_canal_compra[#All],2,0)</f>
        <v>Para llevar</v>
      </c>
      <c r="V3042" t="s">
        <v>6</v>
      </c>
      <c r="W3042" t="str">
        <f>VLOOKUP(ventas_starbucks_2025[[#This Row],[método_pago]],cambio_metodo_pago[#All],2,0)</f>
        <v>Aplicación móbil</v>
      </c>
      <c r="X3042" t="s">
        <v>7</v>
      </c>
      <c r="Y3042">
        <v>10</v>
      </c>
      <c r="Z3042" t="str">
        <f>VLOOKUP(ventas_starbucks_2025[[#This Row],[promoción_aplicada5]],promocion_cambiar[#All],2,0)</f>
        <v>Hora Feliz</v>
      </c>
      <c r="AA3042" t="s">
        <v>36</v>
      </c>
      <c r="AB3042" t="s">
        <v>23</v>
      </c>
      <c r="AC3042" t="s">
        <v>10</v>
      </c>
      <c r="AD3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42">
        <v>10.6</v>
      </c>
      <c r="AF3042">
        <v>4</v>
      </c>
      <c r="AG3042">
        <v>40</v>
      </c>
      <c r="AH3042">
        <v>35</v>
      </c>
    </row>
    <row r="3043" spans="1:34" x14ac:dyDescent="0.25">
      <c r="A3043" s="3" t="s">
        <v>3118</v>
      </c>
      <c r="B3043" s="1">
        <v>45720</v>
      </c>
      <c r="C3043" s="23">
        <f t="shared" si="235"/>
        <v>4</v>
      </c>
      <c r="D3043" s="23">
        <f t="shared" si="236"/>
        <v>2</v>
      </c>
      <c r="E3043" s="23" t="str">
        <f t="shared" si="237"/>
        <v>martes</v>
      </c>
      <c r="F3043" s="23">
        <f t="shared" si="238"/>
        <v>3</v>
      </c>
      <c r="G3043" s="23" t="str">
        <f t="shared" si="239"/>
        <v>marzo</v>
      </c>
      <c r="H3043" s="2">
        <v>0.85</v>
      </c>
      <c r="I3043" t="s">
        <v>26</v>
      </c>
      <c r="J3043" t="str">
        <f>VLOOKUP(ventas_starbucks_2025[[#This Row],[sucursal]],cambio_sucursal[#All],2,0)</f>
        <v>Sucursal San Lorenzo 47</v>
      </c>
      <c r="K3043" t="s">
        <v>27</v>
      </c>
      <c r="L3043" t="s">
        <v>28</v>
      </c>
      <c r="M3043" t="s">
        <v>4</v>
      </c>
      <c r="N3043" t="str">
        <f>IFERROR(VLOOKUP(ventas_starbucks_2025[[#This Row],[tamaño_sucio]],cambio_tamaño[#All],2,0),"Tamaño único")</f>
        <v>Tamaño único</v>
      </c>
      <c r="O3043">
        <v>3</v>
      </c>
      <c r="P3043">
        <v>2447.5</v>
      </c>
      <c r="Q3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43">
        <v>7342.5</v>
      </c>
      <c r="S3043" t="s">
        <v>15</v>
      </c>
      <c r="T3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3" t="str">
        <f>VLOOKUP(ventas_starbucks_2025[[#This Row],[canal_compra]],cambio_canal_compra[#All],2,0)</f>
        <v>Para llevar</v>
      </c>
      <c r="V3043" t="s">
        <v>40</v>
      </c>
      <c r="W3043" t="str">
        <f>VLOOKUP(ventas_starbucks_2025[[#This Row],[método_pago]],cambio_metodo_pago[#All],2,0)</f>
        <v>Efectivo</v>
      </c>
      <c r="X3043" t="s">
        <v>22</v>
      </c>
      <c r="Y3043">
        <v>0</v>
      </c>
      <c r="Z3043" t="str">
        <f>VLOOKUP(ventas_starbucks_2025[[#This Row],[promoción_aplicada5]],promocion_cambiar[#All],2,0)</f>
        <v>Combo</v>
      </c>
      <c r="AA3043" t="s">
        <v>8</v>
      </c>
      <c r="AB3043" t="s">
        <v>23</v>
      </c>
      <c r="AC3043" t="s">
        <v>24</v>
      </c>
      <c r="AD3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43">
        <v>2.5</v>
      </c>
      <c r="AF3043">
        <v>5</v>
      </c>
      <c r="AG3043">
        <v>49</v>
      </c>
      <c r="AH3043">
        <v>46</v>
      </c>
    </row>
    <row r="3044" spans="1:34" x14ac:dyDescent="0.25">
      <c r="A3044" s="3" t="s">
        <v>3119</v>
      </c>
      <c r="B3044" s="1">
        <v>45744</v>
      </c>
      <c r="C3044" s="23">
        <f t="shared" si="235"/>
        <v>28</v>
      </c>
      <c r="D3044" s="23">
        <f t="shared" si="236"/>
        <v>5</v>
      </c>
      <c r="E3044" s="23" t="str">
        <f t="shared" si="237"/>
        <v>viernes</v>
      </c>
      <c r="F3044" s="23">
        <f t="shared" si="238"/>
        <v>3</v>
      </c>
      <c r="G3044" s="23" t="str">
        <f t="shared" si="239"/>
        <v>marzo</v>
      </c>
      <c r="H3044" s="2">
        <v>0.80625000000000002</v>
      </c>
      <c r="I3044" t="s">
        <v>1</v>
      </c>
      <c r="J3044" t="str">
        <f>VLOOKUP(ventas_starbucks_2025[[#This Row],[sucursal]],cambio_sucursal[#All],2,0)</f>
        <v>Sucursal Nueva Córdoba</v>
      </c>
      <c r="K3044" t="s">
        <v>132</v>
      </c>
      <c r="L3044" t="s">
        <v>35</v>
      </c>
      <c r="M3044" t="s">
        <v>4</v>
      </c>
      <c r="N3044" t="str">
        <f>IFERROR(VLOOKUP(ventas_starbucks_2025[[#This Row],[tamaño_sucio]],cambio_tamaño[#All],2,0),"Tamaño único")</f>
        <v>Tamaño único</v>
      </c>
      <c r="O3044">
        <v>5</v>
      </c>
      <c r="P3044">
        <v>1424.39</v>
      </c>
      <c r="Q3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4">
        <v>7121.95</v>
      </c>
      <c r="S3044" t="s">
        <v>5</v>
      </c>
      <c r="T3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4" t="str">
        <f>VLOOKUP(ventas_starbucks_2025[[#This Row],[canal_compra]],cambio_canal_compra[#All],2,0)</f>
        <v>En tienda</v>
      </c>
      <c r="V3044" t="s">
        <v>16</v>
      </c>
      <c r="W3044" t="str">
        <f>VLOOKUP(ventas_starbucks_2025[[#This Row],[método_pago]],cambio_metodo_pago[#All],2,0)</f>
        <v>Tarjeta</v>
      </c>
      <c r="X3044" t="s">
        <v>7</v>
      </c>
      <c r="Y3044">
        <v>15</v>
      </c>
      <c r="Z3044" t="str">
        <f>VLOOKUP(ventas_starbucks_2025[[#This Row],[promoción_aplicada5]],promocion_cambiar[#All],2,0)</f>
        <v>2x1</v>
      </c>
      <c r="AA3044" t="s">
        <v>51</v>
      </c>
      <c r="AB3044" t="s">
        <v>52</v>
      </c>
      <c r="AC3044" t="s">
        <v>10</v>
      </c>
      <c r="AD3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44">
        <v>11.9</v>
      </c>
      <c r="AF3044">
        <v>1</v>
      </c>
      <c r="AG3044">
        <v>17</v>
      </c>
      <c r="AH3044">
        <v>12</v>
      </c>
    </row>
    <row r="3045" spans="1:34" x14ac:dyDescent="0.25">
      <c r="A3045" s="3" t="s">
        <v>3120</v>
      </c>
      <c r="B3045" s="1">
        <v>45729</v>
      </c>
      <c r="C3045" s="23">
        <f t="shared" si="235"/>
        <v>13</v>
      </c>
      <c r="D3045" s="23">
        <f t="shared" si="236"/>
        <v>4</v>
      </c>
      <c r="E3045" s="23" t="str">
        <f t="shared" si="237"/>
        <v>jueves</v>
      </c>
      <c r="F3045" s="23">
        <f t="shared" si="238"/>
        <v>3</v>
      </c>
      <c r="G3045" s="23" t="str">
        <f t="shared" si="239"/>
        <v>marzo</v>
      </c>
      <c r="H3045" s="2">
        <v>0.62152777777777779</v>
      </c>
      <c r="I3045" t="s">
        <v>1</v>
      </c>
      <c r="J3045" t="str">
        <f>VLOOKUP(ventas_starbucks_2025[[#This Row],[sucursal]],cambio_sucursal[#All],2,0)</f>
        <v>Sucursal Nueva Córdoba</v>
      </c>
      <c r="K3045" t="s">
        <v>48</v>
      </c>
      <c r="L3045" t="s">
        <v>49</v>
      </c>
      <c r="M3045" t="s">
        <v>45</v>
      </c>
      <c r="N3045" t="str">
        <f>IFERROR(VLOOKUP(ventas_starbucks_2025[[#This Row],[tamaño_sucio]],cambio_tamaño[#All],2,0),"Tamaño único")</f>
        <v>Grande</v>
      </c>
      <c r="O3045">
        <v>3</v>
      </c>
      <c r="P3045">
        <v>2055.7600000000002</v>
      </c>
      <c r="Q3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45">
        <v>6167.28</v>
      </c>
      <c r="S3045" t="s">
        <v>5</v>
      </c>
      <c r="T3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5" t="str">
        <f>VLOOKUP(ventas_starbucks_2025[[#This Row],[canal_compra]],cambio_canal_compra[#All],2,0)</f>
        <v>En tienda</v>
      </c>
      <c r="V3045" t="s">
        <v>16</v>
      </c>
      <c r="W3045" t="str">
        <f>VLOOKUP(ventas_starbucks_2025[[#This Row],[método_pago]],cambio_metodo_pago[#All],2,0)</f>
        <v>Tarjeta</v>
      </c>
      <c r="X3045" t="s">
        <v>22</v>
      </c>
      <c r="Y3045">
        <v>0</v>
      </c>
      <c r="Z3045" t="str">
        <f>VLOOKUP(ventas_starbucks_2025[[#This Row],[promoción_aplicada5]],promocion_cambiar[#All],2,0)</f>
        <v>2x1</v>
      </c>
      <c r="AA3045" t="s">
        <v>51</v>
      </c>
      <c r="AB3045" t="s">
        <v>23</v>
      </c>
      <c r="AC3045" t="s">
        <v>10</v>
      </c>
      <c r="AD3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45">
        <v>4.0999999999999996</v>
      </c>
      <c r="AF3045">
        <v>2</v>
      </c>
      <c r="AG3045">
        <v>49</v>
      </c>
      <c r="AH3045">
        <v>46</v>
      </c>
    </row>
    <row r="3046" spans="1:34" x14ac:dyDescent="0.25">
      <c r="A3046" s="3" t="s">
        <v>3121</v>
      </c>
      <c r="B3046" s="1">
        <v>45679</v>
      </c>
      <c r="C3046" s="23">
        <f t="shared" si="235"/>
        <v>22</v>
      </c>
      <c r="D3046" s="23">
        <f t="shared" si="236"/>
        <v>3</v>
      </c>
      <c r="E3046" s="23" t="str">
        <f t="shared" si="237"/>
        <v>miércoles</v>
      </c>
      <c r="F3046" s="23">
        <f t="shared" si="238"/>
        <v>1</v>
      </c>
      <c r="G3046" s="23" t="str">
        <f t="shared" si="239"/>
        <v>enero</v>
      </c>
      <c r="H3046" s="2">
        <v>0.6694444444444444</v>
      </c>
      <c r="I3046" t="s">
        <v>57</v>
      </c>
      <c r="J3046" t="str">
        <f>VLOOKUP(ventas_starbucks_2025[[#This Row],[sucursal]],cambio_sucursal[#All],2,0)</f>
        <v>Sucursal Avda Colón</v>
      </c>
      <c r="K3046" t="s">
        <v>175</v>
      </c>
      <c r="L3046" t="s">
        <v>70</v>
      </c>
      <c r="M3046" t="s">
        <v>45</v>
      </c>
      <c r="N3046" t="str">
        <f>IFERROR(VLOOKUP(ventas_starbucks_2025[[#This Row],[tamaño_sucio]],cambio_tamaño[#All],2,0),"Tamaño único")</f>
        <v>Grande</v>
      </c>
      <c r="O3046">
        <v>5</v>
      </c>
      <c r="P3046">
        <v>1559.87</v>
      </c>
      <c r="Q3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6">
        <v>7799.35</v>
      </c>
      <c r="S3046" t="s">
        <v>5</v>
      </c>
      <c r="T3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6" t="str">
        <f>VLOOKUP(ventas_starbucks_2025[[#This Row],[canal_compra]],cambio_canal_compra[#All],2,0)</f>
        <v>En tienda</v>
      </c>
      <c r="V3046" t="s">
        <v>16</v>
      </c>
      <c r="W3046" t="str">
        <f>VLOOKUP(ventas_starbucks_2025[[#This Row],[método_pago]],cambio_metodo_pago[#All],2,0)</f>
        <v>Tarjeta</v>
      </c>
      <c r="X3046" t="s">
        <v>22</v>
      </c>
      <c r="Y3046">
        <v>0</v>
      </c>
      <c r="Z3046" t="str">
        <f>VLOOKUP(ventas_starbucks_2025[[#This Row],[promoción_aplicada5]],promocion_cambiar[#All],2,0)</f>
        <v>2x1</v>
      </c>
      <c r="AA3046" t="s">
        <v>51</v>
      </c>
      <c r="AB3046" t="s">
        <v>52</v>
      </c>
      <c r="AC3046" t="s">
        <v>24</v>
      </c>
      <c r="AD3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46">
        <v>6</v>
      </c>
      <c r="AF3046">
        <v>3</v>
      </c>
      <c r="AG3046">
        <v>30</v>
      </c>
      <c r="AH3046">
        <v>25</v>
      </c>
    </row>
    <row r="3047" spans="1:34" x14ac:dyDescent="0.25">
      <c r="A3047" s="3" t="s">
        <v>3122</v>
      </c>
      <c r="B3047" s="1">
        <v>45691</v>
      </c>
      <c r="C3047" s="23">
        <f t="shared" si="235"/>
        <v>3</v>
      </c>
      <c r="D3047" s="23">
        <f t="shared" si="236"/>
        <v>1</v>
      </c>
      <c r="E3047" s="23" t="str">
        <f t="shared" si="237"/>
        <v>lunes</v>
      </c>
      <c r="F3047" s="23">
        <f t="shared" si="238"/>
        <v>2</v>
      </c>
      <c r="G3047" s="23" t="str">
        <f t="shared" si="239"/>
        <v>febrero</v>
      </c>
      <c r="H3047" s="2">
        <v>0.80763888888888891</v>
      </c>
      <c r="I3047" t="s">
        <v>1</v>
      </c>
      <c r="J3047" t="str">
        <f>VLOOKUP(ventas_starbucks_2025[[#This Row],[sucursal]],cambio_sucursal[#All],2,0)</f>
        <v>Sucursal Nueva Córdoba</v>
      </c>
      <c r="K3047" t="s">
        <v>64</v>
      </c>
      <c r="L3047" t="s">
        <v>65</v>
      </c>
      <c r="M3047" t="s">
        <v>4</v>
      </c>
      <c r="N3047" t="str">
        <f>IFERROR(VLOOKUP(ventas_starbucks_2025[[#This Row],[tamaño_sucio]],cambio_tamaño[#All],2,0),"Tamaño único")</f>
        <v>Tamaño único</v>
      </c>
      <c r="O3047">
        <v>5</v>
      </c>
      <c r="P3047">
        <v>1881.78</v>
      </c>
      <c r="Q3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7">
        <v>9408.9</v>
      </c>
      <c r="S3047" t="s">
        <v>15</v>
      </c>
      <c r="T3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7" t="str">
        <f>VLOOKUP(ventas_starbucks_2025[[#This Row],[canal_compra]],cambio_canal_compra[#All],2,0)</f>
        <v>Para llevar</v>
      </c>
      <c r="V3047" t="s">
        <v>40</v>
      </c>
      <c r="W3047" t="str">
        <f>VLOOKUP(ventas_starbucks_2025[[#This Row],[método_pago]],cambio_metodo_pago[#All],2,0)</f>
        <v>Efectivo</v>
      </c>
      <c r="X3047" t="s">
        <v>7</v>
      </c>
      <c r="Y3047">
        <v>10</v>
      </c>
      <c r="Z3047" t="str">
        <f>VLOOKUP(ventas_starbucks_2025[[#This Row],[promoción_aplicada5]],promocion_cambiar[#All],2,0)</f>
        <v>Ninguna</v>
      </c>
      <c r="AA3047" t="s">
        <v>17</v>
      </c>
      <c r="AB3047" t="s">
        <v>32</v>
      </c>
      <c r="AC3047" t="s">
        <v>24</v>
      </c>
      <c r="AD3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47">
        <v>13</v>
      </c>
      <c r="AF3047">
        <v>2</v>
      </c>
      <c r="AG3047">
        <v>16</v>
      </c>
      <c r="AH3047">
        <v>11</v>
      </c>
    </row>
    <row r="3048" spans="1:34" x14ac:dyDescent="0.25">
      <c r="A3048" s="3" t="s">
        <v>3123</v>
      </c>
      <c r="B3048" s="1">
        <v>45663</v>
      </c>
      <c r="C3048" s="23">
        <f t="shared" si="235"/>
        <v>6</v>
      </c>
      <c r="D3048" s="23">
        <f t="shared" si="236"/>
        <v>1</v>
      </c>
      <c r="E3048" s="23" t="str">
        <f t="shared" si="237"/>
        <v>lunes</v>
      </c>
      <c r="F3048" s="23">
        <f t="shared" si="238"/>
        <v>1</v>
      </c>
      <c r="G3048" s="23" t="str">
        <f t="shared" si="239"/>
        <v>enero</v>
      </c>
      <c r="H3048" s="2">
        <v>0.58888888888888891</v>
      </c>
      <c r="I3048" t="s">
        <v>57</v>
      </c>
      <c r="J3048" t="str">
        <f>VLOOKUP(ventas_starbucks_2025[[#This Row],[sucursal]],cambio_sucursal[#All],2,0)</f>
        <v>Sucursal Avda Colón</v>
      </c>
      <c r="K3048" t="s">
        <v>48</v>
      </c>
      <c r="L3048" t="s">
        <v>49</v>
      </c>
      <c r="M3048" t="s">
        <v>55</v>
      </c>
      <c r="N3048" t="str">
        <f>IFERROR(VLOOKUP(ventas_starbucks_2025[[#This Row],[tamaño_sucio]],cambio_tamaño[#All],2,0),"Tamaño único")</f>
        <v>Pequeño</v>
      </c>
      <c r="O3048">
        <v>1</v>
      </c>
      <c r="P3048">
        <v>1959.59</v>
      </c>
      <c r="Q3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8">
        <v>1959.59</v>
      </c>
      <c r="S3048" t="s">
        <v>15</v>
      </c>
      <c r="T3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48" t="str">
        <f>VLOOKUP(ventas_starbucks_2025[[#This Row],[canal_compra]],cambio_canal_compra[#All],2,0)</f>
        <v>Para llevar</v>
      </c>
      <c r="V3048" t="s">
        <v>16</v>
      </c>
      <c r="W3048" t="str">
        <f>VLOOKUP(ventas_starbucks_2025[[#This Row],[método_pago]],cambio_metodo_pago[#All],2,0)</f>
        <v>Tarjeta</v>
      </c>
      <c r="X3048" t="s">
        <v>22</v>
      </c>
      <c r="Y3048">
        <v>0</v>
      </c>
      <c r="Z3048" t="str">
        <f>VLOOKUP(ventas_starbucks_2025[[#This Row],[promoción_aplicada5]],promocion_cambiar[#All],2,0)</f>
        <v>Ninguna</v>
      </c>
      <c r="AA3048" t="s">
        <v>17</v>
      </c>
      <c r="AB3048" t="s">
        <v>52</v>
      </c>
      <c r="AC3048" t="s">
        <v>41</v>
      </c>
      <c r="AD3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48">
        <v>9.6999999999999993</v>
      </c>
      <c r="AF3048">
        <v>2</v>
      </c>
      <c r="AG3048">
        <v>28</v>
      </c>
      <c r="AH3048">
        <v>27</v>
      </c>
    </row>
    <row r="3049" spans="1:34" x14ac:dyDescent="0.25">
      <c r="A3049" s="3" t="s">
        <v>3124</v>
      </c>
      <c r="B3049" s="1">
        <v>45708</v>
      </c>
      <c r="C3049" s="23">
        <f t="shared" si="235"/>
        <v>20</v>
      </c>
      <c r="D3049" s="23">
        <f t="shared" si="236"/>
        <v>4</v>
      </c>
      <c r="E3049" s="23" t="str">
        <f t="shared" si="237"/>
        <v>jueves</v>
      </c>
      <c r="F3049" s="23">
        <f t="shared" si="238"/>
        <v>2</v>
      </c>
      <c r="G3049" s="23" t="str">
        <f t="shared" si="239"/>
        <v>febrero</v>
      </c>
      <c r="H3049" s="2">
        <v>0.67222222222222228</v>
      </c>
      <c r="I3049" t="s">
        <v>12</v>
      </c>
      <c r="J3049" t="str">
        <f>VLOOKUP(ventas_starbucks_2025[[#This Row],[sucursal]],cambio_sucursal[#All],2,0)</f>
        <v>Sucursal Córdoba Shopping</v>
      </c>
      <c r="K3049" t="s">
        <v>20</v>
      </c>
      <c r="L3049" t="s">
        <v>21</v>
      </c>
      <c r="M3049" t="s">
        <v>4</v>
      </c>
      <c r="N3049" t="str">
        <f>IFERROR(VLOOKUP(ventas_starbucks_2025[[#This Row],[tamaño_sucio]],cambio_tamaño[#All],2,0),"Tamaño único")</f>
        <v>Tamaño único</v>
      </c>
      <c r="O3049">
        <v>4</v>
      </c>
      <c r="P3049">
        <v>1170.53</v>
      </c>
      <c r="Q3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9">
        <v>4682.12</v>
      </c>
      <c r="S3049" t="s">
        <v>5</v>
      </c>
      <c r="T3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49" t="str">
        <f>VLOOKUP(ventas_starbucks_2025[[#This Row],[canal_compra]],cambio_canal_compra[#All],2,0)</f>
        <v>En tienda</v>
      </c>
      <c r="V3049" t="s">
        <v>16</v>
      </c>
      <c r="W3049" t="str">
        <f>VLOOKUP(ventas_starbucks_2025[[#This Row],[método_pago]],cambio_metodo_pago[#All],2,0)</f>
        <v>Tarjeta</v>
      </c>
      <c r="X3049" t="s">
        <v>22</v>
      </c>
      <c r="Y3049">
        <v>0</v>
      </c>
      <c r="Z3049" t="str">
        <f>VLOOKUP(ventas_starbucks_2025[[#This Row],[promoción_aplicada5]],promocion_cambiar[#All],2,0)</f>
        <v>Hora Feliz</v>
      </c>
      <c r="AA3049" t="s">
        <v>36</v>
      </c>
      <c r="AB3049" t="s">
        <v>32</v>
      </c>
      <c r="AC3049" t="s">
        <v>24</v>
      </c>
      <c r="AD3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49">
        <v>3.1</v>
      </c>
      <c r="AF3049">
        <v>3</v>
      </c>
      <c r="AG3049">
        <v>38</v>
      </c>
      <c r="AH3049">
        <v>34</v>
      </c>
    </row>
    <row r="3050" spans="1:34" x14ac:dyDescent="0.25">
      <c r="A3050" s="3" t="s">
        <v>3125</v>
      </c>
      <c r="B3050" s="1">
        <v>45662</v>
      </c>
      <c r="C3050" s="23">
        <f t="shared" si="235"/>
        <v>5</v>
      </c>
      <c r="D3050" s="23">
        <f t="shared" si="236"/>
        <v>7</v>
      </c>
      <c r="E3050" s="1" t="str">
        <f t="shared" si="237"/>
        <v>domingo</v>
      </c>
      <c r="F3050" s="23">
        <f t="shared" si="238"/>
        <v>1</v>
      </c>
      <c r="G3050" s="1" t="str">
        <f t="shared" si="239"/>
        <v>enero</v>
      </c>
      <c r="H3050" s="2">
        <v>0.54166666666666663</v>
      </c>
      <c r="I3050" t="s">
        <v>12</v>
      </c>
      <c r="J3050" t="str">
        <f>VLOOKUP(ventas_starbucks_2025[[#This Row],[sucursal]],cambio_sucursal[#All],2,0)</f>
        <v>Sucursal Córdoba Shopping</v>
      </c>
      <c r="K3050" t="s">
        <v>38</v>
      </c>
      <c r="L3050" t="s">
        <v>39</v>
      </c>
      <c r="M3050" t="s">
        <v>4</v>
      </c>
      <c r="N3050" t="str">
        <f>IFERROR(VLOOKUP(ventas_starbucks_2025[[#This Row],[tamaño_sucio]],cambio_tamaño[#All],2,0),"Tamaño único")</f>
        <v>Tamaño único</v>
      </c>
      <c r="O3050">
        <v>3</v>
      </c>
      <c r="P3050">
        <v>1085.57</v>
      </c>
      <c r="Q3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0">
        <v>3256.71</v>
      </c>
      <c r="S3050" t="s">
        <v>31</v>
      </c>
      <c r="T3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0" t="str">
        <f>VLOOKUP(ventas_starbucks_2025[[#This Row],[canal_compra]],cambio_canal_compra[#All],2,0)</f>
        <v>Entrega domicilio</v>
      </c>
      <c r="V3050" t="s">
        <v>40</v>
      </c>
      <c r="W3050" t="str">
        <f>VLOOKUP(ventas_starbucks_2025[[#This Row],[método_pago]],cambio_metodo_pago[#All],2,0)</f>
        <v>Efectivo</v>
      </c>
      <c r="X3050" t="s">
        <v>7</v>
      </c>
      <c r="Y3050">
        <v>0</v>
      </c>
      <c r="Z3050" t="str">
        <f>VLOOKUP(ventas_starbucks_2025[[#This Row],[promoción_aplicada5]],promocion_cambiar[#All],2,0)</f>
        <v>2x1</v>
      </c>
      <c r="AA3050" t="s">
        <v>51</v>
      </c>
      <c r="AB3050" t="s">
        <v>29</v>
      </c>
      <c r="AC3050" t="s">
        <v>41</v>
      </c>
      <c r="AD3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50">
        <v>13</v>
      </c>
      <c r="AF3050">
        <v>1</v>
      </c>
      <c r="AG3050">
        <v>49</v>
      </c>
      <c r="AH3050">
        <v>46</v>
      </c>
    </row>
    <row r="3051" spans="1:34" x14ac:dyDescent="0.25">
      <c r="A3051" s="3" t="s">
        <v>3126</v>
      </c>
      <c r="B3051" s="1">
        <v>45760</v>
      </c>
      <c r="C3051" s="23">
        <f t="shared" si="235"/>
        <v>13</v>
      </c>
      <c r="D3051" s="23">
        <f t="shared" si="236"/>
        <v>7</v>
      </c>
      <c r="E3051" s="23" t="str">
        <f t="shared" si="237"/>
        <v>domingo</v>
      </c>
      <c r="F3051" s="23">
        <f t="shared" si="238"/>
        <v>4</v>
      </c>
      <c r="G3051" s="23" t="str">
        <f t="shared" si="239"/>
        <v>abril</v>
      </c>
      <c r="H3051" s="2">
        <v>0.47569444444444442</v>
      </c>
      <c r="I3051" t="s">
        <v>57</v>
      </c>
      <c r="J3051" t="str">
        <f>VLOOKUP(ventas_starbucks_2025[[#This Row],[sucursal]],cambio_sucursal[#All],2,0)</f>
        <v>Sucursal Avda Colón</v>
      </c>
      <c r="K3051" t="s">
        <v>74</v>
      </c>
      <c r="L3051" t="s">
        <v>70</v>
      </c>
      <c r="M3051" t="s">
        <v>62</v>
      </c>
      <c r="N3051" t="str">
        <f>IFERROR(VLOOKUP(ventas_starbucks_2025[[#This Row],[tamaño_sucio]],cambio_tamaño[#All],2,0),"Tamaño único")</f>
        <v>Extra-Grande</v>
      </c>
      <c r="O3051">
        <v>2</v>
      </c>
      <c r="P3051">
        <v>1763.54</v>
      </c>
      <c r="Q3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1">
        <v>3527.08</v>
      </c>
      <c r="S3051" t="s">
        <v>5</v>
      </c>
      <c r="T3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1" t="str">
        <f>VLOOKUP(ventas_starbucks_2025[[#This Row],[canal_compra]],cambio_canal_compra[#All],2,0)</f>
        <v>En tienda</v>
      </c>
      <c r="V3051" t="s">
        <v>6</v>
      </c>
      <c r="W3051" t="str">
        <f>VLOOKUP(ventas_starbucks_2025[[#This Row],[método_pago]],cambio_metodo_pago[#All],2,0)</f>
        <v>Aplicación móbil</v>
      </c>
      <c r="X3051" t="s">
        <v>22</v>
      </c>
      <c r="Y3051">
        <v>0</v>
      </c>
      <c r="Z3051" t="str">
        <f>VLOOKUP(ventas_starbucks_2025[[#This Row],[promoción_aplicada5]],promocion_cambiar[#All],2,0)</f>
        <v>Combo</v>
      </c>
      <c r="AA3051" t="s">
        <v>8</v>
      </c>
      <c r="AB3051" t="s">
        <v>9</v>
      </c>
      <c r="AC3051" t="s">
        <v>41</v>
      </c>
      <c r="AD3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51">
        <v>10.5</v>
      </c>
      <c r="AF3051">
        <v>3</v>
      </c>
      <c r="AG3051">
        <v>41</v>
      </c>
      <c r="AH3051">
        <v>39</v>
      </c>
    </row>
    <row r="3052" spans="1:34" x14ac:dyDescent="0.25">
      <c r="A3052" s="3" t="s">
        <v>3127</v>
      </c>
      <c r="B3052" s="1">
        <v>45731</v>
      </c>
      <c r="C3052" s="23">
        <f t="shared" si="235"/>
        <v>15</v>
      </c>
      <c r="D3052" s="23">
        <f t="shared" si="236"/>
        <v>6</v>
      </c>
      <c r="E3052" s="1" t="str">
        <f t="shared" si="237"/>
        <v>sábado</v>
      </c>
      <c r="F3052" s="23">
        <f t="shared" si="238"/>
        <v>3</v>
      </c>
      <c r="G3052" s="1" t="str">
        <f t="shared" si="239"/>
        <v>marzo</v>
      </c>
      <c r="H3052" s="2">
        <v>0.59166666666666667</v>
      </c>
      <c r="I3052" t="s">
        <v>12</v>
      </c>
      <c r="J3052" t="str">
        <f>VLOOKUP(ventas_starbucks_2025[[#This Row],[sucursal]],cambio_sucursal[#All],2,0)</f>
        <v>Sucursal Córdoba Shopping</v>
      </c>
      <c r="K3052" t="s">
        <v>27</v>
      </c>
      <c r="L3052" t="s">
        <v>28</v>
      </c>
      <c r="M3052" t="s">
        <v>4</v>
      </c>
      <c r="N3052" t="str">
        <f>IFERROR(VLOOKUP(ventas_starbucks_2025[[#This Row],[tamaño_sucio]],cambio_tamaño[#All],2,0),"Tamaño único")</f>
        <v>Tamaño único</v>
      </c>
      <c r="O3052">
        <v>1</v>
      </c>
      <c r="P3052">
        <v>2652.81</v>
      </c>
      <c r="Q3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52">
        <v>2652.81</v>
      </c>
      <c r="S3052" t="s">
        <v>31</v>
      </c>
      <c r="T3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2" t="str">
        <f>VLOOKUP(ventas_starbucks_2025[[#This Row],[canal_compra]],cambio_canal_compra[#All],2,0)</f>
        <v>Entrega domicilio</v>
      </c>
      <c r="V3052" t="s">
        <v>40</v>
      </c>
      <c r="W3052" t="str">
        <f>VLOOKUP(ventas_starbucks_2025[[#This Row],[método_pago]],cambio_metodo_pago[#All],2,0)</f>
        <v>Efectivo</v>
      </c>
      <c r="X3052" t="s">
        <v>7</v>
      </c>
      <c r="Y3052">
        <v>10</v>
      </c>
      <c r="Z3052" t="str">
        <f>VLOOKUP(ventas_starbucks_2025[[#This Row],[promoción_aplicada5]],promocion_cambiar[#All],2,0)</f>
        <v>2x1</v>
      </c>
      <c r="AA3052" t="s">
        <v>51</v>
      </c>
      <c r="AB3052" t="s">
        <v>32</v>
      </c>
      <c r="AC3052" t="s">
        <v>10</v>
      </c>
      <c r="AD3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52">
        <v>3.8</v>
      </c>
      <c r="AF3052">
        <v>5</v>
      </c>
      <c r="AG3052">
        <v>14</v>
      </c>
      <c r="AH3052">
        <v>13</v>
      </c>
    </row>
    <row r="3053" spans="1:34" x14ac:dyDescent="0.25">
      <c r="A3053" s="3" t="s">
        <v>3128</v>
      </c>
      <c r="B3053" s="1">
        <v>45712</v>
      </c>
      <c r="C3053" s="23">
        <f t="shared" si="235"/>
        <v>24</v>
      </c>
      <c r="D3053" s="23">
        <f t="shared" si="236"/>
        <v>1</v>
      </c>
      <c r="E3053" s="23" t="str">
        <f t="shared" si="237"/>
        <v>lunes</v>
      </c>
      <c r="F3053" s="23">
        <f t="shared" si="238"/>
        <v>2</v>
      </c>
      <c r="G3053" s="23" t="str">
        <f t="shared" si="239"/>
        <v>febrero</v>
      </c>
      <c r="H3053" s="2">
        <v>0.80277777777777781</v>
      </c>
      <c r="I3053" t="s">
        <v>26</v>
      </c>
      <c r="J3053" t="str">
        <f>VLOOKUP(ventas_starbucks_2025[[#This Row],[sucursal]],cambio_sucursal[#All],2,0)</f>
        <v>Sucursal San Lorenzo 47</v>
      </c>
      <c r="K3053" t="s">
        <v>82</v>
      </c>
      <c r="L3053" t="s">
        <v>28</v>
      </c>
      <c r="M3053" t="s">
        <v>4</v>
      </c>
      <c r="N3053" t="str">
        <f>IFERROR(VLOOKUP(ventas_starbucks_2025[[#This Row],[tamaño_sucio]],cambio_tamaño[#All],2,0),"Tamaño único")</f>
        <v>Tamaño único</v>
      </c>
      <c r="O3053">
        <v>2</v>
      </c>
      <c r="P3053">
        <v>2950.46</v>
      </c>
      <c r="Q3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53">
        <v>5900.92</v>
      </c>
      <c r="S3053" t="s">
        <v>15</v>
      </c>
      <c r="T3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53" t="str">
        <f>VLOOKUP(ventas_starbucks_2025[[#This Row],[canal_compra]],cambio_canal_compra[#All],2,0)</f>
        <v>Para llevar</v>
      </c>
      <c r="V3053" t="s">
        <v>16</v>
      </c>
      <c r="W3053" t="str">
        <f>VLOOKUP(ventas_starbucks_2025[[#This Row],[método_pago]],cambio_metodo_pago[#All],2,0)</f>
        <v>Tarjeta</v>
      </c>
      <c r="X3053" t="s">
        <v>7</v>
      </c>
      <c r="Y3053">
        <v>0</v>
      </c>
      <c r="Z3053" t="str">
        <f>VLOOKUP(ventas_starbucks_2025[[#This Row],[promoción_aplicada5]],promocion_cambiar[#All],2,0)</f>
        <v>Ninguna</v>
      </c>
      <c r="AA3053" t="s">
        <v>17</v>
      </c>
      <c r="AB3053" t="s">
        <v>32</v>
      </c>
      <c r="AC3053" t="s">
        <v>24</v>
      </c>
      <c r="AD3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53">
        <v>6.6</v>
      </c>
      <c r="AF3053">
        <v>3</v>
      </c>
      <c r="AG3053">
        <v>39</v>
      </c>
      <c r="AH3053">
        <v>37</v>
      </c>
    </row>
    <row r="3054" spans="1:34" x14ac:dyDescent="0.25">
      <c r="A3054" s="3" t="s">
        <v>3129</v>
      </c>
      <c r="B3054" s="1">
        <v>45687</v>
      </c>
      <c r="C3054" s="23">
        <f t="shared" si="235"/>
        <v>30</v>
      </c>
      <c r="D3054" s="23">
        <f t="shared" si="236"/>
        <v>4</v>
      </c>
      <c r="E3054" s="1" t="str">
        <f t="shared" si="237"/>
        <v>jueves</v>
      </c>
      <c r="F3054" s="23">
        <f t="shared" si="238"/>
        <v>1</v>
      </c>
      <c r="G3054" s="1" t="str">
        <f t="shared" si="239"/>
        <v>enero</v>
      </c>
      <c r="H3054" s="2">
        <v>0.84513888888888888</v>
      </c>
      <c r="I3054" t="s">
        <v>26</v>
      </c>
      <c r="J3054" t="str">
        <f>VLOOKUP(ventas_starbucks_2025[[#This Row],[sucursal]],cambio_sucursal[#All],2,0)</f>
        <v>Sucursal San Lorenzo 47</v>
      </c>
      <c r="K3054" t="s">
        <v>20</v>
      </c>
      <c r="L3054" t="s">
        <v>21</v>
      </c>
      <c r="M3054" t="s">
        <v>4</v>
      </c>
      <c r="N3054" t="str">
        <f>IFERROR(VLOOKUP(ventas_starbucks_2025[[#This Row],[tamaño_sucio]],cambio_tamaño[#All],2,0),"Tamaño único")</f>
        <v>Tamaño único</v>
      </c>
      <c r="O3054">
        <v>5</v>
      </c>
      <c r="P3054">
        <v>745.74</v>
      </c>
      <c r="Q3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054">
        <v>3728.7</v>
      </c>
      <c r="S3054" t="s">
        <v>31</v>
      </c>
      <c r="T3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4" t="str">
        <f>VLOOKUP(ventas_starbucks_2025[[#This Row],[canal_compra]],cambio_canal_compra[#All],2,0)</f>
        <v>Entrega domicilio</v>
      </c>
      <c r="V3054" t="s">
        <v>6</v>
      </c>
      <c r="W3054" t="str">
        <f>VLOOKUP(ventas_starbucks_2025[[#This Row],[método_pago]],cambio_metodo_pago[#All],2,0)</f>
        <v>Aplicación móbil</v>
      </c>
      <c r="X3054" t="s">
        <v>22</v>
      </c>
      <c r="Y3054">
        <v>0</v>
      </c>
      <c r="Z3054" t="str">
        <f>VLOOKUP(ventas_starbucks_2025[[#This Row],[promoción_aplicada5]],promocion_cambiar[#All],2,0)</f>
        <v>Combo</v>
      </c>
      <c r="AA3054" t="s">
        <v>8</v>
      </c>
      <c r="AB3054" t="s">
        <v>9</v>
      </c>
      <c r="AC3054" t="s">
        <v>41</v>
      </c>
      <c r="AD3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54">
        <v>7.4</v>
      </c>
      <c r="AF3054">
        <v>1</v>
      </c>
      <c r="AG3054">
        <v>46</v>
      </c>
      <c r="AH3054">
        <v>41</v>
      </c>
    </row>
    <row r="3055" spans="1:34" x14ac:dyDescent="0.25">
      <c r="A3055" s="3" t="s">
        <v>3130</v>
      </c>
      <c r="B3055" s="1">
        <v>45668</v>
      </c>
      <c r="C3055" s="23">
        <f t="shared" si="235"/>
        <v>11</v>
      </c>
      <c r="D3055" s="23">
        <f t="shared" si="236"/>
        <v>6</v>
      </c>
      <c r="E3055" s="23" t="str">
        <f t="shared" si="237"/>
        <v>sábado</v>
      </c>
      <c r="F3055" s="23">
        <f t="shared" si="238"/>
        <v>1</v>
      </c>
      <c r="G3055" s="23" t="str">
        <f t="shared" si="239"/>
        <v>enero</v>
      </c>
      <c r="H3055" s="2">
        <v>0.5756944444444444</v>
      </c>
      <c r="I3055" t="s">
        <v>12</v>
      </c>
      <c r="J3055" t="str">
        <f>VLOOKUP(ventas_starbucks_2025[[#This Row],[sucursal]],cambio_sucursal[#All],2,0)</f>
        <v>Sucursal Córdoba Shopping</v>
      </c>
      <c r="K3055" t="s">
        <v>54</v>
      </c>
      <c r="L3055" t="s">
        <v>44</v>
      </c>
      <c r="M3055" t="s">
        <v>55</v>
      </c>
      <c r="N3055" t="str">
        <f>IFERROR(VLOOKUP(ventas_starbucks_2025[[#This Row],[tamaño_sucio]],cambio_tamaño[#All],2,0),"Tamaño único")</f>
        <v>Pequeño</v>
      </c>
      <c r="O3055">
        <v>4</v>
      </c>
      <c r="P3055">
        <v>1420.71</v>
      </c>
      <c r="Q3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5">
        <v>5682.84</v>
      </c>
      <c r="S3055" t="s">
        <v>5</v>
      </c>
      <c r="T3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55" t="str">
        <f>VLOOKUP(ventas_starbucks_2025[[#This Row],[canal_compra]],cambio_canal_compra[#All],2,0)</f>
        <v>En tienda</v>
      </c>
      <c r="V3055" t="s">
        <v>6</v>
      </c>
      <c r="W3055" t="str">
        <f>VLOOKUP(ventas_starbucks_2025[[#This Row],[método_pago]],cambio_metodo_pago[#All],2,0)</f>
        <v>Aplicación móbil</v>
      </c>
      <c r="X3055" t="s">
        <v>7</v>
      </c>
      <c r="Y3055">
        <v>10</v>
      </c>
      <c r="Z3055" t="str">
        <f>VLOOKUP(ventas_starbucks_2025[[#This Row],[promoción_aplicada5]],promocion_cambiar[#All],2,0)</f>
        <v>Combo</v>
      </c>
      <c r="AA3055" t="s">
        <v>8</v>
      </c>
      <c r="AB3055" t="s">
        <v>18</v>
      </c>
      <c r="AC3055" t="s">
        <v>24</v>
      </c>
      <c r="AD3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55">
        <v>12.1</v>
      </c>
      <c r="AF3055">
        <v>4</v>
      </c>
      <c r="AG3055">
        <v>10</v>
      </c>
      <c r="AH3055">
        <v>6</v>
      </c>
    </row>
    <row r="3056" spans="1:34" x14ac:dyDescent="0.25">
      <c r="A3056" s="3" t="s">
        <v>3131</v>
      </c>
      <c r="B3056" s="1">
        <v>45670</v>
      </c>
      <c r="C3056" s="23">
        <f t="shared" si="235"/>
        <v>13</v>
      </c>
      <c r="D3056" s="23">
        <f t="shared" si="236"/>
        <v>1</v>
      </c>
      <c r="E3056" s="1" t="str">
        <f t="shared" si="237"/>
        <v>lunes</v>
      </c>
      <c r="F3056" s="23">
        <f t="shared" si="238"/>
        <v>1</v>
      </c>
      <c r="G3056" s="1" t="str">
        <f t="shared" si="239"/>
        <v>enero</v>
      </c>
      <c r="H3056" s="2">
        <v>0.48333333333333334</v>
      </c>
      <c r="I3056" t="s">
        <v>1</v>
      </c>
      <c r="J3056" t="str">
        <f>VLOOKUP(ventas_starbucks_2025[[#This Row],[sucursal]],cambio_sucursal[#All],2,0)</f>
        <v>Sucursal Nueva Córdoba</v>
      </c>
      <c r="K3056" t="s">
        <v>115</v>
      </c>
      <c r="L3056" t="s">
        <v>21</v>
      </c>
      <c r="M3056" t="s">
        <v>4</v>
      </c>
      <c r="N3056" t="str">
        <f>IFERROR(VLOOKUP(ventas_starbucks_2025[[#This Row],[tamaño_sucio]],cambio_tamaño[#All],2,0),"Tamaño único")</f>
        <v>Tamaño único</v>
      </c>
      <c r="O3056">
        <v>2</v>
      </c>
      <c r="P3056">
        <v>1181.92</v>
      </c>
      <c r="Q3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6">
        <v>2363.84</v>
      </c>
      <c r="S3056" t="s">
        <v>5</v>
      </c>
      <c r="T3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6" t="str">
        <f>VLOOKUP(ventas_starbucks_2025[[#This Row],[canal_compra]],cambio_canal_compra[#All],2,0)</f>
        <v>En tienda</v>
      </c>
      <c r="V3056" t="s">
        <v>6</v>
      </c>
      <c r="W3056" t="str">
        <f>VLOOKUP(ventas_starbucks_2025[[#This Row],[método_pago]],cambio_metodo_pago[#All],2,0)</f>
        <v>Aplicación móbil</v>
      </c>
      <c r="X3056" t="s">
        <v>22</v>
      </c>
      <c r="Y3056">
        <v>0</v>
      </c>
      <c r="Z3056" t="str">
        <f>VLOOKUP(ventas_starbucks_2025[[#This Row],[promoción_aplicada5]],promocion_cambiar[#All],2,0)</f>
        <v>Hora Feliz</v>
      </c>
      <c r="AA3056" t="s">
        <v>36</v>
      </c>
      <c r="AB3056" t="s">
        <v>23</v>
      </c>
      <c r="AC3056" t="s">
        <v>24</v>
      </c>
      <c r="AD3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56">
        <v>3.4</v>
      </c>
      <c r="AF3056">
        <v>1</v>
      </c>
      <c r="AG3056">
        <v>14</v>
      </c>
      <c r="AH3056">
        <v>12</v>
      </c>
    </row>
    <row r="3057" spans="1:34" x14ac:dyDescent="0.25">
      <c r="A3057" s="3" t="s">
        <v>3132</v>
      </c>
      <c r="B3057" s="1">
        <v>45733</v>
      </c>
      <c r="C3057" s="23">
        <f t="shared" si="235"/>
        <v>17</v>
      </c>
      <c r="D3057" s="23">
        <f t="shared" si="236"/>
        <v>1</v>
      </c>
      <c r="E3057" s="23" t="str">
        <f t="shared" si="237"/>
        <v>lunes</v>
      </c>
      <c r="F3057" s="23">
        <f t="shared" si="238"/>
        <v>3</v>
      </c>
      <c r="G3057" s="23" t="str">
        <f t="shared" si="239"/>
        <v>marzo</v>
      </c>
      <c r="H3057" s="2">
        <v>0.3923611111111111</v>
      </c>
      <c r="I3057" t="s">
        <v>1</v>
      </c>
      <c r="J3057" t="str">
        <f>VLOOKUP(ventas_starbucks_2025[[#This Row],[sucursal]],cambio_sucursal[#All],2,0)</f>
        <v>Sucursal Nueva Córdoba</v>
      </c>
      <c r="K3057" t="s">
        <v>64</v>
      </c>
      <c r="L3057" t="s">
        <v>65</v>
      </c>
      <c r="M3057" t="s">
        <v>4</v>
      </c>
      <c r="N3057" t="str">
        <f>IFERROR(VLOOKUP(ventas_starbucks_2025[[#This Row],[tamaño_sucio]],cambio_tamaño[#All],2,0),"Tamaño único")</f>
        <v>Tamaño único</v>
      </c>
      <c r="O3057">
        <v>4</v>
      </c>
      <c r="P3057">
        <v>1792.07</v>
      </c>
      <c r="Q3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7">
        <v>7168.28</v>
      </c>
      <c r="S3057" t="s">
        <v>31</v>
      </c>
      <c r="T3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57" t="str">
        <f>VLOOKUP(ventas_starbucks_2025[[#This Row],[canal_compra]],cambio_canal_compra[#All],2,0)</f>
        <v>Entrega domicilio</v>
      </c>
      <c r="V3057" t="s">
        <v>6</v>
      </c>
      <c r="W3057" t="str">
        <f>VLOOKUP(ventas_starbucks_2025[[#This Row],[método_pago]],cambio_metodo_pago[#All],2,0)</f>
        <v>Aplicación móbil</v>
      </c>
      <c r="X3057" t="s">
        <v>7</v>
      </c>
      <c r="Y3057">
        <v>10</v>
      </c>
      <c r="Z3057" t="str">
        <f>VLOOKUP(ventas_starbucks_2025[[#This Row],[promoción_aplicada5]],promocion_cambiar[#All],2,0)</f>
        <v>Hora Feliz</v>
      </c>
      <c r="AA3057" t="s">
        <v>36</v>
      </c>
      <c r="AB3057" t="s">
        <v>32</v>
      </c>
      <c r="AC3057" t="s">
        <v>41</v>
      </c>
      <c r="AD3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57">
        <v>3.4</v>
      </c>
      <c r="AF3057">
        <v>4</v>
      </c>
      <c r="AG3057">
        <v>14</v>
      </c>
      <c r="AH3057">
        <v>10</v>
      </c>
    </row>
    <row r="3058" spans="1:34" x14ac:dyDescent="0.25">
      <c r="A3058" s="3" t="s">
        <v>3133</v>
      </c>
      <c r="B3058" s="1">
        <v>45721</v>
      </c>
      <c r="C3058" s="23">
        <f t="shared" si="235"/>
        <v>5</v>
      </c>
      <c r="D3058" s="23">
        <f t="shared" si="236"/>
        <v>3</v>
      </c>
      <c r="E3058" s="1" t="str">
        <f t="shared" si="237"/>
        <v>miércoles</v>
      </c>
      <c r="F3058" s="23">
        <f t="shared" si="238"/>
        <v>3</v>
      </c>
      <c r="G3058" s="1" t="str">
        <f t="shared" si="239"/>
        <v>marzo</v>
      </c>
      <c r="H3058" s="2">
        <v>0.87222222222222223</v>
      </c>
      <c r="I3058" t="s">
        <v>57</v>
      </c>
      <c r="J3058" t="str">
        <f>VLOOKUP(ventas_starbucks_2025[[#This Row],[sucursal]],cambio_sucursal[#All],2,0)</f>
        <v>Sucursal Avda Colón</v>
      </c>
      <c r="K3058" t="s">
        <v>13</v>
      </c>
      <c r="L3058" t="s">
        <v>14</v>
      </c>
      <c r="M3058" t="s">
        <v>4</v>
      </c>
      <c r="N3058" t="str">
        <f>IFERROR(VLOOKUP(ventas_starbucks_2025[[#This Row],[tamaño_sucio]],cambio_tamaño[#All],2,0),"Tamaño único")</f>
        <v>Tamaño único</v>
      </c>
      <c r="O3058">
        <v>3</v>
      </c>
      <c r="P3058">
        <v>2163.5700000000002</v>
      </c>
      <c r="Q3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58">
        <v>6490.71</v>
      </c>
      <c r="S3058" t="s">
        <v>15</v>
      </c>
      <c r="T3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58" t="str">
        <f>VLOOKUP(ventas_starbucks_2025[[#This Row],[canal_compra]],cambio_canal_compra[#All],2,0)</f>
        <v>Para llevar</v>
      </c>
      <c r="V3058" t="s">
        <v>40</v>
      </c>
      <c r="W3058" t="str">
        <f>VLOOKUP(ventas_starbucks_2025[[#This Row],[método_pago]],cambio_metodo_pago[#All],2,0)</f>
        <v>Efectivo</v>
      </c>
      <c r="X3058" t="s">
        <v>7</v>
      </c>
      <c r="Y3058">
        <v>0</v>
      </c>
      <c r="Z3058" t="str">
        <f>VLOOKUP(ventas_starbucks_2025[[#This Row],[promoción_aplicada5]],promocion_cambiar[#All],2,0)</f>
        <v>2x1</v>
      </c>
      <c r="AA3058" t="s">
        <v>51</v>
      </c>
      <c r="AB3058" t="s">
        <v>23</v>
      </c>
      <c r="AC3058" t="s">
        <v>41</v>
      </c>
      <c r="AD3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58">
        <v>12.9</v>
      </c>
      <c r="AF3058">
        <v>2</v>
      </c>
      <c r="AG3058">
        <v>43</v>
      </c>
      <c r="AH3058">
        <v>40</v>
      </c>
    </row>
    <row r="3059" spans="1:34" x14ac:dyDescent="0.25">
      <c r="A3059" s="3" t="s">
        <v>3134</v>
      </c>
      <c r="B3059" s="1">
        <v>45685</v>
      </c>
      <c r="C3059" s="23">
        <f t="shared" si="235"/>
        <v>28</v>
      </c>
      <c r="D3059" s="23">
        <f t="shared" si="236"/>
        <v>2</v>
      </c>
      <c r="E3059" s="23" t="str">
        <f t="shared" si="237"/>
        <v>martes</v>
      </c>
      <c r="F3059" s="23">
        <f t="shared" si="238"/>
        <v>1</v>
      </c>
      <c r="G3059" s="23" t="str">
        <f t="shared" si="239"/>
        <v>enero</v>
      </c>
      <c r="H3059" s="2">
        <v>0.46319444444444446</v>
      </c>
      <c r="I3059" t="s">
        <v>57</v>
      </c>
      <c r="J3059" t="str">
        <f>VLOOKUP(ventas_starbucks_2025[[#This Row],[sucursal]],cambio_sucursal[#All],2,0)</f>
        <v>Sucursal Avda Colón</v>
      </c>
      <c r="K3059" t="s">
        <v>113</v>
      </c>
      <c r="L3059" t="s">
        <v>44</v>
      </c>
      <c r="M3059" t="s">
        <v>55</v>
      </c>
      <c r="N3059" t="str">
        <f>IFERROR(VLOOKUP(ventas_starbucks_2025[[#This Row],[tamaño_sucio]],cambio_tamaño[#All],2,0),"Tamaño único")</f>
        <v>Pequeño</v>
      </c>
      <c r="O3059">
        <v>3</v>
      </c>
      <c r="P3059">
        <v>1483.41</v>
      </c>
      <c r="Q3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9">
        <v>4450.2299999999996</v>
      </c>
      <c r="S3059" t="s">
        <v>15</v>
      </c>
      <c r="T3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9" t="str">
        <f>VLOOKUP(ventas_starbucks_2025[[#This Row],[canal_compra]],cambio_canal_compra[#All],2,0)</f>
        <v>Para llevar</v>
      </c>
      <c r="V3059" t="s">
        <v>6</v>
      </c>
      <c r="W3059" t="str">
        <f>VLOOKUP(ventas_starbucks_2025[[#This Row],[método_pago]],cambio_metodo_pago[#All],2,0)</f>
        <v>Aplicación móbil</v>
      </c>
      <c r="X3059" t="s">
        <v>22</v>
      </c>
      <c r="Y3059">
        <v>0</v>
      </c>
      <c r="Z3059" t="str">
        <f>VLOOKUP(ventas_starbucks_2025[[#This Row],[promoción_aplicada5]],promocion_cambiar[#All],2,0)</f>
        <v>Hora Feliz</v>
      </c>
      <c r="AA3059" t="s">
        <v>36</v>
      </c>
      <c r="AB3059" t="s">
        <v>18</v>
      </c>
      <c r="AC3059" t="s">
        <v>10</v>
      </c>
      <c r="AD3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59">
        <v>8.6999999999999993</v>
      </c>
      <c r="AF3059">
        <v>3</v>
      </c>
      <c r="AG3059">
        <v>41</v>
      </c>
      <c r="AH3059">
        <v>38</v>
      </c>
    </row>
    <row r="3060" spans="1:34" x14ac:dyDescent="0.25">
      <c r="A3060" s="3" t="s">
        <v>3135</v>
      </c>
      <c r="B3060" s="1">
        <v>45732</v>
      </c>
      <c r="C3060" s="23">
        <f t="shared" si="235"/>
        <v>16</v>
      </c>
      <c r="D3060" s="23">
        <f t="shared" si="236"/>
        <v>7</v>
      </c>
      <c r="E3060" s="1" t="str">
        <f t="shared" si="237"/>
        <v>domingo</v>
      </c>
      <c r="F3060" s="23">
        <f t="shared" si="238"/>
        <v>3</v>
      </c>
      <c r="G3060" s="1" t="str">
        <f t="shared" si="239"/>
        <v>marzo</v>
      </c>
      <c r="H3060" s="2">
        <v>0.83888888888888891</v>
      </c>
      <c r="I3060" t="s">
        <v>57</v>
      </c>
      <c r="J3060" t="str">
        <f>VLOOKUP(ventas_starbucks_2025[[#This Row],[sucursal]],cambio_sucursal[#All],2,0)</f>
        <v>Sucursal Avda Colón</v>
      </c>
      <c r="K3060" t="s">
        <v>27</v>
      </c>
      <c r="L3060" t="s">
        <v>28</v>
      </c>
      <c r="M3060" t="s">
        <v>4</v>
      </c>
      <c r="N3060" t="str">
        <f>IFERROR(VLOOKUP(ventas_starbucks_2025[[#This Row],[tamaño_sucio]],cambio_tamaño[#All],2,0),"Tamaño único")</f>
        <v>Tamaño único</v>
      </c>
      <c r="O3060">
        <v>2</v>
      </c>
      <c r="P3060">
        <v>2618.9899999999998</v>
      </c>
      <c r="Q3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60">
        <v>5237.9799999999996</v>
      </c>
      <c r="S3060" t="s">
        <v>31</v>
      </c>
      <c r="T3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60" t="str">
        <f>VLOOKUP(ventas_starbucks_2025[[#This Row],[canal_compra]],cambio_canal_compra[#All],2,0)</f>
        <v>Entrega domicilio</v>
      </c>
      <c r="V3060" t="s">
        <v>6</v>
      </c>
      <c r="W3060" t="str">
        <f>VLOOKUP(ventas_starbucks_2025[[#This Row],[método_pago]],cambio_metodo_pago[#All],2,0)</f>
        <v>Aplicación móbil</v>
      </c>
      <c r="X3060" t="s">
        <v>22</v>
      </c>
      <c r="Y3060">
        <v>0</v>
      </c>
      <c r="Z3060" t="str">
        <f>VLOOKUP(ventas_starbucks_2025[[#This Row],[promoción_aplicada5]],promocion_cambiar[#All],2,0)</f>
        <v>Combo</v>
      </c>
      <c r="AA3060" t="s">
        <v>8</v>
      </c>
      <c r="AB3060" t="s">
        <v>32</v>
      </c>
      <c r="AC3060" t="s">
        <v>24</v>
      </c>
      <c r="AD3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60">
        <v>12.3</v>
      </c>
      <c r="AF3060">
        <v>4</v>
      </c>
      <c r="AG3060">
        <v>14</v>
      </c>
      <c r="AH3060">
        <v>12</v>
      </c>
    </row>
    <row r="3061" spans="1:34" x14ac:dyDescent="0.25">
      <c r="A3061" s="3" t="s">
        <v>3136</v>
      </c>
      <c r="B3061" s="1">
        <v>45712</v>
      </c>
      <c r="C3061" s="23">
        <f t="shared" si="235"/>
        <v>24</v>
      </c>
      <c r="D3061" s="23">
        <f t="shared" si="236"/>
        <v>1</v>
      </c>
      <c r="E3061" s="23" t="str">
        <f t="shared" si="237"/>
        <v>lunes</v>
      </c>
      <c r="F3061" s="23">
        <f t="shared" si="238"/>
        <v>2</v>
      </c>
      <c r="G3061" s="23" t="str">
        <f t="shared" si="239"/>
        <v>febrero</v>
      </c>
      <c r="H3061" s="2">
        <v>0.46388888888888891</v>
      </c>
      <c r="I3061" t="s">
        <v>26</v>
      </c>
      <c r="J3061" t="str">
        <f>VLOOKUP(ventas_starbucks_2025[[#This Row],[sucursal]],cambio_sucursal[#All],2,0)</f>
        <v>Sucursal San Lorenzo 47</v>
      </c>
      <c r="K3061" t="s">
        <v>127</v>
      </c>
      <c r="L3061" t="s">
        <v>44</v>
      </c>
      <c r="M3061" t="s">
        <v>55</v>
      </c>
      <c r="N3061" t="str">
        <f>IFERROR(VLOOKUP(ventas_starbucks_2025[[#This Row],[tamaño_sucio]],cambio_tamaño[#All],2,0),"Tamaño único")</f>
        <v>Pequeño</v>
      </c>
      <c r="O3061">
        <v>1</v>
      </c>
      <c r="P3061">
        <v>1394.88</v>
      </c>
      <c r="Q3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1">
        <v>1394.88</v>
      </c>
      <c r="S3061" t="s">
        <v>31</v>
      </c>
      <c r="T3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1" t="str">
        <f>VLOOKUP(ventas_starbucks_2025[[#This Row],[canal_compra]],cambio_canal_compra[#All],2,0)</f>
        <v>Entrega domicilio</v>
      </c>
      <c r="V3061" t="s">
        <v>6</v>
      </c>
      <c r="W3061" t="str">
        <f>VLOOKUP(ventas_starbucks_2025[[#This Row],[método_pago]],cambio_metodo_pago[#All],2,0)</f>
        <v>Aplicación móbil</v>
      </c>
      <c r="X3061" t="s">
        <v>7</v>
      </c>
      <c r="Y3061">
        <v>0</v>
      </c>
      <c r="Z3061" t="str">
        <f>VLOOKUP(ventas_starbucks_2025[[#This Row],[promoción_aplicada5]],promocion_cambiar[#All],2,0)</f>
        <v>2x1</v>
      </c>
      <c r="AA3061" t="s">
        <v>51</v>
      </c>
      <c r="AB3061" t="s">
        <v>32</v>
      </c>
      <c r="AC3061" t="s">
        <v>41</v>
      </c>
      <c r="AD3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61">
        <v>4.5</v>
      </c>
      <c r="AF3061">
        <v>1</v>
      </c>
      <c r="AG3061">
        <v>38</v>
      </c>
      <c r="AH3061">
        <v>37</v>
      </c>
    </row>
    <row r="3062" spans="1:34" x14ac:dyDescent="0.25">
      <c r="A3062" s="3" t="s">
        <v>3137</v>
      </c>
      <c r="B3062" s="1">
        <v>45701</v>
      </c>
      <c r="C3062" s="23">
        <f t="shared" si="235"/>
        <v>13</v>
      </c>
      <c r="D3062" s="23">
        <f t="shared" si="236"/>
        <v>4</v>
      </c>
      <c r="E3062" s="23" t="str">
        <f t="shared" si="237"/>
        <v>jueves</v>
      </c>
      <c r="F3062" s="23">
        <f t="shared" si="238"/>
        <v>2</v>
      </c>
      <c r="G3062" s="23" t="str">
        <f t="shared" si="239"/>
        <v>febrero</v>
      </c>
      <c r="H3062" s="2">
        <v>0.76666666666666672</v>
      </c>
      <c r="I3062" t="s">
        <v>1</v>
      </c>
      <c r="J3062" t="str">
        <f>VLOOKUP(ventas_starbucks_2025[[#This Row],[sucursal]],cambio_sucursal[#All],2,0)</f>
        <v>Sucursal Nueva Córdoba</v>
      </c>
      <c r="K3062" t="s">
        <v>300</v>
      </c>
      <c r="L3062" t="s">
        <v>44</v>
      </c>
      <c r="M3062" t="s">
        <v>55</v>
      </c>
      <c r="N3062" t="str">
        <f>IFERROR(VLOOKUP(ventas_starbucks_2025[[#This Row],[tamaño_sucio]],cambio_tamaño[#All],2,0),"Tamaño único")</f>
        <v>Pequeño</v>
      </c>
      <c r="O3062">
        <v>3</v>
      </c>
      <c r="P3062">
        <v>1399.11</v>
      </c>
      <c r="Q3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2">
        <v>4197.33</v>
      </c>
      <c r="S3062" t="s">
        <v>5</v>
      </c>
      <c r="T3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2" t="str">
        <f>VLOOKUP(ventas_starbucks_2025[[#This Row],[canal_compra]],cambio_canal_compra[#All],2,0)</f>
        <v>En tienda</v>
      </c>
      <c r="V3062" t="s">
        <v>40</v>
      </c>
      <c r="W3062" t="str">
        <f>VLOOKUP(ventas_starbucks_2025[[#This Row],[método_pago]],cambio_metodo_pago[#All],2,0)</f>
        <v>Efectivo</v>
      </c>
      <c r="X3062" t="s">
        <v>7</v>
      </c>
      <c r="Y3062">
        <v>15</v>
      </c>
      <c r="Z3062" t="str">
        <f>VLOOKUP(ventas_starbucks_2025[[#This Row],[promoción_aplicada5]],promocion_cambiar[#All],2,0)</f>
        <v>Hora Feliz</v>
      </c>
      <c r="AA3062" t="s">
        <v>36</v>
      </c>
      <c r="AB3062" t="s">
        <v>52</v>
      </c>
      <c r="AC3062" t="s">
        <v>24</v>
      </c>
      <c r="AD3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62">
        <v>4.2</v>
      </c>
      <c r="AF3062">
        <v>3</v>
      </c>
      <c r="AG3062">
        <v>27</v>
      </c>
      <c r="AH3062">
        <v>24</v>
      </c>
    </row>
    <row r="3063" spans="1:34" x14ac:dyDescent="0.25">
      <c r="A3063" s="3" t="s">
        <v>3138</v>
      </c>
      <c r="B3063" s="1">
        <v>45750</v>
      </c>
      <c r="C3063" s="23">
        <f t="shared" si="235"/>
        <v>3</v>
      </c>
      <c r="D3063" s="23">
        <f t="shared" si="236"/>
        <v>4</v>
      </c>
      <c r="E3063" s="23" t="str">
        <f t="shared" si="237"/>
        <v>jueves</v>
      </c>
      <c r="F3063" s="23">
        <f t="shared" si="238"/>
        <v>4</v>
      </c>
      <c r="G3063" s="23" t="str">
        <f t="shared" si="239"/>
        <v>abril</v>
      </c>
      <c r="H3063" s="2">
        <v>0.76736111111111116</v>
      </c>
      <c r="I3063" t="s">
        <v>1</v>
      </c>
      <c r="J3063" t="str">
        <f>VLOOKUP(ventas_starbucks_2025[[#This Row],[sucursal]],cambio_sucursal[#All],2,0)</f>
        <v>Sucursal Nueva Córdoba</v>
      </c>
      <c r="K3063" t="s">
        <v>101</v>
      </c>
      <c r="L3063" t="s">
        <v>3</v>
      </c>
      <c r="M3063" t="s">
        <v>4</v>
      </c>
      <c r="N3063" t="str">
        <f>IFERROR(VLOOKUP(ventas_starbucks_2025[[#This Row],[tamaño_sucio]],cambio_tamaño[#All],2,0),"Tamaño único")</f>
        <v>Tamaño único</v>
      </c>
      <c r="O3063">
        <v>1</v>
      </c>
      <c r="P3063">
        <v>3340.12</v>
      </c>
      <c r="Q3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063">
        <v>3340.12</v>
      </c>
      <c r="S3063" t="s">
        <v>5</v>
      </c>
      <c r="T3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3" t="str">
        <f>VLOOKUP(ventas_starbucks_2025[[#This Row],[canal_compra]],cambio_canal_compra[#All],2,0)</f>
        <v>En tienda</v>
      </c>
      <c r="V3063" t="s">
        <v>16</v>
      </c>
      <c r="W3063" t="str">
        <f>VLOOKUP(ventas_starbucks_2025[[#This Row],[método_pago]],cambio_metodo_pago[#All],2,0)</f>
        <v>Tarjeta</v>
      </c>
      <c r="X3063" t="s">
        <v>7</v>
      </c>
      <c r="Y3063">
        <v>0</v>
      </c>
      <c r="Z3063" t="str">
        <f>VLOOKUP(ventas_starbucks_2025[[#This Row],[promoción_aplicada5]],promocion_cambiar[#All],2,0)</f>
        <v>Ninguna</v>
      </c>
      <c r="AA3063" t="s">
        <v>17</v>
      </c>
      <c r="AB3063" t="s">
        <v>18</v>
      </c>
      <c r="AC3063" t="s">
        <v>24</v>
      </c>
      <c r="AD3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63">
        <v>3.1</v>
      </c>
      <c r="AF3063">
        <v>2</v>
      </c>
      <c r="AG3063">
        <v>43</v>
      </c>
      <c r="AH3063">
        <v>42</v>
      </c>
    </row>
    <row r="3064" spans="1:34" x14ac:dyDescent="0.25">
      <c r="A3064" s="3" t="s">
        <v>3139</v>
      </c>
      <c r="B3064" s="1">
        <v>45708</v>
      </c>
      <c r="C3064" s="23">
        <f t="shared" si="235"/>
        <v>20</v>
      </c>
      <c r="D3064" s="23">
        <f t="shared" si="236"/>
        <v>4</v>
      </c>
      <c r="E3064" s="23" t="str">
        <f t="shared" si="237"/>
        <v>jueves</v>
      </c>
      <c r="F3064" s="23">
        <f t="shared" si="238"/>
        <v>2</v>
      </c>
      <c r="G3064" s="23" t="str">
        <f t="shared" si="239"/>
        <v>febrero</v>
      </c>
      <c r="H3064" s="2">
        <v>0.66666666666666663</v>
      </c>
      <c r="I3064" t="s">
        <v>1</v>
      </c>
      <c r="J3064" t="str">
        <f>VLOOKUP(ventas_starbucks_2025[[#This Row],[sucursal]],cambio_sucursal[#All],2,0)</f>
        <v>Sucursal Nueva Córdoba</v>
      </c>
      <c r="K3064" t="s">
        <v>87</v>
      </c>
      <c r="L3064" t="s">
        <v>65</v>
      </c>
      <c r="M3064" t="s">
        <v>4</v>
      </c>
      <c r="N3064" t="str">
        <f>IFERROR(VLOOKUP(ventas_starbucks_2025[[#This Row],[tamaño_sucio]],cambio_tamaño[#All],2,0),"Tamaño único")</f>
        <v>Tamaño único</v>
      </c>
      <c r="O3064">
        <v>3</v>
      </c>
      <c r="P3064">
        <v>1696.24</v>
      </c>
      <c r="Q3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4">
        <v>5088.72</v>
      </c>
      <c r="S3064" t="s">
        <v>31</v>
      </c>
      <c r="T3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64" t="str">
        <f>VLOOKUP(ventas_starbucks_2025[[#This Row],[canal_compra]],cambio_canal_compra[#All],2,0)</f>
        <v>Entrega domicilio</v>
      </c>
      <c r="V3064" t="s">
        <v>40</v>
      </c>
      <c r="W3064" t="str">
        <f>VLOOKUP(ventas_starbucks_2025[[#This Row],[método_pago]],cambio_metodo_pago[#All],2,0)</f>
        <v>Efectivo</v>
      </c>
      <c r="X3064" t="s">
        <v>7</v>
      </c>
      <c r="Y3064">
        <v>0</v>
      </c>
      <c r="Z3064" t="str">
        <f>VLOOKUP(ventas_starbucks_2025[[#This Row],[promoción_aplicada5]],promocion_cambiar[#All],2,0)</f>
        <v>2x1</v>
      </c>
      <c r="AA3064" t="s">
        <v>51</v>
      </c>
      <c r="AB3064" t="s">
        <v>32</v>
      </c>
      <c r="AC3064" t="s">
        <v>41</v>
      </c>
      <c r="AD3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64">
        <v>12.9</v>
      </c>
      <c r="AF3064">
        <v>1</v>
      </c>
      <c r="AG3064">
        <v>23</v>
      </c>
      <c r="AH3064">
        <v>20</v>
      </c>
    </row>
    <row r="3065" spans="1:34" x14ac:dyDescent="0.25">
      <c r="A3065" s="3" t="s">
        <v>3140</v>
      </c>
      <c r="B3065" s="1">
        <v>45717</v>
      </c>
      <c r="C3065" s="23">
        <f t="shared" si="235"/>
        <v>1</v>
      </c>
      <c r="D3065" s="23">
        <f t="shared" si="236"/>
        <v>6</v>
      </c>
      <c r="E3065" s="1" t="str">
        <f t="shared" si="237"/>
        <v>sábado</v>
      </c>
      <c r="F3065" s="23">
        <f t="shared" si="238"/>
        <v>3</v>
      </c>
      <c r="G3065" s="1" t="str">
        <f t="shared" si="239"/>
        <v>marzo</v>
      </c>
      <c r="H3065" s="2">
        <v>0.55138888888888893</v>
      </c>
      <c r="I3065" t="s">
        <v>26</v>
      </c>
      <c r="J3065" t="str">
        <f>VLOOKUP(ventas_starbucks_2025[[#This Row],[sucursal]],cambio_sucursal[#All],2,0)</f>
        <v>Sucursal San Lorenzo 47</v>
      </c>
      <c r="K3065" t="s">
        <v>13</v>
      </c>
      <c r="L3065" t="s">
        <v>14</v>
      </c>
      <c r="M3065" t="s">
        <v>4</v>
      </c>
      <c r="N3065" t="str">
        <f>IFERROR(VLOOKUP(ventas_starbucks_2025[[#This Row],[tamaño_sucio]],cambio_tamaño[#All],2,0),"Tamaño único")</f>
        <v>Tamaño único</v>
      </c>
      <c r="O3065">
        <v>4</v>
      </c>
      <c r="P3065">
        <v>2034.34</v>
      </c>
      <c r="Q3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65">
        <v>8137.36</v>
      </c>
      <c r="S3065" t="s">
        <v>31</v>
      </c>
      <c r="T3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65" t="str">
        <f>VLOOKUP(ventas_starbucks_2025[[#This Row],[canal_compra]],cambio_canal_compra[#All],2,0)</f>
        <v>Entrega domicilio</v>
      </c>
      <c r="V3065" t="s">
        <v>40</v>
      </c>
      <c r="W3065" t="str">
        <f>VLOOKUP(ventas_starbucks_2025[[#This Row],[método_pago]],cambio_metodo_pago[#All],2,0)</f>
        <v>Efectivo</v>
      </c>
      <c r="X3065" t="s">
        <v>22</v>
      </c>
      <c r="Y3065">
        <v>0</v>
      </c>
      <c r="Z3065" t="str">
        <f>VLOOKUP(ventas_starbucks_2025[[#This Row],[promoción_aplicada5]],promocion_cambiar[#All],2,0)</f>
        <v>Ninguna</v>
      </c>
      <c r="AA3065" t="s">
        <v>17</v>
      </c>
      <c r="AB3065" t="s">
        <v>29</v>
      </c>
      <c r="AC3065" t="s">
        <v>41</v>
      </c>
      <c r="AD3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65">
        <v>3.1</v>
      </c>
      <c r="AF3065">
        <v>1</v>
      </c>
      <c r="AG3065">
        <v>22</v>
      </c>
      <c r="AH3065">
        <v>18</v>
      </c>
    </row>
    <row r="3066" spans="1:34" x14ac:dyDescent="0.25">
      <c r="A3066" s="3" t="s">
        <v>3141</v>
      </c>
      <c r="B3066" s="1">
        <v>45712</v>
      </c>
      <c r="C3066" s="23">
        <f t="shared" si="235"/>
        <v>24</v>
      </c>
      <c r="D3066" s="23">
        <f t="shared" si="236"/>
        <v>1</v>
      </c>
      <c r="E3066" s="1" t="str">
        <f t="shared" si="237"/>
        <v>lunes</v>
      </c>
      <c r="F3066" s="23">
        <f t="shared" si="238"/>
        <v>2</v>
      </c>
      <c r="G3066" s="1" t="str">
        <f t="shared" si="239"/>
        <v>febrero</v>
      </c>
      <c r="H3066" s="2">
        <v>0.42083333333333334</v>
      </c>
      <c r="I3066" t="s">
        <v>12</v>
      </c>
      <c r="J3066" t="str">
        <f>VLOOKUP(ventas_starbucks_2025[[#This Row],[sucursal]],cambio_sucursal[#All],2,0)</f>
        <v>Sucursal Córdoba Shopping</v>
      </c>
      <c r="K3066" t="s">
        <v>89</v>
      </c>
      <c r="L3066" t="s">
        <v>90</v>
      </c>
      <c r="M3066" t="s">
        <v>4</v>
      </c>
      <c r="N3066" t="str">
        <f>IFERROR(VLOOKUP(ventas_starbucks_2025[[#This Row],[tamaño_sucio]],cambio_tamaño[#All],2,0),"Tamaño único")</f>
        <v>Tamaño único</v>
      </c>
      <c r="O3066">
        <v>4</v>
      </c>
      <c r="P3066">
        <v>1621.36</v>
      </c>
      <c r="Q3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6">
        <v>6485.44</v>
      </c>
      <c r="S3066" t="s">
        <v>5</v>
      </c>
      <c r="T3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66" t="str">
        <f>VLOOKUP(ventas_starbucks_2025[[#This Row],[canal_compra]],cambio_canal_compra[#All],2,0)</f>
        <v>En tienda</v>
      </c>
      <c r="V3066" t="s">
        <v>40</v>
      </c>
      <c r="W3066" t="str">
        <f>VLOOKUP(ventas_starbucks_2025[[#This Row],[método_pago]],cambio_metodo_pago[#All],2,0)</f>
        <v>Efectivo</v>
      </c>
      <c r="X3066" t="s">
        <v>22</v>
      </c>
      <c r="Y3066">
        <v>0</v>
      </c>
      <c r="Z3066" t="str">
        <f>VLOOKUP(ventas_starbucks_2025[[#This Row],[promoción_aplicada5]],promocion_cambiar[#All],2,0)</f>
        <v>Combo</v>
      </c>
      <c r="AA3066" t="s">
        <v>8</v>
      </c>
      <c r="AB3066" t="s">
        <v>29</v>
      </c>
      <c r="AC3066" t="s">
        <v>41</v>
      </c>
      <c r="AD3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66">
        <v>6.4</v>
      </c>
      <c r="AF3066">
        <v>3</v>
      </c>
      <c r="AG3066">
        <v>27</v>
      </c>
      <c r="AH3066">
        <v>23</v>
      </c>
    </row>
    <row r="3067" spans="1:34" x14ac:dyDescent="0.25">
      <c r="A3067" s="3" t="s">
        <v>3142</v>
      </c>
      <c r="B3067" s="1">
        <v>45660</v>
      </c>
      <c r="C3067" s="23">
        <f t="shared" si="235"/>
        <v>3</v>
      </c>
      <c r="D3067" s="23">
        <f t="shared" si="236"/>
        <v>5</v>
      </c>
      <c r="E3067" s="23" t="str">
        <f t="shared" si="237"/>
        <v>viernes</v>
      </c>
      <c r="F3067" s="23">
        <f t="shared" si="238"/>
        <v>1</v>
      </c>
      <c r="G3067" s="23" t="str">
        <f t="shared" si="239"/>
        <v>enero</v>
      </c>
      <c r="H3067" s="2">
        <v>0.78263888888888888</v>
      </c>
      <c r="I3067" t="s">
        <v>1</v>
      </c>
      <c r="J3067" t="str">
        <f>VLOOKUP(ventas_starbucks_2025[[#This Row],[sucursal]],cambio_sucursal[#All],2,0)</f>
        <v>Sucursal Nueva Córdoba</v>
      </c>
      <c r="K3067" t="s">
        <v>358</v>
      </c>
      <c r="L3067" t="s">
        <v>44</v>
      </c>
      <c r="M3067" t="s">
        <v>45</v>
      </c>
      <c r="N3067" t="str">
        <f>IFERROR(VLOOKUP(ventas_starbucks_2025[[#This Row],[tamaño_sucio]],cambio_tamaño[#All],2,0),"Tamaño único")</f>
        <v>Grande</v>
      </c>
      <c r="O3067">
        <v>1</v>
      </c>
      <c r="P3067">
        <v>1406.9</v>
      </c>
      <c r="Q3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7">
        <v>1406.9</v>
      </c>
      <c r="S3067" t="s">
        <v>15</v>
      </c>
      <c r="T3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7" t="str">
        <f>VLOOKUP(ventas_starbucks_2025[[#This Row],[canal_compra]],cambio_canal_compra[#All],2,0)</f>
        <v>Para llevar</v>
      </c>
      <c r="V3067" t="s">
        <v>16</v>
      </c>
      <c r="W3067" t="str">
        <f>VLOOKUP(ventas_starbucks_2025[[#This Row],[método_pago]],cambio_metodo_pago[#All],2,0)</f>
        <v>Tarjeta</v>
      </c>
      <c r="X3067" t="s">
        <v>22</v>
      </c>
      <c r="Y3067">
        <v>0</v>
      </c>
      <c r="Z3067" t="str">
        <f>VLOOKUP(ventas_starbucks_2025[[#This Row],[promoción_aplicada5]],promocion_cambiar[#All],2,0)</f>
        <v>Hora Feliz</v>
      </c>
      <c r="AA3067" t="s">
        <v>36</v>
      </c>
      <c r="AB3067" t="s">
        <v>18</v>
      </c>
      <c r="AC3067" t="s">
        <v>41</v>
      </c>
      <c r="AD3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67">
        <v>12.4</v>
      </c>
      <c r="AF3067">
        <v>4</v>
      </c>
      <c r="AG3067">
        <v>25</v>
      </c>
      <c r="AH3067">
        <v>24</v>
      </c>
    </row>
    <row r="3068" spans="1:34" x14ac:dyDescent="0.25">
      <c r="A3068" s="3" t="s">
        <v>3143</v>
      </c>
      <c r="B3068" s="1">
        <v>45703</v>
      </c>
      <c r="C3068" s="23">
        <f t="shared" si="235"/>
        <v>15</v>
      </c>
      <c r="D3068" s="23">
        <f t="shared" si="236"/>
        <v>6</v>
      </c>
      <c r="E3068" s="1" t="str">
        <f t="shared" si="237"/>
        <v>sábado</v>
      </c>
      <c r="F3068" s="23">
        <f t="shared" si="238"/>
        <v>2</v>
      </c>
      <c r="G3068" s="1" t="str">
        <f t="shared" si="239"/>
        <v>febrero</v>
      </c>
      <c r="H3068" s="2">
        <v>0.45277777777777778</v>
      </c>
      <c r="I3068" t="s">
        <v>57</v>
      </c>
      <c r="J3068" t="str">
        <f>VLOOKUP(ventas_starbucks_2025[[#This Row],[sucursal]],cambio_sucursal[#All],2,0)</f>
        <v>Sucursal Avda Colón</v>
      </c>
      <c r="K3068" t="s">
        <v>175</v>
      </c>
      <c r="L3068" t="s">
        <v>70</v>
      </c>
      <c r="M3068" t="s">
        <v>45</v>
      </c>
      <c r="N3068" t="str">
        <f>IFERROR(VLOOKUP(ventas_starbucks_2025[[#This Row],[tamaño_sucio]],cambio_tamaño[#All],2,0),"Tamaño único")</f>
        <v>Grande</v>
      </c>
      <c r="O3068">
        <v>1</v>
      </c>
      <c r="P3068">
        <v>1787.49</v>
      </c>
      <c r="Q3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8">
        <v>1787.49</v>
      </c>
      <c r="S3068" t="s">
        <v>15</v>
      </c>
      <c r="T3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8" t="str">
        <f>VLOOKUP(ventas_starbucks_2025[[#This Row],[canal_compra]],cambio_canal_compra[#All],2,0)</f>
        <v>Para llevar</v>
      </c>
      <c r="V3068" t="s">
        <v>6</v>
      </c>
      <c r="W3068" t="str">
        <f>VLOOKUP(ventas_starbucks_2025[[#This Row],[método_pago]],cambio_metodo_pago[#All],2,0)</f>
        <v>Aplicación móbil</v>
      </c>
      <c r="X3068" t="s">
        <v>7</v>
      </c>
      <c r="Y3068">
        <v>15</v>
      </c>
      <c r="Z3068" t="str">
        <f>VLOOKUP(ventas_starbucks_2025[[#This Row],[promoción_aplicada5]],promocion_cambiar[#All],2,0)</f>
        <v>Ninguna</v>
      </c>
      <c r="AA3068" t="s">
        <v>17</v>
      </c>
      <c r="AB3068" t="s">
        <v>23</v>
      </c>
      <c r="AC3068" t="s">
        <v>24</v>
      </c>
      <c r="AD3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68">
        <v>10.199999999999999</v>
      </c>
      <c r="AF3068">
        <v>2</v>
      </c>
      <c r="AG3068">
        <v>34</v>
      </c>
      <c r="AH3068">
        <v>33</v>
      </c>
    </row>
    <row r="3069" spans="1:34" x14ac:dyDescent="0.25">
      <c r="A3069" s="3" t="s">
        <v>3144</v>
      </c>
      <c r="B3069" s="1">
        <v>45682</v>
      </c>
      <c r="C3069" s="23">
        <f t="shared" si="235"/>
        <v>25</v>
      </c>
      <c r="D3069" s="23">
        <f t="shared" si="236"/>
        <v>6</v>
      </c>
      <c r="E3069" s="23" t="str">
        <f t="shared" si="237"/>
        <v>sábado</v>
      </c>
      <c r="F3069" s="23">
        <f t="shared" si="238"/>
        <v>1</v>
      </c>
      <c r="G3069" s="23" t="str">
        <f t="shared" si="239"/>
        <v>enero</v>
      </c>
      <c r="H3069" s="2">
        <v>0.35347222222222224</v>
      </c>
      <c r="I3069" t="s">
        <v>57</v>
      </c>
      <c r="J3069" t="str">
        <f>VLOOKUP(ventas_starbucks_2025[[#This Row],[sucursal]],cambio_sucursal[#All],2,0)</f>
        <v>Sucursal Avda Colón</v>
      </c>
      <c r="K3069" t="s">
        <v>82</v>
      </c>
      <c r="L3069" t="s">
        <v>28</v>
      </c>
      <c r="M3069" t="s">
        <v>4</v>
      </c>
      <c r="N3069" t="str">
        <f>IFERROR(VLOOKUP(ventas_starbucks_2025[[#This Row],[tamaño_sucio]],cambio_tamaño[#All],2,0),"Tamaño único")</f>
        <v>Tamaño único</v>
      </c>
      <c r="O3069">
        <v>1</v>
      </c>
      <c r="P3069">
        <v>2047.69</v>
      </c>
      <c r="Q3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69">
        <v>2047.69</v>
      </c>
      <c r="S3069" t="s">
        <v>15</v>
      </c>
      <c r="T3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9" t="str">
        <f>VLOOKUP(ventas_starbucks_2025[[#This Row],[canal_compra]],cambio_canal_compra[#All],2,0)</f>
        <v>Para llevar</v>
      </c>
      <c r="V3069" t="s">
        <v>6</v>
      </c>
      <c r="W3069" t="str">
        <f>VLOOKUP(ventas_starbucks_2025[[#This Row],[método_pago]],cambio_metodo_pago[#All],2,0)</f>
        <v>Aplicación móbil</v>
      </c>
      <c r="X3069" t="s">
        <v>22</v>
      </c>
      <c r="Y3069">
        <v>0</v>
      </c>
      <c r="Z3069" t="str">
        <f>VLOOKUP(ventas_starbucks_2025[[#This Row],[promoción_aplicada5]],promocion_cambiar[#All],2,0)</f>
        <v>Combo</v>
      </c>
      <c r="AA3069" t="s">
        <v>8</v>
      </c>
      <c r="AB3069" t="s">
        <v>18</v>
      </c>
      <c r="AC3069" t="s">
        <v>24</v>
      </c>
      <c r="AD3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69">
        <v>11.6</v>
      </c>
      <c r="AF3069">
        <v>2</v>
      </c>
      <c r="AG3069">
        <v>43</v>
      </c>
      <c r="AH3069">
        <v>42</v>
      </c>
    </row>
    <row r="3070" spans="1:34" x14ac:dyDescent="0.25">
      <c r="A3070" s="3" t="s">
        <v>3145</v>
      </c>
      <c r="B3070" s="1">
        <v>45665</v>
      </c>
      <c r="C3070" s="23">
        <f t="shared" si="235"/>
        <v>8</v>
      </c>
      <c r="D3070" s="23">
        <f t="shared" si="236"/>
        <v>3</v>
      </c>
      <c r="E3070" s="23" t="str">
        <f t="shared" si="237"/>
        <v>miércoles</v>
      </c>
      <c r="F3070" s="23">
        <f t="shared" si="238"/>
        <v>1</v>
      </c>
      <c r="G3070" s="23" t="str">
        <f t="shared" si="239"/>
        <v>enero</v>
      </c>
      <c r="H3070" s="2">
        <v>0.62152777777777779</v>
      </c>
      <c r="I3070" t="s">
        <v>26</v>
      </c>
      <c r="J3070" t="str">
        <f>VLOOKUP(ventas_starbucks_2025[[#This Row],[sucursal]],cambio_sucursal[#All],2,0)</f>
        <v>Sucursal San Lorenzo 47</v>
      </c>
      <c r="K3070" t="s">
        <v>64</v>
      </c>
      <c r="L3070" t="s">
        <v>65</v>
      </c>
      <c r="M3070" t="s">
        <v>4</v>
      </c>
      <c r="N3070" t="str">
        <f>IFERROR(VLOOKUP(ventas_starbucks_2025[[#This Row],[tamaño_sucio]],cambio_tamaño[#All],2,0),"Tamaño único")</f>
        <v>Tamaño único</v>
      </c>
      <c r="O3070">
        <v>3</v>
      </c>
      <c r="P3070">
        <v>1831.69</v>
      </c>
      <c r="Q3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0">
        <v>5495.07</v>
      </c>
      <c r="S3070" t="s">
        <v>5</v>
      </c>
      <c r="T3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0" t="str">
        <f>VLOOKUP(ventas_starbucks_2025[[#This Row],[canal_compra]],cambio_canal_compra[#All],2,0)</f>
        <v>En tienda</v>
      </c>
      <c r="V3070" t="s">
        <v>6</v>
      </c>
      <c r="W3070" t="str">
        <f>VLOOKUP(ventas_starbucks_2025[[#This Row],[método_pago]],cambio_metodo_pago[#All],2,0)</f>
        <v>Aplicación móbil</v>
      </c>
      <c r="X3070" t="s">
        <v>7</v>
      </c>
      <c r="Y3070">
        <v>0</v>
      </c>
      <c r="Z3070" t="str">
        <f>VLOOKUP(ventas_starbucks_2025[[#This Row],[promoción_aplicada5]],promocion_cambiar[#All],2,0)</f>
        <v>Ninguna</v>
      </c>
      <c r="AA3070" t="s">
        <v>17</v>
      </c>
      <c r="AB3070" t="s">
        <v>9</v>
      </c>
      <c r="AC3070" t="s">
        <v>24</v>
      </c>
      <c r="AD3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0">
        <v>7.3</v>
      </c>
      <c r="AF3070">
        <v>4</v>
      </c>
      <c r="AG3070">
        <v>47</v>
      </c>
      <c r="AH3070">
        <v>44</v>
      </c>
    </row>
    <row r="3071" spans="1:34" x14ac:dyDescent="0.25">
      <c r="A3071" s="3" t="s">
        <v>3146</v>
      </c>
      <c r="B3071" s="1">
        <v>45759</v>
      </c>
      <c r="C3071" s="23">
        <f t="shared" si="235"/>
        <v>12</v>
      </c>
      <c r="D3071" s="23">
        <f t="shared" si="236"/>
        <v>6</v>
      </c>
      <c r="E3071" s="1" t="str">
        <f t="shared" si="237"/>
        <v>sábado</v>
      </c>
      <c r="F3071" s="23">
        <f t="shared" si="238"/>
        <v>4</v>
      </c>
      <c r="G3071" s="1" t="str">
        <f t="shared" si="239"/>
        <v>abril</v>
      </c>
      <c r="H3071" s="2">
        <v>0.62708333333333333</v>
      </c>
      <c r="I3071" t="s">
        <v>12</v>
      </c>
      <c r="J3071" t="str">
        <f>VLOOKUP(ventas_starbucks_2025[[#This Row],[sucursal]],cambio_sucursal[#All],2,0)</f>
        <v>Sucursal Córdoba Shopping</v>
      </c>
      <c r="K3071" t="s">
        <v>82</v>
      </c>
      <c r="L3071" t="s">
        <v>28</v>
      </c>
      <c r="M3071" t="s">
        <v>4</v>
      </c>
      <c r="N3071" t="str">
        <f>IFERROR(VLOOKUP(ventas_starbucks_2025[[#This Row],[tamaño_sucio]],cambio_tamaño[#All],2,0),"Tamaño único")</f>
        <v>Tamaño único</v>
      </c>
      <c r="O3071">
        <v>3</v>
      </c>
      <c r="P3071">
        <v>2012.24</v>
      </c>
      <c r="Q3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71">
        <v>6036.72</v>
      </c>
      <c r="S3071" t="s">
        <v>31</v>
      </c>
      <c r="T3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1" t="str">
        <f>VLOOKUP(ventas_starbucks_2025[[#This Row],[canal_compra]],cambio_canal_compra[#All],2,0)</f>
        <v>Entrega domicilio</v>
      </c>
      <c r="V3071" t="s">
        <v>16</v>
      </c>
      <c r="W3071" t="str">
        <f>VLOOKUP(ventas_starbucks_2025[[#This Row],[método_pago]],cambio_metodo_pago[#All],2,0)</f>
        <v>Tarjeta</v>
      </c>
      <c r="X3071" t="s">
        <v>7</v>
      </c>
      <c r="Y3071">
        <v>15</v>
      </c>
      <c r="Z3071" t="str">
        <f>VLOOKUP(ventas_starbucks_2025[[#This Row],[promoción_aplicada5]],promocion_cambiar[#All],2,0)</f>
        <v>Combo</v>
      </c>
      <c r="AA3071" t="s">
        <v>8</v>
      </c>
      <c r="AB3071" t="s">
        <v>52</v>
      </c>
      <c r="AC3071" t="s">
        <v>24</v>
      </c>
      <c r="AD3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71">
        <v>2.2999999999999998</v>
      </c>
      <c r="AF3071">
        <v>5</v>
      </c>
      <c r="AG3071">
        <v>29</v>
      </c>
      <c r="AH3071">
        <v>26</v>
      </c>
    </row>
    <row r="3072" spans="1:34" x14ac:dyDescent="0.25">
      <c r="A3072" s="3" t="s">
        <v>3147</v>
      </c>
      <c r="B3072" s="1">
        <v>45719</v>
      </c>
      <c r="C3072" s="23">
        <f t="shared" si="235"/>
        <v>3</v>
      </c>
      <c r="D3072" s="23">
        <f t="shared" si="236"/>
        <v>1</v>
      </c>
      <c r="E3072" s="23" t="str">
        <f t="shared" si="237"/>
        <v>lunes</v>
      </c>
      <c r="F3072" s="23">
        <f t="shared" si="238"/>
        <v>3</v>
      </c>
      <c r="G3072" s="23" t="str">
        <f t="shared" si="239"/>
        <v>marzo</v>
      </c>
      <c r="H3072" s="2">
        <v>0.86944444444444446</v>
      </c>
      <c r="I3072" t="s">
        <v>57</v>
      </c>
      <c r="J3072" t="str">
        <f>VLOOKUP(ventas_starbucks_2025[[#This Row],[sucursal]],cambio_sucursal[#All],2,0)</f>
        <v>Sucursal Avda Colón</v>
      </c>
      <c r="K3072" t="s">
        <v>254</v>
      </c>
      <c r="L3072" t="s">
        <v>44</v>
      </c>
      <c r="M3072" t="s">
        <v>50</v>
      </c>
      <c r="N3072" t="str">
        <f>IFERROR(VLOOKUP(ventas_starbucks_2025[[#This Row],[tamaño_sucio]],cambio_tamaño[#All],2,0),"Tamaño único")</f>
        <v>Mediano</v>
      </c>
      <c r="O3072">
        <v>4</v>
      </c>
      <c r="P3072">
        <v>1515.49</v>
      </c>
      <c r="Q3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2">
        <v>6061.96</v>
      </c>
      <c r="S3072" t="s">
        <v>5</v>
      </c>
      <c r="T3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2" t="str">
        <f>VLOOKUP(ventas_starbucks_2025[[#This Row],[canal_compra]],cambio_canal_compra[#All],2,0)</f>
        <v>En tienda</v>
      </c>
      <c r="V3072" t="s">
        <v>40</v>
      </c>
      <c r="W3072" t="str">
        <f>VLOOKUP(ventas_starbucks_2025[[#This Row],[método_pago]],cambio_metodo_pago[#All],2,0)</f>
        <v>Efectivo</v>
      </c>
      <c r="X3072" t="s">
        <v>22</v>
      </c>
      <c r="Y3072">
        <v>0</v>
      </c>
      <c r="Z3072" t="str">
        <f>VLOOKUP(ventas_starbucks_2025[[#This Row],[promoción_aplicada5]],promocion_cambiar[#All],2,0)</f>
        <v>2x1</v>
      </c>
      <c r="AA3072" t="s">
        <v>51</v>
      </c>
      <c r="AB3072" t="s">
        <v>32</v>
      </c>
      <c r="AC3072" t="s">
        <v>10</v>
      </c>
      <c r="AD3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2">
        <v>8.5</v>
      </c>
      <c r="AF3072">
        <v>1</v>
      </c>
      <c r="AG3072">
        <v>31</v>
      </c>
      <c r="AH3072">
        <v>27</v>
      </c>
    </row>
    <row r="3073" spans="1:34" x14ac:dyDescent="0.25">
      <c r="A3073" s="3" t="s">
        <v>3148</v>
      </c>
      <c r="B3073" s="1">
        <v>45728</v>
      </c>
      <c r="C3073" s="23">
        <f t="shared" si="235"/>
        <v>12</v>
      </c>
      <c r="D3073" s="23">
        <f t="shared" si="236"/>
        <v>3</v>
      </c>
      <c r="E3073" s="23" t="str">
        <f t="shared" si="237"/>
        <v>miércoles</v>
      </c>
      <c r="F3073" s="23">
        <f t="shared" si="238"/>
        <v>3</v>
      </c>
      <c r="G3073" s="23" t="str">
        <f t="shared" si="239"/>
        <v>marzo</v>
      </c>
      <c r="H3073" s="2">
        <v>0.83333333333333337</v>
      </c>
      <c r="I3073" t="s">
        <v>12</v>
      </c>
      <c r="J3073" t="str">
        <f>VLOOKUP(ventas_starbucks_2025[[#This Row],[sucursal]],cambio_sucursal[#All],2,0)</f>
        <v>Sucursal Córdoba Shopping</v>
      </c>
      <c r="K3073" t="s">
        <v>89</v>
      </c>
      <c r="L3073" t="s">
        <v>90</v>
      </c>
      <c r="M3073" t="s">
        <v>4</v>
      </c>
      <c r="N3073" t="str">
        <f>IFERROR(VLOOKUP(ventas_starbucks_2025[[#This Row],[tamaño_sucio]],cambio_tamaño[#All],2,0),"Tamaño único")</f>
        <v>Tamaño único</v>
      </c>
      <c r="O3073">
        <v>3</v>
      </c>
      <c r="P3073">
        <v>1422.8</v>
      </c>
      <c r="Q3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3">
        <v>4268.3999999999996</v>
      </c>
      <c r="S3073" t="s">
        <v>31</v>
      </c>
      <c r="T3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73" t="str">
        <f>VLOOKUP(ventas_starbucks_2025[[#This Row],[canal_compra]],cambio_canal_compra[#All],2,0)</f>
        <v>Entrega domicilio</v>
      </c>
      <c r="V3073" t="s">
        <v>16</v>
      </c>
      <c r="W3073" t="str">
        <f>VLOOKUP(ventas_starbucks_2025[[#This Row],[método_pago]],cambio_metodo_pago[#All],2,0)</f>
        <v>Tarjeta</v>
      </c>
      <c r="X3073" t="s">
        <v>7</v>
      </c>
      <c r="Y3073">
        <v>0</v>
      </c>
      <c r="Z3073" t="str">
        <f>VLOOKUP(ventas_starbucks_2025[[#This Row],[promoción_aplicada5]],promocion_cambiar[#All],2,0)</f>
        <v>2x1</v>
      </c>
      <c r="AA3073" t="s">
        <v>51</v>
      </c>
      <c r="AB3073" t="s">
        <v>29</v>
      </c>
      <c r="AC3073" t="s">
        <v>24</v>
      </c>
      <c r="AD3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73">
        <v>10</v>
      </c>
      <c r="AF3073">
        <v>2</v>
      </c>
      <c r="AG3073">
        <v>21</v>
      </c>
      <c r="AH3073">
        <v>18</v>
      </c>
    </row>
    <row r="3074" spans="1:34" x14ac:dyDescent="0.25">
      <c r="A3074" s="3" t="s">
        <v>3149</v>
      </c>
      <c r="B3074" s="1">
        <v>45722</v>
      </c>
      <c r="C3074" s="23">
        <f t="shared" ref="C3074:C3137" si="240">DAY(B3074)</f>
        <v>6</v>
      </c>
      <c r="D3074" s="23">
        <f t="shared" ref="D3074:D3137" si="241">WEEKDAY(B3074,2)</f>
        <v>4</v>
      </c>
      <c r="E3074" s="23" t="str">
        <f t="shared" ref="E3074:E3137" si="242">TEXT(B3074,"dddd")</f>
        <v>jueves</v>
      </c>
      <c r="F3074" s="23">
        <f t="shared" ref="F3074:F3137" si="243">MONTH(B3074)</f>
        <v>3</v>
      </c>
      <c r="G3074" s="23" t="str">
        <f t="shared" ref="G3074:G3137" si="244">TEXT(B3074,"mmmm")</f>
        <v>marzo</v>
      </c>
      <c r="H3074" s="2">
        <v>0.38680555555555557</v>
      </c>
      <c r="I3074" t="s">
        <v>12</v>
      </c>
      <c r="J3074" t="str">
        <f>VLOOKUP(ventas_starbucks_2025[[#This Row],[sucursal]],cambio_sucursal[#All],2,0)</f>
        <v>Sucursal Córdoba Shopping</v>
      </c>
      <c r="K3074" t="s">
        <v>54</v>
      </c>
      <c r="L3074" t="s">
        <v>44</v>
      </c>
      <c r="M3074" t="s">
        <v>55</v>
      </c>
      <c r="N3074" t="str">
        <f>IFERROR(VLOOKUP(ventas_starbucks_2025[[#This Row],[tamaño_sucio]],cambio_tamaño[#All],2,0),"Tamaño único")</f>
        <v>Pequeño</v>
      </c>
      <c r="O3074">
        <v>4</v>
      </c>
      <c r="P3074">
        <v>1641.77</v>
      </c>
      <c r="Q3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4">
        <v>6567.08</v>
      </c>
      <c r="S3074" t="s">
        <v>5</v>
      </c>
      <c r="T3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4" t="str">
        <f>VLOOKUP(ventas_starbucks_2025[[#This Row],[canal_compra]],cambio_canal_compra[#All],2,0)</f>
        <v>En tienda</v>
      </c>
      <c r="V3074" t="s">
        <v>16</v>
      </c>
      <c r="W3074" t="str">
        <f>VLOOKUP(ventas_starbucks_2025[[#This Row],[método_pago]],cambio_metodo_pago[#All],2,0)</f>
        <v>Tarjeta</v>
      </c>
      <c r="X3074" t="s">
        <v>22</v>
      </c>
      <c r="Y3074">
        <v>0</v>
      </c>
      <c r="Z3074" t="str">
        <f>VLOOKUP(ventas_starbucks_2025[[#This Row],[promoción_aplicada5]],promocion_cambiar[#All],2,0)</f>
        <v>2x1</v>
      </c>
      <c r="AA3074" t="s">
        <v>51</v>
      </c>
      <c r="AB3074" t="s">
        <v>29</v>
      </c>
      <c r="AC3074" t="s">
        <v>24</v>
      </c>
      <c r="AD3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4">
        <v>8.3000000000000007</v>
      </c>
      <c r="AF3074">
        <v>1</v>
      </c>
      <c r="AG3074">
        <v>15</v>
      </c>
      <c r="AH3074">
        <v>11</v>
      </c>
    </row>
    <row r="3075" spans="1:34" x14ac:dyDescent="0.25">
      <c r="A3075" s="3" t="s">
        <v>3150</v>
      </c>
      <c r="B3075" s="1">
        <v>45680</v>
      </c>
      <c r="C3075" s="23">
        <f t="shared" si="240"/>
        <v>23</v>
      </c>
      <c r="D3075" s="23">
        <f t="shared" si="241"/>
        <v>4</v>
      </c>
      <c r="E3075" s="23" t="str">
        <f t="shared" si="242"/>
        <v>jueves</v>
      </c>
      <c r="F3075" s="23">
        <f t="shared" si="243"/>
        <v>1</v>
      </c>
      <c r="G3075" s="23" t="str">
        <f t="shared" si="244"/>
        <v>enero</v>
      </c>
      <c r="H3075" s="2">
        <v>0.8666666666666667</v>
      </c>
      <c r="I3075" t="s">
        <v>26</v>
      </c>
      <c r="J3075" t="str">
        <f>VLOOKUP(ventas_starbucks_2025[[#This Row],[sucursal]],cambio_sucursal[#All],2,0)</f>
        <v>Sucursal San Lorenzo 47</v>
      </c>
      <c r="K3075" t="s">
        <v>115</v>
      </c>
      <c r="L3075" t="s">
        <v>21</v>
      </c>
      <c r="M3075" t="s">
        <v>4</v>
      </c>
      <c r="N3075" t="str">
        <f>IFERROR(VLOOKUP(ventas_starbucks_2025[[#This Row],[tamaño_sucio]],cambio_tamaño[#All],2,0),"Tamaño único")</f>
        <v>Tamaño único</v>
      </c>
      <c r="O3075">
        <v>5</v>
      </c>
      <c r="P3075">
        <v>1039.25</v>
      </c>
      <c r="Q3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5">
        <v>5196.25</v>
      </c>
      <c r="S3075" t="s">
        <v>15</v>
      </c>
      <c r="T3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5" t="str">
        <f>VLOOKUP(ventas_starbucks_2025[[#This Row],[canal_compra]],cambio_canal_compra[#All],2,0)</f>
        <v>Para llevar</v>
      </c>
      <c r="V3075" t="s">
        <v>6</v>
      </c>
      <c r="W3075" t="str">
        <f>VLOOKUP(ventas_starbucks_2025[[#This Row],[método_pago]],cambio_metodo_pago[#All],2,0)</f>
        <v>Aplicación móbil</v>
      </c>
      <c r="X3075" t="s">
        <v>22</v>
      </c>
      <c r="Y3075">
        <v>0</v>
      </c>
      <c r="Z3075" t="str">
        <f>VLOOKUP(ventas_starbucks_2025[[#This Row],[promoción_aplicada5]],promocion_cambiar[#All],2,0)</f>
        <v>Hora Feliz</v>
      </c>
      <c r="AA3075" t="s">
        <v>36</v>
      </c>
      <c r="AB3075" t="s">
        <v>32</v>
      </c>
      <c r="AC3075" t="s">
        <v>10</v>
      </c>
      <c r="AD3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75">
        <v>13.8</v>
      </c>
      <c r="AF3075">
        <v>1</v>
      </c>
      <c r="AG3075">
        <v>40</v>
      </c>
      <c r="AH3075">
        <v>35</v>
      </c>
    </row>
    <row r="3076" spans="1:34" x14ac:dyDescent="0.25">
      <c r="A3076" s="3" t="s">
        <v>3151</v>
      </c>
      <c r="B3076" s="1">
        <v>45696</v>
      </c>
      <c r="C3076" s="23">
        <f t="shared" si="240"/>
        <v>8</v>
      </c>
      <c r="D3076" s="23">
        <f t="shared" si="241"/>
        <v>6</v>
      </c>
      <c r="E3076" s="23" t="str">
        <f t="shared" si="242"/>
        <v>sábado</v>
      </c>
      <c r="F3076" s="23">
        <f t="shared" si="243"/>
        <v>2</v>
      </c>
      <c r="G3076" s="23" t="str">
        <f t="shared" si="244"/>
        <v>febrero</v>
      </c>
      <c r="H3076" s="2">
        <v>0.54236111111111107</v>
      </c>
      <c r="I3076" t="s">
        <v>1</v>
      </c>
      <c r="J3076" t="str">
        <f>VLOOKUP(ventas_starbucks_2025[[#This Row],[sucursal]],cambio_sucursal[#All],2,0)</f>
        <v>Sucursal Nueva Córdoba</v>
      </c>
      <c r="K3076" t="s">
        <v>20</v>
      </c>
      <c r="L3076" t="s">
        <v>21</v>
      </c>
      <c r="M3076" t="s">
        <v>4</v>
      </c>
      <c r="N3076" t="str">
        <f>IFERROR(VLOOKUP(ventas_starbucks_2025[[#This Row],[tamaño_sucio]],cambio_tamaño[#All],2,0),"Tamaño único")</f>
        <v>Tamaño único</v>
      </c>
      <c r="O3076">
        <v>1</v>
      </c>
      <c r="P3076">
        <v>816.24</v>
      </c>
      <c r="Q3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076">
        <v>816.24</v>
      </c>
      <c r="S3076" t="s">
        <v>31</v>
      </c>
      <c r="T3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76" t="str">
        <f>VLOOKUP(ventas_starbucks_2025[[#This Row],[canal_compra]],cambio_canal_compra[#All],2,0)</f>
        <v>Entrega domicilio</v>
      </c>
      <c r="V3076" t="s">
        <v>16</v>
      </c>
      <c r="W3076" t="str">
        <f>VLOOKUP(ventas_starbucks_2025[[#This Row],[método_pago]],cambio_metodo_pago[#All],2,0)</f>
        <v>Tarjeta</v>
      </c>
      <c r="X3076" t="s">
        <v>22</v>
      </c>
      <c r="Y3076">
        <v>0</v>
      </c>
      <c r="Z3076" t="str">
        <f>VLOOKUP(ventas_starbucks_2025[[#This Row],[promoción_aplicada5]],promocion_cambiar[#All],2,0)</f>
        <v>Ninguna</v>
      </c>
      <c r="AA3076" t="s">
        <v>17</v>
      </c>
      <c r="AB3076" t="s">
        <v>52</v>
      </c>
      <c r="AC3076" t="s">
        <v>24</v>
      </c>
      <c r="AD3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76">
        <v>14.1</v>
      </c>
      <c r="AF3076">
        <v>1</v>
      </c>
      <c r="AG3076">
        <v>40</v>
      </c>
      <c r="AH3076">
        <v>39</v>
      </c>
    </row>
    <row r="3077" spans="1:34" x14ac:dyDescent="0.25">
      <c r="A3077" s="3" t="s">
        <v>3152</v>
      </c>
      <c r="B3077" s="1">
        <v>45710</v>
      </c>
      <c r="C3077" s="23">
        <f t="shared" si="240"/>
        <v>22</v>
      </c>
      <c r="D3077" s="23">
        <f t="shared" si="241"/>
        <v>6</v>
      </c>
      <c r="E3077" s="1" t="str">
        <f t="shared" si="242"/>
        <v>sábado</v>
      </c>
      <c r="F3077" s="23">
        <f t="shared" si="243"/>
        <v>2</v>
      </c>
      <c r="G3077" s="1" t="str">
        <f t="shared" si="244"/>
        <v>febrero</v>
      </c>
      <c r="H3077" s="2">
        <v>0.87013888888888891</v>
      </c>
      <c r="I3077" t="s">
        <v>1</v>
      </c>
      <c r="J3077" t="str">
        <f>VLOOKUP(ventas_starbucks_2025[[#This Row],[sucursal]],cambio_sucursal[#All],2,0)</f>
        <v>Sucursal Nueva Córdoba</v>
      </c>
      <c r="K3077" t="s">
        <v>48</v>
      </c>
      <c r="L3077" t="s">
        <v>49</v>
      </c>
      <c r="M3077" t="s">
        <v>45</v>
      </c>
      <c r="N3077" t="str">
        <f>IFERROR(VLOOKUP(ventas_starbucks_2025[[#This Row],[tamaño_sucio]],cambio_tamaño[#All],2,0),"Tamaño único")</f>
        <v>Grande</v>
      </c>
      <c r="O3077">
        <v>3</v>
      </c>
      <c r="P3077">
        <v>1957.34</v>
      </c>
      <c r="Q3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7">
        <v>5872.02</v>
      </c>
      <c r="S3077" t="s">
        <v>5</v>
      </c>
      <c r="T3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7" t="str">
        <f>VLOOKUP(ventas_starbucks_2025[[#This Row],[canal_compra]],cambio_canal_compra[#All],2,0)</f>
        <v>En tienda</v>
      </c>
      <c r="V3077" t="s">
        <v>40</v>
      </c>
      <c r="W3077" t="str">
        <f>VLOOKUP(ventas_starbucks_2025[[#This Row],[método_pago]],cambio_metodo_pago[#All],2,0)</f>
        <v>Efectivo</v>
      </c>
      <c r="X3077" t="s">
        <v>7</v>
      </c>
      <c r="Y3077">
        <v>0</v>
      </c>
      <c r="Z3077" t="str">
        <f>VLOOKUP(ventas_starbucks_2025[[#This Row],[promoción_aplicada5]],promocion_cambiar[#All],2,0)</f>
        <v>Hora Feliz</v>
      </c>
      <c r="AA3077" t="s">
        <v>36</v>
      </c>
      <c r="AB3077" t="s">
        <v>18</v>
      </c>
      <c r="AC3077" t="s">
        <v>10</v>
      </c>
      <c r="AD3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77">
        <v>12</v>
      </c>
      <c r="AF3077">
        <v>4</v>
      </c>
      <c r="AG3077">
        <v>24</v>
      </c>
      <c r="AH3077">
        <v>21</v>
      </c>
    </row>
    <row r="3078" spans="1:34" x14ac:dyDescent="0.25">
      <c r="A3078" s="3" t="s">
        <v>3153</v>
      </c>
      <c r="B3078" s="1">
        <v>45725</v>
      </c>
      <c r="C3078" s="23">
        <f t="shared" si="240"/>
        <v>9</v>
      </c>
      <c r="D3078" s="23">
        <f t="shared" si="241"/>
        <v>7</v>
      </c>
      <c r="E3078" s="23" t="str">
        <f t="shared" si="242"/>
        <v>domingo</v>
      </c>
      <c r="F3078" s="23">
        <f t="shared" si="243"/>
        <v>3</v>
      </c>
      <c r="G3078" s="23" t="str">
        <f t="shared" si="244"/>
        <v>marzo</v>
      </c>
      <c r="H3078" s="2">
        <v>0.61250000000000004</v>
      </c>
      <c r="I3078" t="s">
        <v>57</v>
      </c>
      <c r="J3078" t="str">
        <f>VLOOKUP(ventas_starbucks_2025[[#This Row],[sucursal]],cambio_sucursal[#All],2,0)</f>
        <v>Sucursal Avda Colón</v>
      </c>
      <c r="K3078" t="s">
        <v>89</v>
      </c>
      <c r="L3078" t="s">
        <v>90</v>
      </c>
      <c r="M3078" t="s">
        <v>4</v>
      </c>
      <c r="N3078" t="str">
        <f>IFERROR(VLOOKUP(ventas_starbucks_2025[[#This Row],[tamaño_sucio]],cambio_tamaño[#All],2,0),"Tamaño único")</f>
        <v>Tamaño único</v>
      </c>
      <c r="O3078">
        <v>5</v>
      </c>
      <c r="P3078">
        <v>1457.42</v>
      </c>
      <c r="Q3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8">
        <v>7287.1</v>
      </c>
      <c r="S3078" t="s">
        <v>31</v>
      </c>
      <c r="T3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8" t="str">
        <f>VLOOKUP(ventas_starbucks_2025[[#This Row],[canal_compra]],cambio_canal_compra[#All],2,0)</f>
        <v>Entrega domicilio</v>
      </c>
      <c r="V3078" t="s">
        <v>40</v>
      </c>
      <c r="W3078" t="str">
        <f>VLOOKUP(ventas_starbucks_2025[[#This Row],[método_pago]],cambio_metodo_pago[#All],2,0)</f>
        <v>Efectivo</v>
      </c>
      <c r="X3078" t="s">
        <v>22</v>
      </c>
      <c r="Y3078">
        <v>0</v>
      </c>
      <c r="Z3078" t="str">
        <f>VLOOKUP(ventas_starbucks_2025[[#This Row],[promoción_aplicada5]],promocion_cambiar[#All],2,0)</f>
        <v>2x1</v>
      </c>
      <c r="AA3078" t="s">
        <v>51</v>
      </c>
      <c r="AB3078" t="s">
        <v>32</v>
      </c>
      <c r="AC3078" t="s">
        <v>41</v>
      </c>
      <c r="AD3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78">
        <v>11</v>
      </c>
      <c r="AF3078">
        <v>4</v>
      </c>
      <c r="AG3078">
        <v>14</v>
      </c>
      <c r="AH3078">
        <v>9</v>
      </c>
    </row>
    <row r="3079" spans="1:34" x14ac:dyDescent="0.25">
      <c r="A3079" s="3" t="s">
        <v>3154</v>
      </c>
      <c r="B3079" s="1">
        <v>45717</v>
      </c>
      <c r="C3079" s="23">
        <f t="shared" si="240"/>
        <v>1</v>
      </c>
      <c r="D3079" s="23">
        <f t="shared" si="241"/>
        <v>6</v>
      </c>
      <c r="E3079" s="23" t="str">
        <f t="shared" si="242"/>
        <v>sábado</v>
      </c>
      <c r="F3079" s="23">
        <f t="shared" si="243"/>
        <v>3</v>
      </c>
      <c r="G3079" s="23" t="str">
        <f t="shared" si="244"/>
        <v>marzo</v>
      </c>
      <c r="H3079" s="2">
        <v>0.62361111111111112</v>
      </c>
      <c r="I3079" t="s">
        <v>1</v>
      </c>
      <c r="J3079" t="str">
        <f>VLOOKUP(ventas_starbucks_2025[[#This Row],[sucursal]],cambio_sucursal[#All],2,0)</f>
        <v>Sucursal Nueva Córdoba</v>
      </c>
      <c r="K3079" t="s">
        <v>209</v>
      </c>
      <c r="L3079" t="s">
        <v>44</v>
      </c>
      <c r="M3079" t="s">
        <v>45</v>
      </c>
      <c r="N3079" t="str">
        <f>IFERROR(VLOOKUP(ventas_starbucks_2025[[#This Row],[tamaño_sucio]],cambio_tamaño[#All],2,0),"Tamaño único")</f>
        <v>Grande</v>
      </c>
      <c r="O3079">
        <v>1</v>
      </c>
      <c r="P3079">
        <v>1564.88</v>
      </c>
      <c r="Q3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9">
        <v>1564.88</v>
      </c>
      <c r="S3079" t="s">
        <v>15</v>
      </c>
      <c r="T3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79" t="str">
        <f>VLOOKUP(ventas_starbucks_2025[[#This Row],[canal_compra]],cambio_canal_compra[#All],2,0)</f>
        <v>Para llevar</v>
      </c>
      <c r="V3079" t="s">
        <v>40</v>
      </c>
      <c r="W3079" t="str">
        <f>VLOOKUP(ventas_starbucks_2025[[#This Row],[método_pago]],cambio_metodo_pago[#All],2,0)</f>
        <v>Efectivo</v>
      </c>
      <c r="X3079" t="s">
        <v>22</v>
      </c>
      <c r="Y3079">
        <v>0</v>
      </c>
      <c r="Z3079" t="str">
        <f>VLOOKUP(ventas_starbucks_2025[[#This Row],[promoción_aplicada5]],promocion_cambiar[#All],2,0)</f>
        <v>2x1</v>
      </c>
      <c r="AA3079" t="s">
        <v>51</v>
      </c>
      <c r="AB3079" t="s">
        <v>23</v>
      </c>
      <c r="AC3079" t="s">
        <v>10</v>
      </c>
      <c r="AD3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9">
        <v>5.5</v>
      </c>
      <c r="AF3079">
        <v>3</v>
      </c>
      <c r="AG3079">
        <v>48</v>
      </c>
      <c r="AH3079">
        <v>47</v>
      </c>
    </row>
    <row r="3080" spans="1:34" x14ac:dyDescent="0.25">
      <c r="A3080" s="3" t="s">
        <v>3155</v>
      </c>
      <c r="B3080" s="1">
        <v>45695</v>
      </c>
      <c r="C3080" s="23">
        <f t="shared" si="240"/>
        <v>7</v>
      </c>
      <c r="D3080" s="23">
        <f t="shared" si="241"/>
        <v>5</v>
      </c>
      <c r="E3080" s="23" t="str">
        <f t="shared" si="242"/>
        <v>viernes</v>
      </c>
      <c r="F3080" s="23">
        <f t="shared" si="243"/>
        <v>2</v>
      </c>
      <c r="G3080" s="23" t="str">
        <f t="shared" si="244"/>
        <v>febrero</v>
      </c>
      <c r="H3080" s="2">
        <v>0.37222222222222223</v>
      </c>
      <c r="I3080" t="s">
        <v>26</v>
      </c>
      <c r="J3080" t="str">
        <f>VLOOKUP(ventas_starbucks_2025[[#This Row],[sucursal]],cambio_sucursal[#All],2,0)</f>
        <v>Sucursal San Lorenzo 47</v>
      </c>
      <c r="K3080" t="s">
        <v>132</v>
      </c>
      <c r="L3080" t="s">
        <v>35</v>
      </c>
      <c r="M3080" t="s">
        <v>4</v>
      </c>
      <c r="N3080" t="str">
        <f>IFERROR(VLOOKUP(ventas_starbucks_2025[[#This Row],[tamaño_sucio]],cambio_tamaño[#All],2,0),"Tamaño único")</f>
        <v>Tamaño único</v>
      </c>
      <c r="O3080">
        <v>1</v>
      </c>
      <c r="P3080">
        <v>1355.81</v>
      </c>
      <c r="Q3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0">
        <v>1355.81</v>
      </c>
      <c r="S3080" t="s">
        <v>31</v>
      </c>
      <c r="T3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0" t="str">
        <f>VLOOKUP(ventas_starbucks_2025[[#This Row],[canal_compra]],cambio_canal_compra[#All],2,0)</f>
        <v>Entrega domicilio</v>
      </c>
      <c r="V3080" t="s">
        <v>6</v>
      </c>
      <c r="W3080" t="str">
        <f>VLOOKUP(ventas_starbucks_2025[[#This Row],[método_pago]],cambio_metodo_pago[#All],2,0)</f>
        <v>Aplicación móbil</v>
      </c>
      <c r="X3080" t="s">
        <v>22</v>
      </c>
      <c r="Y3080">
        <v>0</v>
      </c>
      <c r="Z3080" t="str">
        <f>VLOOKUP(ventas_starbucks_2025[[#This Row],[promoción_aplicada5]],promocion_cambiar[#All],2,0)</f>
        <v>Combo</v>
      </c>
      <c r="AA3080" t="s">
        <v>8</v>
      </c>
      <c r="AB3080" t="s">
        <v>32</v>
      </c>
      <c r="AC3080" t="s">
        <v>41</v>
      </c>
      <c r="AD3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80">
        <v>6.2</v>
      </c>
      <c r="AF3080">
        <v>4</v>
      </c>
      <c r="AG3080">
        <v>45</v>
      </c>
      <c r="AH3080">
        <v>44</v>
      </c>
    </row>
    <row r="3081" spans="1:34" x14ac:dyDescent="0.25">
      <c r="A3081" s="3" t="s">
        <v>3156</v>
      </c>
      <c r="B3081" s="1">
        <v>45662</v>
      </c>
      <c r="C3081" s="23">
        <f t="shared" si="240"/>
        <v>5</v>
      </c>
      <c r="D3081" s="23">
        <f t="shared" si="241"/>
        <v>7</v>
      </c>
      <c r="E3081" s="23" t="str">
        <f t="shared" si="242"/>
        <v>domingo</v>
      </c>
      <c r="F3081" s="23">
        <f t="shared" si="243"/>
        <v>1</v>
      </c>
      <c r="G3081" s="23" t="str">
        <f t="shared" si="244"/>
        <v>enero</v>
      </c>
      <c r="H3081" s="2">
        <v>0.68055555555555558</v>
      </c>
      <c r="I3081" t="s">
        <v>57</v>
      </c>
      <c r="J3081" t="str">
        <f>VLOOKUP(ventas_starbucks_2025[[#This Row],[sucursal]],cambio_sucursal[#All],2,0)</f>
        <v>Sucursal Avda Colón</v>
      </c>
      <c r="K3081" t="s">
        <v>27</v>
      </c>
      <c r="L3081" t="s">
        <v>28</v>
      </c>
      <c r="M3081" t="s">
        <v>4</v>
      </c>
      <c r="N3081" t="str">
        <f>IFERROR(VLOOKUP(ventas_starbucks_2025[[#This Row],[tamaño_sucio]],cambio_tamaño[#All],2,0),"Tamaño único")</f>
        <v>Tamaño único</v>
      </c>
      <c r="O3081">
        <v>2</v>
      </c>
      <c r="P3081">
        <v>2492.85</v>
      </c>
      <c r="Q3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81">
        <v>4985.7</v>
      </c>
      <c r="S3081" t="s">
        <v>5</v>
      </c>
      <c r="T3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1" t="str">
        <f>VLOOKUP(ventas_starbucks_2025[[#This Row],[canal_compra]],cambio_canal_compra[#All],2,0)</f>
        <v>En tienda</v>
      </c>
      <c r="V3081" t="s">
        <v>16</v>
      </c>
      <c r="W3081" t="str">
        <f>VLOOKUP(ventas_starbucks_2025[[#This Row],[método_pago]],cambio_metodo_pago[#All],2,0)</f>
        <v>Tarjeta</v>
      </c>
      <c r="X3081" t="s">
        <v>7</v>
      </c>
      <c r="Y3081">
        <v>10</v>
      </c>
      <c r="Z3081" t="str">
        <f>VLOOKUP(ventas_starbucks_2025[[#This Row],[promoción_aplicada5]],promocion_cambiar[#All],2,0)</f>
        <v>Combo</v>
      </c>
      <c r="AA3081" t="s">
        <v>8</v>
      </c>
      <c r="AB3081" t="s">
        <v>52</v>
      </c>
      <c r="AC3081" t="s">
        <v>24</v>
      </c>
      <c r="AD3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81">
        <v>11.2</v>
      </c>
      <c r="AF3081">
        <v>3</v>
      </c>
      <c r="AG3081">
        <v>39</v>
      </c>
      <c r="AH3081">
        <v>37</v>
      </c>
    </row>
    <row r="3082" spans="1:34" x14ac:dyDescent="0.25">
      <c r="A3082" s="3" t="s">
        <v>3157</v>
      </c>
      <c r="B3082" s="1">
        <v>45696</v>
      </c>
      <c r="C3082" s="23">
        <f t="shared" si="240"/>
        <v>8</v>
      </c>
      <c r="D3082" s="23">
        <f t="shared" si="241"/>
        <v>6</v>
      </c>
      <c r="E3082" s="1" t="str">
        <f t="shared" si="242"/>
        <v>sábado</v>
      </c>
      <c r="F3082" s="23">
        <f t="shared" si="243"/>
        <v>2</v>
      </c>
      <c r="G3082" s="1" t="str">
        <f t="shared" si="244"/>
        <v>febrero</v>
      </c>
      <c r="H3082" s="2">
        <v>0.41458333333333336</v>
      </c>
      <c r="I3082" t="s">
        <v>1</v>
      </c>
      <c r="J3082" t="str">
        <f>VLOOKUP(ventas_starbucks_2025[[#This Row],[sucursal]],cambio_sucursal[#All],2,0)</f>
        <v>Sucursal Nueva Córdoba</v>
      </c>
      <c r="K3082" t="s">
        <v>94</v>
      </c>
      <c r="L3082" t="s">
        <v>70</v>
      </c>
      <c r="M3082" t="s">
        <v>55</v>
      </c>
      <c r="N3082" t="str">
        <f>IFERROR(VLOOKUP(ventas_starbucks_2025[[#This Row],[tamaño_sucio]],cambio_tamaño[#All],2,0),"Tamaño único")</f>
        <v>Pequeño</v>
      </c>
      <c r="O3082">
        <v>2</v>
      </c>
      <c r="P3082">
        <v>1459.69</v>
      </c>
      <c r="Q3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2">
        <v>2919.38</v>
      </c>
      <c r="S3082" t="s">
        <v>15</v>
      </c>
      <c r="T3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2" t="str">
        <f>VLOOKUP(ventas_starbucks_2025[[#This Row],[canal_compra]],cambio_canal_compra[#All],2,0)</f>
        <v>Para llevar</v>
      </c>
      <c r="V3082" t="s">
        <v>16</v>
      </c>
      <c r="W3082" t="str">
        <f>VLOOKUP(ventas_starbucks_2025[[#This Row],[método_pago]],cambio_metodo_pago[#All],2,0)</f>
        <v>Tarjeta</v>
      </c>
      <c r="X3082" t="s">
        <v>7</v>
      </c>
      <c r="Y3082">
        <v>15</v>
      </c>
      <c r="Z3082" t="str">
        <f>VLOOKUP(ventas_starbucks_2025[[#This Row],[promoción_aplicada5]],promocion_cambiar[#All],2,0)</f>
        <v>2x1</v>
      </c>
      <c r="AA3082" t="s">
        <v>51</v>
      </c>
      <c r="AB3082" t="s">
        <v>52</v>
      </c>
      <c r="AC3082" t="s">
        <v>10</v>
      </c>
      <c r="AD3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82">
        <v>3.8</v>
      </c>
      <c r="AF3082">
        <v>1</v>
      </c>
      <c r="AG3082">
        <v>25</v>
      </c>
      <c r="AH3082">
        <v>23</v>
      </c>
    </row>
    <row r="3083" spans="1:34" x14ac:dyDescent="0.25">
      <c r="A3083" s="3" t="s">
        <v>3158</v>
      </c>
      <c r="B3083" s="1">
        <v>45701</v>
      </c>
      <c r="C3083" s="23">
        <f t="shared" si="240"/>
        <v>13</v>
      </c>
      <c r="D3083" s="23">
        <f t="shared" si="241"/>
        <v>4</v>
      </c>
      <c r="E3083" s="23" t="str">
        <f t="shared" si="242"/>
        <v>jueves</v>
      </c>
      <c r="F3083" s="23">
        <f t="shared" si="243"/>
        <v>2</v>
      </c>
      <c r="G3083" s="23" t="str">
        <f t="shared" si="244"/>
        <v>febrero</v>
      </c>
      <c r="H3083" s="2">
        <v>0.36527777777777776</v>
      </c>
      <c r="I3083" t="s">
        <v>1</v>
      </c>
      <c r="J3083" t="str">
        <f>VLOOKUP(ventas_starbucks_2025[[#This Row],[sucursal]],cambio_sucursal[#All],2,0)</f>
        <v>Sucursal Nueva Córdoba</v>
      </c>
      <c r="K3083" t="s">
        <v>89</v>
      </c>
      <c r="L3083" t="s">
        <v>90</v>
      </c>
      <c r="M3083" t="s">
        <v>4</v>
      </c>
      <c r="N3083" t="str">
        <f>IFERROR(VLOOKUP(ventas_starbucks_2025[[#This Row],[tamaño_sucio]],cambio_tamaño[#All],2,0),"Tamaño único")</f>
        <v>Tamaño único</v>
      </c>
      <c r="O3083">
        <v>1</v>
      </c>
      <c r="P3083">
        <v>1123.23</v>
      </c>
      <c r="Q3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3">
        <v>1123.23</v>
      </c>
      <c r="S3083" t="s">
        <v>5</v>
      </c>
      <c r="T3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3" t="str">
        <f>VLOOKUP(ventas_starbucks_2025[[#This Row],[canal_compra]],cambio_canal_compra[#All],2,0)</f>
        <v>En tienda</v>
      </c>
      <c r="V3083" t="s">
        <v>6</v>
      </c>
      <c r="W3083" t="str">
        <f>VLOOKUP(ventas_starbucks_2025[[#This Row],[método_pago]],cambio_metodo_pago[#All],2,0)</f>
        <v>Aplicación móbil</v>
      </c>
      <c r="X3083" t="s">
        <v>22</v>
      </c>
      <c r="Y3083">
        <v>0</v>
      </c>
      <c r="Z3083" t="str">
        <f>VLOOKUP(ventas_starbucks_2025[[#This Row],[promoción_aplicada5]],promocion_cambiar[#All],2,0)</f>
        <v>Hora Feliz</v>
      </c>
      <c r="AA3083" t="s">
        <v>36</v>
      </c>
      <c r="AB3083" t="s">
        <v>18</v>
      </c>
      <c r="AC3083" t="s">
        <v>24</v>
      </c>
      <c r="AD3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83">
        <v>6</v>
      </c>
      <c r="AF3083">
        <v>1</v>
      </c>
      <c r="AG3083">
        <v>24</v>
      </c>
      <c r="AH3083">
        <v>23</v>
      </c>
    </row>
    <row r="3084" spans="1:34" x14ac:dyDescent="0.25">
      <c r="A3084" s="3" t="s">
        <v>3159</v>
      </c>
      <c r="B3084" s="1">
        <v>45687</v>
      </c>
      <c r="C3084" s="23">
        <f t="shared" si="240"/>
        <v>30</v>
      </c>
      <c r="D3084" s="23">
        <f t="shared" si="241"/>
        <v>4</v>
      </c>
      <c r="E3084" s="23" t="str">
        <f t="shared" si="242"/>
        <v>jueves</v>
      </c>
      <c r="F3084" s="23">
        <f t="shared" si="243"/>
        <v>1</v>
      </c>
      <c r="G3084" s="23" t="str">
        <f t="shared" si="244"/>
        <v>enero</v>
      </c>
      <c r="H3084" s="2">
        <v>0.49166666666666664</v>
      </c>
      <c r="I3084" t="s">
        <v>12</v>
      </c>
      <c r="J3084" t="str">
        <f>VLOOKUP(ventas_starbucks_2025[[#This Row],[sucursal]],cambio_sucursal[#All],2,0)</f>
        <v>Sucursal Córdoba Shopping</v>
      </c>
      <c r="K3084" t="s">
        <v>87</v>
      </c>
      <c r="L3084" t="s">
        <v>65</v>
      </c>
      <c r="M3084" t="s">
        <v>4</v>
      </c>
      <c r="N3084" t="str">
        <f>IFERROR(VLOOKUP(ventas_starbucks_2025[[#This Row],[tamaño_sucio]],cambio_tamaño[#All],2,0),"Tamaño único")</f>
        <v>Tamaño único</v>
      </c>
      <c r="O3084">
        <v>3</v>
      </c>
      <c r="P3084">
        <v>1612.79</v>
      </c>
      <c r="Q3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4">
        <v>4838.37</v>
      </c>
      <c r="S3084" t="s">
        <v>15</v>
      </c>
      <c r="T3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4" t="str">
        <f>VLOOKUP(ventas_starbucks_2025[[#This Row],[canal_compra]],cambio_canal_compra[#All],2,0)</f>
        <v>Para llevar</v>
      </c>
      <c r="V3084" t="s">
        <v>16</v>
      </c>
      <c r="W3084" t="str">
        <f>VLOOKUP(ventas_starbucks_2025[[#This Row],[método_pago]],cambio_metodo_pago[#All],2,0)</f>
        <v>Tarjeta</v>
      </c>
      <c r="X3084" t="s">
        <v>7</v>
      </c>
      <c r="Y3084">
        <v>15</v>
      </c>
      <c r="Z3084" t="str">
        <f>VLOOKUP(ventas_starbucks_2025[[#This Row],[promoción_aplicada5]],promocion_cambiar[#All],2,0)</f>
        <v>2x1</v>
      </c>
      <c r="AA3084" t="s">
        <v>51</v>
      </c>
      <c r="AB3084" t="s">
        <v>9</v>
      </c>
      <c r="AC3084" t="s">
        <v>10</v>
      </c>
      <c r="AD3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84">
        <v>14.8</v>
      </c>
      <c r="AF3084">
        <v>1</v>
      </c>
      <c r="AG3084">
        <v>25</v>
      </c>
      <c r="AH3084">
        <v>22</v>
      </c>
    </row>
    <row r="3085" spans="1:34" x14ac:dyDescent="0.25">
      <c r="A3085" s="3" t="s">
        <v>3160</v>
      </c>
      <c r="B3085" s="1">
        <v>45683</v>
      </c>
      <c r="C3085" s="23">
        <f t="shared" si="240"/>
        <v>26</v>
      </c>
      <c r="D3085" s="23">
        <f t="shared" si="241"/>
        <v>7</v>
      </c>
      <c r="E3085" s="23" t="str">
        <f t="shared" si="242"/>
        <v>domingo</v>
      </c>
      <c r="F3085" s="23">
        <f t="shared" si="243"/>
        <v>1</v>
      </c>
      <c r="G3085" s="23" t="str">
        <f t="shared" si="244"/>
        <v>enero</v>
      </c>
      <c r="H3085" s="2">
        <v>0.54166666666666663</v>
      </c>
      <c r="I3085" t="s">
        <v>57</v>
      </c>
      <c r="J3085" t="str">
        <f>VLOOKUP(ventas_starbucks_2025[[#This Row],[sucursal]],cambio_sucursal[#All],2,0)</f>
        <v>Sucursal Avda Colón</v>
      </c>
      <c r="K3085" t="s">
        <v>113</v>
      </c>
      <c r="L3085" t="s">
        <v>44</v>
      </c>
      <c r="M3085" t="s">
        <v>45</v>
      </c>
      <c r="N3085" t="str">
        <f>IFERROR(VLOOKUP(ventas_starbucks_2025[[#This Row],[tamaño_sucio]],cambio_tamaño[#All],2,0),"Tamaño único")</f>
        <v>Grande</v>
      </c>
      <c r="O3085">
        <v>3</v>
      </c>
      <c r="P3085">
        <v>1485.28</v>
      </c>
      <c r="Q3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5">
        <v>4455.84</v>
      </c>
      <c r="S3085" t="s">
        <v>31</v>
      </c>
      <c r="T3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5" t="str">
        <f>VLOOKUP(ventas_starbucks_2025[[#This Row],[canal_compra]],cambio_canal_compra[#All],2,0)</f>
        <v>Entrega domicilio</v>
      </c>
      <c r="V3085" t="s">
        <v>16</v>
      </c>
      <c r="W3085" t="str">
        <f>VLOOKUP(ventas_starbucks_2025[[#This Row],[método_pago]],cambio_metodo_pago[#All],2,0)</f>
        <v>Tarjeta</v>
      </c>
      <c r="X3085" t="s">
        <v>22</v>
      </c>
      <c r="Y3085">
        <v>0</v>
      </c>
      <c r="Z3085" t="str">
        <f>VLOOKUP(ventas_starbucks_2025[[#This Row],[promoción_aplicada5]],promocion_cambiar[#All],2,0)</f>
        <v>Combo</v>
      </c>
      <c r="AA3085" t="s">
        <v>8</v>
      </c>
      <c r="AB3085" t="s">
        <v>23</v>
      </c>
      <c r="AC3085" t="s">
        <v>10</v>
      </c>
      <c r="AD3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85">
        <v>10.1</v>
      </c>
      <c r="AF3085">
        <v>2</v>
      </c>
      <c r="AG3085">
        <v>27</v>
      </c>
      <c r="AH3085">
        <v>24</v>
      </c>
    </row>
    <row r="3086" spans="1:34" x14ac:dyDescent="0.25">
      <c r="A3086" s="3" t="s">
        <v>3161</v>
      </c>
      <c r="B3086" s="1">
        <v>45701</v>
      </c>
      <c r="C3086" s="23">
        <f t="shared" si="240"/>
        <v>13</v>
      </c>
      <c r="D3086" s="23">
        <f t="shared" si="241"/>
        <v>4</v>
      </c>
      <c r="E3086" s="1" t="str">
        <f t="shared" si="242"/>
        <v>jueves</v>
      </c>
      <c r="F3086" s="23">
        <f t="shared" si="243"/>
        <v>2</v>
      </c>
      <c r="G3086" s="1" t="str">
        <f t="shared" si="244"/>
        <v>febrero</v>
      </c>
      <c r="H3086" s="2">
        <v>0.65069444444444446</v>
      </c>
      <c r="I3086" t="s">
        <v>1</v>
      </c>
      <c r="J3086" t="str">
        <f>VLOOKUP(ventas_starbucks_2025[[#This Row],[sucursal]],cambio_sucursal[#All],2,0)</f>
        <v>Sucursal Nueva Córdoba</v>
      </c>
      <c r="K3086" t="s">
        <v>38</v>
      </c>
      <c r="L3086" t="s">
        <v>39</v>
      </c>
      <c r="M3086" t="s">
        <v>4</v>
      </c>
      <c r="N3086" t="str">
        <f>IFERROR(VLOOKUP(ventas_starbucks_2025[[#This Row],[tamaño_sucio]],cambio_tamaño[#All],2,0),"Tamaño único")</f>
        <v>Tamaño único</v>
      </c>
      <c r="O3086">
        <v>5</v>
      </c>
      <c r="P3086">
        <v>1097.94</v>
      </c>
      <c r="Q3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6">
        <v>5489.7</v>
      </c>
      <c r="S3086" t="s">
        <v>15</v>
      </c>
      <c r="T3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86" t="str">
        <f>VLOOKUP(ventas_starbucks_2025[[#This Row],[canal_compra]],cambio_canal_compra[#All],2,0)</f>
        <v>Para llevar</v>
      </c>
      <c r="V3086" t="s">
        <v>6</v>
      </c>
      <c r="W3086" t="str">
        <f>VLOOKUP(ventas_starbucks_2025[[#This Row],[método_pago]],cambio_metodo_pago[#All],2,0)</f>
        <v>Aplicación móbil</v>
      </c>
      <c r="X3086" t="s">
        <v>22</v>
      </c>
      <c r="Y3086">
        <v>0</v>
      </c>
      <c r="Z3086" t="str">
        <f>VLOOKUP(ventas_starbucks_2025[[#This Row],[promoción_aplicada5]],promocion_cambiar[#All],2,0)</f>
        <v>Hora Feliz</v>
      </c>
      <c r="AA3086" t="s">
        <v>36</v>
      </c>
      <c r="AB3086" t="s">
        <v>18</v>
      </c>
      <c r="AC3086" t="s">
        <v>10</v>
      </c>
      <c r="AD3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86">
        <v>12.2</v>
      </c>
      <c r="AF3086">
        <v>4</v>
      </c>
      <c r="AG3086">
        <v>21</v>
      </c>
      <c r="AH3086">
        <v>16</v>
      </c>
    </row>
    <row r="3087" spans="1:34" x14ac:dyDescent="0.25">
      <c r="A3087" s="3" t="s">
        <v>3162</v>
      </c>
      <c r="B3087" s="1">
        <v>45666</v>
      </c>
      <c r="C3087" s="23">
        <f t="shared" si="240"/>
        <v>9</v>
      </c>
      <c r="D3087" s="23">
        <f t="shared" si="241"/>
        <v>4</v>
      </c>
      <c r="E3087" s="1" t="str">
        <f t="shared" si="242"/>
        <v>jueves</v>
      </c>
      <c r="F3087" s="23">
        <f t="shared" si="243"/>
        <v>1</v>
      </c>
      <c r="G3087" s="1" t="str">
        <f t="shared" si="244"/>
        <v>enero</v>
      </c>
      <c r="H3087" s="2">
        <v>0.84722222222222221</v>
      </c>
      <c r="I3087" t="s">
        <v>57</v>
      </c>
      <c r="J3087" t="str">
        <f>VLOOKUP(ventas_starbucks_2025[[#This Row],[sucursal]],cambio_sucursal[#All],2,0)</f>
        <v>Sucursal Avda Colón</v>
      </c>
      <c r="K3087" t="s">
        <v>58</v>
      </c>
      <c r="L3087" t="s">
        <v>39</v>
      </c>
      <c r="M3087" t="s">
        <v>4</v>
      </c>
      <c r="N3087" t="str">
        <f>IFERROR(VLOOKUP(ventas_starbucks_2025[[#This Row],[tamaño_sucio]],cambio_tamaño[#All],2,0),"Tamaño único")</f>
        <v>Tamaño único</v>
      </c>
      <c r="O3087">
        <v>5</v>
      </c>
      <c r="P3087">
        <v>1208.3399999999999</v>
      </c>
      <c r="Q3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7">
        <v>6041.7</v>
      </c>
      <c r="S3087" t="s">
        <v>15</v>
      </c>
      <c r="T3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87" t="str">
        <f>VLOOKUP(ventas_starbucks_2025[[#This Row],[canal_compra]],cambio_canal_compra[#All],2,0)</f>
        <v>Para llevar</v>
      </c>
      <c r="V3087" t="s">
        <v>16</v>
      </c>
      <c r="W3087" t="str">
        <f>VLOOKUP(ventas_starbucks_2025[[#This Row],[método_pago]],cambio_metodo_pago[#All],2,0)</f>
        <v>Tarjeta</v>
      </c>
      <c r="X3087" t="s">
        <v>7</v>
      </c>
      <c r="Y3087">
        <v>15</v>
      </c>
      <c r="Z3087" t="str">
        <f>VLOOKUP(ventas_starbucks_2025[[#This Row],[promoción_aplicada5]],promocion_cambiar[#All],2,0)</f>
        <v>Combo</v>
      </c>
      <c r="AA3087" t="s">
        <v>8</v>
      </c>
      <c r="AB3087" t="s">
        <v>18</v>
      </c>
      <c r="AC3087" t="s">
        <v>41</v>
      </c>
      <c r="AD3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87">
        <v>13.1</v>
      </c>
      <c r="AF3087">
        <v>2</v>
      </c>
      <c r="AG3087">
        <v>10</v>
      </c>
      <c r="AH3087">
        <v>5</v>
      </c>
    </row>
    <row r="3088" spans="1:34" x14ac:dyDescent="0.25">
      <c r="A3088" s="3" t="s">
        <v>3163</v>
      </c>
      <c r="B3088" s="1">
        <v>45662</v>
      </c>
      <c r="C3088" s="23">
        <f t="shared" si="240"/>
        <v>5</v>
      </c>
      <c r="D3088" s="23">
        <f t="shared" si="241"/>
        <v>7</v>
      </c>
      <c r="E3088" s="23" t="str">
        <f t="shared" si="242"/>
        <v>domingo</v>
      </c>
      <c r="F3088" s="23">
        <f t="shared" si="243"/>
        <v>1</v>
      </c>
      <c r="G3088" s="23" t="str">
        <f t="shared" si="244"/>
        <v>enero</v>
      </c>
      <c r="H3088" s="2">
        <v>0.55486111111111114</v>
      </c>
      <c r="I3088" t="s">
        <v>26</v>
      </c>
      <c r="J3088" t="str">
        <f>VLOOKUP(ventas_starbucks_2025[[#This Row],[sucursal]],cambio_sucursal[#All],2,0)</f>
        <v>Sucursal San Lorenzo 47</v>
      </c>
      <c r="K3088" t="s">
        <v>87</v>
      </c>
      <c r="L3088" t="s">
        <v>65</v>
      </c>
      <c r="M3088" t="s">
        <v>4</v>
      </c>
      <c r="N3088" t="str">
        <f>IFERROR(VLOOKUP(ventas_starbucks_2025[[#This Row],[tamaño_sucio]],cambio_tamaño[#All],2,0),"Tamaño único")</f>
        <v>Tamaño único</v>
      </c>
      <c r="O3088">
        <v>1</v>
      </c>
      <c r="P3088">
        <v>1859.31</v>
      </c>
      <c r="Q3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8">
        <v>1859.31</v>
      </c>
      <c r="S3088" t="s">
        <v>31</v>
      </c>
      <c r="T3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8" t="str">
        <f>VLOOKUP(ventas_starbucks_2025[[#This Row],[canal_compra]],cambio_canal_compra[#All],2,0)</f>
        <v>Entrega domicilio</v>
      </c>
      <c r="V3088" t="s">
        <v>16</v>
      </c>
      <c r="W3088" t="str">
        <f>VLOOKUP(ventas_starbucks_2025[[#This Row],[método_pago]],cambio_metodo_pago[#All],2,0)</f>
        <v>Tarjeta</v>
      </c>
      <c r="X3088" t="s">
        <v>7</v>
      </c>
      <c r="Y3088">
        <v>10</v>
      </c>
      <c r="Z3088" t="str">
        <f>VLOOKUP(ventas_starbucks_2025[[#This Row],[promoción_aplicada5]],promocion_cambiar[#All],2,0)</f>
        <v>Ninguna</v>
      </c>
      <c r="AA3088" t="s">
        <v>17</v>
      </c>
      <c r="AB3088" t="s">
        <v>29</v>
      </c>
      <c r="AC3088" t="s">
        <v>41</v>
      </c>
      <c r="AD3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88">
        <v>7.6</v>
      </c>
      <c r="AF3088">
        <v>1</v>
      </c>
      <c r="AG3088">
        <v>17</v>
      </c>
      <c r="AH3088">
        <v>16</v>
      </c>
    </row>
    <row r="3089" spans="1:34" x14ac:dyDescent="0.25">
      <c r="A3089" s="3" t="s">
        <v>3164</v>
      </c>
      <c r="B3089" s="1">
        <v>45739</v>
      </c>
      <c r="C3089" s="23">
        <f t="shared" si="240"/>
        <v>23</v>
      </c>
      <c r="D3089" s="23">
        <f t="shared" si="241"/>
        <v>7</v>
      </c>
      <c r="E3089" s="23" t="str">
        <f t="shared" si="242"/>
        <v>domingo</v>
      </c>
      <c r="F3089" s="23">
        <f t="shared" si="243"/>
        <v>3</v>
      </c>
      <c r="G3089" s="23" t="str">
        <f t="shared" si="244"/>
        <v>marzo</v>
      </c>
      <c r="H3089" s="2">
        <v>0.6791666666666667</v>
      </c>
      <c r="I3089" t="s">
        <v>57</v>
      </c>
      <c r="J3089" t="str">
        <f>VLOOKUP(ventas_starbucks_2025[[#This Row],[sucursal]],cambio_sucursal[#All],2,0)</f>
        <v>Sucursal Avda Colón</v>
      </c>
      <c r="K3089" t="s">
        <v>101</v>
      </c>
      <c r="L3089" t="s">
        <v>3</v>
      </c>
      <c r="M3089" t="s">
        <v>4</v>
      </c>
      <c r="N3089" t="str">
        <f>IFERROR(VLOOKUP(ventas_starbucks_2025[[#This Row],[tamaño_sucio]],cambio_tamaño[#All],2,0),"Tamaño único")</f>
        <v>Tamaño único</v>
      </c>
      <c r="O3089">
        <v>1</v>
      </c>
      <c r="P3089">
        <v>2926.22</v>
      </c>
      <c r="Q3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89">
        <v>2926.22</v>
      </c>
      <c r="S3089" t="s">
        <v>15</v>
      </c>
      <c r="T3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9" t="str">
        <f>VLOOKUP(ventas_starbucks_2025[[#This Row],[canal_compra]],cambio_canal_compra[#All],2,0)</f>
        <v>Para llevar</v>
      </c>
      <c r="V3089" t="s">
        <v>6</v>
      </c>
      <c r="W3089" t="str">
        <f>VLOOKUP(ventas_starbucks_2025[[#This Row],[método_pago]],cambio_metodo_pago[#All],2,0)</f>
        <v>Aplicación móbil</v>
      </c>
      <c r="X3089" t="s">
        <v>22</v>
      </c>
      <c r="Y3089">
        <v>0</v>
      </c>
      <c r="Z3089" t="str">
        <f>VLOOKUP(ventas_starbucks_2025[[#This Row],[promoción_aplicada5]],promocion_cambiar[#All],2,0)</f>
        <v>Combo</v>
      </c>
      <c r="AA3089" t="s">
        <v>8</v>
      </c>
      <c r="AB3089" t="s">
        <v>23</v>
      </c>
      <c r="AC3089" t="s">
        <v>24</v>
      </c>
      <c r="AD3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89">
        <v>11.3</v>
      </c>
      <c r="AF3089">
        <v>3</v>
      </c>
      <c r="AG3089">
        <v>12</v>
      </c>
      <c r="AH3089">
        <v>11</v>
      </c>
    </row>
    <row r="3090" spans="1:34" x14ac:dyDescent="0.25">
      <c r="A3090" s="3" t="s">
        <v>3165</v>
      </c>
      <c r="B3090" s="1">
        <v>45749</v>
      </c>
      <c r="C3090" s="23">
        <f t="shared" si="240"/>
        <v>2</v>
      </c>
      <c r="D3090" s="23">
        <f t="shared" si="241"/>
        <v>3</v>
      </c>
      <c r="E3090" s="23" t="str">
        <f t="shared" si="242"/>
        <v>miércoles</v>
      </c>
      <c r="F3090" s="23">
        <f t="shared" si="243"/>
        <v>4</v>
      </c>
      <c r="G3090" s="23" t="str">
        <f t="shared" si="244"/>
        <v>abril</v>
      </c>
      <c r="H3090" s="2">
        <v>0.375</v>
      </c>
      <c r="I3090" t="s">
        <v>57</v>
      </c>
      <c r="J3090" t="str">
        <f>VLOOKUP(ventas_starbucks_2025[[#This Row],[sucursal]],cambio_sucursal[#All],2,0)</f>
        <v>Sucursal Avda Colón</v>
      </c>
      <c r="K3090" t="s">
        <v>58</v>
      </c>
      <c r="L3090" t="s">
        <v>39</v>
      </c>
      <c r="M3090" t="s">
        <v>4</v>
      </c>
      <c r="N3090" t="str">
        <f>IFERROR(VLOOKUP(ventas_starbucks_2025[[#This Row],[tamaño_sucio]],cambio_tamaño[#All],2,0),"Tamaño único")</f>
        <v>Tamaño único</v>
      </c>
      <c r="O3090">
        <v>2</v>
      </c>
      <c r="P3090">
        <v>1350.25</v>
      </c>
      <c r="Q3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0">
        <v>2700.5</v>
      </c>
      <c r="S3090" t="s">
        <v>15</v>
      </c>
      <c r="T3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0" t="str">
        <f>VLOOKUP(ventas_starbucks_2025[[#This Row],[canal_compra]],cambio_canal_compra[#All],2,0)</f>
        <v>Para llevar</v>
      </c>
      <c r="V3090" t="s">
        <v>6</v>
      </c>
      <c r="W3090" t="str">
        <f>VLOOKUP(ventas_starbucks_2025[[#This Row],[método_pago]],cambio_metodo_pago[#All],2,0)</f>
        <v>Aplicación móbil</v>
      </c>
      <c r="X3090" t="s">
        <v>22</v>
      </c>
      <c r="Y3090">
        <v>0</v>
      </c>
      <c r="Z3090" t="str">
        <f>VLOOKUP(ventas_starbucks_2025[[#This Row],[promoción_aplicada5]],promocion_cambiar[#All],2,0)</f>
        <v>Combo</v>
      </c>
      <c r="AA3090" t="s">
        <v>8</v>
      </c>
      <c r="AB3090" t="s">
        <v>9</v>
      </c>
      <c r="AC3090" t="s">
        <v>24</v>
      </c>
      <c r="AD3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90">
        <v>9.1999999999999993</v>
      </c>
      <c r="AF3090">
        <v>4</v>
      </c>
      <c r="AG3090">
        <v>32</v>
      </c>
      <c r="AH3090">
        <v>30</v>
      </c>
    </row>
    <row r="3091" spans="1:34" x14ac:dyDescent="0.25">
      <c r="A3091" s="3" t="s">
        <v>3166</v>
      </c>
      <c r="B3091" s="1">
        <v>45673</v>
      </c>
      <c r="C3091" s="23">
        <f t="shared" si="240"/>
        <v>16</v>
      </c>
      <c r="D3091" s="23">
        <f t="shared" si="241"/>
        <v>4</v>
      </c>
      <c r="E3091" s="23" t="str">
        <f t="shared" si="242"/>
        <v>jueves</v>
      </c>
      <c r="F3091" s="23">
        <f t="shared" si="243"/>
        <v>1</v>
      </c>
      <c r="G3091" s="23" t="str">
        <f t="shared" si="244"/>
        <v>enero</v>
      </c>
      <c r="H3091" s="2">
        <v>0.5131944444444444</v>
      </c>
      <c r="I3091" t="s">
        <v>1</v>
      </c>
      <c r="J3091" t="str">
        <f>VLOOKUP(ventas_starbucks_2025[[#This Row],[sucursal]],cambio_sucursal[#All],2,0)</f>
        <v>Sucursal Nueva Córdoba</v>
      </c>
      <c r="K3091" t="s">
        <v>94</v>
      </c>
      <c r="L3091" t="s">
        <v>70</v>
      </c>
      <c r="M3091" t="s">
        <v>62</v>
      </c>
      <c r="N3091" t="str">
        <f>IFERROR(VLOOKUP(ventas_starbucks_2025[[#This Row],[tamaño_sucio]],cambio_tamaño[#All],2,0),"Tamaño único")</f>
        <v>Extra-Grande</v>
      </c>
      <c r="O3091">
        <v>2</v>
      </c>
      <c r="P3091">
        <v>1394.98</v>
      </c>
      <c r="Q3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1">
        <v>2789.96</v>
      </c>
      <c r="S3091" t="s">
        <v>31</v>
      </c>
      <c r="T3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1" t="str">
        <f>VLOOKUP(ventas_starbucks_2025[[#This Row],[canal_compra]],cambio_canal_compra[#All],2,0)</f>
        <v>Entrega domicilio</v>
      </c>
      <c r="V3091" t="s">
        <v>40</v>
      </c>
      <c r="W3091" t="str">
        <f>VLOOKUP(ventas_starbucks_2025[[#This Row],[método_pago]],cambio_metodo_pago[#All],2,0)</f>
        <v>Efectivo</v>
      </c>
      <c r="X3091" t="s">
        <v>22</v>
      </c>
      <c r="Y3091">
        <v>0</v>
      </c>
      <c r="Z3091" t="str">
        <f>VLOOKUP(ventas_starbucks_2025[[#This Row],[promoción_aplicada5]],promocion_cambiar[#All],2,0)</f>
        <v>2x1</v>
      </c>
      <c r="AA3091" t="s">
        <v>51</v>
      </c>
      <c r="AB3091" t="s">
        <v>23</v>
      </c>
      <c r="AC3091" t="s">
        <v>24</v>
      </c>
      <c r="AD3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91">
        <v>11.8</v>
      </c>
      <c r="AF3091">
        <v>4</v>
      </c>
      <c r="AG3091">
        <v>49</v>
      </c>
      <c r="AH3091">
        <v>47</v>
      </c>
    </row>
    <row r="3092" spans="1:34" x14ac:dyDescent="0.25">
      <c r="A3092" s="3" t="s">
        <v>3167</v>
      </c>
      <c r="B3092" s="1">
        <v>45753</v>
      </c>
      <c r="C3092" s="23">
        <f t="shared" si="240"/>
        <v>6</v>
      </c>
      <c r="D3092" s="23">
        <f t="shared" si="241"/>
        <v>7</v>
      </c>
      <c r="E3092" s="23" t="str">
        <f t="shared" si="242"/>
        <v>domingo</v>
      </c>
      <c r="F3092" s="23">
        <f t="shared" si="243"/>
        <v>4</v>
      </c>
      <c r="G3092" s="23" t="str">
        <f t="shared" si="244"/>
        <v>abril</v>
      </c>
      <c r="H3092" s="2">
        <v>0.85833333333333328</v>
      </c>
      <c r="I3092" t="s">
        <v>26</v>
      </c>
      <c r="J3092" t="str">
        <f>VLOOKUP(ventas_starbucks_2025[[#This Row],[sucursal]],cambio_sucursal[#All],2,0)</f>
        <v>Sucursal San Lorenzo 47</v>
      </c>
      <c r="K3092" t="s">
        <v>175</v>
      </c>
      <c r="L3092" t="s">
        <v>70</v>
      </c>
      <c r="M3092" t="s">
        <v>50</v>
      </c>
      <c r="N3092" t="str">
        <f>IFERROR(VLOOKUP(ventas_starbucks_2025[[#This Row],[tamaño_sucio]],cambio_tamaño[#All],2,0),"Tamaño único")</f>
        <v>Mediano</v>
      </c>
      <c r="O3092">
        <v>4</v>
      </c>
      <c r="P3092">
        <v>1846.9</v>
      </c>
      <c r="Q3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2">
        <v>7387.6</v>
      </c>
      <c r="S3092" t="s">
        <v>5</v>
      </c>
      <c r="T3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92" t="str">
        <f>VLOOKUP(ventas_starbucks_2025[[#This Row],[canal_compra]],cambio_canal_compra[#All],2,0)</f>
        <v>En tienda</v>
      </c>
      <c r="V3092" t="s">
        <v>40</v>
      </c>
      <c r="W3092" t="str">
        <f>VLOOKUP(ventas_starbucks_2025[[#This Row],[método_pago]],cambio_metodo_pago[#All],2,0)</f>
        <v>Efectivo</v>
      </c>
      <c r="X3092" t="s">
        <v>7</v>
      </c>
      <c r="Y3092">
        <v>0</v>
      </c>
      <c r="Z3092" t="str">
        <f>VLOOKUP(ventas_starbucks_2025[[#This Row],[promoción_aplicada5]],promocion_cambiar[#All],2,0)</f>
        <v>Combo</v>
      </c>
      <c r="AA3092" t="s">
        <v>8</v>
      </c>
      <c r="AB3092" t="s">
        <v>9</v>
      </c>
      <c r="AC3092" t="s">
        <v>24</v>
      </c>
      <c r="AD3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92">
        <v>2.2999999999999998</v>
      </c>
      <c r="AF3092">
        <v>2</v>
      </c>
      <c r="AG3092">
        <v>45</v>
      </c>
      <c r="AH3092">
        <v>41</v>
      </c>
    </row>
    <row r="3093" spans="1:34" x14ac:dyDescent="0.25">
      <c r="A3093" s="3" t="s">
        <v>3168</v>
      </c>
      <c r="B3093" s="1">
        <v>45716</v>
      </c>
      <c r="C3093" s="23">
        <f t="shared" si="240"/>
        <v>28</v>
      </c>
      <c r="D3093" s="23">
        <f t="shared" si="241"/>
        <v>5</v>
      </c>
      <c r="E3093" s="23" t="str">
        <f t="shared" si="242"/>
        <v>viernes</v>
      </c>
      <c r="F3093" s="23">
        <f t="shared" si="243"/>
        <v>2</v>
      </c>
      <c r="G3093" s="23" t="str">
        <f t="shared" si="244"/>
        <v>febrero</v>
      </c>
      <c r="H3093" s="2">
        <v>0.47847222222222224</v>
      </c>
      <c r="I3093" t="s">
        <v>12</v>
      </c>
      <c r="J3093" t="str">
        <f>VLOOKUP(ventas_starbucks_2025[[#This Row],[sucursal]],cambio_sucursal[#All],2,0)</f>
        <v>Sucursal Córdoba Shopping</v>
      </c>
      <c r="K3093" t="s">
        <v>130</v>
      </c>
      <c r="L3093" t="s">
        <v>65</v>
      </c>
      <c r="M3093" t="s">
        <v>4</v>
      </c>
      <c r="N3093" t="str">
        <f>IFERROR(VLOOKUP(ventas_starbucks_2025[[#This Row],[tamaño_sucio]],cambio_tamaño[#All],2,0),"Tamaño único")</f>
        <v>Tamaño único</v>
      </c>
      <c r="O3093">
        <v>1</v>
      </c>
      <c r="P3093">
        <v>1652.13</v>
      </c>
      <c r="Q3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3">
        <v>1652.13</v>
      </c>
      <c r="S3093" t="s">
        <v>5</v>
      </c>
      <c r="T3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3" t="str">
        <f>VLOOKUP(ventas_starbucks_2025[[#This Row],[canal_compra]],cambio_canal_compra[#All],2,0)</f>
        <v>En tienda</v>
      </c>
      <c r="V3093" t="s">
        <v>6</v>
      </c>
      <c r="W3093" t="str">
        <f>VLOOKUP(ventas_starbucks_2025[[#This Row],[método_pago]],cambio_metodo_pago[#All],2,0)</f>
        <v>Aplicación móbil</v>
      </c>
      <c r="X3093" t="s">
        <v>22</v>
      </c>
      <c r="Y3093">
        <v>0</v>
      </c>
      <c r="Z3093" t="str">
        <f>VLOOKUP(ventas_starbucks_2025[[#This Row],[promoción_aplicada5]],promocion_cambiar[#All],2,0)</f>
        <v>Combo</v>
      </c>
      <c r="AA3093" t="s">
        <v>8</v>
      </c>
      <c r="AB3093" t="s">
        <v>32</v>
      </c>
      <c r="AC3093" t="s">
        <v>10</v>
      </c>
      <c r="AD3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93">
        <v>11.2</v>
      </c>
      <c r="AF3093">
        <v>5</v>
      </c>
      <c r="AG3093">
        <v>23</v>
      </c>
      <c r="AH3093">
        <v>22</v>
      </c>
    </row>
    <row r="3094" spans="1:34" x14ac:dyDescent="0.25">
      <c r="A3094" s="3" t="s">
        <v>3169</v>
      </c>
      <c r="B3094" s="1">
        <v>45716</v>
      </c>
      <c r="C3094" s="23">
        <f t="shared" si="240"/>
        <v>28</v>
      </c>
      <c r="D3094" s="23">
        <f t="shared" si="241"/>
        <v>5</v>
      </c>
      <c r="E3094" s="23" t="str">
        <f t="shared" si="242"/>
        <v>viernes</v>
      </c>
      <c r="F3094" s="23">
        <f t="shared" si="243"/>
        <v>2</v>
      </c>
      <c r="G3094" s="23" t="str">
        <f t="shared" si="244"/>
        <v>febrero</v>
      </c>
      <c r="H3094" s="2">
        <v>0.4375</v>
      </c>
      <c r="I3094" t="s">
        <v>1</v>
      </c>
      <c r="J3094" t="str">
        <f>VLOOKUP(ventas_starbucks_2025[[#This Row],[sucursal]],cambio_sucursal[#All],2,0)</f>
        <v>Sucursal Nueva Córdoba</v>
      </c>
      <c r="K3094" t="s">
        <v>58</v>
      </c>
      <c r="L3094" t="s">
        <v>39</v>
      </c>
      <c r="M3094" t="s">
        <v>4</v>
      </c>
      <c r="N3094" t="str">
        <f>IFERROR(VLOOKUP(ventas_starbucks_2025[[#This Row],[tamaño_sucio]],cambio_tamaño[#All],2,0),"Tamaño único")</f>
        <v>Tamaño único</v>
      </c>
      <c r="O3094">
        <v>4</v>
      </c>
      <c r="P3094">
        <v>1177.8800000000001</v>
      </c>
      <c r="Q3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4">
        <v>4711.5200000000004</v>
      </c>
      <c r="S3094" t="s">
        <v>31</v>
      </c>
      <c r="T3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4" t="str">
        <f>VLOOKUP(ventas_starbucks_2025[[#This Row],[canal_compra]],cambio_canal_compra[#All],2,0)</f>
        <v>Entrega domicilio</v>
      </c>
      <c r="V3094" t="s">
        <v>6</v>
      </c>
      <c r="W3094" t="str">
        <f>VLOOKUP(ventas_starbucks_2025[[#This Row],[método_pago]],cambio_metodo_pago[#All],2,0)</f>
        <v>Aplicación móbil</v>
      </c>
      <c r="X3094" t="s">
        <v>7</v>
      </c>
      <c r="Y3094">
        <v>10</v>
      </c>
      <c r="Z3094" t="str">
        <f>VLOOKUP(ventas_starbucks_2025[[#This Row],[promoción_aplicada5]],promocion_cambiar[#All],2,0)</f>
        <v>Combo</v>
      </c>
      <c r="AA3094" t="s">
        <v>8</v>
      </c>
      <c r="AB3094" t="s">
        <v>32</v>
      </c>
      <c r="AC3094" t="s">
        <v>10</v>
      </c>
      <c r="AD3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94">
        <v>11</v>
      </c>
      <c r="AF3094">
        <v>3</v>
      </c>
      <c r="AG3094">
        <v>17</v>
      </c>
      <c r="AH3094">
        <v>13</v>
      </c>
    </row>
    <row r="3095" spans="1:34" x14ac:dyDescent="0.25">
      <c r="A3095" s="3" t="s">
        <v>3170</v>
      </c>
      <c r="B3095" s="1">
        <v>45683</v>
      </c>
      <c r="C3095" s="23">
        <f t="shared" si="240"/>
        <v>26</v>
      </c>
      <c r="D3095" s="23">
        <f t="shared" si="241"/>
        <v>7</v>
      </c>
      <c r="E3095" s="1" t="str">
        <f t="shared" si="242"/>
        <v>domingo</v>
      </c>
      <c r="F3095" s="23">
        <f t="shared" si="243"/>
        <v>1</v>
      </c>
      <c r="G3095" s="1" t="str">
        <f t="shared" si="244"/>
        <v>enero</v>
      </c>
      <c r="H3095" s="2">
        <v>0.60624999999999996</v>
      </c>
      <c r="I3095" t="s">
        <v>26</v>
      </c>
      <c r="J3095" t="str">
        <f>VLOOKUP(ventas_starbucks_2025[[#This Row],[sucursal]],cambio_sucursal[#All],2,0)</f>
        <v>Sucursal San Lorenzo 47</v>
      </c>
      <c r="K3095" t="s">
        <v>115</v>
      </c>
      <c r="L3095" t="s">
        <v>21</v>
      </c>
      <c r="M3095" t="s">
        <v>4</v>
      </c>
      <c r="N3095" t="str">
        <f>IFERROR(VLOOKUP(ventas_starbucks_2025[[#This Row],[tamaño_sucio]],cambio_tamaño[#All],2,0),"Tamaño único")</f>
        <v>Tamaño único</v>
      </c>
      <c r="O3095">
        <v>1</v>
      </c>
      <c r="P3095">
        <v>1235.5899999999999</v>
      </c>
      <c r="Q3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5">
        <v>1235.5899999999999</v>
      </c>
      <c r="S3095" t="s">
        <v>31</v>
      </c>
      <c r="T3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5" t="str">
        <f>VLOOKUP(ventas_starbucks_2025[[#This Row],[canal_compra]],cambio_canal_compra[#All],2,0)</f>
        <v>Entrega domicilio</v>
      </c>
      <c r="V3095" t="s">
        <v>40</v>
      </c>
      <c r="W3095" t="str">
        <f>VLOOKUP(ventas_starbucks_2025[[#This Row],[método_pago]],cambio_metodo_pago[#All],2,0)</f>
        <v>Efectivo</v>
      </c>
      <c r="X3095" t="s">
        <v>22</v>
      </c>
      <c r="Y3095">
        <v>0</v>
      </c>
      <c r="Z3095" t="str">
        <f>VLOOKUP(ventas_starbucks_2025[[#This Row],[promoción_aplicada5]],promocion_cambiar[#All],2,0)</f>
        <v>Combo</v>
      </c>
      <c r="AA3095" t="s">
        <v>8</v>
      </c>
      <c r="AB3095" t="s">
        <v>29</v>
      </c>
      <c r="AC3095" t="s">
        <v>24</v>
      </c>
      <c r="AD3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95">
        <v>7.9</v>
      </c>
      <c r="AF3095">
        <v>5</v>
      </c>
      <c r="AG3095">
        <v>27</v>
      </c>
      <c r="AH3095">
        <v>26</v>
      </c>
    </row>
    <row r="3096" spans="1:34" x14ac:dyDescent="0.25">
      <c r="A3096" s="3" t="s">
        <v>3171</v>
      </c>
      <c r="B3096" s="1">
        <v>45674</v>
      </c>
      <c r="C3096" s="23">
        <f t="shared" si="240"/>
        <v>17</v>
      </c>
      <c r="D3096" s="23">
        <f t="shared" si="241"/>
        <v>5</v>
      </c>
      <c r="E3096" s="23" t="str">
        <f t="shared" si="242"/>
        <v>viernes</v>
      </c>
      <c r="F3096" s="23">
        <f t="shared" si="243"/>
        <v>1</v>
      </c>
      <c r="G3096" s="23" t="str">
        <f t="shared" si="244"/>
        <v>enero</v>
      </c>
      <c r="H3096" s="2">
        <v>0.7319444444444444</v>
      </c>
      <c r="I3096" t="s">
        <v>1</v>
      </c>
      <c r="J3096" t="str">
        <f>VLOOKUP(ventas_starbucks_2025[[#This Row],[sucursal]],cambio_sucursal[#All],2,0)</f>
        <v>Sucursal Nueva Córdoba</v>
      </c>
      <c r="K3096" t="s">
        <v>27</v>
      </c>
      <c r="L3096" t="s">
        <v>28</v>
      </c>
      <c r="M3096" t="s">
        <v>4</v>
      </c>
      <c r="N3096" t="str">
        <f>IFERROR(VLOOKUP(ventas_starbucks_2025[[#This Row],[tamaño_sucio]],cambio_tamaño[#All],2,0),"Tamaño único")</f>
        <v>Tamaño único</v>
      </c>
      <c r="O3096">
        <v>4</v>
      </c>
      <c r="P3096">
        <v>2617.11</v>
      </c>
      <c r="Q3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96">
        <v>10468.44</v>
      </c>
      <c r="S3096" t="s">
        <v>31</v>
      </c>
      <c r="T3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096" t="str">
        <f>VLOOKUP(ventas_starbucks_2025[[#This Row],[canal_compra]],cambio_canal_compra[#All],2,0)</f>
        <v>Entrega domicilio</v>
      </c>
      <c r="V3096" t="s">
        <v>6</v>
      </c>
      <c r="W3096" t="str">
        <f>VLOOKUP(ventas_starbucks_2025[[#This Row],[método_pago]],cambio_metodo_pago[#All],2,0)</f>
        <v>Aplicación móbil</v>
      </c>
      <c r="X3096" t="s">
        <v>22</v>
      </c>
      <c r="Y3096">
        <v>0</v>
      </c>
      <c r="Z3096" t="str">
        <f>VLOOKUP(ventas_starbucks_2025[[#This Row],[promoción_aplicada5]],promocion_cambiar[#All],2,0)</f>
        <v>2x1</v>
      </c>
      <c r="AA3096" t="s">
        <v>51</v>
      </c>
      <c r="AB3096" t="s">
        <v>9</v>
      </c>
      <c r="AC3096" t="s">
        <v>24</v>
      </c>
      <c r="AD3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96">
        <v>5.7</v>
      </c>
      <c r="AF3096">
        <v>1</v>
      </c>
      <c r="AG3096">
        <v>45</v>
      </c>
      <c r="AH3096">
        <v>41</v>
      </c>
    </row>
    <row r="3097" spans="1:34" x14ac:dyDescent="0.25">
      <c r="A3097" s="3" t="s">
        <v>3172</v>
      </c>
      <c r="B3097" s="1">
        <v>45704</v>
      </c>
      <c r="C3097" s="23">
        <f t="shared" si="240"/>
        <v>16</v>
      </c>
      <c r="D3097" s="23">
        <f t="shared" si="241"/>
        <v>7</v>
      </c>
      <c r="E3097" s="23" t="str">
        <f t="shared" si="242"/>
        <v>domingo</v>
      </c>
      <c r="F3097" s="23">
        <f t="shared" si="243"/>
        <v>2</v>
      </c>
      <c r="G3097" s="23" t="str">
        <f t="shared" si="244"/>
        <v>febrero</v>
      </c>
      <c r="H3097" s="2">
        <v>0.81111111111111112</v>
      </c>
      <c r="I3097" t="s">
        <v>57</v>
      </c>
      <c r="J3097" t="str">
        <f>VLOOKUP(ventas_starbucks_2025[[#This Row],[sucursal]],cambio_sucursal[#All],2,0)</f>
        <v>Sucursal Avda Colón</v>
      </c>
      <c r="K3097" t="s">
        <v>13</v>
      </c>
      <c r="L3097" t="s">
        <v>14</v>
      </c>
      <c r="M3097" t="s">
        <v>4</v>
      </c>
      <c r="N3097" t="str">
        <f>IFERROR(VLOOKUP(ventas_starbucks_2025[[#This Row],[tamaño_sucio]],cambio_tamaño[#All],2,0),"Tamaño único")</f>
        <v>Tamaño único</v>
      </c>
      <c r="O3097">
        <v>5</v>
      </c>
      <c r="P3097">
        <v>1650.19</v>
      </c>
      <c r="Q3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7">
        <v>8250.9500000000007</v>
      </c>
      <c r="S3097" t="s">
        <v>5</v>
      </c>
      <c r="T3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97" t="str">
        <f>VLOOKUP(ventas_starbucks_2025[[#This Row],[canal_compra]],cambio_canal_compra[#All],2,0)</f>
        <v>En tienda</v>
      </c>
      <c r="V3097" t="s">
        <v>6</v>
      </c>
      <c r="W3097" t="str">
        <f>VLOOKUP(ventas_starbucks_2025[[#This Row],[método_pago]],cambio_metodo_pago[#All],2,0)</f>
        <v>Aplicación móbil</v>
      </c>
      <c r="X3097" t="s">
        <v>22</v>
      </c>
      <c r="Y3097">
        <v>0</v>
      </c>
      <c r="Z3097" t="str">
        <f>VLOOKUP(ventas_starbucks_2025[[#This Row],[promoción_aplicada5]],promocion_cambiar[#All],2,0)</f>
        <v>2x1</v>
      </c>
      <c r="AA3097" t="s">
        <v>51</v>
      </c>
      <c r="AB3097" t="s">
        <v>29</v>
      </c>
      <c r="AC3097" t="s">
        <v>24</v>
      </c>
      <c r="AD3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97">
        <v>6.5</v>
      </c>
      <c r="AF3097">
        <v>4</v>
      </c>
      <c r="AG3097">
        <v>28</v>
      </c>
      <c r="AH3097">
        <v>23</v>
      </c>
    </row>
    <row r="3098" spans="1:34" x14ac:dyDescent="0.25">
      <c r="A3098" s="3" t="s">
        <v>3173</v>
      </c>
      <c r="B3098" s="1">
        <v>45703</v>
      </c>
      <c r="C3098" s="23">
        <f t="shared" si="240"/>
        <v>15</v>
      </c>
      <c r="D3098" s="23">
        <f t="shared" si="241"/>
        <v>6</v>
      </c>
      <c r="E3098" s="1" t="str">
        <f t="shared" si="242"/>
        <v>sábado</v>
      </c>
      <c r="F3098" s="23">
        <f t="shared" si="243"/>
        <v>2</v>
      </c>
      <c r="G3098" s="1" t="str">
        <f t="shared" si="244"/>
        <v>febrero</v>
      </c>
      <c r="H3098" s="2">
        <v>0.80208333333333337</v>
      </c>
      <c r="I3098" t="s">
        <v>1</v>
      </c>
      <c r="J3098" t="str">
        <f>VLOOKUP(ventas_starbucks_2025[[#This Row],[sucursal]],cambio_sucursal[#All],2,0)</f>
        <v>Sucursal Nueva Córdoba</v>
      </c>
      <c r="K3098" t="s">
        <v>94</v>
      </c>
      <c r="L3098" t="s">
        <v>70</v>
      </c>
      <c r="M3098" t="s">
        <v>55</v>
      </c>
      <c r="N3098" t="str">
        <f>IFERROR(VLOOKUP(ventas_starbucks_2025[[#This Row],[tamaño_sucio]],cambio_tamaño[#All],2,0),"Tamaño único")</f>
        <v>Pequeño</v>
      </c>
      <c r="O3098">
        <v>2</v>
      </c>
      <c r="P3098">
        <v>1576.86</v>
      </c>
      <c r="Q3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8">
        <v>3153.72</v>
      </c>
      <c r="S3098" t="s">
        <v>31</v>
      </c>
      <c r="T3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8" t="str">
        <f>VLOOKUP(ventas_starbucks_2025[[#This Row],[canal_compra]],cambio_canal_compra[#All],2,0)</f>
        <v>Entrega domicilio</v>
      </c>
      <c r="V3098" t="s">
        <v>16</v>
      </c>
      <c r="W3098" t="str">
        <f>VLOOKUP(ventas_starbucks_2025[[#This Row],[método_pago]],cambio_metodo_pago[#All],2,0)</f>
        <v>Tarjeta</v>
      </c>
      <c r="X3098" t="s">
        <v>7</v>
      </c>
      <c r="Y3098">
        <v>10</v>
      </c>
      <c r="Z3098" t="str">
        <f>VLOOKUP(ventas_starbucks_2025[[#This Row],[promoción_aplicada5]],promocion_cambiar[#All],2,0)</f>
        <v>Hora Feliz</v>
      </c>
      <c r="AA3098" t="s">
        <v>36</v>
      </c>
      <c r="AB3098" t="s">
        <v>52</v>
      </c>
      <c r="AC3098" t="s">
        <v>41</v>
      </c>
      <c r="AD3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98">
        <v>14.8</v>
      </c>
      <c r="AF3098">
        <v>1</v>
      </c>
      <c r="AG3098">
        <v>17</v>
      </c>
      <c r="AH3098">
        <v>15</v>
      </c>
    </row>
    <row r="3099" spans="1:34" x14ac:dyDescent="0.25">
      <c r="A3099" s="3" t="s">
        <v>3174</v>
      </c>
      <c r="B3099" s="1">
        <v>45730</v>
      </c>
      <c r="C3099" s="23">
        <f t="shared" si="240"/>
        <v>14</v>
      </c>
      <c r="D3099" s="23">
        <f t="shared" si="241"/>
        <v>5</v>
      </c>
      <c r="E3099" s="1" t="str">
        <f t="shared" si="242"/>
        <v>viernes</v>
      </c>
      <c r="F3099" s="23">
        <f t="shared" si="243"/>
        <v>3</v>
      </c>
      <c r="G3099" s="1" t="str">
        <f t="shared" si="244"/>
        <v>marzo</v>
      </c>
      <c r="H3099" s="2">
        <v>0.7944444444444444</v>
      </c>
      <c r="I3099" t="s">
        <v>12</v>
      </c>
      <c r="J3099" t="str">
        <f>VLOOKUP(ventas_starbucks_2025[[#This Row],[sucursal]],cambio_sucursal[#All],2,0)</f>
        <v>Sucursal Córdoba Shopping</v>
      </c>
      <c r="K3099" t="s">
        <v>89</v>
      </c>
      <c r="L3099" t="s">
        <v>90</v>
      </c>
      <c r="M3099" t="s">
        <v>4</v>
      </c>
      <c r="N3099" t="str">
        <f>IFERROR(VLOOKUP(ventas_starbucks_2025[[#This Row],[tamaño_sucio]],cambio_tamaño[#All],2,0),"Tamaño único")</f>
        <v>Tamaño único</v>
      </c>
      <c r="O3099">
        <v>4</v>
      </c>
      <c r="P3099">
        <v>1583.94</v>
      </c>
      <c r="Q3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9">
        <v>6335.76</v>
      </c>
      <c r="S3099" t="s">
        <v>5</v>
      </c>
      <c r="T3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99" t="str">
        <f>VLOOKUP(ventas_starbucks_2025[[#This Row],[canal_compra]],cambio_canal_compra[#All],2,0)</f>
        <v>En tienda</v>
      </c>
      <c r="V3099" t="s">
        <v>6</v>
      </c>
      <c r="W3099" t="str">
        <f>VLOOKUP(ventas_starbucks_2025[[#This Row],[método_pago]],cambio_metodo_pago[#All],2,0)</f>
        <v>Aplicación móbil</v>
      </c>
      <c r="X3099" t="s">
        <v>22</v>
      </c>
      <c r="Y3099">
        <v>0</v>
      </c>
      <c r="Z3099" t="str">
        <f>VLOOKUP(ventas_starbucks_2025[[#This Row],[promoción_aplicada5]],promocion_cambiar[#All],2,0)</f>
        <v>Ninguna</v>
      </c>
      <c r="AA3099" t="s">
        <v>17</v>
      </c>
      <c r="AB3099" t="s">
        <v>23</v>
      </c>
      <c r="AC3099" t="s">
        <v>10</v>
      </c>
      <c r="AD3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99">
        <v>8.5</v>
      </c>
      <c r="AF3099">
        <v>3</v>
      </c>
      <c r="AG3099">
        <v>44</v>
      </c>
      <c r="AH3099">
        <v>40</v>
      </c>
    </row>
    <row r="3100" spans="1:34" x14ac:dyDescent="0.25">
      <c r="A3100" s="3" t="s">
        <v>3175</v>
      </c>
      <c r="B3100" s="1">
        <v>45697</v>
      </c>
      <c r="C3100" s="23">
        <f t="shared" si="240"/>
        <v>9</v>
      </c>
      <c r="D3100" s="23">
        <f t="shared" si="241"/>
        <v>7</v>
      </c>
      <c r="E3100" s="23" t="str">
        <f t="shared" si="242"/>
        <v>domingo</v>
      </c>
      <c r="F3100" s="23">
        <f t="shared" si="243"/>
        <v>2</v>
      </c>
      <c r="G3100" s="23" t="str">
        <f t="shared" si="244"/>
        <v>febrero</v>
      </c>
      <c r="H3100" s="2">
        <v>0.46041666666666664</v>
      </c>
      <c r="I3100" t="s">
        <v>57</v>
      </c>
      <c r="J3100" t="str">
        <f>VLOOKUP(ventas_starbucks_2025[[#This Row],[sucursal]],cambio_sucursal[#All],2,0)</f>
        <v>Sucursal Avda Colón</v>
      </c>
      <c r="K3100" t="s">
        <v>175</v>
      </c>
      <c r="L3100" t="s">
        <v>70</v>
      </c>
      <c r="M3100" t="s">
        <v>55</v>
      </c>
      <c r="N3100" t="str">
        <f>IFERROR(VLOOKUP(ventas_starbucks_2025[[#This Row],[tamaño_sucio]],cambio_tamaño[#All],2,0),"Tamaño único")</f>
        <v>Pequeño</v>
      </c>
      <c r="O3100">
        <v>1</v>
      </c>
      <c r="P3100">
        <v>1381.58</v>
      </c>
      <c r="Q3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0">
        <v>1381.58</v>
      </c>
      <c r="S3100" t="s">
        <v>31</v>
      </c>
      <c r="T3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0" t="str">
        <f>VLOOKUP(ventas_starbucks_2025[[#This Row],[canal_compra]],cambio_canal_compra[#All],2,0)</f>
        <v>Entrega domicilio</v>
      </c>
      <c r="V3100" t="s">
        <v>16</v>
      </c>
      <c r="W3100" t="str">
        <f>VLOOKUP(ventas_starbucks_2025[[#This Row],[método_pago]],cambio_metodo_pago[#All],2,0)</f>
        <v>Tarjeta</v>
      </c>
      <c r="X3100" t="s">
        <v>22</v>
      </c>
      <c r="Y3100">
        <v>0</v>
      </c>
      <c r="Z3100" t="str">
        <f>VLOOKUP(ventas_starbucks_2025[[#This Row],[promoción_aplicada5]],promocion_cambiar[#All],2,0)</f>
        <v>2x1</v>
      </c>
      <c r="AA3100" t="s">
        <v>51</v>
      </c>
      <c r="AB3100" t="s">
        <v>32</v>
      </c>
      <c r="AC3100" t="s">
        <v>41</v>
      </c>
      <c r="AD3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00">
        <v>4</v>
      </c>
      <c r="AF3100">
        <v>3</v>
      </c>
      <c r="AG3100">
        <v>19</v>
      </c>
      <c r="AH3100">
        <v>18</v>
      </c>
    </row>
    <row r="3101" spans="1:34" x14ac:dyDescent="0.25">
      <c r="A3101" s="3" t="s">
        <v>3176</v>
      </c>
      <c r="B3101" s="1">
        <v>45674</v>
      </c>
      <c r="C3101" s="23">
        <f t="shared" si="240"/>
        <v>17</v>
      </c>
      <c r="D3101" s="23">
        <f t="shared" si="241"/>
        <v>5</v>
      </c>
      <c r="E3101" s="23" t="str">
        <f t="shared" si="242"/>
        <v>viernes</v>
      </c>
      <c r="F3101" s="23">
        <f t="shared" si="243"/>
        <v>1</v>
      </c>
      <c r="G3101" s="23" t="str">
        <f t="shared" si="244"/>
        <v>enero</v>
      </c>
      <c r="H3101" s="2">
        <v>0.43888888888888888</v>
      </c>
      <c r="I3101" t="s">
        <v>26</v>
      </c>
      <c r="J3101" t="str">
        <f>VLOOKUP(ventas_starbucks_2025[[#This Row],[sucursal]],cambio_sucursal[#All],2,0)</f>
        <v>Sucursal San Lorenzo 47</v>
      </c>
      <c r="K3101" t="s">
        <v>27</v>
      </c>
      <c r="L3101" t="s">
        <v>28</v>
      </c>
      <c r="M3101" t="s">
        <v>4</v>
      </c>
      <c r="N3101" t="str">
        <f>IFERROR(VLOOKUP(ventas_starbucks_2025[[#This Row],[tamaño_sucio]],cambio_tamaño[#All],2,0),"Tamaño único")</f>
        <v>Tamaño único</v>
      </c>
      <c r="O3101">
        <v>4</v>
      </c>
      <c r="P3101">
        <v>2650.75</v>
      </c>
      <c r="Q3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01">
        <v>10603</v>
      </c>
      <c r="S3101" t="s">
        <v>5</v>
      </c>
      <c r="T3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01" t="str">
        <f>VLOOKUP(ventas_starbucks_2025[[#This Row],[canal_compra]],cambio_canal_compra[#All],2,0)</f>
        <v>En tienda</v>
      </c>
      <c r="V3101" t="s">
        <v>40</v>
      </c>
      <c r="W3101" t="str">
        <f>VLOOKUP(ventas_starbucks_2025[[#This Row],[método_pago]],cambio_metodo_pago[#All],2,0)</f>
        <v>Efectivo</v>
      </c>
      <c r="X3101" t="s">
        <v>7</v>
      </c>
      <c r="Y3101">
        <v>10</v>
      </c>
      <c r="Z3101" t="str">
        <f>VLOOKUP(ventas_starbucks_2025[[#This Row],[promoción_aplicada5]],promocion_cambiar[#All],2,0)</f>
        <v>2x1</v>
      </c>
      <c r="AA3101" t="s">
        <v>51</v>
      </c>
      <c r="AB3101" t="s">
        <v>52</v>
      </c>
      <c r="AC3101" t="s">
        <v>10</v>
      </c>
      <c r="AD3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01">
        <v>5.9</v>
      </c>
      <c r="AF3101">
        <v>1</v>
      </c>
      <c r="AG3101">
        <v>14</v>
      </c>
      <c r="AH3101">
        <v>10</v>
      </c>
    </row>
    <row r="3102" spans="1:34" x14ac:dyDescent="0.25">
      <c r="A3102" s="3" t="s">
        <v>3177</v>
      </c>
      <c r="B3102" s="1">
        <v>45668</v>
      </c>
      <c r="C3102" s="23">
        <f t="shared" si="240"/>
        <v>11</v>
      </c>
      <c r="D3102" s="23">
        <f t="shared" si="241"/>
        <v>6</v>
      </c>
      <c r="E3102" s="23" t="str">
        <f t="shared" si="242"/>
        <v>sábado</v>
      </c>
      <c r="F3102" s="23">
        <f t="shared" si="243"/>
        <v>1</v>
      </c>
      <c r="G3102" s="23" t="str">
        <f t="shared" si="244"/>
        <v>enero</v>
      </c>
      <c r="H3102" s="2">
        <v>0.75277777777777777</v>
      </c>
      <c r="I3102" t="s">
        <v>26</v>
      </c>
      <c r="J3102" t="str">
        <f>VLOOKUP(ventas_starbucks_2025[[#This Row],[sucursal]],cambio_sucursal[#All],2,0)</f>
        <v>Sucursal San Lorenzo 47</v>
      </c>
      <c r="K3102" t="s">
        <v>20</v>
      </c>
      <c r="L3102" t="s">
        <v>21</v>
      </c>
      <c r="M3102" t="s">
        <v>4</v>
      </c>
      <c r="N3102" t="str">
        <f>IFERROR(VLOOKUP(ventas_starbucks_2025[[#This Row],[tamaño_sucio]],cambio_tamaño[#All],2,0),"Tamaño único")</f>
        <v>Tamaño único</v>
      </c>
      <c r="O3102">
        <v>4</v>
      </c>
      <c r="P3102">
        <v>1073.3499999999999</v>
      </c>
      <c r="Q3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2">
        <v>4293.3999999999996</v>
      </c>
      <c r="S3102" t="s">
        <v>15</v>
      </c>
      <c r="T3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2" t="str">
        <f>VLOOKUP(ventas_starbucks_2025[[#This Row],[canal_compra]],cambio_canal_compra[#All],2,0)</f>
        <v>Para llevar</v>
      </c>
      <c r="V3102" t="s">
        <v>16</v>
      </c>
      <c r="W3102" t="str">
        <f>VLOOKUP(ventas_starbucks_2025[[#This Row],[método_pago]],cambio_metodo_pago[#All],2,0)</f>
        <v>Tarjeta</v>
      </c>
      <c r="X3102" t="s">
        <v>7</v>
      </c>
      <c r="Y3102">
        <v>15</v>
      </c>
      <c r="Z3102" t="str">
        <f>VLOOKUP(ventas_starbucks_2025[[#This Row],[promoción_aplicada5]],promocion_cambiar[#All],2,0)</f>
        <v>Ninguna</v>
      </c>
      <c r="AA3102" t="s">
        <v>17</v>
      </c>
      <c r="AB3102" t="s">
        <v>29</v>
      </c>
      <c r="AC3102" t="s">
        <v>24</v>
      </c>
      <c r="AD3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02">
        <v>4.4000000000000004</v>
      </c>
      <c r="AF3102">
        <v>2</v>
      </c>
      <c r="AG3102">
        <v>48</v>
      </c>
      <c r="AH3102">
        <v>44</v>
      </c>
    </row>
    <row r="3103" spans="1:34" x14ac:dyDescent="0.25">
      <c r="A3103" s="3" t="s">
        <v>3178</v>
      </c>
      <c r="B3103" s="1">
        <v>45692</v>
      </c>
      <c r="C3103" s="23">
        <f t="shared" si="240"/>
        <v>4</v>
      </c>
      <c r="D3103" s="23">
        <f t="shared" si="241"/>
        <v>2</v>
      </c>
      <c r="E3103" s="23" t="str">
        <f t="shared" si="242"/>
        <v>martes</v>
      </c>
      <c r="F3103" s="23">
        <f t="shared" si="243"/>
        <v>2</v>
      </c>
      <c r="G3103" s="23" t="str">
        <f t="shared" si="244"/>
        <v>febrero</v>
      </c>
      <c r="H3103" s="2">
        <v>0.35138888888888886</v>
      </c>
      <c r="I3103" t="s">
        <v>26</v>
      </c>
      <c r="J3103" t="str">
        <f>VLOOKUP(ventas_starbucks_2025[[#This Row],[sucursal]],cambio_sucursal[#All],2,0)</f>
        <v>Sucursal San Lorenzo 47</v>
      </c>
      <c r="K3103" t="s">
        <v>254</v>
      </c>
      <c r="L3103" t="s">
        <v>44</v>
      </c>
      <c r="M3103" t="s">
        <v>50</v>
      </c>
      <c r="N3103" t="str">
        <f>IFERROR(VLOOKUP(ventas_starbucks_2025[[#This Row],[tamaño_sucio]],cambio_tamaño[#All],2,0),"Tamaño único")</f>
        <v>Mediano</v>
      </c>
      <c r="O3103">
        <v>2</v>
      </c>
      <c r="P3103">
        <v>1481.44</v>
      </c>
      <c r="Q3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3">
        <v>2962.88</v>
      </c>
      <c r="S3103" t="s">
        <v>5</v>
      </c>
      <c r="T3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3" t="str">
        <f>VLOOKUP(ventas_starbucks_2025[[#This Row],[canal_compra]],cambio_canal_compra[#All],2,0)</f>
        <v>En tienda</v>
      </c>
      <c r="V3103" t="s">
        <v>16</v>
      </c>
      <c r="W3103" t="str">
        <f>VLOOKUP(ventas_starbucks_2025[[#This Row],[método_pago]],cambio_metodo_pago[#All],2,0)</f>
        <v>Tarjeta</v>
      </c>
      <c r="X3103" t="s">
        <v>7</v>
      </c>
      <c r="Y3103">
        <v>0</v>
      </c>
      <c r="Z3103" t="str">
        <f>VLOOKUP(ventas_starbucks_2025[[#This Row],[promoción_aplicada5]],promocion_cambiar[#All],2,0)</f>
        <v>Combo</v>
      </c>
      <c r="AA3103" t="s">
        <v>8</v>
      </c>
      <c r="AB3103" t="s">
        <v>52</v>
      </c>
      <c r="AC3103" t="s">
        <v>10</v>
      </c>
      <c r="AD3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03">
        <v>11.9</v>
      </c>
      <c r="AF3103">
        <v>2</v>
      </c>
      <c r="AG3103">
        <v>26</v>
      </c>
      <c r="AH3103">
        <v>24</v>
      </c>
    </row>
    <row r="3104" spans="1:34" x14ac:dyDescent="0.25">
      <c r="A3104" s="3" t="s">
        <v>3179</v>
      </c>
      <c r="B3104" s="1">
        <v>45683</v>
      </c>
      <c r="C3104" s="23">
        <f t="shared" si="240"/>
        <v>26</v>
      </c>
      <c r="D3104" s="23">
        <f t="shared" si="241"/>
        <v>7</v>
      </c>
      <c r="E3104" s="23" t="str">
        <f t="shared" si="242"/>
        <v>domingo</v>
      </c>
      <c r="F3104" s="23">
        <f t="shared" si="243"/>
        <v>1</v>
      </c>
      <c r="G3104" s="23" t="str">
        <f t="shared" si="244"/>
        <v>enero</v>
      </c>
      <c r="H3104" s="2">
        <v>0.35902777777777778</v>
      </c>
      <c r="I3104" t="s">
        <v>12</v>
      </c>
      <c r="J3104" t="str">
        <f>VLOOKUP(ventas_starbucks_2025[[#This Row],[sucursal]],cambio_sucursal[#All],2,0)</f>
        <v>Sucursal Córdoba Shopping</v>
      </c>
      <c r="K3104" t="s">
        <v>48</v>
      </c>
      <c r="L3104" t="s">
        <v>49</v>
      </c>
      <c r="M3104" t="s">
        <v>50</v>
      </c>
      <c r="N3104" t="str">
        <f>IFERROR(VLOOKUP(ventas_starbucks_2025[[#This Row],[tamaño_sucio]],cambio_tamaño[#All],2,0),"Tamaño único")</f>
        <v>Mediano</v>
      </c>
      <c r="O3104">
        <v>4</v>
      </c>
      <c r="P3104">
        <v>2057.64</v>
      </c>
      <c r="Q3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04">
        <v>8230.56</v>
      </c>
      <c r="S3104" t="s">
        <v>15</v>
      </c>
      <c r="T3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04" t="str">
        <f>VLOOKUP(ventas_starbucks_2025[[#This Row],[canal_compra]],cambio_canal_compra[#All],2,0)</f>
        <v>Para llevar</v>
      </c>
      <c r="V3104" t="s">
        <v>40</v>
      </c>
      <c r="W3104" t="str">
        <f>VLOOKUP(ventas_starbucks_2025[[#This Row],[método_pago]],cambio_metodo_pago[#All],2,0)</f>
        <v>Efectivo</v>
      </c>
      <c r="X3104" t="s">
        <v>7</v>
      </c>
      <c r="Y3104">
        <v>0</v>
      </c>
      <c r="Z3104" t="str">
        <f>VLOOKUP(ventas_starbucks_2025[[#This Row],[promoción_aplicada5]],promocion_cambiar[#All],2,0)</f>
        <v>2x1</v>
      </c>
      <c r="AA3104" t="s">
        <v>51</v>
      </c>
      <c r="AB3104" t="s">
        <v>23</v>
      </c>
      <c r="AC3104" t="s">
        <v>24</v>
      </c>
      <c r="AD3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04">
        <v>6.8</v>
      </c>
      <c r="AF3104">
        <v>3</v>
      </c>
      <c r="AG3104">
        <v>26</v>
      </c>
      <c r="AH3104">
        <v>22</v>
      </c>
    </row>
    <row r="3105" spans="1:34" x14ac:dyDescent="0.25">
      <c r="A3105" s="3" t="s">
        <v>3180</v>
      </c>
      <c r="B3105" s="1">
        <v>45704</v>
      </c>
      <c r="C3105" s="23">
        <f t="shared" si="240"/>
        <v>16</v>
      </c>
      <c r="D3105" s="23">
        <f t="shared" si="241"/>
        <v>7</v>
      </c>
      <c r="E3105" s="23" t="str">
        <f t="shared" si="242"/>
        <v>domingo</v>
      </c>
      <c r="F3105" s="23">
        <f t="shared" si="243"/>
        <v>2</v>
      </c>
      <c r="G3105" s="23" t="str">
        <f t="shared" si="244"/>
        <v>febrero</v>
      </c>
      <c r="H3105" s="2">
        <v>0.73541666666666672</v>
      </c>
      <c r="I3105" t="s">
        <v>1</v>
      </c>
      <c r="J3105" t="str">
        <f>VLOOKUP(ventas_starbucks_2025[[#This Row],[sucursal]],cambio_sucursal[#All],2,0)</f>
        <v>Sucursal Nueva Córdoba</v>
      </c>
      <c r="K3105" t="s">
        <v>89</v>
      </c>
      <c r="L3105" t="s">
        <v>90</v>
      </c>
      <c r="M3105" t="s">
        <v>4</v>
      </c>
      <c r="N3105" t="str">
        <f>IFERROR(VLOOKUP(ventas_starbucks_2025[[#This Row],[tamaño_sucio]],cambio_tamaño[#All],2,0),"Tamaño único")</f>
        <v>Tamaño único</v>
      </c>
      <c r="O3105">
        <v>3</v>
      </c>
      <c r="P3105">
        <v>1590.32</v>
      </c>
      <c r="Q3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5">
        <v>4770.96</v>
      </c>
      <c r="S3105" t="s">
        <v>31</v>
      </c>
      <c r="T3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5" t="str">
        <f>VLOOKUP(ventas_starbucks_2025[[#This Row],[canal_compra]],cambio_canal_compra[#All],2,0)</f>
        <v>Entrega domicilio</v>
      </c>
      <c r="V3105" t="s">
        <v>16</v>
      </c>
      <c r="W3105" t="str">
        <f>VLOOKUP(ventas_starbucks_2025[[#This Row],[método_pago]],cambio_metodo_pago[#All],2,0)</f>
        <v>Tarjeta</v>
      </c>
      <c r="X3105" t="s">
        <v>22</v>
      </c>
      <c r="Y3105">
        <v>0</v>
      </c>
      <c r="Z3105" t="str">
        <f>VLOOKUP(ventas_starbucks_2025[[#This Row],[promoción_aplicada5]],promocion_cambiar[#All],2,0)</f>
        <v>Combo</v>
      </c>
      <c r="AA3105" t="s">
        <v>8</v>
      </c>
      <c r="AB3105" t="s">
        <v>32</v>
      </c>
      <c r="AC3105" t="s">
        <v>10</v>
      </c>
      <c r="AD3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05">
        <v>13.8</v>
      </c>
      <c r="AF3105">
        <v>1</v>
      </c>
      <c r="AG3105">
        <v>10</v>
      </c>
      <c r="AH3105">
        <v>7</v>
      </c>
    </row>
    <row r="3106" spans="1:34" x14ac:dyDescent="0.25">
      <c r="A3106" s="3" t="s">
        <v>3181</v>
      </c>
      <c r="B3106" s="1">
        <v>45693</v>
      </c>
      <c r="C3106" s="23">
        <f t="shared" si="240"/>
        <v>5</v>
      </c>
      <c r="D3106" s="23">
        <f t="shared" si="241"/>
        <v>3</v>
      </c>
      <c r="E3106" s="23" t="str">
        <f t="shared" si="242"/>
        <v>miércoles</v>
      </c>
      <c r="F3106" s="23">
        <f t="shared" si="243"/>
        <v>2</v>
      </c>
      <c r="G3106" s="23" t="str">
        <f t="shared" si="244"/>
        <v>febrero</v>
      </c>
      <c r="H3106" s="2">
        <v>0.53541666666666665</v>
      </c>
      <c r="I3106" t="s">
        <v>26</v>
      </c>
      <c r="J3106" t="str">
        <f>VLOOKUP(ventas_starbucks_2025[[#This Row],[sucursal]],cambio_sucursal[#All],2,0)</f>
        <v>Sucursal San Lorenzo 47</v>
      </c>
      <c r="K3106" t="s">
        <v>89</v>
      </c>
      <c r="L3106" t="s">
        <v>90</v>
      </c>
      <c r="M3106" t="s">
        <v>4</v>
      </c>
      <c r="N3106" t="str">
        <f>IFERROR(VLOOKUP(ventas_starbucks_2025[[#This Row],[tamaño_sucio]],cambio_tamaño[#All],2,0),"Tamaño único")</f>
        <v>Tamaño único</v>
      </c>
      <c r="O3106">
        <v>2</v>
      </c>
      <c r="P3106">
        <v>1522.81</v>
      </c>
      <c r="Q3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6">
        <v>3045.62</v>
      </c>
      <c r="S3106" t="s">
        <v>31</v>
      </c>
      <c r="T3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6" t="str">
        <f>VLOOKUP(ventas_starbucks_2025[[#This Row],[canal_compra]],cambio_canal_compra[#All],2,0)</f>
        <v>Entrega domicilio</v>
      </c>
      <c r="V3106" t="s">
        <v>6</v>
      </c>
      <c r="W3106" t="str">
        <f>VLOOKUP(ventas_starbucks_2025[[#This Row],[método_pago]],cambio_metodo_pago[#All],2,0)</f>
        <v>Aplicación móbil</v>
      </c>
      <c r="X3106" t="s">
        <v>7</v>
      </c>
      <c r="Y3106">
        <v>0</v>
      </c>
      <c r="Z3106" t="str">
        <f>VLOOKUP(ventas_starbucks_2025[[#This Row],[promoción_aplicada5]],promocion_cambiar[#All],2,0)</f>
        <v>Combo</v>
      </c>
      <c r="AA3106" t="s">
        <v>8</v>
      </c>
      <c r="AB3106" t="s">
        <v>52</v>
      </c>
      <c r="AC3106" t="s">
        <v>41</v>
      </c>
      <c r="AD3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06">
        <v>11.6</v>
      </c>
      <c r="AF3106">
        <v>2</v>
      </c>
      <c r="AG3106">
        <v>44</v>
      </c>
      <c r="AH3106">
        <v>42</v>
      </c>
    </row>
    <row r="3107" spans="1:34" x14ac:dyDescent="0.25">
      <c r="A3107" s="3" t="s">
        <v>3182</v>
      </c>
      <c r="B3107" s="1">
        <v>45738</v>
      </c>
      <c r="C3107" s="23">
        <f t="shared" si="240"/>
        <v>22</v>
      </c>
      <c r="D3107" s="23">
        <f t="shared" si="241"/>
        <v>6</v>
      </c>
      <c r="E3107" s="23" t="str">
        <f t="shared" si="242"/>
        <v>sábado</v>
      </c>
      <c r="F3107" s="23">
        <f t="shared" si="243"/>
        <v>3</v>
      </c>
      <c r="G3107" s="23" t="str">
        <f t="shared" si="244"/>
        <v>marzo</v>
      </c>
      <c r="H3107" s="2">
        <v>0.55833333333333335</v>
      </c>
      <c r="I3107" t="s">
        <v>26</v>
      </c>
      <c r="J3107" t="str">
        <f>VLOOKUP(ventas_starbucks_2025[[#This Row],[sucursal]],cambio_sucursal[#All],2,0)</f>
        <v>Sucursal San Lorenzo 47</v>
      </c>
      <c r="K3107" t="s">
        <v>74</v>
      </c>
      <c r="L3107" t="s">
        <v>70</v>
      </c>
      <c r="M3107" t="s">
        <v>45</v>
      </c>
      <c r="N3107" t="str">
        <f>IFERROR(VLOOKUP(ventas_starbucks_2025[[#This Row],[tamaño_sucio]],cambio_tamaño[#All],2,0),"Tamaño único")</f>
        <v>Grande</v>
      </c>
      <c r="O3107">
        <v>4</v>
      </c>
      <c r="P3107">
        <v>1431.6</v>
      </c>
      <c r="Q3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7">
        <v>5726.4</v>
      </c>
      <c r="S3107" t="s">
        <v>15</v>
      </c>
      <c r="T3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07" t="str">
        <f>VLOOKUP(ventas_starbucks_2025[[#This Row],[canal_compra]],cambio_canal_compra[#All],2,0)</f>
        <v>Para llevar</v>
      </c>
      <c r="V3107" t="s">
        <v>40</v>
      </c>
      <c r="W3107" t="str">
        <f>VLOOKUP(ventas_starbucks_2025[[#This Row],[método_pago]],cambio_metodo_pago[#All],2,0)</f>
        <v>Efectivo</v>
      </c>
      <c r="X3107" t="s">
        <v>22</v>
      </c>
      <c r="Y3107">
        <v>0</v>
      </c>
      <c r="Z3107" t="str">
        <f>VLOOKUP(ventas_starbucks_2025[[#This Row],[promoción_aplicada5]],promocion_cambiar[#All],2,0)</f>
        <v>Hora Feliz</v>
      </c>
      <c r="AA3107" t="s">
        <v>36</v>
      </c>
      <c r="AB3107" t="s">
        <v>52</v>
      </c>
      <c r="AC3107" t="s">
        <v>41</v>
      </c>
      <c r="AD3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07">
        <v>5.6</v>
      </c>
      <c r="AF3107">
        <v>4</v>
      </c>
      <c r="AG3107">
        <v>50</v>
      </c>
      <c r="AH3107">
        <v>46</v>
      </c>
    </row>
    <row r="3108" spans="1:34" x14ac:dyDescent="0.25">
      <c r="A3108" s="3" t="s">
        <v>3183</v>
      </c>
      <c r="B3108" s="1">
        <v>45738</v>
      </c>
      <c r="C3108" s="23">
        <f t="shared" si="240"/>
        <v>22</v>
      </c>
      <c r="D3108" s="23">
        <f t="shared" si="241"/>
        <v>6</v>
      </c>
      <c r="E3108" s="23" t="str">
        <f t="shared" si="242"/>
        <v>sábado</v>
      </c>
      <c r="F3108" s="23">
        <f t="shared" si="243"/>
        <v>3</v>
      </c>
      <c r="G3108" s="23" t="str">
        <f t="shared" si="244"/>
        <v>marzo</v>
      </c>
      <c r="H3108" s="2">
        <v>0.72986111111111107</v>
      </c>
      <c r="I3108" t="s">
        <v>26</v>
      </c>
      <c r="J3108" t="str">
        <f>VLOOKUP(ventas_starbucks_2025[[#This Row],[sucursal]],cambio_sucursal[#All],2,0)</f>
        <v>Sucursal San Lorenzo 47</v>
      </c>
      <c r="K3108" t="s">
        <v>48</v>
      </c>
      <c r="L3108" t="s">
        <v>49</v>
      </c>
      <c r="M3108" t="s">
        <v>62</v>
      </c>
      <c r="N3108" t="str">
        <f>IFERROR(VLOOKUP(ventas_starbucks_2025[[#This Row],[tamaño_sucio]],cambio_tamaño[#All],2,0),"Tamaño único")</f>
        <v>Extra-Grande</v>
      </c>
      <c r="O3108">
        <v>1</v>
      </c>
      <c r="P3108">
        <v>1539.42</v>
      </c>
      <c r="Q3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8">
        <v>1539.42</v>
      </c>
      <c r="S3108" t="s">
        <v>15</v>
      </c>
      <c r="T3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8" t="str">
        <f>VLOOKUP(ventas_starbucks_2025[[#This Row],[canal_compra]],cambio_canal_compra[#All],2,0)</f>
        <v>Para llevar</v>
      </c>
      <c r="V3108" t="s">
        <v>16</v>
      </c>
      <c r="W3108" t="str">
        <f>VLOOKUP(ventas_starbucks_2025[[#This Row],[método_pago]],cambio_metodo_pago[#All],2,0)</f>
        <v>Tarjeta</v>
      </c>
      <c r="X3108" t="s">
        <v>22</v>
      </c>
      <c r="Y3108">
        <v>0</v>
      </c>
      <c r="Z3108" t="str">
        <f>VLOOKUP(ventas_starbucks_2025[[#This Row],[promoción_aplicada5]],promocion_cambiar[#All],2,0)</f>
        <v>Hora Feliz</v>
      </c>
      <c r="AA3108" t="s">
        <v>36</v>
      </c>
      <c r="AB3108" t="s">
        <v>23</v>
      </c>
      <c r="AC3108" t="s">
        <v>24</v>
      </c>
      <c r="AD3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08">
        <v>10.9</v>
      </c>
      <c r="AF3108">
        <v>5</v>
      </c>
      <c r="AG3108">
        <v>35</v>
      </c>
      <c r="AH3108">
        <v>34</v>
      </c>
    </row>
    <row r="3109" spans="1:34" x14ac:dyDescent="0.25">
      <c r="A3109" s="3" t="s">
        <v>3184</v>
      </c>
      <c r="B3109" s="1">
        <v>45748</v>
      </c>
      <c r="C3109" s="23">
        <f t="shared" si="240"/>
        <v>1</v>
      </c>
      <c r="D3109" s="23">
        <f t="shared" si="241"/>
        <v>2</v>
      </c>
      <c r="E3109" s="1" t="str">
        <f t="shared" si="242"/>
        <v>martes</v>
      </c>
      <c r="F3109" s="23">
        <f t="shared" si="243"/>
        <v>4</v>
      </c>
      <c r="G3109" s="1" t="str">
        <f t="shared" si="244"/>
        <v>abril</v>
      </c>
      <c r="H3109" s="2">
        <v>0.56458333333333333</v>
      </c>
      <c r="I3109" t="s">
        <v>12</v>
      </c>
      <c r="J3109" t="str">
        <f>VLOOKUP(ventas_starbucks_2025[[#This Row],[sucursal]],cambio_sucursal[#All],2,0)</f>
        <v>Sucursal Córdoba Shopping</v>
      </c>
      <c r="K3109" t="s">
        <v>94</v>
      </c>
      <c r="L3109" t="s">
        <v>70</v>
      </c>
      <c r="M3109" t="s">
        <v>62</v>
      </c>
      <c r="N3109" t="str">
        <f>IFERROR(VLOOKUP(ventas_starbucks_2025[[#This Row],[tamaño_sucio]],cambio_tamaño[#All],2,0),"Tamaño único")</f>
        <v>Extra-Grande</v>
      </c>
      <c r="O3109">
        <v>1</v>
      </c>
      <c r="P3109">
        <v>1721.2</v>
      </c>
      <c r="Q3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9">
        <v>1721.2</v>
      </c>
      <c r="S3109" t="s">
        <v>15</v>
      </c>
      <c r="T3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9" t="str">
        <f>VLOOKUP(ventas_starbucks_2025[[#This Row],[canal_compra]],cambio_canal_compra[#All],2,0)</f>
        <v>Para llevar</v>
      </c>
      <c r="V3109" t="s">
        <v>6</v>
      </c>
      <c r="W3109" t="str">
        <f>VLOOKUP(ventas_starbucks_2025[[#This Row],[método_pago]],cambio_metodo_pago[#All],2,0)</f>
        <v>Aplicación móbil</v>
      </c>
      <c r="X3109" t="s">
        <v>22</v>
      </c>
      <c r="Y3109">
        <v>0</v>
      </c>
      <c r="Z3109" t="str">
        <f>VLOOKUP(ventas_starbucks_2025[[#This Row],[promoción_aplicada5]],promocion_cambiar[#All],2,0)</f>
        <v>Combo</v>
      </c>
      <c r="AA3109" t="s">
        <v>8</v>
      </c>
      <c r="AB3109" t="s">
        <v>29</v>
      </c>
      <c r="AC3109" t="s">
        <v>24</v>
      </c>
      <c r="AD3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09">
        <v>3.8</v>
      </c>
      <c r="AF3109">
        <v>3</v>
      </c>
      <c r="AG3109">
        <v>22</v>
      </c>
      <c r="AH3109">
        <v>21</v>
      </c>
    </row>
    <row r="3110" spans="1:34" x14ac:dyDescent="0.25">
      <c r="A3110" s="3" t="s">
        <v>3185</v>
      </c>
      <c r="B3110" s="1">
        <v>45754</v>
      </c>
      <c r="C3110" s="23">
        <f t="shared" si="240"/>
        <v>7</v>
      </c>
      <c r="D3110" s="23">
        <f t="shared" si="241"/>
        <v>1</v>
      </c>
      <c r="E3110" s="23" t="str">
        <f t="shared" si="242"/>
        <v>lunes</v>
      </c>
      <c r="F3110" s="23">
        <f t="shared" si="243"/>
        <v>4</v>
      </c>
      <c r="G3110" s="23" t="str">
        <f t="shared" si="244"/>
        <v>abril</v>
      </c>
      <c r="H3110" s="2">
        <v>0.33750000000000002</v>
      </c>
      <c r="I3110" t="s">
        <v>12</v>
      </c>
      <c r="J3110" t="str">
        <f>VLOOKUP(ventas_starbucks_2025[[#This Row],[sucursal]],cambio_sucursal[#All],2,0)</f>
        <v>Sucursal Córdoba Shopping</v>
      </c>
      <c r="K3110" t="s">
        <v>87</v>
      </c>
      <c r="L3110" t="s">
        <v>65</v>
      </c>
      <c r="M3110" t="s">
        <v>4</v>
      </c>
      <c r="N3110" t="str">
        <f>IFERROR(VLOOKUP(ventas_starbucks_2025[[#This Row],[tamaño_sucio]],cambio_tamaño[#All],2,0),"Tamaño único")</f>
        <v>Tamaño único</v>
      </c>
      <c r="O3110">
        <v>3</v>
      </c>
      <c r="P3110">
        <v>1828.14</v>
      </c>
      <c r="Q3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0">
        <v>5484.42</v>
      </c>
      <c r="S3110" t="s">
        <v>31</v>
      </c>
      <c r="T3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10" t="str">
        <f>VLOOKUP(ventas_starbucks_2025[[#This Row],[canal_compra]],cambio_canal_compra[#All],2,0)</f>
        <v>Entrega domicilio</v>
      </c>
      <c r="V3110" t="s">
        <v>40</v>
      </c>
      <c r="W3110" t="str">
        <f>VLOOKUP(ventas_starbucks_2025[[#This Row],[método_pago]],cambio_metodo_pago[#All],2,0)</f>
        <v>Efectivo</v>
      </c>
      <c r="X3110" t="s">
        <v>22</v>
      </c>
      <c r="Y3110">
        <v>0</v>
      </c>
      <c r="Z3110" t="str">
        <f>VLOOKUP(ventas_starbucks_2025[[#This Row],[promoción_aplicada5]],promocion_cambiar[#All],2,0)</f>
        <v>2x1</v>
      </c>
      <c r="AA3110" t="s">
        <v>51</v>
      </c>
      <c r="AB3110" t="s">
        <v>52</v>
      </c>
      <c r="AC3110" t="s">
        <v>41</v>
      </c>
      <c r="AD3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10">
        <v>14.7</v>
      </c>
      <c r="AF3110">
        <v>3</v>
      </c>
      <c r="AG3110">
        <v>13</v>
      </c>
      <c r="AH3110">
        <v>10</v>
      </c>
    </row>
    <row r="3111" spans="1:34" x14ac:dyDescent="0.25">
      <c r="A3111" s="3" t="s">
        <v>3186</v>
      </c>
      <c r="B3111" s="1">
        <v>45665</v>
      </c>
      <c r="C3111" s="23">
        <f t="shared" si="240"/>
        <v>8</v>
      </c>
      <c r="D3111" s="23">
        <f t="shared" si="241"/>
        <v>3</v>
      </c>
      <c r="E3111" s="23" t="str">
        <f t="shared" si="242"/>
        <v>miércoles</v>
      </c>
      <c r="F3111" s="23">
        <f t="shared" si="243"/>
        <v>1</v>
      </c>
      <c r="G3111" s="23" t="str">
        <f t="shared" si="244"/>
        <v>enero</v>
      </c>
      <c r="H3111" s="2">
        <v>0.51041666666666663</v>
      </c>
      <c r="I3111" t="s">
        <v>12</v>
      </c>
      <c r="J3111" t="str">
        <f>VLOOKUP(ventas_starbucks_2025[[#This Row],[sucursal]],cambio_sucursal[#All],2,0)</f>
        <v>Sucursal Córdoba Shopping</v>
      </c>
      <c r="K3111" t="s">
        <v>2</v>
      </c>
      <c r="L3111" t="s">
        <v>3</v>
      </c>
      <c r="M3111" t="s">
        <v>4</v>
      </c>
      <c r="N3111" t="str">
        <f>IFERROR(VLOOKUP(ventas_starbucks_2025[[#This Row],[tamaño_sucio]],cambio_tamaño[#All],2,0),"Tamaño único")</f>
        <v>Tamaño único</v>
      </c>
      <c r="O3111">
        <v>1</v>
      </c>
      <c r="P3111">
        <v>2774.63</v>
      </c>
      <c r="Q3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11">
        <v>2774.63</v>
      </c>
      <c r="S3111" t="s">
        <v>31</v>
      </c>
      <c r="T3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1" t="str">
        <f>VLOOKUP(ventas_starbucks_2025[[#This Row],[canal_compra]],cambio_canal_compra[#All],2,0)</f>
        <v>Entrega domicilio</v>
      </c>
      <c r="V3111" t="s">
        <v>16</v>
      </c>
      <c r="W3111" t="str">
        <f>VLOOKUP(ventas_starbucks_2025[[#This Row],[método_pago]],cambio_metodo_pago[#All],2,0)</f>
        <v>Tarjeta</v>
      </c>
      <c r="X3111" t="s">
        <v>7</v>
      </c>
      <c r="Y3111">
        <v>0</v>
      </c>
      <c r="Z3111" t="str">
        <f>VLOOKUP(ventas_starbucks_2025[[#This Row],[promoción_aplicada5]],promocion_cambiar[#All],2,0)</f>
        <v>Ninguna</v>
      </c>
      <c r="AA3111" t="s">
        <v>17</v>
      </c>
      <c r="AB3111" t="s">
        <v>32</v>
      </c>
      <c r="AC3111" t="s">
        <v>24</v>
      </c>
      <c r="AD3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11">
        <v>11.7</v>
      </c>
      <c r="AF3111">
        <v>4</v>
      </c>
      <c r="AG3111">
        <v>34</v>
      </c>
      <c r="AH3111">
        <v>33</v>
      </c>
    </row>
    <row r="3112" spans="1:34" x14ac:dyDescent="0.25">
      <c r="A3112" s="3" t="s">
        <v>3187</v>
      </c>
      <c r="B3112" s="1">
        <v>45726</v>
      </c>
      <c r="C3112" s="23">
        <f t="shared" si="240"/>
        <v>10</v>
      </c>
      <c r="D3112" s="23">
        <f t="shared" si="241"/>
        <v>1</v>
      </c>
      <c r="E3112" s="1" t="str">
        <f t="shared" si="242"/>
        <v>lunes</v>
      </c>
      <c r="F3112" s="23">
        <f t="shared" si="243"/>
        <v>3</v>
      </c>
      <c r="G3112" s="1" t="str">
        <f t="shared" si="244"/>
        <v>marzo</v>
      </c>
      <c r="H3112" s="2">
        <v>0.69791666666666663</v>
      </c>
      <c r="I3112" t="s">
        <v>57</v>
      </c>
      <c r="J3112" t="str">
        <f>VLOOKUP(ventas_starbucks_2025[[#This Row],[sucursal]],cambio_sucursal[#All],2,0)</f>
        <v>Sucursal Avda Colón</v>
      </c>
      <c r="K3112" t="s">
        <v>34</v>
      </c>
      <c r="L3112" t="s">
        <v>35</v>
      </c>
      <c r="M3112" t="s">
        <v>4</v>
      </c>
      <c r="N3112" t="str">
        <f>IFERROR(VLOOKUP(ventas_starbucks_2025[[#This Row],[tamaño_sucio]],cambio_tamaño[#All],2,0),"Tamaño único")</f>
        <v>Tamaño único</v>
      </c>
      <c r="O3112">
        <v>2</v>
      </c>
      <c r="P3112">
        <v>974.33</v>
      </c>
      <c r="Q3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12">
        <v>1948.66</v>
      </c>
      <c r="S3112" t="s">
        <v>31</v>
      </c>
      <c r="T3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2" t="str">
        <f>VLOOKUP(ventas_starbucks_2025[[#This Row],[canal_compra]],cambio_canal_compra[#All],2,0)</f>
        <v>Entrega domicilio</v>
      </c>
      <c r="V3112" t="s">
        <v>6</v>
      </c>
      <c r="W3112" t="str">
        <f>VLOOKUP(ventas_starbucks_2025[[#This Row],[método_pago]],cambio_metodo_pago[#All],2,0)</f>
        <v>Aplicación móbil</v>
      </c>
      <c r="X3112" t="s">
        <v>22</v>
      </c>
      <c r="Y3112">
        <v>0</v>
      </c>
      <c r="Z3112" t="str">
        <f>VLOOKUP(ventas_starbucks_2025[[#This Row],[promoción_aplicada5]],promocion_cambiar[#All],2,0)</f>
        <v>Combo</v>
      </c>
      <c r="AA3112" t="s">
        <v>8</v>
      </c>
      <c r="AB3112" t="s">
        <v>18</v>
      </c>
      <c r="AC3112" t="s">
        <v>24</v>
      </c>
      <c r="AD3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12">
        <v>14.9</v>
      </c>
      <c r="AF3112">
        <v>4</v>
      </c>
      <c r="AG3112">
        <v>49</v>
      </c>
      <c r="AH3112">
        <v>47</v>
      </c>
    </row>
    <row r="3113" spans="1:34" x14ac:dyDescent="0.25">
      <c r="A3113" s="3" t="s">
        <v>3188</v>
      </c>
      <c r="B3113" s="1">
        <v>45673</v>
      </c>
      <c r="C3113" s="23">
        <f t="shared" si="240"/>
        <v>16</v>
      </c>
      <c r="D3113" s="23">
        <f t="shared" si="241"/>
        <v>4</v>
      </c>
      <c r="E3113" s="23" t="str">
        <f t="shared" si="242"/>
        <v>jueves</v>
      </c>
      <c r="F3113" s="23">
        <f t="shared" si="243"/>
        <v>1</v>
      </c>
      <c r="G3113" s="23" t="str">
        <f t="shared" si="244"/>
        <v>enero</v>
      </c>
      <c r="H3113" s="2">
        <v>0.30694444444444446</v>
      </c>
      <c r="I3113" t="s">
        <v>12</v>
      </c>
      <c r="J3113" t="str">
        <f>VLOOKUP(ventas_starbucks_2025[[#This Row],[sucursal]],cambio_sucursal[#All],2,0)</f>
        <v>Sucursal Córdoba Shopping</v>
      </c>
      <c r="K3113" t="s">
        <v>132</v>
      </c>
      <c r="L3113" t="s">
        <v>35</v>
      </c>
      <c r="M3113" t="s">
        <v>4</v>
      </c>
      <c r="N3113" t="str">
        <f>IFERROR(VLOOKUP(ventas_starbucks_2025[[#This Row],[tamaño_sucio]],cambio_tamaño[#All],2,0),"Tamaño único")</f>
        <v>Tamaño único</v>
      </c>
      <c r="O3113">
        <v>1</v>
      </c>
      <c r="P3113">
        <v>1231.23</v>
      </c>
      <c r="Q3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3">
        <v>1231.23</v>
      </c>
      <c r="S3113" t="s">
        <v>15</v>
      </c>
      <c r="T3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3" t="str">
        <f>VLOOKUP(ventas_starbucks_2025[[#This Row],[canal_compra]],cambio_canal_compra[#All],2,0)</f>
        <v>Para llevar</v>
      </c>
      <c r="V3113" t="s">
        <v>6</v>
      </c>
      <c r="W3113" t="str">
        <f>VLOOKUP(ventas_starbucks_2025[[#This Row],[método_pago]],cambio_metodo_pago[#All],2,0)</f>
        <v>Aplicación móbil</v>
      </c>
      <c r="X3113" t="s">
        <v>7</v>
      </c>
      <c r="Y3113">
        <v>15</v>
      </c>
      <c r="Z3113" t="str">
        <f>VLOOKUP(ventas_starbucks_2025[[#This Row],[promoción_aplicada5]],promocion_cambiar[#All],2,0)</f>
        <v>Hora Feliz</v>
      </c>
      <c r="AA3113" t="s">
        <v>36</v>
      </c>
      <c r="AB3113" t="s">
        <v>23</v>
      </c>
      <c r="AC3113" t="s">
        <v>41</v>
      </c>
      <c r="AD3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13">
        <v>11.8</v>
      </c>
      <c r="AF3113">
        <v>1</v>
      </c>
      <c r="AG3113">
        <v>10</v>
      </c>
      <c r="AH3113">
        <v>9</v>
      </c>
    </row>
    <row r="3114" spans="1:34" x14ac:dyDescent="0.25">
      <c r="A3114" s="3" t="s">
        <v>3189</v>
      </c>
      <c r="B3114" s="1">
        <v>45692</v>
      </c>
      <c r="C3114" s="23">
        <f t="shared" si="240"/>
        <v>4</v>
      </c>
      <c r="D3114" s="23">
        <f t="shared" si="241"/>
        <v>2</v>
      </c>
      <c r="E3114" s="23" t="str">
        <f t="shared" si="242"/>
        <v>martes</v>
      </c>
      <c r="F3114" s="23">
        <f t="shared" si="243"/>
        <v>2</v>
      </c>
      <c r="G3114" s="23" t="str">
        <f t="shared" si="244"/>
        <v>febrero</v>
      </c>
      <c r="H3114" s="2">
        <v>0.75902777777777775</v>
      </c>
      <c r="I3114" t="s">
        <v>26</v>
      </c>
      <c r="J3114" t="str">
        <f>VLOOKUP(ventas_starbucks_2025[[#This Row],[sucursal]],cambio_sucursal[#All],2,0)</f>
        <v>Sucursal San Lorenzo 47</v>
      </c>
      <c r="K3114" t="s">
        <v>48</v>
      </c>
      <c r="L3114" t="s">
        <v>49</v>
      </c>
      <c r="M3114" t="s">
        <v>62</v>
      </c>
      <c r="N3114" t="str">
        <f>IFERROR(VLOOKUP(ventas_starbucks_2025[[#This Row],[tamaño_sucio]],cambio_tamaño[#All],2,0),"Tamaño único")</f>
        <v>Extra-Grande</v>
      </c>
      <c r="O3114">
        <v>3</v>
      </c>
      <c r="P3114">
        <v>1932.92</v>
      </c>
      <c r="Q3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4">
        <v>5798.76</v>
      </c>
      <c r="S3114" t="s">
        <v>31</v>
      </c>
      <c r="T3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14" t="str">
        <f>VLOOKUP(ventas_starbucks_2025[[#This Row],[canal_compra]],cambio_canal_compra[#All],2,0)</f>
        <v>Entrega domicilio</v>
      </c>
      <c r="V3114" t="s">
        <v>40</v>
      </c>
      <c r="W3114" t="str">
        <f>VLOOKUP(ventas_starbucks_2025[[#This Row],[método_pago]],cambio_metodo_pago[#All],2,0)</f>
        <v>Efectivo</v>
      </c>
      <c r="X3114" t="s">
        <v>7</v>
      </c>
      <c r="Y3114">
        <v>0</v>
      </c>
      <c r="Z3114" t="str">
        <f>VLOOKUP(ventas_starbucks_2025[[#This Row],[promoción_aplicada5]],promocion_cambiar[#All],2,0)</f>
        <v>2x1</v>
      </c>
      <c r="AA3114" t="s">
        <v>51</v>
      </c>
      <c r="AB3114" t="s">
        <v>9</v>
      </c>
      <c r="AC3114" t="s">
        <v>41</v>
      </c>
      <c r="AD3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14">
        <v>9.6</v>
      </c>
      <c r="AF3114">
        <v>3</v>
      </c>
      <c r="AG3114">
        <v>47</v>
      </c>
      <c r="AH3114">
        <v>44</v>
      </c>
    </row>
    <row r="3115" spans="1:34" x14ac:dyDescent="0.25">
      <c r="A3115" s="3" t="s">
        <v>3190</v>
      </c>
      <c r="B3115" s="1">
        <v>45722</v>
      </c>
      <c r="C3115" s="23">
        <f t="shared" si="240"/>
        <v>6</v>
      </c>
      <c r="D3115" s="23">
        <f t="shared" si="241"/>
        <v>4</v>
      </c>
      <c r="E3115" s="23" t="str">
        <f t="shared" si="242"/>
        <v>jueves</v>
      </c>
      <c r="F3115" s="23">
        <f t="shared" si="243"/>
        <v>3</v>
      </c>
      <c r="G3115" s="23" t="str">
        <f t="shared" si="244"/>
        <v>marzo</v>
      </c>
      <c r="H3115" s="2">
        <v>0.86736111111111114</v>
      </c>
      <c r="I3115" t="s">
        <v>26</v>
      </c>
      <c r="J3115" t="str">
        <f>VLOOKUP(ventas_starbucks_2025[[#This Row],[sucursal]],cambio_sucursal[#All],2,0)</f>
        <v>Sucursal San Lorenzo 47</v>
      </c>
      <c r="K3115" t="s">
        <v>74</v>
      </c>
      <c r="L3115" t="s">
        <v>70</v>
      </c>
      <c r="M3115" t="s">
        <v>62</v>
      </c>
      <c r="N3115" t="str">
        <f>IFERROR(VLOOKUP(ventas_starbucks_2025[[#This Row],[tamaño_sucio]],cambio_tamaño[#All],2,0),"Tamaño único")</f>
        <v>Extra-Grande</v>
      </c>
      <c r="O3115">
        <v>4</v>
      </c>
      <c r="P3115">
        <v>1491.25</v>
      </c>
      <c r="Q3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5">
        <v>5965</v>
      </c>
      <c r="S3115" t="s">
        <v>15</v>
      </c>
      <c r="T3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15" t="str">
        <f>VLOOKUP(ventas_starbucks_2025[[#This Row],[canal_compra]],cambio_canal_compra[#All],2,0)</f>
        <v>Para llevar</v>
      </c>
      <c r="V3115" t="s">
        <v>16</v>
      </c>
      <c r="W3115" t="str">
        <f>VLOOKUP(ventas_starbucks_2025[[#This Row],[método_pago]],cambio_metodo_pago[#All],2,0)</f>
        <v>Tarjeta</v>
      </c>
      <c r="X3115" t="s">
        <v>7</v>
      </c>
      <c r="Y3115">
        <v>10</v>
      </c>
      <c r="Z3115" t="str">
        <f>VLOOKUP(ventas_starbucks_2025[[#This Row],[promoción_aplicada5]],promocion_cambiar[#All],2,0)</f>
        <v>Hora Feliz</v>
      </c>
      <c r="AA3115" t="s">
        <v>36</v>
      </c>
      <c r="AB3115" t="s">
        <v>23</v>
      </c>
      <c r="AC3115" t="s">
        <v>24</v>
      </c>
      <c r="AD3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15">
        <v>2</v>
      </c>
      <c r="AF3115">
        <v>4</v>
      </c>
      <c r="AG3115">
        <v>21</v>
      </c>
      <c r="AH3115">
        <v>17</v>
      </c>
    </row>
    <row r="3116" spans="1:34" x14ac:dyDescent="0.25">
      <c r="A3116" s="3" t="s">
        <v>3191</v>
      </c>
      <c r="B3116" s="1">
        <v>45733</v>
      </c>
      <c r="C3116" s="23">
        <f t="shared" si="240"/>
        <v>17</v>
      </c>
      <c r="D3116" s="23">
        <f t="shared" si="241"/>
        <v>1</v>
      </c>
      <c r="E3116" s="23" t="str">
        <f t="shared" si="242"/>
        <v>lunes</v>
      </c>
      <c r="F3116" s="23">
        <f t="shared" si="243"/>
        <v>3</v>
      </c>
      <c r="G3116" s="23" t="str">
        <f t="shared" si="244"/>
        <v>marzo</v>
      </c>
      <c r="H3116" s="2">
        <v>0.42777777777777776</v>
      </c>
      <c r="I3116" t="s">
        <v>12</v>
      </c>
      <c r="J3116" t="str">
        <f>VLOOKUP(ventas_starbucks_2025[[#This Row],[sucursal]],cambio_sucursal[#All],2,0)</f>
        <v>Sucursal Córdoba Shopping</v>
      </c>
      <c r="K3116" t="s">
        <v>137</v>
      </c>
      <c r="L3116" t="s">
        <v>44</v>
      </c>
      <c r="M3116" t="s">
        <v>55</v>
      </c>
      <c r="N3116" t="str">
        <f>IFERROR(VLOOKUP(ventas_starbucks_2025[[#This Row],[tamaño_sucio]],cambio_tamaño[#All],2,0),"Tamaño único")</f>
        <v>Pequeño</v>
      </c>
      <c r="O3116">
        <v>1</v>
      </c>
      <c r="P3116">
        <v>1634.14</v>
      </c>
      <c r="Q3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6">
        <v>1634.14</v>
      </c>
      <c r="S3116" t="s">
        <v>5</v>
      </c>
      <c r="T3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6" t="str">
        <f>VLOOKUP(ventas_starbucks_2025[[#This Row],[canal_compra]],cambio_canal_compra[#All],2,0)</f>
        <v>En tienda</v>
      </c>
      <c r="V3116" t="s">
        <v>6</v>
      </c>
      <c r="W3116" t="str">
        <f>VLOOKUP(ventas_starbucks_2025[[#This Row],[método_pago]],cambio_metodo_pago[#All],2,0)</f>
        <v>Aplicación móbil</v>
      </c>
      <c r="X3116" t="s">
        <v>22</v>
      </c>
      <c r="Y3116">
        <v>0</v>
      </c>
      <c r="Z3116" t="str">
        <f>VLOOKUP(ventas_starbucks_2025[[#This Row],[promoción_aplicada5]],promocion_cambiar[#All],2,0)</f>
        <v>Hora Feliz</v>
      </c>
      <c r="AA3116" t="s">
        <v>36</v>
      </c>
      <c r="AB3116" t="s">
        <v>29</v>
      </c>
      <c r="AC3116" t="s">
        <v>24</v>
      </c>
      <c r="AD3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16">
        <v>8.9</v>
      </c>
      <c r="AF3116">
        <v>2</v>
      </c>
      <c r="AG3116">
        <v>31</v>
      </c>
      <c r="AH3116">
        <v>30</v>
      </c>
    </row>
    <row r="3117" spans="1:34" x14ac:dyDescent="0.25">
      <c r="A3117" s="3" t="s">
        <v>3192</v>
      </c>
      <c r="B3117" s="1">
        <v>45724</v>
      </c>
      <c r="C3117" s="23">
        <f t="shared" si="240"/>
        <v>8</v>
      </c>
      <c r="D3117" s="23">
        <f t="shared" si="241"/>
        <v>6</v>
      </c>
      <c r="E3117" s="23" t="str">
        <f t="shared" si="242"/>
        <v>sábado</v>
      </c>
      <c r="F3117" s="23">
        <f t="shared" si="243"/>
        <v>3</v>
      </c>
      <c r="G3117" s="23" t="str">
        <f t="shared" si="244"/>
        <v>marzo</v>
      </c>
      <c r="H3117" s="2">
        <v>0.61805555555555558</v>
      </c>
      <c r="I3117" t="s">
        <v>12</v>
      </c>
      <c r="J3117" t="str">
        <f>VLOOKUP(ventas_starbucks_2025[[#This Row],[sucursal]],cambio_sucursal[#All],2,0)</f>
        <v>Sucursal Córdoba Shopping</v>
      </c>
      <c r="K3117" t="s">
        <v>48</v>
      </c>
      <c r="L3117" t="s">
        <v>49</v>
      </c>
      <c r="M3117" t="s">
        <v>50</v>
      </c>
      <c r="N3117" t="str">
        <f>IFERROR(VLOOKUP(ventas_starbucks_2025[[#This Row],[tamaño_sucio]],cambio_tamaño[#All],2,0),"Tamaño único")</f>
        <v>Mediano</v>
      </c>
      <c r="O3117">
        <v>1</v>
      </c>
      <c r="P3117">
        <v>2026.8</v>
      </c>
      <c r="Q3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17">
        <v>2026.8</v>
      </c>
      <c r="S3117" t="s">
        <v>5</v>
      </c>
      <c r="T3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7" t="str">
        <f>VLOOKUP(ventas_starbucks_2025[[#This Row],[canal_compra]],cambio_canal_compra[#All],2,0)</f>
        <v>En tienda</v>
      </c>
      <c r="V3117" t="s">
        <v>16</v>
      </c>
      <c r="W3117" t="str">
        <f>VLOOKUP(ventas_starbucks_2025[[#This Row],[método_pago]],cambio_metodo_pago[#All],2,0)</f>
        <v>Tarjeta</v>
      </c>
      <c r="X3117" t="s">
        <v>22</v>
      </c>
      <c r="Y3117">
        <v>0</v>
      </c>
      <c r="Z3117" t="str">
        <f>VLOOKUP(ventas_starbucks_2025[[#This Row],[promoción_aplicada5]],promocion_cambiar[#All],2,0)</f>
        <v>Hora Feliz</v>
      </c>
      <c r="AA3117" t="s">
        <v>36</v>
      </c>
      <c r="AB3117" t="s">
        <v>18</v>
      </c>
      <c r="AC3117" t="s">
        <v>41</v>
      </c>
      <c r="AD3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17">
        <v>4.5</v>
      </c>
      <c r="AF3117">
        <v>1</v>
      </c>
      <c r="AG3117">
        <v>45</v>
      </c>
      <c r="AH3117">
        <v>44</v>
      </c>
    </row>
    <row r="3118" spans="1:34" x14ac:dyDescent="0.25">
      <c r="A3118" s="3" t="s">
        <v>3193</v>
      </c>
      <c r="B3118" s="1">
        <v>45762</v>
      </c>
      <c r="C3118" s="23">
        <f t="shared" si="240"/>
        <v>15</v>
      </c>
      <c r="D3118" s="23">
        <f t="shared" si="241"/>
        <v>2</v>
      </c>
      <c r="E3118" s="23" t="str">
        <f t="shared" si="242"/>
        <v>martes</v>
      </c>
      <c r="F3118" s="23">
        <f t="shared" si="243"/>
        <v>4</v>
      </c>
      <c r="G3118" s="23" t="str">
        <f t="shared" si="244"/>
        <v>abril</v>
      </c>
      <c r="H3118" s="2">
        <v>0.70694444444444449</v>
      </c>
      <c r="I3118" t="s">
        <v>57</v>
      </c>
      <c r="J3118" t="str">
        <f>VLOOKUP(ventas_starbucks_2025[[#This Row],[sucursal]],cambio_sucursal[#All],2,0)</f>
        <v>Sucursal Avda Colón</v>
      </c>
      <c r="K3118" t="s">
        <v>300</v>
      </c>
      <c r="L3118" t="s">
        <v>44</v>
      </c>
      <c r="M3118" t="s">
        <v>62</v>
      </c>
      <c r="N3118" t="str">
        <f>IFERROR(VLOOKUP(ventas_starbucks_2025[[#This Row],[tamaño_sucio]],cambio_tamaño[#All],2,0),"Tamaño único")</f>
        <v>Extra-Grande</v>
      </c>
      <c r="O3118">
        <v>5</v>
      </c>
      <c r="P3118">
        <v>1375.56</v>
      </c>
      <c r="Q3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8">
        <v>6877.8</v>
      </c>
      <c r="S3118" t="s">
        <v>5</v>
      </c>
      <c r="T3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18" t="str">
        <f>VLOOKUP(ventas_starbucks_2025[[#This Row],[canal_compra]],cambio_canal_compra[#All],2,0)</f>
        <v>En tienda</v>
      </c>
      <c r="V3118" t="s">
        <v>16</v>
      </c>
      <c r="W3118" t="str">
        <f>VLOOKUP(ventas_starbucks_2025[[#This Row],[método_pago]],cambio_metodo_pago[#All],2,0)</f>
        <v>Tarjeta</v>
      </c>
      <c r="X3118" t="s">
        <v>22</v>
      </c>
      <c r="Y3118">
        <v>0</v>
      </c>
      <c r="Z3118" t="str">
        <f>VLOOKUP(ventas_starbucks_2025[[#This Row],[promoción_aplicada5]],promocion_cambiar[#All],2,0)</f>
        <v>Combo</v>
      </c>
      <c r="AA3118" t="s">
        <v>8</v>
      </c>
      <c r="AB3118" t="s">
        <v>32</v>
      </c>
      <c r="AC3118" t="s">
        <v>10</v>
      </c>
      <c r="AD3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18">
        <v>14.1</v>
      </c>
      <c r="AF3118">
        <v>2</v>
      </c>
      <c r="AG3118">
        <v>25</v>
      </c>
      <c r="AH3118">
        <v>20</v>
      </c>
    </row>
    <row r="3119" spans="1:34" x14ac:dyDescent="0.25">
      <c r="A3119" s="3" t="s">
        <v>3194</v>
      </c>
      <c r="B3119" s="1">
        <v>45729</v>
      </c>
      <c r="C3119" s="23">
        <f t="shared" si="240"/>
        <v>13</v>
      </c>
      <c r="D3119" s="23">
        <f t="shared" si="241"/>
        <v>4</v>
      </c>
      <c r="E3119" s="23" t="str">
        <f t="shared" si="242"/>
        <v>jueves</v>
      </c>
      <c r="F3119" s="23">
        <f t="shared" si="243"/>
        <v>3</v>
      </c>
      <c r="G3119" s="23" t="str">
        <f t="shared" si="244"/>
        <v>marzo</v>
      </c>
      <c r="H3119" s="2">
        <v>0.38124999999999998</v>
      </c>
      <c r="I3119" t="s">
        <v>57</v>
      </c>
      <c r="J3119" t="str">
        <f>VLOOKUP(ventas_starbucks_2025[[#This Row],[sucursal]],cambio_sucursal[#All],2,0)</f>
        <v>Sucursal Avda Colón</v>
      </c>
      <c r="K3119" t="s">
        <v>38</v>
      </c>
      <c r="L3119" t="s">
        <v>39</v>
      </c>
      <c r="M3119" t="s">
        <v>4</v>
      </c>
      <c r="N3119" t="str">
        <f>IFERROR(VLOOKUP(ventas_starbucks_2025[[#This Row],[tamaño_sucio]],cambio_tamaño[#All],2,0),"Tamaño único")</f>
        <v>Tamaño único</v>
      </c>
      <c r="O3119">
        <v>1</v>
      </c>
      <c r="P3119">
        <v>1304.49</v>
      </c>
      <c r="Q3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9">
        <v>1304.49</v>
      </c>
      <c r="S3119" t="s">
        <v>15</v>
      </c>
      <c r="T3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9" t="str">
        <f>VLOOKUP(ventas_starbucks_2025[[#This Row],[canal_compra]],cambio_canal_compra[#All],2,0)</f>
        <v>Para llevar</v>
      </c>
      <c r="V3119" t="s">
        <v>16</v>
      </c>
      <c r="W3119" t="str">
        <f>VLOOKUP(ventas_starbucks_2025[[#This Row],[método_pago]],cambio_metodo_pago[#All],2,0)</f>
        <v>Tarjeta</v>
      </c>
      <c r="X3119" t="s">
        <v>7</v>
      </c>
      <c r="Y3119">
        <v>15</v>
      </c>
      <c r="Z3119" t="str">
        <f>VLOOKUP(ventas_starbucks_2025[[#This Row],[promoción_aplicada5]],promocion_cambiar[#All],2,0)</f>
        <v>Ninguna</v>
      </c>
      <c r="AA3119" t="s">
        <v>17</v>
      </c>
      <c r="AB3119" t="s">
        <v>52</v>
      </c>
      <c r="AC3119" t="s">
        <v>24</v>
      </c>
      <c r="AD3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19">
        <v>6.1</v>
      </c>
      <c r="AF3119">
        <v>2</v>
      </c>
      <c r="AG3119">
        <v>44</v>
      </c>
      <c r="AH3119">
        <v>43</v>
      </c>
    </row>
    <row r="3120" spans="1:34" x14ac:dyDescent="0.25">
      <c r="A3120" s="3" t="s">
        <v>3195</v>
      </c>
      <c r="B3120" s="1">
        <v>45744</v>
      </c>
      <c r="C3120" s="23">
        <f t="shared" si="240"/>
        <v>28</v>
      </c>
      <c r="D3120" s="23">
        <f t="shared" si="241"/>
        <v>5</v>
      </c>
      <c r="E3120" s="1" t="str">
        <f t="shared" si="242"/>
        <v>viernes</v>
      </c>
      <c r="F3120" s="23">
        <f t="shared" si="243"/>
        <v>3</v>
      </c>
      <c r="G3120" s="1" t="str">
        <f t="shared" si="244"/>
        <v>marzo</v>
      </c>
      <c r="H3120" s="2">
        <v>0.77013888888888893</v>
      </c>
      <c r="I3120" t="s">
        <v>12</v>
      </c>
      <c r="J3120" t="str">
        <f>VLOOKUP(ventas_starbucks_2025[[#This Row],[sucursal]],cambio_sucursal[#All],2,0)</f>
        <v>Sucursal Córdoba Shopping</v>
      </c>
      <c r="K3120" t="s">
        <v>13</v>
      </c>
      <c r="L3120" t="s">
        <v>14</v>
      </c>
      <c r="M3120" t="s">
        <v>4</v>
      </c>
      <c r="N3120" t="str">
        <f>IFERROR(VLOOKUP(ventas_starbucks_2025[[#This Row],[tamaño_sucio]],cambio_tamaño[#All],2,0),"Tamaño único")</f>
        <v>Tamaño único</v>
      </c>
      <c r="O3120">
        <v>4</v>
      </c>
      <c r="P3120">
        <v>1639.91</v>
      </c>
      <c r="Q3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0">
        <v>6559.64</v>
      </c>
      <c r="S3120" t="s">
        <v>15</v>
      </c>
      <c r="T3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20" t="str">
        <f>VLOOKUP(ventas_starbucks_2025[[#This Row],[canal_compra]],cambio_canal_compra[#All],2,0)</f>
        <v>Para llevar</v>
      </c>
      <c r="V3120" t="s">
        <v>6</v>
      </c>
      <c r="W3120" t="str">
        <f>VLOOKUP(ventas_starbucks_2025[[#This Row],[método_pago]],cambio_metodo_pago[#All],2,0)</f>
        <v>Aplicación móbil</v>
      </c>
      <c r="X3120" t="s">
        <v>22</v>
      </c>
      <c r="Y3120">
        <v>0</v>
      </c>
      <c r="Z3120" t="str">
        <f>VLOOKUP(ventas_starbucks_2025[[#This Row],[promoción_aplicada5]],promocion_cambiar[#All],2,0)</f>
        <v>Ninguna</v>
      </c>
      <c r="AA3120" t="s">
        <v>17</v>
      </c>
      <c r="AB3120" t="s">
        <v>32</v>
      </c>
      <c r="AC3120" t="s">
        <v>24</v>
      </c>
      <c r="AD3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20">
        <v>9.4</v>
      </c>
      <c r="AF3120">
        <v>5</v>
      </c>
      <c r="AG3120">
        <v>23</v>
      </c>
      <c r="AH3120">
        <v>19</v>
      </c>
    </row>
    <row r="3121" spans="1:34" x14ac:dyDescent="0.25">
      <c r="A3121" s="3" t="s">
        <v>3196</v>
      </c>
      <c r="B3121" s="1">
        <v>45761</v>
      </c>
      <c r="C3121" s="23">
        <f t="shared" si="240"/>
        <v>14</v>
      </c>
      <c r="D3121" s="23">
        <f t="shared" si="241"/>
        <v>1</v>
      </c>
      <c r="E3121" s="1" t="str">
        <f t="shared" si="242"/>
        <v>lunes</v>
      </c>
      <c r="F3121" s="23">
        <f t="shared" si="243"/>
        <v>4</v>
      </c>
      <c r="G3121" s="1" t="str">
        <f t="shared" si="244"/>
        <v>abril</v>
      </c>
      <c r="H3121" s="2">
        <v>0.29791666666666666</v>
      </c>
      <c r="I3121" t="s">
        <v>57</v>
      </c>
      <c r="J3121" t="str">
        <f>VLOOKUP(ventas_starbucks_2025[[#This Row],[sucursal]],cambio_sucursal[#All],2,0)</f>
        <v>Sucursal Avda Colón</v>
      </c>
      <c r="K3121" t="s">
        <v>13</v>
      </c>
      <c r="L3121" t="s">
        <v>14</v>
      </c>
      <c r="M3121" t="s">
        <v>4</v>
      </c>
      <c r="N3121" t="str">
        <f>IFERROR(VLOOKUP(ventas_starbucks_2025[[#This Row],[tamaño_sucio]],cambio_tamaño[#All],2,0),"Tamaño único")</f>
        <v>Tamaño único</v>
      </c>
      <c r="O3121">
        <v>3</v>
      </c>
      <c r="P3121">
        <v>1634.1</v>
      </c>
      <c r="Q3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1">
        <v>4902.3</v>
      </c>
      <c r="S3121" t="s">
        <v>31</v>
      </c>
      <c r="T3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1" t="str">
        <f>VLOOKUP(ventas_starbucks_2025[[#This Row],[canal_compra]],cambio_canal_compra[#All],2,0)</f>
        <v>Entrega domicilio</v>
      </c>
      <c r="V3121" t="s">
        <v>6</v>
      </c>
      <c r="W3121" t="str">
        <f>VLOOKUP(ventas_starbucks_2025[[#This Row],[método_pago]],cambio_metodo_pago[#All],2,0)</f>
        <v>Aplicación móbil</v>
      </c>
      <c r="X3121" t="s">
        <v>7</v>
      </c>
      <c r="Y3121">
        <v>15</v>
      </c>
      <c r="Z3121" t="str">
        <f>VLOOKUP(ventas_starbucks_2025[[#This Row],[promoción_aplicada5]],promocion_cambiar[#All],2,0)</f>
        <v>Combo</v>
      </c>
      <c r="AA3121" t="s">
        <v>8</v>
      </c>
      <c r="AB3121" t="s">
        <v>52</v>
      </c>
      <c r="AC3121" t="s">
        <v>24</v>
      </c>
      <c r="AD3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21">
        <v>8.1999999999999993</v>
      </c>
      <c r="AF3121">
        <v>4</v>
      </c>
      <c r="AG3121">
        <v>14</v>
      </c>
      <c r="AH3121">
        <v>11</v>
      </c>
    </row>
    <row r="3122" spans="1:34" x14ac:dyDescent="0.25">
      <c r="A3122" s="3" t="s">
        <v>3197</v>
      </c>
      <c r="B3122" s="1">
        <v>45751</v>
      </c>
      <c r="C3122" s="23">
        <f t="shared" si="240"/>
        <v>4</v>
      </c>
      <c r="D3122" s="23">
        <f t="shared" si="241"/>
        <v>5</v>
      </c>
      <c r="E3122" s="1" t="str">
        <f t="shared" si="242"/>
        <v>viernes</v>
      </c>
      <c r="F3122" s="23">
        <f t="shared" si="243"/>
        <v>4</v>
      </c>
      <c r="G3122" s="1" t="str">
        <f t="shared" si="244"/>
        <v>abril</v>
      </c>
      <c r="H3122" s="2">
        <v>0.69513888888888886</v>
      </c>
      <c r="I3122" t="s">
        <v>1</v>
      </c>
      <c r="J3122" t="str">
        <f>VLOOKUP(ventas_starbucks_2025[[#This Row],[sucursal]],cambio_sucursal[#All],2,0)</f>
        <v>Sucursal Nueva Córdoba</v>
      </c>
      <c r="K3122" t="s">
        <v>58</v>
      </c>
      <c r="L3122" t="s">
        <v>39</v>
      </c>
      <c r="M3122" t="s">
        <v>4</v>
      </c>
      <c r="N3122" t="str">
        <f>IFERROR(VLOOKUP(ventas_starbucks_2025[[#This Row],[tamaño_sucio]],cambio_tamaño[#All],2,0),"Tamaño único")</f>
        <v>Tamaño único</v>
      </c>
      <c r="O3122">
        <v>4</v>
      </c>
      <c r="P3122">
        <v>1510.22</v>
      </c>
      <c r="Q3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2">
        <v>6040.88</v>
      </c>
      <c r="S3122" t="s">
        <v>31</v>
      </c>
      <c r="T3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22" t="str">
        <f>VLOOKUP(ventas_starbucks_2025[[#This Row],[canal_compra]],cambio_canal_compra[#All],2,0)</f>
        <v>Entrega domicilio</v>
      </c>
      <c r="V3122" t="s">
        <v>6</v>
      </c>
      <c r="W3122" t="str">
        <f>VLOOKUP(ventas_starbucks_2025[[#This Row],[método_pago]],cambio_metodo_pago[#All],2,0)</f>
        <v>Aplicación móbil</v>
      </c>
      <c r="X3122" t="s">
        <v>22</v>
      </c>
      <c r="Y3122">
        <v>0</v>
      </c>
      <c r="Z3122" t="str">
        <f>VLOOKUP(ventas_starbucks_2025[[#This Row],[promoción_aplicada5]],promocion_cambiar[#All],2,0)</f>
        <v>Ninguna</v>
      </c>
      <c r="AA3122" t="s">
        <v>17</v>
      </c>
      <c r="AB3122" t="s">
        <v>9</v>
      </c>
      <c r="AC3122" t="s">
        <v>24</v>
      </c>
      <c r="AD3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22">
        <v>5.8</v>
      </c>
      <c r="AF3122">
        <v>2</v>
      </c>
      <c r="AG3122">
        <v>14</v>
      </c>
      <c r="AH3122">
        <v>10</v>
      </c>
    </row>
    <row r="3123" spans="1:34" x14ac:dyDescent="0.25">
      <c r="A3123" s="3" t="s">
        <v>3198</v>
      </c>
      <c r="B3123" s="1">
        <v>45679</v>
      </c>
      <c r="C3123" s="23">
        <f t="shared" si="240"/>
        <v>22</v>
      </c>
      <c r="D3123" s="23">
        <f t="shared" si="241"/>
        <v>3</v>
      </c>
      <c r="E3123" s="23" t="str">
        <f t="shared" si="242"/>
        <v>miércoles</v>
      </c>
      <c r="F3123" s="23">
        <f t="shared" si="243"/>
        <v>1</v>
      </c>
      <c r="G3123" s="23" t="str">
        <f t="shared" si="244"/>
        <v>enero</v>
      </c>
      <c r="H3123" s="2">
        <v>0.65069444444444446</v>
      </c>
      <c r="I3123" t="s">
        <v>12</v>
      </c>
      <c r="J3123" t="str">
        <f>VLOOKUP(ventas_starbucks_2025[[#This Row],[sucursal]],cambio_sucursal[#All],2,0)</f>
        <v>Sucursal Córdoba Shopping</v>
      </c>
      <c r="K3123" t="s">
        <v>27</v>
      </c>
      <c r="L3123" t="s">
        <v>28</v>
      </c>
      <c r="M3123" t="s">
        <v>4</v>
      </c>
      <c r="N3123" t="str">
        <f>IFERROR(VLOOKUP(ventas_starbucks_2025[[#This Row],[tamaño_sucio]],cambio_tamaño[#All],2,0),"Tamaño único")</f>
        <v>Tamaño único</v>
      </c>
      <c r="O3123">
        <v>1</v>
      </c>
      <c r="P3123">
        <v>2297.2800000000002</v>
      </c>
      <c r="Q3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23">
        <v>2297.2800000000002</v>
      </c>
      <c r="S3123" t="s">
        <v>15</v>
      </c>
      <c r="T3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3" t="str">
        <f>VLOOKUP(ventas_starbucks_2025[[#This Row],[canal_compra]],cambio_canal_compra[#All],2,0)</f>
        <v>Para llevar</v>
      </c>
      <c r="V3123" t="s">
        <v>40</v>
      </c>
      <c r="W3123" t="str">
        <f>VLOOKUP(ventas_starbucks_2025[[#This Row],[método_pago]],cambio_metodo_pago[#All],2,0)</f>
        <v>Efectivo</v>
      </c>
      <c r="X3123" t="s">
        <v>22</v>
      </c>
      <c r="Y3123">
        <v>0</v>
      </c>
      <c r="Z3123" t="str">
        <f>VLOOKUP(ventas_starbucks_2025[[#This Row],[promoción_aplicada5]],promocion_cambiar[#All],2,0)</f>
        <v>2x1</v>
      </c>
      <c r="AA3123" t="s">
        <v>51</v>
      </c>
      <c r="AB3123" t="s">
        <v>29</v>
      </c>
      <c r="AC3123" t="s">
        <v>41</v>
      </c>
      <c r="AD3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23">
        <v>10</v>
      </c>
      <c r="AF3123">
        <v>3</v>
      </c>
      <c r="AG3123">
        <v>26</v>
      </c>
      <c r="AH3123">
        <v>25</v>
      </c>
    </row>
    <row r="3124" spans="1:34" x14ac:dyDescent="0.25">
      <c r="A3124" s="3" t="s">
        <v>3199</v>
      </c>
      <c r="B3124" s="1">
        <v>45725</v>
      </c>
      <c r="C3124" s="23">
        <f t="shared" si="240"/>
        <v>9</v>
      </c>
      <c r="D3124" s="23">
        <f t="shared" si="241"/>
        <v>7</v>
      </c>
      <c r="E3124" s="23" t="str">
        <f t="shared" si="242"/>
        <v>domingo</v>
      </c>
      <c r="F3124" s="23">
        <f t="shared" si="243"/>
        <v>3</v>
      </c>
      <c r="G3124" s="23" t="str">
        <f t="shared" si="244"/>
        <v>marzo</v>
      </c>
      <c r="H3124" s="2">
        <v>0.82013888888888886</v>
      </c>
      <c r="I3124" t="s">
        <v>1</v>
      </c>
      <c r="J3124" t="str">
        <f>VLOOKUP(ventas_starbucks_2025[[#This Row],[sucursal]],cambio_sucursal[#All],2,0)</f>
        <v>Sucursal Nueva Córdoba</v>
      </c>
      <c r="K3124" t="s">
        <v>87</v>
      </c>
      <c r="L3124" t="s">
        <v>65</v>
      </c>
      <c r="M3124" t="s">
        <v>4</v>
      </c>
      <c r="N3124" t="str">
        <f>IFERROR(VLOOKUP(ventas_starbucks_2025[[#This Row],[tamaño_sucio]],cambio_tamaño[#All],2,0),"Tamaño único")</f>
        <v>Tamaño único</v>
      </c>
      <c r="O3124">
        <v>2</v>
      </c>
      <c r="P3124">
        <v>1409.34</v>
      </c>
      <c r="Q3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4">
        <v>2818.68</v>
      </c>
      <c r="S3124" t="s">
        <v>5</v>
      </c>
      <c r="T3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4" t="str">
        <f>VLOOKUP(ventas_starbucks_2025[[#This Row],[canal_compra]],cambio_canal_compra[#All],2,0)</f>
        <v>En tienda</v>
      </c>
      <c r="V3124" t="s">
        <v>6</v>
      </c>
      <c r="W3124" t="str">
        <f>VLOOKUP(ventas_starbucks_2025[[#This Row],[método_pago]],cambio_metodo_pago[#All],2,0)</f>
        <v>Aplicación móbil</v>
      </c>
      <c r="X3124" t="s">
        <v>22</v>
      </c>
      <c r="Y3124">
        <v>0</v>
      </c>
      <c r="Z3124" t="str">
        <f>VLOOKUP(ventas_starbucks_2025[[#This Row],[promoción_aplicada5]],promocion_cambiar[#All],2,0)</f>
        <v>Ninguna</v>
      </c>
      <c r="AA3124" t="s">
        <v>17</v>
      </c>
      <c r="AB3124" t="s">
        <v>9</v>
      </c>
      <c r="AC3124" t="s">
        <v>10</v>
      </c>
      <c r="AD3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24">
        <v>6.6</v>
      </c>
      <c r="AF3124">
        <v>1</v>
      </c>
      <c r="AG3124">
        <v>41</v>
      </c>
      <c r="AH3124">
        <v>39</v>
      </c>
    </row>
    <row r="3125" spans="1:34" x14ac:dyDescent="0.25">
      <c r="A3125" s="3" t="s">
        <v>3200</v>
      </c>
      <c r="B3125" s="1">
        <v>45668</v>
      </c>
      <c r="C3125" s="23">
        <f t="shared" si="240"/>
        <v>11</v>
      </c>
      <c r="D3125" s="23">
        <f t="shared" si="241"/>
        <v>6</v>
      </c>
      <c r="E3125" s="23" t="str">
        <f t="shared" si="242"/>
        <v>sábado</v>
      </c>
      <c r="F3125" s="23">
        <f t="shared" si="243"/>
        <v>1</v>
      </c>
      <c r="G3125" s="23" t="str">
        <f t="shared" si="244"/>
        <v>enero</v>
      </c>
      <c r="H3125" s="2">
        <v>0.41388888888888886</v>
      </c>
      <c r="I3125" t="s">
        <v>57</v>
      </c>
      <c r="J3125" t="str">
        <f>VLOOKUP(ventas_starbucks_2025[[#This Row],[sucursal]],cambio_sucursal[#All],2,0)</f>
        <v>Sucursal Avda Colón</v>
      </c>
      <c r="K3125" t="s">
        <v>101</v>
      </c>
      <c r="L3125" t="s">
        <v>3</v>
      </c>
      <c r="M3125" t="s">
        <v>4</v>
      </c>
      <c r="N3125" t="str">
        <f>IFERROR(VLOOKUP(ventas_starbucks_2025[[#This Row],[tamaño_sucio]],cambio_tamaño[#All],2,0),"Tamaño único")</f>
        <v>Tamaño único</v>
      </c>
      <c r="O3125">
        <v>1</v>
      </c>
      <c r="P3125">
        <v>3265.86</v>
      </c>
      <c r="Q3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125">
        <v>3265.86</v>
      </c>
      <c r="S3125" t="s">
        <v>15</v>
      </c>
      <c r="T3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5" t="str">
        <f>VLOOKUP(ventas_starbucks_2025[[#This Row],[canal_compra]],cambio_canal_compra[#All],2,0)</f>
        <v>Para llevar</v>
      </c>
      <c r="V3125" t="s">
        <v>6</v>
      </c>
      <c r="W3125" t="str">
        <f>VLOOKUP(ventas_starbucks_2025[[#This Row],[método_pago]],cambio_metodo_pago[#All],2,0)</f>
        <v>Aplicación móbil</v>
      </c>
      <c r="X3125" t="s">
        <v>22</v>
      </c>
      <c r="Y3125">
        <v>0</v>
      </c>
      <c r="Z3125" t="str">
        <f>VLOOKUP(ventas_starbucks_2025[[#This Row],[promoción_aplicada5]],promocion_cambiar[#All],2,0)</f>
        <v>2x1</v>
      </c>
      <c r="AA3125" t="s">
        <v>51</v>
      </c>
      <c r="AB3125" t="s">
        <v>23</v>
      </c>
      <c r="AC3125" t="s">
        <v>10</v>
      </c>
      <c r="AD3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25">
        <v>9.5</v>
      </c>
      <c r="AF3125">
        <v>1</v>
      </c>
      <c r="AG3125">
        <v>11</v>
      </c>
      <c r="AH3125">
        <v>10</v>
      </c>
    </row>
    <row r="3126" spans="1:34" x14ac:dyDescent="0.25">
      <c r="A3126" s="3" t="s">
        <v>3201</v>
      </c>
      <c r="B3126" s="1">
        <v>45687</v>
      </c>
      <c r="C3126" s="23">
        <f t="shared" si="240"/>
        <v>30</v>
      </c>
      <c r="D3126" s="23">
        <f t="shared" si="241"/>
        <v>4</v>
      </c>
      <c r="E3126" s="23" t="str">
        <f t="shared" si="242"/>
        <v>jueves</v>
      </c>
      <c r="F3126" s="23">
        <f t="shared" si="243"/>
        <v>1</v>
      </c>
      <c r="G3126" s="23" t="str">
        <f t="shared" si="244"/>
        <v>enero</v>
      </c>
      <c r="H3126" s="2">
        <v>0.61041666666666672</v>
      </c>
      <c r="I3126" t="s">
        <v>12</v>
      </c>
      <c r="J3126" t="str">
        <f>VLOOKUP(ventas_starbucks_2025[[#This Row],[sucursal]],cambio_sucursal[#All],2,0)</f>
        <v>Sucursal Córdoba Shopping</v>
      </c>
      <c r="K3126" t="s">
        <v>89</v>
      </c>
      <c r="L3126" t="s">
        <v>90</v>
      </c>
      <c r="M3126" t="s">
        <v>4</v>
      </c>
      <c r="N3126" t="str">
        <f>IFERROR(VLOOKUP(ventas_starbucks_2025[[#This Row],[tamaño_sucio]],cambio_tamaño[#All],2,0),"Tamaño único")</f>
        <v>Tamaño único</v>
      </c>
      <c r="O3126">
        <v>3</v>
      </c>
      <c r="P3126">
        <v>1159.51</v>
      </c>
      <c r="Q3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6">
        <v>3478.53</v>
      </c>
      <c r="S3126" t="s">
        <v>15</v>
      </c>
      <c r="T3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6" t="str">
        <f>VLOOKUP(ventas_starbucks_2025[[#This Row],[canal_compra]],cambio_canal_compra[#All],2,0)</f>
        <v>Para llevar</v>
      </c>
      <c r="V3126" t="s">
        <v>16</v>
      </c>
      <c r="W3126" t="str">
        <f>VLOOKUP(ventas_starbucks_2025[[#This Row],[método_pago]],cambio_metodo_pago[#All],2,0)</f>
        <v>Tarjeta</v>
      </c>
      <c r="X3126" t="s">
        <v>7</v>
      </c>
      <c r="Y3126">
        <v>15</v>
      </c>
      <c r="Z3126" t="str">
        <f>VLOOKUP(ventas_starbucks_2025[[#This Row],[promoción_aplicada5]],promocion_cambiar[#All],2,0)</f>
        <v>Hora Feliz</v>
      </c>
      <c r="AA3126" t="s">
        <v>36</v>
      </c>
      <c r="AB3126" t="s">
        <v>32</v>
      </c>
      <c r="AC3126" t="s">
        <v>24</v>
      </c>
      <c r="AD3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26">
        <v>10.8</v>
      </c>
      <c r="AF3126">
        <v>1</v>
      </c>
      <c r="AG3126">
        <v>17</v>
      </c>
      <c r="AH3126">
        <v>14</v>
      </c>
    </row>
    <row r="3127" spans="1:34" x14ac:dyDescent="0.25">
      <c r="A3127" s="3" t="s">
        <v>3202</v>
      </c>
      <c r="B3127" s="1">
        <v>45751</v>
      </c>
      <c r="C3127" s="23">
        <f t="shared" si="240"/>
        <v>4</v>
      </c>
      <c r="D3127" s="23">
        <f t="shared" si="241"/>
        <v>5</v>
      </c>
      <c r="E3127" s="23" t="str">
        <f t="shared" si="242"/>
        <v>viernes</v>
      </c>
      <c r="F3127" s="23">
        <f t="shared" si="243"/>
        <v>4</v>
      </c>
      <c r="G3127" s="23" t="str">
        <f t="shared" si="244"/>
        <v>abril</v>
      </c>
      <c r="H3127" s="2">
        <v>0.46666666666666667</v>
      </c>
      <c r="I3127" t="s">
        <v>26</v>
      </c>
      <c r="J3127" t="str">
        <f>VLOOKUP(ventas_starbucks_2025[[#This Row],[sucursal]],cambio_sucursal[#All],2,0)</f>
        <v>Sucursal San Lorenzo 47</v>
      </c>
      <c r="K3127" t="s">
        <v>300</v>
      </c>
      <c r="L3127" t="s">
        <v>44</v>
      </c>
      <c r="M3127" t="s">
        <v>50</v>
      </c>
      <c r="N3127" t="str">
        <f>IFERROR(VLOOKUP(ventas_starbucks_2025[[#This Row],[tamaño_sucio]],cambio_tamaño[#All],2,0),"Tamaño único")</f>
        <v>Mediano</v>
      </c>
      <c r="O3127">
        <v>2</v>
      </c>
      <c r="P3127">
        <v>1248.3699999999999</v>
      </c>
      <c r="Q3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7">
        <v>2496.7399999999998</v>
      </c>
      <c r="S3127" t="s">
        <v>5</v>
      </c>
      <c r="T3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7" t="str">
        <f>VLOOKUP(ventas_starbucks_2025[[#This Row],[canal_compra]],cambio_canal_compra[#All],2,0)</f>
        <v>En tienda</v>
      </c>
      <c r="V3127" t="s">
        <v>16</v>
      </c>
      <c r="W3127" t="str">
        <f>VLOOKUP(ventas_starbucks_2025[[#This Row],[método_pago]],cambio_metodo_pago[#All],2,0)</f>
        <v>Tarjeta</v>
      </c>
      <c r="X3127" t="s">
        <v>22</v>
      </c>
      <c r="Y3127">
        <v>0</v>
      </c>
      <c r="Z3127" t="str">
        <f>VLOOKUP(ventas_starbucks_2025[[#This Row],[promoción_aplicada5]],promocion_cambiar[#All],2,0)</f>
        <v>Hora Feliz</v>
      </c>
      <c r="AA3127" t="s">
        <v>36</v>
      </c>
      <c r="AB3127" t="s">
        <v>23</v>
      </c>
      <c r="AC3127" t="s">
        <v>41</v>
      </c>
      <c r="AD3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27">
        <v>10.5</v>
      </c>
      <c r="AF3127">
        <v>1</v>
      </c>
      <c r="AG3127">
        <v>40</v>
      </c>
      <c r="AH3127">
        <v>38</v>
      </c>
    </row>
    <row r="3128" spans="1:34" x14ac:dyDescent="0.25">
      <c r="A3128" s="3" t="s">
        <v>3203</v>
      </c>
      <c r="B3128" s="1">
        <v>45733</v>
      </c>
      <c r="C3128" s="23">
        <f t="shared" si="240"/>
        <v>17</v>
      </c>
      <c r="D3128" s="23">
        <f t="shared" si="241"/>
        <v>1</v>
      </c>
      <c r="E3128" s="1" t="str">
        <f t="shared" si="242"/>
        <v>lunes</v>
      </c>
      <c r="F3128" s="23">
        <f t="shared" si="243"/>
        <v>3</v>
      </c>
      <c r="G3128" s="1" t="str">
        <f t="shared" si="244"/>
        <v>marzo</v>
      </c>
      <c r="H3128" s="2">
        <v>0.65486111111111112</v>
      </c>
      <c r="I3128" t="s">
        <v>12</v>
      </c>
      <c r="J3128" t="str">
        <f>VLOOKUP(ventas_starbucks_2025[[#This Row],[sucursal]],cambio_sucursal[#All],2,0)</f>
        <v>Sucursal Córdoba Shopping</v>
      </c>
      <c r="K3128" t="s">
        <v>58</v>
      </c>
      <c r="L3128" t="s">
        <v>39</v>
      </c>
      <c r="M3128" t="s">
        <v>4</v>
      </c>
      <c r="N3128" t="str">
        <f>IFERROR(VLOOKUP(ventas_starbucks_2025[[#This Row],[tamaño_sucio]],cambio_tamaño[#All],2,0),"Tamaño único")</f>
        <v>Tamaño único</v>
      </c>
      <c r="O3128">
        <v>2</v>
      </c>
      <c r="P3128">
        <v>1520.52</v>
      </c>
      <c r="Q3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8">
        <v>3041.04</v>
      </c>
      <c r="S3128" t="s">
        <v>31</v>
      </c>
      <c r="T3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8" t="str">
        <f>VLOOKUP(ventas_starbucks_2025[[#This Row],[canal_compra]],cambio_canal_compra[#All],2,0)</f>
        <v>Entrega domicilio</v>
      </c>
      <c r="V3128" t="s">
        <v>16</v>
      </c>
      <c r="W3128" t="str">
        <f>VLOOKUP(ventas_starbucks_2025[[#This Row],[método_pago]],cambio_metodo_pago[#All],2,0)</f>
        <v>Tarjeta</v>
      </c>
      <c r="X3128" t="s">
        <v>22</v>
      </c>
      <c r="Y3128">
        <v>0</v>
      </c>
      <c r="Z3128" t="str">
        <f>VLOOKUP(ventas_starbucks_2025[[#This Row],[promoción_aplicada5]],promocion_cambiar[#All],2,0)</f>
        <v>Combo</v>
      </c>
      <c r="AA3128" t="s">
        <v>8</v>
      </c>
      <c r="AB3128" t="s">
        <v>18</v>
      </c>
      <c r="AC3128" t="s">
        <v>41</v>
      </c>
      <c r="AD3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28">
        <v>8.3000000000000007</v>
      </c>
      <c r="AF3128">
        <v>3</v>
      </c>
      <c r="AG3128">
        <v>23</v>
      </c>
      <c r="AH3128">
        <v>21</v>
      </c>
    </row>
    <row r="3129" spans="1:34" x14ac:dyDescent="0.25">
      <c r="A3129" s="3" t="s">
        <v>3204</v>
      </c>
      <c r="B3129" s="1">
        <v>45669</v>
      </c>
      <c r="C3129" s="23">
        <f t="shared" si="240"/>
        <v>12</v>
      </c>
      <c r="D3129" s="23">
        <f t="shared" si="241"/>
        <v>7</v>
      </c>
      <c r="E3129" s="23" t="str">
        <f t="shared" si="242"/>
        <v>domingo</v>
      </c>
      <c r="F3129" s="23">
        <f t="shared" si="243"/>
        <v>1</v>
      </c>
      <c r="G3129" s="23" t="str">
        <f t="shared" si="244"/>
        <v>enero</v>
      </c>
      <c r="H3129" s="2">
        <v>0.43125000000000002</v>
      </c>
      <c r="I3129" t="s">
        <v>57</v>
      </c>
      <c r="J3129" t="str">
        <f>VLOOKUP(ventas_starbucks_2025[[#This Row],[sucursal]],cambio_sucursal[#All],2,0)</f>
        <v>Sucursal Avda Colón</v>
      </c>
      <c r="K3129" t="s">
        <v>89</v>
      </c>
      <c r="L3129" t="s">
        <v>90</v>
      </c>
      <c r="M3129" t="s">
        <v>4</v>
      </c>
      <c r="N3129" t="str">
        <f>IFERROR(VLOOKUP(ventas_starbucks_2025[[#This Row],[tamaño_sucio]],cambio_tamaño[#All],2,0),"Tamaño único")</f>
        <v>Tamaño único</v>
      </c>
      <c r="O3129">
        <v>3</v>
      </c>
      <c r="P3129">
        <v>1100.83</v>
      </c>
      <c r="Q3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9">
        <v>3302.49</v>
      </c>
      <c r="S3129" t="s">
        <v>15</v>
      </c>
      <c r="T3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9" t="str">
        <f>VLOOKUP(ventas_starbucks_2025[[#This Row],[canal_compra]],cambio_canal_compra[#All],2,0)</f>
        <v>Para llevar</v>
      </c>
      <c r="V3129" t="s">
        <v>6</v>
      </c>
      <c r="W3129" t="str">
        <f>VLOOKUP(ventas_starbucks_2025[[#This Row],[método_pago]],cambio_metodo_pago[#All],2,0)</f>
        <v>Aplicación móbil</v>
      </c>
      <c r="X3129" t="s">
        <v>22</v>
      </c>
      <c r="Y3129">
        <v>0</v>
      </c>
      <c r="Z3129" t="str">
        <f>VLOOKUP(ventas_starbucks_2025[[#This Row],[promoción_aplicada5]],promocion_cambiar[#All],2,0)</f>
        <v>Hora Feliz</v>
      </c>
      <c r="AA3129" t="s">
        <v>36</v>
      </c>
      <c r="AB3129" t="s">
        <v>18</v>
      </c>
      <c r="AC3129" t="s">
        <v>41</v>
      </c>
      <c r="AD3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29">
        <v>12.7</v>
      </c>
      <c r="AF3129">
        <v>1</v>
      </c>
      <c r="AG3129">
        <v>31</v>
      </c>
      <c r="AH3129">
        <v>28</v>
      </c>
    </row>
    <row r="3130" spans="1:34" x14ac:dyDescent="0.25">
      <c r="A3130" s="3" t="s">
        <v>3205</v>
      </c>
      <c r="B3130" s="1">
        <v>45670</v>
      </c>
      <c r="C3130" s="23">
        <f t="shared" si="240"/>
        <v>13</v>
      </c>
      <c r="D3130" s="23">
        <f t="shared" si="241"/>
        <v>1</v>
      </c>
      <c r="E3130" s="1" t="str">
        <f t="shared" si="242"/>
        <v>lunes</v>
      </c>
      <c r="F3130" s="23">
        <f t="shared" si="243"/>
        <v>1</v>
      </c>
      <c r="G3130" s="1" t="str">
        <f t="shared" si="244"/>
        <v>enero</v>
      </c>
      <c r="H3130" s="2">
        <v>0.73055555555555551</v>
      </c>
      <c r="I3130" t="s">
        <v>26</v>
      </c>
      <c r="J3130" t="str">
        <f>VLOOKUP(ventas_starbucks_2025[[#This Row],[sucursal]],cambio_sucursal[#All],2,0)</f>
        <v>Sucursal San Lorenzo 47</v>
      </c>
      <c r="K3130" t="s">
        <v>94</v>
      </c>
      <c r="L3130" t="s">
        <v>70</v>
      </c>
      <c r="M3130" t="s">
        <v>50</v>
      </c>
      <c r="N3130" t="str">
        <f>IFERROR(VLOOKUP(ventas_starbucks_2025[[#This Row],[tamaño_sucio]],cambio_tamaño[#All],2,0),"Tamaño único")</f>
        <v>Mediano</v>
      </c>
      <c r="O3130">
        <v>4</v>
      </c>
      <c r="P3130">
        <v>1846.51</v>
      </c>
      <c r="Q3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0">
        <v>7386.04</v>
      </c>
      <c r="S3130" t="s">
        <v>31</v>
      </c>
      <c r="T3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30" t="str">
        <f>VLOOKUP(ventas_starbucks_2025[[#This Row],[canal_compra]],cambio_canal_compra[#All],2,0)</f>
        <v>Entrega domicilio</v>
      </c>
      <c r="V3130" t="s">
        <v>40</v>
      </c>
      <c r="W3130" t="str">
        <f>VLOOKUP(ventas_starbucks_2025[[#This Row],[método_pago]],cambio_metodo_pago[#All],2,0)</f>
        <v>Efectivo</v>
      </c>
      <c r="X3130" t="s">
        <v>7</v>
      </c>
      <c r="Y3130">
        <v>15</v>
      </c>
      <c r="Z3130" t="str">
        <f>VLOOKUP(ventas_starbucks_2025[[#This Row],[promoción_aplicada5]],promocion_cambiar[#All],2,0)</f>
        <v>2x1</v>
      </c>
      <c r="AA3130" t="s">
        <v>51</v>
      </c>
      <c r="AB3130" t="s">
        <v>18</v>
      </c>
      <c r="AC3130" t="s">
        <v>10</v>
      </c>
      <c r="AD3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30">
        <v>9.3000000000000007</v>
      </c>
      <c r="AF3130">
        <v>1</v>
      </c>
      <c r="AG3130">
        <v>44</v>
      </c>
      <c r="AH3130">
        <v>40</v>
      </c>
    </row>
    <row r="3131" spans="1:34" x14ac:dyDescent="0.25">
      <c r="A3131" s="3" t="s">
        <v>3206</v>
      </c>
      <c r="B3131" s="1">
        <v>45741</v>
      </c>
      <c r="C3131" s="23">
        <f t="shared" si="240"/>
        <v>25</v>
      </c>
      <c r="D3131" s="23">
        <f t="shared" si="241"/>
        <v>2</v>
      </c>
      <c r="E3131" s="23" t="str">
        <f t="shared" si="242"/>
        <v>martes</v>
      </c>
      <c r="F3131" s="23">
        <f t="shared" si="243"/>
        <v>3</v>
      </c>
      <c r="G3131" s="23" t="str">
        <f t="shared" si="244"/>
        <v>marzo</v>
      </c>
      <c r="H3131" s="2">
        <v>0.85416666666666663</v>
      </c>
      <c r="I3131" t="s">
        <v>26</v>
      </c>
      <c r="J3131" t="str">
        <f>VLOOKUP(ventas_starbucks_2025[[#This Row],[sucursal]],cambio_sucursal[#All],2,0)</f>
        <v>Sucursal San Lorenzo 47</v>
      </c>
      <c r="K3131" t="s">
        <v>20</v>
      </c>
      <c r="L3131" t="s">
        <v>21</v>
      </c>
      <c r="M3131" t="s">
        <v>4</v>
      </c>
      <c r="N3131" t="str">
        <f>IFERROR(VLOOKUP(ventas_starbucks_2025[[#This Row],[tamaño_sucio]],cambio_tamaño[#All],2,0),"Tamaño único")</f>
        <v>Tamaño único</v>
      </c>
      <c r="O3131">
        <v>1</v>
      </c>
      <c r="P3131">
        <v>798.9</v>
      </c>
      <c r="Q3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31">
        <v>798.9</v>
      </c>
      <c r="S3131" t="s">
        <v>5</v>
      </c>
      <c r="T3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1" t="str">
        <f>VLOOKUP(ventas_starbucks_2025[[#This Row],[canal_compra]],cambio_canal_compra[#All],2,0)</f>
        <v>En tienda</v>
      </c>
      <c r="V3131" t="s">
        <v>6</v>
      </c>
      <c r="W3131" t="str">
        <f>VLOOKUP(ventas_starbucks_2025[[#This Row],[método_pago]],cambio_metodo_pago[#All],2,0)</f>
        <v>Aplicación móbil</v>
      </c>
      <c r="X3131" t="s">
        <v>22</v>
      </c>
      <c r="Y3131">
        <v>0</v>
      </c>
      <c r="Z3131" t="str">
        <f>VLOOKUP(ventas_starbucks_2025[[#This Row],[promoción_aplicada5]],promocion_cambiar[#All],2,0)</f>
        <v>Combo</v>
      </c>
      <c r="AA3131" t="s">
        <v>8</v>
      </c>
      <c r="AB3131" t="s">
        <v>29</v>
      </c>
      <c r="AC3131" t="s">
        <v>41</v>
      </c>
      <c r="AD3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31">
        <v>5.4</v>
      </c>
      <c r="AF3131">
        <v>5</v>
      </c>
      <c r="AG3131">
        <v>13</v>
      </c>
      <c r="AH3131">
        <v>12</v>
      </c>
    </row>
    <row r="3132" spans="1:34" x14ac:dyDescent="0.25">
      <c r="A3132" s="3" t="s">
        <v>3207</v>
      </c>
      <c r="B3132" s="1">
        <v>45674</v>
      </c>
      <c r="C3132" s="23">
        <f t="shared" si="240"/>
        <v>17</v>
      </c>
      <c r="D3132" s="23">
        <f t="shared" si="241"/>
        <v>5</v>
      </c>
      <c r="E3132" s="23" t="str">
        <f t="shared" si="242"/>
        <v>viernes</v>
      </c>
      <c r="F3132" s="23">
        <f t="shared" si="243"/>
        <v>1</v>
      </c>
      <c r="G3132" s="23" t="str">
        <f t="shared" si="244"/>
        <v>enero</v>
      </c>
      <c r="H3132" s="2">
        <v>0.40763888888888888</v>
      </c>
      <c r="I3132" t="s">
        <v>1</v>
      </c>
      <c r="J3132" t="str">
        <f>VLOOKUP(ventas_starbucks_2025[[#This Row],[sucursal]],cambio_sucursal[#All],2,0)</f>
        <v>Sucursal Nueva Córdoba</v>
      </c>
      <c r="K3132" t="s">
        <v>87</v>
      </c>
      <c r="L3132" t="s">
        <v>65</v>
      </c>
      <c r="M3132" t="s">
        <v>4</v>
      </c>
      <c r="N3132" t="str">
        <f>IFERROR(VLOOKUP(ventas_starbucks_2025[[#This Row],[tamaño_sucio]],cambio_tamaño[#All],2,0),"Tamaño único")</f>
        <v>Tamaño único</v>
      </c>
      <c r="O3132">
        <v>2</v>
      </c>
      <c r="P3132">
        <v>1601.39</v>
      </c>
      <c r="Q3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2">
        <v>3202.78</v>
      </c>
      <c r="S3132" t="s">
        <v>15</v>
      </c>
      <c r="T3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2" t="str">
        <f>VLOOKUP(ventas_starbucks_2025[[#This Row],[canal_compra]],cambio_canal_compra[#All],2,0)</f>
        <v>Para llevar</v>
      </c>
      <c r="V3132" t="s">
        <v>6</v>
      </c>
      <c r="W3132" t="str">
        <f>VLOOKUP(ventas_starbucks_2025[[#This Row],[método_pago]],cambio_metodo_pago[#All],2,0)</f>
        <v>Aplicación móbil</v>
      </c>
      <c r="X3132" t="s">
        <v>22</v>
      </c>
      <c r="Y3132">
        <v>0</v>
      </c>
      <c r="Z3132" t="str">
        <f>VLOOKUP(ventas_starbucks_2025[[#This Row],[promoción_aplicada5]],promocion_cambiar[#All],2,0)</f>
        <v>Combo</v>
      </c>
      <c r="AA3132" t="s">
        <v>8</v>
      </c>
      <c r="AB3132" t="s">
        <v>52</v>
      </c>
      <c r="AC3132" t="s">
        <v>24</v>
      </c>
      <c r="AD3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32">
        <v>5.3</v>
      </c>
      <c r="AF3132">
        <v>3</v>
      </c>
      <c r="AG3132">
        <v>41</v>
      </c>
      <c r="AH3132">
        <v>39</v>
      </c>
    </row>
    <row r="3133" spans="1:34" x14ac:dyDescent="0.25">
      <c r="A3133" s="3" t="s">
        <v>3208</v>
      </c>
      <c r="B3133" s="1">
        <v>45725</v>
      </c>
      <c r="C3133" s="23">
        <f t="shared" si="240"/>
        <v>9</v>
      </c>
      <c r="D3133" s="23">
        <f t="shared" si="241"/>
        <v>7</v>
      </c>
      <c r="E3133" s="1" t="str">
        <f t="shared" si="242"/>
        <v>domingo</v>
      </c>
      <c r="F3133" s="23">
        <f t="shared" si="243"/>
        <v>3</v>
      </c>
      <c r="G3133" s="1" t="str">
        <f t="shared" si="244"/>
        <v>marzo</v>
      </c>
      <c r="H3133" s="2">
        <v>0.55763888888888891</v>
      </c>
      <c r="I3133" t="s">
        <v>1</v>
      </c>
      <c r="J3133" t="str">
        <f>VLOOKUP(ventas_starbucks_2025[[#This Row],[sucursal]],cambio_sucursal[#All],2,0)</f>
        <v>Sucursal Nueva Córdoba</v>
      </c>
      <c r="K3133" t="s">
        <v>13</v>
      </c>
      <c r="L3133" t="s">
        <v>14</v>
      </c>
      <c r="M3133" t="s">
        <v>4</v>
      </c>
      <c r="N3133" t="str">
        <f>IFERROR(VLOOKUP(ventas_starbucks_2025[[#This Row],[tamaño_sucio]],cambio_tamaño[#All],2,0),"Tamaño único")</f>
        <v>Tamaño único</v>
      </c>
      <c r="O3133">
        <v>1</v>
      </c>
      <c r="P3133">
        <v>1704.89</v>
      </c>
      <c r="Q3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3">
        <v>1704.89</v>
      </c>
      <c r="S3133" t="s">
        <v>5</v>
      </c>
      <c r="T3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3" t="str">
        <f>VLOOKUP(ventas_starbucks_2025[[#This Row],[canal_compra]],cambio_canal_compra[#All],2,0)</f>
        <v>En tienda</v>
      </c>
      <c r="V3133" t="s">
        <v>40</v>
      </c>
      <c r="W3133" t="str">
        <f>VLOOKUP(ventas_starbucks_2025[[#This Row],[método_pago]],cambio_metodo_pago[#All],2,0)</f>
        <v>Efectivo</v>
      </c>
      <c r="X3133" t="s">
        <v>7</v>
      </c>
      <c r="Y3133">
        <v>0</v>
      </c>
      <c r="Z3133" t="str">
        <f>VLOOKUP(ventas_starbucks_2025[[#This Row],[promoción_aplicada5]],promocion_cambiar[#All],2,0)</f>
        <v>Ninguna</v>
      </c>
      <c r="AA3133" t="s">
        <v>17</v>
      </c>
      <c r="AB3133" t="s">
        <v>9</v>
      </c>
      <c r="AC3133" t="s">
        <v>24</v>
      </c>
      <c r="AD3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33">
        <v>13.7</v>
      </c>
      <c r="AF3133">
        <v>5</v>
      </c>
      <c r="AG3133">
        <v>36</v>
      </c>
      <c r="AH3133">
        <v>35</v>
      </c>
    </row>
    <row r="3134" spans="1:34" x14ac:dyDescent="0.25">
      <c r="A3134" s="3" t="s">
        <v>3209</v>
      </c>
      <c r="B3134" s="1">
        <v>45765</v>
      </c>
      <c r="C3134" s="23">
        <f t="shared" si="240"/>
        <v>18</v>
      </c>
      <c r="D3134" s="23">
        <f t="shared" si="241"/>
        <v>5</v>
      </c>
      <c r="E3134" s="1" t="str">
        <f t="shared" si="242"/>
        <v>viernes</v>
      </c>
      <c r="F3134" s="23">
        <f t="shared" si="243"/>
        <v>4</v>
      </c>
      <c r="G3134" s="1" t="str">
        <f t="shared" si="244"/>
        <v>abril</v>
      </c>
      <c r="H3134" s="2">
        <v>0.68541666666666667</v>
      </c>
      <c r="I3134" t="s">
        <v>57</v>
      </c>
      <c r="J3134" t="str">
        <f>VLOOKUP(ventas_starbucks_2025[[#This Row],[sucursal]],cambio_sucursal[#All],2,0)</f>
        <v>Sucursal Avda Colón</v>
      </c>
      <c r="K3134" t="s">
        <v>2</v>
      </c>
      <c r="L3134" t="s">
        <v>3</v>
      </c>
      <c r="M3134" t="s">
        <v>4</v>
      </c>
      <c r="N3134" t="str">
        <f>IFERROR(VLOOKUP(ventas_starbucks_2025[[#This Row],[tamaño_sucio]],cambio_tamaño[#All],2,0),"Tamaño único")</f>
        <v>Tamaño único</v>
      </c>
      <c r="O3134">
        <v>5</v>
      </c>
      <c r="P3134">
        <v>3475.45</v>
      </c>
      <c r="Q3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134">
        <v>17377.25</v>
      </c>
      <c r="S3134" t="s">
        <v>5</v>
      </c>
      <c r="T3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134" t="str">
        <f>VLOOKUP(ventas_starbucks_2025[[#This Row],[canal_compra]],cambio_canal_compra[#All],2,0)</f>
        <v>En tienda</v>
      </c>
      <c r="V3134" t="s">
        <v>40</v>
      </c>
      <c r="W3134" t="str">
        <f>VLOOKUP(ventas_starbucks_2025[[#This Row],[método_pago]],cambio_metodo_pago[#All],2,0)</f>
        <v>Efectivo</v>
      </c>
      <c r="X3134" t="s">
        <v>22</v>
      </c>
      <c r="Y3134">
        <v>0</v>
      </c>
      <c r="Z3134" t="str">
        <f>VLOOKUP(ventas_starbucks_2025[[#This Row],[promoción_aplicada5]],promocion_cambiar[#All],2,0)</f>
        <v>Hora Feliz</v>
      </c>
      <c r="AA3134" t="s">
        <v>36</v>
      </c>
      <c r="AB3134" t="s">
        <v>32</v>
      </c>
      <c r="AC3134" t="s">
        <v>10</v>
      </c>
      <c r="AD3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34">
        <v>10</v>
      </c>
      <c r="AF3134">
        <v>2</v>
      </c>
      <c r="AG3134">
        <v>14</v>
      </c>
      <c r="AH3134">
        <v>9</v>
      </c>
    </row>
    <row r="3135" spans="1:34" x14ac:dyDescent="0.25">
      <c r="A3135" s="3" t="s">
        <v>3210</v>
      </c>
      <c r="B3135" s="1">
        <v>45669</v>
      </c>
      <c r="C3135" s="23">
        <f t="shared" si="240"/>
        <v>12</v>
      </c>
      <c r="D3135" s="23">
        <f t="shared" si="241"/>
        <v>7</v>
      </c>
      <c r="E3135" s="23" t="str">
        <f t="shared" si="242"/>
        <v>domingo</v>
      </c>
      <c r="F3135" s="23">
        <f t="shared" si="243"/>
        <v>1</v>
      </c>
      <c r="G3135" s="23" t="str">
        <f t="shared" si="244"/>
        <v>enero</v>
      </c>
      <c r="H3135" s="2">
        <v>0.86041666666666672</v>
      </c>
      <c r="I3135" t="s">
        <v>12</v>
      </c>
      <c r="J3135" t="str">
        <f>VLOOKUP(ventas_starbucks_2025[[#This Row],[sucursal]],cambio_sucursal[#All],2,0)</f>
        <v>Sucursal Córdoba Shopping</v>
      </c>
      <c r="K3135" t="s">
        <v>69</v>
      </c>
      <c r="L3135" t="s">
        <v>70</v>
      </c>
      <c r="M3135" t="s">
        <v>50</v>
      </c>
      <c r="N3135" t="str">
        <f>IFERROR(VLOOKUP(ventas_starbucks_2025[[#This Row],[tamaño_sucio]],cambio_tamaño[#All],2,0),"Tamaño único")</f>
        <v>Mediano</v>
      </c>
      <c r="O3135">
        <v>3</v>
      </c>
      <c r="P3135">
        <v>1510.2</v>
      </c>
      <c r="Q3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5">
        <v>4530.6000000000004</v>
      </c>
      <c r="S3135" t="s">
        <v>15</v>
      </c>
      <c r="T3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5" t="str">
        <f>VLOOKUP(ventas_starbucks_2025[[#This Row],[canal_compra]],cambio_canal_compra[#All],2,0)</f>
        <v>Para llevar</v>
      </c>
      <c r="V3135" t="s">
        <v>6</v>
      </c>
      <c r="W3135" t="str">
        <f>VLOOKUP(ventas_starbucks_2025[[#This Row],[método_pago]],cambio_metodo_pago[#All],2,0)</f>
        <v>Aplicación móbil</v>
      </c>
      <c r="X3135" t="s">
        <v>22</v>
      </c>
      <c r="Y3135">
        <v>0</v>
      </c>
      <c r="Z3135" t="str">
        <f>VLOOKUP(ventas_starbucks_2025[[#This Row],[promoción_aplicada5]],promocion_cambiar[#All],2,0)</f>
        <v>Combo</v>
      </c>
      <c r="AA3135" t="s">
        <v>8</v>
      </c>
      <c r="AB3135" t="s">
        <v>52</v>
      </c>
      <c r="AC3135" t="s">
        <v>41</v>
      </c>
      <c r="AD3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35">
        <v>6.1</v>
      </c>
      <c r="AF3135">
        <v>4</v>
      </c>
      <c r="AG3135">
        <v>30</v>
      </c>
      <c r="AH3135">
        <v>27</v>
      </c>
    </row>
    <row r="3136" spans="1:34" x14ac:dyDescent="0.25">
      <c r="A3136" s="3" t="s">
        <v>3211</v>
      </c>
      <c r="B3136" s="1">
        <v>45749</v>
      </c>
      <c r="C3136" s="23">
        <f t="shared" si="240"/>
        <v>2</v>
      </c>
      <c r="D3136" s="23">
        <f t="shared" si="241"/>
        <v>3</v>
      </c>
      <c r="E3136" s="23" t="str">
        <f t="shared" si="242"/>
        <v>miércoles</v>
      </c>
      <c r="F3136" s="23">
        <f t="shared" si="243"/>
        <v>4</v>
      </c>
      <c r="G3136" s="23" t="str">
        <f t="shared" si="244"/>
        <v>abril</v>
      </c>
      <c r="H3136" s="2">
        <v>0.62291666666666667</v>
      </c>
      <c r="I3136" t="s">
        <v>26</v>
      </c>
      <c r="J3136" t="str">
        <f>VLOOKUP(ventas_starbucks_2025[[#This Row],[sucursal]],cambio_sucursal[#All],2,0)</f>
        <v>Sucursal San Lorenzo 47</v>
      </c>
      <c r="K3136" t="s">
        <v>13</v>
      </c>
      <c r="L3136" t="s">
        <v>14</v>
      </c>
      <c r="M3136" t="s">
        <v>4</v>
      </c>
      <c r="N3136" t="str">
        <f>IFERROR(VLOOKUP(ventas_starbucks_2025[[#This Row],[tamaño_sucio]],cambio_tamaño[#All],2,0),"Tamaño único")</f>
        <v>Tamaño único</v>
      </c>
      <c r="O3136">
        <v>5</v>
      </c>
      <c r="P3136">
        <v>1632.03</v>
      </c>
      <c r="Q3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6">
        <v>8160.15</v>
      </c>
      <c r="S3136" t="s">
        <v>5</v>
      </c>
      <c r="T3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36" t="str">
        <f>VLOOKUP(ventas_starbucks_2025[[#This Row],[canal_compra]],cambio_canal_compra[#All],2,0)</f>
        <v>En tienda</v>
      </c>
      <c r="V3136" t="s">
        <v>6</v>
      </c>
      <c r="W3136" t="str">
        <f>VLOOKUP(ventas_starbucks_2025[[#This Row],[método_pago]],cambio_metodo_pago[#All],2,0)</f>
        <v>Aplicación móbil</v>
      </c>
      <c r="X3136" t="s">
        <v>7</v>
      </c>
      <c r="Y3136">
        <v>0</v>
      </c>
      <c r="Z3136" t="str">
        <f>VLOOKUP(ventas_starbucks_2025[[#This Row],[promoción_aplicada5]],promocion_cambiar[#All],2,0)</f>
        <v>Ninguna</v>
      </c>
      <c r="AA3136" t="s">
        <v>17</v>
      </c>
      <c r="AB3136" t="s">
        <v>32</v>
      </c>
      <c r="AC3136" t="s">
        <v>24</v>
      </c>
      <c r="AD3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36">
        <v>13.2</v>
      </c>
      <c r="AF3136">
        <v>3</v>
      </c>
      <c r="AG3136">
        <v>12</v>
      </c>
      <c r="AH3136">
        <v>7</v>
      </c>
    </row>
    <row r="3137" spans="1:34" x14ac:dyDescent="0.25">
      <c r="A3137" s="3" t="s">
        <v>3212</v>
      </c>
      <c r="B3137" s="1">
        <v>45708</v>
      </c>
      <c r="C3137" s="23">
        <f t="shared" si="240"/>
        <v>20</v>
      </c>
      <c r="D3137" s="23">
        <f t="shared" si="241"/>
        <v>4</v>
      </c>
      <c r="E3137" s="23" t="str">
        <f t="shared" si="242"/>
        <v>jueves</v>
      </c>
      <c r="F3137" s="23">
        <f t="shared" si="243"/>
        <v>2</v>
      </c>
      <c r="G3137" s="23" t="str">
        <f t="shared" si="244"/>
        <v>febrero</v>
      </c>
      <c r="H3137" s="2">
        <v>0.72569444444444442</v>
      </c>
      <c r="I3137" t="s">
        <v>12</v>
      </c>
      <c r="J3137" t="str">
        <f>VLOOKUP(ventas_starbucks_2025[[#This Row],[sucursal]],cambio_sucursal[#All],2,0)</f>
        <v>Sucursal Córdoba Shopping</v>
      </c>
      <c r="K3137" t="s">
        <v>284</v>
      </c>
      <c r="L3137" t="s">
        <v>35</v>
      </c>
      <c r="M3137" t="s">
        <v>4</v>
      </c>
      <c r="N3137" t="str">
        <f>IFERROR(VLOOKUP(ventas_starbucks_2025[[#This Row],[tamaño_sucio]],cambio_tamaño[#All],2,0),"Tamaño único")</f>
        <v>Tamaño único</v>
      </c>
      <c r="O3137">
        <v>1</v>
      </c>
      <c r="P3137">
        <v>1116.6300000000001</v>
      </c>
      <c r="Q3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7">
        <v>1116.6300000000001</v>
      </c>
      <c r="S3137" t="s">
        <v>31</v>
      </c>
      <c r="T3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7" t="str">
        <f>VLOOKUP(ventas_starbucks_2025[[#This Row],[canal_compra]],cambio_canal_compra[#All],2,0)</f>
        <v>Entrega domicilio</v>
      </c>
      <c r="V3137" t="s">
        <v>40</v>
      </c>
      <c r="W3137" t="str">
        <f>VLOOKUP(ventas_starbucks_2025[[#This Row],[método_pago]],cambio_metodo_pago[#All],2,0)</f>
        <v>Efectivo</v>
      </c>
      <c r="X3137" t="s">
        <v>7</v>
      </c>
      <c r="Y3137">
        <v>15</v>
      </c>
      <c r="Z3137" t="str">
        <f>VLOOKUP(ventas_starbucks_2025[[#This Row],[promoción_aplicada5]],promocion_cambiar[#All],2,0)</f>
        <v>2x1</v>
      </c>
      <c r="AA3137" t="s">
        <v>51</v>
      </c>
      <c r="AB3137" t="s">
        <v>29</v>
      </c>
      <c r="AC3137" t="s">
        <v>41</v>
      </c>
      <c r="AD3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37">
        <v>6.5</v>
      </c>
      <c r="AF3137">
        <v>5</v>
      </c>
      <c r="AG3137">
        <v>19</v>
      </c>
      <c r="AH3137">
        <v>18</v>
      </c>
    </row>
    <row r="3138" spans="1:34" x14ac:dyDescent="0.25">
      <c r="A3138" s="3" t="s">
        <v>3213</v>
      </c>
      <c r="B3138" s="1">
        <v>45693</v>
      </c>
      <c r="C3138" s="23">
        <f t="shared" ref="C3138:C3201" si="245">DAY(B3138)</f>
        <v>5</v>
      </c>
      <c r="D3138" s="23">
        <f t="shared" ref="D3138:D3201" si="246">WEEKDAY(B3138,2)</f>
        <v>3</v>
      </c>
      <c r="E3138" s="23" t="str">
        <f t="shared" ref="E3138:E3201" si="247">TEXT(B3138,"dddd")</f>
        <v>miércoles</v>
      </c>
      <c r="F3138" s="23">
        <f t="shared" ref="F3138:F3201" si="248">MONTH(B3138)</f>
        <v>2</v>
      </c>
      <c r="G3138" s="23" t="str">
        <f t="shared" ref="G3138:G3201" si="249">TEXT(B3138,"mmmm")</f>
        <v>febrero</v>
      </c>
      <c r="H3138" s="2">
        <v>0.68402777777777779</v>
      </c>
      <c r="I3138" t="s">
        <v>12</v>
      </c>
      <c r="J3138" t="str">
        <f>VLOOKUP(ventas_starbucks_2025[[#This Row],[sucursal]],cambio_sucursal[#All],2,0)</f>
        <v>Sucursal Córdoba Shopping</v>
      </c>
      <c r="K3138" t="s">
        <v>58</v>
      </c>
      <c r="L3138" t="s">
        <v>39</v>
      </c>
      <c r="M3138" t="s">
        <v>4</v>
      </c>
      <c r="N3138" t="str">
        <f>IFERROR(VLOOKUP(ventas_starbucks_2025[[#This Row],[tamaño_sucio]],cambio_tamaño[#All],2,0),"Tamaño único")</f>
        <v>Tamaño único</v>
      </c>
      <c r="O3138">
        <v>5</v>
      </c>
      <c r="P3138">
        <v>1294.9000000000001</v>
      </c>
      <c r="Q3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8">
        <v>6474.5</v>
      </c>
      <c r="S3138" t="s">
        <v>15</v>
      </c>
      <c r="T3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38" t="str">
        <f>VLOOKUP(ventas_starbucks_2025[[#This Row],[canal_compra]],cambio_canal_compra[#All],2,0)</f>
        <v>Para llevar</v>
      </c>
      <c r="V3138" t="s">
        <v>6</v>
      </c>
      <c r="W3138" t="str">
        <f>VLOOKUP(ventas_starbucks_2025[[#This Row],[método_pago]],cambio_metodo_pago[#All],2,0)</f>
        <v>Aplicación móbil</v>
      </c>
      <c r="X3138" t="s">
        <v>7</v>
      </c>
      <c r="Y3138">
        <v>15</v>
      </c>
      <c r="Z3138" t="str">
        <f>VLOOKUP(ventas_starbucks_2025[[#This Row],[promoción_aplicada5]],promocion_cambiar[#All],2,0)</f>
        <v>Ninguna</v>
      </c>
      <c r="AA3138" t="s">
        <v>17</v>
      </c>
      <c r="AB3138" t="s">
        <v>29</v>
      </c>
      <c r="AC3138" t="s">
        <v>41</v>
      </c>
      <c r="AD3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38">
        <v>9.4</v>
      </c>
      <c r="AF3138">
        <v>2</v>
      </c>
      <c r="AG3138">
        <v>11</v>
      </c>
      <c r="AH3138">
        <v>6</v>
      </c>
    </row>
    <row r="3139" spans="1:34" x14ac:dyDescent="0.25">
      <c r="A3139" s="3" t="s">
        <v>3214</v>
      </c>
      <c r="B3139" s="1">
        <v>45681</v>
      </c>
      <c r="C3139" s="23">
        <f t="shared" si="245"/>
        <v>24</v>
      </c>
      <c r="D3139" s="23">
        <f t="shared" si="246"/>
        <v>5</v>
      </c>
      <c r="E3139" s="1" t="str">
        <f t="shared" si="247"/>
        <v>viernes</v>
      </c>
      <c r="F3139" s="23">
        <f t="shared" si="248"/>
        <v>1</v>
      </c>
      <c r="G3139" s="1" t="str">
        <f t="shared" si="249"/>
        <v>enero</v>
      </c>
      <c r="H3139" s="2">
        <v>0.41736111111111113</v>
      </c>
      <c r="I3139" t="s">
        <v>1</v>
      </c>
      <c r="J3139" t="str">
        <f>VLOOKUP(ventas_starbucks_2025[[#This Row],[sucursal]],cambio_sucursal[#All],2,0)</f>
        <v>Sucursal Nueva Córdoba</v>
      </c>
      <c r="K3139" t="s">
        <v>67</v>
      </c>
      <c r="L3139" t="s">
        <v>35</v>
      </c>
      <c r="M3139" t="s">
        <v>4</v>
      </c>
      <c r="N3139" t="str">
        <f>IFERROR(VLOOKUP(ventas_starbucks_2025[[#This Row],[tamaño_sucio]],cambio_tamaño[#All],2,0),"Tamaño único")</f>
        <v>Tamaño único</v>
      </c>
      <c r="O3139">
        <v>4</v>
      </c>
      <c r="P3139">
        <v>1021.29</v>
      </c>
      <c r="Q3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9">
        <v>4085.16</v>
      </c>
      <c r="S3139" t="s">
        <v>5</v>
      </c>
      <c r="T3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9" t="str">
        <f>VLOOKUP(ventas_starbucks_2025[[#This Row],[canal_compra]],cambio_canal_compra[#All],2,0)</f>
        <v>En tienda</v>
      </c>
      <c r="V3139" t="s">
        <v>40</v>
      </c>
      <c r="W3139" t="str">
        <f>VLOOKUP(ventas_starbucks_2025[[#This Row],[método_pago]],cambio_metodo_pago[#All],2,0)</f>
        <v>Efectivo</v>
      </c>
      <c r="X3139" t="s">
        <v>7</v>
      </c>
      <c r="Y3139">
        <v>0</v>
      </c>
      <c r="Z3139" t="str">
        <f>VLOOKUP(ventas_starbucks_2025[[#This Row],[promoción_aplicada5]],promocion_cambiar[#All],2,0)</f>
        <v>Ninguna</v>
      </c>
      <c r="AA3139" t="s">
        <v>17</v>
      </c>
      <c r="AB3139" t="s">
        <v>23</v>
      </c>
      <c r="AC3139" t="s">
        <v>10</v>
      </c>
      <c r="AD3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39">
        <v>4.5999999999999996</v>
      </c>
      <c r="AF3139">
        <v>2</v>
      </c>
      <c r="AG3139">
        <v>38</v>
      </c>
      <c r="AH3139">
        <v>34</v>
      </c>
    </row>
    <row r="3140" spans="1:34" x14ac:dyDescent="0.25">
      <c r="A3140" s="3" t="s">
        <v>3215</v>
      </c>
      <c r="B3140" s="1">
        <v>45692</v>
      </c>
      <c r="C3140" s="23">
        <f t="shared" si="245"/>
        <v>4</v>
      </c>
      <c r="D3140" s="23">
        <f t="shared" si="246"/>
        <v>2</v>
      </c>
      <c r="E3140" s="23" t="str">
        <f t="shared" si="247"/>
        <v>martes</v>
      </c>
      <c r="F3140" s="23">
        <f t="shared" si="248"/>
        <v>2</v>
      </c>
      <c r="G3140" s="23" t="str">
        <f t="shared" si="249"/>
        <v>febrero</v>
      </c>
      <c r="H3140" s="2">
        <v>0.79097222222222219</v>
      </c>
      <c r="I3140" t="s">
        <v>1</v>
      </c>
      <c r="J3140" t="str">
        <f>VLOOKUP(ventas_starbucks_2025[[#This Row],[sucursal]],cambio_sucursal[#All],2,0)</f>
        <v>Sucursal Nueva Córdoba</v>
      </c>
      <c r="K3140" t="s">
        <v>20</v>
      </c>
      <c r="L3140" t="s">
        <v>21</v>
      </c>
      <c r="M3140" t="s">
        <v>4</v>
      </c>
      <c r="N3140" t="str">
        <f>IFERROR(VLOOKUP(ventas_starbucks_2025[[#This Row],[tamaño_sucio]],cambio_tamaño[#All],2,0),"Tamaño único")</f>
        <v>Tamaño único</v>
      </c>
      <c r="O3140">
        <v>3</v>
      </c>
      <c r="P3140">
        <v>851.82</v>
      </c>
      <c r="Q3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40">
        <v>2555.46</v>
      </c>
      <c r="S3140" t="s">
        <v>31</v>
      </c>
      <c r="T3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0" t="str">
        <f>VLOOKUP(ventas_starbucks_2025[[#This Row],[canal_compra]],cambio_canal_compra[#All],2,0)</f>
        <v>Entrega domicilio</v>
      </c>
      <c r="V3140" t="s">
        <v>6</v>
      </c>
      <c r="W3140" t="str">
        <f>VLOOKUP(ventas_starbucks_2025[[#This Row],[método_pago]],cambio_metodo_pago[#All],2,0)</f>
        <v>Aplicación móbil</v>
      </c>
      <c r="X3140" t="s">
        <v>22</v>
      </c>
      <c r="Y3140">
        <v>0</v>
      </c>
      <c r="Z3140" t="str">
        <f>VLOOKUP(ventas_starbucks_2025[[#This Row],[promoción_aplicada5]],promocion_cambiar[#All],2,0)</f>
        <v>2x1</v>
      </c>
      <c r="AA3140" t="s">
        <v>51</v>
      </c>
      <c r="AB3140" t="s">
        <v>9</v>
      </c>
      <c r="AC3140" t="s">
        <v>24</v>
      </c>
      <c r="AD3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40">
        <v>11.3</v>
      </c>
      <c r="AF3140">
        <v>1</v>
      </c>
      <c r="AG3140">
        <v>19</v>
      </c>
      <c r="AH3140">
        <v>16</v>
      </c>
    </row>
    <row r="3141" spans="1:34" x14ac:dyDescent="0.25">
      <c r="A3141" s="3" t="s">
        <v>3216</v>
      </c>
      <c r="B3141" s="1">
        <v>45741</v>
      </c>
      <c r="C3141" s="23">
        <f t="shared" si="245"/>
        <v>25</v>
      </c>
      <c r="D3141" s="23">
        <f t="shared" si="246"/>
        <v>2</v>
      </c>
      <c r="E3141" s="23" t="str">
        <f t="shared" si="247"/>
        <v>martes</v>
      </c>
      <c r="F3141" s="23">
        <f t="shared" si="248"/>
        <v>3</v>
      </c>
      <c r="G3141" s="23" t="str">
        <f t="shared" si="249"/>
        <v>marzo</v>
      </c>
      <c r="H3141" s="2">
        <v>0.75486111111111109</v>
      </c>
      <c r="I3141" t="s">
        <v>57</v>
      </c>
      <c r="J3141" t="str">
        <f>VLOOKUP(ventas_starbucks_2025[[#This Row],[sucursal]],cambio_sucursal[#All],2,0)</f>
        <v>Sucursal Avda Colón</v>
      </c>
      <c r="K3141" t="s">
        <v>115</v>
      </c>
      <c r="L3141" t="s">
        <v>21</v>
      </c>
      <c r="M3141" t="s">
        <v>4</v>
      </c>
      <c r="N3141" t="str">
        <f>IFERROR(VLOOKUP(ventas_starbucks_2025[[#This Row],[tamaño_sucio]],cambio_tamaño[#All],2,0),"Tamaño único")</f>
        <v>Tamaño único</v>
      </c>
      <c r="O3141">
        <v>3</v>
      </c>
      <c r="P3141">
        <v>1012.84</v>
      </c>
      <c r="Q3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1">
        <v>3038.52</v>
      </c>
      <c r="S3141" t="s">
        <v>31</v>
      </c>
      <c r="T3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1" t="str">
        <f>VLOOKUP(ventas_starbucks_2025[[#This Row],[canal_compra]],cambio_canal_compra[#All],2,0)</f>
        <v>Entrega domicilio</v>
      </c>
      <c r="V3141" t="s">
        <v>6</v>
      </c>
      <c r="W3141" t="str">
        <f>VLOOKUP(ventas_starbucks_2025[[#This Row],[método_pago]],cambio_metodo_pago[#All],2,0)</f>
        <v>Aplicación móbil</v>
      </c>
      <c r="X3141" t="s">
        <v>22</v>
      </c>
      <c r="Y3141">
        <v>0</v>
      </c>
      <c r="Z3141" t="str">
        <f>VLOOKUP(ventas_starbucks_2025[[#This Row],[promoción_aplicada5]],promocion_cambiar[#All],2,0)</f>
        <v>Combo</v>
      </c>
      <c r="AA3141" t="s">
        <v>8</v>
      </c>
      <c r="AB3141" t="s">
        <v>9</v>
      </c>
      <c r="AC3141" t="s">
        <v>24</v>
      </c>
      <c r="AD3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41">
        <v>14.1</v>
      </c>
      <c r="AF3141">
        <v>4</v>
      </c>
      <c r="AG3141">
        <v>16</v>
      </c>
      <c r="AH3141">
        <v>13</v>
      </c>
    </row>
    <row r="3142" spans="1:34" x14ac:dyDescent="0.25">
      <c r="A3142" s="3" t="s">
        <v>3217</v>
      </c>
      <c r="B3142" s="1">
        <v>45750</v>
      </c>
      <c r="C3142" s="23">
        <f t="shared" si="245"/>
        <v>3</v>
      </c>
      <c r="D3142" s="23">
        <f t="shared" si="246"/>
        <v>4</v>
      </c>
      <c r="E3142" s="1" t="str">
        <f t="shared" si="247"/>
        <v>jueves</v>
      </c>
      <c r="F3142" s="23">
        <f t="shared" si="248"/>
        <v>4</v>
      </c>
      <c r="G3142" s="1" t="str">
        <f t="shared" si="249"/>
        <v>abril</v>
      </c>
      <c r="H3142" s="2">
        <v>0.66736111111111107</v>
      </c>
      <c r="I3142" t="s">
        <v>57</v>
      </c>
      <c r="J3142" t="str">
        <f>VLOOKUP(ventas_starbucks_2025[[#This Row],[sucursal]],cambio_sucursal[#All],2,0)</f>
        <v>Sucursal Avda Colón</v>
      </c>
      <c r="K3142" t="s">
        <v>43</v>
      </c>
      <c r="L3142" t="s">
        <v>44</v>
      </c>
      <c r="M3142" t="s">
        <v>50</v>
      </c>
      <c r="N3142" t="str">
        <f>IFERROR(VLOOKUP(ventas_starbucks_2025[[#This Row],[tamaño_sucio]],cambio_tamaño[#All],2,0),"Tamaño único")</f>
        <v>Mediano</v>
      </c>
      <c r="O3142">
        <v>3</v>
      </c>
      <c r="P3142">
        <v>1446.5</v>
      </c>
      <c r="Q3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2">
        <v>4339.5</v>
      </c>
      <c r="S3142" t="s">
        <v>5</v>
      </c>
      <c r="T3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2" t="str">
        <f>VLOOKUP(ventas_starbucks_2025[[#This Row],[canal_compra]],cambio_canal_compra[#All],2,0)</f>
        <v>En tienda</v>
      </c>
      <c r="V3142" t="s">
        <v>16</v>
      </c>
      <c r="W3142" t="str">
        <f>VLOOKUP(ventas_starbucks_2025[[#This Row],[método_pago]],cambio_metodo_pago[#All],2,0)</f>
        <v>Tarjeta</v>
      </c>
      <c r="X3142" t="s">
        <v>7</v>
      </c>
      <c r="Y3142">
        <v>10</v>
      </c>
      <c r="Z3142" t="str">
        <f>VLOOKUP(ventas_starbucks_2025[[#This Row],[promoción_aplicada5]],promocion_cambiar[#All],2,0)</f>
        <v>Hora Feliz</v>
      </c>
      <c r="AA3142" t="s">
        <v>36</v>
      </c>
      <c r="AB3142" t="s">
        <v>52</v>
      </c>
      <c r="AC3142" t="s">
        <v>10</v>
      </c>
      <c r="AD3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2">
        <v>9.5</v>
      </c>
      <c r="AF3142">
        <v>4</v>
      </c>
      <c r="AG3142">
        <v>48</v>
      </c>
      <c r="AH3142">
        <v>45</v>
      </c>
    </row>
    <row r="3143" spans="1:34" x14ac:dyDescent="0.25">
      <c r="A3143" s="3" t="s">
        <v>3218</v>
      </c>
      <c r="B3143" s="1">
        <v>45748</v>
      </c>
      <c r="C3143" s="23">
        <f t="shared" si="245"/>
        <v>1</v>
      </c>
      <c r="D3143" s="23">
        <f t="shared" si="246"/>
        <v>2</v>
      </c>
      <c r="E3143" s="23" t="str">
        <f t="shared" si="247"/>
        <v>martes</v>
      </c>
      <c r="F3143" s="23">
        <f t="shared" si="248"/>
        <v>4</v>
      </c>
      <c r="G3143" s="23" t="str">
        <f t="shared" si="249"/>
        <v>abril</v>
      </c>
      <c r="H3143" s="2">
        <v>0.50416666666666665</v>
      </c>
      <c r="I3143" t="s">
        <v>1</v>
      </c>
      <c r="J3143" t="str">
        <f>VLOOKUP(ventas_starbucks_2025[[#This Row],[sucursal]],cambio_sucursal[#All],2,0)</f>
        <v>Sucursal Nueva Córdoba</v>
      </c>
      <c r="K3143" t="s">
        <v>173</v>
      </c>
      <c r="L3143" t="s">
        <v>35</v>
      </c>
      <c r="M3143" t="s">
        <v>4</v>
      </c>
      <c r="N3143" t="str">
        <f>IFERROR(VLOOKUP(ventas_starbucks_2025[[#This Row],[tamaño_sucio]],cambio_tamaño[#All],2,0),"Tamaño único")</f>
        <v>Tamaño único</v>
      </c>
      <c r="O3143">
        <v>2</v>
      </c>
      <c r="P3143">
        <v>1122.78</v>
      </c>
      <c r="Q3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3">
        <v>2245.56</v>
      </c>
      <c r="S3143" t="s">
        <v>15</v>
      </c>
      <c r="T3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3" t="str">
        <f>VLOOKUP(ventas_starbucks_2025[[#This Row],[canal_compra]],cambio_canal_compra[#All],2,0)</f>
        <v>Para llevar</v>
      </c>
      <c r="V3143" t="s">
        <v>40</v>
      </c>
      <c r="W3143" t="str">
        <f>VLOOKUP(ventas_starbucks_2025[[#This Row],[método_pago]],cambio_metodo_pago[#All],2,0)</f>
        <v>Efectivo</v>
      </c>
      <c r="X3143" t="s">
        <v>22</v>
      </c>
      <c r="Y3143">
        <v>0</v>
      </c>
      <c r="Z3143" t="str">
        <f>VLOOKUP(ventas_starbucks_2025[[#This Row],[promoción_aplicada5]],promocion_cambiar[#All],2,0)</f>
        <v>Combo</v>
      </c>
      <c r="AA3143" t="s">
        <v>8</v>
      </c>
      <c r="AB3143" t="s">
        <v>23</v>
      </c>
      <c r="AC3143" t="s">
        <v>24</v>
      </c>
      <c r="AD3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43">
        <v>12.8</v>
      </c>
      <c r="AF3143">
        <v>2</v>
      </c>
      <c r="AG3143">
        <v>13</v>
      </c>
      <c r="AH3143">
        <v>11</v>
      </c>
    </row>
    <row r="3144" spans="1:34" x14ac:dyDescent="0.25">
      <c r="A3144" s="3" t="s">
        <v>3219</v>
      </c>
      <c r="B3144" s="1">
        <v>45697</v>
      </c>
      <c r="C3144" s="23">
        <f t="shared" si="245"/>
        <v>9</v>
      </c>
      <c r="D3144" s="23">
        <f t="shared" si="246"/>
        <v>7</v>
      </c>
      <c r="E3144" s="1" t="str">
        <f t="shared" si="247"/>
        <v>domingo</v>
      </c>
      <c r="F3144" s="23">
        <f t="shared" si="248"/>
        <v>2</v>
      </c>
      <c r="G3144" s="1" t="str">
        <f t="shared" si="249"/>
        <v>febrero</v>
      </c>
      <c r="H3144" s="2">
        <v>0.82916666666666672</v>
      </c>
      <c r="I3144" t="s">
        <v>12</v>
      </c>
      <c r="J3144" t="str">
        <f>VLOOKUP(ventas_starbucks_2025[[#This Row],[sucursal]],cambio_sucursal[#All],2,0)</f>
        <v>Sucursal Córdoba Shopping</v>
      </c>
      <c r="K3144" t="s">
        <v>89</v>
      </c>
      <c r="L3144" t="s">
        <v>90</v>
      </c>
      <c r="M3144" t="s">
        <v>4</v>
      </c>
      <c r="N3144" t="str">
        <f>IFERROR(VLOOKUP(ventas_starbucks_2025[[#This Row],[tamaño_sucio]],cambio_tamaño[#All],2,0),"Tamaño único")</f>
        <v>Tamaño único</v>
      </c>
      <c r="O3144">
        <v>2</v>
      </c>
      <c r="P3144">
        <v>1648.82</v>
      </c>
      <c r="Q3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4">
        <v>3297.64</v>
      </c>
      <c r="S3144" t="s">
        <v>31</v>
      </c>
      <c r="T3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4" t="str">
        <f>VLOOKUP(ventas_starbucks_2025[[#This Row],[canal_compra]],cambio_canal_compra[#All],2,0)</f>
        <v>Entrega domicilio</v>
      </c>
      <c r="V3144" t="s">
        <v>40</v>
      </c>
      <c r="W3144" t="str">
        <f>VLOOKUP(ventas_starbucks_2025[[#This Row],[método_pago]],cambio_metodo_pago[#All],2,0)</f>
        <v>Efectivo</v>
      </c>
      <c r="X3144" t="s">
        <v>7</v>
      </c>
      <c r="Y3144">
        <v>0</v>
      </c>
      <c r="Z3144" t="str">
        <f>VLOOKUP(ventas_starbucks_2025[[#This Row],[promoción_aplicada5]],promocion_cambiar[#All],2,0)</f>
        <v>2x1</v>
      </c>
      <c r="AA3144" t="s">
        <v>51</v>
      </c>
      <c r="AB3144" t="s">
        <v>32</v>
      </c>
      <c r="AC3144" t="s">
        <v>41</v>
      </c>
      <c r="AD3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44">
        <v>12.1</v>
      </c>
      <c r="AF3144">
        <v>5</v>
      </c>
      <c r="AG3144">
        <v>48</v>
      </c>
      <c r="AH3144">
        <v>46</v>
      </c>
    </row>
    <row r="3145" spans="1:34" x14ac:dyDescent="0.25">
      <c r="A3145" s="3" t="s">
        <v>3220</v>
      </c>
      <c r="B3145" s="1">
        <v>45721</v>
      </c>
      <c r="C3145" s="23">
        <f t="shared" si="245"/>
        <v>5</v>
      </c>
      <c r="D3145" s="23">
        <f t="shared" si="246"/>
        <v>3</v>
      </c>
      <c r="E3145" s="23" t="str">
        <f t="shared" si="247"/>
        <v>miércoles</v>
      </c>
      <c r="F3145" s="23">
        <f t="shared" si="248"/>
        <v>3</v>
      </c>
      <c r="G3145" s="23" t="str">
        <f t="shared" si="249"/>
        <v>marzo</v>
      </c>
      <c r="H3145" s="2">
        <v>0.75972222222222219</v>
      </c>
      <c r="I3145" t="s">
        <v>12</v>
      </c>
      <c r="J3145" t="str">
        <f>VLOOKUP(ventas_starbucks_2025[[#This Row],[sucursal]],cambio_sucursal[#All],2,0)</f>
        <v>Sucursal Córdoba Shopping</v>
      </c>
      <c r="K3145" t="s">
        <v>69</v>
      </c>
      <c r="L3145" t="s">
        <v>70</v>
      </c>
      <c r="M3145" t="s">
        <v>55</v>
      </c>
      <c r="N3145" t="str">
        <f>IFERROR(VLOOKUP(ventas_starbucks_2025[[#This Row],[tamaño_sucio]],cambio_tamaño[#All],2,0),"Tamaño único")</f>
        <v>Pequeño</v>
      </c>
      <c r="O3145">
        <v>3</v>
      </c>
      <c r="P3145">
        <v>1543.69</v>
      </c>
      <c r="Q3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5">
        <v>4631.07</v>
      </c>
      <c r="S3145" t="s">
        <v>31</v>
      </c>
      <c r="T3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5" t="str">
        <f>VLOOKUP(ventas_starbucks_2025[[#This Row],[canal_compra]],cambio_canal_compra[#All],2,0)</f>
        <v>Entrega domicilio</v>
      </c>
      <c r="V3145" t="s">
        <v>6</v>
      </c>
      <c r="W3145" t="str">
        <f>VLOOKUP(ventas_starbucks_2025[[#This Row],[método_pago]],cambio_metodo_pago[#All],2,0)</f>
        <v>Aplicación móbil</v>
      </c>
      <c r="X3145" t="s">
        <v>7</v>
      </c>
      <c r="Y3145">
        <v>15</v>
      </c>
      <c r="Z3145" t="str">
        <f>VLOOKUP(ventas_starbucks_2025[[#This Row],[promoción_aplicada5]],promocion_cambiar[#All],2,0)</f>
        <v>2x1</v>
      </c>
      <c r="AA3145" t="s">
        <v>51</v>
      </c>
      <c r="AB3145" t="s">
        <v>32</v>
      </c>
      <c r="AC3145" t="s">
        <v>24</v>
      </c>
      <c r="AD3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5">
        <v>9.6999999999999993</v>
      </c>
      <c r="AF3145">
        <v>5</v>
      </c>
      <c r="AG3145">
        <v>48</v>
      </c>
      <c r="AH3145">
        <v>45</v>
      </c>
    </row>
    <row r="3146" spans="1:34" x14ac:dyDescent="0.25">
      <c r="A3146" s="3" t="s">
        <v>3221</v>
      </c>
      <c r="B3146" s="1">
        <v>45711</v>
      </c>
      <c r="C3146" s="23">
        <f t="shared" si="245"/>
        <v>23</v>
      </c>
      <c r="D3146" s="23">
        <f t="shared" si="246"/>
        <v>7</v>
      </c>
      <c r="E3146" s="23" t="str">
        <f t="shared" si="247"/>
        <v>domingo</v>
      </c>
      <c r="F3146" s="23">
        <f t="shared" si="248"/>
        <v>2</v>
      </c>
      <c r="G3146" s="23" t="str">
        <f t="shared" si="249"/>
        <v>febrero</v>
      </c>
      <c r="H3146" s="2">
        <v>0.37916666666666665</v>
      </c>
      <c r="I3146" t="s">
        <v>57</v>
      </c>
      <c r="J3146" t="str">
        <f>VLOOKUP(ventas_starbucks_2025[[#This Row],[sucursal]],cambio_sucursal[#All],2,0)</f>
        <v>Sucursal Avda Colón</v>
      </c>
      <c r="K3146" t="s">
        <v>89</v>
      </c>
      <c r="L3146" t="s">
        <v>90</v>
      </c>
      <c r="M3146" t="s">
        <v>4</v>
      </c>
      <c r="N3146" t="str">
        <f>IFERROR(VLOOKUP(ventas_starbucks_2025[[#This Row],[tamaño_sucio]],cambio_tamaño[#All],2,0),"Tamaño único")</f>
        <v>Tamaño único</v>
      </c>
      <c r="O3146">
        <v>2</v>
      </c>
      <c r="P3146">
        <v>1472.9</v>
      </c>
      <c r="Q3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6">
        <v>2945.8</v>
      </c>
      <c r="S3146" t="s">
        <v>5</v>
      </c>
      <c r="T3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6" t="str">
        <f>VLOOKUP(ventas_starbucks_2025[[#This Row],[canal_compra]],cambio_canal_compra[#All],2,0)</f>
        <v>En tienda</v>
      </c>
      <c r="V3146" t="s">
        <v>6</v>
      </c>
      <c r="W3146" t="str">
        <f>VLOOKUP(ventas_starbucks_2025[[#This Row],[método_pago]],cambio_metodo_pago[#All],2,0)</f>
        <v>Aplicación móbil</v>
      </c>
      <c r="X3146" t="s">
        <v>22</v>
      </c>
      <c r="Y3146">
        <v>0</v>
      </c>
      <c r="Z3146" t="str">
        <f>VLOOKUP(ventas_starbucks_2025[[#This Row],[promoción_aplicada5]],promocion_cambiar[#All],2,0)</f>
        <v>Hora Feliz</v>
      </c>
      <c r="AA3146" t="s">
        <v>36</v>
      </c>
      <c r="AB3146" t="s">
        <v>18</v>
      </c>
      <c r="AC3146" t="s">
        <v>10</v>
      </c>
      <c r="AD3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6">
        <v>6.8</v>
      </c>
      <c r="AF3146">
        <v>2</v>
      </c>
      <c r="AG3146">
        <v>14</v>
      </c>
      <c r="AH3146">
        <v>12</v>
      </c>
    </row>
    <row r="3147" spans="1:34" x14ac:dyDescent="0.25">
      <c r="A3147" s="3" t="s">
        <v>3222</v>
      </c>
      <c r="B3147" s="1">
        <v>45736</v>
      </c>
      <c r="C3147" s="23">
        <f t="shared" si="245"/>
        <v>20</v>
      </c>
      <c r="D3147" s="23">
        <f t="shared" si="246"/>
        <v>4</v>
      </c>
      <c r="E3147" s="1" t="str">
        <f t="shared" si="247"/>
        <v>jueves</v>
      </c>
      <c r="F3147" s="23">
        <f t="shared" si="248"/>
        <v>3</v>
      </c>
      <c r="G3147" s="1" t="str">
        <f t="shared" si="249"/>
        <v>marzo</v>
      </c>
      <c r="H3147" s="2">
        <v>0.8256944444444444</v>
      </c>
      <c r="I3147" t="s">
        <v>26</v>
      </c>
      <c r="J3147" t="str">
        <f>VLOOKUP(ventas_starbucks_2025[[#This Row],[sucursal]],cambio_sucursal[#All],2,0)</f>
        <v>Sucursal San Lorenzo 47</v>
      </c>
      <c r="K3147" t="s">
        <v>94</v>
      </c>
      <c r="L3147" t="s">
        <v>70</v>
      </c>
      <c r="M3147" t="s">
        <v>50</v>
      </c>
      <c r="N3147" t="str">
        <f>IFERROR(VLOOKUP(ventas_starbucks_2025[[#This Row],[tamaño_sucio]],cambio_tamaño[#All],2,0),"Tamaño único")</f>
        <v>Mediano</v>
      </c>
      <c r="O3147">
        <v>3</v>
      </c>
      <c r="P3147">
        <v>1512.72</v>
      </c>
      <c r="Q3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7">
        <v>4538.16</v>
      </c>
      <c r="S3147" t="s">
        <v>31</v>
      </c>
      <c r="T3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7" t="str">
        <f>VLOOKUP(ventas_starbucks_2025[[#This Row],[canal_compra]],cambio_canal_compra[#All],2,0)</f>
        <v>Entrega domicilio</v>
      </c>
      <c r="V3147" t="s">
        <v>6</v>
      </c>
      <c r="W3147" t="str">
        <f>VLOOKUP(ventas_starbucks_2025[[#This Row],[método_pago]],cambio_metodo_pago[#All],2,0)</f>
        <v>Aplicación móbil</v>
      </c>
      <c r="X3147" t="s">
        <v>7</v>
      </c>
      <c r="Y3147">
        <v>15</v>
      </c>
      <c r="Z3147" t="str">
        <f>VLOOKUP(ventas_starbucks_2025[[#This Row],[promoción_aplicada5]],promocion_cambiar[#All],2,0)</f>
        <v>Hora Feliz</v>
      </c>
      <c r="AA3147" t="s">
        <v>36</v>
      </c>
      <c r="AB3147" t="s">
        <v>52</v>
      </c>
      <c r="AC3147" t="s">
        <v>10</v>
      </c>
      <c r="AD3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47">
        <v>13.6</v>
      </c>
      <c r="AF3147">
        <v>1</v>
      </c>
      <c r="AG3147">
        <v>25</v>
      </c>
      <c r="AH3147">
        <v>22</v>
      </c>
    </row>
    <row r="3148" spans="1:34" x14ac:dyDescent="0.25">
      <c r="A3148" s="3" t="s">
        <v>3223</v>
      </c>
      <c r="B3148" s="1">
        <v>45717</v>
      </c>
      <c r="C3148" s="23">
        <f t="shared" si="245"/>
        <v>1</v>
      </c>
      <c r="D3148" s="23">
        <f t="shared" si="246"/>
        <v>6</v>
      </c>
      <c r="E3148" s="23" t="str">
        <f t="shared" si="247"/>
        <v>sábado</v>
      </c>
      <c r="F3148" s="23">
        <f t="shared" si="248"/>
        <v>3</v>
      </c>
      <c r="G3148" s="23" t="str">
        <f t="shared" si="249"/>
        <v>marzo</v>
      </c>
      <c r="H3148" s="2">
        <v>0.57152777777777775</v>
      </c>
      <c r="I3148" t="s">
        <v>1</v>
      </c>
      <c r="J3148" t="str">
        <f>VLOOKUP(ventas_starbucks_2025[[#This Row],[sucursal]],cambio_sucursal[#All],2,0)</f>
        <v>Sucursal Nueva Córdoba</v>
      </c>
      <c r="K3148" t="s">
        <v>69</v>
      </c>
      <c r="L3148" t="s">
        <v>70</v>
      </c>
      <c r="M3148" t="s">
        <v>50</v>
      </c>
      <c r="N3148" t="str">
        <f>IFERROR(VLOOKUP(ventas_starbucks_2025[[#This Row],[tamaño_sucio]],cambio_tamaño[#All],2,0),"Tamaño único")</f>
        <v>Mediano</v>
      </c>
      <c r="O3148">
        <v>2</v>
      </c>
      <c r="P3148">
        <v>1342.6</v>
      </c>
      <c r="Q3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8">
        <v>2685.2</v>
      </c>
      <c r="S3148" t="s">
        <v>5</v>
      </c>
      <c r="T3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8" t="str">
        <f>VLOOKUP(ventas_starbucks_2025[[#This Row],[canal_compra]],cambio_canal_compra[#All],2,0)</f>
        <v>En tienda</v>
      </c>
      <c r="V3148" t="s">
        <v>6</v>
      </c>
      <c r="W3148" t="str">
        <f>VLOOKUP(ventas_starbucks_2025[[#This Row],[método_pago]],cambio_metodo_pago[#All],2,0)</f>
        <v>Aplicación móbil</v>
      </c>
      <c r="X3148" t="s">
        <v>7</v>
      </c>
      <c r="Y3148">
        <v>0</v>
      </c>
      <c r="Z3148" t="str">
        <f>VLOOKUP(ventas_starbucks_2025[[#This Row],[promoción_aplicada5]],promocion_cambiar[#All],2,0)</f>
        <v>Combo</v>
      </c>
      <c r="AA3148" t="s">
        <v>8</v>
      </c>
      <c r="AB3148" t="s">
        <v>23</v>
      </c>
      <c r="AC3148" t="s">
        <v>10</v>
      </c>
      <c r="AD3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48">
        <v>11.5</v>
      </c>
      <c r="AF3148">
        <v>2</v>
      </c>
      <c r="AG3148">
        <v>12</v>
      </c>
      <c r="AH3148">
        <v>10</v>
      </c>
    </row>
    <row r="3149" spans="1:34" x14ac:dyDescent="0.25">
      <c r="A3149" s="3" t="s">
        <v>3224</v>
      </c>
      <c r="B3149" s="1">
        <v>45745</v>
      </c>
      <c r="C3149" s="23">
        <f t="shared" si="245"/>
        <v>29</v>
      </c>
      <c r="D3149" s="23">
        <f t="shared" si="246"/>
        <v>6</v>
      </c>
      <c r="E3149" s="1" t="str">
        <f t="shared" si="247"/>
        <v>sábado</v>
      </c>
      <c r="F3149" s="23">
        <f t="shared" si="248"/>
        <v>3</v>
      </c>
      <c r="G3149" s="1" t="str">
        <f t="shared" si="249"/>
        <v>marzo</v>
      </c>
      <c r="H3149" s="2">
        <v>0.56180555555555556</v>
      </c>
      <c r="I3149" t="s">
        <v>1</v>
      </c>
      <c r="J3149" t="str">
        <f>VLOOKUP(ventas_starbucks_2025[[#This Row],[sucursal]],cambio_sucursal[#All],2,0)</f>
        <v>Sucursal Nueva Córdoba</v>
      </c>
      <c r="K3149" t="s">
        <v>64</v>
      </c>
      <c r="L3149" t="s">
        <v>65</v>
      </c>
      <c r="M3149" t="s">
        <v>4</v>
      </c>
      <c r="N3149" t="str">
        <f>IFERROR(VLOOKUP(ventas_starbucks_2025[[#This Row],[tamaño_sucio]],cambio_tamaño[#All],2,0),"Tamaño único")</f>
        <v>Tamaño único</v>
      </c>
      <c r="O3149">
        <v>1</v>
      </c>
      <c r="P3149">
        <v>1650.92</v>
      </c>
      <c r="Q3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9">
        <v>1650.92</v>
      </c>
      <c r="S3149" t="s">
        <v>15</v>
      </c>
      <c r="T3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9" t="str">
        <f>VLOOKUP(ventas_starbucks_2025[[#This Row],[canal_compra]],cambio_canal_compra[#All],2,0)</f>
        <v>Para llevar</v>
      </c>
      <c r="V3149" t="s">
        <v>16</v>
      </c>
      <c r="W3149" t="str">
        <f>VLOOKUP(ventas_starbucks_2025[[#This Row],[método_pago]],cambio_metodo_pago[#All],2,0)</f>
        <v>Tarjeta</v>
      </c>
      <c r="X3149" t="s">
        <v>7</v>
      </c>
      <c r="Y3149">
        <v>0</v>
      </c>
      <c r="Z3149" t="str">
        <f>VLOOKUP(ventas_starbucks_2025[[#This Row],[promoción_aplicada5]],promocion_cambiar[#All],2,0)</f>
        <v>2x1</v>
      </c>
      <c r="AA3149" t="s">
        <v>51</v>
      </c>
      <c r="AB3149" t="s">
        <v>29</v>
      </c>
      <c r="AC3149" t="s">
        <v>41</v>
      </c>
      <c r="AD3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9">
        <v>6.4</v>
      </c>
      <c r="AF3149">
        <v>3</v>
      </c>
      <c r="AG3149">
        <v>39</v>
      </c>
      <c r="AH3149">
        <v>38</v>
      </c>
    </row>
    <row r="3150" spans="1:34" x14ac:dyDescent="0.25">
      <c r="A3150" s="3" t="s">
        <v>3225</v>
      </c>
      <c r="B3150" s="1">
        <v>45735</v>
      </c>
      <c r="C3150" s="23">
        <f t="shared" si="245"/>
        <v>19</v>
      </c>
      <c r="D3150" s="23">
        <f t="shared" si="246"/>
        <v>3</v>
      </c>
      <c r="E3150" s="1" t="str">
        <f t="shared" si="247"/>
        <v>miércoles</v>
      </c>
      <c r="F3150" s="23">
        <f t="shared" si="248"/>
        <v>3</v>
      </c>
      <c r="G3150" s="1" t="str">
        <f t="shared" si="249"/>
        <v>marzo</v>
      </c>
      <c r="H3150" s="2">
        <v>0.35833333333333334</v>
      </c>
      <c r="I3150" t="s">
        <v>1</v>
      </c>
      <c r="J3150" t="str">
        <f>VLOOKUP(ventas_starbucks_2025[[#This Row],[sucursal]],cambio_sucursal[#All],2,0)</f>
        <v>Sucursal Nueva Córdoba</v>
      </c>
      <c r="K3150" t="s">
        <v>209</v>
      </c>
      <c r="L3150" t="s">
        <v>44</v>
      </c>
      <c r="M3150" t="s">
        <v>50</v>
      </c>
      <c r="N3150" t="str">
        <f>IFERROR(VLOOKUP(ventas_starbucks_2025[[#This Row],[tamaño_sucio]],cambio_tamaño[#All],2,0),"Tamaño único")</f>
        <v>Mediano</v>
      </c>
      <c r="O3150">
        <v>1</v>
      </c>
      <c r="P3150">
        <v>1557.11</v>
      </c>
      <c r="Q3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0">
        <v>1557.11</v>
      </c>
      <c r="S3150" t="s">
        <v>15</v>
      </c>
      <c r="T3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0" t="str">
        <f>VLOOKUP(ventas_starbucks_2025[[#This Row],[canal_compra]],cambio_canal_compra[#All],2,0)</f>
        <v>Para llevar</v>
      </c>
      <c r="V3150" t="s">
        <v>40</v>
      </c>
      <c r="W3150" t="str">
        <f>VLOOKUP(ventas_starbucks_2025[[#This Row],[método_pago]],cambio_metodo_pago[#All],2,0)</f>
        <v>Efectivo</v>
      </c>
      <c r="X3150" t="s">
        <v>22</v>
      </c>
      <c r="Y3150">
        <v>0</v>
      </c>
      <c r="Z3150" t="str">
        <f>VLOOKUP(ventas_starbucks_2025[[#This Row],[promoción_aplicada5]],promocion_cambiar[#All],2,0)</f>
        <v>Ninguna</v>
      </c>
      <c r="AA3150" t="s">
        <v>17</v>
      </c>
      <c r="AB3150" t="s">
        <v>32</v>
      </c>
      <c r="AC3150" t="s">
        <v>24</v>
      </c>
      <c r="AD3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50">
        <v>2.7</v>
      </c>
      <c r="AF3150">
        <v>2</v>
      </c>
      <c r="AG3150">
        <v>21</v>
      </c>
      <c r="AH3150">
        <v>20</v>
      </c>
    </row>
    <row r="3151" spans="1:34" x14ac:dyDescent="0.25">
      <c r="A3151" s="3" t="s">
        <v>3226</v>
      </c>
      <c r="B3151" s="1">
        <v>45745</v>
      </c>
      <c r="C3151" s="23">
        <f t="shared" si="245"/>
        <v>29</v>
      </c>
      <c r="D3151" s="23">
        <f t="shared" si="246"/>
        <v>6</v>
      </c>
      <c r="E3151" s="23" t="str">
        <f t="shared" si="247"/>
        <v>sábado</v>
      </c>
      <c r="F3151" s="23">
        <f t="shared" si="248"/>
        <v>3</v>
      </c>
      <c r="G3151" s="23" t="str">
        <f t="shared" si="249"/>
        <v>marzo</v>
      </c>
      <c r="H3151" s="2">
        <v>0.3263888888888889</v>
      </c>
      <c r="I3151" t="s">
        <v>12</v>
      </c>
      <c r="J3151" t="str">
        <f>VLOOKUP(ventas_starbucks_2025[[#This Row],[sucursal]],cambio_sucursal[#All],2,0)</f>
        <v>Sucursal Córdoba Shopping</v>
      </c>
      <c r="K3151" t="s">
        <v>13</v>
      </c>
      <c r="L3151" t="s">
        <v>14</v>
      </c>
      <c r="M3151" t="s">
        <v>4</v>
      </c>
      <c r="N3151" t="str">
        <f>IFERROR(VLOOKUP(ventas_starbucks_2025[[#This Row],[tamaño_sucio]],cambio_tamaño[#All],2,0),"Tamaño único")</f>
        <v>Tamaño único</v>
      </c>
      <c r="O3151">
        <v>5</v>
      </c>
      <c r="P3151">
        <v>1899.25</v>
      </c>
      <c r="Q3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1">
        <v>9496.25</v>
      </c>
      <c r="S3151" t="s">
        <v>15</v>
      </c>
      <c r="T3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51" t="str">
        <f>VLOOKUP(ventas_starbucks_2025[[#This Row],[canal_compra]],cambio_canal_compra[#All],2,0)</f>
        <v>Para llevar</v>
      </c>
      <c r="V3151" t="s">
        <v>6</v>
      </c>
      <c r="W3151" t="str">
        <f>VLOOKUP(ventas_starbucks_2025[[#This Row],[método_pago]],cambio_metodo_pago[#All],2,0)</f>
        <v>Aplicación móbil</v>
      </c>
      <c r="X3151" t="s">
        <v>7</v>
      </c>
      <c r="Y3151">
        <v>15</v>
      </c>
      <c r="Z3151" t="str">
        <f>VLOOKUP(ventas_starbucks_2025[[#This Row],[promoción_aplicada5]],promocion_cambiar[#All],2,0)</f>
        <v>2x1</v>
      </c>
      <c r="AA3151" t="s">
        <v>51</v>
      </c>
      <c r="AB3151" t="s">
        <v>29</v>
      </c>
      <c r="AC3151" t="s">
        <v>10</v>
      </c>
      <c r="AD3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51">
        <v>3.3</v>
      </c>
      <c r="AF3151">
        <v>1</v>
      </c>
      <c r="AG3151">
        <v>40</v>
      </c>
      <c r="AH3151">
        <v>35</v>
      </c>
    </row>
    <row r="3152" spans="1:34" x14ac:dyDescent="0.25">
      <c r="A3152" s="3" t="s">
        <v>3227</v>
      </c>
      <c r="B3152" s="1">
        <v>45660</v>
      </c>
      <c r="C3152" s="23">
        <f t="shared" si="245"/>
        <v>3</v>
      </c>
      <c r="D3152" s="23">
        <f t="shared" si="246"/>
        <v>5</v>
      </c>
      <c r="E3152" s="23" t="str">
        <f t="shared" si="247"/>
        <v>viernes</v>
      </c>
      <c r="F3152" s="23">
        <f t="shared" si="248"/>
        <v>1</v>
      </c>
      <c r="G3152" s="23" t="str">
        <f t="shared" si="249"/>
        <v>enero</v>
      </c>
      <c r="H3152" s="2">
        <v>0.82847222222222228</v>
      </c>
      <c r="I3152" t="s">
        <v>1</v>
      </c>
      <c r="J3152" t="str">
        <f>VLOOKUP(ventas_starbucks_2025[[#This Row],[sucursal]],cambio_sucursal[#All],2,0)</f>
        <v>Sucursal Nueva Córdoba</v>
      </c>
      <c r="K3152" t="s">
        <v>327</v>
      </c>
      <c r="L3152" t="s">
        <v>44</v>
      </c>
      <c r="M3152" t="s">
        <v>55</v>
      </c>
      <c r="N3152" t="str">
        <f>IFERROR(VLOOKUP(ventas_starbucks_2025[[#This Row],[tamaño_sucio]],cambio_tamaño[#All],2,0),"Tamaño único")</f>
        <v>Pequeño</v>
      </c>
      <c r="O3152">
        <v>2</v>
      </c>
      <c r="P3152">
        <v>1592.08</v>
      </c>
      <c r="Q3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2">
        <v>3184.16</v>
      </c>
      <c r="S3152" t="s">
        <v>31</v>
      </c>
      <c r="T3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2" t="str">
        <f>VLOOKUP(ventas_starbucks_2025[[#This Row],[canal_compra]],cambio_canal_compra[#All],2,0)</f>
        <v>Entrega domicilio</v>
      </c>
      <c r="V3152" t="s">
        <v>6</v>
      </c>
      <c r="W3152" t="str">
        <f>VLOOKUP(ventas_starbucks_2025[[#This Row],[método_pago]],cambio_metodo_pago[#All],2,0)</f>
        <v>Aplicación móbil</v>
      </c>
      <c r="X3152" t="s">
        <v>22</v>
      </c>
      <c r="Y3152">
        <v>0</v>
      </c>
      <c r="Z3152" t="str">
        <f>VLOOKUP(ventas_starbucks_2025[[#This Row],[promoción_aplicada5]],promocion_cambiar[#All],2,0)</f>
        <v>2x1</v>
      </c>
      <c r="AA3152" t="s">
        <v>51</v>
      </c>
      <c r="AB3152" t="s">
        <v>18</v>
      </c>
      <c r="AC3152" t="s">
        <v>24</v>
      </c>
      <c r="AD3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52">
        <v>5</v>
      </c>
      <c r="AF3152">
        <v>4</v>
      </c>
      <c r="AG3152">
        <v>37</v>
      </c>
      <c r="AH3152">
        <v>35</v>
      </c>
    </row>
    <row r="3153" spans="1:34" x14ac:dyDescent="0.25">
      <c r="A3153" s="3" t="s">
        <v>3228</v>
      </c>
      <c r="B3153" s="1">
        <v>45664</v>
      </c>
      <c r="C3153" s="23">
        <f t="shared" si="245"/>
        <v>7</v>
      </c>
      <c r="D3153" s="23">
        <f t="shared" si="246"/>
        <v>2</v>
      </c>
      <c r="E3153" s="23" t="str">
        <f t="shared" si="247"/>
        <v>martes</v>
      </c>
      <c r="F3153" s="23">
        <f t="shared" si="248"/>
        <v>1</v>
      </c>
      <c r="G3153" s="23" t="str">
        <f t="shared" si="249"/>
        <v>enero</v>
      </c>
      <c r="H3153" s="2">
        <v>0.63124999999999998</v>
      </c>
      <c r="I3153" t="s">
        <v>1</v>
      </c>
      <c r="J3153" t="str">
        <f>VLOOKUP(ventas_starbucks_2025[[#This Row],[sucursal]],cambio_sucursal[#All],2,0)</f>
        <v>Sucursal Nueva Córdoba</v>
      </c>
      <c r="K3153" t="s">
        <v>89</v>
      </c>
      <c r="L3153" t="s">
        <v>90</v>
      </c>
      <c r="M3153" t="s">
        <v>4</v>
      </c>
      <c r="N3153" t="str">
        <f>IFERROR(VLOOKUP(ventas_starbucks_2025[[#This Row],[tamaño_sucio]],cambio_tamaño[#All],2,0),"Tamaño único")</f>
        <v>Tamaño único</v>
      </c>
      <c r="O3153">
        <v>4</v>
      </c>
      <c r="P3153">
        <v>1188.82</v>
      </c>
      <c r="Q3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3">
        <v>4755.28</v>
      </c>
      <c r="S3153" t="s">
        <v>15</v>
      </c>
      <c r="T3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3" t="str">
        <f>VLOOKUP(ventas_starbucks_2025[[#This Row],[canal_compra]],cambio_canal_compra[#All],2,0)</f>
        <v>Para llevar</v>
      </c>
      <c r="V3153" t="s">
        <v>40</v>
      </c>
      <c r="W3153" t="str">
        <f>VLOOKUP(ventas_starbucks_2025[[#This Row],[método_pago]],cambio_metodo_pago[#All],2,0)</f>
        <v>Efectivo</v>
      </c>
      <c r="X3153" t="s">
        <v>22</v>
      </c>
      <c r="Y3153">
        <v>0</v>
      </c>
      <c r="Z3153" t="str">
        <f>VLOOKUP(ventas_starbucks_2025[[#This Row],[promoción_aplicada5]],promocion_cambiar[#All],2,0)</f>
        <v>Ninguna</v>
      </c>
      <c r="AA3153" t="s">
        <v>17</v>
      </c>
      <c r="AB3153" t="s">
        <v>9</v>
      </c>
      <c r="AC3153" t="s">
        <v>24</v>
      </c>
      <c r="AD3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53">
        <v>4.5999999999999996</v>
      </c>
      <c r="AF3153">
        <v>4</v>
      </c>
      <c r="AG3153">
        <v>11</v>
      </c>
      <c r="AH3153">
        <v>7</v>
      </c>
    </row>
    <row r="3154" spans="1:34" x14ac:dyDescent="0.25">
      <c r="A3154" s="3" t="s">
        <v>3229</v>
      </c>
      <c r="B3154" s="1">
        <v>45688</v>
      </c>
      <c r="C3154" s="23">
        <f t="shared" si="245"/>
        <v>31</v>
      </c>
      <c r="D3154" s="23">
        <f t="shared" si="246"/>
        <v>5</v>
      </c>
      <c r="E3154" s="23" t="str">
        <f t="shared" si="247"/>
        <v>viernes</v>
      </c>
      <c r="F3154" s="23">
        <f t="shared" si="248"/>
        <v>1</v>
      </c>
      <c r="G3154" s="23" t="str">
        <f t="shared" si="249"/>
        <v>enero</v>
      </c>
      <c r="H3154" s="2">
        <v>0.81736111111111109</v>
      </c>
      <c r="I3154" t="s">
        <v>26</v>
      </c>
      <c r="J3154" t="str">
        <f>VLOOKUP(ventas_starbucks_2025[[#This Row],[sucursal]],cambio_sucursal[#All],2,0)</f>
        <v>Sucursal San Lorenzo 47</v>
      </c>
      <c r="K3154" t="s">
        <v>13</v>
      </c>
      <c r="L3154" t="s">
        <v>14</v>
      </c>
      <c r="M3154" t="s">
        <v>4</v>
      </c>
      <c r="N3154" t="str">
        <f>IFERROR(VLOOKUP(ventas_starbucks_2025[[#This Row],[tamaño_sucio]],cambio_tamaño[#All],2,0),"Tamaño único")</f>
        <v>Tamaño único</v>
      </c>
      <c r="O3154">
        <v>4</v>
      </c>
      <c r="P3154">
        <v>2106.39</v>
      </c>
      <c r="Q3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54">
        <v>8425.56</v>
      </c>
      <c r="S3154" t="s">
        <v>15</v>
      </c>
      <c r="T3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54" t="str">
        <f>VLOOKUP(ventas_starbucks_2025[[#This Row],[canal_compra]],cambio_canal_compra[#All],2,0)</f>
        <v>Para llevar</v>
      </c>
      <c r="V3154" t="s">
        <v>6</v>
      </c>
      <c r="W3154" t="str">
        <f>VLOOKUP(ventas_starbucks_2025[[#This Row],[método_pago]],cambio_metodo_pago[#All],2,0)</f>
        <v>Aplicación móbil</v>
      </c>
      <c r="X3154" t="s">
        <v>22</v>
      </c>
      <c r="Y3154">
        <v>0</v>
      </c>
      <c r="Z3154" t="str">
        <f>VLOOKUP(ventas_starbucks_2025[[#This Row],[promoción_aplicada5]],promocion_cambiar[#All],2,0)</f>
        <v>Combo</v>
      </c>
      <c r="AA3154" t="s">
        <v>8</v>
      </c>
      <c r="AB3154" t="s">
        <v>18</v>
      </c>
      <c r="AC3154" t="s">
        <v>41</v>
      </c>
      <c r="AD3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54">
        <v>4</v>
      </c>
      <c r="AF3154">
        <v>4</v>
      </c>
      <c r="AG3154">
        <v>50</v>
      </c>
      <c r="AH3154">
        <v>46</v>
      </c>
    </row>
    <row r="3155" spans="1:34" x14ac:dyDescent="0.25">
      <c r="A3155" s="3" t="s">
        <v>3230</v>
      </c>
      <c r="B3155" s="1">
        <v>45692</v>
      </c>
      <c r="C3155" s="23">
        <f t="shared" si="245"/>
        <v>4</v>
      </c>
      <c r="D3155" s="23">
        <f t="shared" si="246"/>
        <v>2</v>
      </c>
      <c r="E3155" s="23" t="str">
        <f t="shared" si="247"/>
        <v>martes</v>
      </c>
      <c r="F3155" s="23">
        <f t="shared" si="248"/>
        <v>2</v>
      </c>
      <c r="G3155" s="23" t="str">
        <f t="shared" si="249"/>
        <v>febrero</v>
      </c>
      <c r="H3155" s="2">
        <v>0.58333333333333337</v>
      </c>
      <c r="I3155" t="s">
        <v>1</v>
      </c>
      <c r="J3155" t="str">
        <f>VLOOKUP(ventas_starbucks_2025[[#This Row],[sucursal]],cambio_sucursal[#All],2,0)</f>
        <v>Sucursal Nueva Córdoba</v>
      </c>
      <c r="K3155" t="s">
        <v>48</v>
      </c>
      <c r="L3155" t="s">
        <v>49</v>
      </c>
      <c r="M3155" t="s">
        <v>55</v>
      </c>
      <c r="N3155" t="str">
        <f>IFERROR(VLOOKUP(ventas_starbucks_2025[[#This Row],[tamaño_sucio]],cambio_tamaño[#All],2,0),"Tamaño único")</f>
        <v>Pequeño</v>
      </c>
      <c r="O3155">
        <v>2</v>
      </c>
      <c r="P3155">
        <v>1725.82</v>
      </c>
      <c r="Q3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5">
        <v>3451.64</v>
      </c>
      <c r="S3155" t="s">
        <v>31</v>
      </c>
      <c r="T3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5" t="str">
        <f>VLOOKUP(ventas_starbucks_2025[[#This Row],[canal_compra]],cambio_canal_compra[#All],2,0)</f>
        <v>Entrega domicilio</v>
      </c>
      <c r="V3155" t="s">
        <v>40</v>
      </c>
      <c r="W3155" t="str">
        <f>VLOOKUP(ventas_starbucks_2025[[#This Row],[método_pago]],cambio_metodo_pago[#All],2,0)</f>
        <v>Efectivo</v>
      </c>
      <c r="X3155" t="s">
        <v>22</v>
      </c>
      <c r="Y3155">
        <v>0</v>
      </c>
      <c r="Z3155" t="str">
        <f>VLOOKUP(ventas_starbucks_2025[[#This Row],[promoción_aplicada5]],promocion_cambiar[#All],2,0)</f>
        <v>Ninguna</v>
      </c>
      <c r="AA3155" t="s">
        <v>17</v>
      </c>
      <c r="AB3155" t="s">
        <v>9</v>
      </c>
      <c r="AC3155" t="s">
        <v>24</v>
      </c>
      <c r="AD3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55">
        <v>3.8</v>
      </c>
      <c r="AF3155">
        <v>1</v>
      </c>
      <c r="AG3155">
        <v>13</v>
      </c>
      <c r="AH3155">
        <v>11</v>
      </c>
    </row>
    <row r="3156" spans="1:34" x14ac:dyDescent="0.25">
      <c r="A3156" s="3" t="s">
        <v>3231</v>
      </c>
      <c r="B3156" s="1">
        <v>45704</v>
      </c>
      <c r="C3156" s="23">
        <f t="shared" si="245"/>
        <v>16</v>
      </c>
      <c r="D3156" s="23">
        <f t="shared" si="246"/>
        <v>7</v>
      </c>
      <c r="E3156" s="23" t="str">
        <f t="shared" si="247"/>
        <v>domingo</v>
      </c>
      <c r="F3156" s="23">
        <f t="shared" si="248"/>
        <v>2</v>
      </c>
      <c r="G3156" s="23" t="str">
        <f t="shared" si="249"/>
        <v>febrero</v>
      </c>
      <c r="H3156" s="2">
        <v>0.37430555555555556</v>
      </c>
      <c r="I3156" t="s">
        <v>57</v>
      </c>
      <c r="J3156" t="str">
        <f>VLOOKUP(ventas_starbucks_2025[[#This Row],[sucursal]],cambio_sucursal[#All],2,0)</f>
        <v>Sucursal Avda Colón</v>
      </c>
      <c r="K3156" t="s">
        <v>13</v>
      </c>
      <c r="L3156" t="s">
        <v>14</v>
      </c>
      <c r="M3156" t="s">
        <v>4</v>
      </c>
      <c r="N3156" t="str">
        <f>IFERROR(VLOOKUP(ventas_starbucks_2025[[#This Row],[tamaño_sucio]],cambio_tamaño[#All],2,0),"Tamaño único")</f>
        <v>Tamaño único</v>
      </c>
      <c r="O3156">
        <v>4</v>
      </c>
      <c r="P3156">
        <v>1738.37</v>
      </c>
      <c r="Q3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6">
        <v>6953.48</v>
      </c>
      <c r="S3156" t="s">
        <v>15</v>
      </c>
      <c r="T3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56" t="str">
        <f>VLOOKUP(ventas_starbucks_2025[[#This Row],[canal_compra]],cambio_canal_compra[#All],2,0)</f>
        <v>Para llevar</v>
      </c>
      <c r="V3156" t="s">
        <v>16</v>
      </c>
      <c r="W3156" t="str">
        <f>VLOOKUP(ventas_starbucks_2025[[#This Row],[método_pago]],cambio_metodo_pago[#All],2,0)</f>
        <v>Tarjeta</v>
      </c>
      <c r="X3156" t="s">
        <v>22</v>
      </c>
      <c r="Y3156">
        <v>0</v>
      </c>
      <c r="Z3156" t="str">
        <f>VLOOKUP(ventas_starbucks_2025[[#This Row],[promoción_aplicada5]],promocion_cambiar[#All],2,0)</f>
        <v>Combo</v>
      </c>
      <c r="AA3156" t="s">
        <v>8</v>
      </c>
      <c r="AB3156" t="s">
        <v>18</v>
      </c>
      <c r="AC3156" t="s">
        <v>10</v>
      </c>
      <c r="AD3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56">
        <v>12.9</v>
      </c>
      <c r="AF3156">
        <v>3</v>
      </c>
      <c r="AG3156">
        <v>50</v>
      </c>
      <c r="AH3156">
        <v>46</v>
      </c>
    </row>
    <row r="3157" spans="1:34" x14ac:dyDescent="0.25">
      <c r="A3157" s="3" t="s">
        <v>3232</v>
      </c>
      <c r="B3157" s="1">
        <v>45760</v>
      </c>
      <c r="C3157" s="23">
        <f t="shared" si="245"/>
        <v>13</v>
      </c>
      <c r="D3157" s="23">
        <f t="shared" si="246"/>
        <v>7</v>
      </c>
      <c r="E3157" s="23" t="str">
        <f t="shared" si="247"/>
        <v>domingo</v>
      </c>
      <c r="F3157" s="23">
        <f t="shared" si="248"/>
        <v>4</v>
      </c>
      <c r="G3157" s="23" t="str">
        <f t="shared" si="249"/>
        <v>abril</v>
      </c>
      <c r="H3157" s="2">
        <v>0.31458333333333333</v>
      </c>
      <c r="I3157" t="s">
        <v>12</v>
      </c>
      <c r="J3157" t="str">
        <f>VLOOKUP(ventas_starbucks_2025[[#This Row],[sucursal]],cambio_sucursal[#All],2,0)</f>
        <v>Sucursal Córdoba Shopping</v>
      </c>
      <c r="K3157" t="s">
        <v>101</v>
      </c>
      <c r="L3157" t="s">
        <v>3</v>
      </c>
      <c r="M3157" t="s">
        <v>4</v>
      </c>
      <c r="N3157" t="str">
        <f>IFERROR(VLOOKUP(ventas_starbucks_2025[[#This Row],[tamaño_sucio]],cambio_tamaño[#All],2,0),"Tamaño único")</f>
        <v>Tamaño único</v>
      </c>
      <c r="O3157">
        <v>1</v>
      </c>
      <c r="P3157">
        <v>3438.19</v>
      </c>
      <c r="Q3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157">
        <v>3438.19</v>
      </c>
      <c r="S3157" t="s">
        <v>15</v>
      </c>
      <c r="T3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7" t="str">
        <f>VLOOKUP(ventas_starbucks_2025[[#This Row],[canal_compra]],cambio_canal_compra[#All],2,0)</f>
        <v>Para llevar</v>
      </c>
      <c r="V3157" t="s">
        <v>16</v>
      </c>
      <c r="W3157" t="str">
        <f>VLOOKUP(ventas_starbucks_2025[[#This Row],[método_pago]],cambio_metodo_pago[#All],2,0)</f>
        <v>Tarjeta</v>
      </c>
      <c r="X3157" t="s">
        <v>7</v>
      </c>
      <c r="Y3157">
        <v>15</v>
      </c>
      <c r="Z3157" t="str">
        <f>VLOOKUP(ventas_starbucks_2025[[#This Row],[promoción_aplicada5]],promocion_cambiar[#All],2,0)</f>
        <v>Combo</v>
      </c>
      <c r="AA3157" t="s">
        <v>8</v>
      </c>
      <c r="AB3157" t="s">
        <v>18</v>
      </c>
      <c r="AC3157" t="s">
        <v>41</v>
      </c>
      <c r="AD3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57">
        <v>3.8</v>
      </c>
      <c r="AF3157">
        <v>4</v>
      </c>
      <c r="AG3157">
        <v>22</v>
      </c>
      <c r="AH3157">
        <v>21</v>
      </c>
    </row>
    <row r="3158" spans="1:34" x14ac:dyDescent="0.25">
      <c r="A3158" s="3" t="s">
        <v>3233</v>
      </c>
      <c r="B3158" s="1">
        <v>45710</v>
      </c>
      <c r="C3158" s="23">
        <f t="shared" si="245"/>
        <v>22</v>
      </c>
      <c r="D3158" s="23">
        <f t="shared" si="246"/>
        <v>6</v>
      </c>
      <c r="E3158" s="1" t="str">
        <f t="shared" si="247"/>
        <v>sábado</v>
      </c>
      <c r="F3158" s="23">
        <f t="shared" si="248"/>
        <v>2</v>
      </c>
      <c r="G3158" s="1" t="str">
        <f t="shared" si="249"/>
        <v>febrero</v>
      </c>
      <c r="H3158" s="2">
        <v>0.5493055555555556</v>
      </c>
      <c r="I3158" t="s">
        <v>12</v>
      </c>
      <c r="J3158" t="str">
        <f>VLOOKUP(ventas_starbucks_2025[[#This Row],[sucursal]],cambio_sucursal[#All],2,0)</f>
        <v>Sucursal Córdoba Shopping</v>
      </c>
      <c r="K3158" t="s">
        <v>200</v>
      </c>
      <c r="L3158" t="s">
        <v>44</v>
      </c>
      <c r="M3158" t="s">
        <v>50</v>
      </c>
      <c r="N3158" t="str">
        <f>IFERROR(VLOOKUP(ventas_starbucks_2025[[#This Row],[tamaño_sucio]],cambio_tamaño[#All],2,0),"Tamaño único")</f>
        <v>Mediano</v>
      </c>
      <c r="O3158">
        <v>4</v>
      </c>
      <c r="P3158">
        <v>1417.35</v>
      </c>
      <c r="Q3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8">
        <v>5669.4</v>
      </c>
      <c r="S3158" t="s">
        <v>5</v>
      </c>
      <c r="T3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58" t="str">
        <f>VLOOKUP(ventas_starbucks_2025[[#This Row],[canal_compra]],cambio_canal_compra[#All],2,0)</f>
        <v>En tienda</v>
      </c>
      <c r="V3158" t="s">
        <v>40</v>
      </c>
      <c r="W3158" t="str">
        <f>VLOOKUP(ventas_starbucks_2025[[#This Row],[método_pago]],cambio_metodo_pago[#All],2,0)</f>
        <v>Efectivo</v>
      </c>
      <c r="X3158" t="s">
        <v>7</v>
      </c>
      <c r="Y3158">
        <v>0</v>
      </c>
      <c r="Z3158" t="str">
        <f>VLOOKUP(ventas_starbucks_2025[[#This Row],[promoción_aplicada5]],promocion_cambiar[#All],2,0)</f>
        <v>Combo</v>
      </c>
      <c r="AA3158" t="s">
        <v>8</v>
      </c>
      <c r="AB3158" t="s">
        <v>52</v>
      </c>
      <c r="AC3158" t="s">
        <v>10</v>
      </c>
      <c r="AD3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58">
        <v>11.9</v>
      </c>
      <c r="AF3158">
        <v>5</v>
      </c>
      <c r="AG3158">
        <v>23</v>
      </c>
      <c r="AH3158">
        <v>19</v>
      </c>
    </row>
    <row r="3159" spans="1:34" x14ac:dyDescent="0.25">
      <c r="A3159" s="3" t="s">
        <v>3234</v>
      </c>
      <c r="B3159" s="1">
        <v>45664</v>
      </c>
      <c r="C3159" s="23">
        <f t="shared" si="245"/>
        <v>7</v>
      </c>
      <c r="D3159" s="23">
        <f t="shared" si="246"/>
        <v>2</v>
      </c>
      <c r="E3159" s="23" t="str">
        <f t="shared" si="247"/>
        <v>martes</v>
      </c>
      <c r="F3159" s="23">
        <f t="shared" si="248"/>
        <v>1</v>
      </c>
      <c r="G3159" s="23" t="str">
        <f t="shared" si="249"/>
        <v>enero</v>
      </c>
      <c r="H3159" s="2">
        <v>0.30833333333333335</v>
      </c>
      <c r="I3159" t="s">
        <v>26</v>
      </c>
      <c r="J3159" t="str">
        <f>VLOOKUP(ventas_starbucks_2025[[#This Row],[sucursal]],cambio_sucursal[#All],2,0)</f>
        <v>Sucursal San Lorenzo 47</v>
      </c>
      <c r="K3159" t="s">
        <v>69</v>
      </c>
      <c r="L3159" t="s">
        <v>70</v>
      </c>
      <c r="M3159" t="s">
        <v>45</v>
      </c>
      <c r="N3159" t="str">
        <f>IFERROR(VLOOKUP(ventas_starbucks_2025[[#This Row],[tamaño_sucio]],cambio_tamaño[#All],2,0),"Tamaño único")</f>
        <v>Grande</v>
      </c>
      <c r="O3159">
        <v>2</v>
      </c>
      <c r="P3159">
        <v>1855.8</v>
      </c>
      <c r="Q3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9">
        <v>3711.6</v>
      </c>
      <c r="S3159" t="s">
        <v>5</v>
      </c>
      <c r="T3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9" t="str">
        <f>VLOOKUP(ventas_starbucks_2025[[#This Row],[canal_compra]],cambio_canal_compra[#All],2,0)</f>
        <v>En tienda</v>
      </c>
      <c r="V3159" t="s">
        <v>6</v>
      </c>
      <c r="W3159" t="str">
        <f>VLOOKUP(ventas_starbucks_2025[[#This Row],[método_pago]],cambio_metodo_pago[#All],2,0)</f>
        <v>Aplicación móbil</v>
      </c>
      <c r="X3159" t="s">
        <v>7</v>
      </c>
      <c r="Y3159">
        <v>0</v>
      </c>
      <c r="Z3159" t="str">
        <f>VLOOKUP(ventas_starbucks_2025[[#This Row],[promoción_aplicada5]],promocion_cambiar[#All],2,0)</f>
        <v>Ninguna</v>
      </c>
      <c r="AA3159" t="s">
        <v>17</v>
      </c>
      <c r="AB3159" t="s">
        <v>23</v>
      </c>
      <c r="AC3159" t="s">
        <v>24</v>
      </c>
      <c r="AD3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59">
        <v>13.9</v>
      </c>
      <c r="AF3159">
        <v>5</v>
      </c>
      <c r="AG3159">
        <v>45</v>
      </c>
      <c r="AH3159">
        <v>43</v>
      </c>
    </row>
    <row r="3160" spans="1:34" x14ac:dyDescent="0.25">
      <c r="A3160" s="3" t="s">
        <v>3235</v>
      </c>
      <c r="B3160" s="1">
        <v>45703</v>
      </c>
      <c r="C3160" s="23">
        <f t="shared" si="245"/>
        <v>15</v>
      </c>
      <c r="D3160" s="23">
        <f t="shared" si="246"/>
        <v>6</v>
      </c>
      <c r="E3160" s="23" t="str">
        <f t="shared" si="247"/>
        <v>sábado</v>
      </c>
      <c r="F3160" s="23">
        <f t="shared" si="248"/>
        <v>2</v>
      </c>
      <c r="G3160" s="23" t="str">
        <f t="shared" si="249"/>
        <v>febrero</v>
      </c>
      <c r="H3160" s="2">
        <v>0.56874999999999998</v>
      </c>
      <c r="I3160" t="s">
        <v>12</v>
      </c>
      <c r="J3160" t="str">
        <f>VLOOKUP(ventas_starbucks_2025[[#This Row],[sucursal]],cambio_sucursal[#All],2,0)</f>
        <v>Sucursal Córdoba Shopping</v>
      </c>
      <c r="K3160" t="s">
        <v>27</v>
      </c>
      <c r="L3160" t="s">
        <v>28</v>
      </c>
      <c r="M3160" t="s">
        <v>4</v>
      </c>
      <c r="N3160" t="str">
        <f>IFERROR(VLOOKUP(ventas_starbucks_2025[[#This Row],[tamaño_sucio]],cambio_tamaño[#All],2,0),"Tamaño único")</f>
        <v>Tamaño único</v>
      </c>
      <c r="O3160">
        <v>4</v>
      </c>
      <c r="P3160">
        <v>2873</v>
      </c>
      <c r="Q3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60">
        <v>11492</v>
      </c>
      <c r="S3160" t="s">
        <v>5</v>
      </c>
      <c r="T3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60" t="str">
        <f>VLOOKUP(ventas_starbucks_2025[[#This Row],[canal_compra]],cambio_canal_compra[#All],2,0)</f>
        <v>En tienda</v>
      </c>
      <c r="V3160" t="s">
        <v>6</v>
      </c>
      <c r="W3160" t="str">
        <f>VLOOKUP(ventas_starbucks_2025[[#This Row],[método_pago]],cambio_metodo_pago[#All],2,0)</f>
        <v>Aplicación móbil</v>
      </c>
      <c r="X3160" t="s">
        <v>22</v>
      </c>
      <c r="Y3160">
        <v>0</v>
      </c>
      <c r="Z3160" t="str">
        <f>VLOOKUP(ventas_starbucks_2025[[#This Row],[promoción_aplicada5]],promocion_cambiar[#All],2,0)</f>
        <v>Combo</v>
      </c>
      <c r="AA3160" t="s">
        <v>8</v>
      </c>
      <c r="AB3160" t="s">
        <v>52</v>
      </c>
      <c r="AC3160" t="s">
        <v>10</v>
      </c>
      <c r="AD3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0">
        <v>8.3000000000000007</v>
      </c>
      <c r="AF3160">
        <v>5</v>
      </c>
      <c r="AG3160">
        <v>12</v>
      </c>
      <c r="AH3160">
        <v>8</v>
      </c>
    </row>
    <row r="3161" spans="1:34" x14ac:dyDescent="0.25">
      <c r="A3161" s="3" t="s">
        <v>3236</v>
      </c>
      <c r="B3161" s="1">
        <v>45670</v>
      </c>
      <c r="C3161" s="23">
        <f t="shared" si="245"/>
        <v>13</v>
      </c>
      <c r="D3161" s="23">
        <f t="shared" si="246"/>
        <v>1</v>
      </c>
      <c r="E3161" s="23" t="str">
        <f t="shared" si="247"/>
        <v>lunes</v>
      </c>
      <c r="F3161" s="23">
        <f t="shared" si="248"/>
        <v>1</v>
      </c>
      <c r="G3161" s="23" t="str">
        <f t="shared" si="249"/>
        <v>enero</v>
      </c>
      <c r="H3161" s="2">
        <v>0.72152777777777777</v>
      </c>
      <c r="I3161" t="s">
        <v>1</v>
      </c>
      <c r="J3161" t="str">
        <f>VLOOKUP(ventas_starbucks_2025[[#This Row],[sucursal]],cambio_sucursal[#All],2,0)</f>
        <v>Sucursal Nueva Córdoba</v>
      </c>
      <c r="K3161" t="s">
        <v>48</v>
      </c>
      <c r="L3161" t="s">
        <v>49</v>
      </c>
      <c r="M3161" t="s">
        <v>62</v>
      </c>
      <c r="N3161" t="str">
        <f>IFERROR(VLOOKUP(ventas_starbucks_2025[[#This Row],[tamaño_sucio]],cambio_tamaño[#All],2,0),"Tamaño único")</f>
        <v>Extra-Grande</v>
      </c>
      <c r="O3161">
        <v>1</v>
      </c>
      <c r="P3161">
        <v>1729.05</v>
      </c>
      <c r="Q3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1">
        <v>1729.05</v>
      </c>
      <c r="S3161" t="s">
        <v>31</v>
      </c>
      <c r="T3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1" t="str">
        <f>VLOOKUP(ventas_starbucks_2025[[#This Row],[canal_compra]],cambio_canal_compra[#All],2,0)</f>
        <v>Entrega domicilio</v>
      </c>
      <c r="V3161" t="s">
        <v>6</v>
      </c>
      <c r="W3161" t="str">
        <f>VLOOKUP(ventas_starbucks_2025[[#This Row],[método_pago]],cambio_metodo_pago[#All],2,0)</f>
        <v>Aplicación móbil</v>
      </c>
      <c r="X3161" t="s">
        <v>22</v>
      </c>
      <c r="Y3161">
        <v>0</v>
      </c>
      <c r="Z3161" t="str">
        <f>VLOOKUP(ventas_starbucks_2025[[#This Row],[promoción_aplicada5]],promocion_cambiar[#All],2,0)</f>
        <v>Combo</v>
      </c>
      <c r="AA3161" t="s">
        <v>8</v>
      </c>
      <c r="AB3161" t="s">
        <v>23</v>
      </c>
      <c r="AC3161" t="s">
        <v>41</v>
      </c>
      <c r="AD3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61">
        <v>4.4000000000000004</v>
      </c>
      <c r="AF3161">
        <v>5</v>
      </c>
      <c r="AG3161">
        <v>15</v>
      </c>
      <c r="AH3161">
        <v>14</v>
      </c>
    </row>
    <row r="3162" spans="1:34" x14ac:dyDescent="0.25">
      <c r="A3162" s="3" t="s">
        <v>3237</v>
      </c>
      <c r="B3162" s="1">
        <v>45739</v>
      </c>
      <c r="C3162" s="23">
        <f t="shared" si="245"/>
        <v>23</v>
      </c>
      <c r="D3162" s="23">
        <f t="shared" si="246"/>
        <v>7</v>
      </c>
      <c r="E3162" s="23" t="str">
        <f t="shared" si="247"/>
        <v>domingo</v>
      </c>
      <c r="F3162" s="23">
        <f t="shared" si="248"/>
        <v>3</v>
      </c>
      <c r="G3162" s="23" t="str">
        <f t="shared" si="249"/>
        <v>marzo</v>
      </c>
      <c r="H3162" s="2">
        <v>0.54027777777777775</v>
      </c>
      <c r="I3162" t="s">
        <v>26</v>
      </c>
      <c r="J3162" t="str">
        <f>VLOOKUP(ventas_starbucks_2025[[#This Row],[sucursal]],cambio_sucursal[#All],2,0)</f>
        <v>Sucursal San Lorenzo 47</v>
      </c>
      <c r="K3162" t="s">
        <v>48</v>
      </c>
      <c r="L3162" t="s">
        <v>49</v>
      </c>
      <c r="M3162" t="s">
        <v>62</v>
      </c>
      <c r="N3162" t="str">
        <f>IFERROR(VLOOKUP(ventas_starbucks_2025[[#This Row],[tamaño_sucio]],cambio_tamaño[#All],2,0),"Tamaño único")</f>
        <v>Extra-Grande</v>
      </c>
      <c r="O3162">
        <v>3</v>
      </c>
      <c r="P3162">
        <v>2090.11</v>
      </c>
      <c r="Q3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62">
        <v>6270.33</v>
      </c>
      <c r="S3162" t="s">
        <v>15</v>
      </c>
      <c r="T3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62" t="str">
        <f>VLOOKUP(ventas_starbucks_2025[[#This Row],[canal_compra]],cambio_canal_compra[#All],2,0)</f>
        <v>Para llevar</v>
      </c>
      <c r="V3162" t="s">
        <v>40</v>
      </c>
      <c r="W3162" t="str">
        <f>VLOOKUP(ventas_starbucks_2025[[#This Row],[método_pago]],cambio_metodo_pago[#All],2,0)</f>
        <v>Efectivo</v>
      </c>
      <c r="X3162" t="s">
        <v>22</v>
      </c>
      <c r="Y3162">
        <v>0</v>
      </c>
      <c r="Z3162" t="str">
        <f>VLOOKUP(ventas_starbucks_2025[[#This Row],[promoción_aplicada5]],promocion_cambiar[#All],2,0)</f>
        <v>2x1</v>
      </c>
      <c r="AA3162" t="s">
        <v>51</v>
      </c>
      <c r="AB3162" t="s">
        <v>32</v>
      </c>
      <c r="AC3162" t="s">
        <v>24</v>
      </c>
      <c r="AD3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2">
        <v>5.2</v>
      </c>
      <c r="AF3162">
        <v>1</v>
      </c>
      <c r="AG3162">
        <v>43</v>
      </c>
      <c r="AH3162">
        <v>40</v>
      </c>
    </row>
    <row r="3163" spans="1:34" x14ac:dyDescent="0.25">
      <c r="A3163" s="3" t="s">
        <v>3238</v>
      </c>
      <c r="B3163" s="1">
        <v>45728</v>
      </c>
      <c r="C3163" s="23">
        <f t="shared" si="245"/>
        <v>12</v>
      </c>
      <c r="D3163" s="23">
        <f t="shared" si="246"/>
        <v>3</v>
      </c>
      <c r="E3163" s="1" t="str">
        <f t="shared" si="247"/>
        <v>miércoles</v>
      </c>
      <c r="F3163" s="23">
        <f t="shared" si="248"/>
        <v>3</v>
      </c>
      <c r="G3163" s="1" t="str">
        <f t="shared" si="249"/>
        <v>marzo</v>
      </c>
      <c r="H3163" s="2">
        <v>0.68055555555555558</v>
      </c>
      <c r="I3163" t="s">
        <v>12</v>
      </c>
      <c r="J3163" t="str">
        <f>VLOOKUP(ventas_starbucks_2025[[#This Row],[sucursal]],cambio_sucursal[#All],2,0)</f>
        <v>Sucursal Córdoba Shopping</v>
      </c>
      <c r="K3163" t="s">
        <v>205</v>
      </c>
      <c r="L3163" t="s">
        <v>70</v>
      </c>
      <c r="M3163" t="s">
        <v>62</v>
      </c>
      <c r="N3163" t="str">
        <f>IFERROR(VLOOKUP(ventas_starbucks_2025[[#This Row],[tamaño_sucio]],cambio_tamaño[#All],2,0),"Tamaño único")</f>
        <v>Extra-Grande</v>
      </c>
      <c r="O3163">
        <v>2</v>
      </c>
      <c r="P3163">
        <v>1569.06</v>
      </c>
      <c r="Q3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3">
        <v>3138.12</v>
      </c>
      <c r="S3163" t="s">
        <v>31</v>
      </c>
      <c r="T3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3" t="str">
        <f>VLOOKUP(ventas_starbucks_2025[[#This Row],[canal_compra]],cambio_canal_compra[#All],2,0)</f>
        <v>Entrega domicilio</v>
      </c>
      <c r="V3163" t="s">
        <v>40</v>
      </c>
      <c r="W3163" t="str">
        <f>VLOOKUP(ventas_starbucks_2025[[#This Row],[método_pago]],cambio_metodo_pago[#All],2,0)</f>
        <v>Efectivo</v>
      </c>
      <c r="X3163" t="s">
        <v>22</v>
      </c>
      <c r="Y3163">
        <v>0</v>
      </c>
      <c r="Z3163" t="str">
        <f>VLOOKUP(ventas_starbucks_2025[[#This Row],[promoción_aplicada5]],promocion_cambiar[#All],2,0)</f>
        <v>Ninguna</v>
      </c>
      <c r="AA3163" t="s">
        <v>17</v>
      </c>
      <c r="AB3163" t="s">
        <v>23</v>
      </c>
      <c r="AC3163" t="s">
        <v>41</v>
      </c>
      <c r="AD3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63">
        <v>12.5</v>
      </c>
      <c r="AF3163">
        <v>2</v>
      </c>
      <c r="AG3163">
        <v>23</v>
      </c>
      <c r="AH3163">
        <v>21</v>
      </c>
    </row>
    <row r="3164" spans="1:34" x14ac:dyDescent="0.25">
      <c r="A3164" s="3" t="s">
        <v>3239</v>
      </c>
      <c r="B3164" s="1">
        <v>45727</v>
      </c>
      <c r="C3164" s="23">
        <f t="shared" si="245"/>
        <v>11</v>
      </c>
      <c r="D3164" s="23">
        <f t="shared" si="246"/>
        <v>2</v>
      </c>
      <c r="E3164" s="23" t="str">
        <f t="shared" si="247"/>
        <v>martes</v>
      </c>
      <c r="F3164" s="23">
        <f t="shared" si="248"/>
        <v>3</v>
      </c>
      <c r="G3164" s="23" t="str">
        <f t="shared" si="249"/>
        <v>marzo</v>
      </c>
      <c r="H3164" s="2">
        <v>0.59722222222222221</v>
      </c>
      <c r="I3164" t="s">
        <v>1</v>
      </c>
      <c r="J3164" t="str">
        <f>VLOOKUP(ventas_starbucks_2025[[#This Row],[sucursal]],cambio_sucursal[#All],2,0)</f>
        <v>Sucursal Nueva Córdoba</v>
      </c>
      <c r="K3164" t="s">
        <v>67</v>
      </c>
      <c r="L3164" t="s">
        <v>35</v>
      </c>
      <c r="M3164" t="s">
        <v>4</v>
      </c>
      <c r="N3164" t="str">
        <f>IFERROR(VLOOKUP(ventas_starbucks_2025[[#This Row],[tamaño_sucio]],cambio_tamaño[#All],2,0),"Tamaño único")</f>
        <v>Tamaño único</v>
      </c>
      <c r="O3164">
        <v>3</v>
      </c>
      <c r="P3164">
        <v>985.63</v>
      </c>
      <c r="Q3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64">
        <v>2956.89</v>
      </c>
      <c r="S3164" t="s">
        <v>31</v>
      </c>
      <c r="T3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4" t="str">
        <f>VLOOKUP(ventas_starbucks_2025[[#This Row],[canal_compra]],cambio_canal_compra[#All],2,0)</f>
        <v>Entrega domicilio</v>
      </c>
      <c r="V3164" t="s">
        <v>40</v>
      </c>
      <c r="W3164" t="str">
        <f>VLOOKUP(ventas_starbucks_2025[[#This Row],[método_pago]],cambio_metodo_pago[#All],2,0)</f>
        <v>Efectivo</v>
      </c>
      <c r="X3164" t="s">
        <v>22</v>
      </c>
      <c r="Y3164">
        <v>0</v>
      </c>
      <c r="Z3164" t="str">
        <f>VLOOKUP(ventas_starbucks_2025[[#This Row],[promoción_aplicada5]],promocion_cambiar[#All],2,0)</f>
        <v>Hora Feliz</v>
      </c>
      <c r="AA3164" t="s">
        <v>36</v>
      </c>
      <c r="AB3164" t="s">
        <v>9</v>
      </c>
      <c r="AC3164" t="s">
        <v>24</v>
      </c>
      <c r="AD3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4">
        <v>6.7</v>
      </c>
      <c r="AF3164">
        <v>4</v>
      </c>
      <c r="AG3164">
        <v>50</v>
      </c>
      <c r="AH3164">
        <v>47</v>
      </c>
    </row>
    <row r="3165" spans="1:34" x14ac:dyDescent="0.25">
      <c r="A3165" s="3" t="s">
        <v>3240</v>
      </c>
      <c r="B3165" s="1">
        <v>45715</v>
      </c>
      <c r="C3165" s="23">
        <f t="shared" si="245"/>
        <v>27</v>
      </c>
      <c r="D3165" s="23">
        <f t="shared" si="246"/>
        <v>4</v>
      </c>
      <c r="E3165" s="1" t="str">
        <f t="shared" si="247"/>
        <v>jueves</v>
      </c>
      <c r="F3165" s="23">
        <f t="shared" si="248"/>
        <v>2</v>
      </c>
      <c r="G3165" s="1" t="str">
        <f t="shared" si="249"/>
        <v>febrero</v>
      </c>
      <c r="H3165" s="2">
        <v>0.38750000000000001</v>
      </c>
      <c r="I3165" t="s">
        <v>12</v>
      </c>
      <c r="J3165" t="str">
        <f>VLOOKUP(ventas_starbucks_2025[[#This Row],[sucursal]],cambio_sucursal[#All],2,0)</f>
        <v>Sucursal Córdoba Shopping</v>
      </c>
      <c r="K3165" t="s">
        <v>2</v>
      </c>
      <c r="L3165" t="s">
        <v>3</v>
      </c>
      <c r="M3165" t="s">
        <v>4</v>
      </c>
      <c r="N3165" t="str">
        <f>IFERROR(VLOOKUP(ventas_starbucks_2025[[#This Row],[tamaño_sucio]],cambio_tamaño[#All],2,0),"Tamaño único")</f>
        <v>Tamaño único</v>
      </c>
      <c r="O3165">
        <v>5</v>
      </c>
      <c r="P3165">
        <v>2565.73</v>
      </c>
      <c r="Q3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65">
        <v>12828.65</v>
      </c>
      <c r="S3165" t="s">
        <v>15</v>
      </c>
      <c r="T3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65" t="str">
        <f>VLOOKUP(ventas_starbucks_2025[[#This Row],[canal_compra]],cambio_canal_compra[#All],2,0)</f>
        <v>Para llevar</v>
      </c>
      <c r="V3165" t="s">
        <v>40</v>
      </c>
      <c r="W3165" t="str">
        <f>VLOOKUP(ventas_starbucks_2025[[#This Row],[método_pago]],cambio_metodo_pago[#All],2,0)</f>
        <v>Efectivo</v>
      </c>
      <c r="X3165" t="s">
        <v>22</v>
      </c>
      <c r="Y3165">
        <v>0</v>
      </c>
      <c r="Z3165" t="str">
        <f>VLOOKUP(ventas_starbucks_2025[[#This Row],[promoción_aplicada5]],promocion_cambiar[#All],2,0)</f>
        <v>2x1</v>
      </c>
      <c r="AA3165" t="s">
        <v>51</v>
      </c>
      <c r="AB3165" t="s">
        <v>18</v>
      </c>
      <c r="AC3165" t="s">
        <v>24</v>
      </c>
      <c r="AD3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65">
        <v>11.5</v>
      </c>
      <c r="AF3165">
        <v>5</v>
      </c>
      <c r="AG3165">
        <v>39</v>
      </c>
      <c r="AH3165">
        <v>34</v>
      </c>
    </row>
    <row r="3166" spans="1:34" x14ac:dyDescent="0.25">
      <c r="A3166" s="3" t="s">
        <v>3241</v>
      </c>
      <c r="B3166" s="1">
        <v>45760</v>
      </c>
      <c r="C3166" s="23">
        <f t="shared" si="245"/>
        <v>13</v>
      </c>
      <c r="D3166" s="23">
        <f t="shared" si="246"/>
        <v>7</v>
      </c>
      <c r="E3166" s="1" t="str">
        <f t="shared" si="247"/>
        <v>domingo</v>
      </c>
      <c r="F3166" s="23">
        <f t="shared" si="248"/>
        <v>4</v>
      </c>
      <c r="G3166" s="1" t="str">
        <f t="shared" si="249"/>
        <v>abril</v>
      </c>
      <c r="H3166" s="2">
        <v>0.48819444444444443</v>
      </c>
      <c r="I3166" t="s">
        <v>26</v>
      </c>
      <c r="J3166" t="str">
        <f>VLOOKUP(ventas_starbucks_2025[[#This Row],[sucursal]],cambio_sucursal[#All],2,0)</f>
        <v>Sucursal San Lorenzo 47</v>
      </c>
      <c r="K3166" t="s">
        <v>127</v>
      </c>
      <c r="L3166" t="s">
        <v>44</v>
      </c>
      <c r="M3166" t="s">
        <v>45</v>
      </c>
      <c r="N3166" t="str">
        <f>IFERROR(VLOOKUP(ventas_starbucks_2025[[#This Row],[tamaño_sucio]],cambio_tamaño[#All],2,0),"Tamaño único")</f>
        <v>Grande</v>
      </c>
      <c r="O3166">
        <v>5</v>
      </c>
      <c r="P3166">
        <v>1567.74</v>
      </c>
      <c r="Q3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6">
        <v>7838.7</v>
      </c>
      <c r="S3166" t="s">
        <v>15</v>
      </c>
      <c r="T3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66" t="str">
        <f>VLOOKUP(ventas_starbucks_2025[[#This Row],[canal_compra]],cambio_canal_compra[#All],2,0)</f>
        <v>Para llevar</v>
      </c>
      <c r="V3166" t="s">
        <v>40</v>
      </c>
      <c r="W3166" t="str">
        <f>VLOOKUP(ventas_starbucks_2025[[#This Row],[método_pago]],cambio_metodo_pago[#All],2,0)</f>
        <v>Efectivo</v>
      </c>
      <c r="X3166" t="s">
        <v>22</v>
      </c>
      <c r="Y3166">
        <v>0</v>
      </c>
      <c r="Z3166" t="str">
        <f>VLOOKUP(ventas_starbucks_2025[[#This Row],[promoción_aplicada5]],promocion_cambiar[#All],2,0)</f>
        <v>Combo</v>
      </c>
      <c r="AA3166" t="s">
        <v>8</v>
      </c>
      <c r="AB3166" t="s">
        <v>32</v>
      </c>
      <c r="AC3166" t="s">
        <v>10</v>
      </c>
      <c r="AD3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6">
        <v>6.5</v>
      </c>
      <c r="AF3166">
        <v>3</v>
      </c>
      <c r="AG3166">
        <v>20</v>
      </c>
      <c r="AH3166">
        <v>15</v>
      </c>
    </row>
    <row r="3167" spans="1:34" x14ac:dyDescent="0.25">
      <c r="A3167" s="3" t="s">
        <v>3242</v>
      </c>
      <c r="B3167" s="1">
        <v>45732</v>
      </c>
      <c r="C3167" s="23">
        <f t="shared" si="245"/>
        <v>16</v>
      </c>
      <c r="D3167" s="23">
        <f t="shared" si="246"/>
        <v>7</v>
      </c>
      <c r="E3167" s="23" t="str">
        <f t="shared" si="247"/>
        <v>domingo</v>
      </c>
      <c r="F3167" s="23">
        <f t="shared" si="248"/>
        <v>3</v>
      </c>
      <c r="G3167" s="23" t="str">
        <f t="shared" si="249"/>
        <v>marzo</v>
      </c>
      <c r="H3167" s="2">
        <v>0.65902777777777777</v>
      </c>
      <c r="I3167" t="s">
        <v>1</v>
      </c>
      <c r="J3167" t="str">
        <f>VLOOKUP(ventas_starbucks_2025[[#This Row],[sucursal]],cambio_sucursal[#All],2,0)</f>
        <v>Sucursal Nueva Córdoba</v>
      </c>
      <c r="K3167" t="s">
        <v>94</v>
      </c>
      <c r="L3167" t="s">
        <v>70</v>
      </c>
      <c r="M3167" t="s">
        <v>45</v>
      </c>
      <c r="N3167" t="str">
        <f>IFERROR(VLOOKUP(ventas_starbucks_2025[[#This Row],[tamaño_sucio]],cambio_tamaño[#All],2,0),"Tamaño único")</f>
        <v>Grande</v>
      </c>
      <c r="O3167">
        <v>1</v>
      </c>
      <c r="P3167">
        <v>1716.27</v>
      </c>
      <c r="Q3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7">
        <v>1716.27</v>
      </c>
      <c r="S3167" t="s">
        <v>31</v>
      </c>
      <c r="T3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7" t="str">
        <f>VLOOKUP(ventas_starbucks_2025[[#This Row],[canal_compra]],cambio_canal_compra[#All],2,0)</f>
        <v>Entrega domicilio</v>
      </c>
      <c r="V3167" t="s">
        <v>6</v>
      </c>
      <c r="W3167" t="str">
        <f>VLOOKUP(ventas_starbucks_2025[[#This Row],[método_pago]],cambio_metodo_pago[#All],2,0)</f>
        <v>Aplicación móbil</v>
      </c>
      <c r="X3167" t="s">
        <v>22</v>
      </c>
      <c r="Y3167">
        <v>0</v>
      </c>
      <c r="Z3167" t="str">
        <f>VLOOKUP(ventas_starbucks_2025[[#This Row],[promoción_aplicada5]],promocion_cambiar[#All],2,0)</f>
        <v>Combo</v>
      </c>
      <c r="AA3167" t="s">
        <v>8</v>
      </c>
      <c r="AB3167" t="s">
        <v>9</v>
      </c>
      <c r="AC3167" t="s">
        <v>41</v>
      </c>
      <c r="AD3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7">
        <v>6.5</v>
      </c>
      <c r="AF3167">
        <v>2</v>
      </c>
      <c r="AG3167">
        <v>22</v>
      </c>
      <c r="AH3167">
        <v>21</v>
      </c>
    </row>
    <row r="3168" spans="1:34" x14ac:dyDescent="0.25">
      <c r="A3168" s="3" t="s">
        <v>3243</v>
      </c>
      <c r="B3168" s="1">
        <v>45680</v>
      </c>
      <c r="C3168" s="23">
        <f t="shared" si="245"/>
        <v>23</v>
      </c>
      <c r="D3168" s="23">
        <f t="shared" si="246"/>
        <v>4</v>
      </c>
      <c r="E3168" s="23" t="str">
        <f t="shared" si="247"/>
        <v>jueves</v>
      </c>
      <c r="F3168" s="23">
        <f t="shared" si="248"/>
        <v>1</v>
      </c>
      <c r="G3168" s="23" t="str">
        <f t="shared" si="249"/>
        <v>enero</v>
      </c>
      <c r="H3168" s="2">
        <v>0.80138888888888893</v>
      </c>
      <c r="I3168" t="s">
        <v>12</v>
      </c>
      <c r="J3168" t="str">
        <f>VLOOKUP(ventas_starbucks_2025[[#This Row],[sucursal]],cambio_sucursal[#All],2,0)</f>
        <v>Sucursal Córdoba Shopping</v>
      </c>
      <c r="K3168" t="s">
        <v>58</v>
      </c>
      <c r="L3168" t="s">
        <v>39</v>
      </c>
      <c r="M3168" t="s">
        <v>4</v>
      </c>
      <c r="N3168" t="str">
        <f>IFERROR(VLOOKUP(ventas_starbucks_2025[[#This Row],[tamaño_sucio]],cambio_tamaño[#All],2,0),"Tamaño único")</f>
        <v>Tamaño único</v>
      </c>
      <c r="O3168">
        <v>4</v>
      </c>
      <c r="P3168">
        <v>1305.98</v>
      </c>
      <c r="Q3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8">
        <v>5223.92</v>
      </c>
      <c r="S3168" t="s">
        <v>15</v>
      </c>
      <c r="T3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68" t="str">
        <f>VLOOKUP(ventas_starbucks_2025[[#This Row],[canal_compra]],cambio_canal_compra[#All],2,0)</f>
        <v>Para llevar</v>
      </c>
      <c r="V3168" t="s">
        <v>40</v>
      </c>
      <c r="W3168" t="str">
        <f>VLOOKUP(ventas_starbucks_2025[[#This Row],[método_pago]],cambio_metodo_pago[#All],2,0)</f>
        <v>Efectivo</v>
      </c>
      <c r="X3168" t="s">
        <v>7</v>
      </c>
      <c r="Y3168">
        <v>10</v>
      </c>
      <c r="Z3168" t="str">
        <f>VLOOKUP(ventas_starbucks_2025[[#This Row],[promoción_aplicada5]],promocion_cambiar[#All],2,0)</f>
        <v>2x1</v>
      </c>
      <c r="AA3168" t="s">
        <v>51</v>
      </c>
      <c r="AB3168" t="s">
        <v>18</v>
      </c>
      <c r="AC3168" t="s">
        <v>24</v>
      </c>
      <c r="AD3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68">
        <v>4</v>
      </c>
      <c r="AF3168">
        <v>3</v>
      </c>
      <c r="AG3168">
        <v>13</v>
      </c>
      <c r="AH3168">
        <v>9</v>
      </c>
    </row>
    <row r="3169" spans="1:34" x14ac:dyDescent="0.25">
      <c r="A3169" s="3" t="s">
        <v>3244</v>
      </c>
      <c r="B3169" s="1">
        <v>45707</v>
      </c>
      <c r="C3169" s="23">
        <f t="shared" si="245"/>
        <v>19</v>
      </c>
      <c r="D3169" s="23">
        <f t="shared" si="246"/>
        <v>3</v>
      </c>
      <c r="E3169" s="23" t="str">
        <f t="shared" si="247"/>
        <v>miércoles</v>
      </c>
      <c r="F3169" s="23">
        <f t="shared" si="248"/>
        <v>2</v>
      </c>
      <c r="G3169" s="23" t="str">
        <f t="shared" si="249"/>
        <v>febrero</v>
      </c>
      <c r="H3169" s="2">
        <v>0.6645833333333333</v>
      </c>
      <c r="I3169" t="s">
        <v>26</v>
      </c>
      <c r="J3169" t="str">
        <f>VLOOKUP(ventas_starbucks_2025[[#This Row],[sucursal]],cambio_sucursal[#All],2,0)</f>
        <v>Sucursal San Lorenzo 47</v>
      </c>
      <c r="K3169" t="s">
        <v>20</v>
      </c>
      <c r="L3169" t="s">
        <v>21</v>
      </c>
      <c r="M3169" t="s">
        <v>4</v>
      </c>
      <c r="N3169" t="str">
        <f>IFERROR(VLOOKUP(ventas_starbucks_2025[[#This Row],[tamaño_sucio]],cambio_tamaño[#All],2,0),"Tamaño único")</f>
        <v>Tamaño único</v>
      </c>
      <c r="O3169">
        <v>4</v>
      </c>
      <c r="P3169">
        <v>827.82</v>
      </c>
      <c r="Q3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69">
        <v>3311.28</v>
      </c>
      <c r="S3169" t="s">
        <v>5</v>
      </c>
      <c r="T3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9" t="str">
        <f>VLOOKUP(ventas_starbucks_2025[[#This Row],[canal_compra]],cambio_canal_compra[#All],2,0)</f>
        <v>En tienda</v>
      </c>
      <c r="V3169" t="s">
        <v>40</v>
      </c>
      <c r="W3169" t="str">
        <f>VLOOKUP(ventas_starbucks_2025[[#This Row],[método_pago]],cambio_metodo_pago[#All],2,0)</f>
        <v>Efectivo</v>
      </c>
      <c r="X3169" t="s">
        <v>7</v>
      </c>
      <c r="Y3169">
        <v>0</v>
      </c>
      <c r="Z3169" t="str">
        <f>VLOOKUP(ventas_starbucks_2025[[#This Row],[promoción_aplicada5]],promocion_cambiar[#All],2,0)</f>
        <v>Hora Feliz</v>
      </c>
      <c r="AA3169" t="s">
        <v>36</v>
      </c>
      <c r="AB3169" t="s">
        <v>52</v>
      </c>
      <c r="AC3169" t="s">
        <v>41</v>
      </c>
      <c r="AD3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9">
        <v>6.8</v>
      </c>
      <c r="AF3169">
        <v>3</v>
      </c>
      <c r="AG3169">
        <v>13</v>
      </c>
      <c r="AH3169">
        <v>9</v>
      </c>
    </row>
    <row r="3170" spans="1:34" x14ac:dyDescent="0.25">
      <c r="A3170" s="3" t="s">
        <v>3245</v>
      </c>
      <c r="B3170" s="1">
        <v>45718</v>
      </c>
      <c r="C3170" s="23">
        <f t="shared" si="245"/>
        <v>2</v>
      </c>
      <c r="D3170" s="23">
        <f t="shared" si="246"/>
        <v>7</v>
      </c>
      <c r="E3170" s="23" t="str">
        <f t="shared" si="247"/>
        <v>domingo</v>
      </c>
      <c r="F3170" s="23">
        <f t="shared" si="248"/>
        <v>3</v>
      </c>
      <c r="G3170" s="23" t="str">
        <f t="shared" si="249"/>
        <v>marzo</v>
      </c>
      <c r="H3170" s="2">
        <v>0.64444444444444449</v>
      </c>
      <c r="I3170" t="s">
        <v>26</v>
      </c>
      <c r="J3170" t="str">
        <f>VLOOKUP(ventas_starbucks_2025[[#This Row],[sucursal]],cambio_sucursal[#All],2,0)</f>
        <v>Sucursal San Lorenzo 47</v>
      </c>
      <c r="K3170" t="s">
        <v>115</v>
      </c>
      <c r="L3170" t="s">
        <v>21</v>
      </c>
      <c r="M3170" t="s">
        <v>4</v>
      </c>
      <c r="N3170" t="str">
        <f>IFERROR(VLOOKUP(ventas_starbucks_2025[[#This Row],[tamaño_sucio]],cambio_tamaño[#All],2,0),"Tamaño único")</f>
        <v>Tamaño único</v>
      </c>
      <c r="O3170">
        <v>1</v>
      </c>
      <c r="P3170">
        <v>872.38</v>
      </c>
      <c r="Q3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70">
        <v>872.38</v>
      </c>
      <c r="S3170" t="s">
        <v>31</v>
      </c>
      <c r="T3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0" t="str">
        <f>VLOOKUP(ventas_starbucks_2025[[#This Row],[canal_compra]],cambio_canal_compra[#All],2,0)</f>
        <v>Entrega domicilio</v>
      </c>
      <c r="V3170" t="s">
        <v>40</v>
      </c>
      <c r="W3170" t="str">
        <f>VLOOKUP(ventas_starbucks_2025[[#This Row],[método_pago]],cambio_metodo_pago[#All],2,0)</f>
        <v>Efectivo</v>
      </c>
      <c r="X3170" t="s">
        <v>7</v>
      </c>
      <c r="Y3170">
        <v>15</v>
      </c>
      <c r="Z3170" t="str">
        <f>VLOOKUP(ventas_starbucks_2025[[#This Row],[promoción_aplicada5]],promocion_cambiar[#All],2,0)</f>
        <v>Ninguna</v>
      </c>
      <c r="AA3170" t="s">
        <v>17</v>
      </c>
      <c r="AB3170" t="s">
        <v>9</v>
      </c>
      <c r="AC3170" t="s">
        <v>24</v>
      </c>
      <c r="AD3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70">
        <v>6.5</v>
      </c>
      <c r="AF3170">
        <v>5</v>
      </c>
      <c r="AG3170">
        <v>23</v>
      </c>
      <c r="AH3170">
        <v>22</v>
      </c>
    </row>
    <row r="3171" spans="1:34" x14ac:dyDescent="0.25">
      <c r="A3171" s="3" t="s">
        <v>3246</v>
      </c>
      <c r="B3171" s="1">
        <v>45680</v>
      </c>
      <c r="C3171" s="23">
        <f t="shared" si="245"/>
        <v>23</v>
      </c>
      <c r="D3171" s="23">
        <f t="shared" si="246"/>
        <v>4</v>
      </c>
      <c r="E3171" s="23" t="str">
        <f t="shared" si="247"/>
        <v>jueves</v>
      </c>
      <c r="F3171" s="23">
        <f t="shared" si="248"/>
        <v>1</v>
      </c>
      <c r="G3171" s="23" t="str">
        <f t="shared" si="249"/>
        <v>enero</v>
      </c>
      <c r="H3171" s="2">
        <v>0.41458333333333336</v>
      </c>
      <c r="I3171" t="s">
        <v>1</v>
      </c>
      <c r="J3171" t="str">
        <f>VLOOKUP(ventas_starbucks_2025[[#This Row],[sucursal]],cambio_sucursal[#All],2,0)</f>
        <v>Sucursal Nueva Córdoba</v>
      </c>
      <c r="K3171" t="s">
        <v>115</v>
      </c>
      <c r="L3171" t="s">
        <v>21</v>
      </c>
      <c r="M3171" t="s">
        <v>4</v>
      </c>
      <c r="N3171" t="str">
        <f>IFERROR(VLOOKUP(ventas_starbucks_2025[[#This Row],[tamaño_sucio]],cambio_tamaño[#All],2,0),"Tamaño único")</f>
        <v>Tamaño único</v>
      </c>
      <c r="O3171">
        <v>1</v>
      </c>
      <c r="P3171">
        <v>1270.29</v>
      </c>
      <c r="Q3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1">
        <v>1270.29</v>
      </c>
      <c r="S3171" t="s">
        <v>15</v>
      </c>
      <c r="T3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1" t="str">
        <f>VLOOKUP(ventas_starbucks_2025[[#This Row],[canal_compra]],cambio_canal_compra[#All],2,0)</f>
        <v>Para llevar</v>
      </c>
      <c r="V3171" t="s">
        <v>40</v>
      </c>
      <c r="W3171" t="str">
        <f>VLOOKUP(ventas_starbucks_2025[[#This Row],[método_pago]],cambio_metodo_pago[#All],2,0)</f>
        <v>Efectivo</v>
      </c>
      <c r="X3171" t="s">
        <v>7</v>
      </c>
      <c r="Y3171">
        <v>10</v>
      </c>
      <c r="Z3171" t="str">
        <f>VLOOKUP(ventas_starbucks_2025[[#This Row],[promoción_aplicada5]],promocion_cambiar[#All],2,0)</f>
        <v>2x1</v>
      </c>
      <c r="AA3171" t="s">
        <v>51</v>
      </c>
      <c r="AB3171" t="s">
        <v>23</v>
      </c>
      <c r="AC3171" t="s">
        <v>41</v>
      </c>
      <c r="AD3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71">
        <v>7.2</v>
      </c>
      <c r="AF3171">
        <v>3</v>
      </c>
      <c r="AG3171">
        <v>32</v>
      </c>
      <c r="AH3171">
        <v>31</v>
      </c>
    </row>
    <row r="3172" spans="1:34" x14ac:dyDescent="0.25">
      <c r="A3172" s="3" t="s">
        <v>3247</v>
      </c>
      <c r="B3172" s="1">
        <v>45736</v>
      </c>
      <c r="C3172" s="23">
        <f t="shared" si="245"/>
        <v>20</v>
      </c>
      <c r="D3172" s="23">
        <f t="shared" si="246"/>
        <v>4</v>
      </c>
      <c r="E3172" s="23" t="str">
        <f t="shared" si="247"/>
        <v>jueves</v>
      </c>
      <c r="F3172" s="23">
        <f t="shared" si="248"/>
        <v>3</v>
      </c>
      <c r="G3172" s="23" t="str">
        <f t="shared" si="249"/>
        <v>marzo</v>
      </c>
      <c r="H3172" s="2">
        <v>0.60069444444444442</v>
      </c>
      <c r="I3172" t="s">
        <v>12</v>
      </c>
      <c r="J3172" t="str">
        <f>VLOOKUP(ventas_starbucks_2025[[#This Row],[sucursal]],cambio_sucursal[#All],2,0)</f>
        <v>Sucursal Córdoba Shopping</v>
      </c>
      <c r="K3172" t="s">
        <v>173</v>
      </c>
      <c r="L3172" t="s">
        <v>35</v>
      </c>
      <c r="M3172" t="s">
        <v>4</v>
      </c>
      <c r="N3172" t="str">
        <f>IFERROR(VLOOKUP(ventas_starbucks_2025[[#This Row],[tamaño_sucio]],cambio_tamaño[#All],2,0),"Tamaño único")</f>
        <v>Tamaño único</v>
      </c>
      <c r="O3172">
        <v>2</v>
      </c>
      <c r="P3172">
        <v>1201.79</v>
      </c>
      <c r="Q3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2">
        <v>2403.58</v>
      </c>
      <c r="S3172" t="s">
        <v>31</v>
      </c>
      <c r="T3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2" t="str">
        <f>VLOOKUP(ventas_starbucks_2025[[#This Row],[canal_compra]],cambio_canal_compra[#All],2,0)</f>
        <v>Entrega domicilio</v>
      </c>
      <c r="V3172" t="s">
        <v>6</v>
      </c>
      <c r="W3172" t="str">
        <f>VLOOKUP(ventas_starbucks_2025[[#This Row],[método_pago]],cambio_metodo_pago[#All],2,0)</f>
        <v>Aplicación móbil</v>
      </c>
      <c r="X3172" t="s">
        <v>7</v>
      </c>
      <c r="Y3172">
        <v>0</v>
      </c>
      <c r="Z3172" t="str">
        <f>VLOOKUP(ventas_starbucks_2025[[#This Row],[promoción_aplicada5]],promocion_cambiar[#All],2,0)</f>
        <v>Combo</v>
      </c>
      <c r="AA3172" t="s">
        <v>8</v>
      </c>
      <c r="AB3172" t="s">
        <v>32</v>
      </c>
      <c r="AC3172" t="s">
        <v>41</v>
      </c>
      <c r="AD3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72">
        <v>8</v>
      </c>
      <c r="AF3172">
        <v>2</v>
      </c>
      <c r="AG3172">
        <v>34</v>
      </c>
      <c r="AH3172">
        <v>32</v>
      </c>
    </row>
    <row r="3173" spans="1:34" x14ac:dyDescent="0.25">
      <c r="A3173" s="3" t="s">
        <v>3248</v>
      </c>
      <c r="B3173" s="1">
        <v>45741</v>
      </c>
      <c r="C3173" s="23">
        <f t="shared" si="245"/>
        <v>25</v>
      </c>
      <c r="D3173" s="23">
        <f t="shared" si="246"/>
        <v>2</v>
      </c>
      <c r="E3173" s="23" t="str">
        <f t="shared" si="247"/>
        <v>martes</v>
      </c>
      <c r="F3173" s="23">
        <f t="shared" si="248"/>
        <v>3</v>
      </c>
      <c r="G3173" s="23" t="str">
        <f t="shared" si="249"/>
        <v>marzo</v>
      </c>
      <c r="H3173" s="2">
        <v>0.83958333333333335</v>
      </c>
      <c r="I3173" t="s">
        <v>1</v>
      </c>
      <c r="J3173" t="str">
        <f>VLOOKUP(ventas_starbucks_2025[[#This Row],[sucursal]],cambio_sucursal[#All],2,0)</f>
        <v>Sucursal Nueva Córdoba</v>
      </c>
      <c r="K3173" t="s">
        <v>74</v>
      </c>
      <c r="L3173" t="s">
        <v>70</v>
      </c>
      <c r="M3173" t="s">
        <v>55</v>
      </c>
      <c r="N3173" t="str">
        <f>IFERROR(VLOOKUP(ventas_starbucks_2025[[#This Row],[tamaño_sucio]],cambio_tamaño[#All],2,0),"Tamaño único")</f>
        <v>Pequeño</v>
      </c>
      <c r="O3173">
        <v>2</v>
      </c>
      <c r="P3173">
        <v>1875.54</v>
      </c>
      <c r="Q3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3">
        <v>3751.08</v>
      </c>
      <c r="S3173" t="s">
        <v>15</v>
      </c>
      <c r="T3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3" t="str">
        <f>VLOOKUP(ventas_starbucks_2025[[#This Row],[canal_compra]],cambio_canal_compra[#All],2,0)</f>
        <v>Para llevar</v>
      </c>
      <c r="V3173" t="s">
        <v>16</v>
      </c>
      <c r="W3173" t="str">
        <f>VLOOKUP(ventas_starbucks_2025[[#This Row],[método_pago]],cambio_metodo_pago[#All],2,0)</f>
        <v>Tarjeta</v>
      </c>
      <c r="X3173" t="s">
        <v>22</v>
      </c>
      <c r="Y3173">
        <v>0</v>
      </c>
      <c r="Z3173" t="str">
        <f>VLOOKUP(ventas_starbucks_2025[[#This Row],[promoción_aplicada5]],promocion_cambiar[#All],2,0)</f>
        <v>Combo</v>
      </c>
      <c r="AA3173" t="s">
        <v>8</v>
      </c>
      <c r="AB3173" t="s">
        <v>32</v>
      </c>
      <c r="AC3173" t="s">
        <v>24</v>
      </c>
      <c r="AD3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73">
        <v>13.1</v>
      </c>
      <c r="AF3173">
        <v>1</v>
      </c>
      <c r="AG3173">
        <v>46</v>
      </c>
      <c r="AH3173">
        <v>44</v>
      </c>
    </row>
    <row r="3174" spans="1:34" x14ac:dyDescent="0.25">
      <c r="A3174" s="3" t="s">
        <v>3249</v>
      </c>
      <c r="B3174" s="1">
        <v>45675</v>
      </c>
      <c r="C3174" s="23">
        <f t="shared" si="245"/>
        <v>18</v>
      </c>
      <c r="D3174" s="23">
        <f t="shared" si="246"/>
        <v>6</v>
      </c>
      <c r="E3174" s="23" t="str">
        <f t="shared" si="247"/>
        <v>sábado</v>
      </c>
      <c r="F3174" s="23">
        <f t="shared" si="248"/>
        <v>1</v>
      </c>
      <c r="G3174" s="23" t="str">
        <f t="shared" si="249"/>
        <v>enero</v>
      </c>
      <c r="H3174" s="2">
        <v>0.78194444444444444</v>
      </c>
      <c r="I3174" t="s">
        <v>57</v>
      </c>
      <c r="J3174" t="str">
        <f>VLOOKUP(ventas_starbucks_2025[[#This Row],[sucursal]],cambio_sucursal[#All],2,0)</f>
        <v>Sucursal Avda Colón</v>
      </c>
      <c r="K3174" t="s">
        <v>2</v>
      </c>
      <c r="L3174" t="s">
        <v>3</v>
      </c>
      <c r="M3174" t="s">
        <v>4</v>
      </c>
      <c r="N3174" t="str">
        <f>IFERROR(VLOOKUP(ventas_starbucks_2025[[#This Row],[tamaño_sucio]],cambio_tamaño[#All],2,0),"Tamaño único")</f>
        <v>Tamaño único</v>
      </c>
      <c r="O3174">
        <v>5</v>
      </c>
      <c r="P3174">
        <v>2959.64</v>
      </c>
      <c r="Q3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74">
        <v>14798.2</v>
      </c>
      <c r="S3174" t="s">
        <v>5</v>
      </c>
      <c r="T3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74" t="str">
        <f>VLOOKUP(ventas_starbucks_2025[[#This Row],[canal_compra]],cambio_canal_compra[#All],2,0)</f>
        <v>En tienda</v>
      </c>
      <c r="V3174" t="s">
        <v>40</v>
      </c>
      <c r="W3174" t="str">
        <f>VLOOKUP(ventas_starbucks_2025[[#This Row],[método_pago]],cambio_metodo_pago[#All],2,0)</f>
        <v>Efectivo</v>
      </c>
      <c r="X3174" t="s">
        <v>7</v>
      </c>
      <c r="Y3174">
        <v>0</v>
      </c>
      <c r="Z3174" t="str">
        <f>VLOOKUP(ventas_starbucks_2025[[#This Row],[promoción_aplicada5]],promocion_cambiar[#All],2,0)</f>
        <v>Hora Feliz</v>
      </c>
      <c r="AA3174" t="s">
        <v>36</v>
      </c>
      <c r="AB3174" t="s">
        <v>23</v>
      </c>
      <c r="AC3174" t="s">
        <v>24</v>
      </c>
      <c r="AD3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74">
        <v>13.6</v>
      </c>
      <c r="AF3174">
        <v>2</v>
      </c>
      <c r="AG3174">
        <v>36</v>
      </c>
      <c r="AH3174">
        <v>31</v>
      </c>
    </row>
    <row r="3175" spans="1:34" x14ac:dyDescent="0.25">
      <c r="A3175" s="3" t="s">
        <v>3250</v>
      </c>
      <c r="B3175" s="1">
        <v>45717</v>
      </c>
      <c r="C3175" s="23">
        <f t="shared" si="245"/>
        <v>1</v>
      </c>
      <c r="D3175" s="23">
        <f t="shared" si="246"/>
        <v>6</v>
      </c>
      <c r="E3175" s="1" t="str">
        <f t="shared" si="247"/>
        <v>sábado</v>
      </c>
      <c r="F3175" s="23">
        <f t="shared" si="248"/>
        <v>3</v>
      </c>
      <c r="G3175" s="1" t="str">
        <f t="shared" si="249"/>
        <v>marzo</v>
      </c>
      <c r="H3175" s="2">
        <v>0.57847222222222228</v>
      </c>
      <c r="I3175" t="s">
        <v>1</v>
      </c>
      <c r="J3175" t="str">
        <f>VLOOKUP(ventas_starbucks_2025[[#This Row],[sucursal]],cambio_sucursal[#All],2,0)</f>
        <v>Sucursal Nueva Córdoba</v>
      </c>
      <c r="K3175" t="s">
        <v>101</v>
      </c>
      <c r="L3175" t="s">
        <v>3</v>
      </c>
      <c r="M3175" t="s">
        <v>4</v>
      </c>
      <c r="N3175" t="str">
        <f>IFERROR(VLOOKUP(ventas_starbucks_2025[[#This Row],[tamaño_sucio]],cambio_tamaño[#All],2,0),"Tamaño único")</f>
        <v>Tamaño único</v>
      </c>
      <c r="O3175">
        <v>3</v>
      </c>
      <c r="P3175">
        <v>2915.05</v>
      </c>
      <c r="Q3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75">
        <v>8745.15</v>
      </c>
      <c r="S3175" t="s">
        <v>31</v>
      </c>
      <c r="T3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75" t="str">
        <f>VLOOKUP(ventas_starbucks_2025[[#This Row],[canal_compra]],cambio_canal_compra[#All],2,0)</f>
        <v>Entrega domicilio</v>
      </c>
      <c r="V3175" t="s">
        <v>40</v>
      </c>
      <c r="W3175" t="str">
        <f>VLOOKUP(ventas_starbucks_2025[[#This Row],[método_pago]],cambio_metodo_pago[#All],2,0)</f>
        <v>Efectivo</v>
      </c>
      <c r="X3175" t="s">
        <v>22</v>
      </c>
      <c r="Y3175">
        <v>0</v>
      </c>
      <c r="Z3175" t="str">
        <f>VLOOKUP(ventas_starbucks_2025[[#This Row],[promoción_aplicada5]],promocion_cambiar[#All],2,0)</f>
        <v>Hora Feliz</v>
      </c>
      <c r="AA3175" t="s">
        <v>36</v>
      </c>
      <c r="AB3175" t="s">
        <v>23</v>
      </c>
      <c r="AC3175" t="s">
        <v>24</v>
      </c>
      <c r="AD3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75">
        <v>2.8</v>
      </c>
      <c r="AF3175">
        <v>2</v>
      </c>
      <c r="AG3175">
        <v>35</v>
      </c>
      <c r="AH3175">
        <v>32</v>
      </c>
    </row>
    <row r="3176" spans="1:34" x14ac:dyDescent="0.25">
      <c r="A3176" s="3" t="s">
        <v>3251</v>
      </c>
      <c r="B3176" s="1">
        <v>45662</v>
      </c>
      <c r="C3176" s="23">
        <f t="shared" si="245"/>
        <v>5</v>
      </c>
      <c r="D3176" s="23">
        <f t="shared" si="246"/>
        <v>7</v>
      </c>
      <c r="E3176" s="23" t="str">
        <f t="shared" si="247"/>
        <v>domingo</v>
      </c>
      <c r="F3176" s="23">
        <f t="shared" si="248"/>
        <v>1</v>
      </c>
      <c r="G3176" s="23" t="str">
        <f t="shared" si="249"/>
        <v>enero</v>
      </c>
      <c r="H3176" s="2">
        <v>0.7270833333333333</v>
      </c>
      <c r="I3176" t="s">
        <v>1</v>
      </c>
      <c r="J3176" t="str">
        <f>VLOOKUP(ventas_starbucks_2025[[#This Row],[sucursal]],cambio_sucursal[#All],2,0)</f>
        <v>Sucursal Nueva Córdoba</v>
      </c>
      <c r="K3176" t="s">
        <v>205</v>
      </c>
      <c r="L3176" t="s">
        <v>70</v>
      </c>
      <c r="M3176" t="s">
        <v>45</v>
      </c>
      <c r="N3176" t="str">
        <f>IFERROR(VLOOKUP(ventas_starbucks_2025[[#This Row],[tamaño_sucio]],cambio_tamaño[#All],2,0),"Tamaño único")</f>
        <v>Grande</v>
      </c>
      <c r="O3176">
        <v>2</v>
      </c>
      <c r="P3176">
        <v>1384.16</v>
      </c>
      <c r="Q3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6">
        <v>2768.32</v>
      </c>
      <c r="S3176" t="s">
        <v>15</v>
      </c>
      <c r="T3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6" t="str">
        <f>VLOOKUP(ventas_starbucks_2025[[#This Row],[canal_compra]],cambio_canal_compra[#All],2,0)</f>
        <v>Para llevar</v>
      </c>
      <c r="V3176" t="s">
        <v>16</v>
      </c>
      <c r="W3176" t="str">
        <f>VLOOKUP(ventas_starbucks_2025[[#This Row],[método_pago]],cambio_metodo_pago[#All],2,0)</f>
        <v>Tarjeta</v>
      </c>
      <c r="X3176" t="s">
        <v>22</v>
      </c>
      <c r="Y3176">
        <v>0</v>
      </c>
      <c r="Z3176" t="str">
        <f>VLOOKUP(ventas_starbucks_2025[[#This Row],[promoción_aplicada5]],promocion_cambiar[#All],2,0)</f>
        <v>Ninguna</v>
      </c>
      <c r="AA3176" t="s">
        <v>17</v>
      </c>
      <c r="AB3176" t="s">
        <v>52</v>
      </c>
      <c r="AC3176" t="s">
        <v>10</v>
      </c>
      <c r="AD3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76">
        <v>13.6</v>
      </c>
      <c r="AF3176">
        <v>5</v>
      </c>
      <c r="AG3176">
        <v>18</v>
      </c>
      <c r="AH3176">
        <v>16</v>
      </c>
    </row>
    <row r="3177" spans="1:34" x14ac:dyDescent="0.25">
      <c r="A3177" s="3" t="s">
        <v>3252</v>
      </c>
      <c r="B3177" s="1">
        <v>45670</v>
      </c>
      <c r="C3177" s="23">
        <f t="shared" si="245"/>
        <v>13</v>
      </c>
      <c r="D3177" s="23">
        <f t="shared" si="246"/>
        <v>1</v>
      </c>
      <c r="E3177" s="1" t="str">
        <f t="shared" si="247"/>
        <v>lunes</v>
      </c>
      <c r="F3177" s="23">
        <f t="shared" si="248"/>
        <v>1</v>
      </c>
      <c r="G3177" s="1" t="str">
        <f t="shared" si="249"/>
        <v>enero</v>
      </c>
      <c r="H3177" s="2">
        <v>0.8354166666666667</v>
      </c>
      <c r="I3177" t="s">
        <v>1</v>
      </c>
      <c r="J3177" t="str">
        <f>VLOOKUP(ventas_starbucks_2025[[#This Row],[sucursal]],cambio_sucursal[#All],2,0)</f>
        <v>Sucursal Nueva Córdoba</v>
      </c>
      <c r="K3177" t="s">
        <v>82</v>
      </c>
      <c r="L3177" t="s">
        <v>28</v>
      </c>
      <c r="M3177" t="s">
        <v>4</v>
      </c>
      <c r="N3177" t="str">
        <f>IFERROR(VLOOKUP(ventas_starbucks_2025[[#This Row],[tamaño_sucio]],cambio_tamaño[#All],2,0),"Tamaño único")</f>
        <v>Tamaño único</v>
      </c>
      <c r="O3177">
        <v>1</v>
      </c>
      <c r="P3177">
        <v>2823.67</v>
      </c>
      <c r="Q3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77">
        <v>2823.67</v>
      </c>
      <c r="S3177" t="s">
        <v>15</v>
      </c>
      <c r="T3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7" t="str">
        <f>VLOOKUP(ventas_starbucks_2025[[#This Row],[canal_compra]],cambio_canal_compra[#All],2,0)</f>
        <v>Para llevar</v>
      </c>
      <c r="V3177" t="s">
        <v>40</v>
      </c>
      <c r="W3177" t="str">
        <f>VLOOKUP(ventas_starbucks_2025[[#This Row],[método_pago]],cambio_metodo_pago[#All],2,0)</f>
        <v>Efectivo</v>
      </c>
      <c r="X3177" t="s">
        <v>22</v>
      </c>
      <c r="Y3177">
        <v>0</v>
      </c>
      <c r="Z3177" t="str">
        <f>VLOOKUP(ventas_starbucks_2025[[#This Row],[promoción_aplicada5]],promocion_cambiar[#All],2,0)</f>
        <v>2x1</v>
      </c>
      <c r="AA3177" t="s">
        <v>51</v>
      </c>
      <c r="AB3177" t="s">
        <v>18</v>
      </c>
      <c r="AC3177" t="s">
        <v>24</v>
      </c>
      <c r="AD3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77">
        <v>4.7</v>
      </c>
      <c r="AF3177">
        <v>4</v>
      </c>
      <c r="AG3177">
        <v>17</v>
      </c>
      <c r="AH3177">
        <v>16</v>
      </c>
    </row>
    <row r="3178" spans="1:34" x14ac:dyDescent="0.25">
      <c r="A3178" s="3" t="s">
        <v>3253</v>
      </c>
      <c r="B3178" s="1">
        <v>45704</v>
      </c>
      <c r="C3178" s="23">
        <f t="shared" si="245"/>
        <v>16</v>
      </c>
      <c r="D3178" s="23">
        <f t="shared" si="246"/>
        <v>7</v>
      </c>
      <c r="E3178" s="23" t="str">
        <f t="shared" si="247"/>
        <v>domingo</v>
      </c>
      <c r="F3178" s="23">
        <f t="shared" si="248"/>
        <v>2</v>
      </c>
      <c r="G3178" s="23" t="str">
        <f t="shared" si="249"/>
        <v>febrero</v>
      </c>
      <c r="H3178" s="2">
        <v>0.63611111111111107</v>
      </c>
      <c r="I3178" t="s">
        <v>12</v>
      </c>
      <c r="J3178" t="str">
        <f>VLOOKUP(ventas_starbucks_2025[[#This Row],[sucursal]],cambio_sucursal[#All],2,0)</f>
        <v>Sucursal Córdoba Shopping</v>
      </c>
      <c r="K3178" t="s">
        <v>82</v>
      </c>
      <c r="L3178" t="s">
        <v>28</v>
      </c>
      <c r="M3178" t="s">
        <v>4</v>
      </c>
      <c r="N3178" t="str">
        <f>IFERROR(VLOOKUP(ventas_starbucks_2025[[#This Row],[tamaño_sucio]],cambio_tamaño[#All],2,0),"Tamaño único")</f>
        <v>Tamaño único</v>
      </c>
      <c r="O3178">
        <v>3</v>
      </c>
      <c r="P3178">
        <v>2277.1999999999998</v>
      </c>
      <c r="Q3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78">
        <v>6831.6</v>
      </c>
      <c r="S3178" t="s">
        <v>15</v>
      </c>
      <c r="T3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78" t="str">
        <f>VLOOKUP(ventas_starbucks_2025[[#This Row],[canal_compra]],cambio_canal_compra[#All],2,0)</f>
        <v>Para llevar</v>
      </c>
      <c r="V3178" t="s">
        <v>40</v>
      </c>
      <c r="W3178" t="str">
        <f>VLOOKUP(ventas_starbucks_2025[[#This Row],[método_pago]],cambio_metodo_pago[#All],2,0)</f>
        <v>Efectivo</v>
      </c>
      <c r="X3178" t="s">
        <v>7</v>
      </c>
      <c r="Y3178">
        <v>0</v>
      </c>
      <c r="Z3178" t="str">
        <f>VLOOKUP(ventas_starbucks_2025[[#This Row],[promoción_aplicada5]],promocion_cambiar[#All],2,0)</f>
        <v>Combo</v>
      </c>
      <c r="AA3178" t="s">
        <v>8</v>
      </c>
      <c r="AB3178" t="s">
        <v>23</v>
      </c>
      <c r="AC3178" t="s">
        <v>24</v>
      </c>
      <c r="AD3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78">
        <v>11.3</v>
      </c>
      <c r="AF3178">
        <v>2</v>
      </c>
      <c r="AG3178">
        <v>30</v>
      </c>
      <c r="AH3178">
        <v>27</v>
      </c>
    </row>
    <row r="3179" spans="1:34" x14ac:dyDescent="0.25">
      <c r="A3179" s="3" t="s">
        <v>3254</v>
      </c>
      <c r="B3179" s="1">
        <v>45677</v>
      </c>
      <c r="C3179" s="23">
        <f t="shared" si="245"/>
        <v>20</v>
      </c>
      <c r="D3179" s="23">
        <f t="shared" si="246"/>
        <v>1</v>
      </c>
      <c r="E3179" s="23" t="str">
        <f t="shared" si="247"/>
        <v>lunes</v>
      </c>
      <c r="F3179" s="23">
        <f t="shared" si="248"/>
        <v>1</v>
      </c>
      <c r="G3179" s="23" t="str">
        <f t="shared" si="249"/>
        <v>enero</v>
      </c>
      <c r="H3179" s="2">
        <v>0.83194444444444449</v>
      </c>
      <c r="I3179" t="s">
        <v>57</v>
      </c>
      <c r="J3179" t="str">
        <f>VLOOKUP(ventas_starbucks_2025[[#This Row],[sucursal]],cambio_sucursal[#All],2,0)</f>
        <v>Sucursal Avda Colón</v>
      </c>
      <c r="K3179" t="s">
        <v>284</v>
      </c>
      <c r="L3179" t="s">
        <v>35</v>
      </c>
      <c r="M3179" t="s">
        <v>4</v>
      </c>
      <c r="N3179" t="str">
        <f>IFERROR(VLOOKUP(ventas_starbucks_2025[[#This Row],[tamaño_sucio]],cambio_tamaño[#All],2,0),"Tamaño único")</f>
        <v>Tamaño único</v>
      </c>
      <c r="O3179">
        <v>5</v>
      </c>
      <c r="P3179">
        <v>1156.68</v>
      </c>
      <c r="Q3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9">
        <v>5783.4</v>
      </c>
      <c r="S3179" t="s">
        <v>31</v>
      </c>
      <c r="T3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79" t="str">
        <f>VLOOKUP(ventas_starbucks_2025[[#This Row],[canal_compra]],cambio_canal_compra[#All],2,0)</f>
        <v>Entrega domicilio</v>
      </c>
      <c r="V3179" t="s">
        <v>40</v>
      </c>
      <c r="W3179" t="str">
        <f>VLOOKUP(ventas_starbucks_2025[[#This Row],[método_pago]],cambio_metodo_pago[#All],2,0)</f>
        <v>Efectivo</v>
      </c>
      <c r="X3179" t="s">
        <v>22</v>
      </c>
      <c r="Y3179">
        <v>0</v>
      </c>
      <c r="Z3179" t="str">
        <f>VLOOKUP(ventas_starbucks_2025[[#This Row],[promoción_aplicada5]],promocion_cambiar[#All],2,0)</f>
        <v>2x1</v>
      </c>
      <c r="AA3179" t="s">
        <v>51</v>
      </c>
      <c r="AB3179" t="s">
        <v>9</v>
      </c>
      <c r="AC3179" t="s">
        <v>41</v>
      </c>
      <c r="AD3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79">
        <v>14.9</v>
      </c>
      <c r="AF3179">
        <v>3</v>
      </c>
      <c r="AG3179">
        <v>31</v>
      </c>
      <c r="AH3179">
        <v>26</v>
      </c>
    </row>
    <row r="3180" spans="1:34" x14ac:dyDescent="0.25">
      <c r="A3180" s="3" t="s">
        <v>3255</v>
      </c>
      <c r="B3180" s="1">
        <v>45687</v>
      </c>
      <c r="C3180" s="23">
        <f t="shared" si="245"/>
        <v>30</v>
      </c>
      <c r="D3180" s="23">
        <f t="shared" si="246"/>
        <v>4</v>
      </c>
      <c r="E3180" s="23" t="str">
        <f t="shared" si="247"/>
        <v>jueves</v>
      </c>
      <c r="F3180" s="23">
        <f t="shared" si="248"/>
        <v>1</v>
      </c>
      <c r="G3180" s="23" t="str">
        <f t="shared" si="249"/>
        <v>enero</v>
      </c>
      <c r="H3180" s="2">
        <v>0.83611111111111114</v>
      </c>
      <c r="I3180" t="s">
        <v>1</v>
      </c>
      <c r="J3180" t="str">
        <f>VLOOKUP(ventas_starbucks_2025[[#This Row],[sucursal]],cambio_sucursal[#All],2,0)</f>
        <v>Sucursal Nueva Córdoba</v>
      </c>
      <c r="K3180" t="s">
        <v>27</v>
      </c>
      <c r="L3180" t="s">
        <v>28</v>
      </c>
      <c r="M3180" t="s">
        <v>4</v>
      </c>
      <c r="N3180" t="str">
        <f>IFERROR(VLOOKUP(ventas_starbucks_2025[[#This Row],[tamaño_sucio]],cambio_tamaño[#All],2,0),"Tamaño único")</f>
        <v>Tamaño único</v>
      </c>
      <c r="O3180">
        <v>1</v>
      </c>
      <c r="P3180">
        <v>2215.75</v>
      </c>
      <c r="Q3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80">
        <v>2215.75</v>
      </c>
      <c r="S3180" t="s">
        <v>31</v>
      </c>
      <c r="T3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0" t="str">
        <f>VLOOKUP(ventas_starbucks_2025[[#This Row],[canal_compra]],cambio_canal_compra[#All],2,0)</f>
        <v>Entrega domicilio</v>
      </c>
      <c r="V3180" t="s">
        <v>16</v>
      </c>
      <c r="W3180" t="str">
        <f>VLOOKUP(ventas_starbucks_2025[[#This Row],[método_pago]],cambio_metodo_pago[#All],2,0)</f>
        <v>Tarjeta</v>
      </c>
      <c r="X3180" t="s">
        <v>22</v>
      </c>
      <c r="Y3180">
        <v>0</v>
      </c>
      <c r="Z3180" t="str">
        <f>VLOOKUP(ventas_starbucks_2025[[#This Row],[promoción_aplicada5]],promocion_cambiar[#All],2,0)</f>
        <v>2x1</v>
      </c>
      <c r="AA3180" t="s">
        <v>51</v>
      </c>
      <c r="AB3180" t="s">
        <v>9</v>
      </c>
      <c r="AC3180" t="s">
        <v>41</v>
      </c>
      <c r="AD3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80">
        <v>5.7</v>
      </c>
      <c r="AF3180">
        <v>1</v>
      </c>
      <c r="AG3180">
        <v>26</v>
      </c>
      <c r="AH3180">
        <v>25</v>
      </c>
    </row>
    <row r="3181" spans="1:34" x14ac:dyDescent="0.25">
      <c r="A3181" s="3" t="s">
        <v>3256</v>
      </c>
      <c r="B3181" s="1">
        <v>45708</v>
      </c>
      <c r="C3181" s="23">
        <f t="shared" si="245"/>
        <v>20</v>
      </c>
      <c r="D3181" s="23">
        <f t="shared" si="246"/>
        <v>4</v>
      </c>
      <c r="E3181" s="1" t="str">
        <f t="shared" si="247"/>
        <v>jueves</v>
      </c>
      <c r="F3181" s="23">
        <f t="shared" si="248"/>
        <v>2</v>
      </c>
      <c r="G3181" s="1" t="str">
        <f t="shared" si="249"/>
        <v>febrero</v>
      </c>
      <c r="H3181" s="2">
        <v>0.66666666666666663</v>
      </c>
      <c r="I3181" t="s">
        <v>26</v>
      </c>
      <c r="J3181" t="str">
        <f>VLOOKUP(ventas_starbucks_2025[[#This Row],[sucursal]],cambio_sucursal[#All],2,0)</f>
        <v>Sucursal San Lorenzo 47</v>
      </c>
      <c r="K3181" t="s">
        <v>13</v>
      </c>
      <c r="L3181" t="s">
        <v>14</v>
      </c>
      <c r="M3181" t="s">
        <v>4</v>
      </c>
      <c r="N3181" t="str">
        <f>IFERROR(VLOOKUP(ventas_starbucks_2025[[#This Row],[tamaño_sucio]],cambio_tamaño[#All],2,0),"Tamaño único")</f>
        <v>Tamaño único</v>
      </c>
      <c r="O3181">
        <v>4</v>
      </c>
      <c r="P3181">
        <v>1836.88</v>
      </c>
      <c r="Q3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1">
        <v>7347.52</v>
      </c>
      <c r="S3181" t="s">
        <v>31</v>
      </c>
      <c r="T3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1" t="str">
        <f>VLOOKUP(ventas_starbucks_2025[[#This Row],[canal_compra]],cambio_canal_compra[#All],2,0)</f>
        <v>Entrega domicilio</v>
      </c>
      <c r="V3181" t="s">
        <v>6</v>
      </c>
      <c r="W3181" t="str">
        <f>VLOOKUP(ventas_starbucks_2025[[#This Row],[método_pago]],cambio_metodo_pago[#All],2,0)</f>
        <v>Aplicación móbil</v>
      </c>
      <c r="X3181" t="s">
        <v>7</v>
      </c>
      <c r="Y3181">
        <v>10</v>
      </c>
      <c r="Z3181" t="str">
        <f>VLOOKUP(ventas_starbucks_2025[[#This Row],[promoción_aplicada5]],promocion_cambiar[#All],2,0)</f>
        <v>2x1</v>
      </c>
      <c r="AA3181" t="s">
        <v>51</v>
      </c>
      <c r="AB3181" t="s">
        <v>32</v>
      </c>
      <c r="AC3181" t="s">
        <v>10</v>
      </c>
      <c r="AD3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81">
        <v>12.7</v>
      </c>
      <c r="AF3181">
        <v>4</v>
      </c>
      <c r="AG3181">
        <v>47</v>
      </c>
      <c r="AH3181">
        <v>43</v>
      </c>
    </row>
    <row r="3182" spans="1:34" x14ac:dyDescent="0.25">
      <c r="A3182" s="3" t="s">
        <v>3257</v>
      </c>
      <c r="B3182" s="1">
        <v>45718</v>
      </c>
      <c r="C3182" s="23">
        <f t="shared" si="245"/>
        <v>2</v>
      </c>
      <c r="D3182" s="23">
        <f t="shared" si="246"/>
        <v>7</v>
      </c>
      <c r="E3182" s="23" t="str">
        <f t="shared" si="247"/>
        <v>domingo</v>
      </c>
      <c r="F3182" s="23">
        <f t="shared" si="248"/>
        <v>3</v>
      </c>
      <c r="G3182" s="23" t="str">
        <f t="shared" si="249"/>
        <v>marzo</v>
      </c>
      <c r="H3182" s="2">
        <v>0.53680555555555554</v>
      </c>
      <c r="I3182" t="s">
        <v>26</v>
      </c>
      <c r="J3182" t="str">
        <f>VLOOKUP(ventas_starbucks_2025[[#This Row],[sucursal]],cambio_sucursal[#All],2,0)</f>
        <v>Sucursal San Lorenzo 47</v>
      </c>
      <c r="K3182" t="s">
        <v>113</v>
      </c>
      <c r="L3182" t="s">
        <v>44</v>
      </c>
      <c r="M3182" t="s">
        <v>62</v>
      </c>
      <c r="N3182" t="str">
        <f>IFERROR(VLOOKUP(ventas_starbucks_2025[[#This Row],[tamaño_sucio]],cambio_tamaño[#All],2,0),"Tamaño único")</f>
        <v>Extra-Grande</v>
      </c>
      <c r="O3182">
        <v>1</v>
      </c>
      <c r="P3182">
        <v>1453.51</v>
      </c>
      <c r="Q3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2">
        <v>1453.51</v>
      </c>
      <c r="S3182" t="s">
        <v>31</v>
      </c>
      <c r="T3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2" t="str">
        <f>VLOOKUP(ventas_starbucks_2025[[#This Row],[canal_compra]],cambio_canal_compra[#All],2,0)</f>
        <v>Entrega domicilio</v>
      </c>
      <c r="V3182" t="s">
        <v>40</v>
      </c>
      <c r="W3182" t="str">
        <f>VLOOKUP(ventas_starbucks_2025[[#This Row],[método_pago]],cambio_metodo_pago[#All],2,0)</f>
        <v>Efectivo</v>
      </c>
      <c r="X3182" t="s">
        <v>7</v>
      </c>
      <c r="Y3182">
        <v>10</v>
      </c>
      <c r="Z3182" t="str">
        <f>VLOOKUP(ventas_starbucks_2025[[#This Row],[promoción_aplicada5]],promocion_cambiar[#All],2,0)</f>
        <v>Combo</v>
      </c>
      <c r="AA3182" t="s">
        <v>8</v>
      </c>
      <c r="AB3182" t="s">
        <v>23</v>
      </c>
      <c r="AC3182" t="s">
        <v>10</v>
      </c>
      <c r="AD3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82">
        <v>14.7</v>
      </c>
      <c r="AF3182">
        <v>4</v>
      </c>
      <c r="AG3182">
        <v>18</v>
      </c>
      <c r="AH3182">
        <v>17</v>
      </c>
    </row>
    <row r="3183" spans="1:34" x14ac:dyDescent="0.25">
      <c r="A3183" s="3" t="s">
        <v>3258</v>
      </c>
      <c r="B3183" s="1">
        <v>45727</v>
      </c>
      <c r="C3183" s="23">
        <f t="shared" si="245"/>
        <v>11</v>
      </c>
      <c r="D3183" s="23">
        <f t="shared" si="246"/>
        <v>2</v>
      </c>
      <c r="E3183" s="23" t="str">
        <f t="shared" si="247"/>
        <v>martes</v>
      </c>
      <c r="F3183" s="23">
        <f t="shared" si="248"/>
        <v>3</v>
      </c>
      <c r="G3183" s="23" t="str">
        <f t="shared" si="249"/>
        <v>marzo</v>
      </c>
      <c r="H3183" s="2">
        <v>0.52986111111111112</v>
      </c>
      <c r="I3183" t="s">
        <v>57</v>
      </c>
      <c r="J3183" t="str">
        <f>VLOOKUP(ventas_starbucks_2025[[#This Row],[sucursal]],cambio_sucursal[#All],2,0)</f>
        <v>Sucursal Avda Colón</v>
      </c>
      <c r="K3183" t="s">
        <v>115</v>
      </c>
      <c r="L3183" t="s">
        <v>21</v>
      </c>
      <c r="M3183" t="s">
        <v>4</v>
      </c>
      <c r="N3183" t="str">
        <f>IFERROR(VLOOKUP(ventas_starbucks_2025[[#This Row],[tamaño_sucio]],cambio_tamaño[#All],2,0),"Tamaño único")</f>
        <v>Tamaño único</v>
      </c>
      <c r="O3183">
        <v>2</v>
      </c>
      <c r="P3183">
        <v>1003.18</v>
      </c>
      <c r="Q3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3">
        <v>2006.36</v>
      </c>
      <c r="S3183" t="s">
        <v>5</v>
      </c>
      <c r="T3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3" t="str">
        <f>VLOOKUP(ventas_starbucks_2025[[#This Row],[canal_compra]],cambio_canal_compra[#All],2,0)</f>
        <v>En tienda</v>
      </c>
      <c r="V3183" t="s">
        <v>6</v>
      </c>
      <c r="W3183" t="str">
        <f>VLOOKUP(ventas_starbucks_2025[[#This Row],[método_pago]],cambio_metodo_pago[#All],2,0)</f>
        <v>Aplicación móbil</v>
      </c>
      <c r="X3183" t="s">
        <v>22</v>
      </c>
      <c r="Y3183">
        <v>0</v>
      </c>
      <c r="Z3183" t="str">
        <f>VLOOKUP(ventas_starbucks_2025[[#This Row],[promoción_aplicada5]],promocion_cambiar[#All],2,0)</f>
        <v>Ninguna</v>
      </c>
      <c r="AA3183" t="s">
        <v>17</v>
      </c>
      <c r="AB3183" t="s">
        <v>52</v>
      </c>
      <c r="AC3183" t="s">
        <v>41</v>
      </c>
      <c r="AD3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83">
        <v>14</v>
      </c>
      <c r="AF3183">
        <v>2</v>
      </c>
      <c r="AG3183">
        <v>30</v>
      </c>
      <c r="AH3183">
        <v>28</v>
      </c>
    </row>
    <row r="3184" spans="1:34" x14ac:dyDescent="0.25">
      <c r="A3184" s="3" t="s">
        <v>3259</v>
      </c>
      <c r="B3184" s="1">
        <v>45740</v>
      </c>
      <c r="C3184" s="23">
        <f t="shared" si="245"/>
        <v>24</v>
      </c>
      <c r="D3184" s="23">
        <f t="shared" si="246"/>
        <v>1</v>
      </c>
      <c r="E3184" s="23" t="str">
        <f t="shared" si="247"/>
        <v>lunes</v>
      </c>
      <c r="F3184" s="23">
        <f t="shared" si="248"/>
        <v>3</v>
      </c>
      <c r="G3184" s="23" t="str">
        <f t="shared" si="249"/>
        <v>marzo</v>
      </c>
      <c r="H3184" s="2">
        <v>0.87430555555555556</v>
      </c>
      <c r="I3184" t="s">
        <v>26</v>
      </c>
      <c r="J3184" t="str">
        <f>VLOOKUP(ventas_starbucks_2025[[#This Row],[sucursal]],cambio_sucursal[#All],2,0)</f>
        <v>Sucursal San Lorenzo 47</v>
      </c>
      <c r="K3184" t="s">
        <v>69</v>
      </c>
      <c r="L3184" t="s">
        <v>70</v>
      </c>
      <c r="M3184" t="s">
        <v>45</v>
      </c>
      <c r="N3184" t="str">
        <f>IFERROR(VLOOKUP(ventas_starbucks_2025[[#This Row],[tamaño_sucio]],cambio_tamaño[#All],2,0),"Tamaño único")</f>
        <v>Grande</v>
      </c>
      <c r="O3184">
        <v>5</v>
      </c>
      <c r="P3184">
        <v>1546.75</v>
      </c>
      <c r="Q3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4">
        <v>7733.75</v>
      </c>
      <c r="S3184" t="s">
        <v>31</v>
      </c>
      <c r="T3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4" t="str">
        <f>VLOOKUP(ventas_starbucks_2025[[#This Row],[canal_compra]],cambio_canal_compra[#All],2,0)</f>
        <v>Entrega domicilio</v>
      </c>
      <c r="V3184" t="s">
        <v>6</v>
      </c>
      <c r="W3184" t="str">
        <f>VLOOKUP(ventas_starbucks_2025[[#This Row],[método_pago]],cambio_metodo_pago[#All],2,0)</f>
        <v>Aplicación móbil</v>
      </c>
      <c r="X3184" t="s">
        <v>22</v>
      </c>
      <c r="Y3184">
        <v>0</v>
      </c>
      <c r="Z3184" t="str">
        <f>VLOOKUP(ventas_starbucks_2025[[#This Row],[promoción_aplicada5]],promocion_cambiar[#All],2,0)</f>
        <v>Combo</v>
      </c>
      <c r="AA3184" t="s">
        <v>8</v>
      </c>
      <c r="AB3184" t="s">
        <v>52</v>
      </c>
      <c r="AC3184" t="s">
        <v>24</v>
      </c>
      <c r="AD3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84">
        <v>7.3</v>
      </c>
      <c r="AF3184">
        <v>5</v>
      </c>
      <c r="AG3184">
        <v>32</v>
      </c>
      <c r="AH3184">
        <v>27</v>
      </c>
    </row>
    <row r="3185" spans="1:34" x14ac:dyDescent="0.25">
      <c r="A3185" s="3" t="s">
        <v>3260</v>
      </c>
      <c r="B3185" s="1">
        <v>45762</v>
      </c>
      <c r="C3185" s="23">
        <f t="shared" si="245"/>
        <v>15</v>
      </c>
      <c r="D3185" s="23">
        <f t="shared" si="246"/>
        <v>2</v>
      </c>
      <c r="E3185" s="1" t="str">
        <f t="shared" si="247"/>
        <v>martes</v>
      </c>
      <c r="F3185" s="23">
        <f t="shared" si="248"/>
        <v>4</v>
      </c>
      <c r="G3185" s="1" t="str">
        <f t="shared" si="249"/>
        <v>abril</v>
      </c>
      <c r="H3185" s="2">
        <v>0.42083333333333334</v>
      </c>
      <c r="I3185" t="s">
        <v>1</v>
      </c>
      <c r="J3185" t="str">
        <f>VLOOKUP(ventas_starbucks_2025[[#This Row],[sucursal]],cambio_sucursal[#All],2,0)</f>
        <v>Sucursal Nueva Córdoba</v>
      </c>
      <c r="K3185" t="s">
        <v>74</v>
      </c>
      <c r="L3185" t="s">
        <v>70</v>
      </c>
      <c r="M3185" t="s">
        <v>45</v>
      </c>
      <c r="N3185" t="str">
        <f>IFERROR(VLOOKUP(ventas_starbucks_2025[[#This Row],[tamaño_sucio]],cambio_tamaño[#All],2,0),"Tamaño único")</f>
        <v>Grande</v>
      </c>
      <c r="O3185">
        <v>4</v>
      </c>
      <c r="P3185">
        <v>1423.16</v>
      </c>
      <c r="Q3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5">
        <v>5692.64</v>
      </c>
      <c r="S3185" t="s">
        <v>31</v>
      </c>
      <c r="T3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5" t="str">
        <f>VLOOKUP(ventas_starbucks_2025[[#This Row],[canal_compra]],cambio_canal_compra[#All],2,0)</f>
        <v>Entrega domicilio</v>
      </c>
      <c r="V3185" t="s">
        <v>40</v>
      </c>
      <c r="W3185" t="str">
        <f>VLOOKUP(ventas_starbucks_2025[[#This Row],[método_pago]],cambio_metodo_pago[#All],2,0)</f>
        <v>Efectivo</v>
      </c>
      <c r="X3185" t="s">
        <v>22</v>
      </c>
      <c r="Y3185">
        <v>0</v>
      </c>
      <c r="Z3185" t="str">
        <f>VLOOKUP(ventas_starbucks_2025[[#This Row],[promoción_aplicada5]],promocion_cambiar[#All],2,0)</f>
        <v>Hora Feliz</v>
      </c>
      <c r="AA3185" t="s">
        <v>36</v>
      </c>
      <c r="AB3185" t="s">
        <v>18</v>
      </c>
      <c r="AC3185" t="s">
        <v>24</v>
      </c>
      <c r="AD3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85">
        <v>6.9</v>
      </c>
      <c r="AF3185">
        <v>2</v>
      </c>
      <c r="AG3185">
        <v>50</v>
      </c>
      <c r="AH3185">
        <v>46</v>
      </c>
    </row>
    <row r="3186" spans="1:34" x14ac:dyDescent="0.25">
      <c r="A3186" s="3" t="s">
        <v>3261</v>
      </c>
      <c r="B3186" s="1">
        <v>45744</v>
      </c>
      <c r="C3186" s="23">
        <f t="shared" si="245"/>
        <v>28</v>
      </c>
      <c r="D3186" s="23">
        <f t="shared" si="246"/>
        <v>5</v>
      </c>
      <c r="E3186" s="1" t="str">
        <f t="shared" si="247"/>
        <v>viernes</v>
      </c>
      <c r="F3186" s="23">
        <f t="shared" si="248"/>
        <v>3</v>
      </c>
      <c r="G3186" s="1" t="str">
        <f t="shared" si="249"/>
        <v>marzo</v>
      </c>
      <c r="H3186" s="2">
        <v>0.64652777777777781</v>
      </c>
      <c r="I3186" t="s">
        <v>57</v>
      </c>
      <c r="J3186" t="str">
        <f>VLOOKUP(ventas_starbucks_2025[[#This Row],[sucursal]],cambio_sucursal[#All],2,0)</f>
        <v>Sucursal Avda Colón</v>
      </c>
      <c r="K3186" t="s">
        <v>89</v>
      </c>
      <c r="L3186" t="s">
        <v>90</v>
      </c>
      <c r="M3186" t="s">
        <v>4</v>
      </c>
      <c r="N3186" t="str">
        <f>IFERROR(VLOOKUP(ventas_starbucks_2025[[#This Row],[tamaño_sucio]],cambio_tamaño[#All],2,0),"Tamaño único")</f>
        <v>Tamaño único</v>
      </c>
      <c r="O3186">
        <v>5</v>
      </c>
      <c r="P3186">
        <v>1137.58</v>
      </c>
      <c r="Q3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6">
        <v>5687.9</v>
      </c>
      <c r="S3186" t="s">
        <v>5</v>
      </c>
      <c r="T3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6" t="str">
        <f>VLOOKUP(ventas_starbucks_2025[[#This Row],[canal_compra]],cambio_canal_compra[#All],2,0)</f>
        <v>En tienda</v>
      </c>
      <c r="V3186" t="s">
        <v>6</v>
      </c>
      <c r="W3186" t="str">
        <f>VLOOKUP(ventas_starbucks_2025[[#This Row],[método_pago]],cambio_metodo_pago[#All],2,0)</f>
        <v>Aplicación móbil</v>
      </c>
      <c r="X3186" t="s">
        <v>7</v>
      </c>
      <c r="Y3186">
        <v>0</v>
      </c>
      <c r="Z3186" t="str">
        <f>VLOOKUP(ventas_starbucks_2025[[#This Row],[promoción_aplicada5]],promocion_cambiar[#All],2,0)</f>
        <v>2x1</v>
      </c>
      <c r="AA3186" t="s">
        <v>51</v>
      </c>
      <c r="AB3186" t="s">
        <v>52</v>
      </c>
      <c r="AC3186" t="s">
        <v>24</v>
      </c>
      <c r="AD3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86">
        <v>3.4</v>
      </c>
      <c r="AF3186">
        <v>2</v>
      </c>
      <c r="AG3186">
        <v>20</v>
      </c>
      <c r="AH3186">
        <v>15</v>
      </c>
    </row>
    <row r="3187" spans="1:34" x14ac:dyDescent="0.25">
      <c r="A3187" s="3" t="s">
        <v>3262</v>
      </c>
      <c r="B3187" s="1">
        <v>45765</v>
      </c>
      <c r="C3187" s="23">
        <f t="shared" si="245"/>
        <v>18</v>
      </c>
      <c r="D3187" s="23">
        <f t="shared" si="246"/>
        <v>5</v>
      </c>
      <c r="E3187" s="23" t="str">
        <f t="shared" si="247"/>
        <v>viernes</v>
      </c>
      <c r="F3187" s="23">
        <f t="shared" si="248"/>
        <v>4</v>
      </c>
      <c r="G3187" s="23" t="str">
        <f t="shared" si="249"/>
        <v>abril</v>
      </c>
      <c r="H3187" s="2">
        <v>0.81458333333333333</v>
      </c>
      <c r="I3187" t="s">
        <v>57</v>
      </c>
      <c r="J3187" t="str">
        <f>VLOOKUP(ventas_starbucks_2025[[#This Row],[sucursal]],cambio_sucursal[#All],2,0)</f>
        <v>Sucursal Avda Colón</v>
      </c>
      <c r="K3187" t="s">
        <v>82</v>
      </c>
      <c r="L3187" t="s">
        <v>28</v>
      </c>
      <c r="M3187" t="s">
        <v>4</v>
      </c>
      <c r="N3187" t="str">
        <f>IFERROR(VLOOKUP(ventas_starbucks_2025[[#This Row],[tamaño_sucio]],cambio_tamaño[#All],2,0),"Tamaño único")</f>
        <v>Tamaño único</v>
      </c>
      <c r="O3187">
        <v>2</v>
      </c>
      <c r="P3187">
        <v>2105.9</v>
      </c>
      <c r="Q3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87">
        <v>4211.8</v>
      </c>
      <c r="S3187" t="s">
        <v>5</v>
      </c>
      <c r="T3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7" t="str">
        <f>VLOOKUP(ventas_starbucks_2025[[#This Row],[canal_compra]],cambio_canal_compra[#All],2,0)</f>
        <v>En tienda</v>
      </c>
      <c r="V3187" t="s">
        <v>16</v>
      </c>
      <c r="W3187" t="str">
        <f>VLOOKUP(ventas_starbucks_2025[[#This Row],[método_pago]],cambio_metodo_pago[#All],2,0)</f>
        <v>Tarjeta</v>
      </c>
      <c r="X3187" t="s">
        <v>7</v>
      </c>
      <c r="Y3187">
        <v>0</v>
      </c>
      <c r="Z3187" t="str">
        <f>VLOOKUP(ventas_starbucks_2025[[#This Row],[promoción_aplicada5]],promocion_cambiar[#All],2,0)</f>
        <v>Ninguna</v>
      </c>
      <c r="AA3187" t="s">
        <v>17</v>
      </c>
      <c r="AB3187" t="s">
        <v>52</v>
      </c>
      <c r="AC3187" t="s">
        <v>41</v>
      </c>
      <c r="AD3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87">
        <v>10.199999999999999</v>
      </c>
      <c r="AF3187">
        <v>4</v>
      </c>
      <c r="AG3187">
        <v>23</v>
      </c>
      <c r="AH3187">
        <v>21</v>
      </c>
    </row>
    <row r="3188" spans="1:34" x14ac:dyDescent="0.25">
      <c r="A3188" s="3" t="s">
        <v>3263</v>
      </c>
      <c r="B3188" s="1">
        <v>45683</v>
      </c>
      <c r="C3188" s="23">
        <f t="shared" si="245"/>
        <v>26</v>
      </c>
      <c r="D3188" s="23">
        <f t="shared" si="246"/>
        <v>7</v>
      </c>
      <c r="E3188" s="23" t="str">
        <f t="shared" si="247"/>
        <v>domingo</v>
      </c>
      <c r="F3188" s="23">
        <f t="shared" si="248"/>
        <v>1</v>
      </c>
      <c r="G3188" s="23" t="str">
        <f t="shared" si="249"/>
        <v>enero</v>
      </c>
      <c r="H3188" s="2">
        <v>0.64236111111111116</v>
      </c>
      <c r="I3188" t="s">
        <v>26</v>
      </c>
      <c r="J3188" t="str">
        <f>VLOOKUP(ventas_starbucks_2025[[#This Row],[sucursal]],cambio_sucursal[#All],2,0)</f>
        <v>Sucursal San Lorenzo 47</v>
      </c>
      <c r="K3188" t="s">
        <v>38</v>
      </c>
      <c r="L3188" t="s">
        <v>39</v>
      </c>
      <c r="M3188" t="s">
        <v>4</v>
      </c>
      <c r="N3188" t="str">
        <f>IFERROR(VLOOKUP(ventas_starbucks_2025[[#This Row],[tamaño_sucio]],cambio_tamaño[#All],2,0),"Tamaño único")</f>
        <v>Tamaño único</v>
      </c>
      <c r="O3188">
        <v>1</v>
      </c>
      <c r="P3188">
        <v>1430.76</v>
      </c>
      <c r="Q3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8">
        <v>1430.76</v>
      </c>
      <c r="S3188" t="s">
        <v>31</v>
      </c>
      <c r="T3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8" t="str">
        <f>VLOOKUP(ventas_starbucks_2025[[#This Row],[canal_compra]],cambio_canal_compra[#All],2,0)</f>
        <v>Entrega domicilio</v>
      </c>
      <c r="V3188" t="s">
        <v>6</v>
      </c>
      <c r="W3188" t="str">
        <f>VLOOKUP(ventas_starbucks_2025[[#This Row],[método_pago]],cambio_metodo_pago[#All],2,0)</f>
        <v>Aplicación móbil</v>
      </c>
      <c r="X3188" t="s">
        <v>22</v>
      </c>
      <c r="Y3188">
        <v>0</v>
      </c>
      <c r="Z3188" t="str">
        <f>VLOOKUP(ventas_starbucks_2025[[#This Row],[promoción_aplicada5]],promocion_cambiar[#All],2,0)</f>
        <v>Hora Feliz</v>
      </c>
      <c r="AA3188" t="s">
        <v>36</v>
      </c>
      <c r="AB3188" t="s">
        <v>52</v>
      </c>
      <c r="AC3188" t="s">
        <v>24</v>
      </c>
      <c r="AD3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88">
        <v>8</v>
      </c>
      <c r="AF3188">
        <v>5</v>
      </c>
      <c r="AG3188">
        <v>39</v>
      </c>
      <c r="AH3188">
        <v>38</v>
      </c>
    </row>
    <row r="3189" spans="1:34" x14ac:dyDescent="0.25">
      <c r="A3189" s="3" t="s">
        <v>3264</v>
      </c>
      <c r="B3189" s="1">
        <v>45708</v>
      </c>
      <c r="C3189" s="23">
        <f t="shared" si="245"/>
        <v>20</v>
      </c>
      <c r="D3189" s="23">
        <f t="shared" si="246"/>
        <v>4</v>
      </c>
      <c r="E3189" s="23" t="str">
        <f t="shared" si="247"/>
        <v>jueves</v>
      </c>
      <c r="F3189" s="23">
        <f t="shared" si="248"/>
        <v>2</v>
      </c>
      <c r="G3189" s="23" t="str">
        <f t="shared" si="249"/>
        <v>febrero</v>
      </c>
      <c r="H3189" s="2">
        <v>0.65763888888888888</v>
      </c>
      <c r="I3189" t="s">
        <v>1</v>
      </c>
      <c r="J3189" t="str">
        <f>VLOOKUP(ventas_starbucks_2025[[#This Row],[sucursal]],cambio_sucursal[#All],2,0)</f>
        <v>Sucursal Nueva Córdoba</v>
      </c>
      <c r="K3189" t="s">
        <v>89</v>
      </c>
      <c r="L3189" t="s">
        <v>90</v>
      </c>
      <c r="M3189" t="s">
        <v>4</v>
      </c>
      <c r="N3189" t="str">
        <f>IFERROR(VLOOKUP(ventas_starbucks_2025[[#This Row],[tamaño_sucio]],cambio_tamaño[#All],2,0),"Tamaño único")</f>
        <v>Tamaño único</v>
      </c>
      <c r="O3189">
        <v>4</v>
      </c>
      <c r="P3189">
        <v>1668.46</v>
      </c>
      <c r="Q3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9">
        <v>6673.84</v>
      </c>
      <c r="S3189" t="s">
        <v>5</v>
      </c>
      <c r="T3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9" t="str">
        <f>VLOOKUP(ventas_starbucks_2025[[#This Row],[canal_compra]],cambio_canal_compra[#All],2,0)</f>
        <v>En tienda</v>
      </c>
      <c r="V3189" t="s">
        <v>6</v>
      </c>
      <c r="W3189" t="str">
        <f>VLOOKUP(ventas_starbucks_2025[[#This Row],[método_pago]],cambio_metodo_pago[#All],2,0)</f>
        <v>Aplicación móbil</v>
      </c>
      <c r="X3189" t="s">
        <v>22</v>
      </c>
      <c r="Y3189">
        <v>0</v>
      </c>
      <c r="Z3189" t="str">
        <f>VLOOKUP(ventas_starbucks_2025[[#This Row],[promoción_aplicada5]],promocion_cambiar[#All],2,0)</f>
        <v>2x1</v>
      </c>
      <c r="AA3189" t="s">
        <v>51</v>
      </c>
      <c r="AB3189" t="s">
        <v>29</v>
      </c>
      <c r="AC3189" t="s">
        <v>24</v>
      </c>
      <c r="AD3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89">
        <v>13.7</v>
      </c>
      <c r="AF3189">
        <v>3</v>
      </c>
      <c r="AG3189">
        <v>21</v>
      </c>
      <c r="AH3189">
        <v>17</v>
      </c>
    </row>
    <row r="3190" spans="1:34" x14ac:dyDescent="0.25">
      <c r="A3190" s="3" t="s">
        <v>3265</v>
      </c>
      <c r="B3190" s="1">
        <v>45658</v>
      </c>
      <c r="C3190" s="23">
        <f t="shared" si="245"/>
        <v>1</v>
      </c>
      <c r="D3190" s="23">
        <f t="shared" si="246"/>
        <v>3</v>
      </c>
      <c r="E3190" s="23" t="str">
        <f t="shared" si="247"/>
        <v>miércoles</v>
      </c>
      <c r="F3190" s="23">
        <f t="shared" si="248"/>
        <v>1</v>
      </c>
      <c r="G3190" s="23" t="str">
        <f t="shared" si="249"/>
        <v>enero</v>
      </c>
      <c r="H3190" s="2">
        <v>0.44722222222222224</v>
      </c>
      <c r="I3190" t="s">
        <v>57</v>
      </c>
      <c r="J3190" t="str">
        <f>VLOOKUP(ventas_starbucks_2025[[#This Row],[sucursal]],cambio_sucursal[#All],2,0)</f>
        <v>Sucursal Avda Colón</v>
      </c>
      <c r="K3190" t="s">
        <v>2</v>
      </c>
      <c r="L3190" t="s">
        <v>3</v>
      </c>
      <c r="M3190" t="s">
        <v>4</v>
      </c>
      <c r="N3190" t="str">
        <f>IFERROR(VLOOKUP(ventas_starbucks_2025[[#This Row],[tamaño_sucio]],cambio_tamaño[#All],2,0),"Tamaño único")</f>
        <v>Tamaño único</v>
      </c>
      <c r="O3190">
        <v>5</v>
      </c>
      <c r="P3190">
        <v>2855.17</v>
      </c>
      <c r="Q3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90">
        <v>14275.85</v>
      </c>
      <c r="S3190" t="s">
        <v>5</v>
      </c>
      <c r="T3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90" t="str">
        <f>VLOOKUP(ventas_starbucks_2025[[#This Row],[canal_compra]],cambio_canal_compra[#All],2,0)</f>
        <v>En tienda</v>
      </c>
      <c r="V3190" t="s">
        <v>40</v>
      </c>
      <c r="W3190" t="str">
        <f>VLOOKUP(ventas_starbucks_2025[[#This Row],[método_pago]],cambio_metodo_pago[#All],2,0)</f>
        <v>Efectivo</v>
      </c>
      <c r="X3190" t="s">
        <v>22</v>
      </c>
      <c r="Y3190">
        <v>0</v>
      </c>
      <c r="Z3190" t="str">
        <f>VLOOKUP(ventas_starbucks_2025[[#This Row],[promoción_aplicada5]],promocion_cambiar[#All],2,0)</f>
        <v>Hora Feliz</v>
      </c>
      <c r="AA3190" t="s">
        <v>36</v>
      </c>
      <c r="AB3190" t="s">
        <v>9</v>
      </c>
      <c r="AC3190" t="s">
        <v>41</v>
      </c>
      <c r="AD3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90">
        <v>2.2000000000000002</v>
      </c>
      <c r="AF3190">
        <v>3</v>
      </c>
      <c r="AG3190">
        <v>28</v>
      </c>
      <c r="AH3190">
        <v>23</v>
      </c>
    </row>
    <row r="3191" spans="1:34" x14ac:dyDescent="0.25">
      <c r="A3191" s="3" t="s">
        <v>3266</v>
      </c>
      <c r="B3191" s="1">
        <v>45714</v>
      </c>
      <c r="C3191" s="23">
        <f t="shared" si="245"/>
        <v>26</v>
      </c>
      <c r="D3191" s="23">
        <f t="shared" si="246"/>
        <v>3</v>
      </c>
      <c r="E3191" s="23" t="str">
        <f t="shared" si="247"/>
        <v>miércoles</v>
      </c>
      <c r="F3191" s="23">
        <f t="shared" si="248"/>
        <v>2</v>
      </c>
      <c r="G3191" s="23" t="str">
        <f t="shared" si="249"/>
        <v>febrero</v>
      </c>
      <c r="H3191" s="2">
        <v>0.85416666666666663</v>
      </c>
      <c r="I3191" t="s">
        <v>12</v>
      </c>
      <c r="J3191" t="str">
        <f>VLOOKUP(ventas_starbucks_2025[[#This Row],[sucursal]],cambio_sucursal[#All],2,0)</f>
        <v>Sucursal Córdoba Shopping</v>
      </c>
      <c r="K3191" t="s">
        <v>94</v>
      </c>
      <c r="L3191" t="s">
        <v>70</v>
      </c>
      <c r="M3191" t="s">
        <v>45</v>
      </c>
      <c r="N3191" t="str">
        <f>IFERROR(VLOOKUP(ventas_starbucks_2025[[#This Row],[tamaño_sucio]],cambio_tamaño[#All],2,0),"Tamaño único")</f>
        <v>Grande</v>
      </c>
      <c r="O3191">
        <v>3</v>
      </c>
      <c r="P3191">
        <v>1319.57</v>
      </c>
      <c r="Q3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1">
        <v>3958.71</v>
      </c>
      <c r="S3191" t="s">
        <v>31</v>
      </c>
      <c r="T3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1" t="str">
        <f>VLOOKUP(ventas_starbucks_2025[[#This Row],[canal_compra]],cambio_canal_compra[#All],2,0)</f>
        <v>Entrega domicilio</v>
      </c>
      <c r="V3191" t="s">
        <v>16</v>
      </c>
      <c r="W3191" t="str">
        <f>VLOOKUP(ventas_starbucks_2025[[#This Row],[método_pago]],cambio_metodo_pago[#All],2,0)</f>
        <v>Tarjeta</v>
      </c>
      <c r="X3191" t="s">
        <v>7</v>
      </c>
      <c r="Y3191">
        <v>10</v>
      </c>
      <c r="Z3191" t="str">
        <f>VLOOKUP(ventas_starbucks_2025[[#This Row],[promoción_aplicada5]],promocion_cambiar[#All],2,0)</f>
        <v>Ninguna</v>
      </c>
      <c r="AA3191" t="s">
        <v>17</v>
      </c>
      <c r="AB3191" t="s">
        <v>52</v>
      </c>
      <c r="AC3191" t="s">
        <v>41</v>
      </c>
      <c r="AD3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91">
        <v>13.9</v>
      </c>
      <c r="AF3191">
        <v>3</v>
      </c>
      <c r="AG3191">
        <v>16</v>
      </c>
      <c r="AH3191">
        <v>13</v>
      </c>
    </row>
    <row r="3192" spans="1:34" x14ac:dyDescent="0.25">
      <c r="A3192" s="3" t="s">
        <v>3267</v>
      </c>
      <c r="B3192" s="1">
        <v>45664</v>
      </c>
      <c r="C3192" s="23">
        <f t="shared" si="245"/>
        <v>7</v>
      </c>
      <c r="D3192" s="23">
        <f t="shared" si="246"/>
        <v>2</v>
      </c>
      <c r="E3192" s="23" t="str">
        <f t="shared" si="247"/>
        <v>martes</v>
      </c>
      <c r="F3192" s="23">
        <f t="shared" si="248"/>
        <v>1</v>
      </c>
      <c r="G3192" s="23" t="str">
        <f t="shared" si="249"/>
        <v>enero</v>
      </c>
      <c r="H3192" s="2">
        <v>0.3263888888888889</v>
      </c>
      <c r="I3192" t="s">
        <v>1</v>
      </c>
      <c r="J3192" t="str">
        <f>VLOOKUP(ventas_starbucks_2025[[#This Row],[sucursal]],cambio_sucursal[#All],2,0)</f>
        <v>Sucursal Nueva Córdoba</v>
      </c>
      <c r="K3192" t="s">
        <v>2</v>
      </c>
      <c r="L3192" t="s">
        <v>3</v>
      </c>
      <c r="M3192" t="s">
        <v>4</v>
      </c>
      <c r="N3192" t="str">
        <f>IFERROR(VLOOKUP(ventas_starbucks_2025[[#This Row],[tamaño_sucio]],cambio_tamaño[#All],2,0),"Tamaño único")</f>
        <v>Tamaño único</v>
      </c>
      <c r="O3192">
        <v>1</v>
      </c>
      <c r="P3192">
        <v>3202.72</v>
      </c>
      <c r="Q3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192">
        <v>3202.72</v>
      </c>
      <c r="S3192" t="s">
        <v>31</v>
      </c>
      <c r="T3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2" t="str">
        <f>VLOOKUP(ventas_starbucks_2025[[#This Row],[canal_compra]],cambio_canal_compra[#All],2,0)</f>
        <v>Entrega domicilio</v>
      </c>
      <c r="V3192" t="s">
        <v>16</v>
      </c>
      <c r="W3192" t="str">
        <f>VLOOKUP(ventas_starbucks_2025[[#This Row],[método_pago]],cambio_metodo_pago[#All],2,0)</f>
        <v>Tarjeta</v>
      </c>
      <c r="X3192" t="s">
        <v>22</v>
      </c>
      <c r="Y3192">
        <v>0</v>
      </c>
      <c r="Z3192" t="str">
        <f>VLOOKUP(ventas_starbucks_2025[[#This Row],[promoción_aplicada5]],promocion_cambiar[#All],2,0)</f>
        <v>Combo</v>
      </c>
      <c r="AA3192" t="s">
        <v>8</v>
      </c>
      <c r="AB3192" t="s">
        <v>32</v>
      </c>
      <c r="AC3192" t="s">
        <v>10</v>
      </c>
      <c r="AD3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92">
        <v>11.8</v>
      </c>
      <c r="AF3192">
        <v>3</v>
      </c>
      <c r="AG3192">
        <v>40</v>
      </c>
      <c r="AH3192">
        <v>39</v>
      </c>
    </row>
    <row r="3193" spans="1:34" x14ac:dyDescent="0.25">
      <c r="A3193" s="3" t="s">
        <v>3268</v>
      </c>
      <c r="B3193" s="1">
        <v>45677</v>
      </c>
      <c r="C3193" s="23">
        <f t="shared" si="245"/>
        <v>20</v>
      </c>
      <c r="D3193" s="23">
        <f t="shared" si="246"/>
        <v>1</v>
      </c>
      <c r="E3193" s="23" t="str">
        <f t="shared" si="247"/>
        <v>lunes</v>
      </c>
      <c r="F3193" s="23">
        <f t="shared" si="248"/>
        <v>1</v>
      </c>
      <c r="G3193" s="23" t="str">
        <f t="shared" si="249"/>
        <v>enero</v>
      </c>
      <c r="H3193" s="2">
        <v>0.76666666666666672</v>
      </c>
      <c r="I3193" t="s">
        <v>1</v>
      </c>
      <c r="J3193" t="str">
        <f>VLOOKUP(ventas_starbucks_2025[[#This Row],[sucursal]],cambio_sucursal[#All],2,0)</f>
        <v>Sucursal Nueva Córdoba</v>
      </c>
      <c r="K3193" t="s">
        <v>27</v>
      </c>
      <c r="L3193" t="s">
        <v>28</v>
      </c>
      <c r="M3193" t="s">
        <v>4</v>
      </c>
      <c r="N3193" t="str">
        <f>IFERROR(VLOOKUP(ventas_starbucks_2025[[#This Row],[tamaño_sucio]],cambio_tamaño[#All],2,0),"Tamaño único")</f>
        <v>Tamaño único</v>
      </c>
      <c r="O3193">
        <v>3</v>
      </c>
      <c r="P3193">
        <v>2941.9</v>
      </c>
      <c r="Q3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93">
        <v>8825.7000000000007</v>
      </c>
      <c r="S3193" t="s">
        <v>15</v>
      </c>
      <c r="T3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93" t="str">
        <f>VLOOKUP(ventas_starbucks_2025[[#This Row],[canal_compra]],cambio_canal_compra[#All],2,0)</f>
        <v>Para llevar</v>
      </c>
      <c r="V3193" t="s">
        <v>16</v>
      </c>
      <c r="W3193" t="str">
        <f>VLOOKUP(ventas_starbucks_2025[[#This Row],[método_pago]],cambio_metodo_pago[#All],2,0)</f>
        <v>Tarjeta</v>
      </c>
      <c r="X3193" t="s">
        <v>7</v>
      </c>
      <c r="Y3193">
        <v>10</v>
      </c>
      <c r="Z3193" t="str">
        <f>VLOOKUP(ventas_starbucks_2025[[#This Row],[promoción_aplicada5]],promocion_cambiar[#All],2,0)</f>
        <v>Combo</v>
      </c>
      <c r="AA3193" t="s">
        <v>8</v>
      </c>
      <c r="AB3193" t="s">
        <v>32</v>
      </c>
      <c r="AC3193" t="s">
        <v>41</v>
      </c>
      <c r="AD3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93">
        <v>14.3</v>
      </c>
      <c r="AF3193">
        <v>5</v>
      </c>
      <c r="AG3193">
        <v>41</v>
      </c>
      <c r="AH3193">
        <v>38</v>
      </c>
    </row>
    <row r="3194" spans="1:34" x14ac:dyDescent="0.25">
      <c r="A3194" s="3" t="s">
        <v>3269</v>
      </c>
      <c r="B3194" s="1">
        <v>45680</v>
      </c>
      <c r="C3194" s="23">
        <f t="shared" si="245"/>
        <v>23</v>
      </c>
      <c r="D3194" s="23">
        <f t="shared" si="246"/>
        <v>4</v>
      </c>
      <c r="E3194" s="23" t="str">
        <f t="shared" si="247"/>
        <v>jueves</v>
      </c>
      <c r="F3194" s="23">
        <f t="shared" si="248"/>
        <v>1</v>
      </c>
      <c r="G3194" s="23" t="str">
        <f t="shared" si="249"/>
        <v>enero</v>
      </c>
      <c r="H3194" s="2">
        <v>0.34930555555555554</v>
      </c>
      <c r="I3194" t="s">
        <v>57</v>
      </c>
      <c r="J3194" t="str">
        <f>VLOOKUP(ventas_starbucks_2025[[#This Row],[sucursal]],cambio_sucursal[#All],2,0)</f>
        <v>Sucursal Avda Colón</v>
      </c>
      <c r="K3194" t="s">
        <v>82</v>
      </c>
      <c r="L3194" t="s">
        <v>28</v>
      </c>
      <c r="M3194" t="s">
        <v>4</v>
      </c>
      <c r="N3194" t="str">
        <f>IFERROR(VLOOKUP(ventas_starbucks_2025[[#This Row],[tamaño_sucio]],cambio_tamaño[#All],2,0),"Tamaño único")</f>
        <v>Tamaño único</v>
      </c>
      <c r="O3194">
        <v>1</v>
      </c>
      <c r="P3194">
        <v>2408.5500000000002</v>
      </c>
      <c r="Q3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94">
        <v>2408.5500000000002</v>
      </c>
      <c r="S3194" t="s">
        <v>15</v>
      </c>
      <c r="T3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4" t="str">
        <f>VLOOKUP(ventas_starbucks_2025[[#This Row],[canal_compra]],cambio_canal_compra[#All],2,0)</f>
        <v>Para llevar</v>
      </c>
      <c r="V3194" t="s">
        <v>16</v>
      </c>
      <c r="W3194" t="str">
        <f>VLOOKUP(ventas_starbucks_2025[[#This Row],[método_pago]],cambio_metodo_pago[#All],2,0)</f>
        <v>Tarjeta</v>
      </c>
      <c r="X3194" t="s">
        <v>22</v>
      </c>
      <c r="Y3194">
        <v>0</v>
      </c>
      <c r="Z3194" t="str">
        <f>VLOOKUP(ventas_starbucks_2025[[#This Row],[promoción_aplicada5]],promocion_cambiar[#All],2,0)</f>
        <v>Ninguna</v>
      </c>
      <c r="AA3194" t="s">
        <v>17</v>
      </c>
      <c r="AB3194" t="s">
        <v>52</v>
      </c>
      <c r="AC3194" t="s">
        <v>41</v>
      </c>
      <c r="AD3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94">
        <v>9.4</v>
      </c>
      <c r="AF3194">
        <v>1</v>
      </c>
      <c r="AG3194">
        <v>38</v>
      </c>
      <c r="AH3194">
        <v>37</v>
      </c>
    </row>
    <row r="3195" spans="1:34" x14ac:dyDescent="0.25">
      <c r="A3195" s="3" t="s">
        <v>3270</v>
      </c>
      <c r="B3195" s="1">
        <v>45691</v>
      </c>
      <c r="C3195" s="23">
        <f t="shared" si="245"/>
        <v>3</v>
      </c>
      <c r="D3195" s="23">
        <f t="shared" si="246"/>
        <v>1</v>
      </c>
      <c r="E3195" s="23" t="str">
        <f t="shared" si="247"/>
        <v>lunes</v>
      </c>
      <c r="F3195" s="23">
        <f t="shared" si="248"/>
        <v>2</v>
      </c>
      <c r="G3195" s="23" t="str">
        <f t="shared" si="249"/>
        <v>febrero</v>
      </c>
      <c r="H3195" s="2">
        <v>0.31319444444444444</v>
      </c>
      <c r="I3195" t="s">
        <v>12</v>
      </c>
      <c r="J3195" t="str">
        <f>VLOOKUP(ventas_starbucks_2025[[#This Row],[sucursal]],cambio_sucursal[#All],2,0)</f>
        <v>Sucursal Córdoba Shopping</v>
      </c>
      <c r="K3195" t="s">
        <v>74</v>
      </c>
      <c r="L3195" t="s">
        <v>70</v>
      </c>
      <c r="M3195" t="s">
        <v>55</v>
      </c>
      <c r="N3195" t="str">
        <f>IFERROR(VLOOKUP(ventas_starbucks_2025[[#This Row],[tamaño_sucio]],cambio_tamaño[#All],2,0),"Tamaño único")</f>
        <v>Pequeño</v>
      </c>
      <c r="O3195">
        <v>2</v>
      </c>
      <c r="P3195">
        <v>1413.7</v>
      </c>
      <c r="Q3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5">
        <v>2827.4</v>
      </c>
      <c r="S3195" t="s">
        <v>15</v>
      </c>
      <c r="T3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5" t="str">
        <f>VLOOKUP(ventas_starbucks_2025[[#This Row],[canal_compra]],cambio_canal_compra[#All],2,0)</f>
        <v>Para llevar</v>
      </c>
      <c r="V3195" t="s">
        <v>16</v>
      </c>
      <c r="W3195" t="str">
        <f>VLOOKUP(ventas_starbucks_2025[[#This Row],[método_pago]],cambio_metodo_pago[#All],2,0)</f>
        <v>Tarjeta</v>
      </c>
      <c r="X3195" t="s">
        <v>22</v>
      </c>
      <c r="Y3195">
        <v>0</v>
      </c>
      <c r="Z3195" t="str">
        <f>VLOOKUP(ventas_starbucks_2025[[#This Row],[promoción_aplicada5]],promocion_cambiar[#All],2,0)</f>
        <v>Combo</v>
      </c>
      <c r="AA3195" t="s">
        <v>8</v>
      </c>
      <c r="AB3195" t="s">
        <v>9</v>
      </c>
      <c r="AC3195" t="s">
        <v>24</v>
      </c>
      <c r="AD3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95">
        <v>4</v>
      </c>
      <c r="AF3195">
        <v>4</v>
      </c>
      <c r="AG3195">
        <v>12</v>
      </c>
      <c r="AH3195">
        <v>10</v>
      </c>
    </row>
    <row r="3196" spans="1:34" x14ac:dyDescent="0.25">
      <c r="A3196" s="3" t="s">
        <v>3271</v>
      </c>
      <c r="B3196" s="1">
        <v>45681</v>
      </c>
      <c r="C3196" s="23">
        <f t="shared" si="245"/>
        <v>24</v>
      </c>
      <c r="D3196" s="23">
        <f t="shared" si="246"/>
        <v>5</v>
      </c>
      <c r="E3196" s="23" t="str">
        <f t="shared" si="247"/>
        <v>viernes</v>
      </c>
      <c r="F3196" s="23">
        <f t="shared" si="248"/>
        <v>1</v>
      </c>
      <c r="G3196" s="23" t="str">
        <f t="shared" si="249"/>
        <v>enero</v>
      </c>
      <c r="H3196" s="2">
        <v>0.50347222222222221</v>
      </c>
      <c r="I3196" t="s">
        <v>12</v>
      </c>
      <c r="J3196" t="str">
        <f>VLOOKUP(ventas_starbucks_2025[[#This Row],[sucursal]],cambio_sucursal[#All],2,0)</f>
        <v>Sucursal Córdoba Shopping</v>
      </c>
      <c r="K3196" t="s">
        <v>60</v>
      </c>
      <c r="L3196" t="s">
        <v>44</v>
      </c>
      <c r="M3196" t="s">
        <v>55</v>
      </c>
      <c r="N3196" t="str">
        <f>IFERROR(VLOOKUP(ventas_starbucks_2025[[#This Row],[tamaño_sucio]],cambio_tamaño[#All],2,0),"Tamaño único")</f>
        <v>Pequeño</v>
      </c>
      <c r="O3196">
        <v>5</v>
      </c>
      <c r="P3196">
        <v>1538.43</v>
      </c>
      <c r="Q3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6">
        <v>7692.15</v>
      </c>
      <c r="S3196" t="s">
        <v>5</v>
      </c>
      <c r="T3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96" t="str">
        <f>VLOOKUP(ventas_starbucks_2025[[#This Row],[canal_compra]],cambio_canal_compra[#All],2,0)</f>
        <v>En tienda</v>
      </c>
      <c r="V3196" t="s">
        <v>6</v>
      </c>
      <c r="W3196" t="str">
        <f>VLOOKUP(ventas_starbucks_2025[[#This Row],[método_pago]],cambio_metodo_pago[#All],2,0)</f>
        <v>Aplicación móbil</v>
      </c>
      <c r="X3196" t="s">
        <v>22</v>
      </c>
      <c r="Y3196">
        <v>0</v>
      </c>
      <c r="Z3196" t="str">
        <f>VLOOKUP(ventas_starbucks_2025[[#This Row],[promoción_aplicada5]],promocion_cambiar[#All],2,0)</f>
        <v>Combo</v>
      </c>
      <c r="AA3196" t="s">
        <v>8</v>
      </c>
      <c r="AB3196" t="s">
        <v>23</v>
      </c>
      <c r="AC3196" t="s">
        <v>24</v>
      </c>
      <c r="AD3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96">
        <v>4.3</v>
      </c>
      <c r="AF3196">
        <v>5</v>
      </c>
      <c r="AG3196">
        <v>35</v>
      </c>
      <c r="AH3196">
        <v>30</v>
      </c>
    </row>
    <row r="3197" spans="1:34" x14ac:dyDescent="0.25">
      <c r="A3197" s="3" t="s">
        <v>3272</v>
      </c>
      <c r="B3197" s="1">
        <v>45664</v>
      </c>
      <c r="C3197" s="23">
        <f t="shared" si="245"/>
        <v>7</v>
      </c>
      <c r="D3197" s="23">
        <f t="shared" si="246"/>
        <v>2</v>
      </c>
      <c r="E3197" s="23" t="str">
        <f t="shared" si="247"/>
        <v>martes</v>
      </c>
      <c r="F3197" s="23">
        <f t="shared" si="248"/>
        <v>1</v>
      </c>
      <c r="G3197" s="23" t="str">
        <f t="shared" si="249"/>
        <v>enero</v>
      </c>
      <c r="H3197" s="2">
        <v>0.75138888888888888</v>
      </c>
      <c r="I3197" t="s">
        <v>57</v>
      </c>
      <c r="J3197" t="str">
        <f>VLOOKUP(ventas_starbucks_2025[[#This Row],[sucursal]],cambio_sucursal[#All],2,0)</f>
        <v>Sucursal Avda Colón</v>
      </c>
      <c r="K3197" t="s">
        <v>101</v>
      </c>
      <c r="L3197" t="s">
        <v>3</v>
      </c>
      <c r="M3197" t="s">
        <v>4</v>
      </c>
      <c r="N3197" t="str">
        <f>IFERROR(VLOOKUP(ventas_starbucks_2025[[#This Row],[tamaño_sucio]],cambio_tamaño[#All],2,0),"Tamaño único")</f>
        <v>Tamaño único</v>
      </c>
      <c r="O3197">
        <v>3</v>
      </c>
      <c r="P3197">
        <v>2798.74</v>
      </c>
      <c r="Q3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97">
        <v>8396.2199999999993</v>
      </c>
      <c r="S3197" t="s">
        <v>5</v>
      </c>
      <c r="T3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97" t="str">
        <f>VLOOKUP(ventas_starbucks_2025[[#This Row],[canal_compra]],cambio_canal_compra[#All],2,0)</f>
        <v>En tienda</v>
      </c>
      <c r="V3197" t="s">
        <v>40</v>
      </c>
      <c r="W3197" t="str">
        <f>VLOOKUP(ventas_starbucks_2025[[#This Row],[método_pago]],cambio_metodo_pago[#All],2,0)</f>
        <v>Efectivo</v>
      </c>
      <c r="X3197" t="s">
        <v>22</v>
      </c>
      <c r="Y3197">
        <v>0</v>
      </c>
      <c r="Z3197" t="str">
        <f>VLOOKUP(ventas_starbucks_2025[[#This Row],[promoción_aplicada5]],promocion_cambiar[#All],2,0)</f>
        <v>Ninguna</v>
      </c>
      <c r="AA3197" t="s">
        <v>17</v>
      </c>
      <c r="AB3197" t="s">
        <v>32</v>
      </c>
      <c r="AC3197" t="s">
        <v>10</v>
      </c>
      <c r="AD3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97">
        <v>8.3000000000000007</v>
      </c>
      <c r="AF3197">
        <v>5</v>
      </c>
      <c r="AG3197">
        <v>16</v>
      </c>
      <c r="AH3197">
        <v>13</v>
      </c>
    </row>
    <row r="3198" spans="1:34" x14ac:dyDescent="0.25">
      <c r="A3198" s="3" t="s">
        <v>3273</v>
      </c>
      <c r="B3198" s="1">
        <v>45730</v>
      </c>
      <c r="C3198" s="23">
        <f t="shared" si="245"/>
        <v>14</v>
      </c>
      <c r="D3198" s="23">
        <f t="shared" si="246"/>
        <v>5</v>
      </c>
      <c r="E3198" s="23" t="str">
        <f t="shared" si="247"/>
        <v>viernes</v>
      </c>
      <c r="F3198" s="23">
        <f t="shared" si="248"/>
        <v>3</v>
      </c>
      <c r="G3198" s="23" t="str">
        <f t="shared" si="249"/>
        <v>marzo</v>
      </c>
      <c r="H3198" s="2">
        <v>0.7319444444444444</v>
      </c>
      <c r="I3198" t="s">
        <v>26</v>
      </c>
      <c r="J3198" t="str">
        <f>VLOOKUP(ventas_starbucks_2025[[#This Row],[sucursal]],cambio_sucursal[#All],2,0)</f>
        <v>Sucursal San Lorenzo 47</v>
      </c>
      <c r="K3198" t="s">
        <v>82</v>
      </c>
      <c r="L3198" t="s">
        <v>28</v>
      </c>
      <c r="M3198" t="s">
        <v>4</v>
      </c>
      <c r="N3198" t="str">
        <f>IFERROR(VLOOKUP(ventas_starbucks_2025[[#This Row],[tamaño_sucio]],cambio_tamaño[#All],2,0),"Tamaño único")</f>
        <v>Tamaño único</v>
      </c>
      <c r="O3198">
        <v>2</v>
      </c>
      <c r="P3198">
        <v>2129</v>
      </c>
      <c r="Q3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98">
        <v>4258</v>
      </c>
      <c r="S3198" t="s">
        <v>5</v>
      </c>
      <c r="T3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8" t="str">
        <f>VLOOKUP(ventas_starbucks_2025[[#This Row],[canal_compra]],cambio_canal_compra[#All],2,0)</f>
        <v>En tienda</v>
      </c>
      <c r="V3198" t="s">
        <v>40</v>
      </c>
      <c r="W3198" t="str">
        <f>VLOOKUP(ventas_starbucks_2025[[#This Row],[método_pago]],cambio_metodo_pago[#All],2,0)</f>
        <v>Efectivo</v>
      </c>
      <c r="X3198" t="s">
        <v>22</v>
      </c>
      <c r="Y3198">
        <v>0</v>
      </c>
      <c r="Z3198" t="str">
        <f>VLOOKUP(ventas_starbucks_2025[[#This Row],[promoción_aplicada5]],promocion_cambiar[#All],2,0)</f>
        <v>Hora Feliz</v>
      </c>
      <c r="AA3198" t="s">
        <v>36</v>
      </c>
      <c r="AB3198" t="s">
        <v>18</v>
      </c>
      <c r="AC3198" t="s">
        <v>10</v>
      </c>
      <c r="AD3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98">
        <v>11.2</v>
      </c>
      <c r="AF3198">
        <v>2</v>
      </c>
      <c r="AG3198">
        <v>44</v>
      </c>
      <c r="AH3198">
        <v>42</v>
      </c>
    </row>
    <row r="3199" spans="1:34" x14ac:dyDescent="0.25">
      <c r="A3199" s="3" t="s">
        <v>3274</v>
      </c>
      <c r="B3199" s="1">
        <v>45744</v>
      </c>
      <c r="C3199" s="23">
        <f t="shared" si="245"/>
        <v>28</v>
      </c>
      <c r="D3199" s="23">
        <f t="shared" si="246"/>
        <v>5</v>
      </c>
      <c r="E3199" s="23" t="str">
        <f t="shared" si="247"/>
        <v>viernes</v>
      </c>
      <c r="F3199" s="23">
        <f t="shared" si="248"/>
        <v>3</v>
      </c>
      <c r="G3199" s="23" t="str">
        <f t="shared" si="249"/>
        <v>marzo</v>
      </c>
      <c r="H3199" s="2">
        <v>0.49652777777777779</v>
      </c>
      <c r="I3199" t="s">
        <v>26</v>
      </c>
      <c r="J3199" t="str">
        <f>VLOOKUP(ventas_starbucks_2025[[#This Row],[sucursal]],cambio_sucursal[#All],2,0)</f>
        <v>Sucursal San Lorenzo 47</v>
      </c>
      <c r="K3199" t="s">
        <v>48</v>
      </c>
      <c r="L3199" t="s">
        <v>49</v>
      </c>
      <c r="M3199" t="s">
        <v>55</v>
      </c>
      <c r="N3199" t="str">
        <f>IFERROR(VLOOKUP(ventas_starbucks_2025[[#This Row],[tamaño_sucio]],cambio_tamaño[#All],2,0),"Tamaño único")</f>
        <v>Pequeño</v>
      </c>
      <c r="O3199">
        <v>4</v>
      </c>
      <c r="P3199">
        <v>2058.0300000000002</v>
      </c>
      <c r="Q3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99">
        <v>8232.1200000000008</v>
      </c>
      <c r="S3199" t="s">
        <v>31</v>
      </c>
      <c r="T3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99" t="str">
        <f>VLOOKUP(ventas_starbucks_2025[[#This Row],[canal_compra]],cambio_canal_compra[#All],2,0)</f>
        <v>Entrega domicilio</v>
      </c>
      <c r="V3199" t="s">
        <v>16</v>
      </c>
      <c r="W3199" t="str">
        <f>VLOOKUP(ventas_starbucks_2025[[#This Row],[método_pago]],cambio_metodo_pago[#All],2,0)</f>
        <v>Tarjeta</v>
      </c>
      <c r="X3199" t="s">
        <v>22</v>
      </c>
      <c r="Y3199">
        <v>0</v>
      </c>
      <c r="Z3199" t="str">
        <f>VLOOKUP(ventas_starbucks_2025[[#This Row],[promoción_aplicada5]],promocion_cambiar[#All],2,0)</f>
        <v>Combo</v>
      </c>
      <c r="AA3199" t="s">
        <v>8</v>
      </c>
      <c r="AB3199" t="s">
        <v>52</v>
      </c>
      <c r="AC3199" t="s">
        <v>41</v>
      </c>
      <c r="AD3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99">
        <v>10.199999999999999</v>
      </c>
      <c r="AF3199">
        <v>1</v>
      </c>
      <c r="AG3199">
        <v>42</v>
      </c>
      <c r="AH3199">
        <v>38</v>
      </c>
    </row>
    <row r="3200" spans="1:34" x14ac:dyDescent="0.25">
      <c r="A3200" s="3" t="s">
        <v>3275</v>
      </c>
      <c r="B3200" s="1">
        <v>45702</v>
      </c>
      <c r="C3200" s="23">
        <f t="shared" si="245"/>
        <v>14</v>
      </c>
      <c r="D3200" s="23">
        <f t="shared" si="246"/>
        <v>5</v>
      </c>
      <c r="E3200" s="23" t="str">
        <f t="shared" si="247"/>
        <v>viernes</v>
      </c>
      <c r="F3200" s="23">
        <f t="shared" si="248"/>
        <v>2</v>
      </c>
      <c r="G3200" s="23" t="str">
        <f t="shared" si="249"/>
        <v>febrero</v>
      </c>
      <c r="H3200" s="2">
        <v>0.75763888888888886</v>
      </c>
      <c r="I3200" t="s">
        <v>12</v>
      </c>
      <c r="J3200" t="str">
        <f>VLOOKUP(ventas_starbucks_2025[[#This Row],[sucursal]],cambio_sucursal[#All],2,0)</f>
        <v>Sucursal Córdoba Shopping</v>
      </c>
      <c r="K3200" t="s">
        <v>113</v>
      </c>
      <c r="L3200" t="s">
        <v>44</v>
      </c>
      <c r="M3200" t="s">
        <v>45</v>
      </c>
      <c r="N3200" t="str">
        <f>IFERROR(VLOOKUP(ventas_starbucks_2025[[#This Row],[tamaño_sucio]],cambio_tamaño[#All],2,0),"Tamaño único")</f>
        <v>Grande</v>
      </c>
      <c r="O3200">
        <v>5</v>
      </c>
      <c r="P3200">
        <v>1604.71</v>
      </c>
      <c r="Q3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0">
        <v>8023.55</v>
      </c>
      <c r="S3200" t="s">
        <v>5</v>
      </c>
      <c r="T3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00" t="str">
        <f>VLOOKUP(ventas_starbucks_2025[[#This Row],[canal_compra]],cambio_canal_compra[#All],2,0)</f>
        <v>En tienda</v>
      </c>
      <c r="V3200" t="s">
        <v>16</v>
      </c>
      <c r="W3200" t="str">
        <f>VLOOKUP(ventas_starbucks_2025[[#This Row],[método_pago]],cambio_metodo_pago[#All],2,0)</f>
        <v>Tarjeta</v>
      </c>
      <c r="X3200" t="s">
        <v>7</v>
      </c>
      <c r="Y3200">
        <v>0</v>
      </c>
      <c r="Z3200" t="str">
        <f>VLOOKUP(ventas_starbucks_2025[[#This Row],[promoción_aplicada5]],promocion_cambiar[#All],2,0)</f>
        <v>Hora Feliz</v>
      </c>
      <c r="AA3200" t="s">
        <v>36</v>
      </c>
      <c r="AB3200" t="s">
        <v>9</v>
      </c>
      <c r="AC3200" t="s">
        <v>41</v>
      </c>
      <c r="AD3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00">
        <v>13.9</v>
      </c>
      <c r="AF3200">
        <v>3</v>
      </c>
      <c r="AG3200">
        <v>34</v>
      </c>
      <c r="AH3200">
        <v>29</v>
      </c>
    </row>
    <row r="3201" spans="1:34" x14ac:dyDescent="0.25">
      <c r="A3201" s="3" t="s">
        <v>3276</v>
      </c>
      <c r="B3201" s="1">
        <v>45701</v>
      </c>
      <c r="C3201" s="23">
        <f t="shared" si="245"/>
        <v>13</v>
      </c>
      <c r="D3201" s="23">
        <f t="shared" si="246"/>
        <v>4</v>
      </c>
      <c r="E3201" s="23" t="str">
        <f t="shared" si="247"/>
        <v>jueves</v>
      </c>
      <c r="F3201" s="23">
        <f t="shared" si="248"/>
        <v>2</v>
      </c>
      <c r="G3201" s="23" t="str">
        <f t="shared" si="249"/>
        <v>febrero</v>
      </c>
      <c r="H3201" s="2">
        <v>0.4777777777777778</v>
      </c>
      <c r="I3201" t="s">
        <v>57</v>
      </c>
      <c r="J3201" t="str">
        <f>VLOOKUP(ventas_starbucks_2025[[#This Row],[sucursal]],cambio_sucursal[#All],2,0)</f>
        <v>Sucursal Avda Colón</v>
      </c>
      <c r="K3201" t="s">
        <v>89</v>
      </c>
      <c r="L3201" t="s">
        <v>90</v>
      </c>
      <c r="M3201" t="s">
        <v>4</v>
      </c>
      <c r="N3201" t="str">
        <f>IFERROR(VLOOKUP(ventas_starbucks_2025[[#This Row],[tamaño_sucio]],cambio_tamaño[#All],2,0),"Tamaño único")</f>
        <v>Tamaño único</v>
      </c>
      <c r="O3201">
        <v>1</v>
      </c>
      <c r="P3201">
        <v>1692.27</v>
      </c>
      <c r="Q3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1">
        <v>1692.27</v>
      </c>
      <c r="S3201" t="s">
        <v>15</v>
      </c>
      <c r="T3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1" t="str">
        <f>VLOOKUP(ventas_starbucks_2025[[#This Row],[canal_compra]],cambio_canal_compra[#All],2,0)</f>
        <v>Para llevar</v>
      </c>
      <c r="V3201" t="s">
        <v>40</v>
      </c>
      <c r="W3201" t="str">
        <f>VLOOKUP(ventas_starbucks_2025[[#This Row],[método_pago]],cambio_metodo_pago[#All],2,0)</f>
        <v>Efectivo</v>
      </c>
      <c r="X3201" t="s">
        <v>7</v>
      </c>
      <c r="Y3201">
        <v>0</v>
      </c>
      <c r="Z3201" t="str">
        <f>VLOOKUP(ventas_starbucks_2025[[#This Row],[promoción_aplicada5]],promocion_cambiar[#All],2,0)</f>
        <v>Hora Feliz</v>
      </c>
      <c r="AA3201" t="s">
        <v>36</v>
      </c>
      <c r="AB3201" t="s">
        <v>9</v>
      </c>
      <c r="AC3201" t="s">
        <v>41</v>
      </c>
      <c r="AD3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01">
        <v>12.7</v>
      </c>
      <c r="AF3201">
        <v>1</v>
      </c>
      <c r="AG3201">
        <v>22</v>
      </c>
      <c r="AH3201">
        <v>21</v>
      </c>
    </row>
    <row r="3202" spans="1:34" x14ac:dyDescent="0.25">
      <c r="A3202" s="3" t="s">
        <v>3277</v>
      </c>
      <c r="B3202" s="1">
        <v>45754</v>
      </c>
      <c r="C3202" s="23">
        <f t="shared" ref="C3202:C3265" si="250">DAY(B3202)</f>
        <v>7</v>
      </c>
      <c r="D3202" s="23">
        <f t="shared" ref="D3202:D3265" si="251">WEEKDAY(B3202,2)</f>
        <v>1</v>
      </c>
      <c r="E3202" s="23" t="str">
        <f t="shared" ref="E3202:E3265" si="252">TEXT(B3202,"dddd")</f>
        <v>lunes</v>
      </c>
      <c r="F3202" s="23">
        <f t="shared" ref="F3202:F3265" si="253">MONTH(B3202)</f>
        <v>4</v>
      </c>
      <c r="G3202" s="23" t="str">
        <f t="shared" ref="G3202:G3265" si="254">TEXT(B3202,"mmmm")</f>
        <v>abril</v>
      </c>
      <c r="H3202" s="2">
        <v>0.58472222222222225</v>
      </c>
      <c r="I3202" t="s">
        <v>12</v>
      </c>
      <c r="J3202" t="str">
        <f>VLOOKUP(ventas_starbucks_2025[[#This Row],[sucursal]],cambio_sucursal[#All],2,0)</f>
        <v>Sucursal Córdoba Shopping</v>
      </c>
      <c r="K3202" t="s">
        <v>205</v>
      </c>
      <c r="L3202" t="s">
        <v>70</v>
      </c>
      <c r="M3202" t="s">
        <v>50</v>
      </c>
      <c r="N3202" t="str">
        <f>IFERROR(VLOOKUP(ventas_starbucks_2025[[#This Row],[tamaño_sucio]],cambio_tamaño[#All],2,0),"Tamaño único")</f>
        <v>Mediano</v>
      </c>
      <c r="O3202">
        <v>1</v>
      </c>
      <c r="P3202">
        <v>1308.6099999999999</v>
      </c>
      <c r="Q3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2">
        <v>1308.6099999999999</v>
      </c>
      <c r="S3202" t="s">
        <v>31</v>
      </c>
      <c r="T3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2" t="str">
        <f>VLOOKUP(ventas_starbucks_2025[[#This Row],[canal_compra]],cambio_canal_compra[#All],2,0)</f>
        <v>Entrega domicilio</v>
      </c>
      <c r="V3202" t="s">
        <v>40</v>
      </c>
      <c r="W3202" t="str">
        <f>VLOOKUP(ventas_starbucks_2025[[#This Row],[método_pago]],cambio_metodo_pago[#All],2,0)</f>
        <v>Efectivo</v>
      </c>
      <c r="X3202" t="s">
        <v>22</v>
      </c>
      <c r="Y3202">
        <v>0</v>
      </c>
      <c r="Z3202" t="str">
        <f>VLOOKUP(ventas_starbucks_2025[[#This Row],[promoción_aplicada5]],promocion_cambiar[#All],2,0)</f>
        <v>Hora Feliz</v>
      </c>
      <c r="AA3202" t="s">
        <v>36</v>
      </c>
      <c r="AB3202" t="s">
        <v>32</v>
      </c>
      <c r="AC3202" t="s">
        <v>41</v>
      </c>
      <c r="AD3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02">
        <v>3.9</v>
      </c>
      <c r="AF3202">
        <v>1</v>
      </c>
      <c r="AG3202">
        <v>40</v>
      </c>
      <c r="AH3202">
        <v>39</v>
      </c>
    </row>
    <row r="3203" spans="1:34" x14ac:dyDescent="0.25">
      <c r="A3203" s="3" t="s">
        <v>3278</v>
      </c>
      <c r="B3203" s="1">
        <v>45692</v>
      </c>
      <c r="C3203" s="23">
        <f t="shared" si="250"/>
        <v>4</v>
      </c>
      <c r="D3203" s="23">
        <f t="shared" si="251"/>
        <v>2</v>
      </c>
      <c r="E3203" s="23" t="str">
        <f t="shared" si="252"/>
        <v>martes</v>
      </c>
      <c r="F3203" s="23">
        <f t="shared" si="253"/>
        <v>2</v>
      </c>
      <c r="G3203" s="23" t="str">
        <f t="shared" si="254"/>
        <v>febrero</v>
      </c>
      <c r="H3203" s="2">
        <v>0.30277777777777776</v>
      </c>
      <c r="I3203" t="s">
        <v>57</v>
      </c>
      <c r="J3203" t="str">
        <f>VLOOKUP(ventas_starbucks_2025[[#This Row],[sucursal]],cambio_sucursal[#All],2,0)</f>
        <v>Sucursal Avda Colón</v>
      </c>
      <c r="K3203" t="s">
        <v>115</v>
      </c>
      <c r="L3203" t="s">
        <v>21</v>
      </c>
      <c r="M3203" t="s">
        <v>4</v>
      </c>
      <c r="N3203" t="str">
        <f>IFERROR(VLOOKUP(ventas_starbucks_2025[[#This Row],[tamaño_sucio]],cambio_tamaño[#All],2,0),"Tamaño único")</f>
        <v>Tamaño único</v>
      </c>
      <c r="O3203">
        <v>4</v>
      </c>
      <c r="P3203">
        <v>899.6</v>
      </c>
      <c r="Q3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03">
        <v>3598.4</v>
      </c>
      <c r="S3203" t="s">
        <v>31</v>
      </c>
      <c r="T3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3" t="str">
        <f>VLOOKUP(ventas_starbucks_2025[[#This Row],[canal_compra]],cambio_canal_compra[#All],2,0)</f>
        <v>Entrega domicilio</v>
      </c>
      <c r="V3203" t="s">
        <v>6</v>
      </c>
      <c r="W3203" t="str">
        <f>VLOOKUP(ventas_starbucks_2025[[#This Row],[método_pago]],cambio_metodo_pago[#All],2,0)</f>
        <v>Aplicación móbil</v>
      </c>
      <c r="X3203" t="s">
        <v>22</v>
      </c>
      <c r="Y3203">
        <v>0</v>
      </c>
      <c r="Z3203" t="str">
        <f>VLOOKUP(ventas_starbucks_2025[[#This Row],[promoción_aplicada5]],promocion_cambiar[#All],2,0)</f>
        <v>Ninguna</v>
      </c>
      <c r="AA3203" t="s">
        <v>17</v>
      </c>
      <c r="AB3203" t="s">
        <v>52</v>
      </c>
      <c r="AC3203" t="s">
        <v>10</v>
      </c>
      <c r="AD3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03">
        <v>13.7</v>
      </c>
      <c r="AF3203">
        <v>2</v>
      </c>
      <c r="AG3203">
        <v>12</v>
      </c>
      <c r="AH3203">
        <v>8</v>
      </c>
    </row>
    <row r="3204" spans="1:34" x14ac:dyDescent="0.25">
      <c r="A3204" s="3" t="s">
        <v>3279</v>
      </c>
      <c r="B3204" s="1">
        <v>45704</v>
      </c>
      <c r="C3204" s="23">
        <f t="shared" si="250"/>
        <v>16</v>
      </c>
      <c r="D3204" s="23">
        <f t="shared" si="251"/>
        <v>7</v>
      </c>
      <c r="E3204" s="23" t="str">
        <f t="shared" si="252"/>
        <v>domingo</v>
      </c>
      <c r="F3204" s="23">
        <f t="shared" si="253"/>
        <v>2</v>
      </c>
      <c r="G3204" s="23" t="str">
        <f t="shared" si="254"/>
        <v>febrero</v>
      </c>
      <c r="H3204" s="2">
        <v>0.67361111111111116</v>
      </c>
      <c r="I3204" t="s">
        <v>1</v>
      </c>
      <c r="J3204" t="str">
        <f>VLOOKUP(ventas_starbucks_2025[[#This Row],[sucursal]],cambio_sucursal[#All],2,0)</f>
        <v>Sucursal Nueva Córdoba</v>
      </c>
      <c r="K3204" t="s">
        <v>132</v>
      </c>
      <c r="L3204" t="s">
        <v>35</v>
      </c>
      <c r="M3204" t="s">
        <v>4</v>
      </c>
      <c r="N3204" t="str">
        <f>IFERROR(VLOOKUP(ventas_starbucks_2025[[#This Row],[tamaño_sucio]],cambio_tamaño[#All],2,0),"Tamaño único")</f>
        <v>Tamaño único</v>
      </c>
      <c r="O3204">
        <v>1</v>
      </c>
      <c r="P3204">
        <v>1407.3</v>
      </c>
      <c r="Q3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4">
        <v>1407.3</v>
      </c>
      <c r="S3204" t="s">
        <v>31</v>
      </c>
      <c r="T3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4" t="str">
        <f>VLOOKUP(ventas_starbucks_2025[[#This Row],[canal_compra]],cambio_canal_compra[#All],2,0)</f>
        <v>Entrega domicilio</v>
      </c>
      <c r="V3204" t="s">
        <v>6</v>
      </c>
      <c r="W3204" t="str">
        <f>VLOOKUP(ventas_starbucks_2025[[#This Row],[método_pago]],cambio_metodo_pago[#All],2,0)</f>
        <v>Aplicación móbil</v>
      </c>
      <c r="X3204" t="s">
        <v>7</v>
      </c>
      <c r="Y3204">
        <v>0</v>
      </c>
      <c r="Z3204" t="str">
        <f>VLOOKUP(ventas_starbucks_2025[[#This Row],[promoción_aplicada5]],promocion_cambiar[#All],2,0)</f>
        <v>Hora Feliz</v>
      </c>
      <c r="AA3204" t="s">
        <v>36</v>
      </c>
      <c r="AB3204" t="s">
        <v>29</v>
      </c>
      <c r="AC3204" t="s">
        <v>10</v>
      </c>
      <c r="AD3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04">
        <v>8.3000000000000007</v>
      </c>
      <c r="AF3204">
        <v>5</v>
      </c>
      <c r="AG3204">
        <v>17</v>
      </c>
      <c r="AH3204">
        <v>16</v>
      </c>
    </row>
    <row r="3205" spans="1:34" x14ac:dyDescent="0.25">
      <c r="A3205" s="3" t="s">
        <v>3280</v>
      </c>
      <c r="B3205" s="1">
        <v>45750</v>
      </c>
      <c r="C3205" s="23">
        <f t="shared" si="250"/>
        <v>3</v>
      </c>
      <c r="D3205" s="23">
        <f t="shared" si="251"/>
        <v>4</v>
      </c>
      <c r="E3205" s="23" t="str">
        <f t="shared" si="252"/>
        <v>jueves</v>
      </c>
      <c r="F3205" s="23">
        <f t="shared" si="253"/>
        <v>4</v>
      </c>
      <c r="G3205" s="23" t="str">
        <f t="shared" si="254"/>
        <v>abril</v>
      </c>
      <c r="H3205" s="2">
        <v>0.84027777777777779</v>
      </c>
      <c r="I3205" t="s">
        <v>1</v>
      </c>
      <c r="J3205" t="str">
        <f>VLOOKUP(ventas_starbucks_2025[[#This Row],[sucursal]],cambio_sucursal[#All],2,0)</f>
        <v>Sucursal Nueva Córdoba</v>
      </c>
      <c r="K3205" t="s">
        <v>20</v>
      </c>
      <c r="L3205" t="s">
        <v>21</v>
      </c>
      <c r="M3205" t="s">
        <v>4</v>
      </c>
      <c r="N3205" t="str">
        <f>IFERROR(VLOOKUP(ventas_starbucks_2025[[#This Row],[tamaño_sucio]],cambio_tamaño[#All],2,0),"Tamaño único")</f>
        <v>Tamaño único</v>
      </c>
      <c r="O3205">
        <v>4</v>
      </c>
      <c r="P3205">
        <v>1198.94</v>
      </c>
      <c r="Q3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5">
        <v>4795.76</v>
      </c>
      <c r="S3205" t="s">
        <v>31</v>
      </c>
      <c r="T3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5" t="str">
        <f>VLOOKUP(ventas_starbucks_2025[[#This Row],[canal_compra]],cambio_canal_compra[#All],2,0)</f>
        <v>Entrega domicilio</v>
      </c>
      <c r="V3205" t="s">
        <v>40</v>
      </c>
      <c r="W3205" t="str">
        <f>VLOOKUP(ventas_starbucks_2025[[#This Row],[método_pago]],cambio_metodo_pago[#All],2,0)</f>
        <v>Efectivo</v>
      </c>
      <c r="X3205" t="s">
        <v>7</v>
      </c>
      <c r="Y3205">
        <v>10</v>
      </c>
      <c r="Z3205" t="str">
        <f>VLOOKUP(ventas_starbucks_2025[[#This Row],[promoción_aplicada5]],promocion_cambiar[#All],2,0)</f>
        <v>Hora Feliz</v>
      </c>
      <c r="AA3205" t="s">
        <v>36</v>
      </c>
      <c r="AB3205" t="s">
        <v>29</v>
      </c>
      <c r="AC3205" t="s">
        <v>24</v>
      </c>
      <c r="AD3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05">
        <v>7.3</v>
      </c>
      <c r="AF3205">
        <v>1</v>
      </c>
      <c r="AG3205">
        <v>28</v>
      </c>
      <c r="AH3205">
        <v>24</v>
      </c>
    </row>
    <row r="3206" spans="1:34" x14ac:dyDescent="0.25">
      <c r="A3206" s="3" t="s">
        <v>3281</v>
      </c>
      <c r="B3206" s="1">
        <v>45667</v>
      </c>
      <c r="C3206" s="23">
        <f t="shared" si="250"/>
        <v>10</v>
      </c>
      <c r="D3206" s="23">
        <f t="shared" si="251"/>
        <v>5</v>
      </c>
      <c r="E3206" s="1" t="str">
        <f t="shared" si="252"/>
        <v>viernes</v>
      </c>
      <c r="F3206" s="23">
        <f t="shared" si="253"/>
        <v>1</v>
      </c>
      <c r="G3206" s="1" t="str">
        <f t="shared" si="254"/>
        <v>enero</v>
      </c>
      <c r="H3206" s="2">
        <v>0.72847222222222219</v>
      </c>
      <c r="I3206" t="s">
        <v>57</v>
      </c>
      <c r="J3206" t="str">
        <f>VLOOKUP(ventas_starbucks_2025[[#This Row],[sucursal]],cambio_sucursal[#All],2,0)</f>
        <v>Sucursal Avda Colón</v>
      </c>
      <c r="K3206" t="s">
        <v>27</v>
      </c>
      <c r="L3206" t="s">
        <v>28</v>
      </c>
      <c r="M3206" t="s">
        <v>4</v>
      </c>
      <c r="N3206" t="str">
        <f>IFERROR(VLOOKUP(ventas_starbucks_2025[[#This Row],[tamaño_sucio]],cambio_tamaño[#All],2,0),"Tamaño único")</f>
        <v>Tamaño único</v>
      </c>
      <c r="O3206">
        <v>2</v>
      </c>
      <c r="P3206">
        <v>2884.64</v>
      </c>
      <c r="Q3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06">
        <v>5769.28</v>
      </c>
      <c r="S3206" t="s">
        <v>31</v>
      </c>
      <c r="T3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06" t="str">
        <f>VLOOKUP(ventas_starbucks_2025[[#This Row],[canal_compra]],cambio_canal_compra[#All],2,0)</f>
        <v>Entrega domicilio</v>
      </c>
      <c r="V3206" t="s">
        <v>16</v>
      </c>
      <c r="W3206" t="str">
        <f>VLOOKUP(ventas_starbucks_2025[[#This Row],[método_pago]],cambio_metodo_pago[#All],2,0)</f>
        <v>Tarjeta</v>
      </c>
      <c r="X3206" t="s">
        <v>22</v>
      </c>
      <c r="Y3206">
        <v>0</v>
      </c>
      <c r="Z3206" t="str">
        <f>VLOOKUP(ventas_starbucks_2025[[#This Row],[promoción_aplicada5]],promocion_cambiar[#All],2,0)</f>
        <v>Hora Feliz</v>
      </c>
      <c r="AA3206" t="s">
        <v>36</v>
      </c>
      <c r="AB3206" t="s">
        <v>18</v>
      </c>
      <c r="AC3206" t="s">
        <v>24</v>
      </c>
      <c r="AD3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06">
        <v>14.7</v>
      </c>
      <c r="AF3206">
        <v>1</v>
      </c>
      <c r="AG3206">
        <v>47</v>
      </c>
      <c r="AH3206">
        <v>45</v>
      </c>
    </row>
    <row r="3207" spans="1:34" x14ac:dyDescent="0.25">
      <c r="A3207" s="3" t="s">
        <v>3282</v>
      </c>
      <c r="B3207" s="1">
        <v>45758</v>
      </c>
      <c r="C3207" s="23">
        <f t="shared" si="250"/>
        <v>11</v>
      </c>
      <c r="D3207" s="23">
        <f t="shared" si="251"/>
        <v>5</v>
      </c>
      <c r="E3207" s="23" t="str">
        <f t="shared" si="252"/>
        <v>viernes</v>
      </c>
      <c r="F3207" s="23">
        <f t="shared" si="253"/>
        <v>4</v>
      </c>
      <c r="G3207" s="23" t="str">
        <f t="shared" si="254"/>
        <v>abril</v>
      </c>
      <c r="H3207" s="2">
        <v>0.65138888888888891</v>
      </c>
      <c r="I3207" t="s">
        <v>1</v>
      </c>
      <c r="J3207" t="str">
        <f>VLOOKUP(ventas_starbucks_2025[[#This Row],[sucursal]],cambio_sucursal[#All],2,0)</f>
        <v>Sucursal Nueva Córdoba</v>
      </c>
      <c r="K3207" t="s">
        <v>13</v>
      </c>
      <c r="L3207" t="s">
        <v>14</v>
      </c>
      <c r="M3207" t="s">
        <v>4</v>
      </c>
      <c r="N3207" t="str">
        <f>IFERROR(VLOOKUP(ventas_starbucks_2025[[#This Row],[tamaño_sucio]],cambio_tamaño[#All],2,0),"Tamaño único")</f>
        <v>Tamaño único</v>
      </c>
      <c r="O3207">
        <v>3</v>
      </c>
      <c r="P3207">
        <v>1975.15</v>
      </c>
      <c r="Q3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7">
        <v>5925.45</v>
      </c>
      <c r="S3207" t="s">
        <v>15</v>
      </c>
      <c r="T3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07" t="str">
        <f>VLOOKUP(ventas_starbucks_2025[[#This Row],[canal_compra]],cambio_canal_compra[#All],2,0)</f>
        <v>Para llevar</v>
      </c>
      <c r="V3207" t="s">
        <v>40</v>
      </c>
      <c r="W3207" t="str">
        <f>VLOOKUP(ventas_starbucks_2025[[#This Row],[método_pago]],cambio_metodo_pago[#All],2,0)</f>
        <v>Efectivo</v>
      </c>
      <c r="X3207" t="s">
        <v>7</v>
      </c>
      <c r="Y3207">
        <v>15</v>
      </c>
      <c r="Z3207" t="str">
        <f>VLOOKUP(ventas_starbucks_2025[[#This Row],[promoción_aplicada5]],promocion_cambiar[#All],2,0)</f>
        <v>Combo</v>
      </c>
      <c r="AA3207" t="s">
        <v>8</v>
      </c>
      <c r="AB3207" t="s">
        <v>9</v>
      </c>
      <c r="AC3207" t="s">
        <v>41</v>
      </c>
      <c r="AD3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07">
        <v>3.4</v>
      </c>
      <c r="AF3207">
        <v>1</v>
      </c>
      <c r="AG3207">
        <v>31</v>
      </c>
      <c r="AH3207">
        <v>28</v>
      </c>
    </row>
    <row r="3208" spans="1:34" x14ac:dyDescent="0.25">
      <c r="A3208" s="3" t="s">
        <v>3283</v>
      </c>
      <c r="B3208" s="1">
        <v>45662</v>
      </c>
      <c r="C3208" s="23">
        <f t="shared" si="250"/>
        <v>5</v>
      </c>
      <c r="D3208" s="23">
        <f t="shared" si="251"/>
        <v>7</v>
      </c>
      <c r="E3208" s="1" t="str">
        <f t="shared" si="252"/>
        <v>domingo</v>
      </c>
      <c r="F3208" s="23">
        <f t="shared" si="253"/>
        <v>1</v>
      </c>
      <c r="G3208" s="1" t="str">
        <f t="shared" si="254"/>
        <v>enero</v>
      </c>
      <c r="H3208" s="2">
        <v>0.45555555555555555</v>
      </c>
      <c r="I3208" t="s">
        <v>26</v>
      </c>
      <c r="J3208" t="str">
        <f>VLOOKUP(ventas_starbucks_2025[[#This Row],[sucursal]],cambio_sucursal[#All],2,0)</f>
        <v>Sucursal San Lorenzo 47</v>
      </c>
      <c r="K3208" t="s">
        <v>2</v>
      </c>
      <c r="L3208" t="s">
        <v>3</v>
      </c>
      <c r="M3208" t="s">
        <v>4</v>
      </c>
      <c r="N3208" t="str">
        <f>IFERROR(VLOOKUP(ventas_starbucks_2025[[#This Row],[tamaño_sucio]],cambio_tamaño[#All],2,0),"Tamaño único")</f>
        <v>Tamaño único</v>
      </c>
      <c r="O3208">
        <v>4</v>
      </c>
      <c r="P3208">
        <v>3381.82</v>
      </c>
      <c r="Q3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208">
        <v>13527.28</v>
      </c>
      <c r="S3208" t="s">
        <v>5</v>
      </c>
      <c r="T3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08" t="str">
        <f>VLOOKUP(ventas_starbucks_2025[[#This Row],[canal_compra]],cambio_canal_compra[#All],2,0)</f>
        <v>En tienda</v>
      </c>
      <c r="V3208" t="s">
        <v>40</v>
      </c>
      <c r="W3208" t="str">
        <f>VLOOKUP(ventas_starbucks_2025[[#This Row],[método_pago]],cambio_metodo_pago[#All],2,0)</f>
        <v>Efectivo</v>
      </c>
      <c r="X3208" t="s">
        <v>7</v>
      </c>
      <c r="Y3208">
        <v>10</v>
      </c>
      <c r="Z3208" t="str">
        <f>VLOOKUP(ventas_starbucks_2025[[#This Row],[promoción_aplicada5]],promocion_cambiar[#All],2,0)</f>
        <v>2x1</v>
      </c>
      <c r="AA3208" t="s">
        <v>51</v>
      </c>
      <c r="AB3208" t="s">
        <v>32</v>
      </c>
      <c r="AC3208" t="s">
        <v>10</v>
      </c>
      <c r="AD3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08">
        <v>5.8</v>
      </c>
      <c r="AF3208">
        <v>5</v>
      </c>
      <c r="AG3208">
        <v>15</v>
      </c>
      <c r="AH3208">
        <v>11</v>
      </c>
    </row>
    <row r="3209" spans="1:34" x14ac:dyDescent="0.25">
      <c r="A3209" s="3" t="s">
        <v>3284</v>
      </c>
      <c r="B3209" s="1">
        <v>45663</v>
      </c>
      <c r="C3209" s="23">
        <f t="shared" si="250"/>
        <v>6</v>
      </c>
      <c r="D3209" s="23">
        <f t="shared" si="251"/>
        <v>1</v>
      </c>
      <c r="E3209" s="1" t="str">
        <f t="shared" si="252"/>
        <v>lunes</v>
      </c>
      <c r="F3209" s="23">
        <f t="shared" si="253"/>
        <v>1</v>
      </c>
      <c r="G3209" s="1" t="str">
        <f t="shared" si="254"/>
        <v>enero</v>
      </c>
      <c r="H3209" s="2">
        <v>0.39444444444444443</v>
      </c>
      <c r="I3209" t="s">
        <v>57</v>
      </c>
      <c r="J3209" t="str">
        <f>VLOOKUP(ventas_starbucks_2025[[#This Row],[sucursal]],cambio_sucursal[#All],2,0)</f>
        <v>Sucursal Avda Colón</v>
      </c>
      <c r="K3209" t="s">
        <v>130</v>
      </c>
      <c r="L3209" t="s">
        <v>65</v>
      </c>
      <c r="M3209" t="s">
        <v>4</v>
      </c>
      <c r="N3209" t="str">
        <f>IFERROR(VLOOKUP(ventas_starbucks_2025[[#This Row],[tamaño_sucio]],cambio_tamaño[#All],2,0),"Tamaño único")</f>
        <v>Tamaño único</v>
      </c>
      <c r="O3209">
        <v>1</v>
      </c>
      <c r="P3209">
        <v>1853.38</v>
      </c>
      <c r="Q3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9">
        <v>1853.38</v>
      </c>
      <c r="S3209" t="s">
        <v>15</v>
      </c>
      <c r="T3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9" t="str">
        <f>VLOOKUP(ventas_starbucks_2025[[#This Row],[canal_compra]],cambio_canal_compra[#All],2,0)</f>
        <v>Para llevar</v>
      </c>
      <c r="V3209" t="s">
        <v>6</v>
      </c>
      <c r="W3209" t="str">
        <f>VLOOKUP(ventas_starbucks_2025[[#This Row],[método_pago]],cambio_metodo_pago[#All],2,0)</f>
        <v>Aplicación móbil</v>
      </c>
      <c r="X3209" t="s">
        <v>7</v>
      </c>
      <c r="Y3209">
        <v>10</v>
      </c>
      <c r="Z3209" t="str">
        <f>VLOOKUP(ventas_starbucks_2025[[#This Row],[promoción_aplicada5]],promocion_cambiar[#All],2,0)</f>
        <v>Hora Feliz</v>
      </c>
      <c r="AA3209" t="s">
        <v>36</v>
      </c>
      <c r="AB3209" t="s">
        <v>23</v>
      </c>
      <c r="AC3209" t="s">
        <v>24</v>
      </c>
      <c r="AD3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09">
        <v>12</v>
      </c>
      <c r="AF3209">
        <v>4</v>
      </c>
      <c r="AG3209">
        <v>41</v>
      </c>
      <c r="AH3209">
        <v>40</v>
      </c>
    </row>
    <row r="3210" spans="1:34" x14ac:dyDescent="0.25">
      <c r="A3210" s="3" t="s">
        <v>3285</v>
      </c>
      <c r="B3210" s="1">
        <v>45695</v>
      </c>
      <c r="C3210" s="23">
        <f t="shared" si="250"/>
        <v>7</v>
      </c>
      <c r="D3210" s="23">
        <f t="shared" si="251"/>
        <v>5</v>
      </c>
      <c r="E3210" s="23" t="str">
        <f t="shared" si="252"/>
        <v>viernes</v>
      </c>
      <c r="F3210" s="23">
        <f t="shared" si="253"/>
        <v>2</v>
      </c>
      <c r="G3210" s="23" t="str">
        <f t="shared" si="254"/>
        <v>febrero</v>
      </c>
      <c r="H3210" s="2">
        <v>0.41319444444444442</v>
      </c>
      <c r="I3210" t="s">
        <v>26</v>
      </c>
      <c r="J3210" t="str">
        <f>VLOOKUP(ventas_starbucks_2025[[#This Row],[sucursal]],cambio_sucursal[#All],2,0)</f>
        <v>Sucursal San Lorenzo 47</v>
      </c>
      <c r="K3210" t="s">
        <v>13</v>
      </c>
      <c r="L3210" t="s">
        <v>14</v>
      </c>
      <c r="M3210" t="s">
        <v>4</v>
      </c>
      <c r="N3210" t="str">
        <f>IFERROR(VLOOKUP(ventas_starbucks_2025[[#This Row],[tamaño_sucio]],cambio_tamaño[#All],2,0),"Tamaño único")</f>
        <v>Tamaño único</v>
      </c>
      <c r="O3210">
        <v>2</v>
      </c>
      <c r="P3210">
        <v>1824.45</v>
      </c>
      <c r="Q3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0">
        <v>3648.9</v>
      </c>
      <c r="S3210" t="s">
        <v>31</v>
      </c>
      <c r="T3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0" t="str">
        <f>VLOOKUP(ventas_starbucks_2025[[#This Row],[canal_compra]],cambio_canal_compra[#All],2,0)</f>
        <v>Entrega domicilio</v>
      </c>
      <c r="V3210" t="s">
        <v>40</v>
      </c>
      <c r="W3210" t="str">
        <f>VLOOKUP(ventas_starbucks_2025[[#This Row],[método_pago]],cambio_metodo_pago[#All],2,0)</f>
        <v>Efectivo</v>
      </c>
      <c r="X3210" t="s">
        <v>7</v>
      </c>
      <c r="Y3210">
        <v>15</v>
      </c>
      <c r="Z3210" t="str">
        <f>VLOOKUP(ventas_starbucks_2025[[#This Row],[promoción_aplicada5]],promocion_cambiar[#All],2,0)</f>
        <v>Hora Feliz</v>
      </c>
      <c r="AA3210" t="s">
        <v>36</v>
      </c>
      <c r="AB3210" t="s">
        <v>52</v>
      </c>
      <c r="AC3210" t="s">
        <v>24</v>
      </c>
      <c r="AD3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10">
        <v>13.5</v>
      </c>
      <c r="AF3210">
        <v>3</v>
      </c>
      <c r="AG3210">
        <v>22</v>
      </c>
      <c r="AH3210">
        <v>20</v>
      </c>
    </row>
    <row r="3211" spans="1:34" x14ac:dyDescent="0.25">
      <c r="A3211" s="3" t="s">
        <v>3286</v>
      </c>
      <c r="B3211" s="1">
        <v>45740</v>
      </c>
      <c r="C3211" s="23">
        <f t="shared" si="250"/>
        <v>24</v>
      </c>
      <c r="D3211" s="23">
        <f t="shared" si="251"/>
        <v>1</v>
      </c>
      <c r="E3211" s="1" t="str">
        <f t="shared" si="252"/>
        <v>lunes</v>
      </c>
      <c r="F3211" s="23">
        <f t="shared" si="253"/>
        <v>3</v>
      </c>
      <c r="G3211" s="1" t="str">
        <f t="shared" si="254"/>
        <v>marzo</v>
      </c>
      <c r="H3211" s="2">
        <v>0.62430555555555556</v>
      </c>
      <c r="I3211" t="s">
        <v>26</v>
      </c>
      <c r="J3211" t="str">
        <f>VLOOKUP(ventas_starbucks_2025[[#This Row],[sucursal]],cambio_sucursal[#All],2,0)</f>
        <v>Sucursal San Lorenzo 47</v>
      </c>
      <c r="K3211" t="s">
        <v>27</v>
      </c>
      <c r="L3211" t="s">
        <v>28</v>
      </c>
      <c r="M3211" t="s">
        <v>4</v>
      </c>
      <c r="N3211" t="str">
        <f>IFERROR(VLOOKUP(ventas_starbucks_2025[[#This Row],[tamaño_sucio]],cambio_tamaño[#All],2,0),"Tamaño único")</f>
        <v>Tamaño único</v>
      </c>
      <c r="O3211">
        <v>4</v>
      </c>
      <c r="P3211">
        <v>2996.46</v>
      </c>
      <c r="Q3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11">
        <v>11985.84</v>
      </c>
      <c r="S3211" t="s">
        <v>5</v>
      </c>
      <c r="T3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11" t="str">
        <f>VLOOKUP(ventas_starbucks_2025[[#This Row],[canal_compra]],cambio_canal_compra[#All],2,0)</f>
        <v>En tienda</v>
      </c>
      <c r="V3211" t="s">
        <v>6</v>
      </c>
      <c r="W3211" t="str">
        <f>VLOOKUP(ventas_starbucks_2025[[#This Row],[método_pago]],cambio_metodo_pago[#All],2,0)</f>
        <v>Aplicación móbil</v>
      </c>
      <c r="X3211" t="s">
        <v>7</v>
      </c>
      <c r="Y3211">
        <v>10</v>
      </c>
      <c r="Z3211" t="str">
        <f>VLOOKUP(ventas_starbucks_2025[[#This Row],[promoción_aplicada5]],promocion_cambiar[#All],2,0)</f>
        <v>2x1</v>
      </c>
      <c r="AA3211" t="s">
        <v>51</v>
      </c>
      <c r="AB3211" t="s">
        <v>9</v>
      </c>
      <c r="AC3211" t="s">
        <v>10</v>
      </c>
      <c r="AD3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11">
        <v>14.4</v>
      </c>
      <c r="AF3211">
        <v>2</v>
      </c>
      <c r="AG3211">
        <v>26</v>
      </c>
      <c r="AH3211">
        <v>22</v>
      </c>
    </row>
    <row r="3212" spans="1:34" x14ac:dyDescent="0.25">
      <c r="A3212" s="3" t="s">
        <v>3287</v>
      </c>
      <c r="B3212" s="1">
        <v>45726</v>
      </c>
      <c r="C3212" s="23">
        <f t="shared" si="250"/>
        <v>10</v>
      </c>
      <c r="D3212" s="23">
        <f t="shared" si="251"/>
        <v>1</v>
      </c>
      <c r="E3212" s="23" t="str">
        <f t="shared" si="252"/>
        <v>lunes</v>
      </c>
      <c r="F3212" s="23">
        <f t="shared" si="253"/>
        <v>3</v>
      </c>
      <c r="G3212" s="23" t="str">
        <f t="shared" si="254"/>
        <v>marzo</v>
      </c>
      <c r="H3212" s="2">
        <v>0.64027777777777772</v>
      </c>
      <c r="I3212" t="s">
        <v>12</v>
      </c>
      <c r="J3212" t="str">
        <f>VLOOKUP(ventas_starbucks_2025[[#This Row],[sucursal]],cambio_sucursal[#All],2,0)</f>
        <v>Sucursal Córdoba Shopping</v>
      </c>
      <c r="K3212" t="s">
        <v>87</v>
      </c>
      <c r="L3212" t="s">
        <v>65</v>
      </c>
      <c r="M3212" t="s">
        <v>4</v>
      </c>
      <c r="N3212" t="str">
        <f>IFERROR(VLOOKUP(ventas_starbucks_2025[[#This Row],[tamaño_sucio]],cambio_tamaño[#All],2,0),"Tamaño único")</f>
        <v>Tamaño único</v>
      </c>
      <c r="O3212">
        <v>3</v>
      </c>
      <c r="P3212">
        <v>1424.22</v>
      </c>
      <c r="Q3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2">
        <v>4272.66</v>
      </c>
      <c r="S3212" t="s">
        <v>5</v>
      </c>
      <c r="T3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2" t="str">
        <f>VLOOKUP(ventas_starbucks_2025[[#This Row],[canal_compra]],cambio_canal_compra[#All],2,0)</f>
        <v>En tienda</v>
      </c>
      <c r="V3212" t="s">
        <v>40</v>
      </c>
      <c r="W3212" t="str">
        <f>VLOOKUP(ventas_starbucks_2025[[#This Row],[método_pago]],cambio_metodo_pago[#All],2,0)</f>
        <v>Efectivo</v>
      </c>
      <c r="X3212" t="s">
        <v>7</v>
      </c>
      <c r="Y3212">
        <v>0</v>
      </c>
      <c r="Z3212" t="str">
        <f>VLOOKUP(ventas_starbucks_2025[[#This Row],[promoción_aplicada5]],promocion_cambiar[#All],2,0)</f>
        <v>Combo</v>
      </c>
      <c r="AA3212" t="s">
        <v>8</v>
      </c>
      <c r="AB3212" t="s">
        <v>18</v>
      </c>
      <c r="AC3212" t="s">
        <v>41</v>
      </c>
      <c r="AD3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12">
        <v>13.2</v>
      </c>
      <c r="AF3212">
        <v>1</v>
      </c>
      <c r="AG3212">
        <v>31</v>
      </c>
      <c r="AH3212">
        <v>28</v>
      </c>
    </row>
    <row r="3213" spans="1:34" x14ac:dyDescent="0.25">
      <c r="A3213" s="3" t="s">
        <v>3288</v>
      </c>
      <c r="B3213" s="1">
        <v>45734</v>
      </c>
      <c r="C3213" s="23">
        <f t="shared" si="250"/>
        <v>18</v>
      </c>
      <c r="D3213" s="23">
        <f t="shared" si="251"/>
        <v>2</v>
      </c>
      <c r="E3213" s="1" t="str">
        <f t="shared" si="252"/>
        <v>martes</v>
      </c>
      <c r="F3213" s="23">
        <f t="shared" si="253"/>
        <v>3</v>
      </c>
      <c r="G3213" s="1" t="str">
        <f t="shared" si="254"/>
        <v>marzo</v>
      </c>
      <c r="H3213" s="2">
        <v>0.37222222222222223</v>
      </c>
      <c r="I3213" t="s">
        <v>26</v>
      </c>
      <c r="J3213" t="str">
        <f>VLOOKUP(ventas_starbucks_2025[[#This Row],[sucursal]],cambio_sucursal[#All],2,0)</f>
        <v>Sucursal San Lorenzo 47</v>
      </c>
      <c r="K3213" t="s">
        <v>38</v>
      </c>
      <c r="L3213" t="s">
        <v>39</v>
      </c>
      <c r="M3213" t="s">
        <v>4</v>
      </c>
      <c r="N3213" t="str">
        <f>IFERROR(VLOOKUP(ventas_starbucks_2025[[#This Row],[tamaño_sucio]],cambio_tamaño[#All],2,0),"Tamaño único")</f>
        <v>Tamaño único</v>
      </c>
      <c r="O3213">
        <v>1</v>
      </c>
      <c r="P3213">
        <v>1374.75</v>
      </c>
      <c r="Q3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3">
        <v>1374.75</v>
      </c>
      <c r="S3213" t="s">
        <v>15</v>
      </c>
      <c r="T3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3" t="str">
        <f>VLOOKUP(ventas_starbucks_2025[[#This Row],[canal_compra]],cambio_canal_compra[#All],2,0)</f>
        <v>Para llevar</v>
      </c>
      <c r="V3213" t="s">
        <v>16</v>
      </c>
      <c r="W3213" t="str">
        <f>VLOOKUP(ventas_starbucks_2025[[#This Row],[método_pago]],cambio_metodo_pago[#All],2,0)</f>
        <v>Tarjeta</v>
      </c>
      <c r="X3213" t="s">
        <v>7</v>
      </c>
      <c r="Y3213">
        <v>15</v>
      </c>
      <c r="Z3213" t="str">
        <f>VLOOKUP(ventas_starbucks_2025[[#This Row],[promoción_aplicada5]],promocion_cambiar[#All],2,0)</f>
        <v>Hora Feliz</v>
      </c>
      <c r="AA3213" t="s">
        <v>36</v>
      </c>
      <c r="AB3213" t="s">
        <v>18</v>
      </c>
      <c r="AC3213" t="s">
        <v>24</v>
      </c>
      <c r="AD3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13">
        <v>7.5</v>
      </c>
      <c r="AF3213">
        <v>3</v>
      </c>
      <c r="AG3213">
        <v>26</v>
      </c>
      <c r="AH3213">
        <v>25</v>
      </c>
    </row>
    <row r="3214" spans="1:34" x14ac:dyDescent="0.25">
      <c r="A3214" s="3" t="s">
        <v>3289</v>
      </c>
      <c r="B3214" s="1">
        <v>45764</v>
      </c>
      <c r="C3214" s="23">
        <f t="shared" si="250"/>
        <v>17</v>
      </c>
      <c r="D3214" s="23">
        <f t="shared" si="251"/>
        <v>4</v>
      </c>
      <c r="E3214" s="23" t="str">
        <f t="shared" si="252"/>
        <v>jueves</v>
      </c>
      <c r="F3214" s="23">
        <f t="shared" si="253"/>
        <v>4</v>
      </c>
      <c r="G3214" s="23" t="str">
        <f t="shared" si="254"/>
        <v>abril</v>
      </c>
      <c r="H3214" s="2">
        <v>0.75624999999999998</v>
      </c>
      <c r="I3214" t="s">
        <v>12</v>
      </c>
      <c r="J3214" t="str">
        <f>VLOOKUP(ventas_starbucks_2025[[#This Row],[sucursal]],cambio_sucursal[#All],2,0)</f>
        <v>Sucursal Córdoba Shopping</v>
      </c>
      <c r="K3214" t="s">
        <v>60</v>
      </c>
      <c r="L3214" t="s">
        <v>44</v>
      </c>
      <c r="M3214" t="s">
        <v>62</v>
      </c>
      <c r="N3214" t="str">
        <f>IFERROR(VLOOKUP(ventas_starbucks_2025[[#This Row],[tamaño_sucio]],cambio_tamaño[#All],2,0),"Tamaño único")</f>
        <v>Extra-Grande</v>
      </c>
      <c r="O3214">
        <v>4</v>
      </c>
      <c r="P3214">
        <v>1502.64</v>
      </c>
      <c r="Q3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4">
        <v>6010.56</v>
      </c>
      <c r="S3214" t="s">
        <v>5</v>
      </c>
      <c r="T3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14" t="str">
        <f>VLOOKUP(ventas_starbucks_2025[[#This Row],[canal_compra]],cambio_canal_compra[#All],2,0)</f>
        <v>En tienda</v>
      </c>
      <c r="V3214" t="s">
        <v>16</v>
      </c>
      <c r="W3214" t="str">
        <f>VLOOKUP(ventas_starbucks_2025[[#This Row],[método_pago]],cambio_metodo_pago[#All],2,0)</f>
        <v>Tarjeta</v>
      </c>
      <c r="X3214" t="s">
        <v>7</v>
      </c>
      <c r="Y3214">
        <v>15</v>
      </c>
      <c r="Z3214" t="str">
        <f>VLOOKUP(ventas_starbucks_2025[[#This Row],[promoción_aplicada5]],promocion_cambiar[#All],2,0)</f>
        <v>Hora Feliz</v>
      </c>
      <c r="AA3214" t="s">
        <v>36</v>
      </c>
      <c r="AB3214" t="s">
        <v>23</v>
      </c>
      <c r="AC3214" t="s">
        <v>10</v>
      </c>
      <c r="AD3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14">
        <v>14.8</v>
      </c>
      <c r="AF3214">
        <v>5</v>
      </c>
      <c r="AG3214">
        <v>44</v>
      </c>
      <c r="AH3214">
        <v>40</v>
      </c>
    </row>
    <row r="3215" spans="1:34" x14ac:dyDescent="0.25">
      <c r="A3215" s="3" t="s">
        <v>3290</v>
      </c>
      <c r="B3215" s="1">
        <v>45737</v>
      </c>
      <c r="C3215" s="23">
        <f t="shared" si="250"/>
        <v>21</v>
      </c>
      <c r="D3215" s="23">
        <f t="shared" si="251"/>
        <v>5</v>
      </c>
      <c r="E3215" s="23" t="str">
        <f t="shared" si="252"/>
        <v>viernes</v>
      </c>
      <c r="F3215" s="23">
        <f t="shared" si="253"/>
        <v>3</v>
      </c>
      <c r="G3215" s="23" t="str">
        <f t="shared" si="254"/>
        <v>marzo</v>
      </c>
      <c r="H3215" s="2">
        <v>0.6875</v>
      </c>
      <c r="I3215" t="s">
        <v>26</v>
      </c>
      <c r="J3215" t="str">
        <f>VLOOKUP(ventas_starbucks_2025[[#This Row],[sucursal]],cambio_sucursal[#All],2,0)</f>
        <v>Sucursal San Lorenzo 47</v>
      </c>
      <c r="K3215" t="s">
        <v>89</v>
      </c>
      <c r="L3215" t="s">
        <v>90</v>
      </c>
      <c r="M3215" t="s">
        <v>4</v>
      </c>
      <c r="N3215" t="str">
        <f>IFERROR(VLOOKUP(ventas_starbucks_2025[[#This Row],[tamaño_sucio]],cambio_tamaño[#All],2,0),"Tamaño único")</f>
        <v>Tamaño único</v>
      </c>
      <c r="O3215">
        <v>4</v>
      </c>
      <c r="P3215">
        <v>1432.41</v>
      </c>
      <c r="Q3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5">
        <v>5729.64</v>
      </c>
      <c r="S3215" t="s">
        <v>5</v>
      </c>
      <c r="T3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15" t="str">
        <f>VLOOKUP(ventas_starbucks_2025[[#This Row],[canal_compra]],cambio_canal_compra[#All],2,0)</f>
        <v>En tienda</v>
      </c>
      <c r="V3215" t="s">
        <v>40</v>
      </c>
      <c r="W3215" t="str">
        <f>VLOOKUP(ventas_starbucks_2025[[#This Row],[método_pago]],cambio_metodo_pago[#All],2,0)</f>
        <v>Efectivo</v>
      </c>
      <c r="X3215" t="s">
        <v>22</v>
      </c>
      <c r="Y3215">
        <v>0</v>
      </c>
      <c r="Z3215" t="str">
        <f>VLOOKUP(ventas_starbucks_2025[[#This Row],[promoción_aplicada5]],promocion_cambiar[#All],2,0)</f>
        <v>Combo</v>
      </c>
      <c r="AA3215" t="s">
        <v>8</v>
      </c>
      <c r="AB3215" t="s">
        <v>52</v>
      </c>
      <c r="AC3215" t="s">
        <v>10</v>
      </c>
      <c r="AD3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15">
        <v>14.3</v>
      </c>
      <c r="AF3215">
        <v>4</v>
      </c>
      <c r="AG3215">
        <v>31</v>
      </c>
      <c r="AH3215">
        <v>27</v>
      </c>
    </row>
    <row r="3216" spans="1:34" x14ac:dyDescent="0.25">
      <c r="A3216" s="3" t="s">
        <v>3291</v>
      </c>
      <c r="B3216" s="1">
        <v>45706</v>
      </c>
      <c r="C3216" s="23">
        <f t="shared" si="250"/>
        <v>18</v>
      </c>
      <c r="D3216" s="23">
        <f t="shared" si="251"/>
        <v>2</v>
      </c>
      <c r="E3216" s="23" t="str">
        <f t="shared" si="252"/>
        <v>martes</v>
      </c>
      <c r="F3216" s="23">
        <f t="shared" si="253"/>
        <v>2</v>
      </c>
      <c r="G3216" s="23" t="str">
        <f t="shared" si="254"/>
        <v>febrero</v>
      </c>
      <c r="H3216" s="2">
        <v>0.46319444444444446</v>
      </c>
      <c r="I3216" t="s">
        <v>1</v>
      </c>
      <c r="J3216" t="str">
        <f>VLOOKUP(ventas_starbucks_2025[[#This Row],[sucursal]],cambio_sucursal[#All],2,0)</f>
        <v>Sucursal Nueva Córdoba</v>
      </c>
      <c r="K3216" t="s">
        <v>2</v>
      </c>
      <c r="L3216" t="s">
        <v>3</v>
      </c>
      <c r="M3216" t="s">
        <v>4</v>
      </c>
      <c r="N3216" t="str">
        <f>IFERROR(VLOOKUP(ventas_starbucks_2025[[#This Row],[tamaño_sucio]],cambio_tamaño[#All],2,0),"Tamaño único")</f>
        <v>Tamaño único</v>
      </c>
      <c r="O3216">
        <v>1</v>
      </c>
      <c r="P3216">
        <v>3201.8</v>
      </c>
      <c r="Q3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216">
        <v>3201.8</v>
      </c>
      <c r="S3216" t="s">
        <v>15</v>
      </c>
      <c r="T3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6" t="str">
        <f>VLOOKUP(ventas_starbucks_2025[[#This Row],[canal_compra]],cambio_canal_compra[#All],2,0)</f>
        <v>Para llevar</v>
      </c>
      <c r="V3216" t="s">
        <v>6</v>
      </c>
      <c r="W3216" t="str">
        <f>VLOOKUP(ventas_starbucks_2025[[#This Row],[método_pago]],cambio_metodo_pago[#All],2,0)</f>
        <v>Aplicación móbil</v>
      </c>
      <c r="X3216" t="s">
        <v>22</v>
      </c>
      <c r="Y3216">
        <v>0</v>
      </c>
      <c r="Z3216" t="str">
        <f>VLOOKUP(ventas_starbucks_2025[[#This Row],[promoción_aplicada5]],promocion_cambiar[#All],2,0)</f>
        <v>Hora Feliz</v>
      </c>
      <c r="AA3216" t="s">
        <v>36</v>
      </c>
      <c r="AB3216" t="s">
        <v>23</v>
      </c>
      <c r="AC3216" t="s">
        <v>24</v>
      </c>
      <c r="AD3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16">
        <v>3.9</v>
      </c>
      <c r="AF3216">
        <v>2</v>
      </c>
      <c r="AG3216">
        <v>33</v>
      </c>
      <c r="AH3216">
        <v>32</v>
      </c>
    </row>
    <row r="3217" spans="1:34" x14ac:dyDescent="0.25">
      <c r="A3217" s="3" t="s">
        <v>3292</v>
      </c>
      <c r="B3217" s="1">
        <v>45698</v>
      </c>
      <c r="C3217" s="23">
        <f t="shared" si="250"/>
        <v>10</v>
      </c>
      <c r="D3217" s="23">
        <f t="shared" si="251"/>
        <v>1</v>
      </c>
      <c r="E3217" s="23" t="str">
        <f t="shared" si="252"/>
        <v>lunes</v>
      </c>
      <c r="F3217" s="23">
        <f t="shared" si="253"/>
        <v>2</v>
      </c>
      <c r="G3217" s="23" t="str">
        <f t="shared" si="254"/>
        <v>febrero</v>
      </c>
      <c r="H3217" s="2">
        <v>0.6875</v>
      </c>
      <c r="I3217" t="s">
        <v>57</v>
      </c>
      <c r="J3217" t="str">
        <f>VLOOKUP(ventas_starbucks_2025[[#This Row],[sucursal]],cambio_sucursal[#All],2,0)</f>
        <v>Sucursal Avda Colón</v>
      </c>
      <c r="K3217" t="s">
        <v>101</v>
      </c>
      <c r="L3217" t="s">
        <v>3</v>
      </c>
      <c r="M3217" t="s">
        <v>4</v>
      </c>
      <c r="N3217" t="str">
        <f>IFERROR(VLOOKUP(ventas_starbucks_2025[[#This Row],[tamaño_sucio]],cambio_tamaño[#All],2,0),"Tamaño único")</f>
        <v>Tamaño único</v>
      </c>
      <c r="O3217">
        <v>1</v>
      </c>
      <c r="P3217">
        <v>2956.33</v>
      </c>
      <c r="Q3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17">
        <v>2956.33</v>
      </c>
      <c r="S3217" t="s">
        <v>5</v>
      </c>
      <c r="T3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7" t="str">
        <f>VLOOKUP(ventas_starbucks_2025[[#This Row],[canal_compra]],cambio_canal_compra[#All],2,0)</f>
        <v>En tienda</v>
      </c>
      <c r="V3217" t="s">
        <v>16</v>
      </c>
      <c r="W3217" t="str">
        <f>VLOOKUP(ventas_starbucks_2025[[#This Row],[método_pago]],cambio_metodo_pago[#All],2,0)</f>
        <v>Tarjeta</v>
      </c>
      <c r="X3217" t="s">
        <v>7</v>
      </c>
      <c r="Y3217">
        <v>15</v>
      </c>
      <c r="Z3217" t="str">
        <f>VLOOKUP(ventas_starbucks_2025[[#This Row],[promoción_aplicada5]],promocion_cambiar[#All],2,0)</f>
        <v>Hora Feliz</v>
      </c>
      <c r="AA3217" t="s">
        <v>36</v>
      </c>
      <c r="AB3217" t="s">
        <v>52</v>
      </c>
      <c r="AC3217" t="s">
        <v>24</v>
      </c>
      <c r="AD3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17">
        <v>13.6</v>
      </c>
      <c r="AF3217">
        <v>5</v>
      </c>
      <c r="AG3217">
        <v>29</v>
      </c>
      <c r="AH3217">
        <v>28</v>
      </c>
    </row>
    <row r="3218" spans="1:34" x14ac:dyDescent="0.25">
      <c r="A3218" s="3" t="s">
        <v>3293</v>
      </c>
      <c r="B3218" s="1">
        <v>45726</v>
      </c>
      <c r="C3218" s="23">
        <f t="shared" si="250"/>
        <v>10</v>
      </c>
      <c r="D3218" s="23">
        <f t="shared" si="251"/>
        <v>1</v>
      </c>
      <c r="E3218" s="1" t="str">
        <f t="shared" si="252"/>
        <v>lunes</v>
      </c>
      <c r="F3218" s="23">
        <f t="shared" si="253"/>
        <v>3</v>
      </c>
      <c r="G3218" s="1" t="str">
        <f t="shared" si="254"/>
        <v>marzo</v>
      </c>
      <c r="H3218" s="2">
        <v>0.74652777777777779</v>
      </c>
      <c r="I3218" t="s">
        <v>26</v>
      </c>
      <c r="J3218" t="str">
        <f>VLOOKUP(ventas_starbucks_2025[[#This Row],[sucursal]],cambio_sucursal[#All],2,0)</f>
        <v>Sucursal San Lorenzo 47</v>
      </c>
      <c r="K3218" t="s">
        <v>89</v>
      </c>
      <c r="L3218" t="s">
        <v>90</v>
      </c>
      <c r="M3218" t="s">
        <v>4</v>
      </c>
      <c r="N3218" t="str">
        <f>IFERROR(VLOOKUP(ventas_starbucks_2025[[#This Row],[tamaño_sucio]],cambio_tamaño[#All],2,0),"Tamaño único")</f>
        <v>Tamaño único</v>
      </c>
      <c r="O3218">
        <v>2</v>
      </c>
      <c r="P3218">
        <v>1381.46</v>
      </c>
      <c r="Q3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8">
        <v>2762.92</v>
      </c>
      <c r="S3218" t="s">
        <v>15</v>
      </c>
      <c r="T3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8" t="str">
        <f>VLOOKUP(ventas_starbucks_2025[[#This Row],[canal_compra]],cambio_canal_compra[#All],2,0)</f>
        <v>Para llevar</v>
      </c>
      <c r="V3218" t="s">
        <v>6</v>
      </c>
      <c r="W3218" t="str">
        <f>VLOOKUP(ventas_starbucks_2025[[#This Row],[método_pago]],cambio_metodo_pago[#All],2,0)</f>
        <v>Aplicación móbil</v>
      </c>
      <c r="X3218" t="s">
        <v>7</v>
      </c>
      <c r="Y3218">
        <v>15</v>
      </c>
      <c r="Z3218" t="str">
        <f>VLOOKUP(ventas_starbucks_2025[[#This Row],[promoción_aplicada5]],promocion_cambiar[#All],2,0)</f>
        <v>Ninguna</v>
      </c>
      <c r="AA3218" t="s">
        <v>17</v>
      </c>
      <c r="AB3218" t="s">
        <v>9</v>
      </c>
      <c r="AC3218" t="s">
        <v>10</v>
      </c>
      <c r="AD3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18">
        <v>10.7</v>
      </c>
      <c r="AF3218">
        <v>3</v>
      </c>
      <c r="AG3218">
        <v>34</v>
      </c>
      <c r="AH3218">
        <v>32</v>
      </c>
    </row>
    <row r="3219" spans="1:34" x14ac:dyDescent="0.25">
      <c r="A3219" s="3" t="s">
        <v>3294</v>
      </c>
      <c r="B3219" s="1">
        <v>45692</v>
      </c>
      <c r="C3219" s="23">
        <f t="shared" si="250"/>
        <v>4</v>
      </c>
      <c r="D3219" s="23">
        <f t="shared" si="251"/>
        <v>2</v>
      </c>
      <c r="E3219" s="1" t="str">
        <f t="shared" si="252"/>
        <v>martes</v>
      </c>
      <c r="F3219" s="23">
        <f t="shared" si="253"/>
        <v>2</v>
      </c>
      <c r="G3219" s="1" t="str">
        <f t="shared" si="254"/>
        <v>febrero</v>
      </c>
      <c r="H3219" s="2">
        <v>0.73333333333333328</v>
      </c>
      <c r="I3219" t="s">
        <v>12</v>
      </c>
      <c r="J3219" t="str">
        <f>VLOOKUP(ventas_starbucks_2025[[#This Row],[sucursal]],cambio_sucursal[#All],2,0)</f>
        <v>Sucursal Córdoba Shopping</v>
      </c>
      <c r="K3219" t="s">
        <v>48</v>
      </c>
      <c r="L3219" t="s">
        <v>49</v>
      </c>
      <c r="M3219" t="s">
        <v>50</v>
      </c>
      <c r="N3219" t="str">
        <f>IFERROR(VLOOKUP(ventas_starbucks_2025[[#This Row],[tamaño_sucio]],cambio_tamaño[#All],2,0),"Tamaño único")</f>
        <v>Mediano</v>
      </c>
      <c r="O3219">
        <v>2</v>
      </c>
      <c r="P3219">
        <v>1885.22</v>
      </c>
      <c r="Q3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9">
        <v>3770.44</v>
      </c>
      <c r="S3219" t="s">
        <v>31</v>
      </c>
      <c r="T3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9" t="str">
        <f>VLOOKUP(ventas_starbucks_2025[[#This Row],[canal_compra]],cambio_canal_compra[#All],2,0)</f>
        <v>Entrega domicilio</v>
      </c>
      <c r="V3219" t="s">
        <v>16</v>
      </c>
      <c r="W3219" t="str">
        <f>VLOOKUP(ventas_starbucks_2025[[#This Row],[método_pago]],cambio_metodo_pago[#All],2,0)</f>
        <v>Tarjeta</v>
      </c>
      <c r="X3219" t="s">
        <v>22</v>
      </c>
      <c r="Y3219">
        <v>0</v>
      </c>
      <c r="Z3219" t="str">
        <f>VLOOKUP(ventas_starbucks_2025[[#This Row],[promoción_aplicada5]],promocion_cambiar[#All],2,0)</f>
        <v>2x1</v>
      </c>
      <c r="AA3219" t="s">
        <v>51</v>
      </c>
      <c r="AB3219" t="s">
        <v>32</v>
      </c>
      <c r="AC3219" t="s">
        <v>24</v>
      </c>
      <c r="AD3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19">
        <v>12.2</v>
      </c>
      <c r="AF3219">
        <v>2</v>
      </c>
      <c r="AG3219">
        <v>23</v>
      </c>
      <c r="AH3219">
        <v>21</v>
      </c>
    </row>
    <row r="3220" spans="1:34" x14ac:dyDescent="0.25">
      <c r="A3220" s="3" t="s">
        <v>3295</v>
      </c>
      <c r="B3220" s="1">
        <v>45765</v>
      </c>
      <c r="C3220" s="23">
        <f t="shared" si="250"/>
        <v>18</v>
      </c>
      <c r="D3220" s="23">
        <f t="shared" si="251"/>
        <v>5</v>
      </c>
      <c r="E3220" s="23" t="str">
        <f t="shared" si="252"/>
        <v>viernes</v>
      </c>
      <c r="F3220" s="23">
        <f t="shared" si="253"/>
        <v>4</v>
      </c>
      <c r="G3220" s="23" t="str">
        <f t="shared" si="254"/>
        <v>abril</v>
      </c>
      <c r="H3220" s="2">
        <v>0.57013888888888886</v>
      </c>
      <c r="I3220" t="s">
        <v>26</v>
      </c>
      <c r="J3220" t="str">
        <f>VLOOKUP(ventas_starbucks_2025[[#This Row],[sucursal]],cambio_sucursal[#All],2,0)</f>
        <v>Sucursal San Lorenzo 47</v>
      </c>
      <c r="K3220" t="s">
        <v>87</v>
      </c>
      <c r="L3220" t="s">
        <v>65</v>
      </c>
      <c r="M3220" t="s">
        <v>4</v>
      </c>
      <c r="N3220" t="str">
        <f>IFERROR(VLOOKUP(ventas_starbucks_2025[[#This Row],[tamaño_sucio]],cambio_tamaño[#All],2,0),"Tamaño único")</f>
        <v>Tamaño único</v>
      </c>
      <c r="O3220">
        <v>1</v>
      </c>
      <c r="P3220">
        <v>1990.44</v>
      </c>
      <c r="Q3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0">
        <v>1990.44</v>
      </c>
      <c r="S3220" t="s">
        <v>31</v>
      </c>
      <c r="T3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20" t="str">
        <f>VLOOKUP(ventas_starbucks_2025[[#This Row],[canal_compra]],cambio_canal_compra[#All],2,0)</f>
        <v>Entrega domicilio</v>
      </c>
      <c r="V3220" t="s">
        <v>6</v>
      </c>
      <c r="W3220" t="str">
        <f>VLOOKUP(ventas_starbucks_2025[[#This Row],[método_pago]],cambio_metodo_pago[#All],2,0)</f>
        <v>Aplicación móbil</v>
      </c>
      <c r="X3220" t="s">
        <v>7</v>
      </c>
      <c r="Y3220">
        <v>15</v>
      </c>
      <c r="Z3220" t="str">
        <f>VLOOKUP(ventas_starbucks_2025[[#This Row],[promoción_aplicada5]],promocion_cambiar[#All],2,0)</f>
        <v>2x1</v>
      </c>
      <c r="AA3220" t="s">
        <v>51</v>
      </c>
      <c r="AB3220" t="s">
        <v>52</v>
      </c>
      <c r="AC3220" t="s">
        <v>10</v>
      </c>
      <c r="AD3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20">
        <v>10.8</v>
      </c>
      <c r="AF3220">
        <v>5</v>
      </c>
      <c r="AG3220">
        <v>26</v>
      </c>
      <c r="AH3220">
        <v>25</v>
      </c>
    </row>
    <row r="3221" spans="1:34" x14ac:dyDescent="0.25">
      <c r="A3221" s="3" t="s">
        <v>3296</v>
      </c>
      <c r="B3221" s="1">
        <v>45690</v>
      </c>
      <c r="C3221" s="23">
        <f t="shared" si="250"/>
        <v>2</v>
      </c>
      <c r="D3221" s="23">
        <f t="shared" si="251"/>
        <v>7</v>
      </c>
      <c r="E3221" s="23" t="str">
        <f t="shared" si="252"/>
        <v>domingo</v>
      </c>
      <c r="F3221" s="23">
        <f t="shared" si="253"/>
        <v>2</v>
      </c>
      <c r="G3221" s="23" t="str">
        <f t="shared" si="254"/>
        <v>febrero</v>
      </c>
      <c r="H3221" s="2">
        <v>0.7416666666666667</v>
      </c>
      <c r="I3221" t="s">
        <v>26</v>
      </c>
      <c r="J3221" t="str">
        <f>VLOOKUP(ventas_starbucks_2025[[#This Row],[sucursal]],cambio_sucursal[#All],2,0)</f>
        <v>Sucursal San Lorenzo 47</v>
      </c>
      <c r="K3221" t="s">
        <v>67</v>
      </c>
      <c r="L3221" t="s">
        <v>35</v>
      </c>
      <c r="M3221" t="s">
        <v>4</v>
      </c>
      <c r="N3221" t="str">
        <f>IFERROR(VLOOKUP(ventas_starbucks_2025[[#This Row],[tamaño_sucio]],cambio_tamaño[#All],2,0),"Tamaño único")</f>
        <v>Tamaño único</v>
      </c>
      <c r="O3221">
        <v>5</v>
      </c>
      <c r="P3221">
        <v>1167.17</v>
      </c>
      <c r="Q3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1">
        <v>5835.85</v>
      </c>
      <c r="S3221" t="s">
        <v>31</v>
      </c>
      <c r="T3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1" t="str">
        <f>VLOOKUP(ventas_starbucks_2025[[#This Row],[canal_compra]],cambio_canal_compra[#All],2,0)</f>
        <v>Entrega domicilio</v>
      </c>
      <c r="V3221" t="s">
        <v>6</v>
      </c>
      <c r="W3221" t="str">
        <f>VLOOKUP(ventas_starbucks_2025[[#This Row],[método_pago]],cambio_metodo_pago[#All],2,0)</f>
        <v>Aplicación móbil</v>
      </c>
      <c r="X3221" t="s">
        <v>7</v>
      </c>
      <c r="Y3221">
        <v>0</v>
      </c>
      <c r="Z3221" t="str">
        <f>VLOOKUP(ventas_starbucks_2025[[#This Row],[promoción_aplicada5]],promocion_cambiar[#All],2,0)</f>
        <v>Hora Feliz</v>
      </c>
      <c r="AA3221" t="s">
        <v>36</v>
      </c>
      <c r="AB3221" t="s">
        <v>32</v>
      </c>
      <c r="AC3221" t="s">
        <v>24</v>
      </c>
      <c r="AD3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21">
        <v>10.3</v>
      </c>
      <c r="AF3221">
        <v>3</v>
      </c>
      <c r="AG3221">
        <v>14</v>
      </c>
      <c r="AH3221">
        <v>9</v>
      </c>
    </row>
    <row r="3222" spans="1:34" x14ac:dyDescent="0.25">
      <c r="A3222" s="3" t="s">
        <v>3297</v>
      </c>
      <c r="B3222" s="1">
        <v>45748</v>
      </c>
      <c r="C3222" s="23">
        <f t="shared" si="250"/>
        <v>1</v>
      </c>
      <c r="D3222" s="23">
        <f t="shared" si="251"/>
        <v>2</v>
      </c>
      <c r="E3222" s="23" t="str">
        <f t="shared" si="252"/>
        <v>martes</v>
      </c>
      <c r="F3222" s="23">
        <f t="shared" si="253"/>
        <v>4</v>
      </c>
      <c r="G3222" s="23" t="str">
        <f t="shared" si="254"/>
        <v>abril</v>
      </c>
      <c r="H3222" s="2">
        <v>0.53611111111111109</v>
      </c>
      <c r="I3222" t="s">
        <v>12</v>
      </c>
      <c r="J3222" t="str">
        <f>VLOOKUP(ventas_starbucks_2025[[#This Row],[sucursal]],cambio_sucursal[#All],2,0)</f>
        <v>Sucursal Córdoba Shopping</v>
      </c>
      <c r="K3222" t="s">
        <v>48</v>
      </c>
      <c r="L3222" t="s">
        <v>49</v>
      </c>
      <c r="M3222" t="s">
        <v>62</v>
      </c>
      <c r="N3222" t="str">
        <f>IFERROR(VLOOKUP(ventas_starbucks_2025[[#This Row],[tamaño_sucio]],cambio_tamaño[#All],2,0),"Tamaño único")</f>
        <v>Extra-Grande</v>
      </c>
      <c r="O3222">
        <v>3</v>
      </c>
      <c r="P3222">
        <v>1922.6</v>
      </c>
      <c r="Q3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2">
        <v>5767.8</v>
      </c>
      <c r="S3222" t="s">
        <v>15</v>
      </c>
      <c r="T3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2" t="str">
        <f>VLOOKUP(ventas_starbucks_2025[[#This Row],[canal_compra]],cambio_canal_compra[#All],2,0)</f>
        <v>Para llevar</v>
      </c>
      <c r="V3222" t="s">
        <v>40</v>
      </c>
      <c r="W3222" t="str">
        <f>VLOOKUP(ventas_starbucks_2025[[#This Row],[método_pago]],cambio_metodo_pago[#All],2,0)</f>
        <v>Efectivo</v>
      </c>
      <c r="X3222" t="s">
        <v>7</v>
      </c>
      <c r="Y3222">
        <v>15</v>
      </c>
      <c r="Z3222" t="str">
        <f>VLOOKUP(ventas_starbucks_2025[[#This Row],[promoción_aplicada5]],promocion_cambiar[#All],2,0)</f>
        <v>Combo</v>
      </c>
      <c r="AA3222" t="s">
        <v>8</v>
      </c>
      <c r="AB3222" t="s">
        <v>29</v>
      </c>
      <c r="AC3222" t="s">
        <v>10</v>
      </c>
      <c r="AD3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2">
        <v>9.1999999999999993</v>
      </c>
      <c r="AF3222">
        <v>2</v>
      </c>
      <c r="AG3222">
        <v>18</v>
      </c>
      <c r="AH3222">
        <v>15</v>
      </c>
    </row>
    <row r="3223" spans="1:34" x14ac:dyDescent="0.25">
      <c r="A3223" s="3" t="s">
        <v>3298</v>
      </c>
      <c r="B3223" s="1">
        <v>45743</v>
      </c>
      <c r="C3223" s="23">
        <f t="shared" si="250"/>
        <v>27</v>
      </c>
      <c r="D3223" s="23">
        <f t="shared" si="251"/>
        <v>4</v>
      </c>
      <c r="E3223" s="23" t="str">
        <f t="shared" si="252"/>
        <v>jueves</v>
      </c>
      <c r="F3223" s="23">
        <f t="shared" si="253"/>
        <v>3</v>
      </c>
      <c r="G3223" s="23" t="str">
        <f t="shared" si="254"/>
        <v>marzo</v>
      </c>
      <c r="H3223" s="2">
        <v>0.39930555555555558</v>
      </c>
      <c r="I3223" t="s">
        <v>26</v>
      </c>
      <c r="J3223" t="str">
        <f>VLOOKUP(ventas_starbucks_2025[[#This Row],[sucursal]],cambio_sucursal[#All],2,0)</f>
        <v>Sucursal San Lorenzo 47</v>
      </c>
      <c r="K3223" t="s">
        <v>20</v>
      </c>
      <c r="L3223" t="s">
        <v>21</v>
      </c>
      <c r="M3223" t="s">
        <v>4</v>
      </c>
      <c r="N3223" t="str">
        <f>IFERROR(VLOOKUP(ventas_starbucks_2025[[#This Row],[tamaño_sucio]],cambio_tamaño[#All],2,0),"Tamaño único")</f>
        <v>Tamaño único</v>
      </c>
      <c r="O3223">
        <v>3</v>
      </c>
      <c r="P3223">
        <v>1122.4100000000001</v>
      </c>
      <c r="Q3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3">
        <v>3367.23</v>
      </c>
      <c r="S3223" t="s">
        <v>15</v>
      </c>
      <c r="T3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23" t="str">
        <f>VLOOKUP(ventas_starbucks_2025[[#This Row],[canal_compra]],cambio_canal_compra[#All],2,0)</f>
        <v>Para llevar</v>
      </c>
      <c r="V3223" t="s">
        <v>6</v>
      </c>
      <c r="W3223" t="str">
        <f>VLOOKUP(ventas_starbucks_2025[[#This Row],[método_pago]],cambio_metodo_pago[#All],2,0)</f>
        <v>Aplicación móbil</v>
      </c>
      <c r="X3223" t="s">
        <v>7</v>
      </c>
      <c r="Y3223">
        <v>15</v>
      </c>
      <c r="Z3223" t="str">
        <f>VLOOKUP(ventas_starbucks_2025[[#This Row],[promoción_aplicada5]],promocion_cambiar[#All],2,0)</f>
        <v>Ninguna</v>
      </c>
      <c r="AA3223" t="s">
        <v>17</v>
      </c>
      <c r="AB3223" t="s">
        <v>18</v>
      </c>
      <c r="AC3223" t="s">
        <v>24</v>
      </c>
      <c r="AD3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3">
        <v>9</v>
      </c>
      <c r="AF3223">
        <v>5</v>
      </c>
      <c r="AG3223">
        <v>22</v>
      </c>
      <c r="AH3223">
        <v>19</v>
      </c>
    </row>
    <row r="3224" spans="1:34" x14ac:dyDescent="0.25">
      <c r="A3224" s="3" t="s">
        <v>3299</v>
      </c>
      <c r="B3224" s="1">
        <v>45688</v>
      </c>
      <c r="C3224" s="23">
        <f t="shared" si="250"/>
        <v>31</v>
      </c>
      <c r="D3224" s="23">
        <f t="shared" si="251"/>
        <v>5</v>
      </c>
      <c r="E3224" s="1" t="str">
        <f t="shared" si="252"/>
        <v>viernes</v>
      </c>
      <c r="F3224" s="23">
        <f t="shared" si="253"/>
        <v>1</v>
      </c>
      <c r="G3224" s="1" t="str">
        <f t="shared" si="254"/>
        <v>enero</v>
      </c>
      <c r="H3224" s="2">
        <v>0.65347222222222223</v>
      </c>
      <c r="I3224" t="s">
        <v>57</v>
      </c>
      <c r="J3224" t="str">
        <f>VLOOKUP(ventas_starbucks_2025[[#This Row],[sucursal]],cambio_sucursal[#All],2,0)</f>
        <v>Sucursal Avda Colón</v>
      </c>
      <c r="K3224" t="s">
        <v>27</v>
      </c>
      <c r="L3224" t="s">
        <v>28</v>
      </c>
      <c r="M3224" t="s">
        <v>4</v>
      </c>
      <c r="N3224" t="str">
        <f>IFERROR(VLOOKUP(ventas_starbucks_2025[[#This Row],[tamaño_sucio]],cambio_tamaño[#All],2,0),"Tamaño único")</f>
        <v>Tamaño único</v>
      </c>
      <c r="O3224">
        <v>3</v>
      </c>
      <c r="P3224">
        <v>2418.2199999999998</v>
      </c>
      <c r="Q3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24">
        <v>7254.66</v>
      </c>
      <c r="S3224" t="s">
        <v>5</v>
      </c>
      <c r="T3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4" t="str">
        <f>VLOOKUP(ventas_starbucks_2025[[#This Row],[canal_compra]],cambio_canal_compra[#All],2,0)</f>
        <v>En tienda</v>
      </c>
      <c r="V3224" t="s">
        <v>6</v>
      </c>
      <c r="W3224" t="str">
        <f>VLOOKUP(ventas_starbucks_2025[[#This Row],[método_pago]],cambio_metodo_pago[#All],2,0)</f>
        <v>Aplicación móbil</v>
      </c>
      <c r="X3224" t="s">
        <v>22</v>
      </c>
      <c r="Y3224">
        <v>0</v>
      </c>
      <c r="Z3224" t="str">
        <f>VLOOKUP(ventas_starbucks_2025[[#This Row],[promoción_aplicada5]],promocion_cambiar[#All],2,0)</f>
        <v>2x1</v>
      </c>
      <c r="AA3224" t="s">
        <v>51</v>
      </c>
      <c r="AB3224" t="s">
        <v>32</v>
      </c>
      <c r="AC3224" t="s">
        <v>41</v>
      </c>
      <c r="AD3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4">
        <v>7.4</v>
      </c>
      <c r="AF3224">
        <v>2</v>
      </c>
      <c r="AG3224">
        <v>24</v>
      </c>
      <c r="AH3224">
        <v>21</v>
      </c>
    </row>
    <row r="3225" spans="1:34" x14ac:dyDescent="0.25">
      <c r="A3225" s="3" t="s">
        <v>3300</v>
      </c>
      <c r="B3225" s="1">
        <v>45742</v>
      </c>
      <c r="C3225" s="23">
        <f t="shared" si="250"/>
        <v>26</v>
      </c>
      <c r="D3225" s="23">
        <f t="shared" si="251"/>
        <v>3</v>
      </c>
      <c r="E3225" s="23" t="str">
        <f t="shared" si="252"/>
        <v>miércoles</v>
      </c>
      <c r="F3225" s="23">
        <f t="shared" si="253"/>
        <v>3</v>
      </c>
      <c r="G3225" s="23" t="str">
        <f t="shared" si="254"/>
        <v>marzo</v>
      </c>
      <c r="H3225" s="2">
        <v>0.36666666666666664</v>
      </c>
      <c r="I3225" t="s">
        <v>12</v>
      </c>
      <c r="J3225" t="str">
        <f>VLOOKUP(ventas_starbucks_2025[[#This Row],[sucursal]],cambio_sucursal[#All],2,0)</f>
        <v>Sucursal Córdoba Shopping</v>
      </c>
      <c r="K3225" t="s">
        <v>132</v>
      </c>
      <c r="L3225" t="s">
        <v>35</v>
      </c>
      <c r="M3225" t="s">
        <v>4</v>
      </c>
      <c r="N3225" t="str">
        <f>IFERROR(VLOOKUP(ventas_starbucks_2025[[#This Row],[tamaño_sucio]],cambio_tamaño[#All],2,0),"Tamaño único")</f>
        <v>Tamaño único</v>
      </c>
      <c r="O3225">
        <v>2</v>
      </c>
      <c r="P3225">
        <v>1061.3900000000001</v>
      </c>
      <c r="Q3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5">
        <v>2122.7800000000002</v>
      </c>
      <c r="S3225" t="s">
        <v>5</v>
      </c>
      <c r="T3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25" t="str">
        <f>VLOOKUP(ventas_starbucks_2025[[#This Row],[canal_compra]],cambio_canal_compra[#All],2,0)</f>
        <v>En tienda</v>
      </c>
      <c r="V3225" t="s">
        <v>16</v>
      </c>
      <c r="W3225" t="str">
        <f>VLOOKUP(ventas_starbucks_2025[[#This Row],[método_pago]],cambio_metodo_pago[#All],2,0)</f>
        <v>Tarjeta</v>
      </c>
      <c r="X3225" t="s">
        <v>7</v>
      </c>
      <c r="Y3225">
        <v>0</v>
      </c>
      <c r="Z3225" t="str">
        <f>VLOOKUP(ventas_starbucks_2025[[#This Row],[promoción_aplicada5]],promocion_cambiar[#All],2,0)</f>
        <v>2x1</v>
      </c>
      <c r="AA3225" t="s">
        <v>51</v>
      </c>
      <c r="AB3225" t="s">
        <v>23</v>
      </c>
      <c r="AC3225" t="s">
        <v>41</v>
      </c>
      <c r="AD3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5">
        <v>6.6</v>
      </c>
      <c r="AF3225">
        <v>1</v>
      </c>
      <c r="AG3225">
        <v>33</v>
      </c>
      <c r="AH3225">
        <v>31</v>
      </c>
    </row>
    <row r="3226" spans="1:34" x14ac:dyDescent="0.25">
      <c r="A3226" s="3" t="s">
        <v>3301</v>
      </c>
      <c r="B3226" s="1">
        <v>45761</v>
      </c>
      <c r="C3226" s="23">
        <f t="shared" si="250"/>
        <v>14</v>
      </c>
      <c r="D3226" s="23">
        <f t="shared" si="251"/>
        <v>1</v>
      </c>
      <c r="E3226" s="23" t="str">
        <f t="shared" si="252"/>
        <v>lunes</v>
      </c>
      <c r="F3226" s="23">
        <f t="shared" si="253"/>
        <v>4</v>
      </c>
      <c r="G3226" s="23" t="str">
        <f t="shared" si="254"/>
        <v>abril</v>
      </c>
      <c r="H3226" s="2">
        <v>0.53263888888888888</v>
      </c>
      <c r="I3226" t="s">
        <v>1</v>
      </c>
      <c r="J3226" t="str">
        <f>VLOOKUP(ventas_starbucks_2025[[#This Row],[sucursal]],cambio_sucursal[#All],2,0)</f>
        <v>Sucursal Nueva Córdoba</v>
      </c>
      <c r="K3226" t="s">
        <v>173</v>
      </c>
      <c r="L3226" t="s">
        <v>35</v>
      </c>
      <c r="M3226" t="s">
        <v>4</v>
      </c>
      <c r="N3226" t="str">
        <f>IFERROR(VLOOKUP(ventas_starbucks_2025[[#This Row],[tamaño_sucio]],cambio_tamaño[#All],2,0),"Tamaño único")</f>
        <v>Tamaño único</v>
      </c>
      <c r="O3226">
        <v>4</v>
      </c>
      <c r="P3226">
        <v>942.49</v>
      </c>
      <c r="Q3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26">
        <v>3769.96</v>
      </c>
      <c r="S3226" t="s">
        <v>15</v>
      </c>
      <c r="T3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26" t="str">
        <f>VLOOKUP(ventas_starbucks_2025[[#This Row],[canal_compra]],cambio_canal_compra[#All],2,0)</f>
        <v>Para llevar</v>
      </c>
      <c r="V3226" t="s">
        <v>40</v>
      </c>
      <c r="W3226" t="str">
        <f>VLOOKUP(ventas_starbucks_2025[[#This Row],[método_pago]],cambio_metodo_pago[#All],2,0)</f>
        <v>Efectivo</v>
      </c>
      <c r="X3226" t="s">
        <v>22</v>
      </c>
      <c r="Y3226">
        <v>0</v>
      </c>
      <c r="Z3226" t="str">
        <f>VLOOKUP(ventas_starbucks_2025[[#This Row],[promoción_aplicada5]],promocion_cambiar[#All],2,0)</f>
        <v>Combo</v>
      </c>
      <c r="AA3226" t="s">
        <v>8</v>
      </c>
      <c r="AB3226" t="s">
        <v>52</v>
      </c>
      <c r="AC3226" t="s">
        <v>24</v>
      </c>
      <c r="AD3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6">
        <v>7.1</v>
      </c>
      <c r="AF3226">
        <v>4</v>
      </c>
      <c r="AG3226">
        <v>26</v>
      </c>
      <c r="AH3226">
        <v>22</v>
      </c>
    </row>
    <row r="3227" spans="1:34" x14ac:dyDescent="0.25">
      <c r="A3227" s="3" t="s">
        <v>3302</v>
      </c>
      <c r="B3227" s="1">
        <v>45670</v>
      </c>
      <c r="C3227" s="23">
        <f t="shared" si="250"/>
        <v>13</v>
      </c>
      <c r="D3227" s="23">
        <f t="shared" si="251"/>
        <v>1</v>
      </c>
      <c r="E3227" s="1" t="str">
        <f t="shared" si="252"/>
        <v>lunes</v>
      </c>
      <c r="F3227" s="23">
        <f t="shared" si="253"/>
        <v>1</v>
      </c>
      <c r="G3227" s="1" t="str">
        <f t="shared" si="254"/>
        <v>enero</v>
      </c>
      <c r="H3227" s="2">
        <v>0.65069444444444446</v>
      </c>
      <c r="I3227" t="s">
        <v>12</v>
      </c>
      <c r="J3227" t="str">
        <f>VLOOKUP(ventas_starbucks_2025[[#This Row],[sucursal]],cambio_sucursal[#All],2,0)</f>
        <v>Sucursal Córdoba Shopping</v>
      </c>
      <c r="K3227" t="s">
        <v>13</v>
      </c>
      <c r="L3227" t="s">
        <v>14</v>
      </c>
      <c r="M3227" t="s">
        <v>4</v>
      </c>
      <c r="N3227" t="str">
        <f>IFERROR(VLOOKUP(ventas_starbucks_2025[[#This Row],[tamaño_sucio]],cambio_tamaño[#All],2,0),"Tamaño único")</f>
        <v>Tamaño único</v>
      </c>
      <c r="O3227">
        <v>3</v>
      </c>
      <c r="P3227">
        <v>2052.84</v>
      </c>
      <c r="Q3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27">
        <v>6158.52</v>
      </c>
      <c r="S3227" t="s">
        <v>5</v>
      </c>
      <c r="T3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7" t="str">
        <f>VLOOKUP(ventas_starbucks_2025[[#This Row],[canal_compra]],cambio_canal_compra[#All],2,0)</f>
        <v>En tienda</v>
      </c>
      <c r="V3227" t="s">
        <v>16</v>
      </c>
      <c r="W3227" t="str">
        <f>VLOOKUP(ventas_starbucks_2025[[#This Row],[método_pago]],cambio_metodo_pago[#All],2,0)</f>
        <v>Tarjeta</v>
      </c>
      <c r="X3227" t="s">
        <v>22</v>
      </c>
      <c r="Y3227">
        <v>0</v>
      </c>
      <c r="Z3227" t="str">
        <f>VLOOKUP(ventas_starbucks_2025[[#This Row],[promoción_aplicada5]],promocion_cambiar[#All],2,0)</f>
        <v>Ninguna</v>
      </c>
      <c r="AA3227" t="s">
        <v>17</v>
      </c>
      <c r="AB3227" t="s">
        <v>29</v>
      </c>
      <c r="AC3227" t="s">
        <v>41</v>
      </c>
      <c r="AD3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7">
        <v>5.0999999999999996</v>
      </c>
      <c r="AF3227">
        <v>3</v>
      </c>
      <c r="AG3227">
        <v>29</v>
      </c>
      <c r="AH3227">
        <v>26</v>
      </c>
    </row>
    <row r="3228" spans="1:34" x14ac:dyDescent="0.25">
      <c r="A3228" s="3" t="s">
        <v>3303</v>
      </c>
      <c r="B3228" s="1">
        <v>45737</v>
      </c>
      <c r="C3228" s="23">
        <f t="shared" si="250"/>
        <v>21</v>
      </c>
      <c r="D3228" s="23">
        <f t="shared" si="251"/>
        <v>5</v>
      </c>
      <c r="E3228" s="23" t="str">
        <f t="shared" si="252"/>
        <v>viernes</v>
      </c>
      <c r="F3228" s="23">
        <f t="shared" si="253"/>
        <v>3</v>
      </c>
      <c r="G3228" s="23" t="str">
        <f t="shared" si="254"/>
        <v>marzo</v>
      </c>
      <c r="H3228" s="2">
        <v>0.63749999999999996</v>
      </c>
      <c r="I3228" t="s">
        <v>57</v>
      </c>
      <c r="J3228" t="str">
        <f>VLOOKUP(ventas_starbucks_2025[[#This Row],[sucursal]],cambio_sucursal[#All],2,0)</f>
        <v>Sucursal Avda Colón</v>
      </c>
      <c r="K3228" t="s">
        <v>38</v>
      </c>
      <c r="L3228" t="s">
        <v>39</v>
      </c>
      <c r="M3228" t="s">
        <v>4</v>
      </c>
      <c r="N3228" t="str">
        <f>IFERROR(VLOOKUP(ventas_starbucks_2025[[#This Row],[tamaño_sucio]],cambio_tamaño[#All],2,0),"Tamaño único")</f>
        <v>Tamaño único</v>
      </c>
      <c r="O3228">
        <v>4</v>
      </c>
      <c r="P3228">
        <v>1032.79</v>
      </c>
      <c r="Q3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8">
        <v>4131.16</v>
      </c>
      <c r="S3228" t="s">
        <v>15</v>
      </c>
      <c r="T3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28" t="str">
        <f>VLOOKUP(ventas_starbucks_2025[[#This Row],[canal_compra]],cambio_canal_compra[#All],2,0)</f>
        <v>Para llevar</v>
      </c>
      <c r="V3228" t="s">
        <v>40</v>
      </c>
      <c r="W3228" t="str">
        <f>VLOOKUP(ventas_starbucks_2025[[#This Row],[método_pago]],cambio_metodo_pago[#All],2,0)</f>
        <v>Efectivo</v>
      </c>
      <c r="X3228" t="s">
        <v>7</v>
      </c>
      <c r="Y3228">
        <v>10</v>
      </c>
      <c r="Z3228" t="str">
        <f>VLOOKUP(ventas_starbucks_2025[[#This Row],[promoción_aplicada5]],promocion_cambiar[#All],2,0)</f>
        <v>2x1</v>
      </c>
      <c r="AA3228" t="s">
        <v>51</v>
      </c>
      <c r="AB3228" t="s">
        <v>32</v>
      </c>
      <c r="AC3228" t="s">
        <v>41</v>
      </c>
      <c r="AD3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28">
        <v>10.5</v>
      </c>
      <c r="AF3228">
        <v>5</v>
      </c>
      <c r="AG3228">
        <v>47</v>
      </c>
      <c r="AH3228">
        <v>43</v>
      </c>
    </row>
    <row r="3229" spans="1:34" x14ac:dyDescent="0.25">
      <c r="A3229" s="3" t="s">
        <v>3304</v>
      </c>
      <c r="B3229" s="1">
        <v>45755</v>
      </c>
      <c r="C3229" s="23">
        <f t="shared" si="250"/>
        <v>8</v>
      </c>
      <c r="D3229" s="23">
        <f t="shared" si="251"/>
        <v>2</v>
      </c>
      <c r="E3229" s="1" t="str">
        <f t="shared" si="252"/>
        <v>martes</v>
      </c>
      <c r="F3229" s="23">
        <f t="shared" si="253"/>
        <v>4</v>
      </c>
      <c r="G3229" s="1" t="str">
        <f t="shared" si="254"/>
        <v>abril</v>
      </c>
      <c r="H3229" s="2">
        <v>0.71875</v>
      </c>
      <c r="I3229" t="s">
        <v>26</v>
      </c>
      <c r="J3229" t="str">
        <f>VLOOKUP(ventas_starbucks_2025[[#This Row],[sucursal]],cambio_sucursal[#All],2,0)</f>
        <v>Sucursal San Lorenzo 47</v>
      </c>
      <c r="K3229" t="s">
        <v>205</v>
      </c>
      <c r="L3229" t="s">
        <v>70</v>
      </c>
      <c r="M3229" t="s">
        <v>45</v>
      </c>
      <c r="N3229" t="str">
        <f>IFERROR(VLOOKUP(ventas_starbucks_2025[[#This Row],[tamaño_sucio]],cambio_tamaño[#All],2,0),"Tamaño único")</f>
        <v>Grande</v>
      </c>
      <c r="O3229">
        <v>4</v>
      </c>
      <c r="P3229">
        <v>1532.19</v>
      </c>
      <c r="Q3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9">
        <v>6128.76</v>
      </c>
      <c r="S3229" t="s">
        <v>5</v>
      </c>
      <c r="T3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9" t="str">
        <f>VLOOKUP(ventas_starbucks_2025[[#This Row],[canal_compra]],cambio_canal_compra[#All],2,0)</f>
        <v>En tienda</v>
      </c>
      <c r="V3229" t="s">
        <v>40</v>
      </c>
      <c r="W3229" t="str">
        <f>VLOOKUP(ventas_starbucks_2025[[#This Row],[método_pago]],cambio_metodo_pago[#All],2,0)</f>
        <v>Efectivo</v>
      </c>
      <c r="X3229" t="s">
        <v>7</v>
      </c>
      <c r="Y3229">
        <v>15</v>
      </c>
      <c r="Z3229" t="str">
        <f>VLOOKUP(ventas_starbucks_2025[[#This Row],[promoción_aplicada5]],promocion_cambiar[#All],2,0)</f>
        <v>Combo</v>
      </c>
      <c r="AA3229" t="s">
        <v>8</v>
      </c>
      <c r="AB3229" t="s">
        <v>23</v>
      </c>
      <c r="AC3229" t="s">
        <v>10</v>
      </c>
      <c r="AD3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29">
        <v>14.5</v>
      </c>
      <c r="AF3229">
        <v>1</v>
      </c>
      <c r="AG3229">
        <v>44</v>
      </c>
      <c r="AH3229">
        <v>40</v>
      </c>
    </row>
    <row r="3230" spans="1:34" x14ac:dyDescent="0.25">
      <c r="A3230" s="3" t="s">
        <v>3305</v>
      </c>
      <c r="B3230" s="1">
        <v>45737</v>
      </c>
      <c r="C3230" s="23">
        <f t="shared" si="250"/>
        <v>21</v>
      </c>
      <c r="D3230" s="23">
        <f t="shared" si="251"/>
        <v>5</v>
      </c>
      <c r="E3230" s="23" t="str">
        <f t="shared" si="252"/>
        <v>viernes</v>
      </c>
      <c r="F3230" s="23">
        <f t="shared" si="253"/>
        <v>3</v>
      </c>
      <c r="G3230" s="23" t="str">
        <f t="shared" si="254"/>
        <v>marzo</v>
      </c>
      <c r="H3230" s="2">
        <v>0.48125000000000001</v>
      </c>
      <c r="I3230" t="s">
        <v>26</v>
      </c>
      <c r="J3230" t="str">
        <f>VLOOKUP(ventas_starbucks_2025[[#This Row],[sucursal]],cambio_sucursal[#All],2,0)</f>
        <v>Sucursal San Lorenzo 47</v>
      </c>
      <c r="K3230" t="s">
        <v>130</v>
      </c>
      <c r="L3230" t="s">
        <v>65</v>
      </c>
      <c r="M3230" t="s">
        <v>4</v>
      </c>
      <c r="N3230" t="str">
        <f>IFERROR(VLOOKUP(ventas_starbucks_2025[[#This Row],[tamaño_sucio]],cambio_tamaño[#All],2,0),"Tamaño único")</f>
        <v>Tamaño único</v>
      </c>
      <c r="O3230">
        <v>4</v>
      </c>
      <c r="P3230">
        <v>1828</v>
      </c>
      <c r="Q3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0">
        <v>7312</v>
      </c>
      <c r="S3230" t="s">
        <v>31</v>
      </c>
      <c r="T3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30" t="str">
        <f>VLOOKUP(ventas_starbucks_2025[[#This Row],[canal_compra]],cambio_canal_compra[#All],2,0)</f>
        <v>Entrega domicilio</v>
      </c>
      <c r="V3230" t="s">
        <v>40</v>
      </c>
      <c r="W3230" t="str">
        <f>VLOOKUP(ventas_starbucks_2025[[#This Row],[método_pago]],cambio_metodo_pago[#All],2,0)</f>
        <v>Efectivo</v>
      </c>
      <c r="X3230" t="s">
        <v>7</v>
      </c>
      <c r="Y3230">
        <v>15</v>
      </c>
      <c r="Z3230" t="str">
        <f>VLOOKUP(ventas_starbucks_2025[[#This Row],[promoción_aplicada5]],promocion_cambiar[#All],2,0)</f>
        <v>Hora Feliz</v>
      </c>
      <c r="AA3230" t="s">
        <v>36</v>
      </c>
      <c r="AB3230" t="s">
        <v>23</v>
      </c>
      <c r="AC3230" t="s">
        <v>24</v>
      </c>
      <c r="AD3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30">
        <v>4.9000000000000004</v>
      </c>
      <c r="AF3230">
        <v>1</v>
      </c>
      <c r="AG3230">
        <v>40</v>
      </c>
      <c r="AH3230">
        <v>36</v>
      </c>
    </row>
    <row r="3231" spans="1:34" x14ac:dyDescent="0.25">
      <c r="A3231" s="3" t="s">
        <v>3306</v>
      </c>
      <c r="B3231" s="1">
        <v>45719</v>
      </c>
      <c r="C3231" s="23">
        <f t="shared" si="250"/>
        <v>3</v>
      </c>
      <c r="D3231" s="23">
        <f t="shared" si="251"/>
        <v>1</v>
      </c>
      <c r="E3231" s="1" t="str">
        <f t="shared" si="252"/>
        <v>lunes</v>
      </c>
      <c r="F3231" s="23">
        <f t="shared" si="253"/>
        <v>3</v>
      </c>
      <c r="G3231" s="1" t="str">
        <f t="shared" si="254"/>
        <v>marzo</v>
      </c>
      <c r="H3231" s="2">
        <v>0.77500000000000002</v>
      </c>
      <c r="I3231" t="s">
        <v>1</v>
      </c>
      <c r="J3231" t="str">
        <f>VLOOKUP(ventas_starbucks_2025[[#This Row],[sucursal]],cambio_sucursal[#All],2,0)</f>
        <v>Sucursal Nueva Córdoba</v>
      </c>
      <c r="K3231" t="s">
        <v>284</v>
      </c>
      <c r="L3231" t="s">
        <v>35</v>
      </c>
      <c r="M3231" t="s">
        <v>4</v>
      </c>
      <c r="N3231" t="str">
        <f>IFERROR(VLOOKUP(ventas_starbucks_2025[[#This Row],[tamaño_sucio]],cambio_tamaño[#All],2,0),"Tamaño único")</f>
        <v>Tamaño único</v>
      </c>
      <c r="O3231">
        <v>4</v>
      </c>
      <c r="P3231">
        <v>1298.03</v>
      </c>
      <c r="Q3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1">
        <v>5192.12</v>
      </c>
      <c r="S3231" t="s">
        <v>31</v>
      </c>
      <c r="T3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31" t="str">
        <f>VLOOKUP(ventas_starbucks_2025[[#This Row],[canal_compra]],cambio_canal_compra[#All],2,0)</f>
        <v>Entrega domicilio</v>
      </c>
      <c r="V3231" t="s">
        <v>40</v>
      </c>
      <c r="W3231" t="str">
        <f>VLOOKUP(ventas_starbucks_2025[[#This Row],[método_pago]],cambio_metodo_pago[#All],2,0)</f>
        <v>Efectivo</v>
      </c>
      <c r="X3231" t="s">
        <v>22</v>
      </c>
      <c r="Y3231">
        <v>0</v>
      </c>
      <c r="Z3231" t="str">
        <f>VLOOKUP(ventas_starbucks_2025[[#This Row],[promoción_aplicada5]],promocion_cambiar[#All],2,0)</f>
        <v>Ninguna</v>
      </c>
      <c r="AA3231" t="s">
        <v>17</v>
      </c>
      <c r="AB3231" t="s">
        <v>32</v>
      </c>
      <c r="AC3231" t="s">
        <v>41</v>
      </c>
      <c r="AD3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31">
        <v>14.9</v>
      </c>
      <c r="AF3231">
        <v>2</v>
      </c>
      <c r="AG3231">
        <v>40</v>
      </c>
      <c r="AH3231">
        <v>36</v>
      </c>
    </row>
    <row r="3232" spans="1:34" x14ac:dyDescent="0.25">
      <c r="A3232" s="3" t="s">
        <v>3307</v>
      </c>
      <c r="B3232" s="1">
        <v>45690</v>
      </c>
      <c r="C3232" s="23">
        <f t="shared" si="250"/>
        <v>2</v>
      </c>
      <c r="D3232" s="23">
        <f t="shared" si="251"/>
        <v>7</v>
      </c>
      <c r="E3232" s="1" t="str">
        <f t="shared" si="252"/>
        <v>domingo</v>
      </c>
      <c r="F3232" s="23">
        <f t="shared" si="253"/>
        <v>2</v>
      </c>
      <c r="G3232" s="1" t="str">
        <f t="shared" si="254"/>
        <v>febrero</v>
      </c>
      <c r="H3232" s="2">
        <v>0.63958333333333328</v>
      </c>
      <c r="I3232" t="s">
        <v>57</v>
      </c>
      <c r="J3232" t="str">
        <f>VLOOKUP(ventas_starbucks_2025[[#This Row],[sucursal]],cambio_sucursal[#All],2,0)</f>
        <v>Sucursal Avda Colón</v>
      </c>
      <c r="K3232" t="s">
        <v>87</v>
      </c>
      <c r="L3232" t="s">
        <v>65</v>
      </c>
      <c r="M3232" t="s">
        <v>4</v>
      </c>
      <c r="N3232" t="str">
        <f>IFERROR(VLOOKUP(ventas_starbucks_2025[[#This Row],[tamaño_sucio]],cambio_tamaño[#All],2,0),"Tamaño único")</f>
        <v>Tamaño único</v>
      </c>
      <c r="O3232">
        <v>1</v>
      </c>
      <c r="P3232">
        <v>1983.8</v>
      </c>
      <c r="Q3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2">
        <v>1983.8</v>
      </c>
      <c r="S3232" t="s">
        <v>5</v>
      </c>
      <c r="T3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2" t="str">
        <f>VLOOKUP(ventas_starbucks_2025[[#This Row],[canal_compra]],cambio_canal_compra[#All],2,0)</f>
        <v>En tienda</v>
      </c>
      <c r="V3232" t="s">
        <v>40</v>
      </c>
      <c r="W3232" t="str">
        <f>VLOOKUP(ventas_starbucks_2025[[#This Row],[método_pago]],cambio_metodo_pago[#All],2,0)</f>
        <v>Efectivo</v>
      </c>
      <c r="X3232" t="s">
        <v>7</v>
      </c>
      <c r="Y3232">
        <v>10</v>
      </c>
      <c r="Z3232" t="str">
        <f>VLOOKUP(ventas_starbucks_2025[[#This Row],[promoción_aplicada5]],promocion_cambiar[#All],2,0)</f>
        <v>2x1</v>
      </c>
      <c r="AA3232" t="s">
        <v>51</v>
      </c>
      <c r="AB3232" t="s">
        <v>32</v>
      </c>
      <c r="AC3232" t="s">
        <v>24</v>
      </c>
      <c r="AD3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32">
        <v>8.5</v>
      </c>
      <c r="AF3232">
        <v>4</v>
      </c>
      <c r="AG3232">
        <v>34</v>
      </c>
      <c r="AH3232">
        <v>33</v>
      </c>
    </row>
    <row r="3233" spans="1:34" x14ac:dyDescent="0.25">
      <c r="A3233" s="3" t="s">
        <v>3308</v>
      </c>
      <c r="B3233" s="1">
        <v>45718</v>
      </c>
      <c r="C3233" s="23">
        <f t="shared" si="250"/>
        <v>2</v>
      </c>
      <c r="D3233" s="23">
        <f t="shared" si="251"/>
        <v>7</v>
      </c>
      <c r="E3233" s="23" t="str">
        <f t="shared" si="252"/>
        <v>domingo</v>
      </c>
      <c r="F3233" s="23">
        <f t="shared" si="253"/>
        <v>3</v>
      </c>
      <c r="G3233" s="23" t="str">
        <f t="shared" si="254"/>
        <v>marzo</v>
      </c>
      <c r="H3233" s="2">
        <v>0.84791666666666665</v>
      </c>
      <c r="I3233" t="s">
        <v>12</v>
      </c>
      <c r="J3233" t="str">
        <f>VLOOKUP(ventas_starbucks_2025[[#This Row],[sucursal]],cambio_sucursal[#All],2,0)</f>
        <v>Sucursal Córdoba Shopping</v>
      </c>
      <c r="K3233" t="s">
        <v>20</v>
      </c>
      <c r="L3233" t="s">
        <v>21</v>
      </c>
      <c r="M3233" t="s">
        <v>4</v>
      </c>
      <c r="N3233" t="str">
        <f>IFERROR(VLOOKUP(ventas_starbucks_2025[[#This Row],[tamaño_sucio]],cambio_tamaño[#All],2,0),"Tamaño único")</f>
        <v>Tamaño único</v>
      </c>
      <c r="O3233">
        <v>1</v>
      </c>
      <c r="P3233">
        <v>1274.8399999999999</v>
      </c>
      <c r="Q3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3">
        <v>1274.8399999999999</v>
      </c>
      <c r="S3233" t="s">
        <v>5</v>
      </c>
      <c r="T3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3" t="str">
        <f>VLOOKUP(ventas_starbucks_2025[[#This Row],[canal_compra]],cambio_canal_compra[#All],2,0)</f>
        <v>En tienda</v>
      </c>
      <c r="V3233" t="s">
        <v>16</v>
      </c>
      <c r="W3233" t="str">
        <f>VLOOKUP(ventas_starbucks_2025[[#This Row],[método_pago]],cambio_metodo_pago[#All],2,0)</f>
        <v>Tarjeta</v>
      </c>
      <c r="X3233" t="s">
        <v>22</v>
      </c>
      <c r="Y3233">
        <v>0</v>
      </c>
      <c r="Z3233" t="str">
        <f>VLOOKUP(ventas_starbucks_2025[[#This Row],[promoción_aplicada5]],promocion_cambiar[#All],2,0)</f>
        <v>Combo</v>
      </c>
      <c r="AA3233" t="s">
        <v>8</v>
      </c>
      <c r="AB3233" t="s">
        <v>23</v>
      </c>
      <c r="AC3233" t="s">
        <v>41</v>
      </c>
      <c r="AD3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33">
        <v>14.6</v>
      </c>
      <c r="AF3233">
        <v>1</v>
      </c>
      <c r="AG3233">
        <v>30</v>
      </c>
      <c r="AH3233">
        <v>29</v>
      </c>
    </row>
    <row r="3234" spans="1:34" x14ac:dyDescent="0.25">
      <c r="A3234" s="3" t="s">
        <v>3309</v>
      </c>
      <c r="B3234" s="1">
        <v>45665</v>
      </c>
      <c r="C3234" s="23">
        <f t="shared" si="250"/>
        <v>8</v>
      </c>
      <c r="D3234" s="23">
        <f t="shared" si="251"/>
        <v>3</v>
      </c>
      <c r="E3234" s="23" t="str">
        <f t="shared" si="252"/>
        <v>miércoles</v>
      </c>
      <c r="F3234" s="23">
        <f t="shared" si="253"/>
        <v>1</v>
      </c>
      <c r="G3234" s="23" t="str">
        <f t="shared" si="254"/>
        <v>enero</v>
      </c>
      <c r="H3234" s="2">
        <v>0.43819444444444444</v>
      </c>
      <c r="I3234" t="s">
        <v>12</v>
      </c>
      <c r="J3234" t="str">
        <f>VLOOKUP(ventas_starbucks_2025[[#This Row],[sucursal]],cambio_sucursal[#All],2,0)</f>
        <v>Sucursal Córdoba Shopping</v>
      </c>
      <c r="K3234" t="s">
        <v>89</v>
      </c>
      <c r="L3234" t="s">
        <v>90</v>
      </c>
      <c r="M3234" t="s">
        <v>4</v>
      </c>
      <c r="N3234" t="str">
        <f>IFERROR(VLOOKUP(ventas_starbucks_2025[[#This Row],[tamaño_sucio]],cambio_tamaño[#All],2,0),"Tamaño único")</f>
        <v>Tamaño único</v>
      </c>
      <c r="O3234">
        <v>1</v>
      </c>
      <c r="P3234">
        <v>1416.66</v>
      </c>
      <c r="Q3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4">
        <v>1416.66</v>
      </c>
      <c r="S3234" t="s">
        <v>15</v>
      </c>
      <c r="T3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4" t="str">
        <f>VLOOKUP(ventas_starbucks_2025[[#This Row],[canal_compra]],cambio_canal_compra[#All],2,0)</f>
        <v>Para llevar</v>
      </c>
      <c r="V3234" t="s">
        <v>6</v>
      </c>
      <c r="W3234" t="str">
        <f>VLOOKUP(ventas_starbucks_2025[[#This Row],[método_pago]],cambio_metodo_pago[#All],2,0)</f>
        <v>Aplicación móbil</v>
      </c>
      <c r="X3234" t="s">
        <v>22</v>
      </c>
      <c r="Y3234">
        <v>0</v>
      </c>
      <c r="Z3234" t="str">
        <f>VLOOKUP(ventas_starbucks_2025[[#This Row],[promoción_aplicada5]],promocion_cambiar[#All],2,0)</f>
        <v>Ninguna</v>
      </c>
      <c r="AA3234" t="s">
        <v>17</v>
      </c>
      <c r="AB3234" t="s">
        <v>29</v>
      </c>
      <c r="AC3234" t="s">
        <v>24</v>
      </c>
      <c r="AD3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34">
        <v>14.8</v>
      </c>
      <c r="AF3234">
        <v>4</v>
      </c>
      <c r="AG3234">
        <v>26</v>
      </c>
      <c r="AH3234">
        <v>25</v>
      </c>
    </row>
    <row r="3235" spans="1:34" x14ac:dyDescent="0.25">
      <c r="A3235" s="3" t="s">
        <v>3310</v>
      </c>
      <c r="B3235" s="1">
        <v>45699</v>
      </c>
      <c r="C3235" s="23">
        <f t="shared" si="250"/>
        <v>11</v>
      </c>
      <c r="D3235" s="23">
        <f t="shared" si="251"/>
        <v>2</v>
      </c>
      <c r="E3235" s="23" t="str">
        <f t="shared" si="252"/>
        <v>martes</v>
      </c>
      <c r="F3235" s="23">
        <f t="shared" si="253"/>
        <v>2</v>
      </c>
      <c r="G3235" s="23" t="str">
        <f t="shared" si="254"/>
        <v>febrero</v>
      </c>
      <c r="H3235" s="2">
        <v>0.41458333333333336</v>
      </c>
      <c r="I3235" t="s">
        <v>26</v>
      </c>
      <c r="J3235" t="str">
        <f>VLOOKUP(ventas_starbucks_2025[[#This Row],[sucursal]],cambio_sucursal[#All],2,0)</f>
        <v>Sucursal San Lorenzo 47</v>
      </c>
      <c r="K3235" t="s">
        <v>94</v>
      </c>
      <c r="L3235" t="s">
        <v>70</v>
      </c>
      <c r="M3235" t="s">
        <v>45</v>
      </c>
      <c r="N3235" t="str">
        <f>IFERROR(VLOOKUP(ventas_starbucks_2025[[#This Row],[tamaño_sucio]],cambio_tamaño[#All],2,0),"Tamaño único")</f>
        <v>Grande</v>
      </c>
      <c r="O3235">
        <v>2</v>
      </c>
      <c r="P3235">
        <v>1691.5</v>
      </c>
      <c r="Q3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5">
        <v>3383</v>
      </c>
      <c r="S3235" t="s">
        <v>5</v>
      </c>
      <c r="T3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5" t="str">
        <f>VLOOKUP(ventas_starbucks_2025[[#This Row],[canal_compra]],cambio_canal_compra[#All],2,0)</f>
        <v>En tienda</v>
      </c>
      <c r="V3235" t="s">
        <v>40</v>
      </c>
      <c r="W3235" t="str">
        <f>VLOOKUP(ventas_starbucks_2025[[#This Row],[método_pago]],cambio_metodo_pago[#All],2,0)</f>
        <v>Efectivo</v>
      </c>
      <c r="X3235" t="s">
        <v>22</v>
      </c>
      <c r="Y3235">
        <v>0</v>
      </c>
      <c r="Z3235" t="str">
        <f>VLOOKUP(ventas_starbucks_2025[[#This Row],[promoción_aplicada5]],promocion_cambiar[#All],2,0)</f>
        <v>2x1</v>
      </c>
      <c r="AA3235" t="s">
        <v>51</v>
      </c>
      <c r="AB3235" t="s">
        <v>23</v>
      </c>
      <c r="AC3235" t="s">
        <v>41</v>
      </c>
      <c r="AD3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35">
        <v>7.5</v>
      </c>
      <c r="AF3235">
        <v>4</v>
      </c>
      <c r="AG3235">
        <v>45</v>
      </c>
      <c r="AH3235">
        <v>43</v>
      </c>
    </row>
    <row r="3236" spans="1:34" x14ac:dyDescent="0.25">
      <c r="A3236" s="3" t="s">
        <v>3311</v>
      </c>
      <c r="B3236" s="1">
        <v>45671</v>
      </c>
      <c r="C3236" s="23">
        <f t="shared" si="250"/>
        <v>14</v>
      </c>
      <c r="D3236" s="23">
        <f t="shared" si="251"/>
        <v>2</v>
      </c>
      <c r="E3236" s="23" t="str">
        <f t="shared" si="252"/>
        <v>martes</v>
      </c>
      <c r="F3236" s="23">
        <f t="shared" si="253"/>
        <v>1</v>
      </c>
      <c r="G3236" s="23" t="str">
        <f t="shared" si="254"/>
        <v>enero</v>
      </c>
      <c r="H3236" s="2">
        <v>0.43680555555555556</v>
      </c>
      <c r="I3236" t="s">
        <v>57</v>
      </c>
      <c r="J3236" t="str">
        <f>VLOOKUP(ventas_starbucks_2025[[#This Row],[sucursal]],cambio_sucursal[#All],2,0)</f>
        <v>Sucursal Avda Colón</v>
      </c>
      <c r="K3236" t="s">
        <v>58</v>
      </c>
      <c r="L3236" t="s">
        <v>39</v>
      </c>
      <c r="M3236" t="s">
        <v>4</v>
      </c>
      <c r="N3236" t="str">
        <f>IFERROR(VLOOKUP(ventas_starbucks_2025[[#This Row],[tamaño_sucio]],cambio_tamaño[#All],2,0),"Tamaño único")</f>
        <v>Tamaño único</v>
      </c>
      <c r="O3236">
        <v>3</v>
      </c>
      <c r="P3236">
        <v>1181.48</v>
      </c>
      <c r="Q3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6">
        <v>3544.44</v>
      </c>
      <c r="S3236" t="s">
        <v>31</v>
      </c>
      <c r="T3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6" t="str">
        <f>VLOOKUP(ventas_starbucks_2025[[#This Row],[canal_compra]],cambio_canal_compra[#All],2,0)</f>
        <v>Entrega domicilio</v>
      </c>
      <c r="V3236" t="s">
        <v>16</v>
      </c>
      <c r="W3236" t="str">
        <f>VLOOKUP(ventas_starbucks_2025[[#This Row],[método_pago]],cambio_metodo_pago[#All],2,0)</f>
        <v>Tarjeta</v>
      </c>
      <c r="X3236" t="s">
        <v>7</v>
      </c>
      <c r="Y3236">
        <v>10</v>
      </c>
      <c r="Z3236" t="str">
        <f>VLOOKUP(ventas_starbucks_2025[[#This Row],[promoción_aplicada5]],promocion_cambiar[#All],2,0)</f>
        <v>Combo</v>
      </c>
      <c r="AA3236" t="s">
        <v>8</v>
      </c>
      <c r="AB3236" t="s">
        <v>18</v>
      </c>
      <c r="AC3236" t="s">
        <v>41</v>
      </c>
      <c r="AD3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36">
        <v>7.8</v>
      </c>
      <c r="AF3236">
        <v>2</v>
      </c>
      <c r="AG3236">
        <v>47</v>
      </c>
      <c r="AH3236">
        <v>44</v>
      </c>
    </row>
    <row r="3237" spans="1:34" x14ac:dyDescent="0.25">
      <c r="A3237" s="3" t="s">
        <v>3312</v>
      </c>
      <c r="B3237" s="1">
        <v>45732</v>
      </c>
      <c r="C3237" s="23">
        <f t="shared" si="250"/>
        <v>16</v>
      </c>
      <c r="D3237" s="23">
        <f t="shared" si="251"/>
        <v>7</v>
      </c>
      <c r="E3237" s="23" t="str">
        <f t="shared" si="252"/>
        <v>domingo</v>
      </c>
      <c r="F3237" s="23">
        <f t="shared" si="253"/>
        <v>3</v>
      </c>
      <c r="G3237" s="23" t="str">
        <f t="shared" si="254"/>
        <v>marzo</v>
      </c>
      <c r="H3237" s="2">
        <v>0.47430555555555554</v>
      </c>
      <c r="I3237" t="s">
        <v>57</v>
      </c>
      <c r="J3237" t="str">
        <f>VLOOKUP(ventas_starbucks_2025[[#This Row],[sucursal]],cambio_sucursal[#All],2,0)</f>
        <v>Sucursal Avda Colón</v>
      </c>
      <c r="K3237" t="s">
        <v>327</v>
      </c>
      <c r="L3237" t="s">
        <v>44</v>
      </c>
      <c r="M3237" t="s">
        <v>55</v>
      </c>
      <c r="N3237" t="str">
        <f>IFERROR(VLOOKUP(ventas_starbucks_2025[[#This Row],[tamaño_sucio]],cambio_tamaño[#All],2,0),"Tamaño único")</f>
        <v>Pequeño</v>
      </c>
      <c r="O3237">
        <v>4</v>
      </c>
      <c r="P3237">
        <v>1564.42</v>
      </c>
      <c r="Q3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7">
        <v>6257.68</v>
      </c>
      <c r="S3237" t="s">
        <v>15</v>
      </c>
      <c r="T3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37" t="str">
        <f>VLOOKUP(ventas_starbucks_2025[[#This Row],[canal_compra]],cambio_canal_compra[#All],2,0)</f>
        <v>Para llevar</v>
      </c>
      <c r="V3237" t="s">
        <v>6</v>
      </c>
      <c r="W3237" t="str">
        <f>VLOOKUP(ventas_starbucks_2025[[#This Row],[método_pago]],cambio_metodo_pago[#All],2,0)</f>
        <v>Aplicación móbil</v>
      </c>
      <c r="X3237" t="s">
        <v>22</v>
      </c>
      <c r="Y3237">
        <v>0</v>
      </c>
      <c r="Z3237" t="str">
        <f>VLOOKUP(ventas_starbucks_2025[[#This Row],[promoción_aplicada5]],promocion_cambiar[#All],2,0)</f>
        <v>Combo</v>
      </c>
      <c r="AA3237" t="s">
        <v>8</v>
      </c>
      <c r="AB3237" t="s">
        <v>29</v>
      </c>
      <c r="AC3237" t="s">
        <v>24</v>
      </c>
      <c r="AD3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37">
        <v>8.9</v>
      </c>
      <c r="AF3237">
        <v>3</v>
      </c>
      <c r="AG3237">
        <v>45</v>
      </c>
      <c r="AH3237">
        <v>41</v>
      </c>
    </row>
    <row r="3238" spans="1:34" x14ac:dyDescent="0.25">
      <c r="A3238" s="3" t="s">
        <v>3313</v>
      </c>
      <c r="B3238" s="1">
        <v>45660</v>
      </c>
      <c r="C3238" s="23">
        <f t="shared" si="250"/>
        <v>3</v>
      </c>
      <c r="D3238" s="23">
        <f t="shared" si="251"/>
        <v>5</v>
      </c>
      <c r="E3238" s="1" t="str">
        <f t="shared" si="252"/>
        <v>viernes</v>
      </c>
      <c r="F3238" s="23">
        <f t="shared" si="253"/>
        <v>1</v>
      </c>
      <c r="G3238" s="1" t="str">
        <f t="shared" si="254"/>
        <v>enero</v>
      </c>
      <c r="H3238" s="2">
        <v>0.71805555555555556</v>
      </c>
      <c r="I3238" t="s">
        <v>1</v>
      </c>
      <c r="J3238" t="str">
        <f>VLOOKUP(ventas_starbucks_2025[[#This Row],[sucursal]],cambio_sucursal[#All],2,0)</f>
        <v>Sucursal Nueva Córdoba</v>
      </c>
      <c r="K3238" t="s">
        <v>38</v>
      </c>
      <c r="L3238" t="s">
        <v>39</v>
      </c>
      <c r="M3238" t="s">
        <v>4</v>
      </c>
      <c r="N3238" t="str">
        <f>IFERROR(VLOOKUP(ventas_starbucks_2025[[#This Row],[tamaño_sucio]],cambio_tamaño[#All],2,0),"Tamaño único")</f>
        <v>Tamaño único</v>
      </c>
      <c r="O3238">
        <v>5</v>
      </c>
      <c r="P3238">
        <v>1452.88</v>
      </c>
      <c r="Q3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8">
        <v>7264.4</v>
      </c>
      <c r="S3238" t="s">
        <v>5</v>
      </c>
      <c r="T3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38" t="str">
        <f>VLOOKUP(ventas_starbucks_2025[[#This Row],[canal_compra]],cambio_canal_compra[#All],2,0)</f>
        <v>En tienda</v>
      </c>
      <c r="V3238" t="s">
        <v>40</v>
      </c>
      <c r="W3238" t="str">
        <f>VLOOKUP(ventas_starbucks_2025[[#This Row],[método_pago]],cambio_metodo_pago[#All],2,0)</f>
        <v>Efectivo</v>
      </c>
      <c r="X3238" t="s">
        <v>22</v>
      </c>
      <c r="Y3238">
        <v>0</v>
      </c>
      <c r="Z3238" t="str">
        <f>VLOOKUP(ventas_starbucks_2025[[#This Row],[promoción_aplicada5]],promocion_cambiar[#All],2,0)</f>
        <v>Hora Feliz</v>
      </c>
      <c r="AA3238" t="s">
        <v>36</v>
      </c>
      <c r="AB3238" t="s">
        <v>52</v>
      </c>
      <c r="AC3238" t="s">
        <v>24</v>
      </c>
      <c r="AD3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38">
        <v>10.199999999999999</v>
      </c>
      <c r="AF3238">
        <v>5</v>
      </c>
      <c r="AG3238">
        <v>11</v>
      </c>
      <c r="AH3238">
        <v>6</v>
      </c>
    </row>
    <row r="3239" spans="1:34" x14ac:dyDescent="0.25">
      <c r="A3239" s="3" t="s">
        <v>3314</v>
      </c>
      <c r="B3239" s="1">
        <v>45733</v>
      </c>
      <c r="C3239" s="23">
        <f t="shared" si="250"/>
        <v>17</v>
      </c>
      <c r="D3239" s="23">
        <f t="shared" si="251"/>
        <v>1</v>
      </c>
      <c r="E3239" s="1" t="str">
        <f t="shared" si="252"/>
        <v>lunes</v>
      </c>
      <c r="F3239" s="23">
        <f t="shared" si="253"/>
        <v>3</v>
      </c>
      <c r="G3239" s="1" t="str">
        <f t="shared" si="254"/>
        <v>marzo</v>
      </c>
      <c r="H3239" s="2">
        <v>0.39861111111111114</v>
      </c>
      <c r="I3239" t="s">
        <v>57</v>
      </c>
      <c r="J3239" t="str">
        <f>VLOOKUP(ventas_starbucks_2025[[#This Row],[sucursal]],cambio_sucursal[#All],2,0)</f>
        <v>Sucursal Avda Colón</v>
      </c>
      <c r="K3239" t="s">
        <v>113</v>
      </c>
      <c r="L3239" t="s">
        <v>44</v>
      </c>
      <c r="M3239" t="s">
        <v>50</v>
      </c>
      <c r="N3239" t="str">
        <f>IFERROR(VLOOKUP(ventas_starbucks_2025[[#This Row],[tamaño_sucio]],cambio_tamaño[#All],2,0),"Tamaño único")</f>
        <v>Mediano</v>
      </c>
      <c r="O3239">
        <v>2</v>
      </c>
      <c r="P3239">
        <v>1638.4</v>
      </c>
      <c r="Q3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9">
        <v>3276.8</v>
      </c>
      <c r="S3239" t="s">
        <v>5</v>
      </c>
      <c r="T3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9" t="str">
        <f>VLOOKUP(ventas_starbucks_2025[[#This Row],[canal_compra]],cambio_canal_compra[#All],2,0)</f>
        <v>En tienda</v>
      </c>
      <c r="V3239" t="s">
        <v>40</v>
      </c>
      <c r="W3239" t="str">
        <f>VLOOKUP(ventas_starbucks_2025[[#This Row],[método_pago]],cambio_metodo_pago[#All],2,0)</f>
        <v>Efectivo</v>
      </c>
      <c r="X3239" t="s">
        <v>22</v>
      </c>
      <c r="Y3239">
        <v>0</v>
      </c>
      <c r="Z3239" t="str">
        <f>VLOOKUP(ventas_starbucks_2025[[#This Row],[promoción_aplicada5]],promocion_cambiar[#All],2,0)</f>
        <v>Hora Feliz</v>
      </c>
      <c r="AA3239" t="s">
        <v>36</v>
      </c>
      <c r="AB3239" t="s">
        <v>23</v>
      </c>
      <c r="AC3239" t="s">
        <v>41</v>
      </c>
      <c r="AD3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39">
        <v>14.8</v>
      </c>
      <c r="AF3239">
        <v>1</v>
      </c>
      <c r="AG3239">
        <v>37</v>
      </c>
      <c r="AH3239">
        <v>35</v>
      </c>
    </row>
    <row r="3240" spans="1:34" x14ac:dyDescent="0.25">
      <c r="A3240" s="3" t="s">
        <v>3315</v>
      </c>
      <c r="B3240" s="1">
        <v>45672</v>
      </c>
      <c r="C3240" s="23">
        <f t="shared" si="250"/>
        <v>15</v>
      </c>
      <c r="D3240" s="23">
        <f t="shared" si="251"/>
        <v>3</v>
      </c>
      <c r="E3240" s="23" t="str">
        <f t="shared" si="252"/>
        <v>miércoles</v>
      </c>
      <c r="F3240" s="23">
        <f t="shared" si="253"/>
        <v>1</v>
      </c>
      <c r="G3240" s="23" t="str">
        <f t="shared" si="254"/>
        <v>enero</v>
      </c>
      <c r="H3240" s="2">
        <v>0.84583333333333333</v>
      </c>
      <c r="I3240" t="s">
        <v>57</v>
      </c>
      <c r="J3240" t="str">
        <f>VLOOKUP(ventas_starbucks_2025[[#This Row],[sucursal]],cambio_sucursal[#All],2,0)</f>
        <v>Sucursal Avda Colón</v>
      </c>
      <c r="K3240" t="s">
        <v>82</v>
      </c>
      <c r="L3240" t="s">
        <v>28</v>
      </c>
      <c r="M3240" t="s">
        <v>4</v>
      </c>
      <c r="N3240" t="str">
        <f>IFERROR(VLOOKUP(ventas_starbucks_2025[[#This Row],[tamaño_sucio]],cambio_tamaño[#All],2,0),"Tamaño único")</f>
        <v>Tamaño único</v>
      </c>
      <c r="O3240">
        <v>2</v>
      </c>
      <c r="P3240">
        <v>2945.14</v>
      </c>
      <c r="Q3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40">
        <v>5890.28</v>
      </c>
      <c r="S3240" t="s">
        <v>5</v>
      </c>
      <c r="T3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40" t="str">
        <f>VLOOKUP(ventas_starbucks_2025[[#This Row],[canal_compra]],cambio_canal_compra[#All],2,0)</f>
        <v>En tienda</v>
      </c>
      <c r="V3240" t="s">
        <v>16</v>
      </c>
      <c r="W3240" t="str">
        <f>VLOOKUP(ventas_starbucks_2025[[#This Row],[método_pago]],cambio_metodo_pago[#All],2,0)</f>
        <v>Tarjeta</v>
      </c>
      <c r="X3240" t="s">
        <v>22</v>
      </c>
      <c r="Y3240">
        <v>0</v>
      </c>
      <c r="Z3240" t="str">
        <f>VLOOKUP(ventas_starbucks_2025[[#This Row],[promoción_aplicada5]],promocion_cambiar[#All],2,0)</f>
        <v>2x1</v>
      </c>
      <c r="AA3240" t="s">
        <v>51</v>
      </c>
      <c r="AB3240" t="s">
        <v>32</v>
      </c>
      <c r="AC3240" t="s">
        <v>41</v>
      </c>
      <c r="AD3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40">
        <v>3.3</v>
      </c>
      <c r="AF3240">
        <v>5</v>
      </c>
      <c r="AG3240">
        <v>13</v>
      </c>
      <c r="AH3240">
        <v>11</v>
      </c>
    </row>
    <row r="3241" spans="1:34" x14ac:dyDescent="0.25">
      <c r="A3241" s="3" t="s">
        <v>3316</v>
      </c>
      <c r="B3241" s="1">
        <v>45760</v>
      </c>
      <c r="C3241" s="23">
        <f t="shared" si="250"/>
        <v>13</v>
      </c>
      <c r="D3241" s="23">
        <f t="shared" si="251"/>
        <v>7</v>
      </c>
      <c r="E3241" s="23" t="str">
        <f t="shared" si="252"/>
        <v>domingo</v>
      </c>
      <c r="F3241" s="23">
        <f t="shared" si="253"/>
        <v>4</v>
      </c>
      <c r="G3241" s="23" t="str">
        <f t="shared" si="254"/>
        <v>abril</v>
      </c>
      <c r="H3241" s="2">
        <v>0.81944444444444442</v>
      </c>
      <c r="I3241" t="s">
        <v>12</v>
      </c>
      <c r="J3241" t="str">
        <f>VLOOKUP(ventas_starbucks_2025[[#This Row],[sucursal]],cambio_sucursal[#All],2,0)</f>
        <v>Sucursal Córdoba Shopping</v>
      </c>
      <c r="K3241" t="s">
        <v>58</v>
      </c>
      <c r="L3241" t="s">
        <v>39</v>
      </c>
      <c r="M3241" t="s">
        <v>4</v>
      </c>
      <c r="N3241" t="str">
        <f>IFERROR(VLOOKUP(ventas_starbucks_2025[[#This Row],[tamaño_sucio]],cambio_tamaño[#All],2,0),"Tamaño único")</f>
        <v>Tamaño único</v>
      </c>
      <c r="O3241">
        <v>3</v>
      </c>
      <c r="P3241">
        <v>1190.8499999999999</v>
      </c>
      <c r="Q3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1">
        <v>3572.55</v>
      </c>
      <c r="S3241" t="s">
        <v>5</v>
      </c>
      <c r="T3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1" t="str">
        <f>VLOOKUP(ventas_starbucks_2025[[#This Row],[canal_compra]],cambio_canal_compra[#All],2,0)</f>
        <v>En tienda</v>
      </c>
      <c r="V3241" t="s">
        <v>40</v>
      </c>
      <c r="W3241" t="str">
        <f>VLOOKUP(ventas_starbucks_2025[[#This Row],[método_pago]],cambio_metodo_pago[#All],2,0)</f>
        <v>Efectivo</v>
      </c>
      <c r="X3241" t="s">
        <v>22</v>
      </c>
      <c r="Y3241">
        <v>0</v>
      </c>
      <c r="Z3241" t="str">
        <f>VLOOKUP(ventas_starbucks_2025[[#This Row],[promoción_aplicada5]],promocion_cambiar[#All],2,0)</f>
        <v>2x1</v>
      </c>
      <c r="AA3241" t="s">
        <v>51</v>
      </c>
      <c r="AB3241" t="s">
        <v>23</v>
      </c>
      <c r="AC3241" t="s">
        <v>24</v>
      </c>
      <c r="AD3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41">
        <v>8.1</v>
      </c>
      <c r="AF3241">
        <v>2</v>
      </c>
      <c r="AG3241">
        <v>19</v>
      </c>
      <c r="AH3241">
        <v>16</v>
      </c>
    </row>
    <row r="3242" spans="1:34" x14ac:dyDescent="0.25">
      <c r="A3242" s="3" t="s">
        <v>3317</v>
      </c>
      <c r="B3242" s="1">
        <v>45726</v>
      </c>
      <c r="C3242" s="23">
        <f t="shared" si="250"/>
        <v>10</v>
      </c>
      <c r="D3242" s="23">
        <f t="shared" si="251"/>
        <v>1</v>
      </c>
      <c r="E3242" s="1" t="str">
        <f t="shared" si="252"/>
        <v>lunes</v>
      </c>
      <c r="F3242" s="23">
        <f t="shared" si="253"/>
        <v>3</v>
      </c>
      <c r="G3242" s="1" t="str">
        <f t="shared" si="254"/>
        <v>marzo</v>
      </c>
      <c r="H3242" s="2">
        <v>0.65</v>
      </c>
      <c r="I3242" t="s">
        <v>12</v>
      </c>
      <c r="J3242" t="str">
        <f>VLOOKUP(ventas_starbucks_2025[[#This Row],[sucursal]],cambio_sucursal[#All],2,0)</f>
        <v>Sucursal Córdoba Shopping</v>
      </c>
      <c r="K3242" t="s">
        <v>300</v>
      </c>
      <c r="L3242" t="s">
        <v>44</v>
      </c>
      <c r="M3242" t="s">
        <v>55</v>
      </c>
      <c r="N3242" t="str">
        <f>IFERROR(VLOOKUP(ventas_starbucks_2025[[#This Row],[tamaño_sucio]],cambio_tamaño[#All],2,0),"Tamaño único")</f>
        <v>Pequeño</v>
      </c>
      <c r="O3242">
        <v>2</v>
      </c>
      <c r="P3242">
        <v>1368.96</v>
      </c>
      <c r="Q3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2">
        <v>2737.92</v>
      </c>
      <c r="S3242" t="s">
        <v>15</v>
      </c>
      <c r="T3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2" t="str">
        <f>VLOOKUP(ventas_starbucks_2025[[#This Row],[canal_compra]],cambio_canal_compra[#All],2,0)</f>
        <v>Para llevar</v>
      </c>
      <c r="V3242" t="s">
        <v>40</v>
      </c>
      <c r="W3242" t="str">
        <f>VLOOKUP(ventas_starbucks_2025[[#This Row],[método_pago]],cambio_metodo_pago[#All],2,0)</f>
        <v>Efectivo</v>
      </c>
      <c r="X3242" t="s">
        <v>22</v>
      </c>
      <c r="Y3242">
        <v>0</v>
      </c>
      <c r="Z3242" t="str">
        <f>VLOOKUP(ventas_starbucks_2025[[#This Row],[promoción_aplicada5]],promocion_cambiar[#All],2,0)</f>
        <v>Hora Feliz</v>
      </c>
      <c r="AA3242" t="s">
        <v>36</v>
      </c>
      <c r="AB3242" t="s">
        <v>9</v>
      </c>
      <c r="AC3242" t="s">
        <v>10</v>
      </c>
      <c r="AD3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42">
        <v>9.1</v>
      </c>
      <c r="AF3242">
        <v>5</v>
      </c>
      <c r="AG3242">
        <v>26</v>
      </c>
      <c r="AH3242">
        <v>24</v>
      </c>
    </row>
    <row r="3243" spans="1:34" x14ac:dyDescent="0.25">
      <c r="A3243" s="3" t="s">
        <v>3318</v>
      </c>
      <c r="B3243" s="1">
        <v>45678</v>
      </c>
      <c r="C3243" s="23">
        <f t="shared" si="250"/>
        <v>21</v>
      </c>
      <c r="D3243" s="23">
        <f t="shared" si="251"/>
        <v>2</v>
      </c>
      <c r="E3243" s="23" t="str">
        <f t="shared" si="252"/>
        <v>martes</v>
      </c>
      <c r="F3243" s="23">
        <f t="shared" si="253"/>
        <v>1</v>
      </c>
      <c r="G3243" s="23" t="str">
        <f t="shared" si="254"/>
        <v>enero</v>
      </c>
      <c r="H3243" s="2">
        <v>0.63402777777777775</v>
      </c>
      <c r="I3243" t="s">
        <v>1</v>
      </c>
      <c r="J3243" t="str">
        <f>VLOOKUP(ventas_starbucks_2025[[#This Row],[sucursal]],cambio_sucursal[#All],2,0)</f>
        <v>Sucursal Nueva Córdoba</v>
      </c>
      <c r="K3243" t="s">
        <v>64</v>
      </c>
      <c r="L3243" t="s">
        <v>65</v>
      </c>
      <c r="M3243" t="s">
        <v>4</v>
      </c>
      <c r="N3243" t="str">
        <f>IFERROR(VLOOKUP(ventas_starbucks_2025[[#This Row],[tamaño_sucio]],cambio_tamaño[#All],2,0),"Tamaño único")</f>
        <v>Tamaño único</v>
      </c>
      <c r="O3243">
        <v>5</v>
      </c>
      <c r="P3243">
        <v>1879.3</v>
      </c>
      <c r="Q3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3">
        <v>9396.5</v>
      </c>
      <c r="S3243" t="s">
        <v>15</v>
      </c>
      <c r="T3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43" t="str">
        <f>VLOOKUP(ventas_starbucks_2025[[#This Row],[canal_compra]],cambio_canal_compra[#All],2,0)</f>
        <v>Para llevar</v>
      </c>
      <c r="V3243" t="s">
        <v>16</v>
      </c>
      <c r="W3243" t="str">
        <f>VLOOKUP(ventas_starbucks_2025[[#This Row],[método_pago]],cambio_metodo_pago[#All],2,0)</f>
        <v>Tarjeta</v>
      </c>
      <c r="X3243" t="s">
        <v>22</v>
      </c>
      <c r="Y3243">
        <v>0</v>
      </c>
      <c r="Z3243" t="str">
        <f>VLOOKUP(ventas_starbucks_2025[[#This Row],[promoción_aplicada5]],promocion_cambiar[#All],2,0)</f>
        <v>Hora Feliz</v>
      </c>
      <c r="AA3243" t="s">
        <v>36</v>
      </c>
      <c r="AB3243" t="s">
        <v>18</v>
      </c>
      <c r="AC3243" t="s">
        <v>10</v>
      </c>
      <c r="AD3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43">
        <v>11.2</v>
      </c>
      <c r="AF3243">
        <v>1</v>
      </c>
      <c r="AG3243">
        <v>30</v>
      </c>
      <c r="AH3243">
        <v>25</v>
      </c>
    </row>
    <row r="3244" spans="1:34" x14ac:dyDescent="0.25">
      <c r="A3244" s="3" t="s">
        <v>3319</v>
      </c>
      <c r="B3244" s="1">
        <v>45716</v>
      </c>
      <c r="C3244" s="23">
        <f t="shared" si="250"/>
        <v>28</v>
      </c>
      <c r="D3244" s="23">
        <f t="shared" si="251"/>
        <v>5</v>
      </c>
      <c r="E3244" s="23" t="str">
        <f t="shared" si="252"/>
        <v>viernes</v>
      </c>
      <c r="F3244" s="23">
        <f t="shared" si="253"/>
        <v>2</v>
      </c>
      <c r="G3244" s="23" t="str">
        <f t="shared" si="254"/>
        <v>febrero</v>
      </c>
      <c r="H3244" s="2">
        <v>0.33333333333333331</v>
      </c>
      <c r="I3244" t="s">
        <v>26</v>
      </c>
      <c r="J3244" t="str">
        <f>VLOOKUP(ventas_starbucks_2025[[#This Row],[sucursal]],cambio_sucursal[#All],2,0)</f>
        <v>Sucursal San Lorenzo 47</v>
      </c>
      <c r="K3244" t="s">
        <v>115</v>
      </c>
      <c r="L3244" t="s">
        <v>21</v>
      </c>
      <c r="M3244" t="s">
        <v>4</v>
      </c>
      <c r="N3244" t="str">
        <f>IFERROR(VLOOKUP(ventas_starbucks_2025[[#This Row],[tamaño_sucio]],cambio_tamaño[#All],2,0),"Tamaño único")</f>
        <v>Tamaño único</v>
      </c>
      <c r="O3244">
        <v>5</v>
      </c>
      <c r="P3244">
        <v>1141.0999999999999</v>
      </c>
      <c r="Q3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4">
        <v>5705.5</v>
      </c>
      <c r="S3244" t="s">
        <v>31</v>
      </c>
      <c r="T3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44" t="str">
        <f>VLOOKUP(ventas_starbucks_2025[[#This Row],[canal_compra]],cambio_canal_compra[#All],2,0)</f>
        <v>Entrega domicilio</v>
      </c>
      <c r="V3244" t="s">
        <v>16</v>
      </c>
      <c r="W3244" t="str">
        <f>VLOOKUP(ventas_starbucks_2025[[#This Row],[método_pago]],cambio_metodo_pago[#All],2,0)</f>
        <v>Tarjeta</v>
      </c>
      <c r="X3244" t="s">
        <v>22</v>
      </c>
      <c r="Y3244">
        <v>0</v>
      </c>
      <c r="Z3244" t="str">
        <f>VLOOKUP(ventas_starbucks_2025[[#This Row],[promoción_aplicada5]],promocion_cambiar[#All],2,0)</f>
        <v>Combo</v>
      </c>
      <c r="AA3244" t="s">
        <v>8</v>
      </c>
      <c r="AB3244" t="s">
        <v>18</v>
      </c>
      <c r="AC3244" t="s">
        <v>41</v>
      </c>
      <c r="AD3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44">
        <v>5</v>
      </c>
      <c r="AF3244">
        <v>2</v>
      </c>
      <c r="AG3244">
        <v>40</v>
      </c>
      <c r="AH3244">
        <v>35</v>
      </c>
    </row>
    <row r="3245" spans="1:34" x14ac:dyDescent="0.25">
      <c r="A3245" s="3" t="s">
        <v>3320</v>
      </c>
      <c r="B3245" s="1">
        <v>45697</v>
      </c>
      <c r="C3245" s="23">
        <f t="shared" si="250"/>
        <v>9</v>
      </c>
      <c r="D3245" s="23">
        <f t="shared" si="251"/>
        <v>7</v>
      </c>
      <c r="E3245" s="23" t="str">
        <f t="shared" si="252"/>
        <v>domingo</v>
      </c>
      <c r="F3245" s="23">
        <f t="shared" si="253"/>
        <v>2</v>
      </c>
      <c r="G3245" s="23" t="str">
        <f t="shared" si="254"/>
        <v>febrero</v>
      </c>
      <c r="H3245" s="2">
        <v>0.6743055555555556</v>
      </c>
      <c r="I3245" t="s">
        <v>1</v>
      </c>
      <c r="J3245" t="str">
        <f>VLOOKUP(ventas_starbucks_2025[[#This Row],[sucursal]],cambio_sucursal[#All],2,0)</f>
        <v>Sucursal Nueva Córdoba</v>
      </c>
      <c r="K3245" t="s">
        <v>94</v>
      </c>
      <c r="L3245" t="s">
        <v>70</v>
      </c>
      <c r="M3245" t="s">
        <v>55</v>
      </c>
      <c r="N3245" t="str">
        <f>IFERROR(VLOOKUP(ventas_starbucks_2025[[#This Row],[tamaño_sucio]],cambio_tamaño[#All],2,0),"Tamaño único")</f>
        <v>Pequeño</v>
      </c>
      <c r="O3245">
        <v>3</v>
      </c>
      <c r="P3245">
        <v>1616.93</v>
      </c>
      <c r="Q3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5">
        <v>4850.79</v>
      </c>
      <c r="S3245" t="s">
        <v>31</v>
      </c>
      <c r="T3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5" t="str">
        <f>VLOOKUP(ventas_starbucks_2025[[#This Row],[canal_compra]],cambio_canal_compra[#All],2,0)</f>
        <v>Entrega domicilio</v>
      </c>
      <c r="V3245" t="s">
        <v>16</v>
      </c>
      <c r="W3245" t="str">
        <f>VLOOKUP(ventas_starbucks_2025[[#This Row],[método_pago]],cambio_metodo_pago[#All],2,0)</f>
        <v>Tarjeta</v>
      </c>
      <c r="X3245" t="s">
        <v>22</v>
      </c>
      <c r="Y3245">
        <v>0</v>
      </c>
      <c r="Z3245" t="str">
        <f>VLOOKUP(ventas_starbucks_2025[[#This Row],[promoción_aplicada5]],promocion_cambiar[#All],2,0)</f>
        <v>2x1</v>
      </c>
      <c r="AA3245" t="s">
        <v>51</v>
      </c>
      <c r="AB3245" t="s">
        <v>52</v>
      </c>
      <c r="AC3245" t="s">
        <v>10</v>
      </c>
      <c r="AD3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45">
        <v>14.4</v>
      </c>
      <c r="AF3245">
        <v>1</v>
      </c>
      <c r="AG3245">
        <v>41</v>
      </c>
      <c r="AH3245">
        <v>38</v>
      </c>
    </row>
    <row r="3246" spans="1:34" x14ac:dyDescent="0.25">
      <c r="A3246" s="3" t="s">
        <v>3321</v>
      </c>
      <c r="B3246" s="1">
        <v>45757</v>
      </c>
      <c r="C3246" s="23">
        <f t="shared" si="250"/>
        <v>10</v>
      </c>
      <c r="D3246" s="23">
        <f t="shared" si="251"/>
        <v>4</v>
      </c>
      <c r="E3246" s="1" t="str">
        <f t="shared" si="252"/>
        <v>jueves</v>
      </c>
      <c r="F3246" s="23">
        <f t="shared" si="253"/>
        <v>4</v>
      </c>
      <c r="G3246" s="1" t="str">
        <f t="shared" si="254"/>
        <v>abril</v>
      </c>
      <c r="H3246" s="2">
        <v>0.30277777777777776</v>
      </c>
      <c r="I3246" t="s">
        <v>1</v>
      </c>
      <c r="J3246" t="str">
        <f>VLOOKUP(ventas_starbucks_2025[[#This Row],[sucursal]],cambio_sucursal[#All],2,0)</f>
        <v>Sucursal Nueva Córdoba</v>
      </c>
      <c r="K3246" t="s">
        <v>89</v>
      </c>
      <c r="L3246" t="s">
        <v>90</v>
      </c>
      <c r="M3246" t="s">
        <v>4</v>
      </c>
      <c r="N3246" t="str">
        <f>IFERROR(VLOOKUP(ventas_starbucks_2025[[#This Row],[tamaño_sucio]],cambio_tamaño[#All],2,0),"Tamaño único")</f>
        <v>Tamaño único</v>
      </c>
      <c r="O3246">
        <v>4</v>
      </c>
      <c r="P3246">
        <v>1389.59</v>
      </c>
      <c r="Q3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6">
        <v>5558.36</v>
      </c>
      <c r="S3246" t="s">
        <v>31</v>
      </c>
      <c r="T3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46" t="str">
        <f>VLOOKUP(ventas_starbucks_2025[[#This Row],[canal_compra]],cambio_canal_compra[#All],2,0)</f>
        <v>Entrega domicilio</v>
      </c>
      <c r="V3246" t="s">
        <v>16</v>
      </c>
      <c r="W3246" t="str">
        <f>VLOOKUP(ventas_starbucks_2025[[#This Row],[método_pago]],cambio_metodo_pago[#All],2,0)</f>
        <v>Tarjeta</v>
      </c>
      <c r="X3246" t="s">
        <v>7</v>
      </c>
      <c r="Y3246">
        <v>10</v>
      </c>
      <c r="Z3246" t="str">
        <f>VLOOKUP(ventas_starbucks_2025[[#This Row],[promoción_aplicada5]],promocion_cambiar[#All],2,0)</f>
        <v>Ninguna</v>
      </c>
      <c r="AA3246" t="s">
        <v>17</v>
      </c>
      <c r="AB3246" t="s">
        <v>32</v>
      </c>
      <c r="AC3246" t="s">
        <v>10</v>
      </c>
      <c r="AD3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46">
        <v>10.4</v>
      </c>
      <c r="AF3246">
        <v>5</v>
      </c>
      <c r="AG3246">
        <v>23</v>
      </c>
      <c r="AH3246">
        <v>19</v>
      </c>
    </row>
    <row r="3247" spans="1:34" x14ac:dyDescent="0.25">
      <c r="A3247" s="3" t="s">
        <v>3322</v>
      </c>
      <c r="B3247" s="1">
        <v>45688</v>
      </c>
      <c r="C3247" s="23">
        <f t="shared" si="250"/>
        <v>31</v>
      </c>
      <c r="D3247" s="23">
        <f t="shared" si="251"/>
        <v>5</v>
      </c>
      <c r="E3247" s="1" t="str">
        <f t="shared" si="252"/>
        <v>viernes</v>
      </c>
      <c r="F3247" s="23">
        <f t="shared" si="253"/>
        <v>1</v>
      </c>
      <c r="G3247" s="1" t="str">
        <f t="shared" si="254"/>
        <v>enero</v>
      </c>
      <c r="H3247" s="2">
        <v>0.72847222222222219</v>
      </c>
      <c r="I3247" t="s">
        <v>1</v>
      </c>
      <c r="J3247" t="str">
        <f>VLOOKUP(ventas_starbucks_2025[[#This Row],[sucursal]],cambio_sucursal[#All],2,0)</f>
        <v>Sucursal Nueva Córdoba</v>
      </c>
      <c r="K3247" t="s">
        <v>101</v>
      </c>
      <c r="L3247" t="s">
        <v>3</v>
      </c>
      <c r="M3247" t="s">
        <v>4</v>
      </c>
      <c r="N3247" t="str">
        <f>IFERROR(VLOOKUP(ventas_starbucks_2025[[#This Row],[tamaño_sucio]],cambio_tamaño[#All],2,0),"Tamaño único")</f>
        <v>Tamaño único</v>
      </c>
      <c r="O3247">
        <v>3</v>
      </c>
      <c r="P3247">
        <v>3092.59</v>
      </c>
      <c r="Q3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247">
        <v>9277.77</v>
      </c>
      <c r="S3247" t="s">
        <v>15</v>
      </c>
      <c r="T3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47" t="str">
        <f>VLOOKUP(ventas_starbucks_2025[[#This Row],[canal_compra]],cambio_canal_compra[#All],2,0)</f>
        <v>Para llevar</v>
      </c>
      <c r="V3247" t="s">
        <v>6</v>
      </c>
      <c r="W3247" t="str">
        <f>VLOOKUP(ventas_starbucks_2025[[#This Row],[método_pago]],cambio_metodo_pago[#All],2,0)</f>
        <v>Aplicación móbil</v>
      </c>
      <c r="X3247" t="s">
        <v>7</v>
      </c>
      <c r="Y3247">
        <v>10</v>
      </c>
      <c r="Z3247" t="str">
        <f>VLOOKUP(ventas_starbucks_2025[[#This Row],[promoción_aplicada5]],promocion_cambiar[#All],2,0)</f>
        <v>2x1</v>
      </c>
      <c r="AA3247" t="s">
        <v>51</v>
      </c>
      <c r="AB3247" t="s">
        <v>18</v>
      </c>
      <c r="AC3247" t="s">
        <v>41</v>
      </c>
      <c r="AD3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47">
        <v>3.1</v>
      </c>
      <c r="AF3247">
        <v>4</v>
      </c>
      <c r="AG3247">
        <v>27</v>
      </c>
      <c r="AH3247">
        <v>24</v>
      </c>
    </row>
    <row r="3248" spans="1:34" x14ac:dyDescent="0.25">
      <c r="A3248" s="3" t="s">
        <v>3323</v>
      </c>
      <c r="B3248" s="1">
        <v>45764</v>
      </c>
      <c r="C3248" s="23">
        <f t="shared" si="250"/>
        <v>17</v>
      </c>
      <c r="D3248" s="23">
        <f t="shared" si="251"/>
        <v>4</v>
      </c>
      <c r="E3248" s="23" t="str">
        <f t="shared" si="252"/>
        <v>jueves</v>
      </c>
      <c r="F3248" s="23">
        <f t="shared" si="253"/>
        <v>4</v>
      </c>
      <c r="G3248" s="23" t="str">
        <f t="shared" si="254"/>
        <v>abril</v>
      </c>
      <c r="H3248" s="2">
        <v>0.73402777777777772</v>
      </c>
      <c r="I3248" t="s">
        <v>1</v>
      </c>
      <c r="J3248" t="str">
        <f>VLOOKUP(ventas_starbucks_2025[[#This Row],[sucursal]],cambio_sucursal[#All],2,0)</f>
        <v>Sucursal Nueva Córdoba</v>
      </c>
      <c r="K3248" t="s">
        <v>58</v>
      </c>
      <c r="L3248" t="s">
        <v>39</v>
      </c>
      <c r="M3248" t="s">
        <v>4</v>
      </c>
      <c r="N3248" t="str">
        <f>IFERROR(VLOOKUP(ventas_starbucks_2025[[#This Row],[tamaño_sucio]],cambio_tamaño[#All],2,0),"Tamaño único")</f>
        <v>Tamaño único</v>
      </c>
      <c r="O3248">
        <v>5</v>
      </c>
      <c r="P3248">
        <v>1291.26</v>
      </c>
      <c r="Q3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8">
        <v>6456.3</v>
      </c>
      <c r="S3248" t="s">
        <v>5</v>
      </c>
      <c r="T3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48" t="str">
        <f>VLOOKUP(ventas_starbucks_2025[[#This Row],[canal_compra]],cambio_canal_compra[#All],2,0)</f>
        <v>En tienda</v>
      </c>
      <c r="V3248" t="s">
        <v>40</v>
      </c>
      <c r="W3248" t="str">
        <f>VLOOKUP(ventas_starbucks_2025[[#This Row],[método_pago]],cambio_metodo_pago[#All],2,0)</f>
        <v>Efectivo</v>
      </c>
      <c r="X3248" t="s">
        <v>22</v>
      </c>
      <c r="Y3248">
        <v>0</v>
      </c>
      <c r="Z3248" t="str">
        <f>VLOOKUP(ventas_starbucks_2025[[#This Row],[promoción_aplicada5]],promocion_cambiar[#All],2,0)</f>
        <v>Ninguna</v>
      </c>
      <c r="AA3248" t="s">
        <v>17</v>
      </c>
      <c r="AB3248" t="s">
        <v>18</v>
      </c>
      <c r="AC3248" t="s">
        <v>10</v>
      </c>
      <c r="AD3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48">
        <v>4.5</v>
      </c>
      <c r="AF3248">
        <v>5</v>
      </c>
      <c r="AG3248">
        <v>41</v>
      </c>
      <c r="AH3248">
        <v>36</v>
      </c>
    </row>
    <row r="3249" spans="1:34" x14ac:dyDescent="0.25">
      <c r="A3249" s="3" t="s">
        <v>3324</v>
      </c>
      <c r="B3249" s="1">
        <v>45760</v>
      </c>
      <c r="C3249" s="23">
        <f t="shared" si="250"/>
        <v>13</v>
      </c>
      <c r="D3249" s="23">
        <f t="shared" si="251"/>
        <v>7</v>
      </c>
      <c r="E3249" s="23" t="str">
        <f t="shared" si="252"/>
        <v>domingo</v>
      </c>
      <c r="F3249" s="23">
        <f t="shared" si="253"/>
        <v>4</v>
      </c>
      <c r="G3249" s="23" t="str">
        <f t="shared" si="254"/>
        <v>abril</v>
      </c>
      <c r="H3249" s="2">
        <v>0.59861111111111109</v>
      </c>
      <c r="I3249" t="s">
        <v>57</v>
      </c>
      <c r="J3249" t="str">
        <f>VLOOKUP(ventas_starbucks_2025[[#This Row],[sucursal]],cambio_sucursal[#All],2,0)</f>
        <v>Sucursal Avda Colón</v>
      </c>
      <c r="K3249" t="s">
        <v>137</v>
      </c>
      <c r="L3249" t="s">
        <v>44</v>
      </c>
      <c r="M3249" t="s">
        <v>55</v>
      </c>
      <c r="N3249" t="str">
        <f>IFERROR(VLOOKUP(ventas_starbucks_2025[[#This Row],[tamaño_sucio]],cambio_tamaño[#All],2,0),"Tamaño único")</f>
        <v>Pequeño</v>
      </c>
      <c r="O3249">
        <v>3</v>
      </c>
      <c r="P3249">
        <v>1436.56</v>
      </c>
      <c r="Q3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9">
        <v>4309.68</v>
      </c>
      <c r="S3249" t="s">
        <v>5</v>
      </c>
      <c r="T3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9" t="str">
        <f>VLOOKUP(ventas_starbucks_2025[[#This Row],[canal_compra]],cambio_canal_compra[#All],2,0)</f>
        <v>En tienda</v>
      </c>
      <c r="V3249" t="s">
        <v>6</v>
      </c>
      <c r="W3249" t="str">
        <f>VLOOKUP(ventas_starbucks_2025[[#This Row],[método_pago]],cambio_metodo_pago[#All],2,0)</f>
        <v>Aplicación móbil</v>
      </c>
      <c r="X3249" t="s">
        <v>22</v>
      </c>
      <c r="Y3249">
        <v>0</v>
      </c>
      <c r="Z3249" t="str">
        <f>VLOOKUP(ventas_starbucks_2025[[#This Row],[promoción_aplicada5]],promocion_cambiar[#All],2,0)</f>
        <v>2x1</v>
      </c>
      <c r="AA3249" t="s">
        <v>51</v>
      </c>
      <c r="AB3249" t="s">
        <v>9</v>
      </c>
      <c r="AC3249" t="s">
        <v>10</v>
      </c>
      <c r="AD3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49">
        <v>6.7</v>
      </c>
      <c r="AF3249">
        <v>2</v>
      </c>
      <c r="AG3249">
        <v>20</v>
      </c>
      <c r="AH3249">
        <v>17</v>
      </c>
    </row>
    <row r="3250" spans="1:34" x14ac:dyDescent="0.25">
      <c r="A3250" s="3" t="s">
        <v>3325</v>
      </c>
      <c r="B3250" s="1">
        <v>45740</v>
      </c>
      <c r="C3250" s="23">
        <f t="shared" si="250"/>
        <v>24</v>
      </c>
      <c r="D3250" s="23">
        <f t="shared" si="251"/>
        <v>1</v>
      </c>
      <c r="E3250" s="1" t="str">
        <f t="shared" si="252"/>
        <v>lunes</v>
      </c>
      <c r="F3250" s="23">
        <f t="shared" si="253"/>
        <v>3</v>
      </c>
      <c r="G3250" s="1" t="str">
        <f t="shared" si="254"/>
        <v>marzo</v>
      </c>
      <c r="H3250" s="2">
        <v>0.51944444444444449</v>
      </c>
      <c r="I3250" t="s">
        <v>57</v>
      </c>
      <c r="J3250" t="str">
        <f>VLOOKUP(ventas_starbucks_2025[[#This Row],[sucursal]],cambio_sucursal[#All],2,0)</f>
        <v>Sucursal Avda Colón</v>
      </c>
      <c r="K3250" t="s">
        <v>13</v>
      </c>
      <c r="L3250" t="s">
        <v>14</v>
      </c>
      <c r="M3250" t="s">
        <v>4</v>
      </c>
      <c r="N3250" t="str">
        <f>IFERROR(VLOOKUP(ventas_starbucks_2025[[#This Row],[tamaño_sucio]],cambio_tamaño[#All],2,0),"Tamaño único")</f>
        <v>Tamaño único</v>
      </c>
      <c r="O3250">
        <v>3</v>
      </c>
      <c r="P3250">
        <v>1605.64</v>
      </c>
      <c r="Q3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0">
        <v>4816.92</v>
      </c>
      <c r="S3250" t="s">
        <v>15</v>
      </c>
      <c r="T3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0" t="str">
        <f>VLOOKUP(ventas_starbucks_2025[[#This Row],[canal_compra]],cambio_canal_compra[#All],2,0)</f>
        <v>Para llevar</v>
      </c>
      <c r="V3250" t="s">
        <v>16</v>
      </c>
      <c r="W3250" t="str">
        <f>VLOOKUP(ventas_starbucks_2025[[#This Row],[método_pago]],cambio_metodo_pago[#All],2,0)</f>
        <v>Tarjeta</v>
      </c>
      <c r="X3250" t="s">
        <v>22</v>
      </c>
      <c r="Y3250">
        <v>0</v>
      </c>
      <c r="Z3250" t="str">
        <f>VLOOKUP(ventas_starbucks_2025[[#This Row],[promoción_aplicada5]],promocion_cambiar[#All],2,0)</f>
        <v>Combo</v>
      </c>
      <c r="AA3250" t="s">
        <v>8</v>
      </c>
      <c r="AB3250" t="s">
        <v>9</v>
      </c>
      <c r="AC3250" t="s">
        <v>41</v>
      </c>
      <c r="AD3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50">
        <v>9.5</v>
      </c>
      <c r="AF3250">
        <v>1</v>
      </c>
      <c r="AG3250">
        <v>10</v>
      </c>
      <c r="AH3250">
        <v>7</v>
      </c>
    </row>
    <row r="3251" spans="1:34" x14ac:dyDescent="0.25">
      <c r="A3251" s="3" t="s">
        <v>3326</v>
      </c>
      <c r="B3251" s="1">
        <v>45739</v>
      </c>
      <c r="C3251" s="23">
        <f t="shared" si="250"/>
        <v>23</v>
      </c>
      <c r="D3251" s="23">
        <f t="shared" si="251"/>
        <v>7</v>
      </c>
      <c r="E3251" s="23" t="str">
        <f t="shared" si="252"/>
        <v>domingo</v>
      </c>
      <c r="F3251" s="23">
        <f t="shared" si="253"/>
        <v>3</v>
      </c>
      <c r="G3251" s="23" t="str">
        <f t="shared" si="254"/>
        <v>marzo</v>
      </c>
      <c r="H3251" s="2">
        <v>0.3034722222222222</v>
      </c>
      <c r="I3251" t="s">
        <v>26</v>
      </c>
      <c r="J3251" t="str">
        <f>VLOOKUP(ventas_starbucks_2025[[#This Row],[sucursal]],cambio_sucursal[#All],2,0)</f>
        <v>Sucursal San Lorenzo 47</v>
      </c>
      <c r="K3251" t="s">
        <v>130</v>
      </c>
      <c r="L3251" t="s">
        <v>65</v>
      </c>
      <c r="M3251" t="s">
        <v>4</v>
      </c>
      <c r="N3251" t="str">
        <f>IFERROR(VLOOKUP(ventas_starbucks_2025[[#This Row],[tamaño_sucio]],cambio_tamaño[#All],2,0),"Tamaño único")</f>
        <v>Tamaño único</v>
      </c>
      <c r="O3251">
        <v>1</v>
      </c>
      <c r="P3251">
        <v>1888.86</v>
      </c>
      <c r="Q3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1">
        <v>1888.86</v>
      </c>
      <c r="S3251" t="s">
        <v>31</v>
      </c>
      <c r="T3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1" t="str">
        <f>VLOOKUP(ventas_starbucks_2025[[#This Row],[canal_compra]],cambio_canal_compra[#All],2,0)</f>
        <v>Entrega domicilio</v>
      </c>
      <c r="V3251" t="s">
        <v>16</v>
      </c>
      <c r="W3251" t="str">
        <f>VLOOKUP(ventas_starbucks_2025[[#This Row],[método_pago]],cambio_metodo_pago[#All],2,0)</f>
        <v>Tarjeta</v>
      </c>
      <c r="X3251" t="s">
        <v>7</v>
      </c>
      <c r="Y3251">
        <v>15</v>
      </c>
      <c r="Z3251" t="str">
        <f>VLOOKUP(ventas_starbucks_2025[[#This Row],[promoción_aplicada5]],promocion_cambiar[#All],2,0)</f>
        <v>Ninguna</v>
      </c>
      <c r="AA3251" t="s">
        <v>17</v>
      </c>
      <c r="AB3251" t="s">
        <v>9</v>
      </c>
      <c r="AC3251" t="s">
        <v>24</v>
      </c>
      <c r="AD3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51">
        <v>3.8</v>
      </c>
      <c r="AF3251">
        <v>1</v>
      </c>
      <c r="AG3251">
        <v>33</v>
      </c>
      <c r="AH3251">
        <v>32</v>
      </c>
    </row>
    <row r="3252" spans="1:34" x14ac:dyDescent="0.25">
      <c r="A3252" s="3" t="s">
        <v>3327</v>
      </c>
      <c r="B3252" s="1">
        <v>45752</v>
      </c>
      <c r="C3252" s="23">
        <f t="shared" si="250"/>
        <v>5</v>
      </c>
      <c r="D3252" s="23">
        <f t="shared" si="251"/>
        <v>6</v>
      </c>
      <c r="E3252" s="23" t="str">
        <f t="shared" si="252"/>
        <v>sábado</v>
      </c>
      <c r="F3252" s="23">
        <f t="shared" si="253"/>
        <v>4</v>
      </c>
      <c r="G3252" s="23" t="str">
        <f t="shared" si="254"/>
        <v>abril</v>
      </c>
      <c r="H3252" s="2">
        <v>0.64444444444444449</v>
      </c>
      <c r="I3252" t="s">
        <v>57</v>
      </c>
      <c r="J3252" t="str">
        <f>VLOOKUP(ventas_starbucks_2025[[#This Row],[sucursal]],cambio_sucursal[#All],2,0)</f>
        <v>Sucursal Avda Colón</v>
      </c>
      <c r="K3252" t="s">
        <v>48</v>
      </c>
      <c r="L3252" t="s">
        <v>49</v>
      </c>
      <c r="M3252" t="s">
        <v>45</v>
      </c>
      <c r="N3252" t="str">
        <f>IFERROR(VLOOKUP(ventas_starbucks_2025[[#This Row],[tamaño_sucio]],cambio_tamaño[#All],2,0),"Tamaño único")</f>
        <v>Grande</v>
      </c>
      <c r="O3252">
        <v>4</v>
      </c>
      <c r="P3252">
        <v>1804.42</v>
      </c>
      <c r="Q3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2">
        <v>7217.68</v>
      </c>
      <c r="S3252" t="s">
        <v>15</v>
      </c>
      <c r="T3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52" t="str">
        <f>VLOOKUP(ventas_starbucks_2025[[#This Row],[canal_compra]],cambio_canal_compra[#All],2,0)</f>
        <v>Para llevar</v>
      </c>
      <c r="V3252" t="s">
        <v>16</v>
      </c>
      <c r="W3252" t="str">
        <f>VLOOKUP(ventas_starbucks_2025[[#This Row],[método_pago]],cambio_metodo_pago[#All],2,0)</f>
        <v>Tarjeta</v>
      </c>
      <c r="X3252" t="s">
        <v>7</v>
      </c>
      <c r="Y3252">
        <v>15</v>
      </c>
      <c r="Z3252" t="str">
        <f>VLOOKUP(ventas_starbucks_2025[[#This Row],[promoción_aplicada5]],promocion_cambiar[#All],2,0)</f>
        <v>Ninguna</v>
      </c>
      <c r="AA3252" t="s">
        <v>17</v>
      </c>
      <c r="AB3252" t="s">
        <v>52</v>
      </c>
      <c r="AC3252" t="s">
        <v>41</v>
      </c>
      <c r="AD3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52">
        <v>7.3</v>
      </c>
      <c r="AF3252">
        <v>3</v>
      </c>
      <c r="AG3252">
        <v>47</v>
      </c>
      <c r="AH3252">
        <v>43</v>
      </c>
    </row>
    <row r="3253" spans="1:34" x14ac:dyDescent="0.25">
      <c r="A3253" s="3" t="s">
        <v>3328</v>
      </c>
      <c r="B3253" s="1">
        <v>45731</v>
      </c>
      <c r="C3253" s="23">
        <f t="shared" si="250"/>
        <v>15</v>
      </c>
      <c r="D3253" s="23">
        <f t="shared" si="251"/>
        <v>6</v>
      </c>
      <c r="E3253" s="23" t="str">
        <f t="shared" si="252"/>
        <v>sábado</v>
      </c>
      <c r="F3253" s="23">
        <f t="shared" si="253"/>
        <v>3</v>
      </c>
      <c r="G3253" s="23" t="str">
        <f t="shared" si="254"/>
        <v>marzo</v>
      </c>
      <c r="H3253" s="2">
        <v>0.86388888888888893</v>
      </c>
      <c r="I3253" t="s">
        <v>1</v>
      </c>
      <c r="J3253" t="str">
        <f>VLOOKUP(ventas_starbucks_2025[[#This Row],[sucursal]],cambio_sucursal[#All],2,0)</f>
        <v>Sucursal Nueva Córdoba</v>
      </c>
      <c r="K3253" t="s">
        <v>94</v>
      </c>
      <c r="L3253" t="s">
        <v>70</v>
      </c>
      <c r="M3253" t="s">
        <v>45</v>
      </c>
      <c r="N3253" t="str">
        <f>IFERROR(VLOOKUP(ventas_starbucks_2025[[#This Row],[tamaño_sucio]],cambio_tamaño[#All],2,0),"Tamaño único")</f>
        <v>Grande</v>
      </c>
      <c r="O3253">
        <v>2</v>
      </c>
      <c r="P3253">
        <v>1555.09</v>
      </c>
      <c r="Q3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3">
        <v>3110.18</v>
      </c>
      <c r="S3253" t="s">
        <v>31</v>
      </c>
      <c r="T3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3" t="str">
        <f>VLOOKUP(ventas_starbucks_2025[[#This Row],[canal_compra]],cambio_canal_compra[#All],2,0)</f>
        <v>Entrega domicilio</v>
      </c>
      <c r="V3253" t="s">
        <v>16</v>
      </c>
      <c r="W3253" t="str">
        <f>VLOOKUP(ventas_starbucks_2025[[#This Row],[método_pago]],cambio_metodo_pago[#All],2,0)</f>
        <v>Tarjeta</v>
      </c>
      <c r="X3253" t="s">
        <v>22</v>
      </c>
      <c r="Y3253">
        <v>0</v>
      </c>
      <c r="Z3253" t="str">
        <f>VLOOKUP(ventas_starbucks_2025[[#This Row],[promoción_aplicada5]],promocion_cambiar[#All],2,0)</f>
        <v>Hora Feliz</v>
      </c>
      <c r="AA3253" t="s">
        <v>36</v>
      </c>
      <c r="AB3253" t="s">
        <v>18</v>
      </c>
      <c r="AC3253" t="s">
        <v>41</v>
      </c>
      <c r="AD3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53">
        <v>9.4</v>
      </c>
      <c r="AF3253">
        <v>4</v>
      </c>
      <c r="AG3253">
        <v>40</v>
      </c>
      <c r="AH3253">
        <v>38</v>
      </c>
    </row>
    <row r="3254" spans="1:34" x14ac:dyDescent="0.25">
      <c r="A3254" s="3" t="s">
        <v>3329</v>
      </c>
      <c r="B3254" s="1">
        <v>45737</v>
      </c>
      <c r="C3254" s="23">
        <f t="shared" si="250"/>
        <v>21</v>
      </c>
      <c r="D3254" s="23">
        <f t="shared" si="251"/>
        <v>5</v>
      </c>
      <c r="E3254" s="1" t="str">
        <f t="shared" si="252"/>
        <v>viernes</v>
      </c>
      <c r="F3254" s="23">
        <f t="shared" si="253"/>
        <v>3</v>
      </c>
      <c r="G3254" s="1" t="str">
        <f t="shared" si="254"/>
        <v>marzo</v>
      </c>
      <c r="H3254" s="2">
        <v>0.62361111111111112</v>
      </c>
      <c r="I3254" t="s">
        <v>1</v>
      </c>
      <c r="J3254" t="str">
        <f>VLOOKUP(ventas_starbucks_2025[[#This Row],[sucursal]],cambio_sucursal[#All],2,0)</f>
        <v>Sucursal Nueva Córdoba</v>
      </c>
      <c r="K3254" t="s">
        <v>101</v>
      </c>
      <c r="L3254" t="s">
        <v>3</v>
      </c>
      <c r="M3254" t="s">
        <v>4</v>
      </c>
      <c r="N3254" t="str">
        <f>IFERROR(VLOOKUP(ventas_starbucks_2025[[#This Row],[tamaño_sucio]],cambio_tamaño[#All],2,0),"Tamaño único")</f>
        <v>Tamaño único</v>
      </c>
      <c r="O3254">
        <v>5</v>
      </c>
      <c r="P3254">
        <v>2523.88</v>
      </c>
      <c r="Q3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54">
        <v>12619.4</v>
      </c>
      <c r="S3254" t="s">
        <v>31</v>
      </c>
      <c r="T3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54" t="str">
        <f>VLOOKUP(ventas_starbucks_2025[[#This Row],[canal_compra]],cambio_canal_compra[#All],2,0)</f>
        <v>Entrega domicilio</v>
      </c>
      <c r="V3254" t="s">
        <v>16</v>
      </c>
      <c r="W3254" t="str">
        <f>VLOOKUP(ventas_starbucks_2025[[#This Row],[método_pago]],cambio_metodo_pago[#All],2,0)</f>
        <v>Tarjeta</v>
      </c>
      <c r="X3254" t="s">
        <v>7</v>
      </c>
      <c r="Y3254">
        <v>0</v>
      </c>
      <c r="Z3254" t="str">
        <f>VLOOKUP(ventas_starbucks_2025[[#This Row],[promoción_aplicada5]],promocion_cambiar[#All],2,0)</f>
        <v>2x1</v>
      </c>
      <c r="AA3254" t="s">
        <v>51</v>
      </c>
      <c r="AB3254" t="s">
        <v>52</v>
      </c>
      <c r="AC3254" t="s">
        <v>41</v>
      </c>
      <c r="AD3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54">
        <v>4.5999999999999996</v>
      </c>
      <c r="AF3254">
        <v>4</v>
      </c>
      <c r="AG3254">
        <v>48</v>
      </c>
      <c r="AH3254">
        <v>43</v>
      </c>
    </row>
    <row r="3255" spans="1:34" x14ac:dyDescent="0.25">
      <c r="A3255" s="3" t="s">
        <v>3330</v>
      </c>
      <c r="B3255" s="1">
        <v>45763</v>
      </c>
      <c r="C3255" s="23">
        <f t="shared" si="250"/>
        <v>16</v>
      </c>
      <c r="D3255" s="23">
        <f t="shared" si="251"/>
        <v>3</v>
      </c>
      <c r="E3255" s="23" t="str">
        <f t="shared" si="252"/>
        <v>miércoles</v>
      </c>
      <c r="F3255" s="23">
        <f t="shared" si="253"/>
        <v>4</v>
      </c>
      <c r="G3255" s="23" t="str">
        <f t="shared" si="254"/>
        <v>abril</v>
      </c>
      <c r="H3255" s="2">
        <v>0.54861111111111116</v>
      </c>
      <c r="I3255" t="s">
        <v>26</v>
      </c>
      <c r="J3255" t="str">
        <f>VLOOKUP(ventas_starbucks_2025[[#This Row],[sucursal]],cambio_sucursal[#All],2,0)</f>
        <v>Sucursal San Lorenzo 47</v>
      </c>
      <c r="K3255" t="s">
        <v>173</v>
      </c>
      <c r="L3255" t="s">
        <v>35</v>
      </c>
      <c r="M3255" t="s">
        <v>4</v>
      </c>
      <c r="N3255" t="str">
        <f>IFERROR(VLOOKUP(ventas_starbucks_2025[[#This Row],[tamaño_sucio]],cambio_tamaño[#All],2,0),"Tamaño único")</f>
        <v>Tamaño único</v>
      </c>
      <c r="O3255">
        <v>4</v>
      </c>
      <c r="P3255">
        <v>1084.74</v>
      </c>
      <c r="Q3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5">
        <v>4338.96</v>
      </c>
      <c r="S3255" t="s">
        <v>5</v>
      </c>
      <c r="T3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5" t="str">
        <f>VLOOKUP(ventas_starbucks_2025[[#This Row],[canal_compra]],cambio_canal_compra[#All],2,0)</f>
        <v>En tienda</v>
      </c>
      <c r="V3255" t="s">
        <v>16</v>
      </c>
      <c r="W3255" t="str">
        <f>VLOOKUP(ventas_starbucks_2025[[#This Row],[método_pago]],cambio_metodo_pago[#All],2,0)</f>
        <v>Tarjeta</v>
      </c>
      <c r="X3255" t="s">
        <v>22</v>
      </c>
      <c r="Y3255">
        <v>0</v>
      </c>
      <c r="Z3255" t="str">
        <f>VLOOKUP(ventas_starbucks_2025[[#This Row],[promoción_aplicada5]],promocion_cambiar[#All],2,0)</f>
        <v>Hora Feliz</v>
      </c>
      <c r="AA3255" t="s">
        <v>36</v>
      </c>
      <c r="AB3255" t="s">
        <v>9</v>
      </c>
      <c r="AC3255" t="s">
        <v>41</v>
      </c>
      <c r="AD3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55">
        <v>8.4</v>
      </c>
      <c r="AF3255">
        <v>5</v>
      </c>
      <c r="AG3255">
        <v>17</v>
      </c>
      <c r="AH3255">
        <v>13</v>
      </c>
    </row>
    <row r="3256" spans="1:34" x14ac:dyDescent="0.25">
      <c r="A3256" s="3" t="s">
        <v>3331</v>
      </c>
      <c r="B3256" s="1">
        <v>45695</v>
      </c>
      <c r="C3256" s="23">
        <f t="shared" si="250"/>
        <v>7</v>
      </c>
      <c r="D3256" s="23">
        <f t="shared" si="251"/>
        <v>5</v>
      </c>
      <c r="E3256" s="23" t="str">
        <f t="shared" si="252"/>
        <v>viernes</v>
      </c>
      <c r="F3256" s="23">
        <f t="shared" si="253"/>
        <v>2</v>
      </c>
      <c r="G3256" s="23" t="str">
        <f t="shared" si="254"/>
        <v>febrero</v>
      </c>
      <c r="H3256" s="2">
        <v>0.81388888888888888</v>
      </c>
      <c r="I3256" t="s">
        <v>26</v>
      </c>
      <c r="J3256" t="str">
        <f>VLOOKUP(ventas_starbucks_2025[[#This Row],[sucursal]],cambio_sucursal[#All],2,0)</f>
        <v>Sucursal San Lorenzo 47</v>
      </c>
      <c r="K3256" t="s">
        <v>48</v>
      </c>
      <c r="L3256" t="s">
        <v>49</v>
      </c>
      <c r="M3256" t="s">
        <v>45</v>
      </c>
      <c r="N3256" t="str">
        <f>IFERROR(VLOOKUP(ventas_starbucks_2025[[#This Row],[tamaño_sucio]],cambio_tamaño[#All],2,0),"Tamaño único")</f>
        <v>Grande</v>
      </c>
      <c r="O3256">
        <v>5</v>
      </c>
      <c r="P3256">
        <v>1740.04</v>
      </c>
      <c r="Q3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6">
        <v>8700.2000000000007</v>
      </c>
      <c r="S3256" t="s">
        <v>15</v>
      </c>
      <c r="T3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56" t="str">
        <f>VLOOKUP(ventas_starbucks_2025[[#This Row],[canal_compra]],cambio_canal_compra[#All],2,0)</f>
        <v>Para llevar</v>
      </c>
      <c r="V3256" t="s">
        <v>16</v>
      </c>
      <c r="W3256" t="str">
        <f>VLOOKUP(ventas_starbucks_2025[[#This Row],[método_pago]],cambio_metodo_pago[#All],2,0)</f>
        <v>Tarjeta</v>
      </c>
      <c r="X3256" t="s">
        <v>7</v>
      </c>
      <c r="Y3256">
        <v>10</v>
      </c>
      <c r="Z3256" t="str">
        <f>VLOOKUP(ventas_starbucks_2025[[#This Row],[promoción_aplicada5]],promocion_cambiar[#All],2,0)</f>
        <v>2x1</v>
      </c>
      <c r="AA3256" t="s">
        <v>51</v>
      </c>
      <c r="AB3256" t="s">
        <v>29</v>
      </c>
      <c r="AC3256" t="s">
        <v>10</v>
      </c>
      <c r="AD3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56">
        <v>14</v>
      </c>
      <c r="AF3256">
        <v>3</v>
      </c>
      <c r="AG3256">
        <v>39</v>
      </c>
      <c r="AH3256">
        <v>34</v>
      </c>
    </row>
    <row r="3257" spans="1:34" x14ac:dyDescent="0.25">
      <c r="A3257" s="3" t="s">
        <v>3332</v>
      </c>
      <c r="B3257" s="1">
        <v>45718</v>
      </c>
      <c r="C3257" s="23">
        <f t="shared" si="250"/>
        <v>2</v>
      </c>
      <c r="D3257" s="23">
        <f t="shared" si="251"/>
        <v>7</v>
      </c>
      <c r="E3257" s="1" t="str">
        <f t="shared" si="252"/>
        <v>domingo</v>
      </c>
      <c r="F3257" s="23">
        <f t="shared" si="253"/>
        <v>3</v>
      </c>
      <c r="G3257" s="1" t="str">
        <f t="shared" si="254"/>
        <v>marzo</v>
      </c>
      <c r="H3257" s="2">
        <v>0.7729166666666667</v>
      </c>
      <c r="I3257" t="s">
        <v>57</v>
      </c>
      <c r="J3257" t="str">
        <f>VLOOKUP(ventas_starbucks_2025[[#This Row],[sucursal]],cambio_sucursal[#All],2,0)</f>
        <v>Sucursal Avda Colón</v>
      </c>
      <c r="K3257" t="s">
        <v>94</v>
      </c>
      <c r="L3257" t="s">
        <v>70</v>
      </c>
      <c r="M3257" t="s">
        <v>45</v>
      </c>
      <c r="N3257" t="str">
        <f>IFERROR(VLOOKUP(ventas_starbucks_2025[[#This Row],[tamaño_sucio]],cambio_tamaño[#All],2,0),"Tamaño único")</f>
        <v>Grande</v>
      </c>
      <c r="O3257">
        <v>3</v>
      </c>
      <c r="P3257">
        <v>1531.86</v>
      </c>
      <c r="Q3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7">
        <v>4595.58</v>
      </c>
      <c r="S3257" t="s">
        <v>5</v>
      </c>
      <c r="T3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7" t="str">
        <f>VLOOKUP(ventas_starbucks_2025[[#This Row],[canal_compra]],cambio_canal_compra[#All],2,0)</f>
        <v>En tienda</v>
      </c>
      <c r="V3257" t="s">
        <v>40</v>
      </c>
      <c r="W3257" t="str">
        <f>VLOOKUP(ventas_starbucks_2025[[#This Row],[método_pago]],cambio_metodo_pago[#All],2,0)</f>
        <v>Efectivo</v>
      </c>
      <c r="X3257" t="s">
        <v>7</v>
      </c>
      <c r="Y3257">
        <v>10</v>
      </c>
      <c r="Z3257" t="str">
        <f>VLOOKUP(ventas_starbucks_2025[[#This Row],[promoción_aplicada5]],promocion_cambiar[#All],2,0)</f>
        <v>2x1</v>
      </c>
      <c r="AA3257" t="s">
        <v>51</v>
      </c>
      <c r="AB3257" t="s">
        <v>18</v>
      </c>
      <c r="AC3257" t="s">
        <v>24</v>
      </c>
      <c r="AD3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57">
        <v>14.5</v>
      </c>
      <c r="AF3257">
        <v>1</v>
      </c>
      <c r="AG3257">
        <v>42</v>
      </c>
      <c r="AH3257">
        <v>39</v>
      </c>
    </row>
    <row r="3258" spans="1:34" x14ac:dyDescent="0.25">
      <c r="A3258" s="3" t="s">
        <v>3333</v>
      </c>
      <c r="B3258" s="1">
        <v>45695</v>
      </c>
      <c r="C3258" s="23">
        <f t="shared" si="250"/>
        <v>7</v>
      </c>
      <c r="D3258" s="23">
        <f t="shared" si="251"/>
        <v>5</v>
      </c>
      <c r="E3258" s="1" t="str">
        <f t="shared" si="252"/>
        <v>viernes</v>
      </c>
      <c r="F3258" s="23">
        <f t="shared" si="253"/>
        <v>2</v>
      </c>
      <c r="G3258" s="1" t="str">
        <f t="shared" si="254"/>
        <v>febrero</v>
      </c>
      <c r="H3258" s="2">
        <v>0.34791666666666665</v>
      </c>
      <c r="I3258" t="s">
        <v>26</v>
      </c>
      <c r="J3258" t="str">
        <f>VLOOKUP(ventas_starbucks_2025[[#This Row],[sucursal]],cambio_sucursal[#All],2,0)</f>
        <v>Sucursal San Lorenzo 47</v>
      </c>
      <c r="K3258" t="s">
        <v>20</v>
      </c>
      <c r="L3258" t="s">
        <v>21</v>
      </c>
      <c r="M3258" t="s">
        <v>4</v>
      </c>
      <c r="N3258" t="str">
        <f>IFERROR(VLOOKUP(ventas_starbucks_2025[[#This Row],[tamaño_sucio]],cambio_tamaño[#All],2,0),"Tamaño único")</f>
        <v>Tamaño único</v>
      </c>
      <c r="O3258">
        <v>5</v>
      </c>
      <c r="P3258">
        <v>909.01</v>
      </c>
      <c r="Q3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58">
        <v>4545.05</v>
      </c>
      <c r="S3258" t="s">
        <v>31</v>
      </c>
      <c r="T3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8" t="str">
        <f>VLOOKUP(ventas_starbucks_2025[[#This Row],[canal_compra]],cambio_canal_compra[#All],2,0)</f>
        <v>Entrega domicilio</v>
      </c>
      <c r="V3258" t="s">
        <v>6</v>
      </c>
      <c r="W3258" t="str">
        <f>VLOOKUP(ventas_starbucks_2025[[#This Row],[método_pago]],cambio_metodo_pago[#All],2,0)</f>
        <v>Aplicación móbil</v>
      </c>
      <c r="X3258" t="s">
        <v>7</v>
      </c>
      <c r="Y3258">
        <v>15</v>
      </c>
      <c r="Z3258" t="str">
        <f>VLOOKUP(ventas_starbucks_2025[[#This Row],[promoción_aplicada5]],promocion_cambiar[#All],2,0)</f>
        <v>Combo</v>
      </c>
      <c r="AA3258" t="s">
        <v>8</v>
      </c>
      <c r="AB3258" t="s">
        <v>32</v>
      </c>
      <c r="AC3258" t="s">
        <v>10</v>
      </c>
      <c r="AD3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58">
        <v>6.1</v>
      </c>
      <c r="AF3258">
        <v>5</v>
      </c>
      <c r="AG3258">
        <v>28</v>
      </c>
      <c r="AH3258">
        <v>23</v>
      </c>
    </row>
    <row r="3259" spans="1:34" x14ac:dyDescent="0.25">
      <c r="A3259" s="3" t="s">
        <v>3334</v>
      </c>
      <c r="B3259" s="1">
        <v>45672</v>
      </c>
      <c r="C3259" s="23">
        <f t="shared" si="250"/>
        <v>15</v>
      </c>
      <c r="D3259" s="23">
        <f t="shared" si="251"/>
        <v>3</v>
      </c>
      <c r="E3259" s="23" t="str">
        <f t="shared" si="252"/>
        <v>miércoles</v>
      </c>
      <c r="F3259" s="23">
        <f t="shared" si="253"/>
        <v>1</v>
      </c>
      <c r="G3259" s="23" t="str">
        <f t="shared" si="254"/>
        <v>enero</v>
      </c>
      <c r="H3259" s="2">
        <v>0.30208333333333331</v>
      </c>
      <c r="I3259" t="s">
        <v>57</v>
      </c>
      <c r="J3259" t="str">
        <f>VLOOKUP(ventas_starbucks_2025[[#This Row],[sucursal]],cambio_sucursal[#All],2,0)</f>
        <v>Sucursal Avda Colón</v>
      </c>
      <c r="K3259" t="s">
        <v>132</v>
      </c>
      <c r="L3259" t="s">
        <v>35</v>
      </c>
      <c r="M3259" t="s">
        <v>4</v>
      </c>
      <c r="N3259" t="str">
        <f>IFERROR(VLOOKUP(ventas_starbucks_2025[[#This Row],[tamaño_sucio]],cambio_tamaño[#All],2,0),"Tamaño único")</f>
        <v>Tamaño único</v>
      </c>
      <c r="O3259">
        <v>4</v>
      </c>
      <c r="P3259">
        <v>1149.51</v>
      </c>
      <c r="Q3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9">
        <v>4598.04</v>
      </c>
      <c r="S3259" t="s">
        <v>31</v>
      </c>
      <c r="T3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9" t="str">
        <f>VLOOKUP(ventas_starbucks_2025[[#This Row],[canal_compra]],cambio_canal_compra[#All],2,0)</f>
        <v>Entrega domicilio</v>
      </c>
      <c r="V3259" t="s">
        <v>6</v>
      </c>
      <c r="W3259" t="str">
        <f>VLOOKUP(ventas_starbucks_2025[[#This Row],[método_pago]],cambio_metodo_pago[#All],2,0)</f>
        <v>Aplicación móbil</v>
      </c>
      <c r="X3259" t="s">
        <v>7</v>
      </c>
      <c r="Y3259">
        <v>0</v>
      </c>
      <c r="Z3259" t="str">
        <f>VLOOKUP(ventas_starbucks_2025[[#This Row],[promoción_aplicada5]],promocion_cambiar[#All],2,0)</f>
        <v>Combo</v>
      </c>
      <c r="AA3259" t="s">
        <v>8</v>
      </c>
      <c r="AB3259" t="s">
        <v>18</v>
      </c>
      <c r="AC3259" t="s">
        <v>10</v>
      </c>
      <c r="AD3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59">
        <v>4</v>
      </c>
      <c r="AF3259">
        <v>3</v>
      </c>
      <c r="AG3259">
        <v>12</v>
      </c>
      <c r="AH3259">
        <v>8</v>
      </c>
    </row>
    <row r="3260" spans="1:34" x14ac:dyDescent="0.25">
      <c r="A3260" s="3" t="s">
        <v>3335</v>
      </c>
      <c r="B3260" s="1">
        <v>45672</v>
      </c>
      <c r="C3260" s="23">
        <f t="shared" si="250"/>
        <v>15</v>
      </c>
      <c r="D3260" s="23">
        <f t="shared" si="251"/>
        <v>3</v>
      </c>
      <c r="E3260" s="1" t="str">
        <f t="shared" si="252"/>
        <v>miércoles</v>
      </c>
      <c r="F3260" s="23">
        <f t="shared" si="253"/>
        <v>1</v>
      </c>
      <c r="G3260" s="1" t="str">
        <f t="shared" si="254"/>
        <v>enero</v>
      </c>
      <c r="H3260" s="2">
        <v>0.50972222222222219</v>
      </c>
      <c r="I3260" t="s">
        <v>1</v>
      </c>
      <c r="J3260" t="str">
        <f>VLOOKUP(ventas_starbucks_2025[[#This Row],[sucursal]],cambio_sucursal[#All],2,0)</f>
        <v>Sucursal Nueva Córdoba</v>
      </c>
      <c r="K3260" t="s">
        <v>89</v>
      </c>
      <c r="L3260" t="s">
        <v>90</v>
      </c>
      <c r="M3260" t="s">
        <v>4</v>
      </c>
      <c r="N3260" t="str">
        <f>IFERROR(VLOOKUP(ventas_starbucks_2025[[#This Row],[tamaño_sucio]],cambio_tamaño[#All],2,0),"Tamaño único")</f>
        <v>Tamaño único</v>
      </c>
      <c r="O3260">
        <v>2</v>
      </c>
      <c r="P3260">
        <v>1348.31</v>
      </c>
      <c r="Q3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0">
        <v>2696.62</v>
      </c>
      <c r="S3260" t="s">
        <v>15</v>
      </c>
      <c r="T3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0" t="str">
        <f>VLOOKUP(ventas_starbucks_2025[[#This Row],[canal_compra]],cambio_canal_compra[#All],2,0)</f>
        <v>Para llevar</v>
      </c>
      <c r="V3260" t="s">
        <v>16</v>
      </c>
      <c r="W3260" t="str">
        <f>VLOOKUP(ventas_starbucks_2025[[#This Row],[método_pago]],cambio_metodo_pago[#All],2,0)</f>
        <v>Tarjeta</v>
      </c>
      <c r="X3260" t="s">
        <v>7</v>
      </c>
      <c r="Y3260">
        <v>0</v>
      </c>
      <c r="Z3260" t="str">
        <f>VLOOKUP(ventas_starbucks_2025[[#This Row],[promoción_aplicada5]],promocion_cambiar[#All],2,0)</f>
        <v>Ninguna</v>
      </c>
      <c r="AA3260" t="s">
        <v>17</v>
      </c>
      <c r="AB3260" t="s">
        <v>32</v>
      </c>
      <c r="AC3260" t="s">
        <v>24</v>
      </c>
      <c r="AD3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60">
        <v>4</v>
      </c>
      <c r="AF3260">
        <v>1</v>
      </c>
      <c r="AG3260">
        <v>26</v>
      </c>
      <c r="AH3260">
        <v>24</v>
      </c>
    </row>
    <row r="3261" spans="1:34" x14ac:dyDescent="0.25">
      <c r="A3261" s="3" t="s">
        <v>3336</v>
      </c>
      <c r="B3261" s="1">
        <v>45763</v>
      </c>
      <c r="C3261" s="23">
        <f t="shared" si="250"/>
        <v>16</v>
      </c>
      <c r="D3261" s="23">
        <f t="shared" si="251"/>
        <v>3</v>
      </c>
      <c r="E3261" s="23" t="str">
        <f t="shared" si="252"/>
        <v>miércoles</v>
      </c>
      <c r="F3261" s="23">
        <f t="shared" si="253"/>
        <v>4</v>
      </c>
      <c r="G3261" s="23" t="str">
        <f t="shared" si="254"/>
        <v>abril</v>
      </c>
      <c r="H3261" s="2">
        <v>0.34513888888888888</v>
      </c>
      <c r="I3261" t="s">
        <v>1</v>
      </c>
      <c r="J3261" t="str">
        <f>VLOOKUP(ventas_starbucks_2025[[#This Row],[sucursal]],cambio_sucursal[#All],2,0)</f>
        <v>Sucursal Nueva Córdoba</v>
      </c>
      <c r="K3261" t="s">
        <v>13</v>
      </c>
      <c r="L3261" t="s">
        <v>14</v>
      </c>
      <c r="M3261" t="s">
        <v>4</v>
      </c>
      <c r="N3261" t="str">
        <f>IFERROR(VLOOKUP(ventas_starbucks_2025[[#This Row],[tamaño_sucio]],cambio_tamaño[#All],2,0),"Tamaño único")</f>
        <v>Tamaño único</v>
      </c>
      <c r="O3261">
        <v>3</v>
      </c>
      <c r="P3261">
        <v>2110.71</v>
      </c>
      <c r="Q3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61">
        <v>6332.13</v>
      </c>
      <c r="S3261" t="s">
        <v>5</v>
      </c>
      <c r="T3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61" t="str">
        <f>VLOOKUP(ventas_starbucks_2025[[#This Row],[canal_compra]],cambio_canal_compra[#All],2,0)</f>
        <v>En tienda</v>
      </c>
      <c r="V3261" t="s">
        <v>40</v>
      </c>
      <c r="W3261" t="str">
        <f>VLOOKUP(ventas_starbucks_2025[[#This Row],[método_pago]],cambio_metodo_pago[#All],2,0)</f>
        <v>Efectivo</v>
      </c>
      <c r="X3261" t="s">
        <v>22</v>
      </c>
      <c r="Y3261">
        <v>0</v>
      </c>
      <c r="Z3261" t="str">
        <f>VLOOKUP(ventas_starbucks_2025[[#This Row],[promoción_aplicada5]],promocion_cambiar[#All],2,0)</f>
        <v>Combo</v>
      </c>
      <c r="AA3261" t="s">
        <v>8</v>
      </c>
      <c r="AB3261" t="s">
        <v>23</v>
      </c>
      <c r="AC3261" t="s">
        <v>41</v>
      </c>
      <c r="AD3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61">
        <v>6.6</v>
      </c>
      <c r="AF3261">
        <v>2</v>
      </c>
      <c r="AG3261">
        <v>48</v>
      </c>
      <c r="AH3261">
        <v>45</v>
      </c>
    </row>
    <row r="3262" spans="1:34" x14ac:dyDescent="0.25">
      <c r="A3262" s="3" t="s">
        <v>3337</v>
      </c>
      <c r="B3262" s="1">
        <v>45718</v>
      </c>
      <c r="C3262" s="23">
        <f t="shared" si="250"/>
        <v>2</v>
      </c>
      <c r="D3262" s="23">
        <f t="shared" si="251"/>
        <v>7</v>
      </c>
      <c r="E3262" s="1" t="str">
        <f t="shared" si="252"/>
        <v>domingo</v>
      </c>
      <c r="F3262" s="23">
        <f t="shared" si="253"/>
        <v>3</v>
      </c>
      <c r="G3262" s="1" t="str">
        <f t="shared" si="254"/>
        <v>marzo</v>
      </c>
      <c r="H3262" s="2">
        <v>0.3888888888888889</v>
      </c>
      <c r="I3262" t="s">
        <v>26</v>
      </c>
      <c r="J3262" t="str">
        <f>VLOOKUP(ventas_starbucks_2025[[#This Row],[sucursal]],cambio_sucursal[#All],2,0)</f>
        <v>Sucursal San Lorenzo 47</v>
      </c>
      <c r="K3262" t="s">
        <v>115</v>
      </c>
      <c r="L3262" t="s">
        <v>21</v>
      </c>
      <c r="M3262" t="s">
        <v>4</v>
      </c>
      <c r="N3262" t="str">
        <f>IFERROR(VLOOKUP(ventas_starbucks_2025[[#This Row],[tamaño_sucio]],cambio_tamaño[#All],2,0),"Tamaño único")</f>
        <v>Tamaño único</v>
      </c>
      <c r="O3262">
        <v>5</v>
      </c>
      <c r="P3262">
        <v>995.76</v>
      </c>
      <c r="Q3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62">
        <v>4978.8</v>
      </c>
      <c r="S3262" t="s">
        <v>15</v>
      </c>
      <c r="T3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2" t="str">
        <f>VLOOKUP(ventas_starbucks_2025[[#This Row],[canal_compra]],cambio_canal_compra[#All],2,0)</f>
        <v>Para llevar</v>
      </c>
      <c r="V3262" t="s">
        <v>16</v>
      </c>
      <c r="W3262" t="str">
        <f>VLOOKUP(ventas_starbucks_2025[[#This Row],[método_pago]],cambio_metodo_pago[#All],2,0)</f>
        <v>Tarjeta</v>
      </c>
      <c r="X3262" t="s">
        <v>22</v>
      </c>
      <c r="Y3262">
        <v>0</v>
      </c>
      <c r="Z3262" t="str">
        <f>VLOOKUP(ventas_starbucks_2025[[#This Row],[promoción_aplicada5]],promocion_cambiar[#All],2,0)</f>
        <v>Ninguna</v>
      </c>
      <c r="AA3262" t="s">
        <v>17</v>
      </c>
      <c r="AB3262" t="s">
        <v>52</v>
      </c>
      <c r="AC3262" t="s">
        <v>10</v>
      </c>
      <c r="AD3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62">
        <v>5.3</v>
      </c>
      <c r="AF3262">
        <v>3</v>
      </c>
      <c r="AG3262">
        <v>20</v>
      </c>
      <c r="AH3262">
        <v>15</v>
      </c>
    </row>
    <row r="3263" spans="1:34" x14ac:dyDescent="0.25">
      <c r="A3263" s="3" t="s">
        <v>3338</v>
      </c>
      <c r="B3263" s="1">
        <v>45658</v>
      </c>
      <c r="C3263" s="23">
        <f t="shared" si="250"/>
        <v>1</v>
      </c>
      <c r="D3263" s="23">
        <f t="shared" si="251"/>
        <v>3</v>
      </c>
      <c r="E3263" s="23" t="str">
        <f t="shared" si="252"/>
        <v>miércoles</v>
      </c>
      <c r="F3263" s="23">
        <f t="shared" si="253"/>
        <v>1</v>
      </c>
      <c r="G3263" s="23" t="str">
        <f t="shared" si="254"/>
        <v>enero</v>
      </c>
      <c r="H3263" s="2">
        <v>0.75763888888888886</v>
      </c>
      <c r="I3263" t="s">
        <v>1</v>
      </c>
      <c r="J3263" t="str">
        <f>VLOOKUP(ventas_starbucks_2025[[#This Row],[sucursal]],cambio_sucursal[#All],2,0)</f>
        <v>Sucursal Nueva Córdoba</v>
      </c>
      <c r="K3263" t="s">
        <v>54</v>
      </c>
      <c r="L3263" t="s">
        <v>44</v>
      </c>
      <c r="M3263" t="s">
        <v>55</v>
      </c>
      <c r="N3263" t="str">
        <f>IFERROR(VLOOKUP(ventas_starbucks_2025[[#This Row],[tamaño_sucio]],cambio_tamaño[#All],2,0),"Tamaño único")</f>
        <v>Pequeño</v>
      </c>
      <c r="O3263">
        <v>3</v>
      </c>
      <c r="P3263">
        <v>1655.09</v>
      </c>
      <c r="Q3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3">
        <v>4965.2700000000004</v>
      </c>
      <c r="S3263" t="s">
        <v>5</v>
      </c>
      <c r="T3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3" t="str">
        <f>VLOOKUP(ventas_starbucks_2025[[#This Row],[canal_compra]],cambio_canal_compra[#All],2,0)</f>
        <v>En tienda</v>
      </c>
      <c r="V3263" t="s">
        <v>40</v>
      </c>
      <c r="W3263" t="str">
        <f>VLOOKUP(ventas_starbucks_2025[[#This Row],[método_pago]],cambio_metodo_pago[#All],2,0)</f>
        <v>Efectivo</v>
      </c>
      <c r="X3263" t="s">
        <v>22</v>
      </c>
      <c r="Y3263">
        <v>0</v>
      </c>
      <c r="Z3263" t="str">
        <f>VLOOKUP(ventas_starbucks_2025[[#This Row],[promoción_aplicada5]],promocion_cambiar[#All],2,0)</f>
        <v>Hora Feliz</v>
      </c>
      <c r="AA3263" t="s">
        <v>36</v>
      </c>
      <c r="AB3263" t="s">
        <v>52</v>
      </c>
      <c r="AC3263" t="s">
        <v>10</v>
      </c>
      <c r="AD3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63">
        <v>9.9</v>
      </c>
      <c r="AF3263">
        <v>2</v>
      </c>
      <c r="AG3263">
        <v>21</v>
      </c>
      <c r="AH3263">
        <v>18</v>
      </c>
    </row>
    <row r="3264" spans="1:34" x14ac:dyDescent="0.25">
      <c r="A3264" s="3" t="s">
        <v>3339</v>
      </c>
      <c r="B3264" s="1">
        <v>45675</v>
      </c>
      <c r="C3264" s="23">
        <f t="shared" si="250"/>
        <v>18</v>
      </c>
      <c r="D3264" s="23">
        <f t="shared" si="251"/>
        <v>6</v>
      </c>
      <c r="E3264" s="1" t="str">
        <f t="shared" si="252"/>
        <v>sábado</v>
      </c>
      <c r="F3264" s="23">
        <f t="shared" si="253"/>
        <v>1</v>
      </c>
      <c r="G3264" s="1" t="str">
        <f t="shared" si="254"/>
        <v>enero</v>
      </c>
      <c r="H3264" s="2">
        <v>0.77013888888888893</v>
      </c>
      <c r="I3264" t="s">
        <v>12</v>
      </c>
      <c r="J3264" t="str">
        <f>VLOOKUP(ventas_starbucks_2025[[#This Row],[sucursal]],cambio_sucursal[#All],2,0)</f>
        <v>Sucursal Córdoba Shopping</v>
      </c>
      <c r="K3264" t="s">
        <v>101</v>
      </c>
      <c r="L3264" t="s">
        <v>3</v>
      </c>
      <c r="M3264" t="s">
        <v>4</v>
      </c>
      <c r="N3264" t="str">
        <f>IFERROR(VLOOKUP(ventas_starbucks_2025[[#This Row],[tamaño_sucio]],cambio_tamaño[#All],2,0),"Tamaño único")</f>
        <v>Tamaño único</v>
      </c>
      <c r="O3264">
        <v>1</v>
      </c>
      <c r="P3264">
        <v>2604.25</v>
      </c>
      <c r="Q3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64">
        <v>2604.25</v>
      </c>
      <c r="S3264" t="s">
        <v>31</v>
      </c>
      <c r="T3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4" t="str">
        <f>VLOOKUP(ventas_starbucks_2025[[#This Row],[canal_compra]],cambio_canal_compra[#All],2,0)</f>
        <v>Entrega domicilio</v>
      </c>
      <c r="V3264" t="s">
        <v>6</v>
      </c>
      <c r="W3264" t="str">
        <f>VLOOKUP(ventas_starbucks_2025[[#This Row],[método_pago]],cambio_metodo_pago[#All],2,0)</f>
        <v>Aplicación móbil</v>
      </c>
      <c r="X3264" t="s">
        <v>22</v>
      </c>
      <c r="Y3264">
        <v>0</v>
      </c>
      <c r="Z3264" t="str">
        <f>VLOOKUP(ventas_starbucks_2025[[#This Row],[promoción_aplicada5]],promocion_cambiar[#All],2,0)</f>
        <v>2x1</v>
      </c>
      <c r="AA3264" t="s">
        <v>51</v>
      </c>
      <c r="AB3264" t="s">
        <v>52</v>
      </c>
      <c r="AC3264" t="s">
        <v>24</v>
      </c>
      <c r="AD3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64">
        <v>9.9</v>
      </c>
      <c r="AF3264">
        <v>3</v>
      </c>
      <c r="AG3264">
        <v>13</v>
      </c>
      <c r="AH3264">
        <v>12</v>
      </c>
    </row>
    <row r="3265" spans="1:34" x14ac:dyDescent="0.25">
      <c r="A3265" s="3" t="s">
        <v>3340</v>
      </c>
      <c r="B3265" s="1">
        <v>45675</v>
      </c>
      <c r="C3265" s="23">
        <f t="shared" si="250"/>
        <v>18</v>
      </c>
      <c r="D3265" s="23">
        <f t="shared" si="251"/>
        <v>6</v>
      </c>
      <c r="E3265" s="23" t="str">
        <f t="shared" si="252"/>
        <v>sábado</v>
      </c>
      <c r="F3265" s="23">
        <f t="shared" si="253"/>
        <v>1</v>
      </c>
      <c r="G3265" s="23" t="str">
        <f t="shared" si="254"/>
        <v>enero</v>
      </c>
      <c r="H3265" s="2">
        <v>0.83472222222222225</v>
      </c>
      <c r="I3265" t="s">
        <v>12</v>
      </c>
      <c r="J3265" t="str">
        <f>VLOOKUP(ventas_starbucks_2025[[#This Row],[sucursal]],cambio_sucursal[#All],2,0)</f>
        <v>Sucursal Córdoba Shopping</v>
      </c>
      <c r="K3265" t="s">
        <v>13</v>
      </c>
      <c r="L3265" t="s">
        <v>14</v>
      </c>
      <c r="M3265" t="s">
        <v>4</v>
      </c>
      <c r="N3265" t="str">
        <f>IFERROR(VLOOKUP(ventas_starbucks_2025[[#This Row],[tamaño_sucio]],cambio_tamaño[#All],2,0),"Tamaño único")</f>
        <v>Tamaño único</v>
      </c>
      <c r="O3265">
        <v>4</v>
      </c>
      <c r="P3265">
        <v>1928.26</v>
      </c>
      <c r="Q3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5">
        <v>7713.04</v>
      </c>
      <c r="S3265" t="s">
        <v>31</v>
      </c>
      <c r="T3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65" t="str">
        <f>VLOOKUP(ventas_starbucks_2025[[#This Row],[canal_compra]],cambio_canal_compra[#All],2,0)</f>
        <v>Entrega domicilio</v>
      </c>
      <c r="V3265" t="s">
        <v>40</v>
      </c>
      <c r="W3265" t="str">
        <f>VLOOKUP(ventas_starbucks_2025[[#This Row],[método_pago]],cambio_metodo_pago[#All],2,0)</f>
        <v>Efectivo</v>
      </c>
      <c r="X3265" t="s">
        <v>7</v>
      </c>
      <c r="Y3265">
        <v>10</v>
      </c>
      <c r="Z3265" t="str">
        <f>VLOOKUP(ventas_starbucks_2025[[#This Row],[promoción_aplicada5]],promocion_cambiar[#All],2,0)</f>
        <v>Hora Feliz</v>
      </c>
      <c r="AA3265" t="s">
        <v>36</v>
      </c>
      <c r="AB3265" t="s">
        <v>23</v>
      </c>
      <c r="AC3265" t="s">
        <v>41</v>
      </c>
      <c r="AD3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65">
        <v>3.6</v>
      </c>
      <c r="AF3265">
        <v>5</v>
      </c>
      <c r="AG3265">
        <v>19</v>
      </c>
      <c r="AH3265">
        <v>15</v>
      </c>
    </row>
    <row r="3266" spans="1:34" x14ac:dyDescent="0.25">
      <c r="A3266" s="3" t="s">
        <v>3341</v>
      </c>
      <c r="B3266" s="1">
        <v>45716</v>
      </c>
      <c r="C3266" s="23">
        <f t="shared" ref="C3266:C3329" si="255">DAY(B3266)</f>
        <v>28</v>
      </c>
      <c r="D3266" s="23">
        <f t="shared" ref="D3266:D3329" si="256">WEEKDAY(B3266,2)</f>
        <v>5</v>
      </c>
      <c r="E3266" s="23" t="str">
        <f t="shared" ref="E3266:E3329" si="257">TEXT(B3266,"dddd")</f>
        <v>viernes</v>
      </c>
      <c r="F3266" s="23">
        <f t="shared" ref="F3266:F3329" si="258">MONTH(B3266)</f>
        <v>2</v>
      </c>
      <c r="G3266" s="23" t="str">
        <f t="shared" ref="G3266:G3329" si="259">TEXT(B3266,"mmmm")</f>
        <v>febrero</v>
      </c>
      <c r="H3266" s="2">
        <v>0.79583333333333328</v>
      </c>
      <c r="I3266" t="s">
        <v>1</v>
      </c>
      <c r="J3266" t="str">
        <f>VLOOKUP(ventas_starbucks_2025[[#This Row],[sucursal]],cambio_sucursal[#All],2,0)</f>
        <v>Sucursal Nueva Córdoba</v>
      </c>
      <c r="K3266" t="s">
        <v>13</v>
      </c>
      <c r="L3266" t="s">
        <v>14</v>
      </c>
      <c r="M3266" t="s">
        <v>4</v>
      </c>
      <c r="N3266" t="str">
        <f>IFERROR(VLOOKUP(ventas_starbucks_2025[[#This Row],[tamaño_sucio]],cambio_tamaño[#All],2,0),"Tamaño único")</f>
        <v>Tamaño único</v>
      </c>
      <c r="O3266">
        <v>1</v>
      </c>
      <c r="P3266">
        <v>1632.65</v>
      </c>
      <c r="Q3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6">
        <v>1632.65</v>
      </c>
      <c r="S3266" t="s">
        <v>15</v>
      </c>
      <c r="T3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6" t="str">
        <f>VLOOKUP(ventas_starbucks_2025[[#This Row],[canal_compra]],cambio_canal_compra[#All],2,0)</f>
        <v>Para llevar</v>
      </c>
      <c r="V3266" t="s">
        <v>16</v>
      </c>
      <c r="W3266" t="str">
        <f>VLOOKUP(ventas_starbucks_2025[[#This Row],[método_pago]],cambio_metodo_pago[#All],2,0)</f>
        <v>Tarjeta</v>
      </c>
      <c r="X3266" t="s">
        <v>22</v>
      </c>
      <c r="Y3266">
        <v>0</v>
      </c>
      <c r="Z3266" t="str">
        <f>VLOOKUP(ventas_starbucks_2025[[#This Row],[promoción_aplicada5]],promocion_cambiar[#All],2,0)</f>
        <v>Hora Feliz</v>
      </c>
      <c r="AA3266" t="s">
        <v>36</v>
      </c>
      <c r="AB3266" t="s">
        <v>52</v>
      </c>
      <c r="AC3266" t="s">
        <v>41</v>
      </c>
      <c r="AD3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66">
        <v>5.3</v>
      </c>
      <c r="AF3266">
        <v>1</v>
      </c>
      <c r="AG3266">
        <v>29</v>
      </c>
      <c r="AH3266">
        <v>28</v>
      </c>
    </row>
    <row r="3267" spans="1:34" x14ac:dyDescent="0.25">
      <c r="A3267" s="3" t="s">
        <v>3342</v>
      </c>
      <c r="B3267" s="1">
        <v>45747</v>
      </c>
      <c r="C3267" s="23">
        <f t="shared" si="255"/>
        <v>31</v>
      </c>
      <c r="D3267" s="23">
        <f t="shared" si="256"/>
        <v>1</v>
      </c>
      <c r="E3267" s="23" t="str">
        <f t="shared" si="257"/>
        <v>lunes</v>
      </c>
      <c r="F3267" s="23">
        <f t="shared" si="258"/>
        <v>3</v>
      </c>
      <c r="G3267" s="23" t="str">
        <f t="shared" si="259"/>
        <v>marzo</v>
      </c>
      <c r="H3267" s="2">
        <v>0.75347222222222221</v>
      </c>
      <c r="I3267" t="s">
        <v>1</v>
      </c>
      <c r="J3267" t="str">
        <f>VLOOKUP(ventas_starbucks_2025[[#This Row],[sucursal]],cambio_sucursal[#All],2,0)</f>
        <v>Sucursal Nueva Córdoba</v>
      </c>
      <c r="K3267" t="s">
        <v>205</v>
      </c>
      <c r="L3267" t="s">
        <v>70</v>
      </c>
      <c r="M3267" t="s">
        <v>45</v>
      </c>
      <c r="N3267" t="str">
        <f>IFERROR(VLOOKUP(ventas_starbucks_2025[[#This Row],[tamaño_sucio]],cambio_tamaño[#All],2,0),"Tamaño único")</f>
        <v>Grande</v>
      </c>
      <c r="O3267">
        <v>1</v>
      </c>
      <c r="P3267">
        <v>1437.67</v>
      </c>
      <c r="Q3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7">
        <v>1437.67</v>
      </c>
      <c r="S3267" t="s">
        <v>31</v>
      </c>
      <c r="T3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7" t="str">
        <f>VLOOKUP(ventas_starbucks_2025[[#This Row],[canal_compra]],cambio_canal_compra[#All],2,0)</f>
        <v>Entrega domicilio</v>
      </c>
      <c r="V3267" t="s">
        <v>16</v>
      </c>
      <c r="W3267" t="str">
        <f>VLOOKUP(ventas_starbucks_2025[[#This Row],[método_pago]],cambio_metodo_pago[#All],2,0)</f>
        <v>Tarjeta</v>
      </c>
      <c r="X3267" t="s">
        <v>7</v>
      </c>
      <c r="Y3267">
        <v>15</v>
      </c>
      <c r="Z3267" t="str">
        <f>VLOOKUP(ventas_starbucks_2025[[#This Row],[promoción_aplicada5]],promocion_cambiar[#All],2,0)</f>
        <v>Combo</v>
      </c>
      <c r="AA3267" t="s">
        <v>8</v>
      </c>
      <c r="AB3267" t="s">
        <v>32</v>
      </c>
      <c r="AC3267" t="s">
        <v>10</v>
      </c>
      <c r="AD3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67">
        <v>13.4</v>
      </c>
      <c r="AF3267">
        <v>1</v>
      </c>
      <c r="AG3267">
        <v>35</v>
      </c>
      <c r="AH3267">
        <v>34</v>
      </c>
    </row>
    <row r="3268" spans="1:34" x14ac:dyDescent="0.25">
      <c r="A3268" s="3" t="s">
        <v>3343</v>
      </c>
      <c r="B3268" s="1">
        <v>45707</v>
      </c>
      <c r="C3268" s="23">
        <f t="shared" si="255"/>
        <v>19</v>
      </c>
      <c r="D3268" s="23">
        <f t="shared" si="256"/>
        <v>3</v>
      </c>
      <c r="E3268" s="23" t="str">
        <f t="shared" si="257"/>
        <v>miércoles</v>
      </c>
      <c r="F3268" s="23">
        <f t="shared" si="258"/>
        <v>2</v>
      </c>
      <c r="G3268" s="23" t="str">
        <f t="shared" si="259"/>
        <v>febrero</v>
      </c>
      <c r="H3268" s="2">
        <v>0.80486111111111114</v>
      </c>
      <c r="I3268" t="s">
        <v>26</v>
      </c>
      <c r="J3268" t="str">
        <f>VLOOKUP(ventas_starbucks_2025[[#This Row],[sucursal]],cambio_sucursal[#All],2,0)</f>
        <v>Sucursal San Lorenzo 47</v>
      </c>
      <c r="K3268" t="s">
        <v>27</v>
      </c>
      <c r="L3268" t="s">
        <v>28</v>
      </c>
      <c r="M3268" t="s">
        <v>4</v>
      </c>
      <c r="N3268" t="str">
        <f>IFERROR(VLOOKUP(ventas_starbucks_2025[[#This Row],[tamaño_sucio]],cambio_tamaño[#All],2,0),"Tamaño único")</f>
        <v>Tamaño único</v>
      </c>
      <c r="O3268">
        <v>4</v>
      </c>
      <c r="P3268">
        <v>2320.6</v>
      </c>
      <c r="Q3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68">
        <v>9282.4</v>
      </c>
      <c r="S3268" t="s">
        <v>5</v>
      </c>
      <c r="T3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68" t="str">
        <f>VLOOKUP(ventas_starbucks_2025[[#This Row],[canal_compra]],cambio_canal_compra[#All],2,0)</f>
        <v>En tienda</v>
      </c>
      <c r="V3268" t="s">
        <v>6</v>
      </c>
      <c r="W3268" t="str">
        <f>VLOOKUP(ventas_starbucks_2025[[#This Row],[método_pago]],cambio_metodo_pago[#All],2,0)</f>
        <v>Aplicación móbil</v>
      </c>
      <c r="X3268" t="s">
        <v>22</v>
      </c>
      <c r="Y3268">
        <v>0</v>
      </c>
      <c r="Z3268" t="str">
        <f>VLOOKUP(ventas_starbucks_2025[[#This Row],[promoción_aplicada5]],promocion_cambiar[#All],2,0)</f>
        <v>2x1</v>
      </c>
      <c r="AA3268" t="s">
        <v>51</v>
      </c>
      <c r="AB3268" t="s">
        <v>32</v>
      </c>
      <c r="AC3268" t="s">
        <v>41</v>
      </c>
      <c r="AD3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68">
        <v>11.3</v>
      </c>
      <c r="AF3268">
        <v>4</v>
      </c>
      <c r="AG3268">
        <v>34</v>
      </c>
      <c r="AH3268">
        <v>30</v>
      </c>
    </row>
    <row r="3269" spans="1:34" x14ac:dyDescent="0.25">
      <c r="A3269" s="3" t="s">
        <v>3344</v>
      </c>
      <c r="B3269" s="1">
        <v>45719</v>
      </c>
      <c r="C3269" s="23">
        <f t="shared" si="255"/>
        <v>3</v>
      </c>
      <c r="D3269" s="23">
        <f t="shared" si="256"/>
        <v>1</v>
      </c>
      <c r="E3269" s="23" t="str">
        <f t="shared" si="257"/>
        <v>lunes</v>
      </c>
      <c r="F3269" s="23">
        <f t="shared" si="258"/>
        <v>3</v>
      </c>
      <c r="G3269" s="23" t="str">
        <f t="shared" si="259"/>
        <v>marzo</v>
      </c>
      <c r="H3269" s="2">
        <v>0.42777777777777776</v>
      </c>
      <c r="I3269" t="s">
        <v>57</v>
      </c>
      <c r="J3269" t="str">
        <f>VLOOKUP(ventas_starbucks_2025[[#This Row],[sucursal]],cambio_sucursal[#All],2,0)</f>
        <v>Sucursal Avda Colón</v>
      </c>
      <c r="K3269" t="s">
        <v>13</v>
      </c>
      <c r="L3269" t="s">
        <v>14</v>
      </c>
      <c r="M3269" t="s">
        <v>4</v>
      </c>
      <c r="N3269" t="str">
        <f>IFERROR(VLOOKUP(ventas_starbucks_2025[[#This Row],[tamaño_sucio]],cambio_tamaño[#All],2,0),"Tamaño único")</f>
        <v>Tamaño único</v>
      </c>
      <c r="O3269">
        <v>3</v>
      </c>
      <c r="P3269">
        <v>2158.3200000000002</v>
      </c>
      <c r="Q3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69">
        <v>6474.96</v>
      </c>
      <c r="S3269" t="s">
        <v>31</v>
      </c>
      <c r="T3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69" t="str">
        <f>VLOOKUP(ventas_starbucks_2025[[#This Row],[canal_compra]],cambio_canal_compra[#All],2,0)</f>
        <v>Entrega domicilio</v>
      </c>
      <c r="V3269" t="s">
        <v>40</v>
      </c>
      <c r="W3269" t="str">
        <f>VLOOKUP(ventas_starbucks_2025[[#This Row],[método_pago]],cambio_metodo_pago[#All],2,0)</f>
        <v>Efectivo</v>
      </c>
      <c r="X3269" t="s">
        <v>7</v>
      </c>
      <c r="Y3269">
        <v>0</v>
      </c>
      <c r="Z3269" t="str">
        <f>VLOOKUP(ventas_starbucks_2025[[#This Row],[promoción_aplicada5]],promocion_cambiar[#All],2,0)</f>
        <v>Combo</v>
      </c>
      <c r="AA3269" t="s">
        <v>8</v>
      </c>
      <c r="AB3269" t="s">
        <v>18</v>
      </c>
      <c r="AC3269" t="s">
        <v>24</v>
      </c>
      <c r="AD3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69">
        <v>8.9</v>
      </c>
      <c r="AF3269">
        <v>3</v>
      </c>
      <c r="AG3269">
        <v>10</v>
      </c>
      <c r="AH3269">
        <v>7</v>
      </c>
    </row>
    <row r="3270" spans="1:34" x14ac:dyDescent="0.25">
      <c r="A3270" s="3" t="s">
        <v>3345</v>
      </c>
      <c r="B3270" s="1">
        <v>45765</v>
      </c>
      <c r="C3270" s="23">
        <f t="shared" si="255"/>
        <v>18</v>
      </c>
      <c r="D3270" s="23">
        <f t="shared" si="256"/>
        <v>5</v>
      </c>
      <c r="E3270" s="1" t="str">
        <f t="shared" si="257"/>
        <v>viernes</v>
      </c>
      <c r="F3270" s="23">
        <f t="shared" si="258"/>
        <v>4</v>
      </c>
      <c r="G3270" s="1" t="str">
        <f t="shared" si="259"/>
        <v>abril</v>
      </c>
      <c r="H3270" s="2">
        <v>0.83750000000000002</v>
      </c>
      <c r="I3270" t="s">
        <v>12</v>
      </c>
      <c r="J3270" t="str">
        <f>VLOOKUP(ventas_starbucks_2025[[#This Row],[sucursal]],cambio_sucursal[#All],2,0)</f>
        <v>Sucursal Córdoba Shopping</v>
      </c>
      <c r="K3270" t="s">
        <v>69</v>
      </c>
      <c r="L3270" t="s">
        <v>70</v>
      </c>
      <c r="M3270" t="s">
        <v>62</v>
      </c>
      <c r="N3270" t="str">
        <f>IFERROR(VLOOKUP(ventas_starbucks_2025[[#This Row],[tamaño_sucio]],cambio_tamaño[#All],2,0),"Tamaño único")</f>
        <v>Extra-Grande</v>
      </c>
      <c r="O3270">
        <v>3</v>
      </c>
      <c r="P3270">
        <v>1792.04</v>
      </c>
      <c r="Q3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0">
        <v>5376.12</v>
      </c>
      <c r="S3270" t="s">
        <v>15</v>
      </c>
      <c r="T3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70" t="str">
        <f>VLOOKUP(ventas_starbucks_2025[[#This Row],[canal_compra]],cambio_canal_compra[#All],2,0)</f>
        <v>Para llevar</v>
      </c>
      <c r="V3270" t="s">
        <v>40</v>
      </c>
      <c r="W3270" t="str">
        <f>VLOOKUP(ventas_starbucks_2025[[#This Row],[método_pago]],cambio_metodo_pago[#All],2,0)</f>
        <v>Efectivo</v>
      </c>
      <c r="X3270" t="s">
        <v>7</v>
      </c>
      <c r="Y3270">
        <v>0</v>
      </c>
      <c r="Z3270" t="str">
        <f>VLOOKUP(ventas_starbucks_2025[[#This Row],[promoción_aplicada5]],promocion_cambiar[#All],2,0)</f>
        <v>Ninguna</v>
      </c>
      <c r="AA3270" t="s">
        <v>17</v>
      </c>
      <c r="AB3270" t="s">
        <v>9</v>
      </c>
      <c r="AC3270" t="s">
        <v>10</v>
      </c>
      <c r="AD3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70">
        <v>13.9</v>
      </c>
      <c r="AF3270">
        <v>4</v>
      </c>
      <c r="AG3270">
        <v>23</v>
      </c>
      <c r="AH3270">
        <v>20</v>
      </c>
    </row>
    <row r="3271" spans="1:34" x14ac:dyDescent="0.25">
      <c r="A3271" s="3" t="s">
        <v>3346</v>
      </c>
      <c r="B3271" s="1">
        <v>45720</v>
      </c>
      <c r="C3271" s="23">
        <f t="shared" si="255"/>
        <v>4</v>
      </c>
      <c r="D3271" s="23">
        <f t="shared" si="256"/>
        <v>2</v>
      </c>
      <c r="E3271" s="23" t="str">
        <f t="shared" si="257"/>
        <v>martes</v>
      </c>
      <c r="F3271" s="23">
        <f t="shared" si="258"/>
        <v>3</v>
      </c>
      <c r="G3271" s="23" t="str">
        <f t="shared" si="259"/>
        <v>marzo</v>
      </c>
      <c r="H3271" s="2">
        <v>0.4909722222222222</v>
      </c>
      <c r="I3271" t="s">
        <v>1</v>
      </c>
      <c r="J3271" t="str">
        <f>VLOOKUP(ventas_starbucks_2025[[#This Row],[sucursal]],cambio_sucursal[#All],2,0)</f>
        <v>Sucursal Nueva Córdoba</v>
      </c>
      <c r="K3271" t="s">
        <v>205</v>
      </c>
      <c r="L3271" t="s">
        <v>70</v>
      </c>
      <c r="M3271" t="s">
        <v>50</v>
      </c>
      <c r="N3271" t="str">
        <f>IFERROR(VLOOKUP(ventas_starbucks_2025[[#This Row],[tamaño_sucio]],cambio_tamaño[#All],2,0),"Tamaño único")</f>
        <v>Mediano</v>
      </c>
      <c r="O3271">
        <v>1</v>
      </c>
      <c r="P3271">
        <v>1320.26</v>
      </c>
      <c r="Q3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1">
        <v>1320.26</v>
      </c>
      <c r="S3271" t="s">
        <v>5</v>
      </c>
      <c r="T3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71" t="str">
        <f>VLOOKUP(ventas_starbucks_2025[[#This Row],[canal_compra]],cambio_canal_compra[#All],2,0)</f>
        <v>En tienda</v>
      </c>
      <c r="V3271" t="s">
        <v>16</v>
      </c>
      <c r="W3271" t="str">
        <f>VLOOKUP(ventas_starbucks_2025[[#This Row],[método_pago]],cambio_metodo_pago[#All],2,0)</f>
        <v>Tarjeta</v>
      </c>
      <c r="X3271" t="s">
        <v>22</v>
      </c>
      <c r="Y3271">
        <v>0</v>
      </c>
      <c r="Z3271" t="str">
        <f>VLOOKUP(ventas_starbucks_2025[[#This Row],[promoción_aplicada5]],promocion_cambiar[#All],2,0)</f>
        <v>Ninguna</v>
      </c>
      <c r="AA3271" t="s">
        <v>17</v>
      </c>
      <c r="AB3271" t="s">
        <v>29</v>
      </c>
      <c r="AC3271" t="s">
        <v>24</v>
      </c>
      <c r="AD3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71">
        <v>8.5</v>
      </c>
      <c r="AF3271">
        <v>2</v>
      </c>
      <c r="AG3271">
        <v>48</v>
      </c>
      <c r="AH3271">
        <v>47</v>
      </c>
    </row>
    <row r="3272" spans="1:34" x14ac:dyDescent="0.25">
      <c r="A3272" s="3" t="s">
        <v>3347</v>
      </c>
      <c r="B3272" s="1">
        <v>45677</v>
      </c>
      <c r="C3272" s="23">
        <f t="shared" si="255"/>
        <v>20</v>
      </c>
      <c r="D3272" s="23">
        <f t="shared" si="256"/>
        <v>1</v>
      </c>
      <c r="E3272" s="23" t="str">
        <f t="shared" si="257"/>
        <v>lunes</v>
      </c>
      <c r="F3272" s="23">
        <f t="shared" si="258"/>
        <v>1</v>
      </c>
      <c r="G3272" s="23" t="str">
        <f t="shared" si="259"/>
        <v>enero</v>
      </c>
      <c r="H3272" s="2">
        <v>0.80763888888888891</v>
      </c>
      <c r="I3272" t="s">
        <v>57</v>
      </c>
      <c r="J3272" t="str">
        <f>VLOOKUP(ventas_starbucks_2025[[#This Row],[sucursal]],cambio_sucursal[#All],2,0)</f>
        <v>Sucursal Avda Colón</v>
      </c>
      <c r="K3272" t="s">
        <v>200</v>
      </c>
      <c r="L3272" t="s">
        <v>44</v>
      </c>
      <c r="M3272" t="s">
        <v>50</v>
      </c>
      <c r="N3272" t="str">
        <f>IFERROR(VLOOKUP(ventas_starbucks_2025[[#This Row],[tamaño_sucio]],cambio_tamaño[#All],2,0),"Tamaño único")</f>
        <v>Mediano</v>
      </c>
      <c r="O3272">
        <v>1</v>
      </c>
      <c r="P3272">
        <v>1588.61</v>
      </c>
      <c r="Q3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2">
        <v>1588.61</v>
      </c>
      <c r="S3272" t="s">
        <v>5</v>
      </c>
      <c r="T3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72" t="str">
        <f>VLOOKUP(ventas_starbucks_2025[[#This Row],[canal_compra]],cambio_canal_compra[#All],2,0)</f>
        <v>En tienda</v>
      </c>
      <c r="V3272" t="s">
        <v>16</v>
      </c>
      <c r="W3272" t="str">
        <f>VLOOKUP(ventas_starbucks_2025[[#This Row],[método_pago]],cambio_metodo_pago[#All],2,0)</f>
        <v>Tarjeta</v>
      </c>
      <c r="X3272" t="s">
        <v>22</v>
      </c>
      <c r="Y3272">
        <v>0</v>
      </c>
      <c r="Z3272" t="str">
        <f>VLOOKUP(ventas_starbucks_2025[[#This Row],[promoción_aplicada5]],promocion_cambiar[#All],2,0)</f>
        <v>2x1</v>
      </c>
      <c r="AA3272" t="s">
        <v>51</v>
      </c>
      <c r="AB3272" t="s">
        <v>52</v>
      </c>
      <c r="AC3272" t="s">
        <v>10</v>
      </c>
      <c r="AD3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72">
        <v>9.4</v>
      </c>
      <c r="AF3272">
        <v>4</v>
      </c>
      <c r="AG3272">
        <v>26</v>
      </c>
      <c r="AH3272">
        <v>25</v>
      </c>
    </row>
    <row r="3273" spans="1:34" x14ac:dyDescent="0.25">
      <c r="A3273" s="3" t="s">
        <v>3348</v>
      </c>
      <c r="B3273" s="1">
        <v>45685</v>
      </c>
      <c r="C3273" s="23">
        <f t="shared" si="255"/>
        <v>28</v>
      </c>
      <c r="D3273" s="23">
        <f t="shared" si="256"/>
        <v>2</v>
      </c>
      <c r="E3273" s="23" t="str">
        <f t="shared" si="257"/>
        <v>martes</v>
      </c>
      <c r="F3273" s="23">
        <f t="shared" si="258"/>
        <v>1</v>
      </c>
      <c r="G3273" s="23" t="str">
        <f t="shared" si="259"/>
        <v>enero</v>
      </c>
      <c r="H3273" s="2">
        <v>0.33194444444444443</v>
      </c>
      <c r="I3273" t="s">
        <v>12</v>
      </c>
      <c r="J3273" t="str">
        <f>VLOOKUP(ventas_starbucks_2025[[#This Row],[sucursal]],cambio_sucursal[#All],2,0)</f>
        <v>Sucursal Córdoba Shopping</v>
      </c>
      <c r="K3273" t="s">
        <v>101</v>
      </c>
      <c r="L3273" t="s">
        <v>3</v>
      </c>
      <c r="M3273" t="s">
        <v>4</v>
      </c>
      <c r="N3273" t="str">
        <f>IFERROR(VLOOKUP(ventas_starbucks_2025[[#This Row],[tamaño_sucio]],cambio_tamaño[#All],2,0),"Tamaño único")</f>
        <v>Tamaño único</v>
      </c>
      <c r="O3273">
        <v>5</v>
      </c>
      <c r="P3273">
        <v>2620.14</v>
      </c>
      <c r="Q3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73">
        <v>13100.7</v>
      </c>
      <c r="S3273" t="s">
        <v>31</v>
      </c>
      <c r="T3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73" t="str">
        <f>VLOOKUP(ventas_starbucks_2025[[#This Row],[canal_compra]],cambio_canal_compra[#All],2,0)</f>
        <v>Entrega domicilio</v>
      </c>
      <c r="V3273" t="s">
        <v>16</v>
      </c>
      <c r="W3273" t="str">
        <f>VLOOKUP(ventas_starbucks_2025[[#This Row],[método_pago]],cambio_metodo_pago[#All],2,0)</f>
        <v>Tarjeta</v>
      </c>
      <c r="X3273" t="s">
        <v>7</v>
      </c>
      <c r="Y3273">
        <v>10</v>
      </c>
      <c r="Z3273" t="str">
        <f>VLOOKUP(ventas_starbucks_2025[[#This Row],[promoción_aplicada5]],promocion_cambiar[#All],2,0)</f>
        <v>Ninguna</v>
      </c>
      <c r="AA3273" t="s">
        <v>17</v>
      </c>
      <c r="AB3273" t="s">
        <v>32</v>
      </c>
      <c r="AC3273" t="s">
        <v>24</v>
      </c>
      <c r="AD3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73">
        <v>4.7</v>
      </c>
      <c r="AF3273">
        <v>4</v>
      </c>
      <c r="AG3273">
        <v>20</v>
      </c>
      <c r="AH3273">
        <v>15</v>
      </c>
    </row>
    <row r="3274" spans="1:34" x14ac:dyDescent="0.25">
      <c r="A3274" s="3" t="s">
        <v>3349</v>
      </c>
      <c r="B3274" s="1">
        <v>45686</v>
      </c>
      <c r="C3274" s="23">
        <f t="shared" si="255"/>
        <v>29</v>
      </c>
      <c r="D3274" s="23">
        <f t="shared" si="256"/>
        <v>3</v>
      </c>
      <c r="E3274" s="23" t="str">
        <f t="shared" si="257"/>
        <v>miércoles</v>
      </c>
      <c r="F3274" s="23">
        <f t="shared" si="258"/>
        <v>1</v>
      </c>
      <c r="G3274" s="23" t="str">
        <f t="shared" si="259"/>
        <v>enero</v>
      </c>
      <c r="H3274" s="2">
        <v>0.31041666666666667</v>
      </c>
      <c r="I3274" t="s">
        <v>26</v>
      </c>
      <c r="J3274" t="str">
        <f>VLOOKUP(ventas_starbucks_2025[[#This Row],[sucursal]],cambio_sucursal[#All],2,0)</f>
        <v>Sucursal San Lorenzo 47</v>
      </c>
      <c r="K3274" t="s">
        <v>2</v>
      </c>
      <c r="L3274" t="s">
        <v>3</v>
      </c>
      <c r="M3274" t="s">
        <v>4</v>
      </c>
      <c r="N3274" t="str">
        <f>IFERROR(VLOOKUP(ventas_starbucks_2025[[#This Row],[tamaño_sucio]],cambio_tamaño[#All],2,0),"Tamaño único")</f>
        <v>Tamaño único</v>
      </c>
      <c r="O3274">
        <v>5</v>
      </c>
      <c r="P3274">
        <v>3462.19</v>
      </c>
      <c r="Q3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274">
        <v>17310.95</v>
      </c>
      <c r="S3274" t="s">
        <v>31</v>
      </c>
      <c r="T3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274" t="str">
        <f>VLOOKUP(ventas_starbucks_2025[[#This Row],[canal_compra]],cambio_canal_compra[#All],2,0)</f>
        <v>Entrega domicilio</v>
      </c>
      <c r="V3274" t="s">
        <v>6</v>
      </c>
      <c r="W3274" t="str">
        <f>VLOOKUP(ventas_starbucks_2025[[#This Row],[método_pago]],cambio_metodo_pago[#All],2,0)</f>
        <v>Aplicación móbil</v>
      </c>
      <c r="X3274" t="s">
        <v>7</v>
      </c>
      <c r="Y3274">
        <v>0</v>
      </c>
      <c r="Z3274" t="str">
        <f>VLOOKUP(ventas_starbucks_2025[[#This Row],[promoción_aplicada5]],promocion_cambiar[#All],2,0)</f>
        <v>Hora Feliz</v>
      </c>
      <c r="AA3274" t="s">
        <v>36</v>
      </c>
      <c r="AB3274" t="s">
        <v>32</v>
      </c>
      <c r="AC3274" t="s">
        <v>10</v>
      </c>
      <c r="AD3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74">
        <v>5.8</v>
      </c>
      <c r="AF3274">
        <v>2</v>
      </c>
      <c r="AG3274">
        <v>20</v>
      </c>
      <c r="AH3274">
        <v>15</v>
      </c>
    </row>
    <row r="3275" spans="1:34" x14ac:dyDescent="0.25">
      <c r="A3275" s="3" t="s">
        <v>3350</v>
      </c>
      <c r="B3275" s="1">
        <v>45752</v>
      </c>
      <c r="C3275" s="23">
        <f t="shared" si="255"/>
        <v>5</v>
      </c>
      <c r="D3275" s="23">
        <f t="shared" si="256"/>
        <v>6</v>
      </c>
      <c r="E3275" s="23" t="str">
        <f t="shared" si="257"/>
        <v>sábado</v>
      </c>
      <c r="F3275" s="23">
        <f t="shared" si="258"/>
        <v>4</v>
      </c>
      <c r="G3275" s="23" t="str">
        <f t="shared" si="259"/>
        <v>abril</v>
      </c>
      <c r="H3275" s="2">
        <v>0.66805555555555551</v>
      </c>
      <c r="I3275" t="s">
        <v>12</v>
      </c>
      <c r="J3275" t="str">
        <f>VLOOKUP(ventas_starbucks_2025[[#This Row],[sucursal]],cambio_sucursal[#All],2,0)</f>
        <v>Sucursal Córdoba Shopping</v>
      </c>
      <c r="K3275" t="s">
        <v>13</v>
      </c>
      <c r="L3275" t="s">
        <v>14</v>
      </c>
      <c r="M3275" t="s">
        <v>4</v>
      </c>
      <c r="N3275" t="str">
        <f>IFERROR(VLOOKUP(ventas_starbucks_2025[[#This Row],[tamaño_sucio]],cambio_tamaño[#All],2,0),"Tamaño único")</f>
        <v>Tamaño único</v>
      </c>
      <c r="O3275">
        <v>1</v>
      </c>
      <c r="P3275">
        <v>1718.88</v>
      </c>
      <c r="Q3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5">
        <v>1718.88</v>
      </c>
      <c r="S3275" t="s">
        <v>31</v>
      </c>
      <c r="T3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75" t="str">
        <f>VLOOKUP(ventas_starbucks_2025[[#This Row],[canal_compra]],cambio_canal_compra[#All],2,0)</f>
        <v>Entrega domicilio</v>
      </c>
      <c r="V3275" t="s">
        <v>6</v>
      </c>
      <c r="W3275" t="str">
        <f>VLOOKUP(ventas_starbucks_2025[[#This Row],[método_pago]],cambio_metodo_pago[#All],2,0)</f>
        <v>Aplicación móbil</v>
      </c>
      <c r="X3275" t="s">
        <v>22</v>
      </c>
      <c r="Y3275">
        <v>0</v>
      </c>
      <c r="Z3275" t="str">
        <f>VLOOKUP(ventas_starbucks_2025[[#This Row],[promoción_aplicada5]],promocion_cambiar[#All],2,0)</f>
        <v>2x1</v>
      </c>
      <c r="AA3275" t="s">
        <v>51</v>
      </c>
      <c r="AB3275" t="s">
        <v>23</v>
      </c>
      <c r="AC3275" t="s">
        <v>41</v>
      </c>
      <c r="AD3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75">
        <v>7.3</v>
      </c>
      <c r="AF3275">
        <v>3</v>
      </c>
      <c r="AG3275">
        <v>39</v>
      </c>
      <c r="AH3275">
        <v>38</v>
      </c>
    </row>
    <row r="3276" spans="1:34" x14ac:dyDescent="0.25">
      <c r="A3276" s="3" t="s">
        <v>3351</v>
      </c>
      <c r="B3276" s="1">
        <v>45737</v>
      </c>
      <c r="C3276" s="23">
        <f t="shared" si="255"/>
        <v>21</v>
      </c>
      <c r="D3276" s="23">
        <f t="shared" si="256"/>
        <v>5</v>
      </c>
      <c r="E3276" s="23" t="str">
        <f t="shared" si="257"/>
        <v>viernes</v>
      </c>
      <c r="F3276" s="23">
        <f t="shared" si="258"/>
        <v>3</v>
      </c>
      <c r="G3276" s="23" t="str">
        <f t="shared" si="259"/>
        <v>marzo</v>
      </c>
      <c r="H3276" s="2">
        <v>0.75624999999999998</v>
      </c>
      <c r="I3276" t="s">
        <v>57</v>
      </c>
      <c r="J3276" t="str">
        <f>VLOOKUP(ventas_starbucks_2025[[#This Row],[sucursal]],cambio_sucursal[#All],2,0)</f>
        <v>Sucursal Avda Colón</v>
      </c>
      <c r="K3276" t="s">
        <v>127</v>
      </c>
      <c r="L3276" t="s">
        <v>44</v>
      </c>
      <c r="M3276" t="s">
        <v>62</v>
      </c>
      <c r="N3276" t="str">
        <f>IFERROR(VLOOKUP(ventas_starbucks_2025[[#This Row],[tamaño_sucio]],cambio_tamaño[#All],2,0),"Tamaño único")</f>
        <v>Extra-Grande</v>
      </c>
      <c r="O3276">
        <v>4</v>
      </c>
      <c r="P3276">
        <v>1629.41</v>
      </c>
      <c r="Q3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6">
        <v>6517.64</v>
      </c>
      <c r="S3276" t="s">
        <v>5</v>
      </c>
      <c r="T3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76" t="str">
        <f>VLOOKUP(ventas_starbucks_2025[[#This Row],[canal_compra]],cambio_canal_compra[#All],2,0)</f>
        <v>En tienda</v>
      </c>
      <c r="V3276" t="s">
        <v>16</v>
      </c>
      <c r="W3276" t="str">
        <f>VLOOKUP(ventas_starbucks_2025[[#This Row],[método_pago]],cambio_metodo_pago[#All],2,0)</f>
        <v>Tarjeta</v>
      </c>
      <c r="X3276" t="s">
        <v>7</v>
      </c>
      <c r="Y3276">
        <v>10</v>
      </c>
      <c r="Z3276" t="str">
        <f>VLOOKUP(ventas_starbucks_2025[[#This Row],[promoción_aplicada5]],promocion_cambiar[#All],2,0)</f>
        <v>Ninguna</v>
      </c>
      <c r="AA3276" t="s">
        <v>17</v>
      </c>
      <c r="AB3276" t="s">
        <v>29</v>
      </c>
      <c r="AC3276" t="s">
        <v>41</v>
      </c>
      <c r="AD3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76">
        <v>2.4</v>
      </c>
      <c r="AF3276">
        <v>2</v>
      </c>
      <c r="AG3276">
        <v>50</v>
      </c>
      <c r="AH3276">
        <v>46</v>
      </c>
    </row>
    <row r="3277" spans="1:34" x14ac:dyDescent="0.25">
      <c r="A3277" s="3" t="s">
        <v>3352</v>
      </c>
      <c r="B3277" s="1">
        <v>45747</v>
      </c>
      <c r="C3277" s="23">
        <f t="shared" si="255"/>
        <v>31</v>
      </c>
      <c r="D3277" s="23">
        <f t="shared" si="256"/>
        <v>1</v>
      </c>
      <c r="E3277" s="23" t="str">
        <f t="shared" si="257"/>
        <v>lunes</v>
      </c>
      <c r="F3277" s="23">
        <f t="shared" si="258"/>
        <v>3</v>
      </c>
      <c r="G3277" s="23" t="str">
        <f t="shared" si="259"/>
        <v>marzo</v>
      </c>
      <c r="H3277" s="2">
        <v>0.69097222222222221</v>
      </c>
      <c r="I3277" t="s">
        <v>1</v>
      </c>
      <c r="J3277" t="str">
        <f>VLOOKUP(ventas_starbucks_2025[[#This Row],[sucursal]],cambio_sucursal[#All],2,0)</f>
        <v>Sucursal Nueva Córdoba</v>
      </c>
      <c r="K3277" t="s">
        <v>38</v>
      </c>
      <c r="L3277" t="s">
        <v>39</v>
      </c>
      <c r="M3277" t="s">
        <v>4</v>
      </c>
      <c r="N3277" t="str">
        <f>IFERROR(VLOOKUP(ventas_starbucks_2025[[#This Row],[tamaño_sucio]],cambio_tamaño[#All],2,0),"Tamaño único")</f>
        <v>Tamaño único</v>
      </c>
      <c r="O3277">
        <v>2</v>
      </c>
      <c r="P3277">
        <v>1579.3</v>
      </c>
      <c r="Q3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7">
        <v>3158.6</v>
      </c>
      <c r="S3277" t="s">
        <v>15</v>
      </c>
      <c r="T3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77" t="str">
        <f>VLOOKUP(ventas_starbucks_2025[[#This Row],[canal_compra]],cambio_canal_compra[#All],2,0)</f>
        <v>Para llevar</v>
      </c>
      <c r="V3277" t="s">
        <v>6</v>
      </c>
      <c r="W3277" t="str">
        <f>VLOOKUP(ventas_starbucks_2025[[#This Row],[método_pago]],cambio_metodo_pago[#All],2,0)</f>
        <v>Aplicación móbil</v>
      </c>
      <c r="X3277" t="s">
        <v>22</v>
      </c>
      <c r="Y3277">
        <v>0</v>
      </c>
      <c r="Z3277" t="str">
        <f>VLOOKUP(ventas_starbucks_2025[[#This Row],[promoción_aplicada5]],promocion_cambiar[#All],2,0)</f>
        <v>Hora Feliz</v>
      </c>
      <c r="AA3277" t="s">
        <v>36</v>
      </c>
      <c r="AB3277" t="s">
        <v>29</v>
      </c>
      <c r="AC3277" t="s">
        <v>41</v>
      </c>
      <c r="AD3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77">
        <v>3.9</v>
      </c>
      <c r="AF3277">
        <v>1</v>
      </c>
      <c r="AG3277">
        <v>16</v>
      </c>
      <c r="AH3277">
        <v>14</v>
      </c>
    </row>
    <row r="3278" spans="1:34" x14ac:dyDescent="0.25">
      <c r="A3278" s="3" t="s">
        <v>3353</v>
      </c>
      <c r="B3278" s="1">
        <v>45750</v>
      </c>
      <c r="C3278" s="23">
        <f t="shared" si="255"/>
        <v>3</v>
      </c>
      <c r="D3278" s="23">
        <f t="shared" si="256"/>
        <v>4</v>
      </c>
      <c r="E3278" s="1" t="str">
        <f t="shared" si="257"/>
        <v>jueves</v>
      </c>
      <c r="F3278" s="23">
        <f t="shared" si="258"/>
        <v>4</v>
      </c>
      <c r="G3278" s="1" t="str">
        <f t="shared" si="259"/>
        <v>abril</v>
      </c>
      <c r="H3278" s="2">
        <v>0.49722222222222223</v>
      </c>
      <c r="I3278" t="s">
        <v>26</v>
      </c>
      <c r="J3278" t="str">
        <f>VLOOKUP(ventas_starbucks_2025[[#This Row],[sucursal]],cambio_sucursal[#All],2,0)</f>
        <v>Sucursal San Lorenzo 47</v>
      </c>
      <c r="K3278" t="s">
        <v>130</v>
      </c>
      <c r="L3278" t="s">
        <v>65</v>
      </c>
      <c r="M3278" t="s">
        <v>4</v>
      </c>
      <c r="N3278" t="str">
        <f>IFERROR(VLOOKUP(ventas_starbucks_2025[[#This Row],[tamaño_sucio]],cambio_tamaño[#All],2,0),"Tamaño único")</f>
        <v>Tamaño único</v>
      </c>
      <c r="O3278">
        <v>1</v>
      </c>
      <c r="P3278">
        <v>1997.4</v>
      </c>
      <c r="Q3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8">
        <v>1997.4</v>
      </c>
      <c r="S3278" t="s">
        <v>15</v>
      </c>
      <c r="T3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78" t="str">
        <f>VLOOKUP(ventas_starbucks_2025[[#This Row],[canal_compra]],cambio_canal_compra[#All],2,0)</f>
        <v>Para llevar</v>
      </c>
      <c r="V3278" t="s">
        <v>6</v>
      </c>
      <c r="W3278" t="str">
        <f>VLOOKUP(ventas_starbucks_2025[[#This Row],[método_pago]],cambio_metodo_pago[#All],2,0)</f>
        <v>Aplicación móbil</v>
      </c>
      <c r="X3278" t="s">
        <v>7</v>
      </c>
      <c r="Y3278">
        <v>15</v>
      </c>
      <c r="Z3278" t="str">
        <f>VLOOKUP(ventas_starbucks_2025[[#This Row],[promoción_aplicada5]],promocion_cambiar[#All],2,0)</f>
        <v>2x1</v>
      </c>
      <c r="AA3278" t="s">
        <v>51</v>
      </c>
      <c r="AB3278" t="s">
        <v>18</v>
      </c>
      <c r="AC3278" t="s">
        <v>24</v>
      </c>
      <c r="AD3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78">
        <v>5.4</v>
      </c>
      <c r="AF3278">
        <v>1</v>
      </c>
      <c r="AG3278">
        <v>43</v>
      </c>
      <c r="AH3278">
        <v>42</v>
      </c>
    </row>
    <row r="3279" spans="1:34" x14ac:dyDescent="0.25">
      <c r="A3279" s="3" t="s">
        <v>3354</v>
      </c>
      <c r="B3279" s="1">
        <v>45709</v>
      </c>
      <c r="C3279" s="23">
        <f t="shared" si="255"/>
        <v>21</v>
      </c>
      <c r="D3279" s="23">
        <f t="shared" si="256"/>
        <v>5</v>
      </c>
      <c r="E3279" s="23" t="str">
        <f t="shared" si="257"/>
        <v>viernes</v>
      </c>
      <c r="F3279" s="23">
        <f t="shared" si="258"/>
        <v>2</v>
      </c>
      <c r="G3279" s="23" t="str">
        <f t="shared" si="259"/>
        <v>febrero</v>
      </c>
      <c r="H3279" s="2">
        <v>0.77638888888888891</v>
      </c>
      <c r="I3279" t="s">
        <v>1</v>
      </c>
      <c r="J3279" t="str">
        <f>VLOOKUP(ventas_starbucks_2025[[#This Row],[sucursal]],cambio_sucursal[#All],2,0)</f>
        <v>Sucursal Nueva Córdoba</v>
      </c>
      <c r="K3279" t="s">
        <v>27</v>
      </c>
      <c r="L3279" t="s">
        <v>28</v>
      </c>
      <c r="M3279" t="s">
        <v>4</v>
      </c>
      <c r="N3279" t="str">
        <f>IFERROR(VLOOKUP(ventas_starbucks_2025[[#This Row],[tamaño_sucio]],cambio_tamaño[#All],2,0),"Tamaño único")</f>
        <v>Tamaño único</v>
      </c>
      <c r="O3279">
        <v>5</v>
      </c>
      <c r="P3279">
        <v>2157.15</v>
      </c>
      <c r="Q3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79">
        <v>10785.75</v>
      </c>
      <c r="S3279" t="s">
        <v>31</v>
      </c>
      <c r="T3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79" t="str">
        <f>VLOOKUP(ventas_starbucks_2025[[#This Row],[canal_compra]],cambio_canal_compra[#All],2,0)</f>
        <v>Entrega domicilio</v>
      </c>
      <c r="V3279" t="s">
        <v>6</v>
      </c>
      <c r="W3279" t="str">
        <f>VLOOKUP(ventas_starbucks_2025[[#This Row],[método_pago]],cambio_metodo_pago[#All],2,0)</f>
        <v>Aplicación móbil</v>
      </c>
      <c r="X3279" t="s">
        <v>22</v>
      </c>
      <c r="Y3279">
        <v>0</v>
      </c>
      <c r="Z3279" t="str">
        <f>VLOOKUP(ventas_starbucks_2025[[#This Row],[promoción_aplicada5]],promocion_cambiar[#All],2,0)</f>
        <v>Combo</v>
      </c>
      <c r="AA3279" t="s">
        <v>8</v>
      </c>
      <c r="AB3279" t="s">
        <v>9</v>
      </c>
      <c r="AC3279" t="s">
        <v>41</v>
      </c>
      <c r="AD3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79">
        <v>14.2</v>
      </c>
      <c r="AF3279">
        <v>3</v>
      </c>
      <c r="AG3279">
        <v>50</v>
      </c>
      <c r="AH3279">
        <v>45</v>
      </c>
    </row>
    <row r="3280" spans="1:34" x14ac:dyDescent="0.25">
      <c r="A3280" s="3" t="s">
        <v>3355</v>
      </c>
      <c r="B3280" s="1">
        <v>45660</v>
      </c>
      <c r="C3280" s="23">
        <f t="shared" si="255"/>
        <v>3</v>
      </c>
      <c r="D3280" s="23">
        <f t="shared" si="256"/>
        <v>5</v>
      </c>
      <c r="E3280" s="23" t="str">
        <f t="shared" si="257"/>
        <v>viernes</v>
      </c>
      <c r="F3280" s="23">
        <f t="shared" si="258"/>
        <v>1</v>
      </c>
      <c r="G3280" s="23" t="str">
        <f t="shared" si="259"/>
        <v>enero</v>
      </c>
      <c r="H3280" s="2">
        <v>0.79097222222222219</v>
      </c>
      <c r="I3280" t="s">
        <v>57</v>
      </c>
      <c r="J3280" t="str">
        <f>VLOOKUP(ventas_starbucks_2025[[#This Row],[sucursal]],cambio_sucursal[#All],2,0)</f>
        <v>Sucursal Avda Colón</v>
      </c>
      <c r="K3280" t="s">
        <v>137</v>
      </c>
      <c r="L3280" t="s">
        <v>44</v>
      </c>
      <c r="M3280" t="s">
        <v>55</v>
      </c>
      <c r="N3280" t="str">
        <f>IFERROR(VLOOKUP(ventas_starbucks_2025[[#This Row],[tamaño_sucio]],cambio_tamaño[#All],2,0),"Tamaño único")</f>
        <v>Pequeño</v>
      </c>
      <c r="O3280">
        <v>3</v>
      </c>
      <c r="P3280">
        <v>1736.3</v>
      </c>
      <c r="Q3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0">
        <v>5208.8999999999996</v>
      </c>
      <c r="S3280" t="s">
        <v>5</v>
      </c>
      <c r="T3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80" t="str">
        <f>VLOOKUP(ventas_starbucks_2025[[#This Row],[canal_compra]],cambio_canal_compra[#All],2,0)</f>
        <v>En tienda</v>
      </c>
      <c r="V3280" t="s">
        <v>6</v>
      </c>
      <c r="W3280" t="str">
        <f>VLOOKUP(ventas_starbucks_2025[[#This Row],[método_pago]],cambio_metodo_pago[#All],2,0)</f>
        <v>Aplicación móbil</v>
      </c>
      <c r="X3280" t="s">
        <v>7</v>
      </c>
      <c r="Y3280">
        <v>15</v>
      </c>
      <c r="Z3280" t="str">
        <f>VLOOKUP(ventas_starbucks_2025[[#This Row],[promoción_aplicada5]],promocion_cambiar[#All],2,0)</f>
        <v>Hora Feliz</v>
      </c>
      <c r="AA3280" t="s">
        <v>36</v>
      </c>
      <c r="AB3280" t="s">
        <v>52</v>
      </c>
      <c r="AC3280" t="s">
        <v>24</v>
      </c>
      <c r="AD3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80">
        <v>12.7</v>
      </c>
      <c r="AF3280">
        <v>4</v>
      </c>
      <c r="AG3280">
        <v>47</v>
      </c>
      <c r="AH3280">
        <v>44</v>
      </c>
    </row>
    <row r="3281" spans="1:34" x14ac:dyDescent="0.25">
      <c r="A3281" s="3" t="s">
        <v>3356</v>
      </c>
      <c r="B3281" s="1">
        <v>45683</v>
      </c>
      <c r="C3281" s="23">
        <f t="shared" si="255"/>
        <v>26</v>
      </c>
      <c r="D3281" s="23">
        <f t="shared" si="256"/>
        <v>7</v>
      </c>
      <c r="E3281" s="1" t="str">
        <f t="shared" si="257"/>
        <v>domingo</v>
      </c>
      <c r="F3281" s="23">
        <f t="shared" si="258"/>
        <v>1</v>
      </c>
      <c r="G3281" s="1" t="str">
        <f t="shared" si="259"/>
        <v>enero</v>
      </c>
      <c r="H3281" s="2">
        <v>0.77500000000000002</v>
      </c>
      <c r="I3281" t="s">
        <v>12</v>
      </c>
      <c r="J3281" t="str">
        <f>VLOOKUP(ventas_starbucks_2025[[#This Row],[sucursal]],cambio_sucursal[#All],2,0)</f>
        <v>Sucursal Córdoba Shopping</v>
      </c>
      <c r="K3281" t="s">
        <v>54</v>
      </c>
      <c r="L3281" t="s">
        <v>44</v>
      </c>
      <c r="M3281" t="s">
        <v>55</v>
      </c>
      <c r="N3281" t="str">
        <f>IFERROR(VLOOKUP(ventas_starbucks_2025[[#This Row],[tamaño_sucio]],cambio_tamaño[#All],2,0),"Tamaño único")</f>
        <v>Pequeño</v>
      </c>
      <c r="O3281">
        <v>1</v>
      </c>
      <c r="P3281">
        <v>1460.35</v>
      </c>
      <c r="Q3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1">
        <v>1460.35</v>
      </c>
      <c r="S3281" t="s">
        <v>5</v>
      </c>
      <c r="T3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1" t="str">
        <f>VLOOKUP(ventas_starbucks_2025[[#This Row],[canal_compra]],cambio_canal_compra[#All],2,0)</f>
        <v>En tienda</v>
      </c>
      <c r="V3281" t="s">
        <v>16</v>
      </c>
      <c r="W3281" t="str">
        <f>VLOOKUP(ventas_starbucks_2025[[#This Row],[método_pago]],cambio_metodo_pago[#All],2,0)</f>
        <v>Tarjeta</v>
      </c>
      <c r="X3281" t="s">
        <v>22</v>
      </c>
      <c r="Y3281">
        <v>0</v>
      </c>
      <c r="Z3281" t="str">
        <f>VLOOKUP(ventas_starbucks_2025[[#This Row],[promoción_aplicada5]],promocion_cambiar[#All],2,0)</f>
        <v>Hora Feliz</v>
      </c>
      <c r="AA3281" t="s">
        <v>36</v>
      </c>
      <c r="AB3281" t="s">
        <v>23</v>
      </c>
      <c r="AC3281" t="s">
        <v>10</v>
      </c>
      <c r="AD3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81">
        <v>8.8000000000000007</v>
      </c>
      <c r="AF3281">
        <v>5</v>
      </c>
      <c r="AG3281">
        <v>34</v>
      </c>
      <c r="AH3281">
        <v>33</v>
      </c>
    </row>
    <row r="3282" spans="1:34" x14ac:dyDescent="0.25">
      <c r="A3282" s="3" t="s">
        <v>3357</v>
      </c>
      <c r="B3282" s="1">
        <v>45701</v>
      </c>
      <c r="C3282" s="23">
        <f t="shared" si="255"/>
        <v>13</v>
      </c>
      <c r="D3282" s="23">
        <f t="shared" si="256"/>
        <v>4</v>
      </c>
      <c r="E3282" s="23" t="str">
        <f t="shared" si="257"/>
        <v>jueves</v>
      </c>
      <c r="F3282" s="23">
        <f t="shared" si="258"/>
        <v>2</v>
      </c>
      <c r="G3282" s="23" t="str">
        <f t="shared" si="259"/>
        <v>febrero</v>
      </c>
      <c r="H3282" s="2">
        <v>0.81666666666666665</v>
      </c>
      <c r="I3282" t="s">
        <v>26</v>
      </c>
      <c r="J3282" t="str">
        <f>VLOOKUP(ventas_starbucks_2025[[#This Row],[sucursal]],cambio_sucursal[#All],2,0)</f>
        <v>Sucursal San Lorenzo 47</v>
      </c>
      <c r="K3282" t="s">
        <v>48</v>
      </c>
      <c r="L3282" t="s">
        <v>49</v>
      </c>
      <c r="M3282" t="s">
        <v>55</v>
      </c>
      <c r="N3282" t="str">
        <f>IFERROR(VLOOKUP(ventas_starbucks_2025[[#This Row],[tamaño_sucio]],cambio_tamaño[#All],2,0),"Tamaño único")</f>
        <v>Pequeño</v>
      </c>
      <c r="O3282">
        <v>1</v>
      </c>
      <c r="P3282">
        <v>2013.45</v>
      </c>
      <c r="Q3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82">
        <v>2013.45</v>
      </c>
      <c r="S3282" t="s">
        <v>31</v>
      </c>
      <c r="T3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2" t="str">
        <f>VLOOKUP(ventas_starbucks_2025[[#This Row],[canal_compra]],cambio_canal_compra[#All],2,0)</f>
        <v>Entrega domicilio</v>
      </c>
      <c r="V3282" t="s">
        <v>40</v>
      </c>
      <c r="W3282" t="str">
        <f>VLOOKUP(ventas_starbucks_2025[[#This Row],[método_pago]],cambio_metodo_pago[#All],2,0)</f>
        <v>Efectivo</v>
      </c>
      <c r="X3282" t="s">
        <v>7</v>
      </c>
      <c r="Y3282">
        <v>10</v>
      </c>
      <c r="Z3282" t="str">
        <f>VLOOKUP(ventas_starbucks_2025[[#This Row],[promoción_aplicada5]],promocion_cambiar[#All],2,0)</f>
        <v>Hora Feliz</v>
      </c>
      <c r="AA3282" t="s">
        <v>36</v>
      </c>
      <c r="AB3282" t="s">
        <v>29</v>
      </c>
      <c r="AC3282" t="s">
        <v>41</v>
      </c>
      <c r="AD3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82">
        <v>2.9</v>
      </c>
      <c r="AF3282">
        <v>1</v>
      </c>
      <c r="AG3282">
        <v>11</v>
      </c>
      <c r="AH3282">
        <v>10</v>
      </c>
    </row>
    <row r="3283" spans="1:34" x14ac:dyDescent="0.25">
      <c r="A3283" s="3" t="s">
        <v>3358</v>
      </c>
      <c r="B3283" s="1">
        <v>45731</v>
      </c>
      <c r="C3283" s="23">
        <f t="shared" si="255"/>
        <v>15</v>
      </c>
      <c r="D3283" s="23">
        <f t="shared" si="256"/>
        <v>6</v>
      </c>
      <c r="E3283" s="23" t="str">
        <f t="shared" si="257"/>
        <v>sábado</v>
      </c>
      <c r="F3283" s="23">
        <f t="shared" si="258"/>
        <v>3</v>
      </c>
      <c r="G3283" s="23" t="str">
        <f t="shared" si="259"/>
        <v>marzo</v>
      </c>
      <c r="H3283" s="2">
        <v>0.61527777777777781</v>
      </c>
      <c r="I3283" t="s">
        <v>26</v>
      </c>
      <c r="J3283" t="str">
        <f>VLOOKUP(ventas_starbucks_2025[[#This Row],[sucursal]],cambio_sucursal[#All],2,0)</f>
        <v>Sucursal San Lorenzo 47</v>
      </c>
      <c r="K3283" t="s">
        <v>67</v>
      </c>
      <c r="L3283" t="s">
        <v>35</v>
      </c>
      <c r="M3283" t="s">
        <v>4</v>
      </c>
      <c r="N3283" t="str">
        <f>IFERROR(VLOOKUP(ventas_starbucks_2025[[#This Row],[tamaño_sucio]],cambio_tamaño[#All],2,0),"Tamaño único")</f>
        <v>Tamaño único</v>
      </c>
      <c r="O3283">
        <v>5</v>
      </c>
      <c r="P3283">
        <v>1456.63</v>
      </c>
      <c r="Q3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3">
        <v>7283.15</v>
      </c>
      <c r="S3283" t="s">
        <v>31</v>
      </c>
      <c r="T3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83" t="str">
        <f>VLOOKUP(ventas_starbucks_2025[[#This Row],[canal_compra]],cambio_canal_compra[#All],2,0)</f>
        <v>Entrega domicilio</v>
      </c>
      <c r="V3283" t="s">
        <v>40</v>
      </c>
      <c r="W3283" t="str">
        <f>VLOOKUP(ventas_starbucks_2025[[#This Row],[método_pago]],cambio_metodo_pago[#All],2,0)</f>
        <v>Efectivo</v>
      </c>
      <c r="X3283" t="s">
        <v>7</v>
      </c>
      <c r="Y3283">
        <v>10</v>
      </c>
      <c r="Z3283" t="str">
        <f>VLOOKUP(ventas_starbucks_2025[[#This Row],[promoción_aplicada5]],promocion_cambiar[#All],2,0)</f>
        <v>Ninguna</v>
      </c>
      <c r="AA3283" t="s">
        <v>17</v>
      </c>
      <c r="AB3283" t="s">
        <v>18</v>
      </c>
      <c r="AC3283" t="s">
        <v>41</v>
      </c>
      <c r="AD3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83">
        <v>6.3</v>
      </c>
      <c r="AF3283">
        <v>2</v>
      </c>
      <c r="AG3283">
        <v>38</v>
      </c>
      <c r="AH3283">
        <v>33</v>
      </c>
    </row>
    <row r="3284" spans="1:34" x14ac:dyDescent="0.25">
      <c r="A3284" s="3" t="s">
        <v>3359</v>
      </c>
      <c r="B3284" s="1">
        <v>45686</v>
      </c>
      <c r="C3284" s="23">
        <f t="shared" si="255"/>
        <v>29</v>
      </c>
      <c r="D3284" s="23">
        <f t="shared" si="256"/>
        <v>3</v>
      </c>
      <c r="E3284" s="23" t="str">
        <f t="shared" si="257"/>
        <v>miércoles</v>
      </c>
      <c r="F3284" s="23">
        <f t="shared" si="258"/>
        <v>1</v>
      </c>
      <c r="G3284" s="23" t="str">
        <f t="shared" si="259"/>
        <v>enero</v>
      </c>
      <c r="H3284" s="2">
        <v>0.8618055555555556</v>
      </c>
      <c r="I3284" t="s">
        <v>57</v>
      </c>
      <c r="J3284" t="str">
        <f>VLOOKUP(ventas_starbucks_2025[[#This Row],[sucursal]],cambio_sucursal[#All],2,0)</f>
        <v>Sucursal Avda Colón</v>
      </c>
      <c r="K3284" t="s">
        <v>67</v>
      </c>
      <c r="L3284" t="s">
        <v>35</v>
      </c>
      <c r="M3284" t="s">
        <v>4</v>
      </c>
      <c r="N3284" t="str">
        <f>IFERROR(VLOOKUP(ventas_starbucks_2025[[#This Row],[tamaño_sucio]],cambio_tamaño[#All],2,0),"Tamaño único")</f>
        <v>Tamaño único</v>
      </c>
      <c r="O3284">
        <v>4</v>
      </c>
      <c r="P3284">
        <v>1388.35</v>
      </c>
      <c r="Q3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4">
        <v>5553.4</v>
      </c>
      <c r="S3284" t="s">
        <v>5</v>
      </c>
      <c r="T3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84" t="str">
        <f>VLOOKUP(ventas_starbucks_2025[[#This Row],[canal_compra]],cambio_canal_compra[#All],2,0)</f>
        <v>En tienda</v>
      </c>
      <c r="V3284" t="s">
        <v>40</v>
      </c>
      <c r="W3284" t="str">
        <f>VLOOKUP(ventas_starbucks_2025[[#This Row],[método_pago]],cambio_metodo_pago[#All],2,0)</f>
        <v>Efectivo</v>
      </c>
      <c r="X3284" t="s">
        <v>7</v>
      </c>
      <c r="Y3284">
        <v>15</v>
      </c>
      <c r="Z3284" t="str">
        <f>VLOOKUP(ventas_starbucks_2025[[#This Row],[promoción_aplicada5]],promocion_cambiar[#All],2,0)</f>
        <v>2x1</v>
      </c>
      <c r="AA3284" t="s">
        <v>51</v>
      </c>
      <c r="AB3284" t="s">
        <v>9</v>
      </c>
      <c r="AC3284" t="s">
        <v>41</v>
      </c>
      <c r="AD3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84">
        <v>8.5</v>
      </c>
      <c r="AF3284">
        <v>4</v>
      </c>
      <c r="AG3284">
        <v>45</v>
      </c>
      <c r="AH3284">
        <v>41</v>
      </c>
    </row>
    <row r="3285" spans="1:34" x14ac:dyDescent="0.25">
      <c r="A3285" s="3" t="s">
        <v>3360</v>
      </c>
      <c r="B3285" s="1">
        <v>45695</v>
      </c>
      <c r="C3285" s="23">
        <f t="shared" si="255"/>
        <v>7</v>
      </c>
      <c r="D3285" s="23">
        <f t="shared" si="256"/>
        <v>5</v>
      </c>
      <c r="E3285" s="23" t="str">
        <f t="shared" si="257"/>
        <v>viernes</v>
      </c>
      <c r="F3285" s="23">
        <f t="shared" si="258"/>
        <v>2</v>
      </c>
      <c r="G3285" s="23" t="str">
        <f t="shared" si="259"/>
        <v>febrero</v>
      </c>
      <c r="H3285" s="2">
        <v>0.85</v>
      </c>
      <c r="I3285" t="s">
        <v>12</v>
      </c>
      <c r="J3285" t="str">
        <f>VLOOKUP(ventas_starbucks_2025[[#This Row],[sucursal]],cambio_sucursal[#All],2,0)</f>
        <v>Sucursal Córdoba Shopping</v>
      </c>
      <c r="K3285" t="s">
        <v>20</v>
      </c>
      <c r="L3285" t="s">
        <v>21</v>
      </c>
      <c r="M3285" t="s">
        <v>4</v>
      </c>
      <c r="N3285" t="str">
        <f>IFERROR(VLOOKUP(ventas_starbucks_2025[[#This Row],[tamaño_sucio]],cambio_tamaño[#All],2,0),"Tamaño único")</f>
        <v>Tamaño único</v>
      </c>
      <c r="O3285">
        <v>1</v>
      </c>
      <c r="P3285">
        <v>1011.93</v>
      </c>
      <c r="Q3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5">
        <v>1011.93</v>
      </c>
      <c r="S3285" t="s">
        <v>5</v>
      </c>
      <c r="T3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5" t="str">
        <f>VLOOKUP(ventas_starbucks_2025[[#This Row],[canal_compra]],cambio_canal_compra[#All],2,0)</f>
        <v>En tienda</v>
      </c>
      <c r="V3285" t="s">
        <v>16</v>
      </c>
      <c r="W3285" t="str">
        <f>VLOOKUP(ventas_starbucks_2025[[#This Row],[método_pago]],cambio_metodo_pago[#All],2,0)</f>
        <v>Tarjeta</v>
      </c>
      <c r="X3285" t="s">
        <v>7</v>
      </c>
      <c r="Y3285">
        <v>10</v>
      </c>
      <c r="Z3285" t="str">
        <f>VLOOKUP(ventas_starbucks_2025[[#This Row],[promoción_aplicada5]],promocion_cambiar[#All],2,0)</f>
        <v>Ninguna</v>
      </c>
      <c r="AA3285" t="s">
        <v>17</v>
      </c>
      <c r="AB3285" t="s">
        <v>18</v>
      </c>
      <c r="AC3285" t="s">
        <v>41</v>
      </c>
      <c r="AD3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85">
        <v>2.2000000000000002</v>
      </c>
      <c r="AF3285">
        <v>1</v>
      </c>
      <c r="AG3285">
        <v>26</v>
      </c>
      <c r="AH3285">
        <v>25</v>
      </c>
    </row>
    <row r="3286" spans="1:34" x14ac:dyDescent="0.25">
      <c r="A3286" s="3" t="s">
        <v>3361</v>
      </c>
      <c r="B3286" s="1">
        <v>45718</v>
      </c>
      <c r="C3286" s="23">
        <f t="shared" si="255"/>
        <v>2</v>
      </c>
      <c r="D3286" s="23">
        <f t="shared" si="256"/>
        <v>7</v>
      </c>
      <c r="E3286" s="23" t="str">
        <f t="shared" si="257"/>
        <v>domingo</v>
      </c>
      <c r="F3286" s="23">
        <f t="shared" si="258"/>
        <v>3</v>
      </c>
      <c r="G3286" s="23" t="str">
        <f t="shared" si="259"/>
        <v>marzo</v>
      </c>
      <c r="H3286" s="2">
        <v>0.3347222222222222</v>
      </c>
      <c r="I3286" t="s">
        <v>1</v>
      </c>
      <c r="J3286" t="str">
        <f>VLOOKUP(ventas_starbucks_2025[[#This Row],[sucursal]],cambio_sucursal[#All],2,0)</f>
        <v>Sucursal Nueva Córdoba</v>
      </c>
      <c r="K3286" t="s">
        <v>38</v>
      </c>
      <c r="L3286" t="s">
        <v>39</v>
      </c>
      <c r="M3286" t="s">
        <v>4</v>
      </c>
      <c r="N3286" t="str">
        <f>IFERROR(VLOOKUP(ventas_starbucks_2025[[#This Row],[tamaño_sucio]],cambio_tamaño[#All],2,0),"Tamaño único")</f>
        <v>Tamaño único</v>
      </c>
      <c r="O3286">
        <v>5</v>
      </c>
      <c r="P3286">
        <v>1013.11</v>
      </c>
      <c r="Q3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6">
        <v>5065.55</v>
      </c>
      <c r="S3286" t="s">
        <v>15</v>
      </c>
      <c r="T3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86" t="str">
        <f>VLOOKUP(ventas_starbucks_2025[[#This Row],[canal_compra]],cambio_canal_compra[#All],2,0)</f>
        <v>Para llevar</v>
      </c>
      <c r="V3286" t="s">
        <v>40</v>
      </c>
      <c r="W3286" t="str">
        <f>VLOOKUP(ventas_starbucks_2025[[#This Row],[método_pago]],cambio_metodo_pago[#All],2,0)</f>
        <v>Efectivo</v>
      </c>
      <c r="X3286" t="s">
        <v>22</v>
      </c>
      <c r="Y3286">
        <v>0</v>
      </c>
      <c r="Z3286" t="str">
        <f>VLOOKUP(ventas_starbucks_2025[[#This Row],[promoción_aplicada5]],promocion_cambiar[#All],2,0)</f>
        <v>Ninguna</v>
      </c>
      <c r="AA3286" t="s">
        <v>17</v>
      </c>
      <c r="AB3286" t="s">
        <v>52</v>
      </c>
      <c r="AC3286" t="s">
        <v>10</v>
      </c>
      <c r="AD3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86">
        <v>10</v>
      </c>
      <c r="AF3286">
        <v>4</v>
      </c>
      <c r="AG3286">
        <v>12</v>
      </c>
      <c r="AH3286">
        <v>7</v>
      </c>
    </row>
    <row r="3287" spans="1:34" x14ac:dyDescent="0.25">
      <c r="A3287" s="3" t="s">
        <v>3362</v>
      </c>
      <c r="B3287" s="1">
        <v>45751</v>
      </c>
      <c r="C3287" s="23">
        <f t="shared" si="255"/>
        <v>4</v>
      </c>
      <c r="D3287" s="23">
        <f t="shared" si="256"/>
        <v>5</v>
      </c>
      <c r="E3287" s="1" t="str">
        <f t="shared" si="257"/>
        <v>viernes</v>
      </c>
      <c r="F3287" s="23">
        <f t="shared" si="258"/>
        <v>4</v>
      </c>
      <c r="G3287" s="1" t="str">
        <f t="shared" si="259"/>
        <v>abril</v>
      </c>
      <c r="H3287" s="2">
        <v>0.74444444444444446</v>
      </c>
      <c r="I3287" t="s">
        <v>1</v>
      </c>
      <c r="J3287" t="str">
        <f>VLOOKUP(ventas_starbucks_2025[[#This Row],[sucursal]],cambio_sucursal[#All],2,0)</f>
        <v>Sucursal Nueva Córdoba</v>
      </c>
      <c r="K3287" t="s">
        <v>89</v>
      </c>
      <c r="L3287" t="s">
        <v>90</v>
      </c>
      <c r="M3287" t="s">
        <v>4</v>
      </c>
      <c r="N3287" t="str">
        <f>IFERROR(VLOOKUP(ventas_starbucks_2025[[#This Row],[tamaño_sucio]],cambio_tamaño[#All],2,0),"Tamaño único")</f>
        <v>Tamaño único</v>
      </c>
      <c r="O3287">
        <v>1</v>
      </c>
      <c r="P3287">
        <v>1431.21</v>
      </c>
      <c r="Q3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7">
        <v>1431.21</v>
      </c>
      <c r="S3287" t="s">
        <v>5</v>
      </c>
      <c r="T3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7" t="str">
        <f>VLOOKUP(ventas_starbucks_2025[[#This Row],[canal_compra]],cambio_canal_compra[#All],2,0)</f>
        <v>En tienda</v>
      </c>
      <c r="V3287" t="s">
        <v>40</v>
      </c>
      <c r="W3287" t="str">
        <f>VLOOKUP(ventas_starbucks_2025[[#This Row],[método_pago]],cambio_metodo_pago[#All],2,0)</f>
        <v>Efectivo</v>
      </c>
      <c r="X3287" t="s">
        <v>22</v>
      </c>
      <c r="Y3287">
        <v>0</v>
      </c>
      <c r="Z3287" t="str">
        <f>VLOOKUP(ventas_starbucks_2025[[#This Row],[promoción_aplicada5]],promocion_cambiar[#All],2,0)</f>
        <v>Hora Feliz</v>
      </c>
      <c r="AA3287" t="s">
        <v>36</v>
      </c>
      <c r="AB3287" t="s">
        <v>32</v>
      </c>
      <c r="AC3287" t="s">
        <v>24</v>
      </c>
      <c r="AD3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87">
        <v>9.1</v>
      </c>
      <c r="AF3287">
        <v>4</v>
      </c>
      <c r="AG3287">
        <v>25</v>
      </c>
      <c r="AH3287">
        <v>24</v>
      </c>
    </row>
    <row r="3288" spans="1:34" x14ac:dyDescent="0.25">
      <c r="A3288" s="3" t="s">
        <v>3363</v>
      </c>
      <c r="B3288" s="1">
        <v>45761</v>
      </c>
      <c r="C3288" s="23">
        <f t="shared" si="255"/>
        <v>14</v>
      </c>
      <c r="D3288" s="23">
        <f t="shared" si="256"/>
        <v>1</v>
      </c>
      <c r="E3288" s="1" t="str">
        <f t="shared" si="257"/>
        <v>lunes</v>
      </c>
      <c r="F3288" s="23">
        <f t="shared" si="258"/>
        <v>4</v>
      </c>
      <c r="G3288" s="1" t="str">
        <f t="shared" si="259"/>
        <v>abril</v>
      </c>
      <c r="H3288" s="2">
        <v>0.39861111111111114</v>
      </c>
      <c r="I3288" t="s">
        <v>26</v>
      </c>
      <c r="J3288" t="str">
        <f>VLOOKUP(ventas_starbucks_2025[[#This Row],[sucursal]],cambio_sucursal[#All],2,0)</f>
        <v>Sucursal San Lorenzo 47</v>
      </c>
      <c r="K3288" t="s">
        <v>87</v>
      </c>
      <c r="L3288" t="s">
        <v>65</v>
      </c>
      <c r="M3288" t="s">
        <v>4</v>
      </c>
      <c r="N3288" t="str">
        <f>IFERROR(VLOOKUP(ventas_starbucks_2025[[#This Row],[tamaño_sucio]],cambio_tamaño[#All],2,0),"Tamaño único")</f>
        <v>Tamaño único</v>
      </c>
      <c r="O3288">
        <v>1</v>
      </c>
      <c r="P3288">
        <v>1630.05</v>
      </c>
      <c r="Q3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8">
        <v>1630.05</v>
      </c>
      <c r="S3288" t="s">
        <v>15</v>
      </c>
      <c r="T3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8" t="str">
        <f>VLOOKUP(ventas_starbucks_2025[[#This Row],[canal_compra]],cambio_canal_compra[#All],2,0)</f>
        <v>Para llevar</v>
      </c>
      <c r="V3288" t="s">
        <v>40</v>
      </c>
      <c r="W3288" t="str">
        <f>VLOOKUP(ventas_starbucks_2025[[#This Row],[método_pago]],cambio_metodo_pago[#All],2,0)</f>
        <v>Efectivo</v>
      </c>
      <c r="X3288" t="s">
        <v>22</v>
      </c>
      <c r="Y3288">
        <v>0</v>
      </c>
      <c r="Z3288" t="str">
        <f>VLOOKUP(ventas_starbucks_2025[[#This Row],[promoción_aplicada5]],promocion_cambiar[#All],2,0)</f>
        <v>2x1</v>
      </c>
      <c r="AA3288" t="s">
        <v>51</v>
      </c>
      <c r="AB3288" t="s">
        <v>52</v>
      </c>
      <c r="AC3288" t="s">
        <v>24</v>
      </c>
      <c r="AD3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88">
        <v>12.6</v>
      </c>
      <c r="AF3288">
        <v>3</v>
      </c>
      <c r="AG3288">
        <v>34</v>
      </c>
      <c r="AH3288">
        <v>33</v>
      </c>
    </row>
    <row r="3289" spans="1:34" x14ac:dyDescent="0.25">
      <c r="A3289" s="3" t="s">
        <v>3364</v>
      </c>
      <c r="B3289" s="1">
        <v>45661</v>
      </c>
      <c r="C3289" s="23">
        <f t="shared" si="255"/>
        <v>4</v>
      </c>
      <c r="D3289" s="23">
        <f t="shared" si="256"/>
        <v>6</v>
      </c>
      <c r="E3289" s="23" t="str">
        <f t="shared" si="257"/>
        <v>sábado</v>
      </c>
      <c r="F3289" s="23">
        <f t="shared" si="258"/>
        <v>1</v>
      </c>
      <c r="G3289" s="23" t="str">
        <f t="shared" si="259"/>
        <v>enero</v>
      </c>
      <c r="H3289" s="2">
        <v>0.48333333333333334</v>
      </c>
      <c r="I3289" t="s">
        <v>26</v>
      </c>
      <c r="J3289" t="str">
        <f>VLOOKUP(ventas_starbucks_2025[[#This Row],[sucursal]],cambio_sucursal[#All],2,0)</f>
        <v>Sucursal San Lorenzo 47</v>
      </c>
      <c r="K3289" t="s">
        <v>27</v>
      </c>
      <c r="L3289" t="s">
        <v>28</v>
      </c>
      <c r="M3289" t="s">
        <v>4</v>
      </c>
      <c r="N3289" t="str">
        <f>IFERROR(VLOOKUP(ventas_starbucks_2025[[#This Row],[tamaño_sucio]],cambio_tamaño[#All],2,0),"Tamaño único")</f>
        <v>Tamaño único</v>
      </c>
      <c r="O3289">
        <v>4</v>
      </c>
      <c r="P3289">
        <v>2437.0300000000002</v>
      </c>
      <c r="Q3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89">
        <v>9748.1200000000008</v>
      </c>
      <c r="S3289" t="s">
        <v>15</v>
      </c>
      <c r="T3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89" t="str">
        <f>VLOOKUP(ventas_starbucks_2025[[#This Row],[canal_compra]],cambio_canal_compra[#All],2,0)</f>
        <v>Para llevar</v>
      </c>
      <c r="V3289" t="s">
        <v>40</v>
      </c>
      <c r="W3289" t="str">
        <f>VLOOKUP(ventas_starbucks_2025[[#This Row],[método_pago]],cambio_metodo_pago[#All],2,0)</f>
        <v>Efectivo</v>
      </c>
      <c r="X3289" t="s">
        <v>7</v>
      </c>
      <c r="Y3289">
        <v>15</v>
      </c>
      <c r="Z3289" t="str">
        <f>VLOOKUP(ventas_starbucks_2025[[#This Row],[promoción_aplicada5]],promocion_cambiar[#All],2,0)</f>
        <v>Ninguna</v>
      </c>
      <c r="AA3289" t="s">
        <v>17</v>
      </c>
      <c r="AB3289" t="s">
        <v>9</v>
      </c>
      <c r="AC3289" t="s">
        <v>24</v>
      </c>
      <c r="AD3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89">
        <v>4.9000000000000004</v>
      </c>
      <c r="AF3289">
        <v>4</v>
      </c>
      <c r="AG3289">
        <v>15</v>
      </c>
      <c r="AH3289">
        <v>11</v>
      </c>
    </row>
    <row r="3290" spans="1:34" x14ac:dyDescent="0.25">
      <c r="A3290" s="3" t="s">
        <v>3365</v>
      </c>
      <c r="B3290" s="1">
        <v>45703</v>
      </c>
      <c r="C3290" s="23">
        <f t="shared" si="255"/>
        <v>15</v>
      </c>
      <c r="D3290" s="23">
        <f t="shared" si="256"/>
        <v>6</v>
      </c>
      <c r="E3290" s="23" t="str">
        <f t="shared" si="257"/>
        <v>sábado</v>
      </c>
      <c r="F3290" s="23">
        <f t="shared" si="258"/>
        <v>2</v>
      </c>
      <c r="G3290" s="23" t="str">
        <f t="shared" si="259"/>
        <v>febrero</v>
      </c>
      <c r="H3290" s="2">
        <v>0.87152777777777779</v>
      </c>
      <c r="I3290" t="s">
        <v>57</v>
      </c>
      <c r="J3290" t="str">
        <f>VLOOKUP(ventas_starbucks_2025[[#This Row],[sucursal]],cambio_sucursal[#All],2,0)</f>
        <v>Sucursal Avda Colón</v>
      </c>
      <c r="K3290" t="s">
        <v>13</v>
      </c>
      <c r="L3290" t="s">
        <v>14</v>
      </c>
      <c r="M3290" t="s">
        <v>4</v>
      </c>
      <c r="N3290" t="str">
        <f>IFERROR(VLOOKUP(ventas_starbucks_2025[[#This Row],[tamaño_sucio]],cambio_tamaño[#All],2,0),"Tamaño único")</f>
        <v>Tamaño único</v>
      </c>
      <c r="O3290">
        <v>5</v>
      </c>
      <c r="P3290">
        <v>2168.56</v>
      </c>
      <c r="Q3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90">
        <v>10842.8</v>
      </c>
      <c r="S3290" t="s">
        <v>5</v>
      </c>
      <c r="T3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90" t="str">
        <f>VLOOKUP(ventas_starbucks_2025[[#This Row],[canal_compra]],cambio_canal_compra[#All],2,0)</f>
        <v>En tienda</v>
      </c>
      <c r="V3290" t="s">
        <v>6</v>
      </c>
      <c r="W3290" t="str">
        <f>VLOOKUP(ventas_starbucks_2025[[#This Row],[método_pago]],cambio_metodo_pago[#All],2,0)</f>
        <v>Aplicación móbil</v>
      </c>
      <c r="X3290" t="s">
        <v>7</v>
      </c>
      <c r="Y3290">
        <v>15</v>
      </c>
      <c r="Z3290" t="str">
        <f>VLOOKUP(ventas_starbucks_2025[[#This Row],[promoción_aplicada5]],promocion_cambiar[#All],2,0)</f>
        <v>Combo</v>
      </c>
      <c r="AA3290" t="s">
        <v>8</v>
      </c>
      <c r="AB3290" t="s">
        <v>9</v>
      </c>
      <c r="AC3290" t="s">
        <v>10</v>
      </c>
      <c r="AD3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90">
        <v>10.6</v>
      </c>
      <c r="AF3290">
        <v>4</v>
      </c>
      <c r="AG3290">
        <v>21</v>
      </c>
      <c r="AH3290">
        <v>16</v>
      </c>
    </row>
    <row r="3291" spans="1:34" x14ac:dyDescent="0.25">
      <c r="A3291" s="3" t="s">
        <v>3366</v>
      </c>
      <c r="B3291" s="1">
        <v>45749</v>
      </c>
      <c r="C3291" s="23">
        <f t="shared" si="255"/>
        <v>2</v>
      </c>
      <c r="D3291" s="23">
        <f t="shared" si="256"/>
        <v>3</v>
      </c>
      <c r="E3291" s="23" t="str">
        <f t="shared" si="257"/>
        <v>miércoles</v>
      </c>
      <c r="F3291" s="23">
        <f t="shared" si="258"/>
        <v>4</v>
      </c>
      <c r="G3291" s="23" t="str">
        <f t="shared" si="259"/>
        <v>abril</v>
      </c>
      <c r="H3291" s="2">
        <v>0.86388888888888893</v>
      </c>
      <c r="I3291" t="s">
        <v>57</v>
      </c>
      <c r="J3291" t="str">
        <f>VLOOKUP(ventas_starbucks_2025[[#This Row],[sucursal]],cambio_sucursal[#All],2,0)</f>
        <v>Sucursal Avda Colón</v>
      </c>
      <c r="K3291" t="s">
        <v>2</v>
      </c>
      <c r="L3291" t="s">
        <v>3</v>
      </c>
      <c r="M3291" t="s">
        <v>4</v>
      </c>
      <c r="N3291" t="str">
        <f>IFERROR(VLOOKUP(ventas_starbucks_2025[[#This Row],[tamaño_sucio]],cambio_tamaño[#All],2,0),"Tamaño único")</f>
        <v>Tamaño único</v>
      </c>
      <c r="O3291">
        <v>3</v>
      </c>
      <c r="P3291">
        <v>3408.67</v>
      </c>
      <c r="Q3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291">
        <v>10226.01</v>
      </c>
      <c r="S3291" t="s">
        <v>31</v>
      </c>
      <c r="T3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91" t="str">
        <f>VLOOKUP(ventas_starbucks_2025[[#This Row],[canal_compra]],cambio_canal_compra[#All],2,0)</f>
        <v>Entrega domicilio</v>
      </c>
      <c r="V3291" t="s">
        <v>16</v>
      </c>
      <c r="W3291" t="str">
        <f>VLOOKUP(ventas_starbucks_2025[[#This Row],[método_pago]],cambio_metodo_pago[#All],2,0)</f>
        <v>Tarjeta</v>
      </c>
      <c r="X3291" t="s">
        <v>22</v>
      </c>
      <c r="Y3291">
        <v>0</v>
      </c>
      <c r="Z3291" t="str">
        <f>VLOOKUP(ventas_starbucks_2025[[#This Row],[promoción_aplicada5]],promocion_cambiar[#All],2,0)</f>
        <v>Hora Feliz</v>
      </c>
      <c r="AA3291" t="s">
        <v>36</v>
      </c>
      <c r="AB3291" t="s">
        <v>18</v>
      </c>
      <c r="AC3291" t="s">
        <v>24</v>
      </c>
      <c r="AD3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91">
        <v>6.7</v>
      </c>
      <c r="AF3291">
        <v>3</v>
      </c>
      <c r="AG3291">
        <v>42</v>
      </c>
      <c r="AH3291">
        <v>39</v>
      </c>
    </row>
    <row r="3292" spans="1:34" x14ac:dyDescent="0.25">
      <c r="A3292" s="3" t="s">
        <v>3367</v>
      </c>
      <c r="B3292" s="1">
        <v>45721</v>
      </c>
      <c r="C3292" s="23">
        <f t="shared" si="255"/>
        <v>5</v>
      </c>
      <c r="D3292" s="23">
        <f t="shared" si="256"/>
        <v>3</v>
      </c>
      <c r="E3292" s="1" t="str">
        <f t="shared" si="257"/>
        <v>miércoles</v>
      </c>
      <c r="F3292" s="23">
        <f t="shared" si="258"/>
        <v>3</v>
      </c>
      <c r="G3292" s="1" t="str">
        <f t="shared" si="259"/>
        <v>marzo</v>
      </c>
      <c r="H3292" s="2">
        <v>0.30555555555555558</v>
      </c>
      <c r="I3292" t="s">
        <v>57</v>
      </c>
      <c r="J3292" t="str">
        <f>VLOOKUP(ventas_starbucks_2025[[#This Row],[sucursal]],cambio_sucursal[#All],2,0)</f>
        <v>Sucursal Avda Colón</v>
      </c>
      <c r="K3292" t="s">
        <v>82</v>
      </c>
      <c r="L3292" t="s">
        <v>28</v>
      </c>
      <c r="M3292" t="s">
        <v>4</v>
      </c>
      <c r="N3292" t="str">
        <f>IFERROR(VLOOKUP(ventas_starbucks_2025[[#This Row],[tamaño_sucio]],cambio_tamaño[#All],2,0),"Tamaño único")</f>
        <v>Tamaño único</v>
      </c>
      <c r="O3292">
        <v>1</v>
      </c>
      <c r="P3292">
        <v>2380.23</v>
      </c>
      <c r="Q3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92">
        <v>2380.23</v>
      </c>
      <c r="S3292" t="s">
        <v>15</v>
      </c>
      <c r="T3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2" t="str">
        <f>VLOOKUP(ventas_starbucks_2025[[#This Row],[canal_compra]],cambio_canal_compra[#All],2,0)</f>
        <v>Para llevar</v>
      </c>
      <c r="V3292" t="s">
        <v>16</v>
      </c>
      <c r="W3292" t="str">
        <f>VLOOKUP(ventas_starbucks_2025[[#This Row],[método_pago]],cambio_metodo_pago[#All],2,0)</f>
        <v>Tarjeta</v>
      </c>
      <c r="X3292" t="s">
        <v>22</v>
      </c>
      <c r="Y3292">
        <v>0</v>
      </c>
      <c r="Z3292" t="str">
        <f>VLOOKUP(ventas_starbucks_2025[[#This Row],[promoción_aplicada5]],promocion_cambiar[#All],2,0)</f>
        <v>Ninguna</v>
      </c>
      <c r="AA3292" t="s">
        <v>17</v>
      </c>
      <c r="AB3292" t="s">
        <v>52</v>
      </c>
      <c r="AC3292" t="s">
        <v>41</v>
      </c>
      <c r="AD3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92">
        <v>12.6</v>
      </c>
      <c r="AF3292">
        <v>4</v>
      </c>
      <c r="AG3292">
        <v>38</v>
      </c>
      <c r="AH3292">
        <v>37</v>
      </c>
    </row>
    <row r="3293" spans="1:34" x14ac:dyDescent="0.25">
      <c r="A3293" s="3" t="s">
        <v>3368</v>
      </c>
      <c r="B3293" s="1">
        <v>45721</v>
      </c>
      <c r="C3293" s="23">
        <f t="shared" si="255"/>
        <v>5</v>
      </c>
      <c r="D3293" s="23">
        <f t="shared" si="256"/>
        <v>3</v>
      </c>
      <c r="E3293" s="23" t="str">
        <f t="shared" si="257"/>
        <v>miércoles</v>
      </c>
      <c r="F3293" s="23">
        <f t="shared" si="258"/>
        <v>3</v>
      </c>
      <c r="G3293" s="23" t="str">
        <f t="shared" si="259"/>
        <v>marzo</v>
      </c>
      <c r="H3293" s="2">
        <v>0.71875</v>
      </c>
      <c r="I3293" t="s">
        <v>1</v>
      </c>
      <c r="J3293" t="str">
        <f>VLOOKUP(ventas_starbucks_2025[[#This Row],[sucursal]],cambio_sucursal[#All],2,0)</f>
        <v>Sucursal Nueva Córdoba</v>
      </c>
      <c r="K3293" t="s">
        <v>82</v>
      </c>
      <c r="L3293" t="s">
        <v>28</v>
      </c>
      <c r="M3293" t="s">
        <v>4</v>
      </c>
      <c r="N3293" t="str">
        <f>IFERROR(VLOOKUP(ventas_starbucks_2025[[#This Row],[tamaño_sucio]],cambio_tamaño[#All],2,0),"Tamaño único")</f>
        <v>Tamaño único</v>
      </c>
      <c r="O3293">
        <v>1</v>
      </c>
      <c r="P3293">
        <v>2946.39</v>
      </c>
      <c r="Q3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93">
        <v>2946.39</v>
      </c>
      <c r="S3293" t="s">
        <v>31</v>
      </c>
      <c r="T3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3" t="str">
        <f>VLOOKUP(ventas_starbucks_2025[[#This Row],[canal_compra]],cambio_canal_compra[#All],2,0)</f>
        <v>Entrega domicilio</v>
      </c>
      <c r="V3293" t="s">
        <v>40</v>
      </c>
      <c r="W3293" t="str">
        <f>VLOOKUP(ventas_starbucks_2025[[#This Row],[método_pago]],cambio_metodo_pago[#All],2,0)</f>
        <v>Efectivo</v>
      </c>
      <c r="X3293" t="s">
        <v>7</v>
      </c>
      <c r="Y3293">
        <v>0</v>
      </c>
      <c r="Z3293" t="str">
        <f>VLOOKUP(ventas_starbucks_2025[[#This Row],[promoción_aplicada5]],promocion_cambiar[#All],2,0)</f>
        <v>Ninguna</v>
      </c>
      <c r="AA3293" t="s">
        <v>17</v>
      </c>
      <c r="AB3293" t="s">
        <v>29</v>
      </c>
      <c r="AC3293" t="s">
        <v>24</v>
      </c>
      <c r="AD3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93">
        <v>10.8</v>
      </c>
      <c r="AF3293">
        <v>3</v>
      </c>
      <c r="AG3293">
        <v>20</v>
      </c>
      <c r="AH3293">
        <v>19</v>
      </c>
    </row>
    <row r="3294" spans="1:34" x14ac:dyDescent="0.25">
      <c r="A3294" s="3" t="s">
        <v>3369</v>
      </c>
      <c r="B3294" s="1">
        <v>45763</v>
      </c>
      <c r="C3294" s="23">
        <f t="shared" si="255"/>
        <v>16</v>
      </c>
      <c r="D3294" s="23">
        <f t="shared" si="256"/>
        <v>3</v>
      </c>
      <c r="E3294" s="23" t="str">
        <f t="shared" si="257"/>
        <v>miércoles</v>
      </c>
      <c r="F3294" s="23">
        <f t="shared" si="258"/>
        <v>4</v>
      </c>
      <c r="G3294" s="23" t="str">
        <f t="shared" si="259"/>
        <v>abril</v>
      </c>
      <c r="H3294" s="2">
        <v>0.40625</v>
      </c>
      <c r="I3294" t="s">
        <v>26</v>
      </c>
      <c r="J3294" t="str">
        <f>VLOOKUP(ventas_starbucks_2025[[#This Row],[sucursal]],cambio_sucursal[#All],2,0)</f>
        <v>Sucursal San Lorenzo 47</v>
      </c>
      <c r="K3294" t="s">
        <v>64</v>
      </c>
      <c r="L3294" t="s">
        <v>65</v>
      </c>
      <c r="M3294" t="s">
        <v>4</v>
      </c>
      <c r="N3294" t="str">
        <f>IFERROR(VLOOKUP(ventas_starbucks_2025[[#This Row],[tamaño_sucio]],cambio_tamaño[#All],2,0),"Tamaño único")</f>
        <v>Tamaño único</v>
      </c>
      <c r="O3294">
        <v>5</v>
      </c>
      <c r="P3294">
        <v>1961.41</v>
      </c>
      <c r="Q3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4">
        <v>9807.0499999999993</v>
      </c>
      <c r="S3294" t="s">
        <v>15</v>
      </c>
      <c r="T3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94" t="str">
        <f>VLOOKUP(ventas_starbucks_2025[[#This Row],[canal_compra]],cambio_canal_compra[#All],2,0)</f>
        <v>Para llevar</v>
      </c>
      <c r="V3294" t="s">
        <v>40</v>
      </c>
      <c r="W3294" t="str">
        <f>VLOOKUP(ventas_starbucks_2025[[#This Row],[método_pago]],cambio_metodo_pago[#All],2,0)</f>
        <v>Efectivo</v>
      </c>
      <c r="X3294" t="s">
        <v>7</v>
      </c>
      <c r="Y3294">
        <v>10</v>
      </c>
      <c r="Z3294" t="str">
        <f>VLOOKUP(ventas_starbucks_2025[[#This Row],[promoción_aplicada5]],promocion_cambiar[#All],2,0)</f>
        <v>Combo</v>
      </c>
      <c r="AA3294" t="s">
        <v>8</v>
      </c>
      <c r="AB3294" t="s">
        <v>32</v>
      </c>
      <c r="AC3294" t="s">
        <v>10</v>
      </c>
      <c r="AD3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94">
        <v>10.1</v>
      </c>
      <c r="AF3294">
        <v>1</v>
      </c>
      <c r="AG3294">
        <v>35</v>
      </c>
      <c r="AH3294">
        <v>30</v>
      </c>
    </row>
    <row r="3295" spans="1:34" x14ac:dyDescent="0.25">
      <c r="A3295" s="3" t="s">
        <v>3370</v>
      </c>
      <c r="B3295" s="1">
        <v>45692</v>
      </c>
      <c r="C3295" s="23">
        <f t="shared" si="255"/>
        <v>4</v>
      </c>
      <c r="D3295" s="23">
        <f t="shared" si="256"/>
        <v>2</v>
      </c>
      <c r="E3295" s="1" t="str">
        <f t="shared" si="257"/>
        <v>martes</v>
      </c>
      <c r="F3295" s="23">
        <f t="shared" si="258"/>
        <v>2</v>
      </c>
      <c r="G3295" s="1" t="str">
        <f t="shared" si="259"/>
        <v>febrero</v>
      </c>
      <c r="H3295" s="2">
        <v>0.37569444444444444</v>
      </c>
      <c r="I3295" t="s">
        <v>26</v>
      </c>
      <c r="J3295" t="str">
        <f>VLOOKUP(ventas_starbucks_2025[[#This Row],[sucursal]],cambio_sucursal[#All],2,0)</f>
        <v>Sucursal San Lorenzo 47</v>
      </c>
      <c r="K3295" t="s">
        <v>48</v>
      </c>
      <c r="L3295" t="s">
        <v>49</v>
      </c>
      <c r="M3295" t="s">
        <v>62</v>
      </c>
      <c r="N3295" t="str">
        <f>IFERROR(VLOOKUP(ventas_starbucks_2025[[#This Row],[tamaño_sucio]],cambio_tamaño[#All],2,0),"Tamaño único")</f>
        <v>Extra-Grande</v>
      </c>
      <c r="O3295">
        <v>5</v>
      </c>
      <c r="P3295">
        <v>1628.63</v>
      </c>
      <c r="Q3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5">
        <v>8143.15</v>
      </c>
      <c r="S3295" t="s">
        <v>31</v>
      </c>
      <c r="T3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95" t="str">
        <f>VLOOKUP(ventas_starbucks_2025[[#This Row],[canal_compra]],cambio_canal_compra[#All],2,0)</f>
        <v>Entrega domicilio</v>
      </c>
      <c r="V3295" t="s">
        <v>40</v>
      </c>
      <c r="W3295" t="str">
        <f>VLOOKUP(ventas_starbucks_2025[[#This Row],[método_pago]],cambio_metodo_pago[#All],2,0)</f>
        <v>Efectivo</v>
      </c>
      <c r="X3295" t="s">
        <v>22</v>
      </c>
      <c r="Y3295">
        <v>0</v>
      </c>
      <c r="Z3295" t="str">
        <f>VLOOKUP(ventas_starbucks_2025[[#This Row],[promoción_aplicada5]],promocion_cambiar[#All],2,0)</f>
        <v>Hora Feliz</v>
      </c>
      <c r="AA3295" t="s">
        <v>36</v>
      </c>
      <c r="AB3295" t="s">
        <v>32</v>
      </c>
      <c r="AC3295" t="s">
        <v>10</v>
      </c>
      <c r="AD3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95">
        <v>4.4000000000000004</v>
      </c>
      <c r="AF3295">
        <v>1</v>
      </c>
      <c r="AG3295">
        <v>35</v>
      </c>
      <c r="AH3295">
        <v>30</v>
      </c>
    </row>
    <row r="3296" spans="1:34" x14ac:dyDescent="0.25">
      <c r="A3296" s="3" t="s">
        <v>3371</v>
      </c>
      <c r="B3296" s="1">
        <v>45764</v>
      </c>
      <c r="C3296" s="23">
        <f t="shared" si="255"/>
        <v>17</v>
      </c>
      <c r="D3296" s="23">
        <f t="shared" si="256"/>
        <v>4</v>
      </c>
      <c r="E3296" s="23" t="str">
        <f t="shared" si="257"/>
        <v>jueves</v>
      </c>
      <c r="F3296" s="23">
        <f t="shared" si="258"/>
        <v>4</v>
      </c>
      <c r="G3296" s="23" t="str">
        <f t="shared" si="259"/>
        <v>abril</v>
      </c>
      <c r="H3296" s="2">
        <v>0.37986111111111109</v>
      </c>
      <c r="I3296" t="s">
        <v>12</v>
      </c>
      <c r="J3296" t="str">
        <f>VLOOKUP(ventas_starbucks_2025[[#This Row],[sucursal]],cambio_sucursal[#All],2,0)</f>
        <v>Sucursal Córdoba Shopping</v>
      </c>
      <c r="K3296" t="s">
        <v>74</v>
      </c>
      <c r="L3296" t="s">
        <v>70</v>
      </c>
      <c r="M3296" t="s">
        <v>62</v>
      </c>
      <c r="N3296" t="str">
        <f>IFERROR(VLOOKUP(ventas_starbucks_2025[[#This Row],[tamaño_sucio]],cambio_tamaño[#All],2,0),"Tamaño único")</f>
        <v>Extra-Grande</v>
      </c>
      <c r="O3296">
        <v>2</v>
      </c>
      <c r="P3296">
        <v>1882.31</v>
      </c>
      <c r="Q3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6">
        <v>3764.62</v>
      </c>
      <c r="S3296" t="s">
        <v>31</v>
      </c>
      <c r="T3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6" t="str">
        <f>VLOOKUP(ventas_starbucks_2025[[#This Row],[canal_compra]],cambio_canal_compra[#All],2,0)</f>
        <v>Entrega domicilio</v>
      </c>
      <c r="V3296" t="s">
        <v>6</v>
      </c>
      <c r="W3296" t="str">
        <f>VLOOKUP(ventas_starbucks_2025[[#This Row],[método_pago]],cambio_metodo_pago[#All],2,0)</f>
        <v>Aplicación móbil</v>
      </c>
      <c r="X3296" t="s">
        <v>22</v>
      </c>
      <c r="Y3296">
        <v>0</v>
      </c>
      <c r="Z3296" t="str">
        <f>VLOOKUP(ventas_starbucks_2025[[#This Row],[promoción_aplicada5]],promocion_cambiar[#All],2,0)</f>
        <v>2x1</v>
      </c>
      <c r="AA3296" t="s">
        <v>51</v>
      </c>
      <c r="AB3296" t="s">
        <v>29</v>
      </c>
      <c r="AC3296" t="s">
        <v>10</v>
      </c>
      <c r="AD3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96">
        <v>5.8</v>
      </c>
      <c r="AF3296">
        <v>1</v>
      </c>
      <c r="AG3296">
        <v>33</v>
      </c>
      <c r="AH3296">
        <v>31</v>
      </c>
    </row>
    <row r="3297" spans="1:34" x14ac:dyDescent="0.25">
      <c r="A3297" s="3" t="s">
        <v>3372</v>
      </c>
      <c r="B3297" s="1">
        <v>45680</v>
      </c>
      <c r="C3297" s="23">
        <f t="shared" si="255"/>
        <v>23</v>
      </c>
      <c r="D3297" s="23">
        <f t="shared" si="256"/>
        <v>4</v>
      </c>
      <c r="E3297" s="23" t="str">
        <f t="shared" si="257"/>
        <v>jueves</v>
      </c>
      <c r="F3297" s="23">
        <f t="shared" si="258"/>
        <v>1</v>
      </c>
      <c r="G3297" s="23" t="str">
        <f t="shared" si="259"/>
        <v>enero</v>
      </c>
      <c r="H3297" s="2">
        <v>0.82986111111111116</v>
      </c>
      <c r="I3297" t="s">
        <v>12</v>
      </c>
      <c r="J3297" t="str">
        <f>VLOOKUP(ventas_starbucks_2025[[#This Row],[sucursal]],cambio_sucursal[#All],2,0)</f>
        <v>Sucursal Córdoba Shopping</v>
      </c>
      <c r="K3297" t="s">
        <v>209</v>
      </c>
      <c r="L3297" t="s">
        <v>44</v>
      </c>
      <c r="M3297" t="s">
        <v>55</v>
      </c>
      <c r="N3297" t="str">
        <f>IFERROR(VLOOKUP(ventas_starbucks_2025[[#This Row],[tamaño_sucio]],cambio_tamaño[#All],2,0),"Tamaño único")</f>
        <v>Pequeño</v>
      </c>
      <c r="O3297">
        <v>3</v>
      </c>
      <c r="P3297">
        <v>1295.1199999999999</v>
      </c>
      <c r="Q3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7">
        <v>3885.36</v>
      </c>
      <c r="S3297" t="s">
        <v>31</v>
      </c>
      <c r="T3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7" t="str">
        <f>VLOOKUP(ventas_starbucks_2025[[#This Row],[canal_compra]],cambio_canal_compra[#All],2,0)</f>
        <v>Entrega domicilio</v>
      </c>
      <c r="V3297" t="s">
        <v>6</v>
      </c>
      <c r="W3297" t="str">
        <f>VLOOKUP(ventas_starbucks_2025[[#This Row],[método_pago]],cambio_metodo_pago[#All],2,0)</f>
        <v>Aplicación móbil</v>
      </c>
      <c r="X3297" t="s">
        <v>22</v>
      </c>
      <c r="Y3297">
        <v>0</v>
      </c>
      <c r="Z3297" t="str">
        <f>VLOOKUP(ventas_starbucks_2025[[#This Row],[promoción_aplicada5]],promocion_cambiar[#All],2,0)</f>
        <v>Hora Feliz</v>
      </c>
      <c r="AA3297" t="s">
        <v>36</v>
      </c>
      <c r="AB3297" t="s">
        <v>52</v>
      </c>
      <c r="AC3297" t="s">
        <v>24</v>
      </c>
      <c r="AD3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97">
        <v>3.4</v>
      </c>
      <c r="AF3297">
        <v>2</v>
      </c>
      <c r="AG3297">
        <v>17</v>
      </c>
      <c r="AH3297">
        <v>14</v>
      </c>
    </row>
    <row r="3298" spans="1:34" x14ac:dyDescent="0.25">
      <c r="A3298" s="3" t="s">
        <v>3373</v>
      </c>
      <c r="B3298" s="1">
        <v>45743</v>
      </c>
      <c r="C3298" s="23">
        <f t="shared" si="255"/>
        <v>27</v>
      </c>
      <c r="D3298" s="23">
        <f t="shared" si="256"/>
        <v>4</v>
      </c>
      <c r="E3298" s="1" t="str">
        <f t="shared" si="257"/>
        <v>jueves</v>
      </c>
      <c r="F3298" s="23">
        <f t="shared" si="258"/>
        <v>3</v>
      </c>
      <c r="G3298" s="1" t="str">
        <f t="shared" si="259"/>
        <v>marzo</v>
      </c>
      <c r="H3298" s="2">
        <v>0.3</v>
      </c>
      <c r="I3298" t="s">
        <v>57</v>
      </c>
      <c r="J3298" t="str">
        <f>VLOOKUP(ventas_starbucks_2025[[#This Row],[sucursal]],cambio_sucursal[#All],2,0)</f>
        <v>Sucursal Avda Colón</v>
      </c>
      <c r="K3298" t="s">
        <v>48</v>
      </c>
      <c r="L3298" t="s">
        <v>49</v>
      </c>
      <c r="M3298" t="s">
        <v>55</v>
      </c>
      <c r="N3298" t="str">
        <f>IFERROR(VLOOKUP(ventas_starbucks_2025[[#This Row],[tamaño_sucio]],cambio_tamaño[#All],2,0),"Tamaño único")</f>
        <v>Pequeño</v>
      </c>
      <c r="O3298">
        <v>2</v>
      </c>
      <c r="P3298">
        <v>1500.2</v>
      </c>
      <c r="Q3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8">
        <v>3000.4</v>
      </c>
      <c r="S3298" t="s">
        <v>31</v>
      </c>
      <c r="T3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8" t="str">
        <f>VLOOKUP(ventas_starbucks_2025[[#This Row],[canal_compra]],cambio_canal_compra[#All],2,0)</f>
        <v>Entrega domicilio</v>
      </c>
      <c r="V3298" t="s">
        <v>40</v>
      </c>
      <c r="W3298" t="str">
        <f>VLOOKUP(ventas_starbucks_2025[[#This Row],[método_pago]],cambio_metodo_pago[#All],2,0)</f>
        <v>Efectivo</v>
      </c>
      <c r="X3298" t="s">
        <v>7</v>
      </c>
      <c r="Y3298">
        <v>15</v>
      </c>
      <c r="Z3298" t="str">
        <f>VLOOKUP(ventas_starbucks_2025[[#This Row],[promoción_aplicada5]],promocion_cambiar[#All],2,0)</f>
        <v>Hora Feliz</v>
      </c>
      <c r="AA3298" t="s">
        <v>36</v>
      </c>
      <c r="AB3298" t="s">
        <v>9</v>
      </c>
      <c r="AC3298" t="s">
        <v>41</v>
      </c>
      <c r="AD3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98">
        <v>10.1</v>
      </c>
      <c r="AF3298">
        <v>4</v>
      </c>
      <c r="AG3298">
        <v>17</v>
      </c>
      <c r="AH3298">
        <v>15</v>
      </c>
    </row>
    <row r="3299" spans="1:34" x14ac:dyDescent="0.25">
      <c r="A3299" s="3" t="s">
        <v>3374</v>
      </c>
      <c r="B3299" s="1">
        <v>45760</v>
      </c>
      <c r="C3299" s="23">
        <f t="shared" si="255"/>
        <v>13</v>
      </c>
      <c r="D3299" s="23">
        <f t="shared" si="256"/>
        <v>7</v>
      </c>
      <c r="E3299" s="1" t="str">
        <f t="shared" si="257"/>
        <v>domingo</v>
      </c>
      <c r="F3299" s="23">
        <f t="shared" si="258"/>
        <v>4</v>
      </c>
      <c r="G3299" s="1" t="str">
        <f t="shared" si="259"/>
        <v>abril</v>
      </c>
      <c r="H3299" s="2">
        <v>0.77152777777777781</v>
      </c>
      <c r="I3299" t="s">
        <v>12</v>
      </c>
      <c r="J3299" t="str">
        <f>VLOOKUP(ventas_starbucks_2025[[#This Row],[sucursal]],cambio_sucursal[#All],2,0)</f>
        <v>Sucursal Córdoba Shopping</v>
      </c>
      <c r="K3299" t="s">
        <v>20</v>
      </c>
      <c r="L3299" t="s">
        <v>21</v>
      </c>
      <c r="M3299" t="s">
        <v>4</v>
      </c>
      <c r="N3299" t="str">
        <f>IFERROR(VLOOKUP(ventas_starbucks_2025[[#This Row],[tamaño_sucio]],cambio_tamaño[#All],2,0),"Tamaño único")</f>
        <v>Tamaño único</v>
      </c>
      <c r="O3299">
        <v>5</v>
      </c>
      <c r="P3299">
        <v>1145.99</v>
      </c>
      <c r="Q3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9">
        <v>5729.95</v>
      </c>
      <c r="S3299" t="s">
        <v>5</v>
      </c>
      <c r="T3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99" t="str">
        <f>VLOOKUP(ventas_starbucks_2025[[#This Row],[canal_compra]],cambio_canal_compra[#All],2,0)</f>
        <v>En tienda</v>
      </c>
      <c r="V3299" t="s">
        <v>16</v>
      </c>
      <c r="W3299" t="str">
        <f>VLOOKUP(ventas_starbucks_2025[[#This Row],[método_pago]],cambio_metodo_pago[#All],2,0)</f>
        <v>Tarjeta</v>
      </c>
      <c r="X3299" t="s">
        <v>7</v>
      </c>
      <c r="Y3299">
        <v>15</v>
      </c>
      <c r="Z3299" t="str">
        <f>VLOOKUP(ventas_starbucks_2025[[#This Row],[promoción_aplicada5]],promocion_cambiar[#All],2,0)</f>
        <v>Ninguna</v>
      </c>
      <c r="AA3299" t="s">
        <v>17</v>
      </c>
      <c r="AB3299" t="s">
        <v>29</v>
      </c>
      <c r="AC3299" t="s">
        <v>41</v>
      </c>
      <c r="AD3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99">
        <v>7.3</v>
      </c>
      <c r="AF3299">
        <v>4</v>
      </c>
      <c r="AG3299">
        <v>22</v>
      </c>
      <c r="AH3299">
        <v>17</v>
      </c>
    </row>
    <row r="3300" spans="1:34" x14ac:dyDescent="0.25">
      <c r="A3300" s="3" t="s">
        <v>3375</v>
      </c>
      <c r="B3300" s="1">
        <v>45715</v>
      </c>
      <c r="C3300" s="23">
        <f t="shared" si="255"/>
        <v>27</v>
      </c>
      <c r="D3300" s="23">
        <f t="shared" si="256"/>
        <v>4</v>
      </c>
      <c r="E3300" s="1" t="str">
        <f t="shared" si="257"/>
        <v>jueves</v>
      </c>
      <c r="F3300" s="23">
        <f t="shared" si="258"/>
        <v>2</v>
      </c>
      <c r="G3300" s="1" t="str">
        <f t="shared" si="259"/>
        <v>febrero</v>
      </c>
      <c r="H3300" s="2">
        <v>0.56874999999999998</v>
      </c>
      <c r="I3300" t="s">
        <v>1</v>
      </c>
      <c r="J3300" t="str">
        <f>VLOOKUP(ventas_starbucks_2025[[#This Row],[sucursal]],cambio_sucursal[#All],2,0)</f>
        <v>Sucursal Nueva Córdoba</v>
      </c>
      <c r="K3300" t="s">
        <v>13</v>
      </c>
      <c r="L3300" t="s">
        <v>14</v>
      </c>
      <c r="M3300" t="s">
        <v>4</v>
      </c>
      <c r="N3300" t="str">
        <f>IFERROR(VLOOKUP(ventas_starbucks_2025[[#This Row],[tamaño_sucio]],cambio_tamaño[#All],2,0),"Tamaño único")</f>
        <v>Tamaño único</v>
      </c>
      <c r="O3300">
        <v>3</v>
      </c>
      <c r="P3300">
        <v>1921.45</v>
      </c>
      <c r="Q3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0">
        <v>5764.35</v>
      </c>
      <c r="S3300" t="s">
        <v>31</v>
      </c>
      <c r="T3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0" t="str">
        <f>VLOOKUP(ventas_starbucks_2025[[#This Row],[canal_compra]],cambio_canal_compra[#All],2,0)</f>
        <v>Entrega domicilio</v>
      </c>
      <c r="V3300" t="s">
        <v>40</v>
      </c>
      <c r="W3300" t="str">
        <f>VLOOKUP(ventas_starbucks_2025[[#This Row],[método_pago]],cambio_metodo_pago[#All],2,0)</f>
        <v>Efectivo</v>
      </c>
      <c r="X3300" t="s">
        <v>22</v>
      </c>
      <c r="Y3300">
        <v>0</v>
      </c>
      <c r="Z3300" t="str">
        <f>VLOOKUP(ventas_starbucks_2025[[#This Row],[promoción_aplicada5]],promocion_cambiar[#All],2,0)</f>
        <v>Combo</v>
      </c>
      <c r="AA3300" t="s">
        <v>8</v>
      </c>
      <c r="AB3300" t="s">
        <v>52</v>
      </c>
      <c r="AC3300" t="s">
        <v>10</v>
      </c>
      <c r="AD3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00">
        <v>12</v>
      </c>
      <c r="AF3300">
        <v>4</v>
      </c>
      <c r="AG3300">
        <v>36</v>
      </c>
      <c r="AH3300">
        <v>33</v>
      </c>
    </row>
    <row r="3301" spans="1:34" x14ac:dyDescent="0.25">
      <c r="A3301" s="3" t="s">
        <v>3376</v>
      </c>
      <c r="B3301" s="1">
        <v>45726</v>
      </c>
      <c r="C3301" s="23">
        <f t="shared" si="255"/>
        <v>10</v>
      </c>
      <c r="D3301" s="23">
        <f t="shared" si="256"/>
        <v>1</v>
      </c>
      <c r="E3301" s="23" t="str">
        <f t="shared" si="257"/>
        <v>lunes</v>
      </c>
      <c r="F3301" s="23">
        <f t="shared" si="258"/>
        <v>3</v>
      </c>
      <c r="G3301" s="23" t="str">
        <f t="shared" si="259"/>
        <v>marzo</v>
      </c>
      <c r="H3301" s="2">
        <v>0.5229166666666667</v>
      </c>
      <c r="I3301" t="s">
        <v>1</v>
      </c>
      <c r="J3301" t="str">
        <f>VLOOKUP(ventas_starbucks_2025[[#This Row],[sucursal]],cambio_sucursal[#All],2,0)</f>
        <v>Sucursal Nueva Córdoba</v>
      </c>
      <c r="K3301" t="s">
        <v>115</v>
      </c>
      <c r="L3301" t="s">
        <v>21</v>
      </c>
      <c r="M3301" t="s">
        <v>4</v>
      </c>
      <c r="N3301" t="str">
        <f>IFERROR(VLOOKUP(ventas_starbucks_2025[[#This Row],[tamaño_sucio]],cambio_tamaño[#All],2,0),"Tamaño único")</f>
        <v>Tamaño único</v>
      </c>
      <c r="O3301">
        <v>5</v>
      </c>
      <c r="P3301">
        <v>735.17</v>
      </c>
      <c r="Q3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01">
        <v>3675.85</v>
      </c>
      <c r="S3301" t="s">
        <v>31</v>
      </c>
      <c r="T3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1" t="str">
        <f>VLOOKUP(ventas_starbucks_2025[[#This Row],[canal_compra]],cambio_canal_compra[#All],2,0)</f>
        <v>Entrega domicilio</v>
      </c>
      <c r="V3301" t="s">
        <v>6</v>
      </c>
      <c r="W3301" t="str">
        <f>VLOOKUP(ventas_starbucks_2025[[#This Row],[método_pago]],cambio_metodo_pago[#All],2,0)</f>
        <v>Aplicación móbil</v>
      </c>
      <c r="X3301" t="s">
        <v>7</v>
      </c>
      <c r="Y3301">
        <v>0</v>
      </c>
      <c r="Z3301" t="str">
        <f>VLOOKUP(ventas_starbucks_2025[[#This Row],[promoción_aplicada5]],promocion_cambiar[#All],2,0)</f>
        <v>Hora Feliz</v>
      </c>
      <c r="AA3301" t="s">
        <v>36</v>
      </c>
      <c r="AB3301" t="s">
        <v>52</v>
      </c>
      <c r="AC3301" t="s">
        <v>24</v>
      </c>
      <c r="AD3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01">
        <v>10</v>
      </c>
      <c r="AF3301">
        <v>2</v>
      </c>
      <c r="AG3301">
        <v>50</v>
      </c>
      <c r="AH3301">
        <v>45</v>
      </c>
    </row>
    <row r="3302" spans="1:34" x14ac:dyDescent="0.25">
      <c r="A3302" s="3" t="s">
        <v>3377</v>
      </c>
      <c r="B3302" s="1">
        <v>45735</v>
      </c>
      <c r="C3302" s="23">
        <f t="shared" si="255"/>
        <v>19</v>
      </c>
      <c r="D3302" s="23">
        <f t="shared" si="256"/>
        <v>3</v>
      </c>
      <c r="E3302" s="23" t="str">
        <f t="shared" si="257"/>
        <v>miércoles</v>
      </c>
      <c r="F3302" s="23">
        <f t="shared" si="258"/>
        <v>3</v>
      </c>
      <c r="G3302" s="23" t="str">
        <f t="shared" si="259"/>
        <v>marzo</v>
      </c>
      <c r="H3302" s="2">
        <v>0.37291666666666667</v>
      </c>
      <c r="I3302" t="s">
        <v>12</v>
      </c>
      <c r="J3302" t="str">
        <f>VLOOKUP(ventas_starbucks_2025[[#This Row],[sucursal]],cambio_sucursal[#All],2,0)</f>
        <v>Sucursal Córdoba Shopping</v>
      </c>
      <c r="K3302" t="s">
        <v>115</v>
      </c>
      <c r="L3302" t="s">
        <v>21</v>
      </c>
      <c r="M3302" t="s">
        <v>4</v>
      </c>
      <c r="N3302" t="str">
        <f>IFERROR(VLOOKUP(ventas_starbucks_2025[[#This Row],[tamaño_sucio]],cambio_tamaño[#All],2,0),"Tamaño único")</f>
        <v>Tamaño único</v>
      </c>
      <c r="O3302">
        <v>4</v>
      </c>
      <c r="P3302">
        <v>901.09</v>
      </c>
      <c r="Q3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02">
        <v>3604.36</v>
      </c>
      <c r="S3302" t="s">
        <v>15</v>
      </c>
      <c r="T3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2" t="str">
        <f>VLOOKUP(ventas_starbucks_2025[[#This Row],[canal_compra]],cambio_canal_compra[#All],2,0)</f>
        <v>Para llevar</v>
      </c>
      <c r="V3302" t="s">
        <v>40</v>
      </c>
      <c r="W3302" t="str">
        <f>VLOOKUP(ventas_starbucks_2025[[#This Row],[método_pago]],cambio_metodo_pago[#All],2,0)</f>
        <v>Efectivo</v>
      </c>
      <c r="X3302" t="s">
        <v>22</v>
      </c>
      <c r="Y3302">
        <v>0</v>
      </c>
      <c r="Z3302" t="str">
        <f>VLOOKUP(ventas_starbucks_2025[[#This Row],[promoción_aplicada5]],promocion_cambiar[#All],2,0)</f>
        <v>Hora Feliz</v>
      </c>
      <c r="AA3302" t="s">
        <v>36</v>
      </c>
      <c r="AB3302" t="s">
        <v>9</v>
      </c>
      <c r="AC3302" t="s">
        <v>10</v>
      </c>
      <c r="AD3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02">
        <v>14.6</v>
      </c>
      <c r="AF3302">
        <v>3</v>
      </c>
      <c r="AG3302">
        <v>36</v>
      </c>
      <c r="AH3302">
        <v>32</v>
      </c>
    </row>
    <row r="3303" spans="1:34" x14ac:dyDescent="0.25">
      <c r="A3303" s="3" t="s">
        <v>3378</v>
      </c>
      <c r="B3303" s="1">
        <v>45723</v>
      </c>
      <c r="C3303" s="23">
        <f t="shared" si="255"/>
        <v>7</v>
      </c>
      <c r="D3303" s="23">
        <f t="shared" si="256"/>
        <v>5</v>
      </c>
      <c r="E3303" s="23" t="str">
        <f t="shared" si="257"/>
        <v>viernes</v>
      </c>
      <c r="F3303" s="23">
        <f t="shared" si="258"/>
        <v>3</v>
      </c>
      <c r="G3303" s="23" t="str">
        <f t="shared" si="259"/>
        <v>marzo</v>
      </c>
      <c r="H3303" s="2">
        <v>0.46180555555555558</v>
      </c>
      <c r="I3303" t="s">
        <v>26</v>
      </c>
      <c r="J3303" t="str">
        <f>VLOOKUP(ventas_starbucks_2025[[#This Row],[sucursal]],cambio_sucursal[#All],2,0)</f>
        <v>Sucursal San Lorenzo 47</v>
      </c>
      <c r="K3303" t="s">
        <v>254</v>
      </c>
      <c r="L3303" t="s">
        <v>44</v>
      </c>
      <c r="M3303" t="s">
        <v>45</v>
      </c>
      <c r="N3303" t="str">
        <f>IFERROR(VLOOKUP(ventas_starbucks_2025[[#This Row],[tamaño_sucio]],cambio_tamaño[#All],2,0),"Tamaño único")</f>
        <v>Grande</v>
      </c>
      <c r="O3303">
        <v>2</v>
      </c>
      <c r="P3303">
        <v>1206.76</v>
      </c>
      <c r="Q3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3">
        <v>2413.52</v>
      </c>
      <c r="S3303" t="s">
        <v>5</v>
      </c>
      <c r="T3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3" t="str">
        <f>VLOOKUP(ventas_starbucks_2025[[#This Row],[canal_compra]],cambio_canal_compra[#All],2,0)</f>
        <v>En tienda</v>
      </c>
      <c r="V3303" t="s">
        <v>40</v>
      </c>
      <c r="W3303" t="str">
        <f>VLOOKUP(ventas_starbucks_2025[[#This Row],[método_pago]],cambio_metodo_pago[#All],2,0)</f>
        <v>Efectivo</v>
      </c>
      <c r="X3303" t="s">
        <v>22</v>
      </c>
      <c r="Y3303">
        <v>0</v>
      </c>
      <c r="Z3303" t="str">
        <f>VLOOKUP(ventas_starbucks_2025[[#This Row],[promoción_aplicada5]],promocion_cambiar[#All],2,0)</f>
        <v>Hora Feliz</v>
      </c>
      <c r="AA3303" t="s">
        <v>36</v>
      </c>
      <c r="AB3303" t="s">
        <v>9</v>
      </c>
      <c r="AC3303" t="s">
        <v>41</v>
      </c>
      <c r="AD3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03">
        <v>6.3</v>
      </c>
      <c r="AF3303">
        <v>4</v>
      </c>
      <c r="AG3303">
        <v>19</v>
      </c>
      <c r="AH3303">
        <v>17</v>
      </c>
    </row>
    <row r="3304" spans="1:34" x14ac:dyDescent="0.25">
      <c r="A3304" s="3" t="s">
        <v>3379</v>
      </c>
      <c r="B3304" s="1">
        <v>45688</v>
      </c>
      <c r="C3304" s="23">
        <f t="shared" si="255"/>
        <v>31</v>
      </c>
      <c r="D3304" s="23">
        <f t="shared" si="256"/>
        <v>5</v>
      </c>
      <c r="E3304" s="23" t="str">
        <f t="shared" si="257"/>
        <v>viernes</v>
      </c>
      <c r="F3304" s="23">
        <f t="shared" si="258"/>
        <v>1</v>
      </c>
      <c r="G3304" s="23" t="str">
        <f t="shared" si="259"/>
        <v>enero</v>
      </c>
      <c r="H3304" s="2">
        <v>0.6430555555555556</v>
      </c>
      <c r="I3304" t="s">
        <v>12</v>
      </c>
      <c r="J3304" t="str">
        <f>VLOOKUP(ventas_starbucks_2025[[#This Row],[sucursal]],cambio_sucursal[#All],2,0)</f>
        <v>Sucursal Córdoba Shopping</v>
      </c>
      <c r="K3304" t="s">
        <v>2</v>
      </c>
      <c r="L3304" t="s">
        <v>3</v>
      </c>
      <c r="M3304" t="s">
        <v>4</v>
      </c>
      <c r="N3304" t="str">
        <f>IFERROR(VLOOKUP(ventas_starbucks_2025[[#This Row],[tamaño_sucio]],cambio_tamaño[#All],2,0),"Tamaño único")</f>
        <v>Tamaño único</v>
      </c>
      <c r="O3304">
        <v>3</v>
      </c>
      <c r="P3304">
        <v>2620.29</v>
      </c>
      <c r="Q3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04">
        <v>7860.87</v>
      </c>
      <c r="S3304" t="s">
        <v>5</v>
      </c>
      <c r="T3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4" t="str">
        <f>VLOOKUP(ventas_starbucks_2025[[#This Row],[canal_compra]],cambio_canal_compra[#All],2,0)</f>
        <v>En tienda</v>
      </c>
      <c r="V3304" t="s">
        <v>6</v>
      </c>
      <c r="W3304" t="str">
        <f>VLOOKUP(ventas_starbucks_2025[[#This Row],[método_pago]],cambio_metodo_pago[#All],2,0)</f>
        <v>Aplicación móbil</v>
      </c>
      <c r="X3304" t="s">
        <v>7</v>
      </c>
      <c r="Y3304">
        <v>0</v>
      </c>
      <c r="Z3304" t="str">
        <f>VLOOKUP(ventas_starbucks_2025[[#This Row],[promoción_aplicada5]],promocion_cambiar[#All],2,0)</f>
        <v>2x1</v>
      </c>
      <c r="AA3304" t="s">
        <v>51</v>
      </c>
      <c r="AB3304" t="s">
        <v>18</v>
      </c>
      <c r="AC3304" t="s">
        <v>24</v>
      </c>
      <c r="AD3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04">
        <v>7.9</v>
      </c>
      <c r="AF3304">
        <v>1</v>
      </c>
      <c r="AG3304">
        <v>28</v>
      </c>
      <c r="AH3304">
        <v>25</v>
      </c>
    </row>
    <row r="3305" spans="1:34" x14ac:dyDescent="0.25">
      <c r="A3305" s="3" t="s">
        <v>3380</v>
      </c>
      <c r="B3305" s="1">
        <v>45687</v>
      </c>
      <c r="C3305" s="23">
        <f t="shared" si="255"/>
        <v>30</v>
      </c>
      <c r="D3305" s="23">
        <f t="shared" si="256"/>
        <v>4</v>
      </c>
      <c r="E3305" s="1" t="str">
        <f t="shared" si="257"/>
        <v>jueves</v>
      </c>
      <c r="F3305" s="23">
        <f t="shared" si="258"/>
        <v>1</v>
      </c>
      <c r="G3305" s="1" t="str">
        <f t="shared" si="259"/>
        <v>enero</v>
      </c>
      <c r="H3305" s="2">
        <v>0.79236111111111107</v>
      </c>
      <c r="I3305" t="s">
        <v>1</v>
      </c>
      <c r="J3305" t="str">
        <f>VLOOKUP(ventas_starbucks_2025[[#This Row],[sucursal]],cambio_sucursal[#All],2,0)</f>
        <v>Sucursal Nueva Córdoba</v>
      </c>
      <c r="K3305" t="s">
        <v>113</v>
      </c>
      <c r="L3305" t="s">
        <v>44</v>
      </c>
      <c r="M3305" t="s">
        <v>62</v>
      </c>
      <c r="N3305" t="str">
        <f>IFERROR(VLOOKUP(ventas_starbucks_2025[[#This Row],[tamaño_sucio]],cambio_tamaño[#All],2,0),"Tamaño único")</f>
        <v>Extra-Grande</v>
      </c>
      <c r="O3305">
        <v>4</v>
      </c>
      <c r="P3305">
        <v>1712.21</v>
      </c>
      <c r="Q3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5">
        <v>6848.84</v>
      </c>
      <c r="S3305" t="s">
        <v>15</v>
      </c>
      <c r="T3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5" t="str">
        <f>VLOOKUP(ventas_starbucks_2025[[#This Row],[canal_compra]],cambio_canal_compra[#All],2,0)</f>
        <v>Para llevar</v>
      </c>
      <c r="V3305" t="s">
        <v>40</v>
      </c>
      <c r="W3305" t="str">
        <f>VLOOKUP(ventas_starbucks_2025[[#This Row],[método_pago]],cambio_metodo_pago[#All],2,0)</f>
        <v>Efectivo</v>
      </c>
      <c r="X3305" t="s">
        <v>22</v>
      </c>
      <c r="Y3305">
        <v>0</v>
      </c>
      <c r="Z3305" t="str">
        <f>VLOOKUP(ventas_starbucks_2025[[#This Row],[promoción_aplicada5]],promocion_cambiar[#All],2,0)</f>
        <v>Hora Feliz</v>
      </c>
      <c r="AA3305" t="s">
        <v>36</v>
      </c>
      <c r="AB3305" t="s">
        <v>23</v>
      </c>
      <c r="AC3305" t="s">
        <v>41</v>
      </c>
      <c r="AD3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05">
        <v>13.7</v>
      </c>
      <c r="AF3305">
        <v>2</v>
      </c>
      <c r="AG3305">
        <v>32</v>
      </c>
      <c r="AH3305">
        <v>28</v>
      </c>
    </row>
    <row r="3306" spans="1:34" x14ac:dyDescent="0.25">
      <c r="A3306" s="3" t="s">
        <v>3381</v>
      </c>
      <c r="B3306" s="1">
        <v>45740</v>
      </c>
      <c r="C3306" s="23">
        <f t="shared" si="255"/>
        <v>24</v>
      </c>
      <c r="D3306" s="23">
        <f t="shared" si="256"/>
        <v>1</v>
      </c>
      <c r="E3306" s="1" t="str">
        <f t="shared" si="257"/>
        <v>lunes</v>
      </c>
      <c r="F3306" s="23">
        <f t="shared" si="258"/>
        <v>3</v>
      </c>
      <c r="G3306" s="1" t="str">
        <f t="shared" si="259"/>
        <v>marzo</v>
      </c>
      <c r="H3306" s="2">
        <v>0.67083333333333328</v>
      </c>
      <c r="I3306" t="s">
        <v>1</v>
      </c>
      <c r="J3306" t="str">
        <f>VLOOKUP(ventas_starbucks_2025[[#This Row],[sucursal]],cambio_sucursal[#All],2,0)</f>
        <v>Sucursal Nueva Córdoba</v>
      </c>
      <c r="K3306" t="s">
        <v>82</v>
      </c>
      <c r="L3306" t="s">
        <v>28</v>
      </c>
      <c r="M3306" t="s">
        <v>4</v>
      </c>
      <c r="N3306" t="str">
        <f>IFERROR(VLOOKUP(ventas_starbucks_2025[[#This Row],[tamaño_sucio]],cambio_tamaño[#All],2,0),"Tamaño único")</f>
        <v>Tamaño único</v>
      </c>
      <c r="O3306">
        <v>1</v>
      </c>
      <c r="P3306">
        <v>2083.69</v>
      </c>
      <c r="Q3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06">
        <v>2083.69</v>
      </c>
      <c r="S3306" t="s">
        <v>31</v>
      </c>
      <c r="T3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6" t="str">
        <f>VLOOKUP(ventas_starbucks_2025[[#This Row],[canal_compra]],cambio_canal_compra[#All],2,0)</f>
        <v>Entrega domicilio</v>
      </c>
      <c r="V3306" t="s">
        <v>16</v>
      </c>
      <c r="W3306" t="str">
        <f>VLOOKUP(ventas_starbucks_2025[[#This Row],[método_pago]],cambio_metodo_pago[#All],2,0)</f>
        <v>Tarjeta</v>
      </c>
      <c r="X3306" t="s">
        <v>22</v>
      </c>
      <c r="Y3306">
        <v>0</v>
      </c>
      <c r="Z3306" t="str">
        <f>VLOOKUP(ventas_starbucks_2025[[#This Row],[promoción_aplicada5]],promocion_cambiar[#All],2,0)</f>
        <v>Hora Feliz</v>
      </c>
      <c r="AA3306" t="s">
        <v>36</v>
      </c>
      <c r="AB3306" t="s">
        <v>9</v>
      </c>
      <c r="AC3306" t="s">
        <v>41</v>
      </c>
      <c r="AD3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06">
        <v>14.5</v>
      </c>
      <c r="AF3306">
        <v>2</v>
      </c>
      <c r="AG3306">
        <v>34</v>
      </c>
      <c r="AH3306">
        <v>33</v>
      </c>
    </row>
    <row r="3307" spans="1:34" x14ac:dyDescent="0.25">
      <c r="A3307" s="3" t="s">
        <v>3382</v>
      </c>
      <c r="B3307" s="1">
        <v>45750</v>
      </c>
      <c r="C3307" s="23">
        <f t="shared" si="255"/>
        <v>3</v>
      </c>
      <c r="D3307" s="23">
        <f t="shared" si="256"/>
        <v>4</v>
      </c>
      <c r="E3307" s="23" t="str">
        <f t="shared" si="257"/>
        <v>jueves</v>
      </c>
      <c r="F3307" s="23">
        <f t="shared" si="258"/>
        <v>4</v>
      </c>
      <c r="G3307" s="23" t="str">
        <f t="shared" si="259"/>
        <v>abril</v>
      </c>
      <c r="H3307" s="2">
        <v>0.61944444444444446</v>
      </c>
      <c r="I3307" t="s">
        <v>1</v>
      </c>
      <c r="J3307" t="str">
        <f>VLOOKUP(ventas_starbucks_2025[[#This Row],[sucursal]],cambio_sucursal[#All],2,0)</f>
        <v>Sucursal Nueva Córdoba</v>
      </c>
      <c r="K3307" t="s">
        <v>48</v>
      </c>
      <c r="L3307" t="s">
        <v>49</v>
      </c>
      <c r="M3307" t="s">
        <v>62</v>
      </c>
      <c r="N3307" t="str">
        <f>IFERROR(VLOOKUP(ventas_starbucks_2025[[#This Row],[tamaño_sucio]],cambio_tamaño[#All],2,0),"Tamaño único")</f>
        <v>Extra-Grande</v>
      </c>
      <c r="O3307">
        <v>5</v>
      </c>
      <c r="P3307">
        <v>1931.63</v>
      </c>
      <c r="Q3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7">
        <v>9658.15</v>
      </c>
      <c r="S3307" t="s">
        <v>31</v>
      </c>
      <c r="T3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7" t="str">
        <f>VLOOKUP(ventas_starbucks_2025[[#This Row],[canal_compra]],cambio_canal_compra[#All],2,0)</f>
        <v>Entrega domicilio</v>
      </c>
      <c r="V3307" t="s">
        <v>16</v>
      </c>
      <c r="W3307" t="str">
        <f>VLOOKUP(ventas_starbucks_2025[[#This Row],[método_pago]],cambio_metodo_pago[#All],2,0)</f>
        <v>Tarjeta</v>
      </c>
      <c r="X3307" t="s">
        <v>7</v>
      </c>
      <c r="Y3307">
        <v>10</v>
      </c>
      <c r="Z3307" t="str">
        <f>VLOOKUP(ventas_starbucks_2025[[#This Row],[promoción_aplicada5]],promocion_cambiar[#All],2,0)</f>
        <v>Ninguna</v>
      </c>
      <c r="AA3307" t="s">
        <v>17</v>
      </c>
      <c r="AB3307" t="s">
        <v>52</v>
      </c>
      <c r="AC3307" t="s">
        <v>24</v>
      </c>
      <c r="AD3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07">
        <v>3.4</v>
      </c>
      <c r="AF3307">
        <v>3</v>
      </c>
      <c r="AG3307">
        <v>22</v>
      </c>
      <c r="AH3307">
        <v>17</v>
      </c>
    </row>
    <row r="3308" spans="1:34" x14ac:dyDescent="0.25">
      <c r="A3308" s="3" t="s">
        <v>3383</v>
      </c>
      <c r="B3308" s="1">
        <v>45682</v>
      </c>
      <c r="C3308" s="23">
        <f t="shared" si="255"/>
        <v>25</v>
      </c>
      <c r="D3308" s="23">
        <f t="shared" si="256"/>
        <v>6</v>
      </c>
      <c r="E3308" s="23" t="str">
        <f t="shared" si="257"/>
        <v>sábado</v>
      </c>
      <c r="F3308" s="23">
        <f t="shared" si="258"/>
        <v>1</v>
      </c>
      <c r="G3308" s="23" t="str">
        <f t="shared" si="259"/>
        <v>enero</v>
      </c>
      <c r="H3308" s="2">
        <v>0.64444444444444449</v>
      </c>
      <c r="I3308" t="s">
        <v>1</v>
      </c>
      <c r="J3308" t="str">
        <f>VLOOKUP(ventas_starbucks_2025[[#This Row],[sucursal]],cambio_sucursal[#All],2,0)</f>
        <v>Sucursal Nueva Córdoba</v>
      </c>
      <c r="K3308" t="s">
        <v>43</v>
      </c>
      <c r="L3308" t="s">
        <v>44</v>
      </c>
      <c r="M3308" t="s">
        <v>50</v>
      </c>
      <c r="N3308" t="str">
        <f>IFERROR(VLOOKUP(ventas_starbucks_2025[[#This Row],[tamaño_sucio]],cambio_tamaño[#All],2,0),"Tamaño único")</f>
        <v>Mediano</v>
      </c>
      <c r="O3308">
        <v>2</v>
      </c>
      <c r="P3308">
        <v>1530.09</v>
      </c>
      <c r="Q3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8">
        <v>3060.18</v>
      </c>
      <c r="S3308" t="s">
        <v>5</v>
      </c>
      <c r="T3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8" t="str">
        <f>VLOOKUP(ventas_starbucks_2025[[#This Row],[canal_compra]],cambio_canal_compra[#All],2,0)</f>
        <v>En tienda</v>
      </c>
      <c r="V3308" t="s">
        <v>16</v>
      </c>
      <c r="W3308" t="str">
        <f>VLOOKUP(ventas_starbucks_2025[[#This Row],[método_pago]],cambio_metodo_pago[#All],2,0)</f>
        <v>Tarjeta</v>
      </c>
      <c r="X3308" t="s">
        <v>22</v>
      </c>
      <c r="Y3308">
        <v>0</v>
      </c>
      <c r="Z3308" t="str">
        <f>VLOOKUP(ventas_starbucks_2025[[#This Row],[promoción_aplicada5]],promocion_cambiar[#All],2,0)</f>
        <v>Hora Feliz</v>
      </c>
      <c r="AA3308" t="s">
        <v>36</v>
      </c>
      <c r="AB3308" t="s">
        <v>9</v>
      </c>
      <c r="AC3308" t="s">
        <v>24</v>
      </c>
      <c r="AD3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08">
        <v>6</v>
      </c>
      <c r="AF3308">
        <v>4</v>
      </c>
      <c r="AG3308">
        <v>48</v>
      </c>
      <c r="AH3308">
        <v>46</v>
      </c>
    </row>
    <row r="3309" spans="1:34" x14ac:dyDescent="0.25">
      <c r="A3309" s="3" t="s">
        <v>3384</v>
      </c>
      <c r="B3309" s="1">
        <v>45682</v>
      </c>
      <c r="C3309" s="23">
        <f t="shared" si="255"/>
        <v>25</v>
      </c>
      <c r="D3309" s="23">
        <f t="shared" si="256"/>
        <v>6</v>
      </c>
      <c r="E3309" s="1" t="str">
        <f t="shared" si="257"/>
        <v>sábado</v>
      </c>
      <c r="F3309" s="23">
        <f t="shared" si="258"/>
        <v>1</v>
      </c>
      <c r="G3309" s="1" t="str">
        <f t="shared" si="259"/>
        <v>enero</v>
      </c>
      <c r="H3309" s="2">
        <v>0.75486111111111109</v>
      </c>
      <c r="I3309" t="s">
        <v>57</v>
      </c>
      <c r="J3309" t="str">
        <f>VLOOKUP(ventas_starbucks_2025[[#This Row],[sucursal]],cambio_sucursal[#All],2,0)</f>
        <v>Sucursal Avda Colón</v>
      </c>
      <c r="K3309" t="s">
        <v>89</v>
      </c>
      <c r="L3309" t="s">
        <v>90</v>
      </c>
      <c r="M3309" t="s">
        <v>4</v>
      </c>
      <c r="N3309" t="str">
        <f>IFERROR(VLOOKUP(ventas_starbucks_2025[[#This Row],[tamaño_sucio]],cambio_tamaño[#All],2,0),"Tamaño único")</f>
        <v>Tamaño único</v>
      </c>
      <c r="O3309">
        <v>3</v>
      </c>
      <c r="P3309">
        <v>1321.48</v>
      </c>
      <c r="Q3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9">
        <v>3964.44</v>
      </c>
      <c r="S3309" t="s">
        <v>31</v>
      </c>
      <c r="T3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9" t="str">
        <f>VLOOKUP(ventas_starbucks_2025[[#This Row],[canal_compra]],cambio_canal_compra[#All],2,0)</f>
        <v>Entrega domicilio</v>
      </c>
      <c r="V3309" t="s">
        <v>16</v>
      </c>
      <c r="W3309" t="str">
        <f>VLOOKUP(ventas_starbucks_2025[[#This Row],[método_pago]],cambio_metodo_pago[#All],2,0)</f>
        <v>Tarjeta</v>
      </c>
      <c r="X3309" t="s">
        <v>22</v>
      </c>
      <c r="Y3309">
        <v>0</v>
      </c>
      <c r="Z3309" t="str">
        <f>VLOOKUP(ventas_starbucks_2025[[#This Row],[promoción_aplicada5]],promocion_cambiar[#All],2,0)</f>
        <v>Combo</v>
      </c>
      <c r="AA3309" t="s">
        <v>8</v>
      </c>
      <c r="AB3309" t="s">
        <v>52</v>
      </c>
      <c r="AC3309" t="s">
        <v>41</v>
      </c>
      <c r="AD3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09">
        <v>9.6</v>
      </c>
      <c r="AF3309">
        <v>3</v>
      </c>
      <c r="AG3309">
        <v>10</v>
      </c>
      <c r="AH3309">
        <v>7</v>
      </c>
    </row>
    <row r="3310" spans="1:34" x14ac:dyDescent="0.25">
      <c r="A3310" s="3" t="s">
        <v>3385</v>
      </c>
      <c r="B3310" s="1">
        <v>45679</v>
      </c>
      <c r="C3310" s="23">
        <f t="shared" si="255"/>
        <v>22</v>
      </c>
      <c r="D3310" s="23">
        <f t="shared" si="256"/>
        <v>3</v>
      </c>
      <c r="E3310" s="23" t="str">
        <f t="shared" si="257"/>
        <v>miércoles</v>
      </c>
      <c r="F3310" s="23">
        <f t="shared" si="258"/>
        <v>1</v>
      </c>
      <c r="G3310" s="23" t="str">
        <f t="shared" si="259"/>
        <v>enero</v>
      </c>
      <c r="H3310" s="2">
        <v>0.4861111111111111</v>
      </c>
      <c r="I3310" t="s">
        <v>57</v>
      </c>
      <c r="J3310" t="str">
        <f>VLOOKUP(ventas_starbucks_2025[[#This Row],[sucursal]],cambio_sucursal[#All],2,0)</f>
        <v>Sucursal Avda Colón</v>
      </c>
      <c r="K3310" t="s">
        <v>101</v>
      </c>
      <c r="L3310" t="s">
        <v>3</v>
      </c>
      <c r="M3310" t="s">
        <v>4</v>
      </c>
      <c r="N3310" t="str">
        <f>IFERROR(VLOOKUP(ventas_starbucks_2025[[#This Row],[tamaño_sucio]],cambio_tamaño[#All],2,0),"Tamaño único")</f>
        <v>Tamaño único</v>
      </c>
      <c r="O3310">
        <v>5</v>
      </c>
      <c r="P3310">
        <v>3107.25</v>
      </c>
      <c r="Q3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10">
        <v>15536.25</v>
      </c>
      <c r="S3310" t="s">
        <v>15</v>
      </c>
      <c r="T3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310" t="str">
        <f>VLOOKUP(ventas_starbucks_2025[[#This Row],[canal_compra]],cambio_canal_compra[#All],2,0)</f>
        <v>Para llevar</v>
      </c>
      <c r="V3310" t="s">
        <v>6</v>
      </c>
      <c r="W3310" t="str">
        <f>VLOOKUP(ventas_starbucks_2025[[#This Row],[método_pago]],cambio_metodo_pago[#All],2,0)</f>
        <v>Aplicación móbil</v>
      </c>
      <c r="X3310" t="s">
        <v>7</v>
      </c>
      <c r="Y3310">
        <v>0</v>
      </c>
      <c r="Z3310" t="str">
        <f>VLOOKUP(ventas_starbucks_2025[[#This Row],[promoción_aplicada5]],promocion_cambiar[#All],2,0)</f>
        <v>Ninguna</v>
      </c>
      <c r="AA3310" t="s">
        <v>17</v>
      </c>
      <c r="AB3310" t="s">
        <v>32</v>
      </c>
      <c r="AC3310" t="s">
        <v>41</v>
      </c>
      <c r="AD3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10">
        <v>3.9</v>
      </c>
      <c r="AF3310">
        <v>4</v>
      </c>
      <c r="AG3310">
        <v>32</v>
      </c>
      <c r="AH3310">
        <v>27</v>
      </c>
    </row>
    <row r="3311" spans="1:34" x14ac:dyDescent="0.25">
      <c r="A3311" s="3" t="s">
        <v>3386</v>
      </c>
      <c r="B3311" s="1">
        <v>45698</v>
      </c>
      <c r="C3311" s="23">
        <f t="shared" si="255"/>
        <v>10</v>
      </c>
      <c r="D3311" s="23">
        <f t="shared" si="256"/>
        <v>1</v>
      </c>
      <c r="E3311" s="23" t="str">
        <f t="shared" si="257"/>
        <v>lunes</v>
      </c>
      <c r="F3311" s="23">
        <f t="shared" si="258"/>
        <v>2</v>
      </c>
      <c r="G3311" s="23" t="str">
        <f t="shared" si="259"/>
        <v>febrero</v>
      </c>
      <c r="H3311" s="2">
        <v>0.83958333333333335</v>
      </c>
      <c r="I3311" t="s">
        <v>26</v>
      </c>
      <c r="J3311" t="str">
        <f>VLOOKUP(ventas_starbucks_2025[[#This Row],[sucursal]],cambio_sucursal[#All],2,0)</f>
        <v>Sucursal San Lorenzo 47</v>
      </c>
      <c r="K3311" t="s">
        <v>2</v>
      </c>
      <c r="L3311" t="s">
        <v>3</v>
      </c>
      <c r="M3311" t="s">
        <v>4</v>
      </c>
      <c r="N3311" t="str">
        <f>IFERROR(VLOOKUP(ventas_starbucks_2025[[#This Row],[tamaño_sucio]],cambio_tamaño[#All],2,0),"Tamaño único")</f>
        <v>Tamaño único</v>
      </c>
      <c r="O3311">
        <v>3</v>
      </c>
      <c r="P3311">
        <v>2589.64</v>
      </c>
      <c r="Q3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11">
        <v>7768.92</v>
      </c>
      <c r="S3311" t="s">
        <v>5</v>
      </c>
      <c r="T3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11" t="str">
        <f>VLOOKUP(ventas_starbucks_2025[[#This Row],[canal_compra]],cambio_canal_compra[#All],2,0)</f>
        <v>En tienda</v>
      </c>
      <c r="V3311" t="s">
        <v>6</v>
      </c>
      <c r="W3311" t="str">
        <f>VLOOKUP(ventas_starbucks_2025[[#This Row],[método_pago]],cambio_metodo_pago[#All],2,0)</f>
        <v>Aplicación móbil</v>
      </c>
      <c r="X3311" t="s">
        <v>22</v>
      </c>
      <c r="Y3311">
        <v>0</v>
      </c>
      <c r="Z3311" t="str">
        <f>VLOOKUP(ventas_starbucks_2025[[#This Row],[promoción_aplicada5]],promocion_cambiar[#All],2,0)</f>
        <v>Hora Feliz</v>
      </c>
      <c r="AA3311" t="s">
        <v>36</v>
      </c>
      <c r="AB3311" t="s">
        <v>23</v>
      </c>
      <c r="AC3311" t="s">
        <v>24</v>
      </c>
      <c r="AD3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11">
        <v>2.7</v>
      </c>
      <c r="AF3311">
        <v>1</v>
      </c>
      <c r="AG3311">
        <v>15</v>
      </c>
      <c r="AH3311">
        <v>12</v>
      </c>
    </row>
    <row r="3312" spans="1:34" x14ac:dyDescent="0.25">
      <c r="A3312" s="3" t="s">
        <v>3387</v>
      </c>
      <c r="B3312" s="1">
        <v>45712</v>
      </c>
      <c r="C3312" s="23">
        <f t="shared" si="255"/>
        <v>24</v>
      </c>
      <c r="D3312" s="23">
        <f t="shared" si="256"/>
        <v>1</v>
      </c>
      <c r="E3312" s="23" t="str">
        <f t="shared" si="257"/>
        <v>lunes</v>
      </c>
      <c r="F3312" s="23">
        <f t="shared" si="258"/>
        <v>2</v>
      </c>
      <c r="G3312" s="23" t="str">
        <f t="shared" si="259"/>
        <v>febrero</v>
      </c>
      <c r="H3312" s="2">
        <v>0.47222222222222221</v>
      </c>
      <c r="I3312" t="s">
        <v>26</v>
      </c>
      <c r="J3312" t="str">
        <f>VLOOKUP(ventas_starbucks_2025[[#This Row],[sucursal]],cambio_sucursal[#All],2,0)</f>
        <v>Sucursal San Lorenzo 47</v>
      </c>
      <c r="K3312" t="s">
        <v>13</v>
      </c>
      <c r="L3312" t="s">
        <v>14</v>
      </c>
      <c r="M3312" t="s">
        <v>4</v>
      </c>
      <c r="N3312" t="str">
        <f>IFERROR(VLOOKUP(ventas_starbucks_2025[[#This Row],[tamaño_sucio]],cambio_tamaño[#All],2,0),"Tamaño único")</f>
        <v>Tamaño único</v>
      </c>
      <c r="O3312">
        <v>4</v>
      </c>
      <c r="P3312">
        <v>2154.62</v>
      </c>
      <c r="Q3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12">
        <v>8618.48</v>
      </c>
      <c r="S3312" t="s">
        <v>5</v>
      </c>
      <c r="T3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12" t="str">
        <f>VLOOKUP(ventas_starbucks_2025[[#This Row],[canal_compra]],cambio_canal_compra[#All],2,0)</f>
        <v>En tienda</v>
      </c>
      <c r="V3312" t="s">
        <v>16</v>
      </c>
      <c r="W3312" t="str">
        <f>VLOOKUP(ventas_starbucks_2025[[#This Row],[método_pago]],cambio_metodo_pago[#All],2,0)</f>
        <v>Tarjeta</v>
      </c>
      <c r="X3312" t="s">
        <v>7</v>
      </c>
      <c r="Y3312">
        <v>15</v>
      </c>
      <c r="Z3312" t="str">
        <f>VLOOKUP(ventas_starbucks_2025[[#This Row],[promoción_aplicada5]],promocion_cambiar[#All],2,0)</f>
        <v>Hora Feliz</v>
      </c>
      <c r="AA3312" t="s">
        <v>36</v>
      </c>
      <c r="AB3312" t="s">
        <v>52</v>
      </c>
      <c r="AC3312" t="s">
        <v>41</v>
      </c>
      <c r="AD3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12">
        <v>14.3</v>
      </c>
      <c r="AF3312">
        <v>2</v>
      </c>
      <c r="AG3312">
        <v>44</v>
      </c>
      <c r="AH3312">
        <v>40</v>
      </c>
    </row>
    <row r="3313" spans="1:34" x14ac:dyDescent="0.25">
      <c r="A3313" s="3" t="s">
        <v>3388</v>
      </c>
      <c r="B3313" s="1">
        <v>45738</v>
      </c>
      <c r="C3313" s="23">
        <f t="shared" si="255"/>
        <v>22</v>
      </c>
      <c r="D3313" s="23">
        <f t="shared" si="256"/>
        <v>6</v>
      </c>
      <c r="E3313" s="23" t="str">
        <f t="shared" si="257"/>
        <v>sábado</v>
      </c>
      <c r="F3313" s="23">
        <f t="shared" si="258"/>
        <v>3</v>
      </c>
      <c r="G3313" s="23" t="str">
        <f t="shared" si="259"/>
        <v>marzo</v>
      </c>
      <c r="H3313" s="2">
        <v>0.42152777777777778</v>
      </c>
      <c r="I3313" t="s">
        <v>1</v>
      </c>
      <c r="J3313" t="str">
        <f>VLOOKUP(ventas_starbucks_2025[[#This Row],[sucursal]],cambio_sucursal[#All],2,0)</f>
        <v>Sucursal Nueva Córdoba</v>
      </c>
      <c r="K3313" t="s">
        <v>130</v>
      </c>
      <c r="L3313" t="s">
        <v>65</v>
      </c>
      <c r="M3313" t="s">
        <v>4</v>
      </c>
      <c r="N3313" t="str">
        <f>IFERROR(VLOOKUP(ventas_starbucks_2025[[#This Row],[tamaño_sucio]],cambio_tamaño[#All],2,0),"Tamaño único")</f>
        <v>Tamaño único</v>
      </c>
      <c r="O3313">
        <v>3</v>
      </c>
      <c r="P3313">
        <v>1412.58</v>
      </c>
      <c r="Q3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3">
        <v>4237.74</v>
      </c>
      <c r="S3313" t="s">
        <v>5</v>
      </c>
      <c r="T3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13" t="str">
        <f>VLOOKUP(ventas_starbucks_2025[[#This Row],[canal_compra]],cambio_canal_compra[#All],2,0)</f>
        <v>En tienda</v>
      </c>
      <c r="V3313" t="s">
        <v>6</v>
      </c>
      <c r="W3313" t="str">
        <f>VLOOKUP(ventas_starbucks_2025[[#This Row],[método_pago]],cambio_metodo_pago[#All],2,0)</f>
        <v>Aplicación móbil</v>
      </c>
      <c r="X3313" t="s">
        <v>7</v>
      </c>
      <c r="Y3313">
        <v>0</v>
      </c>
      <c r="Z3313" t="str">
        <f>VLOOKUP(ventas_starbucks_2025[[#This Row],[promoción_aplicada5]],promocion_cambiar[#All],2,0)</f>
        <v>Ninguna</v>
      </c>
      <c r="AA3313" t="s">
        <v>17</v>
      </c>
      <c r="AB3313" t="s">
        <v>23</v>
      </c>
      <c r="AC3313" t="s">
        <v>10</v>
      </c>
      <c r="AD3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13">
        <v>2.6</v>
      </c>
      <c r="AF3313">
        <v>3</v>
      </c>
      <c r="AG3313">
        <v>13</v>
      </c>
      <c r="AH3313">
        <v>10</v>
      </c>
    </row>
    <row r="3314" spans="1:34" x14ac:dyDescent="0.25">
      <c r="A3314" s="3" t="s">
        <v>3389</v>
      </c>
      <c r="B3314" s="1">
        <v>45670</v>
      </c>
      <c r="C3314" s="23">
        <f t="shared" si="255"/>
        <v>13</v>
      </c>
      <c r="D3314" s="23">
        <f t="shared" si="256"/>
        <v>1</v>
      </c>
      <c r="E3314" s="23" t="str">
        <f t="shared" si="257"/>
        <v>lunes</v>
      </c>
      <c r="F3314" s="23">
        <f t="shared" si="258"/>
        <v>1</v>
      </c>
      <c r="G3314" s="23" t="str">
        <f t="shared" si="259"/>
        <v>enero</v>
      </c>
      <c r="H3314" s="2">
        <v>0.81458333333333333</v>
      </c>
      <c r="I3314" t="s">
        <v>12</v>
      </c>
      <c r="J3314" t="str">
        <f>VLOOKUP(ventas_starbucks_2025[[#This Row],[sucursal]],cambio_sucursal[#All],2,0)</f>
        <v>Sucursal Córdoba Shopping</v>
      </c>
      <c r="K3314" t="s">
        <v>48</v>
      </c>
      <c r="L3314" t="s">
        <v>49</v>
      </c>
      <c r="M3314" t="s">
        <v>55</v>
      </c>
      <c r="N3314" t="str">
        <f>IFERROR(VLOOKUP(ventas_starbucks_2025[[#This Row],[tamaño_sucio]],cambio_tamaño[#All],2,0),"Tamaño único")</f>
        <v>Pequeño</v>
      </c>
      <c r="O3314">
        <v>4</v>
      </c>
      <c r="P3314">
        <v>2014.38</v>
      </c>
      <c r="Q3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14">
        <v>8057.52</v>
      </c>
      <c r="S3314" t="s">
        <v>15</v>
      </c>
      <c r="T3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14" t="str">
        <f>VLOOKUP(ventas_starbucks_2025[[#This Row],[canal_compra]],cambio_canal_compra[#All],2,0)</f>
        <v>Para llevar</v>
      </c>
      <c r="V3314" t="s">
        <v>40</v>
      </c>
      <c r="W3314" t="str">
        <f>VLOOKUP(ventas_starbucks_2025[[#This Row],[método_pago]],cambio_metodo_pago[#All],2,0)</f>
        <v>Efectivo</v>
      </c>
      <c r="X3314" t="s">
        <v>7</v>
      </c>
      <c r="Y3314">
        <v>15</v>
      </c>
      <c r="Z3314" t="str">
        <f>VLOOKUP(ventas_starbucks_2025[[#This Row],[promoción_aplicada5]],promocion_cambiar[#All],2,0)</f>
        <v>Combo</v>
      </c>
      <c r="AA3314" t="s">
        <v>8</v>
      </c>
      <c r="AB3314" t="s">
        <v>52</v>
      </c>
      <c r="AC3314" t="s">
        <v>24</v>
      </c>
      <c r="AD3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14">
        <v>6.3</v>
      </c>
      <c r="AF3314">
        <v>4</v>
      </c>
      <c r="AG3314">
        <v>35</v>
      </c>
      <c r="AH3314">
        <v>31</v>
      </c>
    </row>
    <row r="3315" spans="1:34" x14ac:dyDescent="0.25">
      <c r="A3315" s="3" t="s">
        <v>3390</v>
      </c>
      <c r="B3315" s="1">
        <v>45752</v>
      </c>
      <c r="C3315" s="23">
        <f t="shared" si="255"/>
        <v>5</v>
      </c>
      <c r="D3315" s="23">
        <f t="shared" si="256"/>
        <v>6</v>
      </c>
      <c r="E3315" s="23" t="str">
        <f t="shared" si="257"/>
        <v>sábado</v>
      </c>
      <c r="F3315" s="23">
        <f t="shared" si="258"/>
        <v>4</v>
      </c>
      <c r="G3315" s="23" t="str">
        <f t="shared" si="259"/>
        <v>abril</v>
      </c>
      <c r="H3315" s="2">
        <v>0.38750000000000001</v>
      </c>
      <c r="I3315" t="s">
        <v>26</v>
      </c>
      <c r="J3315" t="str">
        <f>VLOOKUP(ventas_starbucks_2025[[#This Row],[sucursal]],cambio_sucursal[#All],2,0)</f>
        <v>Sucursal San Lorenzo 47</v>
      </c>
      <c r="K3315" t="s">
        <v>34</v>
      </c>
      <c r="L3315" t="s">
        <v>35</v>
      </c>
      <c r="M3315" t="s">
        <v>4</v>
      </c>
      <c r="N3315" t="str">
        <f>IFERROR(VLOOKUP(ventas_starbucks_2025[[#This Row],[tamaño_sucio]],cambio_tamaño[#All],2,0),"Tamaño único")</f>
        <v>Tamaño único</v>
      </c>
      <c r="O3315">
        <v>4</v>
      </c>
      <c r="P3315">
        <v>1219.5</v>
      </c>
      <c r="Q3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5">
        <v>4878</v>
      </c>
      <c r="S3315" t="s">
        <v>31</v>
      </c>
      <c r="T3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15" t="str">
        <f>VLOOKUP(ventas_starbucks_2025[[#This Row],[canal_compra]],cambio_canal_compra[#All],2,0)</f>
        <v>Entrega domicilio</v>
      </c>
      <c r="V3315" t="s">
        <v>16</v>
      </c>
      <c r="W3315" t="str">
        <f>VLOOKUP(ventas_starbucks_2025[[#This Row],[método_pago]],cambio_metodo_pago[#All],2,0)</f>
        <v>Tarjeta</v>
      </c>
      <c r="X3315" t="s">
        <v>22</v>
      </c>
      <c r="Y3315">
        <v>0</v>
      </c>
      <c r="Z3315" t="str">
        <f>VLOOKUP(ventas_starbucks_2025[[#This Row],[promoción_aplicada5]],promocion_cambiar[#All],2,0)</f>
        <v>2x1</v>
      </c>
      <c r="AA3315" t="s">
        <v>51</v>
      </c>
      <c r="AB3315" t="s">
        <v>23</v>
      </c>
      <c r="AC3315" t="s">
        <v>41</v>
      </c>
      <c r="AD3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15">
        <v>3.2</v>
      </c>
      <c r="AF3315">
        <v>5</v>
      </c>
      <c r="AG3315">
        <v>50</v>
      </c>
      <c r="AH3315">
        <v>46</v>
      </c>
    </row>
    <row r="3316" spans="1:34" x14ac:dyDescent="0.25">
      <c r="A3316" s="3" t="s">
        <v>3391</v>
      </c>
      <c r="B3316" s="1">
        <v>45730</v>
      </c>
      <c r="C3316" s="23">
        <f t="shared" si="255"/>
        <v>14</v>
      </c>
      <c r="D3316" s="23">
        <f t="shared" si="256"/>
        <v>5</v>
      </c>
      <c r="E3316" s="23" t="str">
        <f t="shared" si="257"/>
        <v>viernes</v>
      </c>
      <c r="F3316" s="23">
        <f t="shared" si="258"/>
        <v>3</v>
      </c>
      <c r="G3316" s="23" t="str">
        <f t="shared" si="259"/>
        <v>marzo</v>
      </c>
      <c r="H3316" s="2">
        <v>0.67847222222222225</v>
      </c>
      <c r="I3316" t="s">
        <v>57</v>
      </c>
      <c r="J3316" t="str">
        <f>VLOOKUP(ventas_starbucks_2025[[#This Row],[sucursal]],cambio_sucursal[#All],2,0)</f>
        <v>Sucursal Avda Colón</v>
      </c>
      <c r="K3316" t="s">
        <v>89</v>
      </c>
      <c r="L3316" t="s">
        <v>90</v>
      </c>
      <c r="M3316" t="s">
        <v>4</v>
      </c>
      <c r="N3316" t="str">
        <f>IFERROR(VLOOKUP(ventas_starbucks_2025[[#This Row],[tamaño_sucio]],cambio_tamaño[#All],2,0),"Tamaño único")</f>
        <v>Tamaño único</v>
      </c>
      <c r="O3316">
        <v>5</v>
      </c>
      <c r="P3316">
        <v>1662.61</v>
      </c>
      <c r="Q3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6">
        <v>8313.0499999999993</v>
      </c>
      <c r="S3316" t="s">
        <v>15</v>
      </c>
      <c r="T3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16" t="str">
        <f>VLOOKUP(ventas_starbucks_2025[[#This Row],[canal_compra]],cambio_canal_compra[#All],2,0)</f>
        <v>Para llevar</v>
      </c>
      <c r="V3316" t="s">
        <v>16</v>
      </c>
      <c r="W3316" t="str">
        <f>VLOOKUP(ventas_starbucks_2025[[#This Row],[método_pago]],cambio_metodo_pago[#All],2,0)</f>
        <v>Tarjeta</v>
      </c>
      <c r="X3316" t="s">
        <v>7</v>
      </c>
      <c r="Y3316">
        <v>15</v>
      </c>
      <c r="Z3316" t="str">
        <f>VLOOKUP(ventas_starbucks_2025[[#This Row],[promoción_aplicada5]],promocion_cambiar[#All],2,0)</f>
        <v>Combo</v>
      </c>
      <c r="AA3316" t="s">
        <v>8</v>
      </c>
      <c r="AB3316" t="s">
        <v>9</v>
      </c>
      <c r="AC3316" t="s">
        <v>10</v>
      </c>
      <c r="AD3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16">
        <v>2.6</v>
      </c>
      <c r="AF3316">
        <v>1</v>
      </c>
      <c r="AG3316">
        <v>23</v>
      </c>
      <c r="AH3316">
        <v>18</v>
      </c>
    </row>
    <row r="3317" spans="1:34" x14ac:dyDescent="0.25">
      <c r="A3317" s="3" t="s">
        <v>3392</v>
      </c>
      <c r="B3317" s="1">
        <v>45764</v>
      </c>
      <c r="C3317" s="23">
        <f t="shared" si="255"/>
        <v>17</v>
      </c>
      <c r="D3317" s="23">
        <f t="shared" si="256"/>
        <v>4</v>
      </c>
      <c r="E3317" s="23" t="str">
        <f t="shared" si="257"/>
        <v>jueves</v>
      </c>
      <c r="F3317" s="23">
        <f t="shared" si="258"/>
        <v>4</v>
      </c>
      <c r="G3317" s="23" t="str">
        <f t="shared" si="259"/>
        <v>abril</v>
      </c>
      <c r="H3317" s="2">
        <v>0.77986111111111112</v>
      </c>
      <c r="I3317" t="s">
        <v>12</v>
      </c>
      <c r="J3317" t="str">
        <f>VLOOKUP(ventas_starbucks_2025[[#This Row],[sucursal]],cambio_sucursal[#All],2,0)</f>
        <v>Sucursal Córdoba Shopping</v>
      </c>
      <c r="K3317" t="s">
        <v>13</v>
      </c>
      <c r="L3317" t="s">
        <v>14</v>
      </c>
      <c r="M3317" t="s">
        <v>4</v>
      </c>
      <c r="N3317" t="str">
        <f>IFERROR(VLOOKUP(ventas_starbucks_2025[[#This Row],[tamaño_sucio]],cambio_tamaño[#All],2,0),"Tamaño único")</f>
        <v>Tamaño único</v>
      </c>
      <c r="O3317">
        <v>4</v>
      </c>
      <c r="P3317">
        <v>1849.97</v>
      </c>
      <c r="Q3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7">
        <v>7399.88</v>
      </c>
      <c r="S3317" t="s">
        <v>5</v>
      </c>
      <c r="T3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17" t="str">
        <f>VLOOKUP(ventas_starbucks_2025[[#This Row],[canal_compra]],cambio_canal_compra[#All],2,0)</f>
        <v>En tienda</v>
      </c>
      <c r="V3317" t="s">
        <v>40</v>
      </c>
      <c r="W3317" t="str">
        <f>VLOOKUP(ventas_starbucks_2025[[#This Row],[método_pago]],cambio_metodo_pago[#All],2,0)</f>
        <v>Efectivo</v>
      </c>
      <c r="X3317" t="s">
        <v>22</v>
      </c>
      <c r="Y3317">
        <v>0</v>
      </c>
      <c r="Z3317" t="str">
        <f>VLOOKUP(ventas_starbucks_2025[[#This Row],[promoción_aplicada5]],promocion_cambiar[#All],2,0)</f>
        <v>Ninguna</v>
      </c>
      <c r="AA3317" t="s">
        <v>17</v>
      </c>
      <c r="AB3317" t="s">
        <v>9</v>
      </c>
      <c r="AC3317" t="s">
        <v>41</v>
      </c>
      <c r="AD3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17">
        <v>14.4</v>
      </c>
      <c r="AF3317">
        <v>1</v>
      </c>
      <c r="AG3317">
        <v>24</v>
      </c>
      <c r="AH3317">
        <v>20</v>
      </c>
    </row>
    <row r="3318" spans="1:34" x14ac:dyDescent="0.25">
      <c r="A3318" s="3" t="s">
        <v>3393</v>
      </c>
      <c r="B3318" s="1">
        <v>45669</v>
      </c>
      <c r="C3318" s="23">
        <f t="shared" si="255"/>
        <v>12</v>
      </c>
      <c r="D3318" s="23">
        <f t="shared" si="256"/>
        <v>7</v>
      </c>
      <c r="E3318" s="1" t="str">
        <f t="shared" si="257"/>
        <v>domingo</v>
      </c>
      <c r="F3318" s="23">
        <f t="shared" si="258"/>
        <v>1</v>
      </c>
      <c r="G3318" s="1" t="str">
        <f t="shared" si="259"/>
        <v>enero</v>
      </c>
      <c r="H3318" s="2">
        <v>0.49236111111111114</v>
      </c>
      <c r="I3318" t="s">
        <v>57</v>
      </c>
      <c r="J3318" t="str">
        <f>VLOOKUP(ventas_starbucks_2025[[#This Row],[sucursal]],cambio_sucursal[#All],2,0)</f>
        <v>Sucursal Avda Colón</v>
      </c>
      <c r="K3318" t="s">
        <v>64</v>
      </c>
      <c r="L3318" t="s">
        <v>65</v>
      </c>
      <c r="M3318" t="s">
        <v>4</v>
      </c>
      <c r="N3318" t="str">
        <f>IFERROR(VLOOKUP(ventas_starbucks_2025[[#This Row],[tamaño_sucio]],cambio_tamaño[#All],2,0),"Tamaño único")</f>
        <v>Tamaño único</v>
      </c>
      <c r="O3318">
        <v>4</v>
      </c>
      <c r="P3318">
        <v>1529.67</v>
      </c>
      <c r="Q3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8">
        <v>6118.68</v>
      </c>
      <c r="S3318" t="s">
        <v>5</v>
      </c>
      <c r="T3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18" t="str">
        <f>VLOOKUP(ventas_starbucks_2025[[#This Row],[canal_compra]],cambio_canal_compra[#All],2,0)</f>
        <v>En tienda</v>
      </c>
      <c r="V3318" t="s">
        <v>40</v>
      </c>
      <c r="W3318" t="str">
        <f>VLOOKUP(ventas_starbucks_2025[[#This Row],[método_pago]],cambio_metodo_pago[#All],2,0)</f>
        <v>Efectivo</v>
      </c>
      <c r="X3318" t="s">
        <v>22</v>
      </c>
      <c r="Y3318">
        <v>0</v>
      </c>
      <c r="Z3318" t="str">
        <f>VLOOKUP(ventas_starbucks_2025[[#This Row],[promoción_aplicada5]],promocion_cambiar[#All],2,0)</f>
        <v>Ninguna</v>
      </c>
      <c r="AA3318" t="s">
        <v>17</v>
      </c>
      <c r="AB3318" t="s">
        <v>18</v>
      </c>
      <c r="AC3318" t="s">
        <v>41</v>
      </c>
      <c r="AD3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18">
        <v>10.4</v>
      </c>
      <c r="AF3318">
        <v>4</v>
      </c>
      <c r="AG3318">
        <v>48</v>
      </c>
      <c r="AH3318">
        <v>44</v>
      </c>
    </row>
    <row r="3319" spans="1:34" x14ac:dyDescent="0.25">
      <c r="A3319" s="3" t="s">
        <v>3394</v>
      </c>
      <c r="B3319" s="1">
        <v>45710</v>
      </c>
      <c r="C3319" s="23">
        <f t="shared" si="255"/>
        <v>22</v>
      </c>
      <c r="D3319" s="23">
        <f t="shared" si="256"/>
        <v>6</v>
      </c>
      <c r="E3319" s="1" t="str">
        <f t="shared" si="257"/>
        <v>sábado</v>
      </c>
      <c r="F3319" s="23">
        <f t="shared" si="258"/>
        <v>2</v>
      </c>
      <c r="G3319" s="1" t="str">
        <f t="shared" si="259"/>
        <v>febrero</v>
      </c>
      <c r="H3319" s="2">
        <v>0.62569444444444444</v>
      </c>
      <c r="I3319" t="s">
        <v>26</v>
      </c>
      <c r="J3319" t="str">
        <f>VLOOKUP(ventas_starbucks_2025[[#This Row],[sucursal]],cambio_sucursal[#All],2,0)</f>
        <v>Sucursal San Lorenzo 47</v>
      </c>
      <c r="K3319" t="s">
        <v>254</v>
      </c>
      <c r="L3319" t="s">
        <v>44</v>
      </c>
      <c r="M3319" t="s">
        <v>50</v>
      </c>
      <c r="N3319" t="str">
        <f>IFERROR(VLOOKUP(ventas_starbucks_2025[[#This Row],[tamaño_sucio]],cambio_tamaño[#All],2,0),"Tamaño único")</f>
        <v>Mediano</v>
      </c>
      <c r="O3319">
        <v>2</v>
      </c>
      <c r="P3319">
        <v>1590.2</v>
      </c>
      <c r="Q3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9">
        <v>3180.4</v>
      </c>
      <c r="S3319" t="s">
        <v>15</v>
      </c>
      <c r="T3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19" t="str">
        <f>VLOOKUP(ventas_starbucks_2025[[#This Row],[canal_compra]],cambio_canal_compra[#All],2,0)</f>
        <v>Para llevar</v>
      </c>
      <c r="V3319" t="s">
        <v>6</v>
      </c>
      <c r="W3319" t="str">
        <f>VLOOKUP(ventas_starbucks_2025[[#This Row],[método_pago]],cambio_metodo_pago[#All],2,0)</f>
        <v>Aplicación móbil</v>
      </c>
      <c r="X3319" t="s">
        <v>7</v>
      </c>
      <c r="Y3319">
        <v>15</v>
      </c>
      <c r="Z3319" t="str">
        <f>VLOOKUP(ventas_starbucks_2025[[#This Row],[promoción_aplicada5]],promocion_cambiar[#All],2,0)</f>
        <v>Ninguna</v>
      </c>
      <c r="AA3319" t="s">
        <v>17</v>
      </c>
      <c r="AB3319" t="s">
        <v>29</v>
      </c>
      <c r="AC3319" t="s">
        <v>24</v>
      </c>
      <c r="AD3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19">
        <v>8.1999999999999993</v>
      </c>
      <c r="AF3319">
        <v>2</v>
      </c>
      <c r="AG3319">
        <v>18</v>
      </c>
      <c r="AH3319">
        <v>16</v>
      </c>
    </row>
    <row r="3320" spans="1:34" x14ac:dyDescent="0.25">
      <c r="A3320" s="3" t="s">
        <v>3395</v>
      </c>
      <c r="B3320" s="1">
        <v>45699</v>
      </c>
      <c r="C3320" s="23">
        <f t="shared" si="255"/>
        <v>11</v>
      </c>
      <c r="D3320" s="23">
        <f t="shared" si="256"/>
        <v>2</v>
      </c>
      <c r="E3320" s="23" t="str">
        <f t="shared" si="257"/>
        <v>martes</v>
      </c>
      <c r="F3320" s="23">
        <f t="shared" si="258"/>
        <v>2</v>
      </c>
      <c r="G3320" s="23" t="str">
        <f t="shared" si="259"/>
        <v>febrero</v>
      </c>
      <c r="H3320" s="2">
        <v>0.61319444444444449</v>
      </c>
      <c r="I3320" t="s">
        <v>12</v>
      </c>
      <c r="J3320" t="str">
        <f>VLOOKUP(ventas_starbucks_2025[[#This Row],[sucursal]],cambio_sucursal[#All],2,0)</f>
        <v>Sucursal Córdoba Shopping</v>
      </c>
      <c r="K3320" t="s">
        <v>2</v>
      </c>
      <c r="L3320" t="s">
        <v>3</v>
      </c>
      <c r="M3320" t="s">
        <v>4</v>
      </c>
      <c r="N3320" t="str">
        <f>IFERROR(VLOOKUP(ventas_starbucks_2025[[#This Row],[tamaño_sucio]],cambio_tamaño[#All],2,0),"Tamaño único")</f>
        <v>Tamaño único</v>
      </c>
      <c r="O3320">
        <v>2</v>
      </c>
      <c r="P3320">
        <v>3081.75</v>
      </c>
      <c r="Q3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20">
        <v>6163.5</v>
      </c>
      <c r="S3320" t="s">
        <v>15</v>
      </c>
      <c r="T3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20" t="str">
        <f>VLOOKUP(ventas_starbucks_2025[[#This Row],[canal_compra]],cambio_canal_compra[#All],2,0)</f>
        <v>Para llevar</v>
      </c>
      <c r="V3320" t="s">
        <v>40</v>
      </c>
      <c r="W3320" t="str">
        <f>VLOOKUP(ventas_starbucks_2025[[#This Row],[método_pago]],cambio_metodo_pago[#All],2,0)</f>
        <v>Efectivo</v>
      </c>
      <c r="X3320" t="s">
        <v>7</v>
      </c>
      <c r="Y3320">
        <v>10</v>
      </c>
      <c r="Z3320" t="str">
        <f>VLOOKUP(ventas_starbucks_2025[[#This Row],[promoción_aplicada5]],promocion_cambiar[#All],2,0)</f>
        <v>Combo</v>
      </c>
      <c r="AA3320" t="s">
        <v>8</v>
      </c>
      <c r="AB3320" t="s">
        <v>52</v>
      </c>
      <c r="AC3320" t="s">
        <v>10</v>
      </c>
      <c r="AD3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20">
        <v>6.6</v>
      </c>
      <c r="AF3320">
        <v>3</v>
      </c>
      <c r="AG3320">
        <v>43</v>
      </c>
      <c r="AH3320">
        <v>41</v>
      </c>
    </row>
    <row r="3321" spans="1:34" x14ac:dyDescent="0.25">
      <c r="A3321" s="3" t="s">
        <v>3396</v>
      </c>
      <c r="B3321" s="1">
        <v>45688</v>
      </c>
      <c r="C3321" s="23">
        <f t="shared" si="255"/>
        <v>31</v>
      </c>
      <c r="D3321" s="23">
        <f t="shared" si="256"/>
        <v>5</v>
      </c>
      <c r="E3321" s="23" t="str">
        <f t="shared" si="257"/>
        <v>viernes</v>
      </c>
      <c r="F3321" s="23">
        <f t="shared" si="258"/>
        <v>1</v>
      </c>
      <c r="G3321" s="23" t="str">
        <f t="shared" si="259"/>
        <v>enero</v>
      </c>
      <c r="H3321" s="2">
        <v>0.78749999999999998</v>
      </c>
      <c r="I3321" t="s">
        <v>12</v>
      </c>
      <c r="J3321" t="str">
        <f>VLOOKUP(ventas_starbucks_2025[[#This Row],[sucursal]],cambio_sucursal[#All],2,0)</f>
        <v>Sucursal Córdoba Shopping</v>
      </c>
      <c r="K3321" t="s">
        <v>27</v>
      </c>
      <c r="L3321" t="s">
        <v>28</v>
      </c>
      <c r="M3321" t="s">
        <v>4</v>
      </c>
      <c r="N3321" t="str">
        <f>IFERROR(VLOOKUP(ventas_starbucks_2025[[#This Row],[tamaño_sucio]],cambio_tamaño[#All],2,0),"Tamaño único")</f>
        <v>Tamaño único</v>
      </c>
      <c r="O3321">
        <v>1</v>
      </c>
      <c r="P3321">
        <v>2292.62</v>
      </c>
      <c r="Q3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21">
        <v>2292.62</v>
      </c>
      <c r="S3321" t="s">
        <v>31</v>
      </c>
      <c r="T3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21" t="str">
        <f>VLOOKUP(ventas_starbucks_2025[[#This Row],[canal_compra]],cambio_canal_compra[#All],2,0)</f>
        <v>Entrega domicilio</v>
      </c>
      <c r="V3321" t="s">
        <v>6</v>
      </c>
      <c r="W3321" t="str">
        <f>VLOOKUP(ventas_starbucks_2025[[#This Row],[método_pago]],cambio_metodo_pago[#All],2,0)</f>
        <v>Aplicación móbil</v>
      </c>
      <c r="X3321" t="s">
        <v>22</v>
      </c>
      <c r="Y3321">
        <v>0</v>
      </c>
      <c r="Z3321" t="str">
        <f>VLOOKUP(ventas_starbucks_2025[[#This Row],[promoción_aplicada5]],promocion_cambiar[#All],2,0)</f>
        <v>Ninguna</v>
      </c>
      <c r="AA3321" t="s">
        <v>17</v>
      </c>
      <c r="AB3321" t="s">
        <v>52</v>
      </c>
      <c r="AC3321" t="s">
        <v>10</v>
      </c>
      <c r="AD3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21">
        <v>2.9</v>
      </c>
      <c r="AF3321">
        <v>1</v>
      </c>
      <c r="AG3321">
        <v>31</v>
      </c>
      <c r="AH3321">
        <v>30</v>
      </c>
    </row>
    <row r="3322" spans="1:34" x14ac:dyDescent="0.25">
      <c r="A3322" s="3" t="s">
        <v>3397</v>
      </c>
      <c r="B3322" s="1">
        <v>45676</v>
      </c>
      <c r="C3322" s="23">
        <f t="shared" si="255"/>
        <v>19</v>
      </c>
      <c r="D3322" s="23">
        <f t="shared" si="256"/>
        <v>7</v>
      </c>
      <c r="E3322" s="23" t="str">
        <f t="shared" si="257"/>
        <v>domingo</v>
      </c>
      <c r="F3322" s="23">
        <f t="shared" si="258"/>
        <v>1</v>
      </c>
      <c r="G3322" s="23" t="str">
        <f t="shared" si="259"/>
        <v>enero</v>
      </c>
      <c r="H3322" s="2">
        <v>0.85833333333333328</v>
      </c>
      <c r="I3322" t="s">
        <v>12</v>
      </c>
      <c r="J3322" t="str">
        <f>VLOOKUP(ventas_starbucks_2025[[#This Row],[sucursal]],cambio_sucursal[#All],2,0)</f>
        <v>Sucursal Córdoba Shopping</v>
      </c>
      <c r="K3322" t="s">
        <v>2</v>
      </c>
      <c r="L3322" t="s">
        <v>3</v>
      </c>
      <c r="M3322" t="s">
        <v>4</v>
      </c>
      <c r="N3322" t="str">
        <f>IFERROR(VLOOKUP(ventas_starbucks_2025[[#This Row],[tamaño_sucio]],cambio_tamaño[#All],2,0),"Tamaño único")</f>
        <v>Tamaño único</v>
      </c>
      <c r="O3322">
        <v>5</v>
      </c>
      <c r="P3322">
        <v>3405.3</v>
      </c>
      <c r="Q3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22">
        <v>17026.5</v>
      </c>
      <c r="S3322" t="s">
        <v>15</v>
      </c>
      <c r="T3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322" t="str">
        <f>VLOOKUP(ventas_starbucks_2025[[#This Row],[canal_compra]],cambio_canal_compra[#All],2,0)</f>
        <v>Para llevar</v>
      </c>
      <c r="V3322" t="s">
        <v>6</v>
      </c>
      <c r="W3322" t="str">
        <f>VLOOKUP(ventas_starbucks_2025[[#This Row],[método_pago]],cambio_metodo_pago[#All],2,0)</f>
        <v>Aplicación móbil</v>
      </c>
      <c r="X3322" t="s">
        <v>7</v>
      </c>
      <c r="Y3322">
        <v>0</v>
      </c>
      <c r="Z3322" t="str">
        <f>VLOOKUP(ventas_starbucks_2025[[#This Row],[promoción_aplicada5]],promocion_cambiar[#All],2,0)</f>
        <v>Hora Feliz</v>
      </c>
      <c r="AA3322" t="s">
        <v>36</v>
      </c>
      <c r="AB3322" t="s">
        <v>52</v>
      </c>
      <c r="AC3322" t="s">
        <v>24</v>
      </c>
      <c r="AD3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22">
        <v>3.9</v>
      </c>
      <c r="AF3322">
        <v>3</v>
      </c>
      <c r="AG3322">
        <v>31</v>
      </c>
      <c r="AH3322">
        <v>26</v>
      </c>
    </row>
    <row r="3323" spans="1:34" x14ac:dyDescent="0.25">
      <c r="A3323" s="3" t="s">
        <v>3398</v>
      </c>
      <c r="B3323" s="1">
        <v>45725</v>
      </c>
      <c r="C3323" s="23">
        <f t="shared" si="255"/>
        <v>9</v>
      </c>
      <c r="D3323" s="23">
        <f t="shared" si="256"/>
        <v>7</v>
      </c>
      <c r="E3323" s="23" t="str">
        <f t="shared" si="257"/>
        <v>domingo</v>
      </c>
      <c r="F3323" s="23">
        <f t="shared" si="258"/>
        <v>3</v>
      </c>
      <c r="G3323" s="23" t="str">
        <f t="shared" si="259"/>
        <v>marzo</v>
      </c>
      <c r="H3323" s="2">
        <v>0.81319444444444444</v>
      </c>
      <c r="I3323" t="s">
        <v>1</v>
      </c>
      <c r="J3323" t="str">
        <f>VLOOKUP(ventas_starbucks_2025[[#This Row],[sucursal]],cambio_sucursal[#All],2,0)</f>
        <v>Sucursal Nueva Córdoba</v>
      </c>
      <c r="K3323" t="s">
        <v>34</v>
      </c>
      <c r="L3323" t="s">
        <v>35</v>
      </c>
      <c r="M3323" t="s">
        <v>4</v>
      </c>
      <c r="N3323" t="str">
        <f>IFERROR(VLOOKUP(ventas_starbucks_2025[[#This Row],[tamaño_sucio]],cambio_tamaño[#All],2,0),"Tamaño único")</f>
        <v>Tamaño único</v>
      </c>
      <c r="O3323">
        <v>3</v>
      </c>
      <c r="P3323">
        <v>1083.8</v>
      </c>
      <c r="Q3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3">
        <v>3251.4</v>
      </c>
      <c r="S3323" t="s">
        <v>15</v>
      </c>
      <c r="T3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23" t="str">
        <f>VLOOKUP(ventas_starbucks_2025[[#This Row],[canal_compra]],cambio_canal_compra[#All],2,0)</f>
        <v>Para llevar</v>
      </c>
      <c r="V3323" t="s">
        <v>40</v>
      </c>
      <c r="W3323" t="str">
        <f>VLOOKUP(ventas_starbucks_2025[[#This Row],[método_pago]],cambio_metodo_pago[#All],2,0)</f>
        <v>Efectivo</v>
      </c>
      <c r="X3323" t="s">
        <v>7</v>
      </c>
      <c r="Y3323">
        <v>10</v>
      </c>
      <c r="Z3323" t="str">
        <f>VLOOKUP(ventas_starbucks_2025[[#This Row],[promoción_aplicada5]],promocion_cambiar[#All],2,0)</f>
        <v>Hora Feliz</v>
      </c>
      <c r="AA3323" t="s">
        <v>36</v>
      </c>
      <c r="AB3323" t="s">
        <v>9</v>
      </c>
      <c r="AC3323" t="s">
        <v>41</v>
      </c>
      <c r="AD3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23">
        <v>14.6</v>
      </c>
      <c r="AF3323">
        <v>5</v>
      </c>
      <c r="AG3323">
        <v>10</v>
      </c>
      <c r="AH3323">
        <v>7</v>
      </c>
    </row>
    <row r="3324" spans="1:34" x14ac:dyDescent="0.25">
      <c r="A3324" s="3" t="s">
        <v>3399</v>
      </c>
      <c r="B3324" s="1">
        <v>45717</v>
      </c>
      <c r="C3324" s="23">
        <f t="shared" si="255"/>
        <v>1</v>
      </c>
      <c r="D3324" s="23">
        <f t="shared" si="256"/>
        <v>6</v>
      </c>
      <c r="E3324" s="1" t="str">
        <f t="shared" si="257"/>
        <v>sábado</v>
      </c>
      <c r="F3324" s="23">
        <f t="shared" si="258"/>
        <v>3</v>
      </c>
      <c r="G3324" s="1" t="str">
        <f t="shared" si="259"/>
        <v>marzo</v>
      </c>
      <c r="H3324" s="2">
        <v>0.82291666666666663</v>
      </c>
      <c r="I3324" t="s">
        <v>12</v>
      </c>
      <c r="J3324" t="str">
        <f>VLOOKUP(ventas_starbucks_2025[[#This Row],[sucursal]],cambio_sucursal[#All],2,0)</f>
        <v>Sucursal Córdoba Shopping</v>
      </c>
      <c r="K3324" t="s">
        <v>27</v>
      </c>
      <c r="L3324" t="s">
        <v>28</v>
      </c>
      <c r="M3324" t="s">
        <v>4</v>
      </c>
      <c r="N3324" t="str">
        <f>IFERROR(VLOOKUP(ventas_starbucks_2025[[#This Row],[tamaño_sucio]],cambio_tamaño[#All],2,0),"Tamaño único")</f>
        <v>Tamaño único</v>
      </c>
      <c r="O3324">
        <v>2</v>
      </c>
      <c r="P3324">
        <v>2364.46</v>
      </c>
      <c r="Q3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24">
        <v>4728.92</v>
      </c>
      <c r="S3324" t="s">
        <v>5</v>
      </c>
      <c r="T3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24" t="str">
        <f>VLOOKUP(ventas_starbucks_2025[[#This Row],[canal_compra]],cambio_canal_compra[#All],2,0)</f>
        <v>En tienda</v>
      </c>
      <c r="V3324" t="s">
        <v>16</v>
      </c>
      <c r="W3324" t="str">
        <f>VLOOKUP(ventas_starbucks_2025[[#This Row],[método_pago]],cambio_metodo_pago[#All],2,0)</f>
        <v>Tarjeta</v>
      </c>
      <c r="X3324" t="s">
        <v>22</v>
      </c>
      <c r="Y3324">
        <v>0</v>
      </c>
      <c r="Z3324" t="str">
        <f>VLOOKUP(ventas_starbucks_2025[[#This Row],[promoción_aplicada5]],promocion_cambiar[#All],2,0)</f>
        <v>Hora Feliz</v>
      </c>
      <c r="AA3324" t="s">
        <v>36</v>
      </c>
      <c r="AB3324" t="s">
        <v>18</v>
      </c>
      <c r="AC3324" t="s">
        <v>41</v>
      </c>
      <c r="AD3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24">
        <v>3.1</v>
      </c>
      <c r="AF3324">
        <v>1</v>
      </c>
      <c r="AG3324">
        <v>26</v>
      </c>
      <c r="AH3324">
        <v>24</v>
      </c>
    </row>
    <row r="3325" spans="1:34" x14ac:dyDescent="0.25">
      <c r="A3325" s="3" t="s">
        <v>3400</v>
      </c>
      <c r="B3325" s="1">
        <v>45745</v>
      </c>
      <c r="C3325" s="23">
        <f t="shared" si="255"/>
        <v>29</v>
      </c>
      <c r="D3325" s="23">
        <f t="shared" si="256"/>
        <v>6</v>
      </c>
      <c r="E3325" s="1" t="str">
        <f t="shared" si="257"/>
        <v>sábado</v>
      </c>
      <c r="F3325" s="23">
        <f t="shared" si="258"/>
        <v>3</v>
      </c>
      <c r="G3325" s="1" t="str">
        <f t="shared" si="259"/>
        <v>marzo</v>
      </c>
      <c r="H3325" s="2">
        <v>0.5541666666666667</v>
      </c>
      <c r="I3325" t="s">
        <v>12</v>
      </c>
      <c r="J3325" t="str">
        <f>VLOOKUP(ventas_starbucks_2025[[#This Row],[sucursal]],cambio_sucursal[#All],2,0)</f>
        <v>Sucursal Córdoba Shopping</v>
      </c>
      <c r="K3325" t="s">
        <v>94</v>
      </c>
      <c r="L3325" t="s">
        <v>70</v>
      </c>
      <c r="M3325" t="s">
        <v>62</v>
      </c>
      <c r="N3325" t="str">
        <f>IFERROR(VLOOKUP(ventas_starbucks_2025[[#This Row],[tamaño_sucio]],cambio_tamaño[#All],2,0),"Tamaño único")</f>
        <v>Extra-Grande</v>
      </c>
      <c r="O3325">
        <v>1</v>
      </c>
      <c r="P3325">
        <v>1726.45</v>
      </c>
      <c r="Q3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5">
        <v>1726.45</v>
      </c>
      <c r="S3325" t="s">
        <v>15</v>
      </c>
      <c r="T3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25" t="str">
        <f>VLOOKUP(ventas_starbucks_2025[[#This Row],[canal_compra]],cambio_canal_compra[#All],2,0)</f>
        <v>Para llevar</v>
      </c>
      <c r="V3325" t="s">
        <v>6</v>
      </c>
      <c r="W3325" t="str">
        <f>VLOOKUP(ventas_starbucks_2025[[#This Row],[método_pago]],cambio_metodo_pago[#All],2,0)</f>
        <v>Aplicación móbil</v>
      </c>
      <c r="X3325" t="s">
        <v>22</v>
      </c>
      <c r="Y3325">
        <v>0</v>
      </c>
      <c r="Z3325" t="str">
        <f>VLOOKUP(ventas_starbucks_2025[[#This Row],[promoción_aplicada5]],promocion_cambiar[#All],2,0)</f>
        <v>Hora Feliz</v>
      </c>
      <c r="AA3325" t="s">
        <v>36</v>
      </c>
      <c r="AB3325" t="s">
        <v>18</v>
      </c>
      <c r="AC3325" t="s">
        <v>24</v>
      </c>
      <c r="AD3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25">
        <v>11.5</v>
      </c>
      <c r="AF3325">
        <v>2</v>
      </c>
      <c r="AG3325">
        <v>41</v>
      </c>
      <c r="AH3325">
        <v>40</v>
      </c>
    </row>
    <row r="3326" spans="1:34" x14ac:dyDescent="0.25">
      <c r="A3326" s="3" t="s">
        <v>3401</v>
      </c>
      <c r="B3326" s="1">
        <v>45689</v>
      </c>
      <c r="C3326" s="23">
        <f t="shared" si="255"/>
        <v>1</v>
      </c>
      <c r="D3326" s="23">
        <f t="shared" si="256"/>
        <v>6</v>
      </c>
      <c r="E3326" s="23" t="str">
        <f t="shared" si="257"/>
        <v>sábado</v>
      </c>
      <c r="F3326" s="23">
        <f t="shared" si="258"/>
        <v>2</v>
      </c>
      <c r="G3326" s="23" t="str">
        <f t="shared" si="259"/>
        <v>febrero</v>
      </c>
      <c r="H3326" s="2">
        <v>0.32500000000000001</v>
      </c>
      <c r="I3326" t="s">
        <v>12</v>
      </c>
      <c r="J3326" t="str">
        <f>VLOOKUP(ventas_starbucks_2025[[#This Row],[sucursal]],cambio_sucursal[#All],2,0)</f>
        <v>Sucursal Córdoba Shopping</v>
      </c>
      <c r="K3326" t="s">
        <v>2</v>
      </c>
      <c r="L3326" t="s">
        <v>3</v>
      </c>
      <c r="M3326" t="s">
        <v>4</v>
      </c>
      <c r="N3326" t="str">
        <f>IFERROR(VLOOKUP(ventas_starbucks_2025[[#This Row],[tamaño_sucio]],cambio_tamaño[#All],2,0),"Tamaño único")</f>
        <v>Tamaño único</v>
      </c>
      <c r="O3326">
        <v>5</v>
      </c>
      <c r="P3326">
        <v>3190.12</v>
      </c>
      <c r="Q3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26">
        <v>15950.6</v>
      </c>
      <c r="S3326" t="s">
        <v>31</v>
      </c>
      <c r="T3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326" t="str">
        <f>VLOOKUP(ventas_starbucks_2025[[#This Row],[canal_compra]],cambio_canal_compra[#All],2,0)</f>
        <v>Entrega domicilio</v>
      </c>
      <c r="V3326" t="s">
        <v>16</v>
      </c>
      <c r="W3326" t="str">
        <f>VLOOKUP(ventas_starbucks_2025[[#This Row],[método_pago]],cambio_metodo_pago[#All],2,0)</f>
        <v>Tarjeta</v>
      </c>
      <c r="X3326" t="s">
        <v>7</v>
      </c>
      <c r="Y3326">
        <v>10</v>
      </c>
      <c r="Z3326" t="str">
        <f>VLOOKUP(ventas_starbucks_2025[[#This Row],[promoción_aplicada5]],promocion_cambiar[#All],2,0)</f>
        <v>Ninguna</v>
      </c>
      <c r="AA3326" t="s">
        <v>17</v>
      </c>
      <c r="AB3326" t="s">
        <v>32</v>
      </c>
      <c r="AC3326" t="s">
        <v>24</v>
      </c>
      <c r="AD3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26">
        <v>7.9</v>
      </c>
      <c r="AF3326">
        <v>1</v>
      </c>
      <c r="AG3326">
        <v>17</v>
      </c>
      <c r="AH3326">
        <v>12</v>
      </c>
    </row>
    <row r="3327" spans="1:34" x14ac:dyDescent="0.25">
      <c r="A3327" s="3" t="s">
        <v>3402</v>
      </c>
      <c r="B3327" s="1">
        <v>45670</v>
      </c>
      <c r="C3327" s="23">
        <f t="shared" si="255"/>
        <v>13</v>
      </c>
      <c r="D3327" s="23">
        <f t="shared" si="256"/>
        <v>1</v>
      </c>
      <c r="E3327" s="23" t="str">
        <f t="shared" si="257"/>
        <v>lunes</v>
      </c>
      <c r="F3327" s="23">
        <f t="shared" si="258"/>
        <v>1</v>
      </c>
      <c r="G3327" s="23" t="str">
        <f t="shared" si="259"/>
        <v>enero</v>
      </c>
      <c r="H3327" s="2">
        <v>0.68402777777777779</v>
      </c>
      <c r="I3327" t="s">
        <v>1</v>
      </c>
      <c r="J3327" t="str">
        <f>VLOOKUP(ventas_starbucks_2025[[#This Row],[sucursal]],cambio_sucursal[#All],2,0)</f>
        <v>Sucursal Nueva Córdoba</v>
      </c>
      <c r="K3327" t="s">
        <v>101</v>
      </c>
      <c r="L3327" t="s">
        <v>3</v>
      </c>
      <c r="M3327" t="s">
        <v>4</v>
      </c>
      <c r="N3327" t="str">
        <f>IFERROR(VLOOKUP(ventas_starbucks_2025[[#This Row],[tamaño_sucio]],cambio_tamaño[#All],2,0),"Tamaño único")</f>
        <v>Tamaño único</v>
      </c>
      <c r="O3327">
        <v>4</v>
      </c>
      <c r="P3327">
        <v>3376</v>
      </c>
      <c r="Q3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27">
        <v>13504</v>
      </c>
      <c r="S3327" t="s">
        <v>5</v>
      </c>
      <c r="T3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27" t="str">
        <f>VLOOKUP(ventas_starbucks_2025[[#This Row],[canal_compra]],cambio_canal_compra[#All],2,0)</f>
        <v>En tienda</v>
      </c>
      <c r="V3327" t="s">
        <v>16</v>
      </c>
      <c r="W3327" t="str">
        <f>VLOOKUP(ventas_starbucks_2025[[#This Row],[método_pago]],cambio_metodo_pago[#All],2,0)</f>
        <v>Tarjeta</v>
      </c>
      <c r="X3327" t="s">
        <v>7</v>
      </c>
      <c r="Y3327">
        <v>0</v>
      </c>
      <c r="Z3327" t="str">
        <f>VLOOKUP(ventas_starbucks_2025[[#This Row],[promoción_aplicada5]],promocion_cambiar[#All],2,0)</f>
        <v>2x1</v>
      </c>
      <c r="AA3327" t="s">
        <v>51</v>
      </c>
      <c r="AB3327" t="s">
        <v>32</v>
      </c>
      <c r="AC3327" t="s">
        <v>24</v>
      </c>
      <c r="AD3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27">
        <v>7</v>
      </c>
      <c r="AF3327">
        <v>4</v>
      </c>
      <c r="AG3327">
        <v>29</v>
      </c>
      <c r="AH3327">
        <v>25</v>
      </c>
    </row>
    <row r="3328" spans="1:34" x14ac:dyDescent="0.25">
      <c r="A3328" s="3" t="s">
        <v>3403</v>
      </c>
      <c r="B3328" s="1">
        <v>45664</v>
      </c>
      <c r="C3328" s="23">
        <f t="shared" si="255"/>
        <v>7</v>
      </c>
      <c r="D3328" s="23">
        <f t="shared" si="256"/>
        <v>2</v>
      </c>
      <c r="E3328" s="1" t="str">
        <f t="shared" si="257"/>
        <v>martes</v>
      </c>
      <c r="F3328" s="23">
        <f t="shared" si="258"/>
        <v>1</v>
      </c>
      <c r="G3328" s="1" t="str">
        <f t="shared" si="259"/>
        <v>enero</v>
      </c>
      <c r="H3328" s="2">
        <v>0.87291666666666667</v>
      </c>
      <c r="I3328" t="s">
        <v>12</v>
      </c>
      <c r="J3328" t="str">
        <f>VLOOKUP(ventas_starbucks_2025[[#This Row],[sucursal]],cambio_sucursal[#All],2,0)</f>
        <v>Sucursal Córdoba Shopping</v>
      </c>
      <c r="K3328" t="s">
        <v>87</v>
      </c>
      <c r="L3328" t="s">
        <v>65</v>
      </c>
      <c r="M3328" t="s">
        <v>4</v>
      </c>
      <c r="N3328" t="str">
        <f>IFERROR(VLOOKUP(ventas_starbucks_2025[[#This Row],[tamaño_sucio]],cambio_tamaño[#All],2,0),"Tamaño único")</f>
        <v>Tamaño único</v>
      </c>
      <c r="O3328">
        <v>4</v>
      </c>
      <c r="P3328">
        <v>1633.6</v>
      </c>
      <c r="Q3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8">
        <v>6534.4</v>
      </c>
      <c r="S3328" t="s">
        <v>15</v>
      </c>
      <c r="T3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28" t="str">
        <f>VLOOKUP(ventas_starbucks_2025[[#This Row],[canal_compra]],cambio_canal_compra[#All],2,0)</f>
        <v>Para llevar</v>
      </c>
      <c r="V3328" t="s">
        <v>6</v>
      </c>
      <c r="W3328" t="str">
        <f>VLOOKUP(ventas_starbucks_2025[[#This Row],[método_pago]],cambio_metodo_pago[#All],2,0)</f>
        <v>Aplicación móbil</v>
      </c>
      <c r="X3328" t="s">
        <v>22</v>
      </c>
      <c r="Y3328">
        <v>0</v>
      </c>
      <c r="Z3328" t="str">
        <f>VLOOKUP(ventas_starbucks_2025[[#This Row],[promoción_aplicada5]],promocion_cambiar[#All],2,0)</f>
        <v>Combo</v>
      </c>
      <c r="AA3328" t="s">
        <v>8</v>
      </c>
      <c r="AB3328" t="s">
        <v>32</v>
      </c>
      <c r="AC3328" t="s">
        <v>24</v>
      </c>
      <c r="AD3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28">
        <v>12</v>
      </c>
      <c r="AF3328">
        <v>5</v>
      </c>
      <c r="AG3328">
        <v>20</v>
      </c>
      <c r="AH3328">
        <v>16</v>
      </c>
    </row>
    <row r="3329" spans="1:34" x14ac:dyDescent="0.25">
      <c r="A3329" s="3" t="s">
        <v>3404</v>
      </c>
      <c r="B3329" s="1">
        <v>45684</v>
      </c>
      <c r="C3329" s="23">
        <f t="shared" si="255"/>
        <v>27</v>
      </c>
      <c r="D3329" s="23">
        <f t="shared" si="256"/>
        <v>1</v>
      </c>
      <c r="E3329" s="23" t="str">
        <f t="shared" si="257"/>
        <v>lunes</v>
      </c>
      <c r="F3329" s="23">
        <f t="shared" si="258"/>
        <v>1</v>
      </c>
      <c r="G3329" s="23" t="str">
        <f t="shared" si="259"/>
        <v>enero</v>
      </c>
      <c r="H3329" s="2">
        <v>0.84444444444444444</v>
      </c>
      <c r="I3329" t="s">
        <v>12</v>
      </c>
      <c r="J3329" t="str">
        <f>VLOOKUP(ventas_starbucks_2025[[#This Row],[sucursal]],cambio_sucursal[#All],2,0)</f>
        <v>Sucursal Córdoba Shopping</v>
      </c>
      <c r="K3329" t="s">
        <v>13</v>
      </c>
      <c r="L3329" t="s">
        <v>14</v>
      </c>
      <c r="M3329" t="s">
        <v>4</v>
      </c>
      <c r="N3329" t="str">
        <f>IFERROR(VLOOKUP(ventas_starbucks_2025[[#This Row],[tamaño_sucio]],cambio_tamaño[#All],2,0),"Tamaño único")</f>
        <v>Tamaño único</v>
      </c>
      <c r="O3329">
        <v>5</v>
      </c>
      <c r="P3329">
        <v>2047.82</v>
      </c>
      <c r="Q3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29">
        <v>10239.1</v>
      </c>
      <c r="S3329" t="s">
        <v>5</v>
      </c>
      <c r="T3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29" t="str">
        <f>VLOOKUP(ventas_starbucks_2025[[#This Row],[canal_compra]],cambio_canal_compra[#All],2,0)</f>
        <v>En tienda</v>
      </c>
      <c r="V3329" t="s">
        <v>16</v>
      </c>
      <c r="W3329" t="str">
        <f>VLOOKUP(ventas_starbucks_2025[[#This Row],[método_pago]],cambio_metodo_pago[#All],2,0)</f>
        <v>Tarjeta</v>
      </c>
      <c r="X3329" t="s">
        <v>7</v>
      </c>
      <c r="Y3329">
        <v>10</v>
      </c>
      <c r="Z3329" t="str">
        <f>VLOOKUP(ventas_starbucks_2025[[#This Row],[promoción_aplicada5]],promocion_cambiar[#All],2,0)</f>
        <v>Ninguna</v>
      </c>
      <c r="AA3329" t="s">
        <v>17</v>
      </c>
      <c r="AB3329" t="s">
        <v>32</v>
      </c>
      <c r="AC3329" t="s">
        <v>41</v>
      </c>
      <c r="AD3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29">
        <v>12</v>
      </c>
      <c r="AF3329">
        <v>2</v>
      </c>
      <c r="AG3329">
        <v>46</v>
      </c>
      <c r="AH3329">
        <v>41</v>
      </c>
    </row>
    <row r="3330" spans="1:34" x14ac:dyDescent="0.25">
      <c r="A3330" s="3" t="s">
        <v>3405</v>
      </c>
      <c r="B3330" s="1">
        <v>45753</v>
      </c>
      <c r="C3330" s="23">
        <f t="shared" ref="C3330:C3393" si="260">DAY(B3330)</f>
        <v>6</v>
      </c>
      <c r="D3330" s="23">
        <f t="shared" ref="D3330:D3393" si="261">WEEKDAY(B3330,2)</f>
        <v>7</v>
      </c>
      <c r="E3330" s="23" t="str">
        <f t="shared" ref="E3330:E3393" si="262">TEXT(B3330,"dddd")</f>
        <v>domingo</v>
      </c>
      <c r="F3330" s="23">
        <f t="shared" ref="F3330:F3393" si="263">MONTH(B3330)</f>
        <v>4</v>
      </c>
      <c r="G3330" s="23" t="str">
        <f t="shared" ref="G3330:G3393" si="264">TEXT(B3330,"mmmm")</f>
        <v>abril</v>
      </c>
      <c r="H3330" s="2">
        <v>0.61597222222222225</v>
      </c>
      <c r="I3330" t="s">
        <v>12</v>
      </c>
      <c r="J3330" t="str">
        <f>VLOOKUP(ventas_starbucks_2025[[#This Row],[sucursal]],cambio_sucursal[#All],2,0)</f>
        <v>Sucursal Córdoba Shopping</v>
      </c>
      <c r="K3330" t="s">
        <v>38</v>
      </c>
      <c r="L3330" t="s">
        <v>39</v>
      </c>
      <c r="M3330" t="s">
        <v>4</v>
      </c>
      <c r="N3330" t="str">
        <f>IFERROR(VLOOKUP(ventas_starbucks_2025[[#This Row],[tamaño_sucio]],cambio_tamaño[#All],2,0),"Tamaño único")</f>
        <v>Tamaño único</v>
      </c>
      <c r="O3330">
        <v>4</v>
      </c>
      <c r="P3330">
        <v>1285.19</v>
      </c>
      <c r="Q3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0">
        <v>5140.76</v>
      </c>
      <c r="S3330" t="s">
        <v>5</v>
      </c>
      <c r="T3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30" t="str">
        <f>VLOOKUP(ventas_starbucks_2025[[#This Row],[canal_compra]],cambio_canal_compra[#All],2,0)</f>
        <v>En tienda</v>
      </c>
      <c r="V3330" t="s">
        <v>40</v>
      </c>
      <c r="W3330" t="str">
        <f>VLOOKUP(ventas_starbucks_2025[[#This Row],[método_pago]],cambio_metodo_pago[#All],2,0)</f>
        <v>Efectivo</v>
      </c>
      <c r="X3330" t="s">
        <v>7</v>
      </c>
      <c r="Y3330">
        <v>15</v>
      </c>
      <c r="Z3330" t="str">
        <f>VLOOKUP(ventas_starbucks_2025[[#This Row],[promoción_aplicada5]],promocion_cambiar[#All],2,0)</f>
        <v>Ninguna</v>
      </c>
      <c r="AA3330" t="s">
        <v>17</v>
      </c>
      <c r="AB3330" t="s">
        <v>32</v>
      </c>
      <c r="AC3330" t="s">
        <v>41</v>
      </c>
      <c r="AD3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0">
        <v>9</v>
      </c>
      <c r="AF3330">
        <v>5</v>
      </c>
      <c r="AG3330">
        <v>11</v>
      </c>
      <c r="AH3330">
        <v>7</v>
      </c>
    </row>
    <row r="3331" spans="1:34" x14ac:dyDescent="0.25">
      <c r="A3331" s="3" t="s">
        <v>3406</v>
      </c>
      <c r="B3331" s="1">
        <v>45667</v>
      </c>
      <c r="C3331" s="23">
        <f t="shared" si="260"/>
        <v>10</v>
      </c>
      <c r="D3331" s="23">
        <f t="shared" si="261"/>
        <v>5</v>
      </c>
      <c r="E3331" s="23" t="str">
        <f t="shared" si="262"/>
        <v>viernes</v>
      </c>
      <c r="F3331" s="23">
        <f t="shared" si="263"/>
        <v>1</v>
      </c>
      <c r="G3331" s="23" t="str">
        <f t="shared" si="264"/>
        <v>enero</v>
      </c>
      <c r="H3331" s="2">
        <v>0.34722222222222221</v>
      </c>
      <c r="I3331" t="s">
        <v>57</v>
      </c>
      <c r="J3331" t="str">
        <f>VLOOKUP(ventas_starbucks_2025[[#This Row],[sucursal]],cambio_sucursal[#All],2,0)</f>
        <v>Sucursal Avda Colón</v>
      </c>
      <c r="K3331" t="s">
        <v>13</v>
      </c>
      <c r="L3331" t="s">
        <v>14</v>
      </c>
      <c r="M3331" t="s">
        <v>4</v>
      </c>
      <c r="N3331" t="str">
        <f>IFERROR(VLOOKUP(ventas_starbucks_2025[[#This Row],[tamaño_sucio]],cambio_tamaño[#All],2,0),"Tamaño único")</f>
        <v>Tamaño único</v>
      </c>
      <c r="O3331">
        <v>1</v>
      </c>
      <c r="P3331">
        <v>2103.2199999999998</v>
      </c>
      <c r="Q3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31">
        <v>2103.2199999999998</v>
      </c>
      <c r="S3331" t="s">
        <v>31</v>
      </c>
      <c r="T3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1" t="str">
        <f>VLOOKUP(ventas_starbucks_2025[[#This Row],[canal_compra]],cambio_canal_compra[#All],2,0)</f>
        <v>Entrega domicilio</v>
      </c>
      <c r="V3331" t="s">
        <v>40</v>
      </c>
      <c r="W3331" t="str">
        <f>VLOOKUP(ventas_starbucks_2025[[#This Row],[método_pago]],cambio_metodo_pago[#All],2,0)</f>
        <v>Efectivo</v>
      </c>
      <c r="X3331" t="s">
        <v>7</v>
      </c>
      <c r="Y3331">
        <v>0</v>
      </c>
      <c r="Z3331" t="str">
        <f>VLOOKUP(ventas_starbucks_2025[[#This Row],[promoción_aplicada5]],promocion_cambiar[#All],2,0)</f>
        <v>Ninguna</v>
      </c>
      <c r="AA3331" t="s">
        <v>17</v>
      </c>
      <c r="AB3331" t="s">
        <v>32</v>
      </c>
      <c r="AC3331" t="s">
        <v>10</v>
      </c>
      <c r="AD3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31">
        <v>14.1</v>
      </c>
      <c r="AF3331">
        <v>4</v>
      </c>
      <c r="AG3331">
        <v>17</v>
      </c>
      <c r="AH3331">
        <v>16</v>
      </c>
    </row>
    <row r="3332" spans="1:34" x14ac:dyDescent="0.25">
      <c r="A3332" s="3" t="s">
        <v>3407</v>
      </c>
      <c r="B3332" s="1">
        <v>45696</v>
      </c>
      <c r="C3332" s="23">
        <f t="shared" si="260"/>
        <v>8</v>
      </c>
      <c r="D3332" s="23">
        <f t="shared" si="261"/>
        <v>6</v>
      </c>
      <c r="E3332" s="23" t="str">
        <f t="shared" si="262"/>
        <v>sábado</v>
      </c>
      <c r="F3332" s="23">
        <f t="shared" si="263"/>
        <v>2</v>
      </c>
      <c r="G3332" s="23" t="str">
        <f t="shared" si="264"/>
        <v>febrero</v>
      </c>
      <c r="H3332" s="2">
        <v>0.55625000000000002</v>
      </c>
      <c r="I3332" t="s">
        <v>12</v>
      </c>
      <c r="J3332" t="str">
        <f>VLOOKUP(ventas_starbucks_2025[[#This Row],[sucursal]],cambio_sucursal[#All],2,0)</f>
        <v>Sucursal Córdoba Shopping</v>
      </c>
      <c r="K3332" t="s">
        <v>48</v>
      </c>
      <c r="L3332" t="s">
        <v>49</v>
      </c>
      <c r="M3332" t="s">
        <v>50</v>
      </c>
      <c r="N3332" t="str">
        <f>IFERROR(VLOOKUP(ventas_starbucks_2025[[#This Row],[tamaño_sucio]],cambio_tamaño[#All],2,0),"Tamaño único")</f>
        <v>Mediano</v>
      </c>
      <c r="O3332">
        <v>1</v>
      </c>
      <c r="P3332">
        <v>2033.86</v>
      </c>
      <c r="Q3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32">
        <v>2033.86</v>
      </c>
      <c r="S3332" t="s">
        <v>15</v>
      </c>
      <c r="T3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2" t="str">
        <f>VLOOKUP(ventas_starbucks_2025[[#This Row],[canal_compra]],cambio_canal_compra[#All],2,0)</f>
        <v>Para llevar</v>
      </c>
      <c r="V3332" t="s">
        <v>16</v>
      </c>
      <c r="W3332" t="str">
        <f>VLOOKUP(ventas_starbucks_2025[[#This Row],[método_pago]],cambio_metodo_pago[#All],2,0)</f>
        <v>Tarjeta</v>
      </c>
      <c r="X3332" t="s">
        <v>7</v>
      </c>
      <c r="Y3332">
        <v>0</v>
      </c>
      <c r="Z3332" t="str">
        <f>VLOOKUP(ventas_starbucks_2025[[#This Row],[promoción_aplicada5]],promocion_cambiar[#All],2,0)</f>
        <v>Hora Feliz</v>
      </c>
      <c r="AA3332" t="s">
        <v>36</v>
      </c>
      <c r="AB3332" t="s">
        <v>23</v>
      </c>
      <c r="AC3332" t="s">
        <v>41</v>
      </c>
      <c r="AD3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2">
        <v>5.0999999999999996</v>
      </c>
      <c r="AF3332">
        <v>2</v>
      </c>
      <c r="AG3332">
        <v>10</v>
      </c>
      <c r="AH3332">
        <v>9</v>
      </c>
    </row>
    <row r="3333" spans="1:34" x14ac:dyDescent="0.25">
      <c r="A3333" s="3" t="s">
        <v>3408</v>
      </c>
      <c r="B3333" s="1">
        <v>45752</v>
      </c>
      <c r="C3333" s="23">
        <f t="shared" si="260"/>
        <v>5</v>
      </c>
      <c r="D3333" s="23">
        <f t="shared" si="261"/>
        <v>6</v>
      </c>
      <c r="E3333" s="1" t="str">
        <f t="shared" si="262"/>
        <v>sábado</v>
      </c>
      <c r="F3333" s="23">
        <f t="shared" si="263"/>
        <v>4</v>
      </c>
      <c r="G3333" s="1" t="str">
        <f t="shared" si="264"/>
        <v>abril</v>
      </c>
      <c r="H3333" s="2">
        <v>0.86319444444444449</v>
      </c>
      <c r="I3333" t="s">
        <v>1</v>
      </c>
      <c r="J3333" t="str">
        <f>VLOOKUP(ventas_starbucks_2025[[#This Row],[sucursal]],cambio_sucursal[#All],2,0)</f>
        <v>Sucursal Nueva Córdoba</v>
      </c>
      <c r="K3333" t="s">
        <v>87</v>
      </c>
      <c r="L3333" t="s">
        <v>65</v>
      </c>
      <c r="M3333" t="s">
        <v>4</v>
      </c>
      <c r="N3333" t="str">
        <f>IFERROR(VLOOKUP(ventas_starbucks_2025[[#This Row],[tamaño_sucio]],cambio_tamaño[#All],2,0),"Tamaño único")</f>
        <v>Tamaño único</v>
      </c>
      <c r="O3333">
        <v>3</v>
      </c>
      <c r="P3333">
        <v>1459.89</v>
      </c>
      <c r="Q3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3">
        <v>4379.67</v>
      </c>
      <c r="S3333" t="s">
        <v>15</v>
      </c>
      <c r="T3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3" t="str">
        <f>VLOOKUP(ventas_starbucks_2025[[#This Row],[canal_compra]],cambio_canal_compra[#All],2,0)</f>
        <v>Para llevar</v>
      </c>
      <c r="V3333" t="s">
        <v>16</v>
      </c>
      <c r="W3333" t="str">
        <f>VLOOKUP(ventas_starbucks_2025[[#This Row],[método_pago]],cambio_metodo_pago[#All],2,0)</f>
        <v>Tarjeta</v>
      </c>
      <c r="X3333" t="s">
        <v>7</v>
      </c>
      <c r="Y3333">
        <v>15</v>
      </c>
      <c r="Z3333" t="str">
        <f>VLOOKUP(ventas_starbucks_2025[[#This Row],[promoción_aplicada5]],promocion_cambiar[#All],2,0)</f>
        <v>Hora Feliz</v>
      </c>
      <c r="AA3333" t="s">
        <v>36</v>
      </c>
      <c r="AB3333" t="s">
        <v>29</v>
      </c>
      <c r="AC3333" t="s">
        <v>10</v>
      </c>
      <c r="AD3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3">
        <v>9.1999999999999993</v>
      </c>
      <c r="AF3333">
        <v>2</v>
      </c>
      <c r="AG3333">
        <v>32</v>
      </c>
      <c r="AH3333">
        <v>29</v>
      </c>
    </row>
    <row r="3334" spans="1:34" x14ac:dyDescent="0.25">
      <c r="A3334" s="3" t="s">
        <v>3409</v>
      </c>
      <c r="B3334" s="1">
        <v>45719</v>
      </c>
      <c r="C3334" s="23">
        <f t="shared" si="260"/>
        <v>3</v>
      </c>
      <c r="D3334" s="23">
        <f t="shared" si="261"/>
        <v>1</v>
      </c>
      <c r="E3334" s="23" t="str">
        <f t="shared" si="262"/>
        <v>lunes</v>
      </c>
      <c r="F3334" s="23">
        <f t="shared" si="263"/>
        <v>3</v>
      </c>
      <c r="G3334" s="23" t="str">
        <f t="shared" si="264"/>
        <v>marzo</v>
      </c>
      <c r="H3334" s="2">
        <v>0.52013888888888893</v>
      </c>
      <c r="I3334" t="s">
        <v>57</v>
      </c>
      <c r="J3334" t="str">
        <f>VLOOKUP(ventas_starbucks_2025[[#This Row],[sucursal]],cambio_sucursal[#All],2,0)</f>
        <v>Sucursal Avda Colón</v>
      </c>
      <c r="K3334" t="s">
        <v>87</v>
      </c>
      <c r="L3334" t="s">
        <v>65</v>
      </c>
      <c r="M3334" t="s">
        <v>4</v>
      </c>
      <c r="N3334" t="str">
        <f>IFERROR(VLOOKUP(ventas_starbucks_2025[[#This Row],[tamaño_sucio]],cambio_tamaño[#All],2,0),"Tamaño único")</f>
        <v>Tamaño único</v>
      </c>
      <c r="O3334">
        <v>3</v>
      </c>
      <c r="P3334">
        <v>1739.49</v>
      </c>
      <c r="Q3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4">
        <v>5218.47</v>
      </c>
      <c r="S3334" t="s">
        <v>31</v>
      </c>
      <c r="T3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34" t="str">
        <f>VLOOKUP(ventas_starbucks_2025[[#This Row],[canal_compra]],cambio_canal_compra[#All],2,0)</f>
        <v>Entrega domicilio</v>
      </c>
      <c r="V3334" t="s">
        <v>16</v>
      </c>
      <c r="W3334" t="str">
        <f>VLOOKUP(ventas_starbucks_2025[[#This Row],[método_pago]],cambio_metodo_pago[#All],2,0)</f>
        <v>Tarjeta</v>
      </c>
      <c r="X3334" t="s">
        <v>22</v>
      </c>
      <c r="Y3334">
        <v>0</v>
      </c>
      <c r="Z3334" t="str">
        <f>VLOOKUP(ventas_starbucks_2025[[#This Row],[promoción_aplicada5]],promocion_cambiar[#All],2,0)</f>
        <v>Ninguna</v>
      </c>
      <c r="AA3334" t="s">
        <v>17</v>
      </c>
      <c r="AB3334" t="s">
        <v>32</v>
      </c>
      <c r="AC3334" t="s">
        <v>24</v>
      </c>
      <c r="AD3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34">
        <v>14.3</v>
      </c>
      <c r="AF3334">
        <v>3</v>
      </c>
      <c r="AG3334">
        <v>33</v>
      </c>
      <c r="AH3334">
        <v>30</v>
      </c>
    </row>
    <row r="3335" spans="1:34" x14ac:dyDescent="0.25">
      <c r="A3335" s="3" t="s">
        <v>3410</v>
      </c>
      <c r="B3335" s="1">
        <v>45671</v>
      </c>
      <c r="C3335" s="23">
        <f t="shared" si="260"/>
        <v>14</v>
      </c>
      <c r="D3335" s="23">
        <f t="shared" si="261"/>
        <v>2</v>
      </c>
      <c r="E3335" s="23" t="str">
        <f t="shared" si="262"/>
        <v>martes</v>
      </c>
      <c r="F3335" s="23">
        <f t="shared" si="263"/>
        <v>1</v>
      </c>
      <c r="G3335" s="23" t="str">
        <f t="shared" si="264"/>
        <v>enero</v>
      </c>
      <c r="H3335" s="2">
        <v>0.65833333333333333</v>
      </c>
      <c r="I3335" t="s">
        <v>26</v>
      </c>
      <c r="J3335" t="str">
        <f>VLOOKUP(ventas_starbucks_2025[[#This Row],[sucursal]],cambio_sucursal[#All],2,0)</f>
        <v>Sucursal San Lorenzo 47</v>
      </c>
      <c r="K3335" t="s">
        <v>48</v>
      </c>
      <c r="L3335" t="s">
        <v>49</v>
      </c>
      <c r="M3335" t="s">
        <v>62</v>
      </c>
      <c r="N3335" t="str">
        <f>IFERROR(VLOOKUP(ventas_starbucks_2025[[#This Row],[tamaño_sucio]],cambio_tamaño[#All],2,0),"Tamaño único")</f>
        <v>Extra-Grande</v>
      </c>
      <c r="O3335">
        <v>1</v>
      </c>
      <c r="P3335">
        <v>1617.31</v>
      </c>
      <c r="Q3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5">
        <v>1617.31</v>
      </c>
      <c r="S3335" t="s">
        <v>15</v>
      </c>
      <c r="T3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5" t="str">
        <f>VLOOKUP(ventas_starbucks_2025[[#This Row],[canal_compra]],cambio_canal_compra[#All],2,0)</f>
        <v>Para llevar</v>
      </c>
      <c r="V3335" t="s">
        <v>40</v>
      </c>
      <c r="W3335" t="str">
        <f>VLOOKUP(ventas_starbucks_2025[[#This Row],[método_pago]],cambio_metodo_pago[#All],2,0)</f>
        <v>Efectivo</v>
      </c>
      <c r="X3335" t="s">
        <v>7</v>
      </c>
      <c r="Y3335">
        <v>10</v>
      </c>
      <c r="Z3335" t="str">
        <f>VLOOKUP(ventas_starbucks_2025[[#This Row],[promoción_aplicada5]],promocion_cambiar[#All],2,0)</f>
        <v>Ninguna</v>
      </c>
      <c r="AA3335" t="s">
        <v>17</v>
      </c>
      <c r="AB3335" t="s">
        <v>32</v>
      </c>
      <c r="AC3335" t="s">
        <v>24</v>
      </c>
      <c r="AD3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5">
        <v>7.8</v>
      </c>
      <c r="AF3335">
        <v>5</v>
      </c>
      <c r="AG3335">
        <v>17</v>
      </c>
      <c r="AH3335">
        <v>16</v>
      </c>
    </row>
    <row r="3336" spans="1:34" x14ac:dyDescent="0.25">
      <c r="A3336" s="3" t="s">
        <v>3411</v>
      </c>
      <c r="B3336" s="1">
        <v>45665</v>
      </c>
      <c r="C3336" s="23">
        <f t="shared" si="260"/>
        <v>8</v>
      </c>
      <c r="D3336" s="23">
        <f t="shared" si="261"/>
        <v>3</v>
      </c>
      <c r="E3336" s="23" t="str">
        <f t="shared" si="262"/>
        <v>miércoles</v>
      </c>
      <c r="F3336" s="23">
        <f t="shared" si="263"/>
        <v>1</v>
      </c>
      <c r="G3336" s="23" t="str">
        <f t="shared" si="264"/>
        <v>enero</v>
      </c>
      <c r="H3336" s="2">
        <v>0.36180555555555555</v>
      </c>
      <c r="I3336" t="s">
        <v>1</v>
      </c>
      <c r="J3336" t="str">
        <f>VLOOKUP(ventas_starbucks_2025[[#This Row],[sucursal]],cambio_sucursal[#All],2,0)</f>
        <v>Sucursal Nueva Córdoba</v>
      </c>
      <c r="K3336" t="s">
        <v>58</v>
      </c>
      <c r="L3336" t="s">
        <v>39</v>
      </c>
      <c r="M3336" t="s">
        <v>4</v>
      </c>
      <c r="N3336" t="str">
        <f>IFERROR(VLOOKUP(ventas_starbucks_2025[[#This Row],[tamaño_sucio]],cambio_tamaño[#All],2,0),"Tamaño único")</f>
        <v>Tamaño único</v>
      </c>
      <c r="O3336">
        <v>4</v>
      </c>
      <c r="P3336">
        <v>1172.82</v>
      </c>
      <c r="Q3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6">
        <v>4691.28</v>
      </c>
      <c r="S3336" t="s">
        <v>5</v>
      </c>
      <c r="T3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6" t="str">
        <f>VLOOKUP(ventas_starbucks_2025[[#This Row],[canal_compra]],cambio_canal_compra[#All],2,0)</f>
        <v>En tienda</v>
      </c>
      <c r="V3336" t="s">
        <v>40</v>
      </c>
      <c r="W3336" t="str">
        <f>VLOOKUP(ventas_starbucks_2025[[#This Row],[método_pago]],cambio_metodo_pago[#All],2,0)</f>
        <v>Efectivo</v>
      </c>
      <c r="X3336" t="s">
        <v>7</v>
      </c>
      <c r="Y3336">
        <v>15</v>
      </c>
      <c r="Z3336" t="str">
        <f>VLOOKUP(ventas_starbucks_2025[[#This Row],[promoción_aplicada5]],promocion_cambiar[#All],2,0)</f>
        <v>Hora Feliz</v>
      </c>
      <c r="AA3336" t="s">
        <v>36</v>
      </c>
      <c r="AB3336" t="s">
        <v>18</v>
      </c>
      <c r="AC3336" t="s">
        <v>10</v>
      </c>
      <c r="AD3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6">
        <v>6.9</v>
      </c>
      <c r="AF3336">
        <v>3</v>
      </c>
      <c r="AG3336">
        <v>12</v>
      </c>
      <c r="AH3336">
        <v>8</v>
      </c>
    </row>
    <row r="3337" spans="1:34" x14ac:dyDescent="0.25">
      <c r="A3337" s="3" t="s">
        <v>3412</v>
      </c>
      <c r="B3337" s="1">
        <v>45761</v>
      </c>
      <c r="C3337" s="23">
        <f t="shared" si="260"/>
        <v>14</v>
      </c>
      <c r="D3337" s="23">
        <f t="shared" si="261"/>
        <v>1</v>
      </c>
      <c r="E3337" s="23" t="str">
        <f t="shared" si="262"/>
        <v>lunes</v>
      </c>
      <c r="F3337" s="23">
        <f t="shared" si="263"/>
        <v>4</v>
      </c>
      <c r="G3337" s="23" t="str">
        <f t="shared" si="264"/>
        <v>abril</v>
      </c>
      <c r="H3337" s="2">
        <v>0.70208333333333328</v>
      </c>
      <c r="I3337" t="s">
        <v>12</v>
      </c>
      <c r="J3337" t="str">
        <f>VLOOKUP(ventas_starbucks_2025[[#This Row],[sucursal]],cambio_sucursal[#All],2,0)</f>
        <v>Sucursal Córdoba Shopping</v>
      </c>
      <c r="K3337" t="s">
        <v>130</v>
      </c>
      <c r="L3337" t="s">
        <v>65</v>
      </c>
      <c r="M3337" t="s">
        <v>4</v>
      </c>
      <c r="N3337" t="str">
        <f>IFERROR(VLOOKUP(ventas_starbucks_2025[[#This Row],[tamaño_sucio]],cambio_tamaño[#All],2,0),"Tamaño único")</f>
        <v>Tamaño único</v>
      </c>
      <c r="O3337">
        <v>2</v>
      </c>
      <c r="P3337">
        <v>1864.01</v>
      </c>
      <c r="Q3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7">
        <v>3728.02</v>
      </c>
      <c r="S3337" t="s">
        <v>5</v>
      </c>
      <c r="T3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7" t="str">
        <f>VLOOKUP(ventas_starbucks_2025[[#This Row],[canal_compra]],cambio_canal_compra[#All],2,0)</f>
        <v>En tienda</v>
      </c>
      <c r="V3337" t="s">
        <v>6</v>
      </c>
      <c r="W3337" t="str">
        <f>VLOOKUP(ventas_starbucks_2025[[#This Row],[método_pago]],cambio_metodo_pago[#All],2,0)</f>
        <v>Aplicación móbil</v>
      </c>
      <c r="X3337" t="s">
        <v>22</v>
      </c>
      <c r="Y3337">
        <v>0</v>
      </c>
      <c r="Z3337" t="str">
        <f>VLOOKUP(ventas_starbucks_2025[[#This Row],[promoción_aplicada5]],promocion_cambiar[#All],2,0)</f>
        <v>Ninguna</v>
      </c>
      <c r="AA3337" t="s">
        <v>17</v>
      </c>
      <c r="AB3337" t="s">
        <v>32</v>
      </c>
      <c r="AC3337" t="s">
        <v>10</v>
      </c>
      <c r="AD3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37">
        <v>13.3</v>
      </c>
      <c r="AF3337">
        <v>4</v>
      </c>
      <c r="AG3337">
        <v>46</v>
      </c>
      <c r="AH3337">
        <v>44</v>
      </c>
    </row>
    <row r="3338" spans="1:34" x14ac:dyDescent="0.25">
      <c r="A3338" s="3" t="s">
        <v>3413</v>
      </c>
      <c r="B3338" s="1">
        <v>45676</v>
      </c>
      <c r="C3338" s="23">
        <f t="shared" si="260"/>
        <v>19</v>
      </c>
      <c r="D3338" s="23">
        <f t="shared" si="261"/>
        <v>7</v>
      </c>
      <c r="E3338" s="23" t="str">
        <f t="shared" si="262"/>
        <v>domingo</v>
      </c>
      <c r="F3338" s="23">
        <f t="shared" si="263"/>
        <v>1</v>
      </c>
      <c r="G3338" s="23" t="str">
        <f t="shared" si="264"/>
        <v>enero</v>
      </c>
      <c r="H3338" s="2">
        <v>0.53194444444444444</v>
      </c>
      <c r="I3338" t="s">
        <v>57</v>
      </c>
      <c r="J3338" t="str">
        <f>VLOOKUP(ventas_starbucks_2025[[#This Row],[sucursal]],cambio_sucursal[#All],2,0)</f>
        <v>Sucursal Avda Colón</v>
      </c>
      <c r="K3338" t="s">
        <v>13</v>
      </c>
      <c r="L3338" t="s">
        <v>14</v>
      </c>
      <c r="M3338" t="s">
        <v>4</v>
      </c>
      <c r="N3338" t="str">
        <f>IFERROR(VLOOKUP(ventas_starbucks_2025[[#This Row],[tamaño_sucio]],cambio_tamaño[#All],2,0),"Tamaño único")</f>
        <v>Tamaño único</v>
      </c>
      <c r="O3338">
        <v>1</v>
      </c>
      <c r="P3338">
        <v>1842.16</v>
      </c>
      <c r="Q3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8">
        <v>1842.16</v>
      </c>
      <c r="S3338" t="s">
        <v>31</v>
      </c>
      <c r="T3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8" t="str">
        <f>VLOOKUP(ventas_starbucks_2025[[#This Row],[canal_compra]],cambio_canal_compra[#All],2,0)</f>
        <v>Entrega domicilio</v>
      </c>
      <c r="V3338" t="s">
        <v>6</v>
      </c>
      <c r="W3338" t="str">
        <f>VLOOKUP(ventas_starbucks_2025[[#This Row],[método_pago]],cambio_metodo_pago[#All],2,0)</f>
        <v>Aplicación móbil</v>
      </c>
      <c r="X3338" t="s">
        <v>7</v>
      </c>
      <c r="Y3338">
        <v>0</v>
      </c>
      <c r="Z3338" t="str">
        <f>VLOOKUP(ventas_starbucks_2025[[#This Row],[promoción_aplicada5]],promocion_cambiar[#All],2,0)</f>
        <v>2x1</v>
      </c>
      <c r="AA3338" t="s">
        <v>51</v>
      </c>
      <c r="AB3338" t="s">
        <v>32</v>
      </c>
      <c r="AC3338" t="s">
        <v>24</v>
      </c>
      <c r="AD3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38">
        <v>3.8</v>
      </c>
      <c r="AF3338">
        <v>1</v>
      </c>
      <c r="AG3338">
        <v>15</v>
      </c>
      <c r="AH3338">
        <v>14</v>
      </c>
    </row>
    <row r="3339" spans="1:34" x14ac:dyDescent="0.25">
      <c r="A3339" s="3" t="s">
        <v>3414</v>
      </c>
      <c r="B3339" s="1">
        <v>45658</v>
      </c>
      <c r="C3339" s="23">
        <f t="shared" si="260"/>
        <v>1</v>
      </c>
      <c r="D3339" s="23">
        <f t="shared" si="261"/>
        <v>3</v>
      </c>
      <c r="E3339" s="1" t="str">
        <f t="shared" si="262"/>
        <v>miércoles</v>
      </c>
      <c r="F3339" s="23">
        <f t="shared" si="263"/>
        <v>1</v>
      </c>
      <c r="G3339" s="1" t="str">
        <f t="shared" si="264"/>
        <v>enero</v>
      </c>
      <c r="H3339" s="2">
        <v>0.61458333333333337</v>
      </c>
      <c r="I3339" t="s">
        <v>57</v>
      </c>
      <c r="J3339" t="str">
        <f>VLOOKUP(ventas_starbucks_2025[[#This Row],[sucursal]],cambio_sucursal[#All],2,0)</f>
        <v>Sucursal Avda Colón</v>
      </c>
      <c r="K3339" t="s">
        <v>13</v>
      </c>
      <c r="L3339" t="s">
        <v>14</v>
      </c>
      <c r="M3339" t="s">
        <v>4</v>
      </c>
      <c r="N3339" t="str">
        <f>IFERROR(VLOOKUP(ventas_starbucks_2025[[#This Row],[tamaño_sucio]],cambio_tamaño[#All],2,0),"Tamaño único")</f>
        <v>Tamaño único</v>
      </c>
      <c r="O3339">
        <v>4</v>
      </c>
      <c r="P3339">
        <v>1887.08</v>
      </c>
      <c r="Q3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9">
        <v>7548.32</v>
      </c>
      <c r="S3339" t="s">
        <v>31</v>
      </c>
      <c r="T3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39" t="str">
        <f>VLOOKUP(ventas_starbucks_2025[[#This Row],[canal_compra]],cambio_canal_compra[#All],2,0)</f>
        <v>Entrega domicilio</v>
      </c>
      <c r="V3339" t="s">
        <v>16</v>
      </c>
      <c r="W3339" t="str">
        <f>VLOOKUP(ventas_starbucks_2025[[#This Row],[método_pago]],cambio_metodo_pago[#All],2,0)</f>
        <v>Tarjeta</v>
      </c>
      <c r="X3339" t="s">
        <v>7</v>
      </c>
      <c r="Y3339">
        <v>10</v>
      </c>
      <c r="Z3339" t="str">
        <f>VLOOKUP(ventas_starbucks_2025[[#This Row],[promoción_aplicada5]],promocion_cambiar[#All],2,0)</f>
        <v>Ninguna</v>
      </c>
      <c r="AA3339" t="s">
        <v>17</v>
      </c>
      <c r="AB3339" t="s">
        <v>18</v>
      </c>
      <c r="AC3339" t="s">
        <v>24</v>
      </c>
      <c r="AD3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9">
        <v>6.1</v>
      </c>
      <c r="AF3339">
        <v>1</v>
      </c>
      <c r="AG3339">
        <v>34</v>
      </c>
      <c r="AH3339">
        <v>30</v>
      </c>
    </row>
    <row r="3340" spans="1:34" x14ac:dyDescent="0.25">
      <c r="A3340" s="3" t="s">
        <v>3415</v>
      </c>
      <c r="B3340" s="1">
        <v>45717</v>
      </c>
      <c r="C3340" s="23">
        <f t="shared" si="260"/>
        <v>1</v>
      </c>
      <c r="D3340" s="23">
        <f t="shared" si="261"/>
        <v>6</v>
      </c>
      <c r="E3340" s="23" t="str">
        <f t="shared" si="262"/>
        <v>sábado</v>
      </c>
      <c r="F3340" s="23">
        <f t="shared" si="263"/>
        <v>3</v>
      </c>
      <c r="G3340" s="23" t="str">
        <f t="shared" si="264"/>
        <v>marzo</v>
      </c>
      <c r="H3340" s="2">
        <v>0.41875000000000001</v>
      </c>
      <c r="I3340" t="s">
        <v>26</v>
      </c>
      <c r="J3340" t="str">
        <f>VLOOKUP(ventas_starbucks_2025[[#This Row],[sucursal]],cambio_sucursal[#All],2,0)</f>
        <v>Sucursal San Lorenzo 47</v>
      </c>
      <c r="K3340" t="s">
        <v>34</v>
      </c>
      <c r="L3340" t="s">
        <v>35</v>
      </c>
      <c r="M3340" t="s">
        <v>4</v>
      </c>
      <c r="N3340" t="str">
        <f>IFERROR(VLOOKUP(ventas_starbucks_2025[[#This Row],[tamaño_sucio]],cambio_tamaño[#All],2,0),"Tamaño único")</f>
        <v>Tamaño único</v>
      </c>
      <c r="O3340">
        <v>1</v>
      </c>
      <c r="P3340">
        <v>1190.4000000000001</v>
      </c>
      <c r="Q3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0">
        <v>1190.4000000000001</v>
      </c>
      <c r="S3340" t="s">
        <v>5</v>
      </c>
      <c r="T3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0" t="str">
        <f>VLOOKUP(ventas_starbucks_2025[[#This Row],[canal_compra]],cambio_canal_compra[#All],2,0)</f>
        <v>En tienda</v>
      </c>
      <c r="V3340" t="s">
        <v>6</v>
      </c>
      <c r="W3340" t="str">
        <f>VLOOKUP(ventas_starbucks_2025[[#This Row],[método_pago]],cambio_metodo_pago[#All],2,0)</f>
        <v>Aplicación móbil</v>
      </c>
      <c r="X3340" t="s">
        <v>7</v>
      </c>
      <c r="Y3340">
        <v>15</v>
      </c>
      <c r="Z3340" t="str">
        <f>VLOOKUP(ventas_starbucks_2025[[#This Row],[promoción_aplicada5]],promocion_cambiar[#All],2,0)</f>
        <v>2x1</v>
      </c>
      <c r="AA3340" t="s">
        <v>51</v>
      </c>
      <c r="AB3340" t="s">
        <v>9</v>
      </c>
      <c r="AC3340" t="s">
        <v>24</v>
      </c>
      <c r="AD3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40">
        <v>10</v>
      </c>
      <c r="AF3340">
        <v>1</v>
      </c>
      <c r="AG3340">
        <v>19</v>
      </c>
      <c r="AH3340">
        <v>18</v>
      </c>
    </row>
    <row r="3341" spans="1:34" x14ac:dyDescent="0.25">
      <c r="A3341" s="3" t="s">
        <v>3416</v>
      </c>
      <c r="B3341" s="1">
        <v>45756</v>
      </c>
      <c r="C3341" s="23">
        <f t="shared" si="260"/>
        <v>9</v>
      </c>
      <c r="D3341" s="23">
        <f t="shared" si="261"/>
        <v>3</v>
      </c>
      <c r="E3341" s="23" t="str">
        <f t="shared" si="262"/>
        <v>miércoles</v>
      </c>
      <c r="F3341" s="23">
        <f t="shared" si="263"/>
        <v>4</v>
      </c>
      <c r="G3341" s="23" t="str">
        <f t="shared" si="264"/>
        <v>abril</v>
      </c>
      <c r="H3341" s="2">
        <v>0.71666666666666667</v>
      </c>
      <c r="I3341" t="s">
        <v>1</v>
      </c>
      <c r="J3341" t="str">
        <f>VLOOKUP(ventas_starbucks_2025[[#This Row],[sucursal]],cambio_sucursal[#All],2,0)</f>
        <v>Sucursal Nueva Córdoba</v>
      </c>
      <c r="K3341" t="s">
        <v>27</v>
      </c>
      <c r="L3341" t="s">
        <v>28</v>
      </c>
      <c r="M3341" t="s">
        <v>4</v>
      </c>
      <c r="N3341" t="str">
        <f>IFERROR(VLOOKUP(ventas_starbucks_2025[[#This Row],[tamaño_sucio]],cambio_tamaño[#All],2,0),"Tamaño único")</f>
        <v>Tamaño único</v>
      </c>
      <c r="O3341">
        <v>4</v>
      </c>
      <c r="P3341">
        <v>2434.39</v>
      </c>
      <c r="Q3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41">
        <v>9737.56</v>
      </c>
      <c r="S3341" t="s">
        <v>31</v>
      </c>
      <c r="T3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41" t="str">
        <f>VLOOKUP(ventas_starbucks_2025[[#This Row],[canal_compra]],cambio_canal_compra[#All],2,0)</f>
        <v>Entrega domicilio</v>
      </c>
      <c r="V3341" t="s">
        <v>6</v>
      </c>
      <c r="W3341" t="str">
        <f>VLOOKUP(ventas_starbucks_2025[[#This Row],[método_pago]],cambio_metodo_pago[#All],2,0)</f>
        <v>Aplicación móbil</v>
      </c>
      <c r="X3341" t="s">
        <v>7</v>
      </c>
      <c r="Y3341">
        <v>10</v>
      </c>
      <c r="Z3341" t="str">
        <f>VLOOKUP(ventas_starbucks_2025[[#This Row],[promoción_aplicada5]],promocion_cambiar[#All],2,0)</f>
        <v>2x1</v>
      </c>
      <c r="AA3341" t="s">
        <v>51</v>
      </c>
      <c r="AB3341" t="s">
        <v>29</v>
      </c>
      <c r="AC3341" t="s">
        <v>24</v>
      </c>
      <c r="AD3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41">
        <v>10.7</v>
      </c>
      <c r="AF3341">
        <v>1</v>
      </c>
      <c r="AG3341">
        <v>46</v>
      </c>
      <c r="AH3341">
        <v>42</v>
      </c>
    </row>
    <row r="3342" spans="1:34" x14ac:dyDescent="0.25">
      <c r="A3342" s="3" t="s">
        <v>3417</v>
      </c>
      <c r="B3342" s="1">
        <v>45734</v>
      </c>
      <c r="C3342" s="23">
        <f t="shared" si="260"/>
        <v>18</v>
      </c>
      <c r="D3342" s="23">
        <f t="shared" si="261"/>
        <v>2</v>
      </c>
      <c r="E3342" s="23" t="str">
        <f t="shared" si="262"/>
        <v>martes</v>
      </c>
      <c r="F3342" s="23">
        <f t="shared" si="263"/>
        <v>3</v>
      </c>
      <c r="G3342" s="23" t="str">
        <f t="shared" si="264"/>
        <v>marzo</v>
      </c>
      <c r="H3342" s="2">
        <v>0.37222222222222223</v>
      </c>
      <c r="I3342" t="s">
        <v>1</v>
      </c>
      <c r="J3342" t="str">
        <f>VLOOKUP(ventas_starbucks_2025[[#This Row],[sucursal]],cambio_sucursal[#All],2,0)</f>
        <v>Sucursal Nueva Córdoba</v>
      </c>
      <c r="K3342" t="s">
        <v>13</v>
      </c>
      <c r="L3342" t="s">
        <v>14</v>
      </c>
      <c r="M3342" t="s">
        <v>4</v>
      </c>
      <c r="N3342" t="str">
        <f>IFERROR(VLOOKUP(ventas_starbucks_2025[[#This Row],[tamaño_sucio]],cambio_tamaño[#All],2,0),"Tamaño único")</f>
        <v>Tamaño único</v>
      </c>
      <c r="O3342">
        <v>3</v>
      </c>
      <c r="P3342">
        <v>1820.09</v>
      </c>
      <c r="Q3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2">
        <v>5460.27</v>
      </c>
      <c r="S3342" t="s">
        <v>5</v>
      </c>
      <c r="T3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42" t="str">
        <f>VLOOKUP(ventas_starbucks_2025[[#This Row],[canal_compra]],cambio_canal_compra[#All],2,0)</f>
        <v>En tienda</v>
      </c>
      <c r="V3342" t="s">
        <v>40</v>
      </c>
      <c r="W3342" t="str">
        <f>VLOOKUP(ventas_starbucks_2025[[#This Row],[método_pago]],cambio_metodo_pago[#All],2,0)</f>
        <v>Efectivo</v>
      </c>
      <c r="X3342" t="s">
        <v>22</v>
      </c>
      <c r="Y3342">
        <v>0</v>
      </c>
      <c r="Z3342" t="str">
        <f>VLOOKUP(ventas_starbucks_2025[[#This Row],[promoción_aplicada5]],promocion_cambiar[#All],2,0)</f>
        <v>Hora Feliz</v>
      </c>
      <c r="AA3342" t="s">
        <v>36</v>
      </c>
      <c r="AB3342" t="s">
        <v>32</v>
      </c>
      <c r="AC3342" t="s">
        <v>10</v>
      </c>
      <c r="AD3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2">
        <v>5.4</v>
      </c>
      <c r="AF3342">
        <v>5</v>
      </c>
      <c r="AG3342">
        <v>15</v>
      </c>
      <c r="AH3342">
        <v>12</v>
      </c>
    </row>
    <row r="3343" spans="1:34" x14ac:dyDescent="0.25">
      <c r="A3343" s="3" t="s">
        <v>3418</v>
      </c>
      <c r="B3343" s="1">
        <v>45759</v>
      </c>
      <c r="C3343" s="23">
        <f t="shared" si="260"/>
        <v>12</v>
      </c>
      <c r="D3343" s="23">
        <f t="shared" si="261"/>
        <v>6</v>
      </c>
      <c r="E3343" s="23" t="str">
        <f t="shared" si="262"/>
        <v>sábado</v>
      </c>
      <c r="F3343" s="23">
        <f t="shared" si="263"/>
        <v>4</v>
      </c>
      <c r="G3343" s="23" t="str">
        <f t="shared" si="264"/>
        <v>abril</v>
      </c>
      <c r="H3343" s="2">
        <v>0.41388888888888886</v>
      </c>
      <c r="I3343" t="s">
        <v>1</v>
      </c>
      <c r="J3343" t="str">
        <f>VLOOKUP(ventas_starbucks_2025[[#This Row],[sucursal]],cambio_sucursal[#All],2,0)</f>
        <v>Sucursal Nueva Córdoba</v>
      </c>
      <c r="K3343" t="s">
        <v>48</v>
      </c>
      <c r="L3343" t="s">
        <v>49</v>
      </c>
      <c r="M3343" t="s">
        <v>55</v>
      </c>
      <c r="N3343" t="str">
        <f>IFERROR(VLOOKUP(ventas_starbucks_2025[[#This Row],[tamaño_sucio]],cambio_tamaño[#All],2,0),"Tamaño único")</f>
        <v>Pequeño</v>
      </c>
      <c r="O3343">
        <v>1</v>
      </c>
      <c r="P3343">
        <v>1987.84</v>
      </c>
      <c r="Q3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3">
        <v>1987.84</v>
      </c>
      <c r="S3343" t="s">
        <v>31</v>
      </c>
      <c r="T3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3" t="str">
        <f>VLOOKUP(ventas_starbucks_2025[[#This Row],[canal_compra]],cambio_canal_compra[#All],2,0)</f>
        <v>Entrega domicilio</v>
      </c>
      <c r="V3343" t="s">
        <v>40</v>
      </c>
      <c r="W3343" t="str">
        <f>VLOOKUP(ventas_starbucks_2025[[#This Row],[método_pago]],cambio_metodo_pago[#All],2,0)</f>
        <v>Efectivo</v>
      </c>
      <c r="X3343" t="s">
        <v>7</v>
      </c>
      <c r="Y3343">
        <v>10</v>
      </c>
      <c r="Z3343" t="str">
        <f>VLOOKUP(ventas_starbucks_2025[[#This Row],[promoción_aplicada5]],promocion_cambiar[#All],2,0)</f>
        <v>Combo</v>
      </c>
      <c r="AA3343" t="s">
        <v>8</v>
      </c>
      <c r="AB3343" t="s">
        <v>32</v>
      </c>
      <c r="AC3343" t="s">
        <v>10</v>
      </c>
      <c r="AD3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3">
        <v>8.4</v>
      </c>
      <c r="AF3343">
        <v>2</v>
      </c>
      <c r="AG3343">
        <v>11</v>
      </c>
      <c r="AH3343">
        <v>10</v>
      </c>
    </row>
    <row r="3344" spans="1:34" x14ac:dyDescent="0.25">
      <c r="A3344" s="3" t="s">
        <v>3419</v>
      </c>
      <c r="B3344" s="1">
        <v>45663</v>
      </c>
      <c r="C3344" s="23">
        <f t="shared" si="260"/>
        <v>6</v>
      </c>
      <c r="D3344" s="23">
        <f t="shared" si="261"/>
        <v>1</v>
      </c>
      <c r="E3344" s="23" t="str">
        <f t="shared" si="262"/>
        <v>lunes</v>
      </c>
      <c r="F3344" s="23">
        <f t="shared" si="263"/>
        <v>1</v>
      </c>
      <c r="G3344" s="23" t="str">
        <f t="shared" si="264"/>
        <v>enero</v>
      </c>
      <c r="H3344" s="2">
        <v>0.41458333333333336</v>
      </c>
      <c r="I3344" t="s">
        <v>26</v>
      </c>
      <c r="J3344" t="str">
        <f>VLOOKUP(ventas_starbucks_2025[[#This Row],[sucursal]],cambio_sucursal[#All],2,0)</f>
        <v>Sucursal San Lorenzo 47</v>
      </c>
      <c r="K3344" t="s">
        <v>38</v>
      </c>
      <c r="L3344" t="s">
        <v>39</v>
      </c>
      <c r="M3344" t="s">
        <v>4</v>
      </c>
      <c r="N3344" t="str">
        <f>IFERROR(VLOOKUP(ventas_starbucks_2025[[#This Row],[tamaño_sucio]],cambio_tamaño[#All],2,0),"Tamaño único")</f>
        <v>Tamaño único</v>
      </c>
      <c r="O3344">
        <v>4</v>
      </c>
      <c r="P3344">
        <v>1186.19</v>
      </c>
      <c r="Q3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4">
        <v>4744.76</v>
      </c>
      <c r="S3344" t="s">
        <v>5</v>
      </c>
      <c r="T3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4" t="str">
        <f>VLOOKUP(ventas_starbucks_2025[[#This Row],[canal_compra]],cambio_canal_compra[#All],2,0)</f>
        <v>En tienda</v>
      </c>
      <c r="V3344" t="s">
        <v>6</v>
      </c>
      <c r="W3344" t="str">
        <f>VLOOKUP(ventas_starbucks_2025[[#This Row],[método_pago]],cambio_metodo_pago[#All],2,0)</f>
        <v>Aplicación móbil</v>
      </c>
      <c r="X3344" t="s">
        <v>7</v>
      </c>
      <c r="Y3344">
        <v>15</v>
      </c>
      <c r="Z3344" t="str">
        <f>VLOOKUP(ventas_starbucks_2025[[#This Row],[promoción_aplicada5]],promocion_cambiar[#All],2,0)</f>
        <v>Ninguna</v>
      </c>
      <c r="AA3344" t="s">
        <v>17</v>
      </c>
      <c r="AB3344" t="s">
        <v>29</v>
      </c>
      <c r="AC3344" t="s">
        <v>10</v>
      </c>
      <c r="AD3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4">
        <v>7.4</v>
      </c>
      <c r="AF3344">
        <v>3</v>
      </c>
      <c r="AG3344">
        <v>17</v>
      </c>
      <c r="AH3344">
        <v>13</v>
      </c>
    </row>
    <row r="3345" spans="1:34" x14ac:dyDescent="0.25">
      <c r="A3345" s="3" t="s">
        <v>3420</v>
      </c>
      <c r="B3345" s="1">
        <v>45724</v>
      </c>
      <c r="C3345" s="23">
        <f t="shared" si="260"/>
        <v>8</v>
      </c>
      <c r="D3345" s="23">
        <f t="shared" si="261"/>
        <v>6</v>
      </c>
      <c r="E3345" s="1" t="str">
        <f t="shared" si="262"/>
        <v>sábado</v>
      </c>
      <c r="F3345" s="23">
        <f t="shared" si="263"/>
        <v>3</v>
      </c>
      <c r="G3345" s="1" t="str">
        <f t="shared" si="264"/>
        <v>marzo</v>
      </c>
      <c r="H3345" s="2">
        <v>0.76875000000000004</v>
      </c>
      <c r="I3345" t="s">
        <v>57</v>
      </c>
      <c r="J3345" t="str">
        <f>VLOOKUP(ventas_starbucks_2025[[#This Row],[sucursal]],cambio_sucursal[#All],2,0)</f>
        <v>Sucursal Avda Colón</v>
      </c>
      <c r="K3345" t="s">
        <v>20</v>
      </c>
      <c r="L3345" t="s">
        <v>21</v>
      </c>
      <c r="M3345" t="s">
        <v>4</v>
      </c>
      <c r="N3345" t="str">
        <f>IFERROR(VLOOKUP(ventas_starbucks_2025[[#This Row],[tamaño_sucio]],cambio_tamaño[#All],2,0),"Tamaño único")</f>
        <v>Tamaño único</v>
      </c>
      <c r="O3345">
        <v>1</v>
      </c>
      <c r="P3345">
        <v>889.76</v>
      </c>
      <c r="Q3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45">
        <v>889.76</v>
      </c>
      <c r="S3345" t="s">
        <v>15</v>
      </c>
      <c r="T3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5" t="str">
        <f>VLOOKUP(ventas_starbucks_2025[[#This Row],[canal_compra]],cambio_canal_compra[#All],2,0)</f>
        <v>Para llevar</v>
      </c>
      <c r="V3345" t="s">
        <v>6</v>
      </c>
      <c r="W3345" t="str">
        <f>VLOOKUP(ventas_starbucks_2025[[#This Row],[método_pago]],cambio_metodo_pago[#All],2,0)</f>
        <v>Aplicación móbil</v>
      </c>
      <c r="X3345" t="s">
        <v>7</v>
      </c>
      <c r="Y3345">
        <v>15</v>
      </c>
      <c r="Z3345" t="str">
        <f>VLOOKUP(ventas_starbucks_2025[[#This Row],[promoción_aplicada5]],promocion_cambiar[#All],2,0)</f>
        <v>2x1</v>
      </c>
      <c r="AA3345" t="s">
        <v>51</v>
      </c>
      <c r="AB3345" t="s">
        <v>32</v>
      </c>
      <c r="AC3345" t="s">
        <v>41</v>
      </c>
      <c r="AD3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45">
        <v>11.9</v>
      </c>
      <c r="AF3345">
        <v>5</v>
      </c>
      <c r="AG3345">
        <v>12</v>
      </c>
      <c r="AH3345">
        <v>11</v>
      </c>
    </row>
    <row r="3346" spans="1:34" x14ac:dyDescent="0.25">
      <c r="A3346" s="3" t="s">
        <v>3421</v>
      </c>
      <c r="B3346" s="1">
        <v>45712</v>
      </c>
      <c r="C3346" s="23">
        <f t="shared" si="260"/>
        <v>24</v>
      </c>
      <c r="D3346" s="23">
        <f t="shared" si="261"/>
        <v>1</v>
      </c>
      <c r="E3346" s="23" t="str">
        <f t="shared" si="262"/>
        <v>lunes</v>
      </c>
      <c r="F3346" s="23">
        <f t="shared" si="263"/>
        <v>2</v>
      </c>
      <c r="G3346" s="23" t="str">
        <f t="shared" si="264"/>
        <v>febrero</v>
      </c>
      <c r="H3346" s="2">
        <v>0.79305555555555551</v>
      </c>
      <c r="I3346" t="s">
        <v>26</v>
      </c>
      <c r="J3346" t="str">
        <f>VLOOKUP(ventas_starbucks_2025[[#This Row],[sucursal]],cambio_sucursal[#All],2,0)</f>
        <v>Sucursal San Lorenzo 47</v>
      </c>
      <c r="K3346" t="s">
        <v>20</v>
      </c>
      <c r="L3346" t="s">
        <v>21</v>
      </c>
      <c r="M3346" t="s">
        <v>4</v>
      </c>
      <c r="N3346" t="str">
        <f>IFERROR(VLOOKUP(ventas_starbucks_2025[[#This Row],[tamaño_sucio]],cambio_tamaño[#All],2,0),"Tamaño único")</f>
        <v>Tamaño único</v>
      </c>
      <c r="O3346">
        <v>4</v>
      </c>
      <c r="P3346">
        <v>708.61</v>
      </c>
      <c r="Q3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46">
        <v>2834.44</v>
      </c>
      <c r="S3346" t="s">
        <v>15</v>
      </c>
      <c r="T3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6" t="str">
        <f>VLOOKUP(ventas_starbucks_2025[[#This Row],[canal_compra]],cambio_canal_compra[#All],2,0)</f>
        <v>Para llevar</v>
      </c>
      <c r="V3346" t="s">
        <v>40</v>
      </c>
      <c r="W3346" t="str">
        <f>VLOOKUP(ventas_starbucks_2025[[#This Row],[método_pago]],cambio_metodo_pago[#All],2,0)</f>
        <v>Efectivo</v>
      </c>
      <c r="X3346" t="s">
        <v>7</v>
      </c>
      <c r="Y3346">
        <v>0</v>
      </c>
      <c r="Z3346" t="str">
        <f>VLOOKUP(ventas_starbucks_2025[[#This Row],[promoción_aplicada5]],promocion_cambiar[#All],2,0)</f>
        <v>2x1</v>
      </c>
      <c r="AA3346" t="s">
        <v>51</v>
      </c>
      <c r="AB3346" t="s">
        <v>9</v>
      </c>
      <c r="AC3346" t="s">
        <v>24</v>
      </c>
      <c r="AD3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6">
        <v>6.2</v>
      </c>
      <c r="AF3346">
        <v>1</v>
      </c>
      <c r="AG3346">
        <v>38</v>
      </c>
      <c r="AH3346">
        <v>34</v>
      </c>
    </row>
    <row r="3347" spans="1:34" x14ac:dyDescent="0.25">
      <c r="A3347" s="3" t="s">
        <v>3422</v>
      </c>
      <c r="B3347" s="1">
        <v>45681</v>
      </c>
      <c r="C3347" s="23">
        <f t="shared" si="260"/>
        <v>24</v>
      </c>
      <c r="D3347" s="23">
        <f t="shared" si="261"/>
        <v>5</v>
      </c>
      <c r="E3347" s="1" t="str">
        <f t="shared" si="262"/>
        <v>viernes</v>
      </c>
      <c r="F3347" s="23">
        <f t="shared" si="263"/>
        <v>1</v>
      </c>
      <c r="G3347" s="1" t="str">
        <f t="shared" si="264"/>
        <v>enero</v>
      </c>
      <c r="H3347" s="2">
        <v>0.78263888888888888</v>
      </c>
      <c r="I3347" t="s">
        <v>1</v>
      </c>
      <c r="J3347" t="str">
        <f>VLOOKUP(ventas_starbucks_2025[[#This Row],[sucursal]],cambio_sucursal[#All],2,0)</f>
        <v>Sucursal Nueva Córdoba</v>
      </c>
      <c r="K3347" t="s">
        <v>358</v>
      </c>
      <c r="L3347" t="s">
        <v>44</v>
      </c>
      <c r="M3347" t="s">
        <v>50</v>
      </c>
      <c r="N3347" t="str">
        <f>IFERROR(VLOOKUP(ventas_starbucks_2025[[#This Row],[tamaño_sucio]],cambio_tamaño[#All],2,0),"Tamaño único")</f>
        <v>Mediano</v>
      </c>
      <c r="O3347">
        <v>2</v>
      </c>
      <c r="P3347">
        <v>1348.91</v>
      </c>
      <c r="Q3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7">
        <v>2697.82</v>
      </c>
      <c r="S3347" t="s">
        <v>31</v>
      </c>
      <c r="T3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7" t="str">
        <f>VLOOKUP(ventas_starbucks_2025[[#This Row],[canal_compra]],cambio_canal_compra[#All],2,0)</f>
        <v>Entrega domicilio</v>
      </c>
      <c r="V3347" t="s">
        <v>40</v>
      </c>
      <c r="W3347" t="str">
        <f>VLOOKUP(ventas_starbucks_2025[[#This Row],[método_pago]],cambio_metodo_pago[#All],2,0)</f>
        <v>Efectivo</v>
      </c>
      <c r="X3347" t="s">
        <v>7</v>
      </c>
      <c r="Y3347">
        <v>0</v>
      </c>
      <c r="Z3347" t="str">
        <f>VLOOKUP(ventas_starbucks_2025[[#This Row],[promoción_aplicada5]],promocion_cambiar[#All],2,0)</f>
        <v>Combo</v>
      </c>
      <c r="AA3347" t="s">
        <v>8</v>
      </c>
      <c r="AB3347" t="s">
        <v>29</v>
      </c>
      <c r="AC3347" t="s">
        <v>41</v>
      </c>
      <c r="AD3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7">
        <v>9.4</v>
      </c>
      <c r="AF3347">
        <v>1</v>
      </c>
      <c r="AG3347">
        <v>27</v>
      </c>
      <c r="AH3347">
        <v>25</v>
      </c>
    </row>
    <row r="3348" spans="1:34" x14ac:dyDescent="0.25">
      <c r="A3348" s="3" t="s">
        <v>3423</v>
      </c>
      <c r="B3348" s="1">
        <v>45694</v>
      </c>
      <c r="C3348" s="23">
        <f t="shared" si="260"/>
        <v>6</v>
      </c>
      <c r="D3348" s="23">
        <f t="shared" si="261"/>
        <v>4</v>
      </c>
      <c r="E3348" s="1" t="str">
        <f t="shared" si="262"/>
        <v>jueves</v>
      </c>
      <c r="F3348" s="23">
        <f t="shared" si="263"/>
        <v>2</v>
      </c>
      <c r="G3348" s="1" t="str">
        <f t="shared" si="264"/>
        <v>febrero</v>
      </c>
      <c r="H3348" s="2">
        <v>0.59791666666666665</v>
      </c>
      <c r="I3348" t="s">
        <v>57</v>
      </c>
      <c r="J3348" t="str">
        <f>VLOOKUP(ventas_starbucks_2025[[#This Row],[sucursal]],cambio_sucursal[#All],2,0)</f>
        <v>Sucursal Avda Colón</v>
      </c>
      <c r="K3348" t="s">
        <v>38</v>
      </c>
      <c r="L3348" t="s">
        <v>39</v>
      </c>
      <c r="M3348" t="s">
        <v>4</v>
      </c>
      <c r="N3348" t="str">
        <f>IFERROR(VLOOKUP(ventas_starbucks_2025[[#This Row],[tamaño_sucio]],cambio_tamaño[#All],2,0),"Tamaño único")</f>
        <v>Tamaño único</v>
      </c>
      <c r="O3348">
        <v>5</v>
      </c>
      <c r="P3348">
        <v>1034.05</v>
      </c>
      <c r="Q3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8">
        <v>5170.25</v>
      </c>
      <c r="S3348" t="s">
        <v>31</v>
      </c>
      <c r="T3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48" t="str">
        <f>VLOOKUP(ventas_starbucks_2025[[#This Row],[canal_compra]],cambio_canal_compra[#All],2,0)</f>
        <v>Entrega domicilio</v>
      </c>
      <c r="V3348" t="s">
        <v>40</v>
      </c>
      <c r="W3348" t="str">
        <f>VLOOKUP(ventas_starbucks_2025[[#This Row],[método_pago]],cambio_metodo_pago[#All],2,0)</f>
        <v>Efectivo</v>
      </c>
      <c r="X3348" t="s">
        <v>22</v>
      </c>
      <c r="Y3348">
        <v>0</v>
      </c>
      <c r="Z3348" t="str">
        <f>VLOOKUP(ventas_starbucks_2025[[#This Row],[promoción_aplicada5]],promocion_cambiar[#All],2,0)</f>
        <v>Combo</v>
      </c>
      <c r="AA3348" t="s">
        <v>8</v>
      </c>
      <c r="AB3348" t="s">
        <v>18</v>
      </c>
      <c r="AC3348" t="s">
        <v>41</v>
      </c>
      <c r="AD3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8">
        <v>7.8</v>
      </c>
      <c r="AF3348">
        <v>4</v>
      </c>
      <c r="AG3348">
        <v>50</v>
      </c>
      <c r="AH3348">
        <v>45</v>
      </c>
    </row>
    <row r="3349" spans="1:34" x14ac:dyDescent="0.25">
      <c r="A3349" s="3" t="s">
        <v>3424</v>
      </c>
      <c r="B3349" s="1">
        <v>45689</v>
      </c>
      <c r="C3349" s="23">
        <f t="shared" si="260"/>
        <v>1</v>
      </c>
      <c r="D3349" s="23">
        <f t="shared" si="261"/>
        <v>6</v>
      </c>
      <c r="E3349" s="23" t="str">
        <f t="shared" si="262"/>
        <v>sábado</v>
      </c>
      <c r="F3349" s="23">
        <f t="shared" si="263"/>
        <v>2</v>
      </c>
      <c r="G3349" s="23" t="str">
        <f t="shared" si="264"/>
        <v>febrero</v>
      </c>
      <c r="H3349" s="2">
        <v>0.85624999999999996</v>
      </c>
      <c r="I3349" t="s">
        <v>57</v>
      </c>
      <c r="J3349" t="str">
        <f>VLOOKUP(ventas_starbucks_2025[[#This Row],[sucursal]],cambio_sucursal[#All],2,0)</f>
        <v>Sucursal Avda Colón</v>
      </c>
      <c r="K3349" t="s">
        <v>13</v>
      </c>
      <c r="L3349" t="s">
        <v>14</v>
      </c>
      <c r="M3349" t="s">
        <v>4</v>
      </c>
      <c r="N3349" t="str">
        <f>IFERROR(VLOOKUP(ventas_starbucks_2025[[#This Row],[tamaño_sucio]],cambio_tamaño[#All],2,0),"Tamaño único")</f>
        <v>Tamaño único</v>
      </c>
      <c r="O3349">
        <v>4</v>
      </c>
      <c r="P3349">
        <v>1616.95</v>
      </c>
      <c r="Q3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9">
        <v>6467.8</v>
      </c>
      <c r="S3349" t="s">
        <v>31</v>
      </c>
      <c r="T3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49" t="str">
        <f>VLOOKUP(ventas_starbucks_2025[[#This Row],[canal_compra]],cambio_canal_compra[#All],2,0)</f>
        <v>Entrega domicilio</v>
      </c>
      <c r="V3349" t="s">
        <v>16</v>
      </c>
      <c r="W3349" t="str">
        <f>VLOOKUP(ventas_starbucks_2025[[#This Row],[método_pago]],cambio_metodo_pago[#All],2,0)</f>
        <v>Tarjeta</v>
      </c>
      <c r="X3349" t="s">
        <v>22</v>
      </c>
      <c r="Y3349">
        <v>0</v>
      </c>
      <c r="Z3349" t="str">
        <f>VLOOKUP(ventas_starbucks_2025[[#This Row],[promoción_aplicada5]],promocion_cambiar[#All],2,0)</f>
        <v>2x1</v>
      </c>
      <c r="AA3349" t="s">
        <v>51</v>
      </c>
      <c r="AB3349" t="s">
        <v>9</v>
      </c>
      <c r="AC3349" t="s">
        <v>24</v>
      </c>
      <c r="AD3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49">
        <v>11.9</v>
      </c>
      <c r="AF3349">
        <v>5</v>
      </c>
      <c r="AG3349">
        <v>49</v>
      </c>
      <c r="AH3349">
        <v>45</v>
      </c>
    </row>
    <row r="3350" spans="1:34" x14ac:dyDescent="0.25">
      <c r="A3350" s="3" t="s">
        <v>3425</v>
      </c>
      <c r="B3350" s="1">
        <v>45718</v>
      </c>
      <c r="C3350" s="23">
        <f t="shared" si="260"/>
        <v>2</v>
      </c>
      <c r="D3350" s="23">
        <f t="shared" si="261"/>
        <v>7</v>
      </c>
      <c r="E3350" s="23" t="str">
        <f t="shared" si="262"/>
        <v>domingo</v>
      </c>
      <c r="F3350" s="23">
        <f t="shared" si="263"/>
        <v>3</v>
      </c>
      <c r="G3350" s="23" t="str">
        <f t="shared" si="264"/>
        <v>marzo</v>
      </c>
      <c r="H3350" s="2">
        <v>0.46388888888888891</v>
      </c>
      <c r="I3350" t="s">
        <v>1</v>
      </c>
      <c r="J3350" t="str">
        <f>VLOOKUP(ventas_starbucks_2025[[#This Row],[sucursal]],cambio_sucursal[#All],2,0)</f>
        <v>Sucursal Nueva Córdoba</v>
      </c>
      <c r="K3350" t="s">
        <v>13</v>
      </c>
      <c r="L3350" t="s">
        <v>14</v>
      </c>
      <c r="M3350" t="s">
        <v>4</v>
      </c>
      <c r="N3350" t="str">
        <f>IFERROR(VLOOKUP(ventas_starbucks_2025[[#This Row],[tamaño_sucio]],cambio_tamaño[#All],2,0),"Tamaño único")</f>
        <v>Tamaño único</v>
      </c>
      <c r="O3350">
        <v>4</v>
      </c>
      <c r="P3350">
        <v>2186.83</v>
      </c>
      <c r="Q3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50">
        <v>8747.32</v>
      </c>
      <c r="S3350" t="s">
        <v>15</v>
      </c>
      <c r="T3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0" t="str">
        <f>VLOOKUP(ventas_starbucks_2025[[#This Row],[canal_compra]],cambio_canal_compra[#All],2,0)</f>
        <v>Para llevar</v>
      </c>
      <c r="V3350" t="s">
        <v>6</v>
      </c>
      <c r="W3350" t="str">
        <f>VLOOKUP(ventas_starbucks_2025[[#This Row],[método_pago]],cambio_metodo_pago[#All],2,0)</f>
        <v>Aplicación móbil</v>
      </c>
      <c r="X3350" t="s">
        <v>7</v>
      </c>
      <c r="Y3350">
        <v>0</v>
      </c>
      <c r="Z3350" t="str">
        <f>VLOOKUP(ventas_starbucks_2025[[#This Row],[promoción_aplicada5]],promocion_cambiar[#All],2,0)</f>
        <v>Hora Feliz</v>
      </c>
      <c r="AA3350" t="s">
        <v>36</v>
      </c>
      <c r="AB3350" t="s">
        <v>18</v>
      </c>
      <c r="AC3350" t="s">
        <v>10</v>
      </c>
      <c r="AD3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50">
        <v>6</v>
      </c>
      <c r="AF3350">
        <v>5</v>
      </c>
      <c r="AG3350">
        <v>37</v>
      </c>
      <c r="AH3350">
        <v>33</v>
      </c>
    </row>
    <row r="3351" spans="1:34" x14ac:dyDescent="0.25">
      <c r="A3351" s="3" t="s">
        <v>3426</v>
      </c>
      <c r="B3351" s="1">
        <v>45733</v>
      </c>
      <c r="C3351" s="23">
        <f t="shared" si="260"/>
        <v>17</v>
      </c>
      <c r="D3351" s="23">
        <f t="shared" si="261"/>
        <v>1</v>
      </c>
      <c r="E3351" s="23" t="str">
        <f t="shared" si="262"/>
        <v>lunes</v>
      </c>
      <c r="F3351" s="23">
        <f t="shared" si="263"/>
        <v>3</v>
      </c>
      <c r="G3351" s="23" t="str">
        <f t="shared" si="264"/>
        <v>marzo</v>
      </c>
      <c r="H3351" s="2">
        <v>0.55000000000000004</v>
      </c>
      <c r="I3351" t="s">
        <v>1</v>
      </c>
      <c r="J3351" t="str">
        <f>VLOOKUP(ventas_starbucks_2025[[#This Row],[sucursal]],cambio_sucursal[#All],2,0)</f>
        <v>Sucursal Nueva Córdoba</v>
      </c>
      <c r="K3351" t="s">
        <v>20</v>
      </c>
      <c r="L3351" t="s">
        <v>21</v>
      </c>
      <c r="M3351" t="s">
        <v>4</v>
      </c>
      <c r="N3351" t="str">
        <f>IFERROR(VLOOKUP(ventas_starbucks_2025[[#This Row],[tamaño_sucio]],cambio_tamaño[#All],2,0),"Tamaño único")</f>
        <v>Tamaño único</v>
      </c>
      <c r="O3351">
        <v>1</v>
      </c>
      <c r="P3351">
        <v>722.19</v>
      </c>
      <c r="Q3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51">
        <v>722.19</v>
      </c>
      <c r="S3351" t="s">
        <v>31</v>
      </c>
      <c r="T3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51" t="str">
        <f>VLOOKUP(ventas_starbucks_2025[[#This Row],[canal_compra]],cambio_canal_compra[#All],2,0)</f>
        <v>Entrega domicilio</v>
      </c>
      <c r="V3351" t="s">
        <v>40</v>
      </c>
      <c r="W3351" t="str">
        <f>VLOOKUP(ventas_starbucks_2025[[#This Row],[método_pago]],cambio_metodo_pago[#All],2,0)</f>
        <v>Efectivo</v>
      </c>
      <c r="X3351" t="s">
        <v>22</v>
      </c>
      <c r="Y3351">
        <v>0</v>
      </c>
      <c r="Z3351" t="str">
        <f>VLOOKUP(ventas_starbucks_2025[[#This Row],[promoción_aplicada5]],promocion_cambiar[#All],2,0)</f>
        <v>2x1</v>
      </c>
      <c r="AA3351" t="s">
        <v>51</v>
      </c>
      <c r="AB3351" t="s">
        <v>9</v>
      </c>
      <c r="AC3351" t="s">
        <v>41</v>
      </c>
      <c r="AD3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51">
        <v>8</v>
      </c>
      <c r="AF3351">
        <v>3</v>
      </c>
      <c r="AG3351">
        <v>14</v>
      </c>
      <c r="AH3351">
        <v>13</v>
      </c>
    </row>
    <row r="3352" spans="1:34" x14ac:dyDescent="0.25">
      <c r="A3352" s="3" t="s">
        <v>3427</v>
      </c>
      <c r="B3352" s="1">
        <v>45709</v>
      </c>
      <c r="C3352" s="23">
        <f t="shared" si="260"/>
        <v>21</v>
      </c>
      <c r="D3352" s="23">
        <f t="shared" si="261"/>
        <v>5</v>
      </c>
      <c r="E3352" s="23" t="str">
        <f t="shared" si="262"/>
        <v>viernes</v>
      </c>
      <c r="F3352" s="23">
        <f t="shared" si="263"/>
        <v>2</v>
      </c>
      <c r="G3352" s="23" t="str">
        <f t="shared" si="264"/>
        <v>febrero</v>
      </c>
      <c r="H3352" s="2">
        <v>0.74236111111111114</v>
      </c>
      <c r="I3352" t="s">
        <v>57</v>
      </c>
      <c r="J3352" t="str">
        <f>VLOOKUP(ventas_starbucks_2025[[#This Row],[sucursal]],cambio_sucursal[#All],2,0)</f>
        <v>Sucursal Avda Colón</v>
      </c>
      <c r="K3352" t="s">
        <v>87</v>
      </c>
      <c r="L3352" t="s">
        <v>65</v>
      </c>
      <c r="M3352" t="s">
        <v>4</v>
      </c>
      <c r="N3352" t="str">
        <f>IFERROR(VLOOKUP(ventas_starbucks_2025[[#This Row],[tamaño_sucio]],cambio_tamaño[#All],2,0),"Tamaño único")</f>
        <v>Tamaño único</v>
      </c>
      <c r="O3352">
        <v>1</v>
      </c>
      <c r="P3352">
        <v>1497.34</v>
      </c>
      <c r="Q3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2">
        <v>1497.34</v>
      </c>
      <c r="S3352" t="s">
        <v>31</v>
      </c>
      <c r="T3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52" t="str">
        <f>VLOOKUP(ventas_starbucks_2025[[#This Row],[canal_compra]],cambio_canal_compra[#All],2,0)</f>
        <v>Entrega domicilio</v>
      </c>
      <c r="V3352" t="s">
        <v>16</v>
      </c>
      <c r="W3352" t="str">
        <f>VLOOKUP(ventas_starbucks_2025[[#This Row],[método_pago]],cambio_metodo_pago[#All],2,0)</f>
        <v>Tarjeta</v>
      </c>
      <c r="X3352" t="s">
        <v>22</v>
      </c>
      <c r="Y3352">
        <v>0</v>
      </c>
      <c r="Z3352" t="str">
        <f>VLOOKUP(ventas_starbucks_2025[[#This Row],[promoción_aplicada5]],promocion_cambiar[#All],2,0)</f>
        <v>Ninguna</v>
      </c>
      <c r="AA3352" t="s">
        <v>17</v>
      </c>
      <c r="AB3352" t="s">
        <v>23</v>
      </c>
      <c r="AC3352" t="s">
        <v>10</v>
      </c>
      <c r="AD3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52">
        <v>14.3</v>
      </c>
      <c r="AF3352">
        <v>3</v>
      </c>
      <c r="AG3352">
        <v>46</v>
      </c>
      <c r="AH3352">
        <v>45</v>
      </c>
    </row>
    <row r="3353" spans="1:34" x14ac:dyDescent="0.25">
      <c r="A3353" s="3" t="s">
        <v>3428</v>
      </c>
      <c r="B3353" s="1">
        <v>45748</v>
      </c>
      <c r="C3353" s="23">
        <f t="shared" si="260"/>
        <v>1</v>
      </c>
      <c r="D3353" s="23">
        <f t="shared" si="261"/>
        <v>2</v>
      </c>
      <c r="E3353" s="1" t="str">
        <f t="shared" si="262"/>
        <v>martes</v>
      </c>
      <c r="F3353" s="23">
        <f t="shared" si="263"/>
        <v>4</v>
      </c>
      <c r="G3353" s="1" t="str">
        <f t="shared" si="264"/>
        <v>abril</v>
      </c>
      <c r="H3353" s="2">
        <v>0.58333333333333337</v>
      </c>
      <c r="I3353" t="s">
        <v>1</v>
      </c>
      <c r="J3353" t="str">
        <f>VLOOKUP(ventas_starbucks_2025[[#This Row],[sucursal]],cambio_sucursal[#All],2,0)</f>
        <v>Sucursal Nueva Córdoba</v>
      </c>
      <c r="K3353" t="s">
        <v>34</v>
      </c>
      <c r="L3353" t="s">
        <v>35</v>
      </c>
      <c r="M3353" t="s">
        <v>4</v>
      </c>
      <c r="N3353" t="str">
        <f>IFERROR(VLOOKUP(ventas_starbucks_2025[[#This Row],[tamaño_sucio]],cambio_tamaño[#All],2,0),"Tamaño único")</f>
        <v>Tamaño único</v>
      </c>
      <c r="O3353">
        <v>3</v>
      </c>
      <c r="P3353">
        <v>939.67</v>
      </c>
      <c r="Q3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53">
        <v>2819.01</v>
      </c>
      <c r="S3353" t="s">
        <v>15</v>
      </c>
      <c r="T3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53" t="str">
        <f>VLOOKUP(ventas_starbucks_2025[[#This Row],[canal_compra]],cambio_canal_compra[#All],2,0)</f>
        <v>Para llevar</v>
      </c>
      <c r="V3353" t="s">
        <v>16</v>
      </c>
      <c r="W3353" t="str">
        <f>VLOOKUP(ventas_starbucks_2025[[#This Row],[método_pago]],cambio_metodo_pago[#All],2,0)</f>
        <v>Tarjeta</v>
      </c>
      <c r="X3353" t="s">
        <v>22</v>
      </c>
      <c r="Y3353">
        <v>0</v>
      </c>
      <c r="Z3353" t="str">
        <f>VLOOKUP(ventas_starbucks_2025[[#This Row],[promoción_aplicada5]],promocion_cambiar[#All],2,0)</f>
        <v>Ninguna</v>
      </c>
      <c r="AA3353" t="s">
        <v>17</v>
      </c>
      <c r="AB3353" t="s">
        <v>52</v>
      </c>
      <c r="AC3353" t="s">
        <v>10</v>
      </c>
      <c r="AD3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53">
        <v>5</v>
      </c>
      <c r="AF3353">
        <v>1</v>
      </c>
      <c r="AG3353">
        <v>28</v>
      </c>
      <c r="AH3353">
        <v>25</v>
      </c>
    </row>
    <row r="3354" spans="1:34" x14ac:dyDescent="0.25">
      <c r="A3354" s="3" t="s">
        <v>3429</v>
      </c>
      <c r="B3354" s="1">
        <v>45751</v>
      </c>
      <c r="C3354" s="23">
        <f t="shared" si="260"/>
        <v>4</v>
      </c>
      <c r="D3354" s="23">
        <f t="shared" si="261"/>
        <v>5</v>
      </c>
      <c r="E3354" s="1" t="str">
        <f t="shared" si="262"/>
        <v>viernes</v>
      </c>
      <c r="F3354" s="23">
        <f t="shared" si="263"/>
        <v>4</v>
      </c>
      <c r="G3354" s="1" t="str">
        <f t="shared" si="264"/>
        <v>abril</v>
      </c>
      <c r="H3354" s="2">
        <v>0.70277777777777772</v>
      </c>
      <c r="I3354" t="s">
        <v>12</v>
      </c>
      <c r="J3354" t="str">
        <f>VLOOKUP(ventas_starbucks_2025[[#This Row],[sucursal]],cambio_sucursal[#All],2,0)</f>
        <v>Sucursal Córdoba Shopping</v>
      </c>
      <c r="K3354" t="s">
        <v>130</v>
      </c>
      <c r="L3354" t="s">
        <v>65</v>
      </c>
      <c r="M3354" t="s">
        <v>4</v>
      </c>
      <c r="N3354" t="str">
        <f>IFERROR(VLOOKUP(ventas_starbucks_2025[[#This Row],[tamaño_sucio]],cambio_tamaño[#All],2,0),"Tamaño único")</f>
        <v>Tamaño único</v>
      </c>
      <c r="O3354">
        <v>1</v>
      </c>
      <c r="P3354">
        <v>1852.72</v>
      </c>
      <c r="Q3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4">
        <v>1852.72</v>
      </c>
      <c r="S3354" t="s">
        <v>15</v>
      </c>
      <c r="T3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54" t="str">
        <f>VLOOKUP(ventas_starbucks_2025[[#This Row],[canal_compra]],cambio_canal_compra[#All],2,0)</f>
        <v>Para llevar</v>
      </c>
      <c r="V3354" t="s">
        <v>40</v>
      </c>
      <c r="W3354" t="str">
        <f>VLOOKUP(ventas_starbucks_2025[[#This Row],[método_pago]],cambio_metodo_pago[#All],2,0)</f>
        <v>Efectivo</v>
      </c>
      <c r="X3354" t="s">
        <v>7</v>
      </c>
      <c r="Y3354">
        <v>10</v>
      </c>
      <c r="Z3354" t="str">
        <f>VLOOKUP(ventas_starbucks_2025[[#This Row],[promoción_aplicada5]],promocion_cambiar[#All],2,0)</f>
        <v>Combo</v>
      </c>
      <c r="AA3354" t="s">
        <v>8</v>
      </c>
      <c r="AB3354" t="s">
        <v>9</v>
      </c>
      <c r="AC3354" t="s">
        <v>41</v>
      </c>
      <c r="AD3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54">
        <v>8.6</v>
      </c>
      <c r="AF3354">
        <v>4</v>
      </c>
      <c r="AG3354">
        <v>16</v>
      </c>
      <c r="AH3354">
        <v>15</v>
      </c>
    </row>
    <row r="3355" spans="1:34" x14ac:dyDescent="0.25">
      <c r="A3355" s="3" t="s">
        <v>3430</v>
      </c>
      <c r="B3355" s="1">
        <v>45676</v>
      </c>
      <c r="C3355" s="23">
        <f t="shared" si="260"/>
        <v>19</v>
      </c>
      <c r="D3355" s="23">
        <f t="shared" si="261"/>
        <v>7</v>
      </c>
      <c r="E3355" s="23" t="str">
        <f t="shared" si="262"/>
        <v>domingo</v>
      </c>
      <c r="F3355" s="23">
        <f t="shared" si="263"/>
        <v>1</v>
      </c>
      <c r="G3355" s="23" t="str">
        <f t="shared" si="264"/>
        <v>enero</v>
      </c>
      <c r="H3355" s="2">
        <v>0.38680555555555557</v>
      </c>
      <c r="I3355" t="s">
        <v>1</v>
      </c>
      <c r="J3355" t="str">
        <f>VLOOKUP(ventas_starbucks_2025[[#This Row],[sucursal]],cambio_sucursal[#All],2,0)</f>
        <v>Sucursal Nueva Córdoba</v>
      </c>
      <c r="K3355" t="s">
        <v>48</v>
      </c>
      <c r="L3355" t="s">
        <v>49</v>
      </c>
      <c r="M3355" t="s">
        <v>62</v>
      </c>
      <c r="N3355" t="str">
        <f>IFERROR(VLOOKUP(ventas_starbucks_2025[[#This Row],[tamaño_sucio]],cambio_tamaño[#All],2,0),"Tamaño único")</f>
        <v>Extra-Grande</v>
      </c>
      <c r="O3355">
        <v>5</v>
      </c>
      <c r="P3355">
        <v>1682.58</v>
      </c>
      <c r="Q3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5">
        <v>8412.9</v>
      </c>
      <c r="S3355" t="s">
        <v>31</v>
      </c>
      <c r="T3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5" t="str">
        <f>VLOOKUP(ventas_starbucks_2025[[#This Row],[canal_compra]],cambio_canal_compra[#All],2,0)</f>
        <v>Entrega domicilio</v>
      </c>
      <c r="V3355" t="s">
        <v>16</v>
      </c>
      <c r="W3355" t="str">
        <f>VLOOKUP(ventas_starbucks_2025[[#This Row],[método_pago]],cambio_metodo_pago[#All],2,0)</f>
        <v>Tarjeta</v>
      </c>
      <c r="X3355" t="s">
        <v>7</v>
      </c>
      <c r="Y3355">
        <v>15</v>
      </c>
      <c r="Z3355" t="str">
        <f>VLOOKUP(ventas_starbucks_2025[[#This Row],[promoción_aplicada5]],promocion_cambiar[#All],2,0)</f>
        <v>2x1</v>
      </c>
      <c r="AA3355" t="s">
        <v>51</v>
      </c>
      <c r="AB3355" t="s">
        <v>52</v>
      </c>
      <c r="AC3355" t="s">
        <v>41</v>
      </c>
      <c r="AD3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55">
        <v>14.9</v>
      </c>
      <c r="AF3355">
        <v>1</v>
      </c>
      <c r="AG3355">
        <v>28</v>
      </c>
      <c r="AH3355">
        <v>23</v>
      </c>
    </row>
    <row r="3356" spans="1:34" x14ac:dyDescent="0.25">
      <c r="A3356" s="3" t="s">
        <v>3431</v>
      </c>
      <c r="B3356" s="1">
        <v>45715</v>
      </c>
      <c r="C3356" s="23">
        <f t="shared" si="260"/>
        <v>27</v>
      </c>
      <c r="D3356" s="23">
        <f t="shared" si="261"/>
        <v>4</v>
      </c>
      <c r="E3356" s="23" t="str">
        <f t="shared" si="262"/>
        <v>jueves</v>
      </c>
      <c r="F3356" s="23">
        <f t="shared" si="263"/>
        <v>2</v>
      </c>
      <c r="G3356" s="23" t="str">
        <f t="shared" si="264"/>
        <v>febrero</v>
      </c>
      <c r="H3356" s="2">
        <v>0.40625</v>
      </c>
      <c r="I3356" t="s">
        <v>57</v>
      </c>
      <c r="J3356" t="str">
        <f>VLOOKUP(ventas_starbucks_2025[[#This Row],[sucursal]],cambio_sucursal[#All],2,0)</f>
        <v>Sucursal Avda Colón</v>
      </c>
      <c r="K3356" t="s">
        <v>200</v>
      </c>
      <c r="L3356" t="s">
        <v>44</v>
      </c>
      <c r="M3356" t="s">
        <v>55</v>
      </c>
      <c r="N3356" t="str">
        <f>IFERROR(VLOOKUP(ventas_starbucks_2025[[#This Row],[tamaño_sucio]],cambio_tamaño[#All],2,0),"Tamaño único")</f>
        <v>Pequeño</v>
      </c>
      <c r="O3356">
        <v>4</v>
      </c>
      <c r="P3356">
        <v>1253.8</v>
      </c>
      <c r="Q3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6">
        <v>5015.2</v>
      </c>
      <c r="S3356" t="s">
        <v>15</v>
      </c>
      <c r="T3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6" t="str">
        <f>VLOOKUP(ventas_starbucks_2025[[#This Row],[canal_compra]],cambio_canal_compra[#All],2,0)</f>
        <v>Para llevar</v>
      </c>
      <c r="V3356" t="s">
        <v>6</v>
      </c>
      <c r="W3356" t="str">
        <f>VLOOKUP(ventas_starbucks_2025[[#This Row],[método_pago]],cambio_metodo_pago[#All],2,0)</f>
        <v>Aplicación móbil</v>
      </c>
      <c r="X3356" t="s">
        <v>7</v>
      </c>
      <c r="Y3356">
        <v>10</v>
      </c>
      <c r="Z3356" t="str">
        <f>VLOOKUP(ventas_starbucks_2025[[#This Row],[promoción_aplicada5]],promocion_cambiar[#All],2,0)</f>
        <v>2x1</v>
      </c>
      <c r="AA3356" t="s">
        <v>51</v>
      </c>
      <c r="AB3356" t="s">
        <v>29</v>
      </c>
      <c r="AC3356" t="s">
        <v>10</v>
      </c>
      <c r="AD3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56">
        <v>4.5999999999999996</v>
      </c>
      <c r="AF3356">
        <v>5</v>
      </c>
      <c r="AG3356">
        <v>15</v>
      </c>
      <c r="AH3356">
        <v>11</v>
      </c>
    </row>
    <row r="3357" spans="1:34" x14ac:dyDescent="0.25">
      <c r="A3357" s="3" t="s">
        <v>3432</v>
      </c>
      <c r="B3357" s="1">
        <v>45675</v>
      </c>
      <c r="C3357" s="23">
        <f t="shared" si="260"/>
        <v>18</v>
      </c>
      <c r="D3357" s="23">
        <f t="shared" si="261"/>
        <v>6</v>
      </c>
      <c r="E3357" s="23" t="str">
        <f t="shared" si="262"/>
        <v>sábado</v>
      </c>
      <c r="F3357" s="23">
        <f t="shared" si="263"/>
        <v>1</v>
      </c>
      <c r="G3357" s="23" t="str">
        <f t="shared" si="264"/>
        <v>enero</v>
      </c>
      <c r="H3357" s="2">
        <v>0.53749999999999998</v>
      </c>
      <c r="I3357" t="s">
        <v>26</v>
      </c>
      <c r="J3357" t="str">
        <f>VLOOKUP(ventas_starbucks_2025[[#This Row],[sucursal]],cambio_sucursal[#All],2,0)</f>
        <v>Sucursal San Lorenzo 47</v>
      </c>
      <c r="K3357" t="s">
        <v>20</v>
      </c>
      <c r="L3357" t="s">
        <v>21</v>
      </c>
      <c r="M3357" t="s">
        <v>4</v>
      </c>
      <c r="N3357" t="str">
        <f>IFERROR(VLOOKUP(ventas_starbucks_2025[[#This Row],[tamaño_sucio]],cambio_tamaño[#All],2,0),"Tamaño único")</f>
        <v>Tamaño único</v>
      </c>
      <c r="O3357">
        <v>3</v>
      </c>
      <c r="P3357">
        <v>767.71</v>
      </c>
      <c r="Q3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57">
        <v>2303.13</v>
      </c>
      <c r="S3357" t="s">
        <v>31</v>
      </c>
      <c r="T3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57" t="str">
        <f>VLOOKUP(ventas_starbucks_2025[[#This Row],[canal_compra]],cambio_canal_compra[#All],2,0)</f>
        <v>Entrega domicilio</v>
      </c>
      <c r="V3357" t="s">
        <v>6</v>
      </c>
      <c r="W3357" t="str">
        <f>VLOOKUP(ventas_starbucks_2025[[#This Row],[método_pago]],cambio_metodo_pago[#All],2,0)</f>
        <v>Aplicación móbil</v>
      </c>
      <c r="X3357" t="s">
        <v>7</v>
      </c>
      <c r="Y3357">
        <v>0</v>
      </c>
      <c r="Z3357" t="str">
        <f>VLOOKUP(ventas_starbucks_2025[[#This Row],[promoción_aplicada5]],promocion_cambiar[#All],2,0)</f>
        <v>Hora Feliz</v>
      </c>
      <c r="AA3357" t="s">
        <v>36</v>
      </c>
      <c r="AB3357" t="s">
        <v>18</v>
      </c>
      <c r="AC3357" t="s">
        <v>24</v>
      </c>
      <c r="AD3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57">
        <v>13</v>
      </c>
      <c r="AF3357">
        <v>5</v>
      </c>
      <c r="AG3357">
        <v>15</v>
      </c>
      <c r="AH3357">
        <v>12</v>
      </c>
    </row>
    <row r="3358" spans="1:34" x14ac:dyDescent="0.25">
      <c r="A3358" s="3" t="s">
        <v>3433</v>
      </c>
      <c r="B3358" s="1">
        <v>45714</v>
      </c>
      <c r="C3358" s="23">
        <f t="shared" si="260"/>
        <v>26</v>
      </c>
      <c r="D3358" s="23">
        <f t="shared" si="261"/>
        <v>3</v>
      </c>
      <c r="E3358" s="1" t="str">
        <f t="shared" si="262"/>
        <v>miércoles</v>
      </c>
      <c r="F3358" s="23">
        <f t="shared" si="263"/>
        <v>2</v>
      </c>
      <c r="G3358" s="1" t="str">
        <f t="shared" si="264"/>
        <v>febrero</v>
      </c>
      <c r="H3358" s="2">
        <v>0.30763888888888891</v>
      </c>
      <c r="I3358" t="s">
        <v>1</v>
      </c>
      <c r="J3358" t="str">
        <f>VLOOKUP(ventas_starbucks_2025[[#This Row],[sucursal]],cambio_sucursal[#All],2,0)</f>
        <v>Sucursal Nueva Córdoba</v>
      </c>
      <c r="K3358" t="s">
        <v>87</v>
      </c>
      <c r="L3358" t="s">
        <v>65</v>
      </c>
      <c r="M3358" t="s">
        <v>4</v>
      </c>
      <c r="N3358" t="str">
        <f>IFERROR(VLOOKUP(ventas_starbucks_2025[[#This Row],[tamaño_sucio]],cambio_tamaño[#All],2,0),"Tamaño único")</f>
        <v>Tamaño único</v>
      </c>
      <c r="O3358">
        <v>4</v>
      </c>
      <c r="P3358">
        <v>1462.62</v>
      </c>
      <c r="Q3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8">
        <v>5850.48</v>
      </c>
      <c r="S3358" t="s">
        <v>31</v>
      </c>
      <c r="T3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8" t="str">
        <f>VLOOKUP(ventas_starbucks_2025[[#This Row],[canal_compra]],cambio_canal_compra[#All],2,0)</f>
        <v>Entrega domicilio</v>
      </c>
      <c r="V3358" t="s">
        <v>40</v>
      </c>
      <c r="W3358" t="str">
        <f>VLOOKUP(ventas_starbucks_2025[[#This Row],[método_pago]],cambio_metodo_pago[#All],2,0)</f>
        <v>Efectivo</v>
      </c>
      <c r="X3358" t="s">
        <v>7</v>
      </c>
      <c r="Y3358">
        <v>10</v>
      </c>
      <c r="Z3358" t="str">
        <f>VLOOKUP(ventas_starbucks_2025[[#This Row],[promoción_aplicada5]],promocion_cambiar[#All],2,0)</f>
        <v>2x1</v>
      </c>
      <c r="AA3358" t="s">
        <v>51</v>
      </c>
      <c r="AB3358" t="s">
        <v>9</v>
      </c>
      <c r="AC3358" t="s">
        <v>41</v>
      </c>
      <c r="AD3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58">
        <v>7.3</v>
      </c>
      <c r="AF3358">
        <v>5</v>
      </c>
      <c r="AG3358">
        <v>17</v>
      </c>
      <c r="AH3358">
        <v>13</v>
      </c>
    </row>
    <row r="3359" spans="1:34" x14ac:dyDescent="0.25">
      <c r="A3359" s="3" t="s">
        <v>3434</v>
      </c>
      <c r="B3359" s="1">
        <v>45742</v>
      </c>
      <c r="C3359" s="23">
        <f t="shared" si="260"/>
        <v>26</v>
      </c>
      <c r="D3359" s="23">
        <f t="shared" si="261"/>
        <v>3</v>
      </c>
      <c r="E3359" s="23" t="str">
        <f t="shared" si="262"/>
        <v>miércoles</v>
      </c>
      <c r="F3359" s="23">
        <f t="shared" si="263"/>
        <v>3</v>
      </c>
      <c r="G3359" s="23" t="str">
        <f t="shared" si="264"/>
        <v>marzo</v>
      </c>
      <c r="H3359" s="2">
        <v>0.52152777777777781</v>
      </c>
      <c r="I3359" t="s">
        <v>26</v>
      </c>
      <c r="J3359" t="str">
        <f>VLOOKUP(ventas_starbucks_2025[[#This Row],[sucursal]],cambio_sucursal[#All],2,0)</f>
        <v>Sucursal San Lorenzo 47</v>
      </c>
      <c r="K3359" t="s">
        <v>115</v>
      </c>
      <c r="L3359" t="s">
        <v>21</v>
      </c>
      <c r="M3359" t="s">
        <v>4</v>
      </c>
      <c r="N3359" t="str">
        <f>IFERROR(VLOOKUP(ventas_starbucks_2025[[#This Row],[tamaño_sucio]],cambio_tamaño[#All],2,0),"Tamaño único")</f>
        <v>Tamaño único</v>
      </c>
      <c r="O3359">
        <v>5</v>
      </c>
      <c r="P3359">
        <v>721.73</v>
      </c>
      <c r="Q3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59">
        <v>3608.65</v>
      </c>
      <c r="S3359" t="s">
        <v>5</v>
      </c>
      <c r="T3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59" t="str">
        <f>VLOOKUP(ventas_starbucks_2025[[#This Row],[canal_compra]],cambio_canal_compra[#All],2,0)</f>
        <v>En tienda</v>
      </c>
      <c r="V3359" t="s">
        <v>6</v>
      </c>
      <c r="W3359" t="str">
        <f>VLOOKUP(ventas_starbucks_2025[[#This Row],[método_pago]],cambio_metodo_pago[#All],2,0)</f>
        <v>Aplicación móbil</v>
      </c>
      <c r="X3359" t="s">
        <v>22</v>
      </c>
      <c r="Y3359">
        <v>0</v>
      </c>
      <c r="Z3359" t="str">
        <f>VLOOKUP(ventas_starbucks_2025[[#This Row],[promoción_aplicada5]],promocion_cambiar[#All],2,0)</f>
        <v>Combo</v>
      </c>
      <c r="AA3359" t="s">
        <v>8</v>
      </c>
      <c r="AB3359" t="s">
        <v>29</v>
      </c>
      <c r="AC3359" t="s">
        <v>41</v>
      </c>
      <c r="AD3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59">
        <v>7.1</v>
      </c>
      <c r="AF3359">
        <v>3</v>
      </c>
      <c r="AG3359">
        <v>36</v>
      </c>
      <c r="AH3359">
        <v>31</v>
      </c>
    </row>
    <row r="3360" spans="1:34" x14ac:dyDescent="0.25">
      <c r="A3360" s="3" t="s">
        <v>3435</v>
      </c>
      <c r="B3360" s="1">
        <v>45659</v>
      </c>
      <c r="C3360" s="23">
        <f t="shared" si="260"/>
        <v>2</v>
      </c>
      <c r="D3360" s="23">
        <f t="shared" si="261"/>
        <v>4</v>
      </c>
      <c r="E3360" s="23" t="str">
        <f t="shared" si="262"/>
        <v>jueves</v>
      </c>
      <c r="F3360" s="23">
        <f t="shared" si="263"/>
        <v>1</v>
      </c>
      <c r="G3360" s="23" t="str">
        <f t="shared" si="264"/>
        <v>enero</v>
      </c>
      <c r="H3360" s="2">
        <v>0.78194444444444444</v>
      </c>
      <c r="I3360" t="s">
        <v>1</v>
      </c>
      <c r="J3360" t="str">
        <f>VLOOKUP(ventas_starbucks_2025[[#This Row],[sucursal]],cambio_sucursal[#All],2,0)</f>
        <v>Sucursal Nueva Córdoba</v>
      </c>
      <c r="K3360" t="s">
        <v>13</v>
      </c>
      <c r="L3360" t="s">
        <v>14</v>
      </c>
      <c r="M3360" t="s">
        <v>4</v>
      </c>
      <c r="N3360" t="str">
        <f>IFERROR(VLOOKUP(ventas_starbucks_2025[[#This Row],[tamaño_sucio]],cambio_tamaño[#All],2,0),"Tamaño único")</f>
        <v>Tamaño único</v>
      </c>
      <c r="O3360">
        <v>4</v>
      </c>
      <c r="P3360">
        <v>1832.98</v>
      </c>
      <c r="Q3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0">
        <v>7331.92</v>
      </c>
      <c r="S3360" t="s">
        <v>5</v>
      </c>
      <c r="T3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0" t="str">
        <f>VLOOKUP(ventas_starbucks_2025[[#This Row],[canal_compra]],cambio_canal_compra[#All],2,0)</f>
        <v>En tienda</v>
      </c>
      <c r="V3360" t="s">
        <v>40</v>
      </c>
      <c r="W3360" t="str">
        <f>VLOOKUP(ventas_starbucks_2025[[#This Row],[método_pago]],cambio_metodo_pago[#All],2,0)</f>
        <v>Efectivo</v>
      </c>
      <c r="X3360" t="s">
        <v>22</v>
      </c>
      <c r="Y3360">
        <v>0</v>
      </c>
      <c r="Z3360" t="str">
        <f>VLOOKUP(ventas_starbucks_2025[[#This Row],[promoción_aplicada5]],promocion_cambiar[#All],2,0)</f>
        <v>Hora Feliz</v>
      </c>
      <c r="AA3360" t="s">
        <v>36</v>
      </c>
      <c r="AB3360" t="s">
        <v>32</v>
      </c>
      <c r="AC3360" t="s">
        <v>24</v>
      </c>
      <c r="AD3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60">
        <v>10.1</v>
      </c>
      <c r="AF3360">
        <v>1</v>
      </c>
      <c r="AG3360">
        <v>18</v>
      </c>
      <c r="AH3360">
        <v>14</v>
      </c>
    </row>
    <row r="3361" spans="1:34" x14ac:dyDescent="0.25">
      <c r="A3361" s="3" t="s">
        <v>3436</v>
      </c>
      <c r="B3361" s="1">
        <v>45762</v>
      </c>
      <c r="C3361" s="23">
        <f t="shared" si="260"/>
        <v>15</v>
      </c>
      <c r="D3361" s="23">
        <f t="shared" si="261"/>
        <v>2</v>
      </c>
      <c r="E3361" s="23" t="str">
        <f t="shared" si="262"/>
        <v>martes</v>
      </c>
      <c r="F3361" s="23">
        <f t="shared" si="263"/>
        <v>4</v>
      </c>
      <c r="G3361" s="23" t="str">
        <f t="shared" si="264"/>
        <v>abril</v>
      </c>
      <c r="H3361" s="2">
        <v>0.31944444444444442</v>
      </c>
      <c r="I3361" t="s">
        <v>26</v>
      </c>
      <c r="J3361" t="str">
        <f>VLOOKUP(ventas_starbucks_2025[[#This Row],[sucursal]],cambio_sucursal[#All],2,0)</f>
        <v>Sucursal San Lorenzo 47</v>
      </c>
      <c r="K3361" t="s">
        <v>38</v>
      </c>
      <c r="L3361" t="s">
        <v>39</v>
      </c>
      <c r="M3361" t="s">
        <v>4</v>
      </c>
      <c r="N3361" t="str">
        <f>IFERROR(VLOOKUP(ventas_starbucks_2025[[#This Row],[tamaño_sucio]],cambio_tamaño[#All],2,0),"Tamaño único")</f>
        <v>Tamaño único</v>
      </c>
      <c r="O3361">
        <v>5</v>
      </c>
      <c r="P3361">
        <v>1191.5899999999999</v>
      </c>
      <c r="Q3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1">
        <v>5957.95</v>
      </c>
      <c r="S3361" t="s">
        <v>15</v>
      </c>
      <c r="T3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1" t="str">
        <f>VLOOKUP(ventas_starbucks_2025[[#This Row],[canal_compra]],cambio_canal_compra[#All],2,0)</f>
        <v>Para llevar</v>
      </c>
      <c r="V3361" t="s">
        <v>16</v>
      </c>
      <c r="W3361" t="str">
        <f>VLOOKUP(ventas_starbucks_2025[[#This Row],[método_pago]],cambio_metodo_pago[#All],2,0)</f>
        <v>Tarjeta</v>
      </c>
      <c r="X3361" t="s">
        <v>22</v>
      </c>
      <c r="Y3361">
        <v>0</v>
      </c>
      <c r="Z3361" t="str">
        <f>VLOOKUP(ventas_starbucks_2025[[#This Row],[promoción_aplicada5]],promocion_cambiar[#All],2,0)</f>
        <v>Ninguna</v>
      </c>
      <c r="AA3361" t="s">
        <v>17</v>
      </c>
      <c r="AB3361" t="s">
        <v>32</v>
      </c>
      <c r="AC3361" t="s">
        <v>41</v>
      </c>
      <c r="AD3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61">
        <v>2.7</v>
      </c>
      <c r="AF3361">
        <v>2</v>
      </c>
      <c r="AG3361">
        <v>12</v>
      </c>
      <c r="AH3361">
        <v>7</v>
      </c>
    </row>
    <row r="3362" spans="1:34" x14ac:dyDescent="0.25">
      <c r="A3362" s="3" t="s">
        <v>3437</v>
      </c>
      <c r="B3362" s="1">
        <v>45713</v>
      </c>
      <c r="C3362" s="23">
        <f t="shared" si="260"/>
        <v>25</v>
      </c>
      <c r="D3362" s="23">
        <f t="shared" si="261"/>
        <v>2</v>
      </c>
      <c r="E3362" s="23" t="str">
        <f t="shared" si="262"/>
        <v>martes</v>
      </c>
      <c r="F3362" s="23">
        <f t="shared" si="263"/>
        <v>2</v>
      </c>
      <c r="G3362" s="23" t="str">
        <f t="shared" si="264"/>
        <v>febrero</v>
      </c>
      <c r="H3362" s="2">
        <v>0.77569444444444446</v>
      </c>
      <c r="I3362" t="s">
        <v>26</v>
      </c>
      <c r="J3362" t="str">
        <f>VLOOKUP(ventas_starbucks_2025[[#This Row],[sucursal]],cambio_sucursal[#All],2,0)</f>
        <v>Sucursal San Lorenzo 47</v>
      </c>
      <c r="K3362" t="s">
        <v>200</v>
      </c>
      <c r="L3362" t="s">
        <v>44</v>
      </c>
      <c r="M3362" t="s">
        <v>45</v>
      </c>
      <c r="N3362" t="str">
        <f>IFERROR(VLOOKUP(ventas_starbucks_2025[[#This Row],[tamaño_sucio]],cambio_tamaño[#All],2,0),"Tamaño único")</f>
        <v>Grande</v>
      </c>
      <c r="O3362">
        <v>3</v>
      </c>
      <c r="P3362">
        <v>1726.06</v>
      </c>
      <c r="Q3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2">
        <v>5178.18</v>
      </c>
      <c r="S3362" t="s">
        <v>5</v>
      </c>
      <c r="T3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2" t="str">
        <f>VLOOKUP(ventas_starbucks_2025[[#This Row],[canal_compra]],cambio_canal_compra[#All],2,0)</f>
        <v>En tienda</v>
      </c>
      <c r="V3362" t="s">
        <v>6</v>
      </c>
      <c r="W3362" t="str">
        <f>VLOOKUP(ventas_starbucks_2025[[#This Row],[método_pago]],cambio_metodo_pago[#All],2,0)</f>
        <v>Aplicación móbil</v>
      </c>
      <c r="X3362" t="s">
        <v>7</v>
      </c>
      <c r="Y3362">
        <v>0</v>
      </c>
      <c r="Z3362" t="str">
        <f>VLOOKUP(ventas_starbucks_2025[[#This Row],[promoción_aplicada5]],promocion_cambiar[#All],2,0)</f>
        <v>2x1</v>
      </c>
      <c r="AA3362" t="s">
        <v>51</v>
      </c>
      <c r="AB3362" t="s">
        <v>18</v>
      </c>
      <c r="AC3362" t="s">
        <v>10</v>
      </c>
      <c r="AD3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62">
        <v>4</v>
      </c>
      <c r="AF3362">
        <v>2</v>
      </c>
      <c r="AG3362">
        <v>28</v>
      </c>
      <c r="AH3362">
        <v>25</v>
      </c>
    </row>
    <row r="3363" spans="1:34" x14ac:dyDescent="0.25">
      <c r="A3363" s="3" t="s">
        <v>3438</v>
      </c>
      <c r="B3363" s="1">
        <v>45724</v>
      </c>
      <c r="C3363" s="23">
        <f t="shared" si="260"/>
        <v>8</v>
      </c>
      <c r="D3363" s="23">
        <f t="shared" si="261"/>
        <v>6</v>
      </c>
      <c r="E3363" s="23" t="str">
        <f t="shared" si="262"/>
        <v>sábado</v>
      </c>
      <c r="F3363" s="23">
        <f t="shared" si="263"/>
        <v>3</v>
      </c>
      <c r="G3363" s="23" t="str">
        <f t="shared" si="264"/>
        <v>marzo</v>
      </c>
      <c r="H3363" s="2">
        <v>0.63541666666666663</v>
      </c>
      <c r="I3363" t="s">
        <v>57</v>
      </c>
      <c r="J3363" t="str">
        <f>VLOOKUP(ventas_starbucks_2025[[#This Row],[sucursal]],cambio_sucursal[#All],2,0)</f>
        <v>Sucursal Avda Colón</v>
      </c>
      <c r="K3363" t="s">
        <v>200</v>
      </c>
      <c r="L3363" t="s">
        <v>44</v>
      </c>
      <c r="M3363" t="s">
        <v>50</v>
      </c>
      <c r="N3363" t="str">
        <f>IFERROR(VLOOKUP(ventas_starbucks_2025[[#This Row],[tamaño_sucio]],cambio_tamaño[#All],2,0),"Tamaño único")</f>
        <v>Mediano</v>
      </c>
      <c r="O3363">
        <v>1</v>
      </c>
      <c r="P3363">
        <v>1536.96</v>
      </c>
      <c r="Q3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3">
        <v>1536.96</v>
      </c>
      <c r="S3363" t="s">
        <v>15</v>
      </c>
      <c r="T3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63" t="str">
        <f>VLOOKUP(ventas_starbucks_2025[[#This Row],[canal_compra]],cambio_canal_compra[#All],2,0)</f>
        <v>Para llevar</v>
      </c>
      <c r="V3363" t="s">
        <v>6</v>
      </c>
      <c r="W3363" t="str">
        <f>VLOOKUP(ventas_starbucks_2025[[#This Row],[método_pago]],cambio_metodo_pago[#All],2,0)</f>
        <v>Aplicación móbil</v>
      </c>
      <c r="X3363" t="s">
        <v>22</v>
      </c>
      <c r="Y3363">
        <v>0</v>
      </c>
      <c r="Z3363" t="str">
        <f>VLOOKUP(ventas_starbucks_2025[[#This Row],[promoción_aplicada5]],promocion_cambiar[#All],2,0)</f>
        <v>2x1</v>
      </c>
      <c r="AA3363" t="s">
        <v>51</v>
      </c>
      <c r="AB3363" t="s">
        <v>29</v>
      </c>
      <c r="AC3363" t="s">
        <v>41</v>
      </c>
      <c r="AD3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63">
        <v>13.2</v>
      </c>
      <c r="AF3363">
        <v>4</v>
      </c>
      <c r="AG3363">
        <v>50</v>
      </c>
      <c r="AH3363">
        <v>49</v>
      </c>
    </row>
    <row r="3364" spans="1:34" x14ac:dyDescent="0.25">
      <c r="A3364" s="3" t="s">
        <v>3439</v>
      </c>
      <c r="B3364" s="1">
        <v>45716</v>
      </c>
      <c r="C3364" s="23">
        <f t="shared" si="260"/>
        <v>28</v>
      </c>
      <c r="D3364" s="23">
        <f t="shared" si="261"/>
        <v>5</v>
      </c>
      <c r="E3364" s="23" t="str">
        <f t="shared" si="262"/>
        <v>viernes</v>
      </c>
      <c r="F3364" s="23">
        <f t="shared" si="263"/>
        <v>2</v>
      </c>
      <c r="G3364" s="23" t="str">
        <f t="shared" si="264"/>
        <v>febrero</v>
      </c>
      <c r="H3364" s="2">
        <v>0.49166666666666664</v>
      </c>
      <c r="I3364" t="s">
        <v>26</v>
      </c>
      <c r="J3364" t="str">
        <f>VLOOKUP(ventas_starbucks_2025[[#This Row],[sucursal]],cambio_sucursal[#All],2,0)</f>
        <v>Sucursal San Lorenzo 47</v>
      </c>
      <c r="K3364" t="s">
        <v>115</v>
      </c>
      <c r="L3364" t="s">
        <v>21</v>
      </c>
      <c r="M3364" t="s">
        <v>4</v>
      </c>
      <c r="N3364" t="str">
        <f>IFERROR(VLOOKUP(ventas_starbucks_2025[[#This Row],[tamaño_sucio]],cambio_tamaño[#All],2,0),"Tamaño único")</f>
        <v>Tamaño único</v>
      </c>
      <c r="O3364">
        <v>5</v>
      </c>
      <c r="P3364">
        <v>1023.57</v>
      </c>
      <c r="Q3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4">
        <v>5117.8500000000004</v>
      </c>
      <c r="S3364" t="s">
        <v>15</v>
      </c>
      <c r="T3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4" t="str">
        <f>VLOOKUP(ventas_starbucks_2025[[#This Row],[canal_compra]],cambio_canal_compra[#All],2,0)</f>
        <v>Para llevar</v>
      </c>
      <c r="V3364" t="s">
        <v>6</v>
      </c>
      <c r="W3364" t="str">
        <f>VLOOKUP(ventas_starbucks_2025[[#This Row],[método_pago]],cambio_metodo_pago[#All],2,0)</f>
        <v>Aplicación móbil</v>
      </c>
      <c r="X3364" t="s">
        <v>7</v>
      </c>
      <c r="Y3364">
        <v>0</v>
      </c>
      <c r="Z3364" t="str">
        <f>VLOOKUP(ventas_starbucks_2025[[#This Row],[promoción_aplicada5]],promocion_cambiar[#All],2,0)</f>
        <v>Hora Feliz</v>
      </c>
      <c r="AA3364" t="s">
        <v>36</v>
      </c>
      <c r="AB3364" t="s">
        <v>9</v>
      </c>
      <c r="AC3364" t="s">
        <v>41</v>
      </c>
      <c r="AD3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64">
        <v>12.8</v>
      </c>
      <c r="AF3364">
        <v>5</v>
      </c>
      <c r="AG3364">
        <v>27</v>
      </c>
      <c r="AH3364">
        <v>22</v>
      </c>
    </row>
    <row r="3365" spans="1:34" x14ac:dyDescent="0.25">
      <c r="A3365" s="3" t="s">
        <v>3440</v>
      </c>
      <c r="B3365" s="1">
        <v>45677</v>
      </c>
      <c r="C3365" s="23">
        <f t="shared" si="260"/>
        <v>20</v>
      </c>
      <c r="D3365" s="23">
        <f t="shared" si="261"/>
        <v>1</v>
      </c>
      <c r="E3365" s="23" t="str">
        <f t="shared" si="262"/>
        <v>lunes</v>
      </c>
      <c r="F3365" s="23">
        <f t="shared" si="263"/>
        <v>1</v>
      </c>
      <c r="G3365" s="23" t="str">
        <f t="shared" si="264"/>
        <v>enero</v>
      </c>
      <c r="H3365" s="2">
        <v>0.2951388888888889</v>
      </c>
      <c r="I3365" t="s">
        <v>26</v>
      </c>
      <c r="J3365" t="str">
        <f>VLOOKUP(ventas_starbucks_2025[[#This Row],[sucursal]],cambio_sucursal[#All],2,0)</f>
        <v>Sucursal San Lorenzo 47</v>
      </c>
      <c r="K3365" t="s">
        <v>13</v>
      </c>
      <c r="L3365" t="s">
        <v>14</v>
      </c>
      <c r="M3365" t="s">
        <v>4</v>
      </c>
      <c r="N3365" t="str">
        <f>IFERROR(VLOOKUP(ventas_starbucks_2025[[#This Row],[tamaño_sucio]],cambio_tamaño[#All],2,0),"Tamaño único")</f>
        <v>Tamaño único</v>
      </c>
      <c r="O3365">
        <v>1</v>
      </c>
      <c r="P3365">
        <v>1672.38</v>
      </c>
      <c r="Q3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5">
        <v>1672.38</v>
      </c>
      <c r="S3365" t="s">
        <v>31</v>
      </c>
      <c r="T3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65" t="str">
        <f>VLOOKUP(ventas_starbucks_2025[[#This Row],[canal_compra]],cambio_canal_compra[#All],2,0)</f>
        <v>Entrega domicilio</v>
      </c>
      <c r="V3365" t="s">
        <v>6</v>
      </c>
      <c r="W3365" t="str">
        <f>VLOOKUP(ventas_starbucks_2025[[#This Row],[método_pago]],cambio_metodo_pago[#All],2,0)</f>
        <v>Aplicación móbil</v>
      </c>
      <c r="X3365" t="s">
        <v>7</v>
      </c>
      <c r="Y3365">
        <v>15</v>
      </c>
      <c r="Z3365" t="str">
        <f>VLOOKUP(ventas_starbucks_2025[[#This Row],[promoción_aplicada5]],promocion_cambiar[#All],2,0)</f>
        <v>Combo</v>
      </c>
      <c r="AA3365" t="s">
        <v>8</v>
      </c>
      <c r="AB3365" t="s">
        <v>18</v>
      </c>
      <c r="AC3365" t="s">
        <v>10</v>
      </c>
      <c r="AD3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65">
        <v>2.9</v>
      </c>
      <c r="AF3365">
        <v>2</v>
      </c>
      <c r="AG3365">
        <v>16</v>
      </c>
      <c r="AH3365">
        <v>15</v>
      </c>
    </row>
    <row r="3366" spans="1:34" x14ac:dyDescent="0.25">
      <c r="A3366" s="3" t="s">
        <v>3441</v>
      </c>
      <c r="B3366" s="1">
        <v>45670</v>
      </c>
      <c r="C3366" s="23">
        <f t="shared" si="260"/>
        <v>13</v>
      </c>
      <c r="D3366" s="23">
        <f t="shared" si="261"/>
        <v>1</v>
      </c>
      <c r="E3366" s="23" t="str">
        <f t="shared" si="262"/>
        <v>lunes</v>
      </c>
      <c r="F3366" s="23">
        <f t="shared" si="263"/>
        <v>1</v>
      </c>
      <c r="G3366" s="23" t="str">
        <f t="shared" si="264"/>
        <v>enero</v>
      </c>
      <c r="H3366" s="2">
        <v>0.82361111111111107</v>
      </c>
      <c r="I3366" t="s">
        <v>57</v>
      </c>
      <c r="J3366" t="str">
        <f>VLOOKUP(ventas_starbucks_2025[[#This Row],[sucursal]],cambio_sucursal[#All],2,0)</f>
        <v>Sucursal Avda Colón</v>
      </c>
      <c r="K3366" t="s">
        <v>48</v>
      </c>
      <c r="L3366" t="s">
        <v>49</v>
      </c>
      <c r="M3366" t="s">
        <v>55</v>
      </c>
      <c r="N3366" t="str">
        <f>IFERROR(VLOOKUP(ventas_starbucks_2025[[#This Row],[tamaño_sucio]],cambio_tamaño[#All],2,0),"Tamaño único")</f>
        <v>Pequeño</v>
      </c>
      <c r="O3366">
        <v>4</v>
      </c>
      <c r="P3366">
        <v>2085.36</v>
      </c>
      <c r="Q3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66">
        <v>8341.44</v>
      </c>
      <c r="S3366" t="s">
        <v>15</v>
      </c>
      <c r="T3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6" t="str">
        <f>VLOOKUP(ventas_starbucks_2025[[#This Row],[canal_compra]],cambio_canal_compra[#All],2,0)</f>
        <v>Para llevar</v>
      </c>
      <c r="V3366" t="s">
        <v>6</v>
      </c>
      <c r="W3366" t="str">
        <f>VLOOKUP(ventas_starbucks_2025[[#This Row],[método_pago]],cambio_metodo_pago[#All],2,0)</f>
        <v>Aplicación móbil</v>
      </c>
      <c r="X3366" t="s">
        <v>7</v>
      </c>
      <c r="Y3366">
        <v>15</v>
      </c>
      <c r="Z3366" t="str">
        <f>VLOOKUP(ventas_starbucks_2025[[#This Row],[promoción_aplicada5]],promocion_cambiar[#All],2,0)</f>
        <v>2x1</v>
      </c>
      <c r="AA3366" t="s">
        <v>51</v>
      </c>
      <c r="AB3366" t="s">
        <v>9</v>
      </c>
      <c r="AC3366" t="s">
        <v>24</v>
      </c>
      <c r="AD3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66">
        <v>11.7</v>
      </c>
      <c r="AF3366">
        <v>4</v>
      </c>
      <c r="AG3366">
        <v>24</v>
      </c>
      <c r="AH3366">
        <v>20</v>
      </c>
    </row>
    <row r="3367" spans="1:34" x14ac:dyDescent="0.25">
      <c r="A3367" s="3" t="s">
        <v>3442</v>
      </c>
      <c r="B3367" s="1">
        <v>45732</v>
      </c>
      <c r="C3367" s="23">
        <f t="shared" si="260"/>
        <v>16</v>
      </c>
      <c r="D3367" s="23">
        <f t="shared" si="261"/>
        <v>7</v>
      </c>
      <c r="E3367" s="23" t="str">
        <f t="shared" si="262"/>
        <v>domingo</v>
      </c>
      <c r="F3367" s="23">
        <f t="shared" si="263"/>
        <v>3</v>
      </c>
      <c r="G3367" s="23" t="str">
        <f t="shared" si="264"/>
        <v>marzo</v>
      </c>
      <c r="H3367" s="2">
        <v>0.7729166666666667</v>
      </c>
      <c r="I3367" t="s">
        <v>26</v>
      </c>
      <c r="J3367" t="str">
        <f>VLOOKUP(ventas_starbucks_2025[[#This Row],[sucursal]],cambio_sucursal[#All],2,0)</f>
        <v>Sucursal San Lorenzo 47</v>
      </c>
      <c r="K3367" t="s">
        <v>89</v>
      </c>
      <c r="L3367" t="s">
        <v>90</v>
      </c>
      <c r="M3367" t="s">
        <v>4</v>
      </c>
      <c r="N3367" t="str">
        <f>IFERROR(VLOOKUP(ventas_starbucks_2025[[#This Row],[tamaño_sucio]],cambio_tamaño[#All],2,0),"Tamaño único")</f>
        <v>Tamaño único</v>
      </c>
      <c r="O3367">
        <v>1</v>
      </c>
      <c r="P3367">
        <v>1350.37</v>
      </c>
      <c r="Q3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7">
        <v>1350.37</v>
      </c>
      <c r="S3367" t="s">
        <v>31</v>
      </c>
      <c r="T3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67" t="str">
        <f>VLOOKUP(ventas_starbucks_2025[[#This Row],[canal_compra]],cambio_canal_compra[#All],2,0)</f>
        <v>Entrega domicilio</v>
      </c>
      <c r="V3367" t="s">
        <v>6</v>
      </c>
      <c r="W3367" t="str">
        <f>VLOOKUP(ventas_starbucks_2025[[#This Row],[método_pago]],cambio_metodo_pago[#All],2,0)</f>
        <v>Aplicación móbil</v>
      </c>
      <c r="X3367" t="s">
        <v>7</v>
      </c>
      <c r="Y3367">
        <v>15</v>
      </c>
      <c r="Z3367" t="str">
        <f>VLOOKUP(ventas_starbucks_2025[[#This Row],[promoción_aplicada5]],promocion_cambiar[#All],2,0)</f>
        <v>2x1</v>
      </c>
      <c r="AA3367" t="s">
        <v>51</v>
      </c>
      <c r="AB3367" t="s">
        <v>23</v>
      </c>
      <c r="AC3367" t="s">
        <v>10</v>
      </c>
      <c r="AD3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67">
        <v>11.5</v>
      </c>
      <c r="AF3367">
        <v>5</v>
      </c>
      <c r="AG3367">
        <v>16</v>
      </c>
      <c r="AH3367">
        <v>15</v>
      </c>
    </row>
    <row r="3368" spans="1:34" x14ac:dyDescent="0.25">
      <c r="A3368" s="3" t="s">
        <v>3443</v>
      </c>
      <c r="B3368" s="1">
        <v>45724</v>
      </c>
      <c r="C3368" s="23">
        <f t="shared" si="260"/>
        <v>8</v>
      </c>
      <c r="D3368" s="23">
        <f t="shared" si="261"/>
        <v>6</v>
      </c>
      <c r="E3368" s="1" t="str">
        <f t="shared" si="262"/>
        <v>sábado</v>
      </c>
      <c r="F3368" s="23">
        <f t="shared" si="263"/>
        <v>3</v>
      </c>
      <c r="G3368" s="1" t="str">
        <f t="shared" si="264"/>
        <v>marzo</v>
      </c>
      <c r="H3368" s="2">
        <v>0.40555555555555556</v>
      </c>
      <c r="I3368" t="s">
        <v>1</v>
      </c>
      <c r="J3368" t="str">
        <f>VLOOKUP(ventas_starbucks_2025[[#This Row],[sucursal]],cambio_sucursal[#All],2,0)</f>
        <v>Sucursal Nueva Córdoba</v>
      </c>
      <c r="K3368" t="s">
        <v>113</v>
      </c>
      <c r="L3368" t="s">
        <v>44</v>
      </c>
      <c r="M3368" t="s">
        <v>45</v>
      </c>
      <c r="N3368" t="str">
        <f>IFERROR(VLOOKUP(ventas_starbucks_2025[[#This Row],[tamaño_sucio]],cambio_tamaño[#All],2,0),"Tamaño único")</f>
        <v>Grande</v>
      </c>
      <c r="O3368">
        <v>5</v>
      </c>
      <c r="P3368">
        <v>1557.3</v>
      </c>
      <c r="Q3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8">
        <v>7786.5</v>
      </c>
      <c r="S3368" t="s">
        <v>31</v>
      </c>
      <c r="T3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8" t="str">
        <f>VLOOKUP(ventas_starbucks_2025[[#This Row],[canal_compra]],cambio_canal_compra[#All],2,0)</f>
        <v>Entrega domicilio</v>
      </c>
      <c r="V3368" t="s">
        <v>16</v>
      </c>
      <c r="W3368" t="str">
        <f>VLOOKUP(ventas_starbucks_2025[[#This Row],[método_pago]],cambio_metodo_pago[#All],2,0)</f>
        <v>Tarjeta</v>
      </c>
      <c r="X3368" t="s">
        <v>7</v>
      </c>
      <c r="Y3368">
        <v>0</v>
      </c>
      <c r="Z3368" t="str">
        <f>VLOOKUP(ventas_starbucks_2025[[#This Row],[promoción_aplicada5]],promocion_cambiar[#All],2,0)</f>
        <v>Ninguna</v>
      </c>
      <c r="AA3368" t="s">
        <v>17</v>
      </c>
      <c r="AB3368" t="s">
        <v>18</v>
      </c>
      <c r="AC3368" t="s">
        <v>10</v>
      </c>
      <c r="AD3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68">
        <v>11.7</v>
      </c>
      <c r="AF3368">
        <v>4</v>
      </c>
      <c r="AG3368">
        <v>28</v>
      </c>
      <c r="AH3368">
        <v>23</v>
      </c>
    </row>
    <row r="3369" spans="1:34" x14ac:dyDescent="0.25">
      <c r="A3369" s="3" t="s">
        <v>3444</v>
      </c>
      <c r="B3369" s="1">
        <v>45720</v>
      </c>
      <c r="C3369" s="23">
        <f t="shared" si="260"/>
        <v>4</v>
      </c>
      <c r="D3369" s="23">
        <f t="shared" si="261"/>
        <v>2</v>
      </c>
      <c r="E3369" s="23" t="str">
        <f t="shared" si="262"/>
        <v>martes</v>
      </c>
      <c r="F3369" s="23">
        <f t="shared" si="263"/>
        <v>3</v>
      </c>
      <c r="G3369" s="23" t="str">
        <f t="shared" si="264"/>
        <v>marzo</v>
      </c>
      <c r="H3369" s="2">
        <v>0.65416666666666667</v>
      </c>
      <c r="I3369" t="s">
        <v>12</v>
      </c>
      <c r="J3369" t="str">
        <f>VLOOKUP(ventas_starbucks_2025[[#This Row],[sucursal]],cambio_sucursal[#All],2,0)</f>
        <v>Sucursal Córdoba Shopping</v>
      </c>
      <c r="K3369" t="s">
        <v>34</v>
      </c>
      <c r="L3369" t="s">
        <v>35</v>
      </c>
      <c r="M3369" t="s">
        <v>4</v>
      </c>
      <c r="N3369" t="str">
        <f>IFERROR(VLOOKUP(ventas_starbucks_2025[[#This Row],[tamaño_sucio]],cambio_tamaño[#All],2,0),"Tamaño único")</f>
        <v>Tamaño único</v>
      </c>
      <c r="O3369">
        <v>5</v>
      </c>
      <c r="P3369">
        <v>1079.8499999999999</v>
      </c>
      <c r="Q3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9">
        <v>5399.25</v>
      </c>
      <c r="S3369" t="s">
        <v>15</v>
      </c>
      <c r="T3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9" t="str">
        <f>VLOOKUP(ventas_starbucks_2025[[#This Row],[canal_compra]],cambio_canal_compra[#All],2,0)</f>
        <v>Para llevar</v>
      </c>
      <c r="V3369" t="s">
        <v>16</v>
      </c>
      <c r="W3369" t="str">
        <f>VLOOKUP(ventas_starbucks_2025[[#This Row],[método_pago]],cambio_metodo_pago[#All],2,0)</f>
        <v>Tarjeta</v>
      </c>
      <c r="X3369" t="s">
        <v>22</v>
      </c>
      <c r="Y3369">
        <v>0</v>
      </c>
      <c r="Z3369" t="str">
        <f>VLOOKUP(ventas_starbucks_2025[[#This Row],[promoción_aplicada5]],promocion_cambiar[#All],2,0)</f>
        <v>2x1</v>
      </c>
      <c r="AA3369" t="s">
        <v>51</v>
      </c>
      <c r="AB3369" t="s">
        <v>32</v>
      </c>
      <c r="AC3369" t="s">
        <v>24</v>
      </c>
      <c r="AD3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69">
        <v>8.6</v>
      </c>
      <c r="AF3369">
        <v>2</v>
      </c>
      <c r="AG3369">
        <v>22</v>
      </c>
      <c r="AH3369">
        <v>17</v>
      </c>
    </row>
    <row r="3370" spans="1:34" x14ac:dyDescent="0.25">
      <c r="A3370" s="3" t="s">
        <v>3445</v>
      </c>
      <c r="B3370" s="1">
        <v>45752</v>
      </c>
      <c r="C3370" s="23">
        <f t="shared" si="260"/>
        <v>5</v>
      </c>
      <c r="D3370" s="23">
        <f t="shared" si="261"/>
        <v>6</v>
      </c>
      <c r="E3370" s="1" t="str">
        <f t="shared" si="262"/>
        <v>sábado</v>
      </c>
      <c r="F3370" s="23">
        <f t="shared" si="263"/>
        <v>4</v>
      </c>
      <c r="G3370" s="1" t="str">
        <f t="shared" si="264"/>
        <v>abril</v>
      </c>
      <c r="H3370" s="2">
        <v>0.84375</v>
      </c>
      <c r="I3370" t="s">
        <v>26</v>
      </c>
      <c r="J3370" t="str">
        <f>VLOOKUP(ventas_starbucks_2025[[#This Row],[sucursal]],cambio_sucursal[#All],2,0)</f>
        <v>Sucursal San Lorenzo 47</v>
      </c>
      <c r="K3370" t="s">
        <v>101</v>
      </c>
      <c r="L3370" t="s">
        <v>3</v>
      </c>
      <c r="M3370" t="s">
        <v>4</v>
      </c>
      <c r="N3370" t="str">
        <f>IFERROR(VLOOKUP(ventas_starbucks_2025[[#This Row],[tamaño_sucio]],cambio_tamaño[#All],2,0),"Tamaño único")</f>
        <v>Tamaño único</v>
      </c>
      <c r="O3370">
        <v>1</v>
      </c>
      <c r="P3370">
        <v>2917.38</v>
      </c>
      <c r="Q3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70">
        <v>2917.38</v>
      </c>
      <c r="S3370" t="s">
        <v>5</v>
      </c>
      <c r="T3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0" t="str">
        <f>VLOOKUP(ventas_starbucks_2025[[#This Row],[canal_compra]],cambio_canal_compra[#All],2,0)</f>
        <v>En tienda</v>
      </c>
      <c r="V3370" t="s">
        <v>40</v>
      </c>
      <c r="W3370" t="str">
        <f>VLOOKUP(ventas_starbucks_2025[[#This Row],[método_pago]],cambio_metodo_pago[#All],2,0)</f>
        <v>Efectivo</v>
      </c>
      <c r="X3370" t="s">
        <v>7</v>
      </c>
      <c r="Y3370">
        <v>0</v>
      </c>
      <c r="Z3370" t="str">
        <f>VLOOKUP(ventas_starbucks_2025[[#This Row],[promoción_aplicada5]],promocion_cambiar[#All],2,0)</f>
        <v>Ninguna</v>
      </c>
      <c r="AA3370" t="s">
        <v>17</v>
      </c>
      <c r="AB3370" t="s">
        <v>52</v>
      </c>
      <c r="AC3370" t="s">
        <v>10</v>
      </c>
      <c r="AD3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70">
        <v>9.4</v>
      </c>
      <c r="AF3370">
        <v>5</v>
      </c>
      <c r="AG3370">
        <v>23</v>
      </c>
      <c r="AH3370">
        <v>22</v>
      </c>
    </row>
    <row r="3371" spans="1:34" x14ac:dyDescent="0.25">
      <c r="A3371" s="3" t="s">
        <v>3446</v>
      </c>
      <c r="B3371" s="1">
        <v>45760</v>
      </c>
      <c r="C3371" s="23">
        <f t="shared" si="260"/>
        <v>13</v>
      </c>
      <c r="D3371" s="23">
        <f t="shared" si="261"/>
        <v>7</v>
      </c>
      <c r="E3371" s="1" t="str">
        <f t="shared" si="262"/>
        <v>domingo</v>
      </c>
      <c r="F3371" s="23">
        <f t="shared" si="263"/>
        <v>4</v>
      </c>
      <c r="G3371" s="1" t="str">
        <f t="shared" si="264"/>
        <v>abril</v>
      </c>
      <c r="H3371" s="2">
        <v>0.47152777777777777</v>
      </c>
      <c r="I3371" t="s">
        <v>57</v>
      </c>
      <c r="J3371" t="str">
        <f>VLOOKUP(ventas_starbucks_2025[[#This Row],[sucursal]],cambio_sucursal[#All],2,0)</f>
        <v>Sucursal Avda Colón</v>
      </c>
      <c r="K3371" t="s">
        <v>2</v>
      </c>
      <c r="L3371" t="s">
        <v>3</v>
      </c>
      <c r="M3371" t="s">
        <v>4</v>
      </c>
      <c r="N3371" t="str">
        <f>IFERROR(VLOOKUP(ventas_starbucks_2025[[#This Row],[tamaño_sucio]],cambio_tamaño[#All],2,0),"Tamaño único")</f>
        <v>Tamaño único</v>
      </c>
      <c r="O3371">
        <v>4</v>
      </c>
      <c r="P3371">
        <v>3338.63</v>
      </c>
      <c r="Q3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71">
        <v>13354.52</v>
      </c>
      <c r="S3371" t="s">
        <v>5</v>
      </c>
      <c r="T3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71" t="str">
        <f>VLOOKUP(ventas_starbucks_2025[[#This Row],[canal_compra]],cambio_canal_compra[#All],2,0)</f>
        <v>En tienda</v>
      </c>
      <c r="V3371" t="s">
        <v>16</v>
      </c>
      <c r="W3371" t="str">
        <f>VLOOKUP(ventas_starbucks_2025[[#This Row],[método_pago]],cambio_metodo_pago[#All],2,0)</f>
        <v>Tarjeta</v>
      </c>
      <c r="X3371" t="s">
        <v>7</v>
      </c>
      <c r="Y3371">
        <v>0</v>
      </c>
      <c r="Z3371" t="str">
        <f>VLOOKUP(ventas_starbucks_2025[[#This Row],[promoción_aplicada5]],promocion_cambiar[#All],2,0)</f>
        <v>Ninguna</v>
      </c>
      <c r="AA3371" t="s">
        <v>17</v>
      </c>
      <c r="AB3371" t="s">
        <v>52</v>
      </c>
      <c r="AC3371" t="s">
        <v>41</v>
      </c>
      <c r="AD3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71">
        <v>6</v>
      </c>
      <c r="AF3371">
        <v>2</v>
      </c>
      <c r="AG3371">
        <v>44</v>
      </c>
      <c r="AH3371">
        <v>40</v>
      </c>
    </row>
    <row r="3372" spans="1:34" x14ac:dyDescent="0.25">
      <c r="A3372" s="3" t="s">
        <v>3447</v>
      </c>
      <c r="B3372" s="1">
        <v>45741</v>
      </c>
      <c r="C3372" s="23">
        <f t="shared" si="260"/>
        <v>25</v>
      </c>
      <c r="D3372" s="23">
        <f t="shared" si="261"/>
        <v>2</v>
      </c>
      <c r="E3372" s="23" t="str">
        <f t="shared" si="262"/>
        <v>martes</v>
      </c>
      <c r="F3372" s="23">
        <f t="shared" si="263"/>
        <v>3</v>
      </c>
      <c r="G3372" s="23" t="str">
        <f t="shared" si="264"/>
        <v>marzo</v>
      </c>
      <c r="H3372" s="2">
        <v>0.58194444444444449</v>
      </c>
      <c r="I3372" t="s">
        <v>57</v>
      </c>
      <c r="J3372" t="str">
        <f>VLOOKUP(ventas_starbucks_2025[[#This Row],[sucursal]],cambio_sucursal[#All],2,0)</f>
        <v>Sucursal Avda Colón</v>
      </c>
      <c r="K3372" t="s">
        <v>13</v>
      </c>
      <c r="L3372" t="s">
        <v>14</v>
      </c>
      <c r="M3372" t="s">
        <v>4</v>
      </c>
      <c r="N3372" t="str">
        <f>IFERROR(VLOOKUP(ventas_starbucks_2025[[#This Row],[tamaño_sucio]],cambio_tamaño[#All],2,0),"Tamaño único")</f>
        <v>Tamaño único</v>
      </c>
      <c r="O3372">
        <v>5</v>
      </c>
      <c r="P3372">
        <v>1660.39</v>
      </c>
      <c r="Q3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2">
        <v>8301.9500000000007</v>
      </c>
      <c r="S3372" t="s">
        <v>15</v>
      </c>
      <c r="T3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72" t="str">
        <f>VLOOKUP(ventas_starbucks_2025[[#This Row],[canal_compra]],cambio_canal_compra[#All],2,0)</f>
        <v>Para llevar</v>
      </c>
      <c r="V3372" t="s">
        <v>40</v>
      </c>
      <c r="W3372" t="str">
        <f>VLOOKUP(ventas_starbucks_2025[[#This Row],[método_pago]],cambio_metodo_pago[#All],2,0)</f>
        <v>Efectivo</v>
      </c>
      <c r="X3372" t="s">
        <v>22</v>
      </c>
      <c r="Y3372">
        <v>0</v>
      </c>
      <c r="Z3372" t="str">
        <f>VLOOKUP(ventas_starbucks_2025[[#This Row],[promoción_aplicada5]],promocion_cambiar[#All],2,0)</f>
        <v>Combo</v>
      </c>
      <c r="AA3372" t="s">
        <v>8</v>
      </c>
      <c r="AB3372" t="s">
        <v>29</v>
      </c>
      <c r="AC3372" t="s">
        <v>24</v>
      </c>
      <c r="AD3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72">
        <v>7.5</v>
      </c>
      <c r="AF3372">
        <v>1</v>
      </c>
      <c r="AG3372">
        <v>40</v>
      </c>
      <c r="AH3372">
        <v>35</v>
      </c>
    </row>
    <row r="3373" spans="1:34" x14ac:dyDescent="0.25">
      <c r="A3373" s="3" t="s">
        <v>3448</v>
      </c>
      <c r="B3373" s="1">
        <v>45665</v>
      </c>
      <c r="C3373" s="23">
        <f t="shared" si="260"/>
        <v>8</v>
      </c>
      <c r="D3373" s="23">
        <f t="shared" si="261"/>
        <v>3</v>
      </c>
      <c r="E3373" s="23" t="str">
        <f t="shared" si="262"/>
        <v>miércoles</v>
      </c>
      <c r="F3373" s="23">
        <f t="shared" si="263"/>
        <v>1</v>
      </c>
      <c r="G3373" s="23" t="str">
        <f t="shared" si="264"/>
        <v>enero</v>
      </c>
      <c r="H3373" s="2">
        <v>0.82222222222222219</v>
      </c>
      <c r="I3373" t="s">
        <v>57</v>
      </c>
      <c r="J3373" t="str">
        <f>VLOOKUP(ventas_starbucks_2025[[#This Row],[sucursal]],cambio_sucursal[#All],2,0)</f>
        <v>Sucursal Avda Colón</v>
      </c>
      <c r="K3373" t="s">
        <v>38</v>
      </c>
      <c r="L3373" t="s">
        <v>39</v>
      </c>
      <c r="M3373" t="s">
        <v>4</v>
      </c>
      <c r="N3373" t="str">
        <f>IFERROR(VLOOKUP(ventas_starbucks_2025[[#This Row],[tamaño_sucio]],cambio_tamaño[#All],2,0),"Tamaño único")</f>
        <v>Tamaño único</v>
      </c>
      <c r="O3373">
        <v>4</v>
      </c>
      <c r="P3373">
        <v>1316.94</v>
      </c>
      <c r="Q3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3">
        <v>5267.76</v>
      </c>
      <c r="S3373" t="s">
        <v>31</v>
      </c>
      <c r="T3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73" t="str">
        <f>VLOOKUP(ventas_starbucks_2025[[#This Row],[canal_compra]],cambio_canal_compra[#All],2,0)</f>
        <v>Entrega domicilio</v>
      </c>
      <c r="V3373" t="s">
        <v>6</v>
      </c>
      <c r="W3373" t="str">
        <f>VLOOKUP(ventas_starbucks_2025[[#This Row],[método_pago]],cambio_metodo_pago[#All],2,0)</f>
        <v>Aplicación móbil</v>
      </c>
      <c r="X3373" t="s">
        <v>22</v>
      </c>
      <c r="Y3373">
        <v>0</v>
      </c>
      <c r="Z3373" t="str">
        <f>VLOOKUP(ventas_starbucks_2025[[#This Row],[promoción_aplicada5]],promocion_cambiar[#All],2,0)</f>
        <v>Ninguna</v>
      </c>
      <c r="AA3373" t="s">
        <v>17</v>
      </c>
      <c r="AB3373" t="s">
        <v>18</v>
      </c>
      <c r="AC3373" t="s">
        <v>10</v>
      </c>
      <c r="AD3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73">
        <v>11.8</v>
      </c>
      <c r="AF3373">
        <v>4</v>
      </c>
      <c r="AG3373">
        <v>21</v>
      </c>
      <c r="AH3373">
        <v>17</v>
      </c>
    </row>
    <row r="3374" spans="1:34" x14ac:dyDescent="0.25">
      <c r="A3374" s="3" t="s">
        <v>3449</v>
      </c>
      <c r="B3374" s="1">
        <v>45711</v>
      </c>
      <c r="C3374" s="23">
        <f t="shared" si="260"/>
        <v>23</v>
      </c>
      <c r="D3374" s="23">
        <f t="shared" si="261"/>
        <v>7</v>
      </c>
      <c r="E3374" s="23" t="str">
        <f t="shared" si="262"/>
        <v>domingo</v>
      </c>
      <c r="F3374" s="23">
        <f t="shared" si="263"/>
        <v>2</v>
      </c>
      <c r="G3374" s="23" t="str">
        <f t="shared" si="264"/>
        <v>febrero</v>
      </c>
      <c r="H3374" s="2">
        <v>0.66874999999999996</v>
      </c>
      <c r="I3374" t="s">
        <v>1</v>
      </c>
      <c r="J3374" t="str">
        <f>VLOOKUP(ventas_starbucks_2025[[#This Row],[sucursal]],cambio_sucursal[#All],2,0)</f>
        <v>Sucursal Nueva Córdoba</v>
      </c>
      <c r="K3374" t="s">
        <v>27</v>
      </c>
      <c r="L3374" t="s">
        <v>28</v>
      </c>
      <c r="M3374" t="s">
        <v>4</v>
      </c>
      <c r="N3374" t="str">
        <f>IFERROR(VLOOKUP(ventas_starbucks_2025[[#This Row],[tamaño_sucio]],cambio_tamaño[#All],2,0),"Tamaño único")</f>
        <v>Tamaño único</v>
      </c>
      <c r="O3374">
        <v>4</v>
      </c>
      <c r="P3374">
        <v>2194.21</v>
      </c>
      <c r="Q3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74">
        <v>8776.84</v>
      </c>
      <c r="S3374" t="s">
        <v>15</v>
      </c>
      <c r="T3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74" t="str">
        <f>VLOOKUP(ventas_starbucks_2025[[#This Row],[canal_compra]],cambio_canal_compra[#All],2,0)</f>
        <v>Para llevar</v>
      </c>
      <c r="V3374" t="s">
        <v>6</v>
      </c>
      <c r="W3374" t="str">
        <f>VLOOKUP(ventas_starbucks_2025[[#This Row],[método_pago]],cambio_metodo_pago[#All],2,0)</f>
        <v>Aplicación móbil</v>
      </c>
      <c r="X3374" t="s">
        <v>22</v>
      </c>
      <c r="Y3374">
        <v>0</v>
      </c>
      <c r="Z3374" t="str">
        <f>VLOOKUP(ventas_starbucks_2025[[#This Row],[promoción_aplicada5]],promocion_cambiar[#All],2,0)</f>
        <v>Ninguna</v>
      </c>
      <c r="AA3374" t="s">
        <v>17</v>
      </c>
      <c r="AB3374" t="s">
        <v>52</v>
      </c>
      <c r="AC3374" t="s">
        <v>24</v>
      </c>
      <c r="AD3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74">
        <v>14.8</v>
      </c>
      <c r="AF3374">
        <v>4</v>
      </c>
      <c r="AG3374">
        <v>47</v>
      </c>
      <c r="AH3374">
        <v>43</v>
      </c>
    </row>
    <row r="3375" spans="1:34" x14ac:dyDescent="0.25">
      <c r="A3375" s="3" t="s">
        <v>3450</v>
      </c>
      <c r="B3375" s="1">
        <v>45680</v>
      </c>
      <c r="C3375" s="23">
        <f t="shared" si="260"/>
        <v>23</v>
      </c>
      <c r="D3375" s="23">
        <f t="shared" si="261"/>
        <v>4</v>
      </c>
      <c r="E3375" s="23" t="str">
        <f t="shared" si="262"/>
        <v>jueves</v>
      </c>
      <c r="F3375" s="23">
        <f t="shared" si="263"/>
        <v>1</v>
      </c>
      <c r="G3375" s="23" t="str">
        <f t="shared" si="264"/>
        <v>enero</v>
      </c>
      <c r="H3375" s="2">
        <v>0.44722222222222224</v>
      </c>
      <c r="I3375" t="s">
        <v>57</v>
      </c>
      <c r="J3375" t="str">
        <f>VLOOKUP(ventas_starbucks_2025[[#This Row],[sucursal]],cambio_sucursal[#All],2,0)</f>
        <v>Sucursal Avda Colón</v>
      </c>
      <c r="K3375" t="s">
        <v>27</v>
      </c>
      <c r="L3375" t="s">
        <v>28</v>
      </c>
      <c r="M3375" t="s">
        <v>4</v>
      </c>
      <c r="N3375" t="str">
        <f>IFERROR(VLOOKUP(ventas_starbucks_2025[[#This Row],[tamaño_sucio]],cambio_tamaño[#All],2,0),"Tamaño único")</f>
        <v>Tamaño único</v>
      </c>
      <c r="O3375">
        <v>2</v>
      </c>
      <c r="P3375">
        <v>2530.17</v>
      </c>
      <c r="Q3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75">
        <v>5060.34</v>
      </c>
      <c r="S3375" t="s">
        <v>5</v>
      </c>
      <c r="T3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75" t="str">
        <f>VLOOKUP(ventas_starbucks_2025[[#This Row],[canal_compra]],cambio_canal_compra[#All],2,0)</f>
        <v>En tienda</v>
      </c>
      <c r="V3375" t="s">
        <v>40</v>
      </c>
      <c r="W3375" t="str">
        <f>VLOOKUP(ventas_starbucks_2025[[#This Row],[método_pago]],cambio_metodo_pago[#All],2,0)</f>
        <v>Efectivo</v>
      </c>
      <c r="X3375" t="s">
        <v>22</v>
      </c>
      <c r="Y3375">
        <v>0</v>
      </c>
      <c r="Z3375" t="str">
        <f>VLOOKUP(ventas_starbucks_2025[[#This Row],[promoción_aplicada5]],promocion_cambiar[#All],2,0)</f>
        <v>2x1</v>
      </c>
      <c r="AA3375" t="s">
        <v>51</v>
      </c>
      <c r="AB3375" t="s">
        <v>29</v>
      </c>
      <c r="AC3375" t="s">
        <v>41</v>
      </c>
      <c r="AD3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75">
        <v>13.5</v>
      </c>
      <c r="AF3375">
        <v>5</v>
      </c>
      <c r="AG3375">
        <v>44</v>
      </c>
      <c r="AH3375">
        <v>42</v>
      </c>
    </row>
    <row r="3376" spans="1:34" x14ac:dyDescent="0.25">
      <c r="A3376" s="3" t="s">
        <v>3451</v>
      </c>
      <c r="B3376" s="1">
        <v>45755</v>
      </c>
      <c r="C3376" s="23">
        <f t="shared" si="260"/>
        <v>8</v>
      </c>
      <c r="D3376" s="23">
        <f t="shared" si="261"/>
        <v>2</v>
      </c>
      <c r="E3376" s="23" t="str">
        <f t="shared" si="262"/>
        <v>martes</v>
      </c>
      <c r="F3376" s="23">
        <f t="shared" si="263"/>
        <v>4</v>
      </c>
      <c r="G3376" s="23" t="str">
        <f t="shared" si="264"/>
        <v>abril</v>
      </c>
      <c r="H3376" s="2">
        <v>0.74652777777777779</v>
      </c>
      <c r="I3376" t="s">
        <v>1</v>
      </c>
      <c r="J3376" t="str">
        <f>VLOOKUP(ventas_starbucks_2025[[#This Row],[sucursal]],cambio_sucursal[#All],2,0)</f>
        <v>Sucursal Nueva Córdoba</v>
      </c>
      <c r="K3376" t="s">
        <v>130</v>
      </c>
      <c r="L3376" t="s">
        <v>65</v>
      </c>
      <c r="M3376" t="s">
        <v>4</v>
      </c>
      <c r="N3376" t="str">
        <f>IFERROR(VLOOKUP(ventas_starbucks_2025[[#This Row],[tamaño_sucio]],cambio_tamaño[#All],2,0),"Tamaño único")</f>
        <v>Tamaño único</v>
      </c>
      <c r="O3376">
        <v>2</v>
      </c>
      <c r="P3376">
        <v>1840.56</v>
      </c>
      <c r="Q3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6">
        <v>3681.12</v>
      </c>
      <c r="S3376" t="s">
        <v>15</v>
      </c>
      <c r="T3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6" t="str">
        <f>VLOOKUP(ventas_starbucks_2025[[#This Row],[canal_compra]],cambio_canal_compra[#All],2,0)</f>
        <v>Para llevar</v>
      </c>
      <c r="V3376" t="s">
        <v>40</v>
      </c>
      <c r="W3376" t="str">
        <f>VLOOKUP(ventas_starbucks_2025[[#This Row],[método_pago]],cambio_metodo_pago[#All],2,0)</f>
        <v>Efectivo</v>
      </c>
      <c r="X3376" t="s">
        <v>22</v>
      </c>
      <c r="Y3376">
        <v>0</v>
      </c>
      <c r="Z3376" t="str">
        <f>VLOOKUP(ventas_starbucks_2025[[#This Row],[promoción_aplicada5]],promocion_cambiar[#All],2,0)</f>
        <v>Hora Feliz</v>
      </c>
      <c r="AA3376" t="s">
        <v>36</v>
      </c>
      <c r="AB3376" t="s">
        <v>18</v>
      </c>
      <c r="AC3376" t="s">
        <v>10</v>
      </c>
      <c r="AD3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76">
        <v>11.8</v>
      </c>
      <c r="AF3376">
        <v>2</v>
      </c>
      <c r="AG3376">
        <v>36</v>
      </c>
      <c r="AH3376">
        <v>34</v>
      </c>
    </row>
    <row r="3377" spans="1:34" x14ac:dyDescent="0.25">
      <c r="A3377" s="3" t="s">
        <v>3452</v>
      </c>
      <c r="B3377" s="1">
        <v>45759</v>
      </c>
      <c r="C3377" s="23">
        <f t="shared" si="260"/>
        <v>12</v>
      </c>
      <c r="D3377" s="23">
        <f t="shared" si="261"/>
        <v>6</v>
      </c>
      <c r="E3377" s="1" t="str">
        <f t="shared" si="262"/>
        <v>sábado</v>
      </c>
      <c r="F3377" s="23">
        <f t="shared" si="263"/>
        <v>4</v>
      </c>
      <c r="G3377" s="1" t="str">
        <f t="shared" si="264"/>
        <v>abril</v>
      </c>
      <c r="H3377" s="2">
        <v>0.53125</v>
      </c>
      <c r="I3377" t="s">
        <v>12</v>
      </c>
      <c r="J3377" t="str">
        <f>VLOOKUP(ventas_starbucks_2025[[#This Row],[sucursal]],cambio_sucursal[#All],2,0)</f>
        <v>Sucursal Córdoba Shopping</v>
      </c>
      <c r="K3377" t="s">
        <v>89</v>
      </c>
      <c r="L3377" t="s">
        <v>90</v>
      </c>
      <c r="M3377" t="s">
        <v>4</v>
      </c>
      <c r="N3377" t="str">
        <f>IFERROR(VLOOKUP(ventas_starbucks_2025[[#This Row],[tamaño_sucio]],cambio_tamaño[#All],2,0),"Tamaño único")</f>
        <v>Tamaño único</v>
      </c>
      <c r="O3377">
        <v>3</v>
      </c>
      <c r="P3377">
        <v>1251.99</v>
      </c>
      <c r="Q3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7">
        <v>3755.97</v>
      </c>
      <c r="S3377" t="s">
        <v>15</v>
      </c>
      <c r="T3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7" t="str">
        <f>VLOOKUP(ventas_starbucks_2025[[#This Row],[canal_compra]],cambio_canal_compra[#All],2,0)</f>
        <v>Para llevar</v>
      </c>
      <c r="V3377" t="s">
        <v>40</v>
      </c>
      <c r="W3377" t="str">
        <f>VLOOKUP(ventas_starbucks_2025[[#This Row],[método_pago]],cambio_metodo_pago[#All],2,0)</f>
        <v>Efectivo</v>
      </c>
      <c r="X3377" t="s">
        <v>7</v>
      </c>
      <c r="Y3377">
        <v>0</v>
      </c>
      <c r="Z3377" t="str">
        <f>VLOOKUP(ventas_starbucks_2025[[#This Row],[promoción_aplicada5]],promocion_cambiar[#All],2,0)</f>
        <v>2x1</v>
      </c>
      <c r="AA3377" t="s">
        <v>51</v>
      </c>
      <c r="AB3377" t="s">
        <v>18</v>
      </c>
      <c r="AC3377" t="s">
        <v>24</v>
      </c>
      <c r="AD3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77">
        <v>12.8</v>
      </c>
      <c r="AF3377">
        <v>4</v>
      </c>
      <c r="AG3377">
        <v>34</v>
      </c>
      <c r="AH3377">
        <v>31</v>
      </c>
    </row>
    <row r="3378" spans="1:34" x14ac:dyDescent="0.25">
      <c r="A3378" s="3" t="s">
        <v>3453</v>
      </c>
      <c r="B3378" s="1">
        <v>45765</v>
      </c>
      <c r="C3378" s="23">
        <f t="shared" si="260"/>
        <v>18</v>
      </c>
      <c r="D3378" s="23">
        <f t="shared" si="261"/>
        <v>5</v>
      </c>
      <c r="E3378" s="23" t="str">
        <f t="shared" si="262"/>
        <v>viernes</v>
      </c>
      <c r="F3378" s="23">
        <f t="shared" si="263"/>
        <v>4</v>
      </c>
      <c r="G3378" s="23" t="str">
        <f t="shared" si="264"/>
        <v>abril</v>
      </c>
      <c r="H3378" s="2">
        <v>0.42777777777777776</v>
      </c>
      <c r="I3378" t="s">
        <v>26</v>
      </c>
      <c r="J3378" t="str">
        <f>VLOOKUP(ventas_starbucks_2025[[#This Row],[sucursal]],cambio_sucursal[#All],2,0)</f>
        <v>Sucursal San Lorenzo 47</v>
      </c>
      <c r="K3378" t="s">
        <v>13</v>
      </c>
      <c r="L3378" t="s">
        <v>14</v>
      </c>
      <c r="M3378" t="s">
        <v>4</v>
      </c>
      <c r="N3378" t="str">
        <f>IFERROR(VLOOKUP(ventas_starbucks_2025[[#This Row],[tamaño_sucio]],cambio_tamaño[#All],2,0),"Tamaño único")</f>
        <v>Tamaño único</v>
      </c>
      <c r="O3378">
        <v>1</v>
      </c>
      <c r="P3378">
        <v>1856.32</v>
      </c>
      <c r="Q3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8">
        <v>1856.32</v>
      </c>
      <c r="S3378" t="s">
        <v>5</v>
      </c>
      <c r="T3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8" t="str">
        <f>VLOOKUP(ventas_starbucks_2025[[#This Row],[canal_compra]],cambio_canal_compra[#All],2,0)</f>
        <v>En tienda</v>
      </c>
      <c r="V3378" t="s">
        <v>6</v>
      </c>
      <c r="W3378" t="str">
        <f>VLOOKUP(ventas_starbucks_2025[[#This Row],[método_pago]],cambio_metodo_pago[#All],2,0)</f>
        <v>Aplicación móbil</v>
      </c>
      <c r="X3378" t="s">
        <v>7</v>
      </c>
      <c r="Y3378">
        <v>10</v>
      </c>
      <c r="Z3378" t="str">
        <f>VLOOKUP(ventas_starbucks_2025[[#This Row],[promoción_aplicada5]],promocion_cambiar[#All],2,0)</f>
        <v>Ninguna</v>
      </c>
      <c r="AA3378" t="s">
        <v>17</v>
      </c>
      <c r="AB3378" t="s">
        <v>52</v>
      </c>
      <c r="AC3378" t="s">
        <v>41</v>
      </c>
      <c r="AD3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78">
        <v>5.4</v>
      </c>
      <c r="AF3378">
        <v>3</v>
      </c>
      <c r="AG3378">
        <v>30</v>
      </c>
      <c r="AH3378">
        <v>29</v>
      </c>
    </row>
    <row r="3379" spans="1:34" x14ac:dyDescent="0.25">
      <c r="A3379" s="3" t="s">
        <v>3454</v>
      </c>
      <c r="B3379" s="1">
        <v>45666</v>
      </c>
      <c r="C3379" s="23">
        <f t="shared" si="260"/>
        <v>9</v>
      </c>
      <c r="D3379" s="23">
        <f t="shared" si="261"/>
        <v>4</v>
      </c>
      <c r="E3379" s="1" t="str">
        <f t="shared" si="262"/>
        <v>jueves</v>
      </c>
      <c r="F3379" s="23">
        <f t="shared" si="263"/>
        <v>1</v>
      </c>
      <c r="G3379" s="1" t="str">
        <f t="shared" si="264"/>
        <v>enero</v>
      </c>
      <c r="H3379" s="2">
        <v>0.82708333333333328</v>
      </c>
      <c r="I3379" t="s">
        <v>12</v>
      </c>
      <c r="J3379" t="str">
        <f>VLOOKUP(ventas_starbucks_2025[[#This Row],[sucursal]],cambio_sucursal[#All],2,0)</f>
        <v>Sucursal Córdoba Shopping</v>
      </c>
      <c r="K3379" t="s">
        <v>89</v>
      </c>
      <c r="L3379" t="s">
        <v>90</v>
      </c>
      <c r="M3379" t="s">
        <v>4</v>
      </c>
      <c r="N3379" t="str">
        <f>IFERROR(VLOOKUP(ventas_starbucks_2025[[#This Row],[tamaño_sucio]],cambio_tamaño[#All],2,0),"Tamaño único")</f>
        <v>Tamaño único</v>
      </c>
      <c r="O3379">
        <v>5</v>
      </c>
      <c r="P3379">
        <v>1288.5</v>
      </c>
      <c r="Q3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9">
        <v>6442.5</v>
      </c>
      <c r="S3379" t="s">
        <v>5</v>
      </c>
      <c r="T3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79" t="str">
        <f>VLOOKUP(ventas_starbucks_2025[[#This Row],[canal_compra]],cambio_canal_compra[#All],2,0)</f>
        <v>En tienda</v>
      </c>
      <c r="V3379" t="s">
        <v>6</v>
      </c>
      <c r="W3379" t="str">
        <f>VLOOKUP(ventas_starbucks_2025[[#This Row],[método_pago]],cambio_metodo_pago[#All],2,0)</f>
        <v>Aplicación móbil</v>
      </c>
      <c r="X3379" t="s">
        <v>22</v>
      </c>
      <c r="Y3379">
        <v>0</v>
      </c>
      <c r="Z3379" t="str">
        <f>VLOOKUP(ventas_starbucks_2025[[#This Row],[promoción_aplicada5]],promocion_cambiar[#All],2,0)</f>
        <v>Combo</v>
      </c>
      <c r="AA3379" t="s">
        <v>8</v>
      </c>
      <c r="AB3379" t="s">
        <v>32</v>
      </c>
      <c r="AC3379" t="s">
        <v>41</v>
      </c>
      <c r="AD3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79">
        <v>11.2</v>
      </c>
      <c r="AF3379">
        <v>5</v>
      </c>
      <c r="AG3379">
        <v>45</v>
      </c>
      <c r="AH3379">
        <v>40</v>
      </c>
    </row>
    <row r="3380" spans="1:34" x14ac:dyDescent="0.25">
      <c r="A3380" s="3" t="s">
        <v>3455</v>
      </c>
      <c r="B3380" s="1">
        <v>45696</v>
      </c>
      <c r="C3380" s="23">
        <f t="shared" si="260"/>
        <v>8</v>
      </c>
      <c r="D3380" s="23">
        <f t="shared" si="261"/>
        <v>6</v>
      </c>
      <c r="E3380" s="23" t="str">
        <f t="shared" si="262"/>
        <v>sábado</v>
      </c>
      <c r="F3380" s="23">
        <f t="shared" si="263"/>
        <v>2</v>
      </c>
      <c r="G3380" s="23" t="str">
        <f t="shared" si="264"/>
        <v>febrero</v>
      </c>
      <c r="H3380" s="2">
        <v>0.63958333333333328</v>
      </c>
      <c r="I3380" t="s">
        <v>1</v>
      </c>
      <c r="J3380" t="str">
        <f>VLOOKUP(ventas_starbucks_2025[[#This Row],[sucursal]],cambio_sucursal[#All],2,0)</f>
        <v>Sucursal Nueva Córdoba</v>
      </c>
      <c r="K3380" t="s">
        <v>137</v>
      </c>
      <c r="L3380" t="s">
        <v>44</v>
      </c>
      <c r="M3380" t="s">
        <v>50</v>
      </c>
      <c r="N3380" t="str">
        <f>IFERROR(VLOOKUP(ventas_starbucks_2025[[#This Row],[tamaño_sucio]],cambio_tamaño[#All],2,0),"Tamaño único")</f>
        <v>Mediano</v>
      </c>
      <c r="O3380">
        <v>2</v>
      </c>
      <c r="P3380">
        <v>1366.13</v>
      </c>
      <c r="Q3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0">
        <v>2732.26</v>
      </c>
      <c r="S3380" t="s">
        <v>15</v>
      </c>
      <c r="T3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80" t="str">
        <f>VLOOKUP(ventas_starbucks_2025[[#This Row],[canal_compra]],cambio_canal_compra[#All],2,0)</f>
        <v>Para llevar</v>
      </c>
      <c r="V3380" t="s">
        <v>40</v>
      </c>
      <c r="W3380" t="str">
        <f>VLOOKUP(ventas_starbucks_2025[[#This Row],[método_pago]],cambio_metodo_pago[#All],2,0)</f>
        <v>Efectivo</v>
      </c>
      <c r="X3380" t="s">
        <v>7</v>
      </c>
      <c r="Y3380">
        <v>10</v>
      </c>
      <c r="Z3380" t="str">
        <f>VLOOKUP(ventas_starbucks_2025[[#This Row],[promoción_aplicada5]],promocion_cambiar[#All],2,0)</f>
        <v>2x1</v>
      </c>
      <c r="AA3380" t="s">
        <v>51</v>
      </c>
      <c r="AB3380" t="s">
        <v>52</v>
      </c>
      <c r="AC3380" t="s">
        <v>41</v>
      </c>
      <c r="AD3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80">
        <v>9</v>
      </c>
      <c r="AF3380">
        <v>4</v>
      </c>
      <c r="AG3380">
        <v>24</v>
      </c>
      <c r="AH3380">
        <v>22</v>
      </c>
    </row>
    <row r="3381" spans="1:34" x14ac:dyDescent="0.25">
      <c r="A3381" s="3" t="s">
        <v>3456</v>
      </c>
      <c r="B3381" s="1">
        <v>45696</v>
      </c>
      <c r="C3381" s="23">
        <f t="shared" si="260"/>
        <v>8</v>
      </c>
      <c r="D3381" s="23">
        <f t="shared" si="261"/>
        <v>6</v>
      </c>
      <c r="E3381" s="23" t="str">
        <f t="shared" si="262"/>
        <v>sábado</v>
      </c>
      <c r="F3381" s="23">
        <f t="shared" si="263"/>
        <v>2</v>
      </c>
      <c r="G3381" s="23" t="str">
        <f t="shared" si="264"/>
        <v>febrero</v>
      </c>
      <c r="H3381" s="2">
        <v>0.54583333333333328</v>
      </c>
      <c r="I3381" t="s">
        <v>12</v>
      </c>
      <c r="J3381" t="str">
        <f>VLOOKUP(ventas_starbucks_2025[[#This Row],[sucursal]],cambio_sucursal[#All],2,0)</f>
        <v>Sucursal Córdoba Shopping</v>
      </c>
      <c r="K3381" t="s">
        <v>284</v>
      </c>
      <c r="L3381" t="s">
        <v>35</v>
      </c>
      <c r="M3381" t="s">
        <v>4</v>
      </c>
      <c r="N3381" t="str">
        <f>IFERROR(VLOOKUP(ventas_starbucks_2025[[#This Row],[tamaño_sucio]],cambio_tamaño[#All],2,0),"Tamaño único")</f>
        <v>Tamaño único</v>
      </c>
      <c r="O3381">
        <v>4</v>
      </c>
      <c r="P3381">
        <v>1299.2</v>
      </c>
      <c r="Q3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1">
        <v>5196.8</v>
      </c>
      <c r="S3381" t="s">
        <v>31</v>
      </c>
      <c r="T3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1" t="str">
        <f>VLOOKUP(ventas_starbucks_2025[[#This Row],[canal_compra]],cambio_canal_compra[#All],2,0)</f>
        <v>Entrega domicilio</v>
      </c>
      <c r="V3381" t="s">
        <v>16</v>
      </c>
      <c r="W3381" t="str">
        <f>VLOOKUP(ventas_starbucks_2025[[#This Row],[método_pago]],cambio_metodo_pago[#All],2,0)</f>
        <v>Tarjeta</v>
      </c>
      <c r="X3381" t="s">
        <v>22</v>
      </c>
      <c r="Y3381">
        <v>0</v>
      </c>
      <c r="Z3381" t="str">
        <f>VLOOKUP(ventas_starbucks_2025[[#This Row],[promoción_aplicada5]],promocion_cambiar[#All],2,0)</f>
        <v>Ninguna</v>
      </c>
      <c r="AA3381" t="s">
        <v>17</v>
      </c>
      <c r="AB3381" t="s">
        <v>29</v>
      </c>
      <c r="AC3381" t="s">
        <v>24</v>
      </c>
      <c r="AD3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81">
        <v>14</v>
      </c>
      <c r="AF3381">
        <v>5</v>
      </c>
      <c r="AG3381">
        <v>39</v>
      </c>
      <c r="AH3381">
        <v>35</v>
      </c>
    </row>
    <row r="3382" spans="1:34" x14ac:dyDescent="0.25">
      <c r="A3382" s="3" t="s">
        <v>3457</v>
      </c>
      <c r="B3382" s="1">
        <v>45717</v>
      </c>
      <c r="C3382" s="23">
        <f t="shared" si="260"/>
        <v>1</v>
      </c>
      <c r="D3382" s="23">
        <f t="shared" si="261"/>
        <v>6</v>
      </c>
      <c r="E3382" s="23" t="str">
        <f t="shared" si="262"/>
        <v>sábado</v>
      </c>
      <c r="F3382" s="23">
        <f t="shared" si="263"/>
        <v>3</v>
      </c>
      <c r="G3382" s="23" t="str">
        <f t="shared" si="264"/>
        <v>marzo</v>
      </c>
      <c r="H3382" s="2">
        <v>0.51458333333333328</v>
      </c>
      <c r="I3382" t="s">
        <v>26</v>
      </c>
      <c r="J3382" t="str">
        <f>VLOOKUP(ventas_starbucks_2025[[#This Row],[sucursal]],cambio_sucursal[#All],2,0)</f>
        <v>Sucursal San Lorenzo 47</v>
      </c>
      <c r="K3382" t="s">
        <v>101</v>
      </c>
      <c r="L3382" t="s">
        <v>3</v>
      </c>
      <c r="M3382" t="s">
        <v>4</v>
      </c>
      <c r="N3382" t="str">
        <f>IFERROR(VLOOKUP(ventas_starbucks_2025[[#This Row],[tamaño_sucio]],cambio_tamaño[#All],2,0),"Tamaño único")</f>
        <v>Tamaño único</v>
      </c>
      <c r="O3382">
        <v>4</v>
      </c>
      <c r="P3382">
        <v>3298.42</v>
      </c>
      <c r="Q3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82">
        <v>13193.68</v>
      </c>
      <c r="S3382" t="s">
        <v>31</v>
      </c>
      <c r="T3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82" t="str">
        <f>VLOOKUP(ventas_starbucks_2025[[#This Row],[canal_compra]],cambio_canal_compra[#All],2,0)</f>
        <v>Entrega domicilio</v>
      </c>
      <c r="V3382" t="s">
        <v>6</v>
      </c>
      <c r="W3382" t="str">
        <f>VLOOKUP(ventas_starbucks_2025[[#This Row],[método_pago]],cambio_metodo_pago[#All],2,0)</f>
        <v>Aplicación móbil</v>
      </c>
      <c r="X3382" t="s">
        <v>7</v>
      </c>
      <c r="Y3382">
        <v>0</v>
      </c>
      <c r="Z3382" t="str">
        <f>VLOOKUP(ventas_starbucks_2025[[#This Row],[promoción_aplicada5]],promocion_cambiar[#All],2,0)</f>
        <v>Ninguna</v>
      </c>
      <c r="AA3382" t="s">
        <v>17</v>
      </c>
      <c r="AB3382" t="s">
        <v>29</v>
      </c>
      <c r="AC3382" t="s">
        <v>41</v>
      </c>
      <c r="AD3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82">
        <v>14.9</v>
      </c>
      <c r="AF3382">
        <v>1</v>
      </c>
      <c r="AG3382">
        <v>32</v>
      </c>
      <c r="AH3382">
        <v>28</v>
      </c>
    </row>
    <row r="3383" spans="1:34" x14ac:dyDescent="0.25">
      <c r="A3383" s="3" t="s">
        <v>3458</v>
      </c>
      <c r="B3383" s="1">
        <v>45756</v>
      </c>
      <c r="C3383" s="23">
        <f t="shared" si="260"/>
        <v>9</v>
      </c>
      <c r="D3383" s="23">
        <f t="shared" si="261"/>
        <v>3</v>
      </c>
      <c r="E3383" s="23" t="str">
        <f t="shared" si="262"/>
        <v>miércoles</v>
      </c>
      <c r="F3383" s="23">
        <f t="shared" si="263"/>
        <v>4</v>
      </c>
      <c r="G3383" s="23" t="str">
        <f t="shared" si="264"/>
        <v>abril</v>
      </c>
      <c r="H3383" s="2">
        <v>0.46111111111111114</v>
      </c>
      <c r="I3383" t="s">
        <v>57</v>
      </c>
      <c r="J3383" t="str">
        <f>VLOOKUP(ventas_starbucks_2025[[#This Row],[sucursal]],cambio_sucursal[#All],2,0)</f>
        <v>Sucursal Avda Colón</v>
      </c>
      <c r="K3383" t="s">
        <v>13</v>
      </c>
      <c r="L3383" t="s">
        <v>14</v>
      </c>
      <c r="M3383" t="s">
        <v>4</v>
      </c>
      <c r="N3383" t="str">
        <f>IFERROR(VLOOKUP(ventas_starbucks_2025[[#This Row],[tamaño_sucio]],cambio_tamaño[#All],2,0),"Tamaño único")</f>
        <v>Tamaño único</v>
      </c>
      <c r="O3383">
        <v>4</v>
      </c>
      <c r="P3383">
        <v>1813.57</v>
      </c>
      <c r="Q3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3">
        <v>7254.28</v>
      </c>
      <c r="S3383" t="s">
        <v>15</v>
      </c>
      <c r="T3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3" t="str">
        <f>VLOOKUP(ventas_starbucks_2025[[#This Row],[canal_compra]],cambio_canal_compra[#All],2,0)</f>
        <v>Para llevar</v>
      </c>
      <c r="V3383" t="s">
        <v>16</v>
      </c>
      <c r="W3383" t="str">
        <f>VLOOKUP(ventas_starbucks_2025[[#This Row],[método_pago]],cambio_metodo_pago[#All],2,0)</f>
        <v>Tarjeta</v>
      </c>
      <c r="X3383" t="s">
        <v>7</v>
      </c>
      <c r="Y3383">
        <v>10</v>
      </c>
      <c r="Z3383" t="str">
        <f>VLOOKUP(ventas_starbucks_2025[[#This Row],[promoción_aplicada5]],promocion_cambiar[#All],2,0)</f>
        <v>Combo</v>
      </c>
      <c r="AA3383" t="s">
        <v>8</v>
      </c>
      <c r="AB3383" t="s">
        <v>52</v>
      </c>
      <c r="AC3383" t="s">
        <v>10</v>
      </c>
      <c r="AD3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83">
        <v>3.4</v>
      </c>
      <c r="AF3383">
        <v>2</v>
      </c>
      <c r="AG3383">
        <v>27</v>
      </c>
      <c r="AH3383">
        <v>23</v>
      </c>
    </row>
    <row r="3384" spans="1:34" x14ac:dyDescent="0.25">
      <c r="A3384" s="3" t="s">
        <v>3459</v>
      </c>
      <c r="B3384" s="1">
        <v>45687</v>
      </c>
      <c r="C3384" s="23">
        <f t="shared" si="260"/>
        <v>30</v>
      </c>
      <c r="D3384" s="23">
        <f t="shared" si="261"/>
        <v>4</v>
      </c>
      <c r="E3384" s="23" t="str">
        <f t="shared" si="262"/>
        <v>jueves</v>
      </c>
      <c r="F3384" s="23">
        <f t="shared" si="263"/>
        <v>1</v>
      </c>
      <c r="G3384" s="23" t="str">
        <f t="shared" si="264"/>
        <v>enero</v>
      </c>
      <c r="H3384" s="2">
        <v>0.40972222222222221</v>
      </c>
      <c r="I3384" t="s">
        <v>1</v>
      </c>
      <c r="J3384" t="str">
        <f>VLOOKUP(ventas_starbucks_2025[[#This Row],[sucursal]],cambio_sucursal[#All],2,0)</f>
        <v>Sucursal Nueva Córdoba</v>
      </c>
      <c r="K3384" t="s">
        <v>13</v>
      </c>
      <c r="L3384" t="s">
        <v>14</v>
      </c>
      <c r="M3384" t="s">
        <v>4</v>
      </c>
      <c r="N3384" t="str">
        <f>IFERROR(VLOOKUP(ventas_starbucks_2025[[#This Row],[tamaño_sucio]],cambio_tamaño[#All],2,0),"Tamaño único")</f>
        <v>Tamaño único</v>
      </c>
      <c r="O3384">
        <v>3</v>
      </c>
      <c r="P3384">
        <v>1999.3</v>
      </c>
      <c r="Q3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4">
        <v>5997.9</v>
      </c>
      <c r="S3384" t="s">
        <v>5</v>
      </c>
      <c r="T3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4" t="str">
        <f>VLOOKUP(ventas_starbucks_2025[[#This Row],[canal_compra]],cambio_canal_compra[#All],2,0)</f>
        <v>En tienda</v>
      </c>
      <c r="V3384" t="s">
        <v>6</v>
      </c>
      <c r="W3384" t="str">
        <f>VLOOKUP(ventas_starbucks_2025[[#This Row],[método_pago]],cambio_metodo_pago[#All],2,0)</f>
        <v>Aplicación móbil</v>
      </c>
      <c r="X3384" t="s">
        <v>7</v>
      </c>
      <c r="Y3384">
        <v>15</v>
      </c>
      <c r="Z3384" t="str">
        <f>VLOOKUP(ventas_starbucks_2025[[#This Row],[promoción_aplicada5]],promocion_cambiar[#All],2,0)</f>
        <v>2x1</v>
      </c>
      <c r="AA3384" t="s">
        <v>51</v>
      </c>
      <c r="AB3384" t="s">
        <v>9</v>
      </c>
      <c r="AC3384" t="s">
        <v>41</v>
      </c>
      <c r="AD3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84">
        <v>3.1</v>
      </c>
      <c r="AF3384">
        <v>3</v>
      </c>
      <c r="AG3384">
        <v>21</v>
      </c>
      <c r="AH3384">
        <v>18</v>
      </c>
    </row>
    <row r="3385" spans="1:34" x14ac:dyDescent="0.25">
      <c r="A3385" s="3" t="s">
        <v>3460</v>
      </c>
      <c r="B3385" s="1">
        <v>45675</v>
      </c>
      <c r="C3385" s="23">
        <f t="shared" si="260"/>
        <v>18</v>
      </c>
      <c r="D3385" s="23">
        <f t="shared" si="261"/>
        <v>6</v>
      </c>
      <c r="E3385" s="1" t="str">
        <f t="shared" si="262"/>
        <v>sábado</v>
      </c>
      <c r="F3385" s="23">
        <f t="shared" si="263"/>
        <v>1</v>
      </c>
      <c r="G3385" s="1" t="str">
        <f t="shared" si="264"/>
        <v>enero</v>
      </c>
      <c r="H3385" s="2">
        <v>0.57222222222222219</v>
      </c>
      <c r="I3385" t="s">
        <v>1</v>
      </c>
      <c r="J3385" t="str">
        <f>VLOOKUP(ventas_starbucks_2025[[#This Row],[sucursal]],cambio_sucursal[#All],2,0)</f>
        <v>Sucursal Nueva Córdoba</v>
      </c>
      <c r="K3385" t="s">
        <v>2</v>
      </c>
      <c r="L3385" t="s">
        <v>3</v>
      </c>
      <c r="M3385" t="s">
        <v>4</v>
      </c>
      <c r="N3385" t="str">
        <f>IFERROR(VLOOKUP(ventas_starbucks_2025[[#This Row],[tamaño_sucio]],cambio_tamaño[#All],2,0),"Tamaño único")</f>
        <v>Tamaño único</v>
      </c>
      <c r="O3385">
        <v>3</v>
      </c>
      <c r="P3385">
        <v>2969.44</v>
      </c>
      <c r="Q3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85">
        <v>8908.32</v>
      </c>
      <c r="S3385" t="s">
        <v>5</v>
      </c>
      <c r="T3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5" t="str">
        <f>VLOOKUP(ventas_starbucks_2025[[#This Row],[canal_compra]],cambio_canal_compra[#All],2,0)</f>
        <v>En tienda</v>
      </c>
      <c r="V3385" t="s">
        <v>16</v>
      </c>
      <c r="W3385" t="str">
        <f>VLOOKUP(ventas_starbucks_2025[[#This Row],[método_pago]],cambio_metodo_pago[#All],2,0)</f>
        <v>Tarjeta</v>
      </c>
      <c r="X3385" t="s">
        <v>22</v>
      </c>
      <c r="Y3385">
        <v>0</v>
      </c>
      <c r="Z3385" t="str">
        <f>VLOOKUP(ventas_starbucks_2025[[#This Row],[promoción_aplicada5]],promocion_cambiar[#All],2,0)</f>
        <v>Hora Feliz</v>
      </c>
      <c r="AA3385" t="s">
        <v>36</v>
      </c>
      <c r="AB3385" t="s">
        <v>32</v>
      </c>
      <c r="AC3385" t="s">
        <v>41</v>
      </c>
      <c r="AD3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85">
        <v>7.8</v>
      </c>
      <c r="AF3385">
        <v>3</v>
      </c>
      <c r="AG3385">
        <v>11</v>
      </c>
      <c r="AH3385">
        <v>8</v>
      </c>
    </row>
    <row r="3386" spans="1:34" x14ac:dyDescent="0.25">
      <c r="A3386" s="3" t="s">
        <v>3461</v>
      </c>
      <c r="B3386" s="1">
        <v>45676</v>
      </c>
      <c r="C3386" s="23">
        <f t="shared" si="260"/>
        <v>19</v>
      </c>
      <c r="D3386" s="23">
        <f t="shared" si="261"/>
        <v>7</v>
      </c>
      <c r="E3386" s="1" t="str">
        <f t="shared" si="262"/>
        <v>domingo</v>
      </c>
      <c r="F3386" s="23">
        <f t="shared" si="263"/>
        <v>1</v>
      </c>
      <c r="G3386" s="1" t="str">
        <f t="shared" si="264"/>
        <v>enero</v>
      </c>
      <c r="H3386" s="2">
        <v>0.67361111111111116</v>
      </c>
      <c r="I3386" t="s">
        <v>12</v>
      </c>
      <c r="J3386" t="str">
        <f>VLOOKUP(ventas_starbucks_2025[[#This Row],[sucursal]],cambio_sucursal[#All],2,0)</f>
        <v>Sucursal Córdoba Shopping</v>
      </c>
      <c r="K3386" t="s">
        <v>2</v>
      </c>
      <c r="L3386" t="s">
        <v>3</v>
      </c>
      <c r="M3386" t="s">
        <v>4</v>
      </c>
      <c r="N3386" t="str">
        <f>IFERROR(VLOOKUP(ventas_starbucks_2025[[#This Row],[tamaño_sucio]],cambio_tamaño[#All],2,0),"Tamaño único")</f>
        <v>Tamaño único</v>
      </c>
      <c r="O3386">
        <v>3</v>
      </c>
      <c r="P3386">
        <v>3018.26</v>
      </c>
      <c r="Q3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86">
        <v>9054.7800000000007</v>
      </c>
      <c r="S3386" t="s">
        <v>15</v>
      </c>
      <c r="T3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6" t="str">
        <f>VLOOKUP(ventas_starbucks_2025[[#This Row],[canal_compra]],cambio_canal_compra[#All],2,0)</f>
        <v>Para llevar</v>
      </c>
      <c r="V3386" t="s">
        <v>40</v>
      </c>
      <c r="W3386" t="str">
        <f>VLOOKUP(ventas_starbucks_2025[[#This Row],[método_pago]],cambio_metodo_pago[#All],2,0)</f>
        <v>Efectivo</v>
      </c>
      <c r="X3386" t="s">
        <v>22</v>
      </c>
      <c r="Y3386">
        <v>0</v>
      </c>
      <c r="Z3386" t="str">
        <f>VLOOKUP(ventas_starbucks_2025[[#This Row],[promoción_aplicada5]],promocion_cambiar[#All],2,0)</f>
        <v>Hora Feliz</v>
      </c>
      <c r="AA3386" t="s">
        <v>36</v>
      </c>
      <c r="AB3386" t="s">
        <v>29</v>
      </c>
      <c r="AC3386" t="s">
        <v>24</v>
      </c>
      <c r="AD3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86">
        <v>14.4</v>
      </c>
      <c r="AF3386">
        <v>2</v>
      </c>
      <c r="AG3386">
        <v>24</v>
      </c>
      <c r="AH3386">
        <v>21</v>
      </c>
    </row>
    <row r="3387" spans="1:34" x14ac:dyDescent="0.25">
      <c r="A3387" s="3" t="s">
        <v>3462</v>
      </c>
      <c r="B3387" s="1">
        <v>45707</v>
      </c>
      <c r="C3387" s="23">
        <f t="shared" si="260"/>
        <v>19</v>
      </c>
      <c r="D3387" s="23">
        <f t="shared" si="261"/>
        <v>3</v>
      </c>
      <c r="E3387" s="23" t="str">
        <f t="shared" si="262"/>
        <v>miércoles</v>
      </c>
      <c r="F3387" s="23">
        <f t="shared" si="263"/>
        <v>2</v>
      </c>
      <c r="G3387" s="23" t="str">
        <f t="shared" si="264"/>
        <v>febrero</v>
      </c>
      <c r="H3387" s="2">
        <v>0.68958333333333333</v>
      </c>
      <c r="I3387" t="s">
        <v>57</v>
      </c>
      <c r="J3387" t="str">
        <f>VLOOKUP(ventas_starbucks_2025[[#This Row],[sucursal]],cambio_sucursal[#All],2,0)</f>
        <v>Sucursal Avda Colón</v>
      </c>
      <c r="K3387" t="s">
        <v>48</v>
      </c>
      <c r="L3387" t="s">
        <v>49</v>
      </c>
      <c r="M3387" t="s">
        <v>62</v>
      </c>
      <c r="N3387" t="str">
        <f>IFERROR(VLOOKUP(ventas_starbucks_2025[[#This Row],[tamaño_sucio]],cambio_tamaño[#All],2,0),"Tamaño único")</f>
        <v>Extra-Grande</v>
      </c>
      <c r="O3387">
        <v>5</v>
      </c>
      <c r="P3387">
        <v>1916.59</v>
      </c>
      <c r="Q3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7">
        <v>9582.9500000000007</v>
      </c>
      <c r="S3387" t="s">
        <v>31</v>
      </c>
      <c r="T3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7" t="str">
        <f>VLOOKUP(ventas_starbucks_2025[[#This Row],[canal_compra]],cambio_canal_compra[#All],2,0)</f>
        <v>Entrega domicilio</v>
      </c>
      <c r="V3387" t="s">
        <v>40</v>
      </c>
      <c r="W3387" t="str">
        <f>VLOOKUP(ventas_starbucks_2025[[#This Row],[método_pago]],cambio_metodo_pago[#All],2,0)</f>
        <v>Efectivo</v>
      </c>
      <c r="X3387" t="s">
        <v>7</v>
      </c>
      <c r="Y3387">
        <v>10</v>
      </c>
      <c r="Z3387" t="str">
        <f>VLOOKUP(ventas_starbucks_2025[[#This Row],[promoción_aplicada5]],promocion_cambiar[#All],2,0)</f>
        <v>Combo</v>
      </c>
      <c r="AA3387" t="s">
        <v>8</v>
      </c>
      <c r="AB3387" t="s">
        <v>23</v>
      </c>
      <c r="AC3387" t="s">
        <v>10</v>
      </c>
      <c r="AD3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87">
        <v>2.4</v>
      </c>
      <c r="AF3387">
        <v>1</v>
      </c>
      <c r="AG3387">
        <v>16</v>
      </c>
      <c r="AH3387">
        <v>11</v>
      </c>
    </row>
    <row r="3388" spans="1:34" x14ac:dyDescent="0.25">
      <c r="A3388" s="3" t="s">
        <v>3463</v>
      </c>
      <c r="B3388" s="1">
        <v>45664</v>
      </c>
      <c r="C3388" s="23">
        <f t="shared" si="260"/>
        <v>7</v>
      </c>
      <c r="D3388" s="23">
        <f t="shared" si="261"/>
        <v>2</v>
      </c>
      <c r="E3388" s="23" t="str">
        <f t="shared" si="262"/>
        <v>martes</v>
      </c>
      <c r="F3388" s="23">
        <f t="shared" si="263"/>
        <v>1</v>
      </c>
      <c r="G3388" s="23" t="str">
        <f t="shared" si="264"/>
        <v>enero</v>
      </c>
      <c r="H3388" s="2">
        <v>0.8125</v>
      </c>
      <c r="I3388" t="s">
        <v>26</v>
      </c>
      <c r="J3388" t="str">
        <f>VLOOKUP(ventas_starbucks_2025[[#This Row],[sucursal]],cambio_sucursal[#All],2,0)</f>
        <v>Sucursal San Lorenzo 47</v>
      </c>
      <c r="K3388" t="s">
        <v>74</v>
      </c>
      <c r="L3388" t="s">
        <v>70</v>
      </c>
      <c r="M3388" t="s">
        <v>50</v>
      </c>
      <c r="N3388" t="str">
        <f>IFERROR(VLOOKUP(ventas_starbucks_2025[[#This Row],[tamaño_sucio]],cambio_tamaño[#All],2,0),"Tamaño único")</f>
        <v>Mediano</v>
      </c>
      <c r="O3388">
        <v>2</v>
      </c>
      <c r="P3388">
        <v>1791.37</v>
      </c>
      <c r="Q3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8">
        <v>3582.74</v>
      </c>
      <c r="S3388" t="s">
        <v>5</v>
      </c>
      <c r="T3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88" t="str">
        <f>VLOOKUP(ventas_starbucks_2025[[#This Row],[canal_compra]],cambio_canal_compra[#All],2,0)</f>
        <v>En tienda</v>
      </c>
      <c r="V3388" t="s">
        <v>40</v>
      </c>
      <c r="W3388" t="str">
        <f>VLOOKUP(ventas_starbucks_2025[[#This Row],[método_pago]],cambio_metodo_pago[#All],2,0)</f>
        <v>Efectivo</v>
      </c>
      <c r="X3388" t="s">
        <v>7</v>
      </c>
      <c r="Y3388">
        <v>10</v>
      </c>
      <c r="Z3388" t="str">
        <f>VLOOKUP(ventas_starbucks_2025[[#This Row],[promoción_aplicada5]],promocion_cambiar[#All],2,0)</f>
        <v>2x1</v>
      </c>
      <c r="AA3388" t="s">
        <v>51</v>
      </c>
      <c r="AB3388" t="s">
        <v>52</v>
      </c>
      <c r="AC3388" t="s">
        <v>41</v>
      </c>
      <c r="AD3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88">
        <v>15</v>
      </c>
      <c r="AF3388">
        <v>3</v>
      </c>
      <c r="AG3388">
        <v>47</v>
      </c>
      <c r="AH3388">
        <v>45</v>
      </c>
    </row>
    <row r="3389" spans="1:34" x14ac:dyDescent="0.25">
      <c r="A3389" s="3" t="s">
        <v>3464</v>
      </c>
      <c r="B3389" s="1">
        <v>45727</v>
      </c>
      <c r="C3389" s="23">
        <f t="shared" si="260"/>
        <v>11</v>
      </c>
      <c r="D3389" s="23">
        <f t="shared" si="261"/>
        <v>2</v>
      </c>
      <c r="E3389" s="23" t="str">
        <f t="shared" si="262"/>
        <v>martes</v>
      </c>
      <c r="F3389" s="23">
        <f t="shared" si="263"/>
        <v>3</v>
      </c>
      <c r="G3389" s="23" t="str">
        <f t="shared" si="264"/>
        <v>marzo</v>
      </c>
      <c r="H3389" s="2">
        <v>0.73124999999999996</v>
      </c>
      <c r="I3389" t="s">
        <v>26</v>
      </c>
      <c r="J3389" t="str">
        <f>VLOOKUP(ventas_starbucks_2025[[#This Row],[sucursal]],cambio_sucursal[#All],2,0)</f>
        <v>Sucursal San Lorenzo 47</v>
      </c>
      <c r="K3389" t="s">
        <v>87</v>
      </c>
      <c r="L3389" t="s">
        <v>65</v>
      </c>
      <c r="M3389" t="s">
        <v>4</v>
      </c>
      <c r="N3389" t="str">
        <f>IFERROR(VLOOKUP(ventas_starbucks_2025[[#This Row],[tamaño_sucio]],cambio_tamaño[#All],2,0),"Tamaño único")</f>
        <v>Tamaño único</v>
      </c>
      <c r="O3389">
        <v>5</v>
      </c>
      <c r="P3389">
        <v>1727.64</v>
      </c>
      <c r="Q3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9">
        <v>8638.2000000000007</v>
      </c>
      <c r="S3389" t="s">
        <v>31</v>
      </c>
      <c r="T3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9" t="str">
        <f>VLOOKUP(ventas_starbucks_2025[[#This Row],[canal_compra]],cambio_canal_compra[#All],2,0)</f>
        <v>Entrega domicilio</v>
      </c>
      <c r="V3389" t="s">
        <v>6</v>
      </c>
      <c r="W3389" t="str">
        <f>VLOOKUP(ventas_starbucks_2025[[#This Row],[método_pago]],cambio_metodo_pago[#All],2,0)</f>
        <v>Aplicación móbil</v>
      </c>
      <c r="X3389" t="s">
        <v>22</v>
      </c>
      <c r="Y3389">
        <v>0</v>
      </c>
      <c r="Z3389" t="str">
        <f>VLOOKUP(ventas_starbucks_2025[[#This Row],[promoción_aplicada5]],promocion_cambiar[#All],2,0)</f>
        <v>Hora Feliz</v>
      </c>
      <c r="AA3389" t="s">
        <v>36</v>
      </c>
      <c r="AB3389" t="s">
        <v>32</v>
      </c>
      <c r="AC3389" t="s">
        <v>41</v>
      </c>
      <c r="AD3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89">
        <v>13.9</v>
      </c>
      <c r="AF3389">
        <v>3</v>
      </c>
      <c r="AG3389">
        <v>18</v>
      </c>
      <c r="AH3389">
        <v>13</v>
      </c>
    </row>
    <row r="3390" spans="1:34" x14ac:dyDescent="0.25">
      <c r="A3390" s="3" t="s">
        <v>3465</v>
      </c>
      <c r="B3390" s="1">
        <v>45683</v>
      </c>
      <c r="C3390" s="23">
        <f t="shared" si="260"/>
        <v>26</v>
      </c>
      <c r="D3390" s="23">
        <f t="shared" si="261"/>
        <v>7</v>
      </c>
      <c r="E3390" s="23" t="str">
        <f t="shared" si="262"/>
        <v>domingo</v>
      </c>
      <c r="F3390" s="23">
        <f t="shared" si="263"/>
        <v>1</v>
      </c>
      <c r="G3390" s="23" t="str">
        <f t="shared" si="264"/>
        <v>enero</v>
      </c>
      <c r="H3390" s="2">
        <v>0.57777777777777772</v>
      </c>
      <c r="I3390" t="s">
        <v>26</v>
      </c>
      <c r="J3390" t="str">
        <f>VLOOKUP(ventas_starbucks_2025[[#This Row],[sucursal]],cambio_sucursal[#All],2,0)</f>
        <v>Sucursal San Lorenzo 47</v>
      </c>
      <c r="K3390" t="s">
        <v>130</v>
      </c>
      <c r="L3390" t="s">
        <v>65</v>
      </c>
      <c r="M3390" t="s">
        <v>4</v>
      </c>
      <c r="N3390" t="str">
        <f>IFERROR(VLOOKUP(ventas_starbucks_2025[[#This Row],[tamaño_sucio]],cambio_tamaño[#All],2,0),"Tamaño único")</f>
        <v>Tamaño único</v>
      </c>
      <c r="O3390">
        <v>4</v>
      </c>
      <c r="P3390">
        <v>1815.92</v>
      </c>
      <c r="Q3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0">
        <v>7263.68</v>
      </c>
      <c r="S3390" t="s">
        <v>5</v>
      </c>
      <c r="T3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90" t="str">
        <f>VLOOKUP(ventas_starbucks_2025[[#This Row],[canal_compra]],cambio_canal_compra[#All],2,0)</f>
        <v>En tienda</v>
      </c>
      <c r="V3390" t="s">
        <v>16</v>
      </c>
      <c r="W3390" t="str">
        <f>VLOOKUP(ventas_starbucks_2025[[#This Row],[método_pago]],cambio_metodo_pago[#All],2,0)</f>
        <v>Tarjeta</v>
      </c>
      <c r="X3390" t="s">
        <v>7</v>
      </c>
      <c r="Y3390">
        <v>10</v>
      </c>
      <c r="Z3390" t="str">
        <f>VLOOKUP(ventas_starbucks_2025[[#This Row],[promoción_aplicada5]],promocion_cambiar[#All],2,0)</f>
        <v>2x1</v>
      </c>
      <c r="AA3390" t="s">
        <v>51</v>
      </c>
      <c r="AB3390" t="s">
        <v>52</v>
      </c>
      <c r="AC3390" t="s">
        <v>10</v>
      </c>
      <c r="AD3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90">
        <v>12.6</v>
      </c>
      <c r="AF3390">
        <v>3</v>
      </c>
      <c r="AG3390">
        <v>45</v>
      </c>
      <c r="AH3390">
        <v>41</v>
      </c>
    </row>
    <row r="3391" spans="1:34" x14ac:dyDescent="0.25">
      <c r="A3391" s="3" t="s">
        <v>3466</v>
      </c>
      <c r="B3391" s="1">
        <v>45715</v>
      </c>
      <c r="C3391" s="23">
        <f t="shared" si="260"/>
        <v>27</v>
      </c>
      <c r="D3391" s="23">
        <f t="shared" si="261"/>
        <v>4</v>
      </c>
      <c r="E3391" s="23" t="str">
        <f t="shared" si="262"/>
        <v>jueves</v>
      </c>
      <c r="F3391" s="23">
        <f t="shared" si="263"/>
        <v>2</v>
      </c>
      <c r="G3391" s="23" t="str">
        <f t="shared" si="264"/>
        <v>febrero</v>
      </c>
      <c r="H3391" s="2">
        <v>0.78611111111111109</v>
      </c>
      <c r="I3391" t="s">
        <v>57</v>
      </c>
      <c r="J3391" t="str">
        <f>VLOOKUP(ventas_starbucks_2025[[#This Row],[sucursal]],cambio_sucursal[#All],2,0)</f>
        <v>Sucursal Avda Colón</v>
      </c>
      <c r="K3391" t="s">
        <v>38</v>
      </c>
      <c r="L3391" t="s">
        <v>39</v>
      </c>
      <c r="M3391" t="s">
        <v>4</v>
      </c>
      <c r="N3391" t="str">
        <f>IFERROR(VLOOKUP(ventas_starbucks_2025[[#This Row],[tamaño_sucio]],cambio_tamaño[#All],2,0),"Tamaño único")</f>
        <v>Tamaño único</v>
      </c>
      <c r="O3391">
        <v>4</v>
      </c>
      <c r="P3391">
        <v>1266.9000000000001</v>
      </c>
      <c r="Q3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1">
        <v>5067.6000000000004</v>
      </c>
      <c r="S3391" t="s">
        <v>15</v>
      </c>
      <c r="T3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91" t="str">
        <f>VLOOKUP(ventas_starbucks_2025[[#This Row],[canal_compra]],cambio_canal_compra[#All],2,0)</f>
        <v>Para llevar</v>
      </c>
      <c r="V3391" t="s">
        <v>6</v>
      </c>
      <c r="W3391" t="str">
        <f>VLOOKUP(ventas_starbucks_2025[[#This Row],[método_pago]],cambio_metodo_pago[#All],2,0)</f>
        <v>Aplicación móbil</v>
      </c>
      <c r="X3391" t="s">
        <v>7</v>
      </c>
      <c r="Y3391">
        <v>0</v>
      </c>
      <c r="Z3391" t="str">
        <f>VLOOKUP(ventas_starbucks_2025[[#This Row],[promoción_aplicada5]],promocion_cambiar[#All],2,0)</f>
        <v>Combo</v>
      </c>
      <c r="AA3391" t="s">
        <v>8</v>
      </c>
      <c r="AB3391" t="s">
        <v>29</v>
      </c>
      <c r="AC3391" t="s">
        <v>41</v>
      </c>
      <c r="AD3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91">
        <v>7.7</v>
      </c>
      <c r="AF3391">
        <v>4</v>
      </c>
      <c r="AG3391">
        <v>49</v>
      </c>
      <c r="AH3391">
        <v>45</v>
      </c>
    </row>
    <row r="3392" spans="1:34" x14ac:dyDescent="0.25">
      <c r="A3392" s="3" t="s">
        <v>3467</v>
      </c>
      <c r="B3392" s="1">
        <v>45752</v>
      </c>
      <c r="C3392" s="23">
        <f t="shared" si="260"/>
        <v>5</v>
      </c>
      <c r="D3392" s="23">
        <f t="shared" si="261"/>
        <v>6</v>
      </c>
      <c r="E3392" s="1" t="str">
        <f t="shared" si="262"/>
        <v>sábado</v>
      </c>
      <c r="F3392" s="23">
        <f t="shared" si="263"/>
        <v>4</v>
      </c>
      <c r="G3392" s="1" t="str">
        <f t="shared" si="264"/>
        <v>abril</v>
      </c>
      <c r="H3392" s="2">
        <v>0.7319444444444444</v>
      </c>
      <c r="I3392" t="s">
        <v>12</v>
      </c>
      <c r="J3392" t="str">
        <f>VLOOKUP(ventas_starbucks_2025[[#This Row],[sucursal]],cambio_sucursal[#All],2,0)</f>
        <v>Sucursal Córdoba Shopping</v>
      </c>
      <c r="K3392" t="s">
        <v>58</v>
      </c>
      <c r="L3392" t="s">
        <v>39</v>
      </c>
      <c r="M3392" t="s">
        <v>4</v>
      </c>
      <c r="N3392" t="str">
        <f>IFERROR(VLOOKUP(ventas_starbucks_2025[[#This Row],[tamaño_sucio]],cambio_tamaño[#All],2,0),"Tamaño único")</f>
        <v>Tamaño único</v>
      </c>
      <c r="O3392">
        <v>2</v>
      </c>
      <c r="P3392">
        <v>1401.99</v>
      </c>
      <c r="Q3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2">
        <v>2803.98</v>
      </c>
      <c r="S3392" t="s">
        <v>5</v>
      </c>
      <c r="T3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2" t="str">
        <f>VLOOKUP(ventas_starbucks_2025[[#This Row],[canal_compra]],cambio_canal_compra[#All],2,0)</f>
        <v>En tienda</v>
      </c>
      <c r="V3392" t="s">
        <v>6</v>
      </c>
      <c r="W3392" t="str">
        <f>VLOOKUP(ventas_starbucks_2025[[#This Row],[método_pago]],cambio_metodo_pago[#All],2,0)</f>
        <v>Aplicación móbil</v>
      </c>
      <c r="X3392" t="s">
        <v>22</v>
      </c>
      <c r="Y3392">
        <v>0</v>
      </c>
      <c r="Z3392" t="str">
        <f>VLOOKUP(ventas_starbucks_2025[[#This Row],[promoción_aplicada5]],promocion_cambiar[#All],2,0)</f>
        <v>2x1</v>
      </c>
      <c r="AA3392" t="s">
        <v>51</v>
      </c>
      <c r="AB3392" t="s">
        <v>32</v>
      </c>
      <c r="AC3392" t="s">
        <v>41</v>
      </c>
      <c r="AD3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92">
        <v>12.2</v>
      </c>
      <c r="AF3392">
        <v>5</v>
      </c>
      <c r="AG3392">
        <v>10</v>
      </c>
      <c r="AH3392">
        <v>8</v>
      </c>
    </row>
    <row r="3393" spans="1:34" x14ac:dyDescent="0.25">
      <c r="A3393" s="3" t="s">
        <v>3468</v>
      </c>
      <c r="B3393" s="1">
        <v>45669</v>
      </c>
      <c r="C3393" s="23">
        <f t="shared" si="260"/>
        <v>12</v>
      </c>
      <c r="D3393" s="23">
        <f t="shared" si="261"/>
        <v>7</v>
      </c>
      <c r="E3393" s="23" t="str">
        <f t="shared" si="262"/>
        <v>domingo</v>
      </c>
      <c r="F3393" s="23">
        <f t="shared" si="263"/>
        <v>1</v>
      </c>
      <c r="G3393" s="23" t="str">
        <f t="shared" si="264"/>
        <v>enero</v>
      </c>
      <c r="H3393" s="2">
        <v>0.87152777777777779</v>
      </c>
      <c r="I3393" t="s">
        <v>57</v>
      </c>
      <c r="J3393" t="str">
        <f>VLOOKUP(ventas_starbucks_2025[[#This Row],[sucursal]],cambio_sucursal[#All],2,0)</f>
        <v>Sucursal Avda Colón</v>
      </c>
      <c r="K3393" t="s">
        <v>89</v>
      </c>
      <c r="L3393" t="s">
        <v>90</v>
      </c>
      <c r="M3393" t="s">
        <v>4</v>
      </c>
      <c r="N3393" t="str">
        <f>IFERROR(VLOOKUP(ventas_starbucks_2025[[#This Row],[tamaño_sucio]],cambio_tamaño[#All],2,0),"Tamaño único")</f>
        <v>Tamaño único</v>
      </c>
      <c r="O3393">
        <v>3</v>
      </c>
      <c r="P3393">
        <v>1614.93</v>
      </c>
      <c r="Q3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3">
        <v>4844.79</v>
      </c>
      <c r="S3393" t="s">
        <v>5</v>
      </c>
      <c r="T3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3" t="str">
        <f>VLOOKUP(ventas_starbucks_2025[[#This Row],[canal_compra]],cambio_canal_compra[#All],2,0)</f>
        <v>En tienda</v>
      </c>
      <c r="V3393" t="s">
        <v>6</v>
      </c>
      <c r="W3393" t="str">
        <f>VLOOKUP(ventas_starbucks_2025[[#This Row],[método_pago]],cambio_metodo_pago[#All],2,0)</f>
        <v>Aplicación móbil</v>
      </c>
      <c r="X3393" t="s">
        <v>7</v>
      </c>
      <c r="Y3393">
        <v>0</v>
      </c>
      <c r="Z3393" t="str">
        <f>VLOOKUP(ventas_starbucks_2025[[#This Row],[promoción_aplicada5]],promocion_cambiar[#All],2,0)</f>
        <v>Hora Feliz</v>
      </c>
      <c r="AA3393" t="s">
        <v>36</v>
      </c>
      <c r="AB3393" t="s">
        <v>32</v>
      </c>
      <c r="AC3393" t="s">
        <v>24</v>
      </c>
      <c r="AD3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93">
        <v>13</v>
      </c>
      <c r="AF3393">
        <v>5</v>
      </c>
      <c r="AG3393">
        <v>46</v>
      </c>
      <c r="AH3393">
        <v>43</v>
      </c>
    </row>
    <row r="3394" spans="1:34" x14ac:dyDescent="0.25">
      <c r="A3394" s="3" t="s">
        <v>3469</v>
      </c>
      <c r="B3394" s="1">
        <v>45676</v>
      </c>
      <c r="C3394" s="23">
        <f t="shared" ref="C3394:C3457" si="265">DAY(B3394)</f>
        <v>19</v>
      </c>
      <c r="D3394" s="23">
        <f t="shared" ref="D3394:D3457" si="266">WEEKDAY(B3394,2)</f>
        <v>7</v>
      </c>
      <c r="E3394" s="23" t="str">
        <f t="shared" ref="E3394:E3457" si="267">TEXT(B3394,"dddd")</f>
        <v>domingo</v>
      </c>
      <c r="F3394" s="23">
        <f t="shared" ref="F3394:F3457" si="268">MONTH(B3394)</f>
        <v>1</v>
      </c>
      <c r="G3394" s="23" t="str">
        <f t="shared" ref="G3394:G3457" si="269">TEXT(B3394,"mmmm")</f>
        <v>enero</v>
      </c>
      <c r="H3394" s="2">
        <v>0.47291666666666665</v>
      </c>
      <c r="I3394" t="s">
        <v>12</v>
      </c>
      <c r="J3394" t="str">
        <f>VLOOKUP(ventas_starbucks_2025[[#This Row],[sucursal]],cambio_sucursal[#All],2,0)</f>
        <v>Sucursal Córdoba Shopping</v>
      </c>
      <c r="K3394" t="s">
        <v>48</v>
      </c>
      <c r="L3394" t="s">
        <v>49</v>
      </c>
      <c r="M3394" t="s">
        <v>55</v>
      </c>
      <c r="N3394" t="str">
        <f>IFERROR(VLOOKUP(ventas_starbucks_2025[[#This Row],[tamaño_sucio]],cambio_tamaño[#All],2,0),"Tamaño único")</f>
        <v>Pequeño</v>
      </c>
      <c r="O3394">
        <v>5</v>
      </c>
      <c r="P3394">
        <v>2011.62</v>
      </c>
      <c r="Q3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94">
        <v>10058.1</v>
      </c>
      <c r="S3394" t="s">
        <v>31</v>
      </c>
      <c r="T3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94" t="str">
        <f>VLOOKUP(ventas_starbucks_2025[[#This Row],[canal_compra]],cambio_canal_compra[#All],2,0)</f>
        <v>Entrega domicilio</v>
      </c>
      <c r="V3394" t="s">
        <v>6</v>
      </c>
      <c r="W3394" t="str">
        <f>VLOOKUP(ventas_starbucks_2025[[#This Row],[método_pago]],cambio_metodo_pago[#All],2,0)</f>
        <v>Aplicación móbil</v>
      </c>
      <c r="X3394" t="s">
        <v>7</v>
      </c>
      <c r="Y3394">
        <v>0</v>
      </c>
      <c r="Z3394" t="str">
        <f>VLOOKUP(ventas_starbucks_2025[[#This Row],[promoción_aplicada5]],promocion_cambiar[#All],2,0)</f>
        <v>2x1</v>
      </c>
      <c r="AA3394" t="s">
        <v>51</v>
      </c>
      <c r="AB3394" t="s">
        <v>32</v>
      </c>
      <c r="AC3394" t="s">
        <v>24</v>
      </c>
      <c r="AD3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94">
        <v>11.7</v>
      </c>
      <c r="AF3394">
        <v>4</v>
      </c>
      <c r="AG3394">
        <v>35</v>
      </c>
      <c r="AH3394">
        <v>30</v>
      </c>
    </row>
    <row r="3395" spans="1:34" x14ac:dyDescent="0.25">
      <c r="A3395" s="3" t="s">
        <v>3470</v>
      </c>
      <c r="B3395" s="1">
        <v>45748</v>
      </c>
      <c r="C3395" s="23">
        <f t="shared" si="265"/>
        <v>1</v>
      </c>
      <c r="D3395" s="23">
        <f t="shared" si="266"/>
        <v>2</v>
      </c>
      <c r="E3395" s="1" t="str">
        <f t="shared" si="267"/>
        <v>martes</v>
      </c>
      <c r="F3395" s="23">
        <f t="shared" si="268"/>
        <v>4</v>
      </c>
      <c r="G3395" s="1" t="str">
        <f t="shared" si="269"/>
        <v>abril</v>
      </c>
      <c r="H3395" s="2">
        <v>0.83611111111111114</v>
      </c>
      <c r="I3395" t="s">
        <v>26</v>
      </c>
      <c r="J3395" t="str">
        <f>VLOOKUP(ventas_starbucks_2025[[#This Row],[sucursal]],cambio_sucursal[#All],2,0)</f>
        <v>Sucursal San Lorenzo 47</v>
      </c>
      <c r="K3395" t="s">
        <v>87</v>
      </c>
      <c r="L3395" t="s">
        <v>65</v>
      </c>
      <c r="M3395" t="s">
        <v>4</v>
      </c>
      <c r="N3395" t="str">
        <f>IFERROR(VLOOKUP(ventas_starbucks_2025[[#This Row],[tamaño_sucio]],cambio_tamaño[#All],2,0),"Tamaño único")</f>
        <v>Tamaño único</v>
      </c>
      <c r="O3395">
        <v>4</v>
      </c>
      <c r="P3395">
        <v>1543.01</v>
      </c>
      <c r="Q3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5">
        <v>6172.04</v>
      </c>
      <c r="S3395" t="s">
        <v>5</v>
      </c>
      <c r="T3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95" t="str">
        <f>VLOOKUP(ventas_starbucks_2025[[#This Row],[canal_compra]],cambio_canal_compra[#All],2,0)</f>
        <v>En tienda</v>
      </c>
      <c r="V3395" t="s">
        <v>40</v>
      </c>
      <c r="W3395" t="str">
        <f>VLOOKUP(ventas_starbucks_2025[[#This Row],[método_pago]],cambio_metodo_pago[#All],2,0)</f>
        <v>Efectivo</v>
      </c>
      <c r="X3395" t="s">
        <v>7</v>
      </c>
      <c r="Y3395">
        <v>10</v>
      </c>
      <c r="Z3395" t="str">
        <f>VLOOKUP(ventas_starbucks_2025[[#This Row],[promoción_aplicada5]],promocion_cambiar[#All],2,0)</f>
        <v>Ninguna</v>
      </c>
      <c r="AA3395" t="s">
        <v>17</v>
      </c>
      <c r="AB3395" t="s">
        <v>9</v>
      </c>
      <c r="AC3395" t="s">
        <v>10</v>
      </c>
      <c r="AD3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95">
        <v>8.9</v>
      </c>
      <c r="AF3395">
        <v>3</v>
      </c>
      <c r="AG3395">
        <v>41</v>
      </c>
      <c r="AH3395">
        <v>37</v>
      </c>
    </row>
    <row r="3396" spans="1:34" x14ac:dyDescent="0.25">
      <c r="A3396" s="3" t="s">
        <v>3471</v>
      </c>
      <c r="B3396" s="1">
        <v>45662</v>
      </c>
      <c r="C3396" s="23">
        <f t="shared" si="265"/>
        <v>5</v>
      </c>
      <c r="D3396" s="23">
        <f t="shared" si="266"/>
        <v>7</v>
      </c>
      <c r="E3396" s="23" t="str">
        <f t="shared" si="267"/>
        <v>domingo</v>
      </c>
      <c r="F3396" s="23">
        <f t="shared" si="268"/>
        <v>1</v>
      </c>
      <c r="G3396" s="23" t="str">
        <f t="shared" si="269"/>
        <v>enero</v>
      </c>
      <c r="H3396" s="2">
        <v>0.65277777777777779</v>
      </c>
      <c r="I3396" t="s">
        <v>26</v>
      </c>
      <c r="J3396" t="str">
        <f>VLOOKUP(ventas_starbucks_2025[[#This Row],[sucursal]],cambio_sucursal[#All],2,0)</f>
        <v>Sucursal San Lorenzo 47</v>
      </c>
      <c r="K3396" t="s">
        <v>175</v>
      </c>
      <c r="L3396" t="s">
        <v>70</v>
      </c>
      <c r="M3396" t="s">
        <v>50</v>
      </c>
      <c r="N3396" t="str">
        <f>IFERROR(VLOOKUP(ventas_starbucks_2025[[#This Row],[tamaño_sucio]],cambio_tamaño[#All],2,0),"Tamaño único")</f>
        <v>Mediano</v>
      </c>
      <c r="O3396">
        <v>5</v>
      </c>
      <c r="P3396">
        <v>1406.59</v>
      </c>
      <c r="Q3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6">
        <v>7032.95</v>
      </c>
      <c r="S3396" t="s">
        <v>15</v>
      </c>
      <c r="T3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96" t="str">
        <f>VLOOKUP(ventas_starbucks_2025[[#This Row],[canal_compra]],cambio_canal_compra[#All],2,0)</f>
        <v>Para llevar</v>
      </c>
      <c r="V3396" t="s">
        <v>40</v>
      </c>
      <c r="W3396" t="str">
        <f>VLOOKUP(ventas_starbucks_2025[[#This Row],[método_pago]],cambio_metodo_pago[#All],2,0)</f>
        <v>Efectivo</v>
      </c>
      <c r="X3396" t="s">
        <v>22</v>
      </c>
      <c r="Y3396">
        <v>0</v>
      </c>
      <c r="Z3396" t="str">
        <f>VLOOKUP(ventas_starbucks_2025[[#This Row],[promoción_aplicada5]],promocion_cambiar[#All],2,0)</f>
        <v>Combo</v>
      </c>
      <c r="AA3396" t="s">
        <v>8</v>
      </c>
      <c r="AB3396" t="s">
        <v>29</v>
      </c>
      <c r="AC3396" t="s">
        <v>24</v>
      </c>
      <c r="AD3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96">
        <v>11.1</v>
      </c>
      <c r="AF3396">
        <v>5</v>
      </c>
      <c r="AG3396">
        <v>16</v>
      </c>
      <c r="AH3396">
        <v>11</v>
      </c>
    </row>
    <row r="3397" spans="1:34" x14ac:dyDescent="0.25">
      <c r="A3397" s="3" t="s">
        <v>3472</v>
      </c>
      <c r="B3397" s="1">
        <v>45765</v>
      </c>
      <c r="C3397" s="23">
        <f t="shared" si="265"/>
        <v>18</v>
      </c>
      <c r="D3397" s="23">
        <f t="shared" si="266"/>
        <v>5</v>
      </c>
      <c r="E3397" s="23" t="str">
        <f t="shared" si="267"/>
        <v>viernes</v>
      </c>
      <c r="F3397" s="23">
        <f t="shared" si="268"/>
        <v>4</v>
      </c>
      <c r="G3397" s="23" t="str">
        <f t="shared" si="269"/>
        <v>abril</v>
      </c>
      <c r="H3397" s="2">
        <v>0.86041666666666672</v>
      </c>
      <c r="I3397" t="s">
        <v>57</v>
      </c>
      <c r="J3397" t="str">
        <f>VLOOKUP(ventas_starbucks_2025[[#This Row],[sucursal]],cambio_sucursal[#All],2,0)</f>
        <v>Sucursal Avda Colón</v>
      </c>
      <c r="K3397" t="s">
        <v>101</v>
      </c>
      <c r="L3397" t="s">
        <v>3</v>
      </c>
      <c r="M3397" t="s">
        <v>4</v>
      </c>
      <c r="N3397" t="str">
        <f>IFERROR(VLOOKUP(ventas_starbucks_2025[[#This Row],[tamaño_sucio]],cambio_tamaño[#All],2,0),"Tamaño único")</f>
        <v>Tamaño único</v>
      </c>
      <c r="O3397">
        <v>3</v>
      </c>
      <c r="P3397">
        <v>3069.36</v>
      </c>
      <c r="Q3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97">
        <v>9208.08</v>
      </c>
      <c r="S3397" t="s">
        <v>15</v>
      </c>
      <c r="T3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97" t="str">
        <f>VLOOKUP(ventas_starbucks_2025[[#This Row],[canal_compra]],cambio_canal_compra[#All],2,0)</f>
        <v>Para llevar</v>
      </c>
      <c r="V3397" t="s">
        <v>6</v>
      </c>
      <c r="W3397" t="str">
        <f>VLOOKUP(ventas_starbucks_2025[[#This Row],[método_pago]],cambio_metodo_pago[#All],2,0)</f>
        <v>Aplicación móbil</v>
      </c>
      <c r="X3397" t="s">
        <v>22</v>
      </c>
      <c r="Y3397">
        <v>0</v>
      </c>
      <c r="Z3397" t="str">
        <f>VLOOKUP(ventas_starbucks_2025[[#This Row],[promoción_aplicada5]],promocion_cambiar[#All],2,0)</f>
        <v>Combo</v>
      </c>
      <c r="AA3397" t="s">
        <v>8</v>
      </c>
      <c r="AB3397" t="s">
        <v>29</v>
      </c>
      <c r="AC3397" t="s">
        <v>24</v>
      </c>
      <c r="AD3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97">
        <v>4.0999999999999996</v>
      </c>
      <c r="AF3397">
        <v>2</v>
      </c>
      <c r="AG3397">
        <v>35</v>
      </c>
      <c r="AH3397">
        <v>32</v>
      </c>
    </row>
    <row r="3398" spans="1:34" x14ac:dyDescent="0.25">
      <c r="A3398" s="3" t="s">
        <v>3473</v>
      </c>
      <c r="B3398" s="1">
        <v>45765</v>
      </c>
      <c r="C3398" s="23">
        <f t="shared" si="265"/>
        <v>18</v>
      </c>
      <c r="D3398" s="23">
        <f t="shared" si="266"/>
        <v>5</v>
      </c>
      <c r="E3398" s="23" t="str">
        <f t="shared" si="267"/>
        <v>viernes</v>
      </c>
      <c r="F3398" s="23">
        <f t="shared" si="268"/>
        <v>4</v>
      </c>
      <c r="G3398" s="23" t="str">
        <f t="shared" si="269"/>
        <v>abril</v>
      </c>
      <c r="H3398" s="2">
        <v>0.61041666666666672</v>
      </c>
      <c r="I3398" t="s">
        <v>12</v>
      </c>
      <c r="J3398" t="str">
        <f>VLOOKUP(ventas_starbucks_2025[[#This Row],[sucursal]],cambio_sucursal[#All],2,0)</f>
        <v>Sucursal Córdoba Shopping</v>
      </c>
      <c r="K3398" t="s">
        <v>284</v>
      </c>
      <c r="L3398" t="s">
        <v>35</v>
      </c>
      <c r="M3398" t="s">
        <v>4</v>
      </c>
      <c r="N3398" t="str">
        <f>IFERROR(VLOOKUP(ventas_starbucks_2025[[#This Row],[tamaño_sucio]],cambio_tamaño[#All],2,0),"Tamaño único")</f>
        <v>Tamaño único</v>
      </c>
      <c r="O3398">
        <v>3</v>
      </c>
      <c r="P3398">
        <v>1196.42</v>
      </c>
      <c r="Q3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8">
        <v>3589.26</v>
      </c>
      <c r="S3398" t="s">
        <v>5</v>
      </c>
      <c r="T3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8" t="str">
        <f>VLOOKUP(ventas_starbucks_2025[[#This Row],[canal_compra]],cambio_canal_compra[#All],2,0)</f>
        <v>En tienda</v>
      </c>
      <c r="V3398" t="s">
        <v>16</v>
      </c>
      <c r="W3398" t="str">
        <f>VLOOKUP(ventas_starbucks_2025[[#This Row],[método_pago]],cambio_metodo_pago[#All],2,0)</f>
        <v>Tarjeta</v>
      </c>
      <c r="X3398" t="s">
        <v>7</v>
      </c>
      <c r="Y3398">
        <v>0</v>
      </c>
      <c r="Z3398" t="str">
        <f>VLOOKUP(ventas_starbucks_2025[[#This Row],[promoción_aplicada5]],promocion_cambiar[#All],2,0)</f>
        <v>Ninguna</v>
      </c>
      <c r="AA3398" t="s">
        <v>17</v>
      </c>
      <c r="AB3398" t="s">
        <v>52</v>
      </c>
      <c r="AC3398" t="s">
        <v>10</v>
      </c>
      <c r="AD3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98">
        <v>6.8</v>
      </c>
      <c r="AF3398">
        <v>5</v>
      </c>
      <c r="AG3398">
        <v>18</v>
      </c>
      <c r="AH3398">
        <v>15</v>
      </c>
    </row>
    <row r="3399" spans="1:34" x14ac:dyDescent="0.25">
      <c r="A3399" s="3" t="s">
        <v>3474</v>
      </c>
      <c r="B3399" s="1">
        <v>45761</v>
      </c>
      <c r="C3399" s="23">
        <f t="shared" si="265"/>
        <v>14</v>
      </c>
      <c r="D3399" s="23">
        <f t="shared" si="266"/>
        <v>1</v>
      </c>
      <c r="E3399" s="23" t="str">
        <f t="shared" si="267"/>
        <v>lunes</v>
      </c>
      <c r="F3399" s="23">
        <f t="shared" si="268"/>
        <v>4</v>
      </c>
      <c r="G3399" s="23" t="str">
        <f t="shared" si="269"/>
        <v>abril</v>
      </c>
      <c r="H3399" s="2">
        <v>0.7006944444444444</v>
      </c>
      <c r="I3399" t="s">
        <v>26</v>
      </c>
      <c r="J3399" t="str">
        <f>VLOOKUP(ventas_starbucks_2025[[#This Row],[sucursal]],cambio_sucursal[#All],2,0)</f>
        <v>Sucursal San Lorenzo 47</v>
      </c>
      <c r="K3399" t="s">
        <v>48</v>
      </c>
      <c r="L3399" t="s">
        <v>49</v>
      </c>
      <c r="M3399" t="s">
        <v>55</v>
      </c>
      <c r="N3399" t="str">
        <f>IFERROR(VLOOKUP(ventas_starbucks_2025[[#This Row],[tamaño_sucio]],cambio_tamaño[#All],2,0),"Tamaño único")</f>
        <v>Pequeño</v>
      </c>
      <c r="O3399">
        <v>2</v>
      </c>
      <c r="P3399">
        <v>2061.8000000000002</v>
      </c>
      <c r="Q3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99">
        <v>4123.6000000000004</v>
      </c>
      <c r="S3399" t="s">
        <v>31</v>
      </c>
      <c r="T3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9" t="str">
        <f>VLOOKUP(ventas_starbucks_2025[[#This Row],[canal_compra]],cambio_canal_compra[#All],2,0)</f>
        <v>Entrega domicilio</v>
      </c>
      <c r="V3399" t="s">
        <v>40</v>
      </c>
      <c r="W3399" t="str">
        <f>VLOOKUP(ventas_starbucks_2025[[#This Row],[método_pago]],cambio_metodo_pago[#All],2,0)</f>
        <v>Efectivo</v>
      </c>
      <c r="X3399" t="s">
        <v>7</v>
      </c>
      <c r="Y3399">
        <v>15</v>
      </c>
      <c r="Z3399" t="str">
        <f>VLOOKUP(ventas_starbucks_2025[[#This Row],[promoción_aplicada5]],promocion_cambiar[#All],2,0)</f>
        <v>Ninguna</v>
      </c>
      <c r="AA3399" t="s">
        <v>17</v>
      </c>
      <c r="AB3399" t="s">
        <v>29</v>
      </c>
      <c r="AC3399" t="s">
        <v>10</v>
      </c>
      <c r="AD3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99">
        <v>8.8000000000000007</v>
      </c>
      <c r="AF3399">
        <v>3</v>
      </c>
      <c r="AG3399">
        <v>15</v>
      </c>
      <c r="AH3399">
        <v>13</v>
      </c>
    </row>
    <row r="3400" spans="1:34" x14ac:dyDescent="0.25">
      <c r="A3400" s="3" t="s">
        <v>3475</v>
      </c>
      <c r="B3400" s="1">
        <v>45720</v>
      </c>
      <c r="C3400" s="23">
        <f t="shared" si="265"/>
        <v>4</v>
      </c>
      <c r="D3400" s="23">
        <f t="shared" si="266"/>
        <v>2</v>
      </c>
      <c r="E3400" s="23" t="str">
        <f t="shared" si="267"/>
        <v>martes</v>
      </c>
      <c r="F3400" s="23">
        <f t="shared" si="268"/>
        <v>3</v>
      </c>
      <c r="G3400" s="23" t="str">
        <f t="shared" si="269"/>
        <v>marzo</v>
      </c>
      <c r="H3400" s="2">
        <v>0.76875000000000004</v>
      </c>
      <c r="I3400" t="s">
        <v>26</v>
      </c>
      <c r="J3400" t="str">
        <f>VLOOKUP(ventas_starbucks_2025[[#This Row],[sucursal]],cambio_sucursal[#All],2,0)</f>
        <v>Sucursal San Lorenzo 47</v>
      </c>
      <c r="K3400" t="s">
        <v>89</v>
      </c>
      <c r="L3400" t="s">
        <v>90</v>
      </c>
      <c r="M3400" t="s">
        <v>4</v>
      </c>
      <c r="N3400" t="str">
        <f>IFERROR(VLOOKUP(ventas_starbucks_2025[[#This Row],[tamaño_sucio]],cambio_tamaño[#All],2,0),"Tamaño único")</f>
        <v>Tamaño único</v>
      </c>
      <c r="O3400">
        <v>1</v>
      </c>
      <c r="P3400">
        <v>1649.5</v>
      </c>
      <c r="Q3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0">
        <v>1649.5</v>
      </c>
      <c r="S3400" t="s">
        <v>15</v>
      </c>
      <c r="T3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0" t="str">
        <f>VLOOKUP(ventas_starbucks_2025[[#This Row],[canal_compra]],cambio_canal_compra[#All],2,0)</f>
        <v>Para llevar</v>
      </c>
      <c r="V3400" t="s">
        <v>6</v>
      </c>
      <c r="W3400" t="str">
        <f>VLOOKUP(ventas_starbucks_2025[[#This Row],[método_pago]],cambio_metodo_pago[#All],2,0)</f>
        <v>Aplicación móbil</v>
      </c>
      <c r="X3400" t="s">
        <v>7</v>
      </c>
      <c r="Y3400">
        <v>15</v>
      </c>
      <c r="Z3400" t="str">
        <f>VLOOKUP(ventas_starbucks_2025[[#This Row],[promoción_aplicada5]],promocion_cambiar[#All],2,0)</f>
        <v>Hora Feliz</v>
      </c>
      <c r="AA3400" t="s">
        <v>36</v>
      </c>
      <c r="AB3400" t="s">
        <v>52</v>
      </c>
      <c r="AC3400" t="s">
        <v>24</v>
      </c>
      <c r="AD3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00">
        <v>4.8</v>
      </c>
      <c r="AF3400">
        <v>5</v>
      </c>
      <c r="AG3400">
        <v>41</v>
      </c>
      <c r="AH3400">
        <v>40</v>
      </c>
    </row>
    <row r="3401" spans="1:34" x14ac:dyDescent="0.25">
      <c r="A3401" s="3" t="s">
        <v>3476</v>
      </c>
      <c r="B3401" s="1">
        <v>45736</v>
      </c>
      <c r="C3401" s="23">
        <f t="shared" si="265"/>
        <v>20</v>
      </c>
      <c r="D3401" s="23">
        <f t="shared" si="266"/>
        <v>4</v>
      </c>
      <c r="E3401" s="23" t="str">
        <f t="shared" si="267"/>
        <v>jueves</v>
      </c>
      <c r="F3401" s="23">
        <f t="shared" si="268"/>
        <v>3</v>
      </c>
      <c r="G3401" s="23" t="str">
        <f t="shared" si="269"/>
        <v>marzo</v>
      </c>
      <c r="H3401" s="2">
        <v>0.70486111111111116</v>
      </c>
      <c r="I3401" t="s">
        <v>57</v>
      </c>
      <c r="J3401" t="str">
        <f>VLOOKUP(ventas_starbucks_2025[[#This Row],[sucursal]],cambio_sucursal[#All],2,0)</f>
        <v>Sucursal Avda Colón</v>
      </c>
      <c r="K3401" t="s">
        <v>48</v>
      </c>
      <c r="L3401" t="s">
        <v>49</v>
      </c>
      <c r="M3401" t="s">
        <v>50</v>
      </c>
      <c r="N3401" t="str">
        <f>IFERROR(VLOOKUP(ventas_starbucks_2025[[#This Row],[tamaño_sucio]],cambio_tamaño[#All],2,0),"Tamaño único")</f>
        <v>Mediano</v>
      </c>
      <c r="O3401">
        <v>2</v>
      </c>
      <c r="P3401">
        <v>1573.38</v>
      </c>
      <c r="Q3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1">
        <v>3146.76</v>
      </c>
      <c r="S3401" t="s">
        <v>31</v>
      </c>
      <c r="T3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1" t="str">
        <f>VLOOKUP(ventas_starbucks_2025[[#This Row],[canal_compra]],cambio_canal_compra[#All],2,0)</f>
        <v>Entrega domicilio</v>
      </c>
      <c r="V3401" t="s">
        <v>16</v>
      </c>
      <c r="W3401" t="str">
        <f>VLOOKUP(ventas_starbucks_2025[[#This Row],[método_pago]],cambio_metodo_pago[#All],2,0)</f>
        <v>Tarjeta</v>
      </c>
      <c r="X3401" t="s">
        <v>7</v>
      </c>
      <c r="Y3401">
        <v>0</v>
      </c>
      <c r="Z3401" t="str">
        <f>VLOOKUP(ventas_starbucks_2025[[#This Row],[promoción_aplicada5]],promocion_cambiar[#All],2,0)</f>
        <v>Ninguna</v>
      </c>
      <c r="AA3401" t="s">
        <v>17</v>
      </c>
      <c r="AB3401" t="s">
        <v>52</v>
      </c>
      <c r="AC3401" t="s">
        <v>41</v>
      </c>
      <c r="AD3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01">
        <v>10.9</v>
      </c>
      <c r="AF3401">
        <v>3</v>
      </c>
      <c r="AG3401">
        <v>38</v>
      </c>
      <c r="AH3401">
        <v>36</v>
      </c>
    </row>
    <row r="3402" spans="1:34" x14ac:dyDescent="0.25">
      <c r="A3402" s="3" t="s">
        <v>3477</v>
      </c>
      <c r="B3402" s="1">
        <v>45736</v>
      </c>
      <c r="C3402" s="23">
        <f t="shared" si="265"/>
        <v>20</v>
      </c>
      <c r="D3402" s="23">
        <f t="shared" si="266"/>
        <v>4</v>
      </c>
      <c r="E3402" s="23" t="str">
        <f t="shared" si="267"/>
        <v>jueves</v>
      </c>
      <c r="F3402" s="23">
        <f t="shared" si="268"/>
        <v>3</v>
      </c>
      <c r="G3402" s="23" t="str">
        <f t="shared" si="269"/>
        <v>marzo</v>
      </c>
      <c r="H3402" s="2">
        <v>0.32430555555555557</v>
      </c>
      <c r="I3402" t="s">
        <v>26</v>
      </c>
      <c r="J3402" t="str">
        <f>VLOOKUP(ventas_starbucks_2025[[#This Row],[sucursal]],cambio_sucursal[#All],2,0)</f>
        <v>Sucursal San Lorenzo 47</v>
      </c>
      <c r="K3402" t="s">
        <v>89</v>
      </c>
      <c r="L3402" t="s">
        <v>90</v>
      </c>
      <c r="M3402" t="s">
        <v>4</v>
      </c>
      <c r="N3402" t="str">
        <f>IFERROR(VLOOKUP(ventas_starbucks_2025[[#This Row],[tamaño_sucio]],cambio_tamaño[#All],2,0),"Tamaño único")</f>
        <v>Tamaño único</v>
      </c>
      <c r="O3402">
        <v>1</v>
      </c>
      <c r="P3402">
        <v>1415.09</v>
      </c>
      <c r="Q3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2">
        <v>1415.09</v>
      </c>
      <c r="S3402" t="s">
        <v>15</v>
      </c>
      <c r="T3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2" t="str">
        <f>VLOOKUP(ventas_starbucks_2025[[#This Row],[canal_compra]],cambio_canal_compra[#All],2,0)</f>
        <v>Para llevar</v>
      </c>
      <c r="V3402" t="s">
        <v>40</v>
      </c>
      <c r="W3402" t="str">
        <f>VLOOKUP(ventas_starbucks_2025[[#This Row],[método_pago]],cambio_metodo_pago[#All],2,0)</f>
        <v>Efectivo</v>
      </c>
      <c r="X3402" t="s">
        <v>22</v>
      </c>
      <c r="Y3402">
        <v>0</v>
      </c>
      <c r="Z3402" t="str">
        <f>VLOOKUP(ventas_starbucks_2025[[#This Row],[promoción_aplicada5]],promocion_cambiar[#All],2,0)</f>
        <v>Combo</v>
      </c>
      <c r="AA3402" t="s">
        <v>8</v>
      </c>
      <c r="AB3402" t="s">
        <v>18</v>
      </c>
      <c r="AC3402" t="s">
        <v>24</v>
      </c>
      <c r="AD3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02">
        <v>7.3</v>
      </c>
      <c r="AF3402">
        <v>2</v>
      </c>
      <c r="AG3402">
        <v>43</v>
      </c>
      <c r="AH3402">
        <v>42</v>
      </c>
    </row>
    <row r="3403" spans="1:34" x14ac:dyDescent="0.25">
      <c r="A3403" s="3" t="s">
        <v>3478</v>
      </c>
      <c r="B3403" s="1">
        <v>45677</v>
      </c>
      <c r="C3403" s="23">
        <f t="shared" si="265"/>
        <v>20</v>
      </c>
      <c r="D3403" s="23">
        <f t="shared" si="266"/>
        <v>1</v>
      </c>
      <c r="E3403" s="23" t="str">
        <f t="shared" si="267"/>
        <v>lunes</v>
      </c>
      <c r="F3403" s="23">
        <f t="shared" si="268"/>
        <v>1</v>
      </c>
      <c r="G3403" s="23" t="str">
        <f t="shared" si="269"/>
        <v>enero</v>
      </c>
      <c r="H3403" s="2">
        <v>0.3923611111111111</v>
      </c>
      <c r="I3403" t="s">
        <v>26</v>
      </c>
      <c r="J3403" t="str">
        <f>VLOOKUP(ventas_starbucks_2025[[#This Row],[sucursal]],cambio_sucursal[#All],2,0)</f>
        <v>Sucursal San Lorenzo 47</v>
      </c>
      <c r="K3403" t="s">
        <v>38</v>
      </c>
      <c r="L3403" t="s">
        <v>39</v>
      </c>
      <c r="M3403" t="s">
        <v>4</v>
      </c>
      <c r="N3403" t="str">
        <f>IFERROR(VLOOKUP(ventas_starbucks_2025[[#This Row],[tamaño_sucio]],cambio_tamaño[#All],2,0),"Tamaño único")</f>
        <v>Tamaño único</v>
      </c>
      <c r="O3403">
        <v>1</v>
      </c>
      <c r="P3403">
        <v>1169.0999999999999</v>
      </c>
      <c r="Q3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3">
        <v>1169.0999999999999</v>
      </c>
      <c r="S3403" t="s">
        <v>31</v>
      </c>
      <c r="T3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3" t="str">
        <f>VLOOKUP(ventas_starbucks_2025[[#This Row],[canal_compra]],cambio_canal_compra[#All],2,0)</f>
        <v>Entrega domicilio</v>
      </c>
      <c r="V3403" t="s">
        <v>40</v>
      </c>
      <c r="W3403" t="str">
        <f>VLOOKUP(ventas_starbucks_2025[[#This Row],[método_pago]],cambio_metodo_pago[#All],2,0)</f>
        <v>Efectivo</v>
      </c>
      <c r="X3403" t="s">
        <v>22</v>
      </c>
      <c r="Y3403">
        <v>0</v>
      </c>
      <c r="Z3403" t="str">
        <f>VLOOKUP(ventas_starbucks_2025[[#This Row],[promoción_aplicada5]],promocion_cambiar[#All],2,0)</f>
        <v>2x1</v>
      </c>
      <c r="AA3403" t="s">
        <v>51</v>
      </c>
      <c r="AB3403" t="s">
        <v>9</v>
      </c>
      <c r="AC3403" t="s">
        <v>41</v>
      </c>
      <c r="AD3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03">
        <v>10.7</v>
      </c>
      <c r="AF3403">
        <v>5</v>
      </c>
      <c r="AG3403">
        <v>50</v>
      </c>
      <c r="AH3403">
        <v>49</v>
      </c>
    </row>
    <row r="3404" spans="1:34" x14ac:dyDescent="0.25">
      <c r="A3404" s="3" t="s">
        <v>3479</v>
      </c>
      <c r="B3404" s="1">
        <v>45750</v>
      </c>
      <c r="C3404" s="23">
        <f t="shared" si="265"/>
        <v>3</v>
      </c>
      <c r="D3404" s="23">
        <f t="shared" si="266"/>
        <v>4</v>
      </c>
      <c r="E3404" s="1" t="str">
        <f t="shared" si="267"/>
        <v>jueves</v>
      </c>
      <c r="F3404" s="23">
        <f t="shared" si="268"/>
        <v>4</v>
      </c>
      <c r="G3404" s="1" t="str">
        <f t="shared" si="269"/>
        <v>abril</v>
      </c>
      <c r="H3404" s="2">
        <v>0.33124999999999999</v>
      </c>
      <c r="I3404" t="s">
        <v>57</v>
      </c>
      <c r="J3404" t="str">
        <f>VLOOKUP(ventas_starbucks_2025[[#This Row],[sucursal]],cambio_sucursal[#All],2,0)</f>
        <v>Sucursal Avda Colón</v>
      </c>
      <c r="K3404" t="s">
        <v>89</v>
      </c>
      <c r="L3404" t="s">
        <v>90</v>
      </c>
      <c r="M3404" t="s">
        <v>4</v>
      </c>
      <c r="N3404" t="str">
        <f>IFERROR(VLOOKUP(ventas_starbucks_2025[[#This Row],[tamaño_sucio]],cambio_tamaño[#All],2,0),"Tamaño único")</f>
        <v>Tamaño único</v>
      </c>
      <c r="O3404">
        <v>4</v>
      </c>
      <c r="P3404">
        <v>1190.1500000000001</v>
      </c>
      <c r="Q3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4">
        <v>4760.6000000000004</v>
      </c>
      <c r="S3404" t="s">
        <v>15</v>
      </c>
      <c r="T3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4" t="str">
        <f>VLOOKUP(ventas_starbucks_2025[[#This Row],[canal_compra]],cambio_canal_compra[#All],2,0)</f>
        <v>Para llevar</v>
      </c>
      <c r="V3404" t="s">
        <v>40</v>
      </c>
      <c r="W3404" t="str">
        <f>VLOOKUP(ventas_starbucks_2025[[#This Row],[método_pago]],cambio_metodo_pago[#All],2,0)</f>
        <v>Efectivo</v>
      </c>
      <c r="X3404" t="s">
        <v>22</v>
      </c>
      <c r="Y3404">
        <v>0</v>
      </c>
      <c r="Z3404" t="str">
        <f>VLOOKUP(ventas_starbucks_2025[[#This Row],[promoción_aplicada5]],promocion_cambiar[#All],2,0)</f>
        <v>Ninguna</v>
      </c>
      <c r="AA3404" t="s">
        <v>17</v>
      </c>
      <c r="AB3404" t="s">
        <v>29</v>
      </c>
      <c r="AC3404" t="s">
        <v>24</v>
      </c>
      <c r="AD3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04">
        <v>4.0999999999999996</v>
      </c>
      <c r="AF3404">
        <v>5</v>
      </c>
      <c r="AG3404">
        <v>46</v>
      </c>
      <c r="AH3404">
        <v>42</v>
      </c>
    </row>
    <row r="3405" spans="1:34" x14ac:dyDescent="0.25">
      <c r="A3405" s="3" t="s">
        <v>3480</v>
      </c>
      <c r="B3405" s="1">
        <v>45754</v>
      </c>
      <c r="C3405" s="23">
        <f t="shared" si="265"/>
        <v>7</v>
      </c>
      <c r="D3405" s="23">
        <f t="shared" si="266"/>
        <v>1</v>
      </c>
      <c r="E3405" s="23" t="str">
        <f t="shared" si="267"/>
        <v>lunes</v>
      </c>
      <c r="F3405" s="23">
        <f t="shared" si="268"/>
        <v>4</v>
      </c>
      <c r="G3405" s="23" t="str">
        <f t="shared" si="269"/>
        <v>abril</v>
      </c>
      <c r="H3405" s="2">
        <v>0.59791666666666665</v>
      </c>
      <c r="I3405" t="s">
        <v>26</v>
      </c>
      <c r="J3405" t="str">
        <f>VLOOKUP(ventas_starbucks_2025[[#This Row],[sucursal]],cambio_sucursal[#All],2,0)</f>
        <v>Sucursal San Lorenzo 47</v>
      </c>
      <c r="K3405" t="s">
        <v>115</v>
      </c>
      <c r="L3405" t="s">
        <v>21</v>
      </c>
      <c r="M3405" t="s">
        <v>4</v>
      </c>
      <c r="N3405" t="str">
        <f>IFERROR(VLOOKUP(ventas_starbucks_2025[[#This Row],[tamaño_sucio]],cambio_tamaño[#All],2,0),"Tamaño único")</f>
        <v>Tamaño único</v>
      </c>
      <c r="O3405">
        <v>2</v>
      </c>
      <c r="P3405">
        <v>937.94</v>
      </c>
      <c r="Q3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05">
        <v>1875.88</v>
      </c>
      <c r="S3405" t="s">
        <v>31</v>
      </c>
      <c r="T3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5" t="str">
        <f>VLOOKUP(ventas_starbucks_2025[[#This Row],[canal_compra]],cambio_canal_compra[#All],2,0)</f>
        <v>Entrega domicilio</v>
      </c>
      <c r="V3405" t="s">
        <v>16</v>
      </c>
      <c r="W3405" t="str">
        <f>VLOOKUP(ventas_starbucks_2025[[#This Row],[método_pago]],cambio_metodo_pago[#All],2,0)</f>
        <v>Tarjeta</v>
      </c>
      <c r="X3405" t="s">
        <v>7</v>
      </c>
      <c r="Y3405">
        <v>10</v>
      </c>
      <c r="Z3405" t="str">
        <f>VLOOKUP(ventas_starbucks_2025[[#This Row],[promoción_aplicada5]],promocion_cambiar[#All],2,0)</f>
        <v>2x1</v>
      </c>
      <c r="AA3405" t="s">
        <v>51</v>
      </c>
      <c r="AB3405" t="s">
        <v>23</v>
      </c>
      <c r="AC3405" t="s">
        <v>41</v>
      </c>
      <c r="AD3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05">
        <v>4.4000000000000004</v>
      </c>
      <c r="AF3405">
        <v>2</v>
      </c>
      <c r="AG3405">
        <v>12</v>
      </c>
      <c r="AH3405">
        <v>10</v>
      </c>
    </row>
    <row r="3406" spans="1:34" x14ac:dyDescent="0.25">
      <c r="A3406" s="3" t="s">
        <v>3481</v>
      </c>
      <c r="B3406" s="1">
        <v>45687</v>
      </c>
      <c r="C3406" s="23">
        <f t="shared" si="265"/>
        <v>30</v>
      </c>
      <c r="D3406" s="23">
        <f t="shared" si="266"/>
        <v>4</v>
      </c>
      <c r="E3406" s="1" t="str">
        <f t="shared" si="267"/>
        <v>jueves</v>
      </c>
      <c r="F3406" s="23">
        <f t="shared" si="268"/>
        <v>1</v>
      </c>
      <c r="G3406" s="1" t="str">
        <f t="shared" si="269"/>
        <v>enero</v>
      </c>
      <c r="H3406" s="2">
        <v>0.69930555555555551</v>
      </c>
      <c r="I3406" t="s">
        <v>12</v>
      </c>
      <c r="J3406" t="str">
        <f>VLOOKUP(ventas_starbucks_2025[[#This Row],[sucursal]],cambio_sucursal[#All],2,0)</f>
        <v>Sucursal Córdoba Shopping</v>
      </c>
      <c r="K3406" t="s">
        <v>20</v>
      </c>
      <c r="L3406" t="s">
        <v>21</v>
      </c>
      <c r="M3406" t="s">
        <v>4</v>
      </c>
      <c r="N3406" t="str">
        <f>IFERROR(VLOOKUP(ventas_starbucks_2025[[#This Row],[tamaño_sucio]],cambio_tamaño[#All],2,0),"Tamaño único")</f>
        <v>Tamaño único</v>
      </c>
      <c r="O3406">
        <v>2</v>
      </c>
      <c r="P3406">
        <v>994.42</v>
      </c>
      <c r="Q3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06">
        <v>1988.84</v>
      </c>
      <c r="S3406" t="s">
        <v>15</v>
      </c>
      <c r="T3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6" t="str">
        <f>VLOOKUP(ventas_starbucks_2025[[#This Row],[canal_compra]],cambio_canal_compra[#All],2,0)</f>
        <v>Para llevar</v>
      </c>
      <c r="V3406" t="s">
        <v>40</v>
      </c>
      <c r="W3406" t="str">
        <f>VLOOKUP(ventas_starbucks_2025[[#This Row],[método_pago]],cambio_metodo_pago[#All],2,0)</f>
        <v>Efectivo</v>
      </c>
      <c r="X3406" t="s">
        <v>7</v>
      </c>
      <c r="Y3406">
        <v>15</v>
      </c>
      <c r="Z3406" t="str">
        <f>VLOOKUP(ventas_starbucks_2025[[#This Row],[promoción_aplicada5]],promocion_cambiar[#All],2,0)</f>
        <v>2x1</v>
      </c>
      <c r="AA3406" t="s">
        <v>51</v>
      </c>
      <c r="AB3406" t="s">
        <v>32</v>
      </c>
      <c r="AC3406" t="s">
        <v>24</v>
      </c>
      <c r="AD3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06">
        <v>6.5</v>
      </c>
      <c r="AF3406">
        <v>3</v>
      </c>
      <c r="AG3406">
        <v>33</v>
      </c>
      <c r="AH3406">
        <v>31</v>
      </c>
    </row>
    <row r="3407" spans="1:34" x14ac:dyDescent="0.25">
      <c r="A3407" s="3" t="s">
        <v>3482</v>
      </c>
      <c r="B3407" s="1">
        <v>45751</v>
      </c>
      <c r="C3407" s="23">
        <f t="shared" si="265"/>
        <v>4</v>
      </c>
      <c r="D3407" s="23">
        <f t="shared" si="266"/>
        <v>5</v>
      </c>
      <c r="E3407" s="1" t="str">
        <f t="shared" si="267"/>
        <v>viernes</v>
      </c>
      <c r="F3407" s="23">
        <f t="shared" si="268"/>
        <v>4</v>
      </c>
      <c r="G3407" s="1" t="str">
        <f t="shared" si="269"/>
        <v>abril</v>
      </c>
      <c r="H3407" s="2">
        <v>0.63263888888888886</v>
      </c>
      <c r="I3407" t="s">
        <v>57</v>
      </c>
      <c r="J3407" t="str">
        <f>VLOOKUP(ventas_starbucks_2025[[#This Row],[sucursal]],cambio_sucursal[#All],2,0)</f>
        <v>Sucursal Avda Colón</v>
      </c>
      <c r="K3407" t="s">
        <v>13</v>
      </c>
      <c r="L3407" t="s">
        <v>14</v>
      </c>
      <c r="M3407" t="s">
        <v>4</v>
      </c>
      <c r="N3407" t="str">
        <f>IFERROR(VLOOKUP(ventas_starbucks_2025[[#This Row],[tamaño_sucio]],cambio_tamaño[#All],2,0),"Tamaño único")</f>
        <v>Tamaño único</v>
      </c>
      <c r="O3407">
        <v>2</v>
      </c>
      <c r="P3407">
        <v>2026.25</v>
      </c>
      <c r="Q3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07">
        <v>4052.5</v>
      </c>
      <c r="S3407" t="s">
        <v>5</v>
      </c>
      <c r="T3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7" t="str">
        <f>VLOOKUP(ventas_starbucks_2025[[#This Row],[canal_compra]],cambio_canal_compra[#All],2,0)</f>
        <v>En tienda</v>
      </c>
      <c r="V3407" t="s">
        <v>16</v>
      </c>
      <c r="W3407" t="str">
        <f>VLOOKUP(ventas_starbucks_2025[[#This Row],[método_pago]],cambio_metodo_pago[#All],2,0)</f>
        <v>Tarjeta</v>
      </c>
      <c r="X3407" t="s">
        <v>7</v>
      </c>
      <c r="Y3407">
        <v>10</v>
      </c>
      <c r="Z3407" t="str">
        <f>VLOOKUP(ventas_starbucks_2025[[#This Row],[promoción_aplicada5]],promocion_cambiar[#All],2,0)</f>
        <v>2x1</v>
      </c>
      <c r="AA3407" t="s">
        <v>51</v>
      </c>
      <c r="AB3407" t="s">
        <v>23</v>
      </c>
      <c r="AC3407" t="s">
        <v>24</v>
      </c>
      <c r="AD3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07">
        <v>14.4</v>
      </c>
      <c r="AF3407">
        <v>1</v>
      </c>
      <c r="AG3407">
        <v>21</v>
      </c>
      <c r="AH3407">
        <v>19</v>
      </c>
    </row>
    <row r="3408" spans="1:34" x14ac:dyDescent="0.25">
      <c r="A3408" s="3" t="s">
        <v>3483</v>
      </c>
      <c r="B3408" s="1">
        <v>45720</v>
      </c>
      <c r="C3408" s="23">
        <f t="shared" si="265"/>
        <v>4</v>
      </c>
      <c r="D3408" s="23">
        <f t="shared" si="266"/>
        <v>2</v>
      </c>
      <c r="E3408" s="23" t="str">
        <f t="shared" si="267"/>
        <v>martes</v>
      </c>
      <c r="F3408" s="23">
        <f t="shared" si="268"/>
        <v>3</v>
      </c>
      <c r="G3408" s="23" t="str">
        <f t="shared" si="269"/>
        <v>marzo</v>
      </c>
      <c r="H3408" s="2">
        <v>0.49722222222222223</v>
      </c>
      <c r="I3408" t="s">
        <v>57</v>
      </c>
      <c r="J3408" t="str">
        <f>VLOOKUP(ventas_starbucks_2025[[#This Row],[sucursal]],cambio_sucursal[#All],2,0)</f>
        <v>Sucursal Avda Colón</v>
      </c>
      <c r="K3408" t="s">
        <v>132</v>
      </c>
      <c r="L3408" t="s">
        <v>35</v>
      </c>
      <c r="M3408" t="s">
        <v>4</v>
      </c>
      <c r="N3408" t="str">
        <f>IFERROR(VLOOKUP(ventas_starbucks_2025[[#This Row],[tamaño_sucio]],cambio_tamaño[#All],2,0),"Tamaño único")</f>
        <v>Tamaño único</v>
      </c>
      <c r="O3408">
        <v>4</v>
      </c>
      <c r="P3408">
        <v>1002.9</v>
      </c>
      <c r="Q3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8">
        <v>4011.6</v>
      </c>
      <c r="S3408" t="s">
        <v>5</v>
      </c>
      <c r="T3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8" t="str">
        <f>VLOOKUP(ventas_starbucks_2025[[#This Row],[canal_compra]],cambio_canal_compra[#All],2,0)</f>
        <v>En tienda</v>
      </c>
      <c r="V3408" t="s">
        <v>40</v>
      </c>
      <c r="W3408" t="str">
        <f>VLOOKUP(ventas_starbucks_2025[[#This Row],[método_pago]],cambio_metodo_pago[#All],2,0)</f>
        <v>Efectivo</v>
      </c>
      <c r="X3408" t="s">
        <v>7</v>
      </c>
      <c r="Y3408">
        <v>10</v>
      </c>
      <c r="Z3408" t="str">
        <f>VLOOKUP(ventas_starbucks_2025[[#This Row],[promoción_aplicada5]],promocion_cambiar[#All],2,0)</f>
        <v>2x1</v>
      </c>
      <c r="AA3408" t="s">
        <v>51</v>
      </c>
      <c r="AB3408" t="s">
        <v>9</v>
      </c>
      <c r="AC3408" t="s">
        <v>24</v>
      </c>
      <c r="AD3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08">
        <v>10</v>
      </c>
      <c r="AF3408">
        <v>1</v>
      </c>
      <c r="AG3408">
        <v>31</v>
      </c>
      <c r="AH3408">
        <v>27</v>
      </c>
    </row>
    <row r="3409" spans="1:34" x14ac:dyDescent="0.25">
      <c r="A3409" s="3" t="s">
        <v>3484</v>
      </c>
      <c r="B3409" s="1">
        <v>45671</v>
      </c>
      <c r="C3409" s="23">
        <f t="shared" si="265"/>
        <v>14</v>
      </c>
      <c r="D3409" s="23">
        <f t="shared" si="266"/>
        <v>2</v>
      </c>
      <c r="E3409" s="23" t="str">
        <f t="shared" si="267"/>
        <v>martes</v>
      </c>
      <c r="F3409" s="23">
        <f t="shared" si="268"/>
        <v>1</v>
      </c>
      <c r="G3409" s="23" t="str">
        <f t="shared" si="269"/>
        <v>enero</v>
      </c>
      <c r="H3409" s="2">
        <v>0.42499999999999999</v>
      </c>
      <c r="I3409" t="s">
        <v>1</v>
      </c>
      <c r="J3409" t="str">
        <f>VLOOKUP(ventas_starbucks_2025[[#This Row],[sucursal]],cambio_sucursal[#All],2,0)</f>
        <v>Sucursal Nueva Córdoba</v>
      </c>
      <c r="K3409" t="s">
        <v>48</v>
      </c>
      <c r="L3409" t="s">
        <v>49</v>
      </c>
      <c r="M3409" t="s">
        <v>62</v>
      </c>
      <c r="N3409" t="str">
        <f>IFERROR(VLOOKUP(ventas_starbucks_2025[[#This Row],[tamaño_sucio]],cambio_tamaño[#All],2,0),"Tamaño único")</f>
        <v>Extra-Grande</v>
      </c>
      <c r="O3409">
        <v>5</v>
      </c>
      <c r="P3409">
        <v>1809.75</v>
      </c>
      <c r="Q3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9">
        <v>9048.75</v>
      </c>
      <c r="S3409" t="s">
        <v>5</v>
      </c>
      <c r="T3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09" t="str">
        <f>VLOOKUP(ventas_starbucks_2025[[#This Row],[canal_compra]],cambio_canal_compra[#All],2,0)</f>
        <v>En tienda</v>
      </c>
      <c r="V3409" t="s">
        <v>6</v>
      </c>
      <c r="W3409" t="str">
        <f>VLOOKUP(ventas_starbucks_2025[[#This Row],[método_pago]],cambio_metodo_pago[#All],2,0)</f>
        <v>Aplicación móbil</v>
      </c>
      <c r="X3409" t="s">
        <v>22</v>
      </c>
      <c r="Y3409">
        <v>0</v>
      </c>
      <c r="Z3409" t="str">
        <f>VLOOKUP(ventas_starbucks_2025[[#This Row],[promoción_aplicada5]],promocion_cambiar[#All],2,0)</f>
        <v>Ninguna</v>
      </c>
      <c r="AA3409" t="s">
        <v>17</v>
      </c>
      <c r="AB3409" t="s">
        <v>29</v>
      </c>
      <c r="AC3409" t="s">
        <v>10</v>
      </c>
      <c r="AD3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09">
        <v>14.7</v>
      </c>
      <c r="AF3409">
        <v>3</v>
      </c>
      <c r="AG3409">
        <v>44</v>
      </c>
      <c r="AH3409">
        <v>39</v>
      </c>
    </row>
    <row r="3410" spans="1:34" x14ac:dyDescent="0.25">
      <c r="A3410" s="3" t="s">
        <v>3485</v>
      </c>
      <c r="B3410" s="1">
        <v>45716</v>
      </c>
      <c r="C3410" s="23">
        <f t="shared" si="265"/>
        <v>28</v>
      </c>
      <c r="D3410" s="23">
        <f t="shared" si="266"/>
        <v>5</v>
      </c>
      <c r="E3410" s="1" t="str">
        <f t="shared" si="267"/>
        <v>viernes</v>
      </c>
      <c r="F3410" s="23">
        <f t="shared" si="268"/>
        <v>2</v>
      </c>
      <c r="G3410" s="1" t="str">
        <f t="shared" si="269"/>
        <v>febrero</v>
      </c>
      <c r="H3410" s="2">
        <v>0.81111111111111112</v>
      </c>
      <c r="I3410" t="s">
        <v>57</v>
      </c>
      <c r="J3410" t="str">
        <f>VLOOKUP(ventas_starbucks_2025[[#This Row],[sucursal]],cambio_sucursal[#All],2,0)</f>
        <v>Sucursal Avda Colón</v>
      </c>
      <c r="K3410" t="s">
        <v>89</v>
      </c>
      <c r="L3410" t="s">
        <v>90</v>
      </c>
      <c r="M3410" t="s">
        <v>4</v>
      </c>
      <c r="N3410" t="str">
        <f>IFERROR(VLOOKUP(ventas_starbucks_2025[[#This Row],[tamaño_sucio]],cambio_tamaño[#All],2,0),"Tamaño único")</f>
        <v>Tamaño único</v>
      </c>
      <c r="O3410">
        <v>2</v>
      </c>
      <c r="P3410">
        <v>1327.7</v>
      </c>
      <c r="Q3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0">
        <v>2655.4</v>
      </c>
      <c r="S3410" t="s">
        <v>5</v>
      </c>
      <c r="T3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0" t="str">
        <f>VLOOKUP(ventas_starbucks_2025[[#This Row],[canal_compra]],cambio_canal_compra[#All],2,0)</f>
        <v>En tienda</v>
      </c>
      <c r="V3410" t="s">
        <v>40</v>
      </c>
      <c r="W3410" t="str">
        <f>VLOOKUP(ventas_starbucks_2025[[#This Row],[método_pago]],cambio_metodo_pago[#All],2,0)</f>
        <v>Efectivo</v>
      </c>
      <c r="X3410" t="s">
        <v>22</v>
      </c>
      <c r="Y3410">
        <v>0</v>
      </c>
      <c r="Z3410" t="str">
        <f>VLOOKUP(ventas_starbucks_2025[[#This Row],[promoción_aplicada5]],promocion_cambiar[#All],2,0)</f>
        <v>Hora Feliz</v>
      </c>
      <c r="AA3410" t="s">
        <v>36</v>
      </c>
      <c r="AB3410" t="s">
        <v>52</v>
      </c>
      <c r="AC3410" t="s">
        <v>41</v>
      </c>
      <c r="AD3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10">
        <v>11.6</v>
      </c>
      <c r="AF3410">
        <v>4</v>
      </c>
      <c r="AG3410">
        <v>31</v>
      </c>
      <c r="AH3410">
        <v>29</v>
      </c>
    </row>
    <row r="3411" spans="1:34" x14ac:dyDescent="0.25">
      <c r="A3411" s="3" t="s">
        <v>3486</v>
      </c>
      <c r="B3411" s="1">
        <v>45687</v>
      </c>
      <c r="C3411" s="23">
        <f t="shared" si="265"/>
        <v>30</v>
      </c>
      <c r="D3411" s="23">
        <f t="shared" si="266"/>
        <v>4</v>
      </c>
      <c r="E3411" s="23" t="str">
        <f t="shared" si="267"/>
        <v>jueves</v>
      </c>
      <c r="F3411" s="23">
        <f t="shared" si="268"/>
        <v>1</v>
      </c>
      <c r="G3411" s="23" t="str">
        <f t="shared" si="269"/>
        <v>enero</v>
      </c>
      <c r="H3411" s="2">
        <v>0.84513888888888888</v>
      </c>
      <c r="I3411" t="s">
        <v>12</v>
      </c>
      <c r="J3411" t="str">
        <f>VLOOKUP(ventas_starbucks_2025[[#This Row],[sucursal]],cambio_sucursal[#All],2,0)</f>
        <v>Sucursal Córdoba Shopping</v>
      </c>
      <c r="K3411" t="s">
        <v>115</v>
      </c>
      <c r="L3411" t="s">
        <v>21</v>
      </c>
      <c r="M3411" t="s">
        <v>4</v>
      </c>
      <c r="N3411" t="str">
        <f>IFERROR(VLOOKUP(ventas_starbucks_2025[[#This Row],[tamaño_sucio]],cambio_tamaño[#All],2,0),"Tamaño único")</f>
        <v>Tamaño único</v>
      </c>
      <c r="O3411">
        <v>5</v>
      </c>
      <c r="P3411">
        <v>777.88</v>
      </c>
      <c r="Q3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11">
        <v>3889.4</v>
      </c>
      <c r="S3411" t="s">
        <v>31</v>
      </c>
      <c r="T3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1" t="str">
        <f>VLOOKUP(ventas_starbucks_2025[[#This Row],[canal_compra]],cambio_canal_compra[#All],2,0)</f>
        <v>Entrega domicilio</v>
      </c>
      <c r="V3411" t="s">
        <v>16</v>
      </c>
      <c r="W3411" t="str">
        <f>VLOOKUP(ventas_starbucks_2025[[#This Row],[método_pago]],cambio_metodo_pago[#All],2,0)</f>
        <v>Tarjeta</v>
      </c>
      <c r="X3411" t="s">
        <v>22</v>
      </c>
      <c r="Y3411">
        <v>0</v>
      </c>
      <c r="Z3411" t="str">
        <f>VLOOKUP(ventas_starbucks_2025[[#This Row],[promoción_aplicada5]],promocion_cambiar[#All],2,0)</f>
        <v>Combo</v>
      </c>
      <c r="AA3411" t="s">
        <v>8</v>
      </c>
      <c r="AB3411" t="s">
        <v>52</v>
      </c>
      <c r="AC3411" t="s">
        <v>10</v>
      </c>
      <c r="AD3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11">
        <v>3.1</v>
      </c>
      <c r="AF3411">
        <v>5</v>
      </c>
      <c r="AG3411">
        <v>22</v>
      </c>
      <c r="AH3411">
        <v>17</v>
      </c>
    </row>
    <row r="3412" spans="1:34" x14ac:dyDescent="0.25">
      <c r="A3412" s="3" t="s">
        <v>3487</v>
      </c>
      <c r="B3412" s="1">
        <v>45732</v>
      </c>
      <c r="C3412" s="23">
        <f t="shared" si="265"/>
        <v>16</v>
      </c>
      <c r="D3412" s="23">
        <f t="shared" si="266"/>
        <v>7</v>
      </c>
      <c r="E3412" s="1" t="str">
        <f t="shared" si="267"/>
        <v>domingo</v>
      </c>
      <c r="F3412" s="23">
        <f t="shared" si="268"/>
        <v>3</v>
      </c>
      <c r="G3412" s="1" t="str">
        <f t="shared" si="269"/>
        <v>marzo</v>
      </c>
      <c r="H3412" s="2">
        <v>0.74236111111111114</v>
      </c>
      <c r="I3412" t="s">
        <v>1</v>
      </c>
      <c r="J3412" t="str">
        <f>VLOOKUP(ventas_starbucks_2025[[#This Row],[sucursal]],cambio_sucursal[#All],2,0)</f>
        <v>Sucursal Nueva Córdoba</v>
      </c>
      <c r="K3412" t="s">
        <v>175</v>
      </c>
      <c r="L3412" t="s">
        <v>70</v>
      </c>
      <c r="M3412" t="s">
        <v>50</v>
      </c>
      <c r="N3412" t="str">
        <f>IFERROR(VLOOKUP(ventas_starbucks_2025[[#This Row],[tamaño_sucio]],cambio_tamaño[#All],2,0),"Tamaño único")</f>
        <v>Mediano</v>
      </c>
      <c r="O3412">
        <v>5</v>
      </c>
      <c r="P3412">
        <v>1859.49</v>
      </c>
      <c r="Q3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2">
        <v>9297.4500000000007</v>
      </c>
      <c r="S3412" t="s">
        <v>15</v>
      </c>
      <c r="T3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12" t="str">
        <f>VLOOKUP(ventas_starbucks_2025[[#This Row],[canal_compra]],cambio_canal_compra[#All],2,0)</f>
        <v>Para llevar</v>
      </c>
      <c r="V3412" t="s">
        <v>16</v>
      </c>
      <c r="W3412" t="str">
        <f>VLOOKUP(ventas_starbucks_2025[[#This Row],[método_pago]],cambio_metodo_pago[#All],2,0)</f>
        <v>Tarjeta</v>
      </c>
      <c r="X3412" t="s">
        <v>22</v>
      </c>
      <c r="Y3412">
        <v>0</v>
      </c>
      <c r="Z3412" t="str">
        <f>VLOOKUP(ventas_starbucks_2025[[#This Row],[promoción_aplicada5]],promocion_cambiar[#All],2,0)</f>
        <v>Hora Feliz</v>
      </c>
      <c r="AA3412" t="s">
        <v>36</v>
      </c>
      <c r="AB3412" t="s">
        <v>9</v>
      </c>
      <c r="AC3412" t="s">
        <v>10</v>
      </c>
      <c r="AD3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12">
        <v>7.2</v>
      </c>
      <c r="AF3412">
        <v>3</v>
      </c>
      <c r="AG3412">
        <v>38</v>
      </c>
      <c r="AH3412">
        <v>33</v>
      </c>
    </row>
    <row r="3413" spans="1:34" x14ac:dyDescent="0.25">
      <c r="A3413" s="3" t="s">
        <v>3488</v>
      </c>
      <c r="B3413" s="1">
        <v>45673</v>
      </c>
      <c r="C3413" s="23">
        <f t="shared" si="265"/>
        <v>16</v>
      </c>
      <c r="D3413" s="23">
        <f t="shared" si="266"/>
        <v>4</v>
      </c>
      <c r="E3413" s="23" t="str">
        <f t="shared" si="267"/>
        <v>jueves</v>
      </c>
      <c r="F3413" s="23">
        <f t="shared" si="268"/>
        <v>1</v>
      </c>
      <c r="G3413" s="23" t="str">
        <f t="shared" si="269"/>
        <v>enero</v>
      </c>
      <c r="H3413" s="2">
        <v>0.4465277777777778</v>
      </c>
      <c r="I3413" t="s">
        <v>12</v>
      </c>
      <c r="J3413" t="str">
        <f>VLOOKUP(ventas_starbucks_2025[[#This Row],[sucursal]],cambio_sucursal[#All],2,0)</f>
        <v>Sucursal Córdoba Shopping</v>
      </c>
      <c r="K3413" t="s">
        <v>89</v>
      </c>
      <c r="L3413" t="s">
        <v>90</v>
      </c>
      <c r="M3413" t="s">
        <v>4</v>
      </c>
      <c r="N3413" t="str">
        <f>IFERROR(VLOOKUP(ventas_starbucks_2025[[#This Row],[tamaño_sucio]],cambio_tamaño[#All],2,0),"Tamaño único")</f>
        <v>Tamaño único</v>
      </c>
      <c r="O3413">
        <v>3</v>
      </c>
      <c r="P3413">
        <v>1579.57</v>
      </c>
      <c r="Q3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3">
        <v>4738.71</v>
      </c>
      <c r="S3413" t="s">
        <v>31</v>
      </c>
      <c r="T3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3" t="str">
        <f>VLOOKUP(ventas_starbucks_2025[[#This Row],[canal_compra]],cambio_canal_compra[#All],2,0)</f>
        <v>Entrega domicilio</v>
      </c>
      <c r="V3413" t="s">
        <v>16</v>
      </c>
      <c r="W3413" t="str">
        <f>VLOOKUP(ventas_starbucks_2025[[#This Row],[método_pago]],cambio_metodo_pago[#All],2,0)</f>
        <v>Tarjeta</v>
      </c>
      <c r="X3413" t="s">
        <v>7</v>
      </c>
      <c r="Y3413">
        <v>10</v>
      </c>
      <c r="Z3413" t="str">
        <f>VLOOKUP(ventas_starbucks_2025[[#This Row],[promoción_aplicada5]],promocion_cambiar[#All],2,0)</f>
        <v>Hora Feliz</v>
      </c>
      <c r="AA3413" t="s">
        <v>36</v>
      </c>
      <c r="AB3413" t="s">
        <v>23</v>
      </c>
      <c r="AC3413" t="s">
        <v>10</v>
      </c>
      <c r="AD3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13">
        <v>13.1</v>
      </c>
      <c r="AF3413">
        <v>3</v>
      </c>
      <c r="AG3413">
        <v>39</v>
      </c>
      <c r="AH3413">
        <v>36</v>
      </c>
    </row>
    <row r="3414" spans="1:34" x14ac:dyDescent="0.25">
      <c r="A3414" s="3" t="s">
        <v>3489</v>
      </c>
      <c r="B3414" s="1">
        <v>45718</v>
      </c>
      <c r="C3414" s="23">
        <f t="shared" si="265"/>
        <v>2</v>
      </c>
      <c r="D3414" s="23">
        <f t="shared" si="266"/>
        <v>7</v>
      </c>
      <c r="E3414" s="23" t="str">
        <f t="shared" si="267"/>
        <v>domingo</v>
      </c>
      <c r="F3414" s="23">
        <f t="shared" si="268"/>
        <v>3</v>
      </c>
      <c r="G3414" s="23" t="str">
        <f t="shared" si="269"/>
        <v>marzo</v>
      </c>
      <c r="H3414" s="2">
        <v>0.31805555555555554</v>
      </c>
      <c r="I3414" t="s">
        <v>12</v>
      </c>
      <c r="J3414" t="str">
        <f>VLOOKUP(ventas_starbucks_2025[[#This Row],[sucursal]],cambio_sucursal[#All],2,0)</f>
        <v>Sucursal Córdoba Shopping</v>
      </c>
      <c r="K3414" t="s">
        <v>173</v>
      </c>
      <c r="L3414" t="s">
        <v>35</v>
      </c>
      <c r="M3414" t="s">
        <v>4</v>
      </c>
      <c r="N3414" t="str">
        <f>IFERROR(VLOOKUP(ventas_starbucks_2025[[#This Row],[tamaño_sucio]],cambio_tamaño[#All],2,0),"Tamaño único")</f>
        <v>Tamaño único</v>
      </c>
      <c r="O3414">
        <v>4</v>
      </c>
      <c r="P3414">
        <v>944.9</v>
      </c>
      <c r="Q3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14">
        <v>3779.6</v>
      </c>
      <c r="S3414" t="s">
        <v>31</v>
      </c>
      <c r="T3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4" t="str">
        <f>VLOOKUP(ventas_starbucks_2025[[#This Row],[canal_compra]],cambio_canal_compra[#All],2,0)</f>
        <v>Entrega domicilio</v>
      </c>
      <c r="V3414" t="s">
        <v>16</v>
      </c>
      <c r="W3414" t="str">
        <f>VLOOKUP(ventas_starbucks_2025[[#This Row],[método_pago]],cambio_metodo_pago[#All],2,0)</f>
        <v>Tarjeta</v>
      </c>
      <c r="X3414" t="s">
        <v>7</v>
      </c>
      <c r="Y3414">
        <v>0</v>
      </c>
      <c r="Z3414" t="str">
        <f>VLOOKUP(ventas_starbucks_2025[[#This Row],[promoción_aplicada5]],promocion_cambiar[#All],2,0)</f>
        <v>Hora Feliz</v>
      </c>
      <c r="AA3414" t="s">
        <v>36</v>
      </c>
      <c r="AB3414" t="s">
        <v>52</v>
      </c>
      <c r="AC3414" t="s">
        <v>24</v>
      </c>
      <c r="AD3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14">
        <v>6.3</v>
      </c>
      <c r="AF3414">
        <v>3</v>
      </c>
      <c r="AG3414">
        <v>49</v>
      </c>
      <c r="AH3414">
        <v>45</v>
      </c>
    </row>
    <row r="3415" spans="1:34" x14ac:dyDescent="0.25">
      <c r="A3415" s="3" t="s">
        <v>3490</v>
      </c>
      <c r="B3415" s="1">
        <v>45661</v>
      </c>
      <c r="C3415" s="23">
        <f t="shared" si="265"/>
        <v>4</v>
      </c>
      <c r="D3415" s="23">
        <f t="shared" si="266"/>
        <v>6</v>
      </c>
      <c r="E3415" s="23" t="str">
        <f t="shared" si="267"/>
        <v>sábado</v>
      </c>
      <c r="F3415" s="23">
        <f t="shared" si="268"/>
        <v>1</v>
      </c>
      <c r="G3415" s="23" t="str">
        <f t="shared" si="269"/>
        <v>enero</v>
      </c>
      <c r="H3415" s="2">
        <v>0.6958333333333333</v>
      </c>
      <c r="I3415" t="s">
        <v>12</v>
      </c>
      <c r="J3415" t="str">
        <f>VLOOKUP(ventas_starbucks_2025[[#This Row],[sucursal]],cambio_sucursal[#All],2,0)</f>
        <v>Sucursal Córdoba Shopping</v>
      </c>
      <c r="K3415" t="s">
        <v>254</v>
      </c>
      <c r="L3415" t="s">
        <v>44</v>
      </c>
      <c r="M3415" t="s">
        <v>55</v>
      </c>
      <c r="N3415" t="str">
        <f>IFERROR(VLOOKUP(ventas_starbucks_2025[[#This Row],[tamaño_sucio]],cambio_tamaño[#All],2,0),"Tamaño único")</f>
        <v>Pequeño</v>
      </c>
      <c r="O3415">
        <v>1</v>
      </c>
      <c r="P3415">
        <v>1687.85</v>
      </c>
      <c r="Q3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5">
        <v>1687.85</v>
      </c>
      <c r="S3415" t="s">
        <v>31</v>
      </c>
      <c r="T3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5" t="str">
        <f>VLOOKUP(ventas_starbucks_2025[[#This Row],[canal_compra]],cambio_canal_compra[#All],2,0)</f>
        <v>Entrega domicilio</v>
      </c>
      <c r="V3415" t="s">
        <v>16</v>
      </c>
      <c r="W3415" t="str">
        <f>VLOOKUP(ventas_starbucks_2025[[#This Row],[método_pago]],cambio_metodo_pago[#All],2,0)</f>
        <v>Tarjeta</v>
      </c>
      <c r="X3415" t="s">
        <v>22</v>
      </c>
      <c r="Y3415">
        <v>0</v>
      </c>
      <c r="Z3415" t="str">
        <f>VLOOKUP(ventas_starbucks_2025[[#This Row],[promoción_aplicada5]],promocion_cambiar[#All],2,0)</f>
        <v>2x1</v>
      </c>
      <c r="AA3415" t="s">
        <v>51</v>
      </c>
      <c r="AB3415" t="s">
        <v>52</v>
      </c>
      <c r="AC3415" t="s">
        <v>24</v>
      </c>
      <c r="AD3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15">
        <v>13.7</v>
      </c>
      <c r="AF3415">
        <v>1</v>
      </c>
      <c r="AG3415">
        <v>17</v>
      </c>
      <c r="AH3415">
        <v>16</v>
      </c>
    </row>
    <row r="3416" spans="1:34" x14ac:dyDescent="0.25">
      <c r="A3416" s="3" t="s">
        <v>3491</v>
      </c>
      <c r="B3416" s="1">
        <v>45752</v>
      </c>
      <c r="C3416" s="23">
        <f t="shared" si="265"/>
        <v>5</v>
      </c>
      <c r="D3416" s="23">
        <f t="shared" si="266"/>
        <v>6</v>
      </c>
      <c r="E3416" s="23" t="str">
        <f t="shared" si="267"/>
        <v>sábado</v>
      </c>
      <c r="F3416" s="23">
        <f t="shared" si="268"/>
        <v>4</v>
      </c>
      <c r="G3416" s="23" t="str">
        <f t="shared" si="269"/>
        <v>abril</v>
      </c>
      <c r="H3416" s="2">
        <v>0.57638888888888884</v>
      </c>
      <c r="I3416" t="s">
        <v>12</v>
      </c>
      <c r="J3416" t="str">
        <f>VLOOKUP(ventas_starbucks_2025[[#This Row],[sucursal]],cambio_sucursal[#All],2,0)</f>
        <v>Sucursal Córdoba Shopping</v>
      </c>
      <c r="K3416" t="s">
        <v>13</v>
      </c>
      <c r="L3416" t="s">
        <v>14</v>
      </c>
      <c r="M3416" t="s">
        <v>4</v>
      </c>
      <c r="N3416" t="str">
        <f>IFERROR(VLOOKUP(ventas_starbucks_2025[[#This Row],[tamaño_sucio]],cambio_tamaño[#All],2,0),"Tamaño único")</f>
        <v>Tamaño único</v>
      </c>
      <c r="O3416">
        <v>3</v>
      </c>
      <c r="P3416">
        <v>2161.4899999999998</v>
      </c>
      <c r="Q3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16">
        <v>6484.47</v>
      </c>
      <c r="S3416" t="s">
        <v>31</v>
      </c>
      <c r="T3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16" t="str">
        <f>VLOOKUP(ventas_starbucks_2025[[#This Row],[canal_compra]],cambio_canal_compra[#All],2,0)</f>
        <v>Entrega domicilio</v>
      </c>
      <c r="V3416" t="s">
        <v>40</v>
      </c>
      <c r="W3416" t="str">
        <f>VLOOKUP(ventas_starbucks_2025[[#This Row],[método_pago]],cambio_metodo_pago[#All],2,0)</f>
        <v>Efectivo</v>
      </c>
      <c r="X3416" t="s">
        <v>22</v>
      </c>
      <c r="Y3416">
        <v>0</v>
      </c>
      <c r="Z3416" t="str">
        <f>VLOOKUP(ventas_starbucks_2025[[#This Row],[promoción_aplicada5]],promocion_cambiar[#All],2,0)</f>
        <v>Combo</v>
      </c>
      <c r="AA3416" t="s">
        <v>8</v>
      </c>
      <c r="AB3416" t="s">
        <v>32</v>
      </c>
      <c r="AC3416" t="s">
        <v>24</v>
      </c>
      <c r="AD3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16">
        <v>11.3</v>
      </c>
      <c r="AF3416">
        <v>2</v>
      </c>
      <c r="AG3416">
        <v>19</v>
      </c>
      <c r="AH3416">
        <v>16</v>
      </c>
    </row>
    <row r="3417" spans="1:34" x14ac:dyDescent="0.25">
      <c r="A3417" s="3" t="s">
        <v>3492</v>
      </c>
      <c r="B3417" s="1">
        <v>45699</v>
      </c>
      <c r="C3417" s="23">
        <f t="shared" si="265"/>
        <v>11</v>
      </c>
      <c r="D3417" s="23">
        <f t="shared" si="266"/>
        <v>2</v>
      </c>
      <c r="E3417" s="1" t="str">
        <f t="shared" si="267"/>
        <v>martes</v>
      </c>
      <c r="F3417" s="23">
        <f t="shared" si="268"/>
        <v>2</v>
      </c>
      <c r="G3417" s="1" t="str">
        <f t="shared" si="269"/>
        <v>febrero</v>
      </c>
      <c r="H3417" s="2">
        <v>0.56458333333333333</v>
      </c>
      <c r="I3417" t="s">
        <v>26</v>
      </c>
      <c r="J3417" t="str">
        <f>VLOOKUP(ventas_starbucks_2025[[#This Row],[sucursal]],cambio_sucursal[#All],2,0)</f>
        <v>Sucursal San Lorenzo 47</v>
      </c>
      <c r="K3417" t="s">
        <v>89</v>
      </c>
      <c r="L3417" t="s">
        <v>90</v>
      </c>
      <c r="M3417" t="s">
        <v>4</v>
      </c>
      <c r="N3417" t="str">
        <f>IFERROR(VLOOKUP(ventas_starbucks_2025[[#This Row],[tamaño_sucio]],cambio_tamaño[#All],2,0),"Tamaño único")</f>
        <v>Tamaño único</v>
      </c>
      <c r="O3417">
        <v>5</v>
      </c>
      <c r="P3417">
        <v>1136.27</v>
      </c>
      <c r="Q3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7">
        <v>5681.35</v>
      </c>
      <c r="S3417" t="s">
        <v>31</v>
      </c>
      <c r="T3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17" t="str">
        <f>VLOOKUP(ventas_starbucks_2025[[#This Row],[canal_compra]],cambio_canal_compra[#All],2,0)</f>
        <v>Entrega domicilio</v>
      </c>
      <c r="V3417" t="s">
        <v>16</v>
      </c>
      <c r="W3417" t="str">
        <f>VLOOKUP(ventas_starbucks_2025[[#This Row],[método_pago]],cambio_metodo_pago[#All],2,0)</f>
        <v>Tarjeta</v>
      </c>
      <c r="X3417" t="s">
        <v>22</v>
      </c>
      <c r="Y3417">
        <v>0</v>
      </c>
      <c r="Z3417" t="str">
        <f>VLOOKUP(ventas_starbucks_2025[[#This Row],[promoción_aplicada5]],promocion_cambiar[#All],2,0)</f>
        <v>Hora Feliz</v>
      </c>
      <c r="AA3417" t="s">
        <v>36</v>
      </c>
      <c r="AB3417" t="s">
        <v>52</v>
      </c>
      <c r="AC3417" t="s">
        <v>24</v>
      </c>
      <c r="AD3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17">
        <v>13.9</v>
      </c>
      <c r="AF3417">
        <v>3</v>
      </c>
      <c r="AG3417">
        <v>45</v>
      </c>
      <c r="AH3417">
        <v>40</v>
      </c>
    </row>
    <row r="3418" spans="1:34" x14ac:dyDescent="0.25">
      <c r="A3418" s="3" t="s">
        <v>3493</v>
      </c>
      <c r="B3418" s="1">
        <v>45743</v>
      </c>
      <c r="C3418" s="23">
        <f t="shared" si="265"/>
        <v>27</v>
      </c>
      <c r="D3418" s="23">
        <f t="shared" si="266"/>
        <v>4</v>
      </c>
      <c r="E3418" s="23" t="str">
        <f t="shared" si="267"/>
        <v>jueves</v>
      </c>
      <c r="F3418" s="23">
        <f t="shared" si="268"/>
        <v>3</v>
      </c>
      <c r="G3418" s="23" t="str">
        <f t="shared" si="269"/>
        <v>marzo</v>
      </c>
      <c r="H3418" s="2">
        <v>0.33750000000000002</v>
      </c>
      <c r="I3418" t="s">
        <v>12</v>
      </c>
      <c r="J3418" t="str">
        <f>VLOOKUP(ventas_starbucks_2025[[#This Row],[sucursal]],cambio_sucursal[#All],2,0)</f>
        <v>Sucursal Córdoba Shopping</v>
      </c>
      <c r="K3418" t="s">
        <v>82</v>
      </c>
      <c r="L3418" t="s">
        <v>28</v>
      </c>
      <c r="M3418" t="s">
        <v>4</v>
      </c>
      <c r="N3418" t="str">
        <f>IFERROR(VLOOKUP(ventas_starbucks_2025[[#This Row],[tamaño_sucio]],cambio_tamaño[#All],2,0),"Tamaño único")</f>
        <v>Tamaño único</v>
      </c>
      <c r="O3418">
        <v>3</v>
      </c>
      <c r="P3418">
        <v>2608.02</v>
      </c>
      <c r="Q3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18">
        <v>7824.06</v>
      </c>
      <c r="S3418" t="s">
        <v>5</v>
      </c>
      <c r="T3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18" t="str">
        <f>VLOOKUP(ventas_starbucks_2025[[#This Row],[canal_compra]],cambio_canal_compra[#All],2,0)</f>
        <v>En tienda</v>
      </c>
      <c r="V3418" t="s">
        <v>40</v>
      </c>
      <c r="W3418" t="str">
        <f>VLOOKUP(ventas_starbucks_2025[[#This Row],[método_pago]],cambio_metodo_pago[#All],2,0)</f>
        <v>Efectivo</v>
      </c>
      <c r="X3418" t="s">
        <v>22</v>
      </c>
      <c r="Y3418">
        <v>0</v>
      </c>
      <c r="Z3418" t="str">
        <f>VLOOKUP(ventas_starbucks_2025[[#This Row],[promoción_aplicada5]],promocion_cambiar[#All],2,0)</f>
        <v>Combo</v>
      </c>
      <c r="AA3418" t="s">
        <v>8</v>
      </c>
      <c r="AB3418" t="s">
        <v>32</v>
      </c>
      <c r="AC3418" t="s">
        <v>10</v>
      </c>
      <c r="AD3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18">
        <v>4.5999999999999996</v>
      </c>
      <c r="AF3418">
        <v>4</v>
      </c>
      <c r="AG3418">
        <v>37</v>
      </c>
      <c r="AH3418">
        <v>34</v>
      </c>
    </row>
    <row r="3419" spans="1:34" x14ac:dyDescent="0.25">
      <c r="A3419" s="3" t="s">
        <v>3494</v>
      </c>
      <c r="B3419" s="1">
        <v>45724</v>
      </c>
      <c r="C3419" s="23">
        <f t="shared" si="265"/>
        <v>8</v>
      </c>
      <c r="D3419" s="23">
        <f t="shared" si="266"/>
        <v>6</v>
      </c>
      <c r="E3419" s="23" t="str">
        <f t="shared" si="267"/>
        <v>sábado</v>
      </c>
      <c r="F3419" s="23">
        <f t="shared" si="268"/>
        <v>3</v>
      </c>
      <c r="G3419" s="23" t="str">
        <f t="shared" si="269"/>
        <v>marzo</v>
      </c>
      <c r="H3419" s="2">
        <v>0.78680555555555554</v>
      </c>
      <c r="I3419" t="s">
        <v>57</v>
      </c>
      <c r="J3419" t="str">
        <f>VLOOKUP(ventas_starbucks_2025[[#This Row],[sucursal]],cambio_sucursal[#All],2,0)</f>
        <v>Sucursal Avda Colón</v>
      </c>
      <c r="K3419" t="s">
        <v>38</v>
      </c>
      <c r="L3419" t="s">
        <v>39</v>
      </c>
      <c r="M3419" t="s">
        <v>4</v>
      </c>
      <c r="N3419" t="str">
        <f>IFERROR(VLOOKUP(ventas_starbucks_2025[[#This Row],[tamaño_sucio]],cambio_tamaño[#All],2,0),"Tamaño único")</f>
        <v>Tamaño único</v>
      </c>
      <c r="O3419">
        <v>4</v>
      </c>
      <c r="P3419">
        <v>1293.3499999999999</v>
      </c>
      <c r="Q3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9">
        <v>5173.3999999999996</v>
      </c>
      <c r="S3419" t="s">
        <v>5</v>
      </c>
      <c r="T3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19" t="str">
        <f>VLOOKUP(ventas_starbucks_2025[[#This Row],[canal_compra]],cambio_canal_compra[#All],2,0)</f>
        <v>En tienda</v>
      </c>
      <c r="V3419" t="s">
        <v>6</v>
      </c>
      <c r="W3419" t="str">
        <f>VLOOKUP(ventas_starbucks_2025[[#This Row],[método_pago]],cambio_metodo_pago[#All],2,0)</f>
        <v>Aplicación móbil</v>
      </c>
      <c r="X3419" t="s">
        <v>22</v>
      </c>
      <c r="Y3419">
        <v>0</v>
      </c>
      <c r="Z3419" t="str">
        <f>VLOOKUP(ventas_starbucks_2025[[#This Row],[promoción_aplicada5]],promocion_cambiar[#All],2,0)</f>
        <v>2x1</v>
      </c>
      <c r="AA3419" t="s">
        <v>51</v>
      </c>
      <c r="AB3419" t="s">
        <v>23</v>
      </c>
      <c r="AC3419" t="s">
        <v>41</v>
      </c>
      <c r="AD3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19">
        <v>4.3</v>
      </c>
      <c r="AF3419">
        <v>2</v>
      </c>
      <c r="AG3419">
        <v>29</v>
      </c>
      <c r="AH3419">
        <v>25</v>
      </c>
    </row>
    <row r="3420" spans="1:34" x14ac:dyDescent="0.25">
      <c r="A3420" s="3" t="s">
        <v>3495</v>
      </c>
      <c r="B3420" s="1">
        <v>45701</v>
      </c>
      <c r="C3420" s="23">
        <f t="shared" si="265"/>
        <v>13</v>
      </c>
      <c r="D3420" s="23">
        <f t="shared" si="266"/>
        <v>4</v>
      </c>
      <c r="E3420" s="23" t="str">
        <f t="shared" si="267"/>
        <v>jueves</v>
      </c>
      <c r="F3420" s="23">
        <f t="shared" si="268"/>
        <v>2</v>
      </c>
      <c r="G3420" s="23" t="str">
        <f t="shared" si="269"/>
        <v>febrero</v>
      </c>
      <c r="H3420" s="2">
        <v>0.48819444444444443</v>
      </c>
      <c r="I3420" t="s">
        <v>12</v>
      </c>
      <c r="J3420" t="str">
        <f>VLOOKUP(ventas_starbucks_2025[[#This Row],[sucursal]],cambio_sucursal[#All],2,0)</f>
        <v>Sucursal Córdoba Shopping</v>
      </c>
      <c r="K3420" t="s">
        <v>89</v>
      </c>
      <c r="L3420" t="s">
        <v>90</v>
      </c>
      <c r="M3420" t="s">
        <v>4</v>
      </c>
      <c r="N3420" t="str">
        <f>IFERROR(VLOOKUP(ventas_starbucks_2025[[#This Row],[tamaño_sucio]],cambio_tamaño[#All],2,0),"Tamaño único")</f>
        <v>Tamaño único</v>
      </c>
      <c r="O3420">
        <v>5</v>
      </c>
      <c r="P3420">
        <v>1576.27</v>
      </c>
      <c r="Q3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0">
        <v>7881.35</v>
      </c>
      <c r="S3420" t="s">
        <v>5</v>
      </c>
      <c r="T3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0" t="str">
        <f>VLOOKUP(ventas_starbucks_2025[[#This Row],[canal_compra]],cambio_canal_compra[#All],2,0)</f>
        <v>En tienda</v>
      </c>
      <c r="V3420" t="s">
        <v>40</v>
      </c>
      <c r="W3420" t="str">
        <f>VLOOKUP(ventas_starbucks_2025[[#This Row],[método_pago]],cambio_metodo_pago[#All],2,0)</f>
        <v>Efectivo</v>
      </c>
      <c r="X3420" t="s">
        <v>7</v>
      </c>
      <c r="Y3420">
        <v>15</v>
      </c>
      <c r="Z3420" t="str">
        <f>VLOOKUP(ventas_starbucks_2025[[#This Row],[promoción_aplicada5]],promocion_cambiar[#All],2,0)</f>
        <v>2x1</v>
      </c>
      <c r="AA3420" t="s">
        <v>51</v>
      </c>
      <c r="AB3420" t="s">
        <v>9</v>
      </c>
      <c r="AC3420" t="s">
        <v>24</v>
      </c>
      <c r="AD3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20">
        <v>3.9</v>
      </c>
      <c r="AF3420">
        <v>2</v>
      </c>
      <c r="AG3420">
        <v>44</v>
      </c>
      <c r="AH3420">
        <v>39</v>
      </c>
    </row>
    <row r="3421" spans="1:34" x14ac:dyDescent="0.25">
      <c r="A3421" s="3" t="s">
        <v>3496</v>
      </c>
      <c r="B3421" s="1">
        <v>45673</v>
      </c>
      <c r="C3421" s="23">
        <f t="shared" si="265"/>
        <v>16</v>
      </c>
      <c r="D3421" s="23">
        <f t="shared" si="266"/>
        <v>4</v>
      </c>
      <c r="E3421" s="23" t="str">
        <f t="shared" si="267"/>
        <v>jueves</v>
      </c>
      <c r="F3421" s="23">
        <f t="shared" si="268"/>
        <v>1</v>
      </c>
      <c r="G3421" s="23" t="str">
        <f t="shared" si="269"/>
        <v>enero</v>
      </c>
      <c r="H3421" s="2">
        <v>0.87430555555555556</v>
      </c>
      <c r="I3421" t="s">
        <v>12</v>
      </c>
      <c r="J3421" t="str">
        <f>VLOOKUP(ventas_starbucks_2025[[#This Row],[sucursal]],cambio_sucursal[#All],2,0)</f>
        <v>Sucursal Córdoba Shopping</v>
      </c>
      <c r="K3421" t="s">
        <v>87</v>
      </c>
      <c r="L3421" t="s">
        <v>65</v>
      </c>
      <c r="M3421" t="s">
        <v>4</v>
      </c>
      <c r="N3421" t="str">
        <f>IFERROR(VLOOKUP(ventas_starbucks_2025[[#This Row],[tamaño_sucio]],cambio_tamaño[#All],2,0),"Tamaño único")</f>
        <v>Tamaño único</v>
      </c>
      <c r="O3421">
        <v>3</v>
      </c>
      <c r="P3421">
        <v>1872.91</v>
      </c>
      <c r="Q3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1">
        <v>5618.73</v>
      </c>
      <c r="S3421" t="s">
        <v>15</v>
      </c>
      <c r="T3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1" t="str">
        <f>VLOOKUP(ventas_starbucks_2025[[#This Row],[canal_compra]],cambio_canal_compra[#All],2,0)</f>
        <v>Para llevar</v>
      </c>
      <c r="V3421" t="s">
        <v>40</v>
      </c>
      <c r="W3421" t="str">
        <f>VLOOKUP(ventas_starbucks_2025[[#This Row],[método_pago]],cambio_metodo_pago[#All],2,0)</f>
        <v>Efectivo</v>
      </c>
      <c r="X3421" t="s">
        <v>7</v>
      </c>
      <c r="Y3421">
        <v>15</v>
      </c>
      <c r="Z3421" t="str">
        <f>VLOOKUP(ventas_starbucks_2025[[#This Row],[promoción_aplicada5]],promocion_cambiar[#All],2,0)</f>
        <v>2x1</v>
      </c>
      <c r="AA3421" t="s">
        <v>51</v>
      </c>
      <c r="AB3421" t="s">
        <v>32</v>
      </c>
      <c r="AC3421" t="s">
        <v>10</v>
      </c>
      <c r="AD3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21">
        <v>6.1</v>
      </c>
      <c r="AF3421">
        <v>5</v>
      </c>
      <c r="AG3421">
        <v>46</v>
      </c>
      <c r="AH3421">
        <v>43</v>
      </c>
    </row>
    <row r="3422" spans="1:34" x14ac:dyDescent="0.25">
      <c r="A3422" s="3" t="s">
        <v>3497</v>
      </c>
      <c r="B3422" s="1">
        <v>45679</v>
      </c>
      <c r="C3422" s="23">
        <f t="shared" si="265"/>
        <v>22</v>
      </c>
      <c r="D3422" s="23">
        <f t="shared" si="266"/>
        <v>3</v>
      </c>
      <c r="E3422" s="23" t="str">
        <f t="shared" si="267"/>
        <v>miércoles</v>
      </c>
      <c r="F3422" s="23">
        <f t="shared" si="268"/>
        <v>1</v>
      </c>
      <c r="G3422" s="23" t="str">
        <f t="shared" si="269"/>
        <v>enero</v>
      </c>
      <c r="H3422" s="2">
        <v>0.7729166666666667</v>
      </c>
      <c r="I3422" t="s">
        <v>1</v>
      </c>
      <c r="J3422" t="str">
        <f>VLOOKUP(ventas_starbucks_2025[[#This Row],[sucursal]],cambio_sucursal[#All],2,0)</f>
        <v>Sucursal Nueva Córdoba</v>
      </c>
      <c r="K3422" t="s">
        <v>209</v>
      </c>
      <c r="L3422" t="s">
        <v>44</v>
      </c>
      <c r="M3422" t="s">
        <v>55</v>
      </c>
      <c r="N3422" t="str">
        <f>IFERROR(VLOOKUP(ventas_starbucks_2025[[#This Row],[tamaño_sucio]],cambio_tamaño[#All],2,0),"Tamaño único")</f>
        <v>Pequeño</v>
      </c>
      <c r="O3422">
        <v>1</v>
      </c>
      <c r="P3422">
        <v>1450.16</v>
      </c>
      <c r="Q3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2">
        <v>1450.16</v>
      </c>
      <c r="S3422" t="s">
        <v>31</v>
      </c>
      <c r="T3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22" t="str">
        <f>VLOOKUP(ventas_starbucks_2025[[#This Row],[canal_compra]],cambio_canal_compra[#All],2,0)</f>
        <v>Entrega domicilio</v>
      </c>
      <c r="V3422" t="s">
        <v>6</v>
      </c>
      <c r="W3422" t="str">
        <f>VLOOKUP(ventas_starbucks_2025[[#This Row],[método_pago]],cambio_metodo_pago[#All],2,0)</f>
        <v>Aplicación móbil</v>
      </c>
      <c r="X3422" t="s">
        <v>22</v>
      </c>
      <c r="Y3422">
        <v>0</v>
      </c>
      <c r="Z3422" t="str">
        <f>VLOOKUP(ventas_starbucks_2025[[#This Row],[promoción_aplicada5]],promocion_cambiar[#All],2,0)</f>
        <v>Hora Feliz</v>
      </c>
      <c r="AA3422" t="s">
        <v>36</v>
      </c>
      <c r="AB3422" t="s">
        <v>18</v>
      </c>
      <c r="AC3422" t="s">
        <v>24</v>
      </c>
      <c r="AD3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22">
        <v>14.7</v>
      </c>
      <c r="AF3422">
        <v>5</v>
      </c>
      <c r="AG3422">
        <v>41</v>
      </c>
      <c r="AH3422">
        <v>40</v>
      </c>
    </row>
    <row r="3423" spans="1:34" x14ac:dyDescent="0.25">
      <c r="A3423" s="3" t="s">
        <v>3498</v>
      </c>
      <c r="B3423" s="1">
        <v>45668</v>
      </c>
      <c r="C3423" s="23">
        <f t="shared" si="265"/>
        <v>11</v>
      </c>
      <c r="D3423" s="23">
        <f t="shared" si="266"/>
        <v>6</v>
      </c>
      <c r="E3423" s="1" t="str">
        <f t="shared" si="267"/>
        <v>sábado</v>
      </c>
      <c r="F3423" s="23">
        <f t="shared" si="268"/>
        <v>1</v>
      </c>
      <c r="G3423" s="1" t="str">
        <f t="shared" si="269"/>
        <v>enero</v>
      </c>
      <c r="H3423" s="2">
        <v>0.48541666666666666</v>
      </c>
      <c r="I3423" t="s">
        <v>57</v>
      </c>
      <c r="J3423" t="str">
        <f>VLOOKUP(ventas_starbucks_2025[[#This Row],[sucursal]],cambio_sucursal[#All],2,0)</f>
        <v>Sucursal Avda Colón</v>
      </c>
      <c r="K3423" t="s">
        <v>2</v>
      </c>
      <c r="L3423" t="s">
        <v>3</v>
      </c>
      <c r="M3423" t="s">
        <v>4</v>
      </c>
      <c r="N3423" t="str">
        <f>IFERROR(VLOOKUP(ventas_starbucks_2025[[#This Row],[tamaño_sucio]],cambio_tamaño[#All],2,0),"Tamaño único")</f>
        <v>Tamaño único</v>
      </c>
      <c r="O3423">
        <v>3</v>
      </c>
      <c r="P3423">
        <v>3297.81</v>
      </c>
      <c r="Q3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423">
        <v>9893.43</v>
      </c>
      <c r="S3423" t="s">
        <v>31</v>
      </c>
      <c r="T3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3" t="str">
        <f>VLOOKUP(ventas_starbucks_2025[[#This Row],[canal_compra]],cambio_canal_compra[#All],2,0)</f>
        <v>Entrega domicilio</v>
      </c>
      <c r="V3423" t="s">
        <v>6</v>
      </c>
      <c r="W3423" t="str">
        <f>VLOOKUP(ventas_starbucks_2025[[#This Row],[método_pago]],cambio_metodo_pago[#All],2,0)</f>
        <v>Aplicación móbil</v>
      </c>
      <c r="X3423" t="s">
        <v>22</v>
      </c>
      <c r="Y3423">
        <v>0</v>
      </c>
      <c r="Z3423" t="str">
        <f>VLOOKUP(ventas_starbucks_2025[[#This Row],[promoción_aplicada5]],promocion_cambiar[#All],2,0)</f>
        <v>Combo</v>
      </c>
      <c r="AA3423" t="s">
        <v>8</v>
      </c>
      <c r="AB3423" t="s">
        <v>32</v>
      </c>
      <c r="AC3423" t="s">
        <v>10</v>
      </c>
      <c r="AD3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23">
        <v>13.5</v>
      </c>
      <c r="AF3423">
        <v>2</v>
      </c>
      <c r="AG3423">
        <v>38</v>
      </c>
      <c r="AH3423">
        <v>35</v>
      </c>
    </row>
    <row r="3424" spans="1:34" x14ac:dyDescent="0.25">
      <c r="A3424" s="3" t="s">
        <v>3499</v>
      </c>
      <c r="B3424" s="1">
        <v>45700</v>
      </c>
      <c r="C3424" s="23">
        <f t="shared" si="265"/>
        <v>12</v>
      </c>
      <c r="D3424" s="23">
        <f t="shared" si="266"/>
        <v>3</v>
      </c>
      <c r="E3424" s="23" t="str">
        <f t="shared" si="267"/>
        <v>miércoles</v>
      </c>
      <c r="F3424" s="23">
        <f t="shared" si="268"/>
        <v>2</v>
      </c>
      <c r="G3424" s="23" t="str">
        <f t="shared" si="269"/>
        <v>febrero</v>
      </c>
      <c r="H3424" s="2">
        <v>0.46597222222222223</v>
      </c>
      <c r="I3424" t="s">
        <v>12</v>
      </c>
      <c r="J3424" t="str">
        <f>VLOOKUP(ventas_starbucks_2025[[#This Row],[sucursal]],cambio_sucursal[#All],2,0)</f>
        <v>Sucursal Córdoba Shopping</v>
      </c>
      <c r="K3424" t="s">
        <v>115</v>
      </c>
      <c r="L3424" t="s">
        <v>21</v>
      </c>
      <c r="M3424" t="s">
        <v>4</v>
      </c>
      <c r="N3424" t="str">
        <f>IFERROR(VLOOKUP(ventas_starbucks_2025[[#This Row],[tamaño_sucio]],cambio_tamaño[#All],2,0),"Tamaño único")</f>
        <v>Tamaño único</v>
      </c>
      <c r="O3424">
        <v>1</v>
      </c>
      <c r="P3424">
        <v>1269.44</v>
      </c>
      <c r="Q3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4">
        <v>1269.44</v>
      </c>
      <c r="S3424" t="s">
        <v>31</v>
      </c>
      <c r="T3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24" t="str">
        <f>VLOOKUP(ventas_starbucks_2025[[#This Row],[canal_compra]],cambio_canal_compra[#All],2,0)</f>
        <v>Entrega domicilio</v>
      </c>
      <c r="V3424" t="s">
        <v>40</v>
      </c>
      <c r="W3424" t="str">
        <f>VLOOKUP(ventas_starbucks_2025[[#This Row],[método_pago]],cambio_metodo_pago[#All],2,0)</f>
        <v>Efectivo</v>
      </c>
      <c r="X3424" t="s">
        <v>22</v>
      </c>
      <c r="Y3424">
        <v>0</v>
      </c>
      <c r="Z3424" t="str">
        <f>VLOOKUP(ventas_starbucks_2025[[#This Row],[promoción_aplicada5]],promocion_cambiar[#All],2,0)</f>
        <v>Combo</v>
      </c>
      <c r="AA3424" t="s">
        <v>8</v>
      </c>
      <c r="AB3424" t="s">
        <v>18</v>
      </c>
      <c r="AC3424" t="s">
        <v>24</v>
      </c>
      <c r="AD3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24">
        <v>12.8</v>
      </c>
      <c r="AF3424">
        <v>2</v>
      </c>
      <c r="AG3424">
        <v>19</v>
      </c>
      <c r="AH3424">
        <v>18</v>
      </c>
    </row>
    <row r="3425" spans="1:34" x14ac:dyDescent="0.25">
      <c r="A3425" s="3" t="s">
        <v>3500</v>
      </c>
      <c r="B3425" s="1">
        <v>45735</v>
      </c>
      <c r="C3425" s="23">
        <f t="shared" si="265"/>
        <v>19</v>
      </c>
      <c r="D3425" s="23">
        <f t="shared" si="266"/>
        <v>3</v>
      </c>
      <c r="E3425" s="23" t="str">
        <f t="shared" si="267"/>
        <v>miércoles</v>
      </c>
      <c r="F3425" s="23">
        <f t="shared" si="268"/>
        <v>3</v>
      </c>
      <c r="G3425" s="23" t="str">
        <f t="shared" si="269"/>
        <v>marzo</v>
      </c>
      <c r="H3425" s="2">
        <v>0.68472222222222223</v>
      </c>
      <c r="I3425" t="s">
        <v>57</v>
      </c>
      <c r="J3425" t="str">
        <f>VLOOKUP(ventas_starbucks_2025[[#This Row],[sucursal]],cambio_sucursal[#All],2,0)</f>
        <v>Sucursal Avda Colón</v>
      </c>
      <c r="K3425" t="s">
        <v>209</v>
      </c>
      <c r="L3425" t="s">
        <v>44</v>
      </c>
      <c r="M3425" t="s">
        <v>50</v>
      </c>
      <c r="N3425" t="str">
        <f>IFERROR(VLOOKUP(ventas_starbucks_2025[[#This Row],[tamaño_sucio]],cambio_tamaño[#All],2,0),"Tamaño único")</f>
        <v>Mediano</v>
      </c>
      <c r="O3425">
        <v>5</v>
      </c>
      <c r="P3425">
        <v>1705.42</v>
      </c>
      <c r="Q3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5">
        <v>8527.1</v>
      </c>
      <c r="S3425" t="s">
        <v>31</v>
      </c>
      <c r="T3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5" t="str">
        <f>VLOOKUP(ventas_starbucks_2025[[#This Row],[canal_compra]],cambio_canal_compra[#All],2,0)</f>
        <v>Entrega domicilio</v>
      </c>
      <c r="V3425" t="s">
        <v>40</v>
      </c>
      <c r="W3425" t="str">
        <f>VLOOKUP(ventas_starbucks_2025[[#This Row],[método_pago]],cambio_metodo_pago[#All],2,0)</f>
        <v>Efectivo</v>
      </c>
      <c r="X3425" t="s">
        <v>7</v>
      </c>
      <c r="Y3425">
        <v>0</v>
      </c>
      <c r="Z3425" t="str">
        <f>VLOOKUP(ventas_starbucks_2025[[#This Row],[promoción_aplicada5]],promocion_cambiar[#All],2,0)</f>
        <v>Combo</v>
      </c>
      <c r="AA3425" t="s">
        <v>8</v>
      </c>
      <c r="AB3425" t="s">
        <v>9</v>
      </c>
      <c r="AC3425" t="s">
        <v>24</v>
      </c>
      <c r="AD3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25">
        <v>7.4</v>
      </c>
      <c r="AF3425">
        <v>3</v>
      </c>
      <c r="AG3425">
        <v>14</v>
      </c>
      <c r="AH3425">
        <v>9</v>
      </c>
    </row>
    <row r="3426" spans="1:34" x14ac:dyDescent="0.25">
      <c r="A3426" s="3" t="s">
        <v>3501</v>
      </c>
      <c r="B3426" s="1">
        <v>45677</v>
      </c>
      <c r="C3426" s="23">
        <f t="shared" si="265"/>
        <v>20</v>
      </c>
      <c r="D3426" s="23">
        <f t="shared" si="266"/>
        <v>1</v>
      </c>
      <c r="E3426" s="23" t="str">
        <f t="shared" si="267"/>
        <v>lunes</v>
      </c>
      <c r="F3426" s="23">
        <f t="shared" si="268"/>
        <v>1</v>
      </c>
      <c r="G3426" s="23" t="str">
        <f t="shared" si="269"/>
        <v>enero</v>
      </c>
      <c r="H3426" s="2">
        <v>0.80625000000000002</v>
      </c>
      <c r="I3426" t="s">
        <v>26</v>
      </c>
      <c r="J3426" t="str">
        <f>VLOOKUP(ventas_starbucks_2025[[#This Row],[sucursal]],cambio_sucursal[#All],2,0)</f>
        <v>Sucursal San Lorenzo 47</v>
      </c>
      <c r="K3426" t="s">
        <v>284</v>
      </c>
      <c r="L3426" t="s">
        <v>35</v>
      </c>
      <c r="M3426" t="s">
        <v>4</v>
      </c>
      <c r="N3426" t="str">
        <f>IFERROR(VLOOKUP(ventas_starbucks_2025[[#This Row],[tamaño_sucio]],cambio_tamaño[#All],2,0),"Tamaño único")</f>
        <v>Tamaño único</v>
      </c>
      <c r="O3426">
        <v>4</v>
      </c>
      <c r="P3426">
        <v>922.6</v>
      </c>
      <c r="Q3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26">
        <v>3690.4</v>
      </c>
      <c r="S3426" t="s">
        <v>15</v>
      </c>
      <c r="T3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26" t="str">
        <f>VLOOKUP(ventas_starbucks_2025[[#This Row],[canal_compra]],cambio_canal_compra[#All],2,0)</f>
        <v>Para llevar</v>
      </c>
      <c r="V3426" t="s">
        <v>16</v>
      </c>
      <c r="W3426" t="str">
        <f>VLOOKUP(ventas_starbucks_2025[[#This Row],[método_pago]],cambio_metodo_pago[#All],2,0)</f>
        <v>Tarjeta</v>
      </c>
      <c r="X3426" t="s">
        <v>22</v>
      </c>
      <c r="Y3426">
        <v>0</v>
      </c>
      <c r="Z3426" t="str">
        <f>VLOOKUP(ventas_starbucks_2025[[#This Row],[promoción_aplicada5]],promocion_cambiar[#All],2,0)</f>
        <v>Combo</v>
      </c>
      <c r="AA3426" t="s">
        <v>8</v>
      </c>
      <c r="AB3426" t="s">
        <v>29</v>
      </c>
      <c r="AC3426" t="s">
        <v>10</v>
      </c>
      <c r="AD3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26">
        <v>4.9000000000000004</v>
      </c>
      <c r="AF3426">
        <v>3</v>
      </c>
      <c r="AG3426">
        <v>28</v>
      </c>
      <c r="AH3426">
        <v>24</v>
      </c>
    </row>
    <row r="3427" spans="1:34" x14ac:dyDescent="0.25">
      <c r="A3427" s="3" t="s">
        <v>3502</v>
      </c>
      <c r="B3427" s="1">
        <v>45711</v>
      </c>
      <c r="C3427" s="23">
        <f t="shared" si="265"/>
        <v>23</v>
      </c>
      <c r="D3427" s="23">
        <f t="shared" si="266"/>
        <v>7</v>
      </c>
      <c r="E3427" s="1" t="str">
        <f t="shared" si="267"/>
        <v>domingo</v>
      </c>
      <c r="F3427" s="23">
        <f t="shared" si="268"/>
        <v>2</v>
      </c>
      <c r="G3427" s="1" t="str">
        <f t="shared" si="269"/>
        <v>febrero</v>
      </c>
      <c r="H3427" s="2">
        <v>0.42291666666666666</v>
      </c>
      <c r="I3427" t="s">
        <v>12</v>
      </c>
      <c r="J3427" t="str">
        <f>VLOOKUP(ventas_starbucks_2025[[#This Row],[sucursal]],cambio_sucursal[#All],2,0)</f>
        <v>Sucursal Córdoba Shopping</v>
      </c>
      <c r="K3427" t="s">
        <v>13</v>
      </c>
      <c r="L3427" t="s">
        <v>14</v>
      </c>
      <c r="M3427" t="s">
        <v>4</v>
      </c>
      <c r="N3427" t="str">
        <f>IFERROR(VLOOKUP(ventas_starbucks_2025[[#This Row],[tamaño_sucio]],cambio_tamaño[#All],2,0),"Tamaño único")</f>
        <v>Tamaño único</v>
      </c>
      <c r="O3427">
        <v>3</v>
      </c>
      <c r="P3427">
        <v>2035.72</v>
      </c>
      <c r="Q3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27">
        <v>6107.16</v>
      </c>
      <c r="S3427" t="s">
        <v>15</v>
      </c>
      <c r="T3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7" t="str">
        <f>VLOOKUP(ventas_starbucks_2025[[#This Row],[canal_compra]],cambio_canal_compra[#All],2,0)</f>
        <v>Para llevar</v>
      </c>
      <c r="V3427" t="s">
        <v>40</v>
      </c>
      <c r="W3427" t="str">
        <f>VLOOKUP(ventas_starbucks_2025[[#This Row],[método_pago]],cambio_metodo_pago[#All],2,0)</f>
        <v>Efectivo</v>
      </c>
      <c r="X3427" t="s">
        <v>22</v>
      </c>
      <c r="Y3427">
        <v>0</v>
      </c>
      <c r="Z3427" t="str">
        <f>VLOOKUP(ventas_starbucks_2025[[#This Row],[promoción_aplicada5]],promocion_cambiar[#All],2,0)</f>
        <v>Combo</v>
      </c>
      <c r="AA3427" t="s">
        <v>8</v>
      </c>
      <c r="AB3427" t="s">
        <v>52</v>
      </c>
      <c r="AC3427" t="s">
        <v>41</v>
      </c>
      <c r="AD3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27">
        <v>7.7</v>
      </c>
      <c r="AF3427">
        <v>3</v>
      </c>
      <c r="AG3427">
        <v>19</v>
      </c>
      <c r="AH3427">
        <v>16</v>
      </c>
    </row>
    <row r="3428" spans="1:34" x14ac:dyDescent="0.25">
      <c r="A3428" s="3" t="s">
        <v>3503</v>
      </c>
      <c r="B3428" s="1">
        <v>45703</v>
      </c>
      <c r="C3428" s="23">
        <f t="shared" si="265"/>
        <v>15</v>
      </c>
      <c r="D3428" s="23">
        <f t="shared" si="266"/>
        <v>6</v>
      </c>
      <c r="E3428" s="1" t="str">
        <f t="shared" si="267"/>
        <v>sábado</v>
      </c>
      <c r="F3428" s="23">
        <f t="shared" si="268"/>
        <v>2</v>
      </c>
      <c r="G3428" s="1" t="str">
        <f t="shared" si="269"/>
        <v>febrero</v>
      </c>
      <c r="H3428" s="2">
        <v>0.84236111111111112</v>
      </c>
      <c r="I3428" t="s">
        <v>26</v>
      </c>
      <c r="J3428" t="str">
        <f>VLOOKUP(ventas_starbucks_2025[[#This Row],[sucursal]],cambio_sucursal[#All],2,0)</f>
        <v>Sucursal San Lorenzo 47</v>
      </c>
      <c r="K3428" t="s">
        <v>58</v>
      </c>
      <c r="L3428" t="s">
        <v>39</v>
      </c>
      <c r="M3428" t="s">
        <v>4</v>
      </c>
      <c r="N3428" t="str">
        <f>IFERROR(VLOOKUP(ventas_starbucks_2025[[#This Row],[tamaño_sucio]],cambio_tamaño[#All],2,0),"Tamaño único")</f>
        <v>Tamaño único</v>
      </c>
      <c r="O3428">
        <v>2</v>
      </c>
      <c r="P3428">
        <v>1250.83</v>
      </c>
      <c r="Q3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8">
        <v>2501.66</v>
      </c>
      <c r="S3428" t="s">
        <v>15</v>
      </c>
      <c r="T3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28" t="str">
        <f>VLOOKUP(ventas_starbucks_2025[[#This Row],[canal_compra]],cambio_canal_compra[#All],2,0)</f>
        <v>Para llevar</v>
      </c>
      <c r="V3428" t="s">
        <v>16</v>
      </c>
      <c r="W3428" t="str">
        <f>VLOOKUP(ventas_starbucks_2025[[#This Row],[método_pago]],cambio_metodo_pago[#All],2,0)</f>
        <v>Tarjeta</v>
      </c>
      <c r="X3428" t="s">
        <v>7</v>
      </c>
      <c r="Y3428">
        <v>15</v>
      </c>
      <c r="Z3428" t="str">
        <f>VLOOKUP(ventas_starbucks_2025[[#This Row],[promoción_aplicada5]],promocion_cambiar[#All],2,0)</f>
        <v>2x1</v>
      </c>
      <c r="AA3428" t="s">
        <v>51</v>
      </c>
      <c r="AB3428" t="s">
        <v>32</v>
      </c>
      <c r="AC3428" t="s">
        <v>24</v>
      </c>
      <c r="AD3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28">
        <v>6</v>
      </c>
      <c r="AF3428">
        <v>4</v>
      </c>
      <c r="AG3428">
        <v>35</v>
      </c>
      <c r="AH3428">
        <v>33</v>
      </c>
    </row>
    <row r="3429" spans="1:34" x14ac:dyDescent="0.25">
      <c r="A3429" s="3" t="s">
        <v>3504</v>
      </c>
      <c r="B3429" s="1">
        <v>45698</v>
      </c>
      <c r="C3429" s="23">
        <f t="shared" si="265"/>
        <v>10</v>
      </c>
      <c r="D3429" s="23">
        <f t="shared" si="266"/>
        <v>1</v>
      </c>
      <c r="E3429" s="23" t="str">
        <f t="shared" si="267"/>
        <v>lunes</v>
      </c>
      <c r="F3429" s="23">
        <f t="shared" si="268"/>
        <v>2</v>
      </c>
      <c r="G3429" s="23" t="str">
        <f t="shared" si="269"/>
        <v>febrero</v>
      </c>
      <c r="H3429" s="2">
        <v>0.62916666666666665</v>
      </c>
      <c r="I3429" t="s">
        <v>26</v>
      </c>
      <c r="J3429" t="str">
        <f>VLOOKUP(ventas_starbucks_2025[[#This Row],[sucursal]],cambio_sucursal[#All],2,0)</f>
        <v>Sucursal San Lorenzo 47</v>
      </c>
      <c r="K3429" t="s">
        <v>58</v>
      </c>
      <c r="L3429" t="s">
        <v>39</v>
      </c>
      <c r="M3429" t="s">
        <v>4</v>
      </c>
      <c r="N3429" t="str">
        <f>IFERROR(VLOOKUP(ventas_starbucks_2025[[#This Row],[tamaño_sucio]],cambio_tamaño[#All],2,0),"Tamaño único")</f>
        <v>Tamaño único</v>
      </c>
      <c r="O3429">
        <v>4</v>
      </c>
      <c r="P3429">
        <v>1329.07</v>
      </c>
      <c r="Q3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9">
        <v>5316.28</v>
      </c>
      <c r="S3429" t="s">
        <v>31</v>
      </c>
      <c r="T3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9" t="str">
        <f>VLOOKUP(ventas_starbucks_2025[[#This Row],[canal_compra]],cambio_canal_compra[#All],2,0)</f>
        <v>Entrega domicilio</v>
      </c>
      <c r="V3429" t="s">
        <v>6</v>
      </c>
      <c r="W3429" t="str">
        <f>VLOOKUP(ventas_starbucks_2025[[#This Row],[método_pago]],cambio_metodo_pago[#All],2,0)</f>
        <v>Aplicación móbil</v>
      </c>
      <c r="X3429" t="s">
        <v>7</v>
      </c>
      <c r="Y3429">
        <v>10</v>
      </c>
      <c r="Z3429" t="str">
        <f>VLOOKUP(ventas_starbucks_2025[[#This Row],[promoción_aplicada5]],promocion_cambiar[#All],2,0)</f>
        <v>Hora Feliz</v>
      </c>
      <c r="AA3429" t="s">
        <v>36</v>
      </c>
      <c r="AB3429" t="s">
        <v>52</v>
      </c>
      <c r="AC3429" t="s">
        <v>10</v>
      </c>
      <c r="AD3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29">
        <v>11.7</v>
      </c>
      <c r="AF3429">
        <v>4</v>
      </c>
      <c r="AG3429">
        <v>14</v>
      </c>
      <c r="AH3429">
        <v>10</v>
      </c>
    </row>
    <row r="3430" spans="1:34" x14ac:dyDescent="0.25">
      <c r="A3430" s="3" t="s">
        <v>3505</v>
      </c>
      <c r="B3430" s="1">
        <v>45664</v>
      </c>
      <c r="C3430" s="23">
        <f t="shared" si="265"/>
        <v>7</v>
      </c>
      <c r="D3430" s="23">
        <f t="shared" si="266"/>
        <v>2</v>
      </c>
      <c r="E3430" s="1" t="str">
        <f t="shared" si="267"/>
        <v>martes</v>
      </c>
      <c r="F3430" s="23">
        <f t="shared" si="268"/>
        <v>1</v>
      </c>
      <c r="G3430" s="1" t="str">
        <f t="shared" si="269"/>
        <v>enero</v>
      </c>
      <c r="H3430" s="2">
        <v>0.38194444444444442</v>
      </c>
      <c r="I3430" t="s">
        <v>1</v>
      </c>
      <c r="J3430" t="str">
        <f>VLOOKUP(ventas_starbucks_2025[[#This Row],[sucursal]],cambio_sucursal[#All],2,0)</f>
        <v>Sucursal Nueva Córdoba</v>
      </c>
      <c r="K3430" t="s">
        <v>2</v>
      </c>
      <c r="L3430" t="s">
        <v>3</v>
      </c>
      <c r="M3430" t="s">
        <v>4</v>
      </c>
      <c r="N3430" t="str">
        <f>IFERROR(VLOOKUP(ventas_starbucks_2025[[#This Row],[tamaño_sucio]],cambio_tamaño[#All],2,0),"Tamaño único")</f>
        <v>Tamaño único</v>
      </c>
      <c r="O3430">
        <v>2</v>
      </c>
      <c r="P3430">
        <v>2579.65</v>
      </c>
      <c r="Q3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30">
        <v>5159.3</v>
      </c>
      <c r="S3430" t="s">
        <v>31</v>
      </c>
      <c r="T3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0" t="str">
        <f>VLOOKUP(ventas_starbucks_2025[[#This Row],[canal_compra]],cambio_canal_compra[#All],2,0)</f>
        <v>Entrega domicilio</v>
      </c>
      <c r="V3430" t="s">
        <v>40</v>
      </c>
      <c r="W3430" t="str">
        <f>VLOOKUP(ventas_starbucks_2025[[#This Row],[método_pago]],cambio_metodo_pago[#All],2,0)</f>
        <v>Efectivo</v>
      </c>
      <c r="X3430" t="s">
        <v>7</v>
      </c>
      <c r="Y3430">
        <v>15</v>
      </c>
      <c r="Z3430" t="str">
        <f>VLOOKUP(ventas_starbucks_2025[[#This Row],[promoción_aplicada5]],promocion_cambiar[#All],2,0)</f>
        <v>2x1</v>
      </c>
      <c r="AA3430" t="s">
        <v>51</v>
      </c>
      <c r="AB3430" t="s">
        <v>32</v>
      </c>
      <c r="AC3430" t="s">
        <v>10</v>
      </c>
      <c r="AD3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30">
        <v>13.8</v>
      </c>
      <c r="AF3430">
        <v>3</v>
      </c>
      <c r="AG3430">
        <v>47</v>
      </c>
      <c r="AH3430">
        <v>45</v>
      </c>
    </row>
    <row r="3431" spans="1:34" x14ac:dyDescent="0.25">
      <c r="A3431" s="3" t="s">
        <v>3506</v>
      </c>
      <c r="B3431" s="1">
        <v>45730</v>
      </c>
      <c r="C3431" s="23">
        <f t="shared" si="265"/>
        <v>14</v>
      </c>
      <c r="D3431" s="23">
        <f t="shared" si="266"/>
        <v>5</v>
      </c>
      <c r="E3431" s="23" t="str">
        <f t="shared" si="267"/>
        <v>viernes</v>
      </c>
      <c r="F3431" s="23">
        <f t="shared" si="268"/>
        <v>3</v>
      </c>
      <c r="G3431" s="23" t="str">
        <f t="shared" si="269"/>
        <v>marzo</v>
      </c>
      <c r="H3431" s="2">
        <v>0.87083333333333335</v>
      </c>
      <c r="I3431" t="s">
        <v>12</v>
      </c>
      <c r="J3431" t="str">
        <f>VLOOKUP(ventas_starbucks_2025[[#This Row],[sucursal]],cambio_sucursal[#All],2,0)</f>
        <v>Sucursal Córdoba Shopping</v>
      </c>
      <c r="K3431" t="s">
        <v>2</v>
      </c>
      <c r="L3431" t="s">
        <v>3</v>
      </c>
      <c r="M3431" t="s">
        <v>4</v>
      </c>
      <c r="N3431" t="str">
        <f>IFERROR(VLOOKUP(ventas_starbucks_2025[[#This Row],[tamaño_sucio]],cambio_tamaño[#All],2,0),"Tamaño único")</f>
        <v>Tamaño único</v>
      </c>
      <c r="O3431">
        <v>3</v>
      </c>
      <c r="P3431">
        <v>3088.23</v>
      </c>
      <c r="Q3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431">
        <v>9264.69</v>
      </c>
      <c r="S3431" t="s">
        <v>31</v>
      </c>
      <c r="T3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1" t="str">
        <f>VLOOKUP(ventas_starbucks_2025[[#This Row],[canal_compra]],cambio_canal_compra[#All],2,0)</f>
        <v>Entrega domicilio</v>
      </c>
      <c r="V3431" t="s">
        <v>6</v>
      </c>
      <c r="W3431" t="str">
        <f>VLOOKUP(ventas_starbucks_2025[[#This Row],[método_pago]],cambio_metodo_pago[#All],2,0)</f>
        <v>Aplicación móbil</v>
      </c>
      <c r="X3431" t="s">
        <v>7</v>
      </c>
      <c r="Y3431">
        <v>10</v>
      </c>
      <c r="Z3431" t="str">
        <f>VLOOKUP(ventas_starbucks_2025[[#This Row],[promoción_aplicada5]],promocion_cambiar[#All],2,0)</f>
        <v>Combo</v>
      </c>
      <c r="AA3431" t="s">
        <v>8</v>
      </c>
      <c r="AB3431" t="s">
        <v>29</v>
      </c>
      <c r="AC3431" t="s">
        <v>24</v>
      </c>
      <c r="AD3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31">
        <v>14.5</v>
      </c>
      <c r="AF3431">
        <v>1</v>
      </c>
      <c r="AG3431">
        <v>35</v>
      </c>
      <c r="AH3431">
        <v>32</v>
      </c>
    </row>
    <row r="3432" spans="1:34" x14ac:dyDescent="0.25">
      <c r="A3432" s="3" t="s">
        <v>3507</v>
      </c>
      <c r="B3432" s="1">
        <v>45720</v>
      </c>
      <c r="C3432" s="23">
        <f t="shared" si="265"/>
        <v>4</v>
      </c>
      <c r="D3432" s="23">
        <f t="shared" si="266"/>
        <v>2</v>
      </c>
      <c r="E3432" s="23" t="str">
        <f t="shared" si="267"/>
        <v>martes</v>
      </c>
      <c r="F3432" s="23">
        <f t="shared" si="268"/>
        <v>3</v>
      </c>
      <c r="G3432" s="23" t="str">
        <f t="shared" si="269"/>
        <v>marzo</v>
      </c>
      <c r="H3432" s="2">
        <v>0.875</v>
      </c>
      <c r="I3432" t="s">
        <v>26</v>
      </c>
      <c r="J3432" t="str">
        <f>VLOOKUP(ventas_starbucks_2025[[#This Row],[sucursal]],cambio_sucursal[#All],2,0)</f>
        <v>Sucursal San Lorenzo 47</v>
      </c>
      <c r="K3432" t="s">
        <v>48</v>
      </c>
      <c r="L3432" t="s">
        <v>49</v>
      </c>
      <c r="M3432" t="s">
        <v>50</v>
      </c>
      <c r="N3432" t="str">
        <f>IFERROR(VLOOKUP(ventas_starbucks_2025[[#This Row],[tamaño_sucio]],cambio_tamaño[#All],2,0),"Tamaño único")</f>
        <v>Mediano</v>
      </c>
      <c r="O3432">
        <v>3</v>
      </c>
      <c r="P3432">
        <v>1938.29</v>
      </c>
      <c r="Q3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2">
        <v>5814.87</v>
      </c>
      <c r="S3432" t="s">
        <v>15</v>
      </c>
      <c r="T3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2" t="str">
        <f>VLOOKUP(ventas_starbucks_2025[[#This Row],[canal_compra]],cambio_canal_compra[#All],2,0)</f>
        <v>Para llevar</v>
      </c>
      <c r="V3432" t="s">
        <v>16</v>
      </c>
      <c r="W3432" t="str">
        <f>VLOOKUP(ventas_starbucks_2025[[#This Row],[método_pago]],cambio_metodo_pago[#All],2,0)</f>
        <v>Tarjeta</v>
      </c>
      <c r="X3432" t="s">
        <v>7</v>
      </c>
      <c r="Y3432">
        <v>15</v>
      </c>
      <c r="Z3432" t="str">
        <f>VLOOKUP(ventas_starbucks_2025[[#This Row],[promoción_aplicada5]],promocion_cambiar[#All],2,0)</f>
        <v>2x1</v>
      </c>
      <c r="AA3432" t="s">
        <v>51</v>
      </c>
      <c r="AB3432" t="s">
        <v>32</v>
      </c>
      <c r="AC3432" t="s">
        <v>24</v>
      </c>
      <c r="AD3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32">
        <v>6.1</v>
      </c>
      <c r="AF3432">
        <v>2</v>
      </c>
      <c r="AG3432">
        <v>46</v>
      </c>
      <c r="AH3432">
        <v>43</v>
      </c>
    </row>
    <row r="3433" spans="1:34" x14ac:dyDescent="0.25">
      <c r="A3433" s="3" t="s">
        <v>3508</v>
      </c>
      <c r="B3433" s="1">
        <v>45679</v>
      </c>
      <c r="C3433" s="23">
        <f t="shared" si="265"/>
        <v>22</v>
      </c>
      <c r="D3433" s="23">
        <f t="shared" si="266"/>
        <v>3</v>
      </c>
      <c r="E3433" s="23" t="str">
        <f t="shared" si="267"/>
        <v>miércoles</v>
      </c>
      <c r="F3433" s="23">
        <f t="shared" si="268"/>
        <v>1</v>
      </c>
      <c r="G3433" s="23" t="str">
        <f t="shared" si="269"/>
        <v>enero</v>
      </c>
      <c r="H3433" s="2">
        <v>0.58263888888888893</v>
      </c>
      <c r="I3433" t="s">
        <v>12</v>
      </c>
      <c r="J3433" t="str">
        <f>VLOOKUP(ventas_starbucks_2025[[#This Row],[sucursal]],cambio_sucursal[#All],2,0)</f>
        <v>Sucursal Córdoba Shopping</v>
      </c>
      <c r="K3433" t="s">
        <v>38</v>
      </c>
      <c r="L3433" t="s">
        <v>39</v>
      </c>
      <c r="M3433" t="s">
        <v>4</v>
      </c>
      <c r="N3433" t="str">
        <f>IFERROR(VLOOKUP(ventas_starbucks_2025[[#This Row],[tamaño_sucio]],cambio_tamaño[#All],2,0),"Tamaño único")</f>
        <v>Tamaño único</v>
      </c>
      <c r="O3433">
        <v>4</v>
      </c>
      <c r="P3433">
        <v>1237.83</v>
      </c>
      <c r="Q3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3">
        <v>4951.32</v>
      </c>
      <c r="S3433" t="s">
        <v>31</v>
      </c>
      <c r="T3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33" t="str">
        <f>VLOOKUP(ventas_starbucks_2025[[#This Row],[canal_compra]],cambio_canal_compra[#All],2,0)</f>
        <v>Entrega domicilio</v>
      </c>
      <c r="V3433" t="s">
        <v>16</v>
      </c>
      <c r="W3433" t="str">
        <f>VLOOKUP(ventas_starbucks_2025[[#This Row],[método_pago]],cambio_metodo_pago[#All],2,0)</f>
        <v>Tarjeta</v>
      </c>
      <c r="X3433" t="s">
        <v>7</v>
      </c>
      <c r="Y3433">
        <v>0</v>
      </c>
      <c r="Z3433" t="str">
        <f>VLOOKUP(ventas_starbucks_2025[[#This Row],[promoción_aplicada5]],promocion_cambiar[#All],2,0)</f>
        <v>Combo</v>
      </c>
      <c r="AA3433" t="s">
        <v>8</v>
      </c>
      <c r="AB3433" t="s">
        <v>18</v>
      </c>
      <c r="AC3433" t="s">
        <v>41</v>
      </c>
      <c r="AD3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33">
        <v>14</v>
      </c>
      <c r="AF3433">
        <v>1</v>
      </c>
      <c r="AG3433">
        <v>21</v>
      </c>
      <c r="AH3433">
        <v>17</v>
      </c>
    </row>
    <row r="3434" spans="1:34" x14ac:dyDescent="0.25">
      <c r="A3434" s="3" t="s">
        <v>3509</v>
      </c>
      <c r="B3434" s="1">
        <v>45745</v>
      </c>
      <c r="C3434" s="23">
        <f t="shared" si="265"/>
        <v>29</v>
      </c>
      <c r="D3434" s="23">
        <f t="shared" si="266"/>
        <v>6</v>
      </c>
      <c r="E3434" s="23" t="str">
        <f t="shared" si="267"/>
        <v>sábado</v>
      </c>
      <c r="F3434" s="23">
        <f t="shared" si="268"/>
        <v>3</v>
      </c>
      <c r="G3434" s="23" t="str">
        <f t="shared" si="269"/>
        <v>marzo</v>
      </c>
      <c r="H3434" s="2">
        <v>0.42083333333333334</v>
      </c>
      <c r="I3434" t="s">
        <v>57</v>
      </c>
      <c r="J3434" t="str">
        <f>VLOOKUP(ventas_starbucks_2025[[#This Row],[sucursal]],cambio_sucursal[#All],2,0)</f>
        <v>Sucursal Avda Colón</v>
      </c>
      <c r="K3434" t="s">
        <v>64</v>
      </c>
      <c r="L3434" t="s">
        <v>65</v>
      </c>
      <c r="M3434" t="s">
        <v>4</v>
      </c>
      <c r="N3434" t="str">
        <f>IFERROR(VLOOKUP(ventas_starbucks_2025[[#This Row],[tamaño_sucio]],cambio_tamaño[#All],2,0),"Tamaño único")</f>
        <v>Tamaño único</v>
      </c>
      <c r="O3434">
        <v>4</v>
      </c>
      <c r="P3434">
        <v>1617.92</v>
      </c>
      <c r="Q3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4">
        <v>6471.68</v>
      </c>
      <c r="S3434" t="s">
        <v>5</v>
      </c>
      <c r="T3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4" t="str">
        <f>VLOOKUP(ventas_starbucks_2025[[#This Row],[canal_compra]],cambio_canal_compra[#All],2,0)</f>
        <v>En tienda</v>
      </c>
      <c r="V3434" t="s">
        <v>16</v>
      </c>
      <c r="W3434" t="str">
        <f>VLOOKUP(ventas_starbucks_2025[[#This Row],[método_pago]],cambio_metodo_pago[#All],2,0)</f>
        <v>Tarjeta</v>
      </c>
      <c r="X3434" t="s">
        <v>22</v>
      </c>
      <c r="Y3434">
        <v>0</v>
      </c>
      <c r="Z3434" t="str">
        <f>VLOOKUP(ventas_starbucks_2025[[#This Row],[promoción_aplicada5]],promocion_cambiar[#All],2,0)</f>
        <v>Combo</v>
      </c>
      <c r="AA3434" t="s">
        <v>8</v>
      </c>
      <c r="AB3434" t="s">
        <v>29</v>
      </c>
      <c r="AC3434" t="s">
        <v>24</v>
      </c>
      <c r="AD3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34">
        <v>8</v>
      </c>
      <c r="AF3434">
        <v>3</v>
      </c>
      <c r="AG3434">
        <v>22</v>
      </c>
      <c r="AH3434">
        <v>18</v>
      </c>
    </row>
    <row r="3435" spans="1:34" x14ac:dyDescent="0.25">
      <c r="A3435" s="3" t="s">
        <v>3510</v>
      </c>
      <c r="B3435" s="1">
        <v>45670</v>
      </c>
      <c r="C3435" s="23">
        <f t="shared" si="265"/>
        <v>13</v>
      </c>
      <c r="D3435" s="23">
        <f t="shared" si="266"/>
        <v>1</v>
      </c>
      <c r="E3435" s="23" t="str">
        <f t="shared" si="267"/>
        <v>lunes</v>
      </c>
      <c r="F3435" s="23">
        <f t="shared" si="268"/>
        <v>1</v>
      </c>
      <c r="G3435" s="23" t="str">
        <f t="shared" si="269"/>
        <v>enero</v>
      </c>
      <c r="H3435" s="2">
        <v>0.7319444444444444</v>
      </c>
      <c r="I3435" t="s">
        <v>1</v>
      </c>
      <c r="J3435" t="str">
        <f>VLOOKUP(ventas_starbucks_2025[[#This Row],[sucursal]],cambio_sucursal[#All],2,0)</f>
        <v>Sucursal Nueva Córdoba</v>
      </c>
      <c r="K3435" t="s">
        <v>101</v>
      </c>
      <c r="L3435" t="s">
        <v>3</v>
      </c>
      <c r="M3435" t="s">
        <v>4</v>
      </c>
      <c r="N3435" t="str">
        <f>IFERROR(VLOOKUP(ventas_starbucks_2025[[#This Row],[tamaño_sucio]],cambio_tamaño[#All],2,0),"Tamaño único")</f>
        <v>Tamaño único</v>
      </c>
      <c r="O3435">
        <v>5</v>
      </c>
      <c r="P3435">
        <v>3456.87</v>
      </c>
      <c r="Q3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435">
        <v>17284.349999999999</v>
      </c>
      <c r="S3435" t="s">
        <v>15</v>
      </c>
      <c r="T3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435" t="str">
        <f>VLOOKUP(ventas_starbucks_2025[[#This Row],[canal_compra]],cambio_canal_compra[#All],2,0)</f>
        <v>Para llevar</v>
      </c>
      <c r="V3435" t="s">
        <v>40</v>
      </c>
      <c r="W3435" t="str">
        <f>VLOOKUP(ventas_starbucks_2025[[#This Row],[método_pago]],cambio_metodo_pago[#All],2,0)</f>
        <v>Efectivo</v>
      </c>
      <c r="X3435" t="s">
        <v>7</v>
      </c>
      <c r="Y3435">
        <v>15</v>
      </c>
      <c r="Z3435" t="str">
        <f>VLOOKUP(ventas_starbucks_2025[[#This Row],[promoción_aplicada5]],promocion_cambiar[#All],2,0)</f>
        <v>2x1</v>
      </c>
      <c r="AA3435" t="s">
        <v>51</v>
      </c>
      <c r="AB3435" t="s">
        <v>32</v>
      </c>
      <c r="AC3435" t="s">
        <v>41</v>
      </c>
      <c r="AD3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35">
        <v>13.3</v>
      </c>
      <c r="AF3435">
        <v>2</v>
      </c>
      <c r="AG3435">
        <v>30</v>
      </c>
      <c r="AH3435">
        <v>25</v>
      </c>
    </row>
    <row r="3436" spans="1:34" x14ac:dyDescent="0.25">
      <c r="A3436" s="3" t="s">
        <v>3511</v>
      </c>
      <c r="B3436" s="1">
        <v>45708</v>
      </c>
      <c r="C3436" s="23">
        <f t="shared" si="265"/>
        <v>20</v>
      </c>
      <c r="D3436" s="23">
        <f t="shared" si="266"/>
        <v>4</v>
      </c>
      <c r="E3436" s="23" t="str">
        <f t="shared" si="267"/>
        <v>jueves</v>
      </c>
      <c r="F3436" s="23">
        <f t="shared" si="268"/>
        <v>2</v>
      </c>
      <c r="G3436" s="23" t="str">
        <f t="shared" si="269"/>
        <v>febrero</v>
      </c>
      <c r="H3436" s="2">
        <v>0.7895833333333333</v>
      </c>
      <c r="I3436" t="s">
        <v>12</v>
      </c>
      <c r="J3436" t="str">
        <f>VLOOKUP(ventas_starbucks_2025[[#This Row],[sucursal]],cambio_sucursal[#All],2,0)</f>
        <v>Sucursal Córdoba Shopping</v>
      </c>
      <c r="K3436" t="s">
        <v>69</v>
      </c>
      <c r="L3436" t="s">
        <v>70</v>
      </c>
      <c r="M3436" t="s">
        <v>55</v>
      </c>
      <c r="N3436" t="str">
        <f>IFERROR(VLOOKUP(ventas_starbucks_2025[[#This Row],[tamaño_sucio]],cambio_tamaño[#All],2,0),"Tamaño único")</f>
        <v>Pequeño</v>
      </c>
      <c r="O3436">
        <v>1</v>
      </c>
      <c r="P3436">
        <v>1581.75</v>
      </c>
      <c r="Q3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6">
        <v>1581.75</v>
      </c>
      <c r="S3436" t="s">
        <v>15</v>
      </c>
      <c r="T3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36" t="str">
        <f>VLOOKUP(ventas_starbucks_2025[[#This Row],[canal_compra]],cambio_canal_compra[#All],2,0)</f>
        <v>Para llevar</v>
      </c>
      <c r="V3436" t="s">
        <v>16</v>
      </c>
      <c r="W3436" t="str">
        <f>VLOOKUP(ventas_starbucks_2025[[#This Row],[método_pago]],cambio_metodo_pago[#All],2,0)</f>
        <v>Tarjeta</v>
      </c>
      <c r="X3436" t="s">
        <v>22</v>
      </c>
      <c r="Y3436">
        <v>0</v>
      </c>
      <c r="Z3436" t="str">
        <f>VLOOKUP(ventas_starbucks_2025[[#This Row],[promoción_aplicada5]],promocion_cambiar[#All],2,0)</f>
        <v>Ninguna</v>
      </c>
      <c r="AA3436" t="s">
        <v>17</v>
      </c>
      <c r="AB3436" t="s">
        <v>23</v>
      </c>
      <c r="AC3436" t="s">
        <v>24</v>
      </c>
      <c r="AD3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36">
        <v>10.199999999999999</v>
      </c>
      <c r="AF3436">
        <v>4</v>
      </c>
      <c r="AG3436">
        <v>43</v>
      </c>
      <c r="AH3436">
        <v>42</v>
      </c>
    </row>
    <row r="3437" spans="1:34" x14ac:dyDescent="0.25">
      <c r="A3437" s="3" t="s">
        <v>3512</v>
      </c>
      <c r="B3437" s="1">
        <v>45722</v>
      </c>
      <c r="C3437" s="23">
        <f t="shared" si="265"/>
        <v>6</v>
      </c>
      <c r="D3437" s="23">
        <f t="shared" si="266"/>
        <v>4</v>
      </c>
      <c r="E3437" s="1" t="str">
        <f t="shared" si="267"/>
        <v>jueves</v>
      </c>
      <c r="F3437" s="23">
        <f t="shared" si="268"/>
        <v>3</v>
      </c>
      <c r="G3437" s="1" t="str">
        <f t="shared" si="269"/>
        <v>marzo</v>
      </c>
      <c r="H3437" s="2">
        <v>0.29791666666666666</v>
      </c>
      <c r="I3437" t="s">
        <v>12</v>
      </c>
      <c r="J3437" t="str">
        <f>VLOOKUP(ventas_starbucks_2025[[#This Row],[sucursal]],cambio_sucursal[#All],2,0)</f>
        <v>Sucursal Córdoba Shopping</v>
      </c>
      <c r="K3437" t="s">
        <v>87</v>
      </c>
      <c r="L3437" t="s">
        <v>65</v>
      </c>
      <c r="M3437" t="s">
        <v>4</v>
      </c>
      <c r="N3437" t="str">
        <f>IFERROR(VLOOKUP(ventas_starbucks_2025[[#This Row],[tamaño_sucio]],cambio_tamaño[#All],2,0),"Tamaño único")</f>
        <v>Tamaño único</v>
      </c>
      <c r="O3437">
        <v>4</v>
      </c>
      <c r="P3437">
        <v>1431.4</v>
      </c>
      <c r="Q3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7">
        <v>5725.6</v>
      </c>
      <c r="S3437" t="s">
        <v>15</v>
      </c>
      <c r="T3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7" t="str">
        <f>VLOOKUP(ventas_starbucks_2025[[#This Row],[canal_compra]],cambio_canal_compra[#All],2,0)</f>
        <v>Para llevar</v>
      </c>
      <c r="V3437" t="s">
        <v>40</v>
      </c>
      <c r="W3437" t="str">
        <f>VLOOKUP(ventas_starbucks_2025[[#This Row],[método_pago]],cambio_metodo_pago[#All],2,0)</f>
        <v>Efectivo</v>
      </c>
      <c r="X3437" t="s">
        <v>7</v>
      </c>
      <c r="Y3437">
        <v>10</v>
      </c>
      <c r="Z3437" t="str">
        <f>VLOOKUP(ventas_starbucks_2025[[#This Row],[promoción_aplicada5]],promocion_cambiar[#All],2,0)</f>
        <v>Hora Feliz</v>
      </c>
      <c r="AA3437" t="s">
        <v>36</v>
      </c>
      <c r="AB3437" t="s">
        <v>18</v>
      </c>
      <c r="AC3437" t="s">
        <v>41</v>
      </c>
      <c r="AD3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37">
        <v>7.7</v>
      </c>
      <c r="AF3437">
        <v>4</v>
      </c>
      <c r="AG3437">
        <v>35</v>
      </c>
      <c r="AH3437">
        <v>31</v>
      </c>
    </row>
    <row r="3438" spans="1:34" x14ac:dyDescent="0.25">
      <c r="A3438" s="3" t="s">
        <v>3513</v>
      </c>
      <c r="B3438" s="1">
        <v>45732</v>
      </c>
      <c r="C3438" s="23">
        <f t="shared" si="265"/>
        <v>16</v>
      </c>
      <c r="D3438" s="23">
        <f t="shared" si="266"/>
        <v>7</v>
      </c>
      <c r="E3438" s="23" t="str">
        <f t="shared" si="267"/>
        <v>domingo</v>
      </c>
      <c r="F3438" s="23">
        <f t="shared" si="268"/>
        <v>3</v>
      </c>
      <c r="G3438" s="23" t="str">
        <f t="shared" si="269"/>
        <v>marzo</v>
      </c>
      <c r="H3438" s="2">
        <v>0.67083333333333328</v>
      </c>
      <c r="I3438" t="s">
        <v>26</v>
      </c>
      <c r="J3438" t="str">
        <f>VLOOKUP(ventas_starbucks_2025[[#This Row],[sucursal]],cambio_sucursal[#All],2,0)</f>
        <v>Sucursal San Lorenzo 47</v>
      </c>
      <c r="K3438" t="s">
        <v>89</v>
      </c>
      <c r="L3438" t="s">
        <v>90</v>
      </c>
      <c r="M3438" t="s">
        <v>4</v>
      </c>
      <c r="N3438" t="str">
        <f>IFERROR(VLOOKUP(ventas_starbucks_2025[[#This Row],[tamaño_sucio]],cambio_tamaño[#All],2,0),"Tamaño único")</f>
        <v>Tamaño único</v>
      </c>
      <c r="O3438">
        <v>5</v>
      </c>
      <c r="P3438">
        <v>1189.57</v>
      </c>
      <c r="Q3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8">
        <v>5947.85</v>
      </c>
      <c r="S3438" t="s">
        <v>5</v>
      </c>
      <c r="T3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8" t="str">
        <f>VLOOKUP(ventas_starbucks_2025[[#This Row],[canal_compra]],cambio_canal_compra[#All],2,0)</f>
        <v>En tienda</v>
      </c>
      <c r="V3438" t="s">
        <v>16</v>
      </c>
      <c r="W3438" t="str">
        <f>VLOOKUP(ventas_starbucks_2025[[#This Row],[método_pago]],cambio_metodo_pago[#All],2,0)</f>
        <v>Tarjeta</v>
      </c>
      <c r="X3438" t="s">
        <v>22</v>
      </c>
      <c r="Y3438">
        <v>0</v>
      </c>
      <c r="Z3438" t="str">
        <f>VLOOKUP(ventas_starbucks_2025[[#This Row],[promoción_aplicada5]],promocion_cambiar[#All],2,0)</f>
        <v>Hora Feliz</v>
      </c>
      <c r="AA3438" t="s">
        <v>36</v>
      </c>
      <c r="AB3438" t="s">
        <v>18</v>
      </c>
      <c r="AC3438" t="s">
        <v>41</v>
      </c>
      <c r="AD3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38">
        <v>11</v>
      </c>
      <c r="AF3438">
        <v>2</v>
      </c>
      <c r="AG3438">
        <v>41</v>
      </c>
      <c r="AH3438">
        <v>36</v>
      </c>
    </row>
    <row r="3439" spans="1:34" x14ac:dyDescent="0.25">
      <c r="A3439" s="3" t="s">
        <v>3514</v>
      </c>
      <c r="B3439" s="1">
        <v>45736</v>
      </c>
      <c r="C3439" s="23">
        <f t="shared" si="265"/>
        <v>20</v>
      </c>
      <c r="D3439" s="23">
        <f t="shared" si="266"/>
        <v>4</v>
      </c>
      <c r="E3439" s="23" t="str">
        <f t="shared" si="267"/>
        <v>jueves</v>
      </c>
      <c r="F3439" s="23">
        <f t="shared" si="268"/>
        <v>3</v>
      </c>
      <c r="G3439" s="23" t="str">
        <f t="shared" si="269"/>
        <v>marzo</v>
      </c>
      <c r="H3439" s="2">
        <v>0.74861111111111112</v>
      </c>
      <c r="I3439" t="s">
        <v>12</v>
      </c>
      <c r="J3439" t="str">
        <f>VLOOKUP(ventas_starbucks_2025[[#This Row],[sucursal]],cambio_sucursal[#All],2,0)</f>
        <v>Sucursal Córdoba Shopping</v>
      </c>
      <c r="K3439" t="s">
        <v>74</v>
      </c>
      <c r="L3439" t="s">
        <v>70</v>
      </c>
      <c r="M3439" t="s">
        <v>55</v>
      </c>
      <c r="N3439" t="str">
        <f>IFERROR(VLOOKUP(ventas_starbucks_2025[[#This Row],[tamaño_sucio]],cambio_tamaño[#All],2,0),"Tamaño único")</f>
        <v>Pequeño</v>
      </c>
      <c r="O3439">
        <v>4</v>
      </c>
      <c r="P3439">
        <v>1585.12</v>
      </c>
      <c r="Q3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9">
        <v>6340.48</v>
      </c>
      <c r="S3439" t="s">
        <v>31</v>
      </c>
      <c r="T3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9" t="str">
        <f>VLOOKUP(ventas_starbucks_2025[[#This Row],[canal_compra]],cambio_canal_compra[#All],2,0)</f>
        <v>Entrega domicilio</v>
      </c>
      <c r="V3439" t="s">
        <v>40</v>
      </c>
      <c r="W3439" t="str">
        <f>VLOOKUP(ventas_starbucks_2025[[#This Row],[método_pago]],cambio_metodo_pago[#All],2,0)</f>
        <v>Efectivo</v>
      </c>
      <c r="X3439" t="s">
        <v>22</v>
      </c>
      <c r="Y3439">
        <v>0</v>
      </c>
      <c r="Z3439" t="str">
        <f>VLOOKUP(ventas_starbucks_2025[[#This Row],[promoción_aplicada5]],promocion_cambiar[#All],2,0)</f>
        <v>2x1</v>
      </c>
      <c r="AA3439" t="s">
        <v>51</v>
      </c>
      <c r="AB3439" t="s">
        <v>9</v>
      </c>
      <c r="AC3439" t="s">
        <v>24</v>
      </c>
      <c r="AD3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39">
        <v>12.7</v>
      </c>
      <c r="AF3439">
        <v>1</v>
      </c>
      <c r="AG3439">
        <v>20</v>
      </c>
      <c r="AH3439">
        <v>16</v>
      </c>
    </row>
    <row r="3440" spans="1:34" x14ac:dyDescent="0.25">
      <c r="A3440" s="3" t="s">
        <v>3515</v>
      </c>
      <c r="B3440" s="1">
        <v>45665</v>
      </c>
      <c r="C3440" s="23">
        <f t="shared" si="265"/>
        <v>8</v>
      </c>
      <c r="D3440" s="23">
        <f t="shared" si="266"/>
        <v>3</v>
      </c>
      <c r="E3440" s="23" t="str">
        <f t="shared" si="267"/>
        <v>miércoles</v>
      </c>
      <c r="F3440" s="23">
        <f t="shared" si="268"/>
        <v>1</v>
      </c>
      <c r="G3440" s="23" t="str">
        <f t="shared" si="269"/>
        <v>enero</v>
      </c>
      <c r="H3440" s="2">
        <v>0.56527777777777777</v>
      </c>
      <c r="I3440" t="s">
        <v>26</v>
      </c>
      <c r="J3440" t="str">
        <f>VLOOKUP(ventas_starbucks_2025[[#This Row],[sucursal]],cambio_sucursal[#All],2,0)</f>
        <v>Sucursal San Lorenzo 47</v>
      </c>
      <c r="K3440" t="s">
        <v>20</v>
      </c>
      <c r="L3440" t="s">
        <v>21</v>
      </c>
      <c r="M3440" t="s">
        <v>4</v>
      </c>
      <c r="N3440" t="str">
        <f>IFERROR(VLOOKUP(ventas_starbucks_2025[[#This Row],[tamaño_sucio]],cambio_tamaño[#All],2,0),"Tamaño único")</f>
        <v>Tamaño único</v>
      </c>
      <c r="O3440">
        <v>5</v>
      </c>
      <c r="P3440">
        <v>1282.46</v>
      </c>
      <c r="Q3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0">
        <v>6412.3</v>
      </c>
      <c r="S3440" t="s">
        <v>15</v>
      </c>
      <c r="T3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40" t="str">
        <f>VLOOKUP(ventas_starbucks_2025[[#This Row],[canal_compra]],cambio_canal_compra[#All],2,0)</f>
        <v>Para llevar</v>
      </c>
      <c r="V3440" t="s">
        <v>6</v>
      </c>
      <c r="W3440" t="str">
        <f>VLOOKUP(ventas_starbucks_2025[[#This Row],[método_pago]],cambio_metodo_pago[#All],2,0)</f>
        <v>Aplicación móbil</v>
      </c>
      <c r="X3440" t="s">
        <v>7</v>
      </c>
      <c r="Y3440">
        <v>0</v>
      </c>
      <c r="Z3440" t="str">
        <f>VLOOKUP(ventas_starbucks_2025[[#This Row],[promoción_aplicada5]],promocion_cambiar[#All],2,0)</f>
        <v>2x1</v>
      </c>
      <c r="AA3440" t="s">
        <v>51</v>
      </c>
      <c r="AB3440" t="s">
        <v>52</v>
      </c>
      <c r="AC3440" t="s">
        <v>41</v>
      </c>
      <c r="AD3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0">
        <v>6.7</v>
      </c>
      <c r="AF3440">
        <v>2</v>
      </c>
      <c r="AG3440">
        <v>23</v>
      </c>
      <c r="AH3440">
        <v>18</v>
      </c>
    </row>
    <row r="3441" spans="1:34" x14ac:dyDescent="0.25">
      <c r="A3441" s="3" t="s">
        <v>3516</v>
      </c>
      <c r="B3441" s="1">
        <v>45764</v>
      </c>
      <c r="C3441" s="23">
        <f t="shared" si="265"/>
        <v>17</v>
      </c>
      <c r="D3441" s="23">
        <f t="shared" si="266"/>
        <v>4</v>
      </c>
      <c r="E3441" s="1" t="str">
        <f t="shared" si="267"/>
        <v>jueves</v>
      </c>
      <c r="F3441" s="23">
        <f t="shared" si="268"/>
        <v>4</v>
      </c>
      <c r="G3441" s="1" t="str">
        <f t="shared" si="269"/>
        <v>abril</v>
      </c>
      <c r="H3441" s="2">
        <v>0.42638888888888887</v>
      </c>
      <c r="I3441" t="s">
        <v>26</v>
      </c>
      <c r="J3441" t="str">
        <f>VLOOKUP(ventas_starbucks_2025[[#This Row],[sucursal]],cambio_sucursal[#All],2,0)</f>
        <v>Sucursal San Lorenzo 47</v>
      </c>
      <c r="K3441" t="s">
        <v>101</v>
      </c>
      <c r="L3441" t="s">
        <v>3</v>
      </c>
      <c r="M3441" t="s">
        <v>4</v>
      </c>
      <c r="N3441" t="str">
        <f>IFERROR(VLOOKUP(ventas_starbucks_2025[[#This Row],[tamaño_sucio]],cambio_tamaño[#All],2,0),"Tamaño único")</f>
        <v>Tamaño único</v>
      </c>
      <c r="O3441">
        <v>4</v>
      </c>
      <c r="P3441">
        <v>3430.25</v>
      </c>
      <c r="Q3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441">
        <v>13721</v>
      </c>
      <c r="S3441" t="s">
        <v>31</v>
      </c>
      <c r="T3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41" t="str">
        <f>VLOOKUP(ventas_starbucks_2025[[#This Row],[canal_compra]],cambio_canal_compra[#All],2,0)</f>
        <v>Entrega domicilio</v>
      </c>
      <c r="V3441" t="s">
        <v>6</v>
      </c>
      <c r="W3441" t="str">
        <f>VLOOKUP(ventas_starbucks_2025[[#This Row],[método_pago]],cambio_metodo_pago[#All],2,0)</f>
        <v>Aplicación móbil</v>
      </c>
      <c r="X3441" t="s">
        <v>7</v>
      </c>
      <c r="Y3441">
        <v>0</v>
      </c>
      <c r="Z3441" t="str">
        <f>VLOOKUP(ventas_starbucks_2025[[#This Row],[promoción_aplicada5]],promocion_cambiar[#All],2,0)</f>
        <v>2x1</v>
      </c>
      <c r="AA3441" t="s">
        <v>51</v>
      </c>
      <c r="AB3441" t="s">
        <v>18</v>
      </c>
      <c r="AC3441" t="s">
        <v>41</v>
      </c>
      <c r="AD3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1">
        <v>9.8000000000000007</v>
      </c>
      <c r="AF3441">
        <v>5</v>
      </c>
      <c r="AG3441">
        <v>43</v>
      </c>
      <c r="AH3441">
        <v>39</v>
      </c>
    </row>
    <row r="3442" spans="1:34" x14ac:dyDescent="0.25">
      <c r="A3442" s="3" t="s">
        <v>3517</v>
      </c>
      <c r="B3442" s="1">
        <v>45682</v>
      </c>
      <c r="C3442" s="23">
        <f t="shared" si="265"/>
        <v>25</v>
      </c>
      <c r="D3442" s="23">
        <f t="shared" si="266"/>
        <v>6</v>
      </c>
      <c r="E3442" s="23" t="str">
        <f t="shared" si="267"/>
        <v>sábado</v>
      </c>
      <c r="F3442" s="23">
        <f t="shared" si="268"/>
        <v>1</v>
      </c>
      <c r="G3442" s="23" t="str">
        <f t="shared" si="269"/>
        <v>enero</v>
      </c>
      <c r="H3442" s="2">
        <v>0.39097222222222222</v>
      </c>
      <c r="I3442" t="s">
        <v>1</v>
      </c>
      <c r="J3442" t="str">
        <f>VLOOKUP(ventas_starbucks_2025[[#This Row],[sucursal]],cambio_sucursal[#All],2,0)</f>
        <v>Sucursal Nueva Córdoba</v>
      </c>
      <c r="K3442" t="s">
        <v>89</v>
      </c>
      <c r="L3442" t="s">
        <v>90</v>
      </c>
      <c r="M3442" t="s">
        <v>4</v>
      </c>
      <c r="N3442" t="str">
        <f>IFERROR(VLOOKUP(ventas_starbucks_2025[[#This Row],[tamaño_sucio]],cambio_tamaño[#All],2,0),"Tamaño único")</f>
        <v>Tamaño único</v>
      </c>
      <c r="O3442">
        <v>4</v>
      </c>
      <c r="P3442">
        <v>1391.01</v>
      </c>
      <c r="Q3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2">
        <v>5564.04</v>
      </c>
      <c r="S3442" t="s">
        <v>31</v>
      </c>
      <c r="T3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42" t="str">
        <f>VLOOKUP(ventas_starbucks_2025[[#This Row],[canal_compra]],cambio_canal_compra[#All],2,0)</f>
        <v>Entrega domicilio</v>
      </c>
      <c r="V3442" t="s">
        <v>6</v>
      </c>
      <c r="W3442" t="str">
        <f>VLOOKUP(ventas_starbucks_2025[[#This Row],[método_pago]],cambio_metodo_pago[#All],2,0)</f>
        <v>Aplicación móbil</v>
      </c>
      <c r="X3442" t="s">
        <v>7</v>
      </c>
      <c r="Y3442">
        <v>15</v>
      </c>
      <c r="Z3442" t="str">
        <f>VLOOKUP(ventas_starbucks_2025[[#This Row],[promoción_aplicada5]],promocion_cambiar[#All],2,0)</f>
        <v>Combo</v>
      </c>
      <c r="AA3442" t="s">
        <v>8</v>
      </c>
      <c r="AB3442" t="s">
        <v>23</v>
      </c>
      <c r="AC3442" t="s">
        <v>41</v>
      </c>
      <c r="AD3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2">
        <v>7.8</v>
      </c>
      <c r="AF3442">
        <v>3</v>
      </c>
      <c r="AG3442">
        <v>12</v>
      </c>
      <c r="AH3442">
        <v>8</v>
      </c>
    </row>
    <row r="3443" spans="1:34" x14ac:dyDescent="0.25">
      <c r="A3443" s="3" t="s">
        <v>3518</v>
      </c>
      <c r="B3443" s="1">
        <v>45667</v>
      </c>
      <c r="C3443" s="23">
        <f t="shared" si="265"/>
        <v>10</v>
      </c>
      <c r="D3443" s="23">
        <f t="shared" si="266"/>
        <v>5</v>
      </c>
      <c r="E3443" s="23" t="str">
        <f t="shared" si="267"/>
        <v>viernes</v>
      </c>
      <c r="F3443" s="23">
        <f t="shared" si="268"/>
        <v>1</v>
      </c>
      <c r="G3443" s="23" t="str">
        <f t="shared" si="269"/>
        <v>enero</v>
      </c>
      <c r="H3443" s="2">
        <v>0.52638888888888891</v>
      </c>
      <c r="I3443" t="s">
        <v>57</v>
      </c>
      <c r="J3443" t="str">
        <f>VLOOKUP(ventas_starbucks_2025[[#This Row],[sucursal]],cambio_sucursal[#All],2,0)</f>
        <v>Sucursal Avda Colón</v>
      </c>
      <c r="K3443" t="s">
        <v>54</v>
      </c>
      <c r="L3443" t="s">
        <v>44</v>
      </c>
      <c r="M3443" t="s">
        <v>45</v>
      </c>
      <c r="N3443" t="str">
        <f>IFERROR(VLOOKUP(ventas_starbucks_2025[[#This Row],[tamaño_sucio]],cambio_tamaño[#All],2,0),"Tamaño único")</f>
        <v>Grande</v>
      </c>
      <c r="O3443">
        <v>3</v>
      </c>
      <c r="P3443">
        <v>1562.67</v>
      </c>
      <c r="Q3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3">
        <v>4688.01</v>
      </c>
      <c r="S3443" t="s">
        <v>31</v>
      </c>
      <c r="T3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3" t="str">
        <f>VLOOKUP(ventas_starbucks_2025[[#This Row],[canal_compra]],cambio_canal_compra[#All],2,0)</f>
        <v>Entrega domicilio</v>
      </c>
      <c r="V3443" t="s">
        <v>16</v>
      </c>
      <c r="W3443" t="str">
        <f>VLOOKUP(ventas_starbucks_2025[[#This Row],[método_pago]],cambio_metodo_pago[#All],2,0)</f>
        <v>Tarjeta</v>
      </c>
      <c r="X3443" t="s">
        <v>22</v>
      </c>
      <c r="Y3443">
        <v>0</v>
      </c>
      <c r="Z3443" t="str">
        <f>VLOOKUP(ventas_starbucks_2025[[#This Row],[promoción_aplicada5]],promocion_cambiar[#All],2,0)</f>
        <v>Ninguna</v>
      </c>
      <c r="AA3443" t="s">
        <v>17</v>
      </c>
      <c r="AB3443" t="s">
        <v>52</v>
      </c>
      <c r="AC3443" t="s">
        <v>24</v>
      </c>
      <c r="AD3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43">
        <v>2.8</v>
      </c>
      <c r="AF3443">
        <v>1</v>
      </c>
      <c r="AG3443">
        <v>17</v>
      </c>
      <c r="AH3443">
        <v>14</v>
      </c>
    </row>
    <row r="3444" spans="1:34" x14ac:dyDescent="0.25">
      <c r="A3444" s="3" t="s">
        <v>3519</v>
      </c>
      <c r="B3444" s="1">
        <v>45762</v>
      </c>
      <c r="C3444" s="23">
        <f t="shared" si="265"/>
        <v>15</v>
      </c>
      <c r="D3444" s="23">
        <f t="shared" si="266"/>
        <v>2</v>
      </c>
      <c r="E3444" s="1" t="str">
        <f t="shared" si="267"/>
        <v>martes</v>
      </c>
      <c r="F3444" s="23">
        <f t="shared" si="268"/>
        <v>4</v>
      </c>
      <c r="G3444" s="1" t="str">
        <f t="shared" si="269"/>
        <v>abril</v>
      </c>
      <c r="H3444" s="2">
        <v>0.52638888888888891</v>
      </c>
      <c r="I3444" t="s">
        <v>1</v>
      </c>
      <c r="J3444" t="str">
        <f>VLOOKUP(ventas_starbucks_2025[[#This Row],[sucursal]],cambio_sucursal[#All],2,0)</f>
        <v>Sucursal Nueva Córdoba</v>
      </c>
      <c r="K3444" t="s">
        <v>13</v>
      </c>
      <c r="L3444" t="s">
        <v>14</v>
      </c>
      <c r="M3444" t="s">
        <v>4</v>
      </c>
      <c r="N3444" t="str">
        <f>IFERROR(VLOOKUP(ventas_starbucks_2025[[#This Row],[tamaño_sucio]],cambio_tamaño[#All],2,0),"Tamaño único")</f>
        <v>Tamaño único</v>
      </c>
      <c r="O3444">
        <v>3</v>
      </c>
      <c r="P3444">
        <v>1843.72</v>
      </c>
      <c r="Q3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4">
        <v>5531.16</v>
      </c>
      <c r="S3444" t="s">
        <v>15</v>
      </c>
      <c r="T3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44" t="str">
        <f>VLOOKUP(ventas_starbucks_2025[[#This Row],[canal_compra]],cambio_canal_compra[#All],2,0)</f>
        <v>Para llevar</v>
      </c>
      <c r="V3444" t="s">
        <v>6</v>
      </c>
      <c r="W3444" t="str">
        <f>VLOOKUP(ventas_starbucks_2025[[#This Row],[método_pago]],cambio_metodo_pago[#All],2,0)</f>
        <v>Aplicación móbil</v>
      </c>
      <c r="X3444" t="s">
        <v>7</v>
      </c>
      <c r="Y3444">
        <v>10</v>
      </c>
      <c r="Z3444" t="str">
        <f>VLOOKUP(ventas_starbucks_2025[[#This Row],[promoción_aplicada5]],promocion_cambiar[#All],2,0)</f>
        <v>Ninguna</v>
      </c>
      <c r="AA3444" t="s">
        <v>17</v>
      </c>
      <c r="AB3444" t="s">
        <v>32</v>
      </c>
      <c r="AC3444" t="s">
        <v>24</v>
      </c>
      <c r="AD3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4">
        <v>9.1</v>
      </c>
      <c r="AF3444">
        <v>1</v>
      </c>
      <c r="AG3444">
        <v>14</v>
      </c>
      <c r="AH3444">
        <v>11</v>
      </c>
    </row>
    <row r="3445" spans="1:34" x14ac:dyDescent="0.25">
      <c r="A3445" s="3" t="s">
        <v>3520</v>
      </c>
      <c r="B3445" s="1">
        <v>45757</v>
      </c>
      <c r="C3445" s="23">
        <f t="shared" si="265"/>
        <v>10</v>
      </c>
      <c r="D3445" s="23">
        <f t="shared" si="266"/>
        <v>4</v>
      </c>
      <c r="E3445" s="23" t="str">
        <f t="shared" si="267"/>
        <v>jueves</v>
      </c>
      <c r="F3445" s="23">
        <f t="shared" si="268"/>
        <v>4</v>
      </c>
      <c r="G3445" s="23" t="str">
        <f t="shared" si="269"/>
        <v>abril</v>
      </c>
      <c r="H3445" s="2">
        <v>0.62152777777777779</v>
      </c>
      <c r="I3445" t="s">
        <v>1</v>
      </c>
      <c r="J3445" t="str">
        <f>VLOOKUP(ventas_starbucks_2025[[#This Row],[sucursal]],cambio_sucursal[#All],2,0)</f>
        <v>Sucursal Nueva Córdoba</v>
      </c>
      <c r="K3445" t="s">
        <v>358</v>
      </c>
      <c r="L3445" t="s">
        <v>44</v>
      </c>
      <c r="M3445" t="s">
        <v>45</v>
      </c>
      <c r="N3445" t="str">
        <f>IFERROR(VLOOKUP(ventas_starbucks_2025[[#This Row],[tamaño_sucio]],cambio_tamaño[#All],2,0),"Tamaño único")</f>
        <v>Grande</v>
      </c>
      <c r="O3445">
        <v>3</v>
      </c>
      <c r="P3445">
        <v>1675.27</v>
      </c>
      <c r="Q3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5">
        <v>5025.8100000000004</v>
      </c>
      <c r="S3445" t="s">
        <v>5</v>
      </c>
      <c r="T3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45" t="str">
        <f>VLOOKUP(ventas_starbucks_2025[[#This Row],[canal_compra]],cambio_canal_compra[#All],2,0)</f>
        <v>En tienda</v>
      </c>
      <c r="V3445" t="s">
        <v>40</v>
      </c>
      <c r="W3445" t="str">
        <f>VLOOKUP(ventas_starbucks_2025[[#This Row],[método_pago]],cambio_metodo_pago[#All],2,0)</f>
        <v>Efectivo</v>
      </c>
      <c r="X3445" t="s">
        <v>7</v>
      </c>
      <c r="Y3445">
        <v>0</v>
      </c>
      <c r="Z3445" t="str">
        <f>VLOOKUP(ventas_starbucks_2025[[#This Row],[promoción_aplicada5]],promocion_cambiar[#All],2,0)</f>
        <v>Hora Feliz</v>
      </c>
      <c r="AA3445" t="s">
        <v>36</v>
      </c>
      <c r="AB3445" t="s">
        <v>29</v>
      </c>
      <c r="AC3445" t="s">
        <v>41</v>
      </c>
      <c r="AD3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5">
        <v>6.1</v>
      </c>
      <c r="AF3445">
        <v>2</v>
      </c>
      <c r="AG3445">
        <v>43</v>
      </c>
      <c r="AH3445">
        <v>40</v>
      </c>
    </row>
    <row r="3446" spans="1:34" x14ac:dyDescent="0.25">
      <c r="A3446" s="3" t="s">
        <v>3521</v>
      </c>
      <c r="B3446" s="1">
        <v>45758</v>
      </c>
      <c r="C3446" s="23">
        <f t="shared" si="265"/>
        <v>11</v>
      </c>
      <c r="D3446" s="23">
        <f t="shared" si="266"/>
        <v>5</v>
      </c>
      <c r="E3446" s="23" t="str">
        <f t="shared" si="267"/>
        <v>viernes</v>
      </c>
      <c r="F3446" s="23">
        <f t="shared" si="268"/>
        <v>4</v>
      </c>
      <c r="G3446" s="23" t="str">
        <f t="shared" si="269"/>
        <v>abril</v>
      </c>
      <c r="H3446" s="2">
        <v>0.42569444444444443</v>
      </c>
      <c r="I3446" t="s">
        <v>12</v>
      </c>
      <c r="J3446" t="str">
        <f>VLOOKUP(ventas_starbucks_2025[[#This Row],[sucursal]],cambio_sucursal[#All],2,0)</f>
        <v>Sucursal Córdoba Shopping</v>
      </c>
      <c r="K3446" t="s">
        <v>173</v>
      </c>
      <c r="L3446" t="s">
        <v>35</v>
      </c>
      <c r="M3446" t="s">
        <v>4</v>
      </c>
      <c r="N3446" t="str">
        <f>IFERROR(VLOOKUP(ventas_starbucks_2025[[#This Row],[tamaño_sucio]],cambio_tamaño[#All],2,0),"Tamaño único")</f>
        <v>Tamaño único</v>
      </c>
      <c r="O3446">
        <v>5</v>
      </c>
      <c r="P3446">
        <v>918.95</v>
      </c>
      <c r="Q3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46">
        <v>4594.75</v>
      </c>
      <c r="S3446" t="s">
        <v>5</v>
      </c>
      <c r="T3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6" t="str">
        <f>VLOOKUP(ventas_starbucks_2025[[#This Row],[canal_compra]],cambio_canal_compra[#All],2,0)</f>
        <v>En tienda</v>
      </c>
      <c r="V3446" t="s">
        <v>40</v>
      </c>
      <c r="W3446" t="str">
        <f>VLOOKUP(ventas_starbucks_2025[[#This Row],[método_pago]],cambio_metodo_pago[#All],2,0)</f>
        <v>Efectivo</v>
      </c>
      <c r="X3446" t="s">
        <v>7</v>
      </c>
      <c r="Y3446">
        <v>10</v>
      </c>
      <c r="Z3446" t="str">
        <f>VLOOKUP(ventas_starbucks_2025[[#This Row],[promoción_aplicada5]],promocion_cambiar[#All],2,0)</f>
        <v>2x1</v>
      </c>
      <c r="AA3446" t="s">
        <v>51</v>
      </c>
      <c r="AB3446" t="s">
        <v>32</v>
      </c>
      <c r="AC3446" t="s">
        <v>41</v>
      </c>
      <c r="AD3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46">
        <v>4.5999999999999996</v>
      </c>
      <c r="AF3446">
        <v>1</v>
      </c>
      <c r="AG3446">
        <v>36</v>
      </c>
      <c r="AH3446">
        <v>31</v>
      </c>
    </row>
    <row r="3447" spans="1:34" x14ac:dyDescent="0.25">
      <c r="A3447" s="3" t="s">
        <v>3522</v>
      </c>
      <c r="B3447" s="1">
        <v>45753</v>
      </c>
      <c r="C3447" s="23">
        <f t="shared" si="265"/>
        <v>6</v>
      </c>
      <c r="D3447" s="23">
        <f t="shared" si="266"/>
        <v>7</v>
      </c>
      <c r="E3447" s="1" t="str">
        <f t="shared" si="267"/>
        <v>domingo</v>
      </c>
      <c r="F3447" s="23">
        <f t="shared" si="268"/>
        <v>4</v>
      </c>
      <c r="G3447" s="1" t="str">
        <f t="shared" si="269"/>
        <v>abril</v>
      </c>
      <c r="H3447" s="2">
        <v>0.52222222222222225</v>
      </c>
      <c r="I3447" t="s">
        <v>12</v>
      </c>
      <c r="J3447" t="str">
        <f>VLOOKUP(ventas_starbucks_2025[[#This Row],[sucursal]],cambio_sucursal[#All],2,0)</f>
        <v>Sucursal Córdoba Shopping</v>
      </c>
      <c r="K3447" t="s">
        <v>327</v>
      </c>
      <c r="L3447" t="s">
        <v>44</v>
      </c>
      <c r="M3447" t="s">
        <v>50</v>
      </c>
      <c r="N3447" t="str">
        <f>IFERROR(VLOOKUP(ventas_starbucks_2025[[#This Row],[tamaño_sucio]],cambio_tamaño[#All],2,0),"Tamaño único")</f>
        <v>Mediano</v>
      </c>
      <c r="O3447">
        <v>2</v>
      </c>
      <c r="P3447">
        <v>1666.91</v>
      </c>
      <c r="Q3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7">
        <v>3333.82</v>
      </c>
      <c r="S3447" t="s">
        <v>31</v>
      </c>
      <c r="T3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7" t="str">
        <f>VLOOKUP(ventas_starbucks_2025[[#This Row],[canal_compra]],cambio_canal_compra[#All],2,0)</f>
        <v>Entrega domicilio</v>
      </c>
      <c r="V3447" t="s">
        <v>6</v>
      </c>
      <c r="W3447" t="str">
        <f>VLOOKUP(ventas_starbucks_2025[[#This Row],[método_pago]],cambio_metodo_pago[#All],2,0)</f>
        <v>Aplicación móbil</v>
      </c>
      <c r="X3447" t="s">
        <v>7</v>
      </c>
      <c r="Y3447">
        <v>0</v>
      </c>
      <c r="Z3447" t="str">
        <f>VLOOKUP(ventas_starbucks_2025[[#This Row],[promoción_aplicada5]],promocion_cambiar[#All],2,0)</f>
        <v>Ninguna</v>
      </c>
      <c r="AA3447" t="s">
        <v>17</v>
      </c>
      <c r="AB3447" t="s">
        <v>52</v>
      </c>
      <c r="AC3447" t="s">
        <v>10</v>
      </c>
      <c r="AD3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7">
        <v>7.5</v>
      </c>
      <c r="AF3447">
        <v>2</v>
      </c>
      <c r="AG3447">
        <v>28</v>
      </c>
      <c r="AH3447">
        <v>26</v>
      </c>
    </row>
    <row r="3448" spans="1:34" x14ac:dyDescent="0.25">
      <c r="A3448" s="3" t="s">
        <v>3523</v>
      </c>
      <c r="B3448" s="1">
        <v>45708</v>
      </c>
      <c r="C3448" s="23">
        <f t="shared" si="265"/>
        <v>20</v>
      </c>
      <c r="D3448" s="23">
        <f t="shared" si="266"/>
        <v>4</v>
      </c>
      <c r="E3448" s="1" t="str">
        <f t="shared" si="267"/>
        <v>jueves</v>
      </c>
      <c r="F3448" s="23">
        <f t="shared" si="268"/>
        <v>2</v>
      </c>
      <c r="G3448" s="1" t="str">
        <f t="shared" si="269"/>
        <v>febrero</v>
      </c>
      <c r="H3448" s="2">
        <v>0.4861111111111111</v>
      </c>
      <c r="I3448" t="s">
        <v>12</v>
      </c>
      <c r="J3448" t="str">
        <f>VLOOKUP(ventas_starbucks_2025[[#This Row],[sucursal]],cambio_sucursal[#All],2,0)</f>
        <v>Sucursal Córdoba Shopping</v>
      </c>
      <c r="K3448" t="s">
        <v>94</v>
      </c>
      <c r="L3448" t="s">
        <v>70</v>
      </c>
      <c r="M3448" t="s">
        <v>50</v>
      </c>
      <c r="N3448" t="str">
        <f>IFERROR(VLOOKUP(ventas_starbucks_2025[[#This Row],[tamaño_sucio]],cambio_tamaño[#All],2,0),"Tamaño único")</f>
        <v>Mediano</v>
      </c>
      <c r="O3448">
        <v>1</v>
      </c>
      <c r="P3448">
        <v>1692.12</v>
      </c>
      <c r="Q3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8">
        <v>1692.12</v>
      </c>
      <c r="S3448" t="s">
        <v>31</v>
      </c>
      <c r="T3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8" t="str">
        <f>VLOOKUP(ventas_starbucks_2025[[#This Row],[canal_compra]],cambio_canal_compra[#All],2,0)</f>
        <v>Entrega domicilio</v>
      </c>
      <c r="V3448" t="s">
        <v>6</v>
      </c>
      <c r="W3448" t="str">
        <f>VLOOKUP(ventas_starbucks_2025[[#This Row],[método_pago]],cambio_metodo_pago[#All],2,0)</f>
        <v>Aplicación móbil</v>
      </c>
      <c r="X3448" t="s">
        <v>22</v>
      </c>
      <c r="Y3448">
        <v>0</v>
      </c>
      <c r="Z3448" t="str">
        <f>VLOOKUP(ventas_starbucks_2025[[#This Row],[promoción_aplicada5]],promocion_cambiar[#All],2,0)</f>
        <v>Ninguna</v>
      </c>
      <c r="AA3448" t="s">
        <v>17</v>
      </c>
      <c r="AB3448" t="s">
        <v>18</v>
      </c>
      <c r="AC3448" t="s">
        <v>41</v>
      </c>
      <c r="AD3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8">
        <v>6.7</v>
      </c>
      <c r="AF3448">
        <v>2</v>
      </c>
      <c r="AG3448">
        <v>26</v>
      </c>
      <c r="AH3448">
        <v>25</v>
      </c>
    </row>
    <row r="3449" spans="1:34" x14ac:dyDescent="0.25">
      <c r="A3449" s="3" t="s">
        <v>3524</v>
      </c>
      <c r="B3449" s="1">
        <v>45753</v>
      </c>
      <c r="C3449" s="23">
        <f t="shared" si="265"/>
        <v>6</v>
      </c>
      <c r="D3449" s="23">
        <f t="shared" si="266"/>
        <v>7</v>
      </c>
      <c r="E3449" s="23" t="str">
        <f t="shared" si="267"/>
        <v>domingo</v>
      </c>
      <c r="F3449" s="23">
        <f t="shared" si="268"/>
        <v>4</v>
      </c>
      <c r="G3449" s="23" t="str">
        <f t="shared" si="269"/>
        <v>abril</v>
      </c>
      <c r="H3449" s="2">
        <v>0.50486111111111109</v>
      </c>
      <c r="I3449" t="s">
        <v>12</v>
      </c>
      <c r="J3449" t="str">
        <f>VLOOKUP(ventas_starbucks_2025[[#This Row],[sucursal]],cambio_sucursal[#All],2,0)</f>
        <v>Sucursal Córdoba Shopping</v>
      </c>
      <c r="K3449" t="s">
        <v>89</v>
      </c>
      <c r="L3449" t="s">
        <v>90</v>
      </c>
      <c r="M3449" t="s">
        <v>4</v>
      </c>
      <c r="N3449" t="str">
        <f>IFERROR(VLOOKUP(ventas_starbucks_2025[[#This Row],[tamaño_sucio]],cambio_tamaño[#All],2,0),"Tamaño único")</f>
        <v>Tamaño único</v>
      </c>
      <c r="O3449">
        <v>3</v>
      </c>
      <c r="P3449">
        <v>1643.84</v>
      </c>
      <c r="Q3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9">
        <v>4931.5200000000004</v>
      </c>
      <c r="S3449" t="s">
        <v>5</v>
      </c>
      <c r="T3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9" t="str">
        <f>VLOOKUP(ventas_starbucks_2025[[#This Row],[canal_compra]],cambio_canal_compra[#All],2,0)</f>
        <v>En tienda</v>
      </c>
      <c r="V3449" t="s">
        <v>6</v>
      </c>
      <c r="W3449" t="str">
        <f>VLOOKUP(ventas_starbucks_2025[[#This Row],[método_pago]],cambio_metodo_pago[#All],2,0)</f>
        <v>Aplicación móbil</v>
      </c>
      <c r="X3449" t="s">
        <v>22</v>
      </c>
      <c r="Y3449">
        <v>0</v>
      </c>
      <c r="Z3449" t="str">
        <f>VLOOKUP(ventas_starbucks_2025[[#This Row],[promoción_aplicada5]],promocion_cambiar[#All],2,0)</f>
        <v>2x1</v>
      </c>
      <c r="AA3449" t="s">
        <v>51</v>
      </c>
      <c r="AB3449" t="s">
        <v>9</v>
      </c>
      <c r="AC3449" t="s">
        <v>10</v>
      </c>
      <c r="AD3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9">
        <v>5.6</v>
      </c>
      <c r="AF3449">
        <v>5</v>
      </c>
      <c r="AG3449">
        <v>35</v>
      </c>
      <c r="AH3449">
        <v>32</v>
      </c>
    </row>
    <row r="3450" spans="1:34" x14ac:dyDescent="0.25">
      <c r="A3450" s="3" t="s">
        <v>3525</v>
      </c>
      <c r="B3450" s="1">
        <v>45675</v>
      </c>
      <c r="C3450" s="23">
        <f t="shared" si="265"/>
        <v>18</v>
      </c>
      <c r="D3450" s="23">
        <f t="shared" si="266"/>
        <v>6</v>
      </c>
      <c r="E3450" s="23" t="str">
        <f t="shared" si="267"/>
        <v>sábado</v>
      </c>
      <c r="F3450" s="23">
        <f t="shared" si="268"/>
        <v>1</v>
      </c>
      <c r="G3450" s="23" t="str">
        <f t="shared" si="269"/>
        <v>enero</v>
      </c>
      <c r="H3450" s="2">
        <v>0.38819444444444445</v>
      </c>
      <c r="I3450" t="s">
        <v>12</v>
      </c>
      <c r="J3450" t="str">
        <f>VLOOKUP(ventas_starbucks_2025[[#This Row],[sucursal]],cambio_sucursal[#All],2,0)</f>
        <v>Sucursal Córdoba Shopping</v>
      </c>
      <c r="K3450" t="s">
        <v>67</v>
      </c>
      <c r="L3450" t="s">
        <v>35</v>
      </c>
      <c r="M3450" t="s">
        <v>4</v>
      </c>
      <c r="N3450" t="str">
        <f>IFERROR(VLOOKUP(ventas_starbucks_2025[[#This Row],[tamaño_sucio]],cambio_tamaño[#All],2,0),"Tamaño único")</f>
        <v>Tamaño único</v>
      </c>
      <c r="O3450">
        <v>5</v>
      </c>
      <c r="P3450">
        <v>972.14</v>
      </c>
      <c r="Q3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50">
        <v>4860.7</v>
      </c>
      <c r="S3450" t="s">
        <v>5</v>
      </c>
      <c r="T3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0" t="str">
        <f>VLOOKUP(ventas_starbucks_2025[[#This Row],[canal_compra]],cambio_canal_compra[#All],2,0)</f>
        <v>En tienda</v>
      </c>
      <c r="V3450" t="s">
        <v>6</v>
      </c>
      <c r="W3450" t="str">
        <f>VLOOKUP(ventas_starbucks_2025[[#This Row],[método_pago]],cambio_metodo_pago[#All],2,0)</f>
        <v>Aplicación móbil</v>
      </c>
      <c r="X3450" t="s">
        <v>22</v>
      </c>
      <c r="Y3450">
        <v>0</v>
      </c>
      <c r="Z3450" t="str">
        <f>VLOOKUP(ventas_starbucks_2025[[#This Row],[promoción_aplicada5]],promocion_cambiar[#All],2,0)</f>
        <v>Combo</v>
      </c>
      <c r="AA3450" t="s">
        <v>8</v>
      </c>
      <c r="AB3450" t="s">
        <v>52</v>
      </c>
      <c r="AC3450" t="s">
        <v>41</v>
      </c>
      <c r="AD3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50">
        <v>13.3</v>
      </c>
      <c r="AF3450">
        <v>2</v>
      </c>
      <c r="AG3450">
        <v>22</v>
      </c>
      <c r="AH3450">
        <v>17</v>
      </c>
    </row>
    <row r="3451" spans="1:34" x14ac:dyDescent="0.25">
      <c r="A3451" s="3" t="s">
        <v>3526</v>
      </c>
      <c r="B3451" s="1">
        <v>45682</v>
      </c>
      <c r="C3451" s="23">
        <f t="shared" si="265"/>
        <v>25</v>
      </c>
      <c r="D3451" s="23">
        <f t="shared" si="266"/>
        <v>6</v>
      </c>
      <c r="E3451" s="23" t="str">
        <f t="shared" si="267"/>
        <v>sábado</v>
      </c>
      <c r="F3451" s="23">
        <f t="shared" si="268"/>
        <v>1</v>
      </c>
      <c r="G3451" s="23" t="str">
        <f t="shared" si="269"/>
        <v>enero</v>
      </c>
      <c r="H3451" s="2">
        <v>0.87430555555555556</v>
      </c>
      <c r="I3451" t="s">
        <v>1</v>
      </c>
      <c r="J3451" t="str">
        <f>VLOOKUP(ventas_starbucks_2025[[#This Row],[sucursal]],cambio_sucursal[#All],2,0)</f>
        <v>Sucursal Nueva Córdoba</v>
      </c>
      <c r="K3451" t="s">
        <v>20</v>
      </c>
      <c r="L3451" t="s">
        <v>21</v>
      </c>
      <c r="M3451" t="s">
        <v>4</v>
      </c>
      <c r="N3451" t="str">
        <f>IFERROR(VLOOKUP(ventas_starbucks_2025[[#This Row],[tamaño_sucio]],cambio_tamaño[#All],2,0),"Tamaño único")</f>
        <v>Tamaño único</v>
      </c>
      <c r="O3451">
        <v>2</v>
      </c>
      <c r="P3451">
        <v>884.7</v>
      </c>
      <c r="Q3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51">
        <v>1769.4</v>
      </c>
      <c r="S3451" t="s">
        <v>15</v>
      </c>
      <c r="T3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1" t="str">
        <f>VLOOKUP(ventas_starbucks_2025[[#This Row],[canal_compra]],cambio_canal_compra[#All],2,0)</f>
        <v>Para llevar</v>
      </c>
      <c r="V3451" t="s">
        <v>6</v>
      </c>
      <c r="W3451" t="str">
        <f>VLOOKUP(ventas_starbucks_2025[[#This Row],[método_pago]],cambio_metodo_pago[#All],2,0)</f>
        <v>Aplicación móbil</v>
      </c>
      <c r="X3451" t="s">
        <v>22</v>
      </c>
      <c r="Y3451">
        <v>0</v>
      </c>
      <c r="Z3451" t="str">
        <f>VLOOKUP(ventas_starbucks_2025[[#This Row],[promoción_aplicada5]],promocion_cambiar[#All],2,0)</f>
        <v>Ninguna</v>
      </c>
      <c r="AA3451" t="s">
        <v>17</v>
      </c>
      <c r="AB3451" t="s">
        <v>9</v>
      </c>
      <c r="AC3451" t="s">
        <v>10</v>
      </c>
      <c r="AD3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51">
        <v>13.2</v>
      </c>
      <c r="AF3451">
        <v>1</v>
      </c>
      <c r="AG3451">
        <v>31</v>
      </c>
      <c r="AH3451">
        <v>29</v>
      </c>
    </row>
    <row r="3452" spans="1:34" x14ac:dyDescent="0.25">
      <c r="A3452" s="3" t="s">
        <v>3527</v>
      </c>
      <c r="B3452" s="1">
        <v>45756</v>
      </c>
      <c r="C3452" s="23">
        <f t="shared" si="265"/>
        <v>9</v>
      </c>
      <c r="D3452" s="23">
        <f t="shared" si="266"/>
        <v>3</v>
      </c>
      <c r="E3452" s="23" t="str">
        <f t="shared" si="267"/>
        <v>miércoles</v>
      </c>
      <c r="F3452" s="23">
        <f t="shared" si="268"/>
        <v>4</v>
      </c>
      <c r="G3452" s="23" t="str">
        <f t="shared" si="269"/>
        <v>abril</v>
      </c>
      <c r="H3452" s="2">
        <v>0.80208333333333337</v>
      </c>
      <c r="I3452" t="s">
        <v>1</v>
      </c>
      <c r="J3452" t="str">
        <f>VLOOKUP(ventas_starbucks_2025[[#This Row],[sucursal]],cambio_sucursal[#All],2,0)</f>
        <v>Sucursal Nueva Córdoba</v>
      </c>
      <c r="K3452" t="s">
        <v>284</v>
      </c>
      <c r="L3452" t="s">
        <v>35</v>
      </c>
      <c r="M3452" t="s">
        <v>4</v>
      </c>
      <c r="N3452" t="str">
        <f>IFERROR(VLOOKUP(ventas_starbucks_2025[[#This Row],[tamaño_sucio]],cambio_tamaño[#All],2,0),"Tamaño único")</f>
        <v>Tamaño único</v>
      </c>
      <c r="O3452">
        <v>2</v>
      </c>
      <c r="P3452">
        <v>1226.8399999999999</v>
      </c>
      <c r="Q3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2">
        <v>2453.6799999999998</v>
      </c>
      <c r="S3452" t="s">
        <v>15</v>
      </c>
      <c r="T3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2" t="str">
        <f>VLOOKUP(ventas_starbucks_2025[[#This Row],[canal_compra]],cambio_canal_compra[#All],2,0)</f>
        <v>Para llevar</v>
      </c>
      <c r="V3452" t="s">
        <v>40</v>
      </c>
      <c r="W3452" t="str">
        <f>VLOOKUP(ventas_starbucks_2025[[#This Row],[método_pago]],cambio_metodo_pago[#All],2,0)</f>
        <v>Efectivo</v>
      </c>
      <c r="X3452" t="s">
        <v>22</v>
      </c>
      <c r="Y3452">
        <v>0</v>
      </c>
      <c r="Z3452" t="str">
        <f>VLOOKUP(ventas_starbucks_2025[[#This Row],[promoción_aplicada5]],promocion_cambiar[#All],2,0)</f>
        <v>Ninguna</v>
      </c>
      <c r="AA3452" t="s">
        <v>17</v>
      </c>
      <c r="AB3452" t="s">
        <v>9</v>
      </c>
      <c r="AC3452" t="s">
        <v>41</v>
      </c>
      <c r="AD3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52">
        <v>10.1</v>
      </c>
      <c r="AF3452">
        <v>5</v>
      </c>
      <c r="AG3452">
        <v>38</v>
      </c>
      <c r="AH3452">
        <v>36</v>
      </c>
    </row>
    <row r="3453" spans="1:34" x14ac:dyDescent="0.25">
      <c r="A3453" s="3" t="s">
        <v>3528</v>
      </c>
      <c r="B3453" s="1">
        <v>45689</v>
      </c>
      <c r="C3453" s="23">
        <f t="shared" si="265"/>
        <v>1</v>
      </c>
      <c r="D3453" s="23">
        <f t="shared" si="266"/>
        <v>6</v>
      </c>
      <c r="E3453" s="23" t="str">
        <f t="shared" si="267"/>
        <v>sábado</v>
      </c>
      <c r="F3453" s="23">
        <f t="shared" si="268"/>
        <v>2</v>
      </c>
      <c r="G3453" s="23" t="str">
        <f t="shared" si="269"/>
        <v>febrero</v>
      </c>
      <c r="H3453" s="2">
        <v>0.56666666666666665</v>
      </c>
      <c r="I3453" t="s">
        <v>1</v>
      </c>
      <c r="J3453" t="str">
        <f>VLOOKUP(ventas_starbucks_2025[[#This Row],[sucursal]],cambio_sucursal[#All],2,0)</f>
        <v>Sucursal Nueva Córdoba</v>
      </c>
      <c r="K3453" t="s">
        <v>327</v>
      </c>
      <c r="L3453" t="s">
        <v>44</v>
      </c>
      <c r="M3453" t="s">
        <v>50</v>
      </c>
      <c r="N3453" t="str">
        <f>IFERROR(VLOOKUP(ventas_starbucks_2025[[#This Row],[tamaño_sucio]],cambio_tamaño[#All],2,0),"Tamaño único")</f>
        <v>Mediano</v>
      </c>
      <c r="O3453">
        <v>2</v>
      </c>
      <c r="P3453">
        <v>1746.46</v>
      </c>
      <c r="Q3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3">
        <v>3492.92</v>
      </c>
      <c r="S3453" t="s">
        <v>15</v>
      </c>
      <c r="T3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3" t="str">
        <f>VLOOKUP(ventas_starbucks_2025[[#This Row],[canal_compra]],cambio_canal_compra[#All],2,0)</f>
        <v>Para llevar</v>
      </c>
      <c r="V3453" t="s">
        <v>40</v>
      </c>
      <c r="W3453" t="str">
        <f>VLOOKUP(ventas_starbucks_2025[[#This Row],[método_pago]],cambio_metodo_pago[#All],2,0)</f>
        <v>Efectivo</v>
      </c>
      <c r="X3453" t="s">
        <v>22</v>
      </c>
      <c r="Y3453">
        <v>0</v>
      </c>
      <c r="Z3453" t="str">
        <f>VLOOKUP(ventas_starbucks_2025[[#This Row],[promoción_aplicada5]],promocion_cambiar[#All],2,0)</f>
        <v>2x1</v>
      </c>
      <c r="AA3453" t="s">
        <v>51</v>
      </c>
      <c r="AB3453" t="s">
        <v>32</v>
      </c>
      <c r="AC3453" t="s">
        <v>10</v>
      </c>
      <c r="AD3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53">
        <v>11.9</v>
      </c>
      <c r="AF3453">
        <v>5</v>
      </c>
      <c r="AG3453">
        <v>38</v>
      </c>
      <c r="AH3453">
        <v>36</v>
      </c>
    </row>
    <row r="3454" spans="1:34" x14ac:dyDescent="0.25">
      <c r="A3454" s="3" t="s">
        <v>3529</v>
      </c>
      <c r="B3454" s="1">
        <v>45736</v>
      </c>
      <c r="C3454" s="23">
        <f t="shared" si="265"/>
        <v>20</v>
      </c>
      <c r="D3454" s="23">
        <f t="shared" si="266"/>
        <v>4</v>
      </c>
      <c r="E3454" s="1" t="str">
        <f t="shared" si="267"/>
        <v>jueves</v>
      </c>
      <c r="F3454" s="23">
        <f t="shared" si="268"/>
        <v>3</v>
      </c>
      <c r="G3454" s="1" t="str">
        <f t="shared" si="269"/>
        <v>marzo</v>
      </c>
      <c r="H3454" s="2">
        <v>0.48888888888888887</v>
      </c>
      <c r="I3454" t="s">
        <v>12</v>
      </c>
      <c r="J3454" t="str">
        <f>VLOOKUP(ventas_starbucks_2025[[#This Row],[sucursal]],cambio_sucursal[#All],2,0)</f>
        <v>Sucursal Córdoba Shopping</v>
      </c>
      <c r="K3454" t="s">
        <v>27</v>
      </c>
      <c r="L3454" t="s">
        <v>28</v>
      </c>
      <c r="M3454" t="s">
        <v>4</v>
      </c>
      <c r="N3454" t="str">
        <f>IFERROR(VLOOKUP(ventas_starbucks_2025[[#This Row],[tamaño_sucio]],cambio_tamaño[#All],2,0),"Tamaño único")</f>
        <v>Tamaño único</v>
      </c>
      <c r="O3454">
        <v>2</v>
      </c>
      <c r="P3454">
        <v>2598.98</v>
      </c>
      <c r="Q3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54">
        <v>5197.96</v>
      </c>
      <c r="S3454" t="s">
        <v>31</v>
      </c>
      <c r="T3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54" t="str">
        <f>VLOOKUP(ventas_starbucks_2025[[#This Row],[canal_compra]],cambio_canal_compra[#All],2,0)</f>
        <v>Entrega domicilio</v>
      </c>
      <c r="V3454" t="s">
        <v>6</v>
      </c>
      <c r="W3454" t="str">
        <f>VLOOKUP(ventas_starbucks_2025[[#This Row],[método_pago]],cambio_metodo_pago[#All],2,0)</f>
        <v>Aplicación móbil</v>
      </c>
      <c r="X3454" t="s">
        <v>22</v>
      </c>
      <c r="Y3454">
        <v>0</v>
      </c>
      <c r="Z3454" t="str">
        <f>VLOOKUP(ventas_starbucks_2025[[#This Row],[promoción_aplicada5]],promocion_cambiar[#All],2,0)</f>
        <v>Combo</v>
      </c>
      <c r="AA3454" t="s">
        <v>8</v>
      </c>
      <c r="AB3454" t="s">
        <v>52</v>
      </c>
      <c r="AC3454" t="s">
        <v>24</v>
      </c>
      <c r="AD3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54">
        <v>12.6</v>
      </c>
      <c r="AF3454">
        <v>3</v>
      </c>
      <c r="AG3454">
        <v>14</v>
      </c>
      <c r="AH3454">
        <v>12</v>
      </c>
    </row>
    <row r="3455" spans="1:34" x14ac:dyDescent="0.25">
      <c r="A3455" s="3" t="s">
        <v>3530</v>
      </c>
      <c r="B3455" s="1">
        <v>45726</v>
      </c>
      <c r="C3455" s="23">
        <f t="shared" si="265"/>
        <v>10</v>
      </c>
      <c r="D3455" s="23">
        <f t="shared" si="266"/>
        <v>1</v>
      </c>
      <c r="E3455" s="23" t="str">
        <f t="shared" si="267"/>
        <v>lunes</v>
      </c>
      <c r="F3455" s="23">
        <f t="shared" si="268"/>
        <v>3</v>
      </c>
      <c r="G3455" s="23" t="str">
        <f t="shared" si="269"/>
        <v>marzo</v>
      </c>
      <c r="H3455" s="2">
        <v>0.80555555555555558</v>
      </c>
      <c r="I3455" t="s">
        <v>26</v>
      </c>
      <c r="J3455" t="str">
        <f>VLOOKUP(ventas_starbucks_2025[[#This Row],[sucursal]],cambio_sucursal[#All],2,0)</f>
        <v>Sucursal San Lorenzo 47</v>
      </c>
      <c r="K3455" t="s">
        <v>2</v>
      </c>
      <c r="L3455" t="s">
        <v>3</v>
      </c>
      <c r="M3455" t="s">
        <v>4</v>
      </c>
      <c r="N3455" t="str">
        <f>IFERROR(VLOOKUP(ventas_starbucks_2025[[#This Row],[tamaño_sucio]],cambio_tamaño[#All],2,0),"Tamaño único")</f>
        <v>Tamaño único</v>
      </c>
      <c r="O3455">
        <v>2</v>
      </c>
      <c r="P3455">
        <v>2947.59</v>
      </c>
      <c r="Q3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55">
        <v>5895.18</v>
      </c>
      <c r="S3455" t="s">
        <v>31</v>
      </c>
      <c r="T3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55" t="str">
        <f>VLOOKUP(ventas_starbucks_2025[[#This Row],[canal_compra]],cambio_canal_compra[#All],2,0)</f>
        <v>Entrega domicilio</v>
      </c>
      <c r="V3455" t="s">
        <v>40</v>
      </c>
      <c r="W3455" t="str">
        <f>VLOOKUP(ventas_starbucks_2025[[#This Row],[método_pago]],cambio_metodo_pago[#All],2,0)</f>
        <v>Efectivo</v>
      </c>
      <c r="X3455" t="s">
        <v>22</v>
      </c>
      <c r="Y3455">
        <v>0</v>
      </c>
      <c r="Z3455" t="str">
        <f>VLOOKUP(ventas_starbucks_2025[[#This Row],[promoción_aplicada5]],promocion_cambiar[#All],2,0)</f>
        <v>Ninguna</v>
      </c>
      <c r="AA3455" t="s">
        <v>17</v>
      </c>
      <c r="AB3455" t="s">
        <v>18</v>
      </c>
      <c r="AC3455" t="s">
        <v>10</v>
      </c>
      <c r="AD3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55">
        <v>2.2000000000000002</v>
      </c>
      <c r="AF3455">
        <v>5</v>
      </c>
      <c r="AG3455">
        <v>12</v>
      </c>
      <c r="AH3455">
        <v>10</v>
      </c>
    </row>
    <row r="3456" spans="1:34" x14ac:dyDescent="0.25">
      <c r="A3456" s="3" t="s">
        <v>3531</v>
      </c>
      <c r="B3456" s="1">
        <v>45660</v>
      </c>
      <c r="C3456" s="23">
        <f t="shared" si="265"/>
        <v>3</v>
      </c>
      <c r="D3456" s="23">
        <f t="shared" si="266"/>
        <v>5</v>
      </c>
      <c r="E3456" s="23" t="str">
        <f t="shared" si="267"/>
        <v>viernes</v>
      </c>
      <c r="F3456" s="23">
        <f t="shared" si="268"/>
        <v>1</v>
      </c>
      <c r="G3456" s="23" t="str">
        <f t="shared" si="269"/>
        <v>enero</v>
      </c>
      <c r="H3456" s="2">
        <v>0.8256944444444444</v>
      </c>
      <c r="I3456" t="s">
        <v>26</v>
      </c>
      <c r="J3456" t="str">
        <f>VLOOKUP(ventas_starbucks_2025[[#This Row],[sucursal]],cambio_sucursal[#All],2,0)</f>
        <v>Sucursal San Lorenzo 47</v>
      </c>
      <c r="K3456" t="s">
        <v>89</v>
      </c>
      <c r="L3456" t="s">
        <v>90</v>
      </c>
      <c r="M3456" t="s">
        <v>4</v>
      </c>
      <c r="N3456" t="str">
        <f>IFERROR(VLOOKUP(ventas_starbucks_2025[[#This Row],[tamaño_sucio]],cambio_tamaño[#All],2,0),"Tamaño único")</f>
        <v>Tamaño único</v>
      </c>
      <c r="O3456">
        <v>5</v>
      </c>
      <c r="P3456">
        <v>1346.2</v>
      </c>
      <c r="Q3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6">
        <v>6731</v>
      </c>
      <c r="S3456" t="s">
        <v>31</v>
      </c>
      <c r="T3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56" t="str">
        <f>VLOOKUP(ventas_starbucks_2025[[#This Row],[canal_compra]],cambio_canal_compra[#All],2,0)</f>
        <v>Entrega domicilio</v>
      </c>
      <c r="V3456" t="s">
        <v>16</v>
      </c>
      <c r="W3456" t="str">
        <f>VLOOKUP(ventas_starbucks_2025[[#This Row],[método_pago]],cambio_metodo_pago[#All],2,0)</f>
        <v>Tarjeta</v>
      </c>
      <c r="X3456" t="s">
        <v>22</v>
      </c>
      <c r="Y3456">
        <v>0</v>
      </c>
      <c r="Z3456" t="str">
        <f>VLOOKUP(ventas_starbucks_2025[[#This Row],[promoción_aplicada5]],promocion_cambiar[#All],2,0)</f>
        <v>Ninguna</v>
      </c>
      <c r="AA3456" t="s">
        <v>17</v>
      </c>
      <c r="AB3456" t="s">
        <v>9</v>
      </c>
      <c r="AC3456" t="s">
        <v>24</v>
      </c>
      <c r="AD3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56">
        <v>3</v>
      </c>
      <c r="AF3456">
        <v>2</v>
      </c>
      <c r="AG3456">
        <v>48</v>
      </c>
      <c r="AH3456">
        <v>43</v>
      </c>
    </row>
    <row r="3457" spans="1:34" x14ac:dyDescent="0.25">
      <c r="A3457" s="3" t="s">
        <v>3532</v>
      </c>
      <c r="B3457" s="1">
        <v>45675</v>
      </c>
      <c r="C3457" s="23">
        <f t="shared" si="265"/>
        <v>18</v>
      </c>
      <c r="D3457" s="23">
        <f t="shared" si="266"/>
        <v>6</v>
      </c>
      <c r="E3457" s="1" t="str">
        <f t="shared" si="267"/>
        <v>sábado</v>
      </c>
      <c r="F3457" s="23">
        <f t="shared" si="268"/>
        <v>1</v>
      </c>
      <c r="G3457" s="1" t="str">
        <f t="shared" si="269"/>
        <v>enero</v>
      </c>
      <c r="H3457" s="2">
        <v>0.87222222222222223</v>
      </c>
      <c r="I3457" t="s">
        <v>57</v>
      </c>
      <c r="J3457" t="str">
        <f>VLOOKUP(ventas_starbucks_2025[[#This Row],[sucursal]],cambio_sucursal[#All],2,0)</f>
        <v>Sucursal Avda Colón</v>
      </c>
      <c r="K3457" t="s">
        <v>48</v>
      </c>
      <c r="L3457" t="s">
        <v>49</v>
      </c>
      <c r="M3457" t="s">
        <v>62</v>
      </c>
      <c r="N3457" t="str">
        <f>IFERROR(VLOOKUP(ventas_starbucks_2025[[#This Row],[tamaño_sucio]],cambio_tamaño[#All],2,0),"Tamaño único")</f>
        <v>Extra-Grande</v>
      </c>
      <c r="O3457">
        <v>1</v>
      </c>
      <c r="P3457">
        <v>1981.54</v>
      </c>
      <c r="Q3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7">
        <v>1981.54</v>
      </c>
      <c r="S3457" t="s">
        <v>31</v>
      </c>
      <c r="T3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7" t="str">
        <f>VLOOKUP(ventas_starbucks_2025[[#This Row],[canal_compra]],cambio_canal_compra[#All],2,0)</f>
        <v>Entrega domicilio</v>
      </c>
      <c r="V3457" t="s">
        <v>6</v>
      </c>
      <c r="W3457" t="str">
        <f>VLOOKUP(ventas_starbucks_2025[[#This Row],[método_pago]],cambio_metodo_pago[#All],2,0)</f>
        <v>Aplicación móbil</v>
      </c>
      <c r="X3457" t="s">
        <v>22</v>
      </c>
      <c r="Y3457">
        <v>0</v>
      </c>
      <c r="Z3457" t="str">
        <f>VLOOKUP(ventas_starbucks_2025[[#This Row],[promoción_aplicada5]],promocion_cambiar[#All],2,0)</f>
        <v>2x1</v>
      </c>
      <c r="AA3457" t="s">
        <v>51</v>
      </c>
      <c r="AB3457" t="s">
        <v>32</v>
      </c>
      <c r="AC3457" t="s">
        <v>41</v>
      </c>
      <c r="AD3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57">
        <v>9.9</v>
      </c>
      <c r="AF3457">
        <v>5</v>
      </c>
      <c r="AG3457">
        <v>39</v>
      </c>
      <c r="AH3457">
        <v>38</v>
      </c>
    </row>
    <row r="3458" spans="1:34" x14ac:dyDescent="0.25">
      <c r="A3458" s="3" t="s">
        <v>3533</v>
      </c>
      <c r="B3458" s="1">
        <v>45707</v>
      </c>
      <c r="C3458" s="23">
        <f t="shared" ref="C3458:C3521" si="270">DAY(B3458)</f>
        <v>19</v>
      </c>
      <c r="D3458" s="23">
        <f t="shared" ref="D3458:D3521" si="271">WEEKDAY(B3458,2)</f>
        <v>3</v>
      </c>
      <c r="E3458" s="23" t="str">
        <f t="shared" ref="E3458:E3521" si="272">TEXT(B3458,"dddd")</f>
        <v>miércoles</v>
      </c>
      <c r="F3458" s="23">
        <f t="shared" ref="F3458:F3521" si="273">MONTH(B3458)</f>
        <v>2</v>
      </c>
      <c r="G3458" s="23" t="str">
        <f t="shared" ref="G3458:G3521" si="274">TEXT(B3458,"mmmm")</f>
        <v>febrero</v>
      </c>
      <c r="H3458" s="2">
        <v>0.86527777777777781</v>
      </c>
      <c r="I3458" t="s">
        <v>1</v>
      </c>
      <c r="J3458" t="str">
        <f>VLOOKUP(ventas_starbucks_2025[[#This Row],[sucursal]],cambio_sucursal[#All],2,0)</f>
        <v>Sucursal Nueva Córdoba</v>
      </c>
      <c r="K3458" t="s">
        <v>115</v>
      </c>
      <c r="L3458" t="s">
        <v>21</v>
      </c>
      <c r="M3458" t="s">
        <v>4</v>
      </c>
      <c r="N3458" t="str">
        <f>IFERROR(VLOOKUP(ventas_starbucks_2025[[#This Row],[tamaño_sucio]],cambio_tamaño[#All],2,0),"Tamaño único")</f>
        <v>Tamaño único</v>
      </c>
      <c r="O3458">
        <v>3</v>
      </c>
      <c r="P3458">
        <v>744.97</v>
      </c>
      <c r="Q3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58">
        <v>2234.91</v>
      </c>
      <c r="S3458" t="s">
        <v>5</v>
      </c>
      <c r="T3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8" t="str">
        <f>VLOOKUP(ventas_starbucks_2025[[#This Row],[canal_compra]],cambio_canal_compra[#All],2,0)</f>
        <v>En tienda</v>
      </c>
      <c r="V3458" t="s">
        <v>40</v>
      </c>
      <c r="W3458" t="str">
        <f>VLOOKUP(ventas_starbucks_2025[[#This Row],[método_pago]],cambio_metodo_pago[#All],2,0)</f>
        <v>Efectivo</v>
      </c>
      <c r="X3458" t="s">
        <v>22</v>
      </c>
      <c r="Y3458">
        <v>0</v>
      </c>
      <c r="Z3458" t="str">
        <f>VLOOKUP(ventas_starbucks_2025[[#This Row],[promoción_aplicada5]],promocion_cambiar[#All],2,0)</f>
        <v>Hora Feliz</v>
      </c>
      <c r="AA3458" t="s">
        <v>36</v>
      </c>
      <c r="AB3458" t="s">
        <v>18</v>
      </c>
      <c r="AC3458" t="s">
        <v>10</v>
      </c>
      <c r="AD3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58">
        <v>13.4</v>
      </c>
      <c r="AF3458">
        <v>4</v>
      </c>
      <c r="AG3458">
        <v>41</v>
      </c>
      <c r="AH3458">
        <v>38</v>
      </c>
    </row>
    <row r="3459" spans="1:34" x14ac:dyDescent="0.25">
      <c r="A3459" s="3" t="s">
        <v>3534</v>
      </c>
      <c r="B3459" s="1">
        <v>45682</v>
      </c>
      <c r="C3459" s="23">
        <f t="shared" si="270"/>
        <v>25</v>
      </c>
      <c r="D3459" s="23">
        <f t="shared" si="271"/>
        <v>6</v>
      </c>
      <c r="E3459" s="23" t="str">
        <f t="shared" si="272"/>
        <v>sábado</v>
      </c>
      <c r="F3459" s="23">
        <f t="shared" si="273"/>
        <v>1</v>
      </c>
      <c r="G3459" s="23" t="str">
        <f t="shared" si="274"/>
        <v>enero</v>
      </c>
      <c r="H3459" s="2">
        <v>0.47291666666666665</v>
      </c>
      <c r="I3459" t="s">
        <v>1</v>
      </c>
      <c r="J3459" t="str">
        <f>VLOOKUP(ventas_starbucks_2025[[#This Row],[sucursal]],cambio_sucursal[#All],2,0)</f>
        <v>Sucursal Nueva Córdoba</v>
      </c>
      <c r="K3459" t="s">
        <v>205</v>
      </c>
      <c r="L3459" t="s">
        <v>70</v>
      </c>
      <c r="M3459" t="s">
        <v>50</v>
      </c>
      <c r="N3459" t="str">
        <f>IFERROR(VLOOKUP(ventas_starbucks_2025[[#This Row],[tamaño_sucio]],cambio_tamaño[#All],2,0),"Tamaño único")</f>
        <v>Mediano</v>
      </c>
      <c r="O3459">
        <v>2</v>
      </c>
      <c r="P3459">
        <v>1383.5</v>
      </c>
      <c r="Q3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9">
        <v>2767</v>
      </c>
      <c r="S3459" t="s">
        <v>15</v>
      </c>
      <c r="T3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9" t="str">
        <f>VLOOKUP(ventas_starbucks_2025[[#This Row],[canal_compra]],cambio_canal_compra[#All],2,0)</f>
        <v>Para llevar</v>
      </c>
      <c r="V3459" t="s">
        <v>16</v>
      </c>
      <c r="W3459" t="str">
        <f>VLOOKUP(ventas_starbucks_2025[[#This Row],[método_pago]],cambio_metodo_pago[#All],2,0)</f>
        <v>Tarjeta</v>
      </c>
      <c r="X3459" t="s">
        <v>7</v>
      </c>
      <c r="Y3459">
        <v>0</v>
      </c>
      <c r="Z3459" t="str">
        <f>VLOOKUP(ventas_starbucks_2025[[#This Row],[promoción_aplicada5]],promocion_cambiar[#All],2,0)</f>
        <v>2x1</v>
      </c>
      <c r="AA3459" t="s">
        <v>51</v>
      </c>
      <c r="AB3459" t="s">
        <v>9</v>
      </c>
      <c r="AC3459" t="s">
        <v>24</v>
      </c>
      <c r="AD3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59">
        <v>3.2</v>
      </c>
      <c r="AF3459">
        <v>4</v>
      </c>
      <c r="AG3459">
        <v>35</v>
      </c>
      <c r="AH3459">
        <v>33</v>
      </c>
    </row>
    <row r="3460" spans="1:34" x14ac:dyDescent="0.25">
      <c r="A3460" s="3" t="s">
        <v>3535</v>
      </c>
      <c r="B3460" s="1">
        <v>45700</v>
      </c>
      <c r="C3460" s="23">
        <f t="shared" si="270"/>
        <v>12</v>
      </c>
      <c r="D3460" s="23">
        <f t="shared" si="271"/>
        <v>3</v>
      </c>
      <c r="E3460" s="23" t="str">
        <f t="shared" si="272"/>
        <v>miércoles</v>
      </c>
      <c r="F3460" s="23">
        <f t="shared" si="273"/>
        <v>2</v>
      </c>
      <c r="G3460" s="23" t="str">
        <f t="shared" si="274"/>
        <v>febrero</v>
      </c>
      <c r="H3460" s="2">
        <v>0.37986111111111109</v>
      </c>
      <c r="I3460" t="s">
        <v>1</v>
      </c>
      <c r="J3460" t="str">
        <f>VLOOKUP(ventas_starbucks_2025[[#This Row],[sucursal]],cambio_sucursal[#All],2,0)</f>
        <v>Sucursal Nueva Córdoba</v>
      </c>
      <c r="K3460" t="s">
        <v>89</v>
      </c>
      <c r="L3460" t="s">
        <v>90</v>
      </c>
      <c r="M3460" t="s">
        <v>4</v>
      </c>
      <c r="N3460" t="str">
        <f>IFERROR(VLOOKUP(ventas_starbucks_2025[[#This Row],[tamaño_sucio]],cambio_tamaño[#All],2,0),"Tamaño único")</f>
        <v>Tamaño único</v>
      </c>
      <c r="O3460">
        <v>4</v>
      </c>
      <c r="P3460">
        <v>1125.2</v>
      </c>
      <c r="Q3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0">
        <v>4500.8</v>
      </c>
      <c r="S3460" t="s">
        <v>15</v>
      </c>
      <c r="T3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0" t="str">
        <f>VLOOKUP(ventas_starbucks_2025[[#This Row],[canal_compra]],cambio_canal_compra[#All],2,0)</f>
        <v>Para llevar</v>
      </c>
      <c r="V3460" t="s">
        <v>16</v>
      </c>
      <c r="W3460" t="str">
        <f>VLOOKUP(ventas_starbucks_2025[[#This Row],[método_pago]],cambio_metodo_pago[#All],2,0)</f>
        <v>Tarjeta</v>
      </c>
      <c r="X3460" t="s">
        <v>22</v>
      </c>
      <c r="Y3460">
        <v>0</v>
      </c>
      <c r="Z3460" t="str">
        <f>VLOOKUP(ventas_starbucks_2025[[#This Row],[promoción_aplicada5]],promocion_cambiar[#All],2,0)</f>
        <v>2x1</v>
      </c>
      <c r="AA3460" t="s">
        <v>51</v>
      </c>
      <c r="AB3460" t="s">
        <v>29</v>
      </c>
      <c r="AC3460" t="s">
        <v>10</v>
      </c>
      <c r="AD3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60">
        <v>6.1</v>
      </c>
      <c r="AF3460">
        <v>4</v>
      </c>
      <c r="AG3460">
        <v>23</v>
      </c>
      <c r="AH3460">
        <v>19</v>
      </c>
    </row>
    <row r="3461" spans="1:34" x14ac:dyDescent="0.25">
      <c r="A3461" s="3" t="s">
        <v>3536</v>
      </c>
      <c r="B3461" s="1">
        <v>45742</v>
      </c>
      <c r="C3461" s="23">
        <f t="shared" si="270"/>
        <v>26</v>
      </c>
      <c r="D3461" s="23">
        <f t="shared" si="271"/>
        <v>3</v>
      </c>
      <c r="E3461" s="1" t="str">
        <f t="shared" si="272"/>
        <v>miércoles</v>
      </c>
      <c r="F3461" s="23">
        <f t="shared" si="273"/>
        <v>3</v>
      </c>
      <c r="G3461" s="1" t="str">
        <f t="shared" si="274"/>
        <v>marzo</v>
      </c>
      <c r="H3461" s="2">
        <v>0.67083333333333328</v>
      </c>
      <c r="I3461" t="s">
        <v>1</v>
      </c>
      <c r="J3461" t="str">
        <f>VLOOKUP(ventas_starbucks_2025[[#This Row],[sucursal]],cambio_sucursal[#All],2,0)</f>
        <v>Sucursal Nueva Córdoba</v>
      </c>
      <c r="K3461" t="s">
        <v>48</v>
      </c>
      <c r="L3461" t="s">
        <v>49</v>
      </c>
      <c r="M3461" t="s">
        <v>50</v>
      </c>
      <c r="N3461" t="str">
        <f>IFERROR(VLOOKUP(ventas_starbucks_2025[[#This Row],[tamaño_sucio]],cambio_tamaño[#All],2,0),"Tamaño único")</f>
        <v>Mediano</v>
      </c>
      <c r="O3461">
        <v>2</v>
      </c>
      <c r="P3461">
        <v>1750.75</v>
      </c>
      <c r="Q3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1">
        <v>3501.5</v>
      </c>
      <c r="S3461" t="s">
        <v>5</v>
      </c>
      <c r="T3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1" t="str">
        <f>VLOOKUP(ventas_starbucks_2025[[#This Row],[canal_compra]],cambio_canal_compra[#All],2,0)</f>
        <v>En tienda</v>
      </c>
      <c r="V3461" t="s">
        <v>40</v>
      </c>
      <c r="W3461" t="str">
        <f>VLOOKUP(ventas_starbucks_2025[[#This Row],[método_pago]],cambio_metodo_pago[#All],2,0)</f>
        <v>Efectivo</v>
      </c>
      <c r="X3461" t="s">
        <v>7</v>
      </c>
      <c r="Y3461">
        <v>10</v>
      </c>
      <c r="Z3461" t="str">
        <f>VLOOKUP(ventas_starbucks_2025[[#This Row],[promoción_aplicada5]],promocion_cambiar[#All],2,0)</f>
        <v>Ninguna</v>
      </c>
      <c r="AA3461" t="s">
        <v>17</v>
      </c>
      <c r="AB3461" t="s">
        <v>32</v>
      </c>
      <c r="AC3461" t="s">
        <v>41</v>
      </c>
      <c r="AD3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61">
        <v>6.8</v>
      </c>
      <c r="AF3461">
        <v>1</v>
      </c>
      <c r="AG3461">
        <v>35</v>
      </c>
      <c r="AH3461">
        <v>33</v>
      </c>
    </row>
    <row r="3462" spans="1:34" x14ac:dyDescent="0.25">
      <c r="A3462" s="3" t="s">
        <v>3537</v>
      </c>
      <c r="B3462" s="1">
        <v>45685</v>
      </c>
      <c r="C3462" s="23">
        <f t="shared" si="270"/>
        <v>28</v>
      </c>
      <c r="D3462" s="23">
        <f t="shared" si="271"/>
        <v>2</v>
      </c>
      <c r="E3462" s="23" t="str">
        <f t="shared" si="272"/>
        <v>martes</v>
      </c>
      <c r="F3462" s="23">
        <f t="shared" si="273"/>
        <v>1</v>
      </c>
      <c r="G3462" s="23" t="str">
        <f t="shared" si="274"/>
        <v>enero</v>
      </c>
      <c r="H3462" s="2">
        <v>0.82986111111111116</v>
      </c>
      <c r="I3462" t="s">
        <v>57</v>
      </c>
      <c r="J3462" t="str">
        <f>VLOOKUP(ventas_starbucks_2025[[#This Row],[sucursal]],cambio_sucursal[#All],2,0)</f>
        <v>Sucursal Avda Colón</v>
      </c>
      <c r="K3462" t="s">
        <v>13</v>
      </c>
      <c r="L3462" t="s">
        <v>14</v>
      </c>
      <c r="M3462" t="s">
        <v>4</v>
      </c>
      <c r="N3462" t="str">
        <f>IFERROR(VLOOKUP(ventas_starbucks_2025[[#This Row],[tamaño_sucio]],cambio_tamaño[#All],2,0),"Tamaño único")</f>
        <v>Tamaño único</v>
      </c>
      <c r="O3462">
        <v>1</v>
      </c>
      <c r="P3462">
        <v>1741.42</v>
      </c>
      <c r="Q3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2">
        <v>1741.42</v>
      </c>
      <c r="S3462" t="s">
        <v>5</v>
      </c>
      <c r="T3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2" t="str">
        <f>VLOOKUP(ventas_starbucks_2025[[#This Row],[canal_compra]],cambio_canal_compra[#All],2,0)</f>
        <v>En tienda</v>
      </c>
      <c r="V3462" t="s">
        <v>40</v>
      </c>
      <c r="W3462" t="str">
        <f>VLOOKUP(ventas_starbucks_2025[[#This Row],[método_pago]],cambio_metodo_pago[#All],2,0)</f>
        <v>Efectivo</v>
      </c>
      <c r="X3462" t="s">
        <v>7</v>
      </c>
      <c r="Y3462">
        <v>15</v>
      </c>
      <c r="Z3462" t="str">
        <f>VLOOKUP(ventas_starbucks_2025[[#This Row],[promoción_aplicada5]],promocion_cambiar[#All],2,0)</f>
        <v>Hora Feliz</v>
      </c>
      <c r="AA3462" t="s">
        <v>36</v>
      </c>
      <c r="AB3462" t="s">
        <v>23</v>
      </c>
      <c r="AC3462" t="s">
        <v>24</v>
      </c>
      <c r="AD3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62">
        <v>6.7</v>
      </c>
      <c r="AF3462">
        <v>5</v>
      </c>
      <c r="AG3462">
        <v>40</v>
      </c>
      <c r="AH3462">
        <v>39</v>
      </c>
    </row>
    <row r="3463" spans="1:34" x14ac:dyDescent="0.25">
      <c r="A3463" s="3" t="s">
        <v>3538</v>
      </c>
      <c r="B3463" s="1">
        <v>45759</v>
      </c>
      <c r="C3463" s="23">
        <f t="shared" si="270"/>
        <v>12</v>
      </c>
      <c r="D3463" s="23">
        <f t="shared" si="271"/>
        <v>6</v>
      </c>
      <c r="E3463" s="23" t="str">
        <f t="shared" si="272"/>
        <v>sábado</v>
      </c>
      <c r="F3463" s="23">
        <f t="shared" si="273"/>
        <v>4</v>
      </c>
      <c r="G3463" s="23" t="str">
        <f t="shared" si="274"/>
        <v>abril</v>
      </c>
      <c r="H3463" s="2">
        <v>0.71458333333333335</v>
      </c>
      <c r="I3463" t="s">
        <v>12</v>
      </c>
      <c r="J3463" t="str">
        <f>VLOOKUP(ventas_starbucks_2025[[#This Row],[sucursal]],cambio_sucursal[#All],2,0)</f>
        <v>Sucursal Córdoba Shopping</v>
      </c>
      <c r="K3463" t="s">
        <v>38</v>
      </c>
      <c r="L3463" t="s">
        <v>39</v>
      </c>
      <c r="M3463" t="s">
        <v>4</v>
      </c>
      <c r="N3463" t="str">
        <f>IFERROR(VLOOKUP(ventas_starbucks_2025[[#This Row],[tamaño_sucio]],cambio_tamaño[#All],2,0),"Tamaño único")</f>
        <v>Tamaño único</v>
      </c>
      <c r="O3463">
        <v>4</v>
      </c>
      <c r="P3463">
        <v>1448.95</v>
      </c>
      <c r="Q3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3">
        <v>5795.8</v>
      </c>
      <c r="S3463" t="s">
        <v>5</v>
      </c>
      <c r="T3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63" t="str">
        <f>VLOOKUP(ventas_starbucks_2025[[#This Row],[canal_compra]],cambio_canal_compra[#All],2,0)</f>
        <v>En tienda</v>
      </c>
      <c r="V3463" t="s">
        <v>6</v>
      </c>
      <c r="W3463" t="str">
        <f>VLOOKUP(ventas_starbucks_2025[[#This Row],[método_pago]],cambio_metodo_pago[#All],2,0)</f>
        <v>Aplicación móbil</v>
      </c>
      <c r="X3463" t="s">
        <v>7</v>
      </c>
      <c r="Y3463">
        <v>10</v>
      </c>
      <c r="Z3463" t="str">
        <f>VLOOKUP(ventas_starbucks_2025[[#This Row],[promoción_aplicada5]],promocion_cambiar[#All],2,0)</f>
        <v>Combo</v>
      </c>
      <c r="AA3463" t="s">
        <v>8</v>
      </c>
      <c r="AB3463" t="s">
        <v>32</v>
      </c>
      <c r="AC3463" t="s">
        <v>41</v>
      </c>
      <c r="AD3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63">
        <v>14.8</v>
      </c>
      <c r="AF3463">
        <v>2</v>
      </c>
      <c r="AG3463">
        <v>13</v>
      </c>
      <c r="AH3463">
        <v>9</v>
      </c>
    </row>
    <row r="3464" spans="1:34" x14ac:dyDescent="0.25">
      <c r="A3464" s="3" t="s">
        <v>3539</v>
      </c>
      <c r="B3464" s="1">
        <v>45661</v>
      </c>
      <c r="C3464" s="23">
        <f t="shared" si="270"/>
        <v>4</v>
      </c>
      <c r="D3464" s="23">
        <f t="shared" si="271"/>
        <v>6</v>
      </c>
      <c r="E3464" s="23" t="str">
        <f t="shared" si="272"/>
        <v>sábado</v>
      </c>
      <c r="F3464" s="23">
        <f t="shared" si="273"/>
        <v>1</v>
      </c>
      <c r="G3464" s="23" t="str">
        <f t="shared" si="274"/>
        <v>enero</v>
      </c>
      <c r="H3464" s="2">
        <v>0.74097222222222225</v>
      </c>
      <c r="I3464" t="s">
        <v>57</v>
      </c>
      <c r="J3464" t="str">
        <f>VLOOKUP(ventas_starbucks_2025[[#This Row],[sucursal]],cambio_sucursal[#All],2,0)</f>
        <v>Sucursal Avda Colón</v>
      </c>
      <c r="K3464" t="s">
        <v>48</v>
      </c>
      <c r="L3464" t="s">
        <v>49</v>
      </c>
      <c r="M3464" t="s">
        <v>55</v>
      </c>
      <c r="N3464" t="str">
        <f>IFERROR(VLOOKUP(ventas_starbucks_2025[[#This Row],[tamaño_sucio]],cambio_tamaño[#All],2,0),"Tamaño único")</f>
        <v>Pequeño</v>
      </c>
      <c r="O3464">
        <v>4</v>
      </c>
      <c r="P3464">
        <v>1796.23</v>
      </c>
      <c r="Q3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4">
        <v>7184.92</v>
      </c>
      <c r="S3464" t="s">
        <v>31</v>
      </c>
      <c r="T3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64" t="str">
        <f>VLOOKUP(ventas_starbucks_2025[[#This Row],[canal_compra]],cambio_canal_compra[#All],2,0)</f>
        <v>Entrega domicilio</v>
      </c>
      <c r="V3464" t="s">
        <v>16</v>
      </c>
      <c r="W3464" t="str">
        <f>VLOOKUP(ventas_starbucks_2025[[#This Row],[método_pago]],cambio_metodo_pago[#All],2,0)</f>
        <v>Tarjeta</v>
      </c>
      <c r="X3464" t="s">
        <v>7</v>
      </c>
      <c r="Y3464">
        <v>0</v>
      </c>
      <c r="Z3464" t="str">
        <f>VLOOKUP(ventas_starbucks_2025[[#This Row],[promoción_aplicada5]],promocion_cambiar[#All],2,0)</f>
        <v>2x1</v>
      </c>
      <c r="AA3464" t="s">
        <v>51</v>
      </c>
      <c r="AB3464" t="s">
        <v>9</v>
      </c>
      <c r="AC3464" t="s">
        <v>10</v>
      </c>
      <c r="AD3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64">
        <v>13.2</v>
      </c>
      <c r="AF3464">
        <v>3</v>
      </c>
      <c r="AG3464">
        <v>31</v>
      </c>
      <c r="AH3464">
        <v>27</v>
      </c>
    </row>
    <row r="3465" spans="1:34" x14ac:dyDescent="0.25">
      <c r="A3465" s="3" t="s">
        <v>3540</v>
      </c>
      <c r="B3465" s="1">
        <v>45726</v>
      </c>
      <c r="C3465" s="23">
        <f t="shared" si="270"/>
        <v>10</v>
      </c>
      <c r="D3465" s="23">
        <f t="shared" si="271"/>
        <v>1</v>
      </c>
      <c r="E3465" s="23" t="str">
        <f t="shared" si="272"/>
        <v>lunes</v>
      </c>
      <c r="F3465" s="23">
        <f t="shared" si="273"/>
        <v>3</v>
      </c>
      <c r="G3465" s="23" t="str">
        <f t="shared" si="274"/>
        <v>marzo</v>
      </c>
      <c r="H3465" s="2">
        <v>0.43472222222222223</v>
      </c>
      <c r="I3465" t="s">
        <v>57</v>
      </c>
      <c r="J3465" t="str">
        <f>VLOOKUP(ventas_starbucks_2025[[#This Row],[sucursal]],cambio_sucursal[#All],2,0)</f>
        <v>Sucursal Avda Colón</v>
      </c>
      <c r="K3465" t="s">
        <v>82</v>
      </c>
      <c r="L3465" t="s">
        <v>28</v>
      </c>
      <c r="M3465" t="s">
        <v>4</v>
      </c>
      <c r="N3465" t="str">
        <f>IFERROR(VLOOKUP(ventas_starbucks_2025[[#This Row],[tamaño_sucio]],cambio_tamaño[#All],2,0),"Tamaño único")</f>
        <v>Tamaño único</v>
      </c>
      <c r="O3465">
        <v>1</v>
      </c>
      <c r="P3465">
        <v>2269.61</v>
      </c>
      <c r="Q3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65">
        <v>2269.61</v>
      </c>
      <c r="S3465" t="s">
        <v>15</v>
      </c>
      <c r="T3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5" t="str">
        <f>VLOOKUP(ventas_starbucks_2025[[#This Row],[canal_compra]],cambio_canal_compra[#All],2,0)</f>
        <v>Para llevar</v>
      </c>
      <c r="V3465" t="s">
        <v>16</v>
      </c>
      <c r="W3465" t="str">
        <f>VLOOKUP(ventas_starbucks_2025[[#This Row],[método_pago]],cambio_metodo_pago[#All],2,0)</f>
        <v>Tarjeta</v>
      </c>
      <c r="X3465" t="s">
        <v>22</v>
      </c>
      <c r="Y3465">
        <v>0</v>
      </c>
      <c r="Z3465" t="str">
        <f>VLOOKUP(ventas_starbucks_2025[[#This Row],[promoción_aplicada5]],promocion_cambiar[#All],2,0)</f>
        <v>Ninguna</v>
      </c>
      <c r="AA3465" t="s">
        <v>17</v>
      </c>
      <c r="AB3465" t="s">
        <v>23</v>
      </c>
      <c r="AC3465" t="s">
        <v>41</v>
      </c>
      <c r="AD3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65">
        <v>13.5</v>
      </c>
      <c r="AF3465">
        <v>5</v>
      </c>
      <c r="AG3465">
        <v>15</v>
      </c>
      <c r="AH3465">
        <v>14</v>
      </c>
    </row>
    <row r="3466" spans="1:34" x14ac:dyDescent="0.25">
      <c r="A3466" s="3" t="s">
        <v>3541</v>
      </c>
      <c r="B3466" s="1">
        <v>45670</v>
      </c>
      <c r="C3466" s="23">
        <f t="shared" si="270"/>
        <v>13</v>
      </c>
      <c r="D3466" s="23">
        <f t="shared" si="271"/>
        <v>1</v>
      </c>
      <c r="E3466" s="23" t="str">
        <f t="shared" si="272"/>
        <v>lunes</v>
      </c>
      <c r="F3466" s="23">
        <f t="shared" si="273"/>
        <v>1</v>
      </c>
      <c r="G3466" s="23" t="str">
        <f t="shared" si="274"/>
        <v>enero</v>
      </c>
      <c r="H3466" s="2">
        <v>0.62986111111111109</v>
      </c>
      <c r="I3466" t="s">
        <v>57</v>
      </c>
      <c r="J3466" t="str">
        <f>VLOOKUP(ventas_starbucks_2025[[#This Row],[sucursal]],cambio_sucursal[#All],2,0)</f>
        <v>Sucursal Avda Colón</v>
      </c>
      <c r="K3466" t="s">
        <v>175</v>
      </c>
      <c r="L3466" t="s">
        <v>70</v>
      </c>
      <c r="M3466" t="s">
        <v>55</v>
      </c>
      <c r="N3466" t="str">
        <f>IFERROR(VLOOKUP(ventas_starbucks_2025[[#This Row],[tamaño_sucio]],cambio_tamaño[#All],2,0),"Tamaño único")</f>
        <v>Pequeño</v>
      </c>
      <c r="O3466">
        <v>4</v>
      </c>
      <c r="P3466">
        <v>1567.5</v>
      </c>
      <c r="Q3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6">
        <v>6270</v>
      </c>
      <c r="S3466" t="s">
        <v>15</v>
      </c>
      <c r="T3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66" t="str">
        <f>VLOOKUP(ventas_starbucks_2025[[#This Row],[canal_compra]],cambio_canal_compra[#All],2,0)</f>
        <v>Para llevar</v>
      </c>
      <c r="V3466" t="s">
        <v>16</v>
      </c>
      <c r="W3466" t="str">
        <f>VLOOKUP(ventas_starbucks_2025[[#This Row],[método_pago]],cambio_metodo_pago[#All],2,0)</f>
        <v>Tarjeta</v>
      </c>
      <c r="X3466" t="s">
        <v>22</v>
      </c>
      <c r="Y3466">
        <v>0</v>
      </c>
      <c r="Z3466" t="str">
        <f>VLOOKUP(ventas_starbucks_2025[[#This Row],[promoción_aplicada5]],promocion_cambiar[#All],2,0)</f>
        <v>2x1</v>
      </c>
      <c r="AA3466" t="s">
        <v>51</v>
      </c>
      <c r="AB3466" t="s">
        <v>29</v>
      </c>
      <c r="AC3466" t="s">
        <v>10</v>
      </c>
      <c r="AD3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66">
        <v>5.3</v>
      </c>
      <c r="AF3466">
        <v>4</v>
      </c>
      <c r="AG3466">
        <v>24</v>
      </c>
      <c r="AH3466">
        <v>20</v>
      </c>
    </row>
    <row r="3467" spans="1:34" x14ac:dyDescent="0.25">
      <c r="A3467" s="3" t="s">
        <v>3542</v>
      </c>
      <c r="B3467" s="1">
        <v>45735</v>
      </c>
      <c r="C3467" s="23">
        <f t="shared" si="270"/>
        <v>19</v>
      </c>
      <c r="D3467" s="23">
        <f t="shared" si="271"/>
        <v>3</v>
      </c>
      <c r="E3467" s="1" t="str">
        <f t="shared" si="272"/>
        <v>miércoles</v>
      </c>
      <c r="F3467" s="23">
        <f t="shared" si="273"/>
        <v>3</v>
      </c>
      <c r="G3467" s="1" t="str">
        <f t="shared" si="274"/>
        <v>marzo</v>
      </c>
      <c r="H3467" s="2">
        <v>0.84097222222222223</v>
      </c>
      <c r="I3467" t="s">
        <v>12</v>
      </c>
      <c r="J3467" t="str">
        <f>VLOOKUP(ventas_starbucks_2025[[#This Row],[sucursal]],cambio_sucursal[#All],2,0)</f>
        <v>Sucursal Córdoba Shopping</v>
      </c>
      <c r="K3467" t="s">
        <v>94</v>
      </c>
      <c r="L3467" t="s">
        <v>70</v>
      </c>
      <c r="M3467" t="s">
        <v>55</v>
      </c>
      <c r="N3467" t="str">
        <f>IFERROR(VLOOKUP(ventas_starbucks_2025[[#This Row],[tamaño_sucio]],cambio_tamaño[#All],2,0),"Tamaño único")</f>
        <v>Pequeño</v>
      </c>
      <c r="O3467">
        <v>1</v>
      </c>
      <c r="P3467">
        <v>1887.81</v>
      </c>
      <c r="Q3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7">
        <v>1887.81</v>
      </c>
      <c r="S3467" t="s">
        <v>5</v>
      </c>
      <c r="T3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7" t="str">
        <f>VLOOKUP(ventas_starbucks_2025[[#This Row],[canal_compra]],cambio_canal_compra[#All],2,0)</f>
        <v>En tienda</v>
      </c>
      <c r="V3467" t="s">
        <v>40</v>
      </c>
      <c r="W3467" t="str">
        <f>VLOOKUP(ventas_starbucks_2025[[#This Row],[método_pago]],cambio_metodo_pago[#All],2,0)</f>
        <v>Efectivo</v>
      </c>
      <c r="X3467" t="s">
        <v>7</v>
      </c>
      <c r="Y3467">
        <v>10</v>
      </c>
      <c r="Z3467" t="str">
        <f>VLOOKUP(ventas_starbucks_2025[[#This Row],[promoción_aplicada5]],promocion_cambiar[#All],2,0)</f>
        <v>2x1</v>
      </c>
      <c r="AA3467" t="s">
        <v>51</v>
      </c>
      <c r="AB3467" t="s">
        <v>23</v>
      </c>
      <c r="AC3467" t="s">
        <v>41</v>
      </c>
      <c r="AD3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67">
        <v>6.1</v>
      </c>
      <c r="AF3467">
        <v>1</v>
      </c>
      <c r="AG3467">
        <v>32</v>
      </c>
      <c r="AH3467">
        <v>31</v>
      </c>
    </row>
    <row r="3468" spans="1:34" x14ac:dyDescent="0.25">
      <c r="A3468" s="3" t="s">
        <v>3543</v>
      </c>
      <c r="B3468" s="1">
        <v>45685</v>
      </c>
      <c r="C3468" s="23">
        <f t="shared" si="270"/>
        <v>28</v>
      </c>
      <c r="D3468" s="23">
        <f t="shared" si="271"/>
        <v>2</v>
      </c>
      <c r="E3468" s="23" t="str">
        <f t="shared" si="272"/>
        <v>martes</v>
      </c>
      <c r="F3468" s="23">
        <f t="shared" si="273"/>
        <v>1</v>
      </c>
      <c r="G3468" s="23" t="str">
        <f t="shared" si="274"/>
        <v>enero</v>
      </c>
      <c r="H3468" s="2">
        <v>0.54722222222222228</v>
      </c>
      <c r="I3468" t="s">
        <v>57</v>
      </c>
      <c r="J3468" t="str">
        <f>VLOOKUP(ventas_starbucks_2025[[#This Row],[sucursal]],cambio_sucursal[#All],2,0)</f>
        <v>Sucursal Avda Colón</v>
      </c>
      <c r="K3468" t="s">
        <v>2</v>
      </c>
      <c r="L3468" t="s">
        <v>3</v>
      </c>
      <c r="M3468" t="s">
        <v>4</v>
      </c>
      <c r="N3468" t="str">
        <f>IFERROR(VLOOKUP(ventas_starbucks_2025[[#This Row],[tamaño_sucio]],cambio_tamaño[#All],2,0),"Tamaño único")</f>
        <v>Tamaño único</v>
      </c>
      <c r="O3468">
        <v>1</v>
      </c>
      <c r="P3468">
        <v>2681.73</v>
      </c>
      <c r="Q3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68">
        <v>2681.73</v>
      </c>
      <c r="S3468" t="s">
        <v>5</v>
      </c>
      <c r="T3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8" t="str">
        <f>VLOOKUP(ventas_starbucks_2025[[#This Row],[canal_compra]],cambio_canal_compra[#All],2,0)</f>
        <v>En tienda</v>
      </c>
      <c r="V3468" t="s">
        <v>40</v>
      </c>
      <c r="W3468" t="str">
        <f>VLOOKUP(ventas_starbucks_2025[[#This Row],[método_pago]],cambio_metodo_pago[#All],2,0)</f>
        <v>Efectivo</v>
      </c>
      <c r="X3468" t="s">
        <v>22</v>
      </c>
      <c r="Y3468">
        <v>0</v>
      </c>
      <c r="Z3468" t="str">
        <f>VLOOKUP(ventas_starbucks_2025[[#This Row],[promoción_aplicada5]],promocion_cambiar[#All],2,0)</f>
        <v>Combo</v>
      </c>
      <c r="AA3468" t="s">
        <v>8</v>
      </c>
      <c r="AB3468" t="s">
        <v>52</v>
      </c>
      <c r="AC3468" t="s">
        <v>10</v>
      </c>
      <c r="AD3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68">
        <v>4</v>
      </c>
      <c r="AF3468">
        <v>1</v>
      </c>
      <c r="AG3468">
        <v>15</v>
      </c>
      <c r="AH3468">
        <v>14</v>
      </c>
    </row>
    <row r="3469" spans="1:34" x14ac:dyDescent="0.25">
      <c r="A3469" s="3" t="s">
        <v>3544</v>
      </c>
      <c r="B3469" s="1">
        <v>45676</v>
      </c>
      <c r="C3469" s="23">
        <f t="shared" si="270"/>
        <v>19</v>
      </c>
      <c r="D3469" s="23">
        <f t="shared" si="271"/>
        <v>7</v>
      </c>
      <c r="E3469" s="23" t="str">
        <f t="shared" si="272"/>
        <v>domingo</v>
      </c>
      <c r="F3469" s="23">
        <f t="shared" si="273"/>
        <v>1</v>
      </c>
      <c r="G3469" s="23" t="str">
        <f t="shared" si="274"/>
        <v>enero</v>
      </c>
      <c r="H3469" s="2">
        <v>0.33124999999999999</v>
      </c>
      <c r="I3469" t="s">
        <v>57</v>
      </c>
      <c r="J3469" t="str">
        <f>VLOOKUP(ventas_starbucks_2025[[#This Row],[sucursal]],cambio_sucursal[#All],2,0)</f>
        <v>Sucursal Avda Colón</v>
      </c>
      <c r="K3469" t="s">
        <v>89</v>
      </c>
      <c r="L3469" t="s">
        <v>90</v>
      </c>
      <c r="M3469" t="s">
        <v>4</v>
      </c>
      <c r="N3469" t="str">
        <f>IFERROR(VLOOKUP(ventas_starbucks_2025[[#This Row],[tamaño_sucio]],cambio_tamaño[#All],2,0),"Tamaño único")</f>
        <v>Tamaño único</v>
      </c>
      <c r="O3469">
        <v>4</v>
      </c>
      <c r="P3469">
        <v>1197.18</v>
      </c>
      <c r="Q3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9">
        <v>4788.72</v>
      </c>
      <c r="S3469" t="s">
        <v>15</v>
      </c>
      <c r="T3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9" t="str">
        <f>VLOOKUP(ventas_starbucks_2025[[#This Row],[canal_compra]],cambio_canal_compra[#All],2,0)</f>
        <v>Para llevar</v>
      </c>
      <c r="V3469" t="s">
        <v>40</v>
      </c>
      <c r="W3469" t="str">
        <f>VLOOKUP(ventas_starbucks_2025[[#This Row],[método_pago]],cambio_metodo_pago[#All],2,0)</f>
        <v>Efectivo</v>
      </c>
      <c r="X3469" t="s">
        <v>22</v>
      </c>
      <c r="Y3469">
        <v>0</v>
      </c>
      <c r="Z3469" t="str">
        <f>VLOOKUP(ventas_starbucks_2025[[#This Row],[promoción_aplicada5]],promocion_cambiar[#All],2,0)</f>
        <v>Ninguna</v>
      </c>
      <c r="AA3469" t="s">
        <v>17</v>
      </c>
      <c r="AB3469" t="s">
        <v>32</v>
      </c>
      <c r="AC3469" t="s">
        <v>10</v>
      </c>
      <c r="AD3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69">
        <v>2.4</v>
      </c>
      <c r="AF3469">
        <v>5</v>
      </c>
      <c r="AG3469">
        <v>38</v>
      </c>
      <c r="AH3469">
        <v>34</v>
      </c>
    </row>
    <row r="3470" spans="1:34" x14ac:dyDescent="0.25">
      <c r="A3470" s="3" t="s">
        <v>3545</v>
      </c>
      <c r="B3470" s="1">
        <v>45719</v>
      </c>
      <c r="C3470" s="23">
        <f t="shared" si="270"/>
        <v>3</v>
      </c>
      <c r="D3470" s="23">
        <f t="shared" si="271"/>
        <v>1</v>
      </c>
      <c r="E3470" s="1" t="str">
        <f t="shared" si="272"/>
        <v>lunes</v>
      </c>
      <c r="F3470" s="23">
        <f t="shared" si="273"/>
        <v>3</v>
      </c>
      <c r="G3470" s="1" t="str">
        <f t="shared" si="274"/>
        <v>marzo</v>
      </c>
      <c r="H3470" s="2">
        <v>0.3263888888888889</v>
      </c>
      <c r="I3470" t="s">
        <v>12</v>
      </c>
      <c r="J3470" t="str">
        <f>VLOOKUP(ventas_starbucks_2025[[#This Row],[sucursal]],cambio_sucursal[#All],2,0)</f>
        <v>Sucursal Córdoba Shopping</v>
      </c>
      <c r="K3470" t="s">
        <v>87</v>
      </c>
      <c r="L3470" t="s">
        <v>65</v>
      </c>
      <c r="M3470" t="s">
        <v>4</v>
      </c>
      <c r="N3470" t="str">
        <f>IFERROR(VLOOKUP(ventas_starbucks_2025[[#This Row],[tamaño_sucio]],cambio_tamaño[#All],2,0),"Tamaño único")</f>
        <v>Tamaño único</v>
      </c>
      <c r="O3470">
        <v>5</v>
      </c>
      <c r="P3470">
        <v>1451.72</v>
      </c>
      <c r="Q3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0">
        <v>7258.6</v>
      </c>
      <c r="S3470" t="s">
        <v>15</v>
      </c>
      <c r="T3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70" t="str">
        <f>VLOOKUP(ventas_starbucks_2025[[#This Row],[canal_compra]],cambio_canal_compra[#All],2,0)</f>
        <v>Para llevar</v>
      </c>
      <c r="V3470" t="s">
        <v>16</v>
      </c>
      <c r="W3470" t="str">
        <f>VLOOKUP(ventas_starbucks_2025[[#This Row],[método_pago]],cambio_metodo_pago[#All],2,0)</f>
        <v>Tarjeta</v>
      </c>
      <c r="X3470" t="s">
        <v>7</v>
      </c>
      <c r="Y3470">
        <v>10</v>
      </c>
      <c r="Z3470" t="str">
        <f>VLOOKUP(ventas_starbucks_2025[[#This Row],[promoción_aplicada5]],promocion_cambiar[#All],2,0)</f>
        <v>Hora Feliz</v>
      </c>
      <c r="AA3470" t="s">
        <v>36</v>
      </c>
      <c r="AB3470" t="s">
        <v>32</v>
      </c>
      <c r="AC3470" t="s">
        <v>41</v>
      </c>
      <c r="AD3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0">
        <v>10.1</v>
      </c>
      <c r="AF3470">
        <v>4</v>
      </c>
      <c r="AG3470">
        <v>28</v>
      </c>
      <c r="AH3470">
        <v>23</v>
      </c>
    </row>
    <row r="3471" spans="1:34" x14ac:dyDescent="0.25">
      <c r="A3471" s="3" t="s">
        <v>3546</v>
      </c>
      <c r="B3471" s="1">
        <v>45702</v>
      </c>
      <c r="C3471" s="23">
        <f t="shared" si="270"/>
        <v>14</v>
      </c>
      <c r="D3471" s="23">
        <f t="shared" si="271"/>
        <v>5</v>
      </c>
      <c r="E3471" s="23" t="str">
        <f t="shared" si="272"/>
        <v>viernes</v>
      </c>
      <c r="F3471" s="23">
        <f t="shared" si="273"/>
        <v>2</v>
      </c>
      <c r="G3471" s="23" t="str">
        <f t="shared" si="274"/>
        <v>febrero</v>
      </c>
      <c r="H3471" s="2">
        <v>0.33055555555555555</v>
      </c>
      <c r="I3471" t="s">
        <v>1</v>
      </c>
      <c r="J3471" t="str">
        <f>VLOOKUP(ventas_starbucks_2025[[#This Row],[sucursal]],cambio_sucursal[#All],2,0)</f>
        <v>Sucursal Nueva Córdoba</v>
      </c>
      <c r="K3471" t="s">
        <v>200</v>
      </c>
      <c r="L3471" t="s">
        <v>44</v>
      </c>
      <c r="M3471" t="s">
        <v>62</v>
      </c>
      <c r="N3471" t="str">
        <f>IFERROR(VLOOKUP(ventas_starbucks_2025[[#This Row],[tamaño_sucio]],cambio_tamaño[#All],2,0),"Tamaño único")</f>
        <v>Extra-Grande</v>
      </c>
      <c r="O3471">
        <v>2</v>
      </c>
      <c r="P3471">
        <v>1232.9100000000001</v>
      </c>
      <c r="Q3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1">
        <v>2465.8200000000002</v>
      </c>
      <c r="S3471" t="s">
        <v>15</v>
      </c>
      <c r="T3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1" t="str">
        <f>VLOOKUP(ventas_starbucks_2025[[#This Row],[canal_compra]],cambio_canal_compra[#All],2,0)</f>
        <v>Para llevar</v>
      </c>
      <c r="V3471" t="s">
        <v>16</v>
      </c>
      <c r="W3471" t="str">
        <f>VLOOKUP(ventas_starbucks_2025[[#This Row],[método_pago]],cambio_metodo_pago[#All],2,0)</f>
        <v>Tarjeta</v>
      </c>
      <c r="X3471" t="s">
        <v>22</v>
      </c>
      <c r="Y3471">
        <v>0</v>
      </c>
      <c r="Z3471" t="str">
        <f>VLOOKUP(ventas_starbucks_2025[[#This Row],[promoción_aplicada5]],promocion_cambiar[#All],2,0)</f>
        <v>2x1</v>
      </c>
      <c r="AA3471" t="s">
        <v>51</v>
      </c>
      <c r="AB3471" t="s">
        <v>9</v>
      </c>
      <c r="AC3471" t="s">
        <v>10</v>
      </c>
      <c r="AD3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1">
        <v>12</v>
      </c>
      <c r="AF3471">
        <v>4</v>
      </c>
      <c r="AG3471">
        <v>29</v>
      </c>
      <c r="AH3471">
        <v>27</v>
      </c>
    </row>
    <row r="3472" spans="1:34" x14ac:dyDescent="0.25">
      <c r="A3472" s="3" t="s">
        <v>3547</v>
      </c>
      <c r="B3472" s="1">
        <v>45680</v>
      </c>
      <c r="C3472" s="23">
        <f t="shared" si="270"/>
        <v>23</v>
      </c>
      <c r="D3472" s="23">
        <f t="shared" si="271"/>
        <v>4</v>
      </c>
      <c r="E3472" s="23" t="str">
        <f t="shared" si="272"/>
        <v>jueves</v>
      </c>
      <c r="F3472" s="23">
        <f t="shared" si="273"/>
        <v>1</v>
      </c>
      <c r="G3472" s="23" t="str">
        <f t="shared" si="274"/>
        <v>enero</v>
      </c>
      <c r="H3472" s="2">
        <v>0.35902777777777778</v>
      </c>
      <c r="I3472" t="s">
        <v>12</v>
      </c>
      <c r="J3472" t="str">
        <f>VLOOKUP(ventas_starbucks_2025[[#This Row],[sucursal]],cambio_sucursal[#All],2,0)</f>
        <v>Sucursal Córdoba Shopping</v>
      </c>
      <c r="K3472" t="s">
        <v>89</v>
      </c>
      <c r="L3472" t="s">
        <v>90</v>
      </c>
      <c r="M3472" t="s">
        <v>4</v>
      </c>
      <c r="N3472" t="str">
        <f>IFERROR(VLOOKUP(ventas_starbucks_2025[[#This Row],[tamaño_sucio]],cambio_tamaño[#All],2,0),"Tamaño único")</f>
        <v>Tamaño único</v>
      </c>
      <c r="O3472">
        <v>3</v>
      </c>
      <c r="P3472">
        <v>1118.52</v>
      </c>
      <c r="Q3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2">
        <v>3355.56</v>
      </c>
      <c r="S3472" t="s">
        <v>5</v>
      </c>
      <c r="T3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2" t="str">
        <f>VLOOKUP(ventas_starbucks_2025[[#This Row],[canal_compra]],cambio_canal_compra[#All],2,0)</f>
        <v>En tienda</v>
      </c>
      <c r="V3472" t="s">
        <v>16</v>
      </c>
      <c r="W3472" t="str">
        <f>VLOOKUP(ventas_starbucks_2025[[#This Row],[método_pago]],cambio_metodo_pago[#All],2,0)</f>
        <v>Tarjeta</v>
      </c>
      <c r="X3472" t="s">
        <v>22</v>
      </c>
      <c r="Y3472">
        <v>0</v>
      </c>
      <c r="Z3472" t="str">
        <f>VLOOKUP(ventas_starbucks_2025[[#This Row],[promoción_aplicada5]],promocion_cambiar[#All],2,0)</f>
        <v>Ninguna</v>
      </c>
      <c r="AA3472" t="s">
        <v>17</v>
      </c>
      <c r="AB3472" t="s">
        <v>52</v>
      </c>
      <c r="AC3472" t="s">
        <v>41</v>
      </c>
      <c r="AD3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2">
        <v>12.1</v>
      </c>
      <c r="AF3472">
        <v>5</v>
      </c>
      <c r="AG3472">
        <v>41</v>
      </c>
      <c r="AH3472">
        <v>38</v>
      </c>
    </row>
    <row r="3473" spans="1:34" x14ac:dyDescent="0.25">
      <c r="A3473" s="3" t="s">
        <v>3548</v>
      </c>
      <c r="B3473" s="1">
        <v>45710</v>
      </c>
      <c r="C3473" s="23">
        <f t="shared" si="270"/>
        <v>22</v>
      </c>
      <c r="D3473" s="23">
        <f t="shared" si="271"/>
        <v>6</v>
      </c>
      <c r="E3473" s="23" t="str">
        <f t="shared" si="272"/>
        <v>sábado</v>
      </c>
      <c r="F3473" s="23">
        <f t="shared" si="273"/>
        <v>2</v>
      </c>
      <c r="G3473" s="23" t="str">
        <f t="shared" si="274"/>
        <v>febrero</v>
      </c>
      <c r="H3473" s="2">
        <v>0.29375000000000001</v>
      </c>
      <c r="I3473" t="s">
        <v>26</v>
      </c>
      <c r="J3473" t="str">
        <f>VLOOKUP(ventas_starbucks_2025[[#This Row],[sucursal]],cambio_sucursal[#All],2,0)</f>
        <v>Sucursal San Lorenzo 47</v>
      </c>
      <c r="K3473" t="s">
        <v>27</v>
      </c>
      <c r="L3473" t="s">
        <v>28</v>
      </c>
      <c r="M3473" t="s">
        <v>4</v>
      </c>
      <c r="N3473" t="str">
        <f>IFERROR(VLOOKUP(ventas_starbucks_2025[[#This Row],[tamaño_sucio]],cambio_tamaño[#All],2,0),"Tamaño único")</f>
        <v>Tamaño único</v>
      </c>
      <c r="O3473">
        <v>5</v>
      </c>
      <c r="P3473">
        <v>2160.4699999999998</v>
      </c>
      <c r="Q3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73">
        <v>10802.35</v>
      </c>
      <c r="S3473" t="s">
        <v>31</v>
      </c>
      <c r="T3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73" t="str">
        <f>VLOOKUP(ventas_starbucks_2025[[#This Row],[canal_compra]],cambio_canal_compra[#All],2,0)</f>
        <v>Entrega domicilio</v>
      </c>
      <c r="V3473" t="s">
        <v>6</v>
      </c>
      <c r="W3473" t="str">
        <f>VLOOKUP(ventas_starbucks_2025[[#This Row],[método_pago]],cambio_metodo_pago[#All],2,0)</f>
        <v>Aplicación móbil</v>
      </c>
      <c r="X3473" t="s">
        <v>7</v>
      </c>
      <c r="Y3473">
        <v>15</v>
      </c>
      <c r="Z3473" t="str">
        <f>VLOOKUP(ventas_starbucks_2025[[#This Row],[promoción_aplicada5]],promocion_cambiar[#All],2,0)</f>
        <v>Ninguna</v>
      </c>
      <c r="AA3473" t="s">
        <v>17</v>
      </c>
      <c r="AB3473" t="s">
        <v>9</v>
      </c>
      <c r="AC3473" t="s">
        <v>24</v>
      </c>
      <c r="AD3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3">
        <v>11.2</v>
      </c>
      <c r="AF3473">
        <v>2</v>
      </c>
      <c r="AG3473">
        <v>49</v>
      </c>
      <c r="AH3473">
        <v>44</v>
      </c>
    </row>
    <row r="3474" spans="1:34" x14ac:dyDescent="0.25">
      <c r="A3474" s="3" t="s">
        <v>3549</v>
      </c>
      <c r="B3474" s="1">
        <v>45666</v>
      </c>
      <c r="C3474" s="23">
        <f t="shared" si="270"/>
        <v>9</v>
      </c>
      <c r="D3474" s="23">
        <f t="shared" si="271"/>
        <v>4</v>
      </c>
      <c r="E3474" s="23" t="str">
        <f t="shared" si="272"/>
        <v>jueves</v>
      </c>
      <c r="F3474" s="23">
        <f t="shared" si="273"/>
        <v>1</v>
      </c>
      <c r="G3474" s="23" t="str">
        <f t="shared" si="274"/>
        <v>enero</v>
      </c>
      <c r="H3474" s="2">
        <v>0.72083333333333333</v>
      </c>
      <c r="I3474" t="s">
        <v>1</v>
      </c>
      <c r="J3474" t="str">
        <f>VLOOKUP(ventas_starbucks_2025[[#This Row],[sucursal]],cambio_sucursal[#All],2,0)</f>
        <v>Sucursal Nueva Córdoba</v>
      </c>
      <c r="K3474" t="s">
        <v>13</v>
      </c>
      <c r="L3474" t="s">
        <v>14</v>
      </c>
      <c r="M3474" t="s">
        <v>4</v>
      </c>
      <c r="N3474" t="str">
        <f>IFERROR(VLOOKUP(ventas_starbucks_2025[[#This Row],[tamaño_sucio]],cambio_tamaño[#All],2,0),"Tamaño único")</f>
        <v>Tamaño único</v>
      </c>
      <c r="O3474">
        <v>2</v>
      </c>
      <c r="P3474">
        <v>1810.01</v>
      </c>
      <c r="Q3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4">
        <v>3620.02</v>
      </c>
      <c r="S3474" t="s">
        <v>5</v>
      </c>
      <c r="T3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4" t="str">
        <f>VLOOKUP(ventas_starbucks_2025[[#This Row],[canal_compra]],cambio_canal_compra[#All],2,0)</f>
        <v>En tienda</v>
      </c>
      <c r="V3474" t="s">
        <v>40</v>
      </c>
      <c r="W3474" t="str">
        <f>VLOOKUP(ventas_starbucks_2025[[#This Row],[método_pago]],cambio_metodo_pago[#All],2,0)</f>
        <v>Efectivo</v>
      </c>
      <c r="X3474" t="s">
        <v>22</v>
      </c>
      <c r="Y3474">
        <v>0</v>
      </c>
      <c r="Z3474" t="str">
        <f>VLOOKUP(ventas_starbucks_2025[[#This Row],[promoción_aplicada5]],promocion_cambiar[#All],2,0)</f>
        <v>Hora Feliz</v>
      </c>
      <c r="AA3474" t="s">
        <v>36</v>
      </c>
      <c r="AB3474" t="s">
        <v>18</v>
      </c>
      <c r="AC3474" t="s">
        <v>41</v>
      </c>
      <c r="AD3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74">
        <v>2.2000000000000002</v>
      </c>
      <c r="AF3474">
        <v>1</v>
      </c>
      <c r="AG3474">
        <v>21</v>
      </c>
      <c r="AH3474">
        <v>19</v>
      </c>
    </row>
    <row r="3475" spans="1:34" x14ac:dyDescent="0.25">
      <c r="A3475" s="3" t="s">
        <v>3550</v>
      </c>
      <c r="B3475" s="1">
        <v>45737</v>
      </c>
      <c r="C3475" s="23">
        <f t="shared" si="270"/>
        <v>21</v>
      </c>
      <c r="D3475" s="23">
        <f t="shared" si="271"/>
        <v>5</v>
      </c>
      <c r="E3475" s="1" t="str">
        <f t="shared" si="272"/>
        <v>viernes</v>
      </c>
      <c r="F3475" s="23">
        <f t="shared" si="273"/>
        <v>3</v>
      </c>
      <c r="G3475" s="1" t="str">
        <f t="shared" si="274"/>
        <v>marzo</v>
      </c>
      <c r="H3475" s="2">
        <v>0.46597222222222223</v>
      </c>
      <c r="I3475" t="s">
        <v>57</v>
      </c>
      <c r="J3475" t="str">
        <f>VLOOKUP(ventas_starbucks_2025[[#This Row],[sucursal]],cambio_sucursal[#All],2,0)</f>
        <v>Sucursal Avda Colón</v>
      </c>
      <c r="K3475" t="s">
        <v>48</v>
      </c>
      <c r="L3475" t="s">
        <v>49</v>
      </c>
      <c r="M3475" t="s">
        <v>50</v>
      </c>
      <c r="N3475" t="str">
        <f>IFERROR(VLOOKUP(ventas_starbucks_2025[[#This Row],[tamaño_sucio]],cambio_tamaño[#All],2,0),"Tamaño único")</f>
        <v>Mediano</v>
      </c>
      <c r="O3475">
        <v>2</v>
      </c>
      <c r="P3475">
        <v>1604.85</v>
      </c>
      <c r="Q3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5">
        <v>3209.7</v>
      </c>
      <c r="S3475" t="s">
        <v>15</v>
      </c>
      <c r="T3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5" t="str">
        <f>VLOOKUP(ventas_starbucks_2025[[#This Row],[canal_compra]],cambio_canal_compra[#All],2,0)</f>
        <v>Para llevar</v>
      </c>
      <c r="V3475" t="s">
        <v>16</v>
      </c>
      <c r="W3475" t="str">
        <f>VLOOKUP(ventas_starbucks_2025[[#This Row],[método_pago]],cambio_metodo_pago[#All],2,0)</f>
        <v>Tarjeta</v>
      </c>
      <c r="X3475" t="s">
        <v>7</v>
      </c>
      <c r="Y3475">
        <v>15</v>
      </c>
      <c r="Z3475" t="str">
        <f>VLOOKUP(ventas_starbucks_2025[[#This Row],[promoción_aplicada5]],promocion_cambiar[#All],2,0)</f>
        <v>Hora Feliz</v>
      </c>
      <c r="AA3475" t="s">
        <v>36</v>
      </c>
      <c r="AB3475" t="s">
        <v>32</v>
      </c>
      <c r="AC3475" t="s">
        <v>10</v>
      </c>
      <c r="AD3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5">
        <v>10.199999999999999</v>
      </c>
      <c r="AF3475">
        <v>1</v>
      </c>
      <c r="AG3475">
        <v>14</v>
      </c>
      <c r="AH3475">
        <v>12</v>
      </c>
    </row>
    <row r="3476" spans="1:34" x14ac:dyDescent="0.25">
      <c r="A3476" s="3" t="s">
        <v>3551</v>
      </c>
      <c r="B3476" s="1">
        <v>45669</v>
      </c>
      <c r="C3476" s="23">
        <f t="shared" si="270"/>
        <v>12</v>
      </c>
      <c r="D3476" s="23">
        <f t="shared" si="271"/>
        <v>7</v>
      </c>
      <c r="E3476" s="23" t="str">
        <f t="shared" si="272"/>
        <v>domingo</v>
      </c>
      <c r="F3476" s="23">
        <f t="shared" si="273"/>
        <v>1</v>
      </c>
      <c r="G3476" s="23" t="str">
        <f t="shared" si="274"/>
        <v>enero</v>
      </c>
      <c r="H3476" s="2">
        <v>0.34444444444444444</v>
      </c>
      <c r="I3476" t="s">
        <v>12</v>
      </c>
      <c r="J3476" t="str">
        <f>VLOOKUP(ventas_starbucks_2025[[#This Row],[sucursal]],cambio_sucursal[#All],2,0)</f>
        <v>Sucursal Córdoba Shopping</v>
      </c>
      <c r="K3476" t="s">
        <v>327</v>
      </c>
      <c r="L3476" t="s">
        <v>44</v>
      </c>
      <c r="M3476" t="s">
        <v>50</v>
      </c>
      <c r="N3476" t="str">
        <f>IFERROR(VLOOKUP(ventas_starbucks_2025[[#This Row],[tamaño_sucio]],cambio_tamaño[#All],2,0),"Tamaño único")</f>
        <v>Mediano</v>
      </c>
      <c r="O3476">
        <v>5</v>
      </c>
      <c r="P3476">
        <v>1421.88</v>
      </c>
      <c r="Q3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6">
        <v>7109.4</v>
      </c>
      <c r="S3476" t="s">
        <v>5</v>
      </c>
      <c r="T3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76" t="str">
        <f>VLOOKUP(ventas_starbucks_2025[[#This Row],[canal_compra]],cambio_canal_compra[#All],2,0)</f>
        <v>En tienda</v>
      </c>
      <c r="V3476" t="s">
        <v>16</v>
      </c>
      <c r="W3476" t="str">
        <f>VLOOKUP(ventas_starbucks_2025[[#This Row],[método_pago]],cambio_metodo_pago[#All],2,0)</f>
        <v>Tarjeta</v>
      </c>
      <c r="X3476" t="s">
        <v>22</v>
      </c>
      <c r="Y3476">
        <v>0</v>
      </c>
      <c r="Z3476" t="str">
        <f>VLOOKUP(ventas_starbucks_2025[[#This Row],[promoción_aplicada5]],promocion_cambiar[#All],2,0)</f>
        <v>2x1</v>
      </c>
      <c r="AA3476" t="s">
        <v>51</v>
      </c>
      <c r="AB3476" t="s">
        <v>29</v>
      </c>
      <c r="AC3476" t="s">
        <v>41</v>
      </c>
      <c r="AD3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76">
        <v>2.2999999999999998</v>
      </c>
      <c r="AF3476">
        <v>5</v>
      </c>
      <c r="AG3476">
        <v>13</v>
      </c>
      <c r="AH3476">
        <v>8</v>
      </c>
    </row>
    <row r="3477" spans="1:34" x14ac:dyDescent="0.25">
      <c r="A3477" s="3" t="s">
        <v>3552</v>
      </c>
      <c r="B3477" s="1">
        <v>45751</v>
      </c>
      <c r="C3477" s="23">
        <f t="shared" si="270"/>
        <v>4</v>
      </c>
      <c r="D3477" s="23">
        <f t="shared" si="271"/>
        <v>5</v>
      </c>
      <c r="E3477" s="1" t="str">
        <f t="shared" si="272"/>
        <v>viernes</v>
      </c>
      <c r="F3477" s="23">
        <f t="shared" si="273"/>
        <v>4</v>
      </c>
      <c r="G3477" s="1" t="str">
        <f t="shared" si="274"/>
        <v>abril</v>
      </c>
      <c r="H3477" s="2">
        <v>0.34930555555555554</v>
      </c>
      <c r="I3477" t="s">
        <v>26</v>
      </c>
      <c r="J3477" t="str">
        <f>VLOOKUP(ventas_starbucks_2025[[#This Row],[sucursal]],cambio_sucursal[#All],2,0)</f>
        <v>Sucursal San Lorenzo 47</v>
      </c>
      <c r="K3477" t="s">
        <v>67</v>
      </c>
      <c r="L3477" t="s">
        <v>35</v>
      </c>
      <c r="M3477" t="s">
        <v>4</v>
      </c>
      <c r="N3477" t="str">
        <f>IFERROR(VLOOKUP(ventas_starbucks_2025[[#This Row],[tamaño_sucio]],cambio_tamaño[#All],2,0),"Tamaño único")</f>
        <v>Tamaño único</v>
      </c>
      <c r="O3477">
        <v>2</v>
      </c>
      <c r="P3477">
        <v>1166.1500000000001</v>
      </c>
      <c r="Q3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7">
        <v>2332.3000000000002</v>
      </c>
      <c r="S3477" t="s">
        <v>31</v>
      </c>
      <c r="T3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7" t="str">
        <f>VLOOKUP(ventas_starbucks_2025[[#This Row],[canal_compra]],cambio_canal_compra[#All],2,0)</f>
        <v>Entrega domicilio</v>
      </c>
      <c r="V3477" t="s">
        <v>6</v>
      </c>
      <c r="W3477" t="str">
        <f>VLOOKUP(ventas_starbucks_2025[[#This Row],[método_pago]],cambio_metodo_pago[#All],2,0)</f>
        <v>Aplicación móbil</v>
      </c>
      <c r="X3477" t="s">
        <v>7</v>
      </c>
      <c r="Y3477">
        <v>15</v>
      </c>
      <c r="Z3477" t="str">
        <f>VLOOKUP(ventas_starbucks_2025[[#This Row],[promoción_aplicada5]],promocion_cambiar[#All],2,0)</f>
        <v>Ninguna</v>
      </c>
      <c r="AA3477" t="s">
        <v>17</v>
      </c>
      <c r="AB3477" t="s">
        <v>32</v>
      </c>
      <c r="AC3477" t="s">
        <v>24</v>
      </c>
      <c r="AD3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77">
        <v>6.9</v>
      </c>
      <c r="AF3477">
        <v>4</v>
      </c>
      <c r="AG3477">
        <v>32</v>
      </c>
      <c r="AH3477">
        <v>30</v>
      </c>
    </row>
    <row r="3478" spans="1:34" x14ac:dyDescent="0.25">
      <c r="A3478" s="3" t="s">
        <v>3553</v>
      </c>
      <c r="B3478" s="1">
        <v>45674</v>
      </c>
      <c r="C3478" s="23">
        <f t="shared" si="270"/>
        <v>17</v>
      </c>
      <c r="D3478" s="23">
        <f t="shared" si="271"/>
        <v>5</v>
      </c>
      <c r="E3478" s="1" t="str">
        <f t="shared" si="272"/>
        <v>viernes</v>
      </c>
      <c r="F3478" s="23">
        <f t="shared" si="273"/>
        <v>1</v>
      </c>
      <c r="G3478" s="1" t="str">
        <f t="shared" si="274"/>
        <v>enero</v>
      </c>
      <c r="H3478" s="2">
        <v>0.62847222222222221</v>
      </c>
      <c r="I3478" t="s">
        <v>12</v>
      </c>
      <c r="J3478" t="str">
        <f>VLOOKUP(ventas_starbucks_2025[[#This Row],[sucursal]],cambio_sucursal[#All],2,0)</f>
        <v>Sucursal Córdoba Shopping</v>
      </c>
      <c r="K3478" t="s">
        <v>20</v>
      </c>
      <c r="L3478" t="s">
        <v>21</v>
      </c>
      <c r="M3478" t="s">
        <v>4</v>
      </c>
      <c r="N3478" t="str">
        <f>IFERROR(VLOOKUP(ventas_starbucks_2025[[#This Row],[tamaño_sucio]],cambio_tamaño[#All],2,0),"Tamaño único")</f>
        <v>Tamaño único</v>
      </c>
      <c r="O3478">
        <v>1</v>
      </c>
      <c r="P3478">
        <v>1230.4000000000001</v>
      </c>
      <c r="Q3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8">
        <v>1230.4000000000001</v>
      </c>
      <c r="S3478" t="s">
        <v>31</v>
      </c>
      <c r="T3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8" t="str">
        <f>VLOOKUP(ventas_starbucks_2025[[#This Row],[canal_compra]],cambio_canal_compra[#All],2,0)</f>
        <v>Entrega domicilio</v>
      </c>
      <c r="V3478" t="s">
        <v>16</v>
      </c>
      <c r="W3478" t="str">
        <f>VLOOKUP(ventas_starbucks_2025[[#This Row],[método_pago]],cambio_metodo_pago[#All],2,0)</f>
        <v>Tarjeta</v>
      </c>
      <c r="X3478" t="s">
        <v>7</v>
      </c>
      <c r="Y3478">
        <v>15</v>
      </c>
      <c r="Z3478" t="str">
        <f>VLOOKUP(ventas_starbucks_2025[[#This Row],[promoción_aplicada5]],promocion_cambiar[#All],2,0)</f>
        <v>Hora Feliz</v>
      </c>
      <c r="AA3478" t="s">
        <v>36</v>
      </c>
      <c r="AB3478" t="s">
        <v>18</v>
      </c>
      <c r="AC3478" t="s">
        <v>24</v>
      </c>
      <c r="AD3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78">
        <v>2.2999999999999998</v>
      </c>
      <c r="AF3478">
        <v>3</v>
      </c>
      <c r="AG3478">
        <v>45</v>
      </c>
      <c r="AH3478">
        <v>44</v>
      </c>
    </row>
    <row r="3479" spans="1:34" x14ac:dyDescent="0.25">
      <c r="A3479" s="3" t="s">
        <v>3554</v>
      </c>
      <c r="B3479" s="1">
        <v>45699</v>
      </c>
      <c r="C3479" s="23">
        <f t="shared" si="270"/>
        <v>11</v>
      </c>
      <c r="D3479" s="23">
        <f t="shared" si="271"/>
        <v>2</v>
      </c>
      <c r="E3479" s="23" t="str">
        <f t="shared" si="272"/>
        <v>martes</v>
      </c>
      <c r="F3479" s="23">
        <f t="shared" si="273"/>
        <v>2</v>
      </c>
      <c r="G3479" s="23" t="str">
        <f t="shared" si="274"/>
        <v>febrero</v>
      </c>
      <c r="H3479" s="2">
        <v>0.71388888888888891</v>
      </c>
      <c r="I3479" t="s">
        <v>1</v>
      </c>
      <c r="J3479" t="str">
        <f>VLOOKUP(ventas_starbucks_2025[[#This Row],[sucursal]],cambio_sucursal[#All],2,0)</f>
        <v>Sucursal Nueva Córdoba</v>
      </c>
      <c r="K3479" t="s">
        <v>38</v>
      </c>
      <c r="L3479" t="s">
        <v>39</v>
      </c>
      <c r="M3479" t="s">
        <v>4</v>
      </c>
      <c r="N3479" t="str">
        <f>IFERROR(VLOOKUP(ventas_starbucks_2025[[#This Row],[tamaño_sucio]],cambio_tamaño[#All],2,0),"Tamaño único")</f>
        <v>Tamaño único</v>
      </c>
      <c r="O3479">
        <v>1</v>
      </c>
      <c r="P3479">
        <v>1479.08</v>
      </c>
      <c r="Q3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9">
        <v>1479.08</v>
      </c>
      <c r="S3479" t="s">
        <v>5</v>
      </c>
      <c r="T3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9" t="str">
        <f>VLOOKUP(ventas_starbucks_2025[[#This Row],[canal_compra]],cambio_canal_compra[#All],2,0)</f>
        <v>En tienda</v>
      </c>
      <c r="V3479" t="s">
        <v>16</v>
      </c>
      <c r="W3479" t="str">
        <f>VLOOKUP(ventas_starbucks_2025[[#This Row],[método_pago]],cambio_metodo_pago[#All],2,0)</f>
        <v>Tarjeta</v>
      </c>
      <c r="X3479" t="s">
        <v>22</v>
      </c>
      <c r="Y3479">
        <v>0</v>
      </c>
      <c r="Z3479" t="str">
        <f>VLOOKUP(ventas_starbucks_2025[[#This Row],[promoción_aplicada5]],promocion_cambiar[#All],2,0)</f>
        <v>2x1</v>
      </c>
      <c r="AA3479" t="s">
        <v>51</v>
      </c>
      <c r="AB3479" t="s">
        <v>32</v>
      </c>
      <c r="AC3479" t="s">
        <v>41</v>
      </c>
      <c r="AD3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9">
        <v>12.2</v>
      </c>
      <c r="AF3479">
        <v>2</v>
      </c>
      <c r="AG3479">
        <v>40</v>
      </c>
      <c r="AH3479">
        <v>39</v>
      </c>
    </row>
    <row r="3480" spans="1:34" x14ac:dyDescent="0.25">
      <c r="A3480" s="3" t="s">
        <v>3555</v>
      </c>
      <c r="B3480" s="1">
        <v>45721</v>
      </c>
      <c r="C3480" s="23">
        <f t="shared" si="270"/>
        <v>5</v>
      </c>
      <c r="D3480" s="23">
        <f t="shared" si="271"/>
        <v>3</v>
      </c>
      <c r="E3480" s="23" t="str">
        <f t="shared" si="272"/>
        <v>miércoles</v>
      </c>
      <c r="F3480" s="23">
        <f t="shared" si="273"/>
        <v>3</v>
      </c>
      <c r="G3480" s="23" t="str">
        <f t="shared" si="274"/>
        <v>marzo</v>
      </c>
      <c r="H3480" s="2">
        <v>0.32013888888888886</v>
      </c>
      <c r="I3480" t="s">
        <v>26</v>
      </c>
      <c r="J3480" t="str">
        <f>VLOOKUP(ventas_starbucks_2025[[#This Row],[sucursal]],cambio_sucursal[#All],2,0)</f>
        <v>Sucursal San Lorenzo 47</v>
      </c>
      <c r="K3480" t="s">
        <v>82</v>
      </c>
      <c r="L3480" t="s">
        <v>28</v>
      </c>
      <c r="M3480" t="s">
        <v>4</v>
      </c>
      <c r="N3480" t="str">
        <f>IFERROR(VLOOKUP(ventas_starbucks_2025[[#This Row],[tamaño_sucio]],cambio_tamaño[#All],2,0),"Tamaño único")</f>
        <v>Tamaño único</v>
      </c>
      <c r="O3480">
        <v>4</v>
      </c>
      <c r="P3480">
        <v>2987.65</v>
      </c>
      <c r="Q3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80">
        <v>11950.6</v>
      </c>
      <c r="S3480" t="s">
        <v>5</v>
      </c>
      <c r="T3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80" t="str">
        <f>VLOOKUP(ventas_starbucks_2025[[#This Row],[canal_compra]],cambio_canal_compra[#All],2,0)</f>
        <v>En tienda</v>
      </c>
      <c r="V3480" t="s">
        <v>16</v>
      </c>
      <c r="W3480" t="str">
        <f>VLOOKUP(ventas_starbucks_2025[[#This Row],[método_pago]],cambio_metodo_pago[#All],2,0)</f>
        <v>Tarjeta</v>
      </c>
      <c r="X3480" t="s">
        <v>22</v>
      </c>
      <c r="Y3480">
        <v>0</v>
      </c>
      <c r="Z3480" t="str">
        <f>VLOOKUP(ventas_starbucks_2025[[#This Row],[promoción_aplicada5]],promocion_cambiar[#All],2,0)</f>
        <v>2x1</v>
      </c>
      <c r="AA3480" t="s">
        <v>51</v>
      </c>
      <c r="AB3480" t="s">
        <v>29</v>
      </c>
      <c r="AC3480" t="s">
        <v>24</v>
      </c>
      <c r="AD3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80">
        <v>12.8</v>
      </c>
      <c r="AF3480">
        <v>4</v>
      </c>
      <c r="AG3480">
        <v>14</v>
      </c>
      <c r="AH3480">
        <v>10</v>
      </c>
    </row>
    <row r="3481" spans="1:34" x14ac:dyDescent="0.25">
      <c r="A3481" s="3" t="s">
        <v>3556</v>
      </c>
      <c r="B3481" s="1">
        <v>45677</v>
      </c>
      <c r="C3481" s="23">
        <f t="shared" si="270"/>
        <v>20</v>
      </c>
      <c r="D3481" s="23">
        <f t="shared" si="271"/>
        <v>1</v>
      </c>
      <c r="E3481" s="1" t="str">
        <f t="shared" si="272"/>
        <v>lunes</v>
      </c>
      <c r="F3481" s="23">
        <f t="shared" si="273"/>
        <v>1</v>
      </c>
      <c r="G3481" s="1" t="str">
        <f t="shared" si="274"/>
        <v>enero</v>
      </c>
      <c r="H3481" s="2">
        <v>0.80069444444444449</v>
      </c>
      <c r="I3481" t="s">
        <v>57</v>
      </c>
      <c r="J3481" t="str">
        <f>VLOOKUP(ventas_starbucks_2025[[#This Row],[sucursal]],cambio_sucursal[#All],2,0)</f>
        <v>Sucursal Avda Colón</v>
      </c>
      <c r="K3481" t="s">
        <v>34</v>
      </c>
      <c r="L3481" t="s">
        <v>35</v>
      </c>
      <c r="M3481" t="s">
        <v>4</v>
      </c>
      <c r="N3481" t="str">
        <f>IFERROR(VLOOKUP(ventas_starbucks_2025[[#This Row],[tamaño_sucio]],cambio_tamaño[#All],2,0),"Tamaño único")</f>
        <v>Tamaño único</v>
      </c>
      <c r="O3481">
        <v>5</v>
      </c>
      <c r="P3481">
        <v>1425.18</v>
      </c>
      <c r="Q3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1">
        <v>7125.9</v>
      </c>
      <c r="S3481" t="s">
        <v>31</v>
      </c>
      <c r="T3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81" t="str">
        <f>VLOOKUP(ventas_starbucks_2025[[#This Row],[canal_compra]],cambio_canal_compra[#All],2,0)</f>
        <v>Entrega domicilio</v>
      </c>
      <c r="V3481" t="s">
        <v>40</v>
      </c>
      <c r="W3481" t="str">
        <f>VLOOKUP(ventas_starbucks_2025[[#This Row],[método_pago]],cambio_metodo_pago[#All],2,0)</f>
        <v>Efectivo</v>
      </c>
      <c r="X3481" t="s">
        <v>22</v>
      </c>
      <c r="Y3481">
        <v>0</v>
      </c>
      <c r="Z3481" t="str">
        <f>VLOOKUP(ventas_starbucks_2025[[#This Row],[promoción_aplicada5]],promocion_cambiar[#All],2,0)</f>
        <v>2x1</v>
      </c>
      <c r="AA3481" t="s">
        <v>51</v>
      </c>
      <c r="AB3481" t="s">
        <v>18</v>
      </c>
      <c r="AC3481" t="s">
        <v>41</v>
      </c>
      <c r="AD3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1">
        <v>9.9</v>
      </c>
      <c r="AF3481">
        <v>3</v>
      </c>
      <c r="AG3481">
        <v>42</v>
      </c>
      <c r="AH3481">
        <v>37</v>
      </c>
    </row>
    <row r="3482" spans="1:34" x14ac:dyDescent="0.25">
      <c r="A3482" s="3" t="s">
        <v>3557</v>
      </c>
      <c r="B3482" s="1">
        <v>45762</v>
      </c>
      <c r="C3482" s="23">
        <f t="shared" si="270"/>
        <v>15</v>
      </c>
      <c r="D3482" s="23">
        <f t="shared" si="271"/>
        <v>2</v>
      </c>
      <c r="E3482" s="1" t="str">
        <f t="shared" si="272"/>
        <v>martes</v>
      </c>
      <c r="F3482" s="23">
        <f t="shared" si="273"/>
        <v>4</v>
      </c>
      <c r="G3482" s="1" t="str">
        <f t="shared" si="274"/>
        <v>abril</v>
      </c>
      <c r="H3482" s="2">
        <v>0.41180555555555554</v>
      </c>
      <c r="I3482" t="s">
        <v>26</v>
      </c>
      <c r="J3482" t="str">
        <f>VLOOKUP(ventas_starbucks_2025[[#This Row],[sucursal]],cambio_sucursal[#All],2,0)</f>
        <v>Sucursal San Lorenzo 47</v>
      </c>
      <c r="K3482" t="s">
        <v>58</v>
      </c>
      <c r="L3482" t="s">
        <v>39</v>
      </c>
      <c r="M3482" t="s">
        <v>4</v>
      </c>
      <c r="N3482" t="str">
        <f>IFERROR(VLOOKUP(ventas_starbucks_2025[[#This Row],[tamaño_sucio]],cambio_tamaño[#All],2,0),"Tamaño único")</f>
        <v>Tamaño único</v>
      </c>
      <c r="O3482">
        <v>5</v>
      </c>
      <c r="P3482">
        <v>1500.71</v>
      </c>
      <c r="Q3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2">
        <v>7503.55</v>
      </c>
      <c r="S3482" t="s">
        <v>15</v>
      </c>
      <c r="T3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82" t="str">
        <f>VLOOKUP(ventas_starbucks_2025[[#This Row],[canal_compra]],cambio_canal_compra[#All],2,0)</f>
        <v>Para llevar</v>
      </c>
      <c r="V3482" t="s">
        <v>6</v>
      </c>
      <c r="W3482" t="str">
        <f>VLOOKUP(ventas_starbucks_2025[[#This Row],[método_pago]],cambio_metodo_pago[#All],2,0)</f>
        <v>Aplicación móbil</v>
      </c>
      <c r="X3482" t="s">
        <v>7</v>
      </c>
      <c r="Y3482">
        <v>10</v>
      </c>
      <c r="Z3482" t="str">
        <f>VLOOKUP(ventas_starbucks_2025[[#This Row],[promoción_aplicada5]],promocion_cambiar[#All],2,0)</f>
        <v>Combo</v>
      </c>
      <c r="AA3482" t="s">
        <v>8</v>
      </c>
      <c r="AB3482" t="s">
        <v>23</v>
      </c>
      <c r="AC3482" t="s">
        <v>41</v>
      </c>
      <c r="AD3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82">
        <v>11.5</v>
      </c>
      <c r="AF3482">
        <v>5</v>
      </c>
      <c r="AG3482">
        <v>46</v>
      </c>
      <c r="AH3482">
        <v>41</v>
      </c>
    </row>
    <row r="3483" spans="1:34" x14ac:dyDescent="0.25">
      <c r="A3483" s="3" t="s">
        <v>3558</v>
      </c>
      <c r="B3483" s="1">
        <v>45672</v>
      </c>
      <c r="C3483" s="23">
        <f t="shared" si="270"/>
        <v>15</v>
      </c>
      <c r="D3483" s="23">
        <f t="shared" si="271"/>
        <v>3</v>
      </c>
      <c r="E3483" s="23" t="str">
        <f t="shared" si="272"/>
        <v>miércoles</v>
      </c>
      <c r="F3483" s="23">
        <f t="shared" si="273"/>
        <v>1</v>
      </c>
      <c r="G3483" s="23" t="str">
        <f t="shared" si="274"/>
        <v>enero</v>
      </c>
      <c r="H3483" s="2">
        <v>0.86250000000000004</v>
      </c>
      <c r="I3483" t="s">
        <v>1</v>
      </c>
      <c r="J3483" t="str">
        <f>VLOOKUP(ventas_starbucks_2025[[#This Row],[sucursal]],cambio_sucursal[#All],2,0)</f>
        <v>Sucursal Nueva Córdoba</v>
      </c>
      <c r="K3483" t="s">
        <v>101</v>
      </c>
      <c r="L3483" t="s">
        <v>3</v>
      </c>
      <c r="M3483" t="s">
        <v>4</v>
      </c>
      <c r="N3483" t="str">
        <f>IFERROR(VLOOKUP(ventas_starbucks_2025[[#This Row],[tamaño_sucio]],cambio_tamaño[#All],2,0),"Tamaño único")</f>
        <v>Tamaño único</v>
      </c>
      <c r="O3483">
        <v>4</v>
      </c>
      <c r="P3483">
        <v>3407.4</v>
      </c>
      <c r="Q3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483">
        <v>13629.6</v>
      </c>
      <c r="S3483" t="s">
        <v>31</v>
      </c>
      <c r="T3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83" t="str">
        <f>VLOOKUP(ventas_starbucks_2025[[#This Row],[canal_compra]],cambio_canal_compra[#All],2,0)</f>
        <v>Entrega domicilio</v>
      </c>
      <c r="V3483" t="s">
        <v>6</v>
      </c>
      <c r="W3483" t="str">
        <f>VLOOKUP(ventas_starbucks_2025[[#This Row],[método_pago]],cambio_metodo_pago[#All],2,0)</f>
        <v>Aplicación móbil</v>
      </c>
      <c r="X3483" t="s">
        <v>22</v>
      </c>
      <c r="Y3483">
        <v>0</v>
      </c>
      <c r="Z3483" t="str">
        <f>VLOOKUP(ventas_starbucks_2025[[#This Row],[promoción_aplicada5]],promocion_cambiar[#All],2,0)</f>
        <v>Combo</v>
      </c>
      <c r="AA3483" t="s">
        <v>8</v>
      </c>
      <c r="AB3483" t="s">
        <v>9</v>
      </c>
      <c r="AC3483" t="s">
        <v>24</v>
      </c>
      <c r="AD3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3">
        <v>8.9</v>
      </c>
      <c r="AF3483">
        <v>2</v>
      </c>
      <c r="AG3483">
        <v>24</v>
      </c>
      <c r="AH3483">
        <v>20</v>
      </c>
    </row>
    <row r="3484" spans="1:34" x14ac:dyDescent="0.25">
      <c r="A3484" s="3" t="s">
        <v>3559</v>
      </c>
      <c r="B3484" s="1">
        <v>45662</v>
      </c>
      <c r="C3484" s="23">
        <f t="shared" si="270"/>
        <v>5</v>
      </c>
      <c r="D3484" s="23">
        <f t="shared" si="271"/>
        <v>7</v>
      </c>
      <c r="E3484" s="23" t="str">
        <f t="shared" si="272"/>
        <v>domingo</v>
      </c>
      <c r="F3484" s="23">
        <f t="shared" si="273"/>
        <v>1</v>
      </c>
      <c r="G3484" s="23" t="str">
        <f t="shared" si="274"/>
        <v>enero</v>
      </c>
      <c r="H3484" s="2">
        <v>0.66874999999999996</v>
      </c>
      <c r="I3484" t="s">
        <v>57</v>
      </c>
      <c r="J3484" t="str">
        <f>VLOOKUP(ventas_starbucks_2025[[#This Row],[sucursal]],cambio_sucursal[#All],2,0)</f>
        <v>Sucursal Avda Colón</v>
      </c>
      <c r="K3484" t="s">
        <v>200</v>
      </c>
      <c r="L3484" t="s">
        <v>44</v>
      </c>
      <c r="M3484" t="s">
        <v>62</v>
      </c>
      <c r="N3484" t="str">
        <f>IFERROR(VLOOKUP(ventas_starbucks_2025[[#This Row],[tamaño_sucio]],cambio_tamaño[#All],2,0),"Tamaño único")</f>
        <v>Extra-Grande</v>
      </c>
      <c r="O3484">
        <v>1</v>
      </c>
      <c r="P3484">
        <v>1461.16</v>
      </c>
      <c r="Q3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4">
        <v>1461.16</v>
      </c>
      <c r="S3484" t="s">
        <v>31</v>
      </c>
      <c r="T3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84" t="str">
        <f>VLOOKUP(ventas_starbucks_2025[[#This Row],[canal_compra]],cambio_canal_compra[#All],2,0)</f>
        <v>Entrega domicilio</v>
      </c>
      <c r="V3484" t="s">
        <v>40</v>
      </c>
      <c r="W3484" t="str">
        <f>VLOOKUP(ventas_starbucks_2025[[#This Row],[método_pago]],cambio_metodo_pago[#All],2,0)</f>
        <v>Efectivo</v>
      </c>
      <c r="X3484" t="s">
        <v>7</v>
      </c>
      <c r="Y3484">
        <v>10</v>
      </c>
      <c r="Z3484" t="str">
        <f>VLOOKUP(ventas_starbucks_2025[[#This Row],[promoción_aplicada5]],promocion_cambiar[#All],2,0)</f>
        <v>2x1</v>
      </c>
      <c r="AA3484" t="s">
        <v>51</v>
      </c>
      <c r="AB3484" t="s">
        <v>23</v>
      </c>
      <c r="AC3484" t="s">
        <v>24</v>
      </c>
      <c r="AD3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4">
        <v>8.6999999999999993</v>
      </c>
      <c r="AF3484">
        <v>5</v>
      </c>
      <c r="AG3484">
        <v>30</v>
      </c>
      <c r="AH3484">
        <v>29</v>
      </c>
    </row>
    <row r="3485" spans="1:34" x14ac:dyDescent="0.25">
      <c r="A3485" s="3" t="s">
        <v>3560</v>
      </c>
      <c r="B3485" s="1">
        <v>45754</v>
      </c>
      <c r="C3485" s="23">
        <f t="shared" si="270"/>
        <v>7</v>
      </c>
      <c r="D3485" s="23">
        <f t="shared" si="271"/>
        <v>1</v>
      </c>
      <c r="E3485" s="23" t="str">
        <f t="shared" si="272"/>
        <v>lunes</v>
      </c>
      <c r="F3485" s="23">
        <f t="shared" si="273"/>
        <v>4</v>
      </c>
      <c r="G3485" s="23" t="str">
        <f t="shared" si="274"/>
        <v>abril</v>
      </c>
      <c r="H3485" s="2">
        <v>0.33194444444444443</v>
      </c>
      <c r="I3485" t="s">
        <v>1</v>
      </c>
      <c r="J3485" t="str">
        <f>VLOOKUP(ventas_starbucks_2025[[#This Row],[sucursal]],cambio_sucursal[#All],2,0)</f>
        <v>Sucursal Nueva Córdoba</v>
      </c>
      <c r="K3485" t="s">
        <v>48</v>
      </c>
      <c r="L3485" t="s">
        <v>49</v>
      </c>
      <c r="M3485" t="s">
        <v>55</v>
      </c>
      <c r="N3485" t="str">
        <f>IFERROR(VLOOKUP(ventas_starbucks_2025[[#This Row],[tamaño_sucio]],cambio_tamaño[#All],2,0),"Tamaño único")</f>
        <v>Pequeño</v>
      </c>
      <c r="O3485">
        <v>4</v>
      </c>
      <c r="P3485">
        <v>1851.47</v>
      </c>
      <c r="Q3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5">
        <v>7405.88</v>
      </c>
      <c r="S3485" t="s">
        <v>31</v>
      </c>
      <c r="T3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85" t="str">
        <f>VLOOKUP(ventas_starbucks_2025[[#This Row],[canal_compra]],cambio_canal_compra[#All],2,0)</f>
        <v>Entrega domicilio</v>
      </c>
      <c r="V3485" t="s">
        <v>6</v>
      </c>
      <c r="W3485" t="str">
        <f>VLOOKUP(ventas_starbucks_2025[[#This Row],[método_pago]],cambio_metodo_pago[#All],2,0)</f>
        <v>Aplicación móbil</v>
      </c>
      <c r="X3485" t="s">
        <v>7</v>
      </c>
      <c r="Y3485">
        <v>10</v>
      </c>
      <c r="Z3485" t="str">
        <f>VLOOKUP(ventas_starbucks_2025[[#This Row],[promoción_aplicada5]],promocion_cambiar[#All],2,0)</f>
        <v>2x1</v>
      </c>
      <c r="AA3485" t="s">
        <v>51</v>
      </c>
      <c r="AB3485" t="s">
        <v>18</v>
      </c>
      <c r="AC3485" t="s">
        <v>41</v>
      </c>
      <c r="AD3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85">
        <v>13.2</v>
      </c>
      <c r="AF3485">
        <v>5</v>
      </c>
      <c r="AG3485">
        <v>43</v>
      </c>
      <c r="AH3485">
        <v>39</v>
      </c>
    </row>
    <row r="3486" spans="1:34" x14ac:dyDescent="0.25">
      <c r="A3486" s="3" t="s">
        <v>3561</v>
      </c>
      <c r="B3486" s="1">
        <v>45756</v>
      </c>
      <c r="C3486" s="23">
        <f t="shared" si="270"/>
        <v>9</v>
      </c>
      <c r="D3486" s="23">
        <f t="shared" si="271"/>
        <v>3</v>
      </c>
      <c r="E3486" s="23" t="str">
        <f t="shared" si="272"/>
        <v>miércoles</v>
      </c>
      <c r="F3486" s="23">
        <f t="shared" si="273"/>
        <v>4</v>
      </c>
      <c r="G3486" s="23" t="str">
        <f t="shared" si="274"/>
        <v>abril</v>
      </c>
      <c r="H3486" s="2">
        <v>0.35069444444444442</v>
      </c>
      <c r="I3486" t="s">
        <v>57</v>
      </c>
      <c r="J3486" t="str">
        <f>VLOOKUP(ventas_starbucks_2025[[#This Row],[sucursal]],cambio_sucursal[#All],2,0)</f>
        <v>Sucursal Avda Colón</v>
      </c>
      <c r="K3486" t="s">
        <v>13</v>
      </c>
      <c r="L3486" t="s">
        <v>14</v>
      </c>
      <c r="M3486" t="s">
        <v>4</v>
      </c>
      <c r="N3486" t="str">
        <f>IFERROR(VLOOKUP(ventas_starbucks_2025[[#This Row],[tamaño_sucio]],cambio_tamaño[#All],2,0),"Tamaño único")</f>
        <v>Tamaño único</v>
      </c>
      <c r="O3486">
        <v>3</v>
      </c>
      <c r="P3486">
        <v>1774.21</v>
      </c>
      <c r="Q3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6">
        <v>5322.63</v>
      </c>
      <c r="S3486" t="s">
        <v>31</v>
      </c>
      <c r="T3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86" t="str">
        <f>VLOOKUP(ventas_starbucks_2025[[#This Row],[canal_compra]],cambio_canal_compra[#All],2,0)</f>
        <v>Entrega domicilio</v>
      </c>
      <c r="V3486" t="s">
        <v>16</v>
      </c>
      <c r="W3486" t="str">
        <f>VLOOKUP(ventas_starbucks_2025[[#This Row],[método_pago]],cambio_metodo_pago[#All],2,0)</f>
        <v>Tarjeta</v>
      </c>
      <c r="X3486" t="s">
        <v>7</v>
      </c>
      <c r="Y3486">
        <v>0</v>
      </c>
      <c r="Z3486" t="str">
        <f>VLOOKUP(ventas_starbucks_2025[[#This Row],[promoción_aplicada5]],promocion_cambiar[#All],2,0)</f>
        <v>Ninguna</v>
      </c>
      <c r="AA3486" t="s">
        <v>17</v>
      </c>
      <c r="AB3486" t="s">
        <v>29</v>
      </c>
      <c r="AC3486" t="s">
        <v>41</v>
      </c>
      <c r="AD3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6">
        <v>8.3000000000000007</v>
      </c>
      <c r="AF3486">
        <v>4</v>
      </c>
      <c r="AG3486">
        <v>46</v>
      </c>
      <c r="AH3486">
        <v>43</v>
      </c>
    </row>
    <row r="3487" spans="1:34" x14ac:dyDescent="0.25">
      <c r="A3487" s="3" t="s">
        <v>3562</v>
      </c>
      <c r="B3487" s="1">
        <v>45660</v>
      </c>
      <c r="C3487" s="23">
        <f t="shared" si="270"/>
        <v>3</v>
      </c>
      <c r="D3487" s="23">
        <f t="shared" si="271"/>
        <v>5</v>
      </c>
      <c r="E3487" s="23" t="str">
        <f t="shared" si="272"/>
        <v>viernes</v>
      </c>
      <c r="F3487" s="23">
        <f t="shared" si="273"/>
        <v>1</v>
      </c>
      <c r="G3487" s="23" t="str">
        <f t="shared" si="274"/>
        <v>enero</v>
      </c>
      <c r="H3487" s="2">
        <v>0.625</v>
      </c>
      <c r="I3487" t="s">
        <v>1</v>
      </c>
      <c r="J3487" t="str">
        <f>VLOOKUP(ventas_starbucks_2025[[#This Row],[sucursal]],cambio_sucursal[#All],2,0)</f>
        <v>Sucursal Nueva Córdoba</v>
      </c>
      <c r="K3487" t="s">
        <v>13</v>
      </c>
      <c r="L3487" t="s">
        <v>14</v>
      </c>
      <c r="M3487" t="s">
        <v>4</v>
      </c>
      <c r="N3487" t="str">
        <f>IFERROR(VLOOKUP(ventas_starbucks_2025[[#This Row],[tamaño_sucio]],cambio_tamaño[#All],2,0),"Tamaño único")</f>
        <v>Tamaño único</v>
      </c>
      <c r="O3487">
        <v>4</v>
      </c>
      <c r="P3487">
        <v>1785.38</v>
      </c>
      <c r="Q3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7">
        <v>7141.52</v>
      </c>
      <c r="S3487" t="s">
        <v>31</v>
      </c>
      <c r="T3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87" t="str">
        <f>VLOOKUP(ventas_starbucks_2025[[#This Row],[canal_compra]],cambio_canal_compra[#All],2,0)</f>
        <v>Entrega domicilio</v>
      </c>
      <c r="V3487" t="s">
        <v>40</v>
      </c>
      <c r="W3487" t="str">
        <f>VLOOKUP(ventas_starbucks_2025[[#This Row],[método_pago]],cambio_metodo_pago[#All],2,0)</f>
        <v>Efectivo</v>
      </c>
      <c r="X3487" t="s">
        <v>22</v>
      </c>
      <c r="Y3487">
        <v>0</v>
      </c>
      <c r="Z3487" t="str">
        <f>VLOOKUP(ventas_starbucks_2025[[#This Row],[promoción_aplicada5]],promocion_cambiar[#All],2,0)</f>
        <v>Ninguna</v>
      </c>
      <c r="AA3487" t="s">
        <v>17</v>
      </c>
      <c r="AB3487" t="s">
        <v>32</v>
      </c>
      <c r="AC3487" t="s">
        <v>10</v>
      </c>
      <c r="AD3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87">
        <v>12.2</v>
      </c>
      <c r="AF3487">
        <v>1</v>
      </c>
      <c r="AG3487">
        <v>31</v>
      </c>
      <c r="AH3487">
        <v>27</v>
      </c>
    </row>
    <row r="3488" spans="1:34" x14ac:dyDescent="0.25">
      <c r="A3488" s="3" t="s">
        <v>3563</v>
      </c>
      <c r="B3488" s="1">
        <v>45690</v>
      </c>
      <c r="C3488" s="23">
        <f t="shared" si="270"/>
        <v>2</v>
      </c>
      <c r="D3488" s="23">
        <f t="shared" si="271"/>
        <v>7</v>
      </c>
      <c r="E3488" s="1" t="str">
        <f t="shared" si="272"/>
        <v>domingo</v>
      </c>
      <c r="F3488" s="23">
        <f t="shared" si="273"/>
        <v>2</v>
      </c>
      <c r="G3488" s="1" t="str">
        <f t="shared" si="274"/>
        <v>febrero</v>
      </c>
      <c r="H3488" s="2">
        <v>0.71111111111111114</v>
      </c>
      <c r="I3488" t="s">
        <v>26</v>
      </c>
      <c r="J3488" t="str">
        <f>VLOOKUP(ventas_starbucks_2025[[#This Row],[sucursal]],cambio_sucursal[#All],2,0)</f>
        <v>Sucursal San Lorenzo 47</v>
      </c>
      <c r="K3488" t="s">
        <v>48</v>
      </c>
      <c r="L3488" t="s">
        <v>49</v>
      </c>
      <c r="M3488" t="s">
        <v>45</v>
      </c>
      <c r="N3488" t="str">
        <f>IFERROR(VLOOKUP(ventas_starbucks_2025[[#This Row],[tamaño_sucio]],cambio_tamaño[#All],2,0),"Tamaño único")</f>
        <v>Grande</v>
      </c>
      <c r="O3488">
        <v>1</v>
      </c>
      <c r="P3488">
        <v>1593.31</v>
      </c>
      <c r="Q3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8">
        <v>1593.31</v>
      </c>
      <c r="S3488" t="s">
        <v>5</v>
      </c>
      <c r="T3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88" t="str">
        <f>VLOOKUP(ventas_starbucks_2025[[#This Row],[canal_compra]],cambio_canal_compra[#All],2,0)</f>
        <v>En tienda</v>
      </c>
      <c r="V3488" t="s">
        <v>6</v>
      </c>
      <c r="W3488" t="str">
        <f>VLOOKUP(ventas_starbucks_2025[[#This Row],[método_pago]],cambio_metodo_pago[#All],2,0)</f>
        <v>Aplicación móbil</v>
      </c>
      <c r="X3488" t="s">
        <v>22</v>
      </c>
      <c r="Y3488">
        <v>0</v>
      </c>
      <c r="Z3488" t="str">
        <f>VLOOKUP(ventas_starbucks_2025[[#This Row],[promoción_aplicada5]],promocion_cambiar[#All],2,0)</f>
        <v>Combo</v>
      </c>
      <c r="AA3488" t="s">
        <v>8</v>
      </c>
      <c r="AB3488" t="s">
        <v>9</v>
      </c>
      <c r="AC3488" t="s">
        <v>10</v>
      </c>
      <c r="AD3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8">
        <v>8.8000000000000007</v>
      </c>
      <c r="AF3488">
        <v>2</v>
      </c>
      <c r="AG3488">
        <v>24</v>
      </c>
      <c r="AH3488">
        <v>23</v>
      </c>
    </row>
    <row r="3489" spans="1:34" x14ac:dyDescent="0.25">
      <c r="A3489" s="3" t="s">
        <v>3564</v>
      </c>
      <c r="B3489" s="1">
        <v>45714</v>
      </c>
      <c r="C3489" s="23">
        <f t="shared" si="270"/>
        <v>26</v>
      </c>
      <c r="D3489" s="23">
        <f t="shared" si="271"/>
        <v>3</v>
      </c>
      <c r="E3489" s="23" t="str">
        <f t="shared" si="272"/>
        <v>miércoles</v>
      </c>
      <c r="F3489" s="23">
        <f t="shared" si="273"/>
        <v>2</v>
      </c>
      <c r="G3489" s="23" t="str">
        <f t="shared" si="274"/>
        <v>febrero</v>
      </c>
      <c r="H3489" s="2">
        <v>0.4152777777777778</v>
      </c>
      <c r="I3489" t="s">
        <v>26</v>
      </c>
      <c r="J3489" t="str">
        <f>VLOOKUP(ventas_starbucks_2025[[#This Row],[sucursal]],cambio_sucursal[#All],2,0)</f>
        <v>Sucursal San Lorenzo 47</v>
      </c>
      <c r="K3489" t="s">
        <v>173</v>
      </c>
      <c r="L3489" t="s">
        <v>35</v>
      </c>
      <c r="M3489" t="s">
        <v>4</v>
      </c>
      <c r="N3489" t="str">
        <f>IFERROR(VLOOKUP(ventas_starbucks_2025[[#This Row],[tamaño_sucio]],cambio_tamaño[#All],2,0),"Tamaño único")</f>
        <v>Tamaño único</v>
      </c>
      <c r="O3489">
        <v>5</v>
      </c>
      <c r="P3489">
        <v>1232.1099999999999</v>
      </c>
      <c r="Q3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9">
        <v>6160.55</v>
      </c>
      <c r="S3489" t="s">
        <v>31</v>
      </c>
      <c r="T3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89" t="str">
        <f>VLOOKUP(ventas_starbucks_2025[[#This Row],[canal_compra]],cambio_canal_compra[#All],2,0)</f>
        <v>Entrega domicilio</v>
      </c>
      <c r="V3489" t="s">
        <v>16</v>
      </c>
      <c r="W3489" t="str">
        <f>VLOOKUP(ventas_starbucks_2025[[#This Row],[método_pago]],cambio_metodo_pago[#All],2,0)</f>
        <v>Tarjeta</v>
      </c>
      <c r="X3489" t="s">
        <v>22</v>
      </c>
      <c r="Y3489">
        <v>0</v>
      </c>
      <c r="Z3489" t="str">
        <f>VLOOKUP(ventas_starbucks_2025[[#This Row],[promoción_aplicada5]],promocion_cambiar[#All],2,0)</f>
        <v>Combo</v>
      </c>
      <c r="AA3489" t="s">
        <v>8</v>
      </c>
      <c r="AB3489" t="s">
        <v>32</v>
      </c>
      <c r="AC3489" t="s">
        <v>41</v>
      </c>
      <c r="AD3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89">
        <v>14.8</v>
      </c>
      <c r="AF3489">
        <v>3</v>
      </c>
      <c r="AG3489">
        <v>34</v>
      </c>
      <c r="AH3489">
        <v>29</v>
      </c>
    </row>
    <row r="3490" spans="1:34" x14ac:dyDescent="0.25">
      <c r="A3490" s="3" t="s">
        <v>3565</v>
      </c>
      <c r="B3490" s="1">
        <v>45671</v>
      </c>
      <c r="C3490" s="23">
        <f t="shared" si="270"/>
        <v>14</v>
      </c>
      <c r="D3490" s="23">
        <f t="shared" si="271"/>
        <v>2</v>
      </c>
      <c r="E3490" s="23" t="str">
        <f t="shared" si="272"/>
        <v>martes</v>
      </c>
      <c r="F3490" s="23">
        <f t="shared" si="273"/>
        <v>1</v>
      </c>
      <c r="G3490" s="23" t="str">
        <f t="shared" si="274"/>
        <v>enero</v>
      </c>
      <c r="H3490" s="2">
        <v>0.64375000000000004</v>
      </c>
      <c r="I3490" t="s">
        <v>1</v>
      </c>
      <c r="J3490" t="str">
        <f>VLOOKUP(ventas_starbucks_2025[[#This Row],[sucursal]],cambio_sucursal[#All],2,0)</f>
        <v>Sucursal Nueva Córdoba</v>
      </c>
      <c r="K3490" t="s">
        <v>13</v>
      </c>
      <c r="L3490" t="s">
        <v>14</v>
      </c>
      <c r="M3490" t="s">
        <v>4</v>
      </c>
      <c r="N3490" t="str">
        <f>IFERROR(VLOOKUP(ventas_starbucks_2025[[#This Row],[tamaño_sucio]],cambio_tamaño[#All],2,0),"Tamaño único")</f>
        <v>Tamaño único</v>
      </c>
      <c r="O3490">
        <v>3</v>
      </c>
      <c r="P3490">
        <v>1679.92</v>
      </c>
      <c r="Q3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0">
        <v>5039.76</v>
      </c>
      <c r="S3490" t="s">
        <v>5</v>
      </c>
      <c r="T3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90" t="str">
        <f>VLOOKUP(ventas_starbucks_2025[[#This Row],[canal_compra]],cambio_canal_compra[#All],2,0)</f>
        <v>En tienda</v>
      </c>
      <c r="V3490" t="s">
        <v>40</v>
      </c>
      <c r="W3490" t="str">
        <f>VLOOKUP(ventas_starbucks_2025[[#This Row],[método_pago]],cambio_metodo_pago[#All],2,0)</f>
        <v>Efectivo</v>
      </c>
      <c r="X3490" t="s">
        <v>7</v>
      </c>
      <c r="Y3490">
        <v>15</v>
      </c>
      <c r="Z3490" t="str">
        <f>VLOOKUP(ventas_starbucks_2025[[#This Row],[promoción_aplicada5]],promocion_cambiar[#All],2,0)</f>
        <v>Combo</v>
      </c>
      <c r="AA3490" t="s">
        <v>8</v>
      </c>
      <c r="AB3490" t="s">
        <v>23</v>
      </c>
      <c r="AC3490" t="s">
        <v>41</v>
      </c>
      <c r="AD3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90">
        <v>4.5</v>
      </c>
      <c r="AF3490">
        <v>2</v>
      </c>
      <c r="AG3490">
        <v>50</v>
      </c>
      <c r="AH3490">
        <v>47</v>
      </c>
    </row>
    <row r="3491" spans="1:34" x14ac:dyDescent="0.25">
      <c r="A3491" s="3" t="s">
        <v>3566</v>
      </c>
      <c r="B3491" s="1">
        <v>45731</v>
      </c>
      <c r="C3491" s="23">
        <f t="shared" si="270"/>
        <v>15</v>
      </c>
      <c r="D3491" s="23">
        <f t="shared" si="271"/>
        <v>6</v>
      </c>
      <c r="E3491" s="23" t="str">
        <f t="shared" si="272"/>
        <v>sábado</v>
      </c>
      <c r="F3491" s="23">
        <f t="shared" si="273"/>
        <v>3</v>
      </c>
      <c r="G3491" s="23" t="str">
        <f t="shared" si="274"/>
        <v>marzo</v>
      </c>
      <c r="H3491" s="2">
        <v>0.42499999999999999</v>
      </c>
      <c r="I3491" t="s">
        <v>57</v>
      </c>
      <c r="J3491" t="str">
        <f>VLOOKUP(ventas_starbucks_2025[[#This Row],[sucursal]],cambio_sucursal[#All],2,0)</f>
        <v>Sucursal Avda Colón</v>
      </c>
      <c r="K3491" t="s">
        <v>13</v>
      </c>
      <c r="L3491" t="s">
        <v>14</v>
      </c>
      <c r="M3491" t="s">
        <v>4</v>
      </c>
      <c r="N3491" t="str">
        <f>IFERROR(VLOOKUP(ventas_starbucks_2025[[#This Row],[tamaño_sucio]],cambio_tamaño[#All],2,0),"Tamaño único")</f>
        <v>Tamaño único</v>
      </c>
      <c r="O3491">
        <v>3</v>
      </c>
      <c r="P3491">
        <v>1981.66</v>
      </c>
      <c r="Q3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1">
        <v>5944.98</v>
      </c>
      <c r="S3491" t="s">
        <v>15</v>
      </c>
      <c r="T3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91" t="str">
        <f>VLOOKUP(ventas_starbucks_2025[[#This Row],[canal_compra]],cambio_canal_compra[#All],2,0)</f>
        <v>Para llevar</v>
      </c>
      <c r="V3491" t="s">
        <v>16</v>
      </c>
      <c r="W3491" t="str">
        <f>VLOOKUP(ventas_starbucks_2025[[#This Row],[método_pago]],cambio_metodo_pago[#All],2,0)</f>
        <v>Tarjeta</v>
      </c>
      <c r="X3491" t="s">
        <v>7</v>
      </c>
      <c r="Y3491">
        <v>0</v>
      </c>
      <c r="Z3491" t="str">
        <f>VLOOKUP(ventas_starbucks_2025[[#This Row],[promoción_aplicada5]],promocion_cambiar[#All],2,0)</f>
        <v>Hora Feliz</v>
      </c>
      <c r="AA3491" t="s">
        <v>36</v>
      </c>
      <c r="AB3491" t="s">
        <v>32</v>
      </c>
      <c r="AC3491" t="s">
        <v>10</v>
      </c>
      <c r="AD3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91">
        <v>10.5</v>
      </c>
      <c r="AF3491">
        <v>5</v>
      </c>
      <c r="AG3491">
        <v>13</v>
      </c>
      <c r="AH3491">
        <v>10</v>
      </c>
    </row>
    <row r="3492" spans="1:34" x14ac:dyDescent="0.25">
      <c r="A3492" s="3" t="s">
        <v>3567</v>
      </c>
      <c r="B3492" s="1">
        <v>45694</v>
      </c>
      <c r="C3492" s="23">
        <f t="shared" si="270"/>
        <v>6</v>
      </c>
      <c r="D3492" s="23">
        <f t="shared" si="271"/>
        <v>4</v>
      </c>
      <c r="E3492" s="23" t="str">
        <f t="shared" si="272"/>
        <v>jueves</v>
      </c>
      <c r="F3492" s="23">
        <f t="shared" si="273"/>
        <v>2</v>
      </c>
      <c r="G3492" s="23" t="str">
        <f t="shared" si="274"/>
        <v>febrero</v>
      </c>
      <c r="H3492" s="2">
        <v>0.58263888888888893</v>
      </c>
      <c r="I3492" t="s">
        <v>26</v>
      </c>
      <c r="J3492" t="str">
        <f>VLOOKUP(ventas_starbucks_2025[[#This Row],[sucursal]],cambio_sucursal[#All],2,0)</f>
        <v>Sucursal San Lorenzo 47</v>
      </c>
      <c r="K3492" t="s">
        <v>2</v>
      </c>
      <c r="L3492" t="s">
        <v>3</v>
      </c>
      <c r="M3492" t="s">
        <v>4</v>
      </c>
      <c r="N3492" t="str">
        <f>IFERROR(VLOOKUP(ventas_starbucks_2025[[#This Row],[tamaño_sucio]],cambio_tamaño[#All],2,0),"Tamaño único")</f>
        <v>Tamaño único</v>
      </c>
      <c r="O3492">
        <v>3</v>
      </c>
      <c r="P3492">
        <v>2734.12</v>
      </c>
      <c r="Q3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92">
        <v>8202.36</v>
      </c>
      <c r="S3492" t="s">
        <v>15</v>
      </c>
      <c r="T3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92" t="str">
        <f>VLOOKUP(ventas_starbucks_2025[[#This Row],[canal_compra]],cambio_canal_compra[#All],2,0)</f>
        <v>Para llevar</v>
      </c>
      <c r="V3492" t="s">
        <v>6</v>
      </c>
      <c r="W3492" t="str">
        <f>VLOOKUP(ventas_starbucks_2025[[#This Row],[método_pago]],cambio_metodo_pago[#All],2,0)</f>
        <v>Aplicación móbil</v>
      </c>
      <c r="X3492" t="s">
        <v>7</v>
      </c>
      <c r="Y3492">
        <v>0</v>
      </c>
      <c r="Z3492" t="str">
        <f>VLOOKUP(ventas_starbucks_2025[[#This Row],[promoción_aplicada5]],promocion_cambiar[#All],2,0)</f>
        <v>2x1</v>
      </c>
      <c r="AA3492" t="s">
        <v>51</v>
      </c>
      <c r="AB3492" t="s">
        <v>52</v>
      </c>
      <c r="AC3492" t="s">
        <v>24</v>
      </c>
      <c r="AD3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92">
        <v>5.6</v>
      </c>
      <c r="AF3492">
        <v>4</v>
      </c>
      <c r="AG3492">
        <v>20</v>
      </c>
      <c r="AH3492">
        <v>17</v>
      </c>
    </row>
    <row r="3493" spans="1:34" x14ac:dyDescent="0.25">
      <c r="A3493" s="3" t="s">
        <v>3568</v>
      </c>
      <c r="B3493" s="1">
        <v>45756</v>
      </c>
      <c r="C3493" s="23">
        <f t="shared" si="270"/>
        <v>9</v>
      </c>
      <c r="D3493" s="23">
        <f t="shared" si="271"/>
        <v>3</v>
      </c>
      <c r="E3493" s="23" t="str">
        <f t="shared" si="272"/>
        <v>miércoles</v>
      </c>
      <c r="F3493" s="23">
        <f t="shared" si="273"/>
        <v>4</v>
      </c>
      <c r="G3493" s="23" t="str">
        <f t="shared" si="274"/>
        <v>abril</v>
      </c>
      <c r="H3493" s="2">
        <v>0.33888888888888891</v>
      </c>
      <c r="I3493" t="s">
        <v>57</v>
      </c>
      <c r="J3493" t="str">
        <f>VLOOKUP(ventas_starbucks_2025[[#This Row],[sucursal]],cambio_sucursal[#All],2,0)</f>
        <v>Sucursal Avda Colón</v>
      </c>
      <c r="K3493" t="s">
        <v>2</v>
      </c>
      <c r="L3493" t="s">
        <v>3</v>
      </c>
      <c r="M3493" t="s">
        <v>4</v>
      </c>
      <c r="N3493" t="str">
        <f>IFERROR(VLOOKUP(ventas_starbucks_2025[[#This Row],[tamaño_sucio]],cambio_tamaño[#All],2,0),"Tamaño único")</f>
        <v>Tamaño único</v>
      </c>
      <c r="O3493">
        <v>1</v>
      </c>
      <c r="P3493">
        <v>2718.55</v>
      </c>
      <c r="Q3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93">
        <v>2718.55</v>
      </c>
      <c r="S3493" t="s">
        <v>31</v>
      </c>
      <c r="T3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3" t="str">
        <f>VLOOKUP(ventas_starbucks_2025[[#This Row],[canal_compra]],cambio_canal_compra[#All],2,0)</f>
        <v>Entrega domicilio</v>
      </c>
      <c r="V3493" t="s">
        <v>6</v>
      </c>
      <c r="W3493" t="str">
        <f>VLOOKUP(ventas_starbucks_2025[[#This Row],[método_pago]],cambio_metodo_pago[#All],2,0)</f>
        <v>Aplicación móbil</v>
      </c>
      <c r="X3493" t="s">
        <v>7</v>
      </c>
      <c r="Y3493">
        <v>0</v>
      </c>
      <c r="Z3493" t="str">
        <f>VLOOKUP(ventas_starbucks_2025[[#This Row],[promoción_aplicada5]],promocion_cambiar[#All],2,0)</f>
        <v>Combo</v>
      </c>
      <c r="AA3493" t="s">
        <v>8</v>
      </c>
      <c r="AB3493" t="s">
        <v>29</v>
      </c>
      <c r="AC3493" t="s">
        <v>10</v>
      </c>
      <c r="AD3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93">
        <v>7.9</v>
      </c>
      <c r="AF3493">
        <v>5</v>
      </c>
      <c r="AG3493">
        <v>35</v>
      </c>
      <c r="AH3493">
        <v>34</v>
      </c>
    </row>
    <row r="3494" spans="1:34" x14ac:dyDescent="0.25">
      <c r="A3494" s="3" t="s">
        <v>3569</v>
      </c>
      <c r="B3494" s="1">
        <v>45705</v>
      </c>
      <c r="C3494" s="23">
        <f t="shared" si="270"/>
        <v>17</v>
      </c>
      <c r="D3494" s="23">
        <f t="shared" si="271"/>
        <v>1</v>
      </c>
      <c r="E3494" s="23" t="str">
        <f t="shared" si="272"/>
        <v>lunes</v>
      </c>
      <c r="F3494" s="23">
        <f t="shared" si="273"/>
        <v>2</v>
      </c>
      <c r="G3494" s="23" t="str">
        <f t="shared" si="274"/>
        <v>febrero</v>
      </c>
      <c r="H3494" s="2">
        <v>0.6743055555555556</v>
      </c>
      <c r="I3494" t="s">
        <v>1</v>
      </c>
      <c r="J3494" t="str">
        <f>VLOOKUP(ventas_starbucks_2025[[#This Row],[sucursal]],cambio_sucursal[#All],2,0)</f>
        <v>Sucursal Nueva Córdoba</v>
      </c>
      <c r="K3494" t="s">
        <v>2</v>
      </c>
      <c r="L3494" t="s">
        <v>3</v>
      </c>
      <c r="M3494" t="s">
        <v>4</v>
      </c>
      <c r="N3494" t="str">
        <f>IFERROR(VLOOKUP(ventas_starbucks_2025[[#This Row],[tamaño_sucio]],cambio_tamaño[#All],2,0),"Tamaño único")</f>
        <v>Tamaño único</v>
      </c>
      <c r="O3494">
        <v>4</v>
      </c>
      <c r="P3494">
        <v>2878.51</v>
      </c>
      <c r="Q3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94">
        <v>11514.04</v>
      </c>
      <c r="S3494" t="s">
        <v>15</v>
      </c>
      <c r="T3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94" t="str">
        <f>VLOOKUP(ventas_starbucks_2025[[#This Row],[canal_compra]],cambio_canal_compra[#All],2,0)</f>
        <v>Para llevar</v>
      </c>
      <c r="V3494" t="s">
        <v>6</v>
      </c>
      <c r="W3494" t="str">
        <f>VLOOKUP(ventas_starbucks_2025[[#This Row],[método_pago]],cambio_metodo_pago[#All],2,0)</f>
        <v>Aplicación móbil</v>
      </c>
      <c r="X3494" t="s">
        <v>22</v>
      </c>
      <c r="Y3494">
        <v>0</v>
      </c>
      <c r="Z3494" t="str">
        <f>VLOOKUP(ventas_starbucks_2025[[#This Row],[promoción_aplicada5]],promocion_cambiar[#All],2,0)</f>
        <v>Combo</v>
      </c>
      <c r="AA3494" t="s">
        <v>8</v>
      </c>
      <c r="AB3494" t="s">
        <v>9</v>
      </c>
      <c r="AC3494" t="s">
        <v>24</v>
      </c>
      <c r="AD3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94">
        <v>5.8</v>
      </c>
      <c r="AF3494">
        <v>2</v>
      </c>
      <c r="AG3494">
        <v>33</v>
      </c>
      <c r="AH3494">
        <v>29</v>
      </c>
    </row>
    <row r="3495" spans="1:34" x14ac:dyDescent="0.25">
      <c r="A3495" s="3" t="s">
        <v>3570</v>
      </c>
      <c r="B3495" s="1">
        <v>45694</v>
      </c>
      <c r="C3495" s="23">
        <f t="shared" si="270"/>
        <v>6</v>
      </c>
      <c r="D3495" s="23">
        <f t="shared" si="271"/>
        <v>4</v>
      </c>
      <c r="E3495" s="23" t="str">
        <f t="shared" si="272"/>
        <v>jueves</v>
      </c>
      <c r="F3495" s="23">
        <f t="shared" si="273"/>
        <v>2</v>
      </c>
      <c r="G3495" s="23" t="str">
        <f t="shared" si="274"/>
        <v>febrero</v>
      </c>
      <c r="H3495" s="2">
        <v>0.37569444444444444</v>
      </c>
      <c r="I3495" t="s">
        <v>26</v>
      </c>
      <c r="J3495" t="str">
        <f>VLOOKUP(ventas_starbucks_2025[[#This Row],[sucursal]],cambio_sucursal[#All],2,0)</f>
        <v>Sucursal San Lorenzo 47</v>
      </c>
      <c r="K3495" t="s">
        <v>209</v>
      </c>
      <c r="L3495" t="s">
        <v>44</v>
      </c>
      <c r="M3495" t="s">
        <v>50</v>
      </c>
      <c r="N3495" t="str">
        <f>IFERROR(VLOOKUP(ventas_starbucks_2025[[#This Row],[tamaño_sucio]],cambio_tamaño[#All],2,0),"Tamaño único")</f>
        <v>Mediano</v>
      </c>
      <c r="O3495">
        <v>2</v>
      </c>
      <c r="P3495">
        <v>1776.66</v>
      </c>
      <c r="Q3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5">
        <v>3553.32</v>
      </c>
      <c r="S3495" t="s">
        <v>5</v>
      </c>
      <c r="T3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5" t="str">
        <f>VLOOKUP(ventas_starbucks_2025[[#This Row],[canal_compra]],cambio_canal_compra[#All],2,0)</f>
        <v>En tienda</v>
      </c>
      <c r="V3495" t="s">
        <v>6</v>
      </c>
      <c r="W3495" t="str">
        <f>VLOOKUP(ventas_starbucks_2025[[#This Row],[método_pago]],cambio_metodo_pago[#All],2,0)</f>
        <v>Aplicación móbil</v>
      </c>
      <c r="X3495" t="s">
        <v>22</v>
      </c>
      <c r="Y3495">
        <v>0</v>
      </c>
      <c r="Z3495" t="str">
        <f>VLOOKUP(ventas_starbucks_2025[[#This Row],[promoción_aplicada5]],promocion_cambiar[#All],2,0)</f>
        <v>Ninguna</v>
      </c>
      <c r="AA3495" t="s">
        <v>17</v>
      </c>
      <c r="AB3495" t="s">
        <v>29</v>
      </c>
      <c r="AC3495" t="s">
        <v>41</v>
      </c>
      <c r="AD3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95">
        <v>2.6</v>
      </c>
      <c r="AF3495">
        <v>2</v>
      </c>
      <c r="AG3495">
        <v>40</v>
      </c>
      <c r="AH3495">
        <v>38</v>
      </c>
    </row>
    <row r="3496" spans="1:34" x14ac:dyDescent="0.25">
      <c r="A3496" s="3" t="s">
        <v>3571</v>
      </c>
      <c r="B3496" s="1">
        <v>45658</v>
      </c>
      <c r="C3496" s="23">
        <f t="shared" si="270"/>
        <v>1</v>
      </c>
      <c r="D3496" s="23">
        <f t="shared" si="271"/>
        <v>3</v>
      </c>
      <c r="E3496" s="23" t="str">
        <f t="shared" si="272"/>
        <v>miércoles</v>
      </c>
      <c r="F3496" s="23">
        <f t="shared" si="273"/>
        <v>1</v>
      </c>
      <c r="G3496" s="23" t="str">
        <f t="shared" si="274"/>
        <v>enero</v>
      </c>
      <c r="H3496" s="2">
        <v>0.74513888888888891</v>
      </c>
      <c r="I3496" t="s">
        <v>57</v>
      </c>
      <c r="J3496" t="str">
        <f>VLOOKUP(ventas_starbucks_2025[[#This Row],[sucursal]],cambio_sucursal[#All],2,0)</f>
        <v>Sucursal Avda Colón</v>
      </c>
      <c r="K3496" t="s">
        <v>48</v>
      </c>
      <c r="L3496" t="s">
        <v>49</v>
      </c>
      <c r="M3496" t="s">
        <v>55</v>
      </c>
      <c r="N3496" t="str">
        <f>IFERROR(VLOOKUP(ventas_starbucks_2025[[#This Row],[tamaño_sucio]],cambio_tamaño[#All],2,0),"Tamaño único")</f>
        <v>Pequeño</v>
      </c>
      <c r="O3496">
        <v>5</v>
      </c>
      <c r="P3496">
        <v>2097.44</v>
      </c>
      <c r="Q3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96">
        <v>10487.2</v>
      </c>
      <c r="S3496" t="s">
        <v>31</v>
      </c>
      <c r="T3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96" t="str">
        <f>VLOOKUP(ventas_starbucks_2025[[#This Row],[canal_compra]],cambio_canal_compra[#All],2,0)</f>
        <v>Entrega domicilio</v>
      </c>
      <c r="V3496" t="s">
        <v>16</v>
      </c>
      <c r="W3496" t="str">
        <f>VLOOKUP(ventas_starbucks_2025[[#This Row],[método_pago]],cambio_metodo_pago[#All],2,0)</f>
        <v>Tarjeta</v>
      </c>
      <c r="X3496" t="s">
        <v>7</v>
      </c>
      <c r="Y3496">
        <v>0</v>
      </c>
      <c r="Z3496" t="str">
        <f>VLOOKUP(ventas_starbucks_2025[[#This Row],[promoción_aplicada5]],promocion_cambiar[#All],2,0)</f>
        <v>Ninguna</v>
      </c>
      <c r="AA3496" t="s">
        <v>17</v>
      </c>
      <c r="AB3496" t="s">
        <v>52</v>
      </c>
      <c r="AC3496" t="s">
        <v>24</v>
      </c>
      <c r="AD3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96">
        <v>8</v>
      </c>
      <c r="AF3496">
        <v>4</v>
      </c>
      <c r="AG3496">
        <v>33</v>
      </c>
      <c r="AH3496">
        <v>28</v>
      </c>
    </row>
    <row r="3497" spans="1:34" x14ac:dyDescent="0.25">
      <c r="A3497" s="3" t="s">
        <v>3572</v>
      </c>
      <c r="B3497" s="1">
        <v>45717</v>
      </c>
      <c r="C3497" s="23">
        <f t="shared" si="270"/>
        <v>1</v>
      </c>
      <c r="D3497" s="23">
        <f t="shared" si="271"/>
        <v>6</v>
      </c>
      <c r="E3497" s="1" t="str">
        <f t="shared" si="272"/>
        <v>sábado</v>
      </c>
      <c r="F3497" s="23">
        <f t="shared" si="273"/>
        <v>3</v>
      </c>
      <c r="G3497" s="1" t="str">
        <f t="shared" si="274"/>
        <v>marzo</v>
      </c>
      <c r="H3497" s="2">
        <v>0.82499999999999996</v>
      </c>
      <c r="I3497" t="s">
        <v>26</v>
      </c>
      <c r="J3497" t="str">
        <f>VLOOKUP(ventas_starbucks_2025[[#This Row],[sucursal]],cambio_sucursal[#All],2,0)</f>
        <v>Sucursal San Lorenzo 47</v>
      </c>
      <c r="K3497" t="s">
        <v>175</v>
      </c>
      <c r="L3497" t="s">
        <v>70</v>
      </c>
      <c r="M3497" t="s">
        <v>55</v>
      </c>
      <c r="N3497" t="str">
        <f>IFERROR(VLOOKUP(ventas_starbucks_2025[[#This Row],[tamaño_sucio]],cambio_tamaño[#All],2,0),"Tamaño único")</f>
        <v>Pequeño</v>
      </c>
      <c r="O3497">
        <v>3</v>
      </c>
      <c r="P3497">
        <v>1500.15</v>
      </c>
      <c r="Q3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7">
        <v>4500.45</v>
      </c>
      <c r="S3497" t="s">
        <v>15</v>
      </c>
      <c r="T3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7" t="str">
        <f>VLOOKUP(ventas_starbucks_2025[[#This Row],[canal_compra]],cambio_canal_compra[#All],2,0)</f>
        <v>Para llevar</v>
      </c>
      <c r="V3497" t="s">
        <v>6</v>
      </c>
      <c r="W3497" t="str">
        <f>VLOOKUP(ventas_starbucks_2025[[#This Row],[método_pago]],cambio_metodo_pago[#All],2,0)</f>
        <v>Aplicación móbil</v>
      </c>
      <c r="X3497" t="s">
        <v>22</v>
      </c>
      <c r="Y3497">
        <v>0</v>
      </c>
      <c r="Z3497" t="str">
        <f>VLOOKUP(ventas_starbucks_2025[[#This Row],[promoción_aplicada5]],promocion_cambiar[#All],2,0)</f>
        <v>Combo</v>
      </c>
      <c r="AA3497" t="s">
        <v>8</v>
      </c>
      <c r="AB3497" t="s">
        <v>32</v>
      </c>
      <c r="AC3497" t="s">
        <v>41</v>
      </c>
      <c r="AD3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97">
        <v>10.8</v>
      </c>
      <c r="AF3497">
        <v>4</v>
      </c>
      <c r="AG3497">
        <v>27</v>
      </c>
      <c r="AH3497">
        <v>24</v>
      </c>
    </row>
    <row r="3498" spans="1:34" x14ac:dyDescent="0.25">
      <c r="A3498" s="3" t="s">
        <v>3573</v>
      </c>
      <c r="B3498" s="1">
        <v>45664</v>
      </c>
      <c r="C3498" s="23">
        <f t="shared" si="270"/>
        <v>7</v>
      </c>
      <c r="D3498" s="23">
        <f t="shared" si="271"/>
        <v>2</v>
      </c>
      <c r="E3498" s="23" t="str">
        <f t="shared" si="272"/>
        <v>martes</v>
      </c>
      <c r="F3498" s="23">
        <f t="shared" si="273"/>
        <v>1</v>
      </c>
      <c r="G3498" s="23" t="str">
        <f t="shared" si="274"/>
        <v>enero</v>
      </c>
      <c r="H3498" s="2">
        <v>0.38541666666666669</v>
      </c>
      <c r="I3498" t="s">
        <v>12</v>
      </c>
      <c r="J3498" t="str">
        <f>VLOOKUP(ventas_starbucks_2025[[#This Row],[sucursal]],cambio_sucursal[#All],2,0)</f>
        <v>Sucursal Córdoba Shopping</v>
      </c>
      <c r="K3498" t="s">
        <v>13</v>
      </c>
      <c r="L3498" t="s">
        <v>14</v>
      </c>
      <c r="M3498" t="s">
        <v>4</v>
      </c>
      <c r="N3498" t="str">
        <f>IFERROR(VLOOKUP(ventas_starbucks_2025[[#This Row],[tamaño_sucio]],cambio_tamaño[#All],2,0),"Tamaño único")</f>
        <v>Tamaño único</v>
      </c>
      <c r="O3498">
        <v>4</v>
      </c>
      <c r="P3498">
        <v>1779.88</v>
      </c>
      <c r="Q3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8">
        <v>7119.52</v>
      </c>
      <c r="S3498" t="s">
        <v>31</v>
      </c>
      <c r="T3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98" t="str">
        <f>VLOOKUP(ventas_starbucks_2025[[#This Row],[canal_compra]],cambio_canal_compra[#All],2,0)</f>
        <v>Entrega domicilio</v>
      </c>
      <c r="V3498" t="s">
        <v>6</v>
      </c>
      <c r="W3498" t="str">
        <f>VLOOKUP(ventas_starbucks_2025[[#This Row],[método_pago]],cambio_metodo_pago[#All],2,0)</f>
        <v>Aplicación móbil</v>
      </c>
      <c r="X3498" t="s">
        <v>7</v>
      </c>
      <c r="Y3498">
        <v>15</v>
      </c>
      <c r="Z3498" t="str">
        <f>VLOOKUP(ventas_starbucks_2025[[#This Row],[promoción_aplicada5]],promocion_cambiar[#All],2,0)</f>
        <v>Ninguna</v>
      </c>
      <c r="AA3498" t="s">
        <v>17</v>
      </c>
      <c r="AB3498" t="s">
        <v>29</v>
      </c>
      <c r="AC3498" t="s">
        <v>10</v>
      </c>
      <c r="AD3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98">
        <v>8.1999999999999993</v>
      </c>
      <c r="AF3498">
        <v>4</v>
      </c>
      <c r="AG3498">
        <v>25</v>
      </c>
      <c r="AH3498">
        <v>21</v>
      </c>
    </row>
    <row r="3499" spans="1:34" x14ac:dyDescent="0.25">
      <c r="A3499" s="3" t="s">
        <v>3574</v>
      </c>
      <c r="B3499" s="1">
        <v>45673</v>
      </c>
      <c r="C3499" s="23">
        <f t="shared" si="270"/>
        <v>16</v>
      </c>
      <c r="D3499" s="23">
        <f t="shared" si="271"/>
        <v>4</v>
      </c>
      <c r="E3499" s="23" t="str">
        <f t="shared" si="272"/>
        <v>jueves</v>
      </c>
      <c r="F3499" s="23">
        <f t="shared" si="273"/>
        <v>1</v>
      </c>
      <c r="G3499" s="23" t="str">
        <f t="shared" si="274"/>
        <v>enero</v>
      </c>
      <c r="H3499" s="2">
        <v>0.65625</v>
      </c>
      <c r="I3499" t="s">
        <v>12</v>
      </c>
      <c r="J3499" t="str">
        <f>VLOOKUP(ventas_starbucks_2025[[#This Row],[sucursal]],cambio_sucursal[#All],2,0)</f>
        <v>Sucursal Córdoba Shopping</v>
      </c>
      <c r="K3499" t="s">
        <v>13</v>
      </c>
      <c r="L3499" t="s">
        <v>14</v>
      </c>
      <c r="M3499" t="s">
        <v>4</v>
      </c>
      <c r="N3499" t="str">
        <f>IFERROR(VLOOKUP(ventas_starbucks_2025[[#This Row],[tamaño_sucio]],cambio_tamaño[#All],2,0),"Tamaño único")</f>
        <v>Tamaño único</v>
      </c>
      <c r="O3499">
        <v>1</v>
      </c>
      <c r="P3499">
        <v>1984.43</v>
      </c>
      <c r="Q3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9">
        <v>1984.43</v>
      </c>
      <c r="S3499" t="s">
        <v>15</v>
      </c>
      <c r="T3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9" t="str">
        <f>VLOOKUP(ventas_starbucks_2025[[#This Row],[canal_compra]],cambio_canal_compra[#All],2,0)</f>
        <v>Para llevar</v>
      </c>
      <c r="V3499" t="s">
        <v>40</v>
      </c>
      <c r="W3499" t="str">
        <f>VLOOKUP(ventas_starbucks_2025[[#This Row],[método_pago]],cambio_metodo_pago[#All],2,0)</f>
        <v>Efectivo</v>
      </c>
      <c r="X3499" t="s">
        <v>22</v>
      </c>
      <c r="Y3499">
        <v>0</v>
      </c>
      <c r="Z3499" t="str">
        <f>VLOOKUP(ventas_starbucks_2025[[#This Row],[promoción_aplicada5]],promocion_cambiar[#All],2,0)</f>
        <v>2x1</v>
      </c>
      <c r="AA3499" t="s">
        <v>51</v>
      </c>
      <c r="AB3499" t="s">
        <v>18</v>
      </c>
      <c r="AC3499" t="s">
        <v>41</v>
      </c>
      <c r="AD3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99">
        <v>2.1</v>
      </c>
      <c r="AF3499">
        <v>4</v>
      </c>
      <c r="AG3499">
        <v>35</v>
      </c>
      <c r="AH3499">
        <v>34</v>
      </c>
    </row>
    <row r="3500" spans="1:34" x14ac:dyDescent="0.25">
      <c r="A3500" s="3" t="s">
        <v>3575</v>
      </c>
      <c r="B3500" s="1">
        <v>45730</v>
      </c>
      <c r="C3500" s="23">
        <f t="shared" si="270"/>
        <v>14</v>
      </c>
      <c r="D3500" s="23">
        <f t="shared" si="271"/>
        <v>5</v>
      </c>
      <c r="E3500" s="23" t="str">
        <f t="shared" si="272"/>
        <v>viernes</v>
      </c>
      <c r="F3500" s="23">
        <f t="shared" si="273"/>
        <v>3</v>
      </c>
      <c r="G3500" s="23" t="str">
        <f t="shared" si="274"/>
        <v>marzo</v>
      </c>
      <c r="H3500" s="2">
        <v>0.70416666666666672</v>
      </c>
      <c r="I3500" t="s">
        <v>57</v>
      </c>
      <c r="J3500" t="str">
        <f>VLOOKUP(ventas_starbucks_2025[[#This Row],[sucursal]],cambio_sucursal[#All],2,0)</f>
        <v>Sucursal Avda Colón</v>
      </c>
      <c r="K3500" t="s">
        <v>115</v>
      </c>
      <c r="L3500" t="s">
        <v>21</v>
      </c>
      <c r="M3500" t="s">
        <v>4</v>
      </c>
      <c r="N3500" t="str">
        <f>IFERROR(VLOOKUP(ventas_starbucks_2025[[#This Row],[tamaño_sucio]],cambio_tamaño[#All],2,0),"Tamaño único")</f>
        <v>Tamaño único</v>
      </c>
      <c r="O3500">
        <v>4</v>
      </c>
      <c r="P3500">
        <v>1164.3499999999999</v>
      </c>
      <c r="Q3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0">
        <v>4657.3999999999996</v>
      </c>
      <c r="S3500" t="s">
        <v>5</v>
      </c>
      <c r="T3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0" t="str">
        <f>VLOOKUP(ventas_starbucks_2025[[#This Row],[canal_compra]],cambio_canal_compra[#All],2,0)</f>
        <v>En tienda</v>
      </c>
      <c r="V3500" t="s">
        <v>16</v>
      </c>
      <c r="W3500" t="str">
        <f>VLOOKUP(ventas_starbucks_2025[[#This Row],[método_pago]],cambio_metodo_pago[#All],2,0)</f>
        <v>Tarjeta</v>
      </c>
      <c r="X3500" t="s">
        <v>22</v>
      </c>
      <c r="Y3500">
        <v>0</v>
      </c>
      <c r="Z3500" t="str">
        <f>VLOOKUP(ventas_starbucks_2025[[#This Row],[promoción_aplicada5]],promocion_cambiar[#All],2,0)</f>
        <v>2x1</v>
      </c>
      <c r="AA3500" t="s">
        <v>51</v>
      </c>
      <c r="AB3500" t="s">
        <v>9</v>
      </c>
      <c r="AC3500" t="s">
        <v>10</v>
      </c>
      <c r="AD3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00">
        <v>2.8</v>
      </c>
      <c r="AF3500">
        <v>4</v>
      </c>
      <c r="AG3500">
        <v>27</v>
      </c>
      <c r="AH3500">
        <v>23</v>
      </c>
    </row>
    <row r="3501" spans="1:34" x14ac:dyDescent="0.25">
      <c r="A3501" s="3" t="s">
        <v>3576</v>
      </c>
      <c r="B3501" s="1">
        <v>45716</v>
      </c>
      <c r="C3501" s="23">
        <f t="shared" si="270"/>
        <v>28</v>
      </c>
      <c r="D3501" s="23">
        <f t="shared" si="271"/>
        <v>5</v>
      </c>
      <c r="E3501" s="23" t="str">
        <f t="shared" si="272"/>
        <v>viernes</v>
      </c>
      <c r="F3501" s="23">
        <f t="shared" si="273"/>
        <v>2</v>
      </c>
      <c r="G3501" s="23" t="str">
        <f t="shared" si="274"/>
        <v>febrero</v>
      </c>
      <c r="H3501" s="2">
        <v>0.34305555555555556</v>
      </c>
      <c r="I3501" t="s">
        <v>1</v>
      </c>
      <c r="J3501" t="str">
        <f>VLOOKUP(ventas_starbucks_2025[[#This Row],[sucursal]],cambio_sucursal[#All],2,0)</f>
        <v>Sucursal Nueva Córdoba</v>
      </c>
      <c r="K3501" t="s">
        <v>2</v>
      </c>
      <c r="L3501" t="s">
        <v>3</v>
      </c>
      <c r="M3501" t="s">
        <v>4</v>
      </c>
      <c r="N3501" t="str">
        <f>IFERROR(VLOOKUP(ventas_starbucks_2025[[#This Row],[tamaño_sucio]],cambio_tamaño[#All],2,0),"Tamaño único")</f>
        <v>Tamaño único</v>
      </c>
      <c r="O3501">
        <v>2</v>
      </c>
      <c r="P3501">
        <v>2967.81</v>
      </c>
      <c r="Q3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01">
        <v>5935.62</v>
      </c>
      <c r="S3501" t="s">
        <v>5</v>
      </c>
      <c r="T3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1" t="str">
        <f>VLOOKUP(ventas_starbucks_2025[[#This Row],[canal_compra]],cambio_canal_compra[#All],2,0)</f>
        <v>En tienda</v>
      </c>
      <c r="V3501" t="s">
        <v>6</v>
      </c>
      <c r="W3501" t="str">
        <f>VLOOKUP(ventas_starbucks_2025[[#This Row],[método_pago]],cambio_metodo_pago[#All],2,0)</f>
        <v>Aplicación móbil</v>
      </c>
      <c r="X3501" t="s">
        <v>22</v>
      </c>
      <c r="Y3501">
        <v>0</v>
      </c>
      <c r="Z3501" t="str">
        <f>VLOOKUP(ventas_starbucks_2025[[#This Row],[promoción_aplicada5]],promocion_cambiar[#All],2,0)</f>
        <v>Combo</v>
      </c>
      <c r="AA3501" t="s">
        <v>8</v>
      </c>
      <c r="AB3501" t="s">
        <v>23</v>
      </c>
      <c r="AC3501" t="s">
        <v>24</v>
      </c>
      <c r="AD3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01">
        <v>6.1</v>
      </c>
      <c r="AF3501">
        <v>4</v>
      </c>
      <c r="AG3501">
        <v>41</v>
      </c>
      <c r="AH3501">
        <v>39</v>
      </c>
    </row>
    <row r="3502" spans="1:34" x14ac:dyDescent="0.25">
      <c r="A3502" s="3" t="s">
        <v>3577</v>
      </c>
      <c r="B3502" s="1">
        <v>45714</v>
      </c>
      <c r="C3502" s="23">
        <f t="shared" si="270"/>
        <v>26</v>
      </c>
      <c r="D3502" s="23">
        <f t="shared" si="271"/>
        <v>3</v>
      </c>
      <c r="E3502" s="1" t="str">
        <f t="shared" si="272"/>
        <v>miércoles</v>
      </c>
      <c r="F3502" s="23">
        <f t="shared" si="273"/>
        <v>2</v>
      </c>
      <c r="G3502" s="1" t="str">
        <f t="shared" si="274"/>
        <v>febrero</v>
      </c>
      <c r="H3502" s="2">
        <v>0.47847222222222224</v>
      </c>
      <c r="I3502" t="s">
        <v>57</v>
      </c>
      <c r="J3502" t="str">
        <f>VLOOKUP(ventas_starbucks_2025[[#This Row],[sucursal]],cambio_sucursal[#All],2,0)</f>
        <v>Sucursal Avda Colón</v>
      </c>
      <c r="K3502" t="s">
        <v>38</v>
      </c>
      <c r="L3502" t="s">
        <v>39</v>
      </c>
      <c r="M3502" t="s">
        <v>4</v>
      </c>
      <c r="N3502" t="str">
        <f>IFERROR(VLOOKUP(ventas_starbucks_2025[[#This Row],[tamaño_sucio]],cambio_tamaño[#All],2,0),"Tamaño único")</f>
        <v>Tamaño único</v>
      </c>
      <c r="O3502">
        <v>3</v>
      </c>
      <c r="P3502">
        <v>1049.22</v>
      </c>
      <c r="Q3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2">
        <v>3147.66</v>
      </c>
      <c r="S3502" t="s">
        <v>31</v>
      </c>
      <c r="T3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2" t="str">
        <f>VLOOKUP(ventas_starbucks_2025[[#This Row],[canal_compra]],cambio_canal_compra[#All],2,0)</f>
        <v>Entrega domicilio</v>
      </c>
      <c r="V3502" t="s">
        <v>40</v>
      </c>
      <c r="W3502" t="str">
        <f>VLOOKUP(ventas_starbucks_2025[[#This Row],[método_pago]],cambio_metodo_pago[#All],2,0)</f>
        <v>Efectivo</v>
      </c>
      <c r="X3502" t="s">
        <v>7</v>
      </c>
      <c r="Y3502">
        <v>15</v>
      </c>
      <c r="Z3502" t="str">
        <f>VLOOKUP(ventas_starbucks_2025[[#This Row],[promoción_aplicada5]],promocion_cambiar[#All],2,0)</f>
        <v>Hora Feliz</v>
      </c>
      <c r="AA3502" t="s">
        <v>36</v>
      </c>
      <c r="AB3502" t="s">
        <v>32</v>
      </c>
      <c r="AC3502" t="s">
        <v>24</v>
      </c>
      <c r="AD3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02">
        <v>11</v>
      </c>
      <c r="AF3502">
        <v>2</v>
      </c>
      <c r="AG3502">
        <v>45</v>
      </c>
      <c r="AH3502">
        <v>42</v>
      </c>
    </row>
    <row r="3503" spans="1:34" x14ac:dyDescent="0.25">
      <c r="A3503" s="3" t="s">
        <v>3578</v>
      </c>
      <c r="B3503" s="1">
        <v>45744</v>
      </c>
      <c r="C3503" s="23">
        <f t="shared" si="270"/>
        <v>28</v>
      </c>
      <c r="D3503" s="23">
        <f t="shared" si="271"/>
        <v>5</v>
      </c>
      <c r="E3503" s="23" t="str">
        <f t="shared" si="272"/>
        <v>viernes</v>
      </c>
      <c r="F3503" s="23">
        <f t="shared" si="273"/>
        <v>3</v>
      </c>
      <c r="G3503" s="23" t="str">
        <f t="shared" si="274"/>
        <v>marzo</v>
      </c>
      <c r="H3503" s="2">
        <v>0.64652777777777781</v>
      </c>
      <c r="I3503" t="s">
        <v>1</v>
      </c>
      <c r="J3503" t="str">
        <f>VLOOKUP(ventas_starbucks_2025[[#This Row],[sucursal]],cambio_sucursal[#All],2,0)</f>
        <v>Sucursal Nueva Córdoba</v>
      </c>
      <c r="K3503" t="s">
        <v>38</v>
      </c>
      <c r="L3503" t="s">
        <v>39</v>
      </c>
      <c r="M3503" t="s">
        <v>4</v>
      </c>
      <c r="N3503" t="str">
        <f>IFERROR(VLOOKUP(ventas_starbucks_2025[[#This Row],[tamaño_sucio]],cambio_tamaño[#All],2,0),"Tamaño único")</f>
        <v>Tamaño único</v>
      </c>
      <c r="O3503">
        <v>5</v>
      </c>
      <c r="P3503">
        <v>1593.86</v>
      </c>
      <c r="Q3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3">
        <v>7969.3</v>
      </c>
      <c r="S3503" t="s">
        <v>15</v>
      </c>
      <c r="T3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3" t="str">
        <f>VLOOKUP(ventas_starbucks_2025[[#This Row],[canal_compra]],cambio_canal_compra[#All],2,0)</f>
        <v>Para llevar</v>
      </c>
      <c r="V3503" t="s">
        <v>6</v>
      </c>
      <c r="W3503" t="str">
        <f>VLOOKUP(ventas_starbucks_2025[[#This Row],[método_pago]],cambio_metodo_pago[#All],2,0)</f>
        <v>Aplicación móbil</v>
      </c>
      <c r="X3503" t="s">
        <v>7</v>
      </c>
      <c r="Y3503">
        <v>15</v>
      </c>
      <c r="Z3503" t="str">
        <f>VLOOKUP(ventas_starbucks_2025[[#This Row],[promoción_aplicada5]],promocion_cambiar[#All],2,0)</f>
        <v>Ninguna</v>
      </c>
      <c r="AA3503" t="s">
        <v>17</v>
      </c>
      <c r="AB3503" t="s">
        <v>9</v>
      </c>
      <c r="AC3503" t="s">
        <v>41</v>
      </c>
      <c r="AD3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03">
        <v>10.5</v>
      </c>
      <c r="AF3503">
        <v>1</v>
      </c>
      <c r="AG3503">
        <v>41</v>
      </c>
      <c r="AH3503">
        <v>36</v>
      </c>
    </row>
    <row r="3504" spans="1:34" x14ac:dyDescent="0.25">
      <c r="A3504" s="3" t="s">
        <v>3579</v>
      </c>
      <c r="B3504" s="1">
        <v>45712</v>
      </c>
      <c r="C3504" s="23">
        <f t="shared" si="270"/>
        <v>24</v>
      </c>
      <c r="D3504" s="23">
        <f t="shared" si="271"/>
        <v>1</v>
      </c>
      <c r="E3504" s="1" t="str">
        <f t="shared" si="272"/>
        <v>lunes</v>
      </c>
      <c r="F3504" s="23">
        <f t="shared" si="273"/>
        <v>2</v>
      </c>
      <c r="G3504" s="1" t="str">
        <f t="shared" si="274"/>
        <v>febrero</v>
      </c>
      <c r="H3504" s="2">
        <v>0.68888888888888888</v>
      </c>
      <c r="I3504" t="s">
        <v>1</v>
      </c>
      <c r="J3504" t="str">
        <f>VLOOKUP(ventas_starbucks_2025[[#This Row],[sucursal]],cambio_sucursal[#All],2,0)</f>
        <v>Sucursal Nueva Córdoba</v>
      </c>
      <c r="K3504" t="s">
        <v>20</v>
      </c>
      <c r="L3504" t="s">
        <v>21</v>
      </c>
      <c r="M3504" t="s">
        <v>4</v>
      </c>
      <c r="N3504" t="str">
        <f>IFERROR(VLOOKUP(ventas_starbucks_2025[[#This Row],[tamaño_sucio]],cambio_tamaño[#All],2,0),"Tamaño único")</f>
        <v>Tamaño único</v>
      </c>
      <c r="O3504">
        <v>5</v>
      </c>
      <c r="P3504">
        <v>916.97</v>
      </c>
      <c r="Q3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04">
        <v>4584.8500000000004</v>
      </c>
      <c r="S3504" t="s">
        <v>31</v>
      </c>
      <c r="T3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4" t="str">
        <f>VLOOKUP(ventas_starbucks_2025[[#This Row],[canal_compra]],cambio_canal_compra[#All],2,0)</f>
        <v>Entrega domicilio</v>
      </c>
      <c r="V3504" t="s">
        <v>6</v>
      </c>
      <c r="W3504" t="str">
        <f>VLOOKUP(ventas_starbucks_2025[[#This Row],[método_pago]],cambio_metodo_pago[#All],2,0)</f>
        <v>Aplicación móbil</v>
      </c>
      <c r="X3504" t="s">
        <v>22</v>
      </c>
      <c r="Y3504">
        <v>0</v>
      </c>
      <c r="Z3504" t="str">
        <f>VLOOKUP(ventas_starbucks_2025[[#This Row],[promoción_aplicada5]],promocion_cambiar[#All],2,0)</f>
        <v>Hora Feliz</v>
      </c>
      <c r="AA3504" t="s">
        <v>36</v>
      </c>
      <c r="AB3504" t="s">
        <v>32</v>
      </c>
      <c r="AC3504" t="s">
        <v>24</v>
      </c>
      <c r="AD3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04">
        <v>10.8</v>
      </c>
      <c r="AF3504">
        <v>3</v>
      </c>
      <c r="AG3504">
        <v>30</v>
      </c>
      <c r="AH3504">
        <v>25</v>
      </c>
    </row>
    <row r="3505" spans="1:34" x14ac:dyDescent="0.25">
      <c r="A3505" s="3" t="s">
        <v>3580</v>
      </c>
      <c r="B3505" s="1">
        <v>45736</v>
      </c>
      <c r="C3505" s="23">
        <f t="shared" si="270"/>
        <v>20</v>
      </c>
      <c r="D3505" s="23">
        <f t="shared" si="271"/>
        <v>4</v>
      </c>
      <c r="E3505" s="23" t="str">
        <f t="shared" si="272"/>
        <v>jueves</v>
      </c>
      <c r="F3505" s="23">
        <f t="shared" si="273"/>
        <v>3</v>
      </c>
      <c r="G3505" s="23" t="str">
        <f t="shared" si="274"/>
        <v>marzo</v>
      </c>
      <c r="H3505" s="2">
        <v>0.58958333333333335</v>
      </c>
      <c r="I3505" t="s">
        <v>57</v>
      </c>
      <c r="J3505" t="str">
        <f>VLOOKUP(ventas_starbucks_2025[[#This Row],[sucursal]],cambio_sucursal[#All],2,0)</f>
        <v>Sucursal Avda Colón</v>
      </c>
      <c r="K3505" t="s">
        <v>89</v>
      </c>
      <c r="L3505" t="s">
        <v>90</v>
      </c>
      <c r="M3505" t="s">
        <v>4</v>
      </c>
      <c r="N3505" t="str">
        <f>IFERROR(VLOOKUP(ventas_starbucks_2025[[#This Row],[tamaño_sucio]],cambio_tamaño[#All],2,0),"Tamaño único")</f>
        <v>Tamaño único</v>
      </c>
      <c r="O3505">
        <v>5</v>
      </c>
      <c r="P3505">
        <v>1287.28</v>
      </c>
      <c r="Q3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5">
        <v>6436.4</v>
      </c>
      <c r="S3505" t="s">
        <v>31</v>
      </c>
      <c r="T3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5" t="str">
        <f>VLOOKUP(ventas_starbucks_2025[[#This Row],[canal_compra]],cambio_canal_compra[#All],2,0)</f>
        <v>Entrega domicilio</v>
      </c>
      <c r="V3505" t="s">
        <v>6</v>
      </c>
      <c r="W3505" t="str">
        <f>VLOOKUP(ventas_starbucks_2025[[#This Row],[método_pago]],cambio_metodo_pago[#All],2,0)</f>
        <v>Aplicación móbil</v>
      </c>
      <c r="X3505" t="s">
        <v>7</v>
      </c>
      <c r="Y3505">
        <v>0</v>
      </c>
      <c r="Z3505" t="str">
        <f>VLOOKUP(ventas_starbucks_2025[[#This Row],[promoción_aplicada5]],promocion_cambiar[#All],2,0)</f>
        <v>2x1</v>
      </c>
      <c r="AA3505" t="s">
        <v>51</v>
      </c>
      <c r="AB3505" t="s">
        <v>23</v>
      </c>
      <c r="AC3505" t="s">
        <v>10</v>
      </c>
      <c r="AD3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05">
        <v>10.199999999999999</v>
      </c>
      <c r="AF3505">
        <v>2</v>
      </c>
      <c r="AG3505">
        <v>20</v>
      </c>
      <c r="AH3505">
        <v>15</v>
      </c>
    </row>
    <row r="3506" spans="1:34" x14ac:dyDescent="0.25">
      <c r="A3506" s="3" t="s">
        <v>3581</v>
      </c>
      <c r="B3506" s="1">
        <v>45755</v>
      </c>
      <c r="C3506" s="23">
        <f t="shared" si="270"/>
        <v>8</v>
      </c>
      <c r="D3506" s="23">
        <f t="shared" si="271"/>
        <v>2</v>
      </c>
      <c r="E3506" s="23" t="str">
        <f t="shared" si="272"/>
        <v>martes</v>
      </c>
      <c r="F3506" s="23">
        <f t="shared" si="273"/>
        <v>4</v>
      </c>
      <c r="G3506" s="23" t="str">
        <f t="shared" si="274"/>
        <v>abril</v>
      </c>
      <c r="H3506" s="2">
        <v>0.85902777777777772</v>
      </c>
      <c r="I3506" t="s">
        <v>1</v>
      </c>
      <c r="J3506" t="str">
        <f>VLOOKUP(ventas_starbucks_2025[[#This Row],[sucursal]],cambio_sucursal[#All],2,0)</f>
        <v>Sucursal Nueva Córdoba</v>
      </c>
      <c r="K3506" t="s">
        <v>2</v>
      </c>
      <c r="L3506" t="s">
        <v>3</v>
      </c>
      <c r="M3506" t="s">
        <v>4</v>
      </c>
      <c r="N3506" t="str">
        <f>IFERROR(VLOOKUP(ventas_starbucks_2025[[#This Row],[tamaño_sucio]],cambio_tamaño[#All],2,0),"Tamaño único")</f>
        <v>Tamaño único</v>
      </c>
      <c r="O3506">
        <v>1</v>
      </c>
      <c r="P3506">
        <v>2798.59</v>
      </c>
      <c r="Q3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06">
        <v>2798.59</v>
      </c>
      <c r="S3506" t="s">
        <v>15</v>
      </c>
      <c r="T3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6" t="str">
        <f>VLOOKUP(ventas_starbucks_2025[[#This Row],[canal_compra]],cambio_canal_compra[#All],2,0)</f>
        <v>Para llevar</v>
      </c>
      <c r="V3506" t="s">
        <v>6</v>
      </c>
      <c r="W3506" t="str">
        <f>VLOOKUP(ventas_starbucks_2025[[#This Row],[método_pago]],cambio_metodo_pago[#All],2,0)</f>
        <v>Aplicación móbil</v>
      </c>
      <c r="X3506" t="s">
        <v>7</v>
      </c>
      <c r="Y3506">
        <v>0</v>
      </c>
      <c r="Z3506" t="str">
        <f>VLOOKUP(ventas_starbucks_2025[[#This Row],[promoción_aplicada5]],promocion_cambiar[#All],2,0)</f>
        <v>Ninguna</v>
      </c>
      <c r="AA3506" t="s">
        <v>17</v>
      </c>
      <c r="AB3506" t="s">
        <v>29</v>
      </c>
      <c r="AC3506" t="s">
        <v>41</v>
      </c>
      <c r="AD3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06">
        <v>13.3</v>
      </c>
      <c r="AF3506">
        <v>5</v>
      </c>
      <c r="AG3506">
        <v>22</v>
      </c>
      <c r="AH3506">
        <v>21</v>
      </c>
    </row>
    <row r="3507" spans="1:34" x14ac:dyDescent="0.25">
      <c r="A3507" s="3" t="s">
        <v>3582</v>
      </c>
      <c r="B3507" s="1">
        <v>45679</v>
      </c>
      <c r="C3507" s="23">
        <f t="shared" si="270"/>
        <v>22</v>
      </c>
      <c r="D3507" s="23">
        <f t="shared" si="271"/>
        <v>3</v>
      </c>
      <c r="E3507" s="23" t="str">
        <f t="shared" si="272"/>
        <v>miércoles</v>
      </c>
      <c r="F3507" s="23">
        <f t="shared" si="273"/>
        <v>1</v>
      </c>
      <c r="G3507" s="23" t="str">
        <f t="shared" si="274"/>
        <v>enero</v>
      </c>
      <c r="H3507" s="2">
        <v>0.56944444444444442</v>
      </c>
      <c r="I3507" t="s">
        <v>57</v>
      </c>
      <c r="J3507" t="str">
        <f>VLOOKUP(ventas_starbucks_2025[[#This Row],[sucursal]],cambio_sucursal[#All],2,0)</f>
        <v>Sucursal Avda Colón</v>
      </c>
      <c r="K3507" t="s">
        <v>43</v>
      </c>
      <c r="L3507" t="s">
        <v>44</v>
      </c>
      <c r="M3507" t="s">
        <v>50</v>
      </c>
      <c r="N3507" t="str">
        <f>IFERROR(VLOOKUP(ventas_starbucks_2025[[#This Row],[tamaño_sucio]],cambio_tamaño[#All],2,0),"Tamaño único")</f>
        <v>Mediano</v>
      </c>
      <c r="O3507">
        <v>5</v>
      </c>
      <c r="P3507">
        <v>1597.89</v>
      </c>
      <c r="Q3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7">
        <v>7989.45</v>
      </c>
      <c r="S3507" t="s">
        <v>15</v>
      </c>
      <c r="T3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7" t="str">
        <f>VLOOKUP(ventas_starbucks_2025[[#This Row],[canal_compra]],cambio_canal_compra[#All],2,0)</f>
        <v>Para llevar</v>
      </c>
      <c r="V3507" t="s">
        <v>6</v>
      </c>
      <c r="W3507" t="str">
        <f>VLOOKUP(ventas_starbucks_2025[[#This Row],[método_pago]],cambio_metodo_pago[#All],2,0)</f>
        <v>Aplicación móbil</v>
      </c>
      <c r="X3507" t="s">
        <v>22</v>
      </c>
      <c r="Y3507">
        <v>0</v>
      </c>
      <c r="Z3507" t="str">
        <f>VLOOKUP(ventas_starbucks_2025[[#This Row],[promoción_aplicada5]],promocion_cambiar[#All],2,0)</f>
        <v>Hora Feliz</v>
      </c>
      <c r="AA3507" t="s">
        <v>36</v>
      </c>
      <c r="AB3507" t="s">
        <v>23</v>
      </c>
      <c r="AC3507" t="s">
        <v>10</v>
      </c>
      <c r="AD3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07">
        <v>5.2</v>
      </c>
      <c r="AF3507">
        <v>4</v>
      </c>
      <c r="AG3507">
        <v>22</v>
      </c>
      <c r="AH3507">
        <v>17</v>
      </c>
    </row>
    <row r="3508" spans="1:34" x14ac:dyDescent="0.25">
      <c r="A3508" s="3" t="s">
        <v>3583</v>
      </c>
      <c r="B3508" s="1">
        <v>45713</v>
      </c>
      <c r="C3508" s="23">
        <f t="shared" si="270"/>
        <v>25</v>
      </c>
      <c r="D3508" s="23">
        <f t="shared" si="271"/>
        <v>2</v>
      </c>
      <c r="E3508" s="23" t="str">
        <f t="shared" si="272"/>
        <v>martes</v>
      </c>
      <c r="F3508" s="23">
        <f t="shared" si="273"/>
        <v>2</v>
      </c>
      <c r="G3508" s="23" t="str">
        <f t="shared" si="274"/>
        <v>febrero</v>
      </c>
      <c r="H3508" s="2">
        <v>0.41736111111111113</v>
      </c>
      <c r="I3508" t="s">
        <v>57</v>
      </c>
      <c r="J3508" t="str">
        <f>VLOOKUP(ventas_starbucks_2025[[#This Row],[sucursal]],cambio_sucursal[#All],2,0)</f>
        <v>Sucursal Avda Colón</v>
      </c>
      <c r="K3508" t="s">
        <v>137</v>
      </c>
      <c r="L3508" t="s">
        <v>44</v>
      </c>
      <c r="M3508" t="s">
        <v>55</v>
      </c>
      <c r="N3508" t="str">
        <f>IFERROR(VLOOKUP(ventas_starbucks_2025[[#This Row],[tamaño_sucio]],cambio_tamaño[#All],2,0),"Tamaño único")</f>
        <v>Pequeño</v>
      </c>
      <c r="O3508">
        <v>4</v>
      </c>
      <c r="P3508">
        <v>1639.71</v>
      </c>
      <c r="Q3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8">
        <v>6558.84</v>
      </c>
      <c r="S3508" t="s">
        <v>5</v>
      </c>
      <c r="T3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8" t="str">
        <f>VLOOKUP(ventas_starbucks_2025[[#This Row],[canal_compra]],cambio_canal_compra[#All],2,0)</f>
        <v>En tienda</v>
      </c>
      <c r="V3508" t="s">
        <v>6</v>
      </c>
      <c r="W3508" t="str">
        <f>VLOOKUP(ventas_starbucks_2025[[#This Row],[método_pago]],cambio_metodo_pago[#All],2,0)</f>
        <v>Aplicación móbil</v>
      </c>
      <c r="X3508" t="s">
        <v>22</v>
      </c>
      <c r="Y3508">
        <v>0</v>
      </c>
      <c r="Z3508" t="str">
        <f>VLOOKUP(ventas_starbucks_2025[[#This Row],[promoción_aplicada5]],promocion_cambiar[#All],2,0)</f>
        <v>2x1</v>
      </c>
      <c r="AA3508" t="s">
        <v>51</v>
      </c>
      <c r="AB3508" t="s">
        <v>18</v>
      </c>
      <c r="AC3508" t="s">
        <v>10</v>
      </c>
      <c r="AD3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08">
        <v>8.9</v>
      </c>
      <c r="AF3508">
        <v>3</v>
      </c>
      <c r="AG3508">
        <v>15</v>
      </c>
      <c r="AH3508">
        <v>11</v>
      </c>
    </row>
    <row r="3509" spans="1:34" x14ac:dyDescent="0.25">
      <c r="A3509" s="3" t="s">
        <v>3584</v>
      </c>
      <c r="B3509" s="1">
        <v>45719</v>
      </c>
      <c r="C3509" s="23">
        <f t="shared" si="270"/>
        <v>3</v>
      </c>
      <c r="D3509" s="23">
        <f t="shared" si="271"/>
        <v>1</v>
      </c>
      <c r="E3509" s="1" t="str">
        <f t="shared" si="272"/>
        <v>lunes</v>
      </c>
      <c r="F3509" s="23">
        <f t="shared" si="273"/>
        <v>3</v>
      </c>
      <c r="G3509" s="1" t="str">
        <f t="shared" si="274"/>
        <v>marzo</v>
      </c>
      <c r="H3509" s="2">
        <v>0.56180555555555556</v>
      </c>
      <c r="I3509" t="s">
        <v>1</v>
      </c>
      <c r="J3509" t="str">
        <f>VLOOKUP(ventas_starbucks_2025[[#This Row],[sucursal]],cambio_sucursal[#All],2,0)</f>
        <v>Sucursal Nueva Córdoba</v>
      </c>
      <c r="K3509" t="s">
        <v>38</v>
      </c>
      <c r="L3509" t="s">
        <v>39</v>
      </c>
      <c r="M3509" t="s">
        <v>4</v>
      </c>
      <c r="N3509" t="str">
        <f>IFERROR(VLOOKUP(ventas_starbucks_2025[[#This Row],[tamaño_sucio]],cambio_tamaño[#All],2,0),"Tamaño único")</f>
        <v>Tamaño único</v>
      </c>
      <c r="O3509">
        <v>1</v>
      </c>
      <c r="P3509">
        <v>1570.63</v>
      </c>
      <c r="Q3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9">
        <v>1570.63</v>
      </c>
      <c r="S3509" t="s">
        <v>5</v>
      </c>
      <c r="T3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9" t="str">
        <f>VLOOKUP(ventas_starbucks_2025[[#This Row],[canal_compra]],cambio_canal_compra[#All],2,0)</f>
        <v>En tienda</v>
      </c>
      <c r="V3509" t="s">
        <v>40</v>
      </c>
      <c r="W3509" t="str">
        <f>VLOOKUP(ventas_starbucks_2025[[#This Row],[método_pago]],cambio_metodo_pago[#All],2,0)</f>
        <v>Efectivo</v>
      </c>
      <c r="X3509" t="s">
        <v>22</v>
      </c>
      <c r="Y3509">
        <v>0</v>
      </c>
      <c r="Z3509" t="str">
        <f>VLOOKUP(ventas_starbucks_2025[[#This Row],[promoción_aplicada5]],promocion_cambiar[#All],2,0)</f>
        <v>Ninguna</v>
      </c>
      <c r="AA3509" t="s">
        <v>17</v>
      </c>
      <c r="AB3509" t="s">
        <v>32</v>
      </c>
      <c r="AC3509" t="s">
        <v>41</v>
      </c>
      <c r="AD3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09">
        <v>6.3</v>
      </c>
      <c r="AF3509">
        <v>2</v>
      </c>
      <c r="AG3509">
        <v>48</v>
      </c>
      <c r="AH3509">
        <v>47</v>
      </c>
    </row>
    <row r="3510" spans="1:34" x14ac:dyDescent="0.25">
      <c r="A3510" s="3" t="s">
        <v>3585</v>
      </c>
      <c r="B3510" s="1">
        <v>45704</v>
      </c>
      <c r="C3510" s="23">
        <f t="shared" si="270"/>
        <v>16</v>
      </c>
      <c r="D3510" s="23">
        <f t="shared" si="271"/>
        <v>7</v>
      </c>
      <c r="E3510" s="23" t="str">
        <f t="shared" si="272"/>
        <v>domingo</v>
      </c>
      <c r="F3510" s="23">
        <f t="shared" si="273"/>
        <v>2</v>
      </c>
      <c r="G3510" s="23" t="str">
        <f t="shared" si="274"/>
        <v>febrero</v>
      </c>
      <c r="H3510" s="2">
        <v>0.32222222222222224</v>
      </c>
      <c r="I3510" t="s">
        <v>26</v>
      </c>
      <c r="J3510" t="str">
        <f>VLOOKUP(ventas_starbucks_2025[[#This Row],[sucursal]],cambio_sucursal[#All],2,0)</f>
        <v>Sucursal San Lorenzo 47</v>
      </c>
      <c r="K3510" t="s">
        <v>27</v>
      </c>
      <c r="L3510" t="s">
        <v>28</v>
      </c>
      <c r="M3510" t="s">
        <v>4</v>
      </c>
      <c r="N3510" t="str">
        <f>IFERROR(VLOOKUP(ventas_starbucks_2025[[#This Row],[tamaño_sucio]],cambio_tamaño[#All],2,0),"Tamaño único")</f>
        <v>Tamaño único</v>
      </c>
      <c r="O3510">
        <v>2</v>
      </c>
      <c r="P3510">
        <v>2851.09</v>
      </c>
      <c r="Q3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10">
        <v>5702.18</v>
      </c>
      <c r="S3510" t="s">
        <v>15</v>
      </c>
      <c r="T3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10" t="str">
        <f>VLOOKUP(ventas_starbucks_2025[[#This Row],[canal_compra]],cambio_canal_compra[#All],2,0)</f>
        <v>Para llevar</v>
      </c>
      <c r="V3510" t="s">
        <v>40</v>
      </c>
      <c r="W3510" t="str">
        <f>VLOOKUP(ventas_starbucks_2025[[#This Row],[método_pago]],cambio_metodo_pago[#All],2,0)</f>
        <v>Efectivo</v>
      </c>
      <c r="X3510" t="s">
        <v>22</v>
      </c>
      <c r="Y3510">
        <v>0</v>
      </c>
      <c r="Z3510" t="str">
        <f>VLOOKUP(ventas_starbucks_2025[[#This Row],[promoción_aplicada5]],promocion_cambiar[#All],2,0)</f>
        <v>Combo</v>
      </c>
      <c r="AA3510" t="s">
        <v>8</v>
      </c>
      <c r="AB3510" t="s">
        <v>9</v>
      </c>
      <c r="AC3510" t="s">
        <v>41</v>
      </c>
      <c r="AD3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10">
        <v>4.5</v>
      </c>
      <c r="AF3510">
        <v>3</v>
      </c>
      <c r="AG3510">
        <v>39</v>
      </c>
      <c r="AH3510">
        <v>37</v>
      </c>
    </row>
    <row r="3511" spans="1:34" x14ac:dyDescent="0.25">
      <c r="A3511" s="3" t="s">
        <v>3586</v>
      </c>
      <c r="B3511" s="1">
        <v>45658</v>
      </c>
      <c r="C3511" s="23">
        <f t="shared" si="270"/>
        <v>1</v>
      </c>
      <c r="D3511" s="23">
        <f t="shared" si="271"/>
        <v>3</v>
      </c>
      <c r="E3511" s="1" t="str">
        <f t="shared" si="272"/>
        <v>miércoles</v>
      </c>
      <c r="F3511" s="23">
        <f t="shared" si="273"/>
        <v>1</v>
      </c>
      <c r="G3511" s="1" t="str">
        <f t="shared" si="274"/>
        <v>enero</v>
      </c>
      <c r="H3511" s="2">
        <v>0.37638888888888888</v>
      </c>
      <c r="I3511" t="s">
        <v>1</v>
      </c>
      <c r="J3511" t="str">
        <f>VLOOKUP(ventas_starbucks_2025[[#This Row],[sucursal]],cambio_sucursal[#All],2,0)</f>
        <v>Sucursal Nueva Córdoba</v>
      </c>
      <c r="K3511" t="s">
        <v>101</v>
      </c>
      <c r="L3511" t="s">
        <v>3</v>
      </c>
      <c r="M3511" t="s">
        <v>4</v>
      </c>
      <c r="N3511" t="str">
        <f>IFERROR(VLOOKUP(ventas_starbucks_2025[[#This Row],[tamaño_sucio]],cambio_tamaño[#All],2,0),"Tamaño único")</f>
        <v>Tamaño único</v>
      </c>
      <c r="O3511">
        <v>2</v>
      </c>
      <c r="P3511">
        <v>2756.46</v>
      </c>
      <c r="Q3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11">
        <v>5512.92</v>
      </c>
      <c r="S3511" t="s">
        <v>5</v>
      </c>
      <c r="T3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11" t="str">
        <f>VLOOKUP(ventas_starbucks_2025[[#This Row],[canal_compra]],cambio_canal_compra[#All],2,0)</f>
        <v>En tienda</v>
      </c>
      <c r="V3511" t="s">
        <v>6</v>
      </c>
      <c r="W3511" t="str">
        <f>VLOOKUP(ventas_starbucks_2025[[#This Row],[método_pago]],cambio_metodo_pago[#All],2,0)</f>
        <v>Aplicación móbil</v>
      </c>
      <c r="X3511" t="s">
        <v>22</v>
      </c>
      <c r="Y3511">
        <v>0</v>
      </c>
      <c r="Z3511" t="str">
        <f>VLOOKUP(ventas_starbucks_2025[[#This Row],[promoción_aplicada5]],promocion_cambiar[#All],2,0)</f>
        <v>Hora Feliz</v>
      </c>
      <c r="AA3511" t="s">
        <v>36</v>
      </c>
      <c r="AB3511" t="s">
        <v>32</v>
      </c>
      <c r="AC3511" t="s">
        <v>10</v>
      </c>
      <c r="AD3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1">
        <v>5.2</v>
      </c>
      <c r="AF3511">
        <v>3</v>
      </c>
      <c r="AG3511">
        <v>29</v>
      </c>
      <c r="AH3511">
        <v>27</v>
      </c>
    </row>
    <row r="3512" spans="1:34" x14ac:dyDescent="0.25">
      <c r="A3512" s="3" t="s">
        <v>3587</v>
      </c>
      <c r="B3512" s="1">
        <v>45659</v>
      </c>
      <c r="C3512" s="23">
        <f t="shared" si="270"/>
        <v>2</v>
      </c>
      <c r="D3512" s="23">
        <f t="shared" si="271"/>
        <v>4</v>
      </c>
      <c r="E3512" s="23" t="str">
        <f t="shared" si="272"/>
        <v>jueves</v>
      </c>
      <c r="F3512" s="23">
        <f t="shared" si="273"/>
        <v>1</v>
      </c>
      <c r="G3512" s="23" t="str">
        <f t="shared" si="274"/>
        <v>enero</v>
      </c>
      <c r="H3512" s="2">
        <v>0.5229166666666667</v>
      </c>
      <c r="I3512" t="s">
        <v>26</v>
      </c>
      <c r="J3512" t="str">
        <f>VLOOKUP(ventas_starbucks_2025[[#This Row],[sucursal]],cambio_sucursal[#All],2,0)</f>
        <v>Sucursal San Lorenzo 47</v>
      </c>
      <c r="K3512" t="s">
        <v>2</v>
      </c>
      <c r="L3512" t="s">
        <v>3</v>
      </c>
      <c r="M3512" t="s">
        <v>4</v>
      </c>
      <c r="N3512" t="str">
        <f>IFERROR(VLOOKUP(ventas_starbucks_2025[[#This Row],[tamaño_sucio]],cambio_tamaño[#All],2,0),"Tamaño único")</f>
        <v>Tamaño único</v>
      </c>
      <c r="O3512">
        <v>4</v>
      </c>
      <c r="P3512">
        <v>2788.52</v>
      </c>
      <c r="Q3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12">
        <v>11154.08</v>
      </c>
      <c r="S3512" t="s">
        <v>5</v>
      </c>
      <c r="T3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12" t="str">
        <f>VLOOKUP(ventas_starbucks_2025[[#This Row],[canal_compra]],cambio_canal_compra[#All],2,0)</f>
        <v>En tienda</v>
      </c>
      <c r="V3512" t="s">
        <v>40</v>
      </c>
      <c r="W3512" t="str">
        <f>VLOOKUP(ventas_starbucks_2025[[#This Row],[método_pago]],cambio_metodo_pago[#All],2,0)</f>
        <v>Efectivo</v>
      </c>
      <c r="X3512" t="s">
        <v>22</v>
      </c>
      <c r="Y3512">
        <v>0</v>
      </c>
      <c r="Z3512" t="str">
        <f>VLOOKUP(ventas_starbucks_2025[[#This Row],[promoción_aplicada5]],promocion_cambiar[#All],2,0)</f>
        <v>2x1</v>
      </c>
      <c r="AA3512" t="s">
        <v>51</v>
      </c>
      <c r="AB3512" t="s">
        <v>23</v>
      </c>
      <c r="AC3512" t="s">
        <v>24</v>
      </c>
      <c r="AD3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2">
        <v>9.1999999999999993</v>
      </c>
      <c r="AF3512">
        <v>2</v>
      </c>
      <c r="AG3512">
        <v>14</v>
      </c>
      <c r="AH3512">
        <v>10</v>
      </c>
    </row>
    <row r="3513" spans="1:34" x14ac:dyDescent="0.25">
      <c r="A3513" s="3" t="s">
        <v>3588</v>
      </c>
      <c r="B3513" s="1">
        <v>45700</v>
      </c>
      <c r="C3513" s="23">
        <f t="shared" si="270"/>
        <v>12</v>
      </c>
      <c r="D3513" s="23">
        <f t="shared" si="271"/>
        <v>3</v>
      </c>
      <c r="E3513" s="23" t="str">
        <f t="shared" si="272"/>
        <v>miércoles</v>
      </c>
      <c r="F3513" s="23">
        <f t="shared" si="273"/>
        <v>2</v>
      </c>
      <c r="G3513" s="23" t="str">
        <f t="shared" si="274"/>
        <v>febrero</v>
      </c>
      <c r="H3513" s="2">
        <v>0.71388888888888891</v>
      </c>
      <c r="I3513" t="s">
        <v>26</v>
      </c>
      <c r="J3513" t="str">
        <f>VLOOKUP(ventas_starbucks_2025[[#This Row],[sucursal]],cambio_sucursal[#All],2,0)</f>
        <v>Sucursal San Lorenzo 47</v>
      </c>
      <c r="K3513" t="s">
        <v>101</v>
      </c>
      <c r="L3513" t="s">
        <v>3</v>
      </c>
      <c r="M3513" t="s">
        <v>4</v>
      </c>
      <c r="N3513" t="str">
        <f>IFERROR(VLOOKUP(ventas_starbucks_2025[[#This Row],[tamaño_sucio]],cambio_tamaño[#All],2,0),"Tamaño único")</f>
        <v>Tamaño único</v>
      </c>
      <c r="O3513">
        <v>3</v>
      </c>
      <c r="P3513">
        <v>2646.64</v>
      </c>
      <c r="Q3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13">
        <v>7939.92</v>
      </c>
      <c r="S3513" t="s">
        <v>31</v>
      </c>
      <c r="T3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13" t="str">
        <f>VLOOKUP(ventas_starbucks_2025[[#This Row],[canal_compra]],cambio_canal_compra[#All],2,0)</f>
        <v>Entrega domicilio</v>
      </c>
      <c r="V3513" t="s">
        <v>6</v>
      </c>
      <c r="W3513" t="str">
        <f>VLOOKUP(ventas_starbucks_2025[[#This Row],[método_pago]],cambio_metodo_pago[#All],2,0)</f>
        <v>Aplicación móbil</v>
      </c>
      <c r="X3513" t="s">
        <v>7</v>
      </c>
      <c r="Y3513">
        <v>0</v>
      </c>
      <c r="Z3513" t="str">
        <f>VLOOKUP(ventas_starbucks_2025[[#This Row],[promoción_aplicada5]],promocion_cambiar[#All],2,0)</f>
        <v>Combo</v>
      </c>
      <c r="AA3513" t="s">
        <v>8</v>
      </c>
      <c r="AB3513" t="s">
        <v>52</v>
      </c>
      <c r="AC3513" t="s">
        <v>24</v>
      </c>
      <c r="AD3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3">
        <v>9.4</v>
      </c>
      <c r="AF3513">
        <v>4</v>
      </c>
      <c r="AG3513">
        <v>24</v>
      </c>
      <c r="AH3513">
        <v>21</v>
      </c>
    </row>
    <row r="3514" spans="1:34" x14ac:dyDescent="0.25">
      <c r="A3514" s="3" t="s">
        <v>3589</v>
      </c>
      <c r="B3514" s="1">
        <v>45705</v>
      </c>
      <c r="C3514" s="23">
        <f t="shared" si="270"/>
        <v>17</v>
      </c>
      <c r="D3514" s="23">
        <f t="shared" si="271"/>
        <v>1</v>
      </c>
      <c r="E3514" s="23" t="str">
        <f t="shared" si="272"/>
        <v>lunes</v>
      </c>
      <c r="F3514" s="23">
        <f t="shared" si="273"/>
        <v>2</v>
      </c>
      <c r="G3514" s="23" t="str">
        <f t="shared" si="274"/>
        <v>febrero</v>
      </c>
      <c r="H3514" s="2">
        <v>0.81736111111111109</v>
      </c>
      <c r="I3514" t="s">
        <v>12</v>
      </c>
      <c r="J3514" t="str">
        <f>VLOOKUP(ventas_starbucks_2025[[#This Row],[sucursal]],cambio_sucursal[#All],2,0)</f>
        <v>Sucursal Córdoba Shopping</v>
      </c>
      <c r="K3514" t="s">
        <v>48</v>
      </c>
      <c r="L3514" t="s">
        <v>49</v>
      </c>
      <c r="M3514" t="s">
        <v>50</v>
      </c>
      <c r="N3514" t="str">
        <f>IFERROR(VLOOKUP(ventas_starbucks_2025[[#This Row],[tamaño_sucio]],cambio_tamaño[#All],2,0),"Tamaño único")</f>
        <v>Mediano</v>
      </c>
      <c r="O3514">
        <v>5</v>
      </c>
      <c r="P3514">
        <v>1632.92</v>
      </c>
      <c r="Q3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4">
        <v>8164.6</v>
      </c>
      <c r="S3514" t="s">
        <v>31</v>
      </c>
      <c r="T3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14" t="str">
        <f>VLOOKUP(ventas_starbucks_2025[[#This Row],[canal_compra]],cambio_canal_compra[#All],2,0)</f>
        <v>Entrega domicilio</v>
      </c>
      <c r="V3514" t="s">
        <v>16</v>
      </c>
      <c r="W3514" t="str">
        <f>VLOOKUP(ventas_starbucks_2025[[#This Row],[método_pago]],cambio_metodo_pago[#All],2,0)</f>
        <v>Tarjeta</v>
      </c>
      <c r="X3514" t="s">
        <v>22</v>
      </c>
      <c r="Y3514">
        <v>0</v>
      </c>
      <c r="Z3514" t="str">
        <f>VLOOKUP(ventas_starbucks_2025[[#This Row],[promoción_aplicada5]],promocion_cambiar[#All],2,0)</f>
        <v>Ninguna</v>
      </c>
      <c r="AA3514" t="s">
        <v>17</v>
      </c>
      <c r="AB3514" t="s">
        <v>52</v>
      </c>
      <c r="AC3514" t="s">
        <v>24</v>
      </c>
      <c r="AD3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4">
        <v>8.6</v>
      </c>
      <c r="AF3514">
        <v>5</v>
      </c>
      <c r="AG3514">
        <v>39</v>
      </c>
      <c r="AH3514">
        <v>34</v>
      </c>
    </row>
    <row r="3515" spans="1:34" x14ac:dyDescent="0.25">
      <c r="A3515" s="3" t="s">
        <v>3590</v>
      </c>
      <c r="B3515" s="1">
        <v>45740</v>
      </c>
      <c r="C3515" s="23">
        <f t="shared" si="270"/>
        <v>24</v>
      </c>
      <c r="D3515" s="23">
        <f t="shared" si="271"/>
        <v>1</v>
      </c>
      <c r="E3515" s="1" t="str">
        <f t="shared" si="272"/>
        <v>lunes</v>
      </c>
      <c r="F3515" s="23">
        <f t="shared" si="273"/>
        <v>3</v>
      </c>
      <c r="G3515" s="1" t="str">
        <f t="shared" si="274"/>
        <v>marzo</v>
      </c>
      <c r="H3515" s="2">
        <v>0.63958333333333328</v>
      </c>
      <c r="I3515" t="s">
        <v>1</v>
      </c>
      <c r="J3515" t="str">
        <f>VLOOKUP(ventas_starbucks_2025[[#This Row],[sucursal]],cambio_sucursal[#All],2,0)</f>
        <v>Sucursal Nueva Córdoba</v>
      </c>
      <c r="K3515" t="s">
        <v>34</v>
      </c>
      <c r="L3515" t="s">
        <v>35</v>
      </c>
      <c r="M3515" t="s">
        <v>4</v>
      </c>
      <c r="N3515" t="str">
        <f>IFERROR(VLOOKUP(ventas_starbucks_2025[[#This Row],[tamaño_sucio]],cambio_tamaño[#All],2,0),"Tamaño único")</f>
        <v>Tamaño único</v>
      </c>
      <c r="O3515">
        <v>5</v>
      </c>
      <c r="P3515">
        <v>1323.55</v>
      </c>
      <c r="Q3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5">
        <v>6617.75</v>
      </c>
      <c r="S3515" t="s">
        <v>31</v>
      </c>
      <c r="T3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15" t="str">
        <f>VLOOKUP(ventas_starbucks_2025[[#This Row],[canal_compra]],cambio_canal_compra[#All],2,0)</f>
        <v>Entrega domicilio</v>
      </c>
      <c r="V3515" t="s">
        <v>16</v>
      </c>
      <c r="W3515" t="str">
        <f>VLOOKUP(ventas_starbucks_2025[[#This Row],[método_pago]],cambio_metodo_pago[#All],2,0)</f>
        <v>Tarjeta</v>
      </c>
      <c r="X3515" t="s">
        <v>22</v>
      </c>
      <c r="Y3515">
        <v>0</v>
      </c>
      <c r="Z3515" t="str">
        <f>VLOOKUP(ventas_starbucks_2025[[#This Row],[promoción_aplicada5]],promocion_cambiar[#All],2,0)</f>
        <v>Ninguna</v>
      </c>
      <c r="AA3515" t="s">
        <v>17</v>
      </c>
      <c r="AB3515" t="s">
        <v>23</v>
      </c>
      <c r="AC3515" t="s">
        <v>24</v>
      </c>
      <c r="AD3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15">
        <v>3.3</v>
      </c>
      <c r="AF3515">
        <v>5</v>
      </c>
      <c r="AG3515">
        <v>34</v>
      </c>
      <c r="AH3515">
        <v>29</v>
      </c>
    </row>
    <row r="3516" spans="1:34" x14ac:dyDescent="0.25">
      <c r="A3516" s="3" t="s">
        <v>3591</v>
      </c>
      <c r="B3516" s="1">
        <v>45764</v>
      </c>
      <c r="C3516" s="23">
        <f t="shared" si="270"/>
        <v>17</v>
      </c>
      <c r="D3516" s="23">
        <f t="shared" si="271"/>
        <v>4</v>
      </c>
      <c r="E3516" s="23" t="str">
        <f t="shared" si="272"/>
        <v>jueves</v>
      </c>
      <c r="F3516" s="23">
        <f t="shared" si="273"/>
        <v>4</v>
      </c>
      <c r="G3516" s="23" t="str">
        <f t="shared" si="274"/>
        <v>abril</v>
      </c>
      <c r="H3516" s="2">
        <v>0.60347222222222219</v>
      </c>
      <c r="I3516" t="s">
        <v>12</v>
      </c>
      <c r="J3516" t="str">
        <f>VLOOKUP(ventas_starbucks_2025[[#This Row],[sucursal]],cambio_sucursal[#All],2,0)</f>
        <v>Sucursal Córdoba Shopping</v>
      </c>
      <c r="K3516" t="s">
        <v>48</v>
      </c>
      <c r="L3516" t="s">
        <v>49</v>
      </c>
      <c r="M3516" t="s">
        <v>50</v>
      </c>
      <c r="N3516" t="str">
        <f>IFERROR(VLOOKUP(ventas_starbucks_2025[[#This Row],[tamaño_sucio]],cambio_tamaño[#All],2,0),"Tamaño único")</f>
        <v>Mediano</v>
      </c>
      <c r="O3516">
        <v>3</v>
      </c>
      <c r="P3516">
        <v>1711.75</v>
      </c>
      <c r="Q3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6">
        <v>5135.25</v>
      </c>
      <c r="S3516" t="s">
        <v>15</v>
      </c>
      <c r="T3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16" t="str">
        <f>VLOOKUP(ventas_starbucks_2025[[#This Row],[canal_compra]],cambio_canal_compra[#All],2,0)</f>
        <v>Para llevar</v>
      </c>
      <c r="V3516" t="s">
        <v>6</v>
      </c>
      <c r="W3516" t="str">
        <f>VLOOKUP(ventas_starbucks_2025[[#This Row],[método_pago]],cambio_metodo_pago[#All],2,0)</f>
        <v>Aplicación móbil</v>
      </c>
      <c r="X3516" t="s">
        <v>22</v>
      </c>
      <c r="Y3516">
        <v>0</v>
      </c>
      <c r="Z3516" t="str">
        <f>VLOOKUP(ventas_starbucks_2025[[#This Row],[promoción_aplicada5]],promocion_cambiar[#All],2,0)</f>
        <v>Combo</v>
      </c>
      <c r="AA3516" t="s">
        <v>8</v>
      </c>
      <c r="AB3516" t="s">
        <v>9</v>
      </c>
      <c r="AC3516" t="s">
        <v>41</v>
      </c>
      <c r="AD3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6">
        <v>5.3</v>
      </c>
      <c r="AF3516">
        <v>4</v>
      </c>
      <c r="AG3516">
        <v>20</v>
      </c>
      <c r="AH3516">
        <v>17</v>
      </c>
    </row>
    <row r="3517" spans="1:34" x14ac:dyDescent="0.25">
      <c r="A3517" s="3" t="s">
        <v>3592</v>
      </c>
      <c r="B3517" s="1">
        <v>45673</v>
      </c>
      <c r="C3517" s="23">
        <f t="shared" si="270"/>
        <v>16</v>
      </c>
      <c r="D3517" s="23">
        <f t="shared" si="271"/>
        <v>4</v>
      </c>
      <c r="E3517" s="23" t="str">
        <f t="shared" si="272"/>
        <v>jueves</v>
      </c>
      <c r="F3517" s="23">
        <f t="shared" si="273"/>
        <v>1</v>
      </c>
      <c r="G3517" s="23" t="str">
        <f t="shared" si="274"/>
        <v>enero</v>
      </c>
      <c r="H3517" s="2">
        <v>0.60763888888888884</v>
      </c>
      <c r="I3517" t="s">
        <v>57</v>
      </c>
      <c r="J3517" t="str">
        <f>VLOOKUP(ventas_starbucks_2025[[#This Row],[sucursal]],cambio_sucursal[#All],2,0)</f>
        <v>Sucursal Avda Colón</v>
      </c>
      <c r="K3517" t="s">
        <v>48</v>
      </c>
      <c r="L3517" t="s">
        <v>49</v>
      </c>
      <c r="M3517" t="s">
        <v>55</v>
      </c>
      <c r="N3517" t="str">
        <f>IFERROR(VLOOKUP(ventas_starbucks_2025[[#This Row],[tamaño_sucio]],cambio_tamaño[#All],2,0),"Tamaño único")</f>
        <v>Pequeño</v>
      </c>
      <c r="O3517">
        <v>5</v>
      </c>
      <c r="P3517">
        <v>2011</v>
      </c>
      <c r="Q3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17">
        <v>10055</v>
      </c>
      <c r="S3517" t="s">
        <v>5</v>
      </c>
      <c r="T3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17" t="str">
        <f>VLOOKUP(ventas_starbucks_2025[[#This Row],[canal_compra]],cambio_canal_compra[#All],2,0)</f>
        <v>En tienda</v>
      </c>
      <c r="V3517" t="s">
        <v>16</v>
      </c>
      <c r="W3517" t="str">
        <f>VLOOKUP(ventas_starbucks_2025[[#This Row],[método_pago]],cambio_metodo_pago[#All],2,0)</f>
        <v>Tarjeta</v>
      </c>
      <c r="X3517" t="s">
        <v>7</v>
      </c>
      <c r="Y3517">
        <v>15</v>
      </c>
      <c r="Z3517" t="str">
        <f>VLOOKUP(ventas_starbucks_2025[[#This Row],[promoción_aplicada5]],promocion_cambiar[#All],2,0)</f>
        <v>Hora Feliz</v>
      </c>
      <c r="AA3517" t="s">
        <v>36</v>
      </c>
      <c r="AB3517" t="s">
        <v>32</v>
      </c>
      <c r="AC3517" t="s">
        <v>41</v>
      </c>
      <c r="AD3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7">
        <v>5.8</v>
      </c>
      <c r="AF3517">
        <v>4</v>
      </c>
      <c r="AG3517">
        <v>43</v>
      </c>
      <c r="AH3517">
        <v>38</v>
      </c>
    </row>
    <row r="3518" spans="1:34" x14ac:dyDescent="0.25">
      <c r="A3518" s="3" t="s">
        <v>3593</v>
      </c>
      <c r="B3518" s="1">
        <v>45758</v>
      </c>
      <c r="C3518" s="23">
        <f t="shared" si="270"/>
        <v>11</v>
      </c>
      <c r="D3518" s="23">
        <f t="shared" si="271"/>
        <v>5</v>
      </c>
      <c r="E3518" s="23" t="str">
        <f t="shared" si="272"/>
        <v>viernes</v>
      </c>
      <c r="F3518" s="23">
        <f t="shared" si="273"/>
        <v>4</v>
      </c>
      <c r="G3518" s="23" t="str">
        <f t="shared" si="274"/>
        <v>abril</v>
      </c>
      <c r="H3518" s="2">
        <v>0.79652777777777772</v>
      </c>
      <c r="I3518" t="s">
        <v>12</v>
      </c>
      <c r="J3518" t="str">
        <f>VLOOKUP(ventas_starbucks_2025[[#This Row],[sucursal]],cambio_sucursal[#All],2,0)</f>
        <v>Sucursal Córdoba Shopping</v>
      </c>
      <c r="K3518" t="s">
        <v>284</v>
      </c>
      <c r="L3518" t="s">
        <v>35</v>
      </c>
      <c r="M3518" t="s">
        <v>4</v>
      </c>
      <c r="N3518" t="str">
        <f>IFERROR(VLOOKUP(ventas_starbucks_2025[[#This Row],[tamaño_sucio]],cambio_tamaño[#All],2,0),"Tamaño único")</f>
        <v>Tamaño único</v>
      </c>
      <c r="O3518">
        <v>2</v>
      </c>
      <c r="P3518">
        <v>1151.04</v>
      </c>
      <c r="Q3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8">
        <v>2302.08</v>
      </c>
      <c r="S3518" t="s">
        <v>15</v>
      </c>
      <c r="T3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8" t="str">
        <f>VLOOKUP(ventas_starbucks_2025[[#This Row],[canal_compra]],cambio_canal_compra[#All],2,0)</f>
        <v>Para llevar</v>
      </c>
      <c r="V3518" t="s">
        <v>40</v>
      </c>
      <c r="W3518" t="str">
        <f>VLOOKUP(ventas_starbucks_2025[[#This Row],[método_pago]],cambio_metodo_pago[#All],2,0)</f>
        <v>Efectivo</v>
      </c>
      <c r="X3518" t="s">
        <v>22</v>
      </c>
      <c r="Y3518">
        <v>0</v>
      </c>
      <c r="Z3518" t="str">
        <f>VLOOKUP(ventas_starbucks_2025[[#This Row],[promoción_aplicada5]],promocion_cambiar[#All],2,0)</f>
        <v>Hora Feliz</v>
      </c>
      <c r="AA3518" t="s">
        <v>36</v>
      </c>
      <c r="AB3518" t="s">
        <v>32</v>
      </c>
      <c r="AC3518" t="s">
        <v>24</v>
      </c>
      <c r="AD3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8">
        <v>8.1</v>
      </c>
      <c r="AF3518">
        <v>2</v>
      </c>
      <c r="AG3518">
        <v>30</v>
      </c>
      <c r="AH3518">
        <v>28</v>
      </c>
    </row>
    <row r="3519" spans="1:34" x14ac:dyDescent="0.25">
      <c r="A3519" s="3" t="s">
        <v>3594</v>
      </c>
      <c r="B3519" s="1">
        <v>45741</v>
      </c>
      <c r="C3519" s="23">
        <f t="shared" si="270"/>
        <v>25</v>
      </c>
      <c r="D3519" s="23">
        <f t="shared" si="271"/>
        <v>2</v>
      </c>
      <c r="E3519" s="23" t="str">
        <f t="shared" si="272"/>
        <v>martes</v>
      </c>
      <c r="F3519" s="23">
        <f t="shared" si="273"/>
        <v>3</v>
      </c>
      <c r="G3519" s="23" t="str">
        <f t="shared" si="274"/>
        <v>marzo</v>
      </c>
      <c r="H3519" s="2">
        <v>0.53472222222222221</v>
      </c>
      <c r="I3519" t="s">
        <v>57</v>
      </c>
      <c r="J3519" t="str">
        <f>VLOOKUP(ventas_starbucks_2025[[#This Row],[sucursal]],cambio_sucursal[#All],2,0)</f>
        <v>Sucursal Avda Colón</v>
      </c>
      <c r="K3519" t="s">
        <v>13</v>
      </c>
      <c r="L3519" t="s">
        <v>14</v>
      </c>
      <c r="M3519" t="s">
        <v>4</v>
      </c>
      <c r="N3519" t="str">
        <f>IFERROR(VLOOKUP(ventas_starbucks_2025[[#This Row],[tamaño_sucio]],cambio_tamaño[#All],2,0),"Tamaño único")</f>
        <v>Tamaño único</v>
      </c>
      <c r="O3519">
        <v>2</v>
      </c>
      <c r="P3519">
        <v>1637.44</v>
      </c>
      <c r="Q3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9">
        <v>3274.88</v>
      </c>
      <c r="S3519" t="s">
        <v>31</v>
      </c>
      <c r="T3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9" t="str">
        <f>VLOOKUP(ventas_starbucks_2025[[#This Row],[canal_compra]],cambio_canal_compra[#All],2,0)</f>
        <v>Entrega domicilio</v>
      </c>
      <c r="V3519" t="s">
        <v>40</v>
      </c>
      <c r="W3519" t="str">
        <f>VLOOKUP(ventas_starbucks_2025[[#This Row],[método_pago]],cambio_metodo_pago[#All],2,0)</f>
        <v>Efectivo</v>
      </c>
      <c r="X3519" t="s">
        <v>7</v>
      </c>
      <c r="Y3519">
        <v>10</v>
      </c>
      <c r="Z3519" t="str">
        <f>VLOOKUP(ventas_starbucks_2025[[#This Row],[promoción_aplicada5]],promocion_cambiar[#All],2,0)</f>
        <v>Ninguna</v>
      </c>
      <c r="AA3519" t="s">
        <v>17</v>
      </c>
      <c r="AB3519" t="s">
        <v>52</v>
      </c>
      <c r="AC3519" t="s">
        <v>41</v>
      </c>
      <c r="AD3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9">
        <v>5.6</v>
      </c>
      <c r="AF3519">
        <v>3</v>
      </c>
      <c r="AG3519">
        <v>47</v>
      </c>
      <c r="AH3519">
        <v>45</v>
      </c>
    </row>
    <row r="3520" spans="1:34" x14ac:dyDescent="0.25">
      <c r="A3520" s="3" t="s">
        <v>3595</v>
      </c>
      <c r="B3520" s="1">
        <v>45712</v>
      </c>
      <c r="C3520" s="23">
        <f t="shared" si="270"/>
        <v>24</v>
      </c>
      <c r="D3520" s="23">
        <f t="shared" si="271"/>
        <v>1</v>
      </c>
      <c r="E3520" s="23" t="str">
        <f t="shared" si="272"/>
        <v>lunes</v>
      </c>
      <c r="F3520" s="23">
        <f t="shared" si="273"/>
        <v>2</v>
      </c>
      <c r="G3520" s="23" t="str">
        <f t="shared" si="274"/>
        <v>febrero</v>
      </c>
      <c r="H3520" s="2">
        <v>0.57013888888888886</v>
      </c>
      <c r="I3520" t="s">
        <v>26</v>
      </c>
      <c r="J3520" t="str">
        <f>VLOOKUP(ventas_starbucks_2025[[#This Row],[sucursal]],cambio_sucursal[#All],2,0)</f>
        <v>Sucursal San Lorenzo 47</v>
      </c>
      <c r="K3520" t="s">
        <v>175</v>
      </c>
      <c r="L3520" t="s">
        <v>70</v>
      </c>
      <c r="M3520" t="s">
        <v>50</v>
      </c>
      <c r="N3520" t="str">
        <f>IFERROR(VLOOKUP(ventas_starbucks_2025[[#This Row],[tamaño_sucio]],cambio_tamaño[#All],2,0),"Tamaño único")</f>
        <v>Mediano</v>
      </c>
      <c r="O3520">
        <v>3</v>
      </c>
      <c r="P3520">
        <v>1879.02</v>
      </c>
      <c r="Q3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0">
        <v>5637.06</v>
      </c>
      <c r="S3520" t="s">
        <v>5</v>
      </c>
      <c r="T3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20" t="str">
        <f>VLOOKUP(ventas_starbucks_2025[[#This Row],[canal_compra]],cambio_canal_compra[#All],2,0)</f>
        <v>En tienda</v>
      </c>
      <c r="V3520" t="s">
        <v>40</v>
      </c>
      <c r="W3520" t="str">
        <f>VLOOKUP(ventas_starbucks_2025[[#This Row],[método_pago]],cambio_metodo_pago[#All],2,0)</f>
        <v>Efectivo</v>
      </c>
      <c r="X3520" t="s">
        <v>7</v>
      </c>
      <c r="Y3520">
        <v>10</v>
      </c>
      <c r="Z3520" t="str">
        <f>VLOOKUP(ventas_starbucks_2025[[#This Row],[promoción_aplicada5]],promocion_cambiar[#All],2,0)</f>
        <v>2x1</v>
      </c>
      <c r="AA3520" t="s">
        <v>51</v>
      </c>
      <c r="AB3520" t="s">
        <v>9</v>
      </c>
      <c r="AC3520" t="s">
        <v>24</v>
      </c>
      <c r="AD3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20">
        <v>9.3000000000000007</v>
      </c>
      <c r="AF3520">
        <v>3</v>
      </c>
      <c r="AG3520">
        <v>22</v>
      </c>
      <c r="AH3520">
        <v>19</v>
      </c>
    </row>
    <row r="3521" spans="1:34" x14ac:dyDescent="0.25">
      <c r="A3521" s="3" t="s">
        <v>3596</v>
      </c>
      <c r="B3521" s="1">
        <v>45763</v>
      </c>
      <c r="C3521" s="23">
        <f t="shared" si="270"/>
        <v>16</v>
      </c>
      <c r="D3521" s="23">
        <f t="shared" si="271"/>
        <v>3</v>
      </c>
      <c r="E3521" s="23" t="str">
        <f t="shared" si="272"/>
        <v>miércoles</v>
      </c>
      <c r="F3521" s="23">
        <f t="shared" si="273"/>
        <v>4</v>
      </c>
      <c r="G3521" s="23" t="str">
        <f t="shared" si="274"/>
        <v>abril</v>
      </c>
      <c r="H3521" s="2">
        <v>0.40416666666666667</v>
      </c>
      <c r="I3521" t="s">
        <v>12</v>
      </c>
      <c r="J3521" t="str">
        <f>VLOOKUP(ventas_starbucks_2025[[#This Row],[sucursal]],cambio_sucursal[#All],2,0)</f>
        <v>Sucursal Córdoba Shopping</v>
      </c>
      <c r="K3521" t="s">
        <v>327</v>
      </c>
      <c r="L3521" t="s">
        <v>44</v>
      </c>
      <c r="M3521" t="s">
        <v>50</v>
      </c>
      <c r="N3521" t="str">
        <f>IFERROR(VLOOKUP(ventas_starbucks_2025[[#This Row],[tamaño_sucio]],cambio_tamaño[#All],2,0),"Tamaño único")</f>
        <v>Mediano</v>
      </c>
      <c r="O3521">
        <v>2</v>
      </c>
      <c r="P3521">
        <v>1729.06</v>
      </c>
      <c r="Q3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1">
        <v>3458.12</v>
      </c>
      <c r="S3521" t="s">
        <v>31</v>
      </c>
      <c r="T3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21" t="str">
        <f>VLOOKUP(ventas_starbucks_2025[[#This Row],[canal_compra]],cambio_canal_compra[#All],2,0)</f>
        <v>Entrega domicilio</v>
      </c>
      <c r="V3521" t="s">
        <v>16</v>
      </c>
      <c r="W3521" t="str">
        <f>VLOOKUP(ventas_starbucks_2025[[#This Row],[método_pago]],cambio_metodo_pago[#All],2,0)</f>
        <v>Tarjeta</v>
      </c>
      <c r="X3521" t="s">
        <v>7</v>
      </c>
      <c r="Y3521">
        <v>0</v>
      </c>
      <c r="Z3521" t="str">
        <f>VLOOKUP(ventas_starbucks_2025[[#This Row],[promoción_aplicada5]],promocion_cambiar[#All],2,0)</f>
        <v>2x1</v>
      </c>
      <c r="AA3521" t="s">
        <v>51</v>
      </c>
      <c r="AB3521" t="s">
        <v>52</v>
      </c>
      <c r="AC3521" t="s">
        <v>41</v>
      </c>
      <c r="AD3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21">
        <v>6.4</v>
      </c>
      <c r="AF3521">
        <v>3</v>
      </c>
      <c r="AG3521">
        <v>21</v>
      </c>
      <c r="AH3521">
        <v>19</v>
      </c>
    </row>
    <row r="3522" spans="1:34" x14ac:dyDescent="0.25">
      <c r="A3522" s="3" t="s">
        <v>3597</v>
      </c>
      <c r="B3522" s="1">
        <v>45690</v>
      </c>
      <c r="C3522" s="23">
        <f t="shared" ref="C3522:C3585" si="275">DAY(B3522)</f>
        <v>2</v>
      </c>
      <c r="D3522" s="23">
        <f t="shared" ref="D3522:D3585" si="276">WEEKDAY(B3522,2)</f>
        <v>7</v>
      </c>
      <c r="E3522" s="1" t="str">
        <f t="shared" ref="E3522:E3585" si="277">TEXT(B3522,"dddd")</f>
        <v>domingo</v>
      </c>
      <c r="F3522" s="23">
        <f t="shared" ref="F3522:F3585" si="278">MONTH(B3522)</f>
        <v>2</v>
      </c>
      <c r="G3522" s="1" t="str">
        <f t="shared" ref="G3522:G3585" si="279">TEXT(B3522,"mmmm")</f>
        <v>febrero</v>
      </c>
      <c r="H3522" s="2">
        <v>0.64722222222222225</v>
      </c>
      <c r="I3522" t="s">
        <v>57</v>
      </c>
      <c r="J3522" t="str">
        <f>VLOOKUP(ventas_starbucks_2025[[#This Row],[sucursal]],cambio_sucursal[#All],2,0)</f>
        <v>Sucursal Avda Colón</v>
      </c>
      <c r="K3522" t="s">
        <v>58</v>
      </c>
      <c r="L3522" t="s">
        <v>39</v>
      </c>
      <c r="M3522" t="s">
        <v>4</v>
      </c>
      <c r="N3522" t="str">
        <f>IFERROR(VLOOKUP(ventas_starbucks_2025[[#This Row],[tamaño_sucio]],cambio_tamaño[#All],2,0),"Tamaño único")</f>
        <v>Tamaño único</v>
      </c>
      <c r="O3522">
        <v>3</v>
      </c>
      <c r="P3522">
        <v>1348.74</v>
      </c>
      <c r="Q3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2">
        <v>4046.22</v>
      </c>
      <c r="S3522" t="s">
        <v>31</v>
      </c>
      <c r="T3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22" t="str">
        <f>VLOOKUP(ventas_starbucks_2025[[#This Row],[canal_compra]],cambio_canal_compra[#All],2,0)</f>
        <v>Entrega domicilio</v>
      </c>
      <c r="V3522" t="s">
        <v>16</v>
      </c>
      <c r="W3522" t="str">
        <f>VLOOKUP(ventas_starbucks_2025[[#This Row],[método_pago]],cambio_metodo_pago[#All],2,0)</f>
        <v>Tarjeta</v>
      </c>
      <c r="X3522" t="s">
        <v>22</v>
      </c>
      <c r="Y3522">
        <v>0</v>
      </c>
      <c r="Z3522" t="str">
        <f>VLOOKUP(ventas_starbucks_2025[[#This Row],[promoción_aplicada5]],promocion_cambiar[#All],2,0)</f>
        <v>Combo</v>
      </c>
      <c r="AA3522" t="s">
        <v>8</v>
      </c>
      <c r="AB3522" t="s">
        <v>32</v>
      </c>
      <c r="AC3522" t="s">
        <v>24</v>
      </c>
      <c r="AD3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22">
        <v>14.9</v>
      </c>
      <c r="AF3522">
        <v>4</v>
      </c>
      <c r="AG3522">
        <v>29</v>
      </c>
      <c r="AH3522">
        <v>26</v>
      </c>
    </row>
    <row r="3523" spans="1:34" x14ac:dyDescent="0.25">
      <c r="A3523" s="3" t="s">
        <v>3598</v>
      </c>
      <c r="B3523" s="1">
        <v>45679</v>
      </c>
      <c r="C3523" s="23">
        <f t="shared" si="275"/>
        <v>22</v>
      </c>
      <c r="D3523" s="23">
        <f t="shared" si="276"/>
        <v>3</v>
      </c>
      <c r="E3523" s="23" t="str">
        <f t="shared" si="277"/>
        <v>miércoles</v>
      </c>
      <c r="F3523" s="23">
        <f t="shared" si="278"/>
        <v>1</v>
      </c>
      <c r="G3523" s="23" t="str">
        <f t="shared" si="279"/>
        <v>enero</v>
      </c>
      <c r="H3523" s="2">
        <v>0.63124999999999998</v>
      </c>
      <c r="I3523" t="s">
        <v>26</v>
      </c>
      <c r="J3523" t="str">
        <f>VLOOKUP(ventas_starbucks_2025[[#This Row],[sucursal]],cambio_sucursal[#All],2,0)</f>
        <v>Sucursal San Lorenzo 47</v>
      </c>
      <c r="K3523" t="s">
        <v>27</v>
      </c>
      <c r="L3523" t="s">
        <v>28</v>
      </c>
      <c r="M3523" t="s">
        <v>4</v>
      </c>
      <c r="N3523" t="str">
        <f>IFERROR(VLOOKUP(ventas_starbucks_2025[[#This Row],[tamaño_sucio]],cambio_tamaño[#All],2,0),"Tamaño único")</f>
        <v>Tamaño único</v>
      </c>
      <c r="O3523">
        <v>3</v>
      </c>
      <c r="P3523">
        <v>2455.79</v>
      </c>
      <c r="Q3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23">
        <v>7367.37</v>
      </c>
      <c r="S3523" t="s">
        <v>5</v>
      </c>
      <c r="T3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23" t="str">
        <f>VLOOKUP(ventas_starbucks_2025[[#This Row],[canal_compra]],cambio_canal_compra[#All],2,0)</f>
        <v>En tienda</v>
      </c>
      <c r="V3523" t="s">
        <v>40</v>
      </c>
      <c r="W3523" t="str">
        <f>VLOOKUP(ventas_starbucks_2025[[#This Row],[método_pago]],cambio_metodo_pago[#All],2,0)</f>
        <v>Efectivo</v>
      </c>
      <c r="X3523" t="s">
        <v>7</v>
      </c>
      <c r="Y3523">
        <v>15</v>
      </c>
      <c r="Z3523" t="str">
        <f>VLOOKUP(ventas_starbucks_2025[[#This Row],[promoción_aplicada5]],promocion_cambiar[#All],2,0)</f>
        <v>Combo</v>
      </c>
      <c r="AA3523" t="s">
        <v>8</v>
      </c>
      <c r="AB3523" t="s">
        <v>32</v>
      </c>
      <c r="AC3523" t="s">
        <v>24</v>
      </c>
      <c r="AD3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23">
        <v>4.9000000000000004</v>
      </c>
      <c r="AF3523">
        <v>4</v>
      </c>
      <c r="AG3523">
        <v>46</v>
      </c>
      <c r="AH3523">
        <v>43</v>
      </c>
    </row>
    <row r="3524" spans="1:34" x14ac:dyDescent="0.25">
      <c r="A3524" s="3" t="s">
        <v>3599</v>
      </c>
      <c r="B3524" s="1">
        <v>45713</v>
      </c>
      <c r="C3524" s="23">
        <f t="shared" si="275"/>
        <v>25</v>
      </c>
      <c r="D3524" s="23">
        <f t="shared" si="276"/>
        <v>2</v>
      </c>
      <c r="E3524" s="23" t="str">
        <f t="shared" si="277"/>
        <v>martes</v>
      </c>
      <c r="F3524" s="23">
        <f t="shared" si="278"/>
        <v>2</v>
      </c>
      <c r="G3524" s="23" t="str">
        <f t="shared" si="279"/>
        <v>febrero</v>
      </c>
      <c r="H3524" s="2">
        <v>0.7944444444444444</v>
      </c>
      <c r="I3524" t="s">
        <v>1</v>
      </c>
      <c r="J3524" t="str">
        <f>VLOOKUP(ventas_starbucks_2025[[#This Row],[sucursal]],cambio_sucursal[#All],2,0)</f>
        <v>Sucursal Nueva Córdoba</v>
      </c>
      <c r="K3524" t="s">
        <v>2</v>
      </c>
      <c r="L3524" t="s">
        <v>3</v>
      </c>
      <c r="M3524" t="s">
        <v>4</v>
      </c>
      <c r="N3524" t="str">
        <f>IFERROR(VLOOKUP(ventas_starbucks_2025[[#This Row],[tamaño_sucio]],cambio_tamaño[#All],2,0),"Tamaño único")</f>
        <v>Tamaño único</v>
      </c>
      <c r="O3524">
        <v>5</v>
      </c>
      <c r="P3524">
        <v>2690.2</v>
      </c>
      <c r="Q3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24">
        <v>13451</v>
      </c>
      <c r="S3524" t="s">
        <v>15</v>
      </c>
      <c r="T3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24" t="str">
        <f>VLOOKUP(ventas_starbucks_2025[[#This Row],[canal_compra]],cambio_canal_compra[#All],2,0)</f>
        <v>Para llevar</v>
      </c>
      <c r="V3524" t="s">
        <v>6</v>
      </c>
      <c r="W3524" t="str">
        <f>VLOOKUP(ventas_starbucks_2025[[#This Row],[método_pago]],cambio_metodo_pago[#All],2,0)</f>
        <v>Aplicación móbil</v>
      </c>
      <c r="X3524" t="s">
        <v>7</v>
      </c>
      <c r="Y3524">
        <v>0</v>
      </c>
      <c r="Z3524" t="str">
        <f>VLOOKUP(ventas_starbucks_2025[[#This Row],[promoción_aplicada5]],promocion_cambiar[#All],2,0)</f>
        <v>2x1</v>
      </c>
      <c r="AA3524" t="s">
        <v>51</v>
      </c>
      <c r="AB3524" t="s">
        <v>32</v>
      </c>
      <c r="AC3524" t="s">
        <v>10</v>
      </c>
      <c r="AD3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24">
        <v>15</v>
      </c>
      <c r="AF3524">
        <v>2</v>
      </c>
      <c r="AG3524">
        <v>37</v>
      </c>
      <c r="AH3524">
        <v>32</v>
      </c>
    </row>
    <row r="3525" spans="1:34" x14ac:dyDescent="0.25">
      <c r="A3525" s="3" t="s">
        <v>3600</v>
      </c>
      <c r="B3525" s="1">
        <v>45661</v>
      </c>
      <c r="C3525" s="23">
        <f t="shared" si="275"/>
        <v>4</v>
      </c>
      <c r="D3525" s="23">
        <f t="shared" si="276"/>
        <v>6</v>
      </c>
      <c r="E3525" s="1" t="str">
        <f t="shared" si="277"/>
        <v>sábado</v>
      </c>
      <c r="F3525" s="23">
        <f t="shared" si="278"/>
        <v>1</v>
      </c>
      <c r="G3525" s="1" t="str">
        <f t="shared" si="279"/>
        <v>enero</v>
      </c>
      <c r="H3525" s="2">
        <v>0.81736111111111109</v>
      </c>
      <c r="I3525" t="s">
        <v>1</v>
      </c>
      <c r="J3525" t="str">
        <f>VLOOKUP(ventas_starbucks_2025[[#This Row],[sucursal]],cambio_sucursal[#All],2,0)</f>
        <v>Sucursal Nueva Córdoba</v>
      </c>
      <c r="K3525" t="s">
        <v>74</v>
      </c>
      <c r="L3525" t="s">
        <v>70</v>
      </c>
      <c r="M3525" t="s">
        <v>55</v>
      </c>
      <c r="N3525" t="str">
        <f>IFERROR(VLOOKUP(ventas_starbucks_2025[[#This Row],[tamaño_sucio]],cambio_tamaño[#All],2,0),"Tamaño único")</f>
        <v>Pequeño</v>
      </c>
      <c r="O3525">
        <v>3</v>
      </c>
      <c r="P3525">
        <v>1725.22</v>
      </c>
      <c r="Q3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5">
        <v>5175.66</v>
      </c>
      <c r="S3525" t="s">
        <v>5</v>
      </c>
      <c r="T3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25" t="str">
        <f>VLOOKUP(ventas_starbucks_2025[[#This Row],[canal_compra]],cambio_canal_compra[#All],2,0)</f>
        <v>En tienda</v>
      </c>
      <c r="V3525" t="s">
        <v>16</v>
      </c>
      <c r="W3525" t="str">
        <f>VLOOKUP(ventas_starbucks_2025[[#This Row],[método_pago]],cambio_metodo_pago[#All],2,0)</f>
        <v>Tarjeta</v>
      </c>
      <c r="X3525" t="s">
        <v>22</v>
      </c>
      <c r="Y3525">
        <v>0</v>
      </c>
      <c r="Z3525" t="str">
        <f>VLOOKUP(ventas_starbucks_2025[[#This Row],[promoción_aplicada5]],promocion_cambiar[#All],2,0)</f>
        <v>Combo</v>
      </c>
      <c r="AA3525" t="s">
        <v>8</v>
      </c>
      <c r="AB3525" t="s">
        <v>18</v>
      </c>
      <c r="AC3525" t="s">
        <v>10</v>
      </c>
      <c r="AD3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25">
        <v>12.4</v>
      </c>
      <c r="AF3525">
        <v>3</v>
      </c>
      <c r="AG3525">
        <v>24</v>
      </c>
      <c r="AH3525">
        <v>21</v>
      </c>
    </row>
    <row r="3526" spans="1:34" x14ac:dyDescent="0.25">
      <c r="A3526" s="3" t="s">
        <v>3601</v>
      </c>
      <c r="B3526" s="1">
        <v>45680</v>
      </c>
      <c r="C3526" s="23">
        <f t="shared" si="275"/>
        <v>23</v>
      </c>
      <c r="D3526" s="23">
        <f t="shared" si="276"/>
        <v>4</v>
      </c>
      <c r="E3526" s="23" t="str">
        <f t="shared" si="277"/>
        <v>jueves</v>
      </c>
      <c r="F3526" s="23">
        <f t="shared" si="278"/>
        <v>1</v>
      </c>
      <c r="G3526" s="23" t="str">
        <f t="shared" si="279"/>
        <v>enero</v>
      </c>
      <c r="H3526" s="2">
        <v>0.5180555555555556</v>
      </c>
      <c r="I3526" t="s">
        <v>12</v>
      </c>
      <c r="J3526" t="str">
        <f>VLOOKUP(ventas_starbucks_2025[[#This Row],[sucursal]],cambio_sucursal[#All],2,0)</f>
        <v>Sucursal Córdoba Shopping</v>
      </c>
      <c r="K3526" t="s">
        <v>127</v>
      </c>
      <c r="L3526" t="s">
        <v>44</v>
      </c>
      <c r="M3526" t="s">
        <v>62</v>
      </c>
      <c r="N3526" t="str">
        <f>IFERROR(VLOOKUP(ventas_starbucks_2025[[#This Row],[tamaño_sucio]],cambio_tamaño[#All],2,0),"Tamaño único")</f>
        <v>Extra-Grande</v>
      </c>
      <c r="O3526">
        <v>3</v>
      </c>
      <c r="P3526">
        <v>1627.07</v>
      </c>
      <c r="Q3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6">
        <v>4881.21</v>
      </c>
      <c r="S3526" t="s">
        <v>5</v>
      </c>
      <c r="T3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26" t="str">
        <f>VLOOKUP(ventas_starbucks_2025[[#This Row],[canal_compra]],cambio_canal_compra[#All],2,0)</f>
        <v>En tienda</v>
      </c>
      <c r="V3526" t="s">
        <v>6</v>
      </c>
      <c r="W3526" t="str">
        <f>VLOOKUP(ventas_starbucks_2025[[#This Row],[método_pago]],cambio_metodo_pago[#All],2,0)</f>
        <v>Aplicación móbil</v>
      </c>
      <c r="X3526" t="s">
        <v>22</v>
      </c>
      <c r="Y3526">
        <v>0</v>
      </c>
      <c r="Z3526" t="str">
        <f>VLOOKUP(ventas_starbucks_2025[[#This Row],[promoción_aplicada5]],promocion_cambiar[#All],2,0)</f>
        <v>2x1</v>
      </c>
      <c r="AA3526" t="s">
        <v>51</v>
      </c>
      <c r="AB3526" t="s">
        <v>52</v>
      </c>
      <c r="AC3526" t="s">
        <v>10</v>
      </c>
      <c r="AD3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26">
        <v>8</v>
      </c>
      <c r="AF3526">
        <v>5</v>
      </c>
      <c r="AG3526">
        <v>30</v>
      </c>
      <c r="AH3526">
        <v>27</v>
      </c>
    </row>
    <row r="3527" spans="1:34" x14ac:dyDescent="0.25">
      <c r="A3527" s="3" t="s">
        <v>3602</v>
      </c>
      <c r="B3527" s="1">
        <v>45741</v>
      </c>
      <c r="C3527" s="23">
        <f t="shared" si="275"/>
        <v>25</v>
      </c>
      <c r="D3527" s="23">
        <f t="shared" si="276"/>
        <v>2</v>
      </c>
      <c r="E3527" s="1" t="str">
        <f t="shared" si="277"/>
        <v>martes</v>
      </c>
      <c r="F3527" s="23">
        <f t="shared" si="278"/>
        <v>3</v>
      </c>
      <c r="G3527" s="1" t="str">
        <f t="shared" si="279"/>
        <v>marzo</v>
      </c>
      <c r="H3527" s="2">
        <v>0.4152777777777778</v>
      </c>
      <c r="I3527" t="s">
        <v>12</v>
      </c>
      <c r="J3527" t="str">
        <f>VLOOKUP(ventas_starbucks_2025[[#This Row],[sucursal]],cambio_sucursal[#All],2,0)</f>
        <v>Sucursal Córdoba Shopping</v>
      </c>
      <c r="K3527" t="s">
        <v>89</v>
      </c>
      <c r="L3527" t="s">
        <v>90</v>
      </c>
      <c r="M3527" t="s">
        <v>4</v>
      </c>
      <c r="N3527" t="str">
        <f>IFERROR(VLOOKUP(ventas_starbucks_2025[[#This Row],[tamaño_sucio]],cambio_tamaño[#All],2,0),"Tamaño único")</f>
        <v>Tamaño único</v>
      </c>
      <c r="O3527">
        <v>5</v>
      </c>
      <c r="P3527">
        <v>1672.46</v>
      </c>
      <c r="Q3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7">
        <v>8362.2999999999993</v>
      </c>
      <c r="S3527" t="s">
        <v>5</v>
      </c>
      <c r="T3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27" t="str">
        <f>VLOOKUP(ventas_starbucks_2025[[#This Row],[canal_compra]],cambio_canal_compra[#All],2,0)</f>
        <v>En tienda</v>
      </c>
      <c r="V3527" t="s">
        <v>6</v>
      </c>
      <c r="W3527" t="str">
        <f>VLOOKUP(ventas_starbucks_2025[[#This Row],[método_pago]],cambio_metodo_pago[#All],2,0)</f>
        <v>Aplicación móbil</v>
      </c>
      <c r="X3527" t="s">
        <v>22</v>
      </c>
      <c r="Y3527">
        <v>0</v>
      </c>
      <c r="Z3527" t="str">
        <f>VLOOKUP(ventas_starbucks_2025[[#This Row],[promoción_aplicada5]],promocion_cambiar[#All],2,0)</f>
        <v>Combo</v>
      </c>
      <c r="AA3527" t="s">
        <v>8</v>
      </c>
      <c r="AB3527" t="s">
        <v>52</v>
      </c>
      <c r="AC3527" t="s">
        <v>10</v>
      </c>
      <c r="AD3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27">
        <v>12.5</v>
      </c>
      <c r="AF3527">
        <v>2</v>
      </c>
      <c r="AG3527">
        <v>15</v>
      </c>
      <c r="AH3527">
        <v>10</v>
      </c>
    </row>
    <row r="3528" spans="1:34" x14ac:dyDescent="0.25">
      <c r="A3528" s="3" t="s">
        <v>3603</v>
      </c>
      <c r="B3528" s="1">
        <v>45762</v>
      </c>
      <c r="C3528" s="23">
        <f t="shared" si="275"/>
        <v>15</v>
      </c>
      <c r="D3528" s="23">
        <f t="shared" si="276"/>
        <v>2</v>
      </c>
      <c r="E3528" s="1" t="str">
        <f t="shared" si="277"/>
        <v>martes</v>
      </c>
      <c r="F3528" s="23">
        <f t="shared" si="278"/>
        <v>4</v>
      </c>
      <c r="G3528" s="1" t="str">
        <f t="shared" si="279"/>
        <v>abril</v>
      </c>
      <c r="H3528" s="2">
        <v>0.54166666666666663</v>
      </c>
      <c r="I3528" t="s">
        <v>12</v>
      </c>
      <c r="J3528" t="str">
        <f>VLOOKUP(ventas_starbucks_2025[[#This Row],[sucursal]],cambio_sucursal[#All],2,0)</f>
        <v>Sucursal Córdoba Shopping</v>
      </c>
      <c r="K3528" t="s">
        <v>27</v>
      </c>
      <c r="L3528" t="s">
        <v>28</v>
      </c>
      <c r="M3528" t="s">
        <v>4</v>
      </c>
      <c r="N3528" t="str">
        <f>IFERROR(VLOOKUP(ventas_starbucks_2025[[#This Row],[tamaño_sucio]],cambio_tamaño[#All],2,0),"Tamaño único")</f>
        <v>Tamaño único</v>
      </c>
      <c r="O3528">
        <v>5</v>
      </c>
      <c r="P3528">
        <v>2943.12</v>
      </c>
      <c r="Q3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28">
        <v>14715.6</v>
      </c>
      <c r="S3528" t="s">
        <v>15</v>
      </c>
      <c r="T3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28" t="str">
        <f>VLOOKUP(ventas_starbucks_2025[[#This Row],[canal_compra]],cambio_canal_compra[#All],2,0)</f>
        <v>Para llevar</v>
      </c>
      <c r="V3528" t="s">
        <v>6</v>
      </c>
      <c r="W3528" t="str">
        <f>VLOOKUP(ventas_starbucks_2025[[#This Row],[método_pago]],cambio_metodo_pago[#All],2,0)</f>
        <v>Aplicación móbil</v>
      </c>
      <c r="X3528" t="s">
        <v>7</v>
      </c>
      <c r="Y3528">
        <v>15</v>
      </c>
      <c r="Z3528" t="str">
        <f>VLOOKUP(ventas_starbucks_2025[[#This Row],[promoción_aplicada5]],promocion_cambiar[#All],2,0)</f>
        <v>Combo</v>
      </c>
      <c r="AA3528" t="s">
        <v>8</v>
      </c>
      <c r="AB3528" t="s">
        <v>18</v>
      </c>
      <c r="AC3528" t="s">
        <v>41</v>
      </c>
      <c r="AD3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28">
        <v>14.7</v>
      </c>
      <c r="AF3528">
        <v>5</v>
      </c>
      <c r="AG3528">
        <v>11</v>
      </c>
      <c r="AH3528">
        <v>6</v>
      </c>
    </row>
    <row r="3529" spans="1:34" x14ac:dyDescent="0.25">
      <c r="A3529" s="3" t="s">
        <v>3604</v>
      </c>
      <c r="B3529" s="1">
        <v>45688</v>
      </c>
      <c r="C3529" s="23">
        <f t="shared" si="275"/>
        <v>31</v>
      </c>
      <c r="D3529" s="23">
        <f t="shared" si="276"/>
        <v>5</v>
      </c>
      <c r="E3529" s="23" t="str">
        <f t="shared" si="277"/>
        <v>viernes</v>
      </c>
      <c r="F3529" s="23">
        <f t="shared" si="278"/>
        <v>1</v>
      </c>
      <c r="G3529" s="23" t="str">
        <f t="shared" si="279"/>
        <v>enero</v>
      </c>
      <c r="H3529" s="2">
        <v>0.5</v>
      </c>
      <c r="I3529" t="s">
        <v>12</v>
      </c>
      <c r="J3529" t="str">
        <f>VLOOKUP(ventas_starbucks_2025[[#This Row],[sucursal]],cambio_sucursal[#All],2,0)</f>
        <v>Sucursal Córdoba Shopping</v>
      </c>
      <c r="K3529" t="s">
        <v>2</v>
      </c>
      <c r="L3529" t="s">
        <v>3</v>
      </c>
      <c r="M3529" t="s">
        <v>4</v>
      </c>
      <c r="N3529" t="str">
        <f>IFERROR(VLOOKUP(ventas_starbucks_2025[[#This Row],[tamaño_sucio]],cambio_tamaño[#All],2,0),"Tamaño único")</f>
        <v>Tamaño único</v>
      </c>
      <c r="O3529">
        <v>4</v>
      </c>
      <c r="P3529">
        <v>2629.38</v>
      </c>
      <c r="Q3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29">
        <v>10517.52</v>
      </c>
      <c r="S3529" t="s">
        <v>31</v>
      </c>
      <c r="T3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29" t="str">
        <f>VLOOKUP(ventas_starbucks_2025[[#This Row],[canal_compra]],cambio_canal_compra[#All],2,0)</f>
        <v>Entrega domicilio</v>
      </c>
      <c r="V3529" t="s">
        <v>40</v>
      </c>
      <c r="W3529" t="str">
        <f>VLOOKUP(ventas_starbucks_2025[[#This Row],[método_pago]],cambio_metodo_pago[#All],2,0)</f>
        <v>Efectivo</v>
      </c>
      <c r="X3529" t="s">
        <v>22</v>
      </c>
      <c r="Y3529">
        <v>0</v>
      </c>
      <c r="Z3529" t="str">
        <f>VLOOKUP(ventas_starbucks_2025[[#This Row],[promoción_aplicada5]],promocion_cambiar[#All],2,0)</f>
        <v>Ninguna</v>
      </c>
      <c r="AA3529" t="s">
        <v>17</v>
      </c>
      <c r="AB3529" t="s">
        <v>23</v>
      </c>
      <c r="AC3529" t="s">
        <v>24</v>
      </c>
      <c r="AD3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29">
        <v>6.1</v>
      </c>
      <c r="AF3529">
        <v>3</v>
      </c>
      <c r="AG3529">
        <v>37</v>
      </c>
      <c r="AH3529">
        <v>33</v>
      </c>
    </row>
    <row r="3530" spans="1:34" x14ac:dyDescent="0.25">
      <c r="A3530" s="3" t="s">
        <v>3605</v>
      </c>
      <c r="B3530" s="1">
        <v>45662</v>
      </c>
      <c r="C3530" s="23">
        <f t="shared" si="275"/>
        <v>5</v>
      </c>
      <c r="D3530" s="23">
        <f t="shared" si="276"/>
        <v>7</v>
      </c>
      <c r="E3530" s="1" t="str">
        <f t="shared" si="277"/>
        <v>domingo</v>
      </c>
      <c r="F3530" s="23">
        <f t="shared" si="278"/>
        <v>1</v>
      </c>
      <c r="G3530" s="1" t="str">
        <f t="shared" si="279"/>
        <v>enero</v>
      </c>
      <c r="H3530" s="2">
        <v>0.8618055555555556</v>
      </c>
      <c r="I3530" t="s">
        <v>57</v>
      </c>
      <c r="J3530" t="str">
        <f>VLOOKUP(ventas_starbucks_2025[[#This Row],[sucursal]],cambio_sucursal[#All],2,0)</f>
        <v>Sucursal Avda Colón</v>
      </c>
      <c r="K3530" t="s">
        <v>74</v>
      </c>
      <c r="L3530" t="s">
        <v>70</v>
      </c>
      <c r="M3530" t="s">
        <v>55</v>
      </c>
      <c r="N3530" t="str">
        <f>IFERROR(VLOOKUP(ventas_starbucks_2025[[#This Row],[tamaño_sucio]],cambio_tamaño[#All],2,0),"Tamaño único")</f>
        <v>Pequeño</v>
      </c>
      <c r="O3530">
        <v>3</v>
      </c>
      <c r="P3530">
        <v>1798.66</v>
      </c>
      <c r="Q3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0">
        <v>5395.98</v>
      </c>
      <c r="S3530" t="s">
        <v>31</v>
      </c>
      <c r="T3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30" t="str">
        <f>VLOOKUP(ventas_starbucks_2025[[#This Row],[canal_compra]],cambio_canal_compra[#All],2,0)</f>
        <v>Entrega domicilio</v>
      </c>
      <c r="V3530" t="s">
        <v>16</v>
      </c>
      <c r="W3530" t="str">
        <f>VLOOKUP(ventas_starbucks_2025[[#This Row],[método_pago]],cambio_metodo_pago[#All],2,0)</f>
        <v>Tarjeta</v>
      </c>
      <c r="X3530" t="s">
        <v>22</v>
      </c>
      <c r="Y3530">
        <v>0</v>
      </c>
      <c r="Z3530" t="str">
        <f>VLOOKUP(ventas_starbucks_2025[[#This Row],[promoción_aplicada5]],promocion_cambiar[#All],2,0)</f>
        <v>Ninguna</v>
      </c>
      <c r="AA3530" t="s">
        <v>17</v>
      </c>
      <c r="AB3530" t="s">
        <v>23</v>
      </c>
      <c r="AC3530" t="s">
        <v>41</v>
      </c>
      <c r="AD3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30">
        <v>13.8</v>
      </c>
      <c r="AF3530">
        <v>3</v>
      </c>
      <c r="AG3530">
        <v>18</v>
      </c>
      <c r="AH3530">
        <v>15</v>
      </c>
    </row>
    <row r="3531" spans="1:34" x14ac:dyDescent="0.25">
      <c r="A3531" s="3" t="s">
        <v>3606</v>
      </c>
      <c r="B3531" s="1">
        <v>45717</v>
      </c>
      <c r="C3531" s="23">
        <f t="shared" si="275"/>
        <v>1</v>
      </c>
      <c r="D3531" s="23">
        <f t="shared" si="276"/>
        <v>6</v>
      </c>
      <c r="E3531" s="23" t="str">
        <f t="shared" si="277"/>
        <v>sábado</v>
      </c>
      <c r="F3531" s="23">
        <f t="shared" si="278"/>
        <v>3</v>
      </c>
      <c r="G3531" s="23" t="str">
        <f t="shared" si="279"/>
        <v>marzo</v>
      </c>
      <c r="H3531" s="2">
        <v>0.42152777777777778</v>
      </c>
      <c r="I3531" t="s">
        <v>26</v>
      </c>
      <c r="J3531" t="str">
        <f>VLOOKUP(ventas_starbucks_2025[[#This Row],[sucursal]],cambio_sucursal[#All],2,0)</f>
        <v>Sucursal San Lorenzo 47</v>
      </c>
      <c r="K3531" t="s">
        <v>58</v>
      </c>
      <c r="L3531" t="s">
        <v>39</v>
      </c>
      <c r="M3531" t="s">
        <v>4</v>
      </c>
      <c r="N3531" t="str">
        <f>IFERROR(VLOOKUP(ventas_starbucks_2025[[#This Row],[tamaño_sucio]],cambio_tamaño[#All],2,0),"Tamaño único")</f>
        <v>Tamaño único</v>
      </c>
      <c r="O3531">
        <v>5</v>
      </c>
      <c r="P3531">
        <v>1030.8499999999999</v>
      </c>
      <c r="Q3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1">
        <v>5154.25</v>
      </c>
      <c r="S3531" t="s">
        <v>31</v>
      </c>
      <c r="T3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31" t="str">
        <f>VLOOKUP(ventas_starbucks_2025[[#This Row],[canal_compra]],cambio_canal_compra[#All],2,0)</f>
        <v>Entrega domicilio</v>
      </c>
      <c r="V3531" t="s">
        <v>6</v>
      </c>
      <c r="W3531" t="str">
        <f>VLOOKUP(ventas_starbucks_2025[[#This Row],[método_pago]],cambio_metodo_pago[#All],2,0)</f>
        <v>Aplicación móbil</v>
      </c>
      <c r="X3531" t="s">
        <v>7</v>
      </c>
      <c r="Y3531">
        <v>0</v>
      </c>
      <c r="Z3531" t="str">
        <f>VLOOKUP(ventas_starbucks_2025[[#This Row],[promoción_aplicada5]],promocion_cambiar[#All],2,0)</f>
        <v>Combo</v>
      </c>
      <c r="AA3531" t="s">
        <v>8</v>
      </c>
      <c r="AB3531" t="s">
        <v>52</v>
      </c>
      <c r="AC3531" t="s">
        <v>10</v>
      </c>
      <c r="AD3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31">
        <v>7.4</v>
      </c>
      <c r="AF3531">
        <v>4</v>
      </c>
      <c r="AG3531">
        <v>36</v>
      </c>
      <c r="AH3531">
        <v>31</v>
      </c>
    </row>
    <row r="3532" spans="1:34" x14ac:dyDescent="0.25">
      <c r="A3532" s="3" t="s">
        <v>3607</v>
      </c>
      <c r="B3532" s="1">
        <v>45759</v>
      </c>
      <c r="C3532" s="23">
        <f t="shared" si="275"/>
        <v>12</v>
      </c>
      <c r="D3532" s="23">
        <f t="shared" si="276"/>
        <v>6</v>
      </c>
      <c r="E3532" s="23" t="str">
        <f t="shared" si="277"/>
        <v>sábado</v>
      </c>
      <c r="F3532" s="23">
        <f t="shared" si="278"/>
        <v>4</v>
      </c>
      <c r="G3532" s="23" t="str">
        <f t="shared" si="279"/>
        <v>abril</v>
      </c>
      <c r="H3532" s="2">
        <v>0.55000000000000004</v>
      </c>
      <c r="I3532" t="s">
        <v>12</v>
      </c>
      <c r="J3532" t="str">
        <f>VLOOKUP(ventas_starbucks_2025[[#This Row],[sucursal]],cambio_sucursal[#All],2,0)</f>
        <v>Sucursal Córdoba Shopping</v>
      </c>
      <c r="K3532" t="s">
        <v>64</v>
      </c>
      <c r="L3532" t="s">
        <v>65</v>
      </c>
      <c r="M3532" t="s">
        <v>4</v>
      </c>
      <c r="N3532" t="str">
        <f>IFERROR(VLOOKUP(ventas_starbucks_2025[[#This Row],[tamaño_sucio]],cambio_tamaño[#All],2,0),"Tamaño único")</f>
        <v>Tamaño único</v>
      </c>
      <c r="O3532">
        <v>4</v>
      </c>
      <c r="P3532">
        <v>1992.74</v>
      </c>
      <c r="Q3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2">
        <v>7970.96</v>
      </c>
      <c r="S3532" t="s">
        <v>5</v>
      </c>
      <c r="T3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32" t="str">
        <f>VLOOKUP(ventas_starbucks_2025[[#This Row],[canal_compra]],cambio_canal_compra[#All],2,0)</f>
        <v>En tienda</v>
      </c>
      <c r="V3532" t="s">
        <v>6</v>
      </c>
      <c r="W3532" t="str">
        <f>VLOOKUP(ventas_starbucks_2025[[#This Row],[método_pago]],cambio_metodo_pago[#All],2,0)</f>
        <v>Aplicación móbil</v>
      </c>
      <c r="X3532" t="s">
        <v>7</v>
      </c>
      <c r="Y3532">
        <v>10</v>
      </c>
      <c r="Z3532" t="str">
        <f>VLOOKUP(ventas_starbucks_2025[[#This Row],[promoción_aplicada5]],promocion_cambiar[#All],2,0)</f>
        <v>Ninguna</v>
      </c>
      <c r="AA3532" t="s">
        <v>17</v>
      </c>
      <c r="AB3532" t="s">
        <v>9</v>
      </c>
      <c r="AC3532" t="s">
        <v>24</v>
      </c>
      <c r="AD3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32">
        <v>2.2999999999999998</v>
      </c>
      <c r="AF3532">
        <v>2</v>
      </c>
      <c r="AG3532">
        <v>18</v>
      </c>
      <c r="AH3532">
        <v>14</v>
      </c>
    </row>
    <row r="3533" spans="1:34" x14ac:dyDescent="0.25">
      <c r="A3533" s="3" t="s">
        <v>3608</v>
      </c>
      <c r="B3533" s="1">
        <v>45760</v>
      </c>
      <c r="C3533" s="23">
        <f t="shared" si="275"/>
        <v>13</v>
      </c>
      <c r="D3533" s="23">
        <f t="shared" si="276"/>
        <v>7</v>
      </c>
      <c r="E3533" s="23" t="str">
        <f t="shared" si="277"/>
        <v>domingo</v>
      </c>
      <c r="F3533" s="23">
        <f t="shared" si="278"/>
        <v>4</v>
      </c>
      <c r="G3533" s="23" t="str">
        <f t="shared" si="279"/>
        <v>abril</v>
      </c>
      <c r="H3533" s="2">
        <v>0.46944444444444444</v>
      </c>
      <c r="I3533" t="s">
        <v>26</v>
      </c>
      <c r="J3533" t="str">
        <f>VLOOKUP(ventas_starbucks_2025[[#This Row],[sucursal]],cambio_sucursal[#All],2,0)</f>
        <v>Sucursal San Lorenzo 47</v>
      </c>
      <c r="K3533" t="s">
        <v>358</v>
      </c>
      <c r="L3533" t="s">
        <v>44</v>
      </c>
      <c r="M3533" t="s">
        <v>45</v>
      </c>
      <c r="N3533" t="str">
        <f>IFERROR(VLOOKUP(ventas_starbucks_2025[[#This Row],[tamaño_sucio]],cambio_tamaño[#All],2,0),"Tamaño único")</f>
        <v>Grande</v>
      </c>
      <c r="O3533">
        <v>3</v>
      </c>
      <c r="P3533">
        <v>1569.43</v>
      </c>
      <c r="Q3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3">
        <v>4708.29</v>
      </c>
      <c r="S3533" t="s">
        <v>31</v>
      </c>
      <c r="T3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3" t="str">
        <f>VLOOKUP(ventas_starbucks_2025[[#This Row],[canal_compra]],cambio_canal_compra[#All],2,0)</f>
        <v>Entrega domicilio</v>
      </c>
      <c r="V3533" t="s">
        <v>6</v>
      </c>
      <c r="W3533" t="str">
        <f>VLOOKUP(ventas_starbucks_2025[[#This Row],[método_pago]],cambio_metodo_pago[#All],2,0)</f>
        <v>Aplicación móbil</v>
      </c>
      <c r="X3533" t="s">
        <v>22</v>
      </c>
      <c r="Y3533">
        <v>0</v>
      </c>
      <c r="Z3533" t="str">
        <f>VLOOKUP(ventas_starbucks_2025[[#This Row],[promoción_aplicada5]],promocion_cambiar[#All],2,0)</f>
        <v>2x1</v>
      </c>
      <c r="AA3533" t="s">
        <v>51</v>
      </c>
      <c r="AB3533" t="s">
        <v>52</v>
      </c>
      <c r="AC3533" t="s">
        <v>24</v>
      </c>
      <c r="AD3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33">
        <v>3.2</v>
      </c>
      <c r="AF3533">
        <v>1</v>
      </c>
      <c r="AG3533">
        <v>25</v>
      </c>
      <c r="AH3533">
        <v>22</v>
      </c>
    </row>
    <row r="3534" spans="1:34" x14ac:dyDescent="0.25">
      <c r="A3534" s="3" t="s">
        <v>3609</v>
      </c>
      <c r="B3534" s="1">
        <v>45675</v>
      </c>
      <c r="C3534" s="23">
        <f t="shared" si="275"/>
        <v>18</v>
      </c>
      <c r="D3534" s="23">
        <f t="shared" si="276"/>
        <v>6</v>
      </c>
      <c r="E3534" s="23" t="str">
        <f t="shared" si="277"/>
        <v>sábado</v>
      </c>
      <c r="F3534" s="23">
        <f t="shared" si="278"/>
        <v>1</v>
      </c>
      <c r="G3534" s="23" t="str">
        <f t="shared" si="279"/>
        <v>enero</v>
      </c>
      <c r="H3534" s="2">
        <v>0.74791666666666667</v>
      </c>
      <c r="I3534" t="s">
        <v>57</v>
      </c>
      <c r="J3534" t="str">
        <f>VLOOKUP(ventas_starbucks_2025[[#This Row],[sucursal]],cambio_sucursal[#All],2,0)</f>
        <v>Sucursal Avda Colón</v>
      </c>
      <c r="K3534" t="s">
        <v>137</v>
      </c>
      <c r="L3534" t="s">
        <v>44</v>
      </c>
      <c r="M3534" t="s">
        <v>55</v>
      </c>
      <c r="N3534" t="str">
        <f>IFERROR(VLOOKUP(ventas_starbucks_2025[[#This Row],[tamaño_sucio]],cambio_tamaño[#All],2,0),"Tamaño único")</f>
        <v>Pequeño</v>
      </c>
      <c r="O3534">
        <v>2</v>
      </c>
      <c r="P3534">
        <v>1257.3900000000001</v>
      </c>
      <c r="Q3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4">
        <v>2514.7800000000002</v>
      </c>
      <c r="S3534" t="s">
        <v>31</v>
      </c>
      <c r="T3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4" t="str">
        <f>VLOOKUP(ventas_starbucks_2025[[#This Row],[canal_compra]],cambio_canal_compra[#All],2,0)</f>
        <v>Entrega domicilio</v>
      </c>
      <c r="V3534" t="s">
        <v>16</v>
      </c>
      <c r="W3534" t="str">
        <f>VLOOKUP(ventas_starbucks_2025[[#This Row],[método_pago]],cambio_metodo_pago[#All],2,0)</f>
        <v>Tarjeta</v>
      </c>
      <c r="X3534" t="s">
        <v>22</v>
      </c>
      <c r="Y3534">
        <v>0</v>
      </c>
      <c r="Z3534" t="str">
        <f>VLOOKUP(ventas_starbucks_2025[[#This Row],[promoción_aplicada5]],promocion_cambiar[#All],2,0)</f>
        <v>Hora Feliz</v>
      </c>
      <c r="AA3534" t="s">
        <v>36</v>
      </c>
      <c r="AB3534" t="s">
        <v>18</v>
      </c>
      <c r="AC3534" t="s">
        <v>24</v>
      </c>
      <c r="AD3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34">
        <v>13.3</v>
      </c>
      <c r="AF3534">
        <v>3</v>
      </c>
      <c r="AG3534">
        <v>42</v>
      </c>
      <c r="AH3534">
        <v>40</v>
      </c>
    </row>
    <row r="3535" spans="1:34" x14ac:dyDescent="0.25">
      <c r="A3535" s="3" t="s">
        <v>3610</v>
      </c>
      <c r="B3535" s="1">
        <v>45687</v>
      </c>
      <c r="C3535" s="23">
        <f t="shared" si="275"/>
        <v>30</v>
      </c>
      <c r="D3535" s="23">
        <f t="shared" si="276"/>
        <v>4</v>
      </c>
      <c r="E3535" s="23" t="str">
        <f t="shared" si="277"/>
        <v>jueves</v>
      </c>
      <c r="F3535" s="23">
        <f t="shared" si="278"/>
        <v>1</v>
      </c>
      <c r="G3535" s="23" t="str">
        <f t="shared" si="279"/>
        <v>enero</v>
      </c>
      <c r="H3535" s="2">
        <v>0.40902777777777777</v>
      </c>
      <c r="I3535" t="s">
        <v>12</v>
      </c>
      <c r="J3535" t="str">
        <f>VLOOKUP(ventas_starbucks_2025[[#This Row],[sucursal]],cambio_sucursal[#All],2,0)</f>
        <v>Sucursal Córdoba Shopping</v>
      </c>
      <c r="K3535" t="s">
        <v>205</v>
      </c>
      <c r="L3535" t="s">
        <v>70</v>
      </c>
      <c r="M3535" t="s">
        <v>55</v>
      </c>
      <c r="N3535" t="str">
        <f>IFERROR(VLOOKUP(ventas_starbucks_2025[[#This Row],[tamaño_sucio]],cambio_tamaño[#All],2,0),"Tamaño único")</f>
        <v>Pequeño</v>
      </c>
      <c r="O3535">
        <v>5</v>
      </c>
      <c r="P3535">
        <v>1369.68</v>
      </c>
      <c r="Q3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5">
        <v>6848.4</v>
      </c>
      <c r="S3535" t="s">
        <v>5</v>
      </c>
      <c r="T3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35" t="str">
        <f>VLOOKUP(ventas_starbucks_2025[[#This Row],[canal_compra]],cambio_canal_compra[#All],2,0)</f>
        <v>En tienda</v>
      </c>
      <c r="V3535" t="s">
        <v>16</v>
      </c>
      <c r="W3535" t="str">
        <f>VLOOKUP(ventas_starbucks_2025[[#This Row],[método_pago]],cambio_metodo_pago[#All],2,0)</f>
        <v>Tarjeta</v>
      </c>
      <c r="X3535" t="s">
        <v>7</v>
      </c>
      <c r="Y3535">
        <v>0</v>
      </c>
      <c r="Z3535" t="str">
        <f>VLOOKUP(ventas_starbucks_2025[[#This Row],[promoción_aplicada5]],promocion_cambiar[#All],2,0)</f>
        <v>Hora Feliz</v>
      </c>
      <c r="AA3535" t="s">
        <v>36</v>
      </c>
      <c r="AB3535" t="s">
        <v>23</v>
      </c>
      <c r="AC3535" t="s">
        <v>41</v>
      </c>
      <c r="AD3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35">
        <v>2.6</v>
      </c>
      <c r="AF3535">
        <v>5</v>
      </c>
      <c r="AG3535">
        <v>32</v>
      </c>
      <c r="AH3535">
        <v>27</v>
      </c>
    </row>
    <row r="3536" spans="1:34" x14ac:dyDescent="0.25">
      <c r="A3536" s="3" t="s">
        <v>3611</v>
      </c>
      <c r="B3536" s="1">
        <v>45714</v>
      </c>
      <c r="C3536" s="23">
        <f t="shared" si="275"/>
        <v>26</v>
      </c>
      <c r="D3536" s="23">
        <f t="shared" si="276"/>
        <v>3</v>
      </c>
      <c r="E3536" s="23" t="str">
        <f t="shared" si="277"/>
        <v>miércoles</v>
      </c>
      <c r="F3536" s="23">
        <f t="shared" si="278"/>
        <v>2</v>
      </c>
      <c r="G3536" s="23" t="str">
        <f t="shared" si="279"/>
        <v>febrero</v>
      </c>
      <c r="H3536" s="2">
        <v>0.71666666666666667</v>
      </c>
      <c r="I3536" t="s">
        <v>12</v>
      </c>
      <c r="J3536" t="str">
        <f>VLOOKUP(ventas_starbucks_2025[[#This Row],[sucursal]],cambio_sucursal[#All],2,0)</f>
        <v>Sucursal Córdoba Shopping</v>
      </c>
      <c r="K3536" t="s">
        <v>20</v>
      </c>
      <c r="L3536" t="s">
        <v>21</v>
      </c>
      <c r="M3536" t="s">
        <v>4</v>
      </c>
      <c r="N3536" t="str">
        <f>IFERROR(VLOOKUP(ventas_starbucks_2025[[#This Row],[tamaño_sucio]],cambio_tamaño[#All],2,0),"Tamaño único")</f>
        <v>Tamaño único</v>
      </c>
      <c r="O3536">
        <v>3</v>
      </c>
      <c r="P3536">
        <v>720.24</v>
      </c>
      <c r="Q3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36">
        <v>2160.7199999999998</v>
      </c>
      <c r="S3536" t="s">
        <v>5</v>
      </c>
      <c r="T3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6" t="str">
        <f>VLOOKUP(ventas_starbucks_2025[[#This Row],[canal_compra]],cambio_canal_compra[#All],2,0)</f>
        <v>En tienda</v>
      </c>
      <c r="V3536" t="s">
        <v>16</v>
      </c>
      <c r="W3536" t="str">
        <f>VLOOKUP(ventas_starbucks_2025[[#This Row],[método_pago]],cambio_metodo_pago[#All],2,0)</f>
        <v>Tarjeta</v>
      </c>
      <c r="X3536" t="s">
        <v>22</v>
      </c>
      <c r="Y3536">
        <v>0</v>
      </c>
      <c r="Z3536" t="str">
        <f>VLOOKUP(ventas_starbucks_2025[[#This Row],[promoción_aplicada5]],promocion_cambiar[#All],2,0)</f>
        <v>Combo</v>
      </c>
      <c r="AA3536" t="s">
        <v>8</v>
      </c>
      <c r="AB3536" t="s">
        <v>52</v>
      </c>
      <c r="AC3536" t="s">
        <v>10</v>
      </c>
      <c r="AD3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36">
        <v>14.6</v>
      </c>
      <c r="AF3536">
        <v>4</v>
      </c>
      <c r="AG3536">
        <v>17</v>
      </c>
      <c r="AH3536">
        <v>14</v>
      </c>
    </row>
    <row r="3537" spans="1:34" x14ac:dyDescent="0.25">
      <c r="A3537" s="3" t="s">
        <v>3612</v>
      </c>
      <c r="B3537" s="1">
        <v>45678</v>
      </c>
      <c r="C3537" s="23">
        <f t="shared" si="275"/>
        <v>21</v>
      </c>
      <c r="D3537" s="23">
        <f t="shared" si="276"/>
        <v>2</v>
      </c>
      <c r="E3537" s="23" t="str">
        <f t="shared" si="277"/>
        <v>martes</v>
      </c>
      <c r="F3537" s="23">
        <f t="shared" si="278"/>
        <v>1</v>
      </c>
      <c r="G3537" s="23" t="str">
        <f t="shared" si="279"/>
        <v>enero</v>
      </c>
      <c r="H3537" s="2">
        <v>0.60972222222222228</v>
      </c>
      <c r="I3537" t="s">
        <v>26</v>
      </c>
      <c r="J3537" t="str">
        <f>VLOOKUP(ventas_starbucks_2025[[#This Row],[sucursal]],cambio_sucursal[#All],2,0)</f>
        <v>Sucursal San Lorenzo 47</v>
      </c>
      <c r="K3537" t="s">
        <v>284</v>
      </c>
      <c r="L3537" t="s">
        <v>35</v>
      </c>
      <c r="M3537" t="s">
        <v>4</v>
      </c>
      <c r="N3537" t="str">
        <f>IFERROR(VLOOKUP(ventas_starbucks_2025[[#This Row],[tamaño_sucio]],cambio_tamaño[#All],2,0),"Tamaño único")</f>
        <v>Tamaño único</v>
      </c>
      <c r="O3537">
        <v>5</v>
      </c>
      <c r="P3537">
        <v>903.88</v>
      </c>
      <c r="Q3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37">
        <v>4519.3999999999996</v>
      </c>
      <c r="S3537" t="s">
        <v>15</v>
      </c>
      <c r="T3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7" t="str">
        <f>VLOOKUP(ventas_starbucks_2025[[#This Row],[canal_compra]],cambio_canal_compra[#All],2,0)</f>
        <v>Para llevar</v>
      </c>
      <c r="V3537" t="s">
        <v>40</v>
      </c>
      <c r="W3537" t="str">
        <f>VLOOKUP(ventas_starbucks_2025[[#This Row],[método_pago]],cambio_metodo_pago[#All],2,0)</f>
        <v>Efectivo</v>
      </c>
      <c r="X3537" t="s">
        <v>7</v>
      </c>
      <c r="Y3537">
        <v>10</v>
      </c>
      <c r="Z3537" t="str">
        <f>VLOOKUP(ventas_starbucks_2025[[#This Row],[promoción_aplicada5]],promocion_cambiar[#All],2,0)</f>
        <v>Ninguna</v>
      </c>
      <c r="AA3537" t="s">
        <v>17</v>
      </c>
      <c r="AB3537" t="s">
        <v>18</v>
      </c>
      <c r="AC3537" t="s">
        <v>24</v>
      </c>
      <c r="AD3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37">
        <v>5</v>
      </c>
      <c r="AF3537">
        <v>3</v>
      </c>
      <c r="AG3537">
        <v>48</v>
      </c>
      <c r="AH3537">
        <v>43</v>
      </c>
    </row>
    <row r="3538" spans="1:34" x14ac:dyDescent="0.25">
      <c r="A3538" s="3" t="s">
        <v>3613</v>
      </c>
      <c r="B3538" s="1">
        <v>45731</v>
      </c>
      <c r="C3538" s="23">
        <f t="shared" si="275"/>
        <v>15</v>
      </c>
      <c r="D3538" s="23">
        <f t="shared" si="276"/>
        <v>6</v>
      </c>
      <c r="E3538" s="23" t="str">
        <f t="shared" si="277"/>
        <v>sábado</v>
      </c>
      <c r="F3538" s="23">
        <f t="shared" si="278"/>
        <v>3</v>
      </c>
      <c r="G3538" s="23" t="str">
        <f t="shared" si="279"/>
        <v>marzo</v>
      </c>
      <c r="H3538" s="2">
        <v>0.46736111111111112</v>
      </c>
      <c r="I3538" t="s">
        <v>26</v>
      </c>
      <c r="J3538" t="str">
        <f>VLOOKUP(ventas_starbucks_2025[[#This Row],[sucursal]],cambio_sucursal[#All],2,0)</f>
        <v>Sucursal San Lorenzo 47</v>
      </c>
      <c r="K3538" t="s">
        <v>48</v>
      </c>
      <c r="L3538" t="s">
        <v>49</v>
      </c>
      <c r="M3538" t="s">
        <v>45</v>
      </c>
      <c r="N3538" t="str">
        <f>IFERROR(VLOOKUP(ventas_starbucks_2025[[#This Row],[tamaño_sucio]],cambio_tamaño[#All],2,0),"Tamaño único")</f>
        <v>Grande</v>
      </c>
      <c r="O3538">
        <v>1</v>
      </c>
      <c r="P3538">
        <v>1797.58</v>
      </c>
      <c r="Q3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8">
        <v>1797.58</v>
      </c>
      <c r="S3538" t="s">
        <v>31</v>
      </c>
      <c r="T3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8" t="str">
        <f>VLOOKUP(ventas_starbucks_2025[[#This Row],[canal_compra]],cambio_canal_compra[#All],2,0)</f>
        <v>Entrega domicilio</v>
      </c>
      <c r="V3538" t="s">
        <v>40</v>
      </c>
      <c r="W3538" t="str">
        <f>VLOOKUP(ventas_starbucks_2025[[#This Row],[método_pago]],cambio_metodo_pago[#All],2,0)</f>
        <v>Efectivo</v>
      </c>
      <c r="X3538" t="s">
        <v>7</v>
      </c>
      <c r="Y3538">
        <v>10</v>
      </c>
      <c r="Z3538" t="str">
        <f>VLOOKUP(ventas_starbucks_2025[[#This Row],[promoción_aplicada5]],promocion_cambiar[#All],2,0)</f>
        <v>Ninguna</v>
      </c>
      <c r="AA3538" t="s">
        <v>17</v>
      </c>
      <c r="AB3538" t="s">
        <v>9</v>
      </c>
      <c r="AC3538" t="s">
        <v>10</v>
      </c>
      <c r="AD3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38">
        <v>6.5</v>
      </c>
      <c r="AF3538">
        <v>1</v>
      </c>
      <c r="AG3538">
        <v>40</v>
      </c>
      <c r="AH3538">
        <v>39</v>
      </c>
    </row>
    <row r="3539" spans="1:34" x14ac:dyDescent="0.25">
      <c r="A3539" s="3" t="s">
        <v>3614</v>
      </c>
      <c r="B3539" s="1">
        <v>45718</v>
      </c>
      <c r="C3539" s="23">
        <f t="shared" si="275"/>
        <v>2</v>
      </c>
      <c r="D3539" s="23">
        <f t="shared" si="276"/>
        <v>7</v>
      </c>
      <c r="E3539" s="23" t="str">
        <f t="shared" si="277"/>
        <v>domingo</v>
      </c>
      <c r="F3539" s="23">
        <f t="shared" si="278"/>
        <v>3</v>
      </c>
      <c r="G3539" s="23" t="str">
        <f t="shared" si="279"/>
        <v>marzo</v>
      </c>
      <c r="H3539" s="2">
        <v>0.33888888888888891</v>
      </c>
      <c r="I3539" t="s">
        <v>57</v>
      </c>
      <c r="J3539" t="str">
        <f>VLOOKUP(ventas_starbucks_2025[[#This Row],[sucursal]],cambio_sucursal[#All],2,0)</f>
        <v>Sucursal Avda Colón</v>
      </c>
      <c r="K3539" t="s">
        <v>54</v>
      </c>
      <c r="L3539" t="s">
        <v>44</v>
      </c>
      <c r="M3539" t="s">
        <v>62</v>
      </c>
      <c r="N3539" t="str">
        <f>IFERROR(VLOOKUP(ventas_starbucks_2025[[#This Row],[tamaño_sucio]],cambio_tamaño[#All],2,0),"Tamaño único")</f>
        <v>Extra-Grande</v>
      </c>
      <c r="O3539">
        <v>2</v>
      </c>
      <c r="P3539">
        <v>1540.72</v>
      </c>
      <c r="Q3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9">
        <v>3081.44</v>
      </c>
      <c r="S3539" t="s">
        <v>15</v>
      </c>
      <c r="T3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9" t="str">
        <f>VLOOKUP(ventas_starbucks_2025[[#This Row],[canal_compra]],cambio_canal_compra[#All],2,0)</f>
        <v>Para llevar</v>
      </c>
      <c r="V3539" t="s">
        <v>40</v>
      </c>
      <c r="W3539" t="str">
        <f>VLOOKUP(ventas_starbucks_2025[[#This Row],[método_pago]],cambio_metodo_pago[#All],2,0)</f>
        <v>Efectivo</v>
      </c>
      <c r="X3539" t="s">
        <v>7</v>
      </c>
      <c r="Y3539">
        <v>10</v>
      </c>
      <c r="Z3539" t="str">
        <f>VLOOKUP(ventas_starbucks_2025[[#This Row],[promoción_aplicada5]],promocion_cambiar[#All],2,0)</f>
        <v>2x1</v>
      </c>
      <c r="AA3539" t="s">
        <v>51</v>
      </c>
      <c r="AB3539" t="s">
        <v>18</v>
      </c>
      <c r="AC3539" t="s">
        <v>41</v>
      </c>
      <c r="AD3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39">
        <v>4.0999999999999996</v>
      </c>
      <c r="AF3539">
        <v>4</v>
      </c>
      <c r="AG3539">
        <v>17</v>
      </c>
      <c r="AH3539">
        <v>15</v>
      </c>
    </row>
    <row r="3540" spans="1:34" x14ac:dyDescent="0.25">
      <c r="A3540" s="3" t="s">
        <v>3615</v>
      </c>
      <c r="B3540" s="1">
        <v>45759</v>
      </c>
      <c r="C3540" s="23">
        <f t="shared" si="275"/>
        <v>12</v>
      </c>
      <c r="D3540" s="23">
        <f t="shared" si="276"/>
        <v>6</v>
      </c>
      <c r="E3540" s="23" t="str">
        <f t="shared" si="277"/>
        <v>sábado</v>
      </c>
      <c r="F3540" s="23">
        <f t="shared" si="278"/>
        <v>4</v>
      </c>
      <c r="G3540" s="23" t="str">
        <f t="shared" si="279"/>
        <v>abril</v>
      </c>
      <c r="H3540" s="2">
        <v>0.72499999999999998</v>
      </c>
      <c r="I3540" t="s">
        <v>1</v>
      </c>
      <c r="J3540" t="str">
        <f>VLOOKUP(ventas_starbucks_2025[[#This Row],[sucursal]],cambio_sucursal[#All],2,0)</f>
        <v>Sucursal Nueva Córdoba</v>
      </c>
      <c r="K3540" t="s">
        <v>48</v>
      </c>
      <c r="L3540" t="s">
        <v>49</v>
      </c>
      <c r="M3540" t="s">
        <v>62</v>
      </c>
      <c r="N3540" t="str">
        <f>IFERROR(VLOOKUP(ventas_starbucks_2025[[#This Row],[tamaño_sucio]],cambio_tamaño[#All],2,0),"Tamaño único")</f>
        <v>Extra-Grande</v>
      </c>
      <c r="O3540">
        <v>1</v>
      </c>
      <c r="P3540">
        <v>1747.37</v>
      </c>
      <c r="Q3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0">
        <v>1747.37</v>
      </c>
      <c r="S3540" t="s">
        <v>31</v>
      </c>
      <c r="T3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0" t="str">
        <f>VLOOKUP(ventas_starbucks_2025[[#This Row],[canal_compra]],cambio_canal_compra[#All],2,0)</f>
        <v>Entrega domicilio</v>
      </c>
      <c r="V3540" t="s">
        <v>40</v>
      </c>
      <c r="W3540" t="str">
        <f>VLOOKUP(ventas_starbucks_2025[[#This Row],[método_pago]],cambio_metodo_pago[#All],2,0)</f>
        <v>Efectivo</v>
      </c>
      <c r="X3540" t="s">
        <v>7</v>
      </c>
      <c r="Y3540">
        <v>10</v>
      </c>
      <c r="Z3540" t="str">
        <f>VLOOKUP(ventas_starbucks_2025[[#This Row],[promoción_aplicada5]],promocion_cambiar[#All],2,0)</f>
        <v>Ninguna</v>
      </c>
      <c r="AA3540" t="s">
        <v>17</v>
      </c>
      <c r="AB3540" t="s">
        <v>32</v>
      </c>
      <c r="AC3540" t="s">
        <v>10</v>
      </c>
      <c r="AD3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0">
        <v>5.8</v>
      </c>
      <c r="AF3540">
        <v>2</v>
      </c>
      <c r="AG3540">
        <v>17</v>
      </c>
      <c r="AH3540">
        <v>16</v>
      </c>
    </row>
    <row r="3541" spans="1:34" x14ac:dyDescent="0.25">
      <c r="A3541" s="3" t="s">
        <v>3616</v>
      </c>
      <c r="B3541" s="1">
        <v>45736</v>
      </c>
      <c r="C3541" s="23">
        <f t="shared" si="275"/>
        <v>20</v>
      </c>
      <c r="D3541" s="23">
        <f t="shared" si="276"/>
        <v>4</v>
      </c>
      <c r="E3541" s="1" t="str">
        <f t="shared" si="277"/>
        <v>jueves</v>
      </c>
      <c r="F3541" s="23">
        <f t="shared" si="278"/>
        <v>3</v>
      </c>
      <c r="G3541" s="1" t="str">
        <f t="shared" si="279"/>
        <v>marzo</v>
      </c>
      <c r="H3541" s="2">
        <v>0.75902777777777775</v>
      </c>
      <c r="I3541" t="s">
        <v>12</v>
      </c>
      <c r="J3541" t="str">
        <f>VLOOKUP(ventas_starbucks_2025[[#This Row],[sucursal]],cambio_sucursal[#All],2,0)</f>
        <v>Sucursal Córdoba Shopping</v>
      </c>
      <c r="K3541" t="s">
        <v>13</v>
      </c>
      <c r="L3541" t="s">
        <v>14</v>
      </c>
      <c r="M3541" t="s">
        <v>4</v>
      </c>
      <c r="N3541" t="str">
        <f>IFERROR(VLOOKUP(ventas_starbucks_2025[[#This Row],[tamaño_sucio]],cambio_tamaño[#All],2,0),"Tamaño único")</f>
        <v>Tamaño único</v>
      </c>
      <c r="O3541">
        <v>3</v>
      </c>
      <c r="P3541">
        <v>1904.45</v>
      </c>
      <c r="Q3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1">
        <v>5713.35</v>
      </c>
      <c r="S3541" t="s">
        <v>5</v>
      </c>
      <c r="T3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41" t="str">
        <f>VLOOKUP(ventas_starbucks_2025[[#This Row],[canal_compra]],cambio_canal_compra[#All],2,0)</f>
        <v>En tienda</v>
      </c>
      <c r="V3541" t="s">
        <v>6</v>
      </c>
      <c r="W3541" t="str">
        <f>VLOOKUP(ventas_starbucks_2025[[#This Row],[método_pago]],cambio_metodo_pago[#All],2,0)</f>
        <v>Aplicación móbil</v>
      </c>
      <c r="X3541" t="s">
        <v>7</v>
      </c>
      <c r="Y3541">
        <v>10</v>
      </c>
      <c r="Z3541" t="str">
        <f>VLOOKUP(ventas_starbucks_2025[[#This Row],[promoción_aplicada5]],promocion_cambiar[#All],2,0)</f>
        <v>Ninguna</v>
      </c>
      <c r="AA3541" t="s">
        <v>17</v>
      </c>
      <c r="AB3541" t="s">
        <v>18</v>
      </c>
      <c r="AC3541" t="s">
        <v>24</v>
      </c>
      <c r="AD3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1">
        <v>9.6</v>
      </c>
      <c r="AF3541">
        <v>1</v>
      </c>
      <c r="AG3541">
        <v>40</v>
      </c>
      <c r="AH3541">
        <v>37</v>
      </c>
    </row>
    <row r="3542" spans="1:34" x14ac:dyDescent="0.25">
      <c r="A3542" s="3" t="s">
        <v>3617</v>
      </c>
      <c r="B3542" s="1">
        <v>45684</v>
      </c>
      <c r="C3542" s="23">
        <f t="shared" si="275"/>
        <v>27</v>
      </c>
      <c r="D3542" s="23">
        <f t="shared" si="276"/>
        <v>1</v>
      </c>
      <c r="E3542" s="23" t="str">
        <f t="shared" si="277"/>
        <v>lunes</v>
      </c>
      <c r="F3542" s="23">
        <f t="shared" si="278"/>
        <v>1</v>
      </c>
      <c r="G3542" s="23" t="str">
        <f t="shared" si="279"/>
        <v>enero</v>
      </c>
      <c r="H3542" s="2">
        <v>0.55694444444444446</v>
      </c>
      <c r="I3542" t="s">
        <v>12</v>
      </c>
      <c r="J3542" t="str">
        <f>VLOOKUP(ventas_starbucks_2025[[#This Row],[sucursal]],cambio_sucursal[#All],2,0)</f>
        <v>Sucursal Córdoba Shopping</v>
      </c>
      <c r="K3542" t="s">
        <v>48</v>
      </c>
      <c r="L3542" t="s">
        <v>49</v>
      </c>
      <c r="M3542" t="s">
        <v>45</v>
      </c>
      <c r="N3542" t="str">
        <f>IFERROR(VLOOKUP(ventas_starbucks_2025[[#This Row],[tamaño_sucio]],cambio_tamaño[#All],2,0),"Tamaño único")</f>
        <v>Grande</v>
      </c>
      <c r="O3542">
        <v>5</v>
      </c>
      <c r="P3542">
        <v>1770.51</v>
      </c>
      <c r="Q3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2">
        <v>8852.5499999999993</v>
      </c>
      <c r="S3542" t="s">
        <v>15</v>
      </c>
      <c r="T3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42" t="str">
        <f>VLOOKUP(ventas_starbucks_2025[[#This Row],[canal_compra]],cambio_canal_compra[#All],2,0)</f>
        <v>Para llevar</v>
      </c>
      <c r="V3542" t="s">
        <v>6</v>
      </c>
      <c r="W3542" t="str">
        <f>VLOOKUP(ventas_starbucks_2025[[#This Row],[método_pago]],cambio_metodo_pago[#All],2,0)</f>
        <v>Aplicación móbil</v>
      </c>
      <c r="X3542" t="s">
        <v>22</v>
      </c>
      <c r="Y3542">
        <v>0</v>
      </c>
      <c r="Z3542" t="str">
        <f>VLOOKUP(ventas_starbucks_2025[[#This Row],[promoción_aplicada5]],promocion_cambiar[#All],2,0)</f>
        <v>Hora Feliz</v>
      </c>
      <c r="AA3542" t="s">
        <v>36</v>
      </c>
      <c r="AB3542" t="s">
        <v>23</v>
      </c>
      <c r="AC3542" t="s">
        <v>41</v>
      </c>
      <c r="AD3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42">
        <v>4.4000000000000004</v>
      </c>
      <c r="AF3542">
        <v>2</v>
      </c>
      <c r="AG3542">
        <v>19</v>
      </c>
      <c r="AH3542">
        <v>14</v>
      </c>
    </row>
    <row r="3543" spans="1:34" x14ac:dyDescent="0.25">
      <c r="A3543" s="3" t="s">
        <v>3618</v>
      </c>
      <c r="B3543" s="1">
        <v>45741</v>
      </c>
      <c r="C3543" s="23">
        <f t="shared" si="275"/>
        <v>25</v>
      </c>
      <c r="D3543" s="23">
        <f t="shared" si="276"/>
        <v>2</v>
      </c>
      <c r="E3543" s="23" t="str">
        <f t="shared" si="277"/>
        <v>martes</v>
      </c>
      <c r="F3543" s="23">
        <f t="shared" si="278"/>
        <v>3</v>
      </c>
      <c r="G3543" s="23" t="str">
        <f t="shared" si="279"/>
        <v>marzo</v>
      </c>
      <c r="H3543" s="2">
        <v>0.67152777777777772</v>
      </c>
      <c r="I3543" t="s">
        <v>57</v>
      </c>
      <c r="J3543" t="str">
        <f>VLOOKUP(ventas_starbucks_2025[[#This Row],[sucursal]],cambio_sucursal[#All],2,0)</f>
        <v>Sucursal Avda Colón</v>
      </c>
      <c r="K3543" t="s">
        <v>58</v>
      </c>
      <c r="L3543" t="s">
        <v>39</v>
      </c>
      <c r="M3543" t="s">
        <v>4</v>
      </c>
      <c r="N3543" t="str">
        <f>IFERROR(VLOOKUP(ventas_starbucks_2025[[#This Row],[tamaño_sucio]],cambio_tamaño[#All],2,0),"Tamaño único")</f>
        <v>Tamaño único</v>
      </c>
      <c r="O3543">
        <v>4</v>
      </c>
      <c r="P3543">
        <v>1264.58</v>
      </c>
      <c r="Q3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3">
        <v>5058.32</v>
      </c>
      <c r="S3543" t="s">
        <v>15</v>
      </c>
      <c r="T3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43" t="str">
        <f>VLOOKUP(ventas_starbucks_2025[[#This Row],[canal_compra]],cambio_canal_compra[#All],2,0)</f>
        <v>Para llevar</v>
      </c>
      <c r="V3543" t="s">
        <v>16</v>
      </c>
      <c r="W3543" t="str">
        <f>VLOOKUP(ventas_starbucks_2025[[#This Row],[método_pago]],cambio_metodo_pago[#All],2,0)</f>
        <v>Tarjeta</v>
      </c>
      <c r="X3543" t="s">
        <v>7</v>
      </c>
      <c r="Y3543">
        <v>15</v>
      </c>
      <c r="Z3543" t="str">
        <f>VLOOKUP(ventas_starbucks_2025[[#This Row],[promoción_aplicada5]],promocion_cambiar[#All],2,0)</f>
        <v>2x1</v>
      </c>
      <c r="AA3543" t="s">
        <v>51</v>
      </c>
      <c r="AB3543" t="s">
        <v>29</v>
      </c>
      <c r="AC3543" t="s">
        <v>10</v>
      </c>
      <c r="AD3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3">
        <v>8.1999999999999993</v>
      </c>
      <c r="AF3543">
        <v>1</v>
      </c>
      <c r="AG3543">
        <v>39</v>
      </c>
      <c r="AH3543">
        <v>35</v>
      </c>
    </row>
    <row r="3544" spans="1:34" x14ac:dyDescent="0.25">
      <c r="A3544" s="3" t="s">
        <v>3619</v>
      </c>
      <c r="B3544" s="1">
        <v>45677</v>
      </c>
      <c r="C3544" s="23">
        <f t="shared" si="275"/>
        <v>20</v>
      </c>
      <c r="D3544" s="23">
        <f t="shared" si="276"/>
        <v>1</v>
      </c>
      <c r="E3544" s="1" t="str">
        <f t="shared" si="277"/>
        <v>lunes</v>
      </c>
      <c r="F3544" s="23">
        <f t="shared" si="278"/>
        <v>1</v>
      </c>
      <c r="G3544" s="1" t="str">
        <f t="shared" si="279"/>
        <v>enero</v>
      </c>
      <c r="H3544" s="2">
        <v>0.57291666666666663</v>
      </c>
      <c r="I3544" t="s">
        <v>12</v>
      </c>
      <c r="J3544" t="str">
        <f>VLOOKUP(ventas_starbucks_2025[[#This Row],[sucursal]],cambio_sucursal[#All],2,0)</f>
        <v>Sucursal Córdoba Shopping</v>
      </c>
      <c r="K3544" t="s">
        <v>115</v>
      </c>
      <c r="L3544" t="s">
        <v>21</v>
      </c>
      <c r="M3544" t="s">
        <v>4</v>
      </c>
      <c r="N3544" t="str">
        <f>IFERROR(VLOOKUP(ventas_starbucks_2025[[#This Row],[tamaño_sucio]],cambio_tamaño[#All],2,0),"Tamaño único")</f>
        <v>Tamaño único</v>
      </c>
      <c r="O3544">
        <v>4</v>
      </c>
      <c r="P3544">
        <v>975.96</v>
      </c>
      <c r="Q3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44">
        <v>3903.84</v>
      </c>
      <c r="S3544" t="s">
        <v>31</v>
      </c>
      <c r="T3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4" t="str">
        <f>VLOOKUP(ventas_starbucks_2025[[#This Row],[canal_compra]],cambio_canal_compra[#All],2,0)</f>
        <v>Entrega domicilio</v>
      </c>
      <c r="V3544" t="s">
        <v>6</v>
      </c>
      <c r="W3544" t="str">
        <f>VLOOKUP(ventas_starbucks_2025[[#This Row],[método_pago]],cambio_metodo_pago[#All],2,0)</f>
        <v>Aplicación móbil</v>
      </c>
      <c r="X3544" t="s">
        <v>7</v>
      </c>
      <c r="Y3544">
        <v>0</v>
      </c>
      <c r="Z3544" t="str">
        <f>VLOOKUP(ventas_starbucks_2025[[#This Row],[promoción_aplicada5]],promocion_cambiar[#All],2,0)</f>
        <v>Ninguna</v>
      </c>
      <c r="AA3544" t="s">
        <v>17</v>
      </c>
      <c r="AB3544" t="s">
        <v>9</v>
      </c>
      <c r="AC3544" t="s">
        <v>10</v>
      </c>
      <c r="AD3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4">
        <v>8.6</v>
      </c>
      <c r="AF3544">
        <v>3</v>
      </c>
      <c r="AG3544">
        <v>27</v>
      </c>
      <c r="AH3544">
        <v>23</v>
      </c>
    </row>
    <row r="3545" spans="1:34" x14ac:dyDescent="0.25">
      <c r="A3545" s="3" t="s">
        <v>3620</v>
      </c>
      <c r="B3545" s="1">
        <v>45676</v>
      </c>
      <c r="C3545" s="23">
        <f t="shared" si="275"/>
        <v>19</v>
      </c>
      <c r="D3545" s="23">
        <f t="shared" si="276"/>
        <v>7</v>
      </c>
      <c r="E3545" s="23" t="str">
        <f t="shared" si="277"/>
        <v>domingo</v>
      </c>
      <c r="F3545" s="23">
        <f t="shared" si="278"/>
        <v>1</v>
      </c>
      <c r="G3545" s="23" t="str">
        <f t="shared" si="279"/>
        <v>enero</v>
      </c>
      <c r="H3545" s="2">
        <v>0.43541666666666667</v>
      </c>
      <c r="I3545" t="s">
        <v>12</v>
      </c>
      <c r="J3545" t="str">
        <f>VLOOKUP(ventas_starbucks_2025[[#This Row],[sucursal]],cambio_sucursal[#All],2,0)</f>
        <v>Sucursal Córdoba Shopping</v>
      </c>
      <c r="K3545" t="s">
        <v>358</v>
      </c>
      <c r="L3545" t="s">
        <v>44</v>
      </c>
      <c r="M3545" t="s">
        <v>55</v>
      </c>
      <c r="N3545" t="str">
        <f>IFERROR(VLOOKUP(ventas_starbucks_2025[[#This Row],[tamaño_sucio]],cambio_tamaño[#All],2,0),"Tamaño único")</f>
        <v>Pequeño</v>
      </c>
      <c r="O3545">
        <v>4</v>
      </c>
      <c r="P3545">
        <v>1580.85</v>
      </c>
      <c r="Q3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5">
        <v>6323.4</v>
      </c>
      <c r="S3545" t="s">
        <v>31</v>
      </c>
      <c r="T3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45" t="str">
        <f>VLOOKUP(ventas_starbucks_2025[[#This Row],[canal_compra]],cambio_canal_compra[#All],2,0)</f>
        <v>Entrega domicilio</v>
      </c>
      <c r="V3545" t="s">
        <v>40</v>
      </c>
      <c r="W3545" t="str">
        <f>VLOOKUP(ventas_starbucks_2025[[#This Row],[método_pago]],cambio_metodo_pago[#All],2,0)</f>
        <v>Efectivo</v>
      </c>
      <c r="X3545" t="s">
        <v>7</v>
      </c>
      <c r="Y3545">
        <v>15</v>
      </c>
      <c r="Z3545" t="str">
        <f>VLOOKUP(ventas_starbucks_2025[[#This Row],[promoción_aplicada5]],promocion_cambiar[#All],2,0)</f>
        <v>Combo</v>
      </c>
      <c r="AA3545" t="s">
        <v>8</v>
      </c>
      <c r="AB3545" t="s">
        <v>32</v>
      </c>
      <c r="AC3545" t="s">
        <v>41</v>
      </c>
      <c r="AD3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5">
        <v>9</v>
      </c>
      <c r="AF3545">
        <v>2</v>
      </c>
      <c r="AG3545">
        <v>27</v>
      </c>
      <c r="AH3545">
        <v>23</v>
      </c>
    </row>
    <row r="3546" spans="1:34" x14ac:dyDescent="0.25">
      <c r="A3546" s="3" t="s">
        <v>3621</v>
      </c>
      <c r="B3546" s="1">
        <v>45701</v>
      </c>
      <c r="C3546" s="23">
        <f t="shared" si="275"/>
        <v>13</v>
      </c>
      <c r="D3546" s="23">
        <f t="shared" si="276"/>
        <v>4</v>
      </c>
      <c r="E3546" s="23" t="str">
        <f t="shared" si="277"/>
        <v>jueves</v>
      </c>
      <c r="F3546" s="23">
        <f t="shared" si="278"/>
        <v>2</v>
      </c>
      <c r="G3546" s="23" t="str">
        <f t="shared" si="279"/>
        <v>febrero</v>
      </c>
      <c r="H3546" s="2">
        <v>0.51111111111111107</v>
      </c>
      <c r="I3546" t="s">
        <v>1</v>
      </c>
      <c r="J3546" t="str">
        <f>VLOOKUP(ventas_starbucks_2025[[#This Row],[sucursal]],cambio_sucursal[#All],2,0)</f>
        <v>Sucursal Nueva Córdoba</v>
      </c>
      <c r="K3546" t="s">
        <v>175</v>
      </c>
      <c r="L3546" t="s">
        <v>70</v>
      </c>
      <c r="M3546" t="s">
        <v>50</v>
      </c>
      <c r="N3546" t="str">
        <f>IFERROR(VLOOKUP(ventas_starbucks_2025[[#This Row],[tamaño_sucio]],cambio_tamaño[#All],2,0),"Tamaño único")</f>
        <v>Mediano</v>
      </c>
      <c r="O3546">
        <v>1</v>
      </c>
      <c r="P3546">
        <v>1439.58</v>
      </c>
      <c r="Q3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6">
        <v>1439.58</v>
      </c>
      <c r="S3546" t="s">
        <v>5</v>
      </c>
      <c r="T3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6" t="str">
        <f>VLOOKUP(ventas_starbucks_2025[[#This Row],[canal_compra]],cambio_canal_compra[#All],2,0)</f>
        <v>En tienda</v>
      </c>
      <c r="V3546" t="s">
        <v>6</v>
      </c>
      <c r="W3546" t="str">
        <f>VLOOKUP(ventas_starbucks_2025[[#This Row],[método_pago]],cambio_metodo_pago[#All],2,0)</f>
        <v>Aplicación móbil</v>
      </c>
      <c r="X3546" t="s">
        <v>7</v>
      </c>
      <c r="Y3546">
        <v>10</v>
      </c>
      <c r="Z3546" t="str">
        <f>VLOOKUP(ventas_starbucks_2025[[#This Row],[promoción_aplicada5]],promocion_cambiar[#All],2,0)</f>
        <v>Combo</v>
      </c>
      <c r="AA3546" t="s">
        <v>8</v>
      </c>
      <c r="AB3546" t="s">
        <v>52</v>
      </c>
      <c r="AC3546" t="s">
        <v>24</v>
      </c>
      <c r="AD3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6">
        <v>6.4</v>
      </c>
      <c r="AF3546">
        <v>2</v>
      </c>
      <c r="AG3546">
        <v>43</v>
      </c>
      <c r="AH3546">
        <v>42</v>
      </c>
    </row>
    <row r="3547" spans="1:34" x14ac:dyDescent="0.25">
      <c r="A3547" s="3" t="s">
        <v>3622</v>
      </c>
      <c r="B3547" s="1">
        <v>45746</v>
      </c>
      <c r="C3547" s="23">
        <f t="shared" si="275"/>
        <v>30</v>
      </c>
      <c r="D3547" s="23">
        <f t="shared" si="276"/>
        <v>7</v>
      </c>
      <c r="E3547" s="23" t="str">
        <f t="shared" si="277"/>
        <v>domingo</v>
      </c>
      <c r="F3547" s="23">
        <f t="shared" si="278"/>
        <v>3</v>
      </c>
      <c r="G3547" s="23" t="str">
        <f t="shared" si="279"/>
        <v>marzo</v>
      </c>
      <c r="H3547" s="2">
        <v>0.42777777777777776</v>
      </c>
      <c r="I3547" t="s">
        <v>57</v>
      </c>
      <c r="J3547" t="str">
        <f>VLOOKUP(ventas_starbucks_2025[[#This Row],[sucursal]],cambio_sucursal[#All],2,0)</f>
        <v>Sucursal Avda Colón</v>
      </c>
      <c r="K3547" t="s">
        <v>13</v>
      </c>
      <c r="L3547" t="s">
        <v>14</v>
      </c>
      <c r="M3547" t="s">
        <v>4</v>
      </c>
      <c r="N3547" t="str">
        <f>IFERROR(VLOOKUP(ventas_starbucks_2025[[#This Row],[tamaño_sucio]],cambio_tamaño[#All],2,0),"Tamaño único")</f>
        <v>Tamaño único</v>
      </c>
      <c r="O3547">
        <v>2</v>
      </c>
      <c r="P3547">
        <v>1957.2</v>
      </c>
      <c r="Q3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7">
        <v>3914.4</v>
      </c>
      <c r="S3547" t="s">
        <v>5</v>
      </c>
      <c r="T3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7" t="str">
        <f>VLOOKUP(ventas_starbucks_2025[[#This Row],[canal_compra]],cambio_canal_compra[#All],2,0)</f>
        <v>En tienda</v>
      </c>
      <c r="V3547" t="s">
        <v>6</v>
      </c>
      <c r="W3547" t="str">
        <f>VLOOKUP(ventas_starbucks_2025[[#This Row],[método_pago]],cambio_metodo_pago[#All],2,0)</f>
        <v>Aplicación móbil</v>
      </c>
      <c r="X3547" t="s">
        <v>7</v>
      </c>
      <c r="Y3547">
        <v>0</v>
      </c>
      <c r="Z3547" t="str">
        <f>VLOOKUP(ventas_starbucks_2025[[#This Row],[promoción_aplicada5]],promocion_cambiar[#All],2,0)</f>
        <v>2x1</v>
      </c>
      <c r="AA3547" t="s">
        <v>51</v>
      </c>
      <c r="AB3547" t="s">
        <v>23</v>
      </c>
      <c r="AC3547" t="s">
        <v>41</v>
      </c>
      <c r="AD3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47">
        <v>11.3</v>
      </c>
      <c r="AF3547">
        <v>2</v>
      </c>
      <c r="AG3547">
        <v>24</v>
      </c>
      <c r="AH3547">
        <v>22</v>
      </c>
    </row>
    <row r="3548" spans="1:34" x14ac:dyDescent="0.25">
      <c r="A3548" s="3" t="s">
        <v>3623</v>
      </c>
      <c r="B3548" s="1">
        <v>45734</v>
      </c>
      <c r="C3548" s="23">
        <f t="shared" si="275"/>
        <v>18</v>
      </c>
      <c r="D3548" s="23">
        <f t="shared" si="276"/>
        <v>2</v>
      </c>
      <c r="E3548" s="1" t="str">
        <f t="shared" si="277"/>
        <v>martes</v>
      </c>
      <c r="F3548" s="23">
        <f t="shared" si="278"/>
        <v>3</v>
      </c>
      <c r="G3548" s="1" t="str">
        <f t="shared" si="279"/>
        <v>marzo</v>
      </c>
      <c r="H3548" s="2">
        <v>0.33055555555555555</v>
      </c>
      <c r="I3548" t="s">
        <v>1</v>
      </c>
      <c r="J3548" t="str">
        <f>VLOOKUP(ventas_starbucks_2025[[#This Row],[sucursal]],cambio_sucursal[#All],2,0)</f>
        <v>Sucursal Nueva Córdoba</v>
      </c>
      <c r="K3548" t="s">
        <v>2</v>
      </c>
      <c r="L3548" t="s">
        <v>3</v>
      </c>
      <c r="M3548" t="s">
        <v>4</v>
      </c>
      <c r="N3548" t="str">
        <f>IFERROR(VLOOKUP(ventas_starbucks_2025[[#This Row],[tamaño_sucio]],cambio_tamaño[#All],2,0),"Tamaño único")</f>
        <v>Tamaño único</v>
      </c>
      <c r="O3548">
        <v>2</v>
      </c>
      <c r="P3548">
        <v>3210.99</v>
      </c>
      <c r="Q3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548">
        <v>6421.98</v>
      </c>
      <c r="S3548" t="s">
        <v>15</v>
      </c>
      <c r="T3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48" t="str">
        <f>VLOOKUP(ventas_starbucks_2025[[#This Row],[canal_compra]],cambio_canal_compra[#All],2,0)</f>
        <v>Para llevar</v>
      </c>
      <c r="V3548" t="s">
        <v>6</v>
      </c>
      <c r="W3548" t="str">
        <f>VLOOKUP(ventas_starbucks_2025[[#This Row],[método_pago]],cambio_metodo_pago[#All],2,0)</f>
        <v>Aplicación móbil</v>
      </c>
      <c r="X3548" t="s">
        <v>7</v>
      </c>
      <c r="Y3548">
        <v>0</v>
      </c>
      <c r="Z3548" t="str">
        <f>VLOOKUP(ventas_starbucks_2025[[#This Row],[promoción_aplicada5]],promocion_cambiar[#All],2,0)</f>
        <v>Hora Feliz</v>
      </c>
      <c r="AA3548" t="s">
        <v>36</v>
      </c>
      <c r="AB3548" t="s">
        <v>29</v>
      </c>
      <c r="AC3548" t="s">
        <v>24</v>
      </c>
      <c r="AD3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8">
        <v>5.9</v>
      </c>
      <c r="AF3548">
        <v>3</v>
      </c>
      <c r="AG3548">
        <v>29</v>
      </c>
      <c r="AH3548">
        <v>27</v>
      </c>
    </row>
    <row r="3549" spans="1:34" x14ac:dyDescent="0.25">
      <c r="A3549" s="3" t="s">
        <v>3624</v>
      </c>
      <c r="B3549" s="1">
        <v>45712</v>
      </c>
      <c r="C3549" s="23">
        <f t="shared" si="275"/>
        <v>24</v>
      </c>
      <c r="D3549" s="23">
        <f t="shared" si="276"/>
        <v>1</v>
      </c>
      <c r="E3549" s="23" t="str">
        <f t="shared" si="277"/>
        <v>lunes</v>
      </c>
      <c r="F3549" s="23">
        <f t="shared" si="278"/>
        <v>2</v>
      </c>
      <c r="G3549" s="23" t="str">
        <f t="shared" si="279"/>
        <v>febrero</v>
      </c>
      <c r="H3549" s="2">
        <v>0.52361111111111114</v>
      </c>
      <c r="I3549" t="s">
        <v>12</v>
      </c>
      <c r="J3549" t="str">
        <f>VLOOKUP(ventas_starbucks_2025[[#This Row],[sucursal]],cambio_sucursal[#All],2,0)</f>
        <v>Sucursal Córdoba Shopping</v>
      </c>
      <c r="K3549" t="s">
        <v>20</v>
      </c>
      <c r="L3549" t="s">
        <v>21</v>
      </c>
      <c r="M3549" t="s">
        <v>4</v>
      </c>
      <c r="N3549" t="str">
        <f>IFERROR(VLOOKUP(ventas_starbucks_2025[[#This Row],[tamaño_sucio]],cambio_tamaño[#All],2,0),"Tamaño único")</f>
        <v>Tamaño único</v>
      </c>
      <c r="O3549">
        <v>3</v>
      </c>
      <c r="P3549">
        <v>720.72</v>
      </c>
      <c r="Q3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49">
        <v>2162.16</v>
      </c>
      <c r="S3549" t="s">
        <v>31</v>
      </c>
      <c r="T3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9" t="str">
        <f>VLOOKUP(ventas_starbucks_2025[[#This Row],[canal_compra]],cambio_canal_compra[#All],2,0)</f>
        <v>Entrega domicilio</v>
      </c>
      <c r="V3549" t="s">
        <v>6</v>
      </c>
      <c r="W3549" t="str">
        <f>VLOOKUP(ventas_starbucks_2025[[#This Row],[método_pago]],cambio_metodo_pago[#All],2,0)</f>
        <v>Aplicación móbil</v>
      </c>
      <c r="X3549" t="s">
        <v>7</v>
      </c>
      <c r="Y3549">
        <v>10</v>
      </c>
      <c r="Z3549" t="str">
        <f>VLOOKUP(ventas_starbucks_2025[[#This Row],[promoción_aplicada5]],promocion_cambiar[#All],2,0)</f>
        <v>Ninguna</v>
      </c>
      <c r="AA3549" t="s">
        <v>17</v>
      </c>
      <c r="AB3549" t="s">
        <v>52</v>
      </c>
      <c r="AC3549" t="s">
        <v>41</v>
      </c>
      <c r="AD3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49">
        <v>4.0999999999999996</v>
      </c>
      <c r="AF3549">
        <v>1</v>
      </c>
      <c r="AG3549">
        <v>23</v>
      </c>
      <c r="AH3549">
        <v>20</v>
      </c>
    </row>
    <row r="3550" spans="1:34" x14ac:dyDescent="0.25">
      <c r="A3550" s="3" t="s">
        <v>3625</v>
      </c>
      <c r="B3550" s="1">
        <v>45675</v>
      </c>
      <c r="C3550" s="23">
        <f t="shared" si="275"/>
        <v>18</v>
      </c>
      <c r="D3550" s="23">
        <f t="shared" si="276"/>
        <v>6</v>
      </c>
      <c r="E3550" s="23" t="str">
        <f t="shared" si="277"/>
        <v>sábado</v>
      </c>
      <c r="F3550" s="23">
        <f t="shared" si="278"/>
        <v>1</v>
      </c>
      <c r="G3550" s="23" t="str">
        <f t="shared" si="279"/>
        <v>enero</v>
      </c>
      <c r="H3550" s="2">
        <v>0.34652777777777777</v>
      </c>
      <c r="I3550" t="s">
        <v>57</v>
      </c>
      <c r="J3550" t="str">
        <f>VLOOKUP(ventas_starbucks_2025[[#This Row],[sucursal]],cambio_sucursal[#All],2,0)</f>
        <v>Sucursal Avda Colón</v>
      </c>
      <c r="K3550" t="s">
        <v>13</v>
      </c>
      <c r="L3550" t="s">
        <v>14</v>
      </c>
      <c r="M3550" t="s">
        <v>4</v>
      </c>
      <c r="N3550" t="str">
        <f>IFERROR(VLOOKUP(ventas_starbucks_2025[[#This Row],[tamaño_sucio]],cambio_tamaño[#All],2,0),"Tamaño único")</f>
        <v>Tamaño único</v>
      </c>
      <c r="O3550">
        <v>3</v>
      </c>
      <c r="P3550">
        <v>1925.26</v>
      </c>
      <c r="Q3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0">
        <v>5775.78</v>
      </c>
      <c r="S3550" t="s">
        <v>31</v>
      </c>
      <c r="T3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50" t="str">
        <f>VLOOKUP(ventas_starbucks_2025[[#This Row],[canal_compra]],cambio_canal_compra[#All],2,0)</f>
        <v>Entrega domicilio</v>
      </c>
      <c r="V3550" t="s">
        <v>40</v>
      </c>
      <c r="W3550" t="str">
        <f>VLOOKUP(ventas_starbucks_2025[[#This Row],[método_pago]],cambio_metodo_pago[#All],2,0)</f>
        <v>Efectivo</v>
      </c>
      <c r="X3550" t="s">
        <v>22</v>
      </c>
      <c r="Y3550">
        <v>0</v>
      </c>
      <c r="Z3550" t="str">
        <f>VLOOKUP(ventas_starbucks_2025[[#This Row],[promoción_aplicada5]],promocion_cambiar[#All],2,0)</f>
        <v>Ninguna</v>
      </c>
      <c r="AA3550" t="s">
        <v>17</v>
      </c>
      <c r="AB3550" t="s">
        <v>32</v>
      </c>
      <c r="AC3550" t="s">
        <v>10</v>
      </c>
      <c r="AD3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0">
        <v>5.6</v>
      </c>
      <c r="AF3550">
        <v>4</v>
      </c>
      <c r="AG3550">
        <v>23</v>
      </c>
      <c r="AH3550">
        <v>20</v>
      </c>
    </row>
    <row r="3551" spans="1:34" x14ac:dyDescent="0.25">
      <c r="A3551" s="3" t="s">
        <v>3626</v>
      </c>
      <c r="B3551" s="1">
        <v>45717</v>
      </c>
      <c r="C3551" s="23">
        <f t="shared" si="275"/>
        <v>1</v>
      </c>
      <c r="D3551" s="23">
        <f t="shared" si="276"/>
        <v>6</v>
      </c>
      <c r="E3551" s="23" t="str">
        <f t="shared" si="277"/>
        <v>sábado</v>
      </c>
      <c r="F3551" s="23">
        <f t="shared" si="278"/>
        <v>3</v>
      </c>
      <c r="G3551" s="23" t="str">
        <f t="shared" si="279"/>
        <v>marzo</v>
      </c>
      <c r="H3551" s="2">
        <v>0.69791666666666663</v>
      </c>
      <c r="I3551" t="s">
        <v>57</v>
      </c>
      <c r="J3551" t="str">
        <f>VLOOKUP(ventas_starbucks_2025[[#This Row],[sucursal]],cambio_sucursal[#All],2,0)</f>
        <v>Sucursal Avda Colón</v>
      </c>
      <c r="K3551" t="s">
        <v>58</v>
      </c>
      <c r="L3551" t="s">
        <v>39</v>
      </c>
      <c r="M3551" t="s">
        <v>4</v>
      </c>
      <c r="N3551" t="str">
        <f>IFERROR(VLOOKUP(ventas_starbucks_2025[[#This Row],[tamaño_sucio]],cambio_tamaño[#All],2,0),"Tamaño único")</f>
        <v>Tamaño único</v>
      </c>
      <c r="O3551">
        <v>3</v>
      </c>
      <c r="P3551">
        <v>1108.5</v>
      </c>
      <c r="Q3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1">
        <v>3325.5</v>
      </c>
      <c r="S3551" t="s">
        <v>15</v>
      </c>
      <c r="T3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1" t="str">
        <f>VLOOKUP(ventas_starbucks_2025[[#This Row],[canal_compra]],cambio_canal_compra[#All],2,0)</f>
        <v>Para llevar</v>
      </c>
      <c r="V3551" t="s">
        <v>40</v>
      </c>
      <c r="W3551" t="str">
        <f>VLOOKUP(ventas_starbucks_2025[[#This Row],[método_pago]],cambio_metodo_pago[#All],2,0)</f>
        <v>Efectivo</v>
      </c>
      <c r="X3551" t="s">
        <v>7</v>
      </c>
      <c r="Y3551">
        <v>10</v>
      </c>
      <c r="Z3551" t="str">
        <f>VLOOKUP(ventas_starbucks_2025[[#This Row],[promoción_aplicada5]],promocion_cambiar[#All],2,0)</f>
        <v>Hora Feliz</v>
      </c>
      <c r="AA3551" t="s">
        <v>36</v>
      </c>
      <c r="AB3551" t="s">
        <v>29</v>
      </c>
      <c r="AC3551" t="s">
        <v>41</v>
      </c>
      <c r="AD3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51">
        <v>11.6</v>
      </c>
      <c r="AF3551">
        <v>2</v>
      </c>
      <c r="AG3551">
        <v>14</v>
      </c>
      <c r="AH3551">
        <v>11</v>
      </c>
    </row>
    <row r="3552" spans="1:34" x14ac:dyDescent="0.25">
      <c r="A3552" s="3" t="s">
        <v>3627</v>
      </c>
      <c r="B3552" s="1">
        <v>45668</v>
      </c>
      <c r="C3552" s="23">
        <f t="shared" si="275"/>
        <v>11</v>
      </c>
      <c r="D3552" s="23">
        <f t="shared" si="276"/>
        <v>6</v>
      </c>
      <c r="E3552" s="1" t="str">
        <f t="shared" si="277"/>
        <v>sábado</v>
      </c>
      <c r="F3552" s="23">
        <f t="shared" si="278"/>
        <v>1</v>
      </c>
      <c r="G3552" s="1" t="str">
        <f t="shared" si="279"/>
        <v>enero</v>
      </c>
      <c r="H3552" s="2">
        <v>0.37361111111111112</v>
      </c>
      <c r="I3552" t="s">
        <v>26</v>
      </c>
      <c r="J3552" t="str">
        <f>VLOOKUP(ventas_starbucks_2025[[#This Row],[sucursal]],cambio_sucursal[#All],2,0)</f>
        <v>Sucursal San Lorenzo 47</v>
      </c>
      <c r="K3552" t="s">
        <v>115</v>
      </c>
      <c r="L3552" t="s">
        <v>21</v>
      </c>
      <c r="M3552" t="s">
        <v>4</v>
      </c>
      <c r="N3552" t="str">
        <f>IFERROR(VLOOKUP(ventas_starbucks_2025[[#This Row],[tamaño_sucio]],cambio_tamaño[#All],2,0),"Tamaño único")</f>
        <v>Tamaño único</v>
      </c>
      <c r="O3552">
        <v>5</v>
      </c>
      <c r="P3552">
        <v>1038.52</v>
      </c>
      <c r="Q3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2">
        <v>5192.6000000000004</v>
      </c>
      <c r="S3552" t="s">
        <v>31</v>
      </c>
      <c r="T3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52" t="str">
        <f>VLOOKUP(ventas_starbucks_2025[[#This Row],[canal_compra]],cambio_canal_compra[#All],2,0)</f>
        <v>Entrega domicilio</v>
      </c>
      <c r="V3552" t="s">
        <v>6</v>
      </c>
      <c r="W3552" t="str">
        <f>VLOOKUP(ventas_starbucks_2025[[#This Row],[método_pago]],cambio_metodo_pago[#All],2,0)</f>
        <v>Aplicación móbil</v>
      </c>
      <c r="X3552" t="s">
        <v>22</v>
      </c>
      <c r="Y3552">
        <v>0</v>
      </c>
      <c r="Z3552" t="str">
        <f>VLOOKUP(ventas_starbucks_2025[[#This Row],[promoción_aplicada5]],promocion_cambiar[#All],2,0)</f>
        <v>2x1</v>
      </c>
      <c r="AA3552" t="s">
        <v>51</v>
      </c>
      <c r="AB3552" t="s">
        <v>18</v>
      </c>
      <c r="AC3552" t="s">
        <v>10</v>
      </c>
      <c r="AD3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2">
        <v>9.1</v>
      </c>
      <c r="AF3552">
        <v>5</v>
      </c>
      <c r="AG3552">
        <v>48</v>
      </c>
      <c r="AH3552">
        <v>43</v>
      </c>
    </row>
    <row r="3553" spans="1:34" x14ac:dyDescent="0.25">
      <c r="A3553" s="3" t="s">
        <v>3628</v>
      </c>
      <c r="B3553" s="1">
        <v>45673</v>
      </c>
      <c r="C3553" s="23">
        <f t="shared" si="275"/>
        <v>16</v>
      </c>
      <c r="D3553" s="23">
        <f t="shared" si="276"/>
        <v>4</v>
      </c>
      <c r="E3553" s="23" t="str">
        <f t="shared" si="277"/>
        <v>jueves</v>
      </c>
      <c r="F3553" s="23">
        <f t="shared" si="278"/>
        <v>1</v>
      </c>
      <c r="G3553" s="23" t="str">
        <f t="shared" si="279"/>
        <v>enero</v>
      </c>
      <c r="H3553" s="2">
        <v>0.76041666666666663</v>
      </c>
      <c r="I3553" t="s">
        <v>57</v>
      </c>
      <c r="J3553" t="str">
        <f>VLOOKUP(ventas_starbucks_2025[[#This Row],[sucursal]],cambio_sucursal[#All],2,0)</f>
        <v>Sucursal Avda Colón</v>
      </c>
      <c r="K3553" t="s">
        <v>58</v>
      </c>
      <c r="L3553" t="s">
        <v>39</v>
      </c>
      <c r="M3553" t="s">
        <v>4</v>
      </c>
      <c r="N3553" t="str">
        <f>IFERROR(VLOOKUP(ventas_starbucks_2025[[#This Row],[tamaño_sucio]],cambio_tamaño[#All],2,0),"Tamaño único")</f>
        <v>Tamaño único</v>
      </c>
      <c r="O3553">
        <v>1</v>
      </c>
      <c r="P3553">
        <v>1246.55</v>
      </c>
      <c r="Q3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3">
        <v>1246.55</v>
      </c>
      <c r="S3553" t="s">
        <v>5</v>
      </c>
      <c r="T3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3" t="str">
        <f>VLOOKUP(ventas_starbucks_2025[[#This Row],[canal_compra]],cambio_canal_compra[#All],2,0)</f>
        <v>En tienda</v>
      </c>
      <c r="V3553" t="s">
        <v>6</v>
      </c>
      <c r="W3553" t="str">
        <f>VLOOKUP(ventas_starbucks_2025[[#This Row],[método_pago]],cambio_metodo_pago[#All],2,0)</f>
        <v>Aplicación móbil</v>
      </c>
      <c r="X3553" t="s">
        <v>22</v>
      </c>
      <c r="Y3553">
        <v>0</v>
      </c>
      <c r="Z3553" t="str">
        <f>VLOOKUP(ventas_starbucks_2025[[#This Row],[promoción_aplicada5]],promocion_cambiar[#All],2,0)</f>
        <v>Ninguna</v>
      </c>
      <c r="AA3553" t="s">
        <v>17</v>
      </c>
      <c r="AB3553" t="s">
        <v>18</v>
      </c>
      <c r="AC3553" t="s">
        <v>41</v>
      </c>
      <c r="AD3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3">
        <v>5.3</v>
      </c>
      <c r="AF3553">
        <v>2</v>
      </c>
      <c r="AG3553">
        <v>50</v>
      </c>
      <c r="AH3553">
        <v>49</v>
      </c>
    </row>
    <row r="3554" spans="1:34" x14ac:dyDescent="0.25">
      <c r="A3554" s="3" t="s">
        <v>3629</v>
      </c>
      <c r="B3554" s="1">
        <v>45684</v>
      </c>
      <c r="C3554" s="23">
        <f t="shared" si="275"/>
        <v>27</v>
      </c>
      <c r="D3554" s="23">
        <f t="shared" si="276"/>
        <v>1</v>
      </c>
      <c r="E3554" s="23" t="str">
        <f t="shared" si="277"/>
        <v>lunes</v>
      </c>
      <c r="F3554" s="23">
        <f t="shared" si="278"/>
        <v>1</v>
      </c>
      <c r="G3554" s="23" t="str">
        <f t="shared" si="279"/>
        <v>enero</v>
      </c>
      <c r="H3554" s="2">
        <v>0.42569444444444443</v>
      </c>
      <c r="I3554" t="s">
        <v>1</v>
      </c>
      <c r="J3554" t="str">
        <f>VLOOKUP(ventas_starbucks_2025[[#This Row],[sucursal]],cambio_sucursal[#All],2,0)</f>
        <v>Sucursal Nueva Córdoba</v>
      </c>
      <c r="K3554" t="s">
        <v>20</v>
      </c>
      <c r="L3554" t="s">
        <v>21</v>
      </c>
      <c r="M3554" t="s">
        <v>4</v>
      </c>
      <c r="N3554" t="str">
        <f>IFERROR(VLOOKUP(ventas_starbucks_2025[[#This Row],[tamaño_sucio]],cambio_tamaño[#All],2,0),"Tamaño único")</f>
        <v>Tamaño único</v>
      </c>
      <c r="O3554">
        <v>4</v>
      </c>
      <c r="P3554">
        <v>892.13</v>
      </c>
      <c r="Q3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54">
        <v>3568.52</v>
      </c>
      <c r="S3554" t="s">
        <v>15</v>
      </c>
      <c r="T3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4" t="str">
        <f>VLOOKUP(ventas_starbucks_2025[[#This Row],[canal_compra]],cambio_canal_compra[#All],2,0)</f>
        <v>Para llevar</v>
      </c>
      <c r="V3554" t="s">
        <v>6</v>
      </c>
      <c r="W3554" t="str">
        <f>VLOOKUP(ventas_starbucks_2025[[#This Row],[método_pago]],cambio_metodo_pago[#All],2,0)</f>
        <v>Aplicación móbil</v>
      </c>
      <c r="X3554" t="s">
        <v>22</v>
      </c>
      <c r="Y3554">
        <v>0</v>
      </c>
      <c r="Z3554" t="str">
        <f>VLOOKUP(ventas_starbucks_2025[[#This Row],[promoción_aplicada5]],promocion_cambiar[#All],2,0)</f>
        <v>Hora Feliz</v>
      </c>
      <c r="AA3554" t="s">
        <v>36</v>
      </c>
      <c r="AB3554" t="s">
        <v>52</v>
      </c>
      <c r="AC3554" t="s">
        <v>41</v>
      </c>
      <c r="AD3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4">
        <v>8</v>
      </c>
      <c r="AF3554">
        <v>4</v>
      </c>
      <c r="AG3554">
        <v>43</v>
      </c>
      <c r="AH3554">
        <v>39</v>
      </c>
    </row>
    <row r="3555" spans="1:34" x14ac:dyDescent="0.25">
      <c r="A3555" s="3" t="s">
        <v>3630</v>
      </c>
      <c r="B3555" s="1">
        <v>45713</v>
      </c>
      <c r="C3555" s="23">
        <f t="shared" si="275"/>
        <v>25</v>
      </c>
      <c r="D3555" s="23">
        <f t="shared" si="276"/>
        <v>2</v>
      </c>
      <c r="E3555" s="1" t="str">
        <f t="shared" si="277"/>
        <v>martes</v>
      </c>
      <c r="F3555" s="23">
        <f t="shared" si="278"/>
        <v>2</v>
      </c>
      <c r="G3555" s="1" t="str">
        <f t="shared" si="279"/>
        <v>febrero</v>
      </c>
      <c r="H3555" s="2">
        <v>0.62569444444444444</v>
      </c>
      <c r="I3555" t="s">
        <v>1</v>
      </c>
      <c r="J3555" t="str">
        <f>VLOOKUP(ventas_starbucks_2025[[#This Row],[sucursal]],cambio_sucursal[#All],2,0)</f>
        <v>Sucursal Nueva Córdoba</v>
      </c>
      <c r="K3555" t="s">
        <v>20</v>
      </c>
      <c r="L3555" t="s">
        <v>21</v>
      </c>
      <c r="M3555" t="s">
        <v>4</v>
      </c>
      <c r="N3555" t="str">
        <f>IFERROR(VLOOKUP(ventas_starbucks_2025[[#This Row],[tamaño_sucio]],cambio_tamaño[#All],2,0),"Tamaño único")</f>
        <v>Tamaño único</v>
      </c>
      <c r="O3555">
        <v>1</v>
      </c>
      <c r="P3555">
        <v>1248.52</v>
      </c>
      <c r="Q3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5">
        <v>1248.52</v>
      </c>
      <c r="S3555" t="s">
        <v>15</v>
      </c>
      <c r="T3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5" t="str">
        <f>VLOOKUP(ventas_starbucks_2025[[#This Row],[canal_compra]],cambio_canal_compra[#All],2,0)</f>
        <v>Para llevar</v>
      </c>
      <c r="V3555" t="s">
        <v>40</v>
      </c>
      <c r="W3555" t="str">
        <f>VLOOKUP(ventas_starbucks_2025[[#This Row],[método_pago]],cambio_metodo_pago[#All],2,0)</f>
        <v>Efectivo</v>
      </c>
      <c r="X3555" t="s">
        <v>7</v>
      </c>
      <c r="Y3555">
        <v>0</v>
      </c>
      <c r="Z3555" t="str">
        <f>VLOOKUP(ventas_starbucks_2025[[#This Row],[promoción_aplicada5]],promocion_cambiar[#All],2,0)</f>
        <v>Combo</v>
      </c>
      <c r="AA3555" t="s">
        <v>8</v>
      </c>
      <c r="AB3555" t="s">
        <v>18</v>
      </c>
      <c r="AC3555" t="s">
        <v>41</v>
      </c>
      <c r="AD3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55">
        <v>13.6</v>
      </c>
      <c r="AF3555">
        <v>1</v>
      </c>
      <c r="AG3555">
        <v>50</v>
      </c>
      <c r="AH3555">
        <v>49</v>
      </c>
    </row>
    <row r="3556" spans="1:34" x14ac:dyDescent="0.25">
      <c r="A3556" s="3" t="s">
        <v>3631</v>
      </c>
      <c r="B3556" s="1">
        <v>45734</v>
      </c>
      <c r="C3556" s="23">
        <f t="shared" si="275"/>
        <v>18</v>
      </c>
      <c r="D3556" s="23">
        <f t="shared" si="276"/>
        <v>2</v>
      </c>
      <c r="E3556" s="23" t="str">
        <f t="shared" si="277"/>
        <v>martes</v>
      </c>
      <c r="F3556" s="23">
        <f t="shared" si="278"/>
        <v>3</v>
      </c>
      <c r="G3556" s="23" t="str">
        <f t="shared" si="279"/>
        <v>marzo</v>
      </c>
      <c r="H3556" s="2">
        <v>0.46597222222222223</v>
      </c>
      <c r="I3556" t="s">
        <v>26</v>
      </c>
      <c r="J3556" t="str">
        <f>VLOOKUP(ventas_starbucks_2025[[#This Row],[sucursal]],cambio_sucursal[#All],2,0)</f>
        <v>Sucursal San Lorenzo 47</v>
      </c>
      <c r="K3556" t="s">
        <v>205</v>
      </c>
      <c r="L3556" t="s">
        <v>70</v>
      </c>
      <c r="M3556" t="s">
        <v>50</v>
      </c>
      <c r="N3556" t="str">
        <f>IFERROR(VLOOKUP(ventas_starbucks_2025[[#This Row],[tamaño_sucio]],cambio_tamaño[#All],2,0),"Tamaño único")</f>
        <v>Mediano</v>
      </c>
      <c r="O3556">
        <v>5</v>
      </c>
      <c r="P3556">
        <v>1392.59</v>
      </c>
      <c r="Q3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6">
        <v>6962.95</v>
      </c>
      <c r="S3556" t="s">
        <v>5</v>
      </c>
      <c r="T3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56" t="str">
        <f>VLOOKUP(ventas_starbucks_2025[[#This Row],[canal_compra]],cambio_canal_compra[#All],2,0)</f>
        <v>En tienda</v>
      </c>
      <c r="V3556" t="s">
        <v>16</v>
      </c>
      <c r="W3556" t="str">
        <f>VLOOKUP(ventas_starbucks_2025[[#This Row],[método_pago]],cambio_metodo_pago[#All],2,0)</f>
        <v>Tarjeta</v>
      </c>
      <c r="X3556" t="s">
        <v>7</v>
      </c>
      <c r="Y3556">
        <v>15</v>
      </c>
      <c r="Z3556" t="str">
        <f>VLOOKUP(ventas_starbucks_2025[[#This Row],[promoción_aplicada5]],promocion_cambiar[#All],2,0)</f>
        <v>Combo</v>
      </c>
      <c r="AA3556" t="s">
        <v>8</v>
      </c>
      <c r="AB3556" t="s">
        <v>18</v>
      </c>
      <c r="AC3556" t="s">
        <v>10</v>
      </c>
      <c r="AD3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6">
        <v>9.3000000000000007</v>
      </c>
      <c r="AF3556">
        <v>2</v>
      </c>
      <c r="AG3556">
        <v>20</v>
      </c>
      <c r="AH3556">
        <v>15</v>
      </c>
    </row>
    <row r="3557" spans="1:34" x14ac:dyDescent="0.25">
      <c r="A3557" s="3" t="s">
        <v>3632</v>
      </c>
      <c r="B3557" s="1">
        <v>45696</v>
      </c>
      <c r="C3557" s="23">
        <f t="shared" si="275"/>
        <v>8</v>
      </c>
      <c r="D3557" s="23">
        <f t="shared" si="276"/>
        <v>6</v>
      </c>
      <c r="E3557" s="23" t="str">
        <f t="shared" si="277"/>
        <v>sábado</v>
      </c>
      <c r="F3557" s="23">
        <f t="shared" si="278"/>
        <v>2</v>
      </c>
      <c r="G3557" s="23" t="str">
        <f t="shared" si="279"/>
        <v>febrero</v>
      </c>
      <c r="H3557" s="2">
        <v>0.68125000000000002</v>
      </c>
      <c r="I3557" t="s">
        <v>26</v>
      </c>
      <c r="J3557" t="str">
        <f>VLOOKUP(ventas_starbucks_2025[[#This Row],[sucursal]],cambio_sucursal[#All],2,0)</f>
        <v>Sucursal San Lorenzo 47</v>
      </c>
      <c r="K3557" t="s">
        <v>89</v>
      </c>
      <c r="L3557" t="s">
        <v>90</v>
      </c>
      <c r="M3557" t="s">
        <v>4</v>
      </c>
      <c r="N3557" t="str">
        <f>IFERROR(VLOOKUP(ventas_starbucks_2025[[#This Row],[tamaño_sucio]],cambio_tamaño[#All],2,0),"Tamaño único")</f>
        <v>Tamaño único</v>
      </c>
      <c r="O3557">
        <v>5</v>
      </c>
      <c r="P3557">
        <v>1613.69</v>
      </c>
      <c r="Q3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7">
        <v>8068.45</v>
      </c>
      <c r="S3557" t="s">
        <v>15</v>
      </c>
      <c r="T3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57" t="str">
        <f>VLOOKUP(ventas_starbucks_2025[[#This Row],[canal_compra]],cambio_canal_compra[#All],2,0)</f>
        <v>Para llevar</v>
      </c>
      <c r="V3557" t="s">
        <v>40</v>
      </c>
      <c r="W3557" t="str">
        <f>VLOOKUP(ventas_starbucks_2025[[#This Row],[método_pago]],cambio_metodo_pago[#All],2,0)</f>
        <v>Efectivo</v>
      </c>
      <c r="X3557" t="s">
        <v>7</v>
      </c>
      <c r="Y3557">
        <v>15</v>
      </c>
      <c r="Z3557" t="str">
        <f>VLOOKUP(ventas_starbucks_2025[[#This Row],[promoción_aplicada5]],promocion_cambiar[#All],2,0)</f>
        <v>Hora Feliz</v>
      </c>
      <c r="AA3557" t="s">
        <v>36</v>
      </c>
      <c r="AB3557" t="s">
        <v>32</v>
      </c>
      <c r="AC3557" t="s">
        <v>41</v>
      </c>
      <c r="AD3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57">
        <v>10.6</v>
      </c>
      <c r="AF3557">
        <v>3</v>
      </c>
      <c r="AG3557">
        <v>19</v>
      </c>
      <c r="AH3557">
        <v>14</v>
      </c>
    </row>
    <row r="3558" spans="1:34" x14ac:dyDescent="0.25">
      <c r="A3558" s="3" t="s">
        <v>3633</v>
      </c>
      <c r="B3558" s="1">
        <v>45658</v>
      </c>
      <c r="C3558" s="23">
        <f t="shared" si="275"/>
        <v>1</v>
      </c>
      <c r="D3558" s="23">
        <f t="shared" si="276"/>
        <v>3</v>
      </c>
      <c r="E3558" s="23" t="str">
        <f t="shared" si="277"/>
        <v>miércoles</v>
      </c>
      <c r="F3558" s="23">
        <f t="shared" si="278"/>
        <v>1</v>
      </c>
      <c r="G3558" s="23" t="str">
        <f t="shared" si="279"/>
        <v>enero</v>
      </c>
      <c r="H3558" s="2">
        <v>0.4201388888888889</v>
      </c>
      <c r="I3558" t="s">
        <v>26</v>
      </c>
      <c r="J3558" t="str">
        <f>VLOOKUP(ventas_starbucks_2025[[#This Row],[sucursal]],cambio_sucursal[#All],2,0)</f>
        <v>Sucursal San Lorenzo 47</v>
      </c>
      <c r="K3558" t="s">
        <v>13</v>
      </c>
      <c r="L3558" t="s">
        <v>14</v>
      </c>
      <c r="M3558" t="s">
        <v>4</v>
      </c>
      <c r="N3558" t="str">
        <f>IFERROR(VLOOKUP(ventas_starbucks_2025[[#This Row],[tamaño_sucio]],cambio_tamaño[#All],2,0),"Tamaño único")</f>
        <v>Tamaño único</v>
      </c>
      <c r="O3558">
        <v>5</v>
      </c>
      <c r="P3558">
        <v>2114.04</v>
      </c>
      <c r="Q3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58">
        <v>10570.2</v>
      </c>
      <c r="S3558" t="s">
        <v>31</v>
      </c>
      <c r="T3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58" t="str">
        <f>VLOOKUP(ventas_starbucks_2025[[#This Row],[canal_compra]],cambio_canal_compra[#All],2,0)</f>
        <v>Entrega domicilio</v>
      </c>
      <c r="V3558" t="s">
        <v>6</v>
      </c>
      <c r="W3558" t="str">
        <f>VLOOKUP(ventas_starbucks_2025[[#This Row],[método_pago]],cambio_metodo_pago[#All],2,0)</f>
        <v>Aplicación móbil</v>
      </c>
      <c r="X3558" t="s">
        <v>22</v>
      </c>
      <c r="Y3558">
        <v>0</v>
      </c>
      <c r="Z3558" t="str">
        <f>VLOOKUP(ventas_starbucks_2025[[#This Row],[promoción_aplicada5]],promocion_cambiar[#All],2,0)</f>
        <v>2x1</v>
      </c>
      <c r="AA3558" t="s">
        <v>51</v>
      </c>
      <c r="AB3558" t="s">
        <v>32</v>
      </c>
      <c r="AC3558" t="s">
        <v>24</v>
      </c>
      <c r="AD3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58">
        <v>3.3</v>
      </c>
      <c r="AF3558">
        <v>5</v>
      </c>
      <c r="AG3558">
        <v>45</v>
      </c>
      <c r="AH3558">
        <v>40</v>
      </c>
    </row>
    <row r="3559" spans="1:34" x14ac:dyDescent="0.25">
      <c r="A3559" s="3" t="s">
        <v>3634</v>
      </c>
      <c r="B3559" s="1">
        <v>45738</v>
      </c>
      <c r="C3559" s="23">
        <f t="shared" si="275"/>
        <v>22</v>
      </c>
      <c r="D3559" s="23">
        <f t="shared" si="276"/>
        <v>6</v>
      </c>
      <c r="E3559" s="23" t="str">
        <f t="shared" si="277"/>
        <v>sábado</v>
      </c>
      <c r="F3559" s="23">
        <f t="shared" si="278"/>
        <v>3</v>
      </c>
      <c r="G3559" s="23" t="str">
        <f t="shared" si="279"/>
        <v>marzo</v>
      </c>
      <c r="H3559" s="2">
        <v>0.73541666666666672</v>
      </c>
      <c r="I3559" t="s">
        <v>1</v>
      </c>
      <c r="J3559" t="str">
        <f>VLOOKUP(ventas_starbucks_2025[[#This Row],[sucursal]],cambio_sucursal[#All],2,0)</f>
        <v>Sucursal Nueva Córdoba</v>
      </c>
      <c r="K3559" t="s">
        <v>82</v>
      </c>
      <c r="L3559" t="s">
        <v>28</v>
      </c>
      <c r="M3559" t="s">
        <v>4</v>
      </c>
      <c r="N3559" t="str">
        <f>IFERROR(VLOOKUP(ventas_starbucks_2025[[#This Row],[tamaño_sucio]],cambio_tamaño[#All],2,0),"Tamaño único")</f>
        <v>Tamaño único</v>
      </c>
      <c r="O3559">
        <v>3</v>
      </c>
      <c r="P3559">
        <v>2259.5500000000002</v>
      </c>
      <c r="Q3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59">
        <v>6778.65</v>
      </c>
      <c r="S3559" t="s">
        <v>15</v>
      </c>
      <c r="T3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59" t="str">
        <f>VLOOKUP(ventas_starbucks_2025[[#This Row],[canal_compra]],cambio_canal_compra[#All],2,0)</f>
        <v>Para llevar</v>
      </c>
      <c r="V3559" t="s">
        <v>40</v>
      </c>
      <c r="W3559" t="str">
        <f>VLOOKUP(ventas_starbucks_2025[[#This Row],[método_pago]],cambio_metodo_pago[#All],2,0)</f>
        <v>Efectivo</v>
      </c>
      <c r="X3559" t="s">
        <v>7</v>
      </c>
      <c r="Y3559">
        <v>10</v>
      </c>
      <c r="Z3559" t="str">
        <f>VLOOKUP(ventas_starbucks_2025[[#This Row],[promoción_aplicada5]],promocion_cambiar[#All],2,0)</f>
        <v>Ninguna</v>
      </c>
      <c r="AA3559" t="s">
        <v>17</v>
      </c>
      <c r="AB3559" t="s">
        <v>32</v>
      </c>
      <c r="AC3559" t="s">
        <v>24</v>
      </c>
      <c r="AD3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9">
        <v>7.6</v>
      </c>
      <c r="AF3559">
        <v>3</v>
      </c>
      <c r="AG3559">
        <v>49</v>
      </c>
      <c r="AH3559">
        <v>46</v>
      </c>
    </row>
    <row r="3560" spans="1:34" x14ac:dyDescent="0.25">
      <c r="A3560" s="3" t="s">
        <v>3635</v>
      </c>
      <c r="B3560" s="1">
        <v>45729</v>
      </c>
      <c r="C3560" s="23">
        <f t="shared" si="275"/>
        <v>13</v>
      </c>
      <c r="D3560" s="23">
        <f t="shared" si="276"/>
        <v>4</v>
      </c>
      <c r="E3560" s="23" t="str">
        <f t="shared" si="277"/>
        <v>jueves</v>
      </c>
      <c r="F3560" s="23">
        <f t="shared" si="278"/>
        <v>3</v>
      </c>
      <c r="G3560" s="23" t="str">
        <f t="shared" si="279"/>
        <v>marzo</v>
      </c>
      <c r="H3560" s="2">
        <v>0.57499999999999996</v>
      </c>
      <c r="I3560" t="s">
        <v>26</v>
      </c>
      <c r="J3560" t="str">
        <f>VLOOKUP(ventas_starbucks_2025[[#This Row],[sucursal]],cambio_sucursal[#All],2,0)</f>
        <v>Sucursal San Lorenzo 47</v>
      </c>
      <c r="K3560" t="s">
        <v>58</v>
      </c>
      <c r="L3560" t="s">
        <v>39</v>
      </c>
      <c r="M3560" t="s">
        <v>4</v>
      </c>
      <c r="N3560" t="str">
        <f>IFERROR(VLOOKUP(ventas_starbucks_2025[[#This Row],[tamaño_sucio]],cambio_tamaño[#All],2,0),"Tamaño único")</f>
        <v>Tamaño único</v>
      </c>
      <c r="O3560">
        <v>5</v>
      </c>
      <c r="P3560">
        <v>1500.47</v>
      </c>
      <c r="Q3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0">
        <v>7502.35</v>
      </c>
      <c r="S3560" t="s">
        <v>15</v>
      </c>
      <c r="T3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60" t="str">
        <f>VLOOKUP(ventas_starbucks_2025[[#This Row],[canal_compra]],cambio_canal_compra[#All],2,0)</f>
        <v>Para llevar</v>
      </c>
      <c r="V3560" t="s">
        <v>40</v>
      </c>
      <c r="W3560" t="str">
        <f>VLOOKUP(ventas_starbucks_2025[[#This Row],[método_pago]],cambio_metodo_pago[#All],2,0)</f>
        <v>Efectivo</v>
      </c>
      <c r="X3560" t="s">
        <v>7</v>
      </c>
      <c r="Y3560">
        <v>10</v>
      </c>
      <c r="Z3560" t="str">
        <f>VLOOKUP(ventas_starbucks_2025[[#This Row],[promoción_aplicada5]],promocion_cambiar[#All],2,0)</f>
        <v>Hora Feliz</v>
      </c>
      <c r="AA3560" t="s">
        <v>36</v>
      </c>
      <c r="AB3560" t="s">
        <v>23</v>
      </c>
      <c r="AC3560" t="s">
        <v>10</v>
      </c>
      <c r="AD3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60">
        <v>4.8</v>
      </c>
      <c r="AF3560">
        <v>3</v>
      </c>
      <c r="AG3560">
        <v>10</v>
      </c>
      <c r="AH3560">
        <v>5</v>
      </c>
    </row>
    <row r="3561" spans="1:34" x14ac:dyDescent="0.25">
      <c r="A3561" s="3" t="s">
        <v>3636</v>
      </c>
      <c r="B3561" s="1">
        <v>45714</v>
      </c>
      <c r="C3561" s="23">
        <f t="shared" si="275"/>
        <v>26</v>
      </c>
      <c r="D3561" s="23">
        <f t="shared" si="276"/>
        <v>3</v>
      </c>
      <c r="E3561" s="23" t="str">
        <f t="shared" si="277"/>
        <v>miércoles</v>
      </c>
      <c r="F3561" s="23">
        <f t="shared" si="278"/>
        <v>2</v>
      </c>
      <c r="G3561" s="23" t="str">
        <f t="shared" si="279"/>
        <v>febrero</v>
      </c>
      <c r="H3561" s="2">
        <v>0.72152777777777777</v>
      </c>
      <c r="I3561" t="s">
        <v>57</v>
      </c>
      <c r="J3561" t="str">
        <f>VLOOKUP(ventas_starbucks_2025[[#This Row],[sucursal]],cambio_sucursal[#All],2,0)</f>
        <v>Sucursal Avda Colón</v>
      </c>
      <c r="K3561" t="s">
        <v>82</v>
      </c>
      <c r="L3561" t="s">
        <v>28</v>
      </c>
      <c r="M3561" t="s">
        <v>4</v>
      </c>
      <c r="N3561" t="str">
        <f>IFERROR(VLOOKUP(ventas_starbucks_2025[[#This Row],[tamaño_sucio]],cambio_tamaño[#All],2,0),"Tamaño único")</f>
        <v>Tamaño único</v>
      </c>
      <c r="O3561">
        <v>3</v>
      </c>
      <c r="P3561">
        <v>2154.84</v>
      </c>
      <c r="Q3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61">
        <v>6464.52</v>
      </c>
      <c r="S3561" t="s">
        <v>31</v>
      </c>
      <c r="T3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61" t="str">
        <f>VLOOKUP(ventas_starbucks_2025[[#This Row],[canal_compra]],cambio_canal_compra[#All],2,0)</f>
        <v>Entrega domicilio</v>
      </c>
      <c r="V3561" t="s">
        <v>40</v>
      </c>
      <c r="W3561" t="str">
        <f>VLOOKUP(ventas_starbucks_2025[[#This Row],[método_pago]],cambio_metodo_pago[#All],2,0)</f>
        <v>Efectivo</v>
      </c>
      <c r="X3561" t="s">
        <v>7</v>
      </c>
      <c r="Y3561">
        <v>0</v>
      </c>
      <c r="Z3561" t="str">
        <f>VLOOKUP(ventas_starbucks_2025[[#This Row],[promoción_aplicada5]],promocion_cambiar[#All],2,0)</f>
        <v>Combo</v>
      </c>
      <c r="AA3561" t="s">
        <v>8</v>
      </c>
      <c r="AB3561" t="s">
        <v>52</v>
      </c>
      <c r="AC3561" t="s">
        <v>41</v>
      </c>
      <c r="AD3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61">
        <v>10.4</v>
      </c>
      <c r="AF3561">
        <v>5</v>
      </c>
      <c r="AG3561">
        <v>29</v>
      </c>
      <c r="AH3561">
        <v>26</v>
      </c>
    </row>
    <row r="3562" spans="1:34" x14ac:dyDescent="0.25">
      <c r="A3562" s="3" t="s">
        <v>3637</v>
      </c>
      <c r="B3562" s="1">
        <v>45732</v>
      </c>
      <c r="C3562" s="23">
        <f t="shared" si="275"/>
        <v>16</v>
      </c>
      <c r="D3562" s="23">
        <f t="shared" si="276"/>
        <v>7</v>
      </c>
      <c r="E3562" s="23" t="str">
        <f t="shared" si="277"/>
        <v>domingo</v>
      </c>
      <c r="F3562" s="23">
        <f t="shared" si="278"/>
        <v>3</v>
      </c>
      <c r="G3562" s="23" t="str">
        <f t="shared" si="279"/>
        <v>marzo</v>
      </c>
      <c r="H3562" s="2">
        <v>0.74305555555555558</v>
      </c>
      <c r="I3562" t="s">
        <v>1</v>
      </c>
      <c r="J3562" t="str">
        <f>VLOOKUP(ventas_starbucks_2025[[#This Row],[sucursal]],cambio_sucursal[#All],2,0)</f>
        <v>Sucursal Nueva Córdoba</v>
      </c>
      <c r="K3562" t="s">
        <v>89</v>
      </c>
      <c r="L3562" t="s">
        <v>90</v>
      </c>
      <c r="M3562" t="s">
        <v>4</v>
      </c>
      <c r="N3562" t="str">
        <f>IFERROR(VLOOKUP(ventas_starbucks_2025[[#This Row],[tamaño_sucio]],cambio_tamaño[#All],2,0),"Tamaño único")</f>
        <v>Tamaño único</v>
      </c>
      <c r="O3562">
        <v>3</v>
      </c>
      <c r="P3562">
        <v>1657.63</v>
      </c>
      <c r="Q3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2">
        <v>4972.8900000000003</v>
      </c>
      <c r="S3562" t="s">
        <v>15</v>
      </c>
      <c r="T3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2" t="str">
        <f>VLOOKUP(ventas_starbucks_2025[[#This Row],[canal_compra]],cambio_canal_compra[#All],2,0)</f>
        <v>Para llevar</v>
      </c>
      <c r="V3562" t="s">
        <v>6</v>
      </c>
      <c r="W3562" t="str">
        <f>VLOOKUP(ventas_starbucks_2025[[#This Row],[método_pago]],cambio_metodo_pago[#All],2,0)</f>
        <v>Aplicación móbil</v>
      </c>
      <c r="X3562" t="s">
        <v>22</v>
      </c>
      <c r="Y3562">
        <v>0</v>
      </c>
      <c r="Z3562" t="str">
        <f>VLOOKUP(ventas_starbucks_2025[[#This Row],[promoción_aplicada5]],promocion_cambiar[#All],2,0)</f>
        <v>Ninguna</v>
      </c>
      <c r="AA3562" t="s">
        <v>17</v>
      </c>
      <c r="AB3562" t="s">
        <v>52</v>
      </c>
      <c r="AC3562" t="s">
        <v>41</v>
      </c>
      <c r="AD3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62">
        <v>10.6</v>
      </c>
      <c r="AF3562">
        <v>1</v>
      </c>
      <c r="AG3562">
        <v>38</v>
      </c>
      <c r="AH3562">
        <v>35</v>
      </c>
    </row>
    <row r="3563" spans="1:34" x14ac:dyDescent="0.25">
      <c r="A3563" s="3" t="s">
        <v>3638</v>
      </c>
      <c r="B3563" s="1">
        <v>45671</v>
      </c>
      <c r="C3563" s="23">
        <f t="shared" si="275"/>
        <v>14</v>
      </c>
      <c r="D3563" s="23">
        <f t="shared" si="276"/>
        <v>2</v>
      </c>
      <c r="E3563" s="23" t="str">
        <f t="shared" si="277"/>
        <v>martes</v>
      </c>
      <c r="F3563" s="23">
        <f t="shared" si="278"/>
        <v>1</v>
      </c>
      <c r="G3563" s="23" t="str">
        <f t="shared" si="279"/>
        <v>enero</v>
      </c>
      <c r="H3563" s="2">
        <v>0.39097222222222222</v>
      </c>
      <c r="I3563" t="s">
        <v>1</v>
      </c>
      <c r="J3563" t="str">
        <f>VLOOKUP(ventas_starbucks_2025[[#This Row],[sucursal]],cambio_sucursal[#All],2,0)</f>
        <v>Sucursal Nueva Córdoba</v>
      </c>
      <c r="K3563" t="s">
        <v>58</v>
      </c>
      <c r="L3563" t="s">
        <v>39</v>
      </c>
      <c r="M3563" t="s">
        <v>4</v>
      </c>
      <c r="N3563" t="str">
        <f>IFERROR(VLOOKUP(ventas_starbucks_2025[[#This Row],[tamaño_sucio]],cambio_tamaño[#All],2,0),"Tamaño único")</f>
        <v>Tamaño único</v>
      </c>
      <c r="O3563">
        <v>1</v>
      </c>
      <c r="P3563">
        <v>1389.7</v>
      </c>
      <c r="Q3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3">
        <v>1389.7</v>
      </c>
      <c r="S3563" t="s">
        <v>5</v>
      </c>
      <c r="T3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3" t="str">
        <f>VLOOKUP(ventas_starbucks_2025[[#This Row],[canal_compra]],cambio_canal_compra[#All],2,0)</f>
        <v>En tienda</v>
      </c>
      <c r="V3563" t="s">
        <v>16</v>
      </c>
      <c r="W3563" t="str">
        <f>VLOOKUP(ventas_starbucks_2025[[#This Row],[método_pago]],cambio_metodo_pago[#All],2,0)</f>
        <v>Tarjeta</v>
      </c>
      <c r="X3563" t="s">
        <v>22</v>
      </c>
      <c r="Y3563">
        <v>0</v>
      </c>
      <c r="Z3563" t="str">
        <f>VLOOKUP(ventas_starbucks_2025[[#This Row],[promoción_aplicada5]],promocion_cambiar[#All],2,0)</f>
        <v>2x1</v>
      </c>
      <c r="AA3563" t="s">
        <v>51</v>
      </c>
      <c r="AB3563" t="s">
        <v>9</v>
      </c>
      <c r="AC3563" t="s">
        <v>24</v>
      </c>
      <c r="AD3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3">
        <v>6.7</v>
      </c>
      <c r="AF3563">
        <v>1</v>
      </c>
      <c r="AG3563">
        <v>41</v>
      </c>
      <c r="AH3563">
        <v>40</v>
      </c>
    </row>
    <row r="3564" spans="1:34" x14ac:dyDescent="0.25">
      <c r="A3564" s="3" t="s">
        <v>3639</v>
      </c>
      <c r="B3564" s="1">
        <v>45710</v>
      </c>
      <c r="C3564" s="23">
        <f t="shared" si="275"/>
        <v>22</v>
      </c>
      <c r="D3564" s="23">
        <f t="shared" si="276"/>
        <v>6</v>
      </c>
      <c r="E3564" s="1" t="str">
        <f t="shared" si="277"/>
        <v>sábado</v>
      </c>
      <c r="F3564" s="23">
        <f t="shared" si="278"/>
        <v>2</v>
      </c>
      <c r="G3564" s="1" t="str">
        <f t="shared" si="279"/>
        <v>febrero</v>
      </c>
      <c r="H3564" s="2">
        <v>0.47916666666666669</v>
      </c>
      <c r="I3564" t="s">
        <v>26</v>
      </c>
      <c r="J3564" t="str">
        <f>VLOOKUP(ventas_starbucks_2025[[#This Row],[sucursal]],cambio_sucursal[#All],2,0)</f>
        <v>Sucursal San Lorenzo 47</v>
      </c>
      <c r="K3564" t="s">
        <v>34</v>
      </c>
      <c r="L3564" t="s">
        <v>35</v>
      </c>
      <c r="M3564" t="s">
        <v>4</v>
      </c>
      <c r="N3564" t="str">
        <f>IFERROR(VLOOKUP(ventas_starbucks_2025[[#This Row],[tamaño_sucio]],cambio_tamaño[#All],2,0),"Tamaño único")</f>
        <v>Tamaño único</v>
      </c>
      <c r="O3564">
        <v>1</v>
      </c>
      <c r="P3564">
        <v>1323.56</v>
      </c>
      <c r="Q3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4">
        <v>1323.56</v>
      </c>
      <c r="S3564" t="s">
        <v>31</v>
      </c>
      <c r="T3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4" t="str">
        <f>VLOOKUP(ventas_starbucks_2025[[#This Row],[canal_compra]],cambio_canal_compra[#All],2,0)</f>
        <v>Entrega domicilio</v>
      </c>
      <c r="V3564" t="s">
        <v>6</v>
      </c>
      <c r="W3564" t="str">
        <f>VLOOKUP(ventas_starbucks_2025[[#This Row],[método_pago]],cambio_metodo_pago[#All],2,0)</f>
        <v>Aplicación móbil</v>
      </c>
      <c r="X3564" t="s">
        <v>7</v>
      </c>
      <c r="Y3564">
        <v>10</v>
      </c>
      <c r="Z3564" t="str">
        <f>VLOOKUP(ventas_starbucks_2025[[#This Row],[promoción_aplicada5]],promocion_cambiar[#All],2,0)</f>
        <v>2x1</v>
      </c>
      <c r="AA3564" t="s">
        <v>51</v>
      </c>
      <c r="AB3564" t="s">
        <v>52</v>
      </c>
      <c r="AC3564" t="s">
        <v>10</v>
      </c>
      <c r="AD3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4">
        <v>7.2</v>
      </c>
      <c r="AF3564">
        <v>2</v>
      </c>
      <c r="AG3564">
        <v>11</v>
      </c>
      <c r="AH3564">
        <v>10</v>
      </c>
    </row>
    <row r="3565" spans="1:34" x14ac:dyDescent="0.25">
      <c r="A3565" s="3" t="s">
        <v>3640</v>
      </c>
      <c r="B3565" s="1">
        <v>45681</v>
      </c>
      <c r="C3565" s="23">
        <f t="shared" si="275"/>
        <v>24</v>
      </c>
      <c r="D3565" s="23">
        <f t="shared" si="276"/>
        <v>5</v>
      </c>
      <c r="E3565" s="23" t="str">
        <f t="shared" si="277"/>
        <v>viernes</v>
      </c>
      <c r="F3565" s="23">
        <f t="shared" si="278"/>
        <v>1</v>
      </c>
      <c r="G3565" s="23" t="str">
        <f t="shared" si="279"/>
        <v>enero</v>
      </c>
      <c r="H3565" s="2">
        <v>0.41249999999999998</v>
      </c>
      <c r="I3565" t="s">
        <v>12</v>
      </c>
      <c r="J3565" t="str">
        <f>VLOOKUP(ventas_starbucks_2025[[#This Row],[sucursal]],cambio_sucursal[#All],2,0)</f>
        <v>Sucursal Córdoba Shopping</v>
      </c>
      <c r="K3565" t="s">
        <v>69</v>
      </c>
      <c r="L3565" t="s">
        <v>70</v>
      </c>
      <c r="M3565" t="s">
        <v>50</v>
      </c>
      <c r="N3565" t="str">
        <f>IFERROR(VLOOKUP(ventas_starbucks_2025[[#This Row],[tamaño_sucio]],cambio_tamaño[#All],2,0),"Tamaño único")</f>
        <v>Mediano</v>
      </c>
      <c r="O3565">
        <v>3</v>
      </c>
      <c r="P3565">
        <v>1836.72</v>
      </c>
      <c r="Q3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5">
        <v>5510.16</v>
      </c>
      <c r="S3565" t="s">
        <v>15</v>
      </c>
      <c r="T3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65" t="str">
        <f>VLOOKUP(ventas_starbucks_2025[[#This Row],[canal_compra]],cambio_canal_compra[#All],2,0)</f>
        <v>Para llevar</v>
      </c>
      <c r="V3565" t="s">
        <v>6</v>
      </c>
      <c r="W3565" t="str">
        <f>VLOOKUP(ventas_starbucks_2025[[#This Row],[método_pago]],cambio_metodo_pago[#All],2,0)</f>
        <v>Aplicación móbil</v>
      </c>
      <c r="X3565" t="s">
        <v>22</v>
      </c>
      <c r="Y3565">
        <v>0</v>
      </c>
      <c r="Z3565" t="str">
        <f>VLOOKUP(ventas_starbucks_2025[[#This Row],[promoción_aplicada5]],promocion_cambiar[#All],2,0)</f>
        <v>Hora Feliz</v>
      </c>
      <c r="AA3565" t="s">
        <v>36</v>
      </c>
      <c r="AB3565" t="s">
        <v>9</v>
      </c>
      <c r="AC3565" t="s">
        <v>41</v>
      </c>
      <c r="AD3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5">
        <v>9.3000000000000007</v>
      </c>
      <c r="AF3565">
        <v>3</v>
      </c>
      <c r="AG3565">
        <v>24</v>
      </c>
      <c r="AH3565">
        <v>21</v>
      </c>
    </row>
    <row r="3566" spans="1:34" x14ac:dyDescent="0.25">
      <c r="A3566" s="3" t="s">
        <v>3641</v>
      </c>
      <c r="B3566" s="1">
        <v>45705</v>
      </c>
      <c r="C3566" s="23">
        <f t="shared" si="275"/>
        <v>17</v>
      </c>
      <c r="D3566" s="23">
        <f t="shared" si="276"/>
        <v>1</v>
      </c>
      <c r="E3566" s="23" t="str">
        <f t="shared" si="277"/>
        <v>lunes</v>
      </c>
      <c r="F3566" s="23">
        <f t="shared" si="278"/>
        <v>2</v>
      </c>
      <c r="G3566" s="23" t="str">
        <f t="shared" si="279"/>
        <v>febrero</v>
      </c>
      <c r="H3566" s="2">
        <v>0.84305555555555556</v>
      </c>
      <c r="I3566" t="s">
        <v>57</v>
      </c>
      <c r="J3566" t="str">
        <f>VLOOKUP(ventas_starbucks_2025[[#This Row],[sucursal]],cambio_sucursal[#All],2,0)</f>
        <v>Sucursal Avda Colón</v>
      </c>
      <c r="K3566" t="s">
        <v>284</v>
      </c>
      <c r="L3566" t="s">
        <v>35</v>
      </c>
      <c r="M3566" t="s">
        <v>4</v>
      </c>
      <c r="N3566" t="str">
        <f>IFERROR(VLOOKUP(ventas_starbucks_2025[[#This Row],[tamaño_sucio]],cambio_tamaño[#All],2,0),"Tamaño único")</f>
        <v>Tamaño único</v>
      </c>
      <c r="O3566">
        <v>5</v>
      </c>
      <c r="P3566">
        <v>907.07</v>
      </c>
      <c r="Q3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66">
        <v>4535.3500000000004</v>
      </c>
      <c r="S3566" t="s">
        <v>5</v>
      </c>
      <c r="T3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6" t="str">
        <f>VLOOKUP(ventas_starbucks_2025[[#This Row],[canal_compra]],cambio_canal_compra[#All],2,0)</f>
        <v>En tienda</v>
      </c>
      <c r="V3566" t="s">
        <v>16</v>
      </c>
      <c r="W3566" t="str">
        <f>VLOOKUP(ventas_starbucks_2025[[#This Row],[método_pago]],cambio_metodo_pago[#All],2,0)</f>
        <v>Tarjeta</v>
      </c>
      <c r="X3566" t="s">
        <v>7</v>
      </c>
      <c r="Y3566">
        <v>10</v>
      </c>
      <c r="Z3566" t="str">
        <f>VLOOKUP(ventas_starbucks_2025[[#This Row],[promoción_aplicada5]],promocion_cambiar[#All],2,0)</f>
        <v>Combo</v>
      </c>
      <c r="AA3566" t="s">
        <v>8</v>
      </c>
      <c r="AB3566" t="s">
        <v>23</v>
      </c>
      <c r="AC3566" t="s">
        <v>24</v>
      </c>
      <c r="AD3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66">
        <v>13.1</v>
      </c>
      <c r="AF3566">
        <v>1</v>
      </c>
      <c r="AG3566">
        <v>27</v>
      </c>
      <c r="AH3566">
        <v>22</v>
      </c>
    </row>
    <row r="3567" spans="1:34" x14ac:dyDescent="0.25">
      <c r="A3567" s="3" t="s">
        <v>3642</v>
      </c>
      <c r="B3567" s="1">
        <v>45676</v>
      </c>
      <c r="C3567" s="23">
        <f t="shared" si="275"/>
        <v>19</v>
      </c>
      <c r="D3567" s="23">
        <f t="shared" si="276"/>
        <v>7</v>
      </c>
      <c r="E3567" s="23" t="str">
        <f t="shared" si="277"/>
        <v>domingo</v>
      </c>
      <c r="F3567" s="23">
        <f t="shared" si="278"/>
        <v>1</v>
      </c>
      <c r="G3567" s="23" t="str">
        <f t="shared" si="279"/>
        <v>enero</v>
      </c>
      <c r="H3567" s="2">
        <v>0.69166666666666665</v>
      </c>
      <c r="I3567" t="s">
        <v>1</v>
      </c>
      <c r="J3567" t="str">
        <f>VLOOKUP(ventas_starbucks_2025[[#This Row],[sucursal]],cambio_sucursal[#All],2,0)</f>
        <v>Sucursal Nueva Córdoba</v>
      </c>
      <c r="K3567" t="s">
        <v>2</v>
      </c>
      <c r="L3567" t="s">
        <v>3</v>
      </c>
      <c r="M3567" t="s">
        <v>4</v>
      </c>
      <c r="N3567" t="str">
        <f>IFERROR(VLOOKUP(ventas_starbucks_2025[[#This Row],[tamaño_sucio]],cambio_tamaño[#All],2,0),"Tamaño único")</f>
        <v>Tamaño único</v>
      </c>
      <c r="O3567">
        <v>4</v>
      </c>
      <c r="P3567">
        <v>2793.43</v>
      </c>
      <c r="Q3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67">
        <v>11173.72</v>
      </c>
      <c r="S3567" t="s">
        <v>5</v>
      </c>
      <c r="T3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67" t="str">
        <f>VLOOKUP(ventas_starbucks_2025[[#This Row],[canal_compra]],cambio_canal_compra[#All],2,0)</f>
        <v>En tienda</v>
      </c>
      <c r="V3567" t="s">
        <v>40</v>
      </c>
      <c r="W3567" t="str">
        <f>VLOOKUP(ventas_starbucks_2025[[#This Row],[método_pago]],cambio_metodo_pago[#All],2,0)</f>
        <v>Efectivo</v>
      </c>
      <c r="X3567" t="s">
        <v>22</v>
      </c>
      <c r="Y3567">
        <v>0</v>
      </c>
      <c r="Z3567" t="str">
        <f>VLOOKUP(ventas_starbucks_2025[[#This Row],[promoción_aplicada5]],promocion_cambiar[#All],2,0)</f>
        <v>Ninguna</v>
      </c>
      <c r="AA3567" t="s">
        <v>17</v>
      </c>
      <c r="AB3567" t="s">
        <v>29</v>
      </c>
      <c r="AC3567" t="s">
        <v>10</v>
      </c>
      <c r="AD3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67">
        <v>13.7</v>
      </c>
      <c r="AF3567">
        <v>2</v>
      </c>
      <c r="AG3567">
        <v>42</v>
      </c>
      <c r="AH3567">
        <v>38</v>
      </c>
    </row>
    <row r="3568" spans="1:34" x14ac:dyDescent="0.25">
      <c r="A3568" s="3" t="s">
        <v>3643</v>
      </c>
      <c r="B3568" s="1">
        <v>45716</v>
      </c>
      <c r="C3568" s="23">
        <f t="shared" si="275"/>
        <v>28</v>
      </c>
      <c r="D3568" s="23">
        <f t="shared" si="276"/>
        <v>5</v>
      </c>
      <c r="E3568" s="1" t="str">
        <f t="shared" si="277"/>
        <v>viernes</v>
      </c>
      <c r="F3568" s="23">
        <f t="shared" si="278"/>
        <v>2</v>
      </c>
      <c r="G3568" s="1" t="str">
        <f t="shared" si="279"/>
        <v>febrero</v>
      </c>
      <c r="H3568" s="2">
        <v>0.51041666666666663</v>
      </c>
      <c r="I3568" t="s">
        <v>12</v>
      </c>
      <c r="J3568" t="str">
        <f>VLOOKUP(ventas_starbucks_2025[[#This Row],[sucursal]],cambio_sucursal[#All],2,0)</f>
        <v>Sucursal Córdoba Shopping</v>
      </c>
      <c r="K3568" t="s">
        <v>132</v>
      </c>
      <c r="L3568" t="s">
        <v>35</v>
      </c>
      <c r="M3568" t="s">
        <v>4</v>
      </c>
      <c r="N3568" t="str">
        <f>IFERROR(VLOOKUP(ventas_starbucks_2025[[#This Row],[tamaño_sucio]],cambio_tamaño[#All],2,0),"Tamaño único")</f>
        <v>Tamaño único</v>
      </c>
      <c r="O3568">
        <v>4</v>
      </c>
      <c r="P3568">
        <v>1490.66</v>
      </c>
      <c r="Q3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8">
        <v>5962.64</v>
      </c>
      <c r="S3568" t="s">
        <v>15</v>
      </c>
      <c r="T3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68" t="str">
        <f>VLOOKUP(ventas_starbucks_2025[[#This Row],[canal_compra]],cambio_canal_compra[#All],2,0)</f>
        <v>Para llevar</v>
      </c>
      <c r="V3568" t="s">
        <v>16</v>
      </c>
      <c r="W3568" t="str">
        <f>VLOOKUP(ventas_starbucks_2025[[#This Row],[método_pago]],cambio_metodo_pago[#All],2,0)</f>
        <v>Tarjeta</v>
      </c>
      <c r="X3568" t="s">
        <v>22</v>
      </c>
      <c r="Y3568">
        <v>0</v>
      </c>
      <c r="Z3568" t="str">
        <f>VLOOKUP(ventas_starbucks_2025[[#This Row],[promoción_aplicada5]],promocion_cambiar[#All],2,0)</f>
        <v>2x1</v>
      </c>
      <c r="AA3568" t="s">
        <v>51</v>
      </c>
      <c r="AB3568" t="s">
        <v>23</v>
      </c>
      <c r="AC3568" t="s">
        <v>10</v>
      </c>
      <c r="AD3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68">
        <v>13.8</v>
      </c>
      <c r="AF3568">
        <v>4</v>
      </c>
      <c r="AG3568">
        <v>34</v>
      </c>
      <c r="AH3568">
        <v>30</v>
      </c>
    </row>
    <row r="3569" spans="1:34" x14ac:dyDescent="0.25">
      <c r="A3569" s="3" t="s">
        <v>3644</v>
      </c>
      <c r="B3569" s="1">
        <v>45754</v>
      </c>
      <c r="C3569" s="23">
        <f t="shared" si="275"/>
        <v>7</v>
      </c>
      <c r="D3569" s="23">
        <f t="shared" si="276"/>
        <v>1</v>
      </c>
      <c r="E3569" s="23" t="str">
        <f t="shared" si="277"/>
        <v>lunes</v>
      </c>
      <c r="F3569" s="23">
        <f t="shared" si="278"/>
        <v>4</v>
      </c>
      <c r="G3569" s="23" t="str">
        <f t="shared" si="279"/>
        <v>abril</v>
      </c>
      <c r="H3569" s="2">
        <v>0.73055555555555551</v>
      </c>
      <c r="I3569" t="s">
        <v>1</v>
      </c>
      <c r="J3569" t="str">
        <f>VLOOKUP(ventas_starbucks_2025[[#This Row],[sucursal]],cambio_sucursal[#All],2,0)</f>
        <v>Sucursal Nueva Córdoba</v>
      </c>
      <c r="K3569" t="s">
        <v>48</v>
      </c>
      <c r="L3569" t="s">
        <v>49</v>
      </c>
      <c r="M3569" t="s">
        <v>45</v>
      </c>
      <c r="N3569" t="str">
        <f>IFERROR(VLOOKUP(ventas_starbucks_2025[[#This Row],[tamaño_sucio]],cambio_tamaño[#All],2,0),"Tamaño único")</f>
        <v>Grande</v>
      </c>
      <c r="O3569">
        <v>5</v>
      </c>
      <c r="P3569">
        <v>1515.5</v>
      </c>
      <c r="Q3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9">
        <v>7577.5</v>
      </c>
      <c r="S3569" t="s">
        <v>5</v>
      </c>
      <c r="T3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69" t="str">
        <f>VLOOKUP(ventas_starbucks_2025[[#This Row],[canal_compra]],cambio_canal_compra[#All],2,0)</f>
        <v>En tienda</v>
      </c>
      <c r="V3569" t="s">
        <v>16</v>
      </c>
      <c r="W3569" t="str">
        <f>VLOOKUP(ventas_starbucks_2025[[#This Row],[método_pago]],cambio_metodo_pago[#All],2,0)</f>
        <v>Tarjeta</v>
      </c>
      <c r="X3569" t="s">
        <v>22</v>
      </c>
      <c r="Y3569">
        <v>0</v>
      </c>
      <c r="Z3569" t="str">
        <f>VLOOKUP(ventas_starbucks_2025[[#This Row],[promoción_aplicada5]],promocion_cambiar[#All],2,0)</f>
        <v>2x1</v>
      </c>
      <c r="AA3569" t="s">
        <v>51</v>
      </c>
      <c r="AB3569" t="s">
        <v>32</v>
      </c>
      <c r="AC3569" t="s">
        <v>41</v>
      </c>
      <c r="AD3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9">
        <v>7.7</v>
      </c>
      <c r="AF3569">
        <v>4</v>
      </c>
      <c r="AG3569">
        <v>13</v>
      </c>
      <c r="AH3569">
        <v>8</v>
      </c>
    </row>
    <row r="3570" spans="1:34" x14ac:dyDescent="0.25">
      <c r="A3570" s="3" t="s">
        <v>3645</v>
      </c>
      <c r="B3570" s="1">
        <v>45675</v>
      </c>
      <c r="C3570" s="23">
        <f t="shared" si="275"/>
        <v>18</v>
      </c>
      <c r="D3570" s="23">
        <f t="shared" si="276"/>
        <v>6</v>
      </c>
      <c r="E3570" s="23" t="str">
        <f t="shared" si="277"/>
        <v>sábado</v>
      </c>
      <c r="F3570" s="23">
        <f t="shared" si="278"/>
        <v>1</v>
      </c>
      <c r="G3570" s="23" t="str">
        <f t="shared" si="279"/>
        <v>enero</v>
      </c>
      <c r="H3570" s="2">
        <v>0.69791666666666663</v>
      </c>
      <c r="I3570" t="s">
        <v>1</v>
      </c>
      <c r="J3570" t="str">
        <f>VLOOKUP(ventas_starbucks_2025[[#This Row],[sucursal]],cambio_sucursal[#All],2,0)</f>
        <v>Sucursal Nueva Córdoba</v>
      </c>
      <c r="K3570" t="s">
        <v>27</v>
      </c>
      <c r="L3570" t="s">
        <v>28</v>
      </c>
      <c r="M3570" t="s">
        <v>4</v>
      </c>
      <c r="N3570" t="str">
        <f>IFERROR(VLOOKUP(ventas_starbucks_2025[[#This Row],[tamaño_sucio]],cambio_tamaño[#All],2,0),"Tamaño único")</f>
        <v>Tamaño único</v>
      </c>
      <c r="O3570">
        <v>3</v>
      </c>
      <c r="P3570">
        <v>2963.17</v>
      </c>
      <c r="Q3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70">
        <v>8889.51</v>
      </c>
      <c r="S3570" t="s">
        <v>5</v>
      </c>
      <c r="T3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70" t="str">
        <f>VLOOKUP(ventas_starbucks_2025[[#This Row],[canal_compra]],cambio_canal_compra[#All],2,0)</f>
        <v>En tienda</v>
      </c>
      <c r="V3570" t="s">
        <v>6</v>
      </c>
      <c r="W3570" t="str">
        <f>VLOOKUP(ventas_starbucks_2025[[#This Row],[método_pago]],cambio_metodo_pago[#All],2,0)</f>
        <v>Aplicación móbil</v>
      </c>
      <c r="X3570" t="s">
        <v>22</v>
      </c>
      <c r="Y3570">
        <v>0</v>
      </c>
      <c r="Z3570" t="str">
        <f>VLOOKUP(ventas_starbucks_2025[[#This Row],[promoción_aplicada5]],promocion_cambiar[#All],2,0)</f>
        <v>Hora Feliz</v>
      </c>
      <c r="AA3570" t="s">
        <v>36</v>
      </c>
      <c r="AB3570" t="s">
        <v>52</v>
      </c>
      <c r="AC3570" t="s">
        <v>10</v>
      </c>
      <c r="AD3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0">
        <v>6.7</v>
      </c>
      <c r="AF3570">
        <v>2</v>
      </c>
      <c r="AG3570">
        <v>29</v>
      </c>
      <c r="AH3570">
        <v>26</v>
      </c>
    </row>
    <row r="3571" spans="1:34" x14ac:dyDescent="0.25">
      <c r="A3571" s="3" t="s">
        <v>3646</v>
      </c>
      <c r="B3571" s="1">
        <v>45763</v>
      </c>
      <c r="C3571" s="23">
        <f t="shared" si="275"/>
        <v>16</v>
      </c>
      <c r="D3571" s="23">
        <f t="shared" si="276"/>
        <v>3</v>
      </c>
      <c r="E3571" s="23" t="str">
        <f t="shared" si="277"/>
        <v>miércoles</v>
      </c>
      <c r="F3571" s="23">
        <f t="shared" si="278"/>
        <v>4</v>
      </c>
      <c r="G3571" s="23" t="str">
        <f t="shared" si="279"/>
        <v>abril</v>
      </c>
      <c r="H3571" s="2">
        <v>0.43263888888888891</v>
      </c>
      <c r="I3571" t="s">
        <v>26</v>
      </c>
      <c r="J3571" t="str">
        <f>VLOOKUP(ventas_starbucks_2025[[#This Row],[sucursal]],cambio_sucursal[#All],2,0)</f>
        <v>Sucursal San Lorenzo 47</v>
      </c>
      <c r="K3571" t="s">
        <v>48</v>
      </c>
      <c r="L3571" t="s">
        <v>49</v>
      </c>
      <c r="M3571" t="s">
        <v>55</v>
      </c>
      <c r="N3571" t="str">
        <f>IFERROR(VLOOKUP(ventas_starbucks_2025[[#This Row],[tamaño_sucio]],cambio_tamaño[#All],2,0),"Tamaño único")</f>
        <v>Pequeño</v>
      </c>
      <c r="O3571">
        <v>2</v>
      </c>
      <c r="P3571">
        <v>2017.06</v>
      </c>
      <c r="Q3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71">
        <v>4034.12</v>
      </c>
      <c r="S3571" t="s">
        <v>15</v>
      </c>
      <c r="T3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1" t="str">
        <f>VLOOKUP(ventas_starbucks_2025[[#This Row],[canal_compra]],cambio_canal_compra[#All],2,0)</f>
        <v>Para llevar</v>
      </c>
      <c r="V3571" t="s">
        <v>6</v>
      </c>
      <c r="W3571" t="str">
        <f>VLOOKUP(ventas_starbucks_2025[[#This Row],[método_pago]],cambio_metodo_pago[#All],2,0)</f>
        <v>Aplicación móbil</v>
      </c>
      <c r="X3571" t="s">
        <v>22</v>
      </c>
      <c r="Y3571">
        <v>0</v>
      </c>
      <c r="Z3571" t="str">
        <f>VLOOKUP(ventas_starbucks_2025[[#This Row],[promoción_aplicada5]],promocion_cambiar[#All],2,0)</f>
        <v>2x1</v>
      </c>
      <c r="AA3571" t="s">
        <v>51</v>
      </c>
      <c r="AB3571" t="s">
        <v>32</v>
      </c>
      <c r="AC3571" t="s">
        <v>24</v>
      </c>
      <c r="AD3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71">
        <v>11.9</v>
      </c>
      <c r="AF3571">
        <v>5</v>
      </c>
      <c r="AG3571">
        <v>48</v>
      </c>
      <c r="AH3571">
        <v>46</v>
      </c>
    </row>
    <row r="3572" spans="1:34" x14ac:dyDescent="0.25">
      <c r="A3572" s="3" t="s">
        <v>3647</v>
      </c>
      <c r="B3572" s="1">
        <v>45705</v>
      </c>
      <c r="C3572" s="23">
        <f t="shared" si="275"/>
        <v>17</v>
      </c>
      <c r="D3572" s="23">
        <f t="shared" si="276"/>
        <v>1</v>
      </c>
      <c r="E3572" s="1" t="str">
        <f t="shared" si="277"/>
        <v>lunes</v>
      </c>
      <c r="F3572" s="23">
        <f t="shared" si="278"/>
        <v>2</v>
      </c>
      <c r="G3572" s="1" t="str">
        <f t="shared" si="279"/>
        <v>febrero</v>
      </c>
      <c r="H3572" s="2">
        <v>0.5541666666666667</v>
      </c>
      <c r="I3572" t="s">
        <v>1</v>
      </c>
      <c r="J3572" t="str">
        <f>VLOOKUP(ventas_starbucks_2025[[#This Row],[sucursal]],cambio_sucursal[#All],2,0)</f>
        <v>Sucursal Nueva Córdoba</v>
      </c>
      <c r="K3572" t="s">
        <v>284</v>
      </c>
      <c r="L3572" t="s">
        <v>35</v>
      </c>
      <c r="M3572" t="s">
        <v>4</v>
      </c>
      <c r="N3572" t="str">
        <f>IFERROR(VLOOKUP(ventas_starbucks_2025[[#This Row],[tamaño_sucio]],cambio_tamaño[#All],2,0),"Tamaño único")</f>
        <v>Tamaño único</v>
      </c>
      <c r="O3572">
        <v>4</v>
      </c>
      <c r="P3572">
        <v>1388.62</v>
      </c>
      <c r="Q3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2">
        <v>5554.48</v>
      </c>
      <c r="S3572" t="s">
        <v>31</v>
      </c>
      <c r="T3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72" t="str">
        <f>VLOOKUP(ventas_starbucks_2025[[#This Row],[canal_compra]],cambio_canal_compra[#All],2,0)</f>
        <v>Entrega domicilio</v>
      </c>
      <c r="V3572" t="s">
        <v>40</v>
      </c>
      <c r="W3572" t="str">
        <f>VLOOKUP(ventas_starbucks_2025[[#This Row],[método_pago]],cambio_metodo_pago[#All],2,0)</f>
        <v>Efectivo</v>
      </c>
      <c r="X3572" t="s">
        <v>7</v>
      </c>
      <c r="Y3572">
        <v>0</v>
      </c>
      <c r="Z3572" t="str">
        <f>VLOOKUP(ventas_starbucks_2025[[#This Row],[promoción_aplicada5]],promocion_cambiar[#All],2,0)</f>
        <v>Hora Feliz</v>
      </c>
      <c r="AA3572" t="s">
        <v>36</v>
      </c>
      <c r="AB3572" t="s">
        <v>23</v>
      </c>
      <c r="AC3572" t="s">
        <v>24</v>
      </c>
      <c r="AD3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2">
        <v>6</v>
      </c>
      <c r="AF3572">
        <v>1</v>
      </c>
      <c r="AG3572">
        <v>32</v>
      </c>
      <c r="AH3572">
        <v>28</v>
      </c>
    </row>
    <row r="3573" spans="1:34" x14ac:dyDescent="0.25">
      <c r="A3573" s="3" t="s">
        <v>3648</v>
      </c>
      <c r="B3573" s="1">
        <v>45727</v>
      </c>
      <c r="C3573" s="23">
        <f t="shared" si="275"/>
        <v>11</v>
      </c>
      <c r="D3573" s="23">
        <f t="shared" si="276"/>
        <v>2</v>
      </c>
      <c r="E3573" s="23" t="str">
        <f t="shared" si="277"/>
        <v>martes</v>
      </c>
      <c r="F3573" s="23">
        <f t="shared" si="278"/>
        <v>3</v>
      </c>
      <c r="G3573" s="23" t="str">
        <f t="shared" si="279"/>
        <v>marzo</v>
      </c>
      <c r="H3573" s="2">
        <v>0.72013888888888888</v>
      </c>
      <c r="I3573" t="s">
        <v>57</v>
      </c>
      <c r="J3573" t="str">
        <f>VLOOKUP(ventas_starbucks_2025[[#This Row],[sucursal]],cambio_sucursal[#All],2,0)</f>
        <v>Sucursal Avda Colón</v>
      </c>
      <c r="K3573" t="s">
        <v>54</v>
      </c>
      <c r="L3573" t="s">
        <v>44</v>
      </c>
      <c r="M3573" t="s">
        <v>55</v>
      </c>
      <c r="N3573" t="str">
        <f>IFERROR(VLOOKUP(ventas_starbucks_2025[[#This Row],[tamaño_sucio]],cambio_tamaño[#All],2,0),"Tamaño único")</f>
        <v>Pequeño</v>
      </c>
      <c r="O3573">
        <v>2</v>
      </c>
      <c r="P3573">
        <v>1569.27</v>
      </c>
      <c r="Q3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3">
        <v>3138.54</v>
      </c>
      <c r="S3573" t="s">
        <v>15</v>
      </c>
      <c r="T3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3" t="str">
        <f>VLOOKUP(ventas_starbucks_2025[[#This Row],[canal_compra]],cambio_canal_compra[#All],2,0)</f>
        <v>Para llevar</v>
      </c>
      <c r="V3573" t="s">
        <v>40</v>
      </c>
      <c r="W3573" t="str">
        <f>VLOOKUP(ventas_starbucks_2025[[#This Row],[método_pago]],cambio_metodo_pago[#All],2,0)</f>
        <v>Efectivo</v>
      </c>
      <c r="X3573" t="s">
        <v>7</v>
      </c>
      <c r="Y3573">
        <v>0</v>
      </c>
      <c r="Z3573" t="str">
        <f>VLOOKUP(ventas_starbucks_2025[[#This Row],[promoción_aplicada5]],promocion_cambiar[#All],2,0)</f>
        <v>2x1</v>
      </c>
      <c r="AA3573" t="s">
        <v>51</v>
      </c>
      <c r="AB3573" t="s">
        <v>9</v>
      </c>
      <c r="AC3573" t="s">
        <v>10</v>
      </c>
      <c r="AD3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73">
        <v>2.5</v>
      </c>
      <c r="AF3573">
        <v>4</v>
      </c>
      <c r="AG3573">
        <v>13</v>
      </c>
      <c r="AH3573">
        <v>11</v>
      </c>
    </row>
    <row r="3574" spans="1:34" x14ac:dyDescent="0.25">
      <c r="A3574" s="3" t="s">
        <v>3649</v>
      </c>
      <c r="B3574" s="1">
        <v>45729</v>
      </c>
      <c r="C3574" s="23">
        <f t="shared" si="275"/>
        <v>13</v>
      </c>
      <c r="D3574" s="23">
        <f t="shared" si="276"/>
        <v>4</v>
      </c>
      <c r="E3574" s="23" t="str">
        <f t="shared" si="277"/>
        <v>jueves</v>
      </c>
      <c r="F3574" s="23">
        <f t="shared" si="278"/>
        <v>3</v>
      </c>
      <c r="G3574" s="23" t="str">
        <f t="shared" si="279"/>
        <v>marzo</v>
      </c>
      <c r="H3574" s="2">
        <v>0.44027777777777777</v>
      </c>
      <c r="I3574" t="s">
        <v>1</v>
      </c>
      <c r="J3574" t="str">
        <f>VLOOKUP(ventas_starbucks_2025[[#This Row],[sucursal]],cambio_sucursal[#All],2,0)</f>
        <v>Sucursal Nueva Córdoba</v>
      </c>
      <c r="K3574" t="s">
        <v>58</v>
      </c>
      <c r="L3574" t="s">
        <v>39</v>
      </c>
      <c r="M3574" t="s">
        <v>4</v>
      </c>
      <c r="N3574" t="str">
        <f>IFERROR(VLOOKUP(ventas_starbucks_2025[[#This Row],[tamaño_sucio]],cambio_tamaño[#All],2,0),"Tamaño único")</f>
        <v>Tamaño único</v>
      </c>
      <c r="O3574">
        <v>1</v>
      </c>
      <c r="P3574">
        <v>1040.3699999999999</v>
      </c>
      <c r="Q3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4">
        <v>1040.3699999999999</v>
      </c>
      <c r="S3574" t="s">
        <v>31</v>
      </c>
      <c r="T3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4" t="str">
        <f>VLOOKUP(ventas_starbucks_2025[[#This Row],[canal_compra]],cambio_canal_compra[#All],2,0)</f>
        <v>Entrega domicilio</v>
      </c>
      <c r="V3574" t="s">
        <v>40</v>
      </c>
      <c r="W3574" t="str">
        <f>VLOOKUP(ventas_starbucks_2025[[#This Row],[método_pago]],cambio_metodo_pago[#All],2,0)</f>
        <v>Efectivo</v>
      </c>
      <c r="X3574" t="s">
        <v>7</v>
      </c>
      <c r="Y3574">
        <v>15</v>
      </c>
      <c r="Z3574" t="str">
        <f>VLOOKUP(ventas_starbucks_2025[[#This Row],[promoción_aplicada5]],promocion_cambiar[#All],2,0)</f>
        <v>Combo</v>
      </c>
      <c r="AA3574" t="s">
        <v>8</v>
      </c>
      <c r="AB3574" t="s">
        <v>23</v>
      </c>
      <c r="AC3574" t="s">
        <v>41</v>
      </c>
      <c r="AD3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4">
        <v>6.3</v>
      </c>
      <c r="AF3574">
        <v>1</v>
      </c>
      <c r="AG3574">
        <v>16</v>
      </c>
      <c r="AH3574">
        <v>15</v>
      </c>
    </row>
    <row r="3575" spans="1:34" x14ac:dyDescent="0.25">
      <c r="A3575" s="3" t="s">
        <v>3650</v>
      </c>
      <c r="B3575" s="1">
        <v>45731</v>
      </c>
      <c r="C3575" s="23">
        <f t="shared" si="275"/>
        <v>15</v>
      </c>
      <c r="D3575" s="23">
        <f t="shared" si="276"/>
        <v>6</v>
      </c>
      <c r="E3575" s="23" t="str">
        <f t="shared" si="277"/>
        <v>sábado</v>
      </c>
      <c r="F3575" s="23">
        <f t="shared" si="278"/>
        <v>3</v>
      </c>
      <c r="G3575" s="23" t="str">
        <f t="shared" si="279"/>
        <v>marzo</v>
      </c>
      <c r="H3575" s="2">
        <v>0.65208333333333335</v>
      </c>
      <c r="I3575" t="s">
        <v>12</v>
      </c>
      <c r="J3575" t="str">
        <f>VLOOKUP(ventas_starbucks_2025[[#This Row],[sucursal]],cambio_sucursal[#All],2,0)</f>
        <v>Sucursal Córdoba Shopping</v>
      </c>
      <c r="K3575" t="s">
        <v>27</v>
      </c>
      <c r="L3575" t="s">
        <v>28</v>
      </c>
      <c r="M3575" t="s">
        <v>4</v>
      </c>
      <c r="N3575" t="str">
        <f>IFERROR(VLOOKUP(ventas_starbucks_2025[[#This Row],[tamaño_sucio]],cambio_tamaño[#All],2,0),"Tamaño único")</f>
        <v>Tamaño único</v>
      </c>
      <c r="O3575">
        <v>5</v>
      </c>
      <c r="P3575">
        <v>2218.7800000000002</v>
      </c>
      <c r="Q3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75">
        <v>11093.9</v>
      </c>
      <c r="S3575" t="s">
        <v>15</v>
      </c>
      <c r="T3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75" t="str">
        <f>VLOOKUP(ventas_starbucks_2025[[#This Row],[canal_compra]],cambio_canal_compra[#All],2,0)</f>
        <v>Para llevar</v>
      </c>
      <c r="V3575" t="s">
        <v>6</v>
      </c>
      <c r="W3575" t="str">
        <f>VLOOKUP(ventas_starbucks_2025[[#This Row],[método_pago]],cambio_metodo_pago[#All],2,0)</f>
        <v>Aplicación móbil</v>
      </c>
      <c r="X3575" t="s">
        <v>22</v>
      </c>
      <c r="Y3575">
        <v>0</v>
      </c>
      <c r="Z3575" t="str">
        <f>VLOOKUP(ventas_starbucks_2025[[#This Row],[promoción_aplicada5]],promocion_cambiar[#All],2,0)</f>
        <v>Combo</v>
      </c>
      <c r="AA3575" t="s">
        <v>8</v>
      </c>
      <c r="AB3575" t="s">
        <v>18</v>
      </c>
      <c r="AC3575" t="s">
        <v>10</v>
      </c>
      <c r="AD3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75">
        <v>4.9000000000000004</v>
      </c>
      <c r="AF3575">
        <v>5</v>
      </c>
      <c r="AG3575">
        <v>26</v>
      </c>
      <c r="AH3575">
        <v>21</v>
      </c>
    </row>
    <row r="3576" spans="1:34" x14ac:dyDescent="0.25">
      <c r="A3576" s="3" t="s">
        <v>3651</v>
      </c>
      <c r="B3576" s="1">
        <v>45698</v>
      </c>
      <c r="C3576" s="23">
        <f t="shared" si="275"/>
        <v>10</v>
      </c>
      <c r="D3576" s="23">
        <f t="shared" si="276"/>
        <v>1</v>
      </c>
      <c r="E3576" s="23" t="str">
        <f t="shared" si="277"/>
        <v>lunes</v>
      </c>
      <c r="F3576" s="23">
        <f t="shared" si="278"/>
        <v>2</v>
      </c>
      <c r="G3576" s="23" t="str">
        <f t="shared" si="279"/>
        <v>febrero</v>
      </c>
      <c r="H3576" s="2">
        <v>0.70347222222222228</v>
      </c>
      <c r="I3576" t="s">
        <v>26</v>
      </c>
      <c r="J3576" t="str">
        <f>VLOOKUP(ventas_starbucks_2025[[#This Row],[sucursal]],cambio_sucursal[#All],2,0)</f>
        <v>Sucursal San Lorenzo 47</v>
      </c>
      <c r="K3576" t="s">
        <v>130</v>
      </c>
      <c r="L3576" t="s">
        <v>65</v>
      </c>
      <c r="M3576" t="s">
        <v>4</v>
      </c>
      <c r="N3576" t="str">
        <f>IFERROR(VLOOKUP(ventas_starbucks_2025[[#This Row],[tamaño_sucio]],cambio_tamaño[#All],2,0),"Tamaño único")</f>
        <v>Tamaño único</v>
      </c>
      <c r="O3576">
        <v>3</v>
      </c>
      <c r="P3576">
        <v>1973.72</v>
      </c>
      <c r="Q3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6">
        <v>5921.16</v>
      </c>
      <c r="S3576" t="s">
        <v>5</v>
      </c>
      <c r="T3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76" t="str">
        <f>VLOOKUP(ventas_starbucks_2025[[#This Row],[canal_compra]],cambio_canal_compra[#All],2,0)</f>
        <v>En tienda</v>
      </c>
      <c r="V3576" t="s">
        <v>40</v>
      </c>
      <c r="W3576" t="str">
        <f>VLOOKUP(ventas_starbucks_2025[[#This Row],[método_pago]],cambio_metodo_pago[#All],2,0)</f>
        <v>Efectivo</v>
      </c>
      <c r="X3576" t="s">
        <v>7</v>
      </c>
      <c r="Y3576">
        <v>15</v>
      </c>
      <c r="Z3576" t="str">
        <f>VLOOKUP(ventas_starbucks_2025[[#This Row],[promoción_aplicada5]],promocion_cambiar[#All],2,0)</f>
        <v>Hora Feliz</v>
      </c>
      <c r="AA3576" t="s">
        <v>36</v>
      </c>
      <c r="AB3576" t="s">
        <v>9</v>
      </c>
      <c r="AC3576" t="s">
        <v>10</v>
      </c>
      <c r="AD3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76">
        <v>14</v>
      </c>
      <c r="AF3576">
        <v>5</v>
      </c>
      <c r="AG3576">
        <v>26</v>
      </c>
      <c r="AH3576">
        <v>23</v>
      </c>
    </row>
    <row r="3577" spans="1:34" x14ac:dyDescent="0.25">
      <c r="A3577" s="3" t="s">
        <v>3652</v>
      </c>
      <c r="B3577" s="1">
        <v>45738</v>
      </c>
      <c r="C3577" s="23">
        <f t="shared" si="275"/>
        <v>22</v>
      </c>
      <c r="D3577" s="23">
        <f t="shared" si="276"/>
        <v>6</v>
      </c>
      <c r="E3577" s="23" t="str">
        <f t="shared" si="277"/>
        <v>sábado</v>
      </c>
      <c r="F3577" s="23">
        <f t="shared" si="278"/>
        <v>3</v>
      </c>
      <c r="G3577" s="23" t="str">
        <f t="shared" si="279"/>
        <v>marzo</v>
      </c>
      <c r="H3577" s="2">
        <v>0.84027777777777779</v>
      </c>
      <c r="I3577" t="s">
        <v>26</v>
      </c>
      <c r="J3577" t="str">
        <f>VLOOKUP(ventas_starbucks_2025[[#This Row],[sucursal]],cambio_sucursal[#All],2,0)</f>
        <v>Sucursal San Lorenzo 47</v>
      </c>
      <c r="K3577" t="s">
        <v>48</v>
      </c>
      <c r="L3577" t="s">
        <v>49</v>
      </c>
      <c r="M3577" t="s">
        <v>50</v>
      </c>
      <c r="N3577" t="str">
        <f>IFERROR(VLOOKUP(ventas_starbucks_2025[[#This Row],[tamaño_sucio]],cambio_tamaño[#All],2,0),"Tamaño único")</f>
        <v>Mediano</v>
      </c>
      <c r="O3577">
        <v>4</v>
      </c>
      <c r="P3577">
        <v>1826.01</v>
      </c>
      <c r="Q3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7">
        <v>7304.04</v>
      </c>
      <c r="S3577" t="s">
        <v>15</v>
      </c>
      <c r="T3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77" t="str">
        <f>VLOOKUP(ventas_starbucks_2025[[#This Row],[canal_compra]],cambio_canal_compra[#All],2,0)</f>
        <v>Para llevar</v>
      </c>
      <c r="V3577" t="s">
        <v>16</v>
      </c>
      <c r="W3577" t="str">
        <f>VLOOKUP(ventas_starbucks_2025[[#This Row],[método_pago]],cambio_metodo_pago[#All],2,0)</f>
        <v>Tarjeta</v>
      </c>
      <c r="X3577" t="s">
        <v>7</v>
      </c>
      <c r="Y3577">
        <v>0</v>
      </c>
      <c r="Z3577" t="str">
        <f>VLOOKUP(ventas_starbucks_2025[[#This Row],[promoción_aplicada5]],promocion_cambiar[#All],2,0)</f>
        <v>2x1</v>
      </c>
      <c r="AA3577" t="s">
        <v>51</v>
      </c>
      <c r="AB3577" t="s">
        <v>52</v>
      </c>
      <c r="AC3577" t="s">
        <v>41</v>
      </c>
      <c r="AD3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7">
        <v>9.6</v>
      </c>
      <c r="AF3577">
        <v>5</v>
      </c>
      <c r="AG3577">
        <v>33</v>
      </c>
      <c r="AH3577">
        <v>29</v>
      </c>
    </row>
    <row r="3578" spans="1:34" x14ac:dyDescent="0.25">
      <c r="A3578" s="3" t="s">
        <v>3653</v>
      </c>
      <c r="B3578" s="1">
        <v>45666</v>
      </c>
      <c r="C3578" s="23">
        <f t="shared" si="275"/>
        <v>9</v>
      </c>
      <c r="D3578" s="23">
        <f t="shared" si="276"/>
        <v>4</v>
      </c>
      <c r="E3578" s="23" t="str">
        <f t="shared" si="277"/>
        <v>jueves</v>
      </c>
      <c r="F3578" s="23">
        <f t="shared" si="278"/>
        <v>1</v>
      </c>
      <c r="G3578" s="23" t="str">
        <f t="shared" si="279"/>
        <v>enero</v>
      </c>
      <c r="H3578" s="2">
        <v>0.72291666666666665</v>
      </c>
      <c r="I3578" t="s">
        <v>12</v>
      </c>
      <c r="J3578" t="str">
        <f>VLOOKUP(ventas_starbucks_2025[[#This Row],[sucursal]],cambio_sucursal[#All],2,0)</f>
        <v>Sucursal Córdoba Shopping</v>
      </c>
      <c r="K3578" t="s">
        <v>64</v>
      </c>
      <c r="L3578" t="s">
        <v>65</v>
      </c>
      <c r="M3578" t="s">
        <v>4</v>
      </c>
      <c r="N3578" t="str">
        <f>IFERROR(VLOOKUP(ventas_starbucks_2025[[#This Row],[tamaño_sucio]],cambio_tamaño[#All],2,0),"Tamaño único")</f>
        <v>Tamaño único</v>
      </c>
      <c r="O3578">
        <v>3</v>
      </c>
      <c r="P3578">
        <v>1780.4</v>
      </c>
      <c r="Q3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8">
        <v>5341.2</v>
      </c>
      <c r="S3578" t="s">
        <v>31</v>
      </c>
      <c r="T3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78" t="str">
        <f>VLOOKUP(ventas_starbucks_2025[[#This Row],[canal_compra]],cambio_canal_compra[#All],2,0)</f>
        <v>Entrega domicilio</v>
      </c>
      <c r="V3578" t="s">
        <v>6</v>
      </c>
      <c r="W3578" t="str">
        <f>VLOOKUP(ventas_starbucks_2025[[#This Row],[método_pago]],cambio_metodo_pago[#All],2,0)</f>
        <v>Aplicación móbil</v>
      </c>
      <c r="X3578" t="s">
        <v>7</v>
      </c>
      <c r="Y3578">
        <v>10</v>
      </c>
      <c r="Z3578" t="str">
        <f>VLOOKUP(ventas_starbucks_2025[[#This Row],[promoción_aplicada5]],promocion_cambiar[#All],2,0)</f>
        <v>Combo</v>
      </c>
      <c r="AA3578" t="s">
        <v>8</v>
      </c>
      <c r="AB3578" t="s">
        <v>52</v>
      </c>
      <c r="AC3578" t="s">
        <v>41</v>
      </c>
      <c r="AD3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8">
        <v>6.2</v>
      </c>
      <c r="AF3578">
        <v>3</v>
      </c>
      <c r="AG3578">
        <v>14</v>
      </c>
      <c r="AH3578">
        <v>11</v>
      </c>
    </row>
    <row r="3579" spans="1:34" x14ac:dyDescent="0.25">
      <c r="A3579" s="3" t="s">
        <v>3654</v>
      </c>
      <c r="B3579" s="1">
        <v>45698</v>
      </c>
      <c r="C3579" s="23">
        <f t="shared" si="275"/>
        <v>10</v>
      </c>
      <c r="D3579" s="23">
        <f t="shared" si="276"/>
        <v>1</v>
      </c>
      <c r="E3579" s="1" t="str">
        <f t="shared" si="277"/>
        <v>lunes</v>
      </c>
      <c r="F3579" s="23">
        <f t="shared" si="278"/>
        <v>2</v>
      </c>
      <c r="G3579" s="1" t="str">
        <f t="shared" si="279"/>
        <v>febrero</v>
      </c>
      <c r="H3579" s="2">
        <v>0.45347222222222222</v>
      </c>
      <c r="I3579" t="s">
        <v>26</v>
      </c>
      <c r="J3579" t="str">
        <f>VLOOKUP(ventas_starbucks_2025[[#This Row],[sucursal]],cambio_sucursal[#All],2,0)</f>
        <v>Sucursal San Lorenzo 47</v>
      </c>
      <c r="K3579" t="s">
        <v>209</v>
      </c>
      <c r="L3579" t="s">
        <v>44</v>
      </c>
      <c r="M3579" t="s">
        <v>62</v>
      </c>
      <c r="N3579" t="str">
        <f>IFERROR(VLOOKUP(ventas_starbucks_2025[[#This Row],[tamaño_sucio]],cambio_tamaño[#All],2,0),"Tamaño único")</f>
        <v>Extra-Grande</v>
      </c>
      <c r="O3579">
        <v>5</v>
      </c>
      <c r="P3579">
        <v>1722.23</v>
      </c>
      <c r="Q3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9">
        <v>8611.15</v>
      </c>
      <c r="S3579" t="s">
        <v>31</v>
      </c>
      <c r="T3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79" t="str">
        <f>VLOOKUP(ventas_starbucks_2025[[#This Row],[canal_compra]],cambio_canal_compra[#All],2,0)</f>
        <v>Entrega domicilio</v>
      </c>
      <c r="V3579" t="s">
        <v>40</v>
      </c>
      <c r="W3579" t="str">
        <f>VLOOKUP(ventas_starbucks_2025[[#This Row],[método_pago]],cambio_metodo_pago[#All],2,0)</f>
        <v>Efectivo</v>
      </c>
      <c r="X3579" t="s">
        <v>22</v>
      </c>
      <c r="Y3579">
        <v>0</v>
      </c>
      <c r="Z3579" t="str">
        <f>VLOOKUP(ventas_starbucks_2025[[#This Row],[promoción_aplicada5]],promocion_cambiar[#All],2,0)</f>
        <v>Ninguna</v>
      </c>
      <c r="AA3579" t="s">
        <v>17</v>
      </c>
      <c r="AB3579" t="s">
        <v>52</v>
      </c>
      <c r="AC3579" t="s">
        <v>10</v>
      </c>
      <c r="AD3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9">
        <v>5.3</v>
      </c>
      <c r="AF3579">
        <v>2</v>
      </c>
      <c r="AG3579">
        <v>15</v>
      </c>
      <c r="AH3579">
        <v>10</v>
      </c>
    </row>
    <row r="3580" spans="1:34" x14ac:dyDescent="0.25">
      <c r="A3580" s="3" t="s">
        <v>3655</v>
      </c>
      <c r="B3580" s="1">
        <v>45679</v>
      </c>
      <c r="C3580" s="23">
        <f t="shared" si="275"/>
        <v>22</v>
      </c>
      <c r="D3580" s="23">
        <f t="shared" si="276"/>
        <v>3</v>
      </c>
      <c r="E3580" s="23" t="str">
        <f t="shared" si="277"/>
        <v>miércoles</v>
      </c>
      <c r="F3580" s="23">
        <f t="shared" si="278"/>
        <v>1</v>
      </c>
      <c r="G3580" s="23" t="str">
        <f t="shared" si="279"/>
        <v>enero</v>
      </c>
      <c r="H3580" s="2">
        <v>0.45902777777777776</v>
      </c>
      <c r="I3580" t="s">
        <v>1</v>
      </c>
      <c r="J3580" t="str">
        <f>VLOOKUP(ventas_starbucks_2025[[#This Row],[sucursal]],cambio_sucursal[#All],2,0)</f>
        <v>Sucursal Nueva Córdoba</v>
      </c>
      <c r="K3580" t="s">
        <v>130</v>
      </c>
      <c r="L3580" t="s">
        <v>65</v>
      </c>
      <c r="M3580" t="s">
        <v>4</v>
      </c>
      <c r="N3580" t="str">
        <f>IFERROR(VLOOKUP(ventas_starbucks_2025[[#This Row],[tamaño_sucio]],cambio_tamaño[#All],2,0),"Tamaño único")</f>
        <v>Tamaño único</v>
      </c>
      <c r="O3580">
        <v>4</v>
      </c>
      <c r="P3580">
        <v>1645.56</v>
      </c>
      <c r="Q3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0">
        <v>6582.24</v>
      </c>
      <c r="S3580" t="s">
        <v>15</v>
      </c>
      <c r="T3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0" t="str">
        <f>VLOOKUP(ventas_starbucks_2025[[#This Row],[canal_compra]],cambio_canal_compra[#All],2,0)</f>
        <v>Para llevar</v>
      </c>
      <c r="V3580" t="s">
        <v>16</v>
      </c>
      <c r="W3580" t="str">
        <f>VLOOKUP(ventas_starbucks_2025[[#This Row],[método_pago]],cambio_metodo_pago[#All],2,0)</f>
        <v>Tarjeta</v>
      </c>
      <c r="X3580" t="s">
        <v>22</v>
      </c>
      <c r="Y3580">
        <v>0</v>
      </c>
      <c r="Z3580" t="str">
        <f>VLOOKUP(ventas_starbucks_2025[[#This Row],[promoción_aplicada5]],promocion_cambiar[#All],2,0)</f>
        <v>Combo</v>
      </c>
      <c r="AA3580" t="s">
        <v>8</v>
      </c>
      <c r="AB3580" t="s">
        <v>9</v>
      </c>
      <c r="AC3580" t="s">
        <v>24</v>
      </c>
      <c r="AD3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0">
        <v>5.6</v>
      </c>
      <c r="AF3580">
        <v>3</v>
      </c>
      <c r="AG3580">
        <v>11</v>
      </c>
      <c r="AH3580">
        <v>7</v>
      </c>
    </row>
    <row r="3581" spans="1:34" x14ac:dyDescent="0.25">
      <c r="A3581" s="3" t="s">
        <v>3656</v>
      </c>
      <c r="B3581" s="1">
        <v>45672</v>
      </c>
      <c r="C3581" s="23">
        <f t="shared" si="275"/>
        <v>15</v>
      </c>
      <c r="D3581" s="23">
        <f t="shared" si="276"/>
        <v>3</v>
      </c>
      <c r="E3581" s="23" t="str">
        <f t="shared" si="277"/>
        <v>miércoles</v>
      </c>
      <c r="F3581" s="23">
        <f t="shared" si="278"/>
        <v>1</v>
      </c>
      <c r="G3581" s="23" t="str">
        <f t="shared" si="279"/>
        <v>enero</v>
      </c>
      <c r="H3581" s="2">
        <v>0.54513888888888884</v>
      </c>
      <c r="I3581" t="s">
        <v>1</v>
      </c>
      <c r="J3581" t="str">
        <f>VLOOKUP(ventas_starbucks_2025[[#This Row],[sucursal]],cambio_sucursal[#All],2,0)</f>
        <v>Sucursal Nueva Córdoba</v>
      </c>
      <c r="K3581" t="s">
        <v>89</v>
      </c>
      <c r="L3581" t="s">
        <v>90</v>
      </c>
      <c r="M3581" t="s">
        <v>4</v>
      </c>
      <c r="N3581" t="str">
        <f>IFERROR(VLOOKUP(ventas_starbucks_2025[[#This Row],[tamaño_sucio]],cambio_tamaño[#All],2,0),"Tamaño único")</f>
        <v>Tamaño único</v>
      </c>
      <c r="O3581">
        <v>5</v>
      </c>
      <c r="P3581">
        <v>1585.83</v>
      </c>
      <c r="Q3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1">
        <v>7929.15</v>
      </c>
      <c r="S3581" t="s">
        <v>15</v>
      </c>
      <c r="T3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1" t="str">
        <f>VLOOKUP(ventas_starbucks_2025[[#This Row],[canal_compra]],cambio_canal_compra[#All],2,0)</f>
        <v>Para llevar</v>
      </c>
      <c r="V3581" t="s">
        <v>40</v>
      </c>
      <c r="W3581" t="str">
        <f>VLOOKUP(ventas_starbucks_2025[[#This Row],[método_pago]],cambio_metodo_pago[#All],2,0)</f>
        <v>Efectivo</v>
      </c>
      <c r="X3581" t="s">
        <v>22</v>
      </c>
      <c r="Y3581">
        <v>0</v>
      </c>
      <c r="Z3581" t="str">
        <f>VLOOKUP(ventas_starbucks_2025[[#This Row],[promoción_aplicada5]],promocion_cambiar[#All],2,0)</f>
        <v>2x1</v>
      </c>
      <c r="AA3581" t="s">
        <v>51</v>
      </c>
      <c r="AB3581" t="s">
        <v>18</v>
      </c>
      <c r="AC3581" t="s">
        <v>10</v>
      </c>
      <c r="AD3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81">
        <v>3.3</v>
      </c>
      <c r="AF3581">
        <v>3</v>
      </c>
      <c r="AG3581">
        <v>43</v>
      </c>
      <c r="AH3581">
        <v>38</v>
      </c>
    </row>
    <row r="3582" spans="1:34" x14ac:dyDescent="0.25">
      <c r="A3582" s="3" t="s">
        <v>3657</v>
      </c>
      <c r="B3582" s="1">
        <v>45666</v>
      </c>
      <c r="C3582" s="23">
        <f t="shared" si="275"/>
        <v>9</v>
      </c>
      <c r="D3582" s="23">
        <f t="shared" si="276"/>
        <v>4</v>
      </c>
      <c r="E3582" s="1" t="str">
        <f t="shared" si="277"/>
        <v>jueves</v>
      </c>
      <c r="F3582" s="23">
        <f t="shared" si="278"/>
        <v>1</v>
      </c>
      <c r="G3582" s="1" t="str">
        <f t="shared" si="279"/>
        <v>enero</v>
      </c>
      <c r="H3582" s="2">
        <v>0.54791666666666672</v>
      </c>
      <c r="I3582" t="s">
        <v>26</v>
      </c>
      <c r="J3582" t="str">
        <f>VLOOKUP(ventas_starbucks_2025[[#This Row],[sucursal]],cambio_sucursal[#All],2,0)</f>
        <v>Sucursal San Lorenzo 47</v>
      </c>
      <c r="K3582" t="s">
        <v>200</v>
      </c>
      <c r="L3582" t="s">
        <v>44</v>
      </c>
      <c r="M3582" t="s">
        <v>50</v>
      </c>
      <c r="N3582" t="str">
        <f>IFERROR(VLOOKUP(ventas_starbucks_2025[[#This Row],[tamaño_sucio]],cambio_tamaño[#All],2,0),"Tamaño único")</f>
        <v>Mediano</v>
      </c>
      <c r="O3582">
        <v>2</v>
      </c>
      <c r="P3582">
        <v>1203.08</v>
      </c>
      <c r="Q3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2">
        <v>2406.16</v>
      </c>
      <c r="S3582" t="s">
        <v>31</v>
      </c>
      <c r="T3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82" t="str">
        <f>VLOOKUP(ventas_starbucks_2025[[#This Row],[canal_compra]],cambio_canal_compra[#All],2,0)</f>
        <v>Entrega domicilio</v>
      </c>
      <c r="V3582" t="s">
        <v>40</v>
      </c>
      <c r="W3582" t="str">
        <f>VLOOKUP(ventas_starbucks_2025[[#This Row],[método_pago]],cambio_metodo_pago[#All],2,0)</f>
        <v>Efectivo</v>
      </c>
      <c r="X3582" t="s">
        <v>22</v>
      </c>
      <c r="Y3582">
        <v>0</v>
      </c>
      <c r="Z3582" t="str">
        <f>VLOOKUP(ventas_starbucks_2025[[#This Row],[promoción_aplicada5]],promocion_cambiar[#All],2,0)</f>
        <v>Ninguna</v>
      </c>
      <c r="AA3582" t="s">
        <v>17</v>
      </c>
      <c r="AB3582" t="s">
        <v>9</v>
      </c>
      <c r="AC3582" t="s">
        <v>41</v>
      </c>
      <c r="AD3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82">
        <v>4.0999999999999996</v>
      </c>
      <c r="AF3582">
        <v>5</v>
      </c>
      <c r="AG3582">
        <v>48</v>
      </c>
      <c r="AH3582">
        <v>46</v>
      </c>
    </row>
    <row r="3583" spans="1:34" x14ac:dyDescent="0.25">
      <c r="A3583" s="3" t="s">
        <v>3658</v>
      </c>
      <c r="B3583" s="1">
        <v>45672</v>
      </c>
      <c r="C3583" s="23">
        <f t="shared" si="275"/>
        <v>15</v>
      </c>
      <c r="D3583" s="23">
        <f t="shared" si="276"/>
        <v>3</v>
      </c>
      <c r="E3583" s="23" t="str">
        <f t="shared" si="277"/>
        <v>miércoles</v>
      </c>
      <c r="F3583" s="23">
        <f t="shared" si="278"/>
        <v>1</v>
      </c>
      <c r="G3583" s="23" t="str">
        <f t="shared" si="279"/>
        <v>enero</v>
      </c>
      <c r="H3583" s="2">
        <v>0.34930555555555554</v>
      </c>
      <c r="I3583" t="s">
        <v>1</v>
      </c>
      <c r="J3583" t="str">
        <f>VLOOKUP(ventas_starbucks_2025[[#This Row],[sucursal]],cambio_sucursal[#All],2,0)</f>
        <v>Sucursal Nueva Córdoba</v>
      </c>
      <c r="K3583" t="s">
        <v>173</v>
      </c>
      <c r="L3583" t="s">
        <v>35</v>
      </c>
      <c r="M3583" t="s">
        <v>4</v>
      </c>
      <c r="N3583" t="str">
        <f>IFERROR(VLOOKUP(ventas_starbucks_2025[[#This Row],[tamaño_sucio]],cambio_tamaño[#All],2,0),"Tamaño único")</f>
        <v>Tamaño único</v>
      </c>
      <c r="O3583">
        <v>5</v>
      </c>
      <c r="P3583">
        <v>1372</v>
      </c>
      <c r="Q3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3">
        <v>6860</v>
      </c>
      <c r="S3583" t="s">
        <v>31</v>
      </c>
      <c r="T3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3" t="str">
        <f>VLOOKUP(ventas_starbucks_2025[[#This Row],[canal_compra]],cambio_canal_compra[#All],2,0)</f>
        <v>Entrega domicilio</v>
      </c>
      <c r="V3583" t="s">
        <v>6</v>
      </c>
      <c r="W3583" t="str">
        <f>VLOOKUP(ventas_starbucks_2025[[#This Row],[método_pago]],cambio_metodo_pago[#All],2,0)</f>
        <v>Aplicación móbil</v>
      </c>
      <c r="X3583" t="s">
        <v>22</v>
      </c>
      <c r="Y3583">
        <v>0</v>
      </c>
      <c r="Z3583" t="str">
        <f>VLOOKUP(ventas_starbucks_2025[[#This Row],[promoción_aplicada5]],promocion_cambiar[#All],2,0)</f>
        <v>Hora Feliz</v>
      </c>
      <c r="AA3583" t="s">
        <v>36</v>
      </c>
      <c r="AB3583" t="s">
        <v>23</v>
      </c>
      <c r="AC3583" t="s">
        <v>24</v>
      </c>
      <c r="AD3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3">
        <v>6.6</v>
      </c>
      <c r="AF3583">
        <v>4</v>
      </c>
      <c r="AG3583">
        <v>10</v>
      </c>
      <c r="AH3583">
        <v>5</v>
      </c>
    </row>
    <row r="3584" spans="1:34" x14ac:dyDescent="0.25">
      <c r="A3584" s="3" t="s">
        <v>3659</v>
      </c>
      <c r="B3584" s="1">
        <v>45712</v>
      </c>
      <c r="C3584" s="23">
        <f t="shared" si="275"/>
        <v>24</v>
      </c>
      <c r="D3584" s="23">
        <f t="shared" si="276"/>
        <v>1</v>
      </c>
      <c r="E3584" s="23" t="str">
        <f t="shared" si="277"/>
        <v>lunes</v>
      </c>
      <c r="F3584" s="23">
        <f t="shared" si="278"/>
        <v>2</v>
      </c>
      <c r="G3584" s="23" t="str">
        <f t="shared" si="279"/>
        <v>febrero</v>
      </c>
      <c r="H3584" s="2">
        <v>0.70694444444444449</v>
      </c>
      <c r="I3584" t="s">
        <v>12</v>
      </c>
      <c r="J3584" t="str">
        <f>VLOOKUP(ventas_starbucks_2025[[#This Row],[sucursal]],cambio_sucursal[#All],2,0)</f>
        <v>Sucursal Córdoba Shopping</v>
      </c>
      <c r="K3584" t="s">
        <v>34</v>
      </c>
      <c r="L3584" t="s">
        <v>35</v>
      </c>
      <c r="M3584" t="s">
        <v>4</v>
      </c>
      <c r="N3584" t="str">
        <f>IFERROR(VLOOKUP(ventas_starbucks_2025[[#This Row],[tamaño_sucio]],cambio_tamaño[#All],2,0),"Tamaño único")</f>
        <v>Tamaño único</v>
      </c>
      <c r="O3584">
        <v>3</v>
      </c>
      <c r="P3584">
        <v>1078.49</v>
      </c>
      <c r="Q3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4">
        <v>3235.47</v>
      </c>
      <c r="S3584" t="s">
        <v>15</v>
      </c>
      <c r="T3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84" t="str">
        <f>VLOOKUP(ventas_starbucks_2025[[#This Row],[canal_compra]],cambio_canal_compra[#All],2,0)</f>
        <v>Para llevar</v>
      </c>
      <c r="V3584" t="s">
        <v>6</v>
      </c>
      <c r="W3584" t="str">
        <f>VLOOKUP(ventas_starbucks_2025[[#This Row],[método_pago]],cambio_metodo_pago[#All],2,0)</f>
        <v>Aplicación móbil</v>
      </c>
      <c r="X3584" t="s">
        <v>7</v>
      </c>
      <c r="Y3584">
        <v>10</v>
      </c>
      <c r="Z3584" t="str">
        <f>VLOOKUP(ventas_starbucks_2025[[#This Row],[promoción_aplicada5]],promocion_cambiar[#All],2,0)</f>
        <v>Ninguna</v>
      </c>
      <c r="AA3584" t="s">
        <v>17</v>
      </c>
      <c r="AB3584" t="s">
        <v>23</v>
      </c>
      <c r="AC3584" t="s">
        <v>10</v>
      </c>
      <c r="AD3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4">
        <v>8.4</v>
      </c>
      <c r="AF3584">
        <v>4</v>
      </c>
      <c r="AG3584">
        <v>30</v>
      </c>
      <c r="AH3584">
        <v>27</v>
      </c>
    </row>
    <row r="3585" spans="1:34" x14ac:dyDescent="0.25">
      <c r="A3585" s="3" t="s">
        <v>3660</v>
      </c>
      <c r="B3585" s="1">
        <v>45704</v>
      </c>
      <c r="C3585" s="23">
        <f t="shared" si="275"/>
        <v>16</v>
      </c>
      <c r="D3585" s="23">
        <f t="shared" si="276"/>
        <v>7</v>
      </c>
      <c r="E3585" s="23" t="str">
        <f t="shared" si="277"/>
        <v>domingo</v>
      </c>
      <c r="F3585" s="23">
        <f t="shared" si="278"/>
        <v>2</v>
      </c>
      <c r="G3585" s="23" t="str">
        <f t="shared" si="279"/>
        <v>febrero</v>
      </c>
      <c r="H3585" s="2">
        <v>0.44722222222222224</v>
      </c>
      <c r="I3585" t="s">
        <v>12</v>
      </c>
      <c r="J3585" t="str">
        <f>VLOOKUP(ventas_starbucks_2025[[#This Row],[sucursal]],cambio_sucursal[#All],2,0)</f>
        <v>Sucursal Córdoba Shopping</v>
      </c>
      <c r="K3585" t="s">
        <v>38</v>
      </c>
      <c r="L3585" t="s">
        <v>39</v>
      </c>
      <c r="M3585" t="s">
        <v>4</v>
      </c>
      <c r="N3585" t="str">
        <f>IFERROR(VLOOKUP(ventas_starbucks_2025[[#This Row],[tamaño_sucio]],cambio_tamaño[#All],2,0),"Tamaño único")</f>
        <v>Tamaño único</v>
      </c>
      <c r="O3585">
        <v>5</v>
      </c>
      <c r="P3585">
        <v>1333.75</v>
      </c>
      <c r="Q3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5">
        <v>6668.75</v>
      </c>
      <c r="S3585" t="s">
        <v>31</v>
      </c>
      <c r="T3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5" t="str">
        <f>VLOOKUP(ventas_starbucks_2025[[#This Row],[canal_compra]],cambio_canal_compra[#All],2,0)</f>
        <v>Entrega domicilio</v>
      </c>
      <c r="V3585" t="s">
        <v>16</v>
      </c>
      <c r="W3585" t="str">
        <f>VLOOKUP(ventas_starbucks_2025[[#This Row],[método_pago]],cambio_metodo_pago[#All],2,0)</f>
        <v>Tarjeta</v>
      </c>
      <c r="X3585" t="s">
        <v>22</v>
      </c>
      <c r="Y3585">
        <v>0</v>
      </c>
      <c r="Z3585" t="str">
        <f>VLOOKUP(ventas_starbucks_2025[[#This Row],[promoción_aplicada5]],promocion_cambiar[#All],2,0)</f>
        <v>2x1</v>
      </c>
      <c r="AA3585" t="s">
        <v>51</v>
      </c>
      <c r="AB3585" t="s">
        <v>52</v>
      </c>
      <c r="AC3585" t="s">
        <v>41</v>
      </c>
      <c r="AD3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5">
        <v>9.1999999999999993</v>
      </c>
      <c r="AF3585">
        <v>3</v>
      </c>
      <c r="AG3585">
        <v>14</v>
      </c>
      <c r="AH3585">
        <v>9</v>
      </c>
    </row>
    <row r="3586" spans="1:34" x14ac:dyDescent="0.25">
      <c r="A3586" s="3" t="s">
        <v>3661</v>
      </c>
      <c r="B3586" s="1">
        <v>45748</v>
      </c>
      <c r="C3586" s="23">
        <f t="shared" ref="C3586:C3649" si="280">DAY(B3586)</f>
        <v>1</v>
      </c>
      <c r="D3586" s="23">
        <f t="shared" ref="D3586:D3649" si="281">WEEKDAY(B3586,2)</f>
        <v>2</v>
      </c>
      <c r="E3586" s="23" t="str">
        <f t="shared" ref="E3586:E3649" si="282">TEXT(B3586,"dddd")</f>
        <v>martes</v>
      </c>
      <c r="F3586" s="23">
        <f t="shared" ref="F3586:F3649" si="283">MONTH(B3586)</f>
        <v>4</v>
      </c>
      <c r="G3586" s="23" t="str">
        <f t="shared" ref="G3586:G3649" si="284">TEXT(B3586,"mmmm")</f>
        <v>abril</v>
      </c>
      <c r="H3586" s="2">
        <v>0.31874999999999998</v>
      </c>
      <c r="I3586" t="s">
        <v>26</v>
      </c>
      <c r="J3586" t="str">
        <f>VLOOKUP(ventas_starbucks_2025[[#This Row],[sucursal]],cambio_sucursal[#All],2,0)</f>
        <v>Sucursal San Lorenzo 47</v>
      </c>
      <c r="K3586" t="s">
        <v>205</v>
      </c>
      <c r="L3586" t="s">
        <v>70</v>
      </c>
      <c r="M3586" t="s">
        <v>45</v>
      </c>
      <c r="N3586" t="str">
        <f>IFERROR(VLOOKUP(ventas_starbucks_2025[[#This Row],[tamaño_sucio]],cambio_tamaño[#All],2,0),"Tamaño único")</f>
        <v>Grande</v>
      </c>
      <c r="O3586">
        <v>5</v>
      </c>
      <c r="P3586">
        <v>1799.3</v>
      </c>
      <c r="Q3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6">
        <v>8996.5</v>
      </c>
      <c r="S3586" t="s">
        <v>5</v>
      </c>
      <c r="T3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6" t="str">
        <f>VLOOKUP(ventas_starbucks_2025[[#This Row],[canal_compra]],cambio_canal_compra[#All],2,0)</f>
        <v>En tienda</v>
      </c>
      <c r="V3586" t="s">
        <v>16</v>
      </c>
      <c r="W3586" t="str">
        <f>VLOOKUP(ventas_starbucks_2025[[#This Row],[método_pago]],cambio_metodo_pago[#All],2,0)</f>
        <v>Tarjeta</v>
      </c>
      <c r="X3586" t="s">
        <v>22</v>
      </c>
      <c r="Y3586">
        <v>0</v>
      </c>
      <c r="Z3586" t="str">
        <f>VLOOKUP(ventas_starbucks_2025[[#This Row],[promoción_aplicada5]],promocion_cambiar[#All],2,0)</f>
        <v>Combo</v>
      </c>
      <c r="AA3586" t="s">
        <v>8</v>
      </c>
      <c r="AB3586" t="s">
        <v>29</v>
      </c>
      <c r="AC3586" t="s">
        <v>10</v>
      </c>
      <c r="AD3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6">
        <v>9.5</v>
      </c>
      <c r="AF3586">
        <v>4</v>
      </c>
      <c r="AG3586">
        <v>20</v>
      </c>
      <c r="AH3586">
        <v>15</v>
      </c>
    </row>
    <row r="3587" spans="1:34" x14ac:dyDescent="0.25">
      <c r="A3587" s="3" t="s">
        <v>3662</v>
      </c>
      <c r="B3587" s="1">
        <v>45713</v>
      </c>
      <c r="C3587" s="23">
        <f t="shared" si="280"/>
        <v>25</v>
      </c>
      <c r="D3587" s="23">
        <f t="shared" si="281"/>
        <v>2</v>
      </c>
      <c r="E3587" s="1" t="str">
        <f t="shared" si="282"/>
        <v>martes</v>
      </c>
      <c r="F3587" s="23">
        <f t="shared" si="283"/>
        <v>2</v>
      </c>
      <c r="G3587" s="1" t="str">
        <f t="shared" si="284"/>
        <v>febrero</v>
      </c>
      <c r="H3587" s="2">
        <v>0.55486111111111114</v>
      </c>
      <c r="I3587" t="s">
        <v>12</v>
      </c>
      <c r="J3587" t="str">
        <f>VLOOKUP(ventas_starbucks_2025[[#This Row],[sucursal]],cambio_sucursal[#All],2,0)</f>
        <v>Sucursal Córdoba Shopping</v>
      </c>
      <c r="K3587" t="s">
        <v>69</v>
      </c>
      <c r="L3587" t="s">
        <v>70</v>
      </c>
      <c r="M3587" t="s">
        <v>50</v>
      </c>
      <c r="N3587" t="str">
        <f>IFERROR(VLOOKUP(ventas_starbucks_2025[[#This Row],[tamaño_sucio]],cambio_tamaño[#All],2,0),"Tamaño único")</f>
        <v>Mediano</v>
      </c>
      <c r="O3587">
        <v>4</v>
      </c>
      <c r="P3587">
        <v>1526.93</v>
      </c>
      <c r="Q3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7">
        <v>6107.72</v>
      </c>
      <c r="S3587" t="s">
        <v>31</v>
      </c>
      <c r="T3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7" t="str">
        <f>VLOOKUP(ventas_starbucks_2025[[#This Row],[canal_compra]],cambio_canal_compra[#All],2,0)</f>
        <v>Entrega domicilio</v>
      </c>
      <c r="V3587" t="s">
        <v>40</v>
      </c>
      <c r="W3587" t="str">
        <f>VLOOKUP(ventas_starbucks_2025[[#This Row],[método_pago]],cambio_metodo_pago[#All],2,0)</f>
        <v>Efectivo</v>
      </c>
      <c r="X3587" t="s">
        <v>22</v>
      </c>
      <c r="Y3587">
        <v>0</v>
      </c>
      <c r="Z3587" t="str">
        <f>VLOOKUP(ventas_starbucks_2025[[#This Row],[promoción_aplicada5]],promocion_cambiar[#All],2,0)</f>
        <v>Hora Feliz</v>
      </c>
      <c r="AA3587" t="s">
        <v>36</v>
      </c>
      <c r="AB3587" t="s">
        <v>32</v>
      </c>
      <c r="AC3587" t="s">
        <v>24</v>
      </c>
      <c r="AD3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87">
        <v>11.4</v>
      </c>
      <c r="AF3587">
        <v>1</v>
      </c>
      <c r="AG3587">
        <v>13</v>
      </c>
      <c r="AH3587">
        <v>9</v>
      </c>
    </row>
    <row r="3588" spans="1:34" x14ac:dyDescent="0.25">
      <c r="A3588" s="3" t="s">
        <v>3663</v>
      </c>
      <c r="B3588" s="1">
        <v>45740</v>
      </c>
      <c r="C3588" s="23">
        <f t="shared" si="280"/>
        <v>24</v>
      </c>
      <c r="D3588" s="23">
        <f t="shared" si="281"/>
        <v>1</v>
      </c>
      <c r="E3588" s="1" t="str">
        <f t="shared" si="282"/>
        <v>lunes</v>
      </c>
      <c r="F3588" s="23">
        <f t="shared" si="283"/>
        <v>3</v>
      </c>
      <c r="G3588" s="1" t="str">
        <f t="shared" si="284"/>
        <v>marzo</v>
      </c>
      <c r="H3588" s="2">
        <v>0.32013888888888886</v>
      </c>
      <c r="I3588" t="s">
        <v>26</v>
      </c>
      <c r="J3588" t="str">
        <f>VLOOKUP(ventas_starbucks_2025[[#This Row],[sucursal]],cambio_sucursal[#All],2,0)</f>
        <v>Sucursal San Lorenzo 47</v>
      </c>
      <c r="K3588" t="s">
        <v>130</v>
      </c>
      <c r="L3588" t="s">
        <v>65</v>
      </c>
      <c r="M3588" t="s">
        <v>4</v>
      </c>
      <c r="N3588" t="str">
        <f>IFERROR(VLOOKUP(ventas_starbucks_2025[[#This Row],[tamaño_sucio]],cambio_tamaño[#All],2,0),"Tamaño único")</f>
        <v>Tamaño único</v>
      </c>
      <c r="O3588">
        <v>5</v>
      </c>
      <c r="P3588">
        <v>1713.53</v>
      </c>
      <c r="Q3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8">
        <v>8567.65</v>
      </c>
      <c r="S3588" t="s">
        <v>5</v>
      </c>
      <c r="T3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8" t="str">
        <f>VLOOKUP(ventas_starbucks_2025[[#This Row],[canal_compra]],cambio_canal_compra[#All],2,0)</f>
        <v>En tienda</v>
      </c>
      <c r="V3588" t="s">
        <v>40</v>
      </c>
      <c r="W3588" t="str">
        <f>VLOOKUP(ventas_starbucks_2025[[#This Row],[método_pago]],cambio_metodo_pago[#All],2,0)</f>
        <v>Efectivo</v>
      </c>
      <c r="X3588" t="s">
        <v>22</v>
      </c>
      <c r="Y3588">
        <v>0</v>
      </c>
      <c r="Z3588" t="str">
        <f>VLOOKUP(ventas_starbucks_2025[[#This Row],[promoción_aplicada5]],promocion_cambiar[#All],2,0)</f>
        <v>Hora Feliz</v>
      </c>
      <c r="AA3588" t="s">
        <v>36</v>
      </c>
      <c r="AB3588" t="s">
        <v>18</v>
      </c>
      <c r="AC3588" t="s">
        <v>41</v>
      </c>
      <c r="AD3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8">
        <v>7.9</v>
      </c>
      <c r="AF3588">
        <v>3</v>
      </c>
      <c r="AG3588">
        <v>38</v>
      </c>
      <c r="AH3588">
        <v>33</v>
      </c>
    </row>
    <row r="3589" spans="1:34" x14ac:dyDescent="0.25">
      <c r="A3589" s="3" t="s">
        <v>3664</v>
      </c>
      <c r="B3589" s="1">
        <v>45703</v>
      </c>
      <c r="C3589" s="23">
        <f t="shared" si="280"/>
        <v>15</v>
      </c>
      <c r="D3589" s="23">
        <f t="shared" si="281"/>
        <v>6</v>
      </c>
      <c r="E3589" s="23" t="str">
        <f t="shared" si="282"/>
        <v>sábado</v>
      </c>
      <c r="F3589" s="23">
        <f t="shared" si="283"/>
        <v>2</v>
      </c>
      <c r="G3589" s="23" t="str">
        <f t="shared" si="284"/>
        <v>febrero</v>
      </c>
      <c r="H3589" s="2">
        <v>0.43888888888888888</v>
      </c>
      <c r="I3589" t="s">
        <v>12</v>
      </c>
      <c r="J3589" t="str">
        <f>VLOOKUP(ventas_starbucks_2025[[#This Row],[sucursal]],cambio_sucursal[#All],2,0)</f>
        <v>Sucursal Córdoba Shopping</v>
      </c>
      <c r="K3589" t="s">
        <v>48</v>
      </c>
      <c r="L3589" t="s">
        <v>49</v>
      </c>
      <c r="M3589" t="s">
        <v>62</v>
      </c>
      <c r="N3589" t="str">
        <f>IFERROR(VLOOKUP(ventas_starbucks_2025[[#This Row],[tamaño_sucio]],cambio_tamaño[#All],2,0),"Tamaño único")</f>
        <v>Extra-Grande</v>
      </c>
      <c r="O3589">
        <v>5</v>
      </c>
      <c r="P3589">
        <v>1953.4</v>
      </c>
      <c r="Q3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9">
        <v>9767</v>
      </c>
      <c r="S3589" t="s">
        <v>5</v>
      </c>
      <c r="T3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9" t="str">
        <f>VLOOKUP(ventas_starbucks_2025[[#This Row],[canal_compra]],cambio_canal_compra[#All],2,0)</f>
        <v>En tienda</v>
      </c>
      <c r="V3589" t="s">
        <v>40</v>
      </c>
      <c r="W3589" t="str">
        <f>VLOOKUP(ventas_starbucks_2025[[#This Row],[método_pago]],cambio_metodo_pago[#All],2,0)</f>
        <v>Efectivo</v>
      </c>
      <c r="X3589" t="s">
        <v>22</v>
      </c>
      <c r="Y3589">
        <v>0</v>
      </c>
      <c r="Z3589" t="str">
        <f>VLOOKUP(ventas_starbucks_2025[[#This Row],[promoción_aplicada5]],promocion_cambiar[#All],2,0)</f>
        <v>Hora Feliz</v>
      </c>
      <c r="AA3589" t="s">
        <v>36</v>
      </c>
      <c r="AB3589" t="s">
        <v>29</v>
      </c>
      <c r="AC3589" t="s">
        <v>41</v>
      </c>
      <c r="AD3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89">
        <v>4.3</v>
      </c>
      <c r="AF3589">
        <v>3</v>
      </c>
      <c r="AG3589">
        <v>33</v>
      </c>
      <c r="AH3589">
        <v>28</v>
      </c>
    </row>
    <row r="3590" spans="1:34" x14ac:dyDescent="0.25">
      <c r="A3590" s="3" t="s">
        <v>3665</v>
      </c>
      <c r="B3590" s="1">
        <v>45742</v>
      </c>
      <c r="C3590" s="23">
        <f t="shared" si="280"/>
        <v>26</v>
      </c>
      <c r="D3590" s="23">
        <f t="shared" si="281"/>
        <v>3</v>
      </c>
      <c r="E3590" s="23" t="str">
        <f t="shared" si="282"/>
        <v>miércoles</v>
      </c>
      <c r="F3590" s="23">
        <f t="shared" si="283"/>
        <v>3</v>
      </c>
      <c r="G3590" s="23" t="str">
        <f t="shared" si="284"/>
        <v>marzo</v>
      </c>
      <c r="H3590" s="2">
        <v>0.33194444444444443</v>
      </c>
      <c r="I3590" t="s">
        <v>1</v>
      </c>
      <c r="J3590" t="str">
        <f>VLOOKUP(ventas_starbucks_2025[[#This Row],[sucursal]],cambio_sucursal[#All],2,0)</f>
        <v>Sucursal Nueva Córdoba</v>
      </c>
      <c r="K3590" t="s">
        <v>113</v>
      </c>
      <c r="L3590" t="s">
        <v>44</v>
      </c>
      <c r="M3590" t="s">
        <v>50</v>
      </c>
      <c r="N3590" t="str">
        <f>IFERROR(VLOOKUP(ventas_starbucks_2025[[#This Row],[tamaño_sucio]],cambio_tamaño[#All],2,0),"Tamaño único")</f>
        <v>Mediano</v>
      </c>
      <c r="O3590">
        <v>2</v>
      </c>
      <c r="P3590">
        <v>1310.73</v>
      </c>
      <c r="Q3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0">
        <v>2621.46</v>
      </c>
      <c r="S3590" t="s">
        <v>15</v>
      </c>
      <c r="T3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0" t="str">
        <f>VLOOKUP(ventas_starbucks_2025[[#This Row],[canal_compra]],cambio_canal_compra[#All],2,0)</f>
        <v>Para llevar</v>
      </c>
      <c r="V3590" t="s">
        <v>6</v>
      </c>
      <c r="W3590" t="str">
        <f>VLOOKUP(ventas_starbucks_2025[[#This Row],[método_pago]],cambio_metodo_pago[#All],2,0)</f>
        <v>Aplicación móbil</v>
      </c>
      <c r="X3590" t="s">
        <v>22</v>
      </c>
      <c r="Y3590">
        <v>0</v>
      </c>
      <c r="Z3590" t="str">
        <f>VLOOKUP(ventas_starbucks_2025[[#This Row],[promoción_aplicada5]],promocion_cambiar[#All],2,0)</f>
        <v>2x1</v>
      </c>
      <c r="AA3590" t="s">
        <v>51</v>
      </c>
      <c r="AB3590" t="s">
        <v>23</v>
      </c>
      <c r="AC3590" t="s">
        <v>10</v>
      </c>
      <c r="AD3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90">
        <v>10.8</v>
      </c>
      <c r="AF3590">
        <v>2</v>
      </c>
      <c r="AG3590">
        <v>40</v>
      </c>
      <c r="AH3590">
        <v>38</v>
      </c>
    </row>
    <row r="3591" spans="1:34" x14ac:dyDescent="0.25">
      <c r="A3591" s="3" t="s">
        <v>3666</v>
      </c>
      <c r="B3591" s="1">
        <v>45724</v>
      </c>
      <c r="C3591" s="23">
        <f t="shared" si="280"/>
        <v>8</v>
      </c>
      <c r="D3591" s="23">
        <f t="shared" si="281"/>
        <v>6</v>
      </c>
      <c r="E3591" s="23" t="str">
        <f t="shared" si="282"/>
        <v>sábado</v>
      </c>
      <c r="F3591" s="23">
        <f t="shared" si="283"/>
        <v>3</v>
      </c>
      <c r="G3591" s="23" t="str">
        <f t="shared" si="284"/>
        <v>marzo</v>
      </c>
      <c r="H3591" s="2">
        <v>0.68541666666666667</v>
      </c>
      <c r="I3591" t="s">
        <v>1</v>
      </c>
      <c r="J3591" t="str">
        <f>VLOOKUP(ventas_starbucks_2025[[#This Row],[sucursal]],cambio_sucursal[#All],2,0)</f>
        <v>Sucursal Nueva Córdoba</v>
      </c>
      <c r="K3591" t="s">
        <v>58</v>
      </c>
      <c r="L3591" t="s">
        <v>39</v>
      </c>
      <c r="M3591" t="s">
        <v>4</v>
      </c>
      <c r="N3591" t="str">
        <f>IFERROR(VLOOKUP(ventas_starbucks_2025[[#This Row],[tamaño_sucio]],cambio_tamaño[#All],2,0),"Tamaño único")</f>
        <v>Tamaño único</v>
      </c>
      <c r="O3591">
        <v>3</v>
      </c>
      <c r="P3591">
        <v>1113.96</v>
      </c>
      <c r="Q3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1">
        <v>3341.88</v>
      </c>
      <c r="S3591" t="s">
        <v>5</v>
      </c>
      <c r="T3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1" t="str">
        <f>VLOOKUP(ventas_starbucks_2025[[#This Row],[canal_compra]],cambio_canal_compra[#All],2,0)</f>
        <v>En tienda</v>
      </c>
      <c r="V3591" t="s">
        <v>40</v>
      </c>
      <c r="W3591" t="str">
        <f>VLOOKUP(ventas_starbucks_2025[[#This Row],[método_pago]],cambio_metodo_pago[#All],2,0)</f>
        <v>Efectivo</v>
      </c>
      <c r="X3591" t="s">
        <v>22</v>
      </c>
      <c r="Y3591">
        <v>0</v>
      </c>
      <c r="Z3591" t="str">
        <f>VLOOKUP(ventas_starbucks_2025[[#This Row],[promoción_aplicada5]],promocion_cambiar[#All],2,0)</f>
        <v>Ninguna</v>
      </c>
      <c r="AA3591" t="s">
        <v>17</v>
      </c>
      <c r="AB3591" t="s">
        <v>52</v>
      </c>
      <c r="AC3591" t="s">
        <v>24</v>
      </c>
      <c r="AD3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91">
        <v>13.2</v>
      </c>
      <c r="AF3591">
        <v>2</v>
      </c>
      <c r="AG3591">
        <v>38</v>
      </c>
      <c r="AH3591">
        <v>35</v>
      </c>
    </row>
    <row r="3592" spans="1:34" x14ac:dyDescent="0.25">
      <c r="A3592" s="3" t="s">
        <v>3667</v>
      </c>
      <c r="B3592" s="1">
        <v>45674</v>
      </c>
      <c r="C3592" s="23">
        <f t="shared" si="280"/>
        <v>17</v>
      </c>
      <c r="D3592" s="23">
        <f t="shared" si="281"/>
        <v>5</v>
      </c>
      <c r="E3592" s="1" t="str">
        <f t="shared" si="282"/>
        <v>viernes</v>
      </c>
      <c r="F3592" s="23">
        <f t="shared" si="283"/>
        <v>1</v>
      </c>
      <c r="G3592" s="1" t="str">
        <f t="shared" si="284"/>
        <v>enero</v>
      </c>
      <c r="H3592" s="2">
        <v>0.68958333333333333</v>
      </c>
      <c r="I3592" t="s">
        <v>12</v>
      </c>
      <c r="J3592" t="str">
        <f>VLOOKUP(ventas_starbucks_2025[[#This Row],[sucursal]],cambio_sucursal[#All],2,0)</f>
        <v>Sucursal Córdoba Shopping</v>
      </c>
      <c r="K3592" t="s">
        <v>74</v>
      </c>
      <c r="L3592" t="s">
        <v>70</v>
      </c>
      <c r="M3592" t="s">
        <v>50</v>
      </c>
      <c r="N3592" t="str">
        <f>IFERROR(VLOOKUP(ventas_starbucks_2025[[#This Row],[tamaño_sucio]],cambio_tamaño[#All],2,0),"Tamaño único")</f>
        <v>Mediano</v>
      </c>
      <c r="O3592">
        <v>4</v>
      </c>
      <c r="P3592">
        <v>1547.3</v>
      </c>
      <c r="Q3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2">
        <v>6189.2</v>
      </c>
      <c r="S3592" t="s">
        <v>5</v>
      </c>
      <c r="T3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92" t="str">
        <f>VLOOKUP(ventas_starbucks_2025[[#This Row],[canal_compra]],cambio_canal_compra[#All],2,0)</f>
        <v>En tienda</v>
      </c>
      <c r="V3592" t="s">
        <v>6</v>
      </c>
      <c r="W3592" t="str">
        <f>VLOOKUP(ventas_starbucks_2025[[#This Row],[método_pago]],cambio_metodo_pago[#All],2,0)</f>
        <v>Aplicación móbil</v>
      </c>
      <c r="X3592" t="s">
        <v>7</v>
      </c>
      <c r="Y3592">
        <v>15</v>
      </c>
      <c r="Z3592" t="str">
        <f>VLOOKUP(ventas_starbucks_2025[[#This Row],[promoción_aplicada5]],promocion_cambiar[#All],2,0)</f>
        <v>Hora Feliz</v>
      </c>
      <c r="AA3592" t="s">
        <v>36</v>
      </c>
      <c r="AB3592" t="s">
        <v>23</v>
      </c>
      <c r="AC3592" t="s">
        <v>10</v>
      </c>
      <c r="AD3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92">
        <v>9.5</v>
      </c>
      <c r="AF3592">
        <v>1</v>
      </c>
      <c r="AG3592">
        <v>21</v>
      </c>
      <c r="AH3592">
        <v>17</v>
      </c>
    </row>
    <row r="3593" spans="1:34" x14ac:dyDescent="0.25">
      <c r="A3593" s="3" t="s">
        <v>3668</v>
      </c>
      <c r="B3593" s="1">
        <v>45721</v>
      </c>
      <c r="C3593" s="23">
        <f t="shared" si="280"/>
        <v>5</v>
      </c>
      <c r="D3593" s="23">
        <f t="shared" si="281"/>
        <v>3</v>
      </c>
      <c r="E3593" s="23" t="str">
        <f t="shared" si="282"/>
        <v>miércoles</v>
      </c>
      <c r="F3593" s="23">
        <f t="shared" si="283"/>
        <v>3</v>
      </c>
      <c r="G3593" s="23" t="str">
        <f t="shared" si="284"/>
        <v>marzo</v>
      </c>
      <c r="H3593" s="2">
        <v>0.5444444444444444</v>
      </c>
      <c r="I3593" t="s">
        <v>12</v>
      </c>
      <c r="J3593" t="str">
        <f>VLOOKUP(ventas_starbucks_2025[[#This Row],[sucursal]],cambio_sucursal[#All],2,0)</f>
        <v>Sucursal Córdoba Shopping</v>
      </c>
      <c r="K3593" t="s">
        <v>200</v>
      </c>
      <c r="L3593" t="s">
        <v>44</v>
      </c>
      <c r="M3593" t="s">
        <v>55</v>
      </c>
      <c r="N3593" t="str">
        <f>IFERROR(VLOOKUP(ventas_starbucks_2025[[#This Row],[tamaño_sucio]],cambio_tamaño[#All],2,0),"Tamaño único")</f>
        <v>Pequeño</v>
      </c>
      <c r="O3593">
        <v>4</v>
      </c>
      <c r="P3593">
        <v>1736.45</v>
      </c>
      <c r="Q3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3">
        <v>6945.8</v>
      </c>
      <c r="S3593" t="s">
        <v>15</v>
      </c>
      <c r="T3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93" t="str">
        <f>VLOOKUP(ventas_starbucks_2025[[#This Row],[canal_compra]],cambio_canal_compra[#All],2,0)</f>
        <v>Para llevar</v>
      </c>
      <c r="V3593" t="s">
        <v>16</v>
      </c>
      <c r="W3593" t="str">
        <f>VLOOKUP(ventas_starbucks_2025[[#This Row],[método_pago]],cambio_metodo_pago[#All],2,0)</f>
        <v>Tarjeta</v>
      </c>
      <c r="X3593" t="s">
        <v>22</v>
      </c>
      <c r="Y3593">
        <v>0</v>
      </c>
      <c r="Z3593" t="str">
        <f>VLOOKUP(ventas_starbucks_2025[[#This Row],[promoción_aplicada5]],promocion_cambiar[#All],2,0)</f>
        <v>Hora Feliz</v>
      </c>
      <c r="AA3593" t="s">
        <v>36</v>
      </c>
      <c r="AB3593" t="s">
        <v>32</v>
      </c>
      <c r="AC3593" t="s">
        <v>10</v>
      </c>
      <c r="AD3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93">
        <v>13.9</v>
      </c>
      <c r="AF3593">
        <v>2</v>
      </c>
      <c r="AG3593">
        <v>43</v>
      </c>
      <c r="AH3593">
        <v>39</v>
      </c>
    </row>
    <row r="3594" spans="1:34" x14ac:dyDescent="0.25">
      <c r="A3594" s="3" t="s">
        <v>3669</v>
      </c>
      <c r="B3594" s="1">
        <v>45708</v>
      </c>
      <c r="C3594" s="23">
        <f t="shared" si="280"/>
        <v>20</v>
      </c>
      <c r="D3594" s="23">
        <f t="shared" si="281"/>
        <v>4</v>
      </c>
      <c r="E3594" s="23" t="str">
        <f t="shared" si="282"/>
        <v>jueves</v>
      </c>
      <c r="F3594" s="23">
        <f t="shared" si="283"/>
        <v>2</v>
      </c>
      <c r="G3594" s="23" t="str">
        <f t="shared" si="284"/>
        <v>febrero</v>
      </c>
      <c r="H3594" s="2">
        <v>0.47916666666666669</v>
      </c>
      <c r="I3594" t="s">
        <v>12</v>
      </c>
      <c r="J3594" t="str">
        <f>VLOOKUP(ventas_starbucks_2025[[#This Row],[sucursal]],cambio_sucursal[#All],2,0)</f>
        <v>Sucursal Córdoba Shopping</v>
      </c>
      <c r="K3594" t="s">
        <v>13</v>
      </c>
      <c r="L3594" t="s">
        <v>14</v>
      </c>
      <c r="M3594" t="s">
        <v>4</v>
      </c>
      <c r="N3594" t="str">
        <f>IFERROR(VLOOKUP(ventas_starbucks_2025[[#This Row],[tamaño_sucio]],cambio_tamaño[#All],2,0),"Tamaño único")</f>
        <v>Tamaño único</v>
      </c>
      <c r="O3594">
        <v>1</v>
      </c>
      <c r="P3594">
        <v>1815.76</v>
      </c>
      <c r="Q3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4">
        <v>1815.76</v>
      </c>
      <c r="S3594" t="s">
        <v>15</v>
      </c>
      <c r="T3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4" t="str">
        <f>VLOOKUP(ventas_starbucks_2025[[#This Row],[canal_compra]],cambio_canal_compra[#All],2,0)</f>
        <v>Para llevar</v>
      </c>
      <c r="V3594" t="s">
        <v>16</v>
      </c>
      <c r="W3594" t="str">
        <f>VLOOKUP(ventas_starbucks_2025[[#This Row],[método_pago]],cambio_metodo_pago[#All],2,0)</f>
        <v>Tarjeta</v>
      </c>
      <c r="X3594" t="s">
        <v>7</v>
      </c>
      <c r="Y3594">
        <v>0</v>
      </c>
      <c r="Z3594" t="str">
        <f>VLOOKUP(ventas_starbucks_2025[[#This Row],[promoción_aplicada5]],promocion_cambiar[#All],2,0)</f>
        <v>Hora Feliz</v>
      </c>
      <c r="AA3594" t="s">
        <v>36</v>
      </c>
      <c r="AB3594" t="s">
        <v>9</v>
      </c>
      <c r="AC3594" t="s">
        <v>24</v>
      </c>
      <c r="AD3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94">
        <v>14.4</v>
      </c>
      <c r="AF3594">
        <v>3</v>
      </c>
      <c r="AG3594">
        <v>25</v>
      </c>
      <c r="AH3594">
        <v>24</v>
      </c>
    </row>
    <row r="3595" spans="1:34" x14ac:dyDescent="0.25">
      <c r="A3595" s="3" t="s">
        <v>3670</v>
      </c>
      <c r="B3595" s="1">
        <v>45754</v>
      </c>
      <c r="C3595" s="23">
        <f t="shared" si="280"/>
        <v>7</v>
      </c>
      <c r="D3595" s="23">
        <f t="shared" si="281"/>
        <v>1</v>
      </c>
      <c r="E3595" s="1" t="str">
        <f t="shared" si="282"/>
        <v>lunes</v>
      </c>
      <c r="F3595" s="23">
        <f t="shared" si="283"/>
        <v>4</v>
      </c>
      <c r="G3595" s="1" t="str">
        <f t="shared" si="284"/>
        <v>abril</v>
      </c>
      <c r="H3595" s="2">
        <v>0.54722222222222228</v>
      </c>
      <c r="I3595" t="s">
        <v>12</v>
      </c>
      <c r="J3595" t="str">
        <f>VLOOKUP(ventas_starbucks_2025[[#This Row],[sucursal]],cambio_sucursal[#All],2,0)</f>
        <v>Sucursal Córdoba Shopping</v>
      </c>
      <c r="K3595" t="s">
        <v>48</v>
      </c>
      <c r="L3595" t="s">
        <v>49</v>
      </c>
      <c r="M3595" t="s">
        <v>55</v>
      </c>
      <c r="N3595" t="str">
        <f>IFERROR(VLOOKUP(ventas_starbucks_2025[[#This Row],[tamaño_sucio]],cambio_tamaño[#All],2,0),"Tamaño único")</f>
        <v>Pequeño</v>
      </c>
      <c r="O3595">
        <v>4</v>
      </c>
      <c r="P3595">
        <v>1507.83</v>
      </c>
      <c r="Q3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5">
        <v>6031.32</v>
      </c>
      <c r="S3595" t="s">
        <v>5</v>
      </c>
      <c r="T3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95" t="str">
        <f>VLOOKUP(ventas_starbucks_2025[[#This Row],[canal_compra]],cambio_canal_compra[#All],2,0)</f>
        <v>En tienda</v>
      </c>
      <c r="V3595" t="s">
        <v>16</v>
      </c>
      <c r="W3595" t="str">
        <f>VLOOKUP(ventas_starbucks_2025[[#This Row],[método_pago]],cambio_metodo_pago[#All],2,0)</f>
        <v>Tarjeta</v>
      </c>
      <c r="X3595" t="s">
        <v>7</v>
      </c>
      <c r="Y3595">
        <v>10</v>
      </c>
      <c r="Z3595" t="str">
        <f>VLOOKUP(ventas_starbucks_2025[[#This Row],[promoción_aplicada5]],promocion_cambiar[#All],2,0)</f>
        <v>Ninguna</v>
      </c>
      <c r="AA3595" t="s">
        <v>17</v>
      </c>
      <c r="AB3595" t="s">
        <v>29</v>
      </c>
      <c r="AC3595" t="s">
        <v>41</v>
      </c>
      <c r="AD3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95">
        <v>9.1999999999999993</v>
      </c>
      <c r="AF3595">
        <v>1</v>
      </c>
      <c r="AG3595">
        <v>32</v>
      </c>
      <c r="AH3595">
        <v>28</v>
      </c>
    </row>
    <row r="3596" spans="1:34" x14ac:dyDescent="0.25">
      <c r="A3596" s="3" t="s">
        <v>3671</v>
      </c>
      <c r="B3596" s="1">
        <v>45718</v>
      </c>
      <c r="C3596" s="23">
        <f t="shared" si="280"/>
        <v>2</v>
      </c>
      <c r="D3596" s="23">
        <f t="shared" si="281"/>
        <v>7</v>
      </c>
      <c r="E3596" s="1" t="str">
        <f t="shared" si="282"/>
        <v>domingo</v>
      </c>
      <c r="F3596" s="23">
        <f t="shared" si="283"/>
        <v>3</v>
      </c>
      <c r="G3596" s="1" t="str">
        <f t="shared" si="284"/>
        <v>marzo</v>
      </c>
      <c r="H3596" s="2">
        <v>0.46736111111111112</v>
      </c>
      <c r="I3596" t="s">
        <v>57</v>
      </c>
      <c r="J3596" t="str">
        <f>VLOOKUP(ventas_starbucks_2025[[#This Row],[sucursal]],cambio_sucursal[#All],2,0)</f>
        <v>Sucursal Avda Colón</v>
      </c>
      <c r="K3596" t="s">
        <v>89</v>
      </c>
      <c r="L3596" t="s">
        <v>90</v>
      </c>
      <c r="M3596" t="s">
        <v>4</v>
      </c>
      <c r="N3596" t="str">
        <f>IFERROR(VLOOKUP(ventas_starbucks_2025[[#This Row],[tamaño_sucio]],cambio_tamaño[#All],2,0),"Tamaño único")</f>
        <v>Tamaño único</v>
      </c>
      <c r="O3596">
        <v>3</v>
      </c>
      <c r="P3596">
        <v>1683.74</v>
      </c>
      <c r="Q3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6">
        <v>5051.22</v>
      </c>
      <c r="S3596" t="s">
        <v>31</v>
      </c>
      <c r="T3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96" t="str">
        <f>VLOOKUP(ventas_starbucks_2025[[#This Row],[canal_compra]],cambio_canal_compra[#All],2,0)</f>
        <v>Entrega domicilio</v>
      </c>
      <c r="V3596" t="s">
        <v>16</v>
      </c>
      <c r="W3596" t="str">
        <f>VLOOKUP(ventas_starbucks_2025[[#This Row],[método_pago]],cambio_metodo_pago[#All],2,0)</f>
        <v>Tarjeta</v>
      </c>
      <c r="X3596" t="s">
        <v>22</v>
      </c>
      <c r="Y3596">
        <v>0</v>
      </c>
      <c r="Z3596" t="str">
        <f>VLOOKUP(ventas_starbucks_2025[[#This Row],[promoción_aplicada5]],promocion_cambiar[#All],2,0)</f>
        <v>Hora Feliz</v>
      </c>
      <c r="AA3596" t="s">
        <v>36</v>
      </c>
      <c r="AB3596" t="s">
        <v>9</v>
      </c>
      <c r="AC3596" t="s">
        <v>10</v>
      </c>
      <c r="AD3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96">
        <v>10.4</v>
      </c>
      <c r="AF3596">
        <v>4</v>
      </c>
      <c r="AG3596">
        <v>50</v>
      </c>
      <c r="AH3596">
        <v>47</v>
      </c>
    </row>
    <row r="3597" spans="1:34" x14ac:dyDescent="0.25">
      <c r="A3597" s="3" t="s">
        <v>3672</v>
      </c>
      <c r="B3597" s="1">
        <v>45694</v>
      </c>
      <c r="C3597" s="23">
        <f t="shared" si="280"/>
        <v>6</v>
      </c>
      <c r="D3597" s="23">
        <f t="shared" si="281"/>
        <v>4</v>
      </c>
      <c r="E3597" s="1" t="str">
        <f t="shared" si="282"/>
        <v>jueves</v>
      </c>
      <c r="F3597" s="23">
        <f t="shared" si="283"/>
        <v>2</v>
      </c>
      <c r="G3597" s="1" t="str">
        <f t="shared" si="284"/>
        <v>febrero</v>
      </c>
      <c r="H3597" s="2">
        <v>0.55902777777777779</v>
      </c>
      <c r="I3597" t="s">
        <v>12</v>
      </c>
      <c r="J3597" t="str">
        <f>VLOOKUP(ventas_starbucks_2025[[#This Row],[sucursal]],cambio_sucursal[#All],2,0)</f>
        <v>Sucursal Córdoba Shopping</v>
      </c>
      <c r="K3597" t="s">
        <v>101</v>
      </c>
      <c r="L3597" t="s">
        <v>3</v>
      </c>
      <c r="M3597" t="s">
        <v>4</v>
      </c>
      <c r="N3597" t="str">
        <f>IFERROR(VLOOKUP(ventas_starbucks_2025[[#This Row],[tamaño_sucio]],cambio_tamaño[#All],2,0),"Tamaño único")</f>
        <v>Tamaño único</v>
      </c>
      <c r="O3597">
        <v>2</v>
      </c>
      <c r="P3597">
        <v>3327.98</v>
      </c>
      <c r="Q3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597">
        <v>6655.96</v>
      </c>
      <c r="S3597" t="s">
        <v>31</v>
      </c>
      <c r="T3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97" t="str">
        <f>VLOOKUP(ventas_starbucks_2025[[#This Row],[canal_compra]],cambio_canal_compra[#All],2,0)</f>
        <v>Entrega domicilio</v>
      </c>
      <c r="V3597" t="s">
        <v>16</v>
      </c>
      <c r="W3597" t="str">
        <f>VLOOKUP(ventas_starbucks_2025[[#This Row],[método_pago]],cambio_metodo_pago[#All],2,0)</f>
        <v>Tarjeta</v>
      </c>
      <c r="X3597" t="s">
        <v>22</v>
      </c>
      <c r="Y3597">
        <v>0</v>
      </c>
      <c r="Z3597" t="str">
        <f>VLOOKUP(ventas_starbucks_2025[[#This Row],[promoción_aplicada5]],promocion_cambiar[#All],2,0)</f>
        <v>Hora Feliz</v>
      </c>
      <c r="AA3597" t="s">
        <v>36</v>
      </c>
      <c r="AB3597" t="s">
        <v>32</v>
      </c>
      <c r="AC3597" t="s">
        <v>10</v>
      </c>
      <c r="AD3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97">
        <v>5.7</v>
      </c>
      <c r="AF3597">
        <v>2</v>
      </c>
      <c r="AG3597">
        <v>32</v>
      </c>
      <c r="AH3597">
        <v>30</v>
      </c>
    </row>
    <row r="3598" spans="1:34" x14ac:dyDescent="0.25">
      <c r="A3598" s="3" t="s">
        <v>3673</v>
      </c>
      <c r="B3598" s="1">
        <v>45664</v>
      </c>
      <c r="C3598" s="23">
        <f t="shared" si="280"/>
        <v>7</v>
      </c>
      <c r="D3598" s="23">
        <f t="shared" si="281"/>
        <v>2</v>
      </c>
      <c r="E3598" s="23" t="str">
        <f t="shared" si="282"/>
        <v>martes</v>
      </c>
      <c r="F3598" s="23">
        <f t="shared" si="283"/>
        <v>1</v>
      </c>
      <c r="G3598" s="23" t="str">
        <f t="shared" si="284"/>
        <v>enero</v>
      </c>
      <c r="H3598" s="2">
        <v>0.84652777777777777</v>
      </c>
      <c r="I3598" t="s">
        <v>12</v>
      </c>
      <c r="J3598" t="str">
        <f>VLOOKUP(ventas_starbucks_2025[[#This Row],[sucursal]],cambio_sucursal[#All],2,0)</f>
        <v>Sucursal Córdoba Shopping</v>
      </c>
      <c r="K3598" t="s">
        <v>69</v>
      </c>
      <c r="L3598" t="s">
        <v>70</v>
      </c>
      <c r="M3598" t="s">
        <v>62</v>
      </c>
      <c r="N3598" t="str">
        <f>IFERROR(VLOOKUP(ventas_starbucks_2025[[#This Row],[tamaño_sucio]],cambio_tamaño[#All],2,0),"Tamaño único")</f>
        <v>Extra-Grande</v>
      </c>
      <c r="O3598">
        <v>1</v>
      </c>
      <c r="P3598">
        <v>1550.2</v>
      </c>
      <c r="Q3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8">
        <v>1550.2</v>
      </c>
      <c r="S3598" t="s">
        <v>5</v>
      </c>
      <c r="T3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8" t="str">
        <f>VLOOKUP(ventas_starbucks_2025[[#This Row],[canal_compra]],cambio_canal_compra[#All],2,0)</f>
        <v>En tienda</v>
      </c>
      <c r="V3598" t="s">
        <v>16</v>
      </c>
      <c r="W3598" t="str">
        <f>VLOOKUP(ventas_starbucks_2025[[#This Row],[método_pago]],cambio_metodo_pago[#All],2,0)</f>
        <v>Tarjeta</v>
      </c>
      <c r="X3598" t="s">
        <v>22</v>
      </c>
      <c r="Y3598">
        <v>0</v>
      </c>
      <c r="Z3598" t="str">
        <f>VLOOKUP(ventas_starbucks_2025[[#This Row],[promoción_aplicada5]],promocion_cambiar[#All],2,0)</f>
        <v>Combo</v>
      </c>
      <c r="AA3598" t="s">
        <v>8</v>
      </c>
      <c r="AB3598" t="s">
        <v>9</v>
      </c>
      <c r="AC3598" t="s">
        <v>24</v>
      </c>
      <c r="AD3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98">
        <v>4.3</v>
      </c>
      <c r="AF3598">
        <v>4</v>
      </c>
      <c r="AG3598">
        <v>30</v>
      </c>
      <c r="AH3598">
        <v>29</v>
      </c>
    </row>
    <row r="3599" spans="1:34" x14ac:dyDescent="0.25">
      <c r="A3599" s="3" t="s">
        <v>3674</v>
      </c>
      <c r="B3599" s="1">
        <v>45754</v>
      </c>
      <c r="C3599" s="23">
        <f t="shared" si="280"/>
        <v>7</v>
      </c>
      <c r="D3599" s="23">
        <f t="shared" si="281"/>
        <v>1</v>
      </c>
      <c r="E3599" s="23" t="str">
        <f t="shared" si="282"/>
        <v>lunes</v>
      </c>
      <c r="F3599" s="23">
        <f t="shared" si="283"/>
        <v>4</v>
      </c>
      <c r="G3599" s="23" t="str">
        <f t="shared" si="284"/>
        <v>abril</v>
      </c>
      <c r="H3599" s="2">
        <v>0.47499999999999998</v>
      </c>
      <c r="I3599" t="s">
        <v>57</v>
      </c>
      <c r="J3599" t="str">
        <f>VLOOKUP(ventas_starbucks_2025[[#This Row],[sucursal]],cambio_sucursal[#All],2,0)</f>
        <v>Sucursal Avda Colón</v>
      </c>
      <c r="K3599" t="s">
        <v>64</v>
      </c>
      <c r="L3599" t="s">
        <v>65</v>
      </c>
      <c r="M3599" t="s">
        <v>4</v>
      </c>
      <c r="N3599" t="str">
        <f>IFERROR(VLOOKUP(ventas_starbucks_2025[[#This Row],[tamaño_sucio]],cambio_tamaño[#All],2,0),"Tamaño único")</f>
        <v>Tamaño único</v>
      </c>
      <c r="O3599">
        <v>2</v>
      </c>
      <c r="P3599">
        <v>1560.47</v>
      </c>
      <c r="Q3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9">
        <v>3120.94</v>
      </c>
      <c r="S3599" t="s">
        <v>31</v>
      </c>
      <c r="T3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9" t="str">
        <f>VLOOKUP(ventas_starbucks_2025[[#This Row],[canal_compra]],cambio_canal_compra[#All],2,0)</f>
        <v>Entrega domicilio</v>
      </c>
      <c r="V3599" t="s">
        <v>16</v>
      </c>
      <c r="W3599" t="str">
        <f>VLOOKUP(ventas_starbucks_2025[[#This Row],[método_pago]],cambio_metodo_pago[#All],2,0)</f>
        <v>Tarjeta</v>
      </c>
      <c r="X3599" t="s">
        <v>22</v>
      </c>
      <c r="Y3599">
        <v>0</v>
      </c>
      <c r="Z3599" t="str">
        <f>VLOOKUP(ventas_starbucks_2025[[#This Row],[promoción_aplicada5]],promocion_cambiar[#All],2,0)</f>
        <v>Combo</v>
      </c>
      <c r="AA3599" t="s">
        <v>8</v>
      </c>
      <c r="AB3599" t="s">
        <v>18</v>
      </c>
      <c r="AC3599" t="s">
        <v>10</v>
      </c>
      <c r="AD3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99">
        <v>11.8</v>
      </c>
      <c r="AF3599">
        <v>3</v>
      </c>
      <c r="AG3599">
        <v>17</v>
      </c>
      <c r="AH3599">
        <v>15</v>
      </c>
    </row>
    <row r="3600" spans="1:34" x14ac:dyDescent="0.25">
      <c r="A3600" s="3" t="s">
        <v>3675</v>
      </c>
      <c r="B3600" s="1">
        <v>45665</v>
      </c>
      <c r="C3600" s="23">
        <f t="shared" si="280"/>
        <v>8</v>
      </c>
      <c r="D3600" s="23">
        <f t="shared" si="281"/>
        <v>3</v>
      </c>
      <c r="E3600" s="23" t="str">
        <f t="shared" si="282"/>
        <v>miércoles</v>
      </c>
      <c r="F3600" s="23">
        <f t="shared" si="283"/>
        <v>1</v>
      </c>
      <c r="G3600" s="23" t="str">
        <f t="shared" si="284"/>
        <v>enero</v>
      </c>
      <c r="H3600" s="2">
        <v>0.45624999999999999</v>
      </c>
      <c r="I3600" t="s">
        <v>57</v>
      </c>
      <c r="J3600" t="str">
        <f>VLOOKUP(ventas_starbucks_2025[[#This Row],[sucursal]],cambio_sucursal[#All],2,0)</f>
        <v>Sucursal Avda Colón</v>
      </c>
      <c r="K3600" t="s">
        <v>101</v>
      </c>
      <c r="L3600" t="s">
        <v>3</v>
      </c>
      <c r="M3600" t="s">
        <v>4</v>
      </c>
      <c r="N3600" t="str">
        <f>IFERROR(VLOOKUP(ventas_starbucks_2025[[#This Row],[tamaño_sucio]],cambio_tamaño[#All],2,0),"Tamaño único")</f>
        <v>Tamaño único</v>
      </c>
      <c r="O3600">
        <v>1</v>
      </c>
      <c r="P3600">
        <v>2922.93</v>
      </c>
      <c r="Q3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00">
        <v>2922.93</v>
      </c>
      <c r="S3600" t="s">
        <v>15</v>
      </c>
      <c r="T3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0" t="str">
        <f>VLOOKUP(ventas_starbucks_2025[[#This Row],[canal_compra]],cambio_canal_compra[#All],2,0)</f>
        <v>Para llevar</v>
      </c>
      <c r="V3600" t="s">
        <v>40</v>
      </c>
      <c r="W3600" t="str">
        <f>VLOOKUP(ventas_starbucks_2025[[#This Row],[método_pago]],cambio_metodo_pago[#All],2,0)</f>
        <v>Efectivo</v>
      </c>
      <c r="X3600" t="s">
        <v>22</v>
      </c>
      <c r="Y3600">
        <v>0</v>
      </c>
      <c r="Z3600" t="str">
        <f>VLOOKUP(ventas_starbucks_2025[[#This Row],[promoción_aplicada5]],promocion_cambiar[#All],2,0)</f>
        <v>Combo</v>
      </c>
      <c r="AA3600" t="s">
        <v>8</v>
      </c>
      <c r="AB3600" t="s">
        <v>29</v>
      </c>
      <c r="AC3600" t="s">
        <v>24</v>
      </c>
      <c r="AD3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00">
        <v>13.3</v>
      </c>
      <c r="AF3600">
        <v>4</v>
      </c>
      <c r="AG3600">
        <v>49</v>
      </c>
      <c r="AH3600">
        <v>48</v>
      </c>
    </row>
    <row r="3601" spans="1:34" x14ac:dyDescent="0.25">
      <c r="A3601" s="3" t="s">
        <v>3676</v>
      </c>
      <c r="B3601" s="1">
        <v>45757</v>
      </c>
      <c r="C3601" s="23">
        <f t="shared" si="280"/>
        <v>10</v>
      </c>
      <c r="D3601" s="23">
        <f t="shared" si="281"/>
        <v>4</v>
      </c>
      <c r="E3601" s="23" t="str">
        <f t="shared" si="282"/>
        <v>jueves</v>
      </c>
      <c r="F3601" s="23">
        <f t="shared" si="283"/>
        <v>4</v>
      </c>
      <c r="G3601" s="23" t="str">
        <f t="shared" si="284"/>
        <v>abril</v>
      </c>
      <c r="H3601" s="2">
        <v>0.68194444444444446</v>
      </c>
      <c r="I3601" t="s">
        <v>57</v>
      </c>
      <c r="J3601" t="str">
        <f>VLOOKUP(ventas_starbucks_2025[[#This Row],[sucursal]],cambio_sucursal[#All],2,0)</f>
        <v>Sucursal Avda Colón</v>
      </c>
      <c r="K3601" t="s">
        <v>89</v>
      </c>
      <c r="L3601" t="s">
        <v>90</v>
      </c>
      <c r="M3601" t="s">
        <v>4</v>
      </c>
      <c r="N3601" t="str">
        <f>IFERROR(VLOOKUP(ventas_starbucks_2025[[#This Row],[tamaño_sucio]],cambio_tamaño[#All],2,0),"Tamaño único")</f>
        <v>Tamaño único</v>
      </c>
      <c r="O3601">
        <v>2</v>
      </c>
      <c r="P3601">
        <v>1104</v>
      </c>
      <c r="Q3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1">
        <v>2208</v>
      </c>
      <c r="S3601" t="s">
        <v>15</v>
      </c>
      <c r="T3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1" t="str">
        <f>VLOOKUP(ventas_starbucks_2025[[#This Row],[canal_compra]],cambio_canal_compra[#All],2,0)</f>
        <v>Para llevar</v>
      </c>
      <c r="V3601" t="s">
        <v>40</v>
      </c>
      <c r="W3601" t="str">
        <f>VLOOKUP(ventas_starbucks_2025[[#This Row],[método_pago]],cambio_metodo_pago[#All],2,0)</f>
        <v>Efectivo</v>
      </c>
      <c r="X3601" t="s">
        <v>7</v>
      </c>
      <c r="Y3601">
        <v>15</v>
      </c>
      <c r="Z3601" t="str">
        <f>VLOOKUP(ventas_starbucks_2025[[#This Row],[promoción_aplicada5]],promocion_cambiar[#All],2,0)</f>
        <v>Combo</v>
      </c>
      <c r="AA3601" t="s">
        <v>8</v>
      </c>
      <c r="AB3601" t="s">
        <v>29</v>
      </c>
      <c r="AC3601" t="s">
        <v>24</v>
      </c>
      <c r="AD3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01">
        <v>12.3</v>
      </c>
      <c r="AF3601">
        <v>5</v>
      </c>
      <c r="AG3601">
        <v>33</v>
      </c>
      <c r="AH3601">
        <v>31</v>
      </c>
    </row>
    <row r="3602" spans="1:34" x14ac:dyDescent="0.25">
      <c r="A3602" s="3" t="s">
        <v>3677</v>
      </c>
      <c r="B3602" s="1">
        <v>45745</v>
      </c>
      <c r="C3602" s="23">
        <f t="shared" si="280"/>
        <v>29</v>
      </c>
      <c r="D3602" s="23">
        <f t="shared" si="281"/>
        <v>6</v>
      </c>
      <c r="E3602" s="23" t="str">
        <f t="shared" si="282"/>
        <v>sábado</v>
      </c>
      <c r="F3602" s="23">
        <f t="shared" si="283"/>
        <v>3</v>
      </c>
      <c r="G3602" s="23" t="str">
        <f t="shared" si="284"/>
        <v>marzo</v>
      </c>
      <c r="H3602" s="2">
        <v>0.67847222222222225</v>
      </c>
      <c r="I3602" t="s">
        <v>26</v>
      </c>
      <c r="J3602" t="str">
        <f>VLOOKUP(ventas_starbucks_2025[[#This Row],[sucursal]],cambio_sucursal[#All],2,0)</f>
        <v>Sucursal San Lorenzo 47</v>
      </c>
      <c r="K3602" t="s">
        <v>48</v>
      </c>
      <c r="L3602" t="s">
        <v>49</v>
      </c>
      <c r="M3602" t="s">
        <v>45</v>
      </c>
      <c r="N3602" t="str">
        <f>IFERROR(VLOOKUP(ventas_starbucks_2025[[#This Row],[tamaño_sucio]],cambio_tamaño[#All],2,0),"Tamaño único")</f>
        <v>Grande</v>
      </c>
      <c r="O3602">
        <v>2</v>
      </c>
      <c r="P3602">
        <v>1818.1</v>
      </c>
      <c r="Q3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2">
        <v>3636.2</v>
      </c>
      <c r="S3602" t="s">
        <v>31</v>
      </c>
      <c r="T3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2" t="str">
        <f>VLOOKUP(ventas_starbucks_2025[[#This Row],[canal_compra]],cambio_canal_compra[#All],2,0)</f>
        <v>Entrega domicilio</v>
      </c>
      <c r="V3602" t="s">
        <v>16</v>
      </c>
      <c r="W3602" t="str">
        <f>VLOOKUP(ventas_starbucks_2025[[#This Row],[método_pago]],cambio_metodo_pago[#All],2,0)</f>
        <v>Tarjeta</v>
      </c>
      <c r="X3602" t="s">
        <v>22</v>
      </c>
      <c r="Y3602">
        <v>0</v>
      </c>
      <c r="Z3602" t="str">
        <f>VLOOKUP(ventas_starbucks_2025[[#This Row],[promoción_aplicada5]],promocion_cambiar[#All],2,0)</f>
        <v>Ninguna</v>
      </c>
      <c r="AA3602" t="s">
        <v>17</v>
      </c>
      <c r="AB3602" t="s">
        <v>32</v>
      </c>
      <c r="AC3602" t="s">
        <v>10</v>
      </c>
      <c r="AD3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2">
        <v>7.9</v>
      </c>
      <c r="AF3602">
        <v>5</v>
      </c>
      <c r="AG3602">
        <v>17</v>
      </c>
      <c r="AH3602">
        <v>15</v>
      </c>
    </row>
    <row r="3603" spans="1:34" x14ac:dyDescent="0.25">
      <c r="A3603" s="3" t="s">
        <v>3678</v>
      </c>
      <c r="B3603" s="1">
        <v>45683</v>
      </c>
      <c r="C3603" s="23">
        <f t="shared" si="280"/>
        <v>26</v>
      </c>
      <c r="D3603" s="23">
        <f t="shared" si="281"/>
        <v>7</v>
      </c>
      <c r="E3603" s="23" t="str">
        <f t="shared" si="282"/>
        <v>domingo</v>
      </c>
      <c r="F3603" s="23">
        <f t="shared" si="283"/>
        <v>1</v>
      </c>
      <c r="G3603" s="23" t="str">
        <f t="shared" si="284"/>
        <v>enero</v>
      </c>
      <c r="H3603" s="2">
        <v>0.7104166666666667</v>
      </c>
      <c r="I3603" t="s">
        <v>57</v>
      </c>
      <c r="J3603" t="str">
        <f>VLOOKUP(ventas_starbucks_2025[[#This Row],[sucursal]],cambio_sucursal[#All],2,0)</f>
        <v>Sucursal Avda Colón</v>
      </c>
      <c r="K3603" t="s">
        <v>132</v>
      </c>
      <c r="L3603" t="s">
        <v>35</v>
      </c>
      <c r="M3603" t="s">
        <v>4</v>
      </c>
      <c r="N3603" t="str">
        <f>IFERROR(VLOOKUP(ventas_starbucks_2025[[#This Row],[tamaño_sucio]],cambio_tamaño[#All],2,0),"Tamaño único")</f>
        <v>Tamaño único</v>
      </c>
      <c r="O3603">
        <v>2</v>
      </c>
      <c r="P3603">
        <v>981.43</v>
      </c>
      <c r="Q3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03">
        <v>1962.86</v>
      </c>
      <c r="S3603" t="s">
        <v>15</v>
      </c>
      <c r="T3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3" t="str">
        <f>VLOOKUP(ventas_starbucks_2025[[#This Row],[canal_compra]],cambio_canal_compra[#All],2,0)</f>
        <v>Para llevar</v>
      </c>
      <c r="V3603" t="s">
        <v>6</v>
      </c>
      <c r="W3603" t="str">
        <f>VLOOKUP(ventas_starbucks_2025[[#This Row],[método_pago]],cambio_metodo_pago[#All],2,0)</f>
        <v>Aplicación móbil</v>
      </c>
      <c r="X3603" t="s">
        <v>22</v>
      </c>
      <c r="Y3603">
        <v>0</v>
      </c>
      <c r="Z3603" t="str">
        <f>VLOOKUP(ventas_starbucks_2025[[#This Row],[promoción_aplicada5]],promocion_cambiar[#All],2,0)</f>
        <v>Combo</v>
      </c>
      <c r="AA3603" t="s">
        <v>8</v>
      </c>
      <c r="AB3603" t="s">
        <v>29</v>
      </c>
      <c r="AC3603" t="s">
        <v>24</v>
      </c>
      <c r="AD3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3">
        <v>9.9</v>
      </c>
      <c r="AF3603">
        <v>1</v>
      </c>
      <c r="AG3603">
        <v>31</v>
      </c>
      <c r="AH3603">
        <v>29</v>
      </c>
    </row>
    <row r="3604" spans="1:34" x14ac:dyDescent="0.25">
      <c r="A3604" s="3" t="s">
        <v>3679</v>
      </c>
      <c r="B3604" s="1">
        <v>45738</v>
      </c>
      <c r="C3604" s="23">
        <f t="shared" si="280"/>
        <v>22</v>
      </c>
      <c r="D3604" s="23">
        <f t="shared" si="281"/>
        <v>6</v>
      </c>
      <c r="E3604" s="1" t="str">
        <f t="shared" si="282"/>
        <v>sábado</v>
      </c>
      <c r="F3604" s="23">
        <f t="shared" si="283"/>
        <v>3</v>
      </c>
      <c r="G3604" s="1" t="str">
        <f t="shared" si="284"/>
        <v>marzo</v>
      </c>
      <c r="H3604" s="2">
        <v>0.70208333333333328</v>
      </c>
      <c r="I3604" t="s">
        <v>1</v>
      </c>
      <c r="J3604" t="str">
        <f>VLOOKUP(ventas_starbucks_2025[[#This Row],[sucursal]],cambio_sucursal[#All],2,0)</f>
        <v>Sucursal Nueva Córdoba</v>
      </c>
      <c r="K3604" t="s">
        <v>64</v>
      </c>
      <c r="L3604" t="s">
        <v>65</v>
      </c>
      <c r="M3604" t="s">
        <v>4</v>
      </c>
      <c r="N3604" t="str">
        <f>IFERROR(VLOOKUP(ventas_starbucks_2025[[#This Row],[tamaño_sucio]],cambio_tamaño[#All],2,0),"Tamaño único")</f>
        <v>Tamaño único</v>
      </c>
      <c r="O3604">
        <v>3</v>
      </c>
      <c r="P3604">
        <v>1981.64</v>
      </c>
      <c r="Q3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4">
        <v>5944.92</v>
      </c>
      <c r="S3604" t="s">
        <v>5</v>
      </c>
      <c r="T3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04" t="str">
        <f>VLOOKUP(ventas_starbucks_2025[[#This Row],[canal_compra]],cambio_canal_compra[#All],2,0)</f>
        <v>En tienda</v>
      </c>
      <c r="V3604" t="s">
        <v>16</v>
      </c>
      <c r="W3604" t="str">
        <f>VLOOKUP(ventas_starbucks_2025[[#This Row],[método_pago]],cambio_metodo_pago[#All],2,0)</f>
        <v>Tarjeta</v>
      </c>
      <c r="X3604" t="s">
        <v>22</v>
      </c>
      <c r="Y3604">
        <v>0</v>
      </c>
      <c r="Z3604" t="str">
        <f>VLOOKUP(ventas_starbucks_2025[[#This Row],[promoción_aplicada5]],promocion_cambiar[#All],2,0)</f>
        <v>2x1</v>
      </c>
      <c r="AA3604" t="s">
        <v>51</v>
      </c>
      <c r="AB3604" t="s">
        <v>32</v>
      </c>
      <c r="AC3604" t="s">
        <v>10</v>
      </c>
      <c r="AD3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4">
        <v>9.1999999999999993</v>
      </c>
      <c r="AF3604">
        <v>5</v>
      </c>
      <c r="AG3604">
        <v>21</v>
      </c>
      <c r="AH3604">
        <v>18</v>
      </c>
    </row>
    <row r="3605" spans="1:34" x14ac:dyDescent="0.25">
      <c r="A3605" s="3" t="s">
        <v>3680</v>
      </c>
      <c r="B3605" s="1">
        <v>45740</v>
      </c>
      <c r="C3605" s="23">
        <f t="shared" si="280"/>
        <v>24</v>
      </c>
      <c r="D3605" s="23">
        <f t="shared" si="281"/>
        <v>1</v>
      </c>
      <c r="E3605" s="23" t="str">
        <f t="shared" si="282"/>
        <v>lunes</v>
      </c>
      <c r="F3605" s="23">
        <f t="shared" si="283"/>
        <v>3</v>
      </c>
      <c r="G3605" s="23" t="str">
        <f t="shared" si="284"/>
        <v>marzo</v>
      </c>
      <c r="H3605" s="2">
        <v>0.60069444444444442</v>
      </c>
      <c r="I3605" t="s">
        <v>1</v>
      </c>
      <c r="J3605" t="str">
        <f>VLOOKUP(ventas_starbucks_2025[[#This Row],[sucursal]],cambio_sucursal[#All],2,0)</f>
        <v>Sucursal Nueva Córdoba</v>
      </c>
      <c r="K3605" t="s">
        <v>58</v>
      </c>
      <c r="L3605" t="s">
        <v>39</v>
      </c>
      <c r="M3605" t="s">
        <v>4</v>
      </c>
      <c r="N3605" t="str">
        <f>IFERROR(VLOOKUP(ventas_starbucks_2025[[#This Row],[tamaño_sucio]],cambio_tamaño[#All],2,0),"Tamaño único")</f>
        <v>Tamaño único</v>
      </c>
      <c r="O3605">
        <v>3</v>
      </c>
      <c r="P3605">
        <v>1215.24</v>
      </c>
      <c r="Q3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5">
        <v>3645.72</v>
      </c>
      <c r="S3605" t="s">
        <v>5</v>
      </c>
      <c r="T3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5" t="str">
        <f>VLOOKUP(ventas_starbucks_2025[[#This Row],[canal_compra]],cambio_canal_compra[#All],2,0)</f>
        <v>En tienda</v>
      </c>
      <c r="V3605" t="s">
        <v>6</v>
      </c>
      <c r="W3605" t="str">
        <f>VLOOKUP(ventas_starbucks_2025[[#This Row],[método_pago]],cambio_metodo_pago[#All],2,0)</f>
        <v>Aplicación móbil</v>
      </c>
      <c r="X3605" t="s">
        <v>7</v>
      </c>
      <c r="Y3605">
        <v>10</v>
      </c>
      <c r="Z3605" t="str">
        <f>VLOOKUP(ventas_starbucks_2025[[#This Row],[promoción_aplicada5]],promocion_cambiar[#All],2,0)</f>
        <v>Ninguna</v>
      </c>
      <c r="AA3605" t="s">
        <v>17</v>
      </c>
      <c r="AB3605" t="s">
        <v>23</v>
      </c>
      <c r="AC3605" t="s">
        <v>24</v>
      </c>
      <c r="AD3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05">
        <v>2.2999999999999998</v>
      </c>
      <c r="AF3605">
        <v>5</v>
      </c>
      <c r="AG3605">
        <v>32</v>
      </c>
      <c r="AH3605">
        <v>29</v>
      </c>
    </row>
    <row r="3606" spans="1:34" x14ac:dyDescent="0.25">
      <c r="A3606" s="3" t="s">
        <v>3681</v>
      </c>
      <c r="B3606" s="1">
        <v>45704</v>
      </c>
      <c r="C3606" s="23">
        <f t="shared" si="280"/>
        <v>16</v>
      </c>
      <c r="D3606" s="23">
        <f t="shared" si="281"/>
        <v>7</v>
      </c>
      <c r="E3606" s="23" t="str">
        <f t="shared" si="282"/>
        <v>domingo</v>
      </c>
      <c r="F3606" s="23">
        <f t="shared" si="283"/>
        <v>2</v>
      </c>
      <c r="G3606" s="23" t="str">
        <f t="shared" si="284"/>
        <v>febrero</v>
      </c>
      <c r="H3606" s="2">
        <v>0.56944444444444442</v>
      </c>
      <c r="I3606" t="s">
        <v>1</v>
      </c>
      <c r="J3606" t="str">
        <f>VLOOKUP(ventas_starbucks_2025[[#This Row],[sucursal]],cambio_sucursal[#All],2,0)</f>
        <v>Sucursal Nueva Córdoba</v>
      </c>
      <c r="K3606" t="s">
        <v>115</v>
      </c>
      <c r="L3606" t="s">
        <v>21</v>
      </c>
      <c r="M3606" t="s">
        <v>4</v>
      </c>
      <c r="N3606" t="str">
        <f>IFERROR(VLOOKUP(ventas_starbucks_2025[[#This Row],[tamaño_sucio]],cambio_tamaño[#All],2,0),"Tamaño único")</f>
        <v>Tamaño único</v>
      </c>
      <c r="O3606">
        <v>5</v>
      </c>
      <c r="P3606">
        <v>1273.1600000000001</v>
      </c>
      <c r="Q3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6">
        <v>6365.8</v>
      </c>
      <c r="S3606" t="s">
        <v>15</v>
      </c>
      <c r="T3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06" t="str">
        <f>VLOOKUP(ventas_starbucks_2025[[#This Row],[canal_compra]],cambio_canal_compra[#All],2,0)</f>
        <v>Para llevar</v>
      </c>
      <c r="V3606" t="s">
        <v>16</v>
      </c>
      <c r="W3606" t="str">
        <f>VLOOKUP(ventas_starbucks_2025[[#This Row],[método_pago]],cambio_metodo_pago[#All],2,0)</f>
        <v>Tarjeta</v>
      </c>
      <c r="X3606" t="s">
        <v>22</v>
      </c>
      <c r="Y3606">
        <v>0</v>
      </c>
      <c r="Z3606" t="str">
        <f>VLOOKUP(ventas_starbucks_2025[[#This Row],[promoción_aplicada5]],promocion_cambiar[#All],2,0)</f>
        <v>Hora Feliz</v>
      </c>
      <c r="AA3606" t="s">
        <v>36</v>
      </c>
      <c r="AB3606" t="s">
        <v>52</v>
      </c>
      <c r="AC3606" t="s">
        <v>41</v>
      </c>
      <c r="AD3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06">
        <v>3.3</v>
      </c>
      <c r="AF3606">
        <v>4</v>
      </c>
      <c r="AG3606">
        <v>19</v>
      </c>
      <c r="AH3606">
        <v>14</v>
      </c>
    </row>
    <row r="3607" spans="1:34" x14ac:dyDescent="0.25">
      <c r="A3607" s="3" t="s">
        <v>3682</v>
      </c>
      <c r="B3607" s="1">
        <v>45727</v>
      </c>
      <c r="C3607" s="23">
        <f t="shared" si="280"/>
        <v>11</v>
      </c>
      <c r="D3607" s="23">
        <f t="shared" si="281"/>
        <v>2</v>
      </c>
      <c r="E3607" s="1" t="str">
        <f t="shared" si="282"/>
        <v>martes</v>
      </c>
      <c r="F3607" s="23">
        <f t="shared" si="283"/>
        <v>3</v>
      </c>
      <c r="G3607" s="1" t="str">
        <f t="shared" si="284"/>
        <v>marzo</v>
      </c>
      <c r="H3607" s="2">
        <v>0.47222222222222221</v>
      </c>
      <c r="I3607" t="s">
        <v>57</v>
      </c>
      <c r="J3607" t="str">
        <f>VLOOKUP(ventas_starbucks_2025[[#This Row],[sucursal]],cambio_sucursal[#All],2,0)</f>
        <v>Sucursal Avda Colón</v>
      </c>
      <c r="K3607" t="s">
        <v>13</v>
      </c>
      <c r="L3607" t="s">
        <v>14</v>
      </c>
      <c r="M3607" t="s">
        <v>4</v>
      </c>
      <c r="N3607" t="str">
        <f>IFERROR(VLOOKUP(ventas_starbucks_2025[[#This Row],[tamaño_sucio]],cambio_tamaño[#All],2,0),"Tamaño único")</f>
        <v>Tamaño único</v>
      </c>
      <c r="O3607">
        <v>4</v>
      </c>
      <c r="P3607">
        <v>1714.77</v>
      </c>
      <c r="Q3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7">
        <v>6859.08</v>
      </c>
      <c r="S3607" t="s">
        <v>15</v>
      </c>
      <c r="T3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07" t="str">
        <f>VLOOKUP(ventas_starbucks_2025[[#This Row],[canal_compra]],cambio_canal_compra[#All],2,0)</f>
        <v>Para llevar</v>
      </c>
      <c r="V3607" t="s">
        <v>6</v>
      </c>
      <c r="W3607" t="str">
        <f>VLOOKUP(ventas_starbucks_2025[[#This Row],[método_pago]],cambio_metodo_pago[#All],2,0)</f>
        <v>Aplicación móbil</v>
      </c>
      <c r="X3607" t="s">
        <v>22</v>
      </c>
      <c r="Y3607">
        <v>0</v>
      </c>
      <c r="Z3607" t="str">
        <f>VLOOKUP(ventas_starbucks_2025[[#This Row],[promoción_aplicada5]],promocion_cambiar[#All],2,0)</f>
        <v>Ninguna</v>
      </c>
      <c r="AA3607" t="s">
        <v>17</v>
      </c>
      <c r="AB3607" t="s">
        <v>23</v>
      </c>
      <c r="AC3607" t="s">
        <v>41</v>
      </c>
      <c r="AD3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7">
        <v>5.8</v>
      </c>
      <c r="AF3607">
        <v>3</v>
      </c>
      <c r="AG3607">
        <v>44</v>
      </c>
      <c r="AH3607">
        <v>40</v>
      </c>
    </row>
    <row r="3608" spans="1:34" x14ac:dyDescent="0.25">
      <c r="A3608" s="3" t="s">
        <v>3683</v>
      </c>
      <c r="B3608" s="1">
        <v>45700</v>
      </c>
      <c r="C3608" s="23">
        <f t="shared" si="280"/>
        <v>12</v>
      </c>
      <c r="D3608" s="23">
        <f t="shared" si="281"/>
        <v>3</v>
      </c>
      <c r="E3608" s="23" t="str">
        <f t="shared" si="282"/>
        <v>miércoles</v>
      </c>
      <c r="F3608" s="23">
        <f t="shared" si="283"/>
        <v>2</v>
      </c>
      <c r="G3608" s="23" t="str">
        <f t="shared" si="284"/>
        <v>febrero</v>
      </c>
      <c r="H3608" s="2">
        <v>0.35833333333333334</v>
      </c>
      <c r="I3608" t="s">
        <v>12</v>
      </c>
      <c r="J3608" t="str">
        <f>VLOOKUP(ventas_starbucks_2025[[#This Row],[sucursal]],cambio_sucursal[#All],2,0)</f>
        <v>Sucursal Córdoba Shopping</v>
      </c>
      <c r="K3608" t="s">
        <v>74</v>
      </c>
      <c r="L3608" t="s">
        <v>70</v>
      </c>
      <c r="M3608" t="s">
        <v>62</v>
      </c>
      <c r="N3608" t="str">
        <f>IFERROR(VLOOKUP(ventas_starbucks_2025[[#This Row],[tamaño_sucio]],cambio_tamaño[#All],2,0),"Tamaño único")</f>
        <v>Extra-Grande</v>
      </c>
      <c r="O3608">
        <v>3</v>
      </c>
      <c r="P3608">
        <v>1698.79</v>
      </c>
      <c r="Q3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8">
        <v>5096.37</v>
      </c>
      <c r="S3608" t="s">
        <v>31</v>
      </c>
      <c r="T3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08" t="str">
        <f>VLOOKUP(ventas_starbucks_2025[[#This Row],[canal_compra]],cambio_canal_compra[#All],2,0)</f>
        <v>Entrega domicilio</v>
      </c>
      <c r="V3608" t="s">
        <v>6</v>
      </c>
      <c r="W3608" t="str">
        <f>VLOOKUP(ventas_starbucks_2025[[#This Row],[método_pago]],cambio_metodo_pago[#All],2,0)</f>
        <v>Aplicación móbil</v>
      </c>
      <c r="X3608" t="s">
        <v>7</v>
      </c>
      <c r="Y3608">
        <v>0</v>
      </c>
      <c r="Z3608" t="str">
        <f>VLOOKUP(ventas_starbucks_2025[[#This Row],[promoción_aplicada5]],promocion_cambiar[#All],2,0)</f>
        <v>Ninguna</v>
      </c>
      <c r="AA3608" t="s">
        <v>17</v>
      </c>
      <c r="AB3608" t="s">
        <v>32</v>
      </c>
      <c r="AC3608" t="s">
        <v>41</v>
      </c>
      <c r="AD3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8">
        <v>9.6</v>
      </c>
      <c r="AF3608">
        <v>1</v>
      </c>
      <c r="AG3608">
        <v>39</v>
      </c>
      <c r="AH3608">
        <v>36</v>
      </c>
    </row>
    <row r="3609" spans="1:34" x14ac:dyDescent="0.25">
      <c r="A3609" s="3" t="s">
        <v>3684</v>
      </c>
      <c r="B3609" s="1">
        <v>45749</v>
      </c>
      <c r="C3609" s="23">
        <f t="shared" si="280"/>
        <v>2</v>
      </c>
      <c r="D3609" s="23">
        <f t="shared" si="281"/>
        <v>3</v>
      </c>
      <c r="E3609" s="23" t="str">
        <f t="shared" si="282"/>
        <v>miércoles</v>
      </c>
      <c r="F3609" s="23">
        <f t="shared" si="283"/>
        <v>4</v>
      </c>
      <c r="G3609" s="23" t="str">
        <f t="shared" si="284"/>
        <v>abril</v>
      </c>
      <c r="H3609" s="2">
        <v>0.70347222222222228</v>
      </c>
      <c r="I3609" t="s">
        <v>1</v>
      </c>
      <c r="J3609" t="str">
        <f>VLOOKUP(ventas_starbucks_2025[[#This Row],[sucursal]],cambio_sucursal[#All],2,0)</f>
        <v>Sucursal Nueva Córdoba</v>
      </c>
      <c r="K3609" t="s">
        <v>82</v>
      </c>
      <c r="L3609" t="s">
        <v>28</v>
      </c>
      <c r="M3609" t="s">
        <v>4</v>
      </c>
      <c r="N3609" t="str">
        <f>IFERROR(VLOOKUP(ventas_starbucks_2025[[#This Row],[tamaño_sucio]],cambio_tamaño[#All],2,0),"Tamaño único")</f>
        <v>Tamaño único</v>
      </c>
      <c r="O3609">
        <v>5</v>
      </c>
      <c r="P3609">
        <v>2099.25</v>
      </c>
      <c r="Q3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09">
        <v>10496.25</v>
      </c>
      <c r="S3609" t="s">
        <v>15</v>
      </c>
      <c r="T3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09" t="str">
        <f>VLOOKUP(ventas_starbucks_2025[[#This Row],[canal_compra]],cambio_canal_compra[#All],2,0)</f>
        <v>Para llevar</v>
      </c>
      <c r="V3609" t="s">
        <v>40</v>
      </c>
      <c r="W3609" t="str">
        <f>VLOOKUP(ventas_starbucks_2025[[#This Row],[método_pago]],cambio_metodo_pago[#All],2,0)</f>
        <v>Efectivo</v>
      </c>
      <c r="X3609" t="s">
        <v>7</v>
      </c>
      <c r="Y3609">
        <v>0</v>
      </c>
      <c r="Z3609" t="str">
        <f>VLOOKUP(ventas_starbucks_2025[[#This Row],[promoción_aplicada5]],promocion_cambiar[#All],2,0)</f>
        <v>Hora Feliz</v>
      </c>
      <c r="AA3609" t="s">
        <v>36</v>
      </c>
      <c r="AB3609" t="s">
        <v>29</v>
      </c>
      <c r="AC3609" t="s">
        <v>24</v>
      </c>
      <c r="AD3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9">
        <v>8.8000000000000007</v>
      </c>
      <c r="AF3609">
        <v>3</v>
      </c>
      <c r="AG3609">
        <v>46</v>
      </c>
      <c r="AH3609">
        <v>41</v>
      </c>
    </row>
    <row r="3610" spans="1:34" x14ac:dyDescent="0.25">
      <c r="A3610" s="3" t="s">
        <v>3685</v>
      </c>
      <c r="B3610" s="1">
        <v>45719</v>
      </c>
      <c r="C3610" s="23">
        <f t="shared" si="280"/>
        <v>3</v>
      </c>
      <c r="D3610" s="23">
        <f t="shared" si="281"/>
        <v>1</v>
      </c>
      <c r="E3610" s="23" t="str">
        <f t="shared" si="282"/>
        <v>lunes</v>
      </c>
      <c r="F3610" s="23">
        <f t="shared" si="283"/>
        <v>3</v>
      </c>
      <c r="G3610" s="23" t="str">
        <f t="shared" si="284"/>
        <v>marzo</v>
      </c>
      <c r="H3610" s="2">
        <v>0.66874999999999996</v>
      </c>
      <c r="I3610" t="s">
        <v>57</v>
      </c>
      <c r="J3610" t="str">
        <f>VLOOKUP(ventas_starbucks_2025[[#This Row],[sucursal]],cambio_sucursal[#All],2,0)</f>
        <v>Sucursal Avda Colón</v>
      </c>
      <c r="K3610" t="s">
        <v>58</v>
      </c>
      <c r="L3610" t="s">
        <v>39</v>
      </c>
      <c r="M3610" t="s">
        <v>4</v>
      </c>
      <c r="N3610" t="str">
        <f>IFERROR(VLOOKUP(ventas_starbucks_2025[[#This Row],[tamaño_sucio]],cambio_tamaño[#All],2,0),"Tamaño único")</f>
        <v>Tamaño único</v>
      </c>
      <c r="O3610">
        <v>3</v>
      </c>
      <c r="P3610">
        <v>1401.36</v>
      </c>
      <c r="Q3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0">
        <v>4204.08</v>
      </c>
      <c r="S3610" t="s">
        <v>5</v>
      </c>
      <c r="T3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0" t="str">
        <f>VLOOKUP(ventas_starbucks_2025[[#This Row],[canal_compra]],cambio_canal_compra[#All],2,0)</f>
        <v>En tienda</v>
      </c>
      <c r="V3610" t="s">
        <v>40</v>
      </c>
      <c r="W3610" t="str">
        <f>VLOOKUP(ventas_starbucks_2025[[#This Row],[método_pago]],cambio_metodo_pago[#All],2,0)</f>
        <v>Efectivo</v>
      </c>
      <c r="X3610" t="s">
        <v>7</v>
      </c>
      <c r="Y3610">
        <v>0</v>
      </c>
      <c r="Z3610" t="str">
        <f>VLOOKUP(ventas_starbucks_2025[[#This Row],[promoción_aplicada5]],promocion_cambiar[#All],2,0)</f>
        <v>Combo</v>
      </c>
      <c r="AA3610" t="s">
        <v>8</v>
      </c>
      <c r="AB3610" t="s">
        <v>9</v>
      </c>
      <c r="AC3610" t="s">
        <v>10</v>
      </c>
      <c r="AD3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10">
        <v>12.8</v>
      </c>
      <c r="AF3610">
        <v>3</v>
      </c>
      <c r="AG3610">
        <v>27</v>
      </c>
      <c r="AH3610">
        <v>24</v>
      </c>
    </row>
    <row r="3611" spans="1:34" x14ac:dyDescent="0.25">
      <c r="A3611" s="3" t="s">
        <v>3686</v>
      </c>
      <c r="B3611" s="1">
        <v>45714</v>
      </c>
      <c r="C3611" s="23">
        <f t="shared" si="280"/>
        <v>26</v>
      </c>
      <c r="D3611" s="23">
        <f t="shared" si="281"/>
        <v>3</v>
      </c>
      <c r="E3611" s="23" t="str">
        <f t="shared" si="282"/>
        <v>miércoles</v>
      </c>
      <c r="F3611" s="23">
        <f t="shared" si="283"/>
        <v>2</v>
      </c>
      <c r="G3611" s="23" t="str">
        <f t="shared" si="284"/>
        <v>febrero</v>
      </c>
      <c r="H3611" s="2">
        <v>0.44861111111111113</v>
      </c>
      <c r="I3611" t="s">
        <v>57</v>
      </c>
      <c r="J3611" t="str">
        <f>VLOOKUP(ventas_starbucks_2025[[#This Row],[sucursal]],cambio_sucursal[#All],2,0)</f>
        <v>Sucursal Avda Colón</v>
      </c>
      <c r="K3611" t="s">
        <v>27</v>
      </c>
      <c r="L3611" t="s">
        <v>28</v>
      </c>
      <c r="M3611" t="s">
        <v>4</v>
      </c>
      <c r="N3611" t="str">
        <f>IFERROR(VLOOKUP(ventas_starbucks_2025[[#This Row],[tamaño_sucio]],cambio_tamaño[#All],2,0),"Tamaño único")</f>
        <v>Tamaño único</v>
      </c>
      <c r="O3611">
        <v>3</v>
      </c>
      <c r="P3611">
        <v>2852.92</v>
      </c>
      <c r="Q3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11">
        <v>8558.76</v>
      </c>
      <c r="S3611" t="s">
        <v>15</v>
      </c>
      <c r="T3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11" t="str">
        <f>VLOOKUP(ventas_starbucks_2025[[#This Row],[canal_compra]],cambio_canal_compra[#All],2,0)</f>
        <v>Para llevar</v>
      </c>
      <c r="V3611" t="s">
        <v>16</v>
      </c>
      <c r="W3611" t="str">
        <f>VLOOKUP(ventas_starbucks_2025[[#This Row],[método_pago]],cambio_metodo_pago[#All],2,0)</f>
        <v>Tarjeta</v>
      </c>
      <c r="X3611" t="s">
        <v>7</v>
      </c>
      <c r="Y3611">
        <v>15</v>
      </c>
      <c r="Z3611" t="str">
        <f>VLOOKUP(ventas_starbucks_2025[[#This Row],[promoción_aplicada5]],promocion_cambiar[#All],2,0)</f>
        <v>2x1</v>
      </c>
      <c r="AA3611" t="s">
        <v>51</v>
      </c>
      <c r="AB3611" t="s">
        <v>23</v>
      </c>
      <c r="AC3611" t="s">
        <v>41</v>
      </c>
      <c r="AD3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11">
        <v>11.3</v>
      </c>
      <c r="AF3611">
        <v>5</v>
      </c>
      <c r="AG3611">
        <v>25</v>
      </c>
      <c r="AH3611">
        <v>22</v>
      </c>
    </row>
    <row r="3612" spans="1:34" x14ac:dyDescent="0.25">
      <c r="A3612" s="3" t="s">
        <v>3687</v>
      </c>
      <c r="B3612" s="1">
        <v>45679</v>
      </c>
      <c r="C3612" s="23">
        <f t="shared" si="280"/>
        <v>22</v>
      </c>
      <c r="D3612" s="23">
        <f t="shared" si="281"/>
        <v>3</v>
      </c>
      <c r="E3612" s="23" t="str">
        <f t="shared" si="282"/>
        <v>miércoles</v>
      </c>
      <c r="F3612" s="23">
        <f t="shared" si="283"/>
        <v>1</v>
      </c>
      <c r="G3612" s="23" t="str">
        <f t="shared" si="284"/>
        <v>enero</v>
      </c>
      <c r="H3612" s="2">
        <v>0.54513888888888884</v>
      </c>
      <c r="I3612" t="s">
        <v>57</v>
      </c>
      <c r="J3612" t="str">
        <f>VLOOKUP(ventas_starbucks_2025[[#This Row],[sucursal]],cambio_sucursal[#All],2,0)</f>
        <v>Sucursal Avda Colón</v>
      </c>
      <c r="K3612" t="s">
        <v>115</v>
      </c>
      <c r="L3612" t="s">
        <v>21</v>
      </c>
      <c r="M3612" t="s">
        <v>4</v>
      </c>
      <c r="N3612" t="str">
        <f>IFERROR(VLOOKUP(ventas_starbucks_2025[[#This Row],[tamaño_sucio]],cambio_tamaño[#All],2,0),"Tamaño único")</f>
        <v>Tamaño único</v>
      </c>
      <c r="O3612">
        <v>4</v>
      </c>
      <c r="P3612">
        <v>982.97</v>
      </c>
      <c r="Q3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12">
        <v>3931.88</v>
      </c>
      <c r="S3612" t="s">
        <v>5</v>
      </c>
      <c r="T3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2" t="str">
        <f>VLOOKUP(ventas_starbucks_2025[[#This Row],[canal_compra]],cambio_canal_compra[#All],2,0)</f>
        <v>En tienda</v>
      </c>
      <c r="V3612" t="s">
        <v>16</v>
      </c>
      <c r="W3612" t="str">
        <f>VLOOKUP(ventas_starbucks_2025[[#This Row],[método_pago]],cambio_metodo_pago[#All],2,0)</f>
        <v>Tarjeta</v>
      </c>
      <c r="X3612" t="s">
        <v>7</v>
      </c>
      <c r="Y3612">
        <v>10</v>
      </c>
      <c r="Z3612" t="str">
        <f>VLOOKUP(ventas_starbucks_2025[[#This Row],[promoción_aplicada5]],promocion_cambiar[#All],2,0)</f>
        <v>Hora Feliz</v>
      </c>
      <c r="AA3612" t="s">
        <v>36</v>
      </c>
      <c r="AB3612" t="s">
        <v>29</v>
      </c>
      <c r="AC3612" t="s">
        <v>24</v>
      </c>
      <c r="AD3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12">
        <v>11.6</v>
      </c>
      <c r="AF3612">
        <v>3</v>
      </c>
      <c r="AG3612">
        <v>38</v>
      </c>
      <c r="AH3612">
        <v>34</v>
      </c>
    </row>
    <row r="3613" spans="1:34" x14ac:dyDescent="0.25">
      <c r="A3613" s="3" t="s">
        <v>3688</v>
      </c>
      <c r="B3613" s="1">
        <v>45662</v>
      </c>
      <c r="C3613" s="23">
        <f t="shared" si="280"/>
        <v>5</v>
      </c>
      <c r="D3613" s="23">
        <f t="shared" si="281"/>
        <v>7</v>
      </c>
      <c r="E3613" s="23" t="str">
        <f t="shared" si="282"/>
        <v>domingo</v>
      </c>
      <c r="F3613" s="23">
        <f t="shared" si="283"/>
        <v>1</v>
      </c>
      <c r="G3613" s="23" t="str">
        <f t="shared" si="284"/>
        <v>enero</v>
      </c>
      <c r="H3613" s="2">
        <v>0.41944444444444445</v>
      </c>
      <c r="I3613" t="s">
        <v>12</v>
      </c>
      <c r="J3613" t="str">
        <f>VLOOKUP(ventas_starbucks_2025[[#This Row],[sucursal]],cambio_sucursal[#All],2,0)</f>
        <v>Sucursal Córdoba Shopping</v>
      </c>
      <c r="K3613" t="s">
        <v>115</v>
      </c>
      <c r="L3613" t="s">
        <v>21</v>
      </c>
      <c r="M3613" t="s">
        <v>4</v>
      </c>
      <c r="N3613" t="str">
        <f>IFERROR(VLOOKUP(ventas_starbucks_2025[[#This Row],[tamaño_sucio]],cambio_tamaño[#All],2,0),"Tamaño único")</f>
        <v>Tamaño único</v>
      </c>
      <c r="O3613">
        <v>2</v>
      </c>
      <c r="P3613">
        <v>786.17</v>
      </c>
      <c r="Q3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13">
        <v>1572.34</v>
      </c>
      <c r="S3613" t="s">
        <v>15</v>
      </c>
      <c r="T3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3" t="str">
        <f>VLOOKUP(ventas_starbucks_2025[[#This Row],[canal_compra]],cambio_canal_compra[#All],2,0)</f>
        <v>Para llevar</v>
      </c>
      <c r="V3613" t="s">
        <v>16</v>
      </c>
      <c r="W3613" t="str">
        <f>VLOOKUP(ventas_starbucks_2025[[#This Row],[método_pago]],cambio_metodo_pago[#All],2,0)</f>
        <v>Tarjeta</v>
      </c>
      <c r="X3613" t="s">
        <v>22</v>
      </c>
      <c r="Y3613">
        <v>0</v>
      </c>
      <c r="Z3613" t="str">
        <f>VLOOKUP(ventas_starbucks_2025[[#This Row],[promoción_aplicada5]],promocion_cambiar[#All],2,0)</f>
        <v>Combo</v>
      </c>
      <c r="AA3613" t="s">
        <v>8</v>
      </c>
      <c r="AB3613" t="s">
        <v>9</v>
      </c>
      <c r="AC3613" t="s">
        <v>41</v>
      </c>
      <c r="AD3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13">
        <v>14.2</v>
      </c>
      <c r="AF3613">
        <v>5</v>
      </c>
      <c r="AG3613">
        <v>42</v>
      </c>
      <c r="AH3613">
        <v>40</v>
      </c>
    </row>
    <row r="3614" spans="1:34" x14ac:dyDescent="0.25">
      <c r="A3614" s="3" t="s">
        <v>3689</v>
      </c>
      <c r="B3614" s="1">
        <v>45754</v>
      </c>
      <c r="C3614" s="23">
        <f t="shared" si="280"/>
        <v>7</v>
      </c>
      <c r="D3614" s="23">
        <f t="shared" si="281"/>
        <v>1</v>
      </c>
      <c r="E3614" s="23" t="str">
        <f t="shared" si="282"/>
        <v>lunes</v>
      </c>
      <c r="F3614" s="23">
        <f t="shared" si="283"/>
        <v>4</v>
      </c>
      <c r="G3614" s="23" t="str">
        <f t="shared" si="284"/>
        <v>abril</v>
      </c>
      <c r="H3614" s="2">
        <v>0.57222222222222219</v>
      </c>
      <c r="I3614" t="s">
        <v>26</v>
      </c>
      <c r="J3614" t="str">
        <f>VLOOKUP(ventas_starbucks_2025[[#This Row],[sucursal]],cambio_sucursal[#All],2,0)</f>
        <v>Sucursal San Lorenzo 47</v>
      </c>
      <c r="K3614" t="s">
        <v>60</v>
      </c>
      <c r="L3614" t="s">
        <v>44</v>
      </c>
      <c r="M3614" t="s">
        <v>62</v>
      </c>
      <c r="N3614" t="str">
        <f>IFERROR(VLOOKUP(ventas_starbucks_2025[[#This Row],[tamaño_sucio]],cambio_tamaño[#All],2,0),"Tamaño único")</f>
        <v>Extra-Grande</v>
      </c>
      <c r="O3614">
        <v>3</v>
      </c>
      <c r="P3614">
        <v>1420.54</v>
      </c>
      <c r="Q3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4">
        <v>4261.62</v>
      </c>
      <c r="S3614" t="s">
        <v>15</v>
      </c>
      <c r="T3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4" t="str">
        <f>VLOOKUP(ventas_starbucks_2025[[#This Row],[canal_compra]],cambio_canal_compra[#All],2,0)</f>
        <v>Para llevar</v>
      </c>
      <c r="V3614" t="s">
        <v>40</v>
      </c>
      <c r="W3614" t="str">
        <f>VLOOKUP(ventas_starbucks_2025[[#This Row],[método_pago]],cambio_metodo_pago[#All],2,0)</f>
        <v>Efectivo</v>
      </c>
      <c r="X3614" t="s">
        <v>22</v>
      </c>
      <c r="Y3614">
        <v>0</v>
      </c>
      <c r="Z3614" t="str">
        <f>VLOOKUP(ventas_starbucks_2025[[#This Row],[promoción_aplicada5]],promocion_cambiar[#All],2,0)</f>
        <v>Hora Feliz</v>
      </c>
      <c r="AA3614" t="s">
        <v>36</v>
      </c>
      <c r="AB3614" t="s">
        <v>32</v>
      </c>
      <c r="AC3614" t="s">
        <v>24</v>
      </c>
      <c r="AD3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14">
        <v>12.8</v>
      </c>
      <c r="AF3614">
        <v>5</v>
      </c>
      <c r="AG3614">
        <v>20</v>
      </c>
      <c r="AH3614">
        <v>17</v>
      </c>
    </row>
    <row r="3615" spans="1:34" x14ac:dyDescent="0.25">
      <c r="A3615" s="3" t="s">
        <v>3690</v>
      </c>
      <c r="B3615" s="1">
        <v>45671</v>
      </c>
      <c r="C3615" s="23">
        <f t="shared" si="280"/>
        <v>14</v>
      </c>
      <c r="D3615" s="23">
        <f t="shared" si="281"/>
        <v>2</v>
      </c>
      <c r="E3615" s="1" t="str">
        <f t="shared" si="282"/>
        <v>martes</v>
      </c>
      <c r="F3615" s="23">
        <f t="shared" si="283"/>
        <v>1</v>
      </c>
      <c r="G3615" s="1" t="str">
        <f t="shared" si="284"/>
        <v>enero</v>
      </c>
      <c r="H3615" s="2">
        <v>0.64375000000000004</v>
      </c>
      <c r="I3615" t="s">
        <v>1</v>
      </c>
      <c r="J3615" t="str">
        <f>VLOOKUP(ventas_starbucks_2025[[#This Row],[sucursal]],cambio_sucursal[#All],2,0)</f>
        <v>Sucursal Nueva Córdoba</v>
      </c>
      <c r="K3615" t="s">
        <v>101</v>
      </c>
      <c r="L3615" t="s">
        <v>3</v>
      </c>
      <c r="M3615" t="s">
        <v>4</v>
      </c>
      <c r="N3615" t="str">
        <f>IFERROR(VLOOKUP(ventas_starbucks_2025[[#This Row],[tamaño_sucio]],cambio_tamaño[#All],2,0),"Tamaño único")</f>
        <v>Tamaño único</v>
      </c>
      <c r="O3615">
        <v>2</v>
      </c>
      <c r="P3615">
        <v>3443.87</v>
      </c>
      <c r="Q3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615">
        <v>6887.74</v>
      </c>
      <c r="S3615" t="s">
        <v>5</v>
      </c>
      <c r="T3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15" t="str">
        <f>VLOOKUP(ventas_starbucks_2025[[#This Row],[canal_compra]],cambio_canal_compra[#All],2,0)</f>
        <v>En tienda</v>
      </c>
      <c r="V3615" t="s">
        <v>6</v>
      </c>
      <c r="W3615" t="str">
        <f>VLOOKUP(ventas_starbucks_2025[[#This Row],[método_pago]],cambio_metodo_pago[#All],2,0)</f>
        <v>Aplicación móbil</v>
      </c>
      <c r="X3615" t="s">
        <v>7</v>
      </c>
      <c r="Y3615">
        <v>0</v>
      </c>
      <c r="Z3615" t="str">
        <f>VLOOKUP(ventas_starbucks_2025[[#This Row],[promoción_aplicada5]],promocion_cambiar[#All],2,0)</f>
        <v>Combo</v>
      </c>
      <c r="AA3615" t="s">
        <v>8</v>
      </c>
      <c r="AB3615" t="s">
        <v>23</v>
      </c>
      <c r="AC3615" t="s">
        <v>24</v>
      </c>
      <c r="AD3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15">
        <v>8.9</v>
      </c>
      <c r="AF3615">
        <v>3</v>
      </c>
      <c r="AG3615">
        <v>41</v>
      </c>
      <c r="AH3615">
        <v>39</v>
      </c>
    </row>
    <row r="3616" spans="1:34" x14ac:dyDescent="0.25">
      <c r="A3616" s="3" t="s">
        <v>3691</v>
      </c>
      <c r="B3616" s="1">
        <v>45688</v>
      </c>
      <c r="C3616" s="23">
        <f t="shared" si="280"/>
        <v>31</v>
      </c>
      <c r="D3616" s="23">
        <f t="shared" si="281"/>
        <v>5</v>
      </c>
      <c r="E3616" s="23" t="str">
        <f t="shared" si="282"/>
        <v>viernes</v>
      </c>
      <c r="F3616" s="23">
        <f t="shared" si="283"/>
        <v>1</v>
      </c>
      <c r="G3616" s="23" t="str">
        <f t="shared" si="284"/>
        <v>enero</v>
      </c>
      <c r="H3616" s="2">
        <v>0.44236111111111109</v>
      </c>
      <c r="I3616" t="s">
        <v>57</v>
      </c>
      <c r="J3616" t="str">
        <f>VLOOKUP(ventas_starbucks_2025[[#This Row],[sucursal]],cambio_sucursal[#All],2,0)</f>
        <v>Sucursal Avda Colón</v>
      </c>
      <c r="K3616" t="s">
        <v>38</v>
      </c>
      <c r="L3616" t="s">
        <v>39</v>
      </c>
      <c r="M3616" t="s">
        <v>4</v>
      </c>
      <c r="N3616" t="str">
        <f>IFERROR(VLOOKUP(ventas_starbucks_2025[[#This Row],[tamaño_sucio]],cambio_tamaño[#All],2,0),"Tamaño único")</f>
        <v>Tamaño único</v>
      </c>
      <c r="O3616">
        <v>3</v>
      </c>
      <c r="P3616">
        <v>1301.23</v>
      </c>
      <c r="Q3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6">
        <v>3903.69</v>
      </c>
      <c r="S3616" t="s">
        <v>5</v>
      </c>
      <c r="T3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6" t="str">
        <f>VLOOKUP(ventas_starbucks_2025[[#This Row],[canal_compra]],cambio_canal_compra[#All],2,0)</f>
        <v>En tienda</v>
      </c>
      <c r="V3616" t="s">
        <v>6</v>
      </c>
      <c r="W3616" t="str">
        <f>VLOOKUP(ventas_starbucks_2025[[#This Row],[método_pago]],cambio_metodo_pago[#All],2,0)</f>
        <v>Aplicación móbil</v>
      </c>
      <c r="X3616" t="s">
        <v>7</v>
      </c>
      <c r="Y3616">
        <v>15</v>
      </c>
      <c r="Z3616" t="str">
        <f>VLOOKUP(ventas_starbucks_2025[[#This Row],[promoción_aplicada5]],promocion_cambiar[#All],2,0)</f>
        <v>Combo</v>
      </c>
      <c r="AA3616" t="s">
        <v>8</v>
      </c>
      <c r="AB3616" t="s">
        <v>32</v>
      </c>
      <c r="AC3616" t="s">
        <v>24</v>
      </c>
      <c r="AD3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16">
        <v>9.6999999999999993</v>
      </c>
      <c r="AF3616">
        <v>5</v>
      </c>
      <c r="AG3616">
        <v>13</v>
      </c>
      <c r="AH3616">
        <v>10</v>
      </c>
    </row>
    <row r="3617" spans="1:34" x14ac:dyDescent="0.25">
      <c r="A3617" s="3" t="s">
        <v>3692</v>
      </c>
      <c r="B3617" s="1">
        <v>45715</v>
      </c>
      <c r="C3617" s="23">
        <f t="shared" si="280"/>
        <v>27</v>
      </c>
      <c r="D3617" s="23">
        <f t="shared" si="281"/>
        <v>4</v>
      </c>
      <c r="E3617" s="23" t="str">
        <f t="shared" si="282"/>
        <v>jueves</v>
      </c>
      <c r="F3617" s="23">
        <f t="shared" si="283"/>
        <v>2</v>
      </c>
      <c r="G3617" s="23" t="str">
        <f t="shared" si="284"/>
        <v>febrero</v>
      </c>
      <c r="H3617" s="2">
        <v>0.46527777777777779</v>
      </c>
      <c r="I3617" t="s">
        <v>12</v>
      </c>
      <c r="J3617" t="str">
        <f>VLOOKUP(ventas_starbucks_2025[[#This Row],[sucursal]],cambio_sucursal[#All],2,0)</f>
        <v>Sucursal Córdoba Shopping</v>
      </c>
      <c r="K3617" t="s">
        <v>87</v>
      </c>
      <c r="L3617" t="s">
        <v>65</v>
      </c>
      <c r="M3617" t="s">
        <v>4</v>
      </c>
      <c r="N3617" t="str">
        <f>IFERROR(VLOOKUP(ventas_starbucks_2025[[#This Row],[tamaño_sucio]],cambio_tamaño[#All],2,0),"Tamaño único")</f>
        <v>Tamaño único</v>
      </c>
      <c r="O3617">
        <v>2</v>
      </c>
      <c r="P3617">
        <v>1673.59</v>
      </c>
      <c r="Q3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7">
        <v>3347.18</v>
      </c>
      <c r="S3617" t="s">
        <v>31</v>
      </c>
      <c r="T3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7" t="str">
        <f>VLOOKUP(ventas_starbucks_2025[[#This Row],[canal_compra]],cambio_canal_compra[#All],2,0)</f>
        <v>Entrega domicilio</v>
      </c>
      <c r="V3617" t="s">
        <v>40</v>
      </c>
      <c r="W3617" t="str">
        <f>VLOOKUP(ventas_starbucks_2025[[#This Row],[método_pago]],cambio_metodo_pago[#All],2,0)</f>
        <v>Efectivo</v>
      </c>
      <c r="X3617" t="s">
        <v>7</v>
      </c>
      <c r="Y3617">
        <v>0</v>
      </c>
      <c r="Z3617" t="str">
        <f>VLOOKUP(ventas_starbucks_2025[[#This Row],[promoción_aplicada5]],promocion_cambiar[#All],2,0)</f>
        <v>Ninguna</v>
      </c>
      <c r="AA3617" t="s">
        <v>17</v>
      </c>
      <c r="AB3617" t="s">
        <v>52</v>
      </c>
      <c r="AC3617" t="s">
        <v>10</v>
      </c>
      <c r="AD3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17">
        <v>10.9</v>
      </c>
      <c r="AF3617">
        <v>3</v>
      </c>
      <c r="AG3617">
        <v>12</v>
      </c>
      <c r="AH3617">
        <v>10</v>
      </c>
    </row>
    <row r="3618" spans="1:34" x14ac:dyDescent="0.25">
      <c r="A3618" s="3" t="s">
        <v>3693</v>
      </c>
      <c r="B3618" s="1">
        <v>45664</v>
      </c>
      <c r="C3618" s="23">
        <f t="shared" si="280"/>
        <v>7</v>
      </c>
      <c r="D3618" s="23">
        <f t="shared" si="281"/>
        <v>2</v>
      </c>
      <c r="E3618" s="23" t="str">
        <f t="shared" si="282"/>
        <v>martes</v>
      </c>
      <c r="F3618" s="23">
        <f t="shared" si="283"/>
        <v>1</v>
      </c>
      <c r="G3618" s="23" t="str">
        <f t="shared" si="284"/>
        <v>enero</v>
      </c>
      <c r="H3618" s="2">
        <v>0.5625</v>
      </c>
      <c r="I3618" t="s">
        <v>12</v>
      </c>
      <c r="J3618" t="str">
        <f>VLOOKUP(ventas_starbucks_2025[[#This Row],[sucursal]],cambio_sucursal[#All],2,0)</f>
        <v>Sucursal Córdoba Shopping</v>
      </c>
      <c r="K3618" t="s">
        <v>67</v>
      </c>
      <c r="L3618" t="s">
        <v>35</v>
      </c>
      <c r="M3618" t="s">
        <v>4</v>
      </c>
      <c r="N3618" t="str">
        <f>IFERROR(VLOOKUP(ventas_starbucks_2025[[#This Row],[tamaño_sucio]],cambio_tamaño[#All],2,0),"Tamaño único")</f>
        <v>Tamaño único</v>
      </c>
      <c r="O3618">
        <v>4</v>
      </c>
      <c r="P3618">
        <v>1405.61</v>
      </c>
      <c r="Q3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8">
        <v>5622.44</v>
      </c>
      <c r="S3618" t="s">
        <v>15</v>
      </c>
      <c r="T3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18" t="str">
        <f>VLOOKUP(ventas_starbucks_2025[[#This Row],[canal_compra]],cambio_canal_compra[#All],2,0)</f>
        <v>Para llevar</v>
      </c>
      <c r="V3618" t="s">
        <v>40</v>
      </c>
      <c r="W3618" t="str">
        <f>VLOOKUP(ventas_starbucks_2025[[#This Row],[método_pago]],cambio_metodo_pago[#All],2,0)</f>
        <v>Efectivo</v>
      </c>
      <c r="X3618" t="s">
        <v>22</v>
      </c>
      <c r="Y3618">
        <v>0</v>
      </c>
      <c r="Z3618" t="str">
        <f>VLOOKUP(ventas_starbucks_2025[[#This Row],[promoción_aplicada5]],promocion_cambiar[#All],2,0)</f>
        <v>Ninguna</v>
      </c>
      <c r="AA3618" t="s">
        <v>17</v>
      </c>
      <c r="AB3618" t="s">
        <v>29</v>
      </c>
      <c r="AC3618" t="s">
        <v>10</v>
      </c>
      <c r="AD3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18">
        <v>4.4000000000000004</v>
      </c>
      <c r="AF3618">
        <v>2</v>
      </c>
      <c r="AG3618">
        <v>11</v>
      </c>
      <c r="AH3618">
        <v>7</v>
      </c>
    </row>
    <row r="3619" spans="1:34" x14ac:dyDescent="0.25">
      <c r="A3619" s="3" t="s">
        <v>3694</v>
      </c>
      <c r="B3619" s="1">
        <v>45753</v>
      </c>
      <c r="C3619" s="23">
        <f t="shared" si="280"/>
        <v>6</v>
      </c>
      <c r="D3619" s="23">
        <f t="shared" si="281"/>
        <v>7</v>
      </c>
      <c r="E3619" s="23" t="str">
        <f t="shared" si="282"/>
        <v>domingo</v>
      </c>
      <c r="F3619" s="23">
        <f t="shared" si="283"/>
        <v>4</v>
      </c>
      <c r="G3619" s="23" t="str">
        <f t="shared" si="284"/>
        <v>abril</v>
      </c>
      <c r="H3619" s="2">
        <v>0.29236111111111113</v>
      </c>
      <c r="I3619" t="s">
        <v>1</v>
      </c>
      <c r="J3619" t="str">
        <f>VLOOKUP(ventas_starbucks_2025[[#This Row],[sucursal]],cambio_sucursal[#All],2,0)</f>
        <v>Sucursal Nueva Córdoba</v>
      </c>
      <c r="K3619" t="s">
        <v>87</v>
      </c>
      <c r="L3619" t="s">
        <v>65</v>
      </c>
      <c r="M3619" t="s">
        <v>4</v>
      </c>
      <c r="N3619" t="str">
        <f>IFERROR(VLOOKUP(ventas_starbucks_2025[[#This Row],[tamaño_sucio]],cambio_tamaño[#All],2,0),"Tamaño único")</f>
        <v>Tamaño único</v>
      </c>
      <c r="O3619">
        <v>5</v>
      </c>
      <c r="P3619">
        <v>1428.35</v>
      </c>
      <c r="Q3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9">
        <v>7141.75</v>
      </c>
      <c r="S3619" t="s">
        <v>31</v>
      </c>
      <c r="T3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19" t="str">
        <f>VLOOKUP(ventas_starbucks_2025[[#This Row],[canal_compra]],cambio_canal_compra[#All],2,0)</f>
        <v>Entrega domicilio</v>
      </c>
      <c r="V3619" t="s">
        <v>16</v>
      </c>
      <c r="W3619" t="str">
        <f>VLOOKUP(ventas_starbucks_2025[[#This Row],[método_pago]],cambio_metodo_pago[#All],2,0)</f>
        <v>Tarjeta</v>
      </c>
      <c r="X3619" t="s">
        <v>7</v>
      </c>
      <c r="Y3619">
        <v>0</v>
      </c>
      <c r="Z3619" t="str">
        <f>VLOOKUP(ventas_starbucks_2025[[#This Row],[promoción_aplicada5]],promocion_cambiar[#All],2,0)</f>
        <v>Hora Feliz</v>
      </c>
      <c r="AA3619" t="s">
        <v>36</v>
      </c>
      <c r="AB3619" t="s">
        <v>23</v>
      </c>
      <c r="AC3619" t="s">
        <v>41</v>
      </c>
      <c r="AD3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19">
        <v>7.5</v>
      </c>
      <c r="AF3619">
        <v>3</v>
      </c>
      <c r="AG3619">
        <v>45</v>
      </c>
      <c r="AH3619">
        <v>40</v>
      </c>
    </row>
    <row r="3620" spans="1:34" x14ac:dyDescent="0.25">
      <c r="A3620" s="3" t="s">
        <v>3695</v>
      </c>
      <c r="B3620" s="1">
        <v>45736</v>
      </c>
      <c r="C3620" s="23">
        <f t="shared" si="280"/>
        <v>20</v>
      </c>
      <c r="D3620" s="23">
        <f t="shared" si="281"/>
        <v>4</v>
      </c>
      <c r="E3620" s="1" t="str">
        <f t="shared" si="282"/>
        <v>jueves</v>
      </c>
      <c r="F3620" s="23">
        <f t="shared" si="283"/>
        <v>3</v>
      </c>
      <c r="G3620" s="1" t="str">
        <f t="shared" si="284"/>
        <v>marzo</v>
      </c>
      <c r="H3620" s="2">
        <v>0.30833333333333335</v>
      </c>
      <c r="I3620" t="s">
        <v>26</v>
      </c>
      <c r="J3620" t="str">
        <f>VLOOKUP(ventas_starbucks_2025[[#This Row],[sucursal]],cambio_sucursal[#All],2,0)</f>
        <v>Sucursal San Lorenzo 47</v>
      </c>
      <c r="K3620" t="s">
        <v>58</v>
      </c>
      <c r="L3620" t="s">
        <v>39</v>
      </c>
      <c r="M3620" t="s">
        <v>4</v>
      </c>
      <c r="N3620" t="str">
        <f>IFERROR(VLOOKUP(ventas_starbucks_2025[[#This Row],[tamaño_sucio]],cambio_tamaño[#All],2,0),"Tamaño único")</f>
        <v>Tamaño único</v>
      </c>
      <c r="O3620">
        <v>5</v>
      </c>
      <c r="P3620">
        <v>1390.99</v>
      </c>
      <c r="Q3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0">
        <v>6954.95</v>
      </c>
      <c r="S3620" t="s">
        <v>5</v>
      </c>
      <c r="T3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20" t="str">
        <f>VLOOKUP(ventas_starbucks_2025[[#This Row],[canal_compra]],cambio_canal_compra[#All],2,0)</f>
        <v>En tienda</v>
      </c>
      <c r="V3620" t="s">
        <v>40</v>
      </c>
      <c r="W3620" t="str">
        <f>VLOOKUP(ventas_starbucks_2025[[#This Row],[método_pago]],cambio_metodo_pago[#All],2,0)</f>
        <v>Efectivo</v>
      </c>
      <c r="X3620" t="s">
        <v>22</v>
      </c>
      <c r="Y3620">
        <v>0</v>
      </c>
      <c r="Z3620" t="str">
        <f>VLOOKUP(ventas_starbucks_2025[[#This Row],[promoción_aplicada5]],promocion_cambiar[#All],2,0)</f>
        <v>2x1</v>
      </c>
      <c r="AA3620" t="s">
        <v>51</v>
      </c>
      <c r="AB3620" t="s">
        <v>9</v>
      </c>
      <c r="AC3620" t="s">
        <v>41</v>
      </c>
      <c r="AD3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0">
        <v>6.4</v>
      </c>
      <c r="AF3620">
        <v>2</v>
      </c>
      <c r="AG3620">
        <v>30</v>
      </c>
      <c r="AH3620">
        <v>25</v>
      </c>
    </row>
    <row r="3621" spans="1:34" x14ac:dyDescent="0.25">
      <c r="A3621" s="3" t="s">
        <v>3696</v>
      </c>
      <c r="B3621" s="1">
        <v>45736</v>
      </c>
      <c r="C3621" s="23">
        <f t="shared" si="280"/>
        <v>20</v>
      </c>
      <c r="D3621" s="23">
        <f t="shared" si="281"/>
        <v>4</v>
      </c>
      <c r="E3621" s="23" t="str">
        <f t="shared" si="282"/>
        <v>jueves</v>
      </c>
      <c r="F3621" s="23">
        <f t="shared" si="283"/>
        <v>3</v>
      </c>
      <c r="G3621" s="23" t="str">
        <f t="shared" si="284"/>
        <v>marzo</v>
      </c>
      <c r="H3621" s="2">
        <v>0.86319444444444449</v>
      </c>
      <c r="I3621" t="s">
        <v>57</v>
      </c>
      <c r="J3621" t="str">
        <f>VLOOKUP(ventas_starbucks_2025[[#This Row],[sucursal]],cambio_sucursal[#All],2,0)</f>
        <v>Sucursal Avda Colón</v>
      </c>
      <c r="K3621" t="s">
        <v>20</v>
      </c>
      <c r="L3621" t="s">
        <v>21</v>
      </c>
      <c r="M3621" t="s">
        <v>4</v>
      </c>
      <c r="N3621" t="str">
        <f>IFERROR(VLOOKUP(ventas_starbucks_2025[[#This Row],[tamaño_sucio]],cambio_tamaño[#All],2,0),"Tamaño único")</f>
        <v>Tamaño único</v>
      </c>
      <c r="O3621">
        <v>4</v>
      </c>
      <c r="P3621">
        <v>865.14</v>
      </c>
      <c r="Q3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21">
        <v>3460.56</v>
      </c>
      <c r="S3621" t="s">
        <v>5</v>
      </c>
      <c r="T3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1" t="str">
        <f>VLOOKUP(ventas_starbucks_2025[[#This Row],[canal_compra]],cambio_canal_compra[#All],2,0)</f>
        <v>En tienda</v>
      </c>
      <c r="V3621" t="s">
        <v>16</v>
      </c>
      <c r="W3621" t="str">
        <f>VLOOKUP(ventas_starbucks_2025[[#This Row],[método_pago]],cambio_metodo_pago[#All],2,0)</f>
        <v>Tarjeta</v>
      </c>
      <c r="X3621" t="s">
        <v>22</v>
      </c>
      <c r="Y3621">
        <v>0</v>
      </c>
      <c r="Z3621" t="str">
        <f>VLOOKUP(ventas_starbucks_2025[[#This Row],[promoción_aplicada5]],promocion_cambiar[#All],2,0)</f>
        <v>2x1</v>
      </c>
      <c r="AA3621" t="s">
        <v>51</v>
      </c>
      <c r="AB3621" t="s">
        <v>32</v>
      </c>
      <c r="AC3621" t="s">
        <v>41</v>
      </c>
      <c r="AD3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21">
        <v>14</v>
      </c>
      <c r="AF3621">
        <v>4</v>
      </c>
      <c r="AG3621">
        <v>12</v>
      </c>
      <c r="AH3621">
        <v>8</v>
      </c>
    </row>
    <row r="3622" spans="1:34" x14ac:dyDescent="0.25">
      <c r="A3622" s="3" t="s">
        <v>3697</v>
      </c>
      <c r="B3622" s="1">
        <v>45732</v>
      </c>
      <c r="C3622" s="23">
        <f t="shared" si="280"/>
        <v>16</v>
      </c>
      <c r="D3622" s="23">
        <f t="shared" si="281"/>
        <v>7</v>
      </c>
      <c r="E3622" s="1" t="str">
        <f t="shared" si="282"/>
        <v>domingo</v>
      </c>
      <c r="F3622" s="23">
        <f t="shared" si="283"/>
        <v>3</v>
      </c>
      <c r="G3622" s="1" t="str">
        <f t="shared" si="284"/>
        <v>marzo</v>
      </c>
      <c r="H3622" s="2">
        <v>0.76666666666666672</v>
      </c>
      <c r="I3622" t="s">
        <v>57</v>
      </c>
      <c r="J3622" t="str">
        <f>VLOOKUP(ventas_starbucks_2025[[#This Row],[sucursal]],cambio_sucursal[#All],2,0)</f>
        <v>Sucursal Avda Colón</v>
      </c>
      <c r="K3622" t="s">
        <v>2</v>
      </c>
      <c r="L3622" t="s">
        <v>3</v>
      </c>
      <c r="M3622" t="s">
        <v>4</v>
      </c>
      <c r="N3622" t="str">
        <f>IFERROR(VLOOKUP(ventas_starbucks_2025[[#This Row],[tamaño_sucio]],cambio_tamaño[#All],2,0),"Tamaño único")</f>
        <v>Tamaño único</v>
      </c>
      <c r="O3622">
        <v>4</v>
      </c>
      <c r="P3622">
        <v>2599.75</v>
      </c>
      <c r="Q3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22">
        <v>10399</v>
      </c>
      <c r="S3622" t="s">
        <v>31</v>
      </c>
      <c r="T3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22" t="str">
        <f>VLOOKUP(ventas_starbucks_2025[[#This Row],[canal_compra]],cambio_canal_compra[#All],2,0)</f>
        <v>Entrega domicilio</v>
      </c>
      <c r="V3622" t="s">
        <v>6</v>
      </c>
      <c r="W3622" t="str">
        <f>VLOOKUP(ventas_starbucks_2025[[#This Row],[método_pago]],cambio_metodo_pago[#All],2,0)</f>
        <v>Aplicación móbil</v>
      </c>
      <c r="X3622" t="s">
        <v>22</v>
      </c>
      <c r="Y3622">
        <v>0</v>
      </c>
      <c r="Z3622" t="str">
        <f>VLOOKUP(ventas_starbucks_2025[[#This Row],[promoción_aplicada5]],promocion_cambiar[#All],2,0)</f>
        <v>Ninguna</v>
      </c>
      <c r="AA3622" t="s">
        <v>17</v>
      </c>
      <c r="AB3622" t="s">
        <v>18</v>
      </c>
      <c r="AC3622" t="s">
        <v>10</v>
      </c>
      <c r="AD3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2">
        <v>9.4</v>
      </c>
      <c r="AF3622">
        <v>4</v>
      </c>
      <c r="AG3622">
        <v>24</v>
      </c>
      <c r="AH3622">
        <v>20</v>
      </c>
    </row>
    <row r="3623" spans="1:34" x14ac:dyDescent="0.25">
      <c r="A3623" s="3" t="s">
        <v>3698</v>
      </c>
      <c r="B3623" s="1">
        <v>45681</v>
      </c>
      <c r="C3623" s="23">
        <f t="shared" si="280"/>
        <v>24</v>
      </c>
      <c r="D3623" s="23">
        <f t="shared" si="281"/>
        <v>5</v>
      </c>
      <c r="E3623" s="1" t="str">
        <f t="shared" si="282"/>
        <v>viernes</v>
      </c>
      <c r="F3623" s="23">
        <f t="shared" si="283"/>
        <v>1</v>
      </c>
      <c r="G3623" s="1" t="str">
        <f t="shared" si="284"/>
        <v>enero</v>
      </c>
      <c r="H3623" s="2">
        <v>0.36944444444444446</v>
      </c>
      <c r="I3623" t="s">
        <v>1</v>
      </c>
      <c r="J3623" t="str">
        <f>VLOOKUP(ventas_starbucks_2025[[#This Row],[sucursal]],cambio_sucursal[#All],2,0)</f>
        <v>Sucursal Nueva Córdoba</v>
      </c>
      <c r="K3623" t="s">
        <v>38</v>
      </c>
      <c r="L3623" t="s">
        <v>39</v>
      </c>
      <c r="M3623" t="s">
        <v>4</v>
      </c>
      <c r="N3623" t="str">
        <f>IFERROR(VLOOKUP(ventas_starbucks_2025[[#This Row],[tamaño_sucio]],cambio_tamaño[#All],2,0),"Tamaño único")</f>
        <v>Tamaño único</v>
      </c>
      <c r="O3623">
        <v>5</v>
      </c>
      <c r="P3623">
        <v>1291.26</v>
      </c>
      <c r="Q3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3">
        <v>6456.3</v>
      </c>
      <c r="S3623" t="s">
        <v>15</v>
      </c>
      <c r="T3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23" t="str">
        <f>VLOOKUP(ventas_starbucks_2025[[#This Row],[canal_compra]],cambio_canal_compra[#All],2,0)</f>
        <v>Para llevar</v>
      </c>
      <c r="V3623" t="s">
        <v>6</v>
      </c>
      <c r="W3623" t="str">
        <f>VLOOKUP(ventas_starbucks_2025[[#This Row],[método_pago]],cambio_metodo_pago[#All],2,0)</f>
        <v>Aplicación móbil</v>
      </c>
      <c r="X3623" t="s">
        <v>22</v>
      </c>
      <c r="Y3623">
        <v>0</v>
      </c>
      <c r="Z3623" t="str">
        <f>VLOOKUP(ventas_starbucks_2025[[#This Row],[promoción_aplicada5]],promocion_cambiar[#All],2,0)</f>
        <v>Hora Feliz</v>
      </c>
      <c r="AA3623" t="s">
        <v>36</v>
      </c>
      <c r="AB3623" t="s">
        <v>18</v>
      </c>
      <c r="AC3623" t="s">
        <v>10</v>
      </c>
      <c r="AD3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3">
        <v>7.7</v>
      </c>
      <c r="AF3623">
        <v>3</v>
      </c>
      <c r="AG3623">
        <v>46</v>
      </c>
      <c r="AH3623">
        <v>41</v>
      </c>
    </row>
    <row r="3624" spans="1:34" x14ac:dyDescent="0.25">
      <c r="A3624" s="3" t="s">
        <v>3699</v>
      </c>
      <c r="B3624" s="1">
        <v>45712</v>
      </c>
      <c r="C3624" s="23">
        <f t="shared" si="280"/>
        <v>24</v>
      </c>
      <c r="D3624" s="23">
        <f t="shared" si="281"/>
        <v>1</v>
      </c>
      <c r="E3624" s="23" t="str">
        <f t="shared" si="282"/>
        <v>lunes</v>
      </c>
      <c r="F3624" s="23">
        <f t="shared" si="283"/>
        <v>2</v>
      </c>
      <c r="G3624" s="23" t="str">
        <f t="shared" si="284"/>
        <v>febrero</v>
      </c>
      <c r="H3624" s="2">
        <v>0.37777777777777777</v>
      </c>
      <c r="I3624" t="s">
        <v>26</v>
      </c>
      <c r="J3624" t="str">
        <f>VLOOKUP(ventas_starbucks_2025[[#This Row],[sucursal]],cambio_sucursal[#All],2,0)</f>
        <v>Sucursal San Lorenzo 47</v>
      </c>
      <c r="K3624" t="s">
        <v>89</v>
      </c>
      <c r="L3624" t="s">
        <v>90</v>
      </c>
      <c r="M3624" t="s">
        <v>4</v>
      </c>
      <c r="N3624" t="str">
        <f>IFERROR(VLOOKUP(ventas_starbucks_2025[[#This Row],[tamaño_sucio]],cambio_tamaño[#All],2,0),"Tamaño único")</f>
        <v>Tamaño único</v>
      </c>
      <c r="O3624">
        <v>4</v>
      </c>
      <c r="P3624">
        <v>1523.48</v>
      </c>
      <c r="Q3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4">
        <v>6093.92</v>
      </c>
      <c r="S3624" t="s">
        <v>31</v>
      </c>
      <c r="T3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24" t="str">
        <f>VLOOKUP(ventas_starbucks_2025[[#This Row],[canal_compra]],cambio_canal_compra[#All],2,0)</f>
        <v>Entrega domicilio</v>
      </c>
      <c r="V3624" t="s">
        <v>40</v>
      </c>
      <c r="W3624" t="str">
        <f>VLOOKUP(ventas_starbucks_2025[[#This Row],[método_pago]],cambio_metodo_pago[#All],2,0)</f>
        <v>Efectivo</v>
      </c>
      <c r="X3624" t="s">
        <v>22</v>
      </c>
      <c r="Y3624">
        <v>0</v>
      </c>
      <c r="Z3624" t="str">
        <f>VLOOKUP(ventas_starbucks_2025[[#This Row],[promoción_aplicada5]],promocion_cambiar[#All],2,0)</f>
        <v>Hora Feliz</v>
      </c>
      <c r="AA3624" t="s">
        <v>36</v>
      </c>
      <c r="AB3624" t="s">
        <v>18</v>
      </c>
      <c r="AC3624" t="s">
        <v>24</v>
      </c>
      <c r="AD3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24">
        <v>12</v>
      </c>
      <c r="AF3624">
        <v>2</v>
      </c>
      <c r="AG3624">
        <v>47</v>
      </c>
      <c r="AH3624">
        <v>43</v>
      </c>
    </row>
    <row r="3625" spans="1:34" x14ac:dyDescent="0.25">
      <c r="A3625" s="3" t="s">
        <v>3700</v>
      </c>
      <c r="B3625" s="1">
        <v>45662</v>
      </c>
      <c r="C3625" s="23">
        <f t="shared" si="280"/>
        <v>5</v>
      </c>
      <c r="D3625" s="23">
        <f t="shared" si="281"/>
        <v>7</v>
      </c>
      <c r="E3625" s="23" t="str">
        <f t="shared" si="282"/>
        <v>domingo</v>
      </c>
      <c r="F3625" s="23">
        <f t="shared" si="283"/>
        <v>1</v>
      </c>
      <c r="G3625" s="23" t="str">
        <f t="shared" si="284"/>
        <v>enero</v>
      </c>
      <c r="H3625" s="2">
        <v>0.72291666666666665</v>
      </c>
      <c r="I3625" t="s">
        <v>57</v>
      </c>
      <c r="J3625" t="str">
        <f>VLOOKUP(ventas_starbucks_2025[[#This Row],[sucursal]],cambio_sucursal[#All],2,0)</f>
        <v>Sucursal Avda Colón</v>
      </c>
      <c r="K3625" t="s">
        <v>27</v>
      </c>
      <c r="L3625" t="s">
        <v>28</v>
      </c>
      <c r="M3625" t="s">
        <v>4</v>
      </c>
      <c r="N3625" t="str">
        <f>IFERROR(VLOOKUP(ventas_starbucks_2025[[#This Row],[tamaño_sucio]],cambio_tamaño[#All],2,0),"Tamaño único")</f>
        <v>Tamaño único</v>
      </c>
      <c r="O3625">
        <v>3</v>
      </c>
      <c r="P3625">
        <v>2414.91</v>
      </c>
      <c r="Q3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25">
        <v>7244.73</v>
      </c>
      <c r="S3625" t="s">
        <v>15</v>
      </c>
      <c r="T3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25" t="str">
        <f>VLOOKUP(ventas_starbucks_2025[[#This Row],[canal_compra]],cambio_canal_compra[#All],2,0)</f>
        <v>Para llevar</v>
      </c>
      <c r="V3625" t="s">
        <v>40</v>
      </c>
      <c r="W3625" t="str">
        <f>VLOOKUP(ventas_starbucks_2025[[#This Row],[método_pago]],cambio_metodo_pago[#All],2,0)</f>
        <v>Efectivo</v>
      </c>
      <c r="X3625" t="s">
        <v>22</v>
      </c>
      <c r="Y3625">
        <v>0</v>
      </c>
      <c r="Z3625" t="str">
        <f>VLOOKUP(ventas_starbucks_2025[[#This Row],[promoción_aplicada5]],promocion_cambiar[#All],2,0)</f>
        <v>Combo</v>
      </c>
      <c r="AA3625" t="s">
        <v>8</v>
      </c>
      <c r="AB3625" t="s">
        <v>32</v>
      </c>
      <c r="AC3625" t="s">
        <v>10</v>
      </c>
      <c r="AD3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5">
        <v>7.6</v>
      </c>
      <c r="AF3625">
        <v>2</v>
      </c>
      <c r="AG3625">
        <v>24</v>
      </c>
      <c r="AH3625">
        <v>21</v>
      </c>
    </row>
    <row r="3626" spans="1:34" x14ac:dyDescent="0.25">
      <c r="A3626" s="3" t="s">
        <v>3701</v>
      </c>
      <c r="B3626" s="1">
        <v>45718</v>
      </c>
      <c r="C3626" s="23">
        <f t="shared" si="280"/>
        <v>2</v>
      </c>
      <c r="D3626" s="23">
        <f t="shared" si="281"/>
        <v>7</v>
      </c>
      <c r="E3626" s="23" t="str">
        <f t="shared" si="282"/>
        <v>domingo</v>
      </c>
      <c r="F3626" s="23">
        <f t="shared" si="283"/>
        <v>3</v>
      </c>
      <c r="G3626" s="23" t="str">
        <f t="shared" si="284"/>
        <v>marzo</v>
      </c>
      <c r="H3626" s="2">
        <v>0.45694444444444443</v>
      </c>
      <c r="I3626" t="s">
        <v>12</v>
      </c>
      <c r="J3626" t="str">
        <f>VLOOKUP(ventas_starbucks_2025[[#This Row],[sucursal]],cambio_sucursal[#All],2,0)</f>
        <v>Sucursal Córdoba Shopping</v>
      </c>
      <c r="K3626" t="s">
        <v>113</v>
      </c>
      <c r="L3626" t="s">
        <v>44</v>
      </c>
      <c r="M3626" t="s">
        <v>50</v>
      </c>
      <c r="N3626" t="str">
        <f>IFERROR(VLOOKUP(ventas_starbucks_2025[[#This Row],[tamaño_sucio]],cambio_tamaño[#All],2,0),"Tamaño único")</f>
        <v>Mediano</v>
      </c>
      <c r="O3626">
        <v>1</v>
      </c>
      <c r="P3626">
        <v>1724.96</v>
      </c>
      <c r="Q3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6">
        <v>1724.96</v>
      </c>
      <c r="S3626" t="s">
        <v>15</v>
      </c>
      <c r="T3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6" t="str">
        <f>VLOOKUP(ventas_starbucks_2025[[#This Row],[canal_compra]],cambio_canal_compra[#All],2,0)</f>
        <v>Para llevar</v>
      </c>
      <c r="V3626" t="s">
        <v>40</v>
      </c>
      <c r="W3626" t="str">
        <f>VLOOKUP(ventas_starbucks_2025[[#This Row],[método_pago]],cambio_metodo_pago[#All],2,0)</f>
        <v>Efectivo</v>
      </c>
      <c r="X3626" t="s">
        <v>7</v>
      </c>
      <c r="Y3626">
        <v>15</v>
      </c>
      <c r="Z3626" t="str">
        <f>VLOOKUP(ventas_starbucks_2025[[#This Row],[promoción_aplicada5]],promocion_cambiar[#All],2,0)</f>
        <v>Hora Feliz</v>
      </c>
      <c r="AA3626" t="s">
        <v>36</v>
      </c>
      <c r="AB3626" t="s">
        <v>52</v>
      </c>
      <c r="AC3626" t="s">
        <v>10</v>
      </c>
      <c r="AD3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26">
        <v>13.6</v>
      </c>
      <c r="AF3626">
        <v>4</v>
      </c>
      <c r="AG3626">
        <v>38</v>
      </c>
      <c r="AH3626">
        <v>37</v>
      </c>
    </row>
    <row r="3627" spans="1:34" x14ac:dyDescent="0.25">
      <c r="A3627" s="3" t="s">
        <v>3702</v>
      </c>
      <c r="B3627" s="1">
        <v>45741</v>
      </c>
      <c r="C3627" s="23">
        <f t="shared" si="280"/>
        <v>25</v>
      </c>
      <c r="D3627" s="23">
        <f t="shared" si="281"/>
        <v>2</v>
      </c>
      <c r="E3627" s="23" t="str">
        <f t="shared" si="282"/>
        <v>martes</v>
      </c>
      <c r="F3627" s="23">
        <f t="shared" si="283"/>
        <v>3</v>
      </c>
      <c r="G3627" s="23" t="str">
        <f t="shared" si="284"/>
        <v>marzo</v>
      </c>
      <c r="H3627" s="2">
        <v>0.64444444444444449</v>
      </c>
      <c r="I3627" t="s">
        <v>57</v>
      </c>
      <c r="J3627" t="str">
        <f>VLOOKUP(ventas_starbucks_2025[[#This Row],[sucursal]],cambio_sucursal[#All],2,0)</f>
        <v>Sucursal Avda Colón</v>
      </c>
      <c r="K3627" t="s">
        <v>205</v>
      </c>
      <c r="L3627" t="s">
        <v>70</v>
      </c>
      <c r="M3627" t="s">
        <v>55</v>
      </c>
      <c r="N3627" t="str">
        <f>IFERROR(VLOOKUP(ventas_starbucks_2025[[#This Row],[tamaño_sucio]],cambio_tamaño[#All],2,0),"Tamaño único")</f>
        <v>Pequeño</v>
      </c>
      <c r="O3627">
        <v>3</v>
      </c>
      <c r="P3627">
        <v>1645.32</v>
      </c>
      <c r="Q3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7">
        <v>4935.96</v>
      </c>
      <c r="S3627" t="s">
        <v>15</v>
      </c>
      <c r="T3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7" t="str">
        <f>VLOOKUP(ventas_starbucks_2025[[#This Row],[canal_compra]],cambio_canal_compra[#All],2,0)</f>
        <v>Para llevar</v>
      </c>
      <c r="V3627" t="s">
        <v>16</v>
      </c>
      <c r="W3627" t="str">
        <f>VLOOKUP(ventas_starbucks_2025[[#This Row],[método_pago]],cambio_metodo_pago[#All],2,0)</f>
        <v>Tarjeta</v>
      </c>
      <c r="X3627" t="s">
        <v>22</v>
      </c>
      <c r="Y3627">
        <v>0</v>
      </c>
      <c r="Z3627" t="str">
        <f>VLOOKUP(ventas_starbucks_2025[[#This Row],[promoción_aplicada5]],promocion_cambiar[#All],2,0)</f>
        <v>Ninguna</v>
      </c>
      <c r="AA3627" t="s">
        <v>17</v>
      </c>
      <c r="AB3627" t="s">
        <v>9</v>
      </c>
      <c r="AC3627" t="s">
        <v>24</v>
      </c>
      <c r="AD3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7">
        <v>9.1999999999999993</v>
      </c>
      <c r="AF3627">
        <v>2</v>
      </c>
      <c r="AG3627">
        <v>42</v>
      </c>
      <c r="AH3627">
        <v>39</v>
      </c>
    </row>
    <row r="3628" spans="1:34" x14ac:dyDescent="0.25">
      <c r="A3628" s="3" t="s">
        <v>3703</v>
      </c>
      <c r="B3628" s="1">
        <v>45691</v>
      </c>
      <c r="C3628" s="23">
        <f t="shared" si="280"/>
        <v>3</v>
      </c>
      <c r="D3628" s="23">
        <f t="shared" si="281"/>
        <v>1</v>
      </c>
      <c r="E3628" s="23" t="str">
        <f t="shared" si="282"/>
        <v>lunes</v>
      </c>
      <c r="F3628" s="23">
        <f t="shared" si="283"/>
        <v>2</v>
      </c>
      <c r="G3628" s="23" t="str">
        <f t="shared" si="284"/>
        <v>febrero</v>
      </c>
      <c r="H3628" s="2">
        <v>0.66666666666666663</v>
      </c>
      <c r="I3628" t="s">
        <v>1</v>
      </c>
      <c r="J3628" t="str">
        <f>VLOOKUP(ventas_starbucks_2025[[#This Row],[sucursal]],cambio_sucursal[#All],2,0)</f>
        <v>Sucursal Nueva Córdoba</v>
      </c>
      <c r="K3628" t="s">
        <v>87</v>
      </c>
      <c r="L3628" t="s">
        <v>65</v>
      </c>
      <c r="M3628" t="s">
        <v>4</v>
      </c>
      <c r="N3628" t="str">
        <f>IFERROR(VLOOKUP(ventas_starbucks_2025[[#This Row],[tamaño_sucio]],cambio_tamaño[#All],2,0),"Tamaño único")</f>
        <v>Tamaño único</v>
      </c>
      <c r="O3628">
        <v>5</v>
      </c>
      <c r="P3628">
        <v>1884.57</v>
      </c>
      <c r="Q3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8">
        <v>9422.85</v>
      </c>
      <c r="S3628" t="s">
        <v>15</v>
      </c>
      <c r="T3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28" t="str">
        <f>VLOOKUP(ventas_starbucks_2025[[#This Row],[canal_compra]],cambio_canal_compra[#All],2,0)</f>
        <v>Para llevar</v>
      </c>
      <c r="V3628" t="s">
        <v>16</v>
      </c>
      <c r="W3628" t="str">
        <f>VLOOKUP(ventas_starbucks_2025[[#This Row],[método_pago]],cambio_metodo_pago[#All],2,0)</f>
        <v>Tarjeta</v>
      </c>
      <c r="X3628" t="s">
        <v>7</v>
      </c>
      <c r="Y3628">
        <v>10</v>
      </c>
      <c r="Z3628" t="str">
        <f>VLOOKUP(ventas_starbucks_2025[[#This Row],[promoción_aplicada5]],promocion_cambiar[#All],2,0)</f>
        <v>Combo</v>
      </c>
      <c r="AA3628" t="s">
        <v>8</v>
      </c>
      <c r="AB3628" t="s">
        <v>52</v>
      </c>
      <c r="AC3628" t="s">
        <v>24</v>
      </c>
      <c r="AD3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28">
        <v>10.7</v>
      </c>
      <c r="AF3628">
        <v>2</v>
      </c>
      <c r="AG3628">
        <v>42</v>
      </c>
      <c r="AH3628">
        <v>37</v>
      </c>
    </row>
    <row r="3629" spans="1:34" x14ac:dyDescent="0.25">
      <c r="A3629" s="3" t="s">
        <v>3704</v>
      </c>
      <c r="B3629" s="1">
        <v>45669</v>
      </c>
      <c r="C3629" s="23">
        <f t="shared" si="280"/>
        <v>12</v>
      </c>
      <c r="D3629" s="23">
        <f t="shared" si="281"/>
        <v>7</v>
      </c>
      <c r="E3629" s="1" t="str">
        <f t="shared" si="282"/>
        <v>domingo</v>
      </c>
      <c r="F3629" s="23">
        <f t="shared" si="283"/>
        <v>1</v>
      </c>
      <c r="G3629" s="1" t="str">
        <f t="shared" si="284"/>
        <v>enero</v>
      </c>
      <c r="H3629" s="2">
        <v>0.53680555555555554</v>
      </c>
      <c r="I3629" t="s">
        <v>1</v>
      </c>
      <c r="J3629" t="str">
        <f>VLOOKUP(ventas_starbucks_2025[[#This Row],[sucursal]],cambio_sucursal[#All],2,0)</f>
        <v>Sucursal Nueva Córdoba</v>
      </c>
      <c r="K3629" t="s">
        <v>89</v>
      </c>
      <c r="L3629" t="s">
        <v>90</v>
      </c>
      <c r="M3629" t="s">
        <v>4</v>
      </c>
      <c r="N3629" t="str">
        <f>IFERROR(VLOOKUP(ventas_starbucks_2025[[#This Row],[tamaño_sucio]],cambio_tamaño[#All],2,0),"Tamaño único")</f>
        <v>Tamaño único</v>
      </c>
      <c r="O3629">
        <v>1</v>
      </c>
      <c r="P3629">
        <v>1593.06</v>
      </c>
      <c r="Q3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9">
        <v>1593.06</v>
      </c>
      <c r="S3629" t="s">
        <v>15</v>
      </c>
      <c r="T3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9" t="str">
        <f>VLOOKUP(ventas_starbucks_2025[[#This Row],[canal_compra]],cambio_canal_compra[#All],2,0)</f>
        <v>Para llevar</v>
      </c>
      <c r="V3629" t="s">
        <v>6</v>
      </c>
      <c r="W3629" t="str">
        <f>VLOOKUP(ventas_starbucks_2025[[#This Row],[método_pago]],cambio_metodo_pago[#All],2,0)</f>
        <v>Aplicación móbil</v>
      </c>
      <c r="X3629" t="s">
        <v>7</v>
      </c>
      <c r="Y3629">
        <v>15</v>
      </c>
      <c r="Z3629" t="str">
        <f>VLOOKUP(ventas_starbucks_2025[[#This Row],[promoción_aplicada5]],promocion_cambiar[#All],2,0)</f>
        <v>Ninguna</v>
      </c>
      <c r="AA3629" t="s">
        <v>17</v>
      </c>
      <c r="AB3629" t="s">
        <v>29</v>
      </c>
      <c r="AC3629" t="s">
        <v>24</v>
      </c>
      <c r="AD3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29">
        <v>4.2</v>
      </c>
      <c r="AF3629">
        <v>2</v>
      </c>
      <c r="AG3629">
        <v>14</v>
      </c>
      <c r="AH3629">
        <v>13</v>
      </c>
    </row>
    <row r="3630" spans="1:34" x14ac:dyDescent="0.25">
      <c r="A3630" s="3" t="s">
        <v>3705</v>
      </c>
      <c r="B3630" s="1">
        <v>45711</v>
      </c>
      <c r="C3630" s="23">
        <f t="shared" si="280"/>
        <v>23</v>
      </c>
      <c r="D3630" s="23">
        <f t="shared" si="281"/>
        <v>7</v>
      </c>
      <c r="E3630" s="23" t="str">
        <f t="shared" si="282"/>
        <v>domingo</v>
      </c>
      <c r="F3630" s="23">
        <f t="shared" si="283"/>
        <v>2</v>
      </c>
      <c r="G3630" s="23" t="str">
        <f t="shared" si="284"/>
        <v>febrero</v>
      </c>
      <c r="H3630" s="2">
        <v>0.79791666666666672</v>
      </c>
      <c r="I3630" t="s">
        <v>1</v>
      </c>
      <c r="J3630" t="str">
        <f>VLOOKUP(ventas_starbucks_2025[[#This Row],[sucursal]],cambio_sucursal[#All],2,0)</f>
        <v>Sucursal Nueva Córdoba</v>
      </c>
      <c r="K3630" t="s">
        <v>48</v>
      </c>
      <c r="L3630" t="s">
        <v>49</v>
      </c>
      <c r="M3630" t="s">
        <v>62</v>
      </c>
      <c r="N3630" t="str">
        <f>IFERROR(VLOOKUP(ventas_starbucks_2025[[#This Row],[tamaño_sucio]],cambio_tamaño[#All],2,0),"Tamaño único")</f>
        <v>Extra-Grande</v>
      </c>
      <c r="O3630">
        <v>3</v>
      </c>
      <c r="P3630">
        <v>1634.86</v>
      </c>
      <c r="Q3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0">
        <v>4904.58</v>
      </c>
      <c r="S3630" t="s">
        <v>15</v>
      </c>
      <c r="T3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0" t="str">
        <f>VLOOKUP(ventas_starbucks_2025[[#This Row],[canal_compra]],cambio_canal_compra[#All],2,0)</f>
        <v>Para llevar</v>
      </c>
      <c r="V3630" t="s">
        <v>16</v>
      </c>
      <c r="W3630" t="str">
        <f>VLOOKUP(ventas_starbucks_2025[[#This Row],[método_pago]],cambio_metodo_pago[#All],2,0)</f>
        <v>Tarjeta</v>
      </c>
      <c r="X3630" t="s">
        <v>7</v>
      </c>
      <c r="Y3630">
        <v>0</v>
      </c>
      <c r="Z3630" t="str">
        <f>VLOOKUP(ventas_starbucks_2025[[#This Row],[promoción_aplicada5]],promocion_cambiar[#All],2,0)</f>
        <v>Ninguna</v>
      </c>
      <c r="AA3630" t="s">
        <v>17</v>
      </c>
      <c r="AB3630" t="s">
        <v>23</v>
      </c>
      <c r="AC3630" t="s">
        <v>24</v>
      </c>
      <c r="AD3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30">
        <v>2.6</v>
      </c>
      <c r="AF3630">
        <v>4</v>
      </c>
      <c r="AG3630">
        <v>44</v>
      </c>
      <c r="AH3630">
        <v>41</v>
      </c>
    </row>
    <row r="3631" spans="1:34" x14ac:dyDescent="0.25">
      <c r="A3631" s="3" t="s">
        <v>3706</v>
      </c>
      <c r="B3631" s="1">
        <v>45721</v>
      </c>
      <c r="C3631" s="23">
        <f t="shared" si="280"/>
        <v>5</v>
      </c>
      <c r="D3631" s="23">
        <f t="shared" si="281"/>
        <v>3</v>
      </c>
      <c r="E3631" s="23" t="str">
        <f t="shared" si="282"/>
        <v>miércoles</v>
      </c>
      <c r="F3631" s="23">
        <f t="shared" si="283"/>
        <v>3</v>
      </c>
      <c r="G3631" s="23" t="str">
        <f t="shared" si="284"/>
        <v>marzo</v>
      </c>
      <c r="H3631" s="2">
        <v>0.7895833333333333</v>
      </c>
      <c r="I3631" t="s">
        <v>12</v>
      </c>
      <c r="J3631" t="str">
        <f>VLOOKUP(ventas_starbucks_2025[[#This Row],[sucursal]],cambio_sucursal[#All],2,0)</f>
        <v>Sucursal Córdoba Shopping</v>
      </c>
      <c r="K3631" t="s">
        <v>89</v>
      </c>
      <c r="L3631" t="s">
        <v>90</v>
      </c>
      <c r="M3631" t="s">
        <v>4</v>
      </c>
      <c r="N3631" t="str">
        <f>IFERROR(VLOOKUP(ventas_starbucks_2025[[#This Row],[tamaño_sucio]],cambio_tamaño[#All],2,0),"Tamaño único")</f>
        <v>Tamaño único</v>
      </c>
      <c r="O3631">
        <v>4</v>
      </c>
      <c r="P3631">
        <v>1205.19</v>
      </c>
      <c r="Q3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1">
        <v>4820.76</v>
      </c>
      <c r="S3631" t="s">
        <v>15</v>
      </c>
      <c r="T3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1" t="str">
        <f>VLOOKUP(ventas_starbucks_2025[[#This Row],[canal_compra]],cambio_canal_compra[#All],2,0)</f>
        <v>Para llevar</v>
      </c>
      <c r="V3631" t="s">
        <v>16</v>
      </c>
      <c r="W3631" t="str">
        <f>VLOOKUP(ventas_starbucks_2025[[#This Row],[método_pago]],cambio_metodo_pago[#All],2,0)</f>
        <v>Tarjeta</v>
      </c>
      <c r="X3631" t="s">
        <v>22</v>
      </c>
      <c r="Y3631">
        <v>0</v>
      </c>
      <c r="Z3631" t="str">
        <f>VLOOKUP(ventas_starbucks_2025[[#This Row],[promoción_aplicada5]],promocion_cambiar[#All],2,0)</f>
        <v>Combo</v>
      </c>
      <c r="AA3631" t="s">
        <v>8</v>
      </c>
      <c r="AB3631" t="s">
        <v>23</v>
      </c>
      <c r="AC3631" t="s">
        <v>10</v>
      </c>
      <c r="AD3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31">
        <v>14.7</v>
      </c>
      <c r="AF3631">
        <v>2</v>
      </c>
      <c r="AG3631">
        <v>31</v>
      </c>
      <c r="AH3631">
        <v>27</v>
      </c>
    </row>
    <row r="3632" spans="1:34" x14ac:dyDescent="0.25">
      <c r="A3632" s="3" t="s">
        <v>3707</v>
      </c>
      <c r="B3632" s="1">
        <v>45673</v>
      </c>
      <c r="C3632" s="23">
        <f t="shared" si="280"/>
        <v>16</v>
      </c>
      <c r="D3632" s="23">
        <f t="shared" si="281"/>
        <v>4</v>
      </c>
      <c r="E3632" s="23" t="str">
        <f t="shared" si="282"/>
        <v>jueves</v>
      </c>
      <c r="F3632" s="23">
        <f t="shared" si="283"/>
        <v>1</v>
      </c>
      <c r="G3632" s="23" t="str">
        <f t="shared" si="284"/>
        <v>enero</v>
      </c>
      <c r="H3632" s="2">
        <v>0.71666666666666667</v>
      </c>
      <c r="I3632" t="s">
        <v>1</v>
      </c>
      <c r="J3632" t="str">
        <f>VLOOKUP(ventas_starbucks_2025[[#This Row],[sucursal]],cambio_sucursal[#All],2,0)</f>
        <v>Sucursal Nueva Córdoba</v>
      </c>
      <c r="K3632" t="s">
        <v>89</v>
      </c>
      <c r="L3632" t="s">
        <v>90</v>
      </c>
      <c r="M3632" t="s">
        <v>4</v>
      </c>
      <c r="N3632" t="str">
        <f>IFERROR(VLOOKUP(ventas_starbucks_2025[[#This Row],[tamaño_sucio]],cambio_tamaño[#All],2,0),"Tamaño único")</f>
        <v>Tamaño único</v>
      </c>
      <c r="O3632">
        <v>3</v>
      </c>
      <c r="P3632">
        <v>1119.76</v>
      </c>
      <c r="Q3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2">
        <v>3359.28</v>
      </c>
      <c r="S3632" t="s">
        <v>31</v>
      </c>
      <c r="T3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2" t="str">
        <f>VLOOKUP(ventas_starbucks_2025[[#This Row],[canal_compra]],cambio_canal_compra[#All],2,0)</f>
        <v>Entrega domicilio</v>
      </c>
      <c r="V3632" t="s">
        <v>16</v>
      </c>
      <c r="W3632" t="str">
        <f>VLOOKUP(ventas_starbucks_2025[[#This Row],[método_pago]],cambio_metodo_pago[#All],2,0)</f>
        <v>Tarjeta</v>
      </c>
      <c r="X3632" t="s">
        <v>22</v>
      </c>
      <c r="Y3632">
        <v>0</v>
      </c>
      <c r="Z3632" t="str">
        <f>VLOOKUP(ventas_starbucks_2025[[#This Row],[promoción_aplicada5]],promocion_cambiar[#All],2,0)</f>
        <v>Hora Feliz</v>
      </c>
      <c r="AA3632" t="s">
        <v>36</v>
      </c>
      <c r="AB3632" t="s">
        <v>52</v>
      </c>
      <c r="AC3632" t="s">
        <v>41</v>
      </c>
      <c r="AD3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32">
        <v>7.1</v>
      </c>
      <c r="AF3632">
        <v>5</v>
      </c>
      <c r="AG3632">
        <v>14</v>
      </c>
      <c r="AH3632">
        <v>11</v>
      </c>
    </row>
    <row r="3633" spans="1:34" x14ac:dyDescent="0.25">
      <c r="A3633" s="3" t="s">
        <v>3708</v>
      </c>
      <c r="B3633" s="1">
        <v>45741</v>
      </c>
      <c r="C3633" s="23">
        <f t="shared" si="280"/>
        <v>25</v>
      </c>
      <c r="D3633" s="23">
        <f t="shared" si="281"/>
        <v>2</v>
      </c>
      <c r="E3633" s="23" t="str">
        <f t="shared" si="282"/>
        <v>martes</v>
      </c>
      <c r="F3633" s="23">
        <f t="shared" si="283"/>
        <v>3</v>
      </c>
      <c r="G3633" s="23" t="str">
        <f t="shared" si="284"/>
        <v>marzo</v>
      </c>
      <c r="H3633" s="2">
        <v>0.63680555555555551</v>
      </c>
      <c r="I3633" t="s">
        <v>26</v>
      </c>
      <c r="J3633" t="str">
        <f>VLOOKUP(ventas_starbucks_2025[[#This Row],[sucursal]],cambio_sucursal[#All],2,0)</f>
        <v>Sucursal San Lorenzo 47</v>
      </c>
      <c r="K3633" t="s">
        <v>89</v>
      </c>
      <c r="L3633" t="s">
        <v>90</v>
      </c>
      <c r="M3633" t="s">
        <v>4</v>
      </c>
      <c r="N3633" t="str">
        <f>IFERROR(VLOOKUP(ventas_starbucks_2025[[#This Row],[tamaño_sucio]],cambio_tamaño[#All],2,0),"Tamaño único")</f>
        <v>Tamaño único</v>
      </c>
      <c r="O3633">
        <v>1</v>
      </c>
      <c r="P3633">
        <v>1304.8</v>
      </c>
      <c r="Q3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3">
        <v>1304.8</v>
      </c>
      <c r="S3633" t="s">
        <v>31</v>
      </c>
      <c r="T3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3" t="str">
        <f>VLOOKUP(ventas_starbucks_2025[[#This Row],[canal_compra]],cambio_canal_compra[#All],2,0)</f>
        <v>Entrega domicilio</v>
      </c>
      <c r="V3633" t="s">
        <v>6</v>
      </c>
      <c r="W3633" t="str">
        <f>VLOOKUP(ventas_starbucks_2025[[#This Row],[método_pago]],cambio_metodo_pago[#All],2,0)</f>
        <v>Aplicación móbil</v>
      </c>
      <c r="X3633" t="s">
        <v>7</v>
      </c>
      <c r="Y3633">
        <v>10</v>
      </c>
      <c r="Z3633" t="str">
        <f>VLOOKUP(ventas_starbucks_2025[[#This Row],[promoción_aplicada5]],promocion_cambiar[#All],2,0)</f>
        <v>Combo</v>
      </c>
      <c r="AA3633" t="s">
        <v>8</v>
      </c>
      <c r="AB3633" t="s">
        <v>23</v>
      </c>
      <c r="AC3633" t="s">
        <v>10</v>
      </c>
      <c r="AD3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33">
        <v>2.2000000000000002</v>
      </c>
      <c r="AF3633">
        <v>3</v>
      </c>
      <c r="AG3633">
        <v>16</v>
      </c>
      <c r="AH3633">
        <v>15</v>
      </c>
    </row>
    <row r="3634" spans="1:34" x14ac:dyDescent="0.25">
      <c r="A3634" s="3" t="s">
        <v>3709</v>
      </c>
      <c r="B3634" s="1">
        <v>45677</v>
      </c>
      <c r="C3634" s="23">
        <f t="shared" si="280"/>
        <v>20</v>
      </c>
      <c r="D3634" s="23">
        <f t="shared" si="281"/>
        <v>1</v>
      </c>
      <c r="E3634" s="23" t="str">
        <f t="shared" si="282"/>
        <v>lunes</v>
      </c>
      <c r="F3634" s="23">
        <f t="shared" si="283"/>
        <v>1</v>
      </c>
      <c r="G3634" s="23" t="str">
        <f t="shared" si="284"/>
        <v>enero</v>
      </c>
      <c r="H3634" s="2">
        <v>0.68472222222222223</v>
      </c>
      <c r="I3634" t="s">
        <v>1</v>
      </c>
      <c r="J3634" t="str">
        <f>VLOOKUP(ventas_starbucks_2025[[#This Row],[sucursal]],cambio_sucursal[#All],2,0)</f>
        <v>Sucursal Nueva Córdoba</v>
      </c>
      <c r="K3634" t="s">
        <v>82</v>
      </c>
      <c r="L3634" t="s">
        <v>28</v>
      </c>
      <c r="M3634" t="s">
        <v>4</v>
      </c>
      <c r="N3634" t="str">
        <f>IFERROR(VLOOKUP(ventas_starbucks_2025[[#This Row],[tamaño_sucio]],cambio_tamaño[#All],2,0),"Tamaño único")</f>
        <v>Tamaño único</v>
      </c>
      <c r="O3634">
        <v>2</v>
      </c>
      <c r="P3634">
        <v>2842.36</v>
      </c>
      <c r="Q3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34">
        <v>5684.72</v>
      </c>
      <c r="S3634" t="s">
        <v>31</v>
      </c>
      <c r="T3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34" t="str">
        <f>VLOOKUP(ventas_starbucks_2025[[#This Row],[canal_compra]],cambio_canal_compra[#All],2,0)</f>
        <v>Entrega domicilio</v>
      </c>
      <c r="V3634" t="s">
        <v>40</v>
      </c>
      <c r="W3634" t="str">
        <f>VLOOKUP(ventas_starbucks_2025[[#This Row],[método_pago]],cambio_metodo_pago[#All],2,0)</f>
        <v>Efectivo</v>
      </c>
      <c r="X3634" t="s">
        <v>22</v>
      </c>
      <c r="Y3634">
        <v>0</v>
      </c>
      <c r="Z3634" t="str">
        <f>VLOOKUP(ventas_starbucks_2025[[#This Row],[promoción_aplicada5]],promocion_cambiar[#All],2,0)</f>
        <v>Ninguna</v>
      </c>
      <c r="AA3634" t="s">
        <v>17</v>
      </c>
      <c r="AB3634" t="s">
        <v>9</v>
      </c>
      <c r="AC3634" t="s">
        <v>10</v>
      </c>
      <c r="AD3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34">
        <v>7.8</v>
      </c>
      <c r="AF3634">
        <v>4</v>
      </c>
      <c r="AG3634">
        <v>38</v>
      </c>
      <c r="AH3634">
        <v>36</v>
      </c>
    </row>
    <row r="3635" spans="1:34" x14ac:dyDescent="0.25">
      <c r="A3635" s="3" t="s">
        <v>3710</v>
      </c>
      <c r="B3635" s="1">
        <v>45661</v>
      </c>
      <c r="C3635" s="23">
        <f t="shared" si="280"/>
        <v>4</v>
      </c>
      <c r="D3635" s="23">
        <f t="shared" si="281"/>
        <v>6</v>
      </c>
      <c r="E3635" s="1" t="str">
        <f t="shared" si="282"/>
        <v>sábado</v>
      </c>
      <c r="F3635" s="23">
        <f t="shared" si="283"/>
        <v>1</v>
      </c>
      <c r="G3635" s="1" t="str">
        <f t="shared" si="284"/>
        <v>enero</v>
      </c>
      <c r="H3635" s="2">
        <v>0.75347222222222221</v>
      </c>
      <c r="I3635" t="s">
        <v>57</v>
      </c>
      <c r="J3635" t="str">
        <f>VLOOKUP(ventas_starbucks_2025[[#This Row],[sucursal]],cambio_sucursal[#All],2,0)</f>
        <v>Sucursal Avda Colón</v>
      </c>
      <c r="K3635" t="s">
        <v>173</v>
      </c>
      <c r="L3635" t="s">
        <v>35</v>
      </c>
      <c r="M3635" t="s">
        <v>4</v>
      </c>
      <c r="N3635" t="str">
        <f>IFERROR(VLOOKUP(ventas_starbucks_2025[[#This Row],[tamaño_sucio]],cambio_tamaño[#All],2,0),"Tamaño único")</f>
        <v>Tamaño único</v>
      </c>
      <c r="O3635">
        <v>3</v>
      </c>
      <c r="P3635">
        <v>1251.01</v>
      </c>
      <c r="Q3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5">
        <v>3753.03</v>
      </c>
      <c r="S3635" t="s">
        <v>15</v>
      </c>
      <c r="T3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5" t="str">
        <f>VLOOKUP(ventas_starbucks_2025[[#This Row],[canal_compra]],cambio_canal_compra[#All],2,0)</f>
        <v>Para llevar</v>
      </c>
      <c r="V3635" t="s">
        <v>40</v>
      </c>
      <c r="W3635" t="str">
        <f>VLOOKUP(ventas_starbucks_2025[[#This Row],[método_pago]],cambio_metodo_pago[#All],2,0)</f>
        <v>Efectivo</v>
      </c>
      <c r="X3635" t="s">
        <v>22</v>
      </c>
      <c r="Y3635">
        <v>0</v>
      </c>
      <c r="Z3635" t="str">
        <f>VLOOKUP(ventas_starbucks_2025[[#This Row],[promoción_aplicada5]],promocion_cambiar[#All],2,0)</f>
        <v>Combo</v>
      </c>
      <c r="AA3635" t="s">
        <v>8</v>
      </c>
      <c r="AB3635" t="s">
        <v>23</v>
      </c>
      <c r="AC3635" t="s">
        <v>41</v>
      </c>
      <c r="AD3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35">
        <v>3.5</v>
      </c>
      <c r="AF3635">
        <v>1</v>
      </c>
      <c r="AG3635">
        <v>28</v>
      </c>
      <c r="AH3635">
        <v>25</v>
      </c>
    </row>
    <row r="3636" spans="1:34" x14ac:dyDescent="0.25">
      <c r="A3636" s="3" t="s">
        <v>3711</v>
      </c>
      <c r="B3636" s="1">
        <v>45671</v>
      </c>
      <c r="C3636" s="23">
        <f t="shared" si="280"/>
        <v>14</v>
      </c>
      <c r="D3636" s="23">
        <f t="shared" si="281"/>
        <v>2</v>
      </c>
      <c r="E3636" s="23" t="str">
        <f t="shared" si="282"/>
        <v>martes</v>
      </c>
      <c r="F3636" s="23">
        <f t="shared" si="283"/>
        <v>1</v>
      </c>
      <c r="G3636" s="23" t="str">
        <f t="shared" si="284"/>
        <v>enero</v>
      </c>
      <c r="H3636" s="2">
        <v>0.76041666666666663</v>
      </c>
      <c r="I3636" t="s">
        <v>26</v>
      </c>
      <c r="J3636" t="str">
        <f>VLOOKUP(ventas_starbucks_2025[[#This Row],[sucursal]],cambio_sucursal[#All],2,0)</f>
        <v>Sucursal San Lorenzo 47</v>
      </c>
      <c r="K3636" t="s">
        <v>101</v>
      </c>
      <c r="L3636" t="s">
        <v>3</v>
      </c>
      <c r="M3636" t="s">
        <v>4</v>
      </c>
      <c r="N3636" t="str">
        <f>IFERROR(VLOOKUP(ventas_starbucks_2025[[#This Row],[tamaño_sucio]],cambio_tamaño[#All],2,0),"Tamaño único")</f>
        <v>Tamaño único</v>
      </c>
      <c r="O3636">
        <v>2</v>
      </c>
      <c r="P3636">
        <v>2988.79</v>
      </c>
      <c r="Q3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36">
        <v>5977.58</v>
      </c>
      <c r="S3636" t="s">
        <v>31</v>
      </c>
      <c r="T3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36" t="str">
        <f>VLOOKUP(ventas_starbucks_2025[[#This Row],[canal_compra]],cambio_canal_compra[#All],2,0)</f>
        <v>Entrega domicilio</v>
      </c>
      <c r="V3636" t="s">
        <v>6</v>
      </c>
      <c r="W3636" t="str">
        <f>VLOOKUP(ventas_starbucks_2025[[#This Row],[método_pago]],cambio_metodo_pago[#All],2,0)</f>
        <v>Aplicación móbil</v>
      </c>
      <c r="X3636" t="s">
        <v>7</v>
      </c>
      <c r="Y3636">
        <v>15</v>
      </c>
      <c r="Z3636" t="str">
        <f>VLOOKUP(ventas_starbucks_2025[[#This Row],[promoción_aplicada5]],promocion_cambiar[#All],2,0)</f>
        <v>Ninguna</v>
      </c>
      <c r="AA3636" t="s">
        <v>17</v>
      </c>
      <c r="AB3636" t="s">
        <v>9</v>
      </c>
      <c r="AC3636" t="s">
        <v>24</v>
      </c>
      <c r="AD3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36">
        <v>3</v>
      </c>
      <c r="AF3636">
        <v>2</v>
      </c>
      <c r="AG3636">
        <v>20</v>
      </c>
      <c r="AH3636">
        <v>18</v>
      </c>
    </row>
    <row r="3637" spans="1:34" x14ac:dyDescent="0.25">
      <c r="A3637" s="3" t="s">
        <v>3712</v>
      </c>
      <c r="B3637" s="1">
        <v>45670</v>
      </c>
      <c r="C3637" s="23">
        <f t="shared" si="280"/>
        <v>13</v>
      </c>
      <c r="D3637" s="23">
        <f t="shared" si="281"/>
        <v>1</v>
      </c>
      <c r="E3637" s="23" t="str">
        <f t="shared" si="282"/>
        <v>lunes</v>
      </c>
      <c r="F3637" s="23">
        <f t="shared" si="283"/>
        <v>1</v>
      </c>
      <c r="G3637" s="23" t="str">
        <f t="shared" si="284"/>
        <v>enero</v>
      </c>
      <c r="H3637" s="2">
        <v>0.70625000000000004</v>
      </c>
      <c r="I3637" t="s">
        <v>12</v>
      </c>
      <c r="J3637" t="str">
        <f>VLOOKUP(ventas_starbucks_2025[[#This Row],[sucursal]],cambio_sucursal[#All],2,0)</f>
        <v>Sucursal Córdoba Shopping</v>
      </c>
      <c r="K3637" t="s">
        <v>48</v>
      </c>
      <c r="L3637" t="s">
        <v>49</v>
      </c>
      <c r="M3637" t="s">
        <v>55</v>
      </c>
      <c r="N3637" t="str">
        <f>IFERROR(VLOOKUP(ventas_starbucks_2025[[#This Row],[tamaño_sucio]],cambio_tamaño[#All],2,0),"Tamaño único")</f>
        <v>Pequeño</v>
      </c>
      <c r="O3637">
        <v>4</v>
      </c>
      <c r="P3637">
        <v>1623.95</v>
      </c>
      <c r="Q3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7">
        <v>6495.8</v>
      </c>
      <c r="S3637" t="s">
        <v>31</v>
      </c>
      <c r="T3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37" t="str">
        <f>VLOOKUP(ventas_starbucks_2025[[#This Row],[canal_compra]],cambio_canal_compra[#All],2,0)</f>
        <v>Entrega domicilio</v>
      </c>
      <c r="V3637" t="s">
        <v>16</v>
      </c>
      <c r="W3637" t="str">
        <f>VLOOKUP(ventas_starbucks_2025[[#This Row],[método_pago]],cambio_metodo_pago[#All],2,0)</f>
        <v>Tarjeta</v>
      </c>
      <c r="X3637" t="s">
        <v>22</v>
      </c>
      <c r="Y3637">
        <v>0</v>
      </c>
      <c r="Z3637" t="str">
        <f>VLOOKUP(ventas_starbucks_2025[[#This Row],[promoción_aplicada5]],promocion_cambiar[#All],2,0)</f>
        <v>2x1</v>
      </c>
      <c r="AA3637" t="s">
        <v>51</v>
      </c>
      <c r="AB3637" t="s">
        <v>29</v>
      </c>
      <c r="AC3637" t="s">
        <v>24</v>
      </c>
      <c r="AD3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37">
        <v>9.1</v>
      </c>
      <c r="AF3637">
        <v>3</v>
      </c>
      <c r="AG3637">
        <v>22</v>
      </c>
      <c r="AH3637">
        <v>18</v>
      </c>
    </row>
    <row r="3638" spans="1:34" x14ac:dyDescent="0.25">
      <c r="A3638" s="3" t="s">
        <v>3713</v>
      </c>
      <c r="B3638" s="1">
        <v>45681</v>
      </c>
      <c r="C3638" s="23">
        <f t="shared" si="280"/>
        <v>24</v>
      </c>
      <c r="D3638" s="23">
        <f t="shared" si="281"/>
        <v>5</v>
      </c>
      <c r="E3638" s="23" t="str">
        <f t="shared" si="282"/>
        <v>viernes</v>
      </c>
      <c r="F3638" s="23">
        <f t="shared" si="283"/>
        <v>1</v>
      </c>
      <c r="G3638" s="23" t="str">
        <f t="shared" si="284"/>
        <v>enero</v>
      </c>
      <c r="H3638" s="2">
        <v>0.85416666666666663</v>
      </c>
      <c r="I3638" t="s">
        <v>26</v>
      </c>
      <c r="J3638" t="str">
        <f>VLOOKUP(ventas_starbucks_2025[[#This Row],[sucursal]],cambio_sucursal[#All],2,0)</f>
        <v>Sucursal San Lorenzo 47</v>
      </c>
      <c r="K3638" t="s">
        <v>27</v>
      </c>
      <c r="L3638" t="s">
        <v>28</v>
      </c>
      <c r="M3638" t="s">
        <v>4</v>
      </c>
      <c r="N3638" t="str">
        <f>IFERROR(VLOOKUP(ventas_starbucks_2025[[#This Row],[tamaño_sucio]],cambio_tamaño[#All],2,0),"Tamaño único")</f>
        <v>Tamaño único</v>
      </c>
      <c r="O3638">
        <v>5</v>
      </c>
      <c r="P3638">
        <v>2057.48</v>
      </c>
      <c r="Q3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38">
        <v>10287.4</v>
      </c>
      <c r="S3638" t="s">
        <v>5</v>
      </c>
      <c r="T3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38" t="str">
        <f>VLOOKUP(ventas_starbucks_2025[[#This Row],[canal_compra]],cambio_canal_compra[#All],2,0)</f>
        <v>En tienda</v>
      </c>
      <c r="V3638" t="s">
        <v>6</v>
      </c>
      <c r="W3638" t="str">
        <f>VLOOKUP(ventas_starbucks_2025[[#This Row],[método_pago]],cambio_metodo_pago[#All],2,0)</f>
        <v>Aplicación móbil</v>
      </c>
      <c r="X3638" t="s">
        <v>7</v>
      </c>
      <c r="Y3638">
        <v>10</v>
      </c>
      <c r="Z3638" t="str">
        <f>VLOOKUP(ventas_starbucks_2025[[#This Row],[promoción_aplicada5]],promocion_cambiar[#All],2,0)</f>
        <v>Hora Feliz</v>
      </c>
      <c r="AA3638" t="s">
        <v>36</v>
      </c>
      <c r="AB3638" t="s">
        <v>23</v>
      </c>
      <c r="AC3638" t="s">
        <v>41</v>
      </c>
      <c r="AD3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38">
        <v>10.5</v>
      </c>
      <c r="AF3638">
        <v>2</v>
      </c>
      <c r="AG3638">
        <v>23</v>
      </c>
      <c r="AH3638">
        <v>18</v>
      </c>
    </row>
    <row r="3639" spans="1:34" x14ac:dyDescent="0.25">
      <c r="A3639" s="3" t="s">
        <v>3714</v>
      </c>
      <c r="B3639" s="1">
        <v>45734</v>
      </c>
      <c r="C3639" s="23">
        <f t="shared" si="280"/>
        <v>18</v>
      </c>
      <c r="D3639" s="23">
        <f t="shared" si="281"/>
        <v>2</v>
      </c>
      <c r="E3639" s="23" t="str">
        <f t="shared" si="282"/>
        <v>martes</v>
      </c>
      <c r="F3639" s="23">
        <f t="shared" si="283"/>
        <v>3</v>
      </c>
      <c r="G3639" s="23" t="str">
        <f t="shared" si="284"/>
        <v>marzo</v>
      </c>
      <c r="H3639" s="2">
        <v>0.81805555555555554</v>
      </c>
      <c r="I3639" t="s">
        <v>12</v>
      </c>
      <c r="J3639" t="str">
        <f>VLOOKUP(ventas_starbucks_2025[[#This Row],[sucursal]],cambio_sucursal[#All],2,0)</f>
        <v>Sucursal Córdoba Shopping</v>
      </c>
      <c r="K3639" t="s">
        <v>115</v>
      </c>
      <c r="L3639" t="s">
        <v>21</v>
      </c>
      <c r="M3639" t="s">
        <v>4</v>
      </c>
      <c r="N3639" t="str">
        <f>IFERROR(VLOOKUP(ventas_starbucks_2025[[#This Row],[tamaño_sucio]],cambio_tamaño[#All],2,0),"Tamaño único")</f>
        <v>Tamaño único</v>
      </c>
      <c r="O3639">
        <v>2</v>
      </c>
      <c r="P3639">
        <v>718.59</v>
      </c>
      <c r="Q3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39">
        <v>1437.18</v>
      </c>
      <c r="S3639" t="s">
        <v>5</v>
      </c>
      <c r="T3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9" t="str">
        <f>VLOOKUP(ventas_starbucks_2025[[#This Row],[canal_compra]],cambio_canal_compra[#All],2,0)</f>
        <v>En tienda</v>
      </c>
      <c r="V3639" t="s">
        <v>16</v>
      </c>
      <c r="W3639" t="str">
        <f>VLOOKUP(ventas_starbucks_2025[[#This Row],[método_pago]],cambio_metodo_pago[#All],2,0)</f>
        <v>Tarjeta</v>
      </c>
      <c r="X3639" t="s">
        <v>7</v>
      </c>
      <c r="Y3639">
        <v>0</v>
      </c>
      <c r="Z3639" t="str">
        <f>VLOOKUP(ventas_starbucks_2025[[#This Row],[promoción_aplicada5]],promocion_cambiar[#All],2,0)</f>
        <v>2x1</v>
      </c>
      <c r="AA3639" t="s">
        <v>51</v>
      </c>
      <c r="AB3639" t="s">
        <v>52</v>
      </c>
      <c r="AC3639" t="s">
        <v>24</v>
      </c>
      <c r="AD3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39">
        <v>13.9</v>
      </c>
      <c r="AF3639">
        <v>4</v>
      </c>
      <c r="AG3639">
        <v>10</v>
      </c>
      <c r="AH3639">
        <v>8</v>
      </c>
    </row>
    <row r="3640" spans="1:34" x14ac:dyDescent="0.25">
      <c r="A3640" s="3" t="s">
        <v>3715</v>
      </c>
      <c r="B3640" s="1">
        <v>45707</v>
      </c>
      <c r="C3640" s="23">
        <f t="shared" si="280"/>
        <v>19</v>
      </c>
      <c r="D3640" s="23">
        <f t="shared" si="281"/>
        <v>3</v>
      </c>
      <c r="E3640" s="23" t="str">
        <f t="shared" si="282"/>
        <v>miércoles</v>
      </c>
      <c r="F3640" s="23">
        <f t="shared" si="283"/>
        <v>2</v>
      </c>
      <c r="G3640" s="23" t="str">
        <f t="shared" si="284"/>
        <v>febrero</v>
      </c>
      <c r="H3640" s="2">
        <v>0.80625000000000002</v>
      </c>
      <c r="I3640" t="s">
        <v>1</v>
      </c>
      <c r="J3640" t="str">
        <f>VLOOKUP(ventas_starbucks_2025[[#This Row],[sucursal]],cambio_sucursal[#All],2,0)</f>
        <v>Sucursal Nueva Córdoba</v>
      </c>
      <c r="K3640" t="s">
        <v>27</v>
      </c>
      <c r="L3640" t="s">
        <v>28</v>
      </c>
      <c r="M3640" t="s">
        <v>4</v>
      </c>
      <c r="N3640" t="str">
        <f>IFERROR(VLOOKUP(ventas_starbucks_2025[[#This Row],[tamaño_sucio]],cambio_tamaño[#All],2,0),"Tamaño único")</f>
        <v>Tamaño único</v>
      </c>
      <c r="O3640">
        <v>5</v>
      </c>
      <c r="P3640">
        <v>2183.13</v>
      </c>
      <c r="Q3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40">
        <v>10915.65</v>
      </c>
      <c r="S3640" t="s">
        <v>15</v>
      </c>
      <c r="T3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40" t="str">
        <f>VLOOKUP(ventas_starbucks_2025[[#This Row],[canal_compra]],cambio_canal_compra[#All],2,0)</f>
        <v>Para llevar</v>
      </c>
      <c r="V3640" t="s">
        <v>6</v>
      </c>
      <c r="W3640" t="str">
        <f>VLOOKUP(ventas_starbucks_2025[[#This Row],[método_pago]],cambio_metodo_pago[#All],2,0)</f>
        <v>Aplicación móbil</v>
      </c>
      <c r="X3640" t="s">
        <v>7</v>
      </c>
      <c r="Y3640">
        <v>10</v>
      </c>
      <c r="Z3640" t="str">
        <f>VLOOKUP(ventas_starbucks_2025[[#This Row],[promoción_aplicada5]],promocion_cambiar[#All],2,0)</f>
        <v>Ninguna</v>
      </c>
      <c r="AA3640" t="s">
        <v>17</v>
      </c>
      <c r="AB3640" t="s">
        <v>18</v>
      </c>
      <c r="AC3640" t="s">
        <v>41</v>
      </c>
      <c r="AD3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40">
        <v>3.6</v>
      </c>
      <c r="AF3640">
        <v>4</v>
      </c>
      <c r="AG3640">
        <v>12</v>
      </c>
      <c r="AH3640">
        <v>7</v>
      </c>
    </row>
    <row r="3641" spans="1:34" x14ac:dyDescent="0.25">
      <c r="A3641" s="3" t="s">
        <v>3716</v>
      </c>
      <c r="B3641" s="1">
        <v>45751</v>
      </c>
      <c r="C3641" s="23">
        <f t="shared" si="280"/>
        <v>4</v>
      </c>
      <c r="D3641" s="23">
        <f t="shared" si="281"/>
        <v>5</v>
      </c>
      <c r="E3641" s="23" t="str">
        <f t="shared" si="282"/>
        <v>viernes</v>
      </c>
      <c r="F3641" s="23">
        <f t="shared" si="283"/>
        <v>4</v>
      </c>
      <c r="G3641" s="23" t="str">
        <f t="shared" si="284"/>
        <v>abril</v>
      </c>
      <c r="H3641" s="2">
        <v>0.44166666666666665</v>
      </c>
      <c r="I3641" t="s">
        <v>12</v>
      </c>
      <c r="J3641" t="str">
        <f>VLOOKUP(ventas_starbucks_2025[[#This Row],[sucursal]],cambio_sucursal[#All],2,0)</f>
        <v>Sucursal Córdoba Shopping</v>
      </c>
      <c r="K3641" t="s">
        <v>130</v>
      </c>
      <c r="L3641" t="s">
        <v>65</v>
      </c>
      <c r="M3641" t="s">
        <v>4</v>
      </c>
      <c r="N3641" t="str">
        <f>IFERROR(VLOOKUP(ventas_starbucks_2025[[#This Row],[tamaño_sucio]],cambio_tamaño[#All],2,0),"Tamaño único")</f>
        <v>Tamaño único</v>
      </c>
      <c r="O3641">
        <v>5</v>
      </c>
      <c r="P3641">
        <v>1936.4</v>
      </c>
      <c r="Q3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1">
        <v>9682</v>
      </c>
      <c r="S3641" t="s">
        <v>31</v>
      </c>
      <c r="T3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41" t="str">
        <f>VLOOKUP(ventas_starbucks_2025[[#This Row],[canal_compra]],cambio_canal_compra[#All],2,0)</f>
        <v>Entrega domicilio</v>
      </c>
      <c r="V3641" t="s">
        <v>40</v>
      </c>
      <c r="W3641" t="str">
        <f>VLOOKUP(ventas_starbucks_2025[[#This Row],[método_pago]],cambio_metodo_pago[#All],2,0)</f>
        <v>Efectivo</v>
      </c>
      <c r="X3641" t="s">
        <v>7</v>
      </c>
      <c r="Y3641">
        <v>0</v>
      </c>
      <c r="Z3641" t="str">
        <f>VLOOKUP(ventas_starbucks_2025[[#This Row],[promoción_aplicada5]],promocion_cambiar[#All],2,0)</f>
        <v>Ninguna</v>
      </c>
      <c r="AA3641" t="s">
        <v>17</v>
      </c>
      <c r="AB3641" t="s">
        <v>29</v>
      </c>
      <c r="AC3641" t="s">
        <v>41</v>
      </c>
      <c r="AD3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41">
        <v>14.6</v>
      </c>
      <c r="AF3641">
        <v>4</v>
      </c>
      <c r="AG3641">
        <v>32</v>
      </c>
      <c r="AH3641">
        <v>27</v>
      </c>
    </row>
    <row r="3642" spans="1:34" x14ac:dyDescent="0.25">
      <c r="A3642" s="3" t="s">
        <v>3717</v>
      </c>
      <c r="B3642" s="1">
        <v>45745</v>
      </c>
      <c r="C3642" s="23">
        <f t="shared" si="280"/>
        <v>29</v>
      </c>
      <c r="D3642" s="23">
        <f t="shared" si="281"/>
        <v>6</v>
      </c>
      <c r="E3642" s="23" t="str">
        <f t="shared" si="282"/>
        <v>sábado</v>
      </c>
      <c r="F3642" s="23">
        <f t="shared" si="283"/>
        <v>3</v>
      </c>
      <c r="G3642" s="23" t="str">
        <f t="shared" si="284"/>
        <v>marzo</v>
      </c>
      <c r="H3642" s="2">
        <v>0.64583333333333337</v>
      </c>
      <c r="I3642" t="s">
        <v>26</v>
      </c>
      <c r="J3642" t="str">
        <f>VLOOKUP(ventas_starbucks_2025[[#This Row],[sucursal]],cambio_sucursal[#All],2,0)</f>
        <v>Sucursal San Lorenzo 47</v>
      </c>
      <c r="K3642" t="s">
        <v>137</v>
      </c>
      <c r="L3642" t="s">
        <v>44</v>
      </c>
      <c r="M3642" t="s">
        <v>50</v>
      </c>
      <c r="N3642" t="str">
        <f>IFERROR(VLOOKUP(ventas_starbucks_2025[[#This Row],[tamaño_sucio]],cambio_tamaño[#All],2,0),"Tamaño único")</f>
        <v>Mediano</v>
      </c>
      <c r="O3642">
        <v>4</v>
      </c>
      <c r="P3642">
        <v>1745.3</v>
      </c>
      <c r="Q3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2">
        <v>6981.2</v>
      </c>
      <c r="S3642" t="s">
        <v>15</v>
      </c>
      <c r="T3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42" t="str">
        <f>VLOOKUP(ventas_starbucks_2025[[#This Row],[canal_compra]],cambio_canal_compra[#All],2,0)</f>
        <v>Para llevar</v>
      </c>
      <c r="V3642" t="s">
        <v>6</v>
      </c>
      <c r="W3642" t="str">
        <f>VLOOKUP(ventas_starbucks_2025[[#This Row],[método_pago]],cambio_metodo_pago[#All],2,0)</f>
        <v>Aplicación móbil</v>
      </c>
      <c r="X3642" t="s">
        <v>22</v>
      </c>
      <c r="Y3642">
        <v>0</v>
      </c>
      <c r="Z3642" t="str">
        <f>VLOOKUP(ventas_starbucks_2025[[#This Row],[promoción_aplicada5]],promocion_cambiar[#All],2,0)</f>
        <v>2x1</v>
      </c>
      <c r="AA3642" t="s">
        <v>51</v>
      </c>
      <c r="AB3642" t="s">
        <v>29</v>
      </c>
      <c r="AC3642" t="s">
        <v>24</v>
      </c>
      <c r="AD3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42">
        <v>11.1</v>
      </c>
      <c r="AF3642">
        <v>4</v>
      </c>
      <c r="AG3642">
        <v>43</v>
      </c>
      <c r="AH3642">
        <v>39</v>
      </c>
    </row>
    <row r="3643" spans="1:34" x14ac:dyDescent="0.25">
      <c r="A3643" s="3" t="s">
        <v>3718</v>
      </c>
      <c r="B3643" s="1">
        <v>45658</v>
      </c>
      <c r="C3643" s="23">
        <f t="shared" si="280"/>
        <v>1</v>
      </c>
      <c r="D3643" s="23">
        <f t="shared" si="281"/>
        <v>3</v>
      </c>
      <c r="E3643" s="23" t="str">
        <f t="shared" si="282"/>
        <v>miércoles</v>
      </c>
      <c r="F3643" s="23">
        <f t="shared" si="283"/>
        <v>1</v>
      </c>
      <c r="G3643" s="23" t="str">
        <f t="shared" si="284"/>
        <v>enero</v>
      </c>
      <c r="H3643" s="2">
        <v>0.62847222222222221</v>
      </c>
      <c r="I3643" t="s">
        <v>26</v>
      </c>
      <c r="J3643" t="str">
        <f>VLOOKUP(ventas_starbucks_2025[[#This Row],[sucursal]],cambio_sucursal[#All],2,0)</f>
        <v>Sucursal San Lorenzo 47</v>
      </c>
      <c r="K3643" t="s">
        <v>20</v>
      </c>
      <c r="L3643" t="s">
        <v>21</v>
      </c>
      <c r="M3643" t="s">
        <v>4</v>
      </c>
      <c r="N3643" t="str">
        <f>IFERROR(VLOOKUP(ventas_starbucks_2025[[#This Row],[tamaño_sucio]],cambio_tamaño[#All],2,0),"Tamaño único")</f>
        <v>Tamaño único</v>
      </c>
      <c r="O3643">
        <v>1</v>
      </c>
      <c r="P3643">
        <v>1021.71</v>
      </c>
      <c r="Q3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3">
        <v>1021.71</v>
      </c>
      <c r="S3643" t="s">
        <v>5</v>
      </c>
      <c r="T3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43" t="str">
        <f>VLOOKUP(ventas_starbucks_2025[[#This Row],[canal_compra]],cambio_canal_compra[#All],2,0)</f>
        <v>En tienda</v>
      </c>
      <c r="V3643" t="s">
        <v>16</v>
      </c>
      <c r="W3643" t="str">
        <f>VLOOKUP(ventas_starbucks_2025[[#This Row],[método_pago]],cambio_metodo_pago[#All],2,0)</f>
        <v>Tarjeta</v>
      </c>
      <c r="X3643" t="s">
        <v>22</v>
      </c>
      <c r="Y3643">
        <v>0</v>
      </c>
      <c r="Z3643" t="str">
        <f>VLOOKUP(ventas_starbucks_2025[[#This Row],[promoción_aplicada5]],promocion_cambiar[#All],2,0)</f>
        <v>Combo</v>
      </c>
      <c r="AA3643" t="s">
        <v>8</v>
      </c>
      <c r="AB3643" t="s">
        <v>52</v>
      </c>
      <c r="AC3643" t="s">
        <v>10</v>
      </c>
      <c r="AD3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43">
        <v>7.6</v>
      </c>
      <c r="AF3643">
        <v>5</v>
      </c>
      <c r="AG3643">
        <v>43</v>
      </c>
      <c r="AH3643">
        <v>42</v>
      </c>
    </row>
    <row r="3644" spans="1:34" x14ac:dyDescent="0.25">
      <c r="A3644" s="3" t="s">
        <v>3719</v>
      </c>
      <c r="B3644" s="1">
        <v>45714</v>
      </c>
      <c r="C3644" s="23">
        <f t="shared" si="280"/>
        <v>26</v>
      </c>
      <c r="D3644" s="23">
        <f t="shared" si="281"/>
        <v>3</v>
      </c>
      <c r="E3644" s="23" t="str">
        <f t="shared" si="282"/>
        <v>miércoles</v>
      </c>
      <c r="F3644" s="23">
        <f t="shared" si="283"/>
        <v>2</v>
      </c>
      <c r="G3644" s="23" t="str">
        <f t="shared" si="284"/>
        <v>febrero</v>
      </c>
      <c r="H3644" s="2">
        <v>0.58333333333333337</v>
      </c>
      <c r="I3644" t="s">
        <v>26</v>
      </c>
      <c r="J3644" t="str">
        <f>VLOOKUP(ventas_starbucks_2025[[#This Row],[sucursal]],cambio_sucursal[#All],2,0)</f>
        <v>Sucursal San Lorenzo 47</v>
      </c>
      <c r="K3644" t="s">
        <v>2</v>
      </c>
      <c r="L3644" t="s">
        <v>3</v>
      </c>
      <c r="M3644" t="s">
        <v>4</v>
      </c>
      <c r="N3644" t="str">
        <f>IFERROR(VLOOKUP(ventas_starbucks_2025[[#This Row],[tamaño_sucio]],cambio_tamaño[#All],2,0),"Tamaño único")</f>
        <v>Tamaño único</v>
      </c>
      <c r="O3644">
        <v>5</v>
      </c>
      <c r="P3644">
        <v>2731.34</v>
      </c>
      <c r="Q3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44">
        <v>13656.7</v>
      </c>
      <c r="S3644" t="s">
        <v>5</v>
      </c>
      <c r="T3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44" t="str">
        <f>VLOOKUP(ventas_starbucks_2025[[#This Row],[canal_compra]],cambio_canal_compra[#All],2,0)</f>
        <v>En tienda</v>
      </c>
      <c r="V3644" t="s">
        <v>40</v>
      </c>
      <c r="W3644" t="str">
        <f>VLOOKUP(ventas_starbucks_2025[[#This Row],[método_pago]],cambio_metodo_pago[#All],2,0)</f>
        <v>Efectivo</v>
      </c>
      <c r="X3644" t="s">
        <v>22</v>
      </c>
      <c r="Y3644">
        <v>0</v>
      </c>
      <c r="Z3644" t="str">
        <f>VLOOKUP(ventas_starbucks_2025[[#This Row],[promoción_aplicada5]],promocion_cambiar[#All],2,0)</f>
        <v>Combo</v>
      </c>
      <c r="AA3644" t="s">
        <v>8</v>
      </c>
      <c r="AB3644" t="s">
        <v>9</v>
      </c>
      <c r="AC3644" t="s">
        <v>24</v>
      </c>
      <c r="AD3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44">
        <v>3.2</v>
      </c>
      <c r="AF3644">
        <v>1</v>
      </c>
      <c r="AG3644">
        <v>21</v>
      </c>
      <c r="AH3644">
        <v>16</v>
      </c>
    </row>
    <row r="3645" spans="1:34" x14ac:dyDescent="0.25">
      <c r="A3645" s="3" t="s">
        <v>3720</v>
      </c>
      <c r="B3645" s="1">
        <v>45752</v>
      </c>
      <c r="C3645" s="23">
        <f t="shared" si="280"/>
        <v>5</v>
      </c>
      <c r="D3645" s="23">
        <f t="shared" si="281"/>
        <v>6</v>
      </c>
      <c r="E3645" s="23" t="str">
        <f t="shared" si="282"/>
        <v>sábado</v>
      </c>
      <c r="F3645" s="23">
        <f t="shared" si="283"/>
        <v>4</v>
      </c>
      <c r="G3645" s="23" t="str">
        <f t="shared" si="284"/>
        <v>abril</v>
      </c>
      <c r="H3645" s="2">
        <v>0.52500000000000002</v>
      </c>
      <c r="I3645" t="s">
        <v>1</v>
      </c>
      <c r="J3645" t="str">
        <f>VLOOKUP(ventas_starbucks_2025[[#This Row],[sucursal]],cambio_sucursal[#All],2,0)</f>
        <v>Sucursal Nueva Córdoba</v>
      </c>
      <c r="K3645" t="s">
        <v>115</v>
      </c>
      <c r="L3645" t="s">
        <v>21</v>
      </c>
      <c r="M3645" t="s">
        <v>4</v>
      </c>
      <c r="N3645" t="str">
        <f>IFERROR(VLOOKUP(ventas_starbucks_2025[[#This Row],[tamaño_sucio]],cambio_tamaño[#All],2,0),"Tamaño único")</f>
        <v>Tamaño único</v>
      </c>
      <c r="O3645">
        <v>3</v>
      </c>
      <c r="P3645">
        <v>1174.47</v>
      </c>
      <c r="Q3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5">
        <v>3523.41</v>
      </c>
      <c r="S3645" t="s">
        <v>31</v>
      </c>
      <c r="T3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45" t="str">
        <f>VLOOKUP(ventas_starbucks_2025[[#This Row],[canal_compra]],cambio_canal_compra[#All],2,0)</f>
        <v>Entrega domicilio</v>
      </c>
      <c r="V3645" t="s">
        <v>16</v>
      </c>
      <c r="W3645" t="str">
        <f>VLOOKUP(ventas_starbucks_2025[[#This Row],[método_pago]],cambio_metodo_pago[#All],2,0)</f>
        <v>Tarjeta</v>
      </c>
      <c r="X3645" t="s">
        <v>22</v>
      </c>
      <c r="Y3645">
        <v>0</v>
      </c>
      <c r="Z3645" t="str">
        <f>VLOOKUP(ventas_starbucks_2025[[#This Row],[promoción_aplicada5]],promocion_cambiar[#All],2,0)</f>
        <v>Combo</v>
      </c>
      <c r="AA3645" t="s">
        <v>8</v>
      </c>
      <c r="AB3645" t="s">
        <v>9</v>
      </c>
      <c r="AC3645" t="s">
        <v>10</v>
      </c>
      <c r="AD3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45">
        <v>13.2</v>
      </c>
      <c r="AF3645">
        <v>5</v>
      </c>
      <c r="AG3645">
        <v>48</v>
      </c>
      <c r="AH3645">
        <v>45</v>
      </c>
    </row>
    <row r="3646" spans="1:34" x14ac:dyDescent="0.25">
      <c r="A3646" s="3" t="s">
        <v>3721</v>
      </c>
      <c r="B3646" s="1">
        <v>45745</v>
      </c>
      <c r="C3646" s="23">
        <f t="shared" si="280"/>
        <v>29</v>
      </c>
      <c r="D3646" s="23">
        <f t="shared" si="281"/>
        <v>6</v>
      </c>
      <c r="E3646" s="23" t="str">
        <f t="shared" si="282"/>
        <v>sábado</v>
      </c>
      <c r="F3646" s="23">
        <f t="shared" si="283"/>
        <v>3</v>
      </c>
      <c r="G3646" s="23" t="str">
        <f t="shared" si="284"/>
        <v>marzo</v>
      </c>
      <c r="H3646" s="2">
        <v>0.73541666666666672</v>
      </c>
      <c r="I3646" t="s">
        <v>57</v>
      </c>
      <c r="J3646" t="str">
        <f>VLOOKUP(ventas_starbucks_2025[[#This Row],[sucursal]],cambio_sucursal[#All],2,0)</f>
        <v>Sucursal Avda Colón</v>
      </c>
      <c r="K3646" t="s">
        <v>2</v>
      </c>
      <c r="L3646" t="s">
        <v>3</v>
      </c>
      <c r="M3646" t="s">
        <v>4</v>
      </c>
      <c r="N3646" t="str">
        <f>IFERROR(VLOOKUP(ventas_starbucks_2025[[#This Row],[tamaño_sucio]],cambio_tamaño[#All],2,0),"Tamaño único")</f>
        <v>Tamaño único</v>
      </c>
      <c r="O3646">
        <v>5</v>
      </c>
      <c r="P3646">
        <v>3020.19</v>
      </c>
      <c r="Q3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646">
        <v>15100.95</v>
      </c>
      <c r="S3646" t="s">
        <v>5</v>
      </c>
      <c r="T3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646" t="str">
        <f>VLOOKUP(ventas_starbucks_2025[[#This Row],[canal_compra]],cambio_canal_compra[#All],2,0)</f>
        <v>En tienda</v>
      </c>
      <c r="V3646" t="s">
        <v>16</v>
      </c>
      <c r="W3646" t="str">
        <f>VLOOKUP(ventas_starbucks_2025[[#This Row],[método_pago]],cambio_metodo_pago[#All],2,0)</f>
        <v>Tarjeta</v>
      </c>
      <c r="X3646" t="s">
        <v>7</v>
      </c>
      <c r="Y3646">
        <v>15</v>
      </c>
      <c r="Z3646" t="str">
        <f>VLOOKUP(ventas_starbucks_2025[[#This Row],[promoción_aplicada5]],promocion_cambiar[#All],2,0)</f>
        <v>Ninguna</v>
      </c>
      <c r="AA3646" t="s">
        <v>17</v>
      </c>
      <c r="AB3646" t="s">
        <v>23</v>
      </c>
      <c r="AC3646" t="s">
        <v>41</v>
      </c>
      <c r="AD3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46">
        <v>11.5</v>
      </c>
      <c r="AF3646">
        <v>3</v>
      </c>
      <c r="AG3646">
        <v>41</v>
      </c>
      <c r="AH3646">
        <v>36</v>
      </c>
    </row>
    <row r="3647" spans="1:34" x14ac:dyDescent="0.25">
      <c r="A3647" s="3" t="s">
        <v>3722</v>
      </c>
      <c r="B3647" s="1">
        <v>45724</v>
      </c>
      <c r="C3647" s="23">
        <f t="shared" si="280"/>
        <v>8</v>
      </c>
      <c r="D3647" s="23">
        <f t="shared" si="281"/>
        <v>6</v>
      </c>
      <c r="E3647" s="1" t="str">
        <f t="shared" si="282"/>
        <v>sábado</v>
      </c>
      <c r="F3647" s="23">
        <f t="shared" si="283"/>
        <v>3</v>
      </c>
      <c r="G3647" s="1" t="str">
        <f t="shared" si="284"/>
        <v>marzo</v>
      </c>
      <c r="H3647" s="2">
        <v>0.74305555555555558</v>
      </c>
      <c r="I3647" t="s">
        <v>12</v>
      </c>
      <c r="J3647" t="str">
        <f>VLOOKUP(ventas_starbucks_2025[[#This Row],[sucursal]],cambio_sucursal[#All],2,0)</f>
        <v>Sucursal Córdoba Shopping</v>
      </c>
      <c r="K3647" t="s">
        <v>38</v>
      </c>
      <c r="L3647" t="s">
        <v>39</v>
      </c>
      <c r="M3647" t="s">
        <v>4</v>
      </c>
      <c r="N3647" t="str">
        <f>IFERROR(VLOOKUP(ventas_starbucks_2025[[#This Row],[tamaño_sucio]],cambio_tamaño[#All],2,0),"Tamaño único")</f>
        <v>Tamaño único</v>
      </c>
      <c r="O3647">
        <v>4</v>
      </c>
      <c r="P3647">
        <v>1228.45</v>
      </c>
      <c r="Q3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7">
        <v>4913.8</v>
      </c>
      <c r="S3647" t="s">
        <v>5</v>
      </c>
      <c r="T3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47" t="str">
        <f>VLOOKUP(ventas_starbucks_2025[[#This Row],[canal_compra]],cambio_canal_compra[#All],2,0)</f>
        <v>En tienda</v>
      </c>
      <c r="V3647" t="s">
        <v>6</v>
      </c>
      <c r="W3647" t="str">
        <f>VLOOKUP(ventas_starbucks_2025[[#This Row],[método_pago]],cambio_metodo_pago[#All],2,0)</f>
        <v>Aplicación móbil</v>
      </c>
      <c r="X3647" t="s">
        <v>7</v>
      </c>
      <c r="Y3647">
        <v>0</v>
      </c>
      <c r="Z3647" t="str">
        <f>VLOOKUP(ventas_starbucks_2025[[#This Row],[promoción_aplicada5]],promocion_cambiar[#All],2,0)</f>
        <v>Combo</v>
      </c>
      <c r="AA3647" t="s">
        <v>8</v>
      </c>
      <c r="AB3647" t="s">
        <v>29</v>
      </c>
      <c r="AC3647" t="s">
        <v>24</v>
      </c>
      <c r="AD3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47">
        <v>3.5</v>
      </c>
      <c r="AF3647">
        <v>2</v>
      </c>
      <c r="AG3647">
        <v>39</v>
      </c>
      <c r="AH3647">
        <v>35</v>
      </c>
    </row>
    <row r="3648" spans="1:34" x14ac:dyDescent="0.25">
      <c r="A3648" s="3" t="s">
        <v>3723</v>
      </c>
      <c r="B3648" s="1">
        <v>45761</v>
      </c>
      <c r="C3648" s="23">
        <f t="shared" si="280"/>
        <v>14</v>
      </c>
      <c r="D3648" s="23">
        <f t="shared" si="281"/>
        <v>1</v>
      </c>
      <c r="E3648" s="1" t="str">
        <f t="shared" si="282"/>
        <v>lunes</v>
      </c>
      <c r="F3648" s="23">
        <f t="shared" si="283"/>
        <v>4</v>
      </c>
      <c r="G3648" s="1" t="str">
        <f t="shared" si="284"/>
        <v>abril</v>
      </c>
      <c r="H3648" s="2">
        <v>0.51388888888888884</v>
      </c>
      <c r="I3648" t="s">
        <v>26</v>
      </c>
      <c r="J3648" t="str">
        <f>VLOOKUP(ventas_starbucks_2025[[#This Row],[sucursal]],cambio_sucursal[#All],2,0)</f>
        <v>Sucursal San Lorenzo 47</v>
      </c>
      <c r="K3648" t="s">
        <v>43</v>
      </c>
      <c r="L3648" t="s">
        <v>44</v>
      </c>
      <c r="M3648" t="s">
        <v>45</v>
      </c>
      <c r="N3648" t="str">
        <f>IFERROR(VLOOKUP(ventas_starbucks_2025[[#This Row],[tamaño_sucio]],cambio_tamaño[#All],2,0),"Tamaño único")</f>
        <v>Grande</v>
      </c>
      <c r="O3648">
        <v>2</v>
      </c>
      <c r="P3648">
        <v>1455.69</v>
      </c>
      <c r="Q3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8">
        <v>2911.38</v>
      </c>
      <c r="S3648" t="s">
        <v>15</v>
      </c>
      <c r="T3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48" t="str">
        <f>VLOOKUP(ventas_starbucks_2025[[#This Row],[canal_compra]],cambio_canal_compra[#All],2,0)</f>
        <v>Para llevar</v>
      </c>
      <c r="V3648" t="s">
        <v>40</v>
      </c>
      <c r="W3648" t="str">
        <f>VLOOKUP(ventas_starbucks_2025[[#This Row],[método_pago]],cambio_metodo_pago[#All],2,0)</f>
        <v>Efectivo</v>
      </c>
      <c r="X3648" t="s">
        <v>7</v>
      </c>
      <c r="Y3648">
        <v>0</v>
      </c>
      <c r="Z3648" t="str">
        <f>VLOOKUP(ventas_starbucks_2025[[#This Row],[promoción_aplicada5]],promocion_cambiar[#All],2,0)</f>
        <v>2x1</v>
      </c>
      <c r="AA3648" t="s">
        <v>51</v>
      </c>
      <c r="AB3648" t="s">
        <v>29</v>
      </c>
      <c r="AC3648" t="s">
        <v>10</v>
      </c>
      <c r="AD3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48">
        <v>7.5</v>
      </c>
      <c r="AF3648">
        <v>4</v>
      </c>
      <c r="AG3648">
        <v>42</v>
      </c>
      <c r="AH3648">
        <v>40</v>
      </c>
    </row>
    <row r="3649" spans="1:34" x14ac:dyDescent="0.25">
      <c r="A3649" s="3" t="s">
        <v>3724</v>
      </c>
      <c r="B3649" s="1">
        <v>45764</v>
      </c>
      <c r="C3649" s="23">
        <f t="shared" si="280"/>
        <v>17</v>
      </c>
      <c r="D3649" s="23">
        <f t="shared" si="281"/>
        <v>4</v>
      </c>
      <c r="E3649" s="23" t="str">
        <f t="shared" si="282"/>
        <v>jueves</v>
      </c>
      <c r="F3649" s="23">
        <f t="shared" si="283"/>
        <v>4</v>
      </c>
      <c r="G3649" s="23" t="str">
        <f t="shared" si="284"/>
        <v>abril</v>
      </c>
      <c r="H3649" s="2">
        <v>0.49791666666666667</v>
      </c>
      <c r="I3649" t="s">
        <v>12</v>
      </c>
      <c r="J3649" t="str">
        <f>VLOOKUP(ventas_starbucks_2025[[#This Row],[sucursal]],cambio_sucursal[#All],2,0)</f>
        <v>Sucursal Córdoba Shopping</v>
      </c>
      <c r="K3649" t="s">
        <v>34</v>
      </c>
      <c r="L3649" t="s">
        <v>35</v>
      </c>
      <c r="M3649" t="s">
        <v>4</v>
      </c>
      <c r="N3649" t="str">
        <f>IFERROR(VLOOKUP(ventas_starbucks_2025[[#This Row],[tamaño_sucio]],cambio_tamaño[#All],2,0),"Tamaño único")</f>
        <v>Tamaño único</v>
      </c>
      <c r="O3649">
        <v>3</v>
      </c>
      <c r="P3649">
        <v>1133.0899999999999</v>
      </c>
      <c r="Q3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9">
        <v>3399.27</v>
      </c>
      <c r="S3649" t="s">
        <v>15</v>
      </c>
      <c r="T3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49" t="str">
        <f>VLOOKUP(ventas_starbucks_2025[[#This Row],[canal_compra]],cambio_canal_compra[#All],2,0)</f>
        <v>Para llevar</v>
      </c>
      <c r="V3649" t="s">
        <v>16</v>
      </c>
      <c r="W3649" t="str">
        <f>VLOOKUP(ventas_starbucks_2025[[#This Row],[método_pago]],cambio_metodo_pago[#All],2,0)</f>
        <v>Tarjeta</v>
      </c>
      <c r="X3649" t="s">
        <v>7</v>
      </c>
      <c r="Y3649">
        <v>10</v>
      </c>
      <c r="Z3649" t="str">
        <f>VLOOKUP(ventas_starbucks_2025[[#This Row],[promoción_aplicada5]],promocion_cambiar[#All],2,0)</f>
        <v>Combo</v>
      </c>
      <c r="AA3649" t="s">
        <v>8</v>
      </c>
      <c r="AB3649" t="s">
        <v>23</v>
      </c>
      <c r="AC3649" t="s">
        <v>10</v>
      </c>
      <c r="AD3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49">
        <v>10.3</v>
      </c>
      <c r="AF3649">
        <v>3</v>
      </c>
      <c r="AG3649">
        <v>39</v>
      </c>
      <c r="AH3649">
        <v>36</v>
      </c>
    </row>
    <row r="3650" spans="1:34" x14ac:dyDescent="0.25">
      <c r="A3650" s="3" t="s">
        <v>3725</v>
      </c>
      <c r="B3650" s="1">
        <v>45742</v>
      </c>
      <c r="C3650" s="23">
        <f t="shared" ref="C3650:C3713" si="285">DAY(B3650)</f>
        <v>26</v>
      </c>
      <c r="D3650" s="23">
        <f t="shared" ref="D3650:D3713" si="286">WEEKDAY(B3650,2)</f>
        <v>3</v>
      </c>
      <c r="E3650" s="1" t="str">
        <f t="shared" ref="E3650:E3713" si="287">TEXT(B3650,"dddd")</f>
        <v>miércoles</v>
      </c>
      <c r="F3650" s="23">
        <f t="shared" ref="F3650:F3713" si="288">MONTH(B3650)</f>
        <v>3</v>
      </c>
      <c r="G3650" s="1" t="str">
        <f t="shared" ref="G3650:G3713" si="289">TEXT(B3650,"mmmm")</f>
        <v>marzo</v>
      </c>
      <c r="H3650" s="2">
        <v>0.4909722222222222</v>
      </c>
      <c r="I3650" t="s">
        <v>57</v>
      </c>
      <c r="J3650" t="str">
        <f>VLOOKUP(ventas_starbucks_2025[[#This Row],[sucursal]],cambio_sucursal[#All],2,0)</f>
        <v>Sucursal Avda Colón</v>
      </c>
      <c r="K3650" t="s">
        <v>67</v>
      </c>
      <c r="L3650" t="s">
        <v>35</v>
      </c>
      <c r="M3650" t="s">
        <v>4</v>
      </c>
      <c r="N3650" t="str">
        <f>IFERROR(VLOOKUP(ventas_starbucks_2025[[#This Row],[tamaño_sucio]],cambio_tamaño[#All],2,0),"Tamaño único")</f>
        <v>Tamaño único</v>
      </c>
      <c r="O3650">
        <v>3</v>
      </c>
      <c r="P3650">
        <v>1239.6099999999999</v>
      </c>
      <c r="Q3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0">
        <v>3718.83</v>
      </c>
      <c r="S3650" t="s">
        <v>31</v>
      </c>
      <c r="T3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0" t="str">
        <f>VLOOKUP(ventas_starbucks_2025[[#This Row],[canal_compra]],cambio_canal_compra[#All],2,0)</f>
        <v>Entrega domicilio</v>
      </c>
      <c r="V3650" t="s">
        <v>40</v>
      </c>
      <c r="W3650" t="str">
        <f>VLOOKUP(ventas_starbucks_2025[[#This Row],[método_pago]],cambio_metodo_pago[#All],2,0)</f>
        <v>Efectivo</v>
      </c>
      <c r="X3650" t="s">
        <v>7</v>
      </c>
      <c r="Y3650">
        <v>0</v>
      </c>
      <c r="Z3650" t="str">
        <f>VLOOKUP(ventas_starbucks_2025[[#This Row],[promoción_aplicada5]],promocion_cambiar[#All],2,0)</f>
        <v>Ninguna</v>
      </c>
      <c r="AA3650" t="s">
        <v>17</v>
      </c>
      <c r="AB3650" t="s">
        <v>32</v>
      </c>
      <c r="AC3650" t="s">
        <v>24</v>
      </c>
      <c r="AD3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50">
        <v>6.9</v>
      </c>
      <c r="AF3650">
        <v>5</v>
      </c>
      <c r="AG3650">
        <v>35</v>
      </c>
      <c r="AH3650">
        <v>32</v>
      </c>
    </row>
    <row r="3651" spans="1:34" x14ac:dyDescent="0.25">
      <c r="A3651" s="3" t="s">
        <v>3726</v>
      </c>
      <c r="B3651" s="1">
        <v>45729</v>
      </c>
      <c r="C3651" s="23">
        <f t="shared" si="285"/>
        <v>13</v>
      </c>
      <c r="D3651" s="23">
        <f t="shared" si="286"/>
        <v>4</v>
      </c>
      <c r="E3651" s="1" t="str">
        <f t="shared" si="287"/>
        <v>jueves</v>
      </c>
      <c r="F3651" s="23">
        <f t="shared" si="288"/>
        <v>3</v>
      </c>
      <c r="G3651" s="1" t="str">
        <f t="shared" si="289"/>
        <v>marzo</v>
      </c>
      <c r="H3651" s="2">
        <v>0.83472222222222225</v>
      </c>
      <c r="I3651" t="s">
        <v>26</v>
      </c>
      <c r="J3651" t="str">
        <f>VLOOKUP(ventas_starbucks_2025[[#This Row],[sucursal]],cambio_sucursal[#All],2,0)</f>
        <v>Sucursal San Lorenzo 47</v>
      </c>
      <c r="K3651" t="s">
        <v>43</v>
      </c>
      <c r="L3651" t="s">
        <v>44</v>
      </c>
      <c r="M3651" t="s">
        <v>55</v>
      </c>
      <c r="N3651" t="str">
        <f>IFERROR(VLOOKUP(ventas_starbucks_2025[[#This Row],[tamaño_sucio]],cambio_tamaño[#All],2,0),"Tamaño único")</f>
        <v>Pequeño</v>
      </c>
      <c r="O3651">
        <v>3</v>
      </c>
      <c r="P3651">
        <v>1522.47</v>
      </c>
      <c r="Q3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1">
        <v>4567.41</v>
      </c>
      <c r="S3651" t="s">
        <v>15</v>
      </c>
      <c r="T3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1" t="str">
        <f>VLOOKUP(ventas_starbucks_2025[[#This Row],[canal_compra]],cambio_canal_compra[#All],2,0)</f>
        <v>Para llevar</v>
      </c>
      <c r="V3651" t="s">
        <v>16</v>
      </c>
      <c r="W3651" t="str">
        <f>VLOOKUP(ventas_starbucks_2025[[#This Row],[método_pago]],cambio_metodo_pago[#All],2,0)</f>
        <v>Tarjeta</v>
      </c>
      <c r="X3651" t="s">
        <v>22</v>
      </c>
      <c r="Y3651">
        <v>0</v>
      </c>
      <c r="Z3651" t="str">
        <f>VLOOKUP(ventas_starbucks_2025[[#This Row],[promoción_aplicada5]],promocion_cambiar[#All],2,0)</f>
        <v>Hora Feliz</v>
      </c>
      <c r="AA3651" t="s">
        <v>36</v>
      </c>
      <c r="AB3651" t="s">
        <v>52</v>
      </c>
      <c r="AC3651" t="s">
        <v>41</v>
      </c>
      <c r="AD3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51">
        <v>12.3</v>
      </c>
      <c r="AF3651">
        <v>5</v>
      </c>
      <c r="AG3651">
        <v>50</v>
      </c>
      <c r="AH3651">
        <v>47</v>
      </c>
    </row>
    <row r="3652" spans="1:34" x14ac:dyDescent="0.25">
      <c r="A3652" s="3" t="s">
        <v>3727</v>
      </c>
      <c r="B3652" s="1">
        <v>45690</v>
      </c>
      <c r="C3652" s="23">
        <f t="shared" si="285"/>
        <v>2</v>
      </c>
      <c r="D3652" s="23">
        <f t="shared" si="286"/>
        <v>7</v>
      </c>
      <c r="E3652" s="23" t="str">
        <f t="shared" si="287"/>
        <v>domingo</v>
      </c>
      <c r="F3652" s="23">
        <f t="shared" si="288"/>
        <v>2</v>
      </c>
      <c r="G3652" s="23" t="str">
        <f t="shared" si="289"/>
        <v>febrero</v>
      </c>
      <c r="H3652" s="2">
        <v>0.36736111111111114</v>
      </c>
      <c r="I3652" t="s">
        <v>26</v>
      </c>
      <c r="J3652" t="str">
        <f>VLOOKUP(ventas_starbucks_2025[[#This Row],[sucursal]],cambio_sucursal[#All],2,0)</f>
        <v>Sucursal San Lorenzo 47</v>
      </c>
      <c r="K3652" t="s">
        <v>20</v>
      </c>
      <c r="L3652" t="s">
        <v>21</v>
      </c>
      <c r="M3652" t="s">
        <v>4</v>
      </c>
      <c r="N3652" t="str">
        <f>IFERROR(VLOOKUP(ventas_starbucks_2025[[#This Row],[tamaño_sucio]],cambio_tamaño[#All],2,0),"Tamaño único")</f>
        <v>Tamaño único</v>
      </c>
      <c r="O3652">
        <v>5</v>
      </c>
      <c r="P3652">
        <v>930.35</v>
      </c>
      <c r="Q3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52">
        <v>4651.75</v>
      </c>
      <c r="S3652" t="s">
        <v>15</v>
      </c>
      <c r="T3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2" t="str">
        <f>VLOOKUP(ventas_starbucks_2025[[#This Row],[canal_compra]],cambio_canal_compra[#All],2,0)</f>
        <v>Para llevar</v>
      </c>
      <c r="V3652" t="s">
        <v>16</v>
      </c>
      <c r="W3652" t="str">
        <f>VLOOKUP(ventas_starbucks_2025[[#This Row],[método_pago]],cambio_metodo_pago[#All],2,0)</f>
        <v>Tarjeta</v>
      </c>
      <c r="X3652" t="s">
        <v>7</v>
      </c>
      <c r="Y3652">
        <v>15</v>
      </c>
      <c r="Z3652" t="str">
        <f>VLOOKUP(ventas_starbucks_2025[[#This Row],[promoción_aplicada5]],promocion_cambiar[#All],2,0)</f>
        <v>Hora Feliz</v>
      </c>
      <c r="AA3652" t="s">
        <v>36</v>
      </c>
      <c r="AB3652" t="s">
        <v>23</v>
      </c>
      <c r="AC3652" t="s">
        <v>41</v>
      </c>
      <c r="AD3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52">
        <v>12.2</v>
      </c>
      <c r="AF3652">
        <v>3</v>
      </c>
      <c r="AG3652">
        <v>46</v>
      </c>
      <c r="AH3652">
        <v>41</v>
      </c>
    </row>
    <row r="3653" spans="1:34" x14ac:dyDescent="0.25">
      <c r="A3653" s="3" t="s">
        <v>3728</v>
      </c>
      <c r="B3653" s="1">
        <v>45682</v>
      </c>
      <c r="C3653" s="23">
        <f t="shared" si="285"/>
        <v>25</v>
      </c>
      <c r="D3653" s="23">
        <f t="shared" si="286"/>
        <v>6</v>
      </c>
      <c r="E3653" s="23" t="str">
        <f t="shared" si="287"/>
        <v>sábado</v>
      </c>
      <c r="F3653" s="23">
        <f t="shared" si="288"/>
        <v>1</v>
      </c>
      <c r="G3653" s="23" t="str">
        <f t="shared" si="289"/>
        <v>enero</v>
      </c>
      <c r="H3653" s="2">
        <v>0.72013888888888888</v>
      </c>
      <c r="I3653" t="s">
        <v>1</v>
      </c>
      <c r="J3653" t="str">
        <f>VLOOKUP(ventas_starbucks_2025[[#This Row],[sucursal]],cambio_sucursal[#All],2,0)</f>
        <v>Sucursal Nueva Córdoba</v>
      </c>
      <c r="K3653" t="s">
        <v>205</v>
      </c>
      <c r="L3653" t="s">
        <v>70</v>
      </c>
      <c r="M3653" t="s">
        <v>50</v>
      </c>
      <c r="N3653" t="str">
        <f>IFERROR(VLOOKUP(ventas_starbucks_2025[[#This Row],[tamaño_sucio]],cambio_tamaño[#All],2,0),"Tamaño único")</f>
        <v>Mediano</v>
      </c>
      <c r="O3653">
        <v>2</v>
      </c>
      <c r="P3653">
        <v>1699.4</v>
      </c>
      <c r="Q3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3">
        <v>3398.8</v>
      </c>
      <c r="S3653" t="s">
        <v>5</v>
      </c>
      <c r="T3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3" t="str">
        <f>VLOOKUP(ventas_starbucks_2025[[#This Row],[canal_compra]],cambio_canal_compra[#All],2,0)</f>
        <v>En tienda</v>
      </c>
      <c r="V3653" t="s">
        <v>16</v>
      </c>
      <c r="W3653" t="str">
        <f>VLOOKUP(ventas_starbucks_2025[[#This Row],[método_pago]],cambio_metodo_pago[#All],2,0)</f>
        <v>Tarjeta</v>
      </c>
      <c r="X3653" t="s">
        <v>22</v>
      </c>
      <c r="Y3653">
        <v>0</v>
      </c>
      <c r="Z3653" t="str">
        <f>VLOOKUP(ventas_starbucks_2025[[#This Row],[promoción_aplicada5]],promocion_cambiar[#All],2,0)</f>
        <v>2x1</v>
      </c>
      <c r="AA3653" t="s">
        <v>51</v>
      </c>
      <c r="AB3653" t="s">
        <v>23</v>
      </c>
      <c r="AC3653" t="s">
        <v>24</v>
      </c>
      <c r="AD3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53">
        <v>7.4</v>
      </c>
      <c r="AF3653">
        <v>2</v>
      </c>
      <c r="AG3653">
        <v>31</v>
      </c>
      <c r="AH3653">
        <v>29</v>
      </c>
    </row>
    <row r="3654" spans="1:34" x14ac:dyDescent="0.25">
      <c r="A3654" s="3" t="s">
        <v>3729</v>
      </c>
      <c r="B3654" s="1">
        <v>45738</v>
      </c>
      <c r="C3654" s="23">
        <f t="shared" si="285"/>
        <v>22</v>
      </c>
      <c r="D3654" s="23">
        <f t="shared" si="286"/>
        <v>6</v>
      </c>
      <c r="E3654" s="23" t="str">
        <f t="shared" si="287"/>
        <v>sábado</v>
      </c>
      <c r="F3654" s="23">
        <f t="shared" si="288"/>
        <v>3</v>
      </c>
      <c r="G3654" s="23" t="str">
        <f t="shared" si="289"/>
        <v>marzo</v>
      </c>
      <c r="H3654" s="2">
        <v>0.46666666666666667</v>
      </c>
      <c r="I3654" t="s">
        <v>12</v>
      </c>
      <c r="J3654" t="str">
        <f>VLOOKUP(ventas_starbucks_2025[[#This Row],[sucursal]],cambio_sucursal[#All],2,0)</f>
        <v>Sucursal Córdoba Shopping</v>
      </c>
      <c r="K3654" t="s">
        <v>27</v>
      </c>
      <c r="L3654" t="s">
        <v>28</v>
      </c>
      <c r="M3654" t="s">
        <v>4</v>
      </c>
      <c r="N3654" t="str">
        <f>IFERROR(VLOOKUP(ventas_starbucks_2025[[#This Row],[tamaño_sucio]],cambio_tamaño[#All],2,0),"Tamaño único")</f>
        <v>Tamaño único</v>
      </c>
      <c r="O3654">
        <v>5</v>
      </c>
      <c r="P3654">
        <v>2970.89</v>
      </c>
      <c r="Q3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54">
        <v>14854.45</v>
      </c>
      <c r="S3654" t="s">
        <v>15</v>
      </c>
      <c r="T3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54" t="str">
        <f>VLOOKUP(ventas_starbucks_2025[[#This Row],[canal_compra]],cambio_canal_compra[#All],2,0)</f>
        <v>Para llevar</v>
      </c>
      <c r="V3654" t="s">
        <v>40</v>
      </c>
      <c r="W3654" t="str">
        <f>VLOOKUP(ventas_starbucks_2025[[#This Row],[método_pago]],cambio_metodo_pago[#All],2,0)</f>
        <v>Efectivo</v>
      </c>
      <c r="X3654" t="s">
        <v>22</v>
      </c>
      <c r="Y3654">
        <v>0</v>
      </c>
      <c r="Z3654" t="str">
        <f>VLOOKUP(ventas_starbucks_2025[[#This Row],[promoción_aplicada5]],promocion_cambiar[#All],2,0)</f>
        <v>Hora Feliz</v>
      </c>
      <c r="AA3654" t="s">
        <v>36</v>
      </c>
      <c r="AB3654" t="s">
        <v>29</v>
      </c>
      <c r="AC3654" t="s">
        <v>41</v>
      </c>
      <c r="AD3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54">
        <v>14.6</v>
      </c>
      <c r="AF3654">
        <v>5</v>
      </c>
      <c r="AG3654">
        <v>29</v>
      </c>
      <c r="AH3654">
        <v>24</v>
      </c>
    </row>
    <row r="3655" spans="1:34" x14ac:dyDescent="0.25">
      <c r="A3655" s="3" t="s">
        <v>3730</v>
      </c>
      <c r="B3655" s="1">
        <v>45675</v>
      </c>
      <c r="C3655" s="23">
        <f t="shared" si="285"/>
        <v>18</v>
      </c>
      <c r="D3655" s="23">
        <f t="shared" si="286"/>
        <v>6</v>
      </c>
      <c r="E3655" s="23" t="str">
        <f t="shared" si="287"/>
        <v>sábado</v>
      </c>
      <c r="F3655" s="23">
        <f t="shared" si="288"/>
        <v>1</v>
      </c>
      <c r="G3655" s="23" t="str">
        <f t="shared" si="289"/>
        <v>enero</v>
      </c>
      <c r="H3655" s="2">
        <v>0.82777777777777772</v>
      </c>
      <c r="I3655" t="s">
        <v>1</v>
      </c>
      <c r="J3655" t="str">
        <f>VLOOKUP(ventas_starbucks_2025[[#This Row],[sucursal]],cambio_sucursal[#All],2,0)</f>
        <v>Sucursal Nueva Córdoba</v>
      </c>
      <c r="K3655" t="s">
        <v>20</v>
      </c>
      <c r="L3655" t="s">
        <v>21</v>
      </c>
      <c r="M3655" t="s">
        <v>4</v>
      </c>
      <c r="N3655" t="str">
        <f>IFERROR(VLOOKUP(ventas_starbucks_2025[[#This Row],[tamaño_sucio]],cambio_tamaño[#All],2,0),"Tamaño único")</f>
        <v>Tamaño único</v>
      </c>
      <c r="O3655">
        <v>3</v>
      </c>
      <c r="P3655">
        <v>873.49</v>
      </c>
      <c r="Q3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55">
        <v>2620.4699999999998</v>
      </c>
      <c r="S3655" t="s">
        <v>5</v>
      </c>
      <c r="T3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5" t="str">
        <f>VLOOKUP(ventas_starbucks_2025[[#This Row],[canal_compra]],cambio_canal_compra[#All],2,0)</f>
        <v>En tienda</v>
      </c>
      <c r="V3655" t="s">
        <v>16</v>
      </c>
      <c r="W3655" t="str">
        <f>VLOOKUP(ventas_starbucks_2025[[#This Row],[método_pago]],cambio_metodo_pago[#All],2,0)</f>
        <v>Tarjeta</v>
      </c>
      <c r="X3655" t="s">
        <v>22</v>
      </c>
      <c r="Y3655">
        <v>0</v>
      </c>
      <c r="Z3655" t="str">
        <f>VLOOKUP(ventas_starbucks_2025[[#This Row],[promoción_aplicada5]],promocion_cambiar[#All],2,0)</f>
        <v>2x1</v>
      </c>
      <c r="AA3655" t="s">
        <v>51</v>
      </c>
      <c r="AB3655" t="s">
        <v>23</v>
      </c>
      <c r="AC3655" t="s">
        <v>10</v>
      </c>
      <c r="AD3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55">
        <v>2.1</v>
      </c>
      <c r="AF3655">
        <v>2</v>
      </c>
      <c r="AG3655">
        <v>34</v>
      </c>
      <c r="AH3655">
        <v>31</v>
      </c>
    </row>
    <row r="3656" spans="1:34" x14ac:dyDescent="0.25">
      <c r="A3656" s="3" t="s">
        <v>3731</v>
      </c>
      <c r="B3656" s="1">
        <v>45672</v>
      </c>
      <c r="C3656" s="23">
        <f t="shared" si="285"/>
        <v>15</v>
      </c>
      <c r="D3656" s="23">
        <f t="shared" si="286"/>
        <v>3</v>
      </c>
      <c r="E3656" s="23" t="str">
        <f t="shared" si="287"/>
        <v>miércoles</v>
      </c>
      <c r="F3656" s="23">
        <f t="shared" si="288"/>
        <v>1</v>
      </c>
      <c r="G3656" s="23" t="str">
        <f t="shared" si="289"/>
        <v>enero</v>
      </c>
      <c r="H3656" s="2">
        <v>0.84444444444444444</v>
      </c>
      <c r="I3656" t="s">
        <v>57</v>
      </c>
      <c r="J3656" t="str">
        <f>VLOOKUP(ventas_starbucks_2025[[#This Row],[sucursal]],cambio_sucursal[#All],2,0)</f>
        <v>Sucursal Avda Colón</v>
      </c>
      <c r="K3656" t="s">
        <v>284</v>
      </c>
      <c r="L3656" t="s">
        <v>35</v>
      </c>
      <c r="M3656" t="s">
        <v>4</v>
      </c>
      <c r="N3656" t="str">
        <f>IFERROR(VLOOKUP(ventas_starbucks_2025[[#This Row],[tamaño_sucio]],cambio_tamaño[#All],2,0),"Tamaño único")</f>
        <v>Tamaño único</v>
      </c>
      <c r="O3656">
        <v>1</v>
      </c>
      <c r="P3656">
        <v>1307.71</v>
      </c>
      <c r="Q3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6">
        <v>1307.71</v>
      </c>
      <c r="S3656" t="s">
        <v>5</v>
      </c>
      <c r="T3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6" t="str">
        <f>VLOOKUP(ventas_starbucks_2025[[#This Row],[canal_compra]],cambio_canal_compra[#All],2,0)</f>
        <v>En tienda</v>
      </c>
      <c r="V3656" t="s">
        <v>16</v>
      </c>
      <c r="W3656" t="str">
        <f>VLOOKUP(ventas_starbucks_2025[[#This Row],[método_pago]],cambio_metodo_pago[#All],2,0)</f>
        <v>Tarjeta</v>
      </c>
      <c r="X3656" t="s">
        <v>7</v>
      </c>
      <c r="Y3656">
        <v>10</v>
      </c>
      <c r="Z3656" t="str">
        <f>VLOOKUP(ventas_starbucks_2025[[#This Row],[promoción_aplicada5]],promocion_cambiar[#All],2,0)</f>
        <v>2x1</v>
      </c>
      <c r="AA3656" t="s">
        <v>51</v>
      </c>
      <c r="AB3656" t="s">
        <v>23</v>
      </c>
      <c r="AC3656" t="s">
        <v>10</v>
      </c>
      <c r="AD3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56">
        <v>12.4</v>
      </c>
      <c r="AF3656">
        <v>2</v>
      </c>
      <c r="AG3656">
        <v>25</v>
      </c>
      <c r="AH3656">
        <v>24</v>
      </c>
    </row>
    <row r="3657" spans="1:34" x14ac:dyDescent="0.25">
      <c r="A3657" s="3" t="s">
        <v>3732</v>
      </c>
      <c r="B3657" s="1">
        <v>45698</v>
      </c>
      <c r="C3657" s="23">
        <f t="shared" si="285"/>
        <v>10</v>
      </c>
      <c r="D3657" s="23">
        <f t="shared" si="286"/>
        <v>1</v>
      </c>
      <c r="E3657" s="23" t="str">
        <f t="shared" si="287"/>
        <v>lunes</v>
      </c>
      <c r="F3657" s="23">
        <f t="shared" si="288"/>
        <v>2</v>
      </c>
      <c r="G3657" s="23" t="str">
        <f t="shared" si="289"/>
        <v>febrero</v>
      </c>
      <c r="H3657" s="2">
        <v>0.79236111111111107</v>
      </c>
      <c r="I3657" t="s">
        <v>26</v>
      </c>
      <c r="J3657" t="str">
        <f>VLOOKUP(ventas_starbucks_2025[[#This Row],[sucursal]],cambio_sucursal[#All],2,0)</f>
        <v>Sucursal San Lorenzo 47</v>
      </c>
      <c r="K3657" t="s">
        <v>20</v>
      </c>
      <c r="L3657" t="s">
        <v>21</v>
      </c>
      <c r="M3657" t="s">
        <v>4</v>
      </c>
      <c r="N3657" t="str">
        <f>IFERROR(VLOOKUP(ventas_starbucks_2025[[#This Row],[tamaño_sucio]],cambio_tamaño[#All],2,0),"Tamaño único")</f>
        <v>Tamaño único</v>
      </c>
      <c r="O3657">
        <v>1</v>
      </c>
      <c r="P3657">
        <v>948.72</v>
      </c>
      <c r="Q3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57">
        <v>948.72</v>
      </c>
      <c r="S3657" t="s">
        <v>5</v>
      </c>
      <c r="T3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7" t="str">
        <f>VLOOKUP(ventas_starbucks_2025[[#This Row],[canal_compra]],cambio_canal_compra[#All],2,0)</f>
        <v>En tienda</v>
      </c>
      <c r="V3657" t="s">
        <v>16</v>
      </c>
      <c r="W3657" t="str">
        <f>VLOOKUP(ventas_starbucks_2025[[#This Row],[método_pago]],cambio_metodo_pago[#All],2,0)</f>
        <v>Tarjeta</v>
      </c>
      <c r="X3657" t="s">
        <v>7</v>
      </c>
      <c r="Y3657">
        <v>0</v>
      </c>
      <c r="Z3657" t="str">
        <f>VLOOKUP(ventas_starbucks_2025[[#This Row],[promoción_aplicada5]],promocion_cambiar[#All],2,0)</f>
        <v>Hora Feliz</v>
      </c>
      <c r="AA3657" t="s">
        <v>36</v>
      </c>
      <c r="AB3657" t="s">
        <v>18</v>
      </c>
      <c r="AC3657" t="s">
        <v>24</v>
      </c>
      <c r="AD3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57">
        <v>4.8</v>
      </c>
      <c r="AF3657">
        <v>1</v>
      </c>
      <c r="AG3657">
        <v>12</v>
      </c>
      <c r="AH3657">
        <v>11</v>
      </c>
    </row>
    <row r="3658" spans="1:34" x14ac:dyDescent="0.25">
      <c r="A3658" s="3" t="s">
        <v>3733</v>
      </c>
      <c r="B3658" s="1">
        <v>45691</v>
      </c>
      <c r="C3658" s="23">
        <f t="shared" si="285"/>
        <v>3</v>
      </c>
      <c r="D3658" s="23">
        <f t="shared" si="286"/>
        <v>1</v>
      </c>
      <c r="E3658" s="23" t="str">
        <f t="shared" si="287"/>
        <v>lunes</v>
      </c>
      <c r="F3658" s="23">
        <f t="shared" si="288"/>
        <v>2</v>
      </c>
      <c r="G3658" s="23" t="str">
        <f t="shared" si="289"/>
        <v>febrero</v>
      </c>
      <c r="H3658" s="2">
        <v>0.8666666666666667</v>
      </c>
      <c r="I3658" t="s">
        <v>12</v>
      </c>
      <c r="J3658" t="str">
        <f>VLOOKUP(ventas_starbucks_2025[[#This Row],[sucursal]],cambio_sucursal[#All],2,0)</f>
        <v>Sucursal Córdoba Shopping</v>
      </c>
      <c r="K3658" t="s">
        <v>74</v>
      </c>
      <c r="L3658" t="s">
        <v>70</v>
      </c>
      <c r="M3658" t="s">
        <v>50</v>
      </c>
      <c r="N3658" t="str">
        <f>IFERROR(VLOOKUP(ventas_starbucks_2025[[#This Row],[tamaño_sucio]],cambio_tamaño[#All],2,0),"Tamaño único")</f>
        <v>Mediano</v>
      </c>
      <c r="O3658">
        <v>4</v>
      </c>
      <c r="P3658">
        <v>1760.57</v>
      </c>
      <c r="Q3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8">
        <v>7042.28</v>
      </c>
      <c r="S3658" t="s">
        <v>15</v>
      </c>
      <c r="T3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58" t="str">
        <f>VLOOKUP(ventas_starbucks_2025[[#This Row],[canal_compra]],cambio_canal_compra[#All],2,0)</f>
        <v>Para llevar</v>
      </c>
      <c r="V3658" t="s">
        <v>16</v>
      </c>
      <c r="W3658" t="str">
        <f>VLOOKUP(ventas_starbucks_2025[[#This Row],[método_pago]],cambio_metodo_pago[#All],2,0)</f>
        <v>Tarjeta</v>
      </c>
      <c r="X3658" t="s">
        <v>22</v>
      </c>
      <c r="Y3658">
        <v>0</v>
      </c>
      <c r="Z3658" t="str">
        <f>VLOOKUP(ventas_starbucks_2025[[#This Row],[promoción_aplicada5]],promocion_cambiar[#All],2,0)</f>
        <v>Hora Feliz</v>
      </c>
      <c r="AA3658" t="s">
        <v>36</v>
      </c>
      <c r="AB3658" t="s">
        <v>9</v>
      </c>
      <c r="AC3658" t="s">
        <v>24</v>
      </c>
      <c r="AD3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58">
        <v>8.1</v>
      </c>
      <c r="AF3658">
        <v>2</v>
      </c>
      <c r="AG3658">
        <v>12</v>
      </c>
      <c r="AH3658">
        <v>8</v>
      </c>
    </row>
    <row r="3659" spans="1:34" x14ac:dyDescent="0.25">
      <c r="A3659" s="3" t="s">
        <v>3734</v>
      </c>
      <c r="B3659" s="1">
        <v>45755</v>
      </c>
      <c r="C3659" s="23">
        <f t="shared" si="285"/>
        <v>8</v>
      </c>
      <c r="D3659" s="23">
        <f t="shared" si="286"/>
        <v>2</v>
      </c>
      <c r="E3659" s="1" t="str">
        <f t="shared" si="287"/>
        <v>martes</v>
      </c>
      <c r="F3659" s="23">
        <f t="shared" si="288"/>
        <v>4</v>
      </c>
      <c r="G3659" s="1" t="str">
        <f t="shared" si="289"/>
        <v>abril</v>
      </c>
      <c r="H3659" s="2">
        <v>0.60902777777777772</v>
      </c>
      <c r="I3659" t="s">
        <v>26</v>
      </c>
      <c r="J3659" t="str">
        <f>VLOOKUP(ventas_starbucks_2025[[#This Row],[sucursal]],cambio_sucursal[#All],2,0)</f>
        <v>Sucursal San Lorenzo 47</v>
      </c>
      <c r="K3659" t="s">
        <v>20</v>
      </c>
      <c r="L3659" t="s">
        <v>21</v>
      </c>
      <c r="M3659" t="s">
        <v>4</v>
      </c>
      <c r="N3659" t="str">
        <f>IFERROR(VLOOKUP(ventas_starbucks_2025[[#This Row],[tamaño_sucio]],cambio_tamaño[#All],2,0),"Tamaño único")</f>
        <v>Tamaño único</v>
      </c>
      <c r="O3659">
        <v>4</v>
      </c>
      <c r="P3659">
        <v>966.59</v>
      </c>
      <c r="Q3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59">
        <v>3866.36</v>
      </c>
      <c r="S3659" t="s">
        <v>5</v>
      </c>
      <c r="T3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9" t="str">
        <f>VLOOKUP(ventas_starbucks_2025[[#This Row],[canal_compra]],cambio_canal_compra[#All],2,0)</f>
        <v>En tienda</v>
      </c>
      <c r="V3659" t="s">
        <v>6</v>
      </c>
      <c r="W3659" t="str">
        <f>VLOOKUP(ventas_starbucks_2025[[#This Row],[método_pago]],cambio_metodo_pago[#All],2,0)</f>
        <v>Aplicación móbil</v>
      </c>
      <c r="X3659" t="s">
        <v>7</v>
      </c>
      <c r="Y3659">
        <v>15</v>
      </c>
      <c r="Z3659" t="str">
        <f>VLOOKUP(ventas_starbucks_2025[[#This Row],[promoción_aplicada5]],promocion_cambiar[#All],2,0)</f>
        <v>Hora Feliz</v>
      </c>
      <c r="AA3659" t="s">
        <v>36</v>
      </c>
      <c r="AB3659" t="s">
        <v>23</v>
      </c>
      <c r="AC3659" t="s">
        <v>10</v>
      </c>
      <c r="AD3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59">
        <v>9</v>
      </c>
      <c r="AF3659">
        <v>3</v>
      </c>
      <c r="AG3659">
        <v>32</v>
      </c>
      <c r="AH3659">
        <v>28</v>
      </c>
    </row>
    <row r="3660" spans="1:34" x14ac:dyDescent="0.25">
      <c r="A3660" s="3" t="s">
        <v>3735</v>
      </c>
      <c r="B3660" s="1">
        <v>45719</v>
      </c>
      <c r="C3660" s="23">
        <f t="shared" si="285"/>
        <v>3</v>
      </c>
      <c r="D3660" s="23">
        <f t="shared" si="286"/>
        <v>1</v>
      </c>
      <c r="E3660" s="1" t="str">
        <f t="shared" si="287"/>
        <v>lunes</v>
      </c>
      <c r="F3660" s="23">
        <f t="shared" si="288"/>
        <v>3</v>
      </c>
      <c r="G3660" s="1" t="str">
        <f t="shared" si="289"/>
        <v>marzo</v>
      </c>
      <c r="H3660" s="2">
        <v>0.61805555555555558</v>
      </c>
      <c r="I3660" t="s">
        <v>57</v>
      </c>
      <c r="J3660" t="str">
        <f>VLOOKUP(ventas_starbucks_2025[[#This Row],[sucursal]],cambio_sucursal[#All],2,0)</f>
        <v>Sucursal Avda Colón</v>
      </c>
      <c r="K3660" t="s">
        <v>327</v>
      </c>
      <c r="L3660" t="s">
        <v>44</v>
      </c>
      <c r="M3660" t="s">
        <v>45</v>
      </c>
      <c r="N3660" t="str">
        <f>IFERROR(VLOOKUP(ventas_starbucks_2025[[#This Row],[tamaño_sucio]],cambio_tamaño[#All],2,0),"Tamaño único")</f>
        <v>Grande</v>
      </c>
      <c r="O3660">
        <v>5</v>
      </c>
      <c r="P3660">
        <v>1482.41</v>
      </c>
      <c r="Q3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0">
        <v>7412.05</v>
      </c>
      <c r="S3660" t="s">
        <v>15</v>
      </c>
      <c r="T3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60" t="str">
        <f>VLOOKUP(ventas_starbucks_2025[[#This Row],[canal_compra]],cambio_canal_compra[#All],2,0)</f>
        <v>Para llevar</v>
      </c>
      <c r="V3660" t="s">
        <v>16</v>
      </c>
      <c r="W3660" t="str">
        <f>VLOOKUP(ventas_starbucks_2025[[#This Row],[método_pago]],cambio_metodo_pago[#All],2,0)</f>
        <v>Tarjeta</v>
      </c>
      <c r="X3660" t="s">
        <v>22</v>
      </c>
      <c r="Y3660">
        <v>0</v>
      </c>
      <c r="Z3660" t="str">
        <f>VLOOKUP(ventas_starbucks_2025[[#This Row],[promoción_aplicada5]],promocion_cambiar[#All],2,0)</f>
        <v>Ninguna</v>
      </c>
      <c r="AA3660" t="s">
        <v>17</v>
      </c>
      <c r="AB3660" t="s">
        <v>23</v>
      </c>
      <c r="AC3660" t="s">
        <v>10</v>
      </c>
      <c r="AD3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60">
        <v>8.4</v>
      </c>
      <c r="AF3660">
        <v>3</v>
      </c>
      <c r="AG3660">
        <v>50</v>
      </c>
      <c r="AH3660">
        <v>45</v>
      </c>
    </row>
    <row r="3661" spans="1:34" x14ac:dyDescent="0.25">
      <c r="A3661" s="3" t="s">
        <v>3736</v>
      </c>
      <c r="B3661" s="1">
        <v>45661</v>
      </c>
      <c r="C3661" s="23">
        <f t="shared" si="285"/>
        <v>4</v>
      </c>
      <c r="D3661" s="23">
        <f t="shared" si="286"/>
        <v>6</v>
      </c>
      <c r="E3661" s="23" t="str">
        <f t="shared" si="287"/>
        <v>sábado</v>
      </c>
      <c r="F3661" s="23">
        <f t="shared" si="288"/>
        <v>1</v>
      </c>
      <c r="G3661" s="23" t="str">
        <f t="shared" si="289"/>
        <v>enero</v>
      </c>
      <c r="H3661" s="2">
        <v>0.81111111111111112</v>
      </c>
      <c r="I3661" t="s">
        <v>12</v>
      </c>
      <c r="J3661" t="str">
        <f>VLOOKUP(ventas_starbucks_2025[[#This Row],[sucursal]],cambio_sucursal[#All],2,0)</f>
        <v>Sucursal Córdoba Shopping</v>
      </c>
      <c r="K3661" t="s">
        <v>58</v>
      </c>
      <c r="L3661" t="s">
        <v>39</v>
      </c>
      <c r="M3661" t="s">
        <v>4</v>
      </c>
      <c r="N3661" t="str">
        <f>IFERROR(VLOOKUP(ventas_starbucks_2025[[#This Row],[tamaño_sucio]],cambio_tamaño[#All],2,0),"Tamaño único")</f>
        <v>Tamaño único</v>
      </c>
      <c r="O3661">
        <v>3</v>
      </c>
      <c r="P3661">
        <v>1059.76</v>
      </c>
      <c r="Q3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1">
        <v>3179.28</v>
      </c>
      <c r="S3661" t="s">
        <v>31</v>
      </c>
      <c r="T3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1" t="str">
        <f>VLOOKUP(ventas_starbucks_2025[[#This Row],[canal_compra]],cambio_canal_compra[#All],2,0)</f>
        <v>Entrega domicilio</v>
      </c>
      <c r="V3661" t="s">
        <v>16</v>
      </c>
      <c r="W3661" t="str">
        <f>VLOOKUP(ventas_starbucks_2025[[#This Row],[método_pago]],cambio_metodo_pago[#All],2,0)</f>
        <v>Tarjeta</v>
      </c>
      <c r="X3661" t="s">
        <v>22</v>
      </c>
      <c r="Y3661">
        <v>0</v>
      </c>
      <c r="Z3661" t="str">
        <f>VLOOKUP(ventas_starbucks_2025[[#This Row],[promoción_aplicada5]],promocion_cambiar[#All],2,0)</f>
        <v>Ninguna</v>
      </c>
      <c r="AA3661" t="s">
        <v>17</v>
      </c>
      <c r="AB3661" t="s">
        <v>52</v>
      </c>
      <c r="AC3661" t="s">
        <v>24</v>
      </c>
      <c r="AD3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61">
        <v>6.2</v>
      </c>
      <c r="AF3661">
        <v>2</v>
      </c>
      <c r="AG3661">
        <v>12</v>
      </c>
      <c r="AH3661">
        <v>9</v>
      </c>
    </row>
    <row r="3662" spans="1:34" x14ac:dyDescent="0.25">
      <c r="A3662" s="3" t="s">
        <v>3737</v>
      </c>
      <c r="B3662" s="1">
        <v>45718</v>
      </c>
      <c r="C3662" s="23">
        <f t="shared" si="285"/>
        <v>2</v>
      </c>
      <c r="D3662" s="23">
        <f t="shared" si="286"/>
        <v>7</v>
      </c>
      <c r="E3662" s="23" t="str">
        <f t="shared" si="287"/>
        <v>domingo</v>
      </c>
      <c r="F3662" s="23">
        <f t="shared" si="288"/>
        <v>3</v>
      </c>
      <c r="G3662" s="23" t="str">
        <f t="shared" si="289"/>
        <v>marzo</v>
      </c>
      <c r="H3662" s="2">
        <v>0.73958333333333337</v>
      </c>
      <c r="I3662" t="s">
        <v>12</v>
      </c>
      <c r="J3662" t="str">
        <f>VLOOKUP(ventas_starbucks_2025[[#This Row],[sucursal]],cambio_sucursal[#All],2,0)</f>
        <v>Sucursal Córdoba Shopping</v>
      </c>
      <c r="K3662" t="s">
        <v>94</v>
      </c>
      <c r="L3662" t="s">
        <v>70</v>
      </c>
      <c r="M3662" t="s">
        <v>55</v>
      </c>
      <c r="N3662" t="str">
        <f>IFERROR(VLOOKUP(ventas_starbucks_2025[[#This Row],[tamaño_sucio]],cambio_tamaño[#All],2,0),"Tamaño único")</f>
        <v>Pequeño</v>
      </c>
      <c r="O3662">
        <v>4</v>
      </c>
      <c r="P3662">
        <v>1390.69</v>
      </c>
      <c r="Q3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2">
        <v>5562.76</v>
      </c>
      <c r="S3662" t="s">
        <v>5</v>
      </c>
      <c r="T3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62" t="str">
        <f>VLOOKUP(ventas_starbucks_2025[[#This Row],[canal_compra]],cambio_canal_compra[#All],2,0)</f>
        <v>En tienda</v>
      </c>
      <c r="V3662" t="s">
        <v>16</v>
      </c>
      <c r="W3662" t="str">
        <f>VLOOKUP(ventas_starbucks_2025[[#This Row],[método_pago]],cambio_metodo_pago[#All],2,0)</f>
        <v>Tarjeta</v>
      </c>
      <c r="X3662" t="s">
        <v>7</v>
      </c>
      <c r="Y3662">
        <v>15</v>
      </c>
      <c r="Z3662" t="str">
        <f>VLOOKUP(ventas_starbucks_2025[[#This Row],[promoción_aplicada5]],promocion_cambiar[#All],2,0)</f>
        <v>Hora Feliz</v>
      </c>
      <c r="AA3662" t="s">
        <v>36</v>
      </c>
      <c r="AB3662" t="s">
        <v>52</v>
      </c>
      <c r="AC3662" t="s">
        <v>41</v>
      </c>
      <c r="AD3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62">
        <v>4</v>
      </c>
      <c r="AF3662">
        <v>2</v>
      </c>
      <c r="AG3662">
        <v>32</v>
      </c>
      <c r="AH3662">
        <v>28</v>
      </c>
    </row>
    <row r="3663" spans="1:34" x14ac:dyDescent="0.25">
      <c r="A3663" s="3" t="s">
        <v>3738</v>
      </c>
      <c r="B3663" s="1">
        <v>45658</v>
      </c>
      <c r="C3663" s="23">
        <f t="shared" si="285"/>
        <v>1</v>
      </c>
      <c r="D3663" s="23">
        <f t="shared" si="286"/>
        <v>3</v>
      </c>
      <c r="E3663" s="23" t="str">
        <f t="shared" si="287"/>
        <v>miércoles</v>
      </c>
      <c r="F3663" s="23">
        <f t="shared" si="288"/>
        <v>1</v>
      </c>
      <c r="G3663" s="23" t="str">
        <f t="shared" si="289"/>
        <v>enero</v>
      </c>
      <c r="H3663" s="2">
        <v>0.7270833333333333</v>
      </c>
      <c r="I3663" t="s">
        <v>26</v>
      </c>
      <c r="J3663" t="str">
        <f>VLOOKUP(ventas_starbucks_2025[[#This Row],[sucursal]],cambio_sucursal[#All],2,0)</f>
        <v>Sucursal San Lorenzo 47</v>
      </c>
      <c r="K3663" t="s">
        <v>87</v>
      </c>
      <c r="L3663" t="s">
        <v>65</v>
      </c>
      <c r="M3663" t="s">
        <v>4</v>
      </c>
      <c r="N3663" t="str">
        <f>IFERROR(VLOOKUP(ventas_starbucks_2025[[#This Row],[tamaño_sucio]],cambio_tamaño[#All],2,0),"Tamaño único")</f>
        <v>Tamaño único</v>
      </c>
      <c r="O3663">
        <v>1</v>
      </c>
      <c r="P3663">
        <v>1923.42</v>
      </c>
      <c r="Q3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3">
        <v>1923.42</v>
      </c>
      <c r="S3663" t="s">
        <v>15</v>
      </c>
      <c r="T3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3" t="str">
        <f>VLOOKUP(ventas_starbucks_2025[[#This Row],[canal_compra]],cambio_canal_compra[#All],2,0)</f>
        <v>Para llevar</v>
      </c>
      <c r="V3663" t="s">
        <v>40</v>
      </c>
      <c r="W3663" t="str">
        <f>VLOOKUP(ventas_starbucks_2025[[#This Row],[método_pago]],cambio_metodo_pago[#All],2,0)</f>
        <v>Efectivo</v>
      </c>
      <c r="X3663" t="s">
        <v>22</v>
      </c>
      <c r="Y3663">
        <v>0</v>
      </c>
      <c r="Z3663" t="str">
        <f>VLOOKUP(ventas_starbucks_2025[[#This Row],[promoción_aplicada5]],promocion_cambiar[#All],2,0)</f>
        <v>Combo</v>
      </c>
      <c r="AA3663" t="s">
        <v>8</v>
      </c>
      <c r="AB3663" t="s">
        <v>9</v>
      </c>
      <c r="AC3663" t="s">
        <v>24</v>
      </c>
      <c r="AD3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63">
        <v>14.3</v>
      </c>
      <c r="AF3663">
        <v>2</v>
      </c>
      <c r="AG3663">
        <v>34</v>
      </c>
      <c r="AH3663">
        <v>33</v>
      </c>
    </row>
    <row r="3664" spans="1:34" x14ac:dyDescent="0.25">
      <c r="A3664" s="3" t="s">
        <v>3739</v>
      </c>
      <c r="B3664" s="1">
        <v>45676</v>
      </c>
      <c r="C3664" s="23">
        <f t="shared" si="285"/>
        <v>19</v>
      </c>
      <c r="D3664" s="23">
        <f t="shared" si="286"/>
        <v>7</v>
      </c>
      <c r="E3664" s="23" t="str">
        <f t="shared" si="287"/>
        <v>domingo</v>
      </c>
      <c r="F3664" s="23">
        <f t="shared" si="288"/>
        <v>1</v>
      </c>
      <c r="G3664" s="23" t="str">
        <f t="shared" si="289"/>
        <v>enero</v>
      </c>
      <c r="H3664" s="2">
        <v>0.37083333333333335</v>
      </c>
      <c r="I3664" t="s">
        <v>26</v>
      </c>
      <c r="J3664" t="str">
        <f>VLOOKUP(ventas_starbucks_2025[[#This Row],[sucursal]],cambio_sucursal[#All],2,0)</f>
        <v>Sucursal San Lorenzo 47</v>
      </c>
      <c r="K3664" t="s">
        <v>130</v>
      </c>
      <c r="L3664" t="s">
        <v>65</v>
      </c>
      <c r="M3664" t="s">
        <v>4</v>
      </c>
      <c r="N3664" t="str">
        <f>IFERROR(VLOOKUP(ventas_starbucks_2025[[#This Row],[tamaño_sucio]],cambio_tamaño[#All],2,0),"Tamaño único")</f>
        <v>Tamaño único</v>
      </c>
      <c r="O3664">
        <v>5</v>
      </c>
      <c r="P3664">
        <v>1440.32</v>
      </c>
      <c r="Q3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4">
        <v>7201.6</v>
      </c>
      <c r="S3664" t="s">
        <v>5</v>
      </c>
      <c r="T3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64" t="str">
        <f>VLOOKUP(ventas_starbucks_2025[[#This Row],[canal_compra]],cambio_canal_compra[#All],2,0)</f>
        <v>En tienda</v>
      </c>
      <c r="V3664" t="s">
        <v>16</v>
      </c>
      <c r="W3664" t="str">
        <f>VLOOKUP(ventas_starbucks_2025[[#This Row],[método_pago]],cambio_metodo_pago[#All],2,0)</f>
        <v>Tarjeta</v>
      </c>
      <c r="X3664" t="s">
        <v>7</v>
      </c>
      <c r="Y3664">
        <v>0</v>
      </c>
      <c r="Z3664" t="str">
        <f>VLOOKUP(ventas_starbucks_2025[[#This Row],[promoción_aplicada5]],promocion_cambiar[#All],2,0)</f>
        <v>Combo</v>
      </c>
      <c r="AA3664" t="s">
        <v>8</v>
      </c>
      <c r="AB3664" t="s">
        <v>23</v>
      </c>
      <c r="AC3664" t="s">
        <v>41</v>
      </c>
      <c r="AD3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64">
        <v>2.8</v>
      </c>
      <c r="AF3664">
        <v>4</v>
      </c>
      <c r="AG3664">
        <v>27</v>
      </c>
      <c r="AH3664">
        <v>22</v>
      </c>
    </row>
    <row r="3665" spans="1:34" x14ac:dyDescent="0.25">
      <c r="A3665" s="3" t="s">
        <v>3740</v>
      </c>
      <c r="B3665" s="1">
        <v>45749</v>
      </c>
      <c r="C3665" s="23">
        <f t="shared" si="285"/>
        <v>2</v>
      </c>
      <c r="D3665" s="23">
        <f t="shared" si="286"/>
        <v>3</v>
      </c>
      <c r="E3665" s="23" t="str">
        <f t="shared" si="287"/>
        <v>miércoles</v>
      </c>
      <c r="F3665" s="23">
        <f t="shared" si="288"/>
        <v>4</v>
      </c>
      <c r="G3665" s="23" t="str">
        <f t="shared" si="289"/>
        <v>abril</v>
      </c>
      <c r="H3665" s="2">
        <v>0.52361111111111114</v>
      </c>
      <c r="I3665" t="s">
        <v>1</v>
      </c>
      <c r="J3665" t="str">
        <f>VLOOKUP(ventas_starbucks_2025[[#This Row],[sucursal]],cambio_sucursal[#All],2,0)</f>
        <v>Sucursal Nueva Córdoba</v>
      </c>
      <c r="K3665" t="s">
        <v>58</v>
      </c>
      <c r="L3665" t="s">
        <v>39</v>
      </c>
      <c r="M3665" t="s">
        <v>4</v>
      </c>
      <c r="N3665" t="str">
        <f>IFERROR(VLOOKUP(ventas_starbucks_2025[[#This Row],[tamaño_sucio]],cambio_tamaño[#All],2,0),"Tamaño único")</f>
        <v>Tamaño único</v>
      </c>
      <c r="O3665">
        <v>2</v>
      </c>
      <c r="P3665">
        <v>1158.52</v>
      </c>
      <c r="Q3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5">
        <v>2317.04</v>
      </c>
      <c r="S3665" t="s">
        <v>31</v>
      </c>
      <c r="T3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5" t="str">
        <f>VLOOKUP(ventas_starbucks_2025[[#This Row],[canal_compra]],cambio_canal_compra[#All],2,0)</f>
        <v>Entrega domicilio</v>
      </c>
      <c r="V3665" t="s">
        <v>6</v>
      </c>
      <c r="W3665" t="str">
        <f>VLOOKUP(ventas_starbucks_2025[[#This Row],[método_pago]],cambio_metodo_pago[#All],2,0)</f>
        <v>Aplicación móbil</v>
      </c>
      <c r="X3665" t="s">
        <v>22</v>
      </c>
      <c r="Y3665">
        <v>0</v>
      </c>
      <c r="Z3665" t="str">
        <f>VLOOKUP(ventas_starbucks_2025[[#This Row],[promoción_aplicada5]],promocion_cambiar[#All],2,0)</f>
        <v>2x1</v>
      </c>
      <c r="AA3665" t="s">
        <v>51</v>
      </c>
      <c r="AB3665" t="s">
        <v>32</v>
      </c>
      <c r="AC3665" t="s">
        <v>41</v>
      </c>
      <c r="AD3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65">
        <v>14.7</v>
      </c>
      <c r="AF3665">
        <v>5</v>
      </c>
      <c r="AG3665">
        <v>50</v>
      </c>
      <c r="AH3665">
        <v>48</v>
      </c>
    </row>
    <row r="3666" spans="1:34" x14ac:dyDescent="0.25">
      <c r="A3666" s="3" t="s">
        <v>3741</v>
      </c>
      <c r="B3666" s="1">
        <v>45756</v>
      </c>
      <c r="C3666" s="23">
        <f t="shared" si="285"/>
        <v>9</v>
      </c>
      <c r="D3666" s="23">
        <f t="shared" si="286"/>
        <v>3</v>
      </c>
      <c r="E3666" s="23" t="str">
        <f t="shared" si="287"/>
        <v>miércoles</v>
      </c>
      <c r="F3666" s="23">
        <f t="shared" si="288"/>
        <v>4</v>
      </c>
      <c r="G3666" s="23" t="str">
        <f t="shared" si="289"/>
        <v>abril</v>
      </c>
      <c r="H3666" s="2">
        <v>0.33263888888888887</v>
      </c>
      <c r="I3666" t="s">
        <v>26</v>
      </c>
      <c r="J3666" t="str">
        <f>VLOOKUP(ventas_starbucks_2025[[#This Row],[sucursal]],cambio_sucursal[#All],2,0)</f>
        <v>Sucursal San Lorenzo 47</v>
      </c>
      <c r="K3666" t="s">
        <v>38</v>
      </c>
      <c r="L3666" t="s">
        <v>39</v>
      </c>
      <c r="M3666" t="s">
        <v>4</v>
      </c>
      <c r="N3666" t="str">
        <f>IFERROR(VLOOKUP(ventas_starbucks_2025[[#This Row],[tamaño_sucio]],cambio_tamaño[#All],2,0),"Tamaño único")</f>
        <v>Tamaño único</v>
      </c>
      <c r="O3666">
        <v>3</v>
      </c>
      <c r="P3666">
        <v>1056.24</v>
      </c>
      <c r="Q3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6">
        <v>3168.72</v>
      </c>
      <c r="S3666" t="s">
        <v>5</v>
      </c>
      <c r="T3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6" t="str">
        <f>VLOOKUP(ventas_starbucks_2025[[#This Row],[canal_compra]],cambio_canal_compra[#All],2,0)</f>
        <v>En tienda</v>
      </c>
      <c r="V3666" t="s">
        <v>16</v>
      </c>
      <c r="W3666" t="str">
        <f>VLOOKUP(ventas_starbucks_2025[[#This Row],[método_pago]],cambio_metodo_pago[#All],2,0)</f>
        <v>Tarjeta</v>
      </c>
      <c r="X3666" t="s">
        <v>7</v>
      </c>
      <c r="Y3666">
        <v>15</v>
      </c>
      <c r="Z3666" t="str">
        <f>VLOOKUP(ventas_starbucks_2025[[#This Row],[promoción_aplicada5]],promocion_cambiar[#All],2,0)</f>
        <v>Combo</v>
      </c>
      <c r="AA3666" t="s">
        <v>8</v>
      </c>
      <c r="AB3666" t="s">
        <v>23</v>
      </c>
      <c r="AC3666" t="s">
        <v>41</v>
      </c>
      <c r="AD3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66">
        <v>5.5</v>
      </c>
      <c r="AF3666">
        <v>5</v>
      </c>
      <c r="AG3666">
        <v>13</v>
      </c>
      <c r="AH3666">
        <v>10</v>
      </c>
    </row>
    <row r="3667" spans="1:34" x14ac:dyDescent="0.25">
      <c r="A3667" s="3" t="s">
        <v>3742</v>
      </c>
      <c r="B3667" s="1">
        <v>45707</v>
      </c>
      <c r="C3667" s="23">
        <f t="shared" si="285"/>
        <v>19</v>
      </c>
      <c r="D3667" s="23">
        <f t="shared" si="286"/>
        <v>3</v>
      </c>
      <c r="E3667" s="23" t="str">
        <f t="shared" si="287"/>
        <v>miércoles</v>
      </c>
      <c r="F3667" s="23">
        <f t="shared" si="288"/>
        <v>2</v>
      </c>
      <c r="G3667" s="23" t="str">
        <f t="shared" si="289"/>
        <v>febrero</v>
      </c>
      <c r="H3667" s="2">
        <v>0.68541666666666667</v>
      </c>
      <c r="I3667" t="s">
        <v>26</v>
      </c>
      <c r="J3667" t="str">
        <f>VLOOKUP(ventas_starbucks_2025[[#This Row],[sucursal]],cambio_sucursal[#All],2,0)</f>
        <v>Sucursal San Lorenzo 47</v>
      </c>
      <c r="K3667" t="s">
        <v>13</v>
      </c>
      <c r="L3667" t="s">
        <v>14</v>
      </c>
      <c r="M3667" t="s">
        <v>4</v>
      </c>
      <c r="N3667" t="str">
        <f>IFERROR(VLOOKUP(ventas_starbucks_2025[[#This Row],[tamaño_sucio]],cambio_tamaño[#All],2,0),"Tamaño único")</f>
        <v>Tamaño único</v>
      </c>
      <c r="O3667">
        <v>1</v>
      </c>
      <c r="P3667">
        <v>1862.83</v>
      </c>
      <c r="Q3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7">
        <v>1862.83</v>
      </c>
      <c r="S3667" t="s">
        <v>15</v>
      </c>
      <c r="T3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7" t="str">
        <f>VLOOKUP(ventas_starbucks_2025[[#This Row],[canal_compra]],cambio_canal_compra[#All],2,0)</f>
        <v>Para llevar</v>
      </c>
      <c r="V3667" t="s">
        <v>16</v>
      </c>
      <c r="W3667" t="str">
        <f>VLOOKUP(ventas_starbucks_2025[[#This Row],[método_pago]],cambio_metodo_pago[#All],2,0)</f>
        <v>Tarjeta</v>
      </c>
      <c r="X3667" t="s">
        <v>22</v>
      </c>
      <c r="Y3667">
        <v>0</v>
      </c>
      <c r="Z3667" t="str">
        <f>VLOOKUP(ventas_starbucks_2025[[#This Row],[promoción_aplicada5]],promocion_cambiar[#All],2,0)</f>
        <v>2x1</v>
      </c>
      <c r="AA3667" t="s">
        <v>51</v>
      </c>
      <c r="AB3667" t="s">
        <v>52</v>
      </c>
      <c r="AC3667" t="s">
        <v>41</v>
      </c>
      <c r="AD3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67">
        <v>7.6</v>
      </c>
      <c r="AF3667">
        <v>2</v>
      </c>
      <c r="AG3667">
        <v>27</v>
      </c>
      <c r="AH3667">
        <v>26</v>
      </c>
    </row>
    <row r="3668" spans="1:34" x14ac:dyDescent="0.25">
      <c r="A3668" s="3" t="s">
        <v>3743</v>
      </c>
      <c r="B3668" s="1">
        <v>45678</v>
      </c>
      <c r="C3668" s="23">
        <f t="shared" si="285"/>
        <v>21</v>
      </c>
      <c r="D3668" s="23">
        <f t="shared" si="286"/>
        <v>2</v>
      </c>
      <c r="E3668" s="1" t="str">
        <f t="shared" si="287"/>
        <v>martes</v>
      </c>
      <c r="F3668" s="23">
        <f t="shared" si="288"/>
        <v>1</v>
      </c>
      <c r="G3668" s="1" t="str">
        <f t="shared" si="289"/>
        <v>enero</v>
      </c>
      <c r="H3668" s="2">
        <v>0.51527777777777772</v>
      </c>
      <c r="I3668" t="s">
        <v>57</v>
      </c>
      <c r="J3668" t="str">
        <f>VLOOKUP(ventas_starbucks_2025[[#This Row],[sucursal]],cambio_sucursal[#All],2,0)</f>
        <v>Sucursal Avda Colón</v>
      </c>
      <c r="K3668" t="s">
        <v>89</v>
      </c>
      <c r="L3668" t="s">
        <v>90</v>
      </c>
      <c r="M3668" t="s">
        <v>4</v>
      </c>
      <c r="N3668" t="str">
        <f>IFERROR(VLOOKUP(ventas_starbucks_2025[[#This Row],[tamaño_sucio]],cambio_tamaño[#All],2,0),"Tamaño único")</f>
        <v>Tamaño único</v>
      </c>
      <c r="O3668">
        <v>1</v>
      </c>
      <c r="P3668">
        <v>1138.1400000000001</v>
      </c>
      <c r="Q3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8">
        <v>1138.1400000000001</v>
      </c>
      <c r="S3668" t="s">
        <v>15</v>
      </c>
      <c r="T3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8" t="str">
        <f>VLOOKUP(ventas_starbucks_2025[[#This Row],[canal_compra]],cambio_canal_compra[#All],2,0)</f>
        <v>Para llevar</v>
      </c>
      <c r="V3668" t="s">
        <v>40</v>
      </c>
      <c r="W3668" t="str">
        <f>VLOOKUP(ventas_starbucks_2025[[#This Row],[método_pago]],cambio_metodo_pago[#All],2,0)</f>
        <v>Efectivo</v>
      </c>
      <c r="X3668" t="s">
        <v>7</v>
      </c>
      <c r="Y3668">
        <v>15</v>
      </c>
      <c r="Z3668" t="str">
        <f>VLOOKUP(ventas_starbucks_2025[[#This Row],[promoción_aplicada5]],promocion_cambiar[#All],2,0)</f>
        <v>Combo</v>
      </c>
      <c r="AA3668" t="s">
        <v>8</v>
      </c>
      <c r="AB3668" t="s">
        <v>9</v>
      </c>
      <c r="AC3668" t="s">
        <v>41</v>
      </c>
      <c r="AD3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68">
        <v>11</v>
      </c>
      <c r="AF3668">
        <v>2</v>
      </c>
      <c r="AG3668">
        <v>10</v>
      </c>
      <c r="AH3668">
        <v>9</v>
      </c>
    </row>
    <row r="3669" spans="1:34" x14ac:dyDescent="0.25">
      <c r="A3669" s="3" t="s">
        <v>3744</v>
      </c>
      <c r="B3669" s="1">
        <v>45762</v>
      </c>
      <c r="C3669" s="23">
        <f t="shared" si="285"/>
        <v>15</v>
      </c>
      <c r="D3669" s="23">
        <f t="shared" si="286"/>
        <v>2</v>
      </c>
      <c r="E3669" s="23" t="str">
        <f t="shared" si="287"/>
        <v>martes</v>
      </c>
      <c r="F3669" s="23">
        <f t="shared" si="288"/>
        <v>4</v>
      </c>
      <c r="G3669" s="23" t="str">
        <f t="shared" si="289"/>
        <v>abril</v>
      </c>
      <c r="H3669" s="2">
        <v>0.33402777777777776</v>
      </c>
      <c r="I3669" t="s">
        <v>1</v>
      </c>
      <c r="J3669" t="str">
        <f>VLOOKUP(ventas_starbucks_2025[[#This Row],[sucursal]],cambio_sucursal[#All],2,0)</f>
        <v>Sucursal Nueva Córdoba</v>
      </c>
      <c r="K3669" t="s">
        <v>34</v>
      </c>
      <c r="L3669" t="s">
        <v>35</v>
      </c>
      <c r="M3669" t="s">
        <v>4</v>
      </c>
      <c r="N3669" t="str">
        <f>IFERROR(VLOOKUP(ventas_starbucks_2025[[#This Row],[tamaño_sucio]],cambio_tamaño[#All],2,0),"Tamaño único")</f>
        <v>Tamaño único</v>
      </c>
      <c r="O3669">
        <v>4</v>
      </c>
      <c r="P3669">
        <v>1114.52</v>
      </c>
      <c r="Q3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9">
        <v>4458.08</v>
      </c>
      <c r="S3669" t="s">
        <v>5</v>
      </c>
      <c r="T3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9" t="str">
        <f>VLOOKUP(ventas_starbucks_2025[[#This Row],[canal_compra]],cambio_canal_compra[#All],2,0)</f>
        <v>En tienda</v>
      </c>
      <c r="V3669" t="s">
        <v>16</v>
      </c>
      <c r="W3669" t="str">
        <f>VLOOKUP(ventas_starbucks_2025[[#This Row],[método_pago]],cambio_metodo_pago[#All],2,0)</f>
        <v>Tarjeta</v>
      </c>
      <c r="X3669" t="s">
        <v>22</v>
      </c>
      <c r="Y3669">
        <v>0</v>
      </c>
      <c r="Z3669" t="str">
        <f>VLOOKUP(ventas_starbucks_2025[[#This Row],[promoción_aplicada5]],promocion_cambiar[#All],2,0)</f>
        <v>Combo</v>
      </c>
      <c r="AA3669" t="s">
        <v>8</v>
      </c>
      <c r="AB3669" t="s">
        <v>29</v>
      </c>
      <c r="AC3669" t="s">
        <v>10</v>
      </c>
      <c r="AD3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69">
        <v>14.9</v>
      </c>
      <c r="AF3669">
        <v>2</v>
      </c>
      <c r="AG3669">
        <v>29</v>
      </c>
      <c r="AH3669">
        <v>25</v>
      </c>
    </row>
    <row r="3670" spans="1:34" x14ac:dyDescent="0.25">
      <c r="A3670" s="3" t="s">
        <v>3745</v>
      </c>
      <c r="B3670" s="1">
        <v>45689</v>
      </c>
      <c r="C3670" s="23">
        <f t="shared" si="285"/>
        <v>1</v>
      </c>
      <c r="D3670" s="23">
        <f t="shared" si="286"/>
        <v>6</v>
      </c>
      <c r="E3670" s="1" t="str">
        <f t="shared" si="287"/>
        <v>sábado</v>
      </c>
      <c r="F3670" s="23">
        <f t="shared" si="288"/>
        <v>2</v>
      </c>
      <c r="G3670" s="1" t="str">
        <f t="shared" si="289"/>
        <v>febrero</v>
      </c>
      <c r="H3670" s="2">
        <v>0.8618055555555556</v>
      </c>
      <c r="I3670" t="s">
        <v>26</v>
      </c>
      <c r="J3670" t="str">
        <f>VLOOKUP(ventas_starbucks_2025[[#This Row],[sucursal]],cambio_sucursal[#All],2,0)</f>
        <v>Sucursal San Lorenzo 47</v>
      </c>
      <c r="K3670" t="s">
        <v>101</v>
      </c>
      <c r="L3670" t="s">
        <v>3</v>
      </c>
      <c r="M3670" t="s">
        <v>4</v>
      </c>
      <c r="N3670" t="str">
        <f>IFERROR(VLOOKUP(ventas_starbucks_2025[[#This Row],[tamaño_sucio]],cambio_tamaño[#All],2,0),"Tamaño único")</f>
        <v>Tamaño único</v>
      </c>
      <c r="O3670">
        <v>3</v>
      </c>
      <c r="P3670">
        <v>2926.28</v>
      </c>
      <c r="Q3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70">
        <v>8778.84</v>
      </c>
      <c r="S3670" t="s">
        <v>5</v>
      </c>
      <c r="T3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70" t="str">
        <f>VLOOKUP(ventas_starbucks_2025[[#This Row],[canal_compra]],cambio_canal_compra[#All],2,0)</f>
        <v>En tienda</v>
      </c>
      <c r="V3670" t="s">
        <v>6</v>
      </c>
      <c r="W3670" t="str">
        <f>VLOOKUP(ventas_starbucks_2025[[#This Row],[método_pago]],cambio_metodo_pago[#All],2,0)</f>
        <v>Aplicación móbil</v>
      </c>
      <c r="X3670" t="s">
        <v>7</v>
      </c>
      <c r="Y3670">
        <v>10</v>
      </c>
      <c r="Z3670" t="str">
        <f>VLOOKUP(ventas_starbucks_2025[[#This Row],[promoción_aplicada5]],promocion_cambiar[#All],2,0)</f>
        <v>Combo</v>
      </c>
      <c r="AA3670" t="s">
        <v>8</v>
      </c>
      <c r="AB3670" t="s">
        <v>9</v>
      </c>
      <c r="AC3670" t="s">
        <v>10</v>
      </c>
      <c r="AD3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70">
        <v>14.3</v>
      </c>
      <c r="AF3670">
        <v>5</v>
      </c>
      <c r="AG3670">
        <v>23</v>
      </c>
      <c r="AH3670">
        <v>20</v>
      </c>
    </row>
    <row r="3671" spans="1:34" x14ac:dyDescent="0.25">
      <c r="A3671" s="3" t="s">
        <v>3746</v>
      </c>
      <c r="B3671" s="1">
        <v>45764</v>
      </c>
      <c r="C3671" s="23">
        <f t="shared" si="285"/>
        <v>17</v>
      </c>
      <c r="D3671" s="23">
        <f t="shared" si="286"/>
        <v>4</v>
      </c>
      <c r="E3671" s="23" t="str">
        <f t="shared" si="287"/>
        <v>jueves</v>
      </c>
      <c r="F3671" s="23">
        <f t="shared" si="288"/>
        <v>4</v>
      </c>
      <c r="G3671" s="23" t="str">
        <f t="shared" si="289"/>
        <v>abril</v>
      </c>
      <c r="H3671" s="2">
        <v>0.85069444444444442</v>
      </c>
      <c r="I3671" t="s">
        <v>1</v>
      </c>
      <c r="J3671" t="str">
        <f>VLOOKUP(ventas_starbucks_2025[[#This Row],[sucursal]],cambio_sucursal[#All],2,0)</f>
        <v>Sucursal Nueva Córdoba</v>
      </c>
      <c r="K3671" t="s">
        <v>27</v>
      </c>
      <c r="L3671" t="s">
        <v>28</v>
      </c>
      <c r="M3671" t="s">
        <v>4</v>
      </c>
      <c r="N3671" t="str">
        <f>IFERROR(VLOOKUP(ventas_starbucks_2025[[#This Row],[tamaño_sucio]],cambio_tamaño[#All],2,0),"Tamaño único")</f>
        <v>Tamaño único</v>
      </c>
      <c r="O3671">
        <v>4</v>
      </c>
      <c r="P3671">
        <v>2940.24</v>
      </c>
      <c r="Q3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71">
        <v>11760.96</v>
      </c>
      <c r="S3671" t="s">
        <v>31</v>
      </c>
      <c r="T3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71" t="str">
        <f>VLOOKUP(ventas_starbucks_2025[[#This Row],[canal_compra]],cambio_canal_compra[#All],2,0)</f>
        <v>Entrega domicilio</v>
      </c>
      <c r="V3671" t="s">
        <v>16</v>
      </c>
      <c r="W3671" t="str">
        <f>VLOOKUP(ventas_starbucks_2025[[#This Row],[método_pago]],cambio_metodo_pago[#All],2,0)</f>
        <v>Tarjeta</v>
      </c>
      <c r="X3671" t="s">
        <v>22</v>
      </c>
      <c r="Y3671">
        <v>0</v>
      </c>
      <c r="Z3671" t="str">
        <f>VLOOKUP(ventas_starbucks_2025[[#This Row],[promoción_aplicada5]],promocion_cambiar[#All],2,0)</f>
        <v>Hora Feliz</v>
      </c>
      <c r="AA3671" t="s">
        <v>36</v>
      </c>
      <c r="AB3671" t="s">
        <v>29</v>
      </c>
      <c r="AC3671" t="s">
        <v>41</v>
      </c>
      <c r="AD3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71">
        <v>12.5</v>
      </c>
      <c r="AF3671">
        <v>5</v>
      </c>
      <c r="AG3671">
        <v>10</v>
      </c>
      <c r="AH3671">
        <v>6</v>
      </c>
    </row>
    <row r="3672" spans="1:34" x14ac:dyDescent="0.25">
      <c r="A3672" s="3" t="s">
        <v>3747</v>
      </c>
      <c r="B3672" s="1">
        <v>45723</v>
      </c>
      <c r="C3672" s="23">
        <f t="shared" si="285"/>
        <v>7</v>
      </c>
      <c r="D3672" s="23">
        <f t="shared" si="286"/>
        <v>5</v>
      </c>
      <c r="E3672" s="1" t="str">
        <f t="shared" si="287"/>
        <v>viernes</v>
      </c>
      <c r="F3672" s="23">
        <f t="shared" si="288"/>
        <v>3</v>
      </c>
      <c r="G3672" s="1" t="str">
        <f t="shared" si="289"/>
        <v>marzo</v>
      </c>
      <c r="H3672" s="2">
        <v>0.58125000000000004</v>
      </c>
      <c r="I3672" t="s">
        <v>1</v>
      </c>
      <c r="J3672" t="str">
        <f>VLOOKUP(ventas_starbucks_2025[[#This Row],[sucursal]],cambio_sucursal[#All],2,0)</f>
        <v>Sucursal Nueva Córdoba</v>
      </c>
      <c r="K3672" t="s">
        <v>209</v>
      </c>
      <c r="L3672" t="s">
        <v>44</v>
      </c>
      <c r="M3672" t="s">
        <v>55</v>
      </c>
      <c r="N3672" t="str">
        <f>IFERROR(VLOOKUP(ventas_starbucks_2025[[#This Row],[tamaño_sucio]],cambio_tamaño[#All],2,0),"Tamaño único")</f>
        <v>Pequeño</v>
      </c>
      <c r="O3672">
        <v>4</v>
      </c>
      <c r="P3672">
        <v>1621.67</v>
      </c>
      <c r="Q3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2">
        <v>6486.68</v>
      </c>
      <c r="S3672" t="s">
        <v>15</v>
      </c>
      <c r="T3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72" t="str">
        <f>VLOOKUP(ventas_starbucks_2025[[#This Row],[canal_compra]],cambio_canal_compra[#All],2,0)</f>
        <v>Para llevar</v>
      </c>
      <c r="V3672" t="s">
        <v>16</v>
      </c>
      <c r="W3672" t="str">
        <f>VLOOKUP(ventas_starbucks_2025[[#This Row],[método_pago]],cambio_metodo_pago[#All],2,0)</f>
        <v>Tarjeta</v>
      </c>
      <c r="X3672" t="s">
        <v>7</v>
      </c>
      <c r="Y3672">
        <v>0</v>
      </c>
      <c r="Z3672" t="str">
        <f>VLOOKUP(ventas_starbucks_2025[[#This Row],[promoción_aplicada5]],promocion_cambiar[#All],2,0)</f>
        <v>Combo</v>
      </c>
      <c r="AA3672" t="s">
        <v>8</v>
      </c>
      <c r="AB3672" t="s">
        <v>52</v>
      </c>
      <c r="AC3672" t="s">
        <v>10</v>
      </c>
      <c r="AD3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72">
        <v>11.4</v>
      </c>
      <c r="AF3672">
        <v>5</v>
      </c>
      <c r="AG3672">
        <v>36</v>
      </c>
      <c r="AH3672">
        <v>32</v>
      </c>
    </row>
    <row r="3673" spans="1:34" x14ac:dyDescent="0.25">
      <c r="A3673" s="3" t="s">
        <v>3748</v>
      </c>
      <c r="B3673" s="1">
        <v>45699</v>
      </c>
      <c r="C3673" s="23">
        <f t="shared" si="285"/>
        <v>11</v>
      </c>
      <c r="D3673" s="23">
        <f t="shared" si="286"/>
        <v>2</v>
      </c>
      <c r="E3673" s="23" t="str">
        <f t="shared" si="287"/>
        <v>martes</v>
      </c>
      <c r="F3673" s="23">
        <f t="shared" si="288"/>
        <v>2</v>
      </c>
      <c r="G3673" s="23" t="str">
        <f t="shared" si="289"/>
        <v>febrero</v>
      </c>
      <c r="H3673" s="2">
        <v>0.79861111111111116</v>
      </c>
      <c r="I3673" t="s">
        <v>12</v>
      </c>
      <c r="J3673" t="str">
        <f>VLOOKUP(ventas_starbucks_2025[[#This Row],[sucursal]],cambio_sucursal[#All],2,0)</f>
        <v>Sucursal Córdoba Shopping</v>
      </c>
      <c r="K3673" t="s">
        <v>20</v>
      </c>
      <c r="L3673" t="s">
        <v>21</v>
      </c>
      <c r="M3673" t="s">
        <v>4</v>
      </c>
      <c r="N3673" t="str">
        <f>IFERROR(VLOOKUP(ventas_starbucks_2025[[#This Row],[tamaño_sucio]],cambio_tamaño[#All],2,0),"Tamaño único")</f>
        <v>Tamaño único</v>
      </c>
      <c r="O3673">
        <v>5</v>
      </c>
      <c r="P3673">
        <v>1021.66</v>
      </c>
      <c r="Q3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3">
        <v>5108.3</v>
      </c>
      <c r="S3673" t="s">
        <v>31</v>
      </c>
      <c r="T3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73" t="str">
        <f>VLOOKUP(ventas_starbucks_2025[[#This Row],[canal_compra]],cambio_canal_compra[#All],2,0)</f>
        <v>Entrega domicilio</v>
      </c>
      <c r="V3673" t="s">
        <v>16</v>
      </c>
      <c r="W3673" t="str">
        <f>VLOOKUP(ventas_starbucks_2025[[#This Row],[método_pago]],cambio_metodo_pago[#All],2,0)</f>
        <v>Tarjeta</v>
      </c>
      <c r="X3673" t="s">
        <v>22</v>
      </c>
      <c r="Y3673">
        <v>0</v>
      </c>
      <c r="Z3673" t="str">
        <f>VLOOKUP(ventas_starbucks_2025[[#This Row],[promoción_aplicada5]],promocion_cambiar[#All],2,0)</f>
        <v>Ninguna</v>
      </c>
      <c r="AA3673" t="s">
        <v>17</v>
      </c>
      <c r="AB3673" t="s">
        <v>32</v>
      </c>
      <c r="AC3673" t="s">
        <v>41</v>
      </c>
      <c r="AD3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73">
        <v>10.9</v>
      </c>
      <c r="AF3673">
        <v>1</v>
      </c>
      <c r="AG3673">
        <v>47</v>
      </c>
      <c r="AH3673">
        <v>42</v>
      </c>
    </row>
    <row r="3674" spans="1:34" x14ac:dyDescent="0.25">
      <c r="A3674" s="3" t="s">
        <v>3749</v>
      </c>
      <c r="B3674" s="1">
        <v>45703</v>
      </c>
      <c r="C3674" s="23">
        <f t="shared" si="285"/>
        <v>15</v>
      </c>
      <c r="D3674" s="23">
        <f t="shared" si="286"/>
        <v>6</v>
      </c>
      <c r="E3674" s="23" t="str">
        <f t="shared" si="287"/>
        <v>sábado</v>
      </c>
      <c r="F3674" s="23">
        <f t="shared" si="288"/>
        <v>2</v>
      </c>
      <c r="G3674" s="23" t="str">
        <f t="shared" si="289"/>
        <v>febrero</v>
      </c>
      <c r="H3674" s="2">
        <v>0.81041666666666667</v>
      </c>
      <c r="I3674" t="s">
        <v>57</v>
      </c>
      <c r="J3674" t="str">
        <f>VLOOKUP(ventas_starbucks_2025[[#This Row],[sucursal]],cambio_sucursal[#All],2,0)</f>
        <v>Sucursal Avda Colón</v>
      </c>
      <c r="K3674" t="s">
        <v>101</v>
      </c>
      <c r="L3674" t="s">
        <v>3</v>
      </c>
      <c r="M3674" t="s">
        <v>4</v>
      </c>
      <c r="N3674" t="str">
        <f>IFERROR(VLOOKUP(ventas_starbucks_2025[[#This Row],[tamaño_sucio]],cambio_tamaño[#All],2,0),"Tamaño único")</f>
        <v>Tamaño único</v>
      </c>
      <c r="O3674">
        <v>1</v>
      </c>
      <c r="P3674">
        <v>3437.88</v>
      </c>
      <c r="Q3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674">
        <v>3437.88</v>
      </c>
      <c r="S3674" t="s">
        <v>15</v>
      </c>
      <c r="T3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4" t="str">
        <f>VLOOKUP(ventas_starbucks_2025[[#This Row],[canal_compra]],cambio_canal_compra[#All],2,0)</f>
        <v>Para llevar</v>
      </c>
      <c r="V3674" t="s">
        <v>16</v>
      </c>
      <c r="W3674" t="str">
        <f>VLOOKUP(ventas_starbucks_2025[[#This Row],[método_pago]],cambio_metodo_pago[#All],2,0)</f>
        <v>Tarjeta</v>
      </c>
      <c r="X3674" t="s">
        <v>22</v>
      </c>
      <c r="Y3674">
        <v>0</v>
      </c>
      <c r="Z3674" t="str">
        <f>VLOOKUP(ventas_starbucks_2025[[#This Row],[promoción_aplicada5]],promocion_cambiar[#All],2,0)</f>
        <v>Combo</v>
      </c>
      <c r="AA3674" t="s">
        <v>8</v>
      </c>
      <c r="AB3674" t="s">
        <v>32</v>
      </c>
      <c r="AC3674" t="s">
        <v>41</v>
      </c>
      <c r="AD3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74">
        <v>12.9</v>
      </c>
      <c r="AF3674">
        <v>5</v>
      </c>
      <c r="AG3674">
        <v>27</v>
      </c>
      <c r="AH3674">
        <v>26</v>
      </c>
    </row>
    <row r="3675" spans="1:34" x14ac:dyDescent="0.25">
      <c r="A3675" s="3" t="s">
        <v>3750</v>
      </c>
      <c r="B3675" s="1">
        <v>45746</v>
      </c>
      <c r="C3675" s="23">
        <f t="shared" si="285"/>
        <v>30</v>
      </c>
      <c r="D3675" s="23">
        <f t="shared" si="286"/>
        <v>7</v>
      </c>
      <c r="E3675" s="23" t="str">
        <f t="shared" si="287"/>
        <v>domingo</v>
      </c>
      <c r="F3675" s="23">
        <f t="shared" si="288"/>
        <v>3</v>
      </c>
      <c r="G3675" s="23" t="str">
        <f t="shared" si="289"/>
        <v>marzo</v>
      </c>
      <c r="H3675" s="2">
        <v>0.54861111111111116</v>
      </c>
      <c r="I3675" t="s">
        <v>1</v>
      </c>
      <c r="J3675" t="str">
        <f>VLOOKUP(ventas_starbucks_2025[[#This Row],[sucursal]],cambio_sucursal[#All],2,0)</f>
        <v>Sucursal Nueva Córdoba</v>
      </c>
      <c r="K3675" t="s">
        <v>69</v>
      </c>
      <c r="L3675" t="s">
        <v>70</v>
      </c>
      <c r="M3675" t="s">
        <v>45</v>
      </c>
      <c r="N3675" t="str">
        <f>IFERROR(VLOOKUP(ventas_starbucks_2025[[#This Row],[tamaño_sucio]],cambio_tamaño[#All],2,0),"Tamaño único")</f>
        <v>Grande</v>
      </c>
      <c r="O3675">
        <v>5</v>
      </c>
      <c r="P3675">
        <v>1565.39</v>
      </c>
      <c r="Q3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5">
        <v>7826.95</v>
      </c>
      <c r="S3675" t="s">
        <v>5</v>
      </c>
      <c r="T3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75" t="str">
        <f>VLOOKUP(ventas_starbucks_2025[[#This Row],[canal_compra]],cambio_canal_compra[#All],2,0)</f>
        <v>En tienda</v>
      </c>
      <c r="V3675" t="s">
        <v>40</v>
      </c>
      <c r="W3675" t="str">
        <f>VLOOKUP(ventas_starbucks_2025[[#This Row],[método_pago]],cambio_metodo_pago[#All],2,0)</f>
        <v>Efectivo</v>
      </c>
      <c r="X3675" t="s">
        <v>22</v>
      </c>
      <c r="Y3675">
        <v>0</v>
      </c>
      <c r="Z3675" t="str">
        <f>VLOOKUP(ventas_starbucks_2025[[#This Row],[promoción_aplicada5]],promocion_cambiar[#All],2,0)</f>
        <v>Ninguna</v>
      </c>
      <c r="AA3675" t="s">
        <v>17</v>
      </c>
      <c r="AB3675" t="s">
        <v>18</v>
      </c>
      <c r="AC3675" t="s">
        <v>10</v>
      </c>
      <c r="AD3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75">
        <v>8.6</v>
      </c>
      <c r="AF3675">
        <v>1</v>
      </c>
      <c r="AG3675">
        <v>35</v>
      </c>
      <c r="AH3675">
        <v>30</v>
      </c>
    </row>
    <row r="3676" spans="1:34" x14ac:dyDescent="0.25">
      <c r="A3676" s="3" t="s">
        <v>3751</v>
      </c>
      <c r="B3676" s="1">
        <v>45674</v>
      </c>
      <c r="C3676" s="23">
        <f t="shared" si="285"/>
        <v>17</v>
      </c>
      <c r="D3676" s="23">
        <f t="shared" si="286"/>
        <v>5</v>
      </c>
      <c r="E3676" s="23" t="str">
        <f t="shared" si="287"/>
        <v>viernes</v>
      </c>
      <c r="F3676" s="23">
        <f t="shared" si="288"/>
        <v>1</v>
      </c>
      <c r="G3676" s="23" t="str">
        <f t="shared" si="289"/>
        <v>enero</v>
      </c>
      <c r="H3676" s="2">
        <v>0.34027777777777779</v>
      </c>
      <c r="I3676" t="s">
        <v>57</v>
      </c>
      <c r="J3676" t="str">
        <f>VLOOKUP(ventas_starbucks_2025[[#This Row],[sucursal]],cambio_sucursal[#All],2,0)</f>
        <v>Sucursal Avda Colón</v>
      </c>
      <c r="K3676" t="s">
        <v>13</v>
      </c>
      <c r="L3676" t="s">
        <v>14</v>
      </c>
      <c r="M3676" t="s">
        <v>4</v>
      </c>
      <c r="N3676" t="str">
        <f>IFERROR(VLOOKUP(ventas_starbucks_2025[[#This Row],[tamaño_sucio]],cambio_tamaño[#All],2,0),"Tamaño único")</f>
        <v>Tamaño único</v>
      </c>
      <c r="O3676">
        <v>2</v>
      </c>
      <c r="P3676">
        <v>1948.24</v>
      </c>
      <c r="Q3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6">
        <v>3896.48</v>
      </c>
      <c r="S3676" t="s">
        <v>15</v>
      </c>
      <c r="T3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6" t="str">
        <f>VLOOKUP(ventas_starbucks_2025[[#This Row],[canal_compra]],cambio_canal_compra[#All],2,0)</f>
        <v>Para llevar</v>
      </c>
      <c r="V3676" t="s">
        <v>6</v>
      </c>
      <c r="W3676" t="str">
        <f>VLOOKUP(ventas_starbucks_2025[[#This Row],[método_pago]],cambio_metodo_pago[#All],2,0)</f>
        <v>Aplicación móbil</v>
      </c>
      <c r="X3676" t="s">
        <v>22</v>
      </c>
      <c r="Y3676">
        <v>0</v>
      </c>
      <c r="Z3676" t="str">
        <f>VLOOKUP(ventas_starbucks_2025[[#This Row],[promoción_aplicada5]],promocion_cambiar[#All],2,0)</f>
        <v>Ninguna</v>
      </c>
      <c r="AA3676" t="s">
        <v>17</v>
      </c>
      <c r="AB3676" t="s">
        <v>18</v>
      </c>
      <c r="AC3676" t="s">
        <v>10</v>
      </c>
      <c r="AD3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76">
        <v>3.4</v>
      </c>
      <c r="AF3676">
        <v>2</v>
      </c>
      <c r="AG3676">
        <v>29</v>
      </c>
      <c r="AH3676">
        <v>27</v>
      </c>
    </row>
    <row r="3677" spans="1:34" x14ac:dyDescent="0.25">
      <c r="A3677" s="3" t="s">
        <v>3752</v>
      </c>
      <c r="B3677" s="1">
        <v>45721</v>
      </c>
      <c r="C3677" s="23">
        <f t="shared" si="285"/>
        <v>5</v>
      </c>
      <c r="D3677" s="23">
        <f t="shared" si="286"/>
        <v>3</v>
      </c>
      <c r="E3677" s="23" t="str">
        <f t="shared" si="287"/>
        <v>miércoles</v>
      </c>
      <c r="F3677" s="23">
        <f t="shared" si="288"/>
        <v>3</v>
      </c>
      <c r="G3677" s="23" t="str">
        <f t="shared" si="289"/>
        <v>marzo</v>
      </c>
      <c r="H3677" s="2">
        <v>0.52430555555555558</v>
      </c>
      <c r="I3677" t="s">
        <v>1</v>
      </c>
      <c r="J3677" t="str">
        <f>VLOOKUP(ventas_starbucks_2025[[#This Row],[sucursal]],cambio_sucursal[#All],2,0)</f>
        <v>Sucursal Nueva Córdoba</v>
      </c>
      <c r="K3677" t="s">
        <v>89</v>
      </c>
      <c r="L3677" t="s">
        <v>90</v>
      </c>
      <c r="M3677" t="s">
        <v>4</v>
      </c>
      <c r="N3677" t="str">
        <f>IFERROR(VLOOKUP(ventas_starbucks_2025[[#This Row],[tamaño_sucio]],cambio_tamaño[#All],2,0),"Tamaño único")</f>
        <v>Tamaño único</v>
      </c>
      <c r="O3677">
        <v>1</v>
      </c>
      <c r="P3677">
        <v>1540.86</v>
      </c>
      <c r="Q3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7">
        <v>1540.86</v>
      </c>
      <c r="S3677" t="s">
        <v>15</v>
      </c>
      <c r="T3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7" t="str">
        <f>VLOOKUP(ventas_starbucks_2025[[#This Row],[canal_compra]],cambio_canal_compra[#All],2,0)</f>
        <v>Para llevar</v>
      </c>
      <c r="V3677" t="s">
        <v>40</v>
      </c>
      <c r="W3677" t="str">
        <f>VLOOKUP(ventas_starbucks_2025[[#This Row],[método_pago]],cambio_metodo_pago[#All],2,0)</f>
        <v>Efectivo</v>
      </c>
      <c r="X3677" t="s">
        <v>22</v>
      </c>
      <c r="Y3677">
        <v>0</v>
      </c>
      <c r="Z3677" t="str">
        <f>VLOOKUP(ventas_starbucks_2025[[#This Row],[promoción_aplicada5]],promocion_cambiar[#All],2,0)</f>
        <v>Ninguna</v>
      </c>
      <c r="AA3677" t="s">
        <v>17</v>
      </c>
      <c r="AB3677" t="s">
        <v>23</v>
      </c>
      <c r="AC3677" t="s">
        <v>24</v>
      </c>
      <c r="AD3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77">
        <v>9.3000000000000007</v>
      </c>
      <c r="AF3677">
        <v>2</v>
      </c>
      <c r="AG3677">
        <v>20</v>
      </c>
      <c r="AH3677">
        <v>19</v>
      </c>
    </row>
    <row r="3678" spans="1:34" x14ac:dyDescent="0.25">
      <c r="A3678" s="3" t="s">
        <v>3753</v>
      </c>
      <c r="B3678" s="1">
        <v>45702</v>
      </c>
      <c r="C3678" s="23">
        <f t="shared" si="285"/>
        <v>14</v>
      </c>
      <c r="D3678" s="23">
        <f t="shared" si="286"/>
        <v>5</v>
      </c>
      <c r="E3678" s="23" t="str">
        <f t="shared" si="287"/>
        <v>viernes</v>
      </c>
      <c r="F3678" s="23">
        <f t="shared" si="288"/>
        <v>2</v>
      </c>
      <c r="G3678" s="23" t="str">
        <f t="shared" si="289"/>
        <v>febrero</v>
      </c>
      <c r="H3678" s="2">
        <v>0.57013888888888886</v>
      </c>
      <c r="I3678" t="s">
        <v>1</v>
      </c>
      <c r="J3678" t="str">
        <f>VLOOKUP(ventas_starbucks_2025[[#This Row],[sucursal]],cambio_sucursal[#All],2,0)</f>
        <v>Sucursal Nueva Córdoba</v>
      </c>
      <c r="K3678" t="s">
        <v>115</v>
      </c>
      <c r="L3678" t="s">
        <v>21</v>
      </c>
      <c r="M3678" t="s">
        <v>4</v>
      </c>
      <c r="N3678" t="str">
        <f>IFERROR(VLOOKUP(ventas_starbucks_2025[[#This Row],[tamaño_sucio]],cambio_tamaño[#All],2,0),"Tamaño único")</f>
        <v>Tamaño único</v>
      </c>
      <c r="O3678">
        <v>5</v>
      </c>
      <c r="P3678">
        <v>1239.6199999999999</v>
      </c>
      <c r="Q3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8">
        <v>6198.1</v>
      </c>
      <c r="S3678" t="s">
        <v>15</v>
      </c>
      <c r="T3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78" t="str">
        <f>VLOOKUP(ventas_starbucks_2025[[#This Row],[canal_compra]],cambio_canal_compra[#All],2,0)</f>
        <v>Para llevar</v>
      </c>
      <c r="V3678" t="s">
        <v>16</v>
      </c>
      <c r="W3678" t="str">
        <f>VLOOKUP(ventas_starbucks_2025[[#This Row],[método_pago]],cambio_metodo_pago[#All],2,0)</f>
        <v>Tarjeta</v>
      </c>
      <c r="X3678" t="s">
        <v>22</v>
      </c>
      <c r="Y3678">
        <v>0</v>
      </c>
      <c r="Z3678" t="str">
        <f>VLOOKUP(ventas_starbucks_2025[[#This Row],[promoción_aplicada5]],promocion_cambiar[#All],2,0)</f>
        <v>Combo</v>
      </c>
      <c r="AA3678" t="s">
        <v>8</v>
      </c>
      <c r="AB3678" t="s">
        <v>52</v>
      </c>
      <c r="AC3678" t="s">
        <v>24</v>
      </c>
      <c r="AD3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78">
        <v>11</v>
      </c>
      <c r="AF3678">
        <v>5</v>
      </c>
      <c r="AG3678">
        <v>28</v>
      </c>
      <c r="AH3678">
        <v>23</v>
      </c>
    </row>
    <row r="3679" spans="1:34" x14ac:dyDescent="0.25">
      <c r="A3679" s="3" t="s">
        <v>3754</v>
      </c>
      <c r="B3679" s="1">
        <v>45701</v>
      </c>
      <c r="C3679" s="23">
        <f t="shared" si="285"/>
        <v>13</v>
      </c>
      <c r="D3679" s="23">
        <f t="shared" si="286"/>
        <v>4</v>
      </c>
      <c r="E3679" s="23" t="str">
        <f t="shared" si="287"/>
        <v>jueves</v>
      </c>
      <c r="F3679" s="23">
        <f t="shared" si="288"/>
        <v>2</v>
      </c>
      <c r="G3679" s="23" t="str">
        <f t="shared" si="289"/>
        <v>febrero</v>
      </c>
      <c r="H3679" s="2">
        <v>0.84236111111111112</v>
      </c>
      <c r="I3679" t="s">
        <v>1</v>
      </c>
      <c r="J3679" t="str">
        <f>VLOOKUP(ventas_starbucks_2025[[#This Row],[sucursal]],cambio_sucursal[#All],2,0)</f>
        <v>Sucursal Nueva Córdoba</v>
      </c>
      <c r="K3679" t="s">
        <v>89</v>
      </c>
      <c r="L3679" t="s">
        <v>90</v>
      </c>
      <c r="M3679" t="s">
        <v>4</v>
      </c>
      <c r="N3679" t="str">
        <f>IFERROR(VLOOKUP(ventas_starbucks_2025[[#This Row],[tamaño_sucio]],cambio_tamaño[#All],2,0),"Tamaño único")</f>
        <v>Tamaño único</v>
      </c>
      <c r="O3679">
        <v>4</v>
      </c>
      <c r="P3679">
        <v>1533.15</v>
      </c>
      <c r="Q3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9">
        <v>6132.6</v>
      </c>
      <c r="S3679" t="s">
        <v>31</v>
      </c>
      <c r="T3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79" t="str">
        <f>VLOOKUP(ventas_starbucks_2025[[#This Row],[canal_compra]],cambio_canal_compra[#All],2,0)</f>
        <v>Entrega domicilio</v>
      </c>
      <c r="V3679" t="s">
        <v>16</v>
      </c>
      <c r="W3679" t="str">
        <f>VLOOKUP(ventas_starbucks_2025[[#This Row],[método_pago]],cambio_metodo_pago[#All],2,0)</f>
        <v>Tarjeta</v>
      </c>
      <c r="X3679" t="s">
        <v>7</v>
      </c>
      <c r="Y3679">
        <v>0</v>
      </c>
      <c r="Z3679" t="str">
        <f>VLOOKUP(ventas_starbucks_2025[[#This Row],[promoción_aplicada5]],promocion_cambiar[#All],2,0)</f>
        <v>Combo</v>
      </c>
      <c r="AA3679" t="s">
        <v>8</v>
      </c>
      <c r="AB3679" t="s">
        <v>29</v>
      </c>
      <c r="AC3679" t="s">
        <v>41</v>
      </c>
      <c r="AD3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79">
        <v>6.8</v>
      </c>
      <c r="AF3679">
        <v>1</v>
      </c>
      <c r="AG3679">
        <v>36</v>
      </c>
      <c r="AH3679">
        <v>32</v>
      </c>
    </row>
    <row r="3680" spans="1:34" x14ac:dyDescent="0.25">
      <c r="A3680" s="3" t="s">
        <v>3755</v>
      </c>
      <c r="B3680" s="1">
        <v>45762</v>
      </c>
      <c r="C3680" s="23">
        <f t="shared" si="285"/>
        <v>15</v>
      </c>
      <c r="D3680" s="23">
        <f t="shared" si="286"/>
        <v>2</v>
      </c>
      <c r="E3680" s="23" t="str">
        <f t="shared" si="287"/>
        <v>martes</v>
      </c>
      <c r="F3680" s="23">
        <f t="shared" si="288"/>
        <v>4</v>
      </c>
      <c r="G3680" s="23" t="str">
        <f t="shared" si="289"/>
        <v>abril</v>
      </c>
      <c r="H3680" s="2">
        <v>0.83125000000000004</v>
      </c>
      <c r="I3680" t="s">
        <v>1</v>
      </c>
      <c r="J3680" t="str">
        <f>VLOOKUP(ventas_starbucks_2025[[#This Row],[sucursal]],cambio_sucursal[#All],2,0)</f>
        <v>Sucursal Nueva Córdoba</v>
      </c>
      <c r="K3680" t="s">
        <v>64</v>
      </c>
      <c r="L3680" t="s">
        <v>65</v>
      </c>
      <c r="M3680" t="s">
        <v>4</v>
      </c>
      <c r="N3680" t="str">
        <f>IFERROR(VLOOKUP(ventas_starbucks_2025[[#This Row],[tamaño_sucio]],cambio_tamaño[#All],2,0),"Tamaño único")</f>
        <v>Tamaño único</v>
      </c>
      <c r="O3680">
        <v>4</v>
      </c>
      <c r="P3680">
        <v>1898.58</v>
      </c>
      <c r="Q3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0">
        <v>7594.32</v>
      </c>
      <c r="S3680" t="s">
        <v>5</v>
      </c>
      <c r="T3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80" t="str">
        <f>VLOOKUP(ventas_starbucks_2025[[#This Row],[canal_compra]],cambio_canal_compra[#All],2,0)</f>
        <v>En tienda</v>
      </c>
      <c r="V3680" t="s">
        <v>40</v>
      </c>
      <c r="W3680" t="str">
        <f>VLOOKUP(ventas_starbucks_2025[[#This Row],[método_pago]],cambio_metodo_pago[#All],2,0)</f>
        <v>Efectivo</v>
      </c>
      <c r="X3680" t="s">
        <v>7</v>
      </c>
      <c r="Y3680">
        <v>10</v>
      </c>
      <c r="Z3680" t="str">
        <f>VLOOKUP(ventas_starbucks_2025[[#This Row],[promoción_aplicada5]],promocion_cambiar[#All],2,0)</f>
        <v>Hora Feliz</v>
      </c>
      <c r="AA3680" t="s">
        <v>36</v>
      </c>
      <c r="AB3680" t="s">
        <v>23</v>
      </c>
      <c r="AC3680" t="s">
        <v>24</v>
      </c>
      <c r="AD3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80">
        <v>12.9</v>
      </c>
      <c r="AF3680">
        <v>3</v>
      </c>
      <c r="AG3680">
        <v>29</v>
      </c>
      <c r="AH3680">
        <v>25</v>
      </c>
    </row>
    <row r="3681" spans="1:34" x14ac:dyDescent="0.25">
      <c r="A3681" s="3" t="s">
        <v>3756</v>
      </c>
      <c r="B3681" s="1">
        <v>45661</v>
      </c>
      <c r="C3681" s="23">
        <f t="shared" si="285"/>
        <v>4</v>
      </c>
      <c r="D3681" s="23">
        <f t="shared" si="286"/>
        <v>6</v>
      </c>
      <c r="E3681" s="23" t="str">
        <f t="shared" si="287"/>
        <v>sábado</v>
      </c>
      <c r="F3681" s="23">
        <f t="shared" si="288"/>
        <v>1</v>
      </c>
      <c r="G3681" s="23" t="str">
        <f t="shared" si="289"/>
        <v>enero</v>
      </c>
      <c r="H3681" s="2">
        <v>0.73472222222222228</v>
      </c>
      <c r="I3681" t="s">
        <v>57</v>
      </c>
      <c r="J3681" t="str">
        <f>VLOOKUP(ventas_starbucks_2025[[#This Row],[sucursal]],cambio_sucursal[#All],2,0)</f>
        <v>Sucursal Avda Colón</v>
      </c>
      <c r="K3681" t="s">
        <v>54</v>
      </c>
      <c r="L3681" t="s">
        <v>44</v>
      </c>
      <c r="M3681" t="s">
        <v>62</v>
      </c>
      <c r="N3681" t="str">
        <f>IFERROR(VLOOKUP(ventas_starbucks_2025[[#This Row],[tamaño_sucio]],cambio_tamaño[#All],2,0),"Tamaño único")</f>
        <v>Extra-Grande</v>
      </c>
      <c r="O3681">
        <v>1</v>
      </c>
      <c r="P3681">
        <v>1709.86</v>
      </c>
      <c r="Q3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1">
        <v>1709.86</v>
      </c>
      <c r="S3681" t="s">
        <v>5</v>
      </c>
      <c r="T3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1" t="str">
        <f>VLOOKUP(ventas_starbucks_2025[[#This Row],[canal_compra]],cambio_canal_compra[#All],2,0)</f>
        <v>En tienda</v>
      </c>
      <c r="V3681" t="s">
        <v>16</v>
      </c>
      <c r="W3681" t="str">
        <f>VLOOKUP(ventas_starbucks_2025[[#This Row],[método_pago]],cambio_metodo_pago[#All],2,0)</f>
        <v>Tarjeta</v>
      </c>
      <c r="X3681" t="s">
        <v>7</v>
      </c>
      <c r="Y3681">
        <v>0</v>
      </c>
      <c r="Z3681" t="str">
        <f>VLOOKUP(ventas_starbucks_2025[[#This Row],[promoción_aplicada5]],promocion_cambiar[#All],2,0)</f>
        <v>2x1</v>
      </c>
      <c r="AA3681" t="s">
        <v>51</v>
      </c>
      <c r="AB3681" t="s">
        <v>32</v>
      </c>
      <c r="AC3681" t="s">
        <v>41</v>
      </c>
      <c r="AD3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81">
        <v>4.8</v>
      </c>
      <c r="AF3681">
        <v>5</v>
      </c>
      <c r="AG3681">
        <v>48</v>
      </c>
      <c r="AH3681">
        <v>47</v>
      </c>
    </row>
    <row r="3682" spans="1:34" x14ac:dyDescent="0.25">
      <c r="A3682" s="3" t="s">
        <v>3757</v>
      </c>
      <c r="B3682" s="1">
        <v>45740</v>
      </c>
      <c r="C3682" s="23">
        <f t="shared" si="285"/>
        <v>24</v>
      </c>
      <c r="D3682" s="23">
        <f t="shared" si="286"/>
        <v>1</v>
      </c>
      <c r="E3682" s="1" t="str">
        <f t="shared" si="287"/>
        <v>lunes</v>
      </c>
      <c r="F3682" s="23">
        <f t="shared" si="288"/>
        <v>3</v>
      </c>
      <c r="G3682" s="1" t="str">
        <f t="shared" si="289"/>
        <v>marzo</v>
      </c>
      <c r="H3682" s="2">
        <v>0.85</v>
      </c>
      <c r="I3682" t="s">
        <v>57</v>
      </c>
      <c r="J3682" t="str">
        <f>VLOOKUP(ventas_starbucks_2025[[#This Row],[sucursal]],cambio_sucursal[#All],2,0)</f>
        <v>Sucursal Avda Colón</v>
      </c>
      <c r="K3682" t="s">
        <v>27</v>
      </c>
      <c r="L3682" t="s">
        <v>28</v>
      </c>
      <c r="M3682" t="s">
        <v>4</v>
      </c>
      <c r="N3682" t="str">
        <f>IFERROR(VLOOKUP(ventas_starbucks_2025[[#This Row],[tamaño_sucio]],cambio_tamaño[#All],2,0),"Tamaño único")</f>
        <v>Tamaño único</v>
      </c>
      <c r="O3682">
        <v>4</v>
      </c>
      <c r="P3682">
        <v>2880.96</v>
      </c>
      <c r="Q3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82">
        <v>11523.84</v>
      </c>
      <c r="S3682" t="s">
        <v>15</v>
      </c>
      <c r="T3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82" t="str">
        <f>VLOOKUP(ventas_starbucks_2025[[#This Row],[canal_compra]],cambio_canal_compra[#All],2,0)</f>
        <v>Para llevar</v>
      </c>
      <c r="V3682" t="s">
        <v>16</v>
      </c>
      <c r="W3682" t="str">
        <f>VLOOKUP(ventas_starbucks_2025[[#This Row],[método_pago]],cambio_metodo_pago[#All],2,0)</f>
        <v>Tarjeta</v>
      </c>
      <c r="X3682" t="s">
        <v>22</v>
      </c>
      <c r="Y3682">
        <v>0</v>
      </c>
      <c r="Z3682" t="str">
        <f>VLOOKUP(ventas_starbucks_2025[[#This Row],[promoción_aplicada5]],promocion_cambiar[#All],2,0)</f>
        <v>Hora Feliz</v>
      </c>
      <c r="AA3682" t="s">
        <v>36</v>
      </c>
      <c r="AB3682" t="s">
        <v>9</v>
      </c>
      <c r="AC3682" t="s">
        <v>24</v>
      </c>
      <c r="AD3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82">
        <v>6.6</v>
      </c>
      <c r="AF3682">
        <v>2</v>
      </c>
      <c r="AG3682">
        <v>12</v>
      </c>
      <c r="AH3682">
        <v>8</v>
      </c>
    </row>
    <row r="3683" spans="1:34" x14ac:dyDescent="0.25">
      <c r="A3683" s="3" t="s">
        <v>3758</v>
      </c>
      <c r="B3683" s="1">
        <v>45660</v>
      </c>
      <c r="C3683" s="23">
        <f t="shared" si="285"/>
        <v>3</v>
      </c>
      <c r="D3683" s="23">
        <f t="shared" si="286"/>
        <v>5</v>
      </c>
      <c r="E3683" s="1" t="str">
        <f t="shared" si="287"/>
        <v>viernes</v>
      </c>
      <c r="F3683" s="23">
        <f t="shared" si="288"/>
        <v>1</v>
      </c>
      <c r="G3683" s="1" t="str">
        <f t="shared" si="289"/>
        <v>enero</v>
      </c>
      <c r="H3683" s="2">
        <v>0.83125000000000004</v>
      </c>
      <c r="I3683" t="s">
        <v>12</v>
      </c>
      <c r="J3683" t="str">
        <f>VLOOKUP(ventas_starbucks_2025[[#This Row],[sucursal]],cambio_sucursal[#All],2,0)</f>
        <v>Sucursal Córdoba Shopping</v>
      </c>
      <c r="K3683" t="s">
        <v>200</v>
      </c>
      <c r="L3683" t="s">
        <v>44</v>
      </c>
      <c r="M3683" t="s">
        <v>62</v>
      </c>
      <c r="N3683" t="str">
        <f>IFERROR(VLOOKUP(ventas_starbucks_2025[[#This Row],[tamaño_sucio]],cambio_tamaño[#All],2,0),"Tamaño único")</f>
        <v>Extra-Grande</v>
      </c>
      <c r="O3683">
        <v>1</v>
      </c>
      <c r="P3683">
        <v>1486.61</v>
      </c>
      <c r="Q3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3">
        <v>1486.61</v>
      </c>
      <c r="S3683" t="s">
        <v>5</v>
      </c>
      <c r="T3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3" t="str">
        <f>VLOOKUP(ventas_starbucks_2025[[#This Row],[canal_compra]],cambio_canal_compra[#All],2,0)</f>
        <v>En tienda</v>
      </c>
      <c r="V3683" t="s">
        <v>40</v>
      </c>
      <c r="W3683" t="str">
        <f>VLOOKUP(ventas_starbucks_2025[[#This Row],[método_pago]],cambio_metodo_pago[#All],2,0)</f>
        <v>Efectivo</v>
      </c>
      <c r="X3683" t="s">
        <v>22</v>
      </c>
      <c r="Y3683">
        <v>0</v>
      </c>
      <c r="Z3683" t="str">
        <f>VLOOKUP(ventas_starbucks_2025[[#This Row],[promoción_aplicada5]],promocion_cambiar[#All],2,0)</f>
        <v>Combo</v>
      </c>
      <c r="AA3683" t="s">
        <v>8</v>
      </c>
      <c r="AB3683" t="s">
        <v>23</v>
      </c>
      <c r="AC3683" t="s">
        <v>10</v>
      </c>
      <c r="AD3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83">
        <v>3</v>
      </c>
      <c r="AF3683">
        <v>1</v>
      </c>
      <c r="AG3683">
        <v>30</v>
      </c>
      <c r="AH3683">
        <v>29</v>
      </c>
    </row>
    <row r="3684" spans="1:34" x14ac:dyDescent="0.25">
      <c r="A3684" s="3" t="s">
        <v>3759</v>
      </c>
      <c r="B3684" s="1">
        <v>45745</v>
      </c>
      <c r="C3684" s="23">
        <f t="shared" si="285"/>
        <v>29</v>
      </c>
      <c r="D3684" s="23">
        <f t="shared" si="286"/>
        <v>6</v>
      </c>
      <c r="E3684" s="23" t="str">
        <f t="shared" si="287"/>
        <v>sábado</v>
      </c>
      <c r="F3684" s="23">
        <f t="shared" si="288"/>
        <v>3</v>
      </c>
      <c r="G3684" s="23" t="str">
        <f t="shared" si="289"/>
        <v>marzo</v>
      </c>
      <c r="H3684" s="2">
        <v>0.5395833333333333</v>
      </c>
      <c r="I3684" t="s">
        <v>26</v>
      </c>
      <c r="J3684" t="str">
        <f>VLOOKUP(ventas_starbucks_2025[[#This Row],[sucursal]],cambio_sucursal[#All],2,0)</f>
        <v>Sucursal San Lorenzo 47</v>
      </c>
      <c r="K3684" t="s">
        <v>58</v>
      </c>
      <c r="L3684" t="s">
        <v>39</v>
      </c>
      <c r="M3684" t="s">
        <v>4</v>
      </c>
      <c r="N3684" t="str">
        <f>IFERROR(VLOOKUP(ventas_starbucks_2025[[#This Row],[tamaño_sucio]],cambio_tamaño[#All],2,0),"Tamaño único")</f>
        <v>Tamaño único</v>
      </c>
      <c r="O3684">
        <v>1</v>
      </c>
      <c r="P3684">
        <v>1514.66</v>
      </c>
      <c r="Q3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4">
        <v>1514.66</v>
      </c>
      <c r="S3684" t="s">
        <v>31</v>
      </c>
      <c r="T3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4" t="str">
        <f>VLOOKUP(ventas_starbucks_2025[[#This Row],[canal_compra]],cambio_canal_compra[#All],2,0)</f>
        <v>Entrega domicilio</v>
      </c>
      <c r="V3684" t="s">
        <v>16</v>
      </c>
      <c r="W3684" t="str">
        <f>VLOOKUP(ventas_starbucks_2025[[#This Row],[método_pago]],cambio_metodo_pago[#All],2,0)</f>
        <v>Tarjeta</v>
      </c>
      <c r="X3684" t="s">
        <v>22</v>
      </c>
      <c r="Y3684">
        <v>0</v>
      </c>
      <c r="Z3684" t="str">
        <f>VLOOKUP(ventas_starbucks_2025[[#This Row],[promoción_aplicada5]],promocion_cambiar[#All],2,0)</f>
        <v>Hora Feliz</v>
      </c>
      <c r="AA3684" t="s">
        <v>36</v>
      </c>
      <c r="AB3684" t="s">
        <v>23</v>
      </c>
      <c r="AC3684" t="s">
        <v>10</v>
      </c>
      <c r="AD3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84">
        <v>12.9</v>
      </c>
      <c r="AF3684">
        <v>2</v>
      </c>
      <c r="AG3684">
        <v>40</v>
      </c>
      <c r="AH3684">
        <v>39</v>
      </c>
    </row>
    <row r="3685" spans="1:34" x14ac:dyDescent="0.25">
      <c r="A3685" s="3" t="s">
        <v>3760</v>
      </c>
      <c r="B3685" s="1">
        <v>45716</v>
      </c>
      <c r="C3685" s="23">
        <f t="shared" si="285"/>
        <v>28</v>
      </c>
      <c r="D3685" s="23">
        <f t="shared" si="286"/>
        <v>5</v>
      </c>
      <c r="E3685" s="23" t="str">
        <f t="shared" si="287"/>
        <v>viernes</v>
      </c>
      <c r="F3685" s="23">
        <f t="shared" si="288"/>
        <v>2</v>
      </c>
      <c r="G3685" s="23" t="str">
        <f t="shared" si="289"/>
        <v>febrero</v>
      </c>
      <c r="H3685" s="2">
        <v>0.52152777777777781</v>
      </c>
      <c r="I3685" t="s">
        <v>12</v>
      </c>
      <c r="J3685" t="str">
        <f>VLOOKUP(ventas_starbucks_2025[[#This Row],[sucursal]],cambio_sucursal[#All],2,0)</f>
        <v>Sucursal Córdoba Shopping</v>
      </c>
      <c r="K3685" t="s">
        <v>38</v>
      </c>
      <c r="L3685" t="s">
        <v>39</v>
      </c>
      <c r="M3685" t="s">
        <v>4</v>
      </c>
      <c r="N3685" t="str">
        <f>IFERROR(VLOOKUP(ventas_starbucks_2025[[#This Row],[tamaño_sucio]],cambio_tamaño[#All],2,0),"Tamaño único")</f>
        <v>Tamaño único</v>
      </c>
      <c r="O3685">
        <v>2</v>
      </c>
      <c r="P3685">
        <v>1320.33</v>
      </c>
      <c r="Q3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5">
        <v>2640.66</v>
      </c>
      <c r="S3685" t="s">
        <v>15</v>
      </c>
      <c r="T3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5" t="str">
        <f>VLOOKUP(ventas_starbucks_2025[[#This Row],[canal_compra]],cambio_canal_compra[#All],2,0)</f>
        <v>Para llevar</v>
      </c>
      <c r="V3685" t="s">
        <v>6</v>
      </c>
      <c r="W3685" t="str">
        <f>VLOOKUP(ventas_starbucks_2025[[#This Row],[método_pago]],cambio_metodo_pago[#All],2,0)</f>
        <v>Aplicación móbil</v>
      </c>
      <c r="X3685" t="s">
        <v>7</v>
      </c>
      <c r="Y3685">
        <v>10</v>
      </c>
      <c r="Z3685" t="str">
        <f>VLOOKUP(ventas_starbucks_2025[[#This Row],[promoción_aplicada5]],promocion_cambiar[#All],2,0)</f>
        <v>2x1</v>
      </c>
      <c r="AA3685" t="s">
        <v>51</v>
      </c>
      <c r="AB3685" t="s">
        <v>29</v>
      </c>
      <c r="AC3685" t="s">
        <v>10</v>
      </c>
      <c r="AD3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85">
        <v>2.2000000000000002</v>
      </c>
      <c r="AF3685">
        <v>5</v>
      </c>
      <c r="AG3685">
        <v>50</v>
      </c>
      <c r="AH3685">
        <v>48</v>
      </c>
    </row>
    <row r="3686" spans="1:34" x14ac:dyDescent="0.25">
      <c r="A3686" s="3" t="s">
        <v>3761</v>
      </c>
      <c r="B3686" s="1">
        <v>45752</v>
      </c>
      <c r="C3686" s="23">
        <f t="shared" si="285"/>
        <v>5</v>
      </c>
      <c r="D3686" s="23">
        <f t="shared" si="286"/>
        <v>6</v>
      </c>
      <c r="E3686" s="23" t="str">
        <f t="shared" si="287"/>
        <v>sábado</v>
      </c>
      <c r="F3686" s="23">
        <f t="shared" si="288"/>
        <v>4</v>
      </c>
      <c r="G3686" s="23" t="str">
        <f t="shared" si="289"/>
        <v>abril</v>
      </c>
      <c r="H3686" s="2">
        <v>0.52708333333333335</v>
      </c>
      <c r="I3686" t="s">
        <v>26</v>
      </c>
      <c r="J3686" t="str">
        <f>VLOOKUP(ventas_starbucks_2025[[#This Row],[sucursal]],cambio_sucursal[#All],2,0)</f>
        <v>Sucursal San Lorenzo 47</v>
      </c>
      <c r="K3686" t="s">
        <v>48</v>
      </c>
      <c r="L3686" t="s">
        <v>49</v>
      </c>
      <c r="M3686" t="s">
        <v>55</v>
      </c>
      <c r="N3686" t="str">
        <f>IFERROR(VLOOKUP(ventas_starbucks_2025[[#This Row],[tamaño_sucio]],cambio_tamaño[#All],2,0),"Tamaño único")</f>
        <v>Pequeño</v>
      </c>
      <c r="O3686">
        <v>2</v>
      </c>
      <c r="P3686">
        <v>1684.08</v>
      </c>
      <c r="Q3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6">
        <v>3368.16</v>
      </c>
      <c r="S3686" t="s">
        <v>31</v>
      </c>
      <c r="T3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6" t="str">
        <f>VLOOKUP(ventas_starbucks_2025[[#This Row],[canal_compra]],cambio_canal_compra[#All],2,0)</f>
        <v>Entrega domicilio</v>
      </c>
      <c r="V3686" t="s">
        <v>40</v>
      </c>
      <c r="W3686" t="str">
        <f>VLOOKUP(ventas_starbucks_2025[[#This Row],[método_pago]],cambio_metodo_pago[#All],2,0)</f>
        <v>Efectivo</v>
      </c>
      <c r="X3686" t="s">
        <v>7</v>
      </c>
      <c r="Y3686">
        <v>10</v>
      </c>
      <c r="Z3686" t="str">
        <f>VLOOKUP(ventas_starbucks_2025[[#This Row],[promoción_aplicada5]],promocion_cambiar[#All],2,0)</f>
        <v>Ninguna</v>
      </c>
      <c r="AA3686" t="s">
        <v>17</v>
      </c>
      <c r="AB3686" t="s">
        <v>29</v>
      </c>
      <c r="AC3686" t="s">
        <v>41</v>
      </c>
      <c r="AD3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86">
        <v>7.4</v>
      </c>
      <c r="AF3686">
        <v>3</v>
      </c>
      <c r="AG3686">
        <v>10</v>
      </c>
      <c r="AH3686">
        <v>8</v>
      </c>
    </row>
    <row r="3687" spans="1:34" x14ac:dyDescent="0.25">
      <c r="A3687" s="3" t="s">
        <v>3762</v>
      </c>
      <c r="B3687" s="1">
        <v>45704</v>
      </c>
      <c r="C3687" s="23">
        <f t="shared" si="285"/>
        <v>16</v>
      </c>
      <c r="D3687" s="23">
        <f t="shared" si="286"/>
        <v>7</v>
      </c>
      <c r="E3687" s="23" t="str">
        <f t="shared" si="287"/>
        <v>domingo</v>
      </c>
      <c r="F3687" s="23">
        <f t="shared" si="288"/>
        <v>2</v>
      </c>
      <c r="G3687" s="23" t="str">
        <f t="shared" si="289"/>
        <v>febrero</v>
      </c>
      <c r="H3687" s="2">
        <v>0.54513888888888884</v>
      </c>
      <c r="I3687" t="s">
        <v>12</v>
      </c>
      <c r="J3687" t="str">
        <f>VLOOKUP(ventas_starbucks_2025[[#This Row],[sucursal]],cambio_sucursal[#All],2,0)</f>
        <v>Sucursal Córdoba Shopping</v>
      </c>
      <c r="K3687" t="s">
        <v>284</v>
      </c>
      <c r="L3687" t="s">
        <v>35</v>
      </c>
      <c r="M3687" t="s">
        <v>4</v>
      </c>
      <c r="N3687" t="str">
        <f>IFERROR(VLOOKUP(ventas_starbucks_2025[[#This Row],[tamaño_sucio]],cambio_tamaño[#All],2,0),"Tamaño único")</f>
        <v>Tamaño único</v>
      </c>
      <c r="O3687">
        <v>5</v>
      </c>
      <c r="P3687">
        <v>1010.3</v>
      </c>
      <c r="Q3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7">
        <v>5051.5</v>
      </c>
      <c r="S3687" t="s">
        <v>15</v>
      </c>
      <c r="T3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87" t="str">
        <f>VLOOKUP(ventas_starbucks_2025[[#This Row],[canal_compra]],cambio_canal_compra[#All],2,0)</f>
        <v>Para llevar</v>
      </c>
      <c r="V3687" t="s">
        <v>16</v>
      </c>
      <c r="W3687" t="str">
        <f>VLOOKUP(ventas_starbucks_2025[[#This Row],[método_pago]],cambio_metodo_pago[#All],2,0)</f>
        <v>Tarjeta</v>
      </c>
      <c r="X3687" t="s">
        <v>22</v>
      </c>
      <c r="Y3687">
        <v>0</v>
      </c>
      <c r="Z3687" t="str">
        <f>VLOOKUP(ventas_starbucks_2025[[#This Row],[promoción_aplicada5]],promocion_cambiar[#All],2,0)</f>
        <v>Hora Feliz</v>
      </c>
      <c r="AA3687" t="s">
        <v>36</v>
      </c>
      <c r="AB3687" t="s">
        <v>18</v>
      </c>
      <c r="AC3687" t="s">
        <v>41</v>
      </c>
      <c r="AD3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87">
        <v>7.9</v>
      </c>
      <c r="AF3687">
        <v>3</v>
      </c>
      <c r="AG3687">
        <v>21</v>
      </c>
      <c r="AH3687">
        <v>16</v>
      </c>
    </row>
    <row r="3688" spans="1:34" x14ac:dyDescent="0.25">
      <c r="A3688" s="3" t="s">
        <v>3763</v>
      </c>
      <c r="B3688" s="1">
        <v>45761</v>
      </c>
      <c r="C3688" s="23">
        <f t="shared" si="285"/>
        <v>14</v>
      </c>
      <c r="D3688" s="23">
        <f t="shared" si="286"/>
        <v>1</v>
      </c>
      <c r="E3688" s="23" t="str">
        <f t="shared" si="287"/>
        <v>lunes</v>
      </c>
      <c r="F3688" s="23">
        <f t="shared" si="288"/>
        <v>4</v>
      </c>
      <c r="G3688" s="23" t="str">
        <f t="shared" si="289"/>
        <v>abril</v>
      </c>
      <c r="H3688" s="2">
        <v>0.36736111111111114</v>
      </c>
      <c r="I3688" t="s">
        <v>1</v>
      </c>
      <c r="J3688" t="str">
        <f>VLOOKUP(ventas_starbucks_2025[[#This Row],[sucursal]],cambio_sucursal[#All],2,0)</f>
        <v>Sucursal Nueva Córdoba</v>
      </c>
      <c r="K3688" t="s">
        <v>48</v>
      </c>
      <c r="L3688" t="s">
        <v>49</v>
      </c>
      <c r="M3688" t="s">
        <v>50</v>
      </c>
      <c r="N3688" t="str">
        <f>IFERROR(VLOOKUP(ventas_starbucks_2025[[#This Row],[tamaño_sucio]],cambio_tamaño[#All],2,0),"Tamaño único")</f>
        <v>Mediano</v>
      </c>
      <c r="O3688">
        <v>2</v>
      </c>
      <c r="P3688">
        <v>1945.16</v>
      </c>
      <c r="Q3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8">
        <v>3890.32</v>
      </c>
      <c r="S3688" t="s">
        <v>5</v>
      </c>
      <c r="T3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8" t="str">
        <f>VLOOKUP(ventas_starbucks_2025[[#This Row],[canal_compra]],cambio_canal_compra[#All],2,0)</f>
        <v>En tienda</v>
      </c>
      <c r="V3688" t="s">
        <v>6</v>
      </c>
      <c r="W3688" t="str">
        <f>VLOOKUP(ventas_starbucks_2025[[#This Row],[método_pago]],cambio_metodo_pago[#All],2,0)</f>
        <v>Aplicación móbil</v>
      </c>
      <c r="X3688" t="s">
        <v>22</v>
      </c>
      <c r="Y3688">
        <v>0</v>
      </c>
      <c r="Z3688" t="str">
        <f>VLOOKUP(ventas_starbucks_2025[[#This Row],[promoción_aplicada5]],promocion_cambiar[#All],2,0)</f>
        <v>Hora Feliz</v>
      </c>
      <c r="AA3688" t="s">
        <v>36</v>
      </c>
      <c r="AB3688" t="s">
        <v>23</v>
      </c>
      <c r="AC3688" t="s">
        <v>24</v>
      </c>
      <c r="AD3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88">
        <v>6.3</v>
      </c>
      <c r="AF3688">
        <v>2</v>
      </c>
      <c r="AG3688">
        <v>12</v>
      </c>
      <c r="AH3688">
        <v>10</v>
      </c>
    </row>
    <row r="3689" spans="1:34" x14ac:dyDescent="0.25">
      <c r="A3689" s="3" t="s">
        <v>3764</v>
      </c>
      <c r="B3689" s="1">
        <v>45751</v>
      </c>
      <c r="C3689" s="23">
        <f t="shared" si="285"/>
        <v>4</v>
      </c>
      <c r="D3689" s="23">
        <f t="shared" si="286"/>
        <v>5</v>
      </c>
      <c r="E3689" s="23" t="str">
        <f t="shared" si="287"/>
        <v>viernes</v>
      </c>
      <c r="F3689" s="23">
        <f t="shared" si="288"/>
        <v>4</v>
      </c>
      <c r="G3689" s="23" t="str">
        <f t="shared" si="289"/>
        <v>abril</v>
      </c>
      <c r="H3689" s="2">
        <v>0.63402777777777775</v>
      </c>
      <c r="I3689" t="s">
        <v>12</v>
      </c>
      <c r="J3689" t="str">
        <f>VLOOKUP(ventas_starbucks_2025[[#This Row],[sucursal]],cambio_sucursal[#All],2,0)</f>
        <v>Sucursal Córdoba Shopping</v>
      </c>
      <c r="K3689" t="s">
        <v>173</v>
      </c>
      <c r="L3689" t="s">
        <v>35</v>
      </c>
      <c r="M3689" t="s">
        <v>4</v>
      </c>
      <c r="N3689" t="str">
        <f>IFERROR(VLOOKUP(ventas_starbucks_2025[[#This Row],[tamaño_sucio]],cambio_tamaño[#All],2,0),"Tamaño único")</f>
        <v>Tamaño único</v>
      </c>
      <c r="O3689">
        <v>2</v>
      </c>
      <c r="P3689">
        <v>954.93</v>
      </c>
      <c r="Q3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89">
        <v>1909.86</v>
      </c>
      <c r="S3689" t="s">
        <v>5</v>
      </c>
      <c r="T3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9" t="str">
        <f>VLOOKUP(ventas_starbucks_2025[[#This Row],[canal_compra]],cambio_canal_compra[#All],2,0)</f>
        <v>En tienda</v>
      </c>
      <c r="V3689" t="s">
        <v>40</v>
      </c>
      <c r="W3689" t="str">
        <f>VLOOKUP(ventas_starbucks_2025[[#This Row],[método_pago]],cambio_metodo_pago[#All],2,0)</f>
        <v>Efectivo</v>
      </c>
      <c r="X3689" t="s">
        <v>7</v>
      </c>
      <c r="Y3689">
        <v>10</v>
      </c>
      <c r="Z3689" t="str">
        <f>VLOOKUP(ventas_starbucks_2025[[#This Row],[promoción_aplicada5]],promocion_cambiar[#All],2,0)</f>
        <v>Combo</v>
      </c>
      <c r="AA3689" t="s">
        <v>8</v>
      </c>
      <c r="AB3689" t="s">
        <v>32</v>
      </c>
      <c r="AC3689" t="s">
        <v>24</v>
      </c>
      <c r="AD3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89">
        <v>12.6</v>
      </c>
      <c r="AF3689">
        <v>4</v>
      </c>
      <c r="AG3689">
        <v>48</v>
      </c>
      <c r="AH3689">
        <v>46</v>
      </c>
    </row>
    <row r="3690" spans="1:34" x14ac:dyDescent="0.25">
      <c r="A3690" s="3" t="s">
        <v>3765</v>
      </c>
      <c r="B3690" s="1">
        <v>45743</v>
      </c>
      <c r="C3690" s="23">
        <f t="shared" si="285"/>
        <v>27</v>
      </c>
      <c r="D3690" s="23">
        <f t="shared" si="286"/>
        <v>4</v>
      </c>
      <c r="E3690" s="1" t="str">
        <f t="shared" si="287"/>
        <v>jueves</v>
      </c>
      <c r="F3690" s="23">
        <f t="shared" si="288"/>
        <v>3</v>
      </c>
      <c r="G3690" s="1" t="str">
        <f t="shared" si="289"/>
        <v>marzo</v>
      </c>
      <c r="H3690" s="2">
        <v>0.62638888888888888</v>
      </c>
      <c r="I3690" t="s">
        <v>26</v>
      </c>
      <c r="J3690" t="str">
        <f>VLOOKUP(ventas_starbucks_2025[[#This Row],[sucursal]],cambio_sucursal[#All],2,0)</f>
        <v>Sucursal San Lorenzo 47</v>
      </c>
      <c r="K3690" t="s">
        <v>358</v>
      </c>
      <c r="L3690" t="s">
        <v>44</v>
      </c>
      <c r="M3690" t="s">
        <v>62</v>
      </c>
      <c r="N3690" t="str">
        <f>IFERROR(VLOOKUP(ventas_starbucks_2025[[#This Row],[tamaño_sucio]],cambio_tamaño[#All],2,0),"Tamaño único")</f>
        <v>Extra-Grande</v>
      </c>
      <c r="O3690">
        <v>1</v>
      </c>
      <c r="P3690">
        <v>1299.1199999999999</v>
      </c>
      <c r="Q3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0">
        <v>1299.1199999999999</v>
      </c>
      <c r="S3690" t="s">
        <v>15</v>
      </c>
      <c r="T3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0" t="str">
        <f>VLOOKUP(ventas_starbucks_2025[[#This Row],[canal_compra]],cambio_canal_compra[#All],2,0)</f>
        <v>Para llevar</v>
      </c>
      <c r="V3690" t="s">
        <v>16</v>
      </c>
      <c r="W3690" t="str">
        <f>VLOOKUP(ventas_starbucks_2025[[#This Row],[método_pago]],cambio_metodo_pago[#All],2,0)</f>
        <v>Tarjeta</v>
      </c>
      <c r="X3690" t="s">
        <v>22</v>
      </c>
      <c r="Y3690">
        <v>0</v>
      </c>
      <c r="Z3690" t="str">
        <f>VLOOKUP(ventas_starbucks_2025[[#This Row],[promoción_aplicada5]],promocion_cambiar[#All],2,0)</f>
        <v>Combo</v>
      </c>
      <c r="AA3690" t="s">
        <v>8</v>
      </c>
      <c r="AB3690" t="s">
        <v>52</v>
      </c>
      <c r="AC3690" t="s">
        <v>10</v>
      </c>
      <c r="AD3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90">
        <v>14.9</v>
      </c>
      <c r="AF3690">
        <v>4</v>
      </c>
      <c r="AG3690">
        <v>15</v>
      </c>
      <c r="AH3690">
        <v>14</v>
      </c>
    </row>
    <row r="3691" spans="1:34" x14ac:dyDescent="0.25">
      <c r="A3691" s="3" t="s">
        <v>3766</v>
      </c>
      <c r="B3691" s="1">
        <v>45665</v>
      </c>
      <c r="C3691" s="23">
        <f t="shared" si="285"/>
        <v>8</v>
      </c>
      <c r="D3691" s="23">
        <f t="shared" si="286"/>
        <v>3</v>
      </c>
      <c r="E3691" s="1" t="str">
        <f t="shared" si="287"/>
        <v>miércoles</v>
      </c>
      <c r="F3691" s="23">
        <f t="shared" si="288"/>
        <v>1</v>
      </c>
      <c r="G3691" s="1" t="str">
        <f t="shared" si="289"/>
        <v>enero</v>
      </c>
      <c r="H3691" s="2">
        <v>0.38333333333333336</v>
      </c>
      <c r="I3691" t="s">
        <v>26</v>
      </c>
      <c r="J3691" t="str">
        <f>VLOOKUP(ventas_starbucks_2025[[#This Row],[sucursal]],cambio_sucursal[#All],2,0)</f>
        <v>Sucursal San Lorenzo 47</v>
      </c>
      <c r="K3691" t="s">
        <v>13</v>
      </c>
      <c r="L3691" t="s">
        <v>14</v>
      </c>
      <c r="M3691" t="s">
        <v>4</v>
      </c>
      <c r="N3691" t="str">
        <f>IFERROR(VLOOKUP(ventas_starbucks_2025[[#This Row],[tamaño_sucio]],cambio_tamaño[#All],2,0),"Tamaño único")</f>
        <v>Tamaño único</v>
      </c>
      <c r="O3691">
        <v>1</v>
      </c>
      <c r="P3691">
        <v>1703.58</v>
      </c>
      <c r="Q3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1">
        <v>1703.58</v>
      </c>
      <c r="S3691" t="s">
        <v>31</v>
      </c>
      <c r="T3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1" t="str">
        <f>VLOOKUP(ventas_starbucks_2025[[#This Row],[canal_compra]],cambio_canal_compra[#All],2,0)</f>
        <v>Entrega domicilio</v>
      </c>
      <c r="V3691" t="s">
        <v>6</v>
      </c>
      <c r="W3691" t="str">
        <f>VLOOKUP(ventas_starbucks_2025[[#This Row],[método_pago]],cambio_metodo_pago[#All],2,0)</f>
        <v>Aplicación móbil</v>
      </c>
      <c r="X3691" t="s">
        <v>22</v>
      </c>
      <c r="Y3691">
        <v>0</v>
      </c>
      <c r="Z3691" t="str">
        <f>VLOOKUP(ventas_starbucks_2025[[#This Row],[promoción_aplicada5]],promocion_cambiar[#All],2,0)</f>
        <v>Ninguna</v>
      </c>
      <c r="AA3691" t="s">
        <v>17</v>
      </c>
      <c r="AB3691" t="s">
        <v>29</v>
      </c>
      <c r="AC3691" t="s">
        <v>10</v>
      </c>
      <c r="AD3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91">
        <v>4.9000000000000004</v>
      </c>
      <c r="AF3691">
        <v>5</v>
      </c>
      <c r="AG3691">
        <v>48</v>
      </c>
      <c r="AH3691">
        <v>47</v>
      </c>
    </row>
    <row r="3692" spans="1:34" x14ac:dyDescent="0.25">
      <c r="A3692" s="3" t="s">
        <v>3767</v>
      </c>
      <c r="B3692" s="1">
        <v>45762</v>
      </c>
      <c r="C3692" s="23">
        <f t="shared" si="285"/>
        <v>15</v>
      </c>
      <c r="D3692" s="23">
        <f t="shared" si="286"/>
        <v>2</v>
      </c>
      <c r="E3692" s="23" t="str">
        <f t="shared" si="287"/>
        <v>martes</v>
      </c>
      <c r="F3692" s="23">
        <f t="shared" si="288"/>
        <v>4</v>
      </c>
      <c r="G3692" s="23" t="str">
        <f t="shared" si="289"/>
        <v>abril</v>
      </c>
      <c r="H3692" s="2">
        <v>0.71805555555555556</v>
      </c>
      <c r="I3692" t="s">
        <v>57</v>
      </c>
      <c r="J3692" t="str">
        <f>VLOOKUP(ventas_starbucks_2025[[#This Row],[sucursal]],cambio_sucursal[#All],2,0)</f>
        <v>Sucursal Avda Colón</v>
      </c>
      <c r="K3692" t="s">
        <v>130</v>
      </c>
      <c r="L3692" t="s">
        <v>65</v>
      </c>
      <c r="M3692" t="s">
        <v>4</v>
      </c>
      <c r="N3692" t="str">
        <f>IFERROR(VLOOKUP(ventas_starbucks_2025[[#This Row],[tamaño_sucio]],cambio_tamaño[#All],2,0),"Tamaño único")</f>
        <v>Tamaño único</v>
      </c>
      <c r="O3692">
        <v>2</v>
      </c>
      <c r="P3692">
        <v>1852.26</v>
      </c>
      <c r="Q3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2">
        <v>3704.52</v>
      </c>
      <c r="S3692" t="s">
        <v>5</v>
      </c>
      <c r="T3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2" t="str">
        <f>VLOOKUP(ventas_starbucks_2025[[#This Row],[canal_compra]],cambio_canal_compra[#All],2,0)</f>
        <v>En tienda</v>
      </c>
      <c r="V3692" t="s">
        <v>6</v>
      </c>
      <c r="W3692" t="str">
        <f>VLOOKUP(ventas_starbucks_2025[[#This Row],[método_pago]],cambio_metodo_pago[#All],2,0)</f>
        <v>Aplicación móbil</v>
      </c>
      <c r="X3692" t="s">
        <v>7</v>
      </c>
      <c r="Y3692">
        <v>10</v>
      </c>
      <c r="Z3692" t="str">
        <f>VLOOKUP(ventas_starbucks_2025[[#This Row],[promoción_aplicada5]],promocion_cambiar[#All],2,0)</f>
        <v>Hora Feliz</v>
      </c>
      <c r="AA3692" t="s">
        <v>36</v>
      </c>
      <c r="AB3692" t="s">
        <v>32</v>
      </c>
      <c r="AC3692" t="s">
        <v>24</v>
      </c>
      <c r="AD3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92">
        <v>5</v>
      </c>
      <c r="AF3692">
        <v>1</v>
      </c>
      <c r="AG3692">
        <v>37</v>
      </c>
      <c r="AH3692">
        <v>35</v>
      </c>
    </row>
    <row r="3693" spans="1:34" x14ac:dyDescent="0.25">
      <c r="A3693" s="3" t="s">
        <v>3768</v>
      </c>
      <c r="B3693" s="1">
        <v>45744</v>
      </c>
      <c r="C3693" s="23">
        <f t="shared" si="285"/>
        <v>28</v>
      </c>
      <c r="D3693" s="23">
        <f t="shared" si="286"/>
        <v>5</v>
      </c>
      <c r="E3693" s="23" t="str">
        <f t="shared" si="287"/>
        <v>viernes</v>
      </c>
      <c r="F3693" s="23">
        <f t="shared" si="288"/>
        <v>3</v>
      </c>
      <c r="G3693" s="23" t="str">
        <f t="shared" si="289"/>
        <v>marzo</v>
      </c>
      <c r="H3693" s="2">
        <v>0.78263888888888888</v>
      </c>
      <c r="I3693" t="s">
        <v>12</v>
      </c>
      <c r="J3693" t="str">
        <f>VLOOKUP(ventas_starbucks_2025[[#This Row],[sucursal]],cambio_sucursal[#All],2,0)</f>
        <v>Sucursal Córdoba Shopping</v>
      </c>
      <c r="K3693" t="s">
        <v>89</v>
      </c>
      <c r="L3693" t="s">
        <v>90</v>
      </c>
      <c r="M3693" t="s">
        <v>4</v>
      </c>
      <c r="N3693" t="str">
        <f>IFERROR(VLOOKUP(ventas_starbucks_2025[[#This Row],[tamaño_sucio]],cambio_tamaño[#All],2,0),"Tamaño único")</f>
        <v>Tamaño único</v>
      </c>
      <c r="O3693">
        <v>5</v>
      </c>
      <c r="P3693">
        <v>1154.9000000000001</v>
      </c>
      <c r="Q3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3">
        <v>5774.5</v>
      </c>
      <c r="S3693" t="s">
        <v>5</v>
      </c>
      <c r="T3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93" t="str">
        <f>VLOOKUP(ventas_starbucks_2025[[#This Row],[canal_compra]],cambio_canal_compra[#All],2,0)</f>
        <v>En tienda</v>
      </c>
      <c r="V3693" t="s">
        <v>16</v>
      </c>
      <c r="W3693" t="str">
        <f>VLOOKUP(ventas_starbucks_2025[[#This Row],[método_pago]],cambio_metodo_pago[#All],2,0)</f>
        <v>Tarjeta</v>
      </c>
      <c r="X3693" t="s">
        <v>7</v>
      </c>
      <c r="Y3693">
        <v>15</v>
      </c>
      <c r="Z3693" t="str">
        <f>VLOOKUP(ventas_starbucks_2025[[#This Row],[promoción_aplicada5]],promocion_cambiar[#All],2,0)</f>
        <v>2x1</v>
      </c>
      <c r="AA3693" t="s">
        <v>51</v>
      </c>
      <c r="AB3693" t="s">
        <v>9</v>
      </c>
      <c r="AC3693" t="s">
        <v>10</v>
      </c>
      <c r="AD3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93">
        <v>7.7</v>
      </c>
      <c r="AF3693">
        <v>2</v>
      </c>
      <c r="AG3693">
        <v>15</v>
      </c>
      <c r="AH3693">
        <v>10</v>
      </c>
    </row>
    <row r="3694" spans="1:34" x14ac:dyDescent="0.25">
      <c r="A3694" s="3" t="s">
        <v>3769</v>
      </c>
      <c r="B3694" s="1">
        <v>45699</v>
      </c>
      <c r="C3694" s="23">
        <f t="shared" si="285"/>
        <v>11</v>
      </c>
      <c r="D3694" s="23">
        <f t="shared" si="286"/>
        <v>2</v>
      </c>
      <c r="E3694" s="23" t="str">
        <f t="shared" si="287"/>
        <v>martes</v>
      </c>
      <c r="F3694" s="23">
        <f t="shared" si="288"/>
        <v>2</v>
      </c>
      <c r="G3694" s="23" t="str">
        <f t="shared" si="289"/>
        <v>febrero</v>
      </c>
      <c r="H3694" s="2">
        <v>0.53749999999999998</v>
      </c>
      <c r="I3694" t="s">
        <v>57</v>
      </c>
      <c r="J3694" t="str">
        <f>VLOOKUP(ventas_starbucks_2025[[#This Row],[sucursal]],cambio_sucursal[#All],2,0)</f>
        <v>Sucursal Avda Colón</v>
      </c>
      <c r="K3694" t="s">
        <v>2</v>
      </c>
      <c r="L3694" t="s">
        <v>3</v>
      </c>
      <c r="M3694" t="s">
        <v>4</v>
      </c>
      <c r="N3694" t="str">
        <f>IFERROR(VLOOKUP(ventas_starbucks_2025[[#This Row],[tamaño_sucio]],cambio_tamaño[#All],2,0),"Tamaño único")</f>
        <v>Tamaño único</v>
      </c>
      <c r="O3694">
        <v>2</v>
      </c>
      <c r="P3694">
        <v>2776.09</v>
      </c>
      <c r="Q3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94">
        <v>5552.18</v>
      </c>
      <c r="S3694" t="s">
        <v>15</v>
      </c>
      <c r="T3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94" t="str">
        <f>VLOOKUP(ventas_starbucks_2025[[#This Row],[canal_compra]],cambio_canal_compra[#All],2,0)</f>
        <v>Para llevar</v>
      </c>
      <c r="V3694" t="s">
        <v>6</v>
      </c>
      <c r="W3694" t="str">
        <f>VLOOKUP(ventas_starbucks_2025[[#This Row],[método_pago]],cambio_metodo_pago[#All],2,0)</f>
        <v>Aplicación móbil</v>
      </c>
      <c r="X3694" t="s">
        <v>7</v>
      </c>
      <c r="Y3694">
        <v>15</v>
      </c>
      <c r="Z3694" t="str">
        <f>VLOOKUP(ventas_starbucks_2025[[#This Row],[promoción_aplicada5]],promocion_cambiar[#All],2,0)</f>
        <v>2x1</v>
      </c>
      <c r="AA3694" t="s">
        <v>51</v>
      </c>
      <c r="AB3694" t="s">
        <v>32</v>
      </c>
      <c r="AC3694" t="s">
        <v>10</v>
      </c>
      <c r="AD3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94">
        <v>12.5</v>
      </c>
      <c r="AF3694">
        <v>2</v>
      </c>
      <c r="AG3694">
        <v>37</v>
      </c>
      <c r="AH3694">
        <v>35</v>
      </c>
    </row>
    <row r="3695" spans="1:34" x14ac:dyDescent="0.25">
      <c r="A3695" s="3" t="s">
        <v>3770</v>
      </c>
      <c r="B3695" s="1">
        <v>45670</v>
      </c>
      <c r="C3695" s="23">
        <f t="shared" si="285"/>
        <v>13</v>
      </c>
      <c r="D3695" s="23">
        <f t="shared" si="286"/>
        <v>1</v>
      </c>
      <c r="E3695" s="23" t="str">
        <f t="shared" si="287"/>
        <v>lunes</v>
      </c>
      <c r="F3695" s="23">
        <f t="shared" si="288"/>
        <v>1</v>
      </c>
      <c r="G3695" s="23" t="str">
        <f t="shared" si="289"/>
        <v>enero</v>
      </c>
      <c r="H3695" s="2">
        <v>0.34583333333333333</v>
      </c>
      <c r="I3695" t="s">
        <v>26</v>
      </c>
      <c r="J3695" t="str">
        <f>VLOOKUP(ventas_starbucks_2025[[#This Row],[sucursal]],cambio_sucursal[#All],2,0)</f>
        <v>Sucursal San Lorenzo 47</v>
      </c>
      <c r="K3695" t="s">
        <v>34</v>
      </c>
      <c r="L3695" t="s">
        <v>35</v>
      </c>
      <c r="M3695" t="s">
        <v>4</v>
      </c>
      <c r="N3695" t="str">
        <f>IFERROR(VLOOKUP(ventas_starbucks_2025[[#This Row],[tamaño_sucio]],cambio_tamaño[#All],2,0),"Tamaño único")</f>
        <v>Tamaño único</v>
      </c>
      <c r="O3695">
        <v>3</v>
      </c>
      <c r="P3695">
        <v>1055.54</v>
      </c>
      <c r="Q3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5">
        <v>3166.62</v>
      </c>
      <c r="S3695" t="s">
        <v>15</v>
      </c>
      <c r="T3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5" t="str">
        <f>VLOOKUP(ventas_starbucks_2025[[#This Row],[canal_compra]],cambio_canal_compra[#All],2,0)</f>
        <v>Para llevar</v>
      </c>
      <c r="V3695" t="s">
        <v>6</v>
      </c>
      <c r="W3695" t="str">
        <f>VLOOKUP(ventas_starbucks_2025[[#This Row],[método_pago]],cambio_metodo_pago[#All],2,0)</f>
        <v>Aplicación móbil</v>
      </c>
      <c r="X3695" t="s">
        <v>7</v>
      </c>
      <c r="Y3695">
        <v>15</v>
      </c>
      <c r="Z3695" t="str">
        <f>VLOOKUP(ventas_starbucks_2025[[#This Row],[promoción_aplicada5]],promocion_cambiar[#All],2,0)</f>
        <v>Hora Feliz</v>
      </c>
      <c r="AA3695" t="s">
        <v>36</v>
      </c>
      <c r="AB3695" t="s">
        <v>52</v>
      </c>
      <c r="AC3695" t="s">
        <v>41</v>
      </c>
      <c r="AD3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95">
        <v>10.6</v>
      </c>
      <c r="AF3695">
        <v>3</v>
      </c>
      <c r="AG3695">
        <v>41</v>
      </c>
      <c r="AH3695">
        <v>38</v>
      </c>
    </row>
    <row r="3696" spans="1:34" x14ac:dyDescent="0.25">
      <c r="A3696" s="3" t="s">
        <v>3771</v>
      </c>
      <c r="B3696" s="1">
        <v>45721</v>
      </c>
      <c r="C3696" s="23">
        <f t="shared" si="285"/>
        <v>5</v>
      </c>
      <c r="D3696" s="23">
        <f t="shared" si="286"/>
        <v>3</v>
      </c>
      <c r="E3696" s="23" t="str">
        <f t="shared" si="287"/>
        <v>miércoles</v>
      </c>
      <c r="F3696" s="23">
        <f t="shared" si="288"/>
        <v>3</v>
      </c>
      <c r="G3696" s="23" t="str">
        <f t="shared" si="289"/>
        <v>marzo</v>
      </c>
      <c r="H3696" s="2">
        <v>0.63888888888888884</v>
      </c>
      <c r="I3696" t="s">
        <v>12</v>
      </c>
      <c r="J3696" t="str">
        <f>VLOOKUP(ventas_starbucks_2025[[#This Row],[sucursal]],cambio_sucursal[#All],2,0)</f>
        <v>Sucursal Córdoba Shopping</v>
      </c>
      <c r="K3696" t="s">
        <v>48</v>
      </c>
      <c r="L3696" t="s">
        <v>49</v>
      </c>
      <c r="M3696" t="s">
        <v>45</v>
      </c>
      <c r="N3696" t="str">
        <f>IFERROR(VLOOKUP(ventas_starbucks_2025[[#This Row],[tamaño_sucio]],cambio_tamaño[#All],2,0),"Tamaño único")</f>
        <v>Grande</v>
      </c>
      <c r="O3696">
        <v>3</v>
      </c>
      <c r="P3696">
        <v>1619.75</v>
      </c>
      <c r="Q3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6">
        <v>4859.25</v>
      </c>
      <c r="S3696" t="s">
        <v>5</v>
      </c>
      <c r="T3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6" t="str">
        <f>VLOOKUP(ventas_starbucks_2025[[#This Row],[canal_compra]],cambio_canal_compra[#All],2,0)</f>
        <v>En tienda</v>
      </c>
      <c r="V3696" t="s">
        <v>40</v>
      </c>
      <c r="W3696" t="str">
        <f>VLOOKUP(ventas_starbucks_2025[[#This Row],[método_pago]],cambio_metodo_pago[#All],2,0)</f>
        <v>Efectivo</v>
      </c>
      <c r="X3696" t="s">
        <v>22</v>
      </c>
      <c r="Y3696">
        <v>0</v>
      </c>
      <c r="Z3696" t="str">
        <f>VLOOKUP(ventas_starbucks_2025[[#This Row],[promoción_aplicada5]],promocion_cambiar[#All],2,0)</f>
        <v>Combo</v>
      </c>
      <c r="AA3696" t="s">
        <v>8</v>
      </c>
      <c r="AB3696" t="s">
        <v>9</v>
      </c>
      <c r="AC3696" t="s">
        <v>10</v>
      </c>
      <c r="AD3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96">
        <v>10.1</v>
      </c>
      <c r="AF3696">
        <v>5</v>
      </c>
      <c r="AG3696">
        <v>23</v>
      </c>
      <c r="AH3696">
        <v>20</v>
      </c>
    </row>
    <row r="3697" spans="1:34" x14ac:dyDescent="0.25">
      <c r="A3697" s="3" t="s">
        <v>3772</v>
      </c>
      <c r="B3697" s="1">
        <v>45686</v>
      </c>
      <c r="C3697" s="23">
        <f t="shared" si="285"/>
        <v>29</v>
      </c>
      <c r="D3697" s="23">
        <f t="shared" si="286"/>
        <v>3</v>
      </c>
      <c r="E3697" s="23" t="str">
        <f t="shared" si="287"/>
        <v>miércoles</v>
      </c>
      <c r="F3697" s="23">
        <f t="shared" si="288"/>
        <v>1</v>
      </c>
      <c r="G3697" s="23" t="str">
        <f t="shared" si="289"/>
        <v>enero</v>
      </c>
      <c r="H3697" s="2">
        <v>0.87361111111111112</v>
      </c>
      <c r="I3697" t="s">
        <v>12</v>
      </c>
      <c r="J3697" t="str">
        <f>VLOOKUP(ventas_starbucks_2025[[#This Row],[sucursal]],cambio_sucursal[#All],2,0)</f>
        <v>Sucursal Córdoba Shopping</v>
      </c>
      <c r="K3697" t="s">
        <v>48</v>
      </c>
      <c r="L3697" t="s">
        <v>49</v>
      </c>
      <c r="M3697" t="s">
        <v>45</v>
      </c>
      <c r="N3697" t="str">
        <f>IFERROR(VLOOKUP(ventas_starbucks_2025[[#This Row],[tamaño_sucio]],cambio_tamaño[#All],2,0),"Tamaño único")</f>
        <v>Grande</v>
      </c>
      <c r="O3697">
        <v>4</v>
      </c>
      <c r="P3697">
        <v>1684.7</v>
      </c>
      <c r="Q3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7">
        <v>6738.8</v>
      </c>
      <c r="S3697" t="s">
        <v>15</v>
      </c>
      <c r="T3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97" t="str">
        <f>VLOOKUP(ventas_starbucks_2025[[#This Row],[canal_compra]],cambio_canal_compra[#All],2,0)</f>
        <v>Para llevar</v>
      </c>
      <c r="V3697" t="s">
        <v>40</v>
      </c>
      <c r="W3697" t="str">
        <f>VLOOKUP(ventas_starbucks_2025[[#This Row],[método_pago]],cambio_metodo_pago[#All],2,0)</f>
        <v>Efectivo</v>
      </c>
      <c r="X3697" t="s">
        <v>22</v>
      </c>
      <c r="Y3697">
        <v>0</v>
      </c>
      <c r="Z3697" t="str">
        <f>VLOOKUP(ventas_starbucks_2025[[#This Row],[promoción_aplicada5]],promocion_cambiar[#All],2,0)</f>
        <v>2x1</v>
      </c>
      <c r="AA3697" t="s">
        <v>51</v>
      </c>
      <c r="AB3697" t="s">
        <v>29</v>
      </c>
      <c r="AC3697" t="s">
        <v>24</v>
      </c>
      <c r="AD3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97">
        <v>6.7</v>
      </c>
      <c r="AF3697">
        <v>3</v>
      </c>
      <c r="AG3697">
        <v>27</v>
      </c>
      <c r="AH3697">
        <v>23</v>
      </c>
    </row>
    <row r="3698" spans="1:34" x14ac:dyDescent="0.25">
      <c r="A3698" s="3" t="s">
        <v>3773</v>
      </c>
      <c r="B3698" s="1">
        <v>45663</v>
      </c>
      <c r="C3698" s="23">
        <f t="shared" si="285"/>
        <v>6</v>
      </c>
      <c r="D3698" s="23">
        <f t="shared" si="286"/>
        <v>1</v>
      </c>
      <c r="E3698" s="23" t="str">
        <f t="shared" si="287"/>
        <v>lunes</v>
      </c>
      <c r="F3698" s="23">
        <f t="shared" si="288"/>
        <v>1</v>
      </c>
      <c r="G3698" s="23" t="str">
        <f t="shared" si="289"/>
        <v>enero</v>
      </c>
      <c r="H3698" s="2">
        <v>0.85902777777777772</v>
      </c>
      <c r="I3698" t="s">
        <v>12</v>
      </c>
      <c r="J3698" t="str">
        <f>VLOOKUP(ventas_starbucks_2025[[#This Row],[sucursal]],cambio_sucursal[#All],2,0)</f>
        <v>Sucursal Córdoba Shopping</v>
      </c>
      <c r="K3698" t="s">
        <v>43</v>
      </c>
      <c r="L3698" t="s">
        <v>44</v>
      </c>
      <c r="M3698" t="s">
        <v>50</v>
      </c>
      <c r="N3698" t="str">
        <f>IFERROR(VLOOKUP(ventas_starbucks_2025[[#This Row],[tamaño_sucio]],cambio_tamaño[#All],2,0),"Tamaño único")</f>
        <v>Mediano</v>
      </c>
      <c r="O3698">
        <v>4</v>
      </c>
      <c r="P3698">
        <v>1435</v>
      </c>
      <c r="Q3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8">
        <v>5740</v>
      </c>
      <c r="S3698" t="s">
        <v>31</v>
      </c>
      <c r="T3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98" t="str">
        <f>VLOOKUP(ventas_starbucks_2025[[#This Row],[canal_compra]],cambio_canal_compra[#All],2,0)</f>
        <v>Entrega domicilio</v>
      </c>
      <c r="V3698" t="s">
        <v>16</v>
      </c>
      <c r="W3698" t="str">
        <f>VLOOKUP(ventas_starbucks_2025[[#This Row],[método_pago]],cambio_metodo_pago[#All],2,0)</f>
        <v>Tarjeta</v>
      </c>
      <c r="X3698" t="s">
        <v>22</v>
      </c>
      <c r="Y3698">
        <v>0</v>
      </c>
      <c r="Z3698" t="str">
        <f>VLOOKUP(ventas_starbucks_2025[[#This Row],[promoción_aplicada5]],promocion_cambiar[#All],2,0)</f>
        <v>2x1</v>
      </c>
      <c r="AA3698" t="s">
        <v>51</v>
      </c>
      <c r="AB3698" t="s">
        <v>18</v>
      </c>
      <c r="AC3698" t="s">
        <v>10</v>
      </c>
      <c r="AD3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98">
        <v>9</v>
      </c>
      <c r="AF3698">
        <v>5</v>
      </c>
      <c r="AG3698">
        <v>48</v>
      </c>
      <c r="AH3698">
        <v>44</v>
      </c>
    </row>
    <row r="3699" spans="1:34" x14ac:dyDescent="0.25">
      <c r="A3699" s="3" t="s">
        <v>3774</v>
      </c>
      <c r="B3699" s="1">
        <v>45750</v>
      </c>
      <c r="C3699" s="23">
        <f t="shared" si="285"/>
        <v>3</v>
      </c>
      <c r="D3699" s="23">
        <f t="shared" si="286"/>
        <v>4</v>
      </c>
      <c r="E3699" s="1" t="str">
        <f t="shared" si="287"/>
        <v>jueves</v>
      </c>
      <c r="F3699" s="23">
        <f t="shared" si="288"/>
        <v>4</v>
      </c>
      <c r="G3699" s="1" t="str">
        <f t="shared" si="289"/>
        <v>abril</v>
      </c>
      <c r="H3699" s="2">
        <v>0.49652777777777779</v>
      </c>
      <c r="I3699" t="s">
        <v>26</v>
      </c>
      <c r="J3699" t="str">
        <f>VLOOKUP(ventas_starbucks_2025[[#This Row],[sucursal]],cambio_sucursal[#All],2,0)</f>
        <v>Sucursal San Lorenzo 47</v>
      </c>
      <c r="K3699" t="s">
        <v>69</v>
      </c>
      <c r="L3699" t="s">
        <v>70</v>
      </c>
      <c r="M3699" t="s">
        <v>62</v>
      </c>
      <c r="N3699" t="str">
        <f>IFERROR(VLOOKUP(ventas_starbucks_2025[[#This Row],[tamaño_sucio]],cambio_tamaño[#All],2,0),"Tamaño único")</f>
        <v>Extra-Grande</v>
      </c>
      <c r="O3699">
        <v>2</v>
      </c>
      <c r="P3699">
        <v>1624.56</v>
      </c>
      <c r="Q3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9">
        <v>3249.12</v>
      </c>
      <c r="S3699" t="s">
        <v>5</v>
      </c>
      <c r="T3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9" t="str">
        <f>VLOOKUP(ventas_starbucks_2025[[#This Row],[canal_compra]],cambio_canal_compra[#All],2,0)</f>
        <v>En tienda</v>
      </c>
      <c r="V3699" t="s">
        <v>16</v>
      </c>
      <c r="W3699" t="str">
        <f>VLOOKUP(ventas_starbucks_2025[[#This Row],[método_pago]],cambio_metodo_pago[#All],2,0)</f>
        <v>Tarjeta</v>
      </c>
      <c r="X3699" t="s">
        <v>7</v>
      </c>
      <c r="Y3699">
        <v>0</v>
      </c>
      <c r="Z3699" t="str">
        <f>VLOOKUP(ventas_starbucks_2025[[#This Row],[promoción_aplicada5]],promocion_cambiar[#All],2,0)</f>
        <v>Hora Feliz</v>
      </c>
      <c r="AA3699" t="s">
        <v>36</v>
      </c>
      <c r="AB3699" t="s">
        <v>29</v>
      </c>
      <c r="AC3699" t="s">
        <v>41</v>
      </c>
      <c r="AD3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99">
        <v>3.8</v>
      </c>
      <c r="AF3699">
        <v>5</v>
      </c>
      <c r="AG3699">
        <v>43</v>
      </c>
      <c r="AH3699">
        <v>41</v>
      </c>
    </row>
    <row r="3700" spans="1:34" x14ac:dyDescent="0.25">
      <c r="A3700" s="3" t="s">
        <v>3775</v>
      </c>
      <c r="B3700" s="1">
        <v>45728</v>
      </c>
      <c r="C3700" s="23">
        <f t="shared" si="285"/>
        <v>12</v>
      </c>
      <c r="D3700" s="23">
        <f t="shared" si="286"/>
        <v>3</v>
      </c>
      <c r="E3700" s="23" t="str">
        <f t="shared" si="287"/>
        <v>miércoles</v>
      </c>
      <c r="F3700" s="23">
        <f t="shared" si="288"/>
        <v>3</v>
      </c>
      <c r="G3700" s="23" t="str">
        <f t="shared" si="289"/>
        <v>marzo</v>
      </c>
      <c r="H3700" s="2">
        <v>0.82430555555555551</v>
      </c>
      <c r="I3700" t="s">
        <v>1</v>
      </c>
      <c r="J3700" t="str">
        <f>VLOOKUP(ventas_starbucks_2025[[#This Row],[sucursal]],cambio_sucursal[#All],2,0)</f>
        <v>Sucursal Nueva Córdoba</v>
      </c>
      <c r="K3700" t="s">
        <v>74</v>
      </c>
      <c r="L3700" t="s">
        <v>70</v>
      </c>
      <c r="M3700" t="s">
        <v>45</v>
      </c>
      <c r="N3700" t="str">
        <f>IFERROR(VLOOKUP(ventas_starbucks_2025[[#This Row],[tamaño_sucio]],cambio_tamaño[#All],2,0),"Tamaño único")</f>
        <v>Grande</v>
      </c>
      <c r="O3700">
        <v>5</v>
      </c>
      <c r="P3700">
        <v>1433.64</v>
      </c>
      <c r="Q3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0">
        <v>7168.2</v>
      </c>
      <c r="S3700" t="s">
        <v>15</v>
      </c>
      <c r="T3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00" t="str">
        <f>VLOOKUP(ventas_starbucks_2025[[#This Row],[canal_compra]],cambio_canal_compra[#All],2,0)</f>
        <v>Para llevar</v>
      </c>
      <c r="V3700" t="s">
        <v>40</v>
      </c>
      <c r="W3700" t="str">
        <f>VLOOKUP(ventas_starbucks_2025[[#This Row],[método_pago]],cambio_metodo_pago[#All],2,0)</f>
        <v>Efectivo</v>
      </c>
      <c r="X3700" t="s">
        <v>7</v>
      </c>
      <c r="Y3700">
        <v>10</v>
      </c>
      <c r="Z3700" t="str">
        <f>VLOOKUP(ventas_starbucks_2025[[#This Row],[promoción_aplicada5]],promocion_cambiar[#All],2,0)</f>
        <v>Hora Feliz</v>
      </c>
      <c r="AA3700" t="s">
        <v>36</v>
      </c>
      <c r="AB3700" t="s">
        <v>18</v>
      </c>
      <c r="AC3700" t="s">
        <v>24</v>
      </c>
      <c r="AD3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00">
        <v>10.9</v>
      </c>
      <c r="AF3700">
        <v>2</v>
      </c>
      <c r="AG3700">
        <v>25</v>
      </c>
      <c r="AH3700">
        <v>20</v>
      </c>
    </row>
    <row r="3701" spans="1:34" x14ac:dyDescent="0.25">
      <c r="A3701" s="3" t="s">
        <v>3776</v>
      </c>
      <c r="B3701" s="1">
        <v>45755</v>
      </c>
      <c r="C3701" s="23">
        <f t="shared" si="285"/>
        <v>8</v>
      </c>
      <c r="D3701" s="23">
        <f t="shared" si="286"/>
        <v>2</v>
      </c>
      <c r="E3701" s="23" t="str">
        <f t="shared" si="287"/>
        <v>martes</v>
      </c>
      <c r="F3701" s="23">
        <f t="shared" si="288"/>
        <v>4</v>
      </c>
      <c r="G3701" s="23" t="str">
        <f t="shared" si="289"/>
        <v>abril</v>
      </c>
      <c r="H3701" s="2">
        <v>0.57986111111111116</v>
      </c>
      <c r="I3701" t="s">
        <v>1</v>
      </c>
      <c r="J3701" t="str">
        <f>VLOOKUP(ventas_starbucks_2025[[#This Row],[sucursal]],cambio_sucursal[#All],2,0)</f>
        <v>Sucursal Nueva Córdoba</v>
      </c>
      <c r="K3701" t="s">
        <v>34</v>
      </c>
      <c r="L3701" t="s">
        <v>35</v>
      </c>
      <c r="M3701" t="s">
        <v>4</v>
      </c>
      <c r="N3701" t="str">
        <f>IFERROR(VLOOKUP(ventas_starbucks_2025[[#This Row],[tamaño_sucio]],cambio_tamaño[#All],2,0),"Tamaño único")</f>
        <v>Tamaño único</v>
      </c>
      <c r="O3701">
        <v>2</v>
      </c>
      <c r="P3701">
        <v>1487.39</v>
      </c>
      <c r="Q3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1">
        <v>2974.78</v>
      </c>
      <c r="S3701" t="s">
        <v>5</v>
      </c>
      <c r="T3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1" t="str">
        <f>VLOOKUP(ventas_starbucks_2025[[#This Row],[canal_compra]],cambio_canal_compra[#All],2,0)</f>
        <v>En tienda</v>
      </c>
      <c r="V3701" t="s">
        <v>6</v>
      </c>
      <c r="W3701" t="str">
        <f>VLOOKUP(ventas_starbucks_2025[[#This Row],[método_pago]],cambio_metodo_pago[#All],2,0)</f>
        <v>Aplicación móbil</v>
      </c>
      <c r="X3701" t="s">
        <v>22</v>
      </c>
      <c r="Y3701">
        <v>0</v>
      </c>
      <c r="Z3701" t="str">
        <f>VLOOKUP(ventas_starbucks_2025[[#This Row],[promoción_aplicada5]],promocion_cambiar[#All],2,0)</f>
        <v>Combo</v>
      </c>
      <c r="AA3701" t="s">
        <v>8</v>
      </c>
      <c r="AB3701" t="s">
        <v>23</v>
      </c>
      <c r="AC3701" t="s">
        <v>24</v>
      </c>
      <c r="AD3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01">
        <v>2.4</v>
      </c>
      <c r="AF3701">
        <v>1</v>
      </c>
      <c r="AG3701">
        <v>19</v>
      </c>
      <c r="AH3701">
        <v>17</v>
      </c>
    </row>
    <row r="3702" spans="1:34" x14ac:dyDescent="0.25">
      <c r="A3702" s="3" t="s">
        <v>3777</v>
      </c>
      <c r="B3702" s="1">
        <v>45663</v>
      </c>
      <c r="C3702" s="23">
        <f t="shared" si="285"/>
        <v>6</v>
      </c>
      <c r="D3702" s="23">
        <f t="shared" si="286"/>
        <v>1</v>
      </c>
      <c r="E3702" s="1" t="str">
        <f t="shared" si="287"/>
        <v>lunes</v>
      </c>
      <c r="F3702" s="23">
        <f t="shared" si="288"/>
        <v>1</v>
      </c>
      <c r="G3702" s="1" t="str">
        <f t="shared" si="289"/>
        <v>enero</v>
      </c>
      <c r="H3702" s="2">
        <v>0.5854166666666667</v>
      </c>
      <c r="I3702" t="s">
        <v>26</v>
      </c>
      <c r="J3702" t="str">
        <f>VLOOKUP(ventas_starbucks_2025[[#This Row],[sucursal]],cambio_sucursal[#All],2,0)</f>
        <v>Sucursal San Lorenzo 47</v>
      </c>
      <c r="K3702" t="s">
        <v>101</v>
      </c>
      <c r="L3702" t="s">
        <v>3</v>
      </c>
      <c r="M3702" t="s">
        <v>4</v>
      </c>
      <c r="N3702" t="str">
        <f>IFERROR(VLOOKUP(ventas_starbucks_2025[[#This Row],[tamaño_sucio]],cambio_tamaño[#All],2,0),"Tamaño único")</f>
        <v>Tamaño único</v>
      </c>
      <c r="O3702">
        <v>5</v>
      </c>
      <c r="P3702">
        <v>3131.62</v>
      </c>
      <c r="Q3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702">
        <v>15658.1</v>
      </c>
      <c r="S3702" t="s">
        <v>31</v>
      </c>
      <c r="T3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702" t="str">
        <f>VLOOKUP(ventas_starbucks_2025[[#This Row],[canal_compra]],cambio_canal_compra[#All],2,0)</f>
        <v>Entrega domicilio</v>
      </c>
      <c r="V3702" t="s">
        <v>16</v>
      </c>
      <c r="W3702" t="str">
        <f>VLOOKUP(ventas_starbucks_2025[[#This Row],[método_pago]],cambio_metodo_pago[#All],2,0)</f>
        <v>Tarjeta</v>
      </c>
      <c r="X3702" t="s">
        <v>22</v>
      </c>
      <c r="Y3702">
        <v>0</v>
      </c>
      <c r="Z3702" t="str">
        <f>VLOOKUP(ventas_starbucks_2025[[#This Row],[promoción_aplicada5]],promocion_cambiar[#All],2,0)</f>
        <v>Combo</v>
      </c>
      <c r="AA3702" t="s">
        <v>8</v>
      </c>
      <c r="AB3702" t="s">
        <v>9</v>
      </c>
      <c r="AC3702" t="s">
        <v>24</v>
      </c>
      <c r="AD3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02">
        <v>13.7</v>
      </c>
      <c r="AF3702">
        <v>2</v>
      </c>
      <c r="AG3702">
        <v>34</v>
      </c>
      <c r="AH3702">
        <v>29</v>
      </c>
    </row>
    <row r="3703" spans="1:34" x14ac:dyDescent="0.25">
      <c r="A3703" s="3" t="s">
        <v>3778</v>
      </c>
      <c r="B3703" s="1">
        <v>45708</v>
      </c>
      <c r="C3703" s="23">
        <f t="shared" si="285"/>
        <v>20</v>
      </c>
      <c r="D3703" s="23">
        <f t="shared" si="286"/>
        <v>4</v>
      </c>
      <c r="E3703" s="23" t="str">
        <f t="shared" si="287"/>
        <v>jueves</v>
      </c>
      <c r="F3703" s="23">
        <f t="shared" si="288"/>
        <v>2</v>
      </c>
      <c r="G3703" s="23" t="str">
        <f t="shared" si="289"/>
        <v>febrero</v>
      </c>
      <c r="H3703" s="2">
        <v>0.4375</v>
      </c>
      <c r="I3703" t="s">
        <v>57</v>
      </c>
      <c r="J3703" t="str">
        <f>VLOOKUP(ventas_starbucks_2025[[#This Row],[sucursal]],cambio_sucursal[#All],2,0)</f>
        <v>Sucursal Avda Colón</v>
      </c>
      <c r="K3703" t="s">
        <v>20</v>
      </c>
      <c r="L3703" t="s">
        <v>21</v>
      </c>
      <c r="M3703" t="s">
        <v>4</v>
      </c>
      <c r="N3703" t="str">
        <f>IFERROR(VLOOKUP(ventas_starbucks_2025[[#This Row],[tamaño_sucio]],cambio_tamaño[#All],2,0),"Tamaño único")</f>
        <v>Tamaño único</v>
      </c>
      <c r="O3703">
        <v>3</v>
      </c>
      <c r="P3703">
        <v>825.53</v>
      </c>
      <c r="Q3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03">
        <v>2476.59</v>
      </c>
      <c r="S3703" t="s">
        <v>5</v>
      </c>
      <c r="T3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3" t="str">
        <f>VLOOKUP(ventas_starbucks_2025[[#This Row],[canal_compra]],cambio_canal_compra[#All],2,0)</f>
        <v>En tienda</v>
      </c>
      <c r="V3703" t="s">
        <v>6</v>
      </c>
      <c r="W3703" t="str">
        <f>VLOOKUP(ventas_starbucks_2025[[#This Row],[método_pago]],cambio_metodo_pago[#All],2,0)</f>
        <v>Aplicación móbil</v>
      </c>
      <c r="X3703" t="s">
        <v>22</v>
      </c>
      <c r="Y3703">
        <v>0</v>
      </c>
      <c r="Z3703" t="str">
        <f>VLOOKUP(ventas_starbucks_2025[[#This Row],[promoción_aplicada5]],promocion_cambiar[#All],2,0)</f>
        <v>Ninguna</v>
      </c>
      <c r="AA3703" t="s">
        <v>17</v>
      </c>
      <c r="AB3703" t="s">
        <v>18</v>
      </c>
      <c r="AC3703" t="s">
        <v>24</v>
      </c>
      <c r="AD3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03">
        <v>2.9</v>
      </c>
      <c r="AF3703">
        <v>4</v>
      </c>
      <c r="AG3703">
        <v>34</v>
      </c>
      <c r="AH3703">
        <v>31</v>
      </c>
    </row>
    <row r="3704" spans="1:34" x14ac:dyDescent="0.25">
      <c r="A3704" s="3" t="s">
        <v>3779</v>
      </c>
      <c r="B3704" s="1">
        <v>45660</v>
      </c>
      <c r="C3704" s="23">
        <f t="shared" si="285"/>
        <v>3</v>
      </c>
      <c r="D3704" s="23">
        <f t="shared" si="286"/>
        <v>5</v>
      </c>
      <c r="E3704" s="23" t="str">
        <f t="shared" si="287"/>
        <v>viernes</v>
      </c>
      <c r="F3704" s="23">
        <f t="shared" si="288"/>
        <v>1</v>
      </c>
      <c r="G3704" s="23" t="str">
        <f t="shared" si="289"/>
        <v>enero</v>
      </c>
      <c r="H3704" s="2">
        <v>0.56597222222222221</v>
      </c>
      <c r="I3704" t="s">
        <v>1</v>
      </c>
      <c r="J3704" t="str">
        <f>VLOOKUP(ventas_starbucks_2025[[#This Row],[sucursal]],cambio_sucursal[#All],2,0)</f>
        <v>Sucursal Nueva Córdoba</v>
      </c>
      <c r="K3704" t="s">
        <v>82</v>
      </c>
      <c r="L3704" t="s">
        <v>28</v>
      </c>
      <c r="M3704" t="s">
        <v>4</v>
      </c>
      <c r="N3704" t="str">
        <f>IFERROR(VLOOKUP(ventas_starbucks_2025[[#This Row],[tamaño_sucio]],cambio_tamaño[#All],2,0),"Tamaño único")</f>
        <v>Tamaño único</v>
      </c>
      <c r="O3704">
        <v>4</v>
      </c>
      <c r="P3704">
        <v>2746.16</v>
      </c>
      <c r="Q3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04">
        <v>10984.64</v>
      </c>
      <c r="S3704" t="s">
        <v>15</v>
      </c>
      <c r="T3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04" t="str">
        <f>VLOOKUP(ventas_starbucks_2025[[#This Row],[canal_compra]],cambio_canal_compra[#All],2,0)</f>
        <v>Para llevar</v>
      </c>
      <c r="V3704" t="s">
        <v>40</v>
      </c>
      <c r="W3704" t="str">
        <f>VLOOKUP(ventas_starbucks_2025[[#This Row],[método_pago]],cambio_metodo_pago[#All],2,0)</f>
        <v>Efectivo</v>
      </c>
      <c r="X3704" t="s">
        <v>7</v>
      </c>
      <c r="Y3704">
        <v>15</v>
      </c>
      <c r="Z3704" t="str">
        <f>VLOOKUP(ventas_starbucks_2025[[#This Row],[promoción_aplicada5]],promocion_cambiar[#All],2,0)</f>
        <v>Combo</v>
      </c>
      <c r="AA3704" t="s">
        <v>8</v>
      </c>
      <c r="AB3704" t="s">
        <v>29</v>
      </c>
      <c r="AC3704" t="s">
        <v>10</v>
      </c>
      <c r="AD3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04">
        <v>3.4</v>
      </c>
      <c r="AF3704">
        <v>5</v>
      </c>
      <c r="AG3704">
        <v>26</v>
      </c>
      <c r="AH3704">
        <v>22</v>
      </c>
    </row>
    <row r="3705" spans="1:34" x14ac:dyDescent="0.25">
      <c r="A3705" s="3" t="s">
        <v>3780</v>
      </c>
      <c r="B3705" s="1">
        <v>45716</v>
      </c>
      <c r="C3705" s="23">
        <f t="shared" si="285"/>
        <v>28</v>
      </c>
      <c r="D3705" s="23">
        <f t="shared" si="286"/>
        <v>5</v>
      </c>
      <c r="E3705" s="23" t="str">
        <f t="shared" si="287"/>
        <v>viernes</v>
      </c>
      <c r="F3705" s="23">
        <f t="shared" si="288"/>
        <v>2</v>
      </c>
      <c r="G3705" s="23" t="str">
        <f t="shared" si="289"/>
        <v>febrero</v>
      </c>
      <c r="H3705" s="2">
        <v>0.53611111111111109</v>
      </c>
      <c r="I3705" t="s">
        <v>26</v>
      </c>
      <c r="J3705" t="str">
        <f>VLOOKUP(ventas_starbucks_2025[[#This Row],[sucursal]],cambio_sucursal[#All],2,0)</f>
        <v>Sucursal San Lorenzo 47</v>
      </c>
      <c r="K3705" t="s">
        <v>27</v>
      </c>
      <c r="L3705" t="s">
        <v>28</v>
      </c>
      <c r="M3705" t="s">
        <v>4</v>
      </c>
      <c r="N3705" t="str">
        <f>IFERROR(VLOOKUP(ventas_starbucks_2025[[#This Row],[tamaño_sucio]],cambio_tamaño[#All],2,0),"Tamaño único")</f>
        <v>Tamaño único</v>
      </c>
      <c r="O3705">
        <v>2</v>
      </c>
      <c r="P3705">
        <v>2885.8</v>
      </c>
      <c r="Q3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05">
        <v>5771.6</v>
      </c>
      <c r="S3705" t="s">
        <v>31</v>
      </c>
      <c r="T3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05" t="str">
        <f>VLOOKUP(ventas_starbucks_2025[[#This Row],[canal_compra]],cambio_canal_compra[#All],2,0)</f>
        <v>Entrega domicilio</v>
      </c>
      <c r="V3705" t="s">
        <v>40</v>
      </c>
      <c r="W3705" t="str">
        <f>VLOOKUP(ventas_starbucks_2025[[#This Row],[método_pago]],cambio_metodo_pago[#All],2,0)</f>
        <v>Efectivo</v>
      </c>
      <c r="X3705" t="s">
        <v>22</v>
      </c>
      <c r="Y3705">
        <v>0</v>
      </c>
      <c r="Z3705" t="str">
        <f>VLOOKUP(ventas_starbucks_2025[[#This Row],[promoción_aplicada5]],promocion_cambiar[#All],2,0)</f>
        <v>Combo</v>
      </c>
      <c r="AA3705" t="s">
        <v>8</v>
      </c>
      <c r="AB3705" t="s">
        <v>52</v>
      </c>
      <c r="AC3705" t="s">
        <v>10</v>
      </c>
      <c r="AD3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05">
        <v>12.4</v>
      </c>
      <c r="AF3705">
        <v>2</v>
      </c>
      <c r="AG3705">
        <v>39</v>
      </c>
      <c r="AH3705">
        <v>37</v>
      </c>
    </row>
    <row r="3706" spans="1:34" x14ac:dyDescent="0.25">
      <c r="A3706" s="3" t="s">
        <v>3781</v>
      </c>
      <c r="B3706" s="1">
        <v>45733</v>
      </c>
      <c r="C3706" s="23">
        <f t="shared" si="285"/>
        <v>17</v>
      </c>
      <c r="D3706" s="23">
        <f t="shared" si="286"/>
        <v>1</v>
      </c>
      <c r="E3706" s="23" t="str">
        <f t="shared" si="287"/>
        <v>lunes</v>
      </c>
      <c r="F3706" s="23">
        <f t="shared" si="288"/>
        <v>3</v>
      </c>
      <c r="G3706" s="23" t="str">
        <f t="shared" si="289"/>
        <v>marzo</v>
      </c>
      <c r="H3706" s="2">
        <v>0.38472222222222224</v>
      </c>
      <c r="I3706" t="s">
        <v>57</v>
      </c>
      <c r="J3706" t="str">
        <f>VLOOKUP(ventas_starbucks_2025[[#This Row],[sucursal]],cambio_sucursal[#All],2,0)</f>
        <v>Sucursal Avda Colón</v>
      </c>
      <c r="K3706" t="s">
        <v>38</v>
      </c>
      <c r="L3706" t="s">
        <v>39</v>
      </c>
      <c r="M3706" t="s">
        <v>4</v>
      </c>
      <c r="N3706" t="str">
        <f>IFERROR(VLOOKUP(ventas_starbucks_2025[[#This Row],[tamaño_sucio]],cambio_tamaño[#All],2,0),"Tamaño único")</f>
        <v>Tamaño único</v>
      </c>
      <c r="O3706">
        <v>2</v>
      </c>
      <c r="P3706">
        <v>1057.33</v>
      </c>
      <c r="Q3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6">
        <v>2114.66</v>
      </c>
      <c r="S3706" t="s">
        <v>31</v>
      </c>
      <c r="T3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6" t="str">
        <f>VLOOKUP(ventas_starbucks_2025[[#This Row],[canal_compra]],cambio_canal_compra[#All],2,0)</f>
        <v>Entrega domicilio</v>
      </c>
      <c r="V3706" t="s">
        <v>16</v>
      </c>
      <c r="W3706" t="str">
        <f>VLOOKUP(ventas_starbucks_2025[[#This Row],[método_pago]],cambio_metodo_pago[#All],2,0)</f>
        <v>Tarjeta</v>
      </c>
      <c r="X3706" t="s">
        <v>7</v>
      </c>
      <c r="Y3706">
        <v>0</v>
      </c>
      <c r="Z3706" t="str">
        <f>VLOOKUP(ventas_starbucks_2025[[#This Row],[promoción_aplicada5]],promocion_cambiar[#All],2,0)</f>
        <v>Hora Feliz</v>
      </c>
      <c r="AA3706" t="s">
        <v>36</v>
      </c>
      <c r="AB3706" t="s">
        <v>18</v>
      </c>
      <c r="AC3706" t="s">
        <v>10</v>
      </c>
      <c r="AD3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06">
        <v>3.6</v>
      </c>
      <c r="AF3706">
        <v>5</v>
      </c>
      <c r="AG3706">
        <v>43</v>
      </c>
      <c r="AH3706">
        <v>41</v>
      </c>
    </row>
    <row r="3707" spans="1:34" x14ac:dyDescent="0.25">
      <c r="A3707" s="3" t="s">
        <v>3782</v>
      </c>
      <c r="B3707" s="1">
        <v>45755</v>
      </c>
      <c r="C3707" s="23">
        <f t="shared" si="285"/>
        <v>8</v>
      </c>
      <c r="D3707" s="23">
        <f t="shared" si="286"/>
        <v>2</v>
      </c>
      <c r="E3707" s="23" t="str">
        <f t="shared" si="287"/>
        <v>martes</v>
      </c>
      <c r="F3707" s="23">
        <f t="shared" si="288"/>
        <v>4</v>
      </c>
      <c r="G3707" s="23" t="str">
        <f t="shared" si="289"/>
        <v>abril</v>
      </c>
      <c r="H3707" s="2">
        <v>0.67777777777777781</v>
      </c>
      <c r="I3707" t="s">
        <v>1</v>
      </c>
      <c r="J3707" t="str">
        <f>VLOOKUP(ventas_starbucks_2025[[#This Row],[sucursal]],cambio_sucursal[#All],2,0)</f>
        <v>Sucursal Nueva Córdoba</v>
      </c>
      <c r="K3707" t="s">
        <v>58</v>
      </c>
      <c r="L3707" t="s">
        <v>39</v>
      </c>
      <c r="M3707" t="s">
        <v>4</v>
      </c>
      <c r="N3707" t="str">
        <f>IFERROR(VLOOKUP(ventas_starbucks_2025[[#This Row],[tamaño_sucio]],cambio_tamaño[#All],2,0),"Tamaño único")</f>
        <v>Tamaño único</v>
      </c>
      <c r="O3707">
        <v>3</v>
      </c>
      <c r="P3707">
        <v>1395.55</v>
      </c>
      <c r="Q3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7">
        <v>4186.6499999999996</v>
      </c>
      <c r="S3707" t="s">
        <v>15</v>
      </c>
      <c r="T3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7" t="str">
        <f>VLOOKUP(ventas_starbucks_2025[[#This Row],[canal_compra]],cambio_canal_compra[#All],2,0)</f>
        <v>Para llevar</v>
      </c>
      <c r="V3707" t="s">
        <v>6</v>
      </c>
      <c r="W3707" t="str">
        <f>VLOOKUP(ventas_starbucks_2025[[#This Row],[método_pago]],cambio_metodo_pago[#All],2,0)</f>
        <v>Aplicación móbil</v>
      </c>
      <c r="X3707" t="s">
        <v>22</v>
      </c>
      <c r="Y3707">
        <v>0</v>
      </c>
      <c r="Z3707" t="str">
        <f>VLOOKUP(ventas_starbucks_2025[[#This Row],[promoción_aplicada5]],promocion_cambiar[#All],2,0)</f>
        <v>Combo</v>
      </c>
      <c r="AA3707" t="s">
        <v>8</v>
      </c>
      <c r="AB3707" t="s">
        <v>52</v>
      </c>
      <c r="AC3707" t="s">
        <v>10</v>
      </c>
      <c r="AD3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07">
        <v>4.9000000000000004</v>
      </c>
      <c r="AF3707">
        <v>5</v>
      </c>
      <c r="AG3707">
        <v>11</v>
      </c>
      <c r="AH3707">
        <v>8</v>
      </c>
    </row>
    <row r="3708" spans="1:34" x14ac:dyDescent="0.25">
      <c r="A3708" s="3" t="s">
        <v>3783</v>
      </c>
      <c r="B3708" s="1">
        <v>45727</v>
      </c>
      <c r="C3708" s="23">
        <f t="shared" si="285"/>
        <v>11</v>
      </c>
      <c r="D3708" s="23">
        <f t="shared" si="286"/>
        <v>2</v>
      </c>
      <c r="E3708" s="23" t="str">
        <f t="shared" si="287"/>
        <v>martes</v>
      </c>
      <c r="F3708" s="23">
        <f t="shared" si="288"/>
        <v>3</v>
      </c>
      <c r="G3708" s="23" t="str">
        <f t="shared" si="289"/>
        <v>marzo</v>
      </c>
      <c r="H3708" s="2">
        <v>0.64722222222222225</v>
      </c>
      <c r="I3708" t="s">
        <v>57</v>
      </c>
      <c r="J3708" t="str">
        <f>VLOOKUP(ventas_starbucks_2025[[#This Row],[sucursal]],cambio_sucursal[#All],2,0)</f>
        <v>Sucursal Avda Colón</v>
      </c>
      <c r="K3708" t="s">
        <v>89</v>
      </c>
      <c r="L3708" t="s">
        <v>90</v>
      </c>
      <c r="M3708" t="s">
        <v>4</v>
      </c>
      <c r="N3708" t="str">
        <f>IFERROR(VLOOKUP(ventas_starbucks_2025[[#This Row],[tamaño_sucio]],cambio_tamaño[#All],2,0),"Tamaño único")</f>
        <v>Tamaño único</v>
      </c>
      <c r="O3708">
        <v>4</v>
      </c>
      <c r="P3708">
        <v>1114.22</v>
      </c>
      <c r="Q3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8">
        <v>4456.88</v>
      </c>
      <c r="S3708" t="s">
        <v>15</v>
      </c>
      <c r="T3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8" t="str">
        <f>VLOOKUP(ventas_starbucks_2025[[#This Row],[canal_compra]],cambio_canal_compra[#All],2,0)</f>
        <v>Para llevar</v>
      </c>
      <c r="V3708" t="s">
        <v>40</v>
      </c>
      <c r="W3708" t="str">
        <f>VLOOKUP(ventas_starbucks_2025[[#This Row],[método_pago]],cambio_metodo_pago[#All],2,0)</f>
        <v>Efectivo</v>
      </c>
      <c r="X3708" t="s">
        <v>22</v>
      </c>
      <c r="Y3708">
        <v>0</v>
      </c>
      <c r="Z3708" t="str">
        <f>VLOOKUP(ventas_starbucks_2025[[#This Row],[promoción_aplicada5]],promocion_cambiar[#All],2,0)</f>
        <v>Combo</v>
      </c>
      <c r="AA3708" t="s">
        <v>8</v>
      </c>
      <c r="AB3708" t="s">
        <v>52</v>
      </c>
      <c r="AC3708" t="s">
        <v>41</v>
      </c>
      <c r="AD3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08">
        <v>14.3</v>
      </c>
      <c r="AF3708">
        <v>1</v>
      </c>
      <c r="AG3708">
        <v>40</v>
      </c>
      <c r="AH3708">
        <v>36</v>
      </c>
    </row>
    <row r="3709" spans="1:34" x14ac:dyDescent="0.25">
      <c r="A3709" s="3" t="s">
        <v>3784</v>
      </c>
      <c r="B3709" s="1">
        <v>45678</v>
      </c>
      <c r="C3709" s="23">
        <f t="shared" si="285"/>
        <v>21</v>
      </c>
      <c r="D3709" s="23">
        <f t="shared" si="286"/>
        <v>2</v>
      </c>
      <c r="E3709" s="23" t="str">
        <f t="shared" si="287"/>
        <v>martes</v>
      </c>
      <c r="F3709" s="23">
        <f t="shared" si="288"/>
        <v>1</v>
      </c>
      <c r="G3709" s="23" t="str">
        <f t="shared" si="289"/>
        <v>enero</v>
      </c>
      <c r="H3709" s="2">
        <v>0.34375</v>
      </c>
      <c r="I3709" t="s">
        <v>26</v>
      </c>
      <c r="J3709" t="str">
        <f>VLOOKUP(ventas_starbucks_2025[[#This Row],[sucursal]],cambio_sucursal[#All],2,0)</f>
        <v>Sucursal San Lorenzo 47</v>
      </c>
      <c r="K3709" t="s">
        <v>67</v>
      </c>
      <c r="L3709" t="s">
        <v>35</v>
      </c>
      <c r="M3709" t="s">
        <v>4</v>
      </c>
      <c r="N3709" t="str">
        <f>IFERROR(VLOOKUP(ventas_starbucks_2025[[#This Row],[tamaño_sucio]],cambio_tamaño[#All],2,0),"Tamaño único")</f>
        <v>Tamaño único</v>
      </c>
      <c r="O3709">
        <v>1</v>
      </c>
      <c r="P3709">
        <v>1426.88</v>
      </c>
      <c r="Q3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9">
        <v>1426.88</v>
      </c>
      <c r="S3709" t="s">
        <v>31</v>
      </c>
      <c r="T3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9" t="str">
        <f>VLOOKUP(ventas_starbucks_2025[[#This Row],[canal_compra]],cambio_canal_compra[#All],2,0)</f>
        <v>Entrega domicilio</v>
      </c>
      <c r="V3709" t="s">
        <v>6</v>
      </c>
      <c r="W3709" t="str">
        <f>VLOOKUP(ventas_starbucks_2025[[#This Row],[método_pago]],cambio_metodo_pago[#All],2,0)</f>
        <v>Aplicación móbil</v>
      </c>
      <c r="X3709" t="s">
        <v>7</v>
      </c>
      <c r="Y3709">
        <v>15</v>
      </c>
      <c r="Z3709" t="str">
        <f>VLOOKUP(ventas_starbucks_2025[[#This Row],[promoción_aplicada5]],promocion_cambiar[#All],2,0)</f>
        <v>Hora Feliz</v>
      </c>
      <c r="AA3709" t="s">
        <v>36</v>
      </c>
      <c r="AB3709" t="s">
        <v>32</v>
      </c>
      <c r="AC3709" t="s">
        <v>10</v>
      </c>
      <c r="AD3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09">
        <v>4.7</v>
      </c>
      <c r="AF3709">
        <v>1</v>
      </c>
      <c r="AG3709">
        <v>36</v>
      </c>
      <c r="AH3709">
        <v>35</v>
      </c>
    </row>
    <row r="3710" spans="1:34" x14ac:dyDescent="0.25">
      <c r="A3710" s="3" t="s">
        <v>3785</v>
      </c>
      <c r="B3710" s="1">
        <v>45737</v>
      </c>
      <c r="C3710" s="23">
        <f t="shared" si="285"/>
        <v>21</v>
      </c>
      <c r="D3710" s="23">
        <f t="shared" si="286"/>
        <v>5</v>
      </c>
      <c r="E3710" s="23" t="str">
        <f t="shared" si="287"/>
        <v>viernes</v>
      </c>
      <c r="F3710" s="23">
        <f t="shared" si="288"/>
        <v>3</v>
      </c>
      <c r="G3710" s="23" t="str">
        <f t="shared" si="289"/>
        <v>marzo</v>
      </c>
      <c r="H3710" s="2">
        <v>0.8354166666666667</v>
      </c>
      <c r="I3710" t="s">
        <v>57</v>
      </c>
      <c r="J3710" t="str">
        <f>VLOOKUP(ventas_starbucks_2025[[#This Row],[sucursal]],cambio_sucursal[#All],2,0)</f>
        <v>Sucursal Avda Colón</v>
      </c>
      <c r="K3710" t="s">
        <v>13</v>
      </c>
      <c r="L3710" t="s">
        <v>14</v>
      </c>
      <c r="M3710" t="s">
        <v>4</v>
      </c>
      <c r="N3710" t="str">
        <f>IFERROR(VLOOKUP(ventas_starbucks_2025[[#This Row],[tamaño_sucio]],cambio_tamaño[#All],2,0),"Tamaño único")</f>
        <v>Tamaño único</v>
      </c>
      <c r="O3710">
        <v>2</v>
      </c>
      <c r="P3710">
        <v>1962.53</v>
      </c>
      <c r="Q3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0">
        <v>3925.06</v>
      </c>
      <c r="S3710" t="s">
        <v>31</v>
      </c>
      <c r="T3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0" t="str">
        <f>VLOOKUP(ventas_starbucks_2025[[#This Row],[canal_compra]],cambio_canal_compra[#All],2,0)</f>
        <v>Entrega domicilio</v>
      </c>
      <c r="V3710" t="s">
        <v>16</v>
      </c>
      <c r="W3710" t="str">
        <f>VLOOKUP(ventas_starbucks_2025[[#This Row],[método_pago]],cambio_metodo_pago[#All],2,0)</f>
        <v>Tarjeta</v>
      </c>
      <c r="X3710" t="s">
        <v>22</v>
      </c>
      <c r="Y3710">
        <v>0</v>
      </c>
      <c r="Z3710" t="str">
        <f>VLOOKUP(ventas_starbucks_2025[[#This Row],[promoción_aplicada5]],promocion_cambiar[#All],2,0)</f>
        <v>Ninguna</v>
      </c>
      <c r="AA3710" t="s">
        <v>17</v>
      </c>
      <c r="AB3710" t="s">
        <v>32</v>
      </c>
      <c r="AC3710" t="s">
        <v>10</v>
      </c>
      <c r="AD3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10">
        <v>5.0999999999999996</v>
      </c>
      <c r="AF3710">
        <v>5</v>
      </c>
      <c r="AG3710">
        <v>42</v>
      </c>
      <c r="AH3710">
        <v>40</v>
      </c>
    </row>
    <row r="3711" spans="1:34" x14ac:dyDescent="0.25">
      <c r="A3711" s="3" t="s">
        <v>3786</v>
      </c>
      <c r="B3711" s="1">
        <v>45691</v>
      </c>
      <c r="C3711" s="23">
        <f t="shared" si="285"/>
        <v>3</v>
      </c>
      <c r="D3711" s="23">
        <f t="shared" si="286"/>
        <v>1</v>
      </c>
      <c r="E3711" s="23" t="str">
        <f t="shared" si="287"/>
        <v>lunes</v>
      </c>
      <c r="F3711" s="23">
        <f t="shared" si="288"/>
        <v>2</v>
      </c>
      <c r="G3711" s="23" t="str">
        <f t="shared" si="289"/>
        <v>febrero</v>
      </c>
      <c r="H3711" s="2">
        <v>0.79583333333333328</v>
      </c>
      <c r="I3711" t="s">
        <v>1</v>
      </c>
      <c r="J3711" t="str">
        <f>VLOOKUP(ventas_starbucks_2025[[#This Row],[sucursal]],cambio_sucursal[#All],2,0)</f>
        <v>Sucursal Nueva Córdoba</v>
      </c>
      <c r="K3711" t="s">
        <v>115</v>
      </c>
      <c r="L3711" t="s">
        <v>21</v>
      </c>
      <c r="M3711" t="s">
        <v>4</v>
      </c>
      <c r="N3711" t="str">
        <f>IFERROR(VLOOKUP(ventas_starbucks_2025[[#This Row],[tamaño_sucio]],cambio_tamaño[#All],2,0),"Tamaño único")</f>
        <v>Tamaño único</v>
      </c>
      <c r="O3711">
        <v>4</v>
      </c>
      <c r="P3711">
        <v>890.75</v>
      </c>
      <c r="Q3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11">
        <v>3563</v>
      </c>
      <c r="S3711" t="s">
        <v>15</v>
      </c>
      <c r="T3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1" t="str">
        <f>VLOOKUP(ventas_starbucks_2025[[#This Row],[canal_compra]],cambio_canal_compra[#All],2,0)</f>
        <v>Para llevar</v>
      </c>
      <c r="V3711" t="s">
        <v>40</v>
      </c>
      <c r="W3711" t="str">
        <f>VLOOKUP(ventas_starbucks_2025[[#This Row],[método_pago]],cambio_metodo_pago[#All],2,0)</f>
        <v>Efectivo</v>
      </c>
      <c r="X3711" t="s">
        <v>22</v>
      </c>
      <c r="Y3711">
        <v>0</v>
      </c>
      <c r="Z3711" t="str">
        <f>VLOOKUP(ventas_starbucks_2025[[#This Row],[promoción_aplicada5]],promocion_cambiar[#All],2,0)</f>
        <v>2x1</v>
      </c>
      <c r="AA3711" t="s">
        <v>51</v>
      </c>
      <c r="AB3711" t="s">
        <v>52</v>
      </c>
      <c r="AC3711" t="s">
        <v>41</v>
      </c>
      <c r="AD3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11">
        <v>11.5</v>
      </c>
      <c r="AF3711">
        <v>5</v>
      </c>
      <c r="AG3711">
        <v>37</v>
      </c>
      <c r="AH3711">
        <v>33</v>
      </c>
    </row>
    <row r="3712" spans="1:34" x14ac:dyDescent="0.25">
      <c r="A3712" s="3" t="s">
        <v>3787</v>
      </c>
      <c r="B3712" s="1">
        <v>45671</v>
      </c>
      <c r="C3712" s="23">
        <f t="shared" si="285"/>
        <v>14</v>
      </c>
      <c r="D3712" s="23">
        <f t="shared" si="286"/>
        <v>2</v>
      </c>
      <c r="E3712" s="23" t="str">
        <f t="shared" si="287"/>
        <v>martes</v>
      </c>
      <c r="F3712" s="23">
        <f t="shared" si="288"/>
        <v>1</v>
      </c>
      <c r="G3712" s="23" t="str">
        <f t="shared" si="289"/>
        <v>enero</v>
      </c>
      <c r="H3712" s="2">
        <v>0.75902777777777775</v>
      </c>
      <c r="I3712" t="s">
        <v>1</v>
      </c>
      <c r="J3712" t="str">
        <f>VLOOKUP(ventas_starbucks_2025[[#This Row],[sucursal]],cambio_sucursal[#All],2,0)</f>
        <v>Sucursal Nueva Córdoba</v>
      </c>
      <c r="K3712" t="s">
        <v>300</v>
      </c>
      <c r="L3712" t="s">
        <v>44</v>
      </c>
      <c r="M3712" t="s">
        <v>55</v>
      </c>
      <c r="N3712" t="str">
        <f>IFERROR(VLOOKUP(ventas_starbucks_2025[[#This Row],[tamaño_sucio]],cambio_tamaño[#All],2,0),"Tamaño único")</f>
        <v>Pequeño</v>
      </c>
      <c r="O3712">
        <v>1</v>
      </c>
      <c r="P3712">
        <v>1277.1500000000001</v>
      </c>
      <c r="Q3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2">
        <v>1277.1500000000001</v>
      </c>
      <c r="S3712" t="s">
        <v>15</v>
      </c>
      <c r="T3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2" t="str">
        <f>VLOOKUP(ventas_starbucks_2025[[#This Row],[canal_compra]],cambio_canal_compra[#All],2,0)</f>
        <v>Para llevar</v>
      </c>
      <c r="V3712" t="s">
        <v>6</v>
      </c>
      <c r="W3712" t="str">
        <f>VLOOKUP(ventas_starbucks_2025[[#This Row],[método_pago]],cambio_metodo_pago[#All],2,0)</f>
        <v>Aplicación móbil</v>
      </c>
      <c r="X3712" t="s">
        <v>22</v>
      </c>
      <c r="Y3712">
        <v>0</v>
      </c>
      <c r="Z3712" t="str">
        <f>VLOOKUP(ventas_starbucks_2025[[#This Row],[promoción_aplicada5]],promocion_cambiar[#All],2,0)</f>
        <v>Hora Feliz</v>
      </c>
      <c r="AA3712" t="s">
        <v>36</v>
      </c>
      <c r="AB3712" t="s">
        <v>29</v>
      </c>
      <c r="AC3712" t="s">
        <v>10</v>
      </c>
      <c r="AD3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12">
        <v>5.6</v>
      </c>
      <c r="AF3712">
        <v>5</v>
      </c>
      <c r="AG3712">
        <v>35</v>
      </c>
      <c r="AH3712">
        <v>34</v>
      </c>
    </row>
    <row r="3713" spans="1:34" x14ac:dyDescent="0.25">
      <c r="A3713" s="3" t="s">
        <v>3788</v>
      </c>
      <c r="B3713" s="1">
        <v>45749</v>
      </c>
      <c r="C3713" s="23">
        <f t="shared" si="285"/>
        <v>2</v>
      </c>
      <c r="D3713" s="23">
        <f t="shared" si="286"/>
        <v>3</v>
      </c>
      <c r="E3713" s="1" t="str">
        <f t="shared" si="287"/>
        <v>miércoles</v>
      </c>
      <c r="F3713" s="23">
        <f t="shared" si="288"/>
        <v>4</v>
      </c>
      <c r="G3713" s="1" t="str">
        <f t="shared" si="289"/>
        <v>abril</v>
      </c>
      <c r="H3713" s="2">
        <v>0.77152777777777781</v>
      </c>
      <c r="I3713" t="s">
        <v>12</v>
      </c>
      <c r="J3713" t="str">
        <f>VLOOKUP(ventas_starbucks_2025[[#This Row],[sucursal]],cambio_sucursal[#All],2,0)</f>
        <v>Sucursal Córdoba Shopping</v>
      </c>
      <c r="K3713" t="s">
        <v>89</v>
      </c>
      <c r="L3713" t="s">
        <v>90</v>
      </c>
      <c r="M3713" t="s">
        <v>4</v>
      </c>
      <c r="N3713" t="str">
        <f>IFERROR(VLOOKUP(ventas_starbucks_2025[[#This Row],[tamaño_sucio]],cambio_tamaño[#All],2,0),"Tamaño único")</f>
        <v>Tamaño único</v>
      </c>
      <c r="O3713">
        <v>2</v>
      </c>
      <c r="P3713">
        <v>1500.57</v>
      </c>
      <c r="Q3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3">
        <v>3001.14</v>
      </c>
      <c r="S3713" t="s">
        <v>31</v>
      </c>
      <c r="T3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3" t="str">
        <f>VLOOKUP(ventas_starbucks_2025[[#This Row],[canal_compra]],cambio_canal_compra[#All],2,0)</f>
        <v>Entrega domicilio</v>
      </c>
      <c r="V3713" t="s">
        <v>16</v>
      </c>
      <c r="W3713" t="str">
        <f>VLOOKUP(ventas_starbucks_2025[[#This Row],[método_pago]],cambio_metodo_pago[#All],2,0)</f>
        <v>Tarjeta</v>
      </c>
      <c r="X3713" t="s">
        <v>22</v>
      </c>
      <c r="Y3713">
        <v>0</v>
      </c>
      <c r="Z3713" t="str">
        <f>VLOOKUP(ventas_starbucks_2025[[#This Row],[promoción_aplicada5]],promocion_cambiar[#All],2,0)</f>
        <v>Combo</v>
      </c>
      <c r="AA3713" t="s">
        <v>8</v>
      </c>
      <c r="AB3713" t="s">
        <v>52</v>
      </c>
      <c r="AC3713" t="s">
        <v>24</v>
      </c>
      <c r="AD3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13">
        <v>14.3</v>
      </c>
      <c r="AF3713">
        <v>5</v>
      </c>
      <c r="AG3713">
        <v>39</v>
      </c>
      <c r="AH3713">
        <v>37</v>
      </c>
    </row>
    <row r="3714" spans="1:34" x14ac:dyDescent="0.25">
      <c r="A3714" s="3" t="s">
        <v>3789</v>
      </c>
      <c r="B3714" s="1">
        <v>45708</v>
      </c>
      <c r="C3714" s="23">
        <f t="shared" ref="C3714:C3777" si="290">DAY(B3714)</f>
        <v>20</v>
      </c>
      <c r="D3714" s="23">
        <f t="shared" ref="D3714:D3777" si="291">WEEKDAY(B3714,2)</f>
        <v>4</v>
      </c>
      <c r="E3714" s="23" t="str">
        <f t="shared" ref="E3714:E3777" si="292">TEXT(B3714,"dddd")</f>
        <v>jueves</v>
      </c>
      <c r="F3714" s="23">
        <f t="shared" ref="F3714:F3777" si="293">MONTH(B3714)</f>
        <v>2</v>
      </c>
      <c r="G3714" s="23" t="str">
        <f t="shared" ref="G3714:G3777" si="294">TEXT(B3714,"mmmm")</f>
        <v>febrero</v>
      </c>
      <c r="H3714" s="2">
        <v>0.64444444444444449</v>
      </c>
      <c r="I3714" t="s">
        <v>57</v>
      </c>
      <c r="J3714" t="str">
        <f>VLOOKUP(ventas_starbucks_2025[[#This Row],[sucursal]],cambio_sucursal[#All],2,0)</f>
        <v>Sucursal Avda Colón</v>
      </c>
      <c r="K3714" t="s">
        <v>13</v>
      </c>
      <c r="L3714" t="s">
        <v>14</v>
      </c>
      <c r="M3714" t="s">
        <v>4</v>
      </c>
      <c r="N3714" t="str">
        <f>IFERROR(VLOOKUP(ventas_starbucks_2025[[#This Row],[tamaño_sucio]],cambio_tamaño[#All],2,0),"Tamaño único")</f>
        <v>Tamaño único</v>
      </c>
      <c r="O3714">
        <v>4</v>
      </c>
      <c r="P3714">
        <v>1770.95</v>
      </c>
      <c r="Q3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4">
        <v>7083.8</v>
      </c>
      <c r="S3714" t="s">
        <v>5</v>
      </c>
      <c r="T3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14" t="str">
        <f>VLOOKUP(ventas_starbucks_2025[[#This Row],[canal_compra]],cambio_canal_compra[#All],2,0)</f>
        <v>En tienda</v>
      </c>
      <c r="V3714" t="s">
        <v>16</v>
      </c>
      <c r="W3714" t="str">
        <f>VLOOKUP(ventas_starbucks_2025[[#This Row],[método_pago]],cambio_metodo_pago[#All],2,0)</f>
        <v>Tarjeta</v>
      </c>
      <c r="X3714" t="s">
        <v>22</v>
      </c>
      <c r="Y3714">
        <v>0</v>
      </c>
      <c r="Z3714" t="str">
        <f>VLOOKUP(ventas_starbucks_2025[[#This Row],[promoción_aplicada5]],promocion_cambiar[#All],2,0)</f>
        <v>2x1</v>
      </c>
      <c r="AA3714" t="s">
        <v>51</v>
      </c>
      <c r="AB3714" t="s">
        <v>29</v>
      </c>
      <c r="AC3714" t="s">
        <v>24</v>
      </c>
      <c r="AD3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14">
        <v>11.7</v>
      </c>
      <c r="AF3714">
        <v>3</v>
      </c>
      <c r="AG3714">
        <v>35</v>
      </c>
      <c r="AH3714">
        <v>31</v>
      </c>
    </row>
    <row r="3715" spans="1:34" x14ac:dyDescent="0.25">
      <c r="A3715" s="3" t="s">
        <v>3790</v>
      </c>
      <c r="B3715" s="1">
        <v>45666</v>
      </c>
      <c r="C3715" s="23">
        <f t="shared" si="290"/>
        <v>9</v>
      </c>
      <c r="D3715" s="23">
        <f t="shared" si="291"/>
        <v>4</v>
      </c>
      <c r="E3715" s="23" t="str">
        <f t="shared" si="292"/>
        <v>jueves</v>
      </c>
      <c r="F3715" s="23">
        <f t="shared" si="293"/>
        <v>1</v>
      </c>
      <c r="G3715" s="23" t="str">
        <f t="shared" si="294"/>
        <v>enero</v>
      </c>
      <c r="H3715" s="2">
        <v>0.37569444444444444</v>
      </c>
      <c r="I3715" t="s">
        <v>26</v>
      </c>
      <c r="J3715" t="str">
        <f>VLOOKUP(ventas_starbucks_2025[[#This Row],[sucursal]],cambio_sucursal[#All],2,0)</f>
        <v>Sucursal San Lorenzo 47</v>
      </c>
      <c r="K3715" t="s">
        <v>200</v>
      </c>
      <c r="L3715" t="s">
        <v>44</v>
      </c>
      <c r="M3715" t="s">
        <v>45</v>
      </c>
      <c r="N3715" t="str">
        <f>IFERROR(VLOOKUP(ventas_starbucks_2025[[#This Row],[tamaño_sucio]],cambio_tamaño[#All],2,0),"Tamaño único")</f>
        <v>Grande</v>
      </c>
      <c r="O3715">
        <v>4</v>
      </c>
      <c r="P3715">
        <v>1462.96</v>
      </c>
      <c r="Q3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5">
        <v>5851.84</v>
      </c>
      <c r="S3715" t="s">
        <v>31</v>
      </c>
      <c r="T3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15" t="str">
        <f>VLOOKUP(ventas_starbucks_2025[[#This Row],[canal_compra]],cambio_canal_compra[#All],2,0)</f>
        <v>Entrega domicilio</v>
      </c>
      <c r="V3715" t="s">
        <v>16</v>
      </c>
      <c r="W3715" t="str">
        <f>VLOOKUP(ventas_starbucks_2025[[#This Row],[método_pago]],cambio_metodo_pago[#All],2,0)</f>
        <v>Tarjeta</v>
      </c>
      <c r="X3715" t="s">
        <v>7</v>
      </c>
      <c r="Y3715">
        <v>0</v>
      </c>
      <c r="Z3715" t="str">
        <f>VLOOKUP(ventas_starbucks_2025[[#This Row],[promoción_aplicada5]],promocion_cambiar[#All],2,0)</f>
        <v>Hora Feliz</v>
      </c>
      <c r="AA3715" t="s">
        <v>36</v>
      </c>
      <c r="AB3715" t="s">
        <v>23</v>
      </c>
      <c r="AC3715" t="s">
        <v>10</v>
      </c>
      <c r="AD3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15">
        <v>2.5</v>
      </c>
      <c r="AF3715">
        <v>4</v>
      </c>
      <c r="AG3715">
        <v>15</v>
      </c>
      <c r="AH3715">
        <v>11</v>
      </c>
    </row>
    <row r="3716" spans="1:34" x14ac:dyDescent="0.25">
      <c r="A3716" s="3" t="s">
        <v>3791</v>
      </c>
      <c r="B3716" s="1">
        <v>45756</v>
      </c>
      <c r="C3716" s="23">
        <f t="shared" si="290"/>
        <v>9</v>
      </c>
      <c r="D3716" s="23">
        <f t="shared" si="291"/>
        <v>3</v>
      </c>
      <c r="E3716" s="23" t="str">
        <f t="shared" si="292"/>
        <v>miércoles</v>
      </c>
      <c r="F3716" s="23">
        <f t="shared" si="293"/>
        <v>4</v>
      </c>
      <c r="G3716" s="23" t="str">
        <f t="shared" si="294"/>
        <v>abril</v>
      </c>
      <c r="H3716" s="2">
        <v>0.79583333333333328</v>
      </c>
      <c r="I3716" t="s">
        <v>1</v>
      </c>
      <c r="J3716" t="str">
        <f>VLOOKUP(ventas_starbucks_2025[[#This Row],[sucursal]],cambio_sucursal[#All],2,0)</f>
        <v>Sucursal Nueva Córdoba</v>
      </c>
      <c r="K3716" t="s">
        <v>327</v>
      </c>
      <c r="L3716" t="s">
        <v>44</v>
      </c>
      <c r="M3716" t="s">
        <v>62</v>
      </c>
      <c r="N3716" t="str">
        <f>IFERROR(VLOOKUP(ventas_starbucks_2025[[#This Row],[tamaño_sucio]],cambio_tamaño[#All],2,0),"Tamaño único")</f>
        <v>Extra-Grande</v>
      </c>
      <c r="O3716">
        <v>5</v>
      </c>
      <c r="P3716">
        <v>1428.14</v>
      </c>
      <c r="Q3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6">
        <v>7140.7</v>
      </c>
      <c r="S3716" t="s">
        <v>31</v>
      </c>
      <c r="T3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16" t="str">
        <f>VLOOKUP(ventas_starbucks_2025[[#This Row],[canal_compra]],cambio_canal_compra[#All],2,0)</f>
        <v>Entrega domicilio</v>
      </c>
      <c r="V3716" t="s">
        <v>16</v>
      </c>
      <c r="W3716" t="str">
        <f>VLOOKUP(ventas_starbucks_2025[[#This Row],[método_pago]],cambio_metodo_pago[#All],2,0)</f>
        <v>Tarjeta</v>
      </c>
      <c r="X3716" t="s">
        <v>22</v>
      </c>
      <c r="Y3716">
        <v>0</v>
      </c>
      <c r="Z3716" t="str">
        <f>VLOOKUP(ventas_starbucks_2025[[#This Row],[promoción_aplicada5]],promocion_cambiar[#All],2,0)</f>
        <v>Hora Feliz</v>
      </c>
      <c r="AA3716" t="s">
        <v>36</v>
      </c>
      <c r="AB3716" t="s">
        <v>32</v>
      </c>
      <c r="AC3716" t="s">
        <v>41</v>
      </c>
      <c r="AD3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16">
        <v>10.5</v>
      </c>
      <c r="AF3716">
        <v>2</v>
      </c>
      <c r="AG3716">
        <v>38</v>
      </c>
      <c r="AH3716">
        <v>33</v>
      </c>
    </row>
    <row r="3717" spans="1:34" x14ac:dyDescent="0.25">
      <c r="A3717" s="3" t="s">
        <v>3792</v>
      </c>
      <c r="B3717" s="1">
        <v>45663</v>
      </c>
      <c r="C3717" s="23">
        <f t="shared" si="290"/>
        <v>6</v>
      </c>
      <c r="D3717" s="23">
        <f t="shared" si="291"/>
        <v>1</v>
      </c>
      <c r="E3717" s="23" t="str">
        <f t="shared" si="292"/>
        <v>lunes</v>
      </c>
      <c r="F3717" s="23">
        <f t="shared" si="293"/>
        <v>1</v>
      </c>
      <c r="G3717" s="23" t="str">
        <f t="shared" si="294"/>
        <v>enero</v>
      </c>
      <c r="H3717" s="2">
        <v>0.6020833333333333</v>
      </c>
      <c r="I3717" t="s">
        <v>57</v>
      </c>
      <c r="J3717" t="str">
        <f>VLOOKUP(ventas_starbucks_2025[[#This Row],[sucursal]],cambio_sucursal[#All],2,0)</f>
        <v>Sucursal Avda Colón</v>
      </c>
      <c r="K3717" t="s">
        <v>48</v>
      </c>
      <c r="L3717" t="s">
        <v>49</v>
      </c>
      <c r="M3717" t="s">
        <v>45</v>
      </c>
      <c r="N3717" t="str">
        <f>IFERROR(VLOOKUP(ventas_starbucks_2025[[#This Row],[tamaño_sucio]],cambio_tamaño[#All],2,0),"Tamaño único")</f>
        <v>Grande</v>
      </c>
      <c r="O3717">
        <v>5</v>
      </c>
      <c r="P3717">
        <v>1863.85</v>
      </c>
      <c r="Q3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7">
        <v>9319.25</v>
      </c>
      <c r="S3717" t="s">
        <v>31</v>
      </c>
      <c r="T3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17" t="str">
        <f>VLOOKUP(ventas_starbucks_2025[[#This Row],[canal_compra]],cambio_canal_compra[#All],2,0)</f>
        <v>Entrega domicilio</v>
      </c>
      <c r="V3717" t="s">
        <v>40</v>
      </c>
      <c r="W3717" t="str">
        <f>VLOOKUP(ventas_starbucks_2025[[#This Row],[método_pago]],cambio_metodo_pago[#All],2,0)</f>
        <v>Efectivo</v>
      </c>
      <c r="X3717" t="s">
        <v>7</v>
      </c>
      <c r="Y3717">
        <v>0</v>
      </c>
      <c r="Z3717" t="str">
        <f>VLOOKUP(ventas_starbucks_2025[[#This Row],[promoción_aplicada5]],promocion_cambiar[#All],2,0)</f>
        <v>Hora Feliz</v>
      </c>
      <c r="AA3717" t="s">
        <v>36</v>
      </c>
      <c r="AB3717" t="s">
        <v>52</v>
      </c>
      <c r="AC3717" t="s">
        <v>24</v>
      </c>
      <c r="AD3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17">
        <v>7.3</v>
      </c>
      <c r="AF3717">
        <v>4</v>
      </c>
      <c r="AG3717">
        <v>14</v>
      </c>
      <c r="AH3717">
        <v>9</v>
      </c>
    </row>
    <row r="3718" spans="1:34" x14ac:dyDescent="0.25">
      <c r="A3718" s="3" t="s">
        <v>3793</v>
      </c>
      <c r="B3718" s="1">
        <v>45750</v>
      </c>
      <c r="C3718" s="23">
        <f t="shared" si="290"/>
        <v>3</v>
      </c>
      <c r="D3718" s="23">
        <f t="shared" si="291"/>
        <v>4</v>
      </c>
      <c r="E3718" s="23" t="str">
        <f t="shared" si="292"/>
        <v>jueves</v>
      </c>
      <c r="F3718" s="23">
        <f t="shared" si="293"/>
        <v>4</v>
      </c>
      <c r="G3718" s="23" t="str">
        <f t="shared" si="294"/>
        <v>abril</v>
      </c>
      <c r="H3718" s="2">
        <v>0.61111111111111116</v>
      </c>
      <c r="I3718" t="s">
        <v>57</v>
      </c>
      <c r="J3718" t="str">
        <f>VLOOKUP(ventas_starbucks_2025[[#This Row],[sucursal]],cambio_sucursal[#All],2,0)</f>
        <v>Sucursal Avda Colón</v>
      </c>
      <c r="K3718" t="s">
        <v>89</v>
      </c>
      <c r="L3718" t="s">
        <v>90</v>
      </c>
      <c r="M3718" t="s">
        <v>4</v>
      </c>
      <c r="N3718" t="str">
        <f>IFERROR(VLOOKUP(ventas_starbucks_2025[[#This Row],[tamaño_sucio]],cambio_tamaño[#All],2,0),"Tamaño único")</f>
        <v>Tamaño único</v>
      </c>
      <c r="O3718">
        <v>2</v>
      </c>
      <c r="P3718">
        <v>1341.73</v>
      </c>
      <c r="Q3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8">
        <v>2683.46</v>
      </c>
      <c r="S3718" t="s">
        <v>5</v>
      </c>
      <c r="T3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8" t="str">
        <f>VLOOKUP(ventas_starbucks_2025[[#This Row],[canal_compra]],cambio_canal_compra[#All],2,0)</f>
        <v>En tienda</v>
      </c>
      <c r="V3718" t="s">
        <v>40</v>
      </c>
      <c r="W3718" t="str">
        <f>VLOOKUP(ventas_starbucks_2025[[#This Row],[método_pago]],cambio_metodo_pago[#All],2,0)</f>
        <v>Efectivo</v>
      </c>
      <c r="X3718" t="s">
        <v>22</v>
      </c>
      <c r="Y3718">
        <v>0</v>
      </c>
      <c r="Z3718" t="str">
        <f>VLOOKUP(ventas_starbucks_2025[[#This Row],[promoción_aplicada5]],promocion_cambiar[#All],2,0)</f>
        <v>2x1</v>
      </c>
      <c r="AA3718" t="s">
        <v>51</v>
      </c>
      <c r="AB3718" t="s">
        <v>32</v>
      </c>
      <c r="AC3718" t="s">
        <v>41</v>
      </c>
      <c r="AD3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18">
        <v>11.9</v>
      </c>
      <c r="AF3718">
        <v>1</v>
      </c>
      <c r="AG3718">
        <v>21</v>
      </c>
      <c r="AH3718">
        <v>19</v>
      </c>
    </row>
    <row r="3719" spans="1:34" x14ac:dyDescent="0.25">
      <c r="A3719" s="3" t="s">
        <v>3794</v>
      </c>
      <c r="B3719" s="1">
        <v>45730</v>
      </c>
      <c r="C3719" s="23">
        <f t="shared" si="290"/>
        <v>14</v>
      </c>
      <c r="D3719" s="23">
        <f t="shared" si="291"/>
        <v>5</v>
      </c>
      <c r="E3719" s="23" t="str">
        <f t="shared" si="292"/>
        <v>viernes</v>
      </c>
      <c r="F3719" s="23">
        <f t="shared" si="293"/>
        <v>3</v>
      </c>
      <c r="G3719" s="23" t="str">
        <f t="shared" si="294"/>
        <v>marzo</v>
      </c>
      <c r="H3719" s="2">
        <v>0.42499999999999999</v>
      </c>
      <c r="I3719" t="s">
        <v>12</v>
      </c>
      <c r="J3719" t="str">
        <f>VLOOKUP(ventas_starbucks_2025[[#This Row],[sucursal]],cambio_sucursal[#All],2,0)</f>
        <v>Sucursal Córdoba Shopping</v>
      </c>
      <c r="K3719" t="s">
        <v>58</v>
      </c>
      <c r="L3719" t="s">
        <v>39</v>
      </c>
      <c r="M3719" t="s">
        <v>4</v>
      </c>
      <c r="N3719" t="str">
        <f>IFERROR(VLOOKUP(ventas_starbucks_2025[[#This Row],[tamaño_sucio]],cambio_tamaño[#All],2,0),"Tamaño único")</f>
        <v>Tamaño único</v>
      </c>
      <c r="O3719">
        <v>4</v>
      </c>
      <c r="P3719">
        <v>1243.1199999999999</v>
      </c>
      <c r="Q3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9">
        <v>4972.4799999999996</v>
      </c>
      <c r="S3719" t="s">
        <v>15</v>
      </c>
      <c r="T3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9" t="str">
        <f>VLOOKUP(ventas_starbucks_2025[[#This Row],[canal_compra]],cambio_canal_compra[#All],2,0)</f>
        <v>Para llevar</v>
      </c>
      <c r="V3719" t="s">
        <v>16</v>
      </c>
      <c r="W3719" t="str">
        <f>VLOOKUP(ventas_starbucks_2025[[#This Row],[método_pago]],cambio_metodo_pago[#All],2,0)</f>
        <v>Tarjeta</v>
      </c>
      <c r="X3719" t="s">
        <v>22</v>
      </c>
      <c r="Y3719">
        <v>0</v>
      </c>
      <c r="Z3719" t="str">
        <f>VLOOKUP(ventas_starbucks_2025[[#This Row],[promoción_aplicada5]],promocion_cambiar[#All],2,0)</f>
        <v>Ninguna</v>
      </c>
      <c r="AA3719" t="s">
        <v>17</v>
      </c>
      <c r="AB3719" t="s">
        <v>29</v>
      </c>
      <c r="AC3719" t="s">
        <v>24</v>
      </c>
      <c r="AD3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19">
        <v>3.1</v>
      </c>
      <c r="AF3719">
        <v>4</v>
      </c>
      <c r="AG3719">
        <v>46</v>
      </c>
      <c r="AH3719">
        <v>42</v>
      </c>
    </row>
    <row r="3720" spans="1:34" x14ac:dyDescent="0.25">
      <c r="A3720" s="3" t="s">
        <v>3795</v>
      </c>
      <c r="B3720" s="1">
        <v>45706</v>
      </c>
      <c r="C3720" s="23">
        <f t="shared" si="290"/>
        <v>18</v>
      </c>
      <c r="D3720" s="23">
        <f t="shared" si="291"/>
        <v>2</v>
      </c>
      <c r="E3720" s="1" t="str">
        <f t="shared" si="292"/>
        <v>martes</v>
      </c>
      <c r="F3720" s="23">
        <f t="shared" si="293"/>
        <v>2</v>
      </c>
      <c r="G3720" s="1" t="str">
        <f t="shared" si="294"/>
        <v>febrero</v>
      </c>
      <c r="H3720" s="2">
        <v>0.85833333333333328</v>
      </c>
      <c r="I3720" t="s">
        <v>1</v>
      </c>
      <c r="J3720" t="str">
        <f>VLOOKUP(ventas_starbucks_2025[[#This Row],[sucursal]],cambio_sucursal[#All],2,0)</f>
        <v>Sucursal Nueva Córdoba</v>
      </c>
      <c r="K3720" t="s">
        <v>89</v>
      </c>
      <c r="L3720" t="s">
        <v>90</v>
      </c>
      <c r="M3720" t="s">
        <v>4</v>
      </c>
      <c r="N3720" t="str">
        <f>IFERROR(VLOOKUP(ventas_starbucks_2025[[#This Row],[tamaño_sucio]],cambio_tamaño[#All],2,0),"Tamaño único")</f>
        <v>Tamaño único</v>
      </c>
      <c r="O3720">
        <v>3</v>
      </c>
      <c r="P3720">
        <v>1288.17</v>
      </c>
      <c r="Q3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0">
        <v>3864.51</v>
      </c>
      <c r="S3720" t="s">
        <v>31</v>
      </c>
      <c r="T3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0" t="str">
        <f>VLOOKUP(ventas_starbucks_2025[[#This Row],[canal_compra]],cambio_canal_compra[#All],2,0)</f>
        <v>Entrega domicilio</v>
      </c>
      <c r="V3720" t="s">
        <v>40</v>
      </c>
      <c r="W3720" t="str">
        <f>VLOOKUP(ventas_starbucks_2025[[#This Row],[método_pago]],cambio_metodo_pago[#All],2,0)</f>
        <v>Efectivo</v>
      </c>
      <c r="X3720" t="s">
        <v>22</v>
      </c>
      <c r="Y3720">
        <v>0</v>
      </c>
      <c r="Z3720" t="str">
        <f>VLOOKUP(ventas_starbucks_2025[[#This Row],[promoción_aplicada5]],promocion_cambiar[#All],2,0)</f>
        <v>Combo</v>
      </c>
      <c r="AA3720" t="s">
        <v>8</v>
      </c>
      <c r="AB3720" t="s">
        <v>18</v>
      </c>
      <c r="AC3720" t="s">
        <v>10</v>
      </c>
      <c r="AD3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20">
        <v>10</v>
      </c>
      <c r="AF3720">
        <v>2</v>
      </c>
      <c r="AG3720">
        <v>41</v>
      </c>
      <c r="AH3720">
        <v>38</v>
      </c>
    </row>
    <row r="3721" spans="1:34" x14ac:dyDescent="0.25">
      <c r="A3721" s="3" t="s">
        <v>3796</v>
      </c>
      <c r="B3721" s="1">
        <v>45738</v>
      </c>
      <c r="C3721" s="23">
        <f t="shared" si="290"/>
        <v>22</v>
      </c>
      <c r="D3721" s="23">
        <f t="shared" si="291"/>
        <v>6</v>
      </c>
      <c r="E3721" s="23" t="str">
        <f t="shared" si="292"/>
        <v>sábado</v>
      </c>
      <c r="F3721" s="23">
        <f t="shared" si="293"/>
        <v>3</v>
      </c>
      <c r="G3721" s="23" t="str">
        <f t="shared" si="294"/>
        <v>marzo</v>
      </c>
      <c r="H3721" s="2">
        <v>0.6</v>
      </c>
      <c r="I3721" t="s">
        <v>26</v>
      </c>
      <c r="J3721" t="str">
        <f>VLOOKUP(ventas_starbucks_2025[[#This Row],[sucursal]],cambio_sucursal[#All],2,0)</f>
        <v>Sucursal San Lorenzo 47</v>
      </c>
      <c r="K3721" t="s">
        <v>27</v>
      </c>
      <c r="L3721" t="s">
        <v>28</v>
      </c>
      <c r="M3721" t="s">
        <v>4</v>
      </c>
      <c r="N3721" t="str">
        <f>IFERROR(VLOOKUP(ventas_starbucks_2025[[#This Row],[tamaño_sucio]],cambio_tamaño[#All],2,0),"Tamaño único")</f>
        <v>Tamaño único</v>
      </c>
      <c r="O3721">
        <v>1</v>
      </c>
      <c r="P3721">
        <v>2065.67</v>
      </c>
      <c r="Q3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21">
        <v>2065.67</v>
      </c>
      <c r="S3721" t="s">
        <v>31</v>
      </c>
      <c r="T3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1" t="str">
        <f>VLOOKUP(ventas_starbucks_2025[[#This Row],[canal_compra]],cambio_canal_compra[#All],2,0)</f>
        <v>Entrega domicilio</v>
      </c>
      <c r="V3721" t="s">
        <v>6</v>
      </c>
      <c r="W3721" t="str">
        <f>VLOOKUP(ventas_starbucks_2025[[#This Row],[método_pago]],cambio_metodo_pago[#All],2,0)</f>
        <v>Aplicación móbil</v>
      </c>
      <c r="X3721" t="s">
        <v>22</v>
      </c>
      <c r="Y3721">
        <v>0</v>
      </c>
      <c r="Z3721" t="str">
        <f>VLOOKUP(ventas_starbucks_2025[[#This Row],[promoción_aplicada5]],promocion_cambiar[#All],2,0)</f>
        <v>Combo</v>
      </c>
      <c r="AA3721" t="s">
        <v>8</v>
      </c>
      <c r="AB3721" t="s">
        <v>29</v>
      </c>
      <c r="AC3721" t="s">
        <v>24</v>
      </c>
      <c r="AD3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21">
        <v>10.5</v>
      </c>
      <c r="AF3721">
        <v>3</v>
      </c>
      <c r="AG3721">
        <v>48</v>
      </c>
      <c r="AH3721">
        <v>47</v>
      </c>
    </row>
    <row r="3722" spans="1:34" x14ac:dyDescent="0.25">
      <c r="A3722" s="3" t="s">
        <v>3797</v>
      </c>
      <c r="B3722" s="1">
        <v>45704</v>
      </c>
      <c r="C3722" s="23">
        <f t="shared" si="290"/>
        <v>16</v>
      </c>
      <c r="D3722" s="23">
        <f t="shared" si="291"/>
        <v>7</v>
      </c>
      <c r="E3722" s="23" t="str">
        <f t="shared" si="292"/>
        <v>domingo</v>
      </c>
      <c r="F3722" s="23">
        <f t="shared" si="293"/>
        <v>2</v>
      </c>
      <c r="G3722" s="23" t="str">
        <f t="shared" si="294"/>
        <v>febrero</v>
      </c>
      <c r="H3722" s="2">
        <v>0.46388888888888891</v>
      </c>
      <c r="I3722" t="s">
        <v>12</v>
      </c>
      <c r="J3722" t="str">
        <f>VLOOKUP(ventas_starbucks_2025[[#This Row],[sucursal]],cambio_sucursal[#All],2,0)</f>
        <v>Sucursal Córdoba Shopping</v>
      </c>
      <c r="K3722" t="s">
        <v>101</v>
      </c>
      <c r="L3722" t="s">
        <v>3</v>
      </c>
      <c r="M3722" t="s">
        <v>4</v>
      </c>
      <c r="N3722" t="str">
        <f>IFERROR(VLOOKUP(ventas_starbucks_2025[[#This Row],[tamaño_sucio]],cambio_tamaño[#All],2,0),"Tamaño único")</f>
        <v>Tamaño único</v>
      </c>
      <c r="O3722">
        <v>2</v>
      </c>
      <c r="P3722">
        <v>2854.21</v>
      </c>
      <c r="Q3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22">
        <v>5708.42</v>
      </c>
      <c r="S3722" t="s">
        <v>31</v>
      </c>
      <c r="T3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22" t="str">
        <f>VLOOKUP(ventas_starbucks_2025[[#This Row],[canal_compra]],cambio_canal_compra[#All],2,0)</f>
        <v>Entrega domicilio</v>
      </c>
      <c r="V3722" t="s">
        <v>6</v>
      </c>
      <c r="W3722" t="str">
        <f>VLOOKUP(ventas_starbucks_2025[[#This Row],[método_pago]],cambio_metodo_pago[#All],2,0)</f>
        <v>Aplicación móbil</v>
      </c>
      <c r="X3722" t="s">
        <v>7</v>
      </c>
      <c r="Y3722">
        <v>10</v>
      </c>
      <c r="Z3722" t="str">
        <f>VLOOKUP(ventas_starbucks_2025[[#This Row],[promoción_aplicada5]],promocion_cambiar[#All],2,0)</f>
        <v>2x1</v>
      </c>
      <c r="AA3722" t="s">
        <v>51</v>
      </c>
      <c r="AB3722" t="s">
        <v>52</v>
      </c>
      <c r="AC3722" t="s">
        <v>41</v>
      </c>
      <c r="AD3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22">
        <v>6.6</v>
      </c>
      <c r="AF3722">
        <v>3</v>
      </c>
      <c r="AG3722">
        <v>46</v>
      </c>
      <c r="AH3722">
        <v>44</v>
      </c>
    </row>
    <row r="3723" spans="1:34" x14ac:dyDescent="0.25">
      <c r="A3723" s="3" t="s">
        <v>3798</v>
      </c>
      <c r="B3723" s="1">
        <v>45753</v>
      </c>
      <c r="C3723" s="23">
        <f t="shared" si="290"/>
        <v>6</v>
      </c>
      <c r="D3723" s="23">
        <f t="shared" si="291"/>
        <v>7</v>
      </c>
      <c r="E3723" s="23" t="str">
        <f t="shared" si="292"/>
        <v>domingo</v>
      </c>
      <c r="F3723" s="23">
        <f t="shared" si="293"/>
        <v>4</v>
      </c>
      <c r="G3723" s="23" t="str">
        <f t="shared" si="294"/>
        <v>abril</v>
      </c>
      <c r="H3723" s="2">
        <v>0.73124999999999996</v>
      </c>
      <c r="I3723" t="s">
        <v>57</v>
      </c>
      <c r="J3723" t="str">
        <f>VLOOKUP(ventas_starbucks_2025[[#This Row],[sucursal]],cambio_sucursal[#All],2,0)</f>
        <v>Sucursal Avda Colón</v>
      </c>
      <c r="K3723" t="s">
        <v>48</v>
      </c>
      <c r="L3723" t="s">
        <v>49</v>
      </c>
      <c r="M3723" t="s">
        <v>50</v>
      </c>
      <c r="N3723" t="str">
        <f>IFERROR(VLOOKUP(ventas_starbucks_2025[[#This Row],[tamaño_sucio]],cambio_tamaño[#All],2,0),"Tamaño único")</f>
        <v>Mediano</v>
      </c>
      <c r="O3723">
        <v>1</v>
      </c>
      <c r="P3723">
        <v>1962.55</v>
      </c>
      <c r="Q3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3">
        <v>1962.55</v>
      </c>
      <c r="S3723" t="s">
        <v>31</v>
      </c>
      <c r="T3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3" t="str">
        <f>VLOOKUP(ventas_starbucks_2025[[#This Row],[canal_compra]],cambio_canal_compra[#All],2,0)</f>
        <v>Entrega domicilio</v>
      </c>
      <c r="V3723" t="s">
        <v>40</v>
      </c>
      <c r="W3723" t="str">
        <f>VLOOKUP(ventas_starbucks_2025[[#This Row],[método_pago]],cambio_metodo_pago[#All],2,0)</f>
        <v>Efectivo</v>
      </c>
      <c r="X3723" t="s">
        <v>22</v>
      </c>
      <c r="Y3723">
        <v>0</v>
      </c>
      <c r="Z3723" t="str">
        <f>VLOOKUP(ventas_starbucks_2025[[#This Row],[promoción_aplicada5]],promocion_cambiar[#All],2,0)</f>
        <v>Combo</v>
      </c>
      <c r="AA3723" t="s">
        <v>8</v>
      </c>
      <c r="AB3723" t="s">
        <v>32</v>
      </c>
      <c r="AC3723" t="s">
        <v>41</v>
      </c>
      <c r="AD3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23">
        <v>3.1</v>
      </c>
      <c r="AF3723">
        <v>3</v>
      </c>
      <c r="AG3723">
        <v>22</v>
      </c>
      <c r="AH3723">
        <v>21</v>
      </c>
    </row>
    <row r="3724" spans="1:34" x14ac:dyDescent="0.25">
      <c r="A3724" s="3" t="s">
        <v>3799</v>
      </c>
      <c r="B3724" s="1">
        <v>45722</v>
      </c>
      <c r="C3724" s="23">
        <f t="shared" si="290"/>
        <v>6</v>
      </c>
      <c r="D3724" s="23">
        <f t="shared" si="291"/>
        <v>4</v>
      </c>
      <c r="E3724" s="23" t="str">
        <f t="shared" si="292"/>
        <v>jueves</v>
      </c>
      <c r="F3724" s="23">
        <f t="shared" si="293"/>
        <v>3</v>
      </c>
      <c r="G3724" s="23" t="str">
        <f t="shared" si="294"/>
        <v>marzo</v>
      </c>
      <c r="H3724" s="2">
        <v>0.79791666666666672</v>
      </c>
      <c r="I3724" t="s">
        <v>26</v>
      </c>
      <c r="J3724" t="str">
        <f>VLOOKUP(ventas_starbucks_2025[[#This Row],[sucursal]],cambio_sucursal[#All],2,0)</f>
        <v>Sucursal San Lorenzo 47</v>
      </c>
      <c r="K3724" t="s">
        <v>58</v>
      </c>
      <c r="L3724" t="s">
        <v>39</v>
      </c>
      <c r="M3724" t="s">
        <v>4</v>
      </c>
      <c r="N3724" t="str">
        <f>IFERROR(VLOOKUP(ventas_starbucks_2025[[#This Row],[tamaño_sucio]],cambio_tamaño[#All],2,0),"Tamaño único")</f>
        <v>Tamaño único</v>
      </c>
      <c r="O3724">
        <v>4</v>
      </c>
      <c r="P3724">
        <v>1355.03</v>
      </c>
      <c r="Q3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4">
        <v>5420.12</v>
      </c>
      <c r="S3724" t="s">
        <v>15</v>
      </c>
      <c r="T3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24" t="str">
        <f>VLOOKUP(ventas_starbucks_2025[[#This Row],[canal_compra]],cambio_canal_compra[#All],2,0)</f>
        <v>Para llevar</v>
      </c>
      <c r="V3724" t="s">
        <v>6</v>
      </c>
      <c r="W3724" t="str">
        <f>VLOOKUP(ventas_starbucks_2025[[#This Row],[método_pago]],cambio_metodo_pago[#All],2,0)</f>
        <v>Aplicación móbil</v>
      </c>
      <c r="X3724" t="s">
        <v>7</v>
      </c>
      <c r="Y3724">
        <v>0</v>
      </c>
      <c r="Z3724" t="str">
        <f>VLOOKUP(ventas_starbucks_2025[[#This Row],[promoción_aplicada5]],promocion_cambiar[#All],2,0)</f>
        <v>Ninguna</v>
      </c>
      <c r="AA3724" t="s">
        <v>17</v>
      </c>
      <c r="AB3724" t="s">
        <v>23</v>
      </c>
      <c r="AC3724" t="s">
        <v>41</v>
      </c>
      <c r="AD3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24">
        <v>14.4</v>
      </c>
      <c r="AF3724">
        <v>3</v>
      </c>
      <c r="AG3724">
        <v>29</v>
      </c>
      <c r="AH3724">
        <v>25</v>
      </c>
    </row>
    <row r="3725" spans="1:34" x14ac:dyDescent="0.25">
      <c r="A3725" s="3" t="s">
        <v>3800</v>
      </c>
      <c r="B3725" s="1">
        <v>45764</v>
      </c>
      <c r="C3725" s="23">
        <f t="shared" si="290"/>
        <v>17</v>
      </c>
      <c r="D3725" s="23">
        <f t="shared" si="291"/>
        <v>4</v>
      </c>
      <c r="E3725" s="1" t="str">
        <f t="shared" si="292"/>
        <v>jueves</v>
      </c>
      <c r="F3725" s="23">
        <f t="shared" si="293"/>
        <v>4</v>
      </c>
      <c r="G3725" s="1" t="str">
        <f t="shared" si="294"/>
        <v>abril</v>
      </c>
      <c r="H3725" s="2">
        <v>0.33402777777777776</v>
      </c>
      <c r="I3725" t="s">
        <v>1</v>
      </c>
      <c r="J3725" t="str">
        <f>VLOOKUP(ventas_starbucks_2025[[#This Row],[sucursal]],cambio_sucursal[#All],2,0)</f>
        <v>Sucursal Nueva Córdoba</v>
      </c>
      <c r="K3725" t="s">
        <v>20</v>
      </c>
      <c r="L3725" t="s">
        <v>21</v>
      </c>
      <c r="M3725" t="s">
        <v>4</v>
      </c>
      <c r="N3725" t="str">
        <f>IFERROR(VLOOKUP(ventas_starbucks_2025[[#This Row],[tamaño_sucio]],cambio_tamaño[#All],2,0),"Tamaño único")</f>
        <v>Tamaño único</v>
      </c>
      <c r="O3725">
        <v>4</v>
      </c>
      <c r="P3725">
        <v>854.01</v>
      </c>
      <c r="Q3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25">
        <v>3416.04</v>
      </c>
      <c r="S3725" t="s">
        <v>31</v>
      </c>
      <c r="T3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5" t="str">
        <f>VLOOKUP(ventas_starbucks_2025[[#This Row],[canal_compra]],cambio_canal_compra[#All],2,0)</f>
        <v>Entrega domicilio</v>
      </c>
      <c r="V3725" t="s">
        <v>16</v>
      </c>
      <c r="W3725" t="str">
        <f>VLOOKUP(ventas_starbucks_2025[[#This Row],[método_pago]],cambio_metodo_pago[#All],2,0)</f>
        <v>Tarjeta</v>
      </c>
      <c r="X3725" t="s">
        <v>7</v>
      </c>
      <c r="Y3725">
        <v>0</v>
      </c>
      <c r="Z3725" t="str">
        <f>VLOOKUP(ventas_starbucks_2025[[#This Row],[promoción_aplicada5]],promocion_cambiar[#All],2,0)</f>
        <v>Ninguna</v>
      </c>
      <c r="AA3725" t="s">
        <v>17</v>
      </c>
      <c r="AB3725" t="s">
        <v>18</v>
      </c>
      <c r="AC3725" t="s">
        <v>24</v>
      </c>
      <c r="AD3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25">
        <v>3.7</v>
      </c>
      <c r="AF3725">
        <v>5</v>
      </c>
      <c r="AG3725">
        <v>38</v>
      </c>
      <c r="AH3725">
        <v>34</v>
      </c>
    </row>
    <row r="3726" spans="1:34" x14ac:dyDescent="0.25">
      <c r="A3726" s="3" t="s">
        <v>3801</v>
      </c>
      <c r="B3726" s="1">
        <v>45728</v>
      </c>
      <c r="C3726" s="23">
        <f t="shared" si="290"/>
        <v>12</v>
      </c>
      <c r="D3726" s="23">
        <f t="shared" si="291"/>
        <v>3</v>
      </c>
      <c r="E3726" s="23" t="str">
        <f t="shared" si="292"/>
        <v>miércoles</v>
      </c>
      <c r="F3726" s="23">
        <f t="shared" si="293"/>
        <v>3</v>
      </c>
      <c r="G3726" s="23" t="str">
        <f t="shared" si="294"/>
        <v>marzo</v>
      </c>
      <c r="H3726" s="2">
        <v>0.42499999999999999</v>
      </c>
      <c r="I3726" t="s">
        <v>12</v>
      </c>
      <c r="J3726" t="str">
        <f>VLOOKUP(ventas_starbucks_2025[[#This Row],[sucursal]],cambio_sucursal[#All],2,0)</f>
        <v>Sucursal Córdoba Shopping</v>
      </c>
      <c r="K3726" t="s">
        <v>130</v>
      </c>
      <c r="L3726" t="s">
        <v>65</v>
      </c>
      <c r="M3726" t="s">
        <v>4</v>
      </c>
      <c r="N3726" t="str">
        <f>IFERROR(VLOOKUP(ventas_starbucks_2025[[#This Row],[tamaño_sucio]],cambio_tamaño[#All],2,0),"Tamaño único")</f>
        <v>Tamaño único</v>
      </c>
      <c r="O3726">
        <v>2</v>
      </c>
      <c r="P3726">
        <v>1667.45</v>
      </c>
      <c r="Q3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6">
        <v>3334.9</v>
      </c>
      <c r="S3726" t="s">
        <v>15</v>
      </c>
      <c r="T3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6" t="str">
        <f>VLOOKUP(ventas_starbucks_2025[[#This Row],[canal_compra]],cambio_canal_compra[#All],2,0)</f>
        <v>Para llevar</v>
      </c>
      <c r="V3726" t="s">
        <v>16</v>
      </c>
      <c r="W3726" t="str">
        <f>VLOOKUP(ventas_starbucks_2025[[#This Row],[método_pago]],cambio_metodo_pago[#All],2,0)</f>
        <v>Tarjeta</v>
      </c>
      <c r="X3726" t="s">
        <v>7</v>
      </c>
      <c r="Y3726">
        <v>10</v>
      </c>
      <c r="Z3726" t="str">
        <f>VLOOKUP(ventas_starbucks_2025[[#This Row],[promoción_aplicada5]],promocion_cambiar[#All],2,0)</f>
        <v>Hora Feliz</v>
      </c>
      <c r="AA3726" t="s">
        <v>36</v>
      </c>
      <c r="AB3726" t="s">
        <v>52</v>
      </c>
      <c r="AC3726" t="s">
        <v>24</v>
      </c>
      <c r="AD3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26">
        <v>14.6</v>
      </c>
      <c r="AF3726">
        <v>1</v>
      </c>
      <c r="AG3726">
        <v>30</v>
      </c>
      <c r="AH3726">
        <v>28</v>
      </c>
    </row>
    <row r="3727" spans="1:34" x14ac:dyDescent="0.25">
      <c r="A3727" s="3" t="s">
        <v>3802</v>
      </c>
      <c r="B3727" s="1">
        <v>45687</v>
      </c>
      <c r="C3727" s="23">
        <f t="shared" si="290"/>
        <v>30</v>
      </c>
      <c r="D3727" s="23">
        <f t="shared" si="291"/>
        <v>4</v>
      </c>
      <c r="E3727" s="1" t="str">
        <f t="shared" si="292"/>
        <v>jueves</v>
      </c>
      <c r="F3727" s="23">
        <f t="shared" si="293"/>
        <v>1</v>
      </c>
      <c r="G3727" s="1" t="str">
        <f t="shared" si="294"/>
        <v>enero</v>
      </c>
      <c r="H3727" s="2">
        <v>0.31458333333333333</v>
      </c>
      <c r="I3727" t="s">
        <v>57</v>
      </c>
      <c r="J3727" t="str">
        <f>VLOOKUP(ventas_starbucks_2025[[#This Row],[sucursal]],cambio_sucursal[#All],2,0)</f>
        <v>Sucursal Avda Colón</v>
      </c>
      <c r="K3727" t="s">
        <v>27</v>
      </c>
      <c r="L3727" t="s">
        <v>28</v>
      </c>
      <c r="M3727" t="s">
        <v>4</v>
      </c>
      <c r="N3727" t="str">
        <f>IFERROR(VLOOKUP(ventas_starbucks_2025[[#This Row],[tamaño_sucio]],cambio_tamaño[#All],2,0),"Tamaño único")</f>
        <v>Tamaño único</v>
      </c>
      <c r="O3727">
        <v>5</v>
      </c>
      <c r="P3727">
        <v>2877.37</v>
      </c>
      <c r="Q3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27">
        <v>14386.85</v>
      </c>
      <c r="S3727" t="s">
        <v>31</v>
      </c>
      <c r="T3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27" t="str">
        <f>VLOOKUP(ventas_starbucks_2025[[#This Row],[canal_compra]],cambio_canal_compra[#All],2,0)</f>
        <v>Entrega domicilio</v>
      </c>
      <c r="V3727" t="s">
        <v>40</v>
      </c>
      <c r="W3727" t="str">
        <f>VLOOKUP(ventas_starbucks_2025[[#This Row],[método_pago]],cambio_metodo_pago[#All],2,0)</f>
        <v>Efectivo</v>
      </c>
      <c r="X3727" t="s">
        <v>7</v>
      </c>
      <c r="Y3727">
        <v>15</v>
      </c>
      <c r="Z3727" t="str">
        <f>VLOOKUP(ventas_starbucks_2025[[#This Row],[promoción_aplicada5]],promocion_cambiar[#All],2,0)</f>
        <v>Combo</v>
      </c>
      <c r="AA3727" t="s">
        <v>8</v>
      </c>
      <c r="AB3727" t="s">
        <v>29</v>
      </c>
      <c r="AC3727" t="s">
        <v>10</v>
      </c>
      <c r="AD3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27">
        <v>2.2000000000000002</v>
      </c>
      <c r="AF3727">
        <v>1</v>
      </c>
      <c r="AG3727">
        <v>46</v>
      </c>
      <c r="AH3727">
        <v>41</v>
      </c>
    </row>
    <row r="3728" spans="1:34" x14ac:dyDescent="0.25">
      <c r="A3728" s="3" t="s">
        <v>3803</v>
      </c>
      <c r="B3728" s="1">
        <v>45704</v>
      </c>
      <c r="C3728" s="23">
        <f t="shared" si="290"/>
        <v>16</v>
      </c>
      <c r="D3728" s="23">
        <f t="shared" si="291"/>
        <v>7</v>
      </c>
      <c r="E3728" s="23" t="str">
        <f t="shared" si="292"/>
        <v>domingo</v>
      </c>
      <c r="F3728" s="23">
        <f t="shared" si="293"/>
        <v>2</v>
      </c>
      <c r="G3728" s="23" t="str">
        <f t="shared" si="294"/>
        <v>febrero</v>
      </c>
      <c r="H3728" s="2">
        <v>0.68611111111111112</v>
      </c>
      <c r="I3728" t="s">
        <v>1</v>
      </c>
      <c r="J3728" t="str">
        <f>VLOOKUP(ventas_starbucks_2025[[#This Row],[sucursal]],cambio_sucursal[#All],2,0)</f>
        <v>Sucursal Nueva Córdoba</v>
      </c>
      <c r="K3728" t="s">
        <v>115</v>
      </c>
      <c r="L3728" t="s">
        <v>21</v>
      </c>
      <c r="M3728" t="s">
        <v>4</v>
      </c>
      <c r="N3728" t="str">
        <f>IFERROR(VLOOKUP(ventas_starbucks_2025[[#This Row],[tamaño_sucio]],cambio_tamaño[#All],2,0),"Tamaño único")</f>
        <v>Tamaño único</v>
      </c>
      <c r="O3728">
        <v>2</v>
      </c>
      <c r="P3728">
        <v>1121.44</v>
      </c>
      <c r="Q3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8">
        <v>2242.88</v>
      </c>
      <c r="S3728" t="s">
        <v>5</v>
      </c>
      <c r="T3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8" t="str">
        <f>VLOOKUP(ventas_starbucks_2025[[#This Row],[canal_compra]],cambio_canal_compra[#All],2,0)</f>
        <v>En tienda</v>
      </c>
      <c r="V3728" t="s">
        <v>16</v>
      </c>
      <c r="W3728" t="str">
        <f>VLOOKUP(ventas_starbucks_2025[[#This Row],[método_pago]],cambio_metodo_pago[#All],2,0)</f>
        <v>Tarjeta</v>
      </c>
      <c r="X3728" t="s">
        <v>22</v>
      </c>
      <c r="Y3728">
        <v>0</v>
      </c>
      <c r="Z3728" t="str">
        <f>VLOOKUP(ventas_starbucks_2025[[#This Row],[promoción_aplicada5]],promocion_cambiar[#All],2,0)</f>
        <v>Hora Feliz</v>
      </c>
      <c r="AA3728" t="s">
        <v>36</v>
      </c>
      <c r="AB3728" t="s">
        <v>18</v>
      </c>
      <c r="AC3728" t="s">
        <v>24</v>
      </c>
      <c r="AD3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28">
        <v>4.2</v>
      </c>
      <c r="AF3728">
        <v>4</v>
      </c>
      <c r="AG3728">
        <v>33</v>
      </c>
      <c r="AH3728">
        <v>31</v>
      </c>
    </row>
    <row r="3729" spans="1:34" x14ac:dyDescent="0.25">
      <c r="A3729" s="3" t="s">
        <v>3804</v>
      </c>
      <c r="B3729" s="1">
        <v>45741</v>
      </c>
      <c r="C3729" s="23">
        <f t="shared" si="290"/>
        <v>25</v>
      </c>
      <c r="D3729" s="23">
        <f t="shared" si="291"/>
        <v>2</v>
      </c>
      <c r="E3729" s="23" t="str">
        <f t="shared" si="292"/>
        <v>martes</v>
      </c>
      <c r="F3729" s="23">
        <f t="shared" si="293"/>
        <v>3</v>
      </c>
      <c r="G3729" s="23" t="str">
        <f t="shared" si="294"/>
        <v>marzo</v>
      </c>
      <c r="H3729" s="2">
        <v>0.54027777777777775</v>
      </c>
      <c r="I3729" t="s">
        <v>26</v>
      </c>
      <c r="J3729" t="str">
        <f>VLOOKUP(ventas_starbucks_2025[[#This Row],[sucursal]],cambio_sucursal[#All],2,0)</f>
        <v>Sucursal San Lorenzo 47</v>
      </c>
      <c r="K3729" t="s">
        <v>48</v>
      </c>
      <c r="L3729" t="s">
        <v>49</v>
      </c>
      <c r="M3729" t="s">
        <v>50</v>
      </c>
      <c r="N3729" t="str">
        <f>IFERROR(VLOOKUP(ventas_starbucks_2025[[#This Row],[tamaño_sucio]],cambio_tamaño[#All],2,0),"Tamaño único")</f>
        <v>Mediano</v>
      </c>
      <c r="O3729">
        <v>1</v>
      </c>
      <c r="P3729">
        <v>1940.43</v>
      </c>
      <c r="Q3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9">
        <v>1940.43</v>
      </c>
      <c r="S3729" t="s">
        <v>5</v>
      </c>
      <c r="T3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9" t="str">
        <f>VLOOKUP(ventas_starbucks_2025[[#This Row],[canal_compra]],cambio_canal_compra[#All],2,0)</f>
        <v>En tienda</v>
      </c>
      <c r="V3729" t="s">
        <v>6</v>
      </c>
      <c r="W3729" t="str">
        <f>VLOOKUP(ventas_starbucks_2025[[#This Row],[método_pago]],cambio_metodo_pago[#All],2,0)</f>
        <v>Aplicación móbil</v>
      </c>
      <c r="X3729" t="s">
        <v>7</v>
      </c>
      <c r="Y3729">
        <v>0</v>
      </c>
      <c r="Z3729" t="str">
        <f>VLOOKUP(ventas_starbucks_2025[[#This Row],[promoción_aplicada5]],promocion_cambiar[#All],2,0)</f>
        <v>Ninguna</v>
      </c>
      <c r="AA3729" t="s">
        <v>17</v>
      </c>
      <c r="AB3729" t="s">
        <v>18</v>
      </c>
      <c r="AC3729" t="s">
        <v>24</v>
      </c>
      <c r="AD3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29">
        <v>6.3</v>
      </c>
      <c r="AF3729">
        <v>4</v>
      </c>
      <c r="AG3729">
        <v>14</v>
      </c>
      <c r="AH3729">
        <v>13</v>
      </c>
    </row>
    <row r="3730" spans="1:34" x14ac:dyDescent="0.25">
      <c r="A3730" s="3" t="s">
        <v>3805</v>
      </c>
      <c r="B3730" s="1">
        <v>45665</v>
      </c>
      <c r="C3730" s="23">
        <f t="shared" si="290"/>
        <v>8</v>
      </c>
      <c r="D3730" s="23">
        <f t="shared" si="291"/>
        <v>3</v>
      </c>
      <c r="E3730" s="1" t="str">
        <f t="shared" si="292"/>
        <v>miércoles</v>
      </c>
      <c r="F3730" s="23">
        <f t="shared" si="293"/>
        <v>1</v>
      </c>
      <c r="G3730" s="1" t="str">
        <f t="shared" si="294"/>
        <v>enero</v>
      </c>
      <c r="H3730" s="2">
        <v>0.33402777777777776</v>
      </c>
      <c r="I3730" t="s">
        <v>12</v>
      </c>
      <c r="J3730" t="str">
        <f>VLOOKUP(ventas_starbucks_2025[[#This Row],[sucursal]],cambio_sucursal[#All],2,0)</f>
        <v>Sucursal Córdoba Shopping</v>
      </c>
      <c r="K3730" t="s">
        <v>13</v>
      </c>
      <c r="L3730" t="s">
        <v>14</v>
      </c>
      <c r="M3730" t="s">
        <v>4</v>
      </c>
      <c r="N3730" t="str">
        <f>IFERROR(VLOOKUP(ventas_starbucks_2025[[#This Row],[tamaño_sucio]],cambio_tamaño[#All],2,0),"Tamaño único")</f>
        <v>Tamaño único</v>
      </c>
      <c r="O3730">
        <v>5</v>
      </c>
      <c r="P3730">
        <v>1704.89</v>
      </c>
      <c r="Q3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0">
        <v>8524.4500000000007</v>
      </c>
      <c r="S3730" t="s">
        <v>5</v>
      </c>
      <c r="T3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30" t="str">
        <f>VLOOKUP(ventas_starbucks_2025[[#This Row],[canal_compra]],cambio_canal_compra[#All],2,0)</f>
        <v>En tienda</v>
      </c>
      <c r="V3730" t="s">
        <v>40</v>
      </c>
      <c r="W3730" t="str">
        <f>VLOOKUP(ventas_starbucks_2025[[#This Row],[método_pago]],cambio_metodo_pago[#All],2,0)</f>
        <v>Efectivo</v>
      </c>
      <c r="X3730" t="s">
        <v>7</v>
      </c>
      <c r="Y3730">
        <v>0</v>
      </c>
      <c r="Z3730" t="str">
        <f>VLOOKUP(ventas_starbucks_2025[[#This Row],[promoción_aplicada5]],promocion_cambiar[#All],2,0)</f>
        <v>Ninguna</v>
      </c>
      <c r="AA3730" t="s">
        <v>17</v>
      </c>
      <c r="AB3730" t="s">
        <v>29</v>
      </c>
      <c r="AC3730" t="s">
        <v>24</v>
      </c>
      <c r="AD3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30">
        <v>4.9000000000000004</v>
      </c>
      <c r="AF3730">
        <v>3</v>
      </c>
      <c r="AG3730">
        <v>35</v>
      </c>
      <c r="AH3730">
        <v>30</v>
      </c>
    </row>
    <row r="3731" spans="1:34" x14ac:dyDescent="0.25">
      <c r="A3731" s="3" t="s">
        <v>3806</v>
      </c>
      <c r="B3731" s="1">
        <v>45712</v>
      </c>
      <c r="C3731" s="23">
        <f t="shared" si="290"/>
        <v>24</v>
      </c>
      <c r="D3731" s="23">
        <f t="shared" si="291"/>
        <v>1</v>
      </c>
      <c r="E3731" s="23" t="str">
        <f t="shared" si="292"/>
        <v>lunes</v>
      </c>
      <c r="F3731" s="23">
        <f t="shared" si="293"/>
        <v>2</v>
      </c>
      <c r="G3731" s="23" t="str">
        <f t="shared" si="294"/>
        <v>febrero</v>
      </c>
      <c r="H3731" s="2">
        <v>0.76458333333333328</v>
      </c>
      <c r="I3731" t="s">
        <v>1</v>
      </c>
      <c r="J3731" t="str">
        <f>VLOOKUP(ventas_starbucks_2025[[#This Row],[sucursal]],cambio_sucursal[#All],2,0)</f>
        <v>Sucursal Nueva Córdoba</v>
      </c>
      <c r="K3731" t="s">
        <v>132</v>
      </c>
      <c r="L3731" t="s">
        <v>35</v>
      </c>
      <c r="M3731" t="s">
        <v>4</v>
      </c>
      <c r="N3731" t="str">
        <f>IFERROR(VLOOKUP(ventas_starbucks_2025[[#This Row],[tamaño_sucio]],cambio_tamaño[#All],2,0),"Tamaño único")</f>
        <v>Tamaño único</v>
      </c>
      <c r="O3731">
        <v>2</v>
      </c>
      <c r="P3731">
        <v>1231.9000000000001</v>
      </c>
      <c r="Q3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1">
        <v>2463.8000000000002</v>
      </c>
      <c r="S3731" t="s">
        <v>5</v>
      </c>
      <c r="T3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1" t="str">
        <f>VLOOKUP(ventas_starbucks_2025[[#This Row],[canal_compra]],cambio_canal_compra[#All],2,0)</f>
        <v>En tienda</v>
      </c>
      <c r="V3731" t="s">
        <v>16</v>
      </c>
      <c r="W3731" t="str">
        <f>VLOOKUP(ventas_starbucks_2025[[#This Row],[método_pago]],cambio_metodo_pago[#All],2,0)</f>
        <v>Tarjeta</v>
      </c>
      <c r="X3731" t="s">
        <v>22</v>
      </c>
      <c r="Y3731">
        <v>0</v>
      </c>
      <c r="Z3731" t="str">
        <f>VLOOKUP(ventas_starbucks_2025[[#This Row],[promoción_aplicada5]],promocion_cambiar[#All],2,0)</f>
        <v>2x1</v>
      </c>
      <c r="AA3731" t="s">
        <v>51</v>
      </c>
      <c r="AB3731" t="s">
        <v>29</v>
      </c>
      <c r="AC3731" t="s">
        <v>10</v>
      </c>
      <c r="AD3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31">
        <v>6.6</v>
      </c>
      <c r="AF3731">
        <v>5</v>
      </c>
      <c r="AG3731">
        <v>11</v>
      </c>
      <c r="AH3731">
        <v>9</v>
      </c>
    </row>
    <row r="3732" spans="1:34" x14ac:dyDescent="0.25">
      <c r="A3732" s="3" t="s">
        <v>3807</v>
      </c>
      <c r="B3732" s="1">
        <v>45686</v>
      </c>
      <c r="C3732" s="23">
        <f t="shared" si="290"/>
        <v>29</v>
      </c>
      <c r="D3732" s="23">
        <f t="shared" si="291"/>
        <v>3</v>
      </c>
      <c r="E3732" s="23" t="str">
        <f t="shared" si="292"/>
        <v>miércoles</v>
      </c>
      <c r="F3732" s="23">
        <f t="shared" si="293"/>
        <v>1</v>
      </c>
      <c r="G3732" s="23" t="str">
        <f t="shared" si="294"/>
        <v>enero</v>
      </c>
      <c r="H3732" s="2">
        <v>0.65347222222222223</v>
      </c>
      <c r="I3732" t="s">
        <v>57</v>
      </c>
      <c r="J3732" t="str">
        <f>VLOOKUP(ventas_starbucks_2025[[#This Row],[sucursal]],cambio_sucursal[#All],2,0)</f>
        <v>Sucursal Avda Colón</v>
      </c>
      <c r="K3732" t="s">
        <v>82</v>
      </c>
      <c r="L3732" t="s">
        <v>28</v>
      </c>
      <c r="M3732" t="s">
        <v>4</v>
      </c>
      <c r="N3732" t="str">
        <f>IFERROR(VLOOKUP(ventas_starbucks_2025[[#This Row],[tamaño_sucio]],cambio_tamaño[#All],2,0),"Tamaño único")</f>
        <v>Tamaño único</v>
      </c>
      <c r="O3732">
        <v>4</v>
      </c>
      <c r="P3732">
        <v>2540.42</v>
      </c>
      <c r="Q3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32">
        <v>10161.68</v>
      </c>
      <c r="S3732" t="s">
        <v>31</v>
      </c>
      <c r="T3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32" t="str">
        <f>VLOOKUP(ventas_starbucks_2025[[#This Row],[canal_compra]],cambio_canal_compra[#All],2,0)</f>
        <v>Entrega domicilio</v>
      </c>
      <c r="V3732" t="s">
        <v>16</v>
      </c>
      <c r="W3732" t="str">
        <f>VLOOKUP(ventas_starbucks_2025[[#This Row],[método_pago]],cambio_metodo_pago[#All],2,0)</f>
        <v>Tarjeta</v>
      </c>
      <c r="X3732" t="s">
        <v>7</v>
      </c>
      <c r="Y3732">
        <v>10</v>
      </c>
      <c r="Z3732" t="str">
        <f>VLOOKUP(ventas_starbucks_2025[[#This Row],[promoción_aplicada5]],promocion_cambiar[#All],2,0)</f>
        <v>2x1</v>
      </c>
      <c r="AA3732" t="s">
        <v>51</v>
      </c>
      <c r="AB3732" t="s">
        <v>32</v>
      </c>
      <c r="AC3732" t="s">
        <v>41</v>
      </c>
      <c r="AD3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32">
        <v>8.5</v>
      </c>
      <c r="AF3732">
        <v>3</v>
      </c>
      <c r="AG3732">
        <v>27</v>
      </c>
      <c r="AH3732">
        <v>23</v>
      </c>
    </row>
    <row r="3733" spans="1:34" x14ac:dyDescent="0.25">
      <c r="A3733" s="3" t="s">
        <v>3808</v>
      </c>
      <c r="B3733" s="1">
        <v>45762</v>
      </c>
      <c r="C3733" s="23">
        <f t="shared" si="290"/>
        <v>15</v>
      </c>
      <c r="D3733" s="23">
        <f t="shared" si="291"/>
        <v>2</v>
      </c>
      <c r="E3733" s="23" t="str">
        <f t="shared" si="292"/>
        <v>martes</v>
      </c>
      <c r="F3733" s="23">
        <f t="shared" si="293"/>
        <v>4</v>
      </c>
      <c r="G3733" s="23" t="str">
        <f t="shared" si="294"/>
        <v>abril</v>
      </c>
      <c r="H3733" s="2">
        <v>0.61805555555555558</v>
      </c>
      <c r="I3733" t="s">
        <v>12</v>
      </c>
      <c r="J3733" t="str">
        <f>VLOOKUP(ventas_starbucks_2025[[#This Row],[sucursal]],cambio_sucursal[#All],2,0)</f>
        <v>Sucursal Córdoba Shopping</v>
      </c>
      <c r="K3733" t="s">
        <v>38</v>
      </c>
      <c r="L3733" t="s">
        <v>39</v>
      </c>
      <c r="M3733" t="s">
        <v>4</v>
      </c>
      <c r="N3733" t="str">
        <f>IFERROR(VLOOKUP(ventas_starbucks_2025[[#This Row],[tamaño_sucio]],cambio_tamaño[#All],2,0),"Tamaño único")</f>
        <v>Tamaño único</v>
      </c>
      <c r="O3733">
        <v>2</v>
      </c>
      <c r="P3733">
        <v>1170.45</v>
      </c>
      <c r="Q3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3">
        <v>2340.9</v>
      </c>
      <c r="S3733" t="s">
        <v>15</v>
      </c>
      <c r="T3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3" t="str">
        <f>VLOOKUP(ventas_starbucks_2025[[#This Row],[canal_compra]],cambio_canal_compra[#All],2,0)</f>
        <v>Para llevar</v>
      </c>
      <c r="V3733" t="s">
        <v>6</v>
      </c>
      <c r="W3733" t="str">
        <f>VLOOKUP(ventas_starbucks_2025[[#This Row],[método_pago]],cambio_metodo_pago[#All],2,0)</f>
        <v>Aplicación móbil</v>
      </c>
      <c r="X3733" t="s">
        <v>7</v>
      </c>
      <c r="Y3733">
        <v>10</v>
      </c>
      <c r="Z3733" t="str">
        <f>VLOOKUP(ventas_starbucks_2025[[#This Row],[promoción_aplicada5]],promocion_cambiar[#All],2,0)</f>
        <v>Ninguna</v>
      </c>
      <c r="AA3733" t="s">
        <v>17</v>
      </c>
      <c r="AB3733" t="s">
        <v>9</v>
      </c>
      <c r="AC3733" t="s">
        <v>24</v>
      </c>
      <c r="AD3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33">
        <v>5.8</v>
      </c>
      <c r="AF3733">
        <v>3</v>
      </c>
      <c r="AG3733">
        <v>27</v>
      </c>
      <c r="AH3733">
        <v>25</v>
      </c>
    </row>
    <row r="3734" spans="1:34" x14ac:dyDescent="0.25">
      <c r="A3734" s="3" t="s">
        <v>3809</v>
      </c>
      <c r="B3734" s="1">
        <v>45694</v>
      </c>
      <c r="C3734" s="23">
        <f t="shared" si="290"/>
        <v>6</v>
      </c>
      <c r="D3734" s="23">
        <f t="shared" si="291"/>
        <v>4</v>
      </c>
      <c r="E3734" s="1" t="str">
        <f t="shared" si="292"/>
        <v>jueves</v>
      </c>
      <c r="F3734" s="23">
        <f t="shared" si="293"/>
        <v>2</v>
      </c>
      <c r="G3734" s="1" t="str">
        <f t="shared" si="294"/>
        <v>febrero</v>
      </c>
      <c r="H3734" s="2">
        <v>0.49375000000000002</v>
      </c>
      <c r="I3734" t="s">
        <v>12</v>
      </c>
      <c r="J3734" t="str">
        <f>VLOOKUP(ventas_starbucks_2025[[#This Row],[sucursal]],cambio_sucursal[#All],2,0)</f>
        <v>Sucursal Córdoba Shopping</v>
      </c>
      <c r="K3734" t="s">
        <v>69</v>
      </c>
      <c r="L3734" t="s">
        <v>70</v>
      </c>
      <c r="M3734" t="s">
        <v>55</v>
      </c>
      <c r="N3734" t="str">
        <f>IFERROR(VLOOKUP(ventas_starbucks_2025[[#This Row],[tamaño_sucio]],cambio_tamaño[#All],2,0),"Tamaño único")</f>
        <v>Pequeño</v>
      </c>
      <c r="O3734">
        <v>3</v>
      </c>
      <c r="P3734">
        <v>1501.82</v>
      </c>
      <c r="Q3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4">
        <v>4505.46</v>
      </c>
      <c r="S3734" t="s">
        <v>5</v>
      </c>
      <c r="T3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4" t="str">
        <f>VLOOKUP(ventas_starbucks_2025[[#This Row],[canal_compra]],cambio_canal_compra[#All],2,0)</f>
        <v>En tienda</v>
      </c>
      <c r="V3734" t="s">
        <v>6</v>
      </c>
      <c r="W3734" t="str">
        <f>VLOOKUP(ventas_starbucks_2025[[#This Row],[método_pago]],cambio_metodo_pago[#All],2,0)</f>
        <v>Aplicación móbil</v>
      </c>
      <c r="X3734" t="s">
        <v>7</v>
      </c>
      <c r="Y3734">
        <v>0</v>
      </c>
      <c r="Z3734" t="str">
        <f>VLOOKUP(ventas_starbucks_2025[[#This Row],[promoción_aplicada5]],promocion_cambiar[#All],2,0)</f>
        <v>Hora Feliz</v>
      </c>
      <c r="AA3734" t="s">
        <v>36</v>
      </c>
      <c r="AB3734" t="s">
        <v>52</v>
      </c>
      <c r="AC3734" t="s">
        <v>24</v>
      </c>
      <c r="AD3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34">
        <v>5.9</v>
      </c>
      <c r="AF3734">
        <v>3</v>
      </c>
      <c r="AG3734">
        <v>13</v>
      </c>
      <c r="AH3734">
        <v>10</v>
      </c>
    </row>
    <row r="3735" spans="1:34" x14ac:dyDescent="0.25">
      <c r="A3735" s="3" t="s">
        <v>3810</v>
      </c>
      <c r="B3735" s="1">
        <v>45665</v>
      </c>
      <c r="C3735" s="23">
        <f t="shared" si="290"/>
        <v>8</v>
      </c>
      <c r="D3735" s="23">
        <f t="shared" si="291"/>
        <v>3</v>
      </c>
      <c r="E3735" s="23" t="str">
        <f t="shared" si="292"/>
        <v>miércoles</v>
      </c>
      <c r="F3735" s="23">
        <f t="shared" si="293"/>
        <v>1</v>
      </c>
      <c r="G3735" s="23" t="str">
        <f t="shared" si="294"/>
        <v>enero</v>
      </c>
      <c r="H3735" s="2">
        <v>0.42291666666666666</v>
      </c>
      <c r="I3735" t="s">
        <v>1</v>
      </c>
      <c r="J3735" t="str">
        <f>VLOOKUP(ventas_starbucks_2025[[#This Row],[sucursal]],cambio_sucursal[#All],2,0)</f>
        <v>Sucursal Nueva Córdoba</v>
      </c>
      <c r="K3735" t="s">
        <v>13</v>
      </c>
      <c r="L3735" t="s">
        <v>14</v>
      </c>
      <c r="M3735" t="s">
        <v>4</v>
      </c>
      <c r="N3735" t="str">
        <f>IFERROR(VLOOKUP(ventas_starbucks_2025[[#This Row],[tamaño_sucio]],cambio_tamaño[#All],2,0),"Tamaño único")</f>
        <v>Tamaño único</v>
      </c>
      <c r="O3735">
        <v>3</v>
      </c>
      <c r="P3735">
        <v>1737.37</v>
      </c>
      <c r="Q3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5">
        <v>5212.1099999999997</v>
      </c>
      <c r="S3735" t="s">
        <v>31</v>
      </c>
      <c r="T3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35" t="str">
        <f>VLOOKUP(ventas_starbucks_2025[[#This Row],[canal_compra]],cambio_canal_compra[#All],2,0)</f>
        <v>Entrega domicilio</v>
      </c>
      <c r="V3735" t="s">
        <v>6</v>
      </c>
      <c r="W3735" t="str">
        <f>VLOOKUP(ventas_starbucks_2025[[#This Row],[método_pago]],cambio_metodo_pago[#All],2,0)</f>
        <v>Aplicación móbil</v>
      </c>
      <c r="X3735" t="s">
        <v>7</v>
      </c>
      <c r="Y3735">
        <v>10</v>
      </c>
      <c r="Z3735" t="str">
        <f>VLOOKUP(ventas_starbucks_2025[[#This Row],[promoción_aplicada5]],promocion_cambiar[#All],2,0)</f>
        <v>2x1</v>
      </c>
      <c r="AA3735" t="s">
        <v>51</v>
      </c>
      <c r="AB3735" t="s">
        <v>23</v>
      </c>
      <c r="AC3735" t="s">
        <v>24</v>
      </c>
      <c r="AD3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35">
        <v>12.5</v>
      </c>
      <c r="AF3735">
        <v>4</v>
      </c>
      <c r="AG3735">
        <v>20</v>
      </c>
      <c r="AH3735">
        <v>17</v>
      </c>
    </row>
    <row r="3736" spans="1:34" x14ac:dyDescent="0.25">
      <c r="A3736" s="3" t="s">
        <v>3811</v>
      </c>
      <c r="B3736" s="1">
        <v>45711</v>
      </c>
      <c r="C3736" s="23">
        <f t="shared" si="290"/>
        <v>23</v>
      </c>
      <c r="D3736" s="23">
        <f t="shared" si="291"/>
        <v>7</v>
      </c>
      <c r="E3736" s="23" t="str">
        <f t="shared" si="292"/>
        <v>domingo</v>
      </c>
      <c r="F3736" s="23">
        <f t="shared" si="293"/>
        <v>2</v>
      </c>
      <c r="G3736" s="23" t="str">
        <f t="shared" si="294"/>
        <v>febrero</v>
      </c>
      <c r="H3736" s="2">
        <v>0.74861111111111112</v>
      </c>
      <c r="I3736" t="s">
        <v>12</v>
      </c>
      <c r="J3736" t="str">
        <f>VLOOKUP(ventas_starbucks_2025[[#This Row],[sucursal]],cambio_sucursal[#All],2,0)</f>
        <v>Sucursal Córdoba Shopping</v>
      </c>
      <c r="K3736" t="s">
        <v>101</v>
      </c>
      <c r="L3736" t="s">
        <v>3</v>
      </c>
      <c r="M3736" t="s">
        <v>4</v>
      </c>
      <c r="N3736" t="str">
        <f>IFERROR(VLOOKUP(ventas_starbucks_2025[[#This Row],[tamaño_sucio]],cambio_tamaño[#All],2,0),"Tamaño único")</f>
        <v>Tamaño único</v>
      </c>
      <c r="O3736">
        <v>4</v>
      </c>
      <c r="P3736">
        <v>2787.51</v>
      </c>
      <c r="Q3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36">
        <v>11150.04</v>
      </c>
      <c r="S3736" t="s">
        <v>15</v>
      </c>
      <c r="T3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36" t="str">
        <f>VLOOKUP(ventas_starbucks_2025[[#This Row],[canal_compra]],cambio_canal_compra[#All],2,0)</f>
        <v>Para llevar</v>
      </c>
      <c r="V3736" t="s">
        <v>40</v>
      </c>
      <c r="W3736" t="str">
        <f>VLOOKUP(ventas_starbucks_2025[[#This Row],[método_pago]],cambio_metodo_pago[#All],2,0)</f>
        <v>Efectivo</v>
      </c>
      <c r="X3736" t="s">
        <v>22</v>
      </c>
      <c r="Y3736">
        <v>0</v>
      </c>
      <c r="Z3736" t="str">
        <f>VLOOKUP(ventas_starbucks_2025[[#This Row],[promoción_aplicada5]],promocion_cambiar[#All],2,0)</f>
        <v>Hora Feliz</v>
      </c>
      <c r="AA3736" t="s">
        <v>36</v>
      </c>
      <c r="AB3736" t="s">
        <v>18</v>
      </c>
      <c r="AC3736" t="s">
        <v>41</v>
      </c>
      <c r="AD3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36">
        <v>10.8</v>
      </c>
      <c r="AF3736">
        <v>3</v>
      </c>
      <c r="AG3736">
        <v>20</v>
      </c>
      <c r="AH3736">
        <v>16</v>
      </c>
    </row>
    <row r="3737" spans="1:34" x14ac:dyDescent="0.25">
      <c r="A3737" s="3" t="s">
        <v>3812</v>
      </c>
      <c r="B3737" s="1">
        <v>45743</v>
      </c>
      <c r="C3737" s="23">
        <f t="shared" si="290"/>
        <v>27</v>
      </c>
      <c r="D3737" s="23">
        <f t="shared" si="291"/>
        <v>4</v>
      </c>
      <c r="E3737" s="1" t="str">
        <f t="shared" si="292"/>
        <v>jueves</v>
      </c>
      <c r="F3737" s="23">
        <f t="shared" si="293"/>
        <v>3</v>
      </c>
      <c r="G3737" s="1" t="str">
        <f t="shared" si="294"/>
        <v>marzo</v>
      </c>
      <c r="H3737" s="2">
        <v>0.8520833333333333</v>
      </c>
      <c r="I3737" t="s">
        <v>1</v>
      </c>
      <c r="J3737" t="str">
        <f>VLOOKUP(ventas_starbucks_2025[[#This Row],[sucursal]],cambio_sucursal[#All],2,0)</f>
        <v>Sucursal Nueva Córdoba</v>
      </c>
      <c r="K3737" t="s">
        <v>48</v>
      </c>
      <c r="L3737" t="s">
        <v>49</v>
      </c>
      <c r="M3737" t="s">
        <v>62</v>
      </c>
      <c r="N3737" t="str">
        <f>IFERROR(VLOOKUP(ventas_starbucks_2025[[#This Row],[tamaño_sucio]],cambio_tamaño[#All],2,0),"Tamaño único")</f>
        <v>Extra-Grande</v>
      </c>
      <c r="O3737">
        <v>1</v>
      </c>
      <c r="P3737">
        <v>2025.07</v>
      </c>
      <c r="Q3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37">
        <v>2025.07</v>
      </c>
      <c r="S3737" t="s">
        <v>31</v>
      </c>
      <c r="T3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7" t="str">
        <f>VLOOKUP(ventas_starbucks_2025[[#This Row],[canal_compra]],cambio_canal_compra[#All],2,0)</f>
        <v>Entrega domicilio</v>
      </c>
      <c r="V3737" t="s">
        <v>40</v>
      </c>
      <c r="W3737" t="str">
        <f>VLOOKUP(ventas_starbucks_2025[[#This Row],[método_pago]],cambio_metodo_pago[#All],2,0)</f>
        <v>Efectivo</v>
      </c>
      <c r="X3737" t="s">
        <v>22</v>
      </c>
      <c r="Y3737">
        <v>0</v>
      </c>
      <c r="Z3737" t="str">
        <f>VLOOKUP(ventas_starbucks_2025[[#This Row],[promoción_aplicada5]],promocion_cambiar[#All],2,0)</f>
        <v>Ninguna</v>
      </c>
      <c r="AA3737" t="s">
        <v>17</v>
      </c>
      <c r="AB3737" t="s">
        <v>23</v>
      </c>
      <c r="AC3737" t="s">
        <v>24</v>
      </c>
      <c r="AD3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37">
        <v>4.5999999999999996</v>
      </c>
      <c r="AF3737">
        <v>5</v>
      </c>
      <c r="AG3737">
        <v>43</v>
      </c>
      <c r="AH3737">
        <v>42</v>
      </c>
    </row>
    <row r="3738" spans="1:34" x14ac:dyDescent="0.25">
      <c r="A3738" s="3" t="s">
        <v>3813</v>
      </c>
      <c r="B3738" s="1">
        <v>45742</v>
      </c>
      <c r="C3738" s="23">
        <f t="shared" si="290"/>
        <v>26</v>
      </c>
      <c r="D3738" s="23">
        <f t="shared" si="291"/>
        <v>3</v>
      </c>
      <c r="E3738" s="23" t="str">
        <f t="shared" si="292"/>
        <v>miércoles</v>
      </c>
      <c r="F3738" s="23">
        <f t="shared" si="293"/>
        <v>3</v>
      </c>
      <c r="G3738" s="23" t="str">
        <f t="shared" si="294"/>
        <v>marzo</v>
      </c>
      <c r="H3738" s="2">
        <v>0.68194444444444446</v>
      </c>
      <c r="I3738" t="s">
        <v>12</v>
      </c>
      <c r="J3738" t="str">
        <f>VLOOKUP(ventas_starbucks_2025[[#This Row],[sucursal]],cambio_sucursal[#All],2,0)</f>
        <v>Sucursal Córdoba Shopping</v>
      </c>
      <c r="K3738" t="s">
        <v>58</v>
      </c>
      <c r="L3738" t="s">
        <v>39</v>
      </c>
      <c r="M3738" t="s">
        <v>4</v>
      </c>
      <c r="N3738" t="str">
        <f>IFERROR(VLOOKUP(ventas_starbucks_2025[[#This Row],[tamaño_sucio]],cambio_tamaño[#All],2,0),"Tamaño único")</f>
        <v>Tamaño único</v>
      </c>
      <c r="O3738">
        <v>5</v>
      </c>
      <c r="P3738">
        <v>1305.71</v>
      </c>
      <c r="Q3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8">
        <v>6528.55</v>
      </c>
      <c r="S3738" t="s">
        <v>5</v>
      </c>
      <c r="T3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38" t="str">
        <f>VLOOKUP(ventas_starbucks_2025[[#This Row],[canal_compra]],cambio_canal_compra[#All],2,0)</f>
        <v>En tienda</v>
      </c>
      <c r="V3738" t="s">
        <v>40</v>
      </c>
      <c r="W3738" t="str">
        <f>VLOOKUP(ventas_starbucks_2025[[#This Row],[método_pago]],cambio_metodo_pago[#All],2,0)</f>
        <v>Efectivo</v>
      </c>
      <c r="X3738" t="s">
        <v>7</v>
      </c>
      <c r="Y3738">
        <v>15</v>
      </c>
      <c r="Z3738" t="str">
        <f>VLOOKUP(ventas_starbucks_2025[[#This Row],[promoción_aplicada5]],promocion_cambiar[#All],2,0)</f>
        <v>Combo</v>
      </c>
      <c r="AA3738" t="s">
        <v>8</v>
      </c>
      <c r="AB3738" t="s">
        <v>18</v>
      </c>
      <c r="AC3738" t="s">
        <v>10</v>
      </c>
      <c r="AD3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38">
        <v>8.6</v>
      </c>
      <c r="AF3738">
        <v>1</v>
      </c>
      <c r="AG3738">
        <v>14</v>
      </c>
      <c r="AH3738">
        <v>9</v>
      </c>
    </row>
    <row r="3739" spans="1:34" x14ac:dyDescent="0.25">
      <c r="A3739" s="3" t="s">
        <v>3814</v>
      </c>
      <c r="B3739" s="1">
        <v>45741</v>
      </c>
      <c r="C3739" s="23">
        <f t="shared" si="290"/>
        <v>25</v>
      </c>
      <c r="D3739" s="23">
        <f t="shared" si="291"/>
        <v>2</v>
      </c>
      <c r="E3739" s="23" t="str">
        <f t="shared" si="292"/>
        <v>martes</v>
      </c>
      <c r="F3739" s="23">
        <f t="shared" si="293"/>
        <v>3</v>
      </c>
      <c r="G3739" s="23" t="str">
        <f t="shared" si="294"/>
        <v>marzo</v>
      </c>
      <c r="H3739" s="2">
        <v>0.73750000000000004</v>
      </c>
      <c r="I3739" t="s">
        <v>26</v>
      </c>
      <c r="J3739" t="str">
        <f>VLOOKUP(ventas_starbucks_2025[[#This Row],[sucursal]],cambio_sucursal[#All],2,0)</f>
        <v>Sucursal San Lorenzo 47</v>
      </c>
      <c r="K3739" t="s">
        <v>20</v>
      </c>
      <c r="L3739" t="s">
        <v>21</v>
      </c>
      <c r="M3739" t="s">
        <v>4</v>
      </c>
      <c r="N3739" t="str">
        <f>IFERROR(VLOOKUP(ventas_starbucks_2025[[#This Row],[tamaño_sucio]],cambio_tamaño[#All],2,0),"Tamaño único")</f>
        <v>Tamaño único</v>
      </c>
      <c r="O3739">
        <v>4</v>
      </c>
      <c r="P3739">
        <v>804</v>
      </c>
      <c r="Q3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39">
        <v>3216</v>
      </c>
      <c r="S3739" t="s">
        <v>31</v>
      </c>
      <c r="T3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9" t="str">
        <f>VLOOKUP(ventas_starbucks_2025[[#This Row],[canal_compra]],cambio_canal_compra[#All],2,0)</f>
        <v>Entrega domicilio</v>
      </c>
      <c r="V3739" t="s">
        <v>16</v>
      </c>
      <c r="W3739" t="str">
        <f>VLOOKUP(ventas_starbucks_2025[[#This Row],[método_pago]],cambio_metodo_pago[#All],2,0)</f>
        <v>Tarjeta</v>
      </c>
      <c r="X3739" t="s">
        <v>22</v>
      </c>
      <c r="Y3739">
        <v>0</v>
      </c>
      <c r="Z3739" t="str">
        <f>VLOOKUP(ventas_starbucks_2025[[#This Row],[promoción_aplicada5]],promocion_cambiar[#All],2,0)</f>
        <v>Ninguna</v>
      </c>
      <c r="AA3739" t="s">
        <v>17</v>
      </c>
      <c r="AB3739" t="s">
        <v>52</v>
      </c>
      <c r="AC3739" t="s">
        <v>41</v>
      </c>
      <c r="AD3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39">
        <v>6.1</v>
      </c>
      <c r="AF3739">
        <v>1</v>
      </c>
      <c r="AG3739">
        <v>27</v>
      </c>
      <c r="AH3739">
        <v>23</v>
      </c>
    </row>
    <row r="3740" spans="1:34" x14ac:dyDescent="0.25">
      <c r="A3740" s="3" t="s">
        <v>3815</v>
      </c>
      <c r="B3740" s="1">
        <v>45708</v>
      </c>
      <c r="C3740" s="23">
        <f t="shared" si="290"/>
        <v>20</v>
      </c>
      <c r="D3740" s="23">
        <f t="shared" si="291"/>
        <v>4</v>
      </c>
      <c r="E3740" s="1" t="str">
        <f t="shared" si="292"/>
        <v>jueves</v>
      </c>
      <c r="F3740" s="23">
        <f t="shared" si="293"/>
        <v>2</v>
      </c>
      <c r="G3740" s="1" t="str">
        <f t="shared" si="294"/>
        <v>febrero</v>
      </c>
      <c r="H3740" s="2">
        <v>0.74722222222222223</v>
      </c>
      <c r="I3740" t="s">
        <v>26</v>
      </c>
      <c r="J3740" t="str">
        <f>VLOOKUP(ventas_starbucks_2025[[#This Row],[sucursal]],cambio_sucursal[#All],2,0)</f>
        <v>Sucursal San Lorenzo 47</v>
      </c>
      <c r="K3740" t="s">
        <v>89</v>
      </c>
      <c r="L3740" t="s">
        <v>90</v>
      </c>
      <c r="M3740" t="s">
        <v>4</v>
      </c>
      <c r="N3740" t="str">
        <f>IFERROR(VLOOKUP(ventas_starbucks_2025[[#This Row],[tamaño_sucio]],cambio_tamaño[#All],2,0),"Tamaño único")</f>
        <v>Tamaño único</v>
      </c>
      <c r="O3740">
        <v>4</v>
      </c>
      <c r="P3740">
        <v>1315.49</v>
      </c>
      <c r="Q3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0">
        <v>5261.96</v>
      </c>
      <c r="S3740" t="s">
        <v>15</v>
      </c>
      <c r="T3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40" t="str">
        <f>VLOOKUP(ventas_starbucks_2025[[#This Row],[canal_compra]],cambio_canal_compra[#All],2,0)</f>
        <v>Para llevar</v>
      </c>
      <c r="V3740" t="s">
        <v>40</v>
      </c>
      <c r="W3740" t="str">
        <f>VLOOKUP(ventas_starbucks_2025[[#This Row],[método_pago]],cambio_metodo_pago[#All],2,0)</f>
        <v>Efectivo</v>
      </c>
      <c r="X3740" t="s">
        <v>22</v>
      </c>
      <c r="Y3740">
        <v>0</v>
      </c>
      <c r="Z3740" t="str">
        <f>VLOOKUP(ventas_starbucks_2025[[#This Row],[promoción_aplicada5]],promocion_cambiar[#All],2,0)</f>
        <v>Ninguna</v>
      </c>
      <c r="AA3740" t="s">
        <v>17</v>
      </c>
      <c r="AB3740" t="s">
        <v>52</v>
      </c>
      <c r="AC3740" t="s">
        <v>24</v>
      </c>
      <c r="AD3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40">
        <v>14.4</v>
      </c>
      <c r="AF3740">
        <v>3</v>
      </c>
      <c r="AG3740">
        <v>40</v>
      </c>
      <c r="AH3740">
        <v>36</v>
      </c>
    </row>
    <row r="3741" spans="1:34" x14ac:dyDescent="0.25">
      <c r="A3741" s="3" t="s">
        <v>3816</v>
      </c>
      <c r="B3741" s="1">
        <v>45754</v>
      </c>
      <c r="C3741" s="23">
        <f t="shared" si="290"/>
        <v>7</v>
      </c>
      <c r="D3741" s="23">
        <f t="shared" si="291"/>
        <v>1</v>
      </c>
      <c r="E3741" s="23" t="str">
        <f t="shared" si="292"/>
        <v>lunes</v>
      </c>
      <c r="F3741" s="23">
        <f t="shared" si="293"/>
        <v>4</v>
      </c>
      <c r="G3741" s="23" t="str">
        <f t="shared" si="294"/>
        <v>abril</v>
      </c>
      <c r="H3741" s="2">
        <v>0.87291666666666667</v>
      </c>
      <c r="I3741" t="s">
        <v>12</v>
      </c>
      <c r="J3741" t="str">
        <f>VLOOKUP(ventas_starbucks_2025[[#This Row],[sucursal]],cambio_sucursal[#All],2,0)</f>
        <v>Sucursal Córdoba Shopping</v>
      </c>
      <c r="K3741" t="s">
        <v>13</v>
      </c>
      <c r="L3741" t="s">
        <v>14</v>
      </c>
      <c r="M3741" t="s">
        <v>4</v>
      </c>
      <c r="N3741" t="str">
        <f>IFERROR(VLOOKUP(ventas_starbucks_2025[[#This Row],[tamaño_sucio]],cambio_tamaño[#All],2,0),"Tamaño único")</f>
        <v>Tamaño único</v>
      </c>
      <c r="O3741">
        <v>2</v>
      </c>
      <c r="P3741">
        <v>1809.37</v>
      </c>
      <c r="Q3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1">
        <v>3618.74</v>
      </c>
      <c r="S3741" t="s">
        <v>5</v>
      </c>
      <c r="T3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1" t="str">
        <f>VLOOKUP(ventas_starbucks_2025[[#This Row],[canal_compra]],cambio_canal_compra[#All],2,0)</f>
        <v>En tienda</v>
      </c>
      <c r="V3741" t="s">
        <v>6</v>
      </c>
      <c r="W3741" t="str">
        <f>VLOOKUP(ventas_starbucks_2025[[#This Row],[método_pago]],cambio_metodo_pago[#All],2,0)</f>
        <v>Aplicación móbil</v>
      </c>
      <c r="X3741" t="s">
        <v>22</v>
      </c>
      <c r="Y3741">
        <v>0</v>
      </c>
      <c r="Z3741" t="str">
        <f>VLOOKUP(ventas_starbucks_2025[[#This Row],[promoción_aplicada5]],promocion_cambiar[#All],2,0)</f>
        <v>Ninguna</v>
      </c>
      <c r="AA3741" t="s">
        <v>17</v>
      </c>
      <c r="AB3741" t="s">
        <v>23</v>
      </c>
      <c r="AC3741" t="s">
        <v>10</v>
      </c>
      <c r="AD3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41">
        <v>9.1</v>
      </c>
      <c r="AF3741">
        <v>1</v>
      </c>
      <c r="AG3741">
        <v>50</v>
      </c>
      <c r="AH3741">
        <v>48</v>
      </c>
    </row>
    <row r="3742" spans="1:34" x14ac:dyDescent="0.25">
      <c r="A3742" s="3" t="s">
        <v>3817</v>
      </c>
      <c r="B3742" s="1">
        <v>45755</v>
      </c>
      <c r="C3742" s="23">
        <f t="shared" si="290"/>
        <v>8</v>
      </c>
      <c r="D3742" s="23">
        <f t="shared" si="291"/>
        <v>2</v>
      </c>
      <c r="E3742" s="1" t="str">
        <f t="shared" si="292"/>
        <v>martes</v>
      </c>
      <c r="F3742" s="23">
        <f t="shared" si="293"/>
        <v>4</v>
      </c>
      <c r="G3742" s="1" t="str">
        <f t="shared" si="294"/>
        <v>abril</v>
      </c>
      <c r="H3742" s="2">
        <v>0.33750000000000002</v>
      </c>
      <c r="I3742" t="s">
        <v>1</v>
      </c>
      <c r="J3742" t="str">
        <f>VLOOKUP(ventas_starbucks_2025[[#This Row],[sucursal]],cambio_sucursal[#All],2,0)</f>
        <v>Sucursal Nueva Córdoba</v>
      </c>
      <c r="K3742" t="s">
        <v>82</v>
      </c>
      <c r="L3742" t="s">
        <v>28</v>
      </c>
      <c r="M3742" t="s">
        <v>4</v>
      </c>
      <c r="N3742" t="str">
        <f>IFERROR(VLOOKUP(ventas_starbucks_2025[[#This Row],[tamaño_sucio]],cambio_tamaño[#All],2,0),"Tamaño único")</f>
        <v>Tamaño único</v>
      </c>
      <c r="O3742">
        <v>5</v>
      </c>
      <c r="P3742">
        <v>2267.4499999999998</v>
      </c>
      <c r="Q3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42">
        <v>11337.25</v>
      </c>
      <c r="S3742" t="s">
        <v>31</v>
      </c>
      <c r="T3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42" t="str">
        <f>VLOOKUP(ventas_starbucks_2025[[#This Row],[canal_compra]],cambio_canal_compra[#All],2,0)</f>
        <v>Entrega domicilio</v>
      </c>
      <c r="V3742" t="s">
        <v>40</v>
      </c>
      <c r="W3742" t="str">
        <f>VLOOKUP(ventas_starbucks_2025[[#This Row],[método_pago]],cambio_metodo_pago[#All],2,0)</f>
        <v>Efectivo</v>
      </c>
      <c r="X3742" t="s">
        <v>22</v>
      </c>
      <c r="Y3742">
        <v>0</v>
      </c>
      <c r="Z3742" t="str">
        <f>VLOOKUP(ventas_starbucks_2025[[#This Row],[promoción_aplicada5]],promocion_cambiar[#All],2,0)</f>
        <v>Combo</v>
      </c>
      <c r="AA3742" t="s">
        <v>8</v>
      </c>
      <c r="AB3742" t="s">
        <v>52</v>
      </c>
      <c r="AC3742" t="s">
        <v>24</v>
      </c>
      <c r="AD3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42">
        <v>14.8</v>
      </c>
      <c r="AF3742">
        <v>1</v>
      </c>
      <c r="AG3742">
        <v>10</v>
      </c>
      <c r="AH3742">
        <v>5</v>
      </c>
    </row>
    <row r="3743" spans="1:34" x14ac:dyDescent="0.25">
      <c r="A3743" s="3" t="s">
        <v>3818</v>
      </c>
      <c r="B3743" s="1">
        <v>45667</v>
      </c>
      <c r="C3743" s="23">
        <f t="shared" si="290"/>
        <v>10</v>
      </c>
      <c r="D3743" s="23">
        <f t="shared" si="291"/>
        <v>5</v>
      </c>
      <c r="E3743" s="1" t="str">
        <f t="shared" si="292"/>
        <v>viernes</v>
      </c>
      <c r="F3743" s="23">
        <f t="shared" si="293"/>
        <v>1</v>
      </c>
      <c r="G3743" s="1" t="str">
        <f t="shared" si="294"/>
        <v>enero</v>
      </c>
      <c r="H3743" s="2">
        <v>0.64027777777777772</v>
      </c>
      <c r="I3743" t="s">
        <v>1</v>
      </c>
      <c r="J3743" t="str">
        <f>VLOOKUP(ventas_starbucks_2025[[#This Row],[sucursal]],cambio_sucursal[#All],2,0)</f>
        <v>Sucursal Nueva Córdoba</v>
      </c>
      <c r="K3743" t="s">
        <v>130</v>
      </c>
      <c r="L3743" t="s">
        <v>65</v>
      </c>
      <c r="M3743" t="s">
        <v>4</v>
      </c>
      <c r="N3743" t="str">
        <f>IFERROR(VLOOKUP(ventas_starbucks_2025[[#This Row],[tamaño_sucio]],cambio_tamaño[#All],2,0),"Tamaño único")</f>
        <v>Tamaño único</v>
      </c>
      <c r="O3743">
        <v>3</v>
      </c>
      <c r="P3743">
        <v>1554.78</v>
      </c>
      <c r="Q3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3">
        <v>4664.34</v>
      </c>
      <c r="S3743" t="s">
        <v>15</v>
      </c>
      <c r="T3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3" t="str">
        <f>VLOOKUP(ventas_starbucks_2025[[#This Row],[canal_compra]],cambio_canal_compra[#All],2,0)</f>
        <v>Para llevar</v>
      </c>
      <c r="V3743" t="s">
        <v>40</v>
      </c>
      <c r="W3743" t="str">
        <f>VLOOKUP(ventas_starbucks_2025[[#This Row],[método_pago]],cambio_metodo_pago[#All],2,0)</f>
        <v>Efectivo</v>
      </c>
      <c r="X3743" t="s">
        <v>7</v>
      </c>
      <c r="Y3743">
        <v>0</v>
      </c>
      <c r="Z3743" t="str">
        <f>VLOOKUP(ventas_starbucks_2025[[#This Row],[promoción_aplicada5]],promocion_cambiar[#All],2,0)</f>
        <v>Hora Feliz</v>
      </c>
      <c r="AA3743" t="s">
        <v>36</v>
      </c>
      <c r="AB3743" t="s">
        <v>29</v>
      </c>
      <c r="AC3743" t="s">
        <v>24</v>
      </c>
      <c r="AD3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43">
        <v>10.8</v>
      </c>
      <c r="AF3743">
        <v>5</v>
      </c>
      <c r="AG3743">
        <v>44</v>
      </c>
      <c r="AH3743">
        <v>41</v>
      </c>
    </row>
    <row r="3744" spans="1:34" x14ac:dyDescent="0.25">
      <c r="A3744" s="3" t="s">
        <v>3819</v>
      </c>
      <c r="B3744" s="1">
        <v>45740</v>
      </c>
      <c r="C3744" s="23">
        <f t="shared" si="290"/>
        <v>24</v>
      </c>
      <c r="D3744" s="23">
        <f t="shared" si="291"/>
        <v>1</v>
      </c>
      <c r="E3744" s="23" t="str">
        <f t="shared" si="292"/>
        <v>lunes</v>
      </c>
      <c r="F3744" s="23">
        <f t="shared" si="293"/>
        <v>3</v>
      </c>
      <c r="G3744" s="23" t="str">
        <f t="shared" si="294"/>
        <v>marzo</v>
      </c>
      <c r="H3744" s="2">
        <v>0.65625</v>
      </c>
      <c r="I3744" t="s">
        <v>12</v>
      </c>
      <c r="J3744" t="str">
        <f>VLOOKUP(ventas_starbucks_2025[[#This Row],[sucursal]],cambio_sucursal[#All],2,0)</f>
        <v>Sucursal Córdoba Shopping</v>
      </c>
      <c r="K3744" t="s">
        <v>205</v>
      </c>
      <c r="L3744" t="s">
        <v>70</v>
      </c>
      <c r="M3744" t="s">
        <v>55</v>
      </c>
      <c r="N3744" t="str">
        <f>IFERROR(VLOOKUP(ventas_starbucks_2025[[#This Row],[tamaño_sucio]],cambio_tamaño[#All],2,0),"Tamaño único")</f>
        <v>Pequeño</v>
      </c>
      <c r="O3744">
        <v>1</v>
      </c>
      <c r="P3744">
        <v>1397.78</v>
      </c>
      <c r="Q3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4">
        <v>1397.78</v>
      </c>
      <c r="S3744" t="s">
        <v>5</v>
      </c>
      <c r="T3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4" t="str">
        <f>VLOOKUP(ventas_starbucks_2025[[#This Row],[canal_compra]],cambio_canal_compra[#All],2,0)</f>
        <v>En tienda</v>
      </c>
      <c r="V3744" t="s">
        <v>6</v>
      </c>
      <c r="W3744" t="str">
        <f>VLOOKUP(ventas_starbucks_2025[[#This Row],[método_pago]],cambio_metodo_pago[#All],2,0)</f>
        <v>Aplicación móbil</v>
      </c>
      <c r="X3744" t="s">
        <v>7</v>
      </c>
      <c r="Y3744">
        <v>0</v>
      </c>
      <c r="Z3744" t="str">
        <f>VLOOKUP(ventas_starbucks_2025[[#This Row],[promoción_aplicada5]],promocion_cambiar[#All],2,0)</f>
        <v>Combo</v>
      </c>
      <c r="AA3744" t="s">
        <v>8</v>
      </c>
      <c r="AB3744" t="s">
        <v>18</v>
      </c>
      <c r="AC3744" t="s">
        <v>10</v>
      </c>
      <c r="AD3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44">
        <v>12.1</v>
      </c>
      <c r="AF3744">
        <v>2</v>
      </c>
      <c r="AG3744">
        <v>24</v>
      </c>
      <c r="AH3744">
        <v>23</v>
      </c>
    </row>
    <row r="3745" spans="1:34" x14ac:dyDescent="0.25">
      <c r="A3745" s="3" t="s">
        <v>3820</v>
      </c>
      <c r="B3745" s="1">
        <v>45665</v>
      </c>
      <c r="C3745" s="23">
        <f t="shared" si="290"/>
        <v>8</v>
      </c>
      <c r="D3745" s="23">
        <f t="shared" si="291"/>
        <v>3</v>
      </c>
      <c r="E3745" s="1" t="str">
        <f t="shared" si="292"/>
        <v>miércoles</v>
      </c>
      <c r="F3745" s="23">
        <f t="shared" si="293"/>
        <v>1</v>
      </c>
      <c r="G3745" s="1" t="str">
        <f t="shared" si="294"/>
        <v>enero</v>
      </c>
      <c r="H3745" s="2">
        <v>0.45069444444444445</v>
      </c>
      <c r="I3745" t="s">
        <v>57</v>
      </c>
      <c r="J3745" t="str">
        <f>VLOOKUP(ventas_starbucks_2025[[#This Row],[sucursal]],cambio_sucursal[#All],2,0)</f>
        <v>Sucursal Avda Colón</v>
      </c>
      <c r="K3745" t="s">
        <v>54</v>
      </c>
      <c r="L3745" t="s">
        <v>44</v>
      </c>
      <c r="M3745" t="s">
        <v>50</v>
      </c>
      <c r="N3745" t="str">
        <f>IFERROR(VLOOKUP(ventas_starbucks_2025[[#This Row],[tamaño_sucio]],cambio_tamaño[#All],2,0),"Tamaño único")</f>
        <v>Mediano</v>
      </c>
      <c r="O3745">
        <v>3</v>
      </c>
      <c r="P3745">
        <v>1760.55</v>
      </c>
      <c r="Q3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5">
        <v>5281.65</v>
      </c>
      <c r="S3745" t="s">
        <v>31</v>
      </c>
      <c r="T3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45" t="str">
        <f>VLOOKUP(ventas_starbucks_2025[[#This Row],[canal_compra]],cambio_canal_compra[#All],2,0)</f>
        <v>Entrega domicilio</v>
      </c>
      <c r="V3745" t="s">
        <v>6</v>
      </c>
      <c r="W3745" t="str">
        <f>VLOOKUP(ventas_starbucks_2025[[#This Row],[método_pago]],cambio_metodo_pago[#All],2,0)</f>
        <v>Aplicación móbil</v>
      </c>
      <c r="X3745" t="s">
        <v>7</v>
      </c>
      <c r="Y3745">
        <v>15</v>
      </c>
      <c r="Z3745" t="str">
        <f>VLOOKUP(ventas_starbucks_2025[[#This Row],[promoción_aplicada5]],promocion_cambiar[#All],2,0)</f>
        <v>2x1</v>
      </c>
      <c r="AA3745" t="s">
        <v>51</v>
      </c>
      <c r="AB3745" t="s">
        <v>29</v>
      </c>
      <c r="AC3745" t="s">
        <v>10</v>
      </c>
      <c r="AD3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45">
        <v>8.8000000000000007</v>
      </c>
      <c r="AF3745">
        <v>1</v>
      </c>
      <c r="AG3745">
        <v>34</v>
      </c>
      <c r="AH3745">
        <v>31</v>
      </c>
    </row>
    <row r="3746" spans="1:34" x14ac:dyDescent="0.25">
      <c r="A3746" s="3" t="s">
        <v>3821</v>
      </c>
      <c r="B3746" s="1">
        <v>45679</v>
      </c>
      <c r="C3746" s="23">
        <f t="shared" si="290"/>
        <v>22</v>
      </c>
      <c r="D3746" s="23">
        <f t="shared" si="291"/>
        <v>3</v>
      </c>
      <c r="E3746" s="23" t="str">
        <f t="shared" si="292"/>
        <v>miércoles</v>
      </c>
      <c r="F3746" s="23">
        <f t="shared" si="293"/>
        <v>1</v>
      </c>
      <c r="G3746" s="23" t="str">
        <f t="shared" si="294"/>
        <v>enero</v>
      </c>
      <c r="H3746" s="2">
        <v>0.4</v>
      </c>
      <c r="I3746" t="s">
        <v>26</v>
      </c>
      <c r="J3746" t="str">
        <f>VLOOKUP(ventas_starbucks_2025[[#This Row],[sucursal]],cambio_sucursal[#All],2,0)</f>
        <v>Sucursal San Lorenzo 47</v>
      </c>
      <c r="K3746" t="s">
        <v>67</v>
      </c>
      <c r="L3746" t="s">
        <v>35</v>
      </c>
      <c r="M3746" t="s">
        <v>4</v>
      </c>
      <c r="N3746" t="str">
        <f>IFERROR(VLOOKUP(ventas_starbucks_2025[[#This Row],[tamaño_sucio]],cambio_tamaño[#All],2,0),"Tamaño único")</f>
        <v>Tamaño único</v>
      </c>
      <c r="O3746">
        <v>5</v>
      </c>
      <c r="P3746">
        <v>1105.1400000000001</v>
      </c>
      <c r="Q3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6">
        <v>5525.7</v>
      </c>
      <c r="S3746" t="s">
        <v>5</v>
      </c>
      <c r="T3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46" t="str">
        <f>VLOOKUP(ventas_starbucks_2025[[#This Row],[canal_compra]],cambio_canal_compra[#All],2,0)</f>
        <v>En tienda</v>
      </c>
      <c r="V3746" t="s">
        <v>6</v>
      </c>
      <c r="W3746" t="str">
        <f>VLOOKUP(ventas_starbucks_2025[[#This Row],[método_pago]],cambio_metodo_pago[#All],2,0)</f>
        <v>Aplicación móbil</v>
      </c>
      <c r="X3746" t="s">
        <v>7</v>
      </c>
      <c r="Y3746">
        <v>0</v>
      </c>
      <c r="Z3746" t="str">
        <f>VLOOKUP(ventas_starbucks_2025[[#This Row],[promoción_aplicada5]],promocion_cambiar[#All],2,0)</f>
        <v>Combo</v>
      </c>
      <c r="AA3746" t="s">
        <v>8</v>
      </c>
      <c r="AB3746" t="s">
        <v>18</v>
      </c>
      <c r="AC3746" t="s">
        <v>10</v>
      </c>
      <c r="AD3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46">
        <v>5.6</v>
      </c>
      <c r="AF3746">
        <v>1</v>
      </c>
      <c r="AG3746">
        <v>23</v>
      </c>
      <c r="AH3746">
        <v>18</v>
      </c>
    </row>
    <row r="3747" spans="1:34" x14ac:dyDescent="0.25">
      <c r="A3747" s="3" t="s">
        <v>3822</v>
      </c>
      <c r="B3747" s="1">
        <v>45683</v>
      </c>
      <c r="C3747" s="23">
        <f t="shared" si="290"/>
        <v>26</v>
      </c>
      <c r="D3747" s="23">
        <f t="shared" si="291"/>
        <v>7</v>
      </c>
      <c r="E3747" s="23" t="str">
        <f t="shared" si="292"/>
        <v>domingo</v>
      </c>
      <c r="F3747" s="23">
        <f t="shared" si="293"/>
        <v>1</v>
      </c>
      <c r="G3747" s="23" t="str">
        <f t="shared" si="294"/>
        <v>enero</v>
      </c>
      <c r="H3747" s="2">
        <v>0.34375</v>
      </c>
      <c r="I3747" t="s">
        <v>57</v>
      </c>
      <c r="J3747" t="str">
        <f>VLOOKUP(ventas_starbucks_2025[[#This Row],[sucursal]],cambio_sucursal[#All],2,0)</f>
        <v>Sucursal Avda Colón</v>
      </c>
      <c r="K3747" t="s">
        <v>27</v>
      </c>
      <c r="L3747" t="s">
        <v>28</v>
      </c>
      <c r="M3747" t="s">
        <v>4</v>
      </c>
      <c r="N3747" t="str">
        <f>IFERROR(VLOOKUP(ventas_starbucks_2025[[#This Row],[tamaño_sucio]],cambio_tamaño[#All],2,0),"Tamaño único")</f>
        <v>Tamaño único</v>
      </c>
      <c r="O3747">
        <v>2</v>
      </c>
      <c r="P3747">
        <v>2152.23</v>
      </c>
      <c r="Q3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47">
        <v>4304.46</v>
      </c>
      <c r="S3747" t="s">
        <v>31</v>
      </c>
      <c r="T3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7" t="str">
        <f>VLOOKUP(ventas_starbucks_2025[[#This Row],[canal_compra]],cambio_canal_compra[#All],2,0)</f>
        <v>Entrega domicilio</v>
      </c>
      <c r="V3747" t="s">
        <v>40</v>
      </c>
      <c r="W3747" t="str">
        <f>VLOOKUP(ventas_starbucks_2025[[#This Row],[método_pago]],cambio_metodo_pago[#All],2,0)</f>
        <v>Efectivo</v>
      </c>
      <c r="X3747" t="s">
        <v>22</v>
      </c>
      <c r="Y3747">
        <v>0</v>
      </c>
      <c r="Z3747" t="str">
        <f>VLOOKUP(ventas_starbucks_2025[[#This Row],[promoción_aplicada5]],promocion_cambiar[#All],2,0)</f>
        <v>2x1</v>
      </c>
      <c r="AA3747" t="s">
        <v>51</v>
      </c>
      <c r="AB3747" t="s">
        <v>9</v>
      </c>
      <c r="AC3747" t="s">
        <v>24</v>
      </c>
      <c r="AD3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47">
        <v>10.1</v>
      </c>
      <c r="AF3747">
        <v>4</v>
      </c>
      <c r="AG3747">
        <v>50</v>
      </c>
      <c r="AH3747">
        <v>48</v>
      </c>
    </row>
    <row r="3748" spans="1:34" x14ac:dyDescent="0.25">
      <c r="A3748" s="3" t="s">
        <v>3823</v>
      </c>
      <c r="B3748" s="1">
        <v>45734</v>
      </c>
      <c r="C3748" s="23">
        <f t="shared" si="290"/>
        <v>18</v>
      </c>
      <c r="D3748" s="23">
        <f t="shared" si="291"/>
        <v>2</v>
      </c>
      <c r="E3748" s="1" t="str">
        <f t="shared" si="292"/>
        <v>martes</v>
      </c>
      <c r="F3748" s="23">
        <f t="shared" si="293"/>
        <v>3</v>
      </c>
      <c r="G3748" s="1" t="str">
        <f t="shared" si="294"/>
        <v>marzo</v>
      </c>
      <c r="H3748" s="2">
        <v>0.8354166666666667</v>
      </c>
      <c r="I3748" t="s">
        <v>57</v>
      </c>
      <c r="J3748" t="str">
        <f>VLOOKUP(ventas_starbucks_2025[[#This Row],[sucursal]],cambio_sucursal[#All],2,0)</f>
        <v>Sucursal Avda Colón</v>
      </c>
      <c r="K3748" t="s">
        <v>89</v>
      </c>
      <c r="L3748" t="s">
        <v>90</v>
      </c>
      <c r="M3748" t="s">
        <v>4</v>
      </c>
      <c r="N3748" t="str">
        <f>IFERROR(VLOOKUP(ventas_starbucks_2025[[#This Row],[tamaño_sucio]],cambio_tamaño[#All],2,0),"Tamaño único")</f>
        <v>Tamaño único</v>
      </c>
      <c r="O3748">
        <v>4</v>
      </c>
      <c r="P3748">
        <v>1497</v>
      </c>
      <c r="Q3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8">
        <v>5988</v>
      </c>
      <c r="S3748" t="s">
        <v>5</v>
      </c>
      <c r="T3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48" t="str">
        <f>VLOOKUP(ventas_starbucks_2025[[#This Row],[canal_compra]],cambio_canal_compra[#All],2,0)</f>
        <v>En tienda</v>
      </c>
      <c r="V3748" t="s">
        <v>40</v>
      </c>
      <c r="W3748" t="str">
        <f>VLOOKUP(ventas_starbucks_2025[[#This Row],[método_pago]],cambio_metodo_pago[#All],2,0)</f>
        <v>Efectivo</v>
      </c>
      <c r="X3748" t="s">
        <v>7</v>
      </c>
      <c r="Y3748">
        <v>15</v>
      </c>
      <c r="Z3748" t="str">
        <f>VLOOKUP(ventas_starbucks_2025[[#This Row],[promoción_aplicada5]],promocion_cambiar[#All],2,0)</f>
        <v>Ninguna</v>
      </c>
      <c r="AA3748" t="s">
        <v>17</v>
      </c>
      <c r="AB3748" t="s">
        <v>52</v>
      </c>
      <c r="AC3748" t="s">
        <v>10</v>
      </c>
      <c r="AD3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48">
        <v>2.2999999999999998</v>
      </c>
      <c r="AF3748">
        <v>2</v>
      </c>
      <c r="AG3748">
        <v>17</v>
      </c>
      <c r="AH3748">
        <v>13</v>
      </c>
    </row>
    <row r="3749" spans="1:34" x14ac:dyDescent="0.25">
      <c r="A3749" s="3" t="s">
        <v>3824</v>
      </c>
      <c r="B3749" s="1">
        <v>45754</v>
      </c>
      <c r="C3749" s="23">
        <f t="shared" si="290"/>
        <v>7</v>
      </c>
      <c r="D3749" s="23">
        <f t="shared" si="291"/>
        <v>1</v>
      </c>
      <c r="E3749" s="23" t="str">
        <f t="shared" si="292"/>
        <v>lunes</v>
      </c>
      <c r="F3749" s="23">
        <f t="shared" si="293"/>
        <v>4</v>
      </c>
      <c r="G3749" s="23" t="str">
        <f t="shared" si="294"/>
        <v>abril</v>
      </c>
      <c r="H3749" s="2">
        <v>0.35069444444444442</v>
      </c>
      <c r="I3749" t="s">
        <v>57</v>
      </c>
      <c r="J3749" t="str">
        <f>VLOOKUP(ventas_starbucks_2025[[#This Row],[sucursal]],cambio_sucursal[#All],2,0)</f>
        <v>Sucursal Avda Colón</v>
      </c>
      <c r="K3749" t="s">
        <v>82</v>
      </c>
      <c r="L3749" t="s">
        <v>28</v>
      </c>
      <c r="M3749" t="s">
        <v>4</v>
      </c>
      <c r="N3749" t="str">
        <f>IFERROR(VLOOKUP(ventas_starbucks_2025[[#This Row],[tamaño_sucio]],cambio_tamaño[#All],2,0),"Tamaño único")</f>
        <v>Tamaño único</v>
      </c>
      <c r="O3749">
        <v>3</v>
      </c>
      <c r="P3749">
        <v>2855.3</v>
      </c>
      <c r="Q3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49">
        <v>8565.9</v>
      </c>
      <c r="S3749" t="s">
        <v>31</v>
      </c>
      <c r="T3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49" t="str">
        <f>VLOOKUP(ventas_starbucks_2025[[#This Row],[canal_compra]],cambio_canal_compra[#All],2,0)</f>
        <v>Entrega domicilio</v>
      </c>
      <c r="V3749" t="s">
        <v>40</v>
      </c>
      <c r="W3749" t="str">
        <f>VLOOKUP(ventas_starbucks_2025[[#This Row],[método_pago]],cambio_metodo_pago[#All],2,0)</f>
        <v>Efectivo</v>
      </c>
      <c r="X3749" t="s">
        <v>22</v>
      </c>
      <c r="Y3749">
        <v>0</v>
      </c>
      <c r="Z3749" t="str">
        <f>VLOOKUP(ventas_starbucks_2025[[#This Row],[promoción_aplicada5]],promocion_cambiar[#All],2,0)</f>
        <v>Hora Feliz</v>
      </c>
      <c r="AA3749" t="s">
        <v>36</v>
      </c>
      <c r="AB3749" t="s">
        <v>29</v>
      </c>
      <c r="AC3749" t="s">
        <v>24</v>
      </c>
      <c r="AD3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49">
        <v>4.4000000000000004</v>
      </c>
      <c r="AF3749">
        <v>4</v>
      </c>
      <c r="AG3749">
        <v>46</v>
      </c>
      <c r="AH3749">
        <v>43</v>
      </c>
    </row>
    <row r="3750" spans="1:34" x14ac:dyDescent="0.25">
      <c r="A3750" s="3" t="s">
        <v>3825</v>
      </c>
      <c r="B3750" s="1">
        <v>45683</v>
      </c>
      <c r="C3750" s="23">
        <f t="shared" si="290"/>
        <v>26</v>
      </c>
      <c r="D3750" s="23">
        <f t="shared" si="291"/>
        <v>7</v>
      </c>
      <c r="E3750" s="1" t="str">
        <f t="shared" si="292"/>
        <v>domingo</v>
      </c>
      <c r="F3750" s="23">
        <f t="shared" si="293"/>
        <v>1</v>
      </c>
      <c r="G3750" s="1" t="str">
        <f t="shared" si="294"/>
        <v>enero</v>
      </c>
      <c r="H3750" s="2">
        <v>0.41597222222222224</v>
      </c>
      <c r="I3750" t="s">
        <v>1</v>
      </c>
      <c r="J3750" t="str">
        <f>VLOOKUP(ventas_starbucks_2025[[#This Row],[sucursal]],cambio_sucursal[#All],2,0)</f>
        <v>Sucursal Nueva Córdoba</v>
      </c>
      <c r="K3750" t="s">
        <v>38</v>
      </c>
      <c r="L3750" t="s">
        <v>39</v>
      </c>
      <c r="M3750" t="s">
        <v>4</v>
      </c>
      <c r="N3750" t="str">
        <f>IFERROR(VLOOKUP(ventas_starbucks_2025[[#This Row],[tamaño_sucio]],cambio_tamaño[#All],2,0),"Tamaño único")</f>
        <v>Tamaño único</v>
      </c>
      <c r="O3750">
        <v>5</v>
      </c>
      <c r="P3750">
        <v>1238.44</v>
      </c>
      <c r="Q3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0">
        <v>6192.2</v>
      </c>
      <c r="S3750" t="s">
        <v>31</v>
      </c>
      <c r="T3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50" t="str">
        <f>VLOOKUP(ventas_starbucks_2025[[#This Row],[canal_compra]],cambio_canal_compra[#All],2,0)</f>
        <v>Entrega domicilio</v>
      </c>
      <c r="V3750" t="s">
        <v>6</v>
      </c>
      <c r="W3750" t="str">
        <f>VLOOKUP(ventas_starbucks_2025[[#This Row],[método_pago]],cambio_metodo_pago[#All],2,0)</f>
        <v>Aplicación móbil</v>
      </c>
      <c r="X3750" t="s">
        <v>22</v>
      </c>
      <c r="Y3750">
        <v>0</v>
      </c>
      <c r="Z3750" t="str">
        <f>VLOOKUP(ventas_starbucks_2025[[#This Row],[promoción_aplicada5]],promocion_cambiar[#All],2,0)</f>
        <v>Hora Feliz</v>
      </c>
      <c r="AA3750" t="s">
        <v>36</v>
      </c>
      <c r="AB3750" t="s">
        <v>18</v>
      </c>
      <c r="AC3750" t="s">
        <v>24</v>
      </c>
      <c r="AD3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50">
        <v>8.6999999999999993</v>
      </c>
      <c r="AF3750">
        <v>2</v>
      </c>
      <c r="AG3750">
        <v>36</v>
      </c>
      <c r="AH3750">
        <v>31</v>
      </c>
    </row>
    <row r="3751" spans="1:34" x14ac:dyDescent="0.25">
      <c r="A3751" s="3" t="s">
        <v>3826</v>
      </c>
      <c r="B3751" s="1">
        <v>45722</v>
      </c>
      <c r="C3751" s="23">
        <f t="shared" si="290"/>
        <v>6</v>
      </c>
      <c r="D3751" s="23">
        <f t="shared" si="291"/>
        <v>4</v>
      </c>
      <c r="E3751" s="23" t="str">
        <f t="shared" si="292"/>
        <v>jueves</v>
      </c>
      <c r="F3751" s="23">
        <f t="shared" si="293"/>
        <v>3</v>
      </c>
      <c r="G3751" s="23" t="str">
        <f t="shared" si="294"/>
        <v>marzo</v>
      </c>
      <c r="H3751" s="2">
        <v>0.6694444444444444</v>
      </c>
      <c r="I3751" t="s">
        <v>1</v>
      </c>
      <c r="J3751" t="str">
        <f>VLOOKUP(ventas_starbucks_2025[[#This Row],[sucursal]],cambio_sucursal[#All],2,0)</f>
        <v>Sucursal Nueva Córdoba</v>
      </c>
      <c r="K3751" t="s">
        <v>89</v>
      </c>
      <c r="L3751" t="s">
        <v>90</v>
      </c>
      <c r="M3751" t="s">
        <v>4</v>
      </c>
      <c r="N3751" t="str">
        <f>IFERROR(VLOOKUP(ventas_starbucks_2025[[#This Row],[tamaño_sucio]],cambio_tamaño[#All],2,0),"Tamaño único")</f>
        <v>Tamaño único</v>
      </c>
      <c r="O3751">
        <v>2</v>
      </c>
      <c r="P3751">
        <v>1331.06</v>
      </c>
      <c r="Q3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1">
        <v>2662.12</v>
      </c>
      <c r="S3751" t="s">
        <v>31</v>
      </c>
      <c r="T3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1" t="str">
        <f>VLOOKUP(ventas_starbucks_2025[[#This Row],[canal_compra]],cambio_canal_compra[#All],2,0)</f>
        <v>Entrega domicilio</v>
      </c>
      <c r="V3751" t="s">
        <v>40</v>
      </c>
      <c r="W3751" t="str">
        <f>VLOOKUP(ventas_starbucks_2025[[#This Row],[método_pago]],cambio_metodo_pago[#All],2,0)</f>
        <v>Efectivo</v>
      </c>
      <c r="X3751" t="s">
        <v>7</v>
      </c>
      <c r="Y3751">
        <v>15</v>
      </c>
      <c r="Z3751" t="str">
        <f>VLOOKUP(ventas_starbucks_2025[[#This Row],[promoción_aplicada5]],promocion_cambiar[#All],2,0)</f>
        <v>Combo</v>
      </c>
      <c r="AA3751" t="s">
        <v>8</v>
      </c>
      <c r="AB3751" t="s">
        <v>23</v>
      </c>
      <c r="AC3751" t="s">
        <v>24</v>
      </c>
      <c r="AD3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51">
        <v>12.1</v>
      </c>
      <c r="AF3751">
        <v>3</v>
      </c>
      <c r="AG3751">
        <v>15</v>
      </c>
      <c r="AH3751">
        <v>13</v>
      </c>
    </row>
    <row r="3752" spans="1:34" x14ac:dyDescent="0.25">
      <c r="A3752" s="3" t="s">
        <v>3827</v>
      </c>
      <c r="B3752" s="1">
        <v>45669</v>
      </c>
      <c r="C3752" s="23">
        <f t="shared" si="290"/>
        <v>12</v>
      </c>
      <c r="D3752" s="23">
        <f t="shared" si="291"/>
        <v>7</v>
      </c>
      <c r="E3752" s="23" t="str">
        <f t="shared" si="292"/>
        <v>domingo</v>
      </c>
      <c r="F3752" s="23">
        <f t="shared" si="293"/>
        <v>1</v>
      </c>
      <c r="G3752" s="23" t="str">
        <f t="shared" si="294"/>
        <v>enero</v>
      </c>
      <c r="H3752" s="2">
        <v>0.30555555555555558</v>
      </c>
      <c r="I3752" t="s">
        <v>1</v>
      </c>
      <c r="J3752" t="str">
        <f>VLOOKUP(ventas_starbucks_2025[[#This Row],[sucursal]],cambio_sucursal[#All],2,0)</f>
        <v>Sucursal Nueva Córdoba</v>
      </c>
      <c r="K3752" t="s">
        <v>13</v>
      </c>
      <c r="L3752" t="s">
        <v>14</v>
      </c>
      <c r="M3752" t="s">
        <v>4</v>
      </c>
      <c r="N3752" t="str">
        <f>IFERROR(VLOOKUP(ventas_starbucks_2025[[#This Row],[tamaño_sucio]],cambio_tamaño[#All],2,0),"Tamaño único")</f>
        <v>Tamaño único</v>
      </c>
      <c r="O3752">
        <v>4</v>
      </c>
      <c r="P3752">
        <v>2197.63</v>
      </c>
      <c r="Q3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52">
        <v>8790.52</v>
      </c>
      <c r="S3752" t="s">
        <v>31</v>
      </c>
      <c r="T3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52" t="str">
        <f>VLOOKUP(ventas_starbucks_2025[[#This Row],[canal_compra]],cambio_canal_compra[#All],2,0)</f>
        <v>Entrega domicilio</v>
      </c>
      <c r="V3752" t="s">
        <v>6</v>
      </c>
      <c r="W3752" t="str">
        <f>VLOOKUP(ventas_starbucks_2025[[#This Row],[método_pago]],cambio_metodo_pago[#All],2,0)</f>
        <v>Aplicación móbil</v>
      </c>
      <c r="X3752" t="s">
        <v>22</v>
      </c>
      <c r="Y3752">
        <v>0</v>
      </c>
      <c r="Z3752" t="str">
        <f>VLOOKUP(ventas_starbucks_2025[[#This Row],[promoción_aplicada5]],promocion_cambiar[#All],2,0)</f>
        <v>2x1</v>
      </c>
      <c r="AA3752" t="s">
        <v>51</v>
      </c>
      <c r="AB3752" t="s">
        <v>32</v>
      </c>
      <c r="AC3752" t="s">
        <v>24</v>
      </c>
      <c r="AD3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52">
        <v>2.9</v>
      </c>
      <c r="AF3752">
        <v>5</v>
      </c>
      <c r="AG3752">
        <v>47</v>
      </c>
      <c r="AH3752">
        <v>43</v>
      </c>
    </row>
    <row r="3753" spans="1:34" x14ac:dyDescent="0.25">
      <c r="A3753" s="3" t="s">
        <v>3828</v>
      </c>
      <c r="B3753" s="1">
        <v>45753</v>
      </c>
      <c r="C3753" s="23">
        <f t="shared" si="290"/>
        <v>6</v>
      </c>
      <c r="D3753" s="23">
        <f t="shared" si="291"/>
        <v>7</v>
      </c>
      <c r="E3753" s="1" t="str">
        <f t="shared" si="292"/>
        <v>domingo</v>
      </c>
      <c r="F3753" s="23">
        <f t="shared" si="293"/>
        <v>4</v>
      </c>
      <c r="G3753" s="1" t="str">
        <f t="shared" si="294"/>
        <v>abril</v>
      </c>
      <c r="H3753" s="2">
        <v>0.5708333333333333</v>
      </c>
      <c r="I3753" t="s">
        <v>26</v>
      </c>
      <c r="J3753" t="str">
        <f>VLOOKUP(ventas_starbucks_2025[[#This Row],[sucursal]],cambio_sucursal[#All],2,0)</f>
        <v>Sucursal San Lorenzo 47</v>
      </c>
      <c r="K3753" t="s">
        <v>48</v>
      </c>
      <c r="L3753" t="s">
        <v>49</v>
      </c>
      <c r="M3753" t="s">
        <v>45</v>
      </c>
      <c r="N3753" t="str">
        <f>IFERROR(VLOOKUP(ventas_starbucks_2025[[#This Row],[tamaño_sucio]],cambio_tamaño[#All],2,0),"Tamaño único")</f>
        <v>Grande</v>
      </c>
      <c r="O3753">
        <v>1</v>
      </c>
      <c r="P3753">
        <v>2026.39</v>
      </c>
      <c r="Q3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53">
        <v>2026.39</v>
      </c>
      <c r="S3753" t="s">
        <v>31</v>
      </c>
      <c r="T3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3" t="str">
        <f>VLOOKUP(ventas_starbucks_2025[[#This Row],[canal_compra]],cambio_canal_compra[#All],2,0)</f>
        <v>Entrega domicilio</v>
      </c>
      <c r="V3753" t="s">
        <v>40</v>
      </c>
      <c r="W3753" t="str">
        <f>VLOOKUP(ventas_starbucks_2025[[#This Row],[método_pago]],cambio_metodo_pago[#All],2,0)</f>
        <v>Efectivo</v>
      </c>
      <c r="X3753" t="s">
        <v>7</v>
      </c>
      <c r="Y3753">
        <v>15</v>
      </c>
      <c r="Z3753" t="str">
        <f>VLOOKUP(ventas_starbucks_2025[[#This Row],[promoción_aplicada5]],promocion_cambiar[#All],2,0)</f>
        <v>Ninguna</v>
      </c>
      <c r="AA3753" t="s">
        <v>17</v>
      </c>
      <c r="AB3753" t="s">
        <v>23</v>
      </c>
      <c r="AC3753" t="s">
        <v>10</v>
      </c>
      <c r="AD3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53">
        <v>6</v>
      </c>
      <c r="AF3753">
        <v>3</v>
      </c>
      <c r="AG3753">
        <v>18</v>
      </c>
      <c r="AH3753">
        <v>17</v>
      </c>
    </row>
    <row r="3754" spans="1:34" x14ac:dyDescent="0.25">
      <c r="A3754" s="3" t="s">
        <v>3829</v>
      </c>
      <c r="B3754" s="1">
        <v>45747</v>
      </c>
      <c r="C3754" s="23">
        <f t="shared" si="290"/>
        <v>31</v>
      </c>
      <c r="D3754" s="23">
        <f t="shared" si="291"/>
        <v>1</v>
      </c>
      <c r="E3754" s="23" t="str">
        <f t="shared" si="292"/>
        <v>lunes</v>
      </c>
      <c r="F3754" s="23">
        <f t="shared" si="293"/>
        <v>3</v>
      </c>
      <c r="G3754" s="23" t="str">
        <f t="shared" si="294"/>
        <v>marzo</v>
      </c>
      <c r="H3754" s="2">
        <v>0.74791666666666667</v>
      </c>
      <c r="I3754" t="s">
        <v>26</v>
      </c>
      <c r="J3754" t="str">
        <f>VLOOKUP(ventas_starbucks_2025[[#This Row],[sucursal]],cambio_sucursal[#All],2,0)</f>
        <v>Sucursal San Lorenzo 47</v>
      </c>
      <c r="K3754" t="s">
        <v>13</v>
      </c>
      <c r="L3754" t="s">
        <v>14</v>
      </c>
      <c r="M3754" t="s">
        <v>4</v>
      </c>
      <c r="N3754" t="str">
        <f>IFERROR(VLOOKUP(ventas_starbucks_2025[[#This Row],[tamaño_sucio]],cambio_tamaño[#All],2,0),"Tamaño único")</f>
        <v>Tamaño único</v>
      </c>
      <c r="O3754">
        <v>1</v>
      </c>
      <c r="P3754">
        <v>2064.36</v>
      </c>
      <c r="Q3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54">
        <v>2064.36</v>
      </c>
      <c r="S3754" t="s">
        <v>15</v>
      </c>
      <c r="T3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4" t="str">
        <f>VLOOKUP(ventas_starbucks_2025[[#This Row],[canal_compra]],cambio_canal_compra[#All],2,0)</f>
        <v>Para llevar</v>
      </c>
      <c r="V3754" t="s">
        <v>16</v>
      </c>
      <c r="W3754" t="str">
        <f>VLOOKUP(ventas_starbucks_2025[[#This Row],[método_pago]],cambio_metodo_pago[#All],2,0)</f>
        <v>Tarjeta</v>
      </c>
      <c r="X3754" t="s">
        <v>7</v>
      </c>
      <c r="Y3754">
        <v>0</v>
      </c>
      <c r="Z3754" t="str">
        <f>VLOOKUP(ventas_starbucks_2025[[#This Row],[promoción_aplicada5]],promocion_cambiar[#All],2,0)</f>
        <v>Combo</v>
      </c>
      <c r="AA3754" t="s">
        <v>8</v>
      </c>
      <c r="AB3754" t="s">
        <v>18</v>
      </c>
      <c r="AC3754" t="s">
        <v>24</v>
      </c>
      <c r="AD3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54">
        <v>11.3</v>
      </c>
      <c r="AF3754">
        <v>4</v>
      </c>
      <c r="AG3754">
        <v>30</v>
      </c>
      <c r="AH3754">
        <v>29</v>
      </c>
    </row>
    <row r="3755" spans="1:34" x14ac:dyDescent="0.25">
      <c r="A3755" s="3" t="s">
        <v>3830</v>
      </c>
      <c r="B3755" s="1">
        <v>45703</v>
      </c>
      <c r="C3755" s="23">
        <f t="shared" si="290"/>
        <v>15</v>
      </c>
      <c r="D3755" s="23">
        <f t="shared" si="291"/>
        <v>6</v>
      </c>
      <c r="E3755" s="23" t="str">
        <f t="shared" si="292"/>
        <v>sábado</v>
      </c>
      <c r="F3755" s="23">
        <f t="shared" si="293"/>
        <v>2</v>
      </c>
      <c r="G3755" s="23" t="str">
        <f t="shared" si="294"/>
        <v>febrero</v>
      </c>
      <c r="H3755" s="2">
        <v>0.49305555555555558</v>
      </c>
      <c r="I3755" t="s">
        <v>26</v>
      </c>
      <c r="J3755" t="str">
        <f>VLOOKUP(ventas_starbucks_2025[[#This Row],[sucursal]],cambio_sucursal[#All],2,0)</f>
        <v>Sucursal San Lorenzo 47</v>
      </c>
      <c r="K3755" t="s">
        <v>115</v>
      </c>
      <c r="L3755" t="s">
        <v>21</v>
      </c>
      <c r="M3755" t="s">
        <v>4</v>
      </c>
      <c r="N3755" t="str">
        <f>IFERROR(VLOOKUP(ventas_starbucks_2025[[#This Row],[tamaño_sucio]],cambio_tamaño[#All],2,0),"Tamaño único")</f>
        <v>Tamaño único</v>
      </c>
      <c r="O3755">
        <v>1</v>
      </c>
      <c r="P3755">
        <v>792.22</v>
      </c>
      <c r="Q3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55">
        <v>792.22</v>
      </c>
      <c r="S3755" t="s">
        <v>15</v>
      </c>
      <c r="T3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5" t="str">
        <f>VLOOKUP(ventas_starbucks_2025[[#This Row],[canal_compra]],cambio_canal_compra[#All],2,0)</f>
        <v>Para llevar</v>
      </c>
      <c r="V3755" t="s">
        <v>40</v>
      </c>
      <c r="W3755" t="str">
        <f>VLOOKUP(ventas_starbucks_2025[[#This Row],[método_pago]],cambio_metodo_pago[#All],2,0)</f>
        <v>Efectivo</v>
      </c>
      <c r="X3755" t="s">
        <v>7</v>
      </c>
      <c r="Y3755">
        <v>10</v>
      </c>
      <c r="Z3755" t="str">
        <f>VLOOKUP(ventas_starbucks_2025[[#This Row],[promoción_aplicada5]],promocion_cambiar[#All],2,0)</f>
        <v>Ninguna</v>
      </c>
      <c r="AA3755" t="s">
        <v>17</v>
      </c>
      <c r="AB3755" t="s">
        <v>52</v>
      </c>
      <c r="AC3755" t="s">
        <v>10</v>
      </c>
      <c r="AD3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55">
        <v>12.9</v>
      </c>
      <c r="AF3755">
        <v>3</v>
      </c>
      <c r="AG3755">
        <v>33</v>
      </c>
      <c r="AH3755">
        <v>32</v>
      </c>
    </row>
    <row r="3756" spans="1:34" x14ac:dyDescent="0.25">
      <c r="A3756" s="3" t="s">
        <v>3831</v>
      </c>
      <c r="B3756" s="1">
        <v>45760</v>
      </c>
      <c r="C3756" s="23">
        <f t="shared" si="290"/>
        <v>13</v>
      </c>
      <c r="D3756" s="23">
        <f t="shared" si="291"/>
        <v>7</v>
      </c>
      <c r="E3756" s="23" t="str">
        <f t="shared" si="292"/>
        <v>domingo</v>
      </c>
      <c r="F3756" s="23">
        <f t="shared" si="293"/>
        <v>4</v>
      </c>
      <c r="G3756" s="23" t="str">
        <f t="shared" si="294"/>
        <v>abril</v>
      </c>
      <c r="H3756" s="2">
        <v>0.46805555555555556</v>
      </c>
      <c r="I3756" t="s">
        <v>26</v>
      </c>
      <c r="J3756" t="str">
        <f>VLOOKUP(ventas_starbucks_2025[[#This Row],[sucursal]],cambio_sucursal[#All],2,0)</f>
        <v>Sucursal San Lorenzo 47</v>
      </c>
      <c r="K3756" t="s">
        <v>48</v>
      </c>
      <c r="L3756" t="s">
        <v>49</v>
      </c>
      <c r="M3756" t="s">
        <v>50</v>
      </c>
      <c r="N3756" t="str">
        <f>IFERROR(VLOOKUP(ventas_starbucks_2025[[#This Row],[tamaño_sucio]],cambio_tamaño[#All],2,0),"Tamaño único")</f>
        <v>Mediano</v>
      </c>
      <c r="O3756">
        <v>5</v>
      </c>
      <c r="P3756">
        <v>1984.17</v>
      </c>
      <c r="Q3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6">
        <v>9920.85</v>
      </c>
      <c r="S3756" t="s">
        <v>31</v>
      </c>
      <c r="T3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56" t="str">
        <f>VLOOKUP(ventas_starbucks_2025[[#This Row],[canal_compra]],cambio_canal_compra[#All],2,0)</f>
        <v>Entrega domicilio</v>
      </c>
      <c r="V3756" t="s">
        <v>40</v>
      </c>
      <c r="W3756" t="str">
        <f>VLOOKUP(ventas_starbucks_2025[[#This Row],[método_pago]],cambio_metodo_pago[#All],2,0)</f>
        <v>Efectivo</v>
      </c>
      <c r="X3756" t="s">
        <v>22</v>
      </c>
      <c r="Y3756">
        <v>0</v>
      </c>
      <c r="Z3756" t="str">
        <f>VLOOKUP(ventas_starbucks_2025[[#This Row],[promoción_aplicada5]],promocion_cambiar[#All],2,0)</f>
        <v>Ninguna</v>
      </c>
      <c r="AA3756" t="s">
        <v>17</v>
      </c>
      <c r="AB3756" t="s">
        <v>52</v>
      </c>
      <c r="AC3756" t="s">
        <v>10</v>
      </c>
      <c r="AD3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56">
        <v>15</v>
      </c>
      <c r="AF3756">
        <v>1</v>
      </c>
      <c r="AG3756">
        <v>15</v>
      </c>
      <c r="AH3756">
        <v>10</v>
      </c>
    </row>
    <row r="3757" spans="1:34" x14ac:dyDescent="0.25">
      <c r="A3757" s="3" t="s">
        <v>3832</v>
      </c>
      <c r="B3757" s="1">
        <v>45732</v>
      </c>
      <c r="C3757" s="23">
        <f t="shared" si="290"/>
        <v>16</v>
      </c>
      <c r="D3757" s="23">
        <f t="shared" si="291"/>
        <v>7</v>
      </c>
      <c r="E3757" s="23" t="str">
        <f t="shared" si="292"/>
        <v>domingo</v>
      </c>
      <c r="F3757" s="23">
        <f t="shared" si="293"/>
        <v>3</v>
      </c>
      <c r="G3757" s="23" t="str">
        <f t="shared" si="294"/>
        <v>marzo</v>
      </c>
      <c r="H3757" s="2">
        <v>0.42499999999999999</v>
      </c>
      <c r="I3757" t="s">
        <v>26</v>
      </c>
      <c r="J3757" t="str">
        <f>VLOOKUP(ventas_starbucks_2025[[#This Row],[sucursal]],cambio_sucursal[#All],2,0)</f>
        <v>Sucursal San Lorenzo 47</v>
      </c>
      <c r="K3757" t="s">
        <v>38</v>
      </c>
      <c r="L3757" t="s">
        <v>39</v>
      </c>
      <c r="M3757" t="s">
        <v>4</v>
      </c>
      <c r="N3757" t="str">
        <f>IFERROR(VLOOKUP(ventas_starbucks_2025[[#This Row],[tamaño_sucio]],cambio_tamaño[#All],2,0),"Tamaño único")</f>
        <v>Tamaño único</v>
      </c>
      <c r="O3757">
        <v>2</v>
      </c>
      <c r="P3757">
        <v>1070.01</v>
      </c>
      <c r="Q3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7">
        <v>2140.02</v>
      </c>
      <c r="S3757" t="s">
        <v>31</v>
      </c>
      <c r="T3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7" t="str">
        <f>VLOOKUP(ventas_starbucks_2025[[#This Row],[canal_compra]],cambio_canal_compra[#All],2,0)</f>
        <v>Entrega domicilio</v>
      </c>
      <c r="V3757" t="s">
        <v>40</v>
      </c>
      <c r="W3757" t="str">
        <f>VLOOKUP(ventas_starbucks_2025[[#This Row],[método_pago]],cambio_metodo_pago[#All],2,0)</f>
        <v>Efectivo</v>
      </c>
      <c r="X3757" t="s">
        <v>7</v>
      </c>
      <c r="Y3757">
        <v>0</v>
      </c>
      <c r="Z3757" t="str">
        <f>VLOOKUP(ventas_starbucks_2025[[#This Row],[promoción_aplicada5]],promocion_cambiar[#All],2,0)</f>
        <v>Ninguna</v>
      </c>
      <c r="AA3757" t="s">
        <v>17</v>
      </c>
      <c r="AB3757" t="s">
        <v>29</v>
      </c>
      <c r="AC3757" t="s">
        <v>24</v>
      </c>
      <c r="AD3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57">
        <v>13.3</v>
      </c>
      <c r="AF3757">
        <v>4</v>
      </c>
      <c r="AG3757">
        <v>19</v>
      </c>
      <c r="AH3757">
        <v>17</v>
      </c>
    </row>
    <row r="3758" spans="1:34" x14ac:dyDescent="0.25">
      <c r="A3758" s="3" t="s">
        <v>3833</v>
      </c>
      <c r="B3758" s="1">
        <v>45704</v>
      </c>
      <c r="C3758" s="23">
        <f t="shared" si="290"/>
        <v>16</v>
      </c>
      <c r="D3758" s="23">
        <f t="shared" si="291"/>
        <v>7</v>
      </c>
      <c r="E3758" s="23" t="str">
        <f t="shared" si="292"/>
        <v>domingo</v>
      </c>
      <c r="F3758" s="23">
        <f t="shared" si="293"/>
        <v>2</v>
      </c>
      <c r="G3758" s="23" t="str">
        <f t="shared" si="294"/>
        <v>febrero</v>
      </c>
      <c r="H3758" s="2">
        <v>0.63611111111111107</v>
      </c>
      <c r="I3758" t="s">
        <v>26</v>
      </c>
      <c r="J3758" t="str">
        <f>VLOOKUP(ventas_starbucks_2025[[#This Row],[sucursal]],cambio_sucursal[#All],2,0)</f>
        <v>Sucursal San Lorenzo 47</v>
      </c>
      <c r="K3758" t="s">
        <v>82</v>
      </c>
      <c r="L3758" t="s">
        <v>28</v>
      </c>
      <c r="M3758" t="s">
        <v>4</v>
      </c>
      <c r="N3758" t="str">
        <f>IFERROR(VLOOKUP(ventas_starbucks_2025[[#This Row],[tamaño_sucio]],cambio_tamaño[#All],2,0),"Tamaño único")</f>
        <v>Tamaño único</v>
      </c>
      <c r="O3758">
        <v>5</v>
      </c>
      <c r="P3758">
        <v>2221.09</v>
      </c>
      <c r="Q3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58">
        <v>11105.45</v>
      </c>
      <c r="S3758" t="s">
        <v>31</v>
      </c>
      <c r="T3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58" t="str">
        <f>VLOOKUP(ventas_starbucks_2025[[#This Row],[canal_compra]],cambio_canal_compra[#All],2,0)</f>
        <v>Entrega domicilio</v>
      </c>
      <c r="V3758" t="s">
        <v>40</v>
      </c>
      <c r="W3758" t="str">
        <f>VLOOKUP(ventas_starbucks_2025[[#This Row],[método_pago]],cambio_metodo_pago[#All],2,0)</f>
        <v>Efectivo</v>
      </c>
      <c r="X3758" t="s">
        <v>22</v>
      </c>
      <c r="Y3758">
        <v>0</v>
      </c>
      <c r="Z3758" t="str">
        <f>VLOOKUP(ventas_starbucks_2025[[#This Row],[promoción_aplicada5]],promocion_cambiar[#All],2,0)</f>
        <v>Ninguna</v>
      </c>
      <c r="AA3758" t="s">
        <v>17</v>
      </c>
      <c r="AB3758" t="s">
        <v>52</v>
      </c>
      <c r="AC3758" t="s">
        <v>24</v>
      </c>
      <c r="AD3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58">
        <v>14.9</v>
      </c>
      <c r="AF3758">
        <v>3</v>
      </c>
      <c r="AG3758">
        <v>14</v>
      </c>
      <c r="AH3758">
        <v>9</v>
      </c>
    </row>
    <row r="3759" spans="1:34" x14ac:dyDescent="0.25">
      <c r="A3759" s="3" t="s">
        <v>3834</v>
      </c>
      <c r="B3759" s="1">
        <v>45716</v>
      </c>
      <c r="C3759" s="23">
        <f t="shared" si="290"/>
        <v>28</v>
      </c>
      <c r="D3759" s="23">
        <f t="shared" si="291"/>
        <v>5</v>
      </c>
      <c r="E3759" s="1" t="str">
        <f t="shared" si="292"/>
        <v>viernes</v>
      </c>
      <c r="F3759" s="23">
        <f t="shared" si="293"/>
        <v>2</v>
      </c>
      <c r="G3759" s="1" t="str">
        <f t="shared" si="294"/>
        <v>febrero</v>
      </c>
      <c r="H3759" s="2">
        <v>0.30625000000000002</v>
      </c>
      <c r="I3759" t="s">
        <v>26</v>
      </c>
      <c r="J3759" t="str">
        <f>VLOOKUP(ventas_starbucks_2025[[#This Row],[sucursal]],cambio_sucursal[#All],2,0)</f>
        <v>Sucursal San Lorenzo 47</v>
      </c>
      <c r="K3759" t="s">
        <v>20</v>
      </c>
      <c r="L3759" t="s">
        <v>21</v>
      </c>
      <c r="M3759" t="s">
        <v>4</v>
      </c>
      <c r="N3759" t="str">
        <f>IFERROR(VLOOKUP(ventas_starbucks_2025[[#This Row],[tamaño_sucio]],cambio_tamaño[#All],2,0),"Tamaño único")</f>
        <v>Tamaño único</v>
      </c>
      <c r="O3759">
        <v>1</v>
      </c>
      <c r="P3759">
        <v>1046.1400000000001</v>
      </c>
      <c r="Q3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9">
        <v>1046.1400000000001</v>
      </c>
      <c r="S3759" t="s">
        <v>5</v>
      </c>
      <c r="T3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9" t="str">
        <f>VLOOKUP(ventas_starbucks_2025[[#This Row],[canal_compra]],cambio_canal_compra[#All],2,0)</f>
        <v>En tienda</v>
      </c>
      <c r="V3759" t="s">
        <v>16</v>
      </c>
      <c r="W3759" t="str">
        <f>VLOOKUP(ventas_starbucks_2025[[#This Row],[método_pago]],cambio_metodo_pago[#All],2,0)</f>
        <v>Tarjeta</v>
      </c>
      <c r="X3759" t="s">
        <v>22</v>
      </c>
      <c r="Y3759">
        <v>0</v>
      </c>
      <c r="Z3759" t="str">
        <f>VLOOKUP(ventas_starbucks_2025[[#This Row],[promoción_aplicada5]],promocion_cambiar[#All],2,0)</f>
        <v>Hora Feliz</v>
      </c>
      <c r="AA3759" t="s">
        <v>36</v>
      </c>
      <c r="AB3759" t="s">
        <v>29</v>
      </c>
      <c r="AC3759" t="s">
        <v>24</v>
      </c>
      <c r="AD3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59">
        <v>12.5</v>
      </c>
      <c r="AF3759">
        <v>3</v>
      </c>
      <c r="AG3759">
        <v>27</v>
      </c>
      <c r="AH3759">
        <v>26</v>
      </c>
    </row>
    <row r="3760" spans="1:34" x14ac:dyDescent="0.25">
      <c r="A3760" s="3" t="s">
        <v>3835</v>
      </c>
      <c r="B3760" s="1">
        <v>45762</v>
      </c>
      <c r="C3760" s="23">
        <f t="shared" si="290"/>
        <v>15</v>
      </c>
      <c r="D3760" s="23">
        <f t="shared" si="291"/>
        <v>2</v>
      </c>
      <c r="E3760" s="23" t="str">
        <f t="shared" si="292"/>
        <v>martes</v>
      </c>
      <c r="F3760" s="23">
        <f t="shared" si="293"/>
        <v>4</v>
      </c>
      <c r="G3760" s="23" t="str">
        <f t="shared" si="294"/>
        <v>abril</v>
      </c>
      <c r="H3760" s="2">
        <v>0.51111111111111107</v>
      </c>
      <c r="I3760" t="s">
        <v>12</v>
      </c>
      <c r="J3760" t="str">
        <f>VLOOKUP(ventas_starbucks_2025[[#This Row],[sucursal]],cambio_sucursal[#All],2,0)</f>
        <v>Sucursal Córdoba Shopping</v>
      </c>
      <c r="K3760" t="s">
        <v>38</v>
      </c>
      <c r="L3760" t="s">
        <v>39</v>
      </c>
      <c r="M3760" t="s">
        <v>4</v>
      </c>
      <c r="N3760" t="str">
        <f>IFERROR(VLOOKUP(ventas_starbucks_2025[[#This Row],[tamaño_sucio]],cambio_tamaño[#All],2,0),"Tamaño único")</f>
        <v>Tamaño único</v>
      </c>
      <c r="O3760">
        <v>3</v>
      </c>
      <c r="P3760">
        <v>1592.97</v>
      </c>
      <c r="Q3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0">
        <v>4778.91</v>
      </c>
      <c r="S3760" t="s">
        <v>31</v>
      </c>
      <c r="T3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0" t="str">
        <f>VLOOKUP(ventas_starbucks_2025[[#This Row],[canal_compra]],cambio_canal_compra[#All],2,0)</f>
        <v>Entrega domicilio</v>
      </c>
      <c r="V3760" t="s">
        <v>6</v>
      </c>
      <c r="W3760" t="str">
        <f>VLOOKUP(ventas_starbucks_2025[[#This Row],[método_pago]],cambio_metodo_pago[#All],2,0)</f>
        <v>Aplicación móbil</v>
      </c>
      <c r="X3760" t="s">
        <v>22</v>
      </c>
      <c r="Y3760">
        <v>0</v>
      </c>
      <c r="Z3760" t="str">
        <f>VLOOKUP(ventas_starbucks_2025[[#This Row],[promoción_aplicada5]],promocion_cambiar[#All],2,0)</f>
        <v>Combo</v>
      </c>
      <c r="AA3760" t="s">
        <v>8</v>
      </c>
      <c r="AB3760" t="s">
        <v>52</v>
      </c>
      <c r="AC3760" t="s">
        <v>10</v>
      </c>
      <c r="AD3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60">
        <v>10.199999999999999</v>
      </c>
      <c r="AF3760">
        <v>4</v>
      </c>
      <c r="AG3760">
        <v>40</v>
      </c>
      <c r="AH3760">
        <v>37</v>
      </c>
    </row>
    <row r="3761" spans="1:34" x14ac:dyDescent="0.25">
      <c r="A3761" s="3" t="s">
        <v>3836</v>
      </c>
      <c r="B3761" s="1">
        <v>45681</v>
      </c>
      <c r="C3761" s="23">
        <f t="shared" si="290"/>
        <v>24</v>
      </c>
      <c r="D3761" s="23">
        <f t="shared" si="291"/>
        <v>5</v>
      </c>
      <c r="E3761" s="23" t="str">
        <f t="shared" si="292"/>
        <v>viernes</v>
      </c>
      <c r="F3761" s="23">
        <f t="shared" si="293"/>
        <v>1</v>
      </c>
      <c r="G3761" s="23" t="str">
        <f t="shared" si="294"/>
        <v>enero</v>
      </c>
      <c r="H3761" s="2">
        <v>0.58333333333333337</v>
      </c>
      <c r="I3761" t="s">
        <v>26</v>
      </c>
      <c r="J3761" t="str">
        <f>VLOOKUP(ventas_starbucks_2025[[#This Row],[sucursal]],cambio_sucursal[#All],2,0)</f>
        <v>Sucursal San Lorenzo 47</v>
      </c>
      <c r="K3761" t="s">
        <v>58</v>
      </c>
      <c r="L3761" t="s">
        <v>39</v>
      </c>
      <c r="M3761" t="s">
        <v>4</v>
      </c>
      <c r="N3761" t="str">
        <f>IFERROR(VLOOKUP(ventas_starbucks_2025[[#This Row],[tamaño_sucio]],cambio_tamaño[#All],2,0),"Tamaño único")</f>
        <v>Tamaño único</v>
      </c>
      <c r="O3761">
        <v>1</v>
      </c>
      <c r="P3761">
        <v>1411.6</v>
      </c>
      <c r="Q3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1">
        <v>1411.6</v>
      </c>
      <c r="S3761" t="s">
        <v>5</v>
      </c>
      <c r="T3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1" t="str">
        <f>VLOOKUP(ventas_starbucks_2025[[#This Row],[canal_compra]],cambio_canal_compra[#All],2,0)</f>
        <v>En tienda</v>
      </c>
      <c r="V3761" t="s">
        <v>16</v>
      </c>
      <c r="W3761" t="str">
        <f>VLOOKUP(ventas_starbucks_2025[[#This Row],[método_pago]],cambio_metodo_pago[#All],2,0)</f>
        <v>Tarjeta</v>
      </c>
      <c r="X3761" t="s">
        <v>7</v>
      </c>
      <c r="Y3761">
        <v>15</v>
      </c>
      <c r="Z3761" t="str">
        <f>VLOOKUP(ventas_starbucks_2025[[#This Row],[promoción_aplicada5]],promocion_cambiar[#All],2,0)</f>
        <v>Hora Feliz</v>
      </c>
      <c r="AA3761" t="s">
        <v>36</v>
      </c>
      <c r="AB3761" t="s">
        <v>52</v>
      </c>
      <c r="AC3761" t="s">
        <v>10</v>
      </c>
      <c r="AD3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61">
        <v>7.4</v>
      </c>
      <c r="AF3761">
        <v>1</v>
      </c>
      <c r="AG3761">
        <v>42</v>
      </c>
      <c r="AH3761">
        <v>41</v>
      </c>
    </row>
    <row r="3762" spans="1:34" x14ac:dyDescent="0.25">
      <c r="A3762" s="3" t="s">
        <v>3837</v>
      </c>
      <c r="B3762" s="1">
        <v>45754</v>
      </c>
      <c r="C3762" s="23">
        <f t="shared" si="290"/>
        <v>7</v>
      </c>
      <c r="D3762" s="23">
        <f t="shared" si="291"/>
        <v>1</v>
      </c>
      <c r="E3762" s="23" t="str">
        <f t="shared" si="292"/>
        <v>lunes</v>
      </c>
      <c r="F3762" s="23">
        <f t="shared" si="293"/>
        <v>4</v>
      </c>
      <c r="G3762" s="23" t="str">
        <f t="shared" si="294"/>
        <v>abril</v>
      </c>
      <c r="H3762" s="2">
        <v>0.81111111111111112</v>
      </c>
      <c r="I3762" t="s">
        <v>57</v>
      </c>
      <c r="J3762" t="str">
        <f>VLOOKUP(ventas_starbucks_2025[[#This Row],[sucursal]],cambio_sucursal[#All],2,0)</f>
        <v>Sucursal Avda Colón</v>
      </c>
      <c r="K3762" t="s">
        <v>130</v>
      </c>
      <c r="L3762" t="s">
        <v>65</v>
      </c>
      <c r="M3762" t="s">
        <v>4</v>
      </c>
      <c r="N3762" t="str">
        <f>IFERROR(VLOOKUP(ventas_starbucks_2025[[#This Row],[tamaño_sucio]],cambio_tamaño[#All],2,0),"Tamaño único")</f>
        <v>Tamaño único</v>
      </c>
      <c r="O3762">
        <v>2</v>
      </c>
      <c r="P3762">
        <v>1400.25</v>
      </c>
      <c r="Q3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2">
        <v>2800.5</v>
      </c>
      <c r="S3762" t="s">
        <v>31</v>
      </c>
      <c r="T3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2" t="str">
        <f>VLOOKUP(ventas_starbucks_2025[[#This Row],[canal_compra]],cambio_canal_compra[#All],2,0)</f>
        <v>Entrega domicilio</v>
      </c>
      <c r="V3762" t="s">
        <v>6</v>
      </c>
      <c r="W3762" t="str">
        <f>VLOOKUP(ventas_starbucks_2025[[#This Row],[método_pago]],cambio_metodo_pago[#All],2,0)</f>
        <v>Aplicación móbil</v>
      </c>
      <c r="X3762" t="s">
        <v>22</v>
      </c>
      <c r="Y3762">
        <v>0</v>
      </c>
      <c r="Z3762" t="str">
        <f>VLOOKUP(ventas_starbucks_2025[[#This Row],[promoción_aplicada5]],promocion_cambiar[#All],2,0)</f>
        <v>Combo</v>
      </c>
      <c r="AA3762" t="s">
        <v>8</v>
      </c>
      <c r="AB3762" t="s">
        <v>52</v>
      </c>
      <c r="AC3762" t="s">
        <v>41</v>
      </c>
      <c r="AD3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62">
        <v>14.5</v>
      </c>
      <c r="AF3762">
        <v>5</v>
      </c>
      <c r="AG3762">
        <v>10</v>
      </c>
      <c r="AH3762">
        <v>8</v>
      </c>
    </row>
    <row r="3763" spans="1:34" x14ac:dyDescent="0.25">
      <c r="A3763" s="3" t="s">
        <v>3838</v>
      </c>
      <c r="B3763" s="1">
        <v>45754</v>
      </c>
      <c r="C3763" s="23">
        <f t="shared" si="290"/>
        <v>7</v>
      </c>
      <c r="D3763" s="23">
        <f t="shared" si="291"/>
        <v>1</v>
      </c>
      <c r="E3763" s="23" t="str">
        <f t="shared" si="292"/>
        <v>lunes</v>
      </c>
      <c r="F3763" s="23">
        <f t="shared" si="293"/>
        <v>4</v>
      </c>
      <c r="G3763" s="23" t="str">
        <f t="shared" si="294"/>
        <v>abril</v>
      </c>
      <c r="H3763" s="2">
        <v>0.77708333333333335</v>
      </c>
      <c r="I3763" t="s">
        <v>26</v>
      </c>
      <c r="J3763" t="str">
        <f>VLOOKUP(ventas_starbucks_2025[[#This Row],[sucursal]],cambio_sucursal[#All],2,0)</f>
        <v>Sucursal San Lorenzo 47</v>
      </c>
      <c r="K3763" t="s">
        <v>20</v>
      </c>
      <c r="L3763" t="s">
        <v>21</v>
      </c>
      <c r="M3763" t="s">
        <v>4</v>
      </c>
      <c r="N3763" t="str">
        <f>IFERROR(VLOOKUP(ventas_starbucks_2025[[#This Row],[tamaño_sucio]],cambio_tamaño[#All],2,0),"Tamaño único")</f>
        <v>Tamaño único</v>
      </c>
      <c r="O3763">
        <v>2</v>
      </c>
      <c r="P3763">
        <v>837.77</v>
      </c>
      <c r="Q3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63">
        <v>1675.54</v>
      </c>
      <c r="S3763" t="s">
        <v>31</v>
      </c>
      <c r="T3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3" t="str">
        <f>VLOOKUP(ventas_starbucks_2025[[#This Row],[canal_compra]],cambio_canal_compra[#All],2,0)</f>
        <v>Entrega domicilio</v>
      </c>
      <c r="V3763" t="s">
        <v>16</v>
      </c>
      <c r="W3763" t="str">
        <f>VLOOKUP(ventas_starbucks_2025[[#This Row],[método_pago]],cambio_metodo_pago[#All],2,0)</f>
        <v>Tarjeta</v>
      </c>
      <c r="X3763" t="s">
        <v>22</v>
      </c>
      <c r="Y3763">
        <v>0</v>
      </c>
      <c r="Z3763" t="str">
        <f>VLOOKUP(ventas_starbucks_2025[[#This Row],[promoción_aplicada5]],promocion_cambiar[#All],2,0)</f>
        <v>Hora Feliz</v>
      </c>
      <c r="AA3763" t="s">
        <v>36</v>
      </c>
      <c r="AB3763" t="s">
        <v>52</v>
      </c>
      <c r="AC3763" t="s">
        <v>24</v>
      </c>
      <c r="AD3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63">
        <v>4.4000000000000004</v>
      </c>
      <c r="AF3763">
        <v>1</v>
      </c>
      <c r="AG3763">
        <v>19</v>
      </c>
      <c r="AH3763">
        <v>17</v>
      </c>
    </row>
    <row r="3764" spans="1:34" x14ac:dyDescent="0.25">
      <c r="A3764" s="3" t="s">
        <v>3839</v>
      </c>
      <c r="B3764" s="1">
        <v>45694</v>
      </c>
      <c r="C3764" s="23">
        <f t="shared" si="290"/>
        <v>6</v>
      </c>
      <c r="D3764" s="23">
        <f t="shared" si="291"/>
        <v>4</v>
      </c>
      <c r="E3764" s="1" t="str">
        <f t="shared" si="292"/>
        <v>jueves</v>
      </c>
      <c r="F3764" s="23">
        <f t="shared" si="293"/>
        <v>2</v>
      </c>
      <c r="G3764" s="1" t="str">
        <f t="shared" si="294"/>
        <v>febrero</v>
      </c>
      <c r="H3764" s="2">
        <v>0.46805555555555556</v>
      </c>
      <c r="I3764" t="s">
        <v>12</v>
      </c>
      <c r="J3764" t="str">
        <f>VLOOKUP(ventas_starbucks_2025[[#This Row],[sucursal]],cambio_sucursal[#All],2,0)</f>
        <v>Sucursal Córdoba Shopping</v>
      </c>
      <c r="K3764" t="s">
        <v>89</v>
      </c>
      <c r="L3764" t="s">
        <v>90</v>
      </c>
      <c r="M3764" t="s">
        <v>4</v>
      </c>
      <c r="N3764" t="str">
        <f>IFERROR(VLOOKUP(ventas_starbucks_2025[[#This Row],[tamaño_sucio]],cambio_tamaño[#All],2,0),"Tamaño único")</f>
        <v>Tamaño único</v>
      </c>
      <c r="O3764">
        <v>3</v>
      </c>
      <c r="P3764">
        <v>1222.3599999999999</v>
      </c>
      <c r="Q3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4">
        <v>3667.08</v>
      </c>
      <c r="S3764" t="s">
        <v>5</v>
      </c>
      <c r="T3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4" t="str">
        <f>VLOOKUP(ventas_starbucks_2025[[#This Row],[canal_compra]],cambio_canal_compra[#All],2,0)</f>
        <v>En tienda</v>
      </c>
      <c r="V3764" t="s">
        <v>6</v>
      </c>
      <c r="W3764" t="str">
        <f>VLOOKUP(ventas_starbucks_2025[[#This Row],[método_pago]],cambio_metodo_pago[#All],2,0)</f>
        <v>Aplicación móbil</v>
      </c>
      <c r="X3764" t="s">
        <v>7</v>
      </c>
      <c r="Y3764">
        <v>10</v>
      </c>
      <c r="Z3764" t="str">
        <f>VLOOKUP(ventas_starbucks_2025[[#This Row],[promoción_aplicada5]],promocion_cambiar[#All],2,0)</f>
        <v>Combo</v>
      </c>
      <c r="AA3764" t="s">
        <v>8</v>
      </c>
      <c r="AB3764" t="s">
        <v>9</v>
      </c>
      <c r="AC3764" t="s">
        <v>41</v>
      </c>
      <c r="AD3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64">
        <v>11.7</v>
      </c>
      <c r="AF3764">
        <v>5</v>
      </c>
      <c r="AG3764">
        <v>16</v>
      </c>
      <c r="AH3764">
        <v>13</v>
      </c>
    </row>
    <row r="3765" spans="1:34" x14ac:dyDescent="0.25">
      <c r="A3765" s="3" t="s">
        <v>3840</v>
      </c>
      <c r="B3765" s="1">
        <v>45674</v>
      </c>
      <c r="C3765" s="23">
        <f t="shared" si="290"/>
        <v>17</v>
      </c>
      <c r="D3765" s="23">
        <f t="shared" si="291"/>
        <v>5</v>
      </c>
      <c r="E3765" s="1" t="str">
        <f t="shared" si="292"/>
        <v>viernes</v>
      </c>
      <c r="F3765" s="23">
        <f t="shared" si="293"/>
        <v>1</v>
      </c>
      <c r="G3765" s="1" t="str">
        <f t="shared" si="294"/>
        <v>enero</v>
      </c>
      <c r="H3765" s="2">
        <v>0.75416666666666665</v>
      </c>
      <c r="I3765" t="s">
        <v>26</v>
      </c>
      <c r="J3765" t="str">
        <f>VLOOKUP(ventas_starbucks_2025[[#This Row],[sucursal]],cambio_sucursal[#All],2,0)</f>
        <v>Sucursal San Lorenzo 47</v>
      </c>
      <c r="K3765" t="s">
        <v>2</v>
      </c>
      <c r="L3765" t="s">
        <v>3</v>
      </c>
      <c r="M3765" t="s">
        <v>4</v>
      </c>
      <c r="N3765" t="str">
        <f>IFERROR(VLOOKUP(ventas_starbucks_2025[[#This Row],[tamaño_sucio]],cambio_tamaño[#All],2,0),"Tamaño único")</f>
        <v>Tamaño único</v>
      </c>
      <c r="O3765">
        <v>4</v>
      </c>
      <c r="P3765">
        <v>2983.82</v>
      </c>
      <c r="Q3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65">
        <v>11935.28</v>
      </c>
      <c r="S3765" t="s">
        <v>31</v>
      </c>
      <c r="T3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65" t="str">
        <f>VLOOKUP(ventas_starbucks_2025[[#This Row],[canal_compra]],cambio_canal_compra[#All],2,0)</f>
        <v>Entrega domicilio</v>
      </c>
      <c r="V3765" t="s">
        <v>6</v>
      </c>
      <c r="W3765" t="str">
        <f>VLOOKUP(ventas_starbucks_2025[[#This Row],[método_pago]],cambio_metodo_pago[#All],2,0)</f>
        <v>Aplicación móbil</v>
      </c>
      <c r="X3765" t="s">
        <v>22</v>
      </c>
      <c r="Y3765">
        <v>0</v>
      </c>
      <c r="Z3765" t="str">
        <f>VLOOKUP(ventas_starbucks_2025[[#This Row],[promoción_aplicada5]],promocion_cambiar[#All],2,0)</f>
        <v>Hora Feliz</v>
      </c>
      <c r="AA3765" t="s">
        <v>36</v>
      </c>
      <c r="AB3765" t="s">
        <v>9</v>
      </c>
      <c r="AC3765" t="s">
        <v>41</v>
      </c>
      <c r="AD3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65">
        <v>3</v>
      </c>
      <c r="AF3765">
        <v>1</v>
      </c>
      <c r="AG3765">
        <v>19</v>
      </c>
      <c r="AH3765">
        <v>15</v>
      </c>
    </row>
    <row r="3766" spans="1:34" x14ac:dyDescent="0.25">
      <c r="A3766" s="3" t="s">
        <v>3841</v>
      </c>
      <c r="B3766" s="1">
        <v>45707</v>
      </c>
      <c r="C3766" s="23">
        <f t="shared" si="290"/>
        <v>19</v>
      </c>
      <c r="D3766" s="23">
        <f t="shared" si="291"/>
        <v>3</v>
      </c>
      <c r="E3766" s="1" t="str">
        <f t="shared" si="292"/>
        <v>miércoles</v>
      </c>
      <c r="F3766" s="23">
        <f t="shared" si="293"/>
        <v>2</v>
      </c>
      <c r="G3766" s="1" t="str">
        <f t="shared" si="294"/>
        <v>febrero</v>
      </c>
      <c r="H3766" s="2">
        <v>0.40902777777777777</v>
      </c>
      <c r="I3766" t="s">
        <v>1</v>
      </c>
      <c r="J3766" t="str">
        <f>VLOOKUP(ventas_starbucks_2025[[#This Row],[sucursal]],cambio_sucursal[#All],2,0)</f>
        <v>Sucursal Nueva Córdoba</v>
      </c>
      <c r="K3766" t="s">
        <v>13</v>
      </c>
      <c r="L3766" t="s">
        <v>14</v>
      </c>
      <c r="M3766" t="s">
        <v>4</v>
      </c>
      <c r="N3766" t="str">
        <f>IFERROR(VLOOKUP(ventas_starbucks_2025[[#This Row],[tamaño_sucio]],cambio_tamaño[#All],2,0),"Tamaño único")</f>
        <v>Tamaño único</v>
      </c>
      <c r="O3766">
        <v>2</v>
      </c>
      <c r="P3766">
        <v>1983.14</v>
      </c>
      <c r="Q3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6">
        <v>3966.28</v>
      </c>
      <c r="S3766" t="s">
        <v>15</v>
      </c>
      <c r="T3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6" t="str">
        <f>VLOOKUP(ventas_starbucks_2025[[#This Row],[canal_compra]],cambio_canal_compra[#All],2,0)</f>
        <v>Para llevar</v>
      </c>
      <c r="V3766" t="s">
        <v>40</v>
      </c>
      <c r="W3766" t="str">
        <f>VLOOKUP(ventas_starbucks_2025[[#This Row],[método_pago]],cambio_metodo_pago[#All],2,0)</f>
        <v>Efectivo</v>
      </c>
      <c r="X3766" t="s">
        <v>22</v>
      </c>
      <c r="Y3766">
        <v>0</v>
      </c>
      <c r="Z3766" t="str">
        <f>VLOOKUP(ventas_starbucks_2025[[#This Row],[promoción_aplicada5]],promocion_cambiar[#All],2,0)</f>
        <v>Hora Feliz</v>
      </c>
      <c r="AA3766" t="s">
        <v>36</v>
      </c>
      <c r="AB3766" t="s">
        <v>9</v>
      </c>
      <c r="AC3766" t="s">
        <v>41</v>
      </c>
      <c r="AD3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66">
        <v>3.7</v>
      </c>
      <c r="AF3766">
        <v>2</v>
      </c>
      <c r="AG3766">
        <v>25</v>
      </c>
      <c r="AH3766">
        <v>23</v>
      </c>
    </row>
    <row r="3767" spans="1:34" x14ac:dyDescent="0.25">
      <c r="A3767" s="3" t="s">
        <v>3842</v>
      </c>
      <c r="B3767" s="1">
        <v>45704</v>
      </c>
      <c r="C3767" s="23">
        <f t="shared" si="290"/>
        <v>16</v>
      </c>
      <c r="D3767" s="23">
        <f t="shared" si="291"/>
        <v>7</v>
      </c>
      <c r="E3767" s="23" t="str">
        <f t="shared" si="292"/>
        <v>domingo</v>
      </c>
      <c r="F3767" s="23">
        <f t="shared" si="293"/>
        <v>2</v>
      </c>
      <c r="G3767" s="23" t="str">
        <f t="shared" si="294"/>
        <v>febrero</v>
      </c>
      <c r="H3767" s="2">
        <v>0.37013888888888891</v>
      </c>
      <c r="I3767" t="s">
        <v>57</v>
      </c>
      <c r="J3767" t="str">
        <f>VLOOKUP(ventas_starbucks_2025[[#This Row],[sucursal]],cambio_sucursal[#All],2,0)</f>
        <v>Sucursal Avda Colón</v>
      </c>
      <c r="K3767" t="s">
        <v>82</v>
      </c>
      <c r="L3767" t="s">
        <v>28</v>
      </c>
      <c r="M3767" t="s">
        <v>4</v>
      </c>
      <c r="N3767" t="str">
        <f>IFERROR(VLOOKUP(ventas_starbucks_2025[[#This Row],[tamaño_sucio]],cambio_tamaño[#All],2,0),"Tamaño único")</f>
        <v>Tamaño único</v>
      </c>
      <c r="O3767">
        <v>5</v>
      </c>
      <c r="P3767">
        <v>2844.8</v>
      </c>
      <c r="Q3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67">
        <v>14224</v>
      </c>
      <c r="S3767" t="s">
        <v>31</v>
      </c>
      <c r="T3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67" t="str">
        <f>VLOOKUP(ventas_starbucks_2025[[#This Row],[canal_compra]],cambio_canal_compra[#All],2,0)</f>
        <v>Entrega domicilio</v>
      </c>
      <c r="V3767" t="s">
        <v>6</v>
      </c>
      <c r="W3767" t="str">
        <f>VLOOKUP(ventas_starbucks_2025[[#This Row],[método_pago]],cambio_metodo_pago[#All],2,0)</f>
        <v>Aplicación móbil</v>
      </c>
      <c r="X3767" t="s">
        <v>7</v>
      </c>
      <c r="Y3767">
        <v>15</v>
      </c>
      <c r="Z3767" t="str">
        <f>VLOOKUP(ventas_starbucks_2025[[#This Row],[promoción_aplicada5]],promocion_cambiar[#All],2,0)</f>
        <v>Hora Feliz</v>
      </c>
      <c r="AA3767" t="s">
        <v>36</v>
      </c>
      <c r="AB3767" t="s">
        <v>52</v>
      </c>
      <c r="AC3767" t="s">
        <v>24</v>
      </c>
      <c r="AD3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67">
        <v>9</v>
      </c>
      <c r="AF3767">
        <v>2</v>
      </c>
      <c r="AG3767">
        <v>23</v>
      </c>
      <c r="AH3767">
        <v>18</v>
      </c>
    </row>
    <row r="3768" spans="1:34" x14ac:dyDescent="0.25">
      <c r="A3768" s="3" t="s">
        <v>3843</v>
      </c>
      <c r="B3768" s="1">
        <v>45713</v>
      </c>
      <c r="C3768" s="23">
        <f t="shared" si="290"/>
        <v>25</v>
      </c>
      <c r="D3768" s="23">
        <f t="shared" si="291"/>
        <v>2</v>
      </c>
      <c r="E3768" s="23" t="str">
        <f t="shared" si="292"/>
        <v>martes</v>
      </c>
      <c r="F3768" s="23">
        <f t="shared" si="293"/>
        <v>2</v>
      </c>
      <c r="G3768" s="23" t="str">
        <f t="shared" si="294"/>
        <v>febrero</v>
      </c>
      <c r="H3768" s="2">
        <v>0.74583333333333335</v>
      </c>
      <c r="I3768" t="s">
        <v>57</v>
      </c>
      <c r="J3768" t="str">
        <f>VLOOKUP(ventas_starbucks_2025[[#This Row],[sucursal]],cambio_sucursal[#All],2,0)</f>
        <v>Sucursal Avda Colón</v>
      </c>
      <c r="K3768" t="s">
        <v>58</v>
      </c>
      <c r="L3768" t="s">
        <v>39</v>
      </c>
      <c r="M3768" t="s">
        <v>4</v>
      </c>
      <c r="N3768" t="str">
        <f>IFERROR(VLOOKUP(ventas_starbucks_2025[[#This Row],[tamaño_sucio]],cambio_tamaño[#All],2,0),"Tamaño único")</f>
        <v>Tamaño único</v>
      </c>
      <c r="O3768">
        <v>5</v>
      </c>
      <c r="P3768">
        <v>1427.53</v>
      </c>
      <c r="Q3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8">
        <v>7137.65</v>
      </c>
      <c r="S3768" t="s">
        <v>5</v>
      </c>
      <c r="T3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68" t="str">
        <f>VLOOKUP(ventas_starbucks_2025[[#This Row],[canal_compra]],cambio_canal_compra[#All],2,0)</f>
        <v>En tienda</v>
      </c>
      <c r="V3768" t="s">
        <v>40</v>
      </c>
      <c r="W3768" t="str">
        <f>VLOOKUP(ventas_starbucks_2025[[#This Row],[método_pago]],cambio_metodo_pago[#All],2,0)</f>
        <v>Efectivo</v>
      </c>
      <c r="X3768" t="s">
        <v>22</v>
      </c>
      <c r="Y3768">
        <v>0</v>
      </c>
      <c r="Z3768" t="str">
        <f>VLOOKUP(ventas_starbucks_2025[[#This Row],[promoción_aplicada5]],promocion_cambiar[#All],2,0)</f>
        <v>Ninguna</v>
      </c>
      <c r="AA3768" t="s">
        <v>17</v>
      </c>
      <c r="AB3768" t="s">
        <v>9</v>
      </c>
      <c r="AC3768" t="s">
        <v>41</v>
      </c>
      <c r="AD3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68">
        <v>3.8</v>
      </c>
      <c r="AF3768">
        <v>2</v>
      </c>
      <c r="AG3768">
        <v>20</v>
      </c>
      <c r="AH3768">
        <v>15</v>
      </c>
    </row>
    <row r="3769" spans="1:34" x14ac:dyDescent="0.25">
      <c r="A3769" s="3" t="s">
        <v>3844</v>
      </c>
      <c r="B3769" s="1">
        <v>45709</v>
      </c>
      <c r="C3769" s="23">
        <f t="shared" si="290"/>
        <v>21</v>
      </c>
      <c r="D3769" s="23">
        <f t="shared" si="291"/>
        <v>5</v>
      </c>
      <c r="E3769" s="23" t="str">
        <f t="shared" si="292"/>
        <v>viernes</v>
      </c>
      <c r="F3769" s="23">
        <f t="shared" si="293"/>
        <v>2</v>
      </c>
      <c r="G3769" s="23" t="str">
        <f t="shared" si="294"/>
        <v>febrero</v>
      </c>
      <c r="H3769" s="2">
        <v>0.59097222222222223</v>
      </c>
      <c r="I3769" t="s">
        <v>12</v>
      </c>
      <c r="J3769" t="str">
        <f>VLOOKUP(ventas_starbucks_2025[[#This Row],[sucursal]],cambio_sucursal[#All],2,0)</f>
        <v>Sucursal Córdoba Shopping</v>
      </c>
      <c r="K3769" t="s">
        <v>20</v>
      </c>
      <c r="L3769" t="s">
        <v>21</v>
      </c>
      <c r="M3769" t="s">
        <v>4</v>
      </c>
      <c r="N3769" t="str">
        <f>IFERROR(VLOOKUP(ventas_starbucks_2025[[#This Row],[tamaño_sucio]],cambio_tamaño[#All],2,0),"Tamaño único")</f>
        <v>Tamaño único</v>
      </c>
      <c r="O3769">
        <v>1</v>
      </c>
      <c r="P3769">
        <v>1160.78</v>
      </c>
      <c r="Q3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9">
        <v>1160.78</v>
      </c>
      <c r="S3769" t="s">
        <v>15</v>
      </c>
      <c r="T3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9" t="str">
        <f>VLOOKUP(ventas_starbucks_2025[[#This Row],[canal_compra]],cambio_canal_compra[#All],2,0)</f>
        <v>Para llevar</v>
      </c>
      <c r="V3769" t="s">
        <v>40</v>
      </c>
      <c r="W3769" t="str">
        <f>VLOOKUP(ventas_starbucks_2025[[#This Row],[método_pago]],cambio_metodo_pago[#All],2,0)</f>
        <v>Efectivo</v>
      </c>
      <c r="X3769" t="s">
        <v>22</v>
      </c>
      <c r="Y3769">
        <v>0</v>
      </c>
      <c r="Z3769" t="str">
        <f>VLOOKUP(ventas_starbucks_2025[[#This Row],[promoción_aplicada5]],promocion_cambiar[#All],2,0)</f>
        <v>2x1</v>
      </c>
      <c r="AA3769" t="s">
        <v>51</v>
      </c>
      <c r="AB3769" t="s">
        <v>32</v>
      </c>
      <c r="AC3769" t="s">
        <v>41</v>
      </c>
      <c r="AD3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69">
        <v>9.6</v>
      </c>
      <c r="AF3769">
        <v>4</v>
      </c>
      <c r="AG3769">
        <v>39</v>
      </c>
      <c r="AH3769">
        <v>38</v>
      </c>
    </row>
    <row r="3770" spans="1:34" x14ac:dyDescent="0.25">
      <c r="A3770" s="3" t="s">
        <v>3845</v>
      </c>
      <c r="B3770" s="1">
        <v>45741</v>
      </c>
      <c r="C3770" s="23">
        <f t="shared" si="290"/>
        <v>25</v>
      </c>
      <c r="D3770" s="23">
        <f t="shared" si="291"/>
        <v>2</v>
      </c>
      <c r="E3770" s="23" t="str">
        <f t="shared" si="292"/>
        <v>martes</v>
      </c>
      <c r="F3770" s="23">
        <f t="shared" si="293"/>
        <v>3</v>
      </c>
      <c r="G3770" s="23" t="str">
        <f t="shared" si="294"/>
        <v>marzo</v>
      </c>
      <c r="H3770" s="2">
        <v>0.33541666666666664</v>
      </c>
      <c r="I3770" t="s">
        <v>1</v>
      </c>
      <c r="J3770" t="str">
        <f>VLOOKUP(ventas_starbucks_2025[[#This Row],[sucursal]],cambio_sucursal[#All],2,0)</f>
        <v>Sucursal Nueva Córdoba</v>
      </c>
      <c r="K3770" t="s">
        <v>173</v>
      </c>
      <c r="L3770" t="s">
        <v>35</v>
      </c>
      <c r="M3770" t="s">
        <v>4</v>
      </c>
      <c r="N3770" t="str">
        <f>IFERROR(VLOOKUP(ventas_starbucks_2025[[#This Row],[tamaño_sucio]],cambio_tamaño[#All],2,0),"Tamaño único")</f>
        <v>Tamaño único</v>
      </c>
      <c r="O3770">
        <v>3</v>
      </c>
      <c r="P3770">
        <v>1202.25</v>
      </c>
      <c r="Q3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0">
        <v>3606.75</v>
      </c>
      <c r="S3770" t="s">
        <v>15</v>
      </c>
      <c r="T3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0" t="str">
        <f>VLOOKUP(ventas_starbucks_2025[[#This Row],[canal_compra]],cambio_canal_compra[#All],2,0)</f>
        <v>Para llevar</v>
      </c>
      <c r="V3770" t="s">
        <v>40</v>
      </c>
      <c r="W3770" t="str">
        <f>VLOOKUP(ventas_starbucks_2025[[#This Row],[método_pago]],cambio_metodo_pago[#All],2,0)</f>
        <v>Efectivo</v>
      </c>
      <c r="X3770" t="s">
        <v>22</v>
      </c>
      <c r="Y3770">
        <v>0</v>
      </c>
      <c r="Z3770" t="str">
        <f>VLOOKUP(ventas_starbucks_2025[[#This Row],[promoción_aplicada5]],promocion_cambiar[#All],2,0)</f>
        <v>Ninguna</v>
      </c>
      <c r="AA3770" t="s">
        <v>17</v>
      </c>
      <c r="AB3770" t="s">
        <v>32</v>
      </c>
      <c r="AC3770" t="s">
        <v>24</v>
      </c>
      <c r="AD3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0">
        <v>8.3000000000000007</v>
      </c>
      <c r="AF3770">
        <v>3</v>
      </c>
      <c r="AG3770">
        <v>13</v>
      </c>
      <c r="AH3770">
        <v>10</v>
      </c>
    </row>
    <row r="3771" spans="1:34" x14ac:dyDescent="0.25">
      <c r="A3771" s="3" t="s">
        <v>3846</v>
      </c>
      <c r="B3771" s="1">
        <v>45732</v>
      </c>
      <c r="C3771" s="23">
        <f t="shared" si="290"/>
        <v>16</v>
      </c>
      <c r="D3771" s="23">
        <f t="shared" si="291"/>
        <v>7</v>
      </c>
      <c r="E3771" s="1" t="str">
        <f t="shared" si="292"/>
        <v>domingo</v>
      </c>
      <c r="F3771" s="23">
        <f t="shared" si="293"/>
        <v>3</v>
      </c>
      <c r="G3771" s="1" t="str">
        <f t="shared" si="294"/>
        <v>marzo</v>
      </c>
      <c r="H3771" s="2">
        <v>0.34375</v>
      </c>
      <c r="I3771" t="s">
        <v>57</v>
      </c>
      <c r="J3771" t="str">
        <f>VLOOKUP(ventas_starbucks_2025[[#This Row],[sucursal]],cambio_sucursal[#All],2,0)</f>
        <v>Sucursal Avda Colón</v>
      </c>
      <c r="K3771" t="s">
        <v>115</v>
      </c>
      <c r="L3771" t="s">
        <v>21</v>
      </c>
      <c r="M3771" t="s">
        <v>4</v>
      </c>
      <c r="N3771" t="str">
        <f>IFERROR(VLOOKUP(ventas_starbucks_2025[[#This Row],[tamaño_sucio]],cambio_tamaño[#All],2,0),"Tamaño único")</f>
        <v>Tamaño único</v>
      </c>
      <c r="O3771">
        <v>1</v>
      </c>
      <c r="P3771">
        <v>904.95</v>
      </c>
      <c r="Q3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71">
        <v>904.95</v>
      </c>
      <c r="S3771" t="s">
        <v>31</v>
      </c>
      <c r="T3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1" t="str">
        <f>VLOOKUP(ventas_starbucks_2025[[#This Row],[canal_compra]],cambio_canal_compra[#All],2,0)</f>
        <v>Entrega domicilio</v>
      </c>
      <c r="V3771" t="s">
        <v>16</v>
      </c>
      <c r="W3771" t="str">
        <f>VLOOKUP(ventas_starbucks_2025[[#This Row],[método_pago]],cambio_metodo_pago[#All],2,0)</f>
        <v>Tarjeta</v>
      </c>
      <c r="X3771" t="s">
        <v>7</v>
      </c>
      <c r="Y3771">
        <v>10</v>
      </c>
      <c r="Z3771" t="str">
        <f>VLOOKUP(ventas_starbucks_2025[[#This Row],[promoción_aplicada5]],promocion_cambiar[#All],2,0)</f>
        <v>Hora Feliz</v>
      </c>
      <c r="AA3771" t="s">
        <v>36</v>
      </c>
      <c r="AB3771" t="s">
        <v>23</v>
      </c>
      <c r="AC3771" t="s">
        <v>10</v>
      </c>
      <c r="AD3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1">
        <v>9.3000000000000007</v>
      </c>
      <c r="AF3771">
        <v>3</v>
      </c>
      <c r="AG3771">
        <v>30</v>
      </c>
      <c r="AH3771">
        <v>29</v>
      </c>
    </row>
    <row r="3772" spans="1:34" x14ac:dyDescent="0.25">
      <c r="A3772" s="3" t="s">
        <v>3847</v>
      </c>
      <c r="B3772" s="1">
        <v>45750</v>
      </c>
      <c r="C3772" s="23">
        <f t="shared" si="290"/>
        <v>3</v>
      </c>
      <c r="D3772" s="23">
        <f t="shared" si="291"/>
        <v>4</v>
      </c>
      <c r="E3772" s="1" t="str">
        <f t="shared" si="292"/>
        <v>jueves</v>
      </c>
      <c r="F3772" s="23">
        <f t="shared" si="293"/>
        <v>4</v>
      </c>
      <c r="G3772" s="1" t="str">
        <f t="shared" si="294"/>
        <v>abril</v>
      </c>
      <c r="H3772" s="2">
        <v>0.63541666666666663</v>
      </c>
      <c r="I3772" t="s">
        <v>26</v>
      </c>
      <c r="J3772" t="str">
        <f>VLOOKUP(ventas_starbucks_2025[[#This Row],[sucursal]],cambio_sucursal[#All],2,0)</f>
        <v>Sucursal San Lorenzo 47</v>
      </c>
      <c r="K3772" t="s">
        <v>20</v>
      </c>
      <c r="L3772" t="s">
        <v>21</v>
      </c>
      <c r="M3772" t="s">
        <v>4</v>
      </c>
      <c r="N3772" t="str">
        <f>IFERROR(VLOOKUP(ventas_starbucks_2025[[#This Row],[tamaño_sucio]],cambio_tamaño[#All],2,0),"Tamaño único")</f>
        <v>Tamaño único</v>
      </c>
      <c r="O3772">
        <v>4</v>
      </c>
      <c r="P3772">
        <v>955.48</v>
      </c>
      <c r="Q3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72">
        <v>3821.92</v>
      </c>
      <c r="S3772" t="s">
        <v>31</v>
      </c>
      <c r="T3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2" t="str">
        <f>VLOOKUP(ventas_starbucks_2025[[#This Row],[canal_compra]],cambio_canal_compra[#All],2,0)</f>
        <v>Entrega domicilio</v>
      </c>
      <c r="V3772" t="s">
        <v>40</v>
      </c>
      <c r="W3772" t="str">
        <f>VLOOKUP(ventas_starbucks_2025[[#This Row],[método_pago]],cambio_metodo_pago[#All],2,0)</f>
        <v>Efectivo</v>
      </c>
      <c r="X3772" t="s">
        <v>22</v>
      </c>
      <c r="Y3772">
        <v>0</v>
      </c>
      <c r="Z3772" t="str">
        <f>VLOOKUP(ventas_starbucks_2025[[#This Row],[promoción_aplicada5]],promocion_cambiar[#All],2,0)</f>
        <v>Ninguna</v>
      </c>
      <c r="AA3772" t="s">
        <v>17</v>
      </c>
      <c r="AB3772" t="s">
        <v>32</v>
      </c>
      <c r="AC3772" t="s">
        <v>24</v>
      </c>
      <c r="AD3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72">
        <v>13</v>
      </c>
      <c r="AF3772">
        <v>4</v>
      </c>
      <c r="AG3772">
        <v>45</v>
      </c>
      <c r="AH3772">
        <v>41</v>
      </c>
    </row>
    <row r="3773" spans="1:34" x14ac:dyDescent="0.25">
      <c r="A3773" s="3" t="s">
        <v>3848</v>
      </c>
      <c r="B3773" s="1">
        <v>45728</v>
      </c>
      <c r="C3773" s="23">
        <f t="shared" si="290"/>
        <v>12</v>
      </c>
      <c r="D3773" s="23">
        <f t="shared" si="291"/>
        <v>3</v>
      </c>
      <c r="E3773" s="23" t="str">
        <f t="shared" si="292"/>
        <v>miércoles</v>
      </c>
      <c r="F3773" s="23">
        <f t="shared" si="293"/>
        <v>3</v>
      </c>
      <c r="G3773" s="23" t="str">
        <f t="shared" si="294"/>
        <v>marzo</v>
      </c>
      <c r="H3773" s="2">
        <v>0.40138888888888891</v>
      </c>
      <c r="I3773" t="s">
        <v>12</v>
      </c>
      <c r="J3773" t="str">
        <f>VLOOKUP(ventas_starbucks_2025[[#This Row],[sucursal]],cambio_sucursal[#All],2,0)</f>
        <v>Sucursal Córdoba Shopping</v>
      </c>
      <c r="K3773" t="s">
        <v>101</v>
      </c>
      <c r="L3773" t="s">
        <v>3</v>
      </c>
      <c r="M3773" t="s">
        <v>4</v>
      </c>
      <c r="N3773" t="str">
        <f>IFERROR(VLOOKUP(ventas_starbucks_2025[[#This Row],[tamaño_sucio]],cambio_tamaño[#All],2,0),"Tamaño único")</f>
        <v>Tamaño único</v>
      </c>
      <c r="O3773">
        <v>4</v>
      </c>
      <c r="P3773">
        <v>3470.78</v>
      </c>
      <c r="Q3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773">
        <v>13883.12</v>
      </c>
      <c r="S3773" t="s">
        <v>15</v>
      </c>
      <c r="T3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73" t="str">
        <f>VLOOKUP(ventas_starbucks_2025[[#This Row],[canal_compra]],cambio_canal_compra[#All],2,0)</f>
        <v>Para llevar</v>
      </c>
      <c r="V3773" t="s">
        <v>16</v>
      </c>
      <c r="W3773" t="str">
        <f>VLOOKUP(ventas_starbucks_2025[[#This Row],[método_pago]],cambio_metodo_pago[#All],2,0)</f>
        <v>Tarjeta</v>
      </c>
      <c r="X3773" t="s">
        <v>7</v>
      </c>
      <c r="Y3773">
        <v>15</v>
      </c>
      <c r="Z3773" t="str">
        <f>VLOOKUP(ventas_starbucks_2025[[#This Row],[promoción_aplicada5]],promocion_cambiar[#All],2,0)</f>
        <v>2x1</v>
      </c>
      <c r="AA3773" t="s">
        <v>51</v>
      </c>
      <c r="AB3773" t="s">
        <v>9</v>
      </c>
      <c r="AC3773" t="s">
        <v>24</v>
      </c>
      <c r="AD3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73">
        <v>14.8</v>
      </c>
      <c r="AF3773">
        <v>5</v>
      </c>
      <c r="AG3773">
        <v>18</v>
      </c>
      <c r="AH3773">
        <v>14</v>
      </c>
    </row>
    <row r="3774" spans="1:34" x14ac:dyDescent="0.25">
      <c r="A3774" s="3" t="s">
        <v>3849</v>
      </c>
      <c r="B3774" s="1">
        <v>45757</v>
      </c>
      <c r="C3774" s="23">
        <f t="shared" si="290"/>
        <v>10</v>
      </c>
      <c r="D3774" s="23">
        <f t="shared" si="291"/>
        <v>4</v>
      </c>
      <c r="E3774" s="23" t="str">
        <f t="shared" si="292"/>
        <v>jueves</v>
      </c>
      <c r="F3774" s="23">
        <f t="shared" si="293"/>
        <v>4</v>
      </c>
      <c r="G3774" s="23" t="str">
        <f t="shared" si="294"/>
        <v>abril</v>
      </c>
      <c r="H3774" s="2">
        <v>0.85069444444444442</v>
      </c>
      <c r="I3774" t="s">
        <v>12</v>
      </c>
      <c r="J3774" t="str">
        <f>VLOOKUP(ventas_starbucks_2025[[#This Row],[sucursal]],cambio_sucursal[#All],2,0)</f>
        <v>Sucursal Córdoba Shopping</v>
      </c>
      <c r="K3774" t="s">
        <v>13</v>
      </c>
      <c r="L3774" t="s">
        <v>14</v>
      </c>
      <c r="M3774" t="s">
        <v>4</v>
      </c>
      <c r="N3774" t="str">
        <f>IFERROR(VLOOKUP(ventas_starbucks_2025[[#This Row],[tamaño_sucio]],cambio_tamaño[#All],2,0),"Tamaño único")</f>
        <v>Tamaño único</v>
      </c>
      <c r="O3774">
        <v>3</v>
      </c>
      <c r="P3774">
        <v>1918.26</v>
      </c>
      <c r="Q3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4">
        <v>5754.78</v>
      </c>
      <c r="S3774" t="s">
        <v>15</v>
      </c>
      <c r="T3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74" t="str">
        <f>VLOOKUP(ventas_starbucks_2025[[#This Row],[canal_compra]],cambio_canal_compra[#All],2,0)</f>
        <v>Para llevar</v>
      </c>
      <c r="V3774" t="s">
        <v>40</v>
      </c>
      <c r="W3774" t="str">
        <f>VLOOKUP(ventas_starbucks_2025[[#This Row],[método_pago]],cambio_metodo_pago[#All],2,0)</f>
        <v>Efectivo</v>
      </c>
      <c r="X3774" t="s">
        <v>22</v>
      </c>
      <c r="Y3774">
        <v>0</v>
      </c>
      <c r="Z3774" t="str">
        <f>VLOOKUP(ventas_starbucks_2025[[#This Row],[promoción_aplicada5]],promocion_cambiar[#All],2,0)</f>
        <v>Ninguna</v>
      </c>
      <c r="AA3774" t="s">
        <v>17</v>
      </c>
      <c r="AB3774" t="s">
        <v>52</v>
      </c>
      <c r="AC3774" t="s">
        <v>10</v>
      </c>
      <c r="AD3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4">
        <v>7.8</v>
      </c>
      <c r="AF3774">
        <v>5</v>
      </c>
      <c r="AG3774">
        <v>17</v>
      </c>
      <c r="AH3774">
        <v>14</v>
      </c>
    </row>
    <row r="3775" spans="1:34" x14ac:dyDescent="0.25">
      <c r="A3775" s="3" t="s">
        <v>3850</v>
      </c>
      <c r="B3775" s="1">
        <v>45679</v>
      </c>
      <c r="C3775" s="23">
        <f t="shared" si="290"/>
        <v>22</v>
      </c>
      <c r="D3775" s="23">
        <f t="shared" si="291"/>
        <v>3</v>
      </c>
      <c r="E3775" s="23" t="str">
        <f t="shared" si="292"/>
        <v>miércoles</v>
      </c>
      <c r="F3775" s="23">
        <f t="shared" si="293"/>
        <v>1</v>
      </c>
      <c r="G3775" s="23" t="str">
        <f t="shared" si="294"/>
        <v>enero</v>
      </c>
      <c r="H3775" s="2">
        <v>0.65555555555555556</v>
      </c>
      <c r="I3775" t="s">
        <v>57</v>
      </c>
      <c r="J3775" t="str">
        <f>VLOOKUP(ventas_starbucks_2025[[#This Row],[sucursal]],cambio_sucursal[#All],2,0)</f>
        <v>Sucursal Avda Colón</v>
      </c>
      <c r="K3775" t="s">
        <v>87</v>
      </c>
      <c r="L3775" t="s">
        <v>65</v>
      </c>
      <c r="M3775" t="s">
        <v>4</v>
      </c>
      <c r="N3775" t="str">
        <f>IFERROR(VLOOKUP(ventas_starbucks_2025[[#This Row],[tamaño_sucio]],cambio_tamaño[#All],2,0),"Tamaño único")</f>
        <v>Tamaño único</v>
      </c>
      <c r="O3775">
        <v>3</v>
      </c>
      <c r="P3775">
        <v>1442.12</v>
      </c>
      <c r="Q3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5">
        <v>4326.3599999999997</v>
      </c>
      <c r="S3775" t="s">
        <v>31</v>
      </c>
      <c r="T3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5" t="str">
        <f>VLOOKUP(ventas_starbucks_2025[[#This Row],[canal_compra]],cambio_canal_compra[#All],2,0)</f>
        <v>Entrega domicilio</v>
      </c>
      <c r="V3775" t="s">
        <v>6</v>
      </c>
      <c r="W3775" t="str">
        <f>VLOOKUP(ventas_starbucks_2025[[#This Row],[método_pago]],cambio_metodo_pago[#All],2,0)</f>
        <v>Aplicación móbil</v>
      </c>
      <c r="X3775" t="s">
        <v>7</v>
      </c>
      <c r="Y3775">
        <v>0</v>
      </c>
      <c r="Z3775" t="str">
        <f>VLOOKUP(ventas_starbucks_2025[[#This Row],[promoción_aplicada5]],promocion_cambiar[#All],2,0)</f>
        <v>Hora Feliz</v>
      </c>
      <c r="AA3775" t="s">
        <v>36</v>
      </c>
      <c r="AB3775" t="s">
        <v>23</v>
      </c>
      <c r="AC3775" t="s">
        <v>24</v>
      </c>
      <c r="AD3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5">
        <v>8.4</v>
      </c>
      <c r="AF3775">
        <v>1</v>
      </c>
      <c r="AG3775">
        <v>17</v>
      </c>
      <c r="AH3775">
        <v>14</v>
      </c>
    </row>
    <row r="3776" spans="1:34" x14ac:dyDescent="0.25">
      <c r="A3776" s="3" t="s">
        <v>3851</v>
      </c>
      <c r="B3776" s="1">
        <v>45678</v>
      </c>
      <c r="C3776" s="23">
        <f t="shared" si="290"/>
        <v>21</v>
      </c>
      <c r="D3776" s="23">
        <f t="shared" si="291"/>
        <v>2</v>
      </c>
      <c r="E3776" s="1" t="str">
        <f t="shared" si="292"/>
        <v>martes</v>
      </c>
      <c r="F3776" s="23">
        <f t="shared" si="293"/>
        <v>1</v>
      </c>
      <c r="G3776" s="1" t="str">
        <f t="shared" si="294"/>
        <v>enero</v>
      </c>
      <c r="H3776" s="2">
        <v>0.74444444444444446</v>
      </c>
      <c r="I3776" t="s">
        <v>12</v>
      </c>
      <c r="J3776" t="str">
        <f>VLOOKUP(ventas_starbucks_2025[[#This Row],[sucursal]],cambio_sucursal[#All],2,0)</f>
        <v>Sucursal Córdoba Shopping</v>
      </c>
      <c r="K3776" t="s">
        <v>130</v>
      </c>
      <c r="L3776" t="s">
        <v>65</v>
      </c>
      <c r="M3776" t="s">
        <v>4</v>
      </c>
      <c r="N3776" t="str">
        <f>IFERROR(VLOOKUP(ventas_starbucks_2025[[#This Row],[tamaño_sucio]],cambio_tamaño[#All],2,0),"Tamaño único")</f>
        <v>Tamaño único</v>
      </c>
      <c r="O3776">
        <v>1</v>
      </c>
      <c r="P3776">
        <v>1972.39</v>
      </c>
      <c r="Q3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6">
        <v>1972.39</v>
      </c>
      <c r="S3776" t="s">
        <v>15</v>
      </c>
      <c r="T3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6" t="str">
        <f>VLOOKUP(ventas_starbucks_2025[[#This Row],[canal_compra]],cambio_canal_compra[#All],2,0)</f>
        <v>Para llevar</v>
      </c>
      <c r="V3776" t="s">
        <v>16</v>
      </c>
      <c r="W3776" t="str">
        <f>VLOOKUP(ventas_starbucks_2025[[#This Row],[método_pago]],cambio_metodo_pago[#All],2,0)</f>
        <v>Tarjeta</v>
      </c>
      <c r="X3776" t="s">
        <v>7</v>
      </c>
      <c r="Y3776">
        <v>10</v>
      </c>
      <c r="Z3776" t="str">
        <f>VLOOKUP(ventas_starbucks_2025[[#This Row],[promoción_aplicada5]],promocion_cambiar[#All],2,0)</f>
        <v>Hora Feliz</v>
      </c>
      <c r="AA3776" t="s">
        <v>36</v>
      </c>
      <c r="AB3776" t="s">
        <v>29</v>
      </c>
      <c r="AC3776" t="s">
        <v>24</v>
      </c>
      <c r="AD3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6">
        <v>5.5</v>
      </c>
      <c r="AF3776">
        <v>4</v>
      </c>
      <c r="AG3776">
        <v>27</v>
      </c>
      <c r="AH3776">
        <v>26</v>
      </c>
    </row>
    <row r="3777" spans="1:34" x14ac:dyDescent="0.25">
      <c r="A3777" s="3" t="s">
        <v>3852</v>
      </c>
      <c r="B3777" s="1">
        <v>45679</v>
      </c>
      <c r="C3777" s="23">
        <f t="shared" si="290"/>
        <v>22</v>
      </c>
      <c r="D3777" s="23">
        <f t="shared" si="291"/>
        <v>3</v>
      </c>
      <c r="E3777" s="23" t="str">
        <f t="shared" si="292"/>
        <v>miércoles</v>
      </c>
      <c r="F3777" s="23">
        <f t="shared" si="293"/>
        <v>1</v>
      </c>
      <c r="G3777" s="23" t="str">
        <f t="shared" si="294"/>
        <v>enero</v>
      </c>
      <c r="H3777" s="2">
        <v>0.34652777777777777</v>
      </c>
      <c r="I3777" t="s">
        <v>57</v>
      </c>
      <c r="J3777" t="str">
        <f>VLOOKUP(ventas_starbucks_2025[[#This Row],[sucursal]],cambio_sucursal[#All],2,0)</f>
        <v>Sucursal Avda Colón</v>
      </c>
      <c r="K3777" t="s">
        <v>2</v>
      </c>
      <c r="L3777" t="s">
        <v>3</v>
      </c>
      <c r="M3777" t="s">
        <v>4</v>
      </c>
      <c r="N3777" t="str">
        <f>IFERROR(VLOOKUP(ventas_starbucks_2025[[#This Row],[tamaño_sucio]],cambio_tamaño[#All],2,0),"Tamaño único")</f>
        <v>Tamaño único</v>
      </c>
      <c r="O3777">
        <v>1</v>
      </c>
      <c r="P3777">
        <v>3196.39</v>
      </c>
      <c r="Q3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777">
        <v>3196.39</v>
      </c>
      <c r="S3777" t="s">
        <v>15</v>
      </c>
      <c r="T3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7" t="str">
        <f>VLOOKUP(ventas_starbucks_2025[[#This Row],[canal_compra]],cambio_canal_compra[#All],2,0)</f>
        <v>Para llevar</v>
      </c>
      <c r="V3777" t="s">
        <v>16</v>
      </c>
      <c r="W3777" t="str">
        <f>VLOOKUP(ventas_starbucks_2025[[#This Row],[método_pago]],cambio_metodo_pago[#All],2,0)</f>
        <v>Tarjeta</v>
      </c>
      <c r="X3777" t="s">
        <v>22</v>
      </c>
      <c r="Y3777">
        <v>0</v>
      </c>
      <c r="Z3777" t="str">
        <f>VLOOKUP(ventas_starbucks_2025[[#This Row],[promoción_aplicada5]],promocion_cambiar[#All],2,0)</f>
        <v>Combo</v>
      </c>
      <c r="AA3777" t="s">
        <v>8</v>
      </c>
      <c r="AB3777" t="s">
        <v>23</v>
      </c>
      <c r="AC3777" t="s">
        <v>24</v>
      </c>
      <c r="AD3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7">
        <v>5</v>
      </c>
      <c r="AF3777">
        <v>2</v>
      </c>
      <c r="AG3777">
        <v>21</v>
      </c>
      <c r="AH3777">
        <v>20</v>
      </c>
    </row>
    <row r="3778" spans="1:34" x14ac:dyDescent="0.25">
      <c r="A3778" s="3" t="s">
        <v>3853</v>
      </c>
      <c r="B3778" s="1">
        <v>45750</v>
      </c>
      <c r="C3778" s="23">
        <f t="shared" ref="C3778:C3841" si="295">DAY(B3778)</f>
        <v>3</v>
      </c>
      <c r="D3778" s="23">
        <f t="shared" ref="D3778:D3841" si="296">WEEKDAY(B3778,2)</f>
        <v>4</v>
      </c>
      <c r="E3778" s="23" t="str">
        <f t="shared" ref="E3778:E3841" si="297">TEXT(B3778,"dddd")</f>
        <v>jueves</v>
      </c>
      <c r="F3778" s="23">
        <f t="shared" ref="F3778:F3841" si="298">MONTH(B3778)</f>
        <v>4</v>
      </c>
      <c r="G3778" s="23" t="str">
        <f t="shared" ref="G3778:G3841" si="299">TEXT(B3778,"mmmm")</f>
        <v>abril</v>
      </c>
      <c r="H3778" s="2">
        <v>0.77152777777777781</v>
      </c>
      <c r="I3778" t="s">
        <v>26</v>
      </c>
      <c r="J3778" t="str">
        <f>VLOOKUP(ventas_starbucks_2025[[#This Row],[sucursal]],cambio_sucursal[#All],2,0)</f>
        <v>Sucursal San Lorenzo 47</v>
      </c>
      <c r="K3778" t="s">
        <v>27</v>
      </c>
      <c r="L3778" t="s">
        <v>28</v>
      </c>
      <c r="M3778" t="s">
        <v>4</v>
      </c>
      <c r="N3778" t="str">
        <f>IFERROR(VLOOKUP(ventas_starbucks_2025[[#This Row],[tamaño_sucio]],cambio_tamaño[#All],2,0),"Tamaño único")</f>
        <v>Tamaño único</v>
      </c>
      <c r="O3778">
        <v>4</v>
      </c>
      <c r="P3778">
        <v>2593.23</v>
      </c>
      <c r="Q3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78">
        <v>10372.92</v>
      </c>
      <c r="S3778" t="s">
        <v>31</v>
      </c>
      <c r="T3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78" t="str">
        <f>VLOOKUP(ventas_starbucks_2025[[#This Row],[canal_compra]],cambio_canal_compra[#All],2,0)</f>
        <v>Entrega domicilio</v>
      </c>
      <c r="V3778" t="s">
        <v>40</v>
      </c>
      <c r="W3778" t="str">
        <f>VLOOKUP(ventas_starbucks_2025[[#This Row],[método_pago]],cambio_metodo_pago[#All],2,0)</f>
        <v>Efectivo</v>
      </c>
      <c r="X3778" t="s">
        <v>22</v>
      </c>
      <c r="Y3778">
        <v>0</v>
      </c>
      <c r="Z3778" t="str">
        <f>VLOOKUP(ventas_starbucks_2025[[#This Row],[promoción_aplicada5]],promocion_cambiar[#All],2,0)</f>
        <v>Combo</v>
      </c>
      <c r="AA3778" t="s">
        <v>8</v>
      </c>
      <c r="AB3778" t="s">
        <v>23</v>
      </c>
      <c r="AC3778" t="s">
        <v>24</v>
      </c>
      <c r="AD3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78">
        <v>13.8</v>
      </c>
      <c r="AF3778">
        <v>1</v>
      </c>
      <c r="AG3778">
        <v>17</v>
      </c>
      <c r="AH3778">
        <v>13</v>
      </c>
    </row>
    <row r="3779" spans="1:34" x14ac:dyDescent="0.25">
      <c r="A3779" s="3" t="s">
        <v>3854</v>
      </c>
      <c r="B3779" s="1">
        <v>45706</v>
      </c>
      <c r="C3779" s="23">
        <f t="shared" si="295"/>
        <v>18</v>
      </c>
      <c r="D3779" s="23">
        <f t="shared" si="296"/>
        <v>2</v>
      </c>
      <c r="E3779" s="23" t="str">
        <f t="shared" si="297"/>
        <v>martes</v>
      </c>
      <c r="F3779" s="23">
        <f t="shared" si="298"/>
        <v>2</v>
      </c>
      <c r="G3779" s="23" t="str">
        <f t="shared" si="299"/>
        <v>febrero</v>
      </c>
      <c r="H3779" s="2">
        <v>0.51180555555555551</v>
      </c>
      <c r="I3779" t="s">
        <v>57</v>
      </c>
      <c r="J3779" t="str">
        <f>VLOOKUP(ventas_starbucks_2025[[#This Row],[sucursal]],cambio_sucursal[#All],2,0)</f>
        <v>Sucursal Avda Colón</v>
      </c>
      <c r="K3779" t="s">
        <v>64</v>
      </c>
      <c r="L3779" t="s">
        <v>65</v>
      </c>
      <c r="M3779" t="s">
        <v>4</v>
      </c>
      <c r="N3779" t="str">
        <f>IFERROR(VLOOKUP(ventas_starbucks_2025[[#This Row],[tamaño_sucio]],cambio_tamaño[#All],2,0),"Tamaño único")</f>
        <v>Tamaño único</v>
      </c>
      <c r="O3779">
        <v>5</v>
      </c>
      <c r="P3779">
        <v>1847.52</v>
      </c>
      <c r="Q3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9">
        <v>9237.6</v>
      </c>
      <c r="S3779" t="s">
        <v>31</v>
      </c>
      <c r="T3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79" t="str">
        <f>VLOOKUP(ventas_starbucks_2025[[#This Row],[canal_compra]],cambio_canal_compra[#All],2,0)</f>
        <v>Entrega domicilio</v>
      </c>
      <c r="V3779" t="s">
        <v>6</v>
      </c>
      <c r="W3779" t="str">
        <f>VLOOKUP(ventas_starbucks_2025[[#This Row],[método_pago]],cambio_metodo_pago[#All],2,0)</f>
        <v>Aplicación móbil</v>
      </c>
      <c r="X3779" t="s">
        <v>22</v>
      </c>
      <c r="Y3779">
        <v>0</v>
      </c>
      <c r="Z3779" t="str">
        <f>VLOOKUP(ventas_starbucks_2025[[#This Row],[promoción_aplicada5]],promocion_cambiar[#All],2,0)</f>
        <v>Ninguna</v>
      </c>
      <c r="AA3779" t="s">
        <v>17</v>
      </c>
      <c r="AB3779" t="s">
        <v>9</v>
      </c>
      <c r="AC3779" t="s">
        <v>10</v>
      </c>
      <c r="AD3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9">
        <v>7.4</v>
      </c>
      <c r="AF3779">
        <v>2</v>
      </c>
      <c r="AG3779">
        <v>39</v>
      </c>
      <c r="AH3779">
        <v>34</v>
      </c>
    </row>
    <row r="3780" spans="1:34" x14ac:dyDescent="0.25">
      <c r="A3780" s="3" t="s">
        <v>3855</v>
      </c>
      <c r="B3780" s="1">
        <v>45716</v>
      </c>
      <c r="C3780" s="23">
        <f t="shared" si="295"/>
        <v>28</v>
      </c>
      <c r="D3780" s="23">
        <f t="shared" si="296"/>
        <v>5</v>
      </c>
      <c r="E3780" s="23" t="str">
        <f t="shared" si="297"/>
        <v>viernes</v>
      </c>
      <c r="F3780" s="23">
        <f t="shared" si="298"/>
        <v>2</v>
      </c>
      <c r="G3780" s="23" t="str">
        <f t="shared" si="299"/>
        <v>febrero</v>
      </c>
      <c r="H3780" s="2">
        <v>0.85416666666666663</v>
      </c>
      <c r="I3780" t="s">
        <v>1</v>
      </c>
      <c r="J3780" t="str">
        <f>VLOOKUP(ventas_starbucks_2025[[#This Row],[sucursal]],cambio_sucursal[#All],2,0)</f>
        <v>Sucursal Nueva Córdoba</v>
      </c>
      <c r="K3780" t="s">
        <v>58</v>
      </c>
      <c r="L3780" t="s">
        <v>39</v>
      </c>
      <c r="M3780" t="s">
        <v>4</v>
      </c>
      <c r="N3780" t="str">
        <f>IFERROR(VLOOKUP(ventas_starbucks_2025[[#This Row],[tamaño_sucio]],cambio_tamaño[#All],2,0),"Tamaño único")</f>
        <v>Tamaño único</v>
      </c>
      <c r="O3780">
        <v>4</v>
      </c>
      <c r="P3780">
        <v>1054.95</v>
      </c>
      <c r="Q3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0">
        <v>4219.8</v>
      </c>
      <c r="S3780" t="s">
        <v>31</v>
      </c>
      <c r="T3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0" t="str">
        <f>VLOOKUP(ventas_starbucks_2025[[#This Row],[canal_compra]],cambio_canal_compra[#All],2,0)</f>
        <v>Entrega domicilio</v>
      </c>
      <c r="V3780" t="s">
        <v>16</v>
      </c>
      <c r="W3780" t="str">
        <f>VLOOKUP(ventas_starbucks_2025[[#This Row],[método_pago]],cambio_metodo_pago[#All],2,0)</f>
        <v>Tarjeta</v>
      </c>
      <c r="X3780" t="s">
        <v>7</v>
      </c>
      <c r="Y3780">
        <v>15</v>
      </c>
      <c r="Z3780" t="str">
        <f>VLOOKUP(ventas_starbucks_2025[[#This Row],[promoción_aplicada5]],promocion_cambiar[#All],2,0)</f>
        <v>Hora Feliz</v>
      </c>
      <c r="AA3780" t="s">
        <v>36</v>
      </c>
      <c r="AB3780" t="s">
        <v>18</v>
      </c>
      <c r="AC3780" t="s">
        <v>10</v>
      </c>
      <c r="AD3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80">
        <v>5.8</v>
      </c>
      <c r="AF3780">
        <v>5</v>
      </c>
      <c r="AG3780">
        <v>30</v>
      </c>
      <c r="AH3780">
        <v>26</v>
      </c>
    </row>
    <row r="3781" spans="1:34" x14ac:dyDescent="0.25">
      <c r="A3781" s="3" t="s">
        <v>3856</v>
      </c>
      <c r="B3781" s="1">
        <v>45763</v>
      </c>
      <c r="C3781" s="23">
        <f t="shared" si="295"/>
        <v>16</v>
      </c>
      <c r="D3781" s="23">
        <f t="shared" si="296"/>
        <v>3</v>
      </c>
      <c r="E3781" s="23" t="str">
        <f t="shared" si="297"/>
        <v>miércoles</v>
      </c>
      <c r="F3781" s="23">
        <f t="shared" si="298"/>
        <v>4</v>
      </c>
      <c r="G3781" s="23" t="str">
        <f t="shared" si="299"/>
        <v>abril</v>
      </c>
      <c r="H3781" s="2">
        <v>0.69305555555555554</v>
      </c>
      <c r="I3781" t="s">
        <v>26</v>
      </c>
      <c r="J3781" t="str">
        <f>VLOOKUP(ventas_starbucks_2025[[#This Row],[sucursal]],cambio_sucursal[#All],2,0)</f>
        <v>Sucursal San Lorenzo 47</v>
      </c>
      <c r="K3781" t="s">
        <v>20</v>
      </c>
      <c r="L3781" t="s">
        <v>21</v>
      </c>
      <c r="M3781" t="s">
        <v>4</v>
      </c>
      <c r="N3781" t="str">
        <f>IFERROR(VLOOKUP(ventas_starbucks_2025[[#This Row],[tamaño_sucio]],cambio_tamaño[#All],2,0),"Tamaño único")</f>
        <v>Tamaño único</v>
      </c>
      <c r="O3781">
        <v>4</v>
      </c>
      <c r="P3781">
        <v>1071.4000000000001</v>
      </c>
      <c r="Q3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1">
        <v>4285.6000000000004</v>
      </c>
      <c r="S3781" t="s">
        <v>5</v>
      </c>
      <c r="T3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1" t="str">
        <f>VLOOKUP(ventas_starbucks_2025[[#This Row],[canal_compra]],cambio_canal_compra[#All],2,0)</f>
        <v>En tienda</v>
      </c>
      <c r="V3781" t="s">
        <v>6</v>
      </c>
      <c r="W3781" t="str">
        <f>VLOOKUP(ventas_starbucks_2025[[#This Row],[método_pago]],cambio_metodo_pago[#All],2,0)</f>
        <v>Aplicación móbil</v>
      </c>
      <c r="X3781" t="s">
        <v>22</v>
      </c>
      <c r="Y3781">
        <v>0</v>
      </c>
      <c r="Z3781" t="str">
        <f>VLOOKUP(ventas_starbucks_2025[[#This Row],[promoción_aplicada5]],promocion_cambiar[#All],2,0)</f>
        <v>Ninguna</v>
      </c>
      <c r="AA3781" t="s">
        <v>17</v>
      </c>
      <c r="AB3781" t="s">
        <v>32</v>
      </c>
      <c r="AC3781" t="s">
        <v>10</v>
      </c>
      <c r="AD3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81">
        <v>4.8</v>
      </c>
      <c r="AF3781">
        <v>1</v>
      </c>
      <c r="AG3781">
        <v>27</v>
      </c>
      <c r="AH3781">
        <v>23</v>
      </c>
    </row>
    <row r="3782" spans="1:34" x14ac:dyDescent="0.25">
      <c r="A3782" s="3" t="s">
        <v>3857</v>
      </c>
      <c r="B3782" s="1">
        <v>45701</v>
      </c>
      <c r="C3782" s="23">
        <f t="shared" si="295"/>
        <v>13</v>
      </c>
      <c r="D3782" s="23">
        <f t="shared" si="296"/>
        <v>4</v>
      </c>
      <c r="E3782" s="23" t="str">
        <f t="shared" si="297"/>
        <v>jueves</v>
      </c>
      <c r="F3782" s="23">
        <f t="shared" si="298"/>
        <v>2</v>
      </c>
      <c r="G3782" s="23" t="str">
        <f t="shared" si="299"/>
        <v>febrero</v>
      </c>
      <c r="H3782" s="2">
        <v>0.82638888888888884</v>
      </c>
      <c r="I3782" t="s">
        <v>26</v>
      </c>
      <c r="J3782" t="str">
        <f>VLOOKUP(ventas_starbucks_2025[[#This Row],[sucursal]],cambio_sucursal[#All],2,0)</f>
        <v>Sucursal San Lorenzo 47</v>
      </c>
      <c r="K3782" t="s">
        <v>20</v>
      </c>
      <c r="L3782" t="s">
        <v>21</v>
      </c>
      <c r="M3782" t="s">
        <v>4</v>
      </c>
      <c r="N3782" t="str">
        <f>IFERROR(VLOOKUP(ventas_starbucks_2025[[#This Row],[tamaño_sucio]],cambio_tamaño[#All],2,0),"Tamaño único")</f>
        <v>Tamaño único</v>
      </c>
      <c r="O3782">
        <v>2</v>
      </c>
      <c r="P3782">
        <v>1047.06</v>
      </c>
      <c r="Q3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2">
        <v>2094.12</v>
      </c>
      <c r="S3782" t="s">
        <v>5</v>
      </c>
      <c r="T3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2" t="str">
        <f>VLOOKUP(ventas_starbucks_2025[[#This Row],[canal_compra]],cambio_canal_compra[#All],2,0)</f>
        <v>En tienda</v>
      </c>
      <c r="V3782" t="s">
        <v>40</v>
      </c>
      <c r="W3782" t="str">
        <f>VLOOKUP(ventas_starbucks_2025[[#This Row],[método_pago]],cambio_metodo_pago[#All],2,0)</f>
        <v>Efectivo</v>
      </c>
      <c r="X3782" t="s">
        <v>7</v>
      </c>
      <c r="Y3782">
        <v>15</v>
      </c>
      <c r="Z3782" t="str">
        <f>VLOOKUP(ventas_starbucks_2025[[#This Row],[promoción_aplicada5]],promocion_cambiar[#All],2,0)</f>
        <v>Hora Feliz</v>
      </c>
      <c r="AA3782" t="s">
        <v>36</v>
      </c>
      <c r="AB3782" t="s">
        <v>29</v>
      </c>
      <c r="AC3782" t="s">
        <v>10</v>
      </c>
      <c r="AD3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82">
        <v>10</v>
      </c>
      <c r="AF3782">
        <v>3</v>
      </c>
      <c r="AG3782">
        <v>20</v>
      </c>
      <c r="AH3782">
        <v>18</v>
      </c>
    </row>
    <row r="3783" spans="1:34" x14ac:dyDescent="0.25">
      <c r="A3783" s="3" t="s">
        <v>3858</v>
      </c>
      <c r="B3783" s="1">
        <v>45763</v>
      </c>
      <c r="C3783" s="23">
        <f t="shared" si="295"/>
        <v>16</v>
      </c>
      <c r="D3783" s="23">
        <f t="shared" si="296"/>
        <v>3</v>
      </c>
      <c r="E3783" s="1" t="str">
        <f t="shared" si="297"/>
        <v>miércoles</v>
      </c>
      <c r="F3783" s="23">
        <f t="shared" si="298"/>
        <v>4</v>
      </c>
      <c r="G3783" s="1" t="str">
        <f t="shared" si="299"/>
        <v>abril</v>
      </c>
      <c r="H3783" s="2">
        <v>0.6743055555555556</v>
      </c>
      <c r="I3783" t="s">
        <v>26</v>
      </c>
      <c r="J3783" t="str">
        <f>VLOOKUP(ventas_starbucks_2025[[#This Row],[sucursal]],cambio_sucursal[#All],2,0)</f>
        <v>Sucursal San Lorenzo 47</v>
      </c>
      <c r="K3783" t="s">
        <v>13</v>
      </c>
      <c r="L3783" t="s">
        <v>14</v>
      </c>
      <c r="M3783" t="s">
        <v>4</v>
      </c>
      <c r="N3783" t="str">
        <f>IFERROR(VLOOKUP(ventas_starbucks_2025[[#This Row],[tamaño_sucio]],cambio_tamaño[#All],2,0),"Tamaño único")</f>
        <v>Tamaño único</v>
      </c>
      <c r="O3783">
        <v>3</v>
      </c>
      <c r="P3783">
        <v>1852.92</v>
      </c>
      <c r="Q3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3">
        <v>5558.76</v>
      </c>
      <c r="S3783" t="s">
        <v>31</v>
      </c>
      <c r="T3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83" t="str">
        <f>VLOOKUP(ventas_starbucks_2025[[#This Row],[canal_compra]],cambio_canal_compra[#All],2,0)</f>
        <v>Entrega domicilio</v>
      </c>
      <c r="V3783" t="s">
        <v>6</v>
      </c>
      <c r="W3783" t="str">
        <f>VLOOKUP(ventas_starbucks_2025[[#This Row],[método_pago]],cambio_metodo_pago[#All],2,0)</f>
        <v>Aplicación móbil</v>
      </c>
      <c r="X3783" t="s">
        <v>22</v>
      </c>
      <c r="Y3783">
        <v>0</v>
      </c>
      <c r="Z3783" t="str">
        <f>VLOOKUP(ventas_starbucks_2025[[#This Row],[promoción_aplicada5]],promocion_cambiar[#All],2,0)</f>
        <v>Hora Feliz</v>
      </c>
      <c r="AA3783" t="s">
        <v>36</v>
      </c>
      <c r="AB3783" t="s">
        <v>52</v>
      </c>
      <c r="AC3783" t="s">
        <v>41</v>
      </c>
      <c r="AD3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83">
        <v>11.5</v>
      </c>
      <c r="AF3783">
        <v>2</v>
      </c>
      <c r="AG3783">
        <v>41</v>
      </c>
      <c r="AH3783">
        <v>38</v>
      </c>
    </row>
    <row r="3784" spans="1:34" x14ac:dyDescent="0.25">
      <c r="A3784" s="3" t="s">
        <v>3859</v>
      </c>
      <c r="B3784" s="1">
        <v>45707</v>
      </c>
      <c r="C3784" s="23">
        <f t="shared" si="295"/>
        <v>19</v>
      </c>
      <c r="D3784" s="23">
        <f t="shared" si="296"/>
        <v>3</v>
      </c>
      <c r="E3784" s="23" t="str">
        <f t="shared" si="297"/>
        <v>miércoles</v>
      </c>
      <c r="F3784" s="23">
        <f t="shared" si="298"/>
        <v>2</v>
      </c>
      <c r="G3784" s="23" t="str">
        <f t="shared" si="299"/>
        <v>febrero</v>
      </c>
      <c r="H3784" s="2">
        <v>0.41875000000000001</v>
      </c>
      <c r="I3784" t="s">
        <v>12</v>
      </c>
      <c r="J3784" t="str">
        <f>VLOOKUP(ventas_starbucks_2025[[#This Row],[sucursal]],cambio_sucursal[#All],2,0)</f>
        <v>Sucursal Córdoba Shopping</v>
      </c>
      <c r="K3784" t="s">
        <v>89</v>
      </c>
      <c r="L3784" t="s">
        <v>90</v>
      </c>
      <c r="M3784" t="s">
        <v>4</v>
      </c>
      <c r="N3784" t="str">
        <f>IFERROR(VLOOKUP(ventas_starbucks_2025[[#This Row],[tamaño_sucio]],cambio_tamaño[#All],2,0),"Tamaño único")</f>
        <v>Tamaño único</v>
      </c>
      <c r="O3784">
        <v>5</v>
      </c>
      <c r="P3784">
        <v>1257.92</v>
      </c>
      <c r="Q3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4">
        <v>6289.6</v>
      </c>
      <c r="S3784" t="s">
        <v>31</v>
      </c>
      <c r="T3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84" t="str">
        <f>VLOOKUP(ventas_starbucks_2025[[#This Row],[canal_compra]],cambio_canal_compra[#All],2,0)</f>
        <v>Entrega domicilio</v>
      </c>
      <c r="V3784" t="s">
        <v>6</v>
      </c>
      <c r="W3784" t="str">
        <f>VLOOKUP(ventas_starbucks_2025[[#This Row],[método_pago]],cambio_metodo_pago[#All],2,0)</f>
        <v>Aplicación móbil</v>
      </c>
      <c r="X3784" t="s">
        <v>22</v>
      </c>
      <c r="Y3784">
        <v>0</v>
      </c>
      <c r="Z3784" t="str">
        <f>VLOOKUP(ventas_starbucks_2025[[#This Row],[promoción_aplicada5]],promocion_cambiar[#All],2,0)</f>
        <v>Ninguna</v>
      </c>
      <c r="AA3784" t="s">
        <v>17</v>
      </c>
      <c r="AB3784" t="s">
        <v>23</v>
      </c>
      <c r="AC3784" t="s">
        <v>10</v>
      </c>
      <c r="AD3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84">
        <v>7.2</v>
      </c>
      <c r="AF3784">
        <v>3</v>
      </c>
      <c r="AG3784">
        <v>13</v>
      </c>
      <c r="AH3784">
        <v>8</v>
      </c>
    </row>
    <row r="3785" spans="1:34" x14ac:dyDescent="0.25">
      <c r="A3785" s="3" t="s">
        <v>3860</v>
      </c>
      <c r="B3785" s="1">
        <v>45743</v>
      </c>
      <c r="C3785" s="23">
        <f t="shared" si="295"/>
        <v>27</v>
      </c>
      <c r="D3785" s="23">
        <f t="shared" si="296"/>
        <v>4</v>
      </c>
      <c r="E3785" s="23" t="str">
        <f t="shared" si="297"/>
        <v>jueves</v>
      </c>
      <c r="F3785" s="23">
        <f t="shared" si="298"/>
        <v>3</v>
      </c>
      <c r="G3785" s="23" t="str">
        <f t="shared" si="299"/>
        <v>marzo</v>
      </c>
      <c r="H3785" s="2">
        <v>0.39097222222222222</v>
      </c>
      <c r="I3785" t="s">
        <v>26</v>
      </c>
      <c r="J3785" t="str">
        <f>VLOOKUP(ventas_starbucks_2025[[#This Row],[sucursal]],cambio_sucursal[#All],2,0)</f>
        <v>Sucursal San Lorenzo 47</v>
      </c>
      <c r="K3785" t="s">
        <v>74</v>
      </c>
      <c r="L3785" t="s">
        <v>70</v>
      </c>
      <c r="M3785" t="s">
        <v>62</v>
      </c>
      <c r="N3785" t="str">
        <f>IFERROR(VLOOKUP(ventas_starbucks_2025[[#This Row],[tamaño_sucio]],cambio_tamaño[#All],2,0),"Tamaño único")</f>
        <v>Extra-Grande</v>
      </c>
      <c r="O3785">
        <v>2</v>
      </c>
      <c r="P3785">
        <v>1817.35</v>
      </c>
      <c r="Q3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5">
        <v>3634.7</v>
      </c>
      <c r="S3785" t="s">
        <v>15</v>
      </c>
      <c r="T3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5" t="str">
        <f>VLOOKUP(ventas_starbucks_2025[[#This Row],[canal_compra]],cambio_canal_compra[#All],2,0)</f>
        <v>Para llevar</v>
      </c>
      <c r="V3785" t="s">
        <v>16</v>
      </c>
      <c r="W3785" t="str">
        <f>VLOOKUP(ventas_starbucks_2025[[#This Row],[método_pago]],cambio_metodo_pago[#All],2,0)</f>
        <v>Tarjeta</v>
      </c>
      <c r="X3785" t="s">
        <v>22</v>
      </c>
      <c r="Y3785">
        <v>0</v>
      </c>
      <c r="Z3785" t="str">
        <f>VLOOKUP(ventas_starbucks_2025[[#This Row],[promoción_aplicada5]],promocion_cambiar[#All],2,0)</f>
        <v>Combo</v>
      </c>
      <c r="AA3785" t="s">
        <v>8</v>
      </c>
      <c r="AB3785" t="s">
        <v>18</v>
      </c>
      <c r="AC3785" t="s">
        <v>41</v>
      </c>
      <c r="AD3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85">
        <v>13.2</v>
      </c>
      <c r="AF3785">
        <v>4</v>
      </c>
      <c r="AG3785">
        <v>37</v>
      </c>
      <c r="AH3785">
        <v>35</v>
      </c>
    </row>
    <row r="3786" spans="1:34" x14ac:dyDescent="0.25">
      <c r="A3786" s="3" t="s">
        <v>3861</v>
      </c>
      <c r="B3786" s="1">
        <v>45688</v>
      </c>
      <c r="C3786" s="23">
        <f t="shared" si="295"/>
        <v>31</v>
      </c>
      <c r="D3786" s="23">
        <f t="shared" si="296"/>
        <v>5</v>
      </c>
      <c r="E3786" s="1" t="str">
        <f t="shared" si="297"/>
        <v>viernes</v>
      </c>
      <c r="F3786" s="23">
        <f t="shared" si="298"/>
        <v>1</v>
      </c>
      <c r="G3786" s="1" t="str">
        <f t="shared" si="299"/>
        <v>enero</v>
      </c>
      <c r="H3786" s="2">
        <v>0.7006944444444444</v>
      </c>
      <c r="I3786" t="s">
        <v>12</v>
      </c>
      <c r="J3786" t="str">
        <f>VLOOKUP(ventas_starbucks_2025[[#This Row],[sucursal]],cambio_sucursal[#All],2,0)</f>
        <v>Sucursal Córdoba Shopping</v>
      </c>
      <c r="K3786" t="s">
        <v>284</v>
      </c>
      <c r="L3786" t="s">
        <v>35</v>
      </c>
      <c r="M3786" t="s">
        <v>4</v>
      </c>
      <c r="N3786" t="str">
        <f>IFERROR(VLOOKUP(ventas_starbucks_2025[[#This Row],[tamaño_sucio]],cambio_tamaño[#All],2,0),"Tamaño único")</f>
        <v>Tamaño único</v>
      </c>
      <c r="O3786">
        <v>1</v>
      </c>
      <c r="P3786">
        <v>1026.67</v>
      </c>
      <c r="Q3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6">
        <v>1026.67</v>
      </c>
      <c r="S3786" t="s">
        <v>15</v>
      </c>
      <c r="T3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6" t="str">
        <f>VLOOKUP(ventas_starbucks_2025[[#This Row],[canal_compra]],cambio_canal_compra[#All],2,0)</f>
        <v>Para llevar</v>
      </c>
      <c r="V3786" t="s">
        <v>16</v>
      </c>
      <c r="W3786" t="str">
        <f>VLOOKUP(ventas_starbucks_2025[[#This Row],[método_pago]],cambio_metodo_pago[#All],2,0)</f>
        <v>Tarjeta</v>
      </c>
      <c r="X3786" t="s">
        <v>22</v>
      </c>
      <c r="Y3786">
        <v>0</v>
      </c>
      <c r="Z3786" t="str">
        <f>VLOOKUP(ventas_starbucks_2025[[#This Row],[promoción_aplicada5]],promocion_cambiar[#All],2,0)</f>
        <v>Combo</v>
      </c>
      <c r="AA3786" t="s">
        <v>8</v>
      </c>
      <c r="AB3786" t="s">
        <v>32</v>
      </c>
      <c r="AC3786" t="s">
        <v>41</v>
      </c>
      <c r="AD3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86">
        <v>4.7</v>
      </c>
      <c r="AF3786">
        <v>5</v>
      </c>
      <c r="AG3786">
        <v>14</v>
      </c>
      <c r="AH3786">
        <v>13</v>
      </c>
    </row>
    <row r="3787" spans="1:34" x14ac:dyDescent="0.25">
      <c r="A3787" s="3" t="s">
        <v>3862</v>
      </c>
      <c r="B3787" s="1">
        <v>45739</v>
      </c>
      <c r="C3787" s="23">
        <f t="shared" si="295"/>
        <v>23</v>
      </c>
      <c r="D3787" s="23">
        <f t="shared" si="296"/>
        <v>7</v>
      </c>
      <c r="E3787" s="23" t="str">
        <f t="shared" si="297"/>
        <v>domingo</v>
      </c>
      <c r="F3787" s="23">
        <f t="shared" si="298"/>
        <v>3</v>
      </c>
      <c r="G3787" s="23" t="str">
        <f t="shared" si="299"/>
        <v>marzo</v>
      </c>
      <c r="H3787" s="2">
        <v>0.38611111111111113</v>
      </c>
      <c r="I3787" t="s">
        <v>57</v>
      </c>
      <c r="J3787" t="str">
        <f>VLOOKUP(ventas_starbucks_2025[[#This Row],[sucursal]],cambio_sucursal[#All],2,0)</f>
        <v>Sucursal Avda Colón</v>
      </c>
      <c r="K3787" t="s">
        <v>48</v>
      </c>
      <c r="L3787" t="s">
        <v>49</v>
      </c>
      <c r="M3787" t="s">
        <v>55</v>
      </c>
      <c r="N3787" t="str">
        <f>IFERROR(VLOOKUP(ventas_starbucks_2025[[#This Row],[tamaño_sucio]],cambio_tamaño[#All],2,0),"Tamaño único")</f>
        <v>Pequeño</v>
      </c>
      <c r="O3787">
        <v>3</v>
      </c>
      <c r="P3787">
        <v>1794.26</v>
      </c>
      <c r="Q3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7">
        <v>5382.78</v>
      </c>
      <c r="S3787" t="s">
        <v>31</v>
      </c>
      <c r="T3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87" t="str">
        <f>VLOOKUP(ventas_starbucks_2025[[#This Row],[canal_compra]],cambio_canal_compra[#All],2,0)</f>
        <v>Entrega domicilio</v>
      </c>
      <c r="V3787" t="s">
        <v>16</v>
      </c>
      <c r="W3787" t="str">
        <f>VLOOKUP(ventas_starbucks_2025[[#This Row],[método_pago]],cambio_metodo_pago[#All],2,0)</f>
        <v>Tarjeta</v>
      </c>
      <c r="X3787" t="s">
        <v>22</v>
      </c>
      <c r="Y3787">
        <v>0</v>
      </c>
      <c r="Z3787" t="str">
        <f>VLOOKUP(ventas_starbucks_2025[[#This Row],[promoción_aplicada5]],promocion_cambiar[#All],2,0)</f>
        <v>2x1</v>
      </c>
      <c r="AA3787" t="s">
        <v>51</v>
      </c>
      <c r="AB3787" t="s">
        <v>9</v>
      </c>
      <c r="AC3787" t="s">
        <v>24</v>
      </c>
      <c r="AD3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87">
        <v>11.1</v>
      </c>
      <c r="AF3787">
        <v>4</v>
      </c>
      <c r="AG3787">
        <v>16</v>
      </c>
      <c r="AH3787">
        <v>13</v>
      </c>
    </row>
    <row r="3788" spans="1:34" x14ac:dyDescent="0.25">
      <c r="A3788" s="3" t="s">
        <v>3863</v>
      </c>
      <c r="B3788" s="1">
        <v>45724</v>
      </c>
      <c r="C3788" s="23">
        <f t="shared" si="295"/>
        <v>8</v>
      </c>
      <c r="D3788" s="23">
        <f t="shared" si="296"/>
        <v>6</v>
      </c>
      <c r="E3788" s="1" t="str">
        <f t="shared" si="297"/>
        <v>sábado</v>
      </c>
      <c r="F3788" s="23">
        <f t="shared" si="298"/>
        <v>3</v>
      </c>
      <c r="G3788" s="1" t="str">
        <f t="shared" si="299"/>
        <v>marzo</v>
      </c>
      <c r="H3788" s="2">
        <v>0.87361111111111112</v>
      </c>
      <c r="I3788" t="s">
        <v>26</v>
      </c>
      <c r="J3788" t="str">
        <f>VLOOKUP(ventas_starbucks_2025[[#This Row],[sucursal]],cambio_sucursal[#All],2,0)</f>
        <v>Sucursal San Lorenzo 47</v>
      </c>
      <c r="K3788" t="s">
        <v>67</v>
      </c>
      <c r="L3788" t="s">
        <v>35</v>
      </c>
      <c r="M3788" t="s">
        <v>4</v>
      </c>
      <c r="N3788" t="str">
        <f>IFERROR(VLOOKUP(ventas_starbucks_2025[[#This Row],[tamaño_sucio]],cambio_tamaño[#All],2,0),"Tamaño único")</f>
        <v>Tamaño único</v>
      </c>
      <c r="O3788">
        <v>3</v>
      </c>
      <c r="P3788">
        <v>1129.6400000000001</v>
      </c>
      <c r="Q3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8">
        <v>3388.92</v>
      </c>
      <c r="S3788" t="s">
        <v>5</v>
      </c>
      <c r="T3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8" t="str">
        <f>VLOOKUP(ventas_starbucks_2025[[#This Row],[canal_compra]],cambio_canal_compra[#All],2,0)</f>
        <v>En tienda</v>
      </c>
      <c r="V3788" t="s">
        <v>40</v>
      </c>
      <c r="W3788" t="str">
        <f>VLOOKUP(ventas_starbucks_2025[[#This Row],[método_pago]],cambio_metodo_pago[#All],2,0)</f>
        <v>Efectivo</v>
      </c>
      <c r="X3788" t="s">
        <v>22</v>
      </c>
      <c r="Y3788">
        <v>0</v>
      </c>
      <c r="Z3788" t="str">
        <f>VLOOKUP(ventas_starbucks_2025[[#This Row],[promoción_aplicada5]],promocion_cambiar[#All],2,0)</f>
        <v>Hora Feliz</v>
      </c>
      <c r="AA3788" t="s">
        <v>36</v>
      </c>
      <c r="AB3788" t="s">
        <v>23</v>
      </c>
      <c r="AC3788" t="s">
        <v>41</v>
      </c>
      <c r="AD3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88">
        <v>8.8000000000000007</v>
      </c>
      <c r="AF3788">
        <v>1</v>
      </c>
      <c r="AG3788">
        <v>40</v>
      </c>
      <c r="AH3788">
        <v>37</v>
      </c>
    </row>
    <row r="3789" spans="1:34" x14ac:dyDescent="0.25">
      <c r="A3789" s="3" t="s">
        <v>3864</v>
      </c>
      <c r="B3789" s="1">
        <v>45716</v>
      </c>
      <c r="C3789" s="23">
        <f t="shared" si="295"/>
        <v>28</v>
      </c>
      <c r="D3789" s="23">
        <f t="shared" si="296"/>
        <v>5</v>
      </c>
      <c r="E3789" s="23" t="str">
        <f t="shared" si="297"/>
        <v>viernes</v>
      </c>
      <c r="F3789" s="23">
        <f t="shared" si="298"/>
        <v>2</v>
      </c>
      <c r="G3789" s="23" t="str">
        <f t="shared" si="299"/>
        <v>febrero</v>
      </c>
      <c r="H3789" s="2">
        <v>0.50972222222222219</v>
      </c>
      <c r="I3789" t="s">
        <v>57</v>
      </c>
      <c r="J3789" t="str">
        <f>VLOOKUP(ventas_starbucks_2025[[#This Row],[sucursal]],cambio_sucursal[#All],2,0)</f>
        <v>Sucursal Avda Colón</v>
      </c>
      <c r="K3789" t="s">
        <v>58</v>
      </c>
      <c r="L3789" t="s">
        <v>39</v>
      </c>
      <c r="M3789" t="s">
        <v>4</v>
      </c>
      <c r="N3789" t="str">
        <f>IFERROR(VLOOKUP(ventas_starbucks_2025[[#This Row],[tamaño_sucio]],cambio_tamaño[#All],2,0),"Tamaño único")</f>
        <v>Tamaño único</v>
      </c>
      <c r="O3789">
        <v>3</v>
      </c>
      <c r="P3789">
        <v>1460.06</v>
      </c>
      <c r="Q3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9">
        <v>4380.18</v>
      </c>
      <c r="S3789" t="s">
        <v>15</v>
      </c>
      <c r="T3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9" t="str">
        <f>VLOOKUP(ventas_starbucks_2025[[#This Row],[canal_compra]],cambio_canal_compra[#All],2,0)</f>
        <v>Para llevar</v>
      </c>
      <c r="V3789" t="s">
        <v>6</v>
      </c>
      <c r="W3789" t="str">
        <f>VLOOKUP(ventas_starbucks_2025[[#This Row],[método_pago]],cambio_metodo_pago[#All],2,0)</f>
        <v>Aplicación móbil</v>
      </c>
      <c r="X3789" t="s">
        <v>7</v>
      </c>
      <c r="Y3789">
        <v>15</v>
      </c>
      <c r="Z3789" t="str">
        <f>VLOOKUP(ventas_starbucks_2025[[#This Row],[promoción_aplicada5]],promocion_cambiar[#All],2,0)</f>
        <v>Combo</v>
      </c>
      <c r="AA3789" t="s">
        <v>8</v>
      </c>
      <c r="AB3789" t="s">
        <v>9</v>
      </c>
      <c r="AC3789" t="s">
        <v>41</v>
      </c>
      <c r="AD3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89">
        <v>14.6</v>
      </c>
      <c r="AF3789">
        <v>4</v>
      </c>
      <c r="AG3789">
        <v>14</v>
      </c>
      <c r="AH3789">
        <v>11</v>
      </c>
    </row>
    <row r="3790" spans="1:34" x14ac:dyDescent="0.25">
      <c r="A3790" s="3" t="s">
        <v>3865</v>
      </c>
      <c r="B3790" s="1">
        <v>45715</v>
      </c>
      <c r="C3790" s="23">
        <f t="shared" si="295"/>
        <v>27</v>
      </c>
      <c r="D3790" s="23">
        <f t="shared" si="296"/>
        <v>4</v>
      </c>
      <c r="E3790" s="23" t="str">
        <f t="shared" si="297"/>
        <v>jueves</v>
      </c>
      <c r="F3790" s="23">
        <f t="shared" si="298"/>
        <v>2</v>
      </c>
      <c r="G3790" s="23" t="str">
        <f t="shared" si="299"/>
        <v>febrero</v>
      </c>
      <c r="H3790" s="2">
        <v>0.31319444444444444</v>
      </c>
      <c r="I3790" t="s">
        <v>26</v>
      </c>
      <c r="J3790" t="str">
        <f>VLOOKUP(ventas_starbucks_2025[[#This Row],[sucursal]],cambio_sucursal[#All],2,0)</f>
        <v>Sucursal San Lorenzo 47</v>
      </c>
      <c r="K3790" t="s">
        <v>173</v>
      </c>
      <c r="L3790" t="s">
        <v>35</v>
      </c>
      <c r="M3790" t="s">
        <v>4</v>
      </c>
      <c r="N3790" t="str">
        <f>IFERROR(VLOOKUP(ventas_starbucks_2025[[#This Row],[tamaño_sucio]],cambio_tamaño[#All],2,0),"Tamaño único")</f>
        <v>Tamaño único</v>
      </c>
      <c r="O3790">
        <v>1</v>
      </c>
      <c r="P3790">
        <v>1261.78</v>
      </c>
      <c r="Q3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0">
        <v>1261.78</v>
      </c>
      <c r="S3790" t="s">
        <v>15</v>
      </c>
      <c r="T3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0" t="str">
        <f>VLOOKUP(ventas_starbucks_2025[[#This Row],[canal_compra]],cambio_canal_compra[#All],2,0)</f>
        <v>Para llevar</v>
      </c>
      <c r="V3790" t="s">
        <v>40</v>
      </c>
      <c r="W3790" t="str">
        <f>VLOOKUP(ventas_starbucks_2025[[#This Row],[método_pago]],cambio_metodo_pago[#All],2,0)</f>
        <v>Efectivo</v>
      </c>
      <c r="X3790" t="s">
        <v>7</v>
      </c>
      <c r="Y3790">
        <v>0</v>
      </c>
      <c r="Z3790" t="str">
        <f>VLOOKUP(ventas_starbucks_2025[[#This Row],[promoción_aplicada5]],promocion_cambiar[#All],2,0)</f>
        <v>Ninguna</v>
      </c>
      <c r="AA3790" t="s">
        <v>17</v>
      </c>
      <c r="AB3790" t="s">
        <v>18</v>
      </c>
      <c r="AC3790" t="s">
        <v>41</v>
      </c>
      <c r="AD3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0">
        <v>7.7</v>
      </c>
      <c r="AF3790">
        <v>1</v>
      </c>
      <c r="AG3790">
        <v>35</v>
      </c>
      <c r="AH3790">
        <v>34</v>
      </c>
    </row>
    <row r="3791" spans="1:34" x14ac:dyDescent="0.25">
      <c r="A3791" s="3" t="s">
        <v>3866</v>
      </c>
      <c r="B3791" s="1">
        <v>45734</v>
      </c>
      <c r="C3791" s="23">
        <f t="shared" si="295"/>
        <v>18</v>
      </c>
      <c r="D3791" s="23">
        <f t="shared" si="296"/>
        <v>2</v>
      </c>
      <c r="E3791" s="1" t="str">
        <f t="shared" si="297"/>
        <v>martes</v>
      </c>
      <c r="F3791" s="23">
        <f t="shared" si="298"/>
        <v>3</v>
      </c>
      <c r="G3791" s="1" t="str">
        <f t="shared" si="299"/>
        <v>marzo</v>
      </c>
      <c r="H3791" s="2">
        <v>0.83958333333333335</v>
      </c>
      <c r="I3791" t="s">
        <v>12</v>
      </c>
      <c r="J3791" t="str">
        <f>VLOOKUP(ventas_starbucks_2025[[#This Row],[sucursal]],cambio_sucursal[#All],2,0)</f>
        <v>Sucursal Córdoba Shopping</v>
      </c>
      <c r="K3791" t="s">
        <v>115</v>
      </c>
      <c r="L3791" t="s">
        <v>21</v>
      </c>
      <c r="M3791" t="s">
        <v>4</v>
      </c>
      <c r="N3791" t="str">
        <f>IFERROR(VLOOKUP(ventas_starbucks_2025[[#This Row],[tamaño_sucio]],cambio_tamaño[#All],2,0),"Tamaño único")</f>
        <v>Tamaño único</v>
      </c>
      <c r="O3791">
        <v>3</v>
      </c>
      <c r="P3791">
        <v>906.78</v>
      </c>
      <c r="Q3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91">
        <v>2720.34</v>
      </c>
      <c r="S3791" t="s">
        <v>15</v>
      </c>
      <c r="T3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1" t="str">
        <f>VLOOKUP(ventas_starbucks_2025[[#This Row],[canal_compra]],cambio_canal_compra[#All],2,0)</f>
        <v>Para llevar</v>
      </c>
      <c r="V3791" t="s">
        <v>40</v>
      </c>
      <c r="W3791" t="str">
        <f>VLOOKUP(ventas_starbucks_2025[[#This Row],[método_pago]],cambio_metodo_pago[#All],2,0)</f>
        <v>Efectivo</v>
      </c>
      <c r="X3791" t="s">
        <v>7</v>
      </c>
      <c r="Y3791">
        <v>10</v>
      </c>
      <c r="Z3791" t="str">
        <f>VLOOKUP(ventas_starbucks_2025[[#This Row],[promoción_aplicada5]],promocion_cambiar[#All],2,0)</f>
        <v>Combo</v>
      </c>
      <c r="AA3791" t="s">
        <v>8</v>
      </c>
      <c r="AB3791" t="s">
        <v>18</v>
      </c>
      <c r="AC3791" t="s">
        <v>41</v>
      </c>
      <c r="AD3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91">
        <v>13</v>
      </c>
      <c r="AF3791">
        <v>5</v>
      </c>
      <c r="AG3791">
        <v>41</v>
      </c>
      <c r="AH3791">
        <v>38</v>
      </c>
    </row>
    <row r="3792" spans="1:34" x14ac:dyDescent="0.25">
      <c r="A3792" s="3" t="s">
        <v>3867</v>
      </c>
      <c r="B3792" s="1">
        <v>45702</v>
      </c>
      <c r="C3792" s="23">
        <f t="shared" si="295"/>
        <v>14</v>
      </c>
      <c r="D3792" s="23">
        <f t="shared" si="296"/>
        <v>5</v>
      </c>
      <c r="E3792" s="23" t="str">
        <f t="shared" si="297"/>
        <v>viernes</v>
      </c>
      <c r="F3792" s="23">
        <f t="shared" si="298"/>
        <v>2</v>
      </c>
      <c r="G3792" s="23" t="str">
        <f t="shared" si="299"/>
        <v>febrero</v>
      </c>
      <c r="H3792" s="2">
        <v>0.73819444444444449</v>
      </c>
      <c r="I3792" t="s">
        <v>26</v>
      </c>
      <c r="J3792" t="str">
        <f>VLOOKUP(ventas_starbucks_2025[[#This Row],[sucursal]],cambio_sucursal[#All],2,0)</f>
        <v>Sucursal San Lorenzo 47</v>
      </c>
      <c r="K3792" t="s">
        <v>13</v>
      </c>
      <c r="L3792" t="s">
        <v>14</v>
      </c>
      <c r="M3792" t="s">
        <v>4</v>
      </c>
      <c r="N3792" t="str">
        <f>IFERROR(VLOOKUP(ventas_starbucks_2025[[#This Row],[tamaño_sucio]],cambio_tamaño[#All],2,0),"Tamaño único")</f>
        <v>Tamaño único</v>
      </c>
      <c r="O3792">
        <v>5</v>
      </c>
      <c r="P3792">
        <v>1822</v>
      </c>
      <c r="Q3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2">
        <v>9110</v>
      </c>
      <c r="S3792" t="s">
        <v>15</v>
      </c>
      <c r="T3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92" t="str">
        <f>VLOOKUP(ventas_starbucks_2025[[#This Row],[canal_compra]],cambio_canal_compra[#All],2,0)</f>
        <v>Para llevar</v>
      </c>
      <c r="V3792" t="s">
        <v>6</v>
      </c>
      <c r="W3792" t="str">
        <f>VLOOKUP(ventas_starbucks_2025[[#This Row],[método_pago]],cambio_metodo_pago[#All],2,0)</f>
        <v>Aplicación móbil</v>
      </c>
      <c r="X3792" t="s">
        <v>22</v>
      </c>
      <c r="Y3792">
        <v>0</v>
      </c>
      <c r="Z3792" t="str">
        <f>VLOOKUP(ventas_starbucks_2025[[#This Row],[promoción_aplicada5]],promocion_cambiar[#All],2,0)</f>
        <v>Combo</v>
      </c>
      <c r="AA3792" t="s">
        <v>8</v>
      </c>
      <c r="AB3792" t="s">
        <v>9</v>
      </c>
      <c r="AC3792" t="s">
        <v>24</v>
      </c>
      <c r="AD3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2">
        <v>8.8000000000000007</v>
      </c>
      <c r="AF3792">
        <v>1</v>
      </c>
      <c r="AG3792">
        <v>46</v>
      </c>
      <c r="AH3792">
        <v>41</v>
      </c>
    </row>
    <row r="3793" spans="1:34" x14ac:dyDescent="0.25">
      <c r="A3793" s="3" t="s">
        <v>3868</v>
      </c>
      <c r="B3793" s="1">
        <v>45756</v>
      </c>
      <c r="C3793" s="23">
        <f t="shared" si="295"/>
        <v>9</v>
      </c>
      <c r="D3793" s="23">
        <f t="shared" si="296"/>
        <v>3</v>
      </c>
      <c r="E3793" s="23" t="str">
        <f t="shared" si="297"/>
        <v>miércoles</v>
      </c>
      <c r="F3793" s="23">
        <f t="shared" si="298"/>
        <v>4</v>
      </c>
      <c r="G3793" s="23" t="str">
        <f t="shared" si="299"/>
        <v>abril</v>
      </c>
      <c r="H3793" s="2">
        <v>0.3611111111111111</v>
      </c>
      <c r="I3793" t="s">
        <v>26</v>
      </c>
      <c r="J3793" t="str">
        <f>VLOOKUP(ventas_starbucks_2025[[#This Row],[sucursal]],cambio_sucursal[#All],2,0)</f>
        <v>Sucursal San Lorenzo 47</v>
      </c>
      <c r="K3793" t="s">
        <v>54</v>
      </c>
      <c r="L3793" t="s">
        <v>44</v>
      </c>
      <c r="M3793" t="s">
        <v>50</v>
      </c>
      <c r="N3793" t="str">
        <f>IFERROR(VLOOKUP(ventas_starbucks_2025[[#This Row],[tamaño_sucio]],cambio_tamaño[#All],2,0),"Tamaño único")</f>
        <v>Mediano</v>
      </c>
      <c r="O3793">
        <v>5</v>
      </c>
      <c r="P3793">
        <v>1440.08</v>
      </c>
      <c r="Q3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3">
        <v>7200.4</v>
      </c>
      <c r="S3793" t="s">
        <v>31</v>
      </c>
      <c r="T3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93" t="str">
        <f>VLOOKUP(ventas_starbucks_2025[[#This Row],[canal_compra]],cambio_canal_compra[#All],2,0)</f>
        <v>Entrega domicilio</v>
      </c>
      <c r="V3793" t="s">
        <v>40</v>
      </c>
      <c r="W3793" t="str">
        <f>VLOOKUP(ventas_starbucks_2025[[#This Row],[método_pago]],cambio_metodo_pago[#All],2,0)</f>
        <v>Efectivo</v>
      </c>
      <c r="X3793" t="s">
        <v>7</v>
      </c>
      <c r="Y3793">
        <v>10</v>
      </c>
      <c r="Z3793" t="str">
        <f>VLOOKUP(ventas_starbucks_2025[[#This Row],[promoción_aplicada5]],promocion_cambiar[#All],2,0)</f>
        <v>2x1</v>
      </c>
      <c r="AA3793" t="s">
        <v>51</v>
      </c>
      <c r="AB3793" t="s">
        <v>29</v>
      </c>
      <c r="AC3793" t="s">
        <v>10</v>
      </c>
      <c r="AD3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3">
        <v>6.4</v>
      </c>
      <c r="AF3793">
        <v>3</v>
      </c>
      <c r="AG3793">
        <v>36</v>
      </c>
      <c r="AH3793">
        <v>31</v>
      </c>
    </row>
    <row r="3794" spans="1:34" x14ac:dyDescent="0.25">
      <c r="A3794" s="3" t="s">
        <v>3869</v>
      </c>
      <c r="B3794" s="1">
        <v>45672</v>
      </c>
      <c r="C3794" s="23">
        <f t="shared" si="295"/>
        <v>15</v>
      </c>
      <c r="D3794" s="23">
        <f t="shared" si="296"/>
        <v>3</v>
      </c>
      <c r="E3794" s="23" t="str">
        <f t="shared" si="297"/>
        <v>miércoles</v>
      </c>
      <c r="F3794" s="23">
        <f t="shared" si="298"/>
        <v>1</v>
      </c>
      <c r="G3794" s="23" t="str">
        <f t="shared" si="299"/>
        <v>enero</v>
      </c>
      <c r="H3794" s="2">
        <v>0.60902777777777772</v>
      </c>
      <c r="I3794" t="s">
        <v>1</v>
      </c>
      <c r="J3794" t="str">
        <f>VLOOKUP(ventas_starbucks_2025[[#This Row],[sucursal]],cambio_sucursal[#All],2,0)</f>
        <v>Sucursal Nueva Córdoba</v>
      </c>
      <c r="K3794" t="s">
        <v>94</v>
      </c>
      <c r="L3794" t="s">
        <v>70</v>
      </c>
      <c r="M3794" t="s">
        <v>55</v>
      </c>
      <c r="N3794" t="str">
        <f>IFERROR(VLOOKUP(ventas_starbucks_2025[[#This Row],[tamaño_sucio]],cambio_tamaño[#All],2,0),"Tamaño único")</f>
        <v>Pequeño</v>
      </c>
      <c r="O3794">
        <v>1</v>
      </c>
      <c r="P3794">
        <v>1531.69</v>
      </c>
      <c r="Q3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4">
        <v>1531.69</v>
      </c>
      <c r="S3794" t="s">
        <v>15</v>
      </c>
      <c r="T3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4" t="str">
        <f>VLOOKUP(ventas_starbucks_2025[[#This Row],[canal_compra]],cambio_canal_compra[#All],2,0)</f>
        <v>Para llevar</v>
      </c>
      <c r="V3794" t="s">
        <v>40</v>
      </c>
      <c r="W3794" t="str">
        <f>VLOOKUP(ventas_starbucks_2025[[#This Row],[método_pago]],cambio_metodo_pago[#All],2,0)</f>
        <v>Efectivo</v>
      </c>
      <c r="X3794" t="s">
        <v>22</v>
      </c>
      <c r="Y3794">
        <v>0</v>
      </c>
      <c r="Z3794" t="str">
        <f>VLOOKUP(ventas_starbucks_2025[[#This Row],[promoción_aplicada5]],promocion_cambiar[#All],2,0)</f>
        <v>Ninguna</v>
      </c>
      <c r="AA3794" t="s">
        <v>17</v>
      </c>
      <c r="AB3794" t="s">
        <v>18</v>
      </c>
      <c r="AC3794" t="s">
        <v>41</v>
      </c>
      <c r="AD3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94">
        <v>4.5</v>
      </c>
      <c r="AF3794">
        <v>3</v>
      </c>
      <c r="AG3794">
        <v>34</v>
      </c>
      <c r="AH3794">
        <v>33</v>
      </c>
    </row>
    <row r="3795" spans="1:34" x14ac:dyDescent="0.25">
      <c r="A3795" s="3" t="s">
        <v>3870</v>
      </c>
      <c r="B3795" s="1">
        <v>45739</v>
      </c>
      <c r="C3795" s="23">
        <f t="shared" si="295"/>
        <v>23</v>
      </c>
      <c r="D3795" s="23">
        <f t="shared" si="296"/>
        <v>7</v>
      </c>
      <c r="E3795" s="23" t="str">
        <f t="shared" si="297"/>
        <v>domingo</v>
      </c>
      <c r="F3795" s="23">
        <f t="shared" si="298"/>
        <v>3</v>
      </c>
      <c r="G3795" s="23" t="str">
        <f t="shared" si="299"/>
        <v>marzo</v>
      </c>
      <c r="H3795" s="2">
        <v>0.44722222222222224</v>
      </c>
      <c r="I3795" t="s">
        <v>57</v>
      </c>
      <c r="J3795" t="str">
        <f>VLOOKUP(ventas_starbucks_2025[[#This Row],[sucursal]],cambio_sucursal[#All],2,0)</f>
        <v>Sucursal Avda Colón</v>
      </c>
      <c r="K3795" t="s">
        <v>87</v>
      </c>
      <c r="L3795" t="s">
        <v>65</v>
      </c>
      <c r="M3795" t="s">
        <v>4</v>
      </c>
      <c r="N3795" t="str">
        <f>IFERROR(VLOOKUP(ventas_starbucks_2025[[#This Row],[tamaño_sucio]],cambio_tamaño[#All],2,0),"Tamaño único")</f>
        <v>Tamaño único</v>
      </c>
      <c r="O3795">
        <v>2</v>
      </c>
      <c r="P3795">
        <v>1599.18</v>
      </c>
      <c r="Q3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5">
        <v>3198.36</v>
      </c>
      <c r="S3795" t="s">
        <v>5</v>
      </c>
      <c r="T3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5" t="str">
        <f>VLOOKUP(ventas_starbucks_2025[[#This Row],[canal_compra]],cambio_canal_compra[#All],2,0)</f>
        <v>En tienda</v>
      </c>
      <c r="V3795" t="s">
        <v>16</v>
      </c>
      <c r="W3795" t="str">
        <f>VLOOKUP(ventas_starbucks_2025[[#This Row],[método_pago]],cambio_metodo_pago[#All],2,0)</f>
        <v>Tarjeta</v>
      </c>
      <c r="X3795" t="s">
        <v>7</v>
      </c>
      <c r="Y3795">
        <v>0</v>
      </c>
      <c r="Z3795" t="str">
        <f>VLOOKUP(ventas_starbucks_2025[[#This Row],[promoción_aplicada5]],promocion_cambiar[#All],2,0)</f>
        <v>Hora Feliz</v>
      </c>
      <c r="AA3795" t="s">
        <v>36</v>
      </c>
      <c r="AB3795" t="s">
        <v>9</v>
      </c>
      <c r="AC3795" t="s">
        <v>10</v>
      </c>
      <c r="AD3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5">
        <v>6.1</v>
      </c>
      <c r="AF3795">
        <v>4</v>
      </c>
      <c r="AG3795">
        <v>45</v>
      </c>
      <c r="AH3795">
        <v>43</v>
      </c>
    </row>
    <row r="3796" spans="1:34" x14ac:dyDescent="0.25">
      <c r="A3796" s="3" t="s">
        <v>3871</v>
      </c>
      <c r="B3796" s="1">
        <v>45734</v>
      </c>
      <c r="C3796" s="23">
        <f t="shared" si="295"/>
        <v>18</v>
      </c>
      <c r="D3796" s="23">
        <f t="shared" si="296"/>
        <v>2</v>
      </c>
      <c r="E3796" s="23" t="str">
        <f t="shared" si="297"/>
        <v>martes</v>
      </c>
      <c r="F3796" s="23">
        <f t="shared" si="298"/>
        <v>3</v>
      </c>
      <c r="G3796" s="23" t="str">
        <f t="shared" si="299"/>
        <v>marzo</v>
      </c>
      <c r="H3796" s="2">
        <v>0.32500000000000001</v>
      </c>
      <c r="I3796" t="s">
        <v>26</v>
      </c>
      <c r="J3796" t="str">
        <f>VLOOKUP(ventas_starbucks_2025[[#This Row],[sucursal]],cambio_sucursal[#All],2,0)</f>
        <v>Sucursal San Lorenzo 47</v>
      </c>
      <c r="K3796" t="s">
        <v>48</v>
      </c>
      <c r="L3796" t="s">
        <v>49</v>
      </c>
      <c r="M3796" t="s">
        <v>62</v>
      </c>
      <c r="N3796" t="str">
        <f>IFERROR(VLOOKUP(ventas_starbucks_2025[[#This Row],[tamaño_sucio]],cambio_tamaño[#All],2,0),"Tamaño único")</f>
        <v>Extra-Grande</v>
      </c>
      <c r="O3796">
        <v>3</v>
      </c>
      <c r="P3796">
        <v>1558.65</v>
      </c>
      <c r="Q3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6">
        <v>4675.95</v>
      </c>
      <c r="S3796" t="s">
        <v>5</v>
      </c>
      <c r="T3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6" t="str">
        <f>VLOOKUP(ventas_starbucks_2025[[#This Row],[canal_compra]],cambio_canal_compra[#All],2,0)</f>
        <v>En tienda</v>
      </c>
      <c r="V3796" t="s">
        <v>16</v>
      </c>
      <c r="W3796" t="str">
        <f>VLOOKUP(ventas_starbucks_2025[[#This Row],[método_pago]],cambio_metodo_pago[#All],2,0)</f>
        <v>Tarjeta</v>
      </c>
      <c r="X3796" t="s">
        <v>7</v>
      </c>
      <c r="Y3796">
        <v>0</v>
      </c>
      <c r="Z3796" t="str">
        <f>VLOOKUP(ventas_starbucks_2025[[#This Row],[promoción_aplicada5]],promocion_cambiar[#All],2,0)</f>
        <v>Combo</v>
      </c>
      <c r="AA3796" t="s">
        <v>8</v>
      </c>
      <c r="AB3796" t="s">
        <v>29</v>
      </c>
      <c r="AC3796" t="s">
        <v>24</v>
      </c>
      <c r="AD3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6">
        <v>6</v>
      </c>
      <c r="AF3796">
        <v>3</v>
      </c>
      <c r="AG3796">
        <v>50</v>
      </c>
      <c r="AH3796">
        <v>47</v>
      </c>
    </row>
    <row r="3797" spans="1:34" x14ac:dyDescent="0.25">
      <c r="A3797" s="3" t="s">
        <v>3872</v>
      </c>
      <c r="B3797" s="1">
        <v>45672</v>
      </c>
      <c r="C3797" s="23">
        <f t="shared" si="295"/>
        <v>15</v>
      </c>
      <c r="D3797" s="23">
        <f t="shared" si="296"/>
        <v>3</v>
      </c>
      <c r="E3797" s="23" t="str">
        <f t="shared" si="297"/>
        <v>miércoles</v>
      </c>
      <c r="F3797" s="23">
        <f t="shared" si="298"/>
        <v>1</v>
      </c>
      <c r="G3797" s="23" t="str">
        <f t="shared" si="299"/>
        <v>enero</v>
      </c>
      <c r="H3797" s="2">
        <v>0.35555555555555557</v>
      </c>
      <c r="I3797" t="s">
        <v>12</v>
      </c>
      <c r="J3797" t="str">
        <f>VLOOKUP(ventas_starbucks_2025[[#This Row],[sucursal]],cambio_sucursal[#All],2,0)</f>
        <v>Sucursal Córdoba Shopping</v>
      </c>
      <c r="K3797" t="s">
        <v>48</v>
      </c>
      <c r="L3797" t="s">
        <v>49</v>
      </c>
      <c r="M3797" t="s">
        <v>50</v>
      </c>
      <c r="N3797" t="str">
        <f>IFERROR(VLOOKUP(ventas_starbucks_2025[[#This Row],[tamaño_sucio]],cambio_tamaño[#All],2,0),"Tamaño único")</f>
        <v>Mediano</v>
      </c>
      <c r="O3797">
        <v>2</v>
      </c>
      <c r="P3797">
        <v>1754.95</v>
      </c>
      <c r="Q3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7">
        <v>3509.9</v>
      </c>
      <c r="S3797" t="s">
        <v>31</v>
      </c>
      <c r="T3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7" t="str">
        <f>VLOOKUP(ventas_starbucks_2025[[#This Row],[canal_compra]],cambio_canal_compra[#All],2,0)</f>
        <v>Entrega domicilio</v>
      </c>
      <c r="V3797" t="s">
        <v>40</v>
      </c>
      <c r="W3797" t="str">
        <f>VLOOKUP(ventas_starbucks_2025[[#This Row],[método_pago]],cambio_metodo_pago[#All],2,0)</f>
        <v>Efectivo</v>
      </c>
      <c r="X3797" t="s">
        <v>22</v>
      </c>
      <c r="Y3797">
        <v>0</v>
      </c>
      <c r="Z3797" t="str">
        <f>VLOOKUP(ventas_starbucks_2025[[#This Row],[promoción_aplicada5]],promocion_cambiar[#All],2,0)</f>
        <v>2x1</v>
      </c>
      <c r="AA3797" t="s">
        <v>51</v>
      </c>
      <c r="AB3797" t="s">
        <v>52</v>
      </c>
      <c r="AC3797" t="s">
        <v>41</v>
      </c>
      <c r="AD3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97">
        <v>14</v>
      </c>
      <c r="AF3797">
        <v>3</v>
      </c>
      <c r="AG3797">
        <v>41</v>
      </c>
      <c r="AH3797">
        <v>39</v>
      </c>
    </row>
    <row r="3798" spans="1:34" x14ac:dyDescent="0.25">
      <c r="A3798" s="3" t="s">
        <v>3873</v>
      </c>
      <c r="B3798" s="1">
        <v>45725</v>
      </c>
      <c r="C3798" s="23">
        <f t="shared" si="295"/>
        <v>9</v>
      </c>
      <c r="D3798" s="23">
        <f t="shared" si="296"/>
        <v>7</v>
      </c>
      <c r="E3798" s="23" t="str">
        <f t="shared" si="297"/>
        <v>domingo</v>
      </c>
      <c r="F3798" s="23">
        <f t="shared" si="298"/>
        <v>3</v>
      </c>
      <c r="G3798" s="23" t="str">
        <f t="shared" si="299"/>
        <v>marzo</v>
      </c>
      <c r="H3798" s="2">
        <v>0.73402777777777772</v>
      </c>
      <c r="I3798" t="s">
        <v>1</v>
      </c>
      <c r="J3798" t="str">
        <f>VLOOKUP(ventas_starbucks_2025[[#This Row],[sucursal]],cambio_sucursal[#All],2,0)</f>
        <v>Sucursal Nueva Córdoba</v>
      </c>
      <c r="K3798" t="s">
        <v>27</v>
      </c>
      <c r="L3798" t="s">
        <v>28</v>
      </c>
      <c r="M3798" t="s">
        <v>4</v>
      </c>
      <c r="N3798" t="str">
        <f>IFERROR(VLOOKUP(ventas_starbucks_2025[[#This Row],[tamaño_sucio]],cambio_tamaño[#All],2,0),"Tamaño único")</f>
        <v>Tamaño único</v>
      </c>
      <c r="O3798">
        <v>3</v>
      </c>
      <c r="P3798">
        <v>2937.25</v>
      </c>
      <c r="Q3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98">
        <v>8811.75</v>
      </c>
      <c r="S3798" t="s">
        <v>5</v>
      </c>
      <c r="T3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98" t="str">
        <f>VLOOKUP(ventas_starbucks_2025[[#This Row],[canal_compra]],cambio_canal_compra[#All],2,0)</f>
        <v>En tienda</v>
      </c>
      <c r="V3798" t="s">
        <v>6</v>
      </c>
      <c r="W3798" t="str">
        <f>VLOOKUP(ventas_starbucks_2025[[#This Row],[método_pago]],cambio_metodo_pago[#All],2,0)</f>
        <v>Aplicación móbil</v>
      </c>
      <c r="X3798" t="s">
        <v>7</v>
      </c>
      <c r="Y3798">
        <v>10</v>
      </c>
      <c r="Z3798" t="str">
        <f>VLOOKUP(ventas_starbucks_2025[[#This Row],[promoción_aplicada5]],promocion_cambiar[#All],2,0)</f>
        <v>Ninguna</v>
      </c>
      <c r="AA3798" t="s">
        <v>17</v>
      </c>
      <c r="AB3798" t="s">
        <v>9</v>
      </c>
      <c r="AC3798" t="s">
        <v>24</v>
      </c>
      <c r="AD3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98">
        <v>4.7</v>
      </c>
      <c r="AF3798">
        <v>5</v>
      </c>
      <c r="AG3798">
        <v>30</v>
      </c>
      <c r="AH3798">
        <v>27</v>
      </c>
    </row>
    <row r="3799" spans="1:34" x14ac:dyDescent="0.25">
      <c r="A3799" s="3" t="s">
        <v>3874</v>
      </c>
      <c r="B3799" s="1">
        <v>45711</v>
      </c>
      <c r="C3799" s="23">
        <f t="shared" si="295"/>
        <v>23</v>
      </c>
      <c r="D3799" s="23">
        <f t="shared" si="296"/>
        <v>7</v>
      </c>
      <c r="E3799" s="23" t="str">
        <f t="shared" si="297"/>
        <v>domingo</v>
      </c>
      <c r="F3799" s="23">
        <f t="shared" si="298"/>
        <v>2</v>
      </c>
      <c r="G3799" s="23" t="str">
        <f t="shared" si="299"/>
        <v>febrero</v>
      </c>
      <c r="H3799" s="2">
        <v>0.50277777777777777</v>
      </c>
      <c r="I3799" t="s">
        <v>26</v>
      </c>
      <c r="J3799" t="str">
        <f>VLOOKUP(ventas_starbucks_2025[[#This Row],[sucursal]],cambio_sucursal[#All],2,0)</f>
        <v>Sucursal San Lorenzo 47</v>
      </c>
      <c r="K3799" t="s">
        <v>38</v>
      </c>
      <c r="L3799" t="s">
        <v>39</v>
      </c>
      <c r="M3799" t="s">
        <v>4</v>
      </c>
      <c r="N3799" t="str">
        <f>IFERROR(VLOOKUP(ventas_starbucks_2025[[#This Row],[tamaño_sucio]],cambio_tamaño[#All],2,0),"Tamaño único")</f>
        <v>Tamaño único</v>
      </c>
      <c r="O3799">
        <v>4</v>
      </c>
      <c r="P3799">
        <v>1243.01</v>
      </c>
      <c r="Q3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9">
        <v>4972.04</v>
      </c>
      <c r="S3799" t="s">
        <v>5</v>
      </c>
      <c r="T3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9" t="str">
        <f>VLOOKUP(ventas_starbucks_2025[[#This Row],[canal_compra]],cambio_canal_compra[#All],2,0)</f>
        <v>En tienda</v>
      </c>
      <c r="V3799" t="s">
        <v>16</v>
      </c>
      <c r="W3799" t="str">
        <f>VLOOKUP(ventas_starbucks_2025[[#This Row],[método_pago]],cambio_metodo_pago[#All],2,0)</f>
        <v>Tarjeta</v>
      </c>
      <c r="X3799" t="s">
        <v>22</v>
      </c>
      <c r="Y3799">
        <v>0</v>
      </c>
      <c r="Z3799" t="str">
        <f>VLOOKUP(ventas_starbucks_2025[[#This Row],[promoción_aplicada5]],promocion_cambiar[#All],2,0)</f>
        <v>Ninguna</v>
      </c>
      <c r="AA3799" t="s">
        <v>17</v>
      </c>
      <c r="AB3799" t="s">
        <v>29</v>
      </c>
      <c r="AC3799" t="s">
        <v>41</v>
      </c>
      <c r="AD3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99">
        <v>10.8</v>
      </c>
      <c r="AF3799">
        <v>3</v>
      </c>
      <c r="AG3799">
        <v>24</v>
      </c>
      <c r="AH3799">
        <v>20</v>
      </c>
    </row>
    <row r="3800" spans="1:34" x14ac:dyDescent="0.25">
      <c r="A3800" s="3" t="s">
        <v>3875</v>
      </c>
      <c r="B3800" s="1">
        <v>45759</v>
      </c>
      <c r="C3800" s="23">
        <f t="shared" si="295"/>
        <v>12</v>
      </c>
      <c r="D3800" s="23">
        <f t="shared" si="296"/>
        <v>6</v>
      </c>
      <c r="E3800" s="23" t="str">
        <f t="shared" si="297"/>
        <v>sábado</v>
      </c>
      <c r="F3800" s="23">
        <f t="shared" si="298"/>
        <v>4</v>
      </c>
      <c r="G3800" s="23" t="str">
        <f t="shared" si="299"/>
        <v>abril</v>
      </c>
      <c r="H3800" s="2">
        <v>0.69930555555555551</v>
      </c>
      <c r="I3800" t="s">
        <v>57</v>
      </c>
      <c r="J3800" t="str">
        <f>VLOOKUP(ventas_starbucks_2025[[#This Row],[sucursal]],cambio_sucursal[#All],2,0)</f>
        <v>Sucursal Avda Colón</v>
      </c>
      <c r="K3800" t="s">
        <v>130</v>
      </c>
      <c r="L3800" t="s">
        <v>65</v>
      </c>
      <c r="M3800" t="s">
        <v>4</v>
      </c>
      <c r="N3800" t="str">
        <f>IFERROR(VLOOKUP(ventas_starbucks_2025[[#This Row],[tamaño_sucio]],cambio_tamaño[#All],2,0),"Tamaño único")</f>
        <v>Tamaño único</v>
      </c>
      <c r="O3800">
        <v>4</v>
      </c>
      <c r="P3800">
        <v>1772.84</v>
      </c>
      <c r="Q3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0">
        <v>7091.36</v>
      </c>
      <c r="S3800" t="s">
        <v>15</v>
      </c>
      <c r="T3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00" t="str">
        <f>VLOOKUP(ventas_starbucks_2025[[#This Row],[canal_compra]],cambio_canal_compra[#All],2,0)</f>
        <v>Para llevar</v>
      </c>
      <c r="V3800" t="s">
        <v>6</v>
      </c>
      <c r="W3800" t="str">
        <f>VLOOKUP(ventas_starbucks_2025[[#This Row],[método_pago]],cambio_metodo_pago[#All],2,0)</f>
        <v>Aplicación móbil</v>
      </c>
      <c r="X3800" t="s">
        <v>7</v>
      </c>
      <c r="Y3800">
        <v>10</v>
      </c>
      <c r="Z3800" t="str">
        <f>VLOOKUP(ventas_starbucks_2025[[#This Row],[promoción_aplicada5]],promocion_cambiar[#All],2,0)</f>
        <v>2x1</v>
      </c>
      <c r="AA3800" t="s">
        <v>51</v>
      </c>
      <c r="AB3800" t="s">
        <v>29</v>
      </c>
      <c r="AC3800" t="s">
        <v>24</v>
      </c>
      <c r="AD3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00">
        <v>14.9</v>
      </c>
      <c r="AF3800">
        <v>5</v>
      </c>
      <c r="AG3800">
        <v>31</v>
      </c>
      <c r="AH3800">
        <v>27</v>
      </c>
    </row>
    <row r="3801" spans="1:34" x14ac:dyDescent="0.25">
      <c r="A3801" s="3" t="s">
        <v>3876</v>
      </c>
      <c r="B3801" s="1">
        <v>45730</v>
      </c>
      <c r="C3801" s="23">
        <f t="shared" si="295"/>
        <v>14</v>
      </c>
      <c r="D3801" s="23">
        <f t="shared" si="296"/>
        <v>5</v>
      </c>
      <c r="E3801" s="23" t="str">
        <f t="shared" si="297"/>
        <v>viernes</v>
      </c>
      <c r="F3801" s="23">
        <f t="shared" si="298"/>
        <v>3</v>
      </c>
      <c r="G3801" s="23" t="str">
        <f t="shared" si="299"/>
        <v>marzo</v>
      </c>
      <c r="H3801" s="2">
        <v>0.7944444444444444</v>
      </c>
      <c r="I3801" t="s">
        <v>12</v>
      </c>
      <c r="J3801" t="str">
        <f>VLOOKUP(ventas_starbucks_2025[[#This Row],[sucursal]],cambio_sucursal[#All],2,0)</f>
        <v>Sucursal Córdoba Shopping</v>
      </c>
      <c r="K3801" t="s">
        <v>13</v>
      </c>
      <c r="L3801" t="s">
        <v>14</v>
      </c>
      <c r="M3801" t="s">
        <v>4</v>
      </c>
      <c r="N3801" t="str">
        <f>IFERROR(VLOOKUP(ventas_starbucks_2025[[#This Row],[tamaño_sucio]],cambio_tamaño[#All],2,0),"Tamaño único")</f>
        <v>Tamaño único</v>
      </c>
      <c r="O3801">
        <v>1</v>
      </c>
      <c r="P3801">
        <v>2176.86</v>
      </c>
      <c r="Q3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01">
        <v>2176.86</v>
      </c>
      <c r="S3801" t="s">
        <v>15</v>
      </c>
      <c r="T3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01" t="str">
        <f>VLOOKUP(ventas_starbucks_2025[[#This Row],[canal_compra]],cambio_canal_compra[#All],2,0)</f>
        <v>Para llevar</v>
      </c>
      <c r="V3801" t="s">
        <v>16</v>
      </c>
      <c r="W3801" t="str">
        <f>VLOOKUP(ventas_starbucks_2025[[#This Row],[método_pago]],cambio_metodo_pago[#All],2,0)</f>
        <v>Tarjeta</v>
      </c>
      <c r="X3801" t="s">
        <v>22</v>
      </c>
      <c r="Y3801">
        <v>0</v>
      </c>
      <c r="Z3801" t="str">
        <f>VLOOKUP(ventas_starbucks_2025[[#This Row],[promoción_aplicada5]],promocion_cambiar[#All],2,0)</f>
        <v>Hora Feliz</v>
      </c>
      <c r="AA3801" t="s">
        <v>36</v>
      </c>
      <c r="AB3801" t="s">
        <v>18</v>
      </c>
      <c r="AC3801" t="s">
        <v>10</v>
      </c>
      <c r="AD3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01">
        <v>13</v>
      </c>
      <c r="AF3801">
        <v>4</v>
      </c>
      <c r="AG3801">
        <v>17</v>
      </c>
      <c r="AH3801">
        <v>16</v>
      </c>
    </row>
    <row r="3802" spans="1:34" x14ac:dyDescent="0.25">
      <c r="A3802" s="3" t="s">
        <v>3877</v>
      </c>
      <c r="B3802" s="1">
        <v>45677</v>
      </c>
      <c r="C3802" s="23">
        <f t="shared" si="295"/>
        <v>20</v>
      </c>
      <c r="D3802" s="23">
        <f t="shared" si="296"/>
        <v>1</v>
      </c>
      <c r="E3802" s="23" t="str">
        <f t="shared" si="297"/>
        <v>lunes</v>
      </c>
      <c r="F3802" s="23">
        <f t="shared" si="298"/>
        <v>1</v>
      </c>
      <c r="G3802" s="23" t="str">
        <f t="shared" si="299"/>
        <v>enero</v>
      </c>
      <c r="H3802" s="2">
        <v>0.81527777777777777</v>
      </c>
      <c r="I3802" t="s">
        <v>26</v>
      </c>
      <c r="J3802" t="str">
        <f>VLOOKUP(ventas_starbucks_2025[[#This Row],[sucursal]],cambio_sucursal[#All],2,0)</f>
        <v>Sucursal San Lorenzo 47</v>
      </c>
      <c r="K3802" t="s">
        <v>173</v>
      </c>
      <c r="L3802" t="s">
        <v>35</v>
      </c>
      <c r="M3802" t="s">
        <v>4</v>
      </c>
      <c r="N3802" t="str">
        <f>IFERROR(VLOOKUP(ventas_starbucks_2025[[#This Row],[tamaño_sucio]],cambio_tamaño[#All],2,0),"Tamaño único")</f>
        <v>Tamaño único</v>
      </c>
      <c r="O3802">
        <v>1</v>
      </c>
      <c r="P3802">
        <v>1168.1500000000001</v>
      </c>
      <c r="Q3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2">
        <v>1168.1500000000001</v>
      </c>
      <c r="S3802" t="s">
        <v>31</v>
      </c>
      <c r="T3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02" t="str">
        <f>VLOOKUP(ventas_starbucks_2025[[#This Row],[canal_compra]],cambio_canal_compra[#All],2,0)</f>
        <v>Entrega domicilio</v>
      </c>
      <c r="V3802" t="s">
        <v>6</v>
      </c>
      <c r="W3802" t="str">
        <f>VLOOKUP(ventas_starbucks_2025[[#This Row],[método_pago]],cambio_metodo_pago[#All],2,0)</f>
        <v>Aplicación móbil</v>
      </c>
      <c r="X3802" t="s">
        <v>22</v>
      </c>
      <c r="Y3802">
        <v>0</v>
      </c>
      <c r="Z3802" t="str">
        <f>VLOOKUP(ventas_starbucks_2025[[#This Row],[promoción_aplicada5]],promocion_cambiar[#All],2,0)</f>
        <v>Combo</v>
      </c>
      <c r="AA3802" t="s">
        <v>8</v>
      </c>
      <c r="AB3802" t="s">
        <v>18</v>
      </c>
      <c r="AC3802" t="s">
        <v>41</v>
      </c>
      <c r="AD3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02">
        <v>8.3000000000000007</v>
      </c>
      <c r="AF3802">
        <v>4</v>
      </c>
      <c r="AG3802">
        <v>30</v>
      </c>
      <c r="AH3802">
        <v>29</v>
      </c>
    </row>
    <row r="3803" spans="1:34" x14ac:dyDescent="0.25">
      <c r="A3803" s="3" t="s">
        <v>3878</v>
      </c>
      <c r="B3803" s="1">
        <v>45731</v>
      </c>
      <c r="C3803" s="23">
        <f t="shared" si="295"/>
        <v>15</v>
      </c>
      <c r="D3803" s="23">
        <f t="shared" si="296"/>
        <v>6</v>
      </c>
      <c r="E3803" s="23" t="str">
        <f t="shared" si="297"/>
        <v>sábado</v>
      </c>
      <c r="F3803" s="23">
        <f t="shared" si="298"/>
        <v>3</v>
      </c>
      <c r="G3803" s="23" t="str">
        <f t="shared" si="299"/>
        <v>marzo</v>
      </c>
      <c r="H3803" s="2">
        <v>0.77222222222222225</v>
      </c>
      <c r="I3803" t="s">
        <v>57</v>
      </c>
      <c r="J3803" t="str">
        <f>VLOOKUP(ventas_starbucks_2025[[#This Row],[sucursal]],cambio_sucursal[#All],2,0)</f>
        <v>Sucursal Avda Colón</v>
      </c>
      <c r="K3803" t="s">
        <v>2</v>
      </c>
      <c r="L3803" t="s">
        <v>3</v>
      </c>
      <c r="M3803" t="s">
        <v>4</v>
      </c>
      <c r="N3803" t="str">
        <f>IFERROR(VLOOKUP(ventas_starbucks_2025[[#This Row],[tamaño_sucio]],cambio_tamaño[#All],2,0),"Tamaño único")</f>
        <v>Tamaño único</v>
      </c>
      <c r="O3803">
        <v>2</v>
      </c>
      <c r="P3803">
        <v>2770.9</v>
      </c>
      <c r="Q3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03">
        <v>5541.8</v>
      </c>
      <c r="S3803" t="s">
        <v>15</v>
      </c>
      <c r="T3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03" t="str">
        <f>VLOOKUP(ventas_starbucks_2025[[#This Row],[canal_compra]],cambio_canal_compra[#All],2,0)</f>
        <v>Para llevar</v>
      </c>
      <c r="V3803" t="s">
        <v>16</v>
      </c>
      <c r="W3803" t="str">
        <f>VLOOKUP(ventas_starbucks_2025[[#This Row],[método_pago]],cambio_metodo_pago[#All],2,0)</f>
        <v>Tarjeta</v>
      </c>
      <c r="X3803" t="s">
        <v>22</v>
      </c>
      <c r="Y3803">
        <v>0</v>
      </c>
      <c r="Z3803" t="str">
        <f>VLOOKUP(ventas_starbucks_2025[[#This Row],[promoción_aplicada5]],promocion_cambiar[#All],2,0)</f>
        <v>Hora Feliz</v>
      </c>
      <c r="AA3803" t="s">
        <v>36</v>
      </c>
      <c r="AB3803" t="s">
        <v>18</v>
      </c>
      <c r="AC3803" t="s">
        <v>41</v>
      </c>
      <c r="AD3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03">
        <v>12.1</v>
      </c>
      <c r="AF3803">
        <v>3</v>
      </c>
      <c r="AG3803">
        <v>27</v>
      </c>
      <c r="AH3803">
        <v>25</v>
      </c>
    </row>
    <row r="3804" spans="1:34" x14ac:dyDescent="0.25">
      <c r="A3804" s="3" t="s">
        <v>3879</v>
      </c>
      <c r="B3804" s="1">
        <v>45714</v>
      </c>
      <c r="C3804" s="23">
        <f t="shared" si="295"/>
        <v>26</v>
      </c>
      <c r="D3804" s="23">
        <f t="shared" si="296"/>
        <v>3</v>
      </c>
      <c r="E3804" s="1" t="str">
        <f t="shared" si="297"/>
        <v>miércoles</v>
      </c>
      <c r="F3804" s="23">
        <f t="shared" si="298"/>
        <v>2</v>
      </c>
      <c r="G3804" s="1" t="str">
        <f t="shared" si="299"/>
        <v>febrero</v>
      </c>
      <c r="H3804" s="2">
        <v>0.79027777777777775</v>
      </c>
      <c r="I3804" t="s">
        <v>57</v>
      </c>
      <c r="J3804" t="str">
        <f>VLOOKUP(ventas_starbucks_2025[[#This Row],[sucursal]],cambio_sucursal[#All],2,0)</f>
        <v>Sucursal Avda Colón</v>
      </c>
      <c r="K3804" t="s">
        <v>130</v>
      </c>
      <c r="L3804" t="s">
        <v>65</v>
      </c>
      <c r="M3804" t="s">
        <v>4</v>
      </c>
      <c r="N3804" t="str">
        <f>IFERROR(VLOOKUP(ventas_starbucks_2025[[#This Row],[tamaño_sucio]],cambio_tamaño[#All],2,0),"Tamaño único")</f>
        <v>Tamaño único</v>
      </c>
      <c r="O3804">
        <v>4</v>
      </c>
      <c r="P3804">
        <v>1751.82</v>
      </c>
      <c r="Q3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4">
        <v>7007.28</v>
      </c>
      <c r="S3804" t="s">
        <v>5</v>
      </c>
      <c r="T3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04" t="str">
        <f>VLOOKUP(ventas_starbucks_2025[[#This Row],[canal_compra]],cambio_canal_compra[#All],2,0)</f>
        <v>En tienda</v>
      </c>
      <c r="V3804" t="s">
        <v>6</v>
      </c>
      <c r="W3804" t="str">
        <f>VLOOKUP(ventas_starbucks_2025[[#This Row],[método_pago]],cambio_metodo_pago[#All],2,0)</f>
        <v>Aplicación móbil</v>
      </c>
      <c r="X3804" t="s">
        <v>22</v>
      </c>
      <c r="Y3804">
        <v>0</v>
      </c>
      <c r="Z3804" t="str">
        <f>VLOOKUP(ventas_starbucks_2025[[#This Row],[promoción_aplicada5]],promocion_cambiar[#All],2,0)</f>
        <v>Hora Feliz</v>
      </c>
      <c r="AA3804" t="s">
        <v>36</v>
      </c>
      <c r="AB3804" t="s">
        <v>52</v>
      </c>
      <c r="AC3804" t="s">
        <v>10</v>
      </c>
      <c r="AD3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04">
        <v>5</v>
      </c>
      <c r="AF3804">
        <v>4</v>
      </c>
      <c r="AG3804">
        <v>30</v>
      </c>
      <c r="AH3804">
        <v>26</v>
      </c>
    </row>
    <row r="3805" spans="1:34" x14ac:dyDescent="0.25">
      <c r="A3805" s="3" t="s">
        <v>3880</v>
      </c>
      <c r="B3805" s="1">
        <v>45706</v>
      </c>
      <c r="C3805" s="23">
        <f t="shared" si="295"/>
        <v>18</v>
      </c>
      <c r="D3805" s="23">
        <f t="shared" si="296"/>
        <v>2</v>
      </c>
      <c r="E3805" s="23" t="str">
        <f t="shared" si="297"/>
        <v>martes</v>
      </c>
      <c r="F3805" s="23">
        <f t="shared" si="298"/>
        <v>2</v>
      </c>
      <c r="G3805" s="23" t="str">
        <f t="shared" si="299"/>
        <v>febrero</v>
      </c>
      <c r="H3805" s="2">
        <v>0.73819444444444449</v>
      </c>
      <c r="I3805" t="s">
        <v>1</v>
      </c>
      <c r="J3805" t="str">
        <f>VLOOKUP(ventas_starbucks_2025[[#This Row],[sucursal]],cambio_sucursal[#All],2,0)</f>
        <v>Sucursal Nueva Córdoba</v>
      </c>
      <c r="K3805" t="s">
        <v>2</v>
      </c>
      <c r="L3805" t="s">
        <v>3</v>
      </c>
      <c r="M3805" t="s">
        <v>4</v>
      </c>
      <c r="N3805" t="str">
        <f>IFERROR(VLOOKUP(ventas_starbucks_2025[[#This Row],[tamaño_sucio]],cambio_tamaño[#All],2,0),"Tamaño único")</f>
        <v>Tamaño único</v>
      </c>
      <c r="O3805">
        <v>4</v>
      </c>
      <c r="P3805">
        <v>3476.87</v>
      </c>
      <c r="Q3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805">
        <v>13907.48</v>
      </c>
      <c r="S3805" t="s">
        <v>31</v>
      </c>
      <c r="T3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05" t="str">
        <f>VLOOKUP(ventas_starbucks_2025[[#This Row],[canal_compra]],cambio_canal_compra[#All],2,0)</f>
        <v>Entrega domicilio</v>
      </c>
      <c r="V3805" t="s">
        <v>16</v>
      </c>
      <c r="W3805" t="str">
        <f>VLOOKUP(ventas_starbucks_2025[[#This Row],[método_pago]],cambio_metodo_pago[#All],2,0)</f>
        <v>Tarjeta</v>
      </c>
      <c r="X3805" t="s">
        <v>7</v>
      </c>
      <c r="Y3805">
        <v>15</v>
      </c>
      <c r="Z3805" t="str">
        <f>VLOOKUP(ventas_starbucks_2025[[#This Row],[promoción_aplicada5]],promocion_cambiar[#All],2,0)</f>
        <v>2x1</v>
      </c>
      <c r="AA3805" t="s">
        <v>51</v>
      </c>
      <c r="AB3805" t="s">
        <v>23</v>
      </c>
      <c r="AC3805" t="s">
        <v>41</v>
      </c>
      <c r="AD3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05">
        <v>2.4</v>
      </c>
      <c r="AF3805">
        <v>4</v>
      </c>
      <c r="AG3805">
        <v>34</v>
      </c>
      <c r="AH3805">
        <v>30</v>
      </c>
    </row>
    <row r="3806" spans="1:34" x14ac:dyDescent="0.25">
      <c r="A3806" s="3" t="s">
        <v>3881</v>
      </c>
      <c r="B3806" s="1">
        <v>45729</v>
      </c>
      <c r="C3806" s="23">
        <f t="shared" si="295"/>
        <v>13</v>
      </c>
      <c r="D3806" s="23">
        <f t="shared" si="296"/>
        <v>4</v>
      </c>
      <c r="E3806" s="23" t="str">
        <f t="shared" si="297"/>
        <v>jueves</v>
      </c>
      <c r="F3806" s="23">
        <f t="shared" si="298"/>
        <v>3</v>
      </c>
      <c r="G3806" s="23" t="str">
        <f t="shared" si="299"/>
        <v>marzo</v>
      </c>
      <c r="H3806" s="2">
        <v>0.61805555555555558</v>
      </c>
      <c r="I3806" t="s">
        <v>1</v>
      </c>
      <c r="J3806" t="str">
        <f>VLOOKUP(ventas_starbucks_2025[[#This Row],[sucursal]],cambio_sucursal[#All],2,0)</f>
        <v>Sucursal Nueva Córdoba</v>
      </c>
      <c r="K3806" t="s">
        <v>284</v>
      </c>
      <c r="L3806" t="s">
        <v>35</v>
      </c>
      <c r="M3806" t="s">
        <v>4</v>
      </c>
      <c r="N3806" t="str">
        <f>IFERROR(VLOOKUP(ventas_starbucks_2025[[#This Row],[tamaño_sucio]],cambio_tamaño[#All],2,0),"Tamaño único")</f>
        <v>Tamaño único</v>
      </c>
      <c r="O3806">
        <v>1</v>
      </c>
      <c r="P3806">
        <v>1122.97</v>
      </c>
      <c r="Q3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6">
        <v>1122.97</v>
      </c>
      <c r="S3806" t="s">
        <v>5</v>
      </c>
      <c r="T3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06" t="str">
        <f>VLOOKUP(ventas_starbucks_2025[[#This Row],[canal_compra]],cambio_canal_compra[#All],2,0)</f>
        <v>En tienda</v>
      </c>
      <c r="V3806" t="s">
        <v>40</v>
      </c>
      <c r="W3806" t="str">
        <f>VLOOKUP(ventas_starbucks_2025[[#This Row],[método_pago]],cambio_metodo_pago[#All],2,0)</f>
        <v>Efectivo</v>
      </c>
      <c r="X3806" t="s">
        <v>22</v>
      </c>
      <c r="Y3806">
        <v>0</v>
      </c>
      <c r="Z3806" t="str">
        <f>VLOOKUP(ventas_starbucks_2025[[#This Row],[promoción_aplicada5]],promocion_cambiar[#All],2,0)</f>
        <v>Hora Feliz</v>
      </c>
      <c r="AA3806" t="s">
        <v>36</v>
      </c>
      <c r="AB3806" t="s">
        <v>23</v>
      </c>
      <c r="AC3806" t="s">
        <v>10</v>
      </c>
      <c r="AD3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06">
        <v>4.5</v>
      </c>
      <c r="AF3806">
        <v>2</v>
      </c>
      <c r="AG3806">
        <v>48</v>
      </c>
      <c r="AH3806">
        <v>47</v>
      </c>
    </row>
    <row r="3807" spans="1:34" x14ac:dyDescent="0.25">
      <c r="A3807" s="3" t="s">
        <v>3882</v>
      </c>
      <c r="B3807" s="1">
        <v>45758</v>
      </c>
      <c r="C3807" s="23">
        <f t="shared" si="295"/>
        <v>11</v>
      </c>
      <c r="D3807" s="23">
        <f t="shared" si="296"/>
        <v>5</v>
      </c>
      <c r="E3807" s="23" t="str">
        <f t="shared" si="297"/>
        <v>viernes</v>
      </c>
      <c r="F3807" s="23">
        <f t="shared" si="298"/>
        <v>4</v>
      </c>
      <c r="G3807" s="23" t="str">
        <f t="shared" si="299"/>
        <v>abril</v>
      </c>
      <c r="H3807" s="2">
        <v>0.70694444444444449</v>
      </c>
      <c r="I3807" t="s">
        <v>1</v>
      </c>
      <c r="J3807" t="str">
        <f>VLOOKUP(ventas_starbucks_2025[[#This Row],[sucursal]],cambio_sucursal[#All],2,0)</f>
        <v>Sucursal Nueva Córdoba</v>
      </c>
      <c r="K3807" t="s">
        <v>67</v>
      </c>
      <c r="L3807" t="s">
        <v>35</v>
      </c>
      <c r="M3807" t="s">
        <v>4</v>
      </c>
      <c r="N3807" t="str">
        <f>IFERROR(VLOOKUP(ventas_starbucks_2025[[#This Row],[tamaño_sucio]],cambio_tamaño[#All],2,0),"Tamaño único")</f>
        <v>Tamaño único</v>
      </c>
      <c r="O3807">
        <v>1</v>
      </c>
      <c r="P3807">
        <v>1250.1300000000001</v>
      </c>
      <c r="Q3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7">
        <v>1250.1300000000001</v>
      </c>
      <c r="S3807" t="s">
        <v>5</v>
      </c>
      <c r="T3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07" t="str">
        <f>VLOOKUP(ventas_starbucks_2025[[#This Row],[canal_compra]],cambio_canal_compra[#All],2,0)</f>
        <v>En tienda</v>
      </c>
      <c r="V3807" t="s">
        <v>40</v>
      </c>
      <c r="W3807" t="str">
        <f>VLOOKUP(ventas_starbucks_2025[[#This Row],[método_pago]],cambio_metodo_pago[#All],2,0)</f>
        <v>Efectivo</v>
      </c>
      <c r="X3807" t="s">
        <v>7</v>
      </c>
      <c r="Y3807">
        <v>0</v>
      </c>
      <c r="Z3807" t="str">
        <f>VLOOKUP(ventas_starbucks_2025[[#This Row],[promoción_aplicada5]],promocion_cambiar[#All],2,0)</f>
        <v>Combo</v>
      </c>
      <c r="AA3807" t="s">
        <v>8</v>
      </c>
      <c r="AB3807" t="s">
        <v>9</v>
      </c>
      <c r="AC3807" t="s">
        <v>10</v>
      </c>
      <c r="AD3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07">
        <v>11.6</v>
      </c>
      <c r="AF3807">
        <v>4</v>
      </c>
      <c r="AG3807">
        <v>39</v>
      </c>
      <c r="AH3807">
        <v>38</v>
      </c>
    </row>
    <row r="3808" spans="1:34" x14ac:dyDescent="0.25">
      <c r="A3808" s="3" t="s">
        <v>3883</v>
      </c>
      <c r="B3808" s="1">
        <v>45755</v>
      </c>
      <c r="C3808" s="23">
        <f t="shared" si="295"/>
        <v>8</v>
      </c>
      <c r="D3808" s="23">
        <f t="shared" si="296"/>
        <v>2</v>
      </c>
      <c r="E3808" s="23" t="str">
        <f t="shared" si="297"/>
        <v>martes</v>
      </c>
      <c r="F3808" s="23">
        <f t="shared" si="298"/>
        <v>4</v>
      </c>
      <c r="G3808" s="23" t="str">
        <f t="shared" si="299"/>
        <v>abril</v>
      </c>
      <c r="H3808" s="2">
        <v>0.40763888888888888</v>
      </c>
      <c r="I3808" t="s">
        <v>57</v>
      </c>
      <c r="J3808" t="str">
        <f>VLOOKUP(ventas_starbucks_2025[[#This Row],[sucursal]],cambio_sucursal[#All],2,0)</f>
        <v>Sucursal Avda Colón</v>
      </c>
      <c r="K3808" t="s">
        <v>2</v>
      </c>
      <c r="L3808" t="s">
        <v>3</v>
      </c>
      <c r="M3808" t="s">
        <v>4</v>
      </c>
      <c r="N3808" t="str">
        <f>IFERROR(VLOOKUP(ventas_starbucks_2025[[#This Row],[tamaño_sucio]],cambio_tamaño[#All],2,0),"Tamaño único")</f>
        <v>Tamaño único</v>
      </c>
      <c r="O3808">
        <v>4</v>
      </c>
      <c r="P3808">
        <v>2658.13</v>
      </c>
      <c r="Q3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08">
        <v>10632.52</v>
      </c>
      <c r="S3808" t="s">
        <v>31</v>
      </c>
      <c r="T3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08" t="str">
        <f>VLOOKUP(ventas_starbucks_2025[[#This Row],[canal_compra]],cambio_canal_compra[#All],2,0)</f>
        <v>Entrega domicilio</v>
      </c>
      <c r="V3808" t="s">
        <v>40</v>
      </c>
      <c r="W3808" t="str">
        <f>VLOOKUP(ventas_starbucks_2025[[#This Row],[método_pago]],cambio_metodo_pago[#All],2,0)</f>
        <v>Efectivo</v>
      </c>
      <c r="X3808" t="s">
        <v>7</v>
      </c>
      <c r="Y3808">
        <v>0</v>
      </c>
      <c r="Z3808" t="str">
        <f>VLOOKUP(ventas_starbucks_2025[[#This Row],[promoción_aplicada5]],promocion_cambiar[#All],2,0)</f>
        <v>2x1</v>
      </c>
      <c r="AA3808" t="s">
        <v>51</v>
      </c>
      <c r="AB3808" t="s">
        <v>18</v>
      </c>
      <c r="AC3808" t="s">
        <v>24</v>
      </c>
      <c r="AD3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08">
        <v>12.4</v>
      </c>
      <c r="AF3808">
        <v>4</v>
      </c>
      <c r="AG3808">
        <v>20</v>
      </c>
      <c r="AH3808">
        <v>16</v>
      </c>
    </row>
    <row r="3809" spans="1:34" x14ac:dyDescent="0.25">
      <c r="A3809" s="3" t="s">
        <v>3884</v>
      </c>
      <c r="B3809" s="1">
        <v>45666</v>
      </c>
      <c r="C3809" s="23">
        <f t="shared" si="295"/>
        <v>9</v>
      </c>
      <c r="D3809" s="23">
        <f t="shared" si="296"/>
        <v>4</v>
      </c>
      <c r="E3809" s="23" t="str">
        <f t="shared" si="297"/>
        <v>jueves</v>
      </c>
      <c r="F3809" s="23">
        <f t="shared" si="298"/>
        <v>1</v>
      </c>
      <c r="G3809" s="23" t="str">
        <f t="shared" si="299"/>
        <v>enero</v>
      </c>
      <c r="H3809" s="2">
        <v>0.31458333333333333</v>
      </c>
      <c r="I3809" t="s">
        <v>12</v>
      </c>
      <c r="J3809" t="str">
        <f>VLOOKUP(ventas_starbucks_2025[[#This Row],[sucursal]],cambio_sucursal[#All],2,0)</f>
        <v>Sucursal Córdoba Shopping</v>
      </c>
      <c r="K3809" t="s">
        <v>48</v>
      </c>
      <c r="L3809" t="s">
        <v>49</v>
      </c>
      <c r="M3809" t="s">
        <v>62</v>
      </c>
      <c r="N3809" t="str">
        <f>IFERROR(VLOOKUP(ventas_starbucks_2025[[#This Row],[tamaño_sucio]],cambio_tamaño[#All],2,0),"Tamaño único")</f>
        <v>Extra-Grande</v>
      </c>
      <c r="O3809">
        <v>3</v>
      </c>
      <c r="P3809">
        <v>2092.88</v>
      </c>
      <c r="Q3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09">
        <v>6278.64</v>
      </c>
      <c r="S3809" t="s">
        <v>31</v>
      </c>
      <c r="T3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09" t="str">
        <f>VLOOKUP(ventas_starbucks_2025[[#This Row],[canal_compra]],cambio_canal_compra[#All],2,0)</f>
        <v>Entrega domicilio</v>
      </c>
      <c r="V3809" t="s">
        <v>16</v>
      </c>
      <c r="W3809" t="str">
        <f>VLOOKUP(ventas_starbucks_2025[[#This Row],[método_pago]],cambio_metodo_pago[#All],2,0)</f>
        <v>Tarjeta</v>
      </c>
      <c r="X3809" t="s">
        <v>7</v>
      </c>
      <c r="Y3809">
        <v>15</v>
      </c>
      <c r="Z3809" t="str">
        <f>VLOOKUP(ventas_starbucks_2025[[#This Row],[promoción_aplicada5]],promocion_cambiar[#All],2,0)</f>
        <v>Hora Feliz</v>
      </c>
      <c r="AA3809" t="s">
        <v>36</v>
      </c>
      <c r="AB3809" t="s">
        <v>32</v>
      </c>
      <c r="AC3809" t="s">
        <v>41</v>
      </c>
      <c r="AD3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09">
        <v>10.3</v>
      </c>
      <c r="AF3809">
        <v>4</v>
      </c>
      <c r="AG3809">
        <v>29</v>
      </c>
      <c r="AH3809">
        <v>26</v>
      </c>
    </row>
    <row r="3810" spans="1:34" x14ac:dyDescent="0.25">
      <c r="A3810" s="3" t="s">
        <v>3885</v>
      </c>
      <c r="B3810" s="1">
        <v>45728</v>
      </c>
      <c r="C3810" s="23">
        <f t="shared" si="295"/>
        <v>12</v>
      </c>
      <c r="D3810" s="23">
        <f t="shared" si="296"/>
        <v>3</v>
      </c>
      <c r="E3810" s="1" t="str">
        <f t="shared" si="297"/>
        <v>miércoles</v>
      </c>
      <c r="F3810" s="23">
        <f t="shared" si="298"/>
        <v>3</v>
      </c>
      <c r="G3810" s="1" t="str">
        <f t="shared" si="299"/>
        <v>marzo</v>
      </c>
      <c r="H3810" s="2">
        <v>0.59236111111111112</v>
      </c>
      <c r="I3810" t="s">
        <v>57</v>
      </c>
      <c r="J3810" t="str">
        <f>VLOOKUP(ventas_starbucks_2025[[#This Row],[sucursal]],cambio_sucursal[#All],2,0)</f>
        <v>Sucursal Avda Colón</v>
      </c>
      <c r="K3810" t="s">
        <v>87</v>
      </c>
      <c r="L3810" t="s">
        <v>65</v>
      </c>
      <c r="M3810" t="s">
        <v>4</v>
      </c>
      <c r="N3810" t="str">
        <f>IFERROR(VLOOKUP(ventas_starbucks_2025[[#This Row],[tamaño_sucio]],cambio_tamaño[#All],2,0),"Tamaño único")</f>
        <v>Tamaño único</v>
      </c>
      <c r="O3810">
        <v>2</v>
      </c>
      <c r="P3810">
        <v>1916.26</v>
      </c>
      <c r="Q3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0">
        <v>3832.52</v>
      </c>
      <c r="S3810" t="s">
        <v>15</v>
      </c>
      <c r="T3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0" t="str">
        <f>VLOOKUP(ventas_starbucks_2025[[#This Row],[canal_compra]],cambio_canal_compra[#All],2,0)</f>
        <v>Para llevar</v>
      </c>
      <c r="V3810" t="s">
        <v>6</v>
      </c>
      <c r="W3810" t="str">
        <f>VLOOKUP(ventas_starbucks_2025[[#This Row],[método_pago]],cambio_metodo_pago[#All],2,0)</f>
        <v>Aplicación móbil</v>
      </c>
      <c r="X3810" t="s">
        <v>22</v>
      </c>
      <c r="Y3810">
        <v>0</v>
      </c>
      <c r="Z3810" t="str">
        <f>VLOOKUP(ventas_starbucks_2025[[#This Row],[promoción_aplicada5]],promocion_cambiar[#All],2,0)</f>
        <v>Hora Feliz</v>
      </c>
      <c r="AA3810" t="s">
        <v>36</v>
      </c>
      <c r="AB3810" t="s">
        <v>32</v>
      </c>
      <c r="AC3810" t="s">
        <v>10</v>
      </c>
      <c r="AD3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0">
        <v>6.2</v>
      </c>
      <c r="AF3810">
        <v>1</v>
      </c>
      <c r="AG3810">
        <v>39</v>
      </c>
      <c r="AH3810">
        <v>37</v>
      </c>
    </row>
    <row r="3811" spans="1:34" x14ac:dyDescent="0.25">
      <c r="A3811" s="3" t="s">
        <v>3886</v>
      </c>
      <c r="B3811" s="1">
        <v>45708</v>
      </c>
      <c r="C3811" s="23">
        <f t="shared" si="295"/>
        <v>20</v>
      </c>
      <c r="D3811" s="23">
        <f t="shared" si="296"/>
        <v>4</v>
      </c>
      <c r="E3811" s="23" t="str">
        <f t="shared" si="297"/>
        <v>jueves</v>
      </c>
      <c r="F3811" s="23">
        <f t="shared" si="298"/>
        <v>2</v>
      </c>
      <c r="G3811" s="23" t="str">
        <f t="shared" si="299"/>
        <v>febrero</v>
      </c>
      <c r="H3811" s="2">
        <v>0.72916666666666663</v>
      </c>
      <c r="I3811" t="s">
        <v>12</v>
      </c>
      <c r="J3811" t="str">
        <f>VLOOKUP(ventas_starbucks_2025[[#This Row],[sucursal]],cambio_sucursal[#All],2,0)</f>
        <v>Sucursal Córdoba Shopping</v>
      </c>
      <c r="K3811" t="s">
        <v>101</v>
      </c>
      <c r="L3811" t="s">
        <v>3</v>
      </c>
      <c r="M3811" t="s">
        <v>4</v>
      </c>
      <c r="N3811" t="str">
        <f>IFERROR(VLOOKUP(ventas_starbucks_2025[[#This Row],[tamaño_sucio]],cambio_tamaño[#All],2,0),"Tamaño único")</f>
        <v>Tamaño único</v>
      </c>
      <c r="O3811">
        <v>1</v>
      </c>
      <c r="P3811">
        <v>3225.96</v>
      </c>
      <c r="Q3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811">
        <v>3225.96</v>
      </c>
      <c r="S3811" t="s">
        <v>15</v>
      </c>
      <c r="T3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1" t="str">
        <f>VLOOKUP(ventas_starbucks_2025[[#This Row],[canal_compra]],cambio_canal_compra[#All],2,0)</f>
        <v>Para llevar</v>
      </c>
      <c r="V3811" t="s">
        <v>40</v>
      </c>
      <c r="W3811" t="str">
        <f>VLOOKUP(ventas_starbucks_2025[[#This Row],[método_pago]],cambio_metodo_pago[#All],2,0)</f>
        <v>Efectivo</v>
      </c>
      <c r="X3811" t="s">
        <v>7</v>
      </c>
      <c r="Y3811">
        <v>0</v>
      </c>
      <c r="Z3811" t="str">
        <f>VLOOKUP(ventas_starbucks_2025[[#This Row],[promoción_aplicada5]],promocion_cambiar[#All],2,0)</f>
        <v>2x1</v>
      </c>
      <c r="AA3811" t="s">
        <v>51</v>
      </c>
      <c r="AB3811" t="s">
        <v>29</v>
      </c>
      <c r="AC3811" t="s">
        <v>10</v>
      </c>
      <c r="AD3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11">
        <v>4.4000000000000004</v>
      </c>
      <c r="AF3811">
        <v>3</v>
      </c>
      <c r="AG3811">
        <v>11</v>
      </c>
      <c r="AH3811">
        <v>10</v>
      </c>
    </row>
    <row r="3812" spans="1:34" x14ac:dyDescent="0.25">
      <c r="A3812" s="3" t="s">
        <v>3887</v>
      </c>
      <c r="B3812" s="1">
        <v>45696</v>
      </c>
      <c r="C3812" s="23">
        <f t="shared" si="295"/>
        <v>8</v>
      </c>
      <c r="D3812" s="23">
        <f t="shared" si="296"/>
        <v>6</v>
      </c>
      <c r="E3812" s="1" t="str">
        <f t="shared" si="297"/>
        <v>sábado</v>
      </c>
      <c r="F3812" s="23">
        <f t="shared" si="298"/>
        <v>2</v>
      </c>
      <c r="G3812" s="1" t="str">
        <f t="shared" si="299"/>
        <v>febrero</v>
      </c>
      <c r="H3812" s="2">
        <v>0.43402777777777779</v>
      </c>
      <c r="I3812" t="s">
        <v>26</v>
      </c>
      <c r="J3812" t="str">
        <f>VLOOKUP(ventas_starbucks_2025[[#This Row],[sucursal]],cambio_sucursal[#All],2,0)</f>
        <v>Sucursal San Lorenzo 47</v>
      </c>
      <c r="K3812" t="s">
        <v>58</v>
      </c>
      <c r="L3812" t="s">
        <v>39</v>
      </c>
      <c r="M3812" t="s">
        <v>4</v>
      </c>
      <c r="N3812" t="str">
        <f>IFERROR(VLOOKUP(ventas_starbucks_2025[[#This Row],[tamaño_sucio]],cambio_tamaño[#All],2,0),"Tamaño único")</f>
        <v>Tamaño único</v>
      </c>
      <c r="O3812">
        <v>3</v>
      </c>
      <c r="P3812">
        <v>1280.74</v>
      </c>
      <c r="Q3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2">
        <v>3842.22</v>
      </c>
      <c r="S3812" t="s">
        <v>15</v>
      </c>
      <c r="T3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2" t="str">
        <f>VLOOKUP(ventas_starbucks_2025[[#This Row],[canal_compra]],cambio_canal_compra[#All],2,0)</f>
        <v>Para llevar</v>
      </c>
      <c r="V3812" t="s">
        <v>16</v>
      </c>
      <c r="W3812" t="str">
        <f>VLOOKUP(ventas_starbucks_2025[[#This Row],[método_pago]],cambio_metodo_pago[#All],2,0)</f>
        <v>Tarjeta</v>
      </c>
      <c r="X3812" t="s">
        <v>7</v>
      </c>
      <c r="Y3812">
        <v>0</v>
      </c>
      <c r="Z3812" t="str">
        <f>VLOOKUP(ventas_starbucks_2025[[#This Row],[promoción_aplicada5]],promocion_cambiar[#All],2,0)</f>
        <v>Ninguna</v>
      </c>
      <c r="AA3812" t="s">
        <v>17</v>
      </c>
      <c r="AB3812" t="s">
        <v>52</v>
      </c>
      <c r="AC3812" t="s">
        <v>10</v>
      </c>
      <c r="AD3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12">
        <v>14.2</v>
      </c>
      <c r="AF3812">
        <v>2</v>
      </c>
      <c r="AG3812">
        <v>20</v>
      </c>
      <c r="AH3812">
        <v>17</v>
      </c>
    </row>
    <row r="3813" spans="1:34" x14ac:dyDescent="0.25">
      <c r="A3813" s="3" t="s">
        <v>3888</v>
      </c>
      <c r="B3813" s="1">
        <v>45748</v>
      </c>
      <c r="C3813" s="23">
        <f t="shared" si="295"/>
        <v>1</v>
      </c>
      <c r="D3813" s="23">
        <f t="shared" si="296"/>
        <v>2</v>
      </c>
      <c r="E3813" s="23" t="str">
        <f t="shared" si="297"/>
        <v>martes</v>
      </c>
      <c r="F3813" s="23">
        <f t="shared" si="298"/>
        <v>4</v>
      </c>
      <c r="G3813" s="23" t="str">
        <f t="shared" si="299"/>
        <v>abril</v>
      </c>
      <c r="H3813" s="2">
        <v>0.47152777777777777</v>
      </c>
      <c r="I3813" t="s">
        <v>57</v>
      </c>
      <c r="J3813" t="str">
        <f>VLOOKUP(ventas_starbucks_2025[[#This Row],[sucursal]],cambio_sucursal[#All],2,0)</f>
        <v>Sucursal Avda Colón</v>
      </c>
      <c r="K3813" t="s">
        <v>64</v>
      </c>
      <c r="L3813" t="s">
        <v>65</v>
      </c>
      <c r="M3813" t="s">
        <v>4</v>
      </c>
      <c r="N3813" t="str">
        <f>IFERROR(VLOOKUP(ventas_starbucks_2025[[#This Row],[tamaño_sucio]],cambio_tamaño[#All],2,0),"Tamaño único")</f>
        <v>Tamaño único</v>
      </c>
      <c r="O3813">
        <v>3</v>
      </c>
      <c r="P3813">
        <v>1616.97</v>
      </c>
      <c r="Q3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3">
        <v>4850.91</v>
      </c>
      <c r="S3813" t="s">
        <v>31</v>
      </c>
      <c r="T3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3" t="str">
        <f>VLOOKUP(ventas_starbucks_2025[[#This Row],[canal_compra]],cambio_canal_compra[#All],2,0)</f>
        <v>Entrega domicilio</v>
      </c>
      <c r="V3813" t="s">
        <v>16</v>
      </c>
      <c r="W3813" t="str">
        <f>VLOOKUP(ventas_starbucks_2025[[#This Row],[método_pago]],cambio_metodo_pago[#All],2,0)</f>
        <v>Tarjeta</v>
      </c>
      <c r="X3813" t="s">
        <v>7</v>
      </c>
      <c r="Y3813">
        <v>0</v>
      </c>
      <c r="Z3813" t="str">
        <f>VLOOKUP(ventas_starbucks_2025[[#This Row],[promoción_aplicada5]],promocion_cambiar[#All],2,0)</f>
        <v>Hora Feliz</v>
      </c>
      <c r="AA3813" t="s">
        <v>36</v>
      </c>
      <c r="AB3813" t="s">
        <v>9</v>
      </c>
      <c r="AC3813" t="s">
        <v>10</v>
      </c>
      <c r="AD3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13">
        <v>11</v>
      </c>
      <c r="AF3813">
        <v>4</v>
      </c>
      <c r="AG3813">
        <v>30</v>
      </c>
      <c r="AH3813">
        <v>27</v>
      </c>
    </row>
    <row r="3814" spans="1:34" x14ac:dyDescent="0.25">
      <c r="A3814" s="3" t="s">
        <v>3889</v>
      </c>
      <c r="B3814" s="1">
        <v>45676</v>
      </c>
      <c r="C3814" s="23">
        <f t="shared" si="295"/>
        <v>19</v>
      </c>
      <c r="D3814" s="23">
        <f t="shared" si="296"/>
        <v>7</v>
      </c>
      <c r="E3814" s="23" t="str">
        <f t="shared" si="297"/>
        <v>domingo</v>
      </c>
      <c r="F3814" s="23">
        <f t="shared" si="298"/>
        <v>1</v>
      </c>
      <c r="G3814" s="23" t="str">
        <f t="shared" si="299"/>
        <v>enero</v>
      </c>
      <c r="H3814" s="2">
        <v>0.31180555555555556</v>
      </c>
      <c r="I3814" t="s">
        <v>57</v>
      </c>
      <c r="J3814" t="str">
        <f>VLOOKUP(ventas_starbucks_2025[[#This Row],[sucursal]],cambio_sucursal[#All],2,0)</f>
        <v>Sucursal Avda Colón</v>
      </c>
      <c r="K3814" t="s">
        <v>74</v>
      </c>
      <c r="L3814" t="s">
        <v>70</v>
      </c>
      <c r="M3814" t="s">
        <v>55</v>
      </c>
      <c r="N3814" t="str">
        <f>IFERROR(VLOOKUP(ventas_starbucks_2025[[#This Row],[tamaño_sucio]],cambio_tamaño[#All],2,0),"Tamaño único")</f>
        <v>Pequeño</v>
      </c>
      <c r="O3814">
        <v>3</v>
      </c>
      <c r="P3814">
        <v>1896.08</v>
      </c>
      <c r="Q3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4">
        <v>5688.24</v>
      </c>
      <c r="S3814" t="s">
        <v>5</v>
      </c>
      <c r="T3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14" t="str">
        <f>VLOOKUP(ventas_starbucks_2025[[#This Row],[canal_compra]],cambio_canal_compra[#All],2,0)</f>
        <v>En tienda</v>
      </c>
      <c r="V3814" t="s">
        <v>16</v>
      </c>
      <c r="W3814" t="str">
        <f>VLOOKUP(ventas_starbucks_2025[[#This Row],[método_pago]],cambio_metodo_pago[#All],2,0)</f>
        <v>Tarjeta</v>
      </c>
      <c r="X3814" t="s">
        <v>7</v>
      </c>
      <c r="Y3814">
        <v>15</v>
      </c>
      <c r="Z3814" t="str">
        <f>VLOOKUP(ventas_starbucks_2025[[#This Row],[promoción_aplicada5]],promocion_cambiar[#All],2,0)</f>
        <v>2x1</v>
      </c>
      <c r="AA3814" t="s">
        <v>51</v>
      </c>
      <c r="AB3814" t="s">
        <v>23</v>
      </c>
      <c r="AC3814" t="s">
        <v>24</v>
      </c>
      <c r="AD3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14">
        <v>11.3</v>
      </c>
      <c r="AF3814">
        <v>2</v>
      </c>
      <c r="AG3814">
        <v>34</v>
      </c>
      <c r="AH3814">
        <v>31</v>
      </c>
    </row>
    <row r="3815" spans="1:34" x14ac:dyDescent="0.25">
      <c r="A3815" s="3" t="s">
        <v>3890</v>
      </c>
      <c r="B3815" s="1">
        <v>45736</v>
      </c>
      <c r="C3815" s="23">
        <f t="shared" si="295"/>
        <v>20</v>
      </c>
      <c r="D3815" s="23">
        <f t="shared" si="296"/>
        <v>4</v>
      </c>
      <c r="E3815" s="23" t="str">
        <f t="shared" si="297"/>
        <v>jueves</v>
      </c>
      <c r="F3815" s="23">
        <f t="shared" si="298"/>
        <v>3</v>
      </c>
      <c r="G3815" s="23" t="str">
        <f t="shared" si="299"/>
        <v>marzo</v>
      </c>
      <c r="H3815" s="2">
        <v>0.53333333333333333</v>
      </c>
      <c r="I3815" t="s">
        <v>12</v>
      </c>
      <c r="J3815" t="str">
        <f>VLOOKUP(ventas_starbucks_2025[[#This Row],[sucursal]],cambio_sucursal[#All],2,0)</f>
        <v>Sucursal Córdoba Shopping</v>
      </c>
      <c r="K3815" t="s">
        <v>48</v>
      </c>
      <c r="L3815" t="s">
        <v>49</v>
      </c>
      <c r="M3815" t="s">
        <v>45</v>
      </c>
      <c r="N3815" t="str">
        <f>IFERROR(VLOOKUP(ventas_starbucks_2025[[#This Row],[tamaño_sucio]],cambio_tamaño[#All],2,0),"Tamaño único")</f>
        <v>Grande</v>
      </c>
      <c r="O3815">
        <v>3</v>
      </c>
      <c r="P3815">
        <v>2061.98</v>
      </c>
      <c r="Q3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15">
        <v>6185.94</v>
      </c>
      <c r="S3815" t="s">
        <v>31</v>
      </c>
      <c r="T3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15" t="str">
        <f>VLOOKUP(ventas_starbucks_2025[[#This Row],[canal_compra]],cambio_canal_compra[#All],2,0)</f>
        <v>Entrega domicilio</v>
      </c>
      <c r="V3815" t="s">
        <v>16</v>
      </c>
      <c r="W3815" t="str">
        <f>VLOOKUP(ventas_starbucks_2025[[#This Row],[método_pago]],cambio_metodo_pago[#All],2,0)</f>
        <v>Tarjeta</v>
      </c>
      <c r="X3815" t="s">
        <v>22</v>
      </c>
      <c r="Y3815">
        <v>0</v>
      </c>
      <c r="Z3815" t="str">
        <f>VLOOKUP(ventas_starbucks_2025[[#This Row],[promoción_aplicada5]],promocion_cambiar[#All],2,0)</f>
        <v>2x1</v>
      </c>
      <c r="AA3815" t="s">
        <v>51</v>
      </c>
      <c r="AB3815" t="s">
        <v>52</v>
      </c>
      <c r="AC3815" t="s">
        <v>41</v>
      </c>
      <c r="AD3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5">
        <v>7.8</v>
      </c>
      <c r="AF3815">
        <v>2</v>
      </c>
      <c r="AG3815">
        <v>14</v>
      </c>
      <c r="AH3815">
        <v>11</v>
      </c>
    </row>
    <row r="3816" spans="1:34" x14ac:dyDescent="0.25">
      <c r="A3816" s="3" t="s">
        <v>3891</v>
      </c>
      <c r="B3816" s="1">
        <v>45688</v>
      </c>
      <c r="C3816" s="23">
        <f t="shared" si="295"/>
        <v>31</v>
      </c>
      <c r="D3816" s="23">
        <f t="shared" si="296"/>
        <v>5</v>
      </c>
      <c r="E3816" s="23" t="str">
        <f t="shared" si="297"/>
        <v>viernes</v>
      </c>
      <c r="F3816" s="23">
        <f t="shared" si="298"/>
        <v>1</v>
      </c>
      <c r="G3816" s="23" t="str">
        <f t="shared" si="299"/>
        <v>enero</v>
      </c>
      <c r="H3816" s="2">
        <v>0.58263888888888893</v>
      </c>
      <c r="I3816" t="s">
        <v>12</v>
      </c>
      <c r="J3816" t="str">
        <f>VLOOKUP(ventas_starbucks_2025[[#This Row],[sucursal]],cambio_sucursal[#All],2,0)</f>
        <v>Sucursal Córdoba Shopping</v>
      </c>
      <c r="K3816" t="s">
        <v>113</v>
      </c>
      <c r="L3816" t="s">
        <v>44</v>
      </c>
      <c r="M3816" t="s">
        <v>62</v>
      </c>
      <c r="N3816" t="str">
        <f>IFERROR(VLOOKUP(ventas_starbucks_2025[[#This Row],[tamaño_sucio]],cambio_tamaño[#All],2,0),"Tamaño único")</f>
        <v>Extra-Grande</v>
      </c>
      <c r="O3816">
        <v>2</v>
      </c>
      <c r="P3816">
        <v>1653.19</v>
      </c>
      <c r="Q3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6">
        <v>3306.38</v>
      </c>
      <c r="S3816" t="s">
        <v>5</v>
      </c>
      <c r="T3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6" t="str">
        <f>VLOOKUP(ventas_starbucks_2025[[#This Row],[canal_compra]],cambio_canal_compra[#All],2,0)</f>
        <v>En tienda</v>
      </c>
      <c r="V3816" t="s">
        <v>16</v>
      </c>
      <c r="W3816" t="str">
        <f>VLOOKUP(ventas_starbucks_2025[[#This Row],[método_pago]],cambio_metodo_pago[#All],2,0)</f>
        <v>Tarjeta</v>
      </c>
      <c r="X3816" t="s">
        <v>22</v>
      </c>
      <c r="Y3816">
        <v>0</v>
      </c>
      <c r="Z3816" t="str">
        <f>VLOOKUP(ventas_starbucks_2025[[#This Row],[promoción_aplicada5]],promocion_cambiar[#All],2,0)</f>
        <v>Combo</v>
      </c>
      <c r="AA3816" t="s">
        <v>8</v>
      </c>
      <c r="AB3816" t="s">
        <v>23</v>
      </c>
      <c r="AC3816" t="s">
        <v>24</v>
      </c>
      <c r="AD3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6">
        <v>7.3</v>
      </c>
      <c r="AF3816">
        <v>5</v>
      </c>
      <c r="AG3816">
        <v>39</v>
      </c>
      <c r="AH3816">
        <v>37</v>
      </c>
    </row>
    <row r="3817" spans="1:34" x14ac:dyDescent="0.25">
      <c r="A3817" s="3" t="s">
        <v>3892</v>
      </c>
      <c r="B3817" s="1">
        <v>45720</v>
      </c>
      <c r="C3817" s="23">
        <f t="shared" si="295"/>
        <v>4</v>
      </c>
      <c r="D3817" s="23">
        <f t="shared" si="296"/>
        <v>2</v>
      </c>
      <c r="E3817" s="1" t="str">
        <f t="shared" si="297"/>
        <v>martes</v>
      </c>
      <c r="F3817" s="23">
        <f t="shared" si="298"/>
        <v>3</v>
      </c>
      <c r="G3817" s="1" t="str">
        <f t="shared" si="299"/>
        <v>marzo</v>
      </c>
      <c r="H3817" s="2">
        <v>0.61944444444444446</v>
      </c>
      <c r="I3817" t="s">
        <v>1</v>
      </c>
      <c r="J3817" t="str">
        <f>VLOOKUP(ventas_starbucks_2025[[#This Row],[sucursal]],cambio_sucursal[#All],2,0)</f>
        <v>Sucursal Nueva Córdoba</v>
      </c>
      <c r="K3817" t="s">
        <v>132</v>
      </c>
      <c r="L3817" t="s">
        <v>35</v>
      </c>
      <c r="M3817" t="s">
        <v>4</v>
      </c>
      <c r="N3817" t="str">
        <f>IFERROR(VLOOKUP(ventas_starbucks_2025[[#This Row],[tamaño_sucio]],cambio_tamaño[#All],2,0),"Tamaño único")</f>
        <v>Tamaño único</v>
      </c>
      <c r="O3817">
        <v>4</v>
      </c>
      <c r="P3817">
        <v>1260.33</v>
      </c>
      <c r="Q3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7">
        <v>5041.32</v>
      </c>
      <c r="S3817" t="s">
        <v>5</v>
      </c>
      <c r="T3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17" t="str">
        <f>VLOOKUP(ventas_starbucks_2025[[#This Row],[canal_compra]],cambio_canal_compra[#All],2,0)</f>
        <v>En tienda</v>
      </c>
      <c r="V3817" t="s">
        <v>40</v>
      </c>
      <c r="W3817" t="str">
        <f>VLOOKUP(ventas_starbucks_2025[[#This Row],[método_pago]],cambio_metodo_pago[#All],2,0)</f>
        <v>Efectivo</v>
      </c>
      <c r="X3817" t="s">
        <v>22</v>
      </c>
      <c r="Y3817">
        <v>0</v>
      </c>
      <c r="Z3817" t="str">
        <f>VLOOKUP(ventas_starbucks_2025[[#This Row],[promoción_aplicada5]],promocion_cambiar[#All],2,0)</f>
        <v>Hora Feliz</v>
      </c>
      <c r="AA3817" t="s">
        <v>36</v>
      </c>
      <c r="AB3817" t="s">
        <v>9</v>
      </c>
      <c r="AC3817" t="s">
        <v>41</v>
      </c>
      <c r="AD3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17">
        <v>2.2000000000000002</v>
      </c>
      <c r="AF3817">
        <v>5</v>
      </c>
      <c r="AG3817">
        <v>13</v>
      </c>
      <c r="AH3817">
        <v>9</v>
      </c>
    </row>
    <row r="3818" spans="1:34" x14ac:dyDescent="0.25">
      <c r="A3818" s="3" t="s">
        <v>3893</v>
      </c>
      <c r="B3818" s="1">
        <v>45715</v>
      </c>
      <c r="C3818" s="23">
        <f t="shared" si="295"/>
        <v>27</v>
      </c>
      <c r="D3818" s="23">
        <f t="shared" si="296"/>
        <v>4</v>
      </c>
      <c r="E3818" s="23" t="str">
        <f t="shared" si="297"/>
        <v>jueves</v>
      </c>
      <c r="F3818" s="23">
        <f t="shared" si="298"/>
        <v>2</v>
      </c>
      <c r="G3818" s="23" t="str">
        <f t="shared" si="299"/>
        <v>febrero</v>
      </c>
      <c r="H3818" s="2">
        <v>0.33263888888888887</v>
      </c>
      <c r="I3818" t="s">
        <v>57</v>
      </c>
      <c r="J3818" t="str">
        <f>VLOOKUP(ventas_starbucks_2025[[#This Row],[sucursal]],cambio_sucursal[#All],2,0)</f>
        <v>Sucursal Avda Colón</v>
      </c>
      <c r="K3818" t="s">
        <v>64</v>
      </c>
      <c r="L3818" t="s">
        <v>65</v>
      </c>
      <c r="M3818" t="s">
        <v>4</v>
      </c>
      <c r="N3818" t="str">
        <f>IFERROR(VLOOKUP(ventas_starbucks_2025[[#This Row],[tamaño_sucio]],cambio_tamaño[#All],2,0),"Tamaño único")</f>
        <v>Tamaño único</v>
      </c>
      <c r="O3818">
        <v>2</v>
      </c>
      <c r="P3818">
        <v>1628.55</v>
      </c>
      <c r="Q3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8">
        <v>3257.1</v>
      </c>
      <c r="S3818" t="s">
        <v>31</v>
      </c>
      <c r="T3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8" t="str">
        <f>VLOOKUP(ventas_starbucks_2025[[#This Row],[canal_compra]],cambio_canal_compra[#All],2,0)</f>
        <v>Entrega domicilio</v>
      </c>
      <c r="V3818" t="s">
        <v>16</v>
      </c>
      <c r="W3818" t="str">
        <f>VLOOKUP(ventas_starbucks_2025[[#This Row],[método_pago]],cambio_metodo_pago[#All],2,0)</f>
        <v>Tarjeta</v>
      </c>
      <c r="X3818" t="s">
        <v>22</v>
      </c>
      <c r="Y3818">
        <v>0</v>
      </c>
      <c r="Z3818" t="str">
        <f>VLOOKUP(ventas_starbucks_2025[[#This Row],[promoción_aplicada5]],promocion_cambiar[#All],2,0)</f>
        <v>Hora Feliz</v>
      </c>
      <c r="AA3818" t="s">
        <v>36</v>
      </c>
      <c r="AB3818" t="s">
        <v>52</v>
      </c>
      <c r="AC3818" t="s">
        <v>41</v>
      </c>
      <c r="AD3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8">
        <v>9.6999999999999993</v>
      </c>
      <c r="AF3818">
        <v>5</v>
      </c>
      <c r="AG3818">
        <v>33</v>
      </c>
      <c r="AH3818">
        <v>31</v>
      </c>
    </row>
    <row r="3819" spans="1:34" x14ac:dyDescent="0.25">
      <c r="A3819" s="3" t="s">
        <v>3894</v>
      </c>
      <c r="B3819" s="1">
        <v>45680</v>
      </c>
      <c r="C3819" s="23">
        <f t="shared" si="295"/>
        <v>23</v>
      </c>
      <c r="D3819" s="23">
        <f t="shared" si="296"/>
        <v>4</v>
      </c>
      <c r="E3819" s="23" t="str">
        <f t="shared" si="297"/>
        <v>jueves</v>
      </c>
      <c r="F3819" s="23">
        <f t="shared" si="298"/>
        <v>1</v>
      </c>
      <c r="G3819" s="23" t="str">
        <f t="shared" si="299"/>
        <v>enero</v>
      </c>
      <c r="H3819" s="2">
        <v>0.51666666666666672</v>
      </c>
      <c r="I3819" t="s">
        <v>1</v>
      </c>
      <c r="J3819" t="str">
        <f>VLOOKUP(ventas_starbucks_2025[[#This Row],[sucursal]],cambio_sucursal[#All],2,0)</f>
        <v>Sucursal Nueva Córdoba</v>
      </c>
      <c r="K3819" t="s">
        <v>254</v>
      </c>
      <c r="L3819" t="s">
        <v>44</v>
      </c>
      <c r="M3819" t="s">
        <v>50</v>
      </c>
      <c r="N3819" t="str">
        <f>IFERROR(VLOOKUP(ventas_starbucks_2025[[#This Row],[tamaño_sucio]],cambio_tamaño[#All],2,0),"Tamaño único")</f>
        <v>Mediano</v>
      </c>
      <c r="O3819">
        <v>3</v>
      </c>
      <c r="P3819">
        <v>1689.9</v>
      </c>
      <c r="Q3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9">
        <v>5069.7</v>
      </c>
      <c r="S3819" t="s">
        <v>15</v>
      </c>
      <c r="T3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19" t="str">
        <f>VLOOKUP(ventas_starbucks_2025[[#This Row],[canal_compra]],cambio_canal_compra[#All],2,0)</f>
        <v>Para llevar</v>
      </c>
      <c r="V3819" t="s">
        <v>16</v>
      </c>
      <c r="W3819" t="str">
        <f>VLOOKUP(ventas_starbucks_2025[[#This Row],[método_pago]],cambio_metodo_pago[#All],2,0)</f>
        <v>Tarjeta</v>
      </c>
      <c r="X3819" t="s">
        <v>22</v>
      </c>
      <c r="Y3819">
        <v>0</v>
      </c>
      <c r="Z3819" t="str">
        <f>VLOOKUP(ventas_starbucks_2025[[#This Row],[promoción_aplicada5]],promocion_cambiar[#All],2,0)</f>
        <v>2x1</v>
      </c>
      <c r="AA3819" t="s">
        <v>51</v>
      </c>
      <c r="AB3819" t="s">
        <v>23</v>
      </c>
      <c r="AC3819" t="s">
        <v>10</v>
      </c>
      <c r="AD3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9">
        <v>8.1999999999999993</v>
      </c>
      <c r="AF3819">
        <v>4</v>
      </c>
      <c r="AG3819">
        <v>36</v>
      </c>
      <c r="AH3819">
        <v>33</v>
      </c>
    </row>
    <row r="3820" spans="1:34" x14ac:dyDescent="0.25">
      <c r="A3820" s="3" t="s">
        <v>3895</v>
      </c>
      <c r="B3820" s="1">
        <v>45743</v>
      </c>
      <c r="C3820" s="23">
        <f t="shared" si="295"/>
        <v>27</v>
      </c>
      <c r="D3820" s="23">
        <f t="shared" si="296"/>
        <v>4</v>
      </c>
      <c r="E3820" s="23" t="str">
        <f t="shared" si="297"/>
        <v>jueves</v>
      </c>
      <c r="F3820" s="23">
        <f t="shared" si="298"/>
        <v>3</v>
      </c>
      <c r="G3820" s="23" t="str">
        <f t="shared" si="299"/>
        <v>marzo</v>
      </c>
      <c r="H3820" s="2">
        <v>0.61458333333333337</v>
      </c>
      <c r="I3820" t="s">
        <v>12</v>
      </c>
      <c r="J3820" t="str">
        <f>VLOOKUP(ventas_starbucks_2025[[#This Row],[sucursal]],cambio_sucursal[#All],2,0)</f>
        <v>Sucursal Córdoba Shopping</v>
      </c>
      <c r="K3820" t="s">
        <v>20</v>
      </c>
      <c r="L3820" t="s">
        <v>21</v>
      </c>
      <c r="M3820" t="s">
        <v>4</v>
      </c>
      <c r="N3820" t="str">
        <f>IFERROR(VLOOKUP(ventas_starbucks_2025[[#This Row],[tamaño_sucio]],cambio_tamaño[#All],2,0),"Tamaño único")</f>
        <v>Tamaño único</v>
      </c>
      <c r="O3820">
        <v>3</v>
      </c>
      <c r="P3820">
        <v>1044.47</v>
      </c>
      <c r="Q3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0">
        <v>3133.41</v>
      </c>
      <c r="S3820" t="s">
        <v>15</v>
      </c>
      <c r="T3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0" t="str">
        <f>VLOOKUP(ventas_starbucks_2025[[#This Row],[canal_compra]],cambio_canal_compra[#All],2,0)</f>
        <v>Para llevar</v>
      </c>
      <c r="V3820" t="s">
        <v>16</v>
      </c>
      <c r="W3820" t="str">
        <f>VLOOKUP(ventas_starbucks_2025[[#This Row],[método_pago]],cambio_metodo_pago[#All],2,0)</f>
        <v>Tarjeta</v>
      </c>
      <c r="X3820" t="s">
        <v>22</v>
      </c>
      <c r="Y3820">
        <v>0</v>
      </c>
      <c r="Z3820" t="str">
        <f>VLOOKUP(ventas_starbucks_2025[[#This Row],[promoción_aplicada5]],promocion_cambiar[#All],2,0)</f>
        <v>Combo</v>
      </c>
      <c r="AA3820" t="s">
        <v>8</v>
      </c>
      <c r="AB3820" t="s">
        <v>23</v>
      </c>
      <c r="AC3820" t="s">
        <v>41</v>
      </c>
      <c r="AD3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20">
        <v>6.1</v>
      </c>
      <c r="AF3820">
        <v>4</v>
      </c>
      <c r="AG3820">
        <v>22</v>
      </c>
      <c r="AH3820">
        <v>19</v>
      </c>
    </row>
    <row r="3821" spans="1:34" x14ac:dyDescent="0.25">
      <c r="A3821" s="3" t="s">
        <v>3896</v>
      </c>
      <c r="B3821" s="1">
        <v>45688</v>
      </c>
      <c r="C3821" s="23">
        <f t="shared" si="295"/>
        <v>31</v>
      </c>
      <c r="D3821" s="23">
        <f t="shared" si="296"/>
        <v>5</v>
      </c>
      <c r="E3821" s="23" t="str">
        <f t="shared" si="297"/>
        <v>viernes</v>
      </c>
      <c r="F3821" s="23">
        <f t="shared" si="298"/>
        <v>1</v>
      </c>
      <c r="G3821" s="23" t="str">
        <f t="shared" si="299"/>
        <v>enero</v>
      </c>
      <c r="H3821" s="2">
        <v>0.34166666666666667</v>
      </c>
      <c r="I3821" t="s">
        <v>12</v>
      </c>
      <c r="J3821" t="str">
        <f>VLOOKUP(ventas_starbucks_2025[[#This Row],[sucursal]],cambio_sucursal[#All],2,0)</f>
        <v>Sucursal Córdoba Shopping</v>
      </c>
      <c r="K3821" t="s">
        <v>27</v>
      </c>
      <c r="L3821" t="s">
        <v>28</v>
      </c>
      <c r="M3821" t="s">
        <v>4</v>
      </c>
      <c r="N3821" t="str">
        <f>IFERROR(VLOOKUP(ventas_starbucks_2025[[#This Row],[tamaño_sucio]],cambio_tamaño[#All],2,0),"Tamaño único")</f>
        <v>Tamaño único</v>
      </c>
      <c r="O3821">
        <v>4</v>
      </c>
      <c r="P3821">
        <v>2027.38</v>
      </c>
      <c r="Q3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21">
        <v>8109.52</v>
      </c>
      <c r="S3821" t="s">
        <v>31</v>
      </c>
      <c r="T3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21" t="str">
        <f>VLOOKUP(ventas_starbucks_2025[[#This Row],[canal_compra]],cambio_canal_compra[#All],2,0)</f>
        <v>Entrega domicilio</v>
      </c>
      <c r="V3821" t="s">
        <v>16</v>
      </c>
      <c r="W3821" t="str">
        <f>VLOOKUP(ventas_starbucks_2025[[#This Row],[método_pago]],cambio_metodo_pago[#All],2,0)</f>
        <v>Tarjeta</v>
      </c>
      <c r="X3821" t="s">
        <v>22</v>
      </c>
      <c r="Y3821">
        <v>0</v>
      </c>
      <c r="Z3821" t="str">
        <f>VLOOKUP(ventas_starbucks_2025[[#This Row],[promoción_aplicada5]],promocion_cambiar[#All],2,0)</f>
        <v>Combo</v>
      </c>
      <c r="AA3821" t="s">
        <v>8</v>
      </c>
      <c r="AB3821" t="s">
        <v>29</v>
      </c>
      <c r="AC3821" t="s">
        <v>41</v>
      </c>
      <c r="AD3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21">
        <v>6.2</v>
      </c>
      <c r="AF3821">
        <v>4</v>
      </c>
      <c r="AG3821">
        <v>44</v>
      </c>
      <c r="AH3821">
        <v>40</v>
      </c>
    </row>
    <row r="3822" spans="1:34" x14ac:dyDescent="0.25">
      <c r="A3822" s="3" t="s">
        <v>3897</v>
      </c>
      <c r="B3822" s="1">
        <v>45732</v>
      </c>
      <c r="C3822" s="23">
        <f t="shared" si="295"/>
        <v>16</v>
      </c>
      <c r="D3822" s="23">
        <f t="shared" si="296"/>
        <v>7</v>
      </c>
      <c r="E3822" s="1" t="str">
        <f t="shared" si="297"/>
        <v>domingo</v>
      </c>
      <c r="F3822" s="23">
        <f t="shared" si="298"/>
        <v>3</v>
      </c>
      <c r="G3822" s="1" t="str">
        <f t="shared" si="299"/>
        <v>marzo</v>
      </c>
      <c r="H3822" s="2">
        <v>0.45069444444444445</v>
      </c>
      <c r="I3822" t="s">
        <v>26</v>
      </c>
      <c r="J3822" t="str">
        <f>VLOOKUP(ventas_starbucks_2025[[#This Row],[sucursal]],cambio_sucursal[#All],2,0)</f>
        <v>Sucursal San Lorenzo 47</v>
      </c>
      <c r="K3822" t="s">
        <v>87</v>
      </c>
      <c r="L3822" t="s">
        <v>65</v>
      </c>
      <c r="M3822" t="s">
        <v>4</v>
      </c>
      <c r="N3822" t="str">
        <f>IFERROR(VLOOKUP(ventas_starbucks_2025[[#This Row],[tamaño_sucio]],cambio_tamaño[#All],2,0),"Tamaño único")</f>
        <v>Tamaño único</v>
      </c>
      <c r="O3822">
        <v>3</v>
      </c>
      <c r="P3822">
        <v>1772.7</v>
      </c>
      <c r="Q3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2">
        <v>5318.1</v>
      </c>
      <c r="S3822" t="s">
        <v>15</v>
      </c>
      <c r="T3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22" t="str">
        <f>VLOOKUP(ventas_starbucks_2025[[#This Row],[canal_compra]],cambio_canal_compra[#All],2,0)</f>
        <v>Para llevar</v>
      </c>
      <c r="V3822" t="s">
        <v>6</v>
      </c>
      <c r="W3822" t="str">
        <f>VLOOKUP(ventas_starbucks_2025[[#This Row],[método_pago]],cambio_metodo_pago[#All],2,0)</f>
        <v>Aplicación móbil</v>
      </c>
      <c r="X3822" t="s">
        <v>7</v>
      </c>
      <c r="Y3822">
        <v>15</v>
      </c>
      <c r="Z3822" t="str">
        <f>VLOOKUP(ventas_starbucks_2025[[#This Row],[promoción_aplicada5]],promocion_cambiar[#All],2,0)</f>
        <v>2x1</v>
      </c>
      <c r="AA3822" t="s">
        <v>51</v>
      </c>
      <c r="AB3822" t="s">
        <v>29</v>
      </c>
      <c r="AC3822" t="s">
        <v>24</v>
      </c>
      <c r="AD3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22">
        <v>13.1</v>
      </c>
      <c r="AF3822">
        <v>2</v>
      </c>
      <c r="AG3822">
        <v>38</v>
      </c>
      <c r="AH3822">
        <v>35</v>
      </c>
    </row>
    <row r="3823" spans="1:34" x14ac:dyDescent="0.25">
      <c r="A3823" s="3" t="s">
        <v>3898</v>
      </c>
      <c r="B3823" s="1">
        <v>45672</v>
      </c>
      <c r="C3823" s="23">
        <f t="shared" si="295"/>
        <v>15</v>
      </c>
      <c r="D3823" s="23">
        <f t="shared" si="296"/>
        <v>3</v>
      </c>
      <c r="E3823" s="1" t="str">
        <f t="shared" si="297"/>
        <v>miércoles</v>
      </c>
      <c r="F3823" s="23">
        <f t="shared" si="298"/>
        <v>1</v>
      </c>
      <c r="G3823" s="1" t="str">
        <f t="shared" si="299"/>
        <v>enero</v>
      </c>
      <c r="H3823" s="2">
        <v>0.5854166666666667</v>
      </c>
      <c r="I3823" t="s">
        <v>12</v>
      </c>
      <c r="J3823" t="str">
        <f>VLOOKUP(ventas_starbucks_2025[[#This Row],[sucursal]],cambio_sucursal[#All],2,0)</f>
        <v>Sucursal Córdoba Shopping</v>
      </c>
      <c r="K3823" t="s">
        <v>74</v>
      </c>
      <c r="L3823" t="s">
        <v>70</v>
      </c>
      <c r="M3823" t="s">
        <v>45</v>
      </c>
      <c r="N3823" t="str">
        <f>IFERROR(VLOOKUP(ventas_starbucks_2025[[#This Row],[tamaño_sucio]],cambio_tamaño[#All],2,0),"Tamaño único")</f>
        <v>Grande</v>
      </c>
      <c r="O3823">
        <v>4</v>
      </c>
      <c r="P3823">
        <v>1396.42</v>
      </c>
      <c r="Q3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3">
        <v>5585.68</v>
      </c>
      <c r="S3823" t="s">
        <v>5</v>
      </c>
      <c r="T3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23" t="str">
        <f>VLOOKUP(ventas_starbucks_2025[[#This Row],[canal_compra]],cambio_canal_compra[#All],2,0)</f>
        <v>En tienda</v>
      </c>
      <c r="V3823" t="s">
        <v>6</v>
      </c>
      <c r="W3823" t="str">
        <f>VLOOKUP(ventas_starbucks_2025[[#This Row],[método_pago]],cambio_metodo_pago[#All],2,0)</f>
        <v>Aplicación móbil</v>
      </c>
      <c r="X3823" t="s">
        <v>7</v>
      </c>
      <c r="Y3823">
        <v>15</v>
      </c>
      <c r="Z3823" t="str">
        <f>VLOOKUP(ventas_starbucks_2025[[#This Row],[promoción_aplicada5]],promocion_cambiar[#All],2,0)</f>
        <v>Combo</v>
      </c>
      <c r="AA3823" t="s">
        <v>8</v>
      </c>
      <c r="AB3823" t="s">
        <v>52</v>
      </c>
      <c r="AC3823" t="s">
        <v>10</v>
      </c>
      <c r="AD3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23">
        <v>5</v>
      </c>
      <c r="AF3823">
        <v>5</v>
      </c>
      <c r="AG3823">
        <v>15</v>
      </c>
      <c r="AH3823">
        <v>11</v>
      </c>
    </row>
    <row r="3824" spans="1:34" x14ac:dyDescent="0.25">
      <c r="A3824" s="3" t="s">
        <v>3899</v>
      </c>
      <c r="B3824" s="1">
        <v>45710</v>
      </c>
      <c r="C3824" s="23">
        <f t="shared" si="295"/>
        <v>22</v>
      </c>
      <c r="D3824" s="23">
        <f t="shared" si="296"/>
        <v>6</v>
      </c>
      <c r="E3824" s="23" t="str">
        <f t="shared" si="297"/>
        <v>sábado</v>
      </c>
      <c r="F3824" s="23">
        <f t="shared" si="298"/>
        <v>2</v>
      </c>
      <c r="G3824" s="23" t="str">
        <f t="shared" si="299"/>
        <v>febrero</v>
      </c>
      <c r="H3824" s="2">
        <v>0.37222222222222223</v>
      </c>
      <c r="I3824" t="s">
        <v>12</v>
      </c>
      <c r="J3824" t="str">
        <f>VLOOKUP(ventas_starbucks_2025[[#This Row],[sucursal]],cambio_sucursal[#All],2,0)</f>
        <v>Sucursal Córdoba Shopping</v>
      </c>
      <c r="K3824" t="s">
        <v>101</v>
      </c>
      <c r="L3824" t="s">
        <v>3</v>
      </c>
      <c r="M3824" t="s">
        <v>4</v>
      </c>
      <c r="N3824" t="str">
        <f>IFERROR(VLOOKUP(ventas_starbucks_2025[[#This Row],[tamaño_sucio]],cambio_tamaño[#All],2,0),"Tamaño único")</f>
        <v>Tamaño único</v>
      </c>
      <c r="O3824">
        <v>5</v>
      </c>
      <c r="P3824">
        <v>2564.79</v>
      </c>
      <c r="Q3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24">
        <v>12823.95</v>
      </c>
      <c r="S3824" t="s">
        <v>31</v>
      </c>
      <c r="T3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24" t="str">
        <f>VLOOKUP(ventas_starbucks_2025[[#This Row],[canal_compra]],cambio_canal_compra[#All],2,0)</f>
        <v>Entrega domicilio</v>
      </c>
      <c r="V3824" t="s">
        <v>6</v>
      </c>
      <c r="W3824" t="str">
        <f>VLOOKUP(ventas_starbucks_2025[[#This Row],[método_pago]],cambio_metodo_pago[#All],2,0)</f>
        <v>Aplicación móbil</v>
      </c>
      <c r="X3824" t="s">
        <v>22</v>
      </c>
      <c r="Y3824">
        <v>0</v>
      </c>
      <c r="Z3824" t="str">
        <f>VLOOKUP(ventas_starbucks_2025[[#This Row],[promoción_aplicada5]],promocion_cambiar[#All],2,0)</f>
        <v>Hora Feliz</v>
      </c>
      <c r="AA3824" t="s">
        <v>36</v>
      </c>
      <c r="AB3824" t="s">
        <v>29</v>
      </c>
      <c r="AC3824" t="s">
        <v>24</v>
      </c>
      <c r="AD3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24">
        <v>7</v>
      </c>
      <c r="AF3824">
        <v>4</v>
      </c>
      <c r="AG3824">
        <v>38</v>
      </c>
      <c r="AH3824">
        <v>33</v>
      </c>
    </row>
    <row r="3825" spans="1:34" x14ac:dyDescent="0.25">
      <c r="A3825" s="3" t="s">
        <v>3900</v>
      </c>
      <c r="B3825" s="1">
        <v>45670</v>
      </c>
      <c r="C3825" s="23">
        <f t="shared" si="295"/>
        <v>13</v>
      </c>
      <c r="D3825" s="23">
        <f t="shared" si="296"/>
        <v>1</v>
      </c>
      <c r="E3825" s="1" t="str">
        <f t="shared" si="297"/>
        <v>lunes</v>
      </c>
      <c r="F3825" s="23">
        <f t="shared" si="298"/>
        <v>1</v>
      </c>
      <c r="G3825" s="1" t="str">
        <f t="shared" si="299"/>
        <v>enero</v>
      </c>
      <c r="H3825" s="2">
        <v>0.83611111111111114</v>
      </c>
      <c r="I3825" t="s">
        <v>57</v>
      </c>
      <c r="J3825" t="str">
        <f>VLOOKUP(ventas_starbucks_2025[[#This Row],[sucursal]],cambio_sucursal[#All],2,0)</f>
        <v>Sucursal Avda Colón</v>
      </c>
      <c r="K3825" t="s">
        <v>137</v>
      </c>
      <c r="L3825" t="s">
        <v>44</v>
      </c>
      <c r="M3825" t="s">
        <v>50</v>
      </c>
      <c r="N3825" t="str">
        <f>IFERROR(VLOOKUP(ventas_starbucks_2025[[#This Row],[tamaño_sucio]],cambio_tamaño[#All],2,0),"Tamaño único")</f>
        <v>Mediano</v>
      </c>
      <c r="O3825">
        <v>2</v>
      </c>
      <c r="P3825">
        <v>1783.75</v>
      </c>
      <c r="Q3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5">
        <v>3567.5</v>
      </c>
      <c r="S3825" t="s">
        <v>31</v>
      </c>
      <c r="T3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5" t="str">
        <f>VLOOKUP(ventas_starbucks_2025[[#This Row],[canal_compra]],cambio_canal_compra[#All],2,0)</f>
        <v>Entrega domicilio</v>
      </c>
      <c r="V3825" t="s">
        <v>40</v>
      </c>
      <c r="W3825" t="str">
        <f>VLOOKUP(ventas_starbucks_2025[[#This Row],[método_pago]],cambio_metodo_pago[#All],2,0)</f>
        <v>Efectivo</v>
      </c>
      <c r="X3825" t="s">
        <v>22</v>
      </c>
      <c r="Y3825">
        <v>0</v>
      </c>
      <c r="Z3825" t="str">
        <f>VLOOKUP(ventas_starbucks_2025[[#This Row],[promoción_aplicada5]],promocion_cambiar[#All],2,0)</f>
        <v>Combo</v>
      </c>
      <c r="AA3825" t="s">
        <v>8</v>
      </c>
      <c r="AB3825" t="s">
        <v>29</v>
      </c>
      <c r="AC3825" t="s">
        <v>24</v>
      </c>
      <c r="AD3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25">
        <v>9.1999999999999993</v>
      </c>
      <c r="AF3825">
        <v>1</v>
      </c>
      <c r="AG3825">
        <v>37</v>
      </c>
      <c r="AH3825">
        <v>35</v>
      </c>
    </row>
    <row r="3826" spans="1:34" x14ac:dyDescent="0.25">
      <c r="A3826" s="3" t="s">
        <v>3901</v>
      </c>
      <c r="B3826" s="1">
        <v>45729</v>
      </c>
      <c r="C3826" s="23">
        <f t="shared" si="295"/>
        <v>13</v>
      </c>
      <c r="D3826" s="23">
        <f t="shared" si="296"/>
        <v>4</v>
      </c>
      <c r="E3826" s="23" t="str">
        <f t="shared" si="297"/>
        <v>jueves</v>
      </c>
      <c r="F3826" s="23">
        <f t="shared" si="298"/>
        <v>3</v>
      </c>
      <c r="G3826" s="23" t="str">
        <f t="shared" si="299"/>
        <v>marzo</v>
      </c>
      <c r="H3826" s="2">
        <v>0.3263888888888889</v>
      </c>
      <c r="I3826" t="s">
        <v>1</v>
      </c>
      <c r="J3826" t="str">
        <f>VLOOKUP(ventas_starbucks_2025[[#This Row],[sucursal]],cambio_sucursal[#All],2,0)</f>
        <v>Sucursal Nueva Córdoba</v>
      </c>
      <c r="K3826" t="s">
        <v>13</v>
      </c>
      <c r="L3826" t="s">
        <v>14</v>
      </c>
      <c r="M3826" t="s">
        <v>4</v>
      </c>
      <c r="N3826" t="str">
        <f>IFERROR(VLOOKUP(ventas_starbucks_2025[[#This Row],[tamaño_sucio]],cambio_tamaño[#All],2,0),"Tamaño único")</f>
        <v>Tamaño único</v>
      </c>
      <c r="O3826">
        <v>5</v>
      </c>
      <c r="P3826">
        <v>1723.94</v>
      </c>
      <c r="Q3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6">
        <v>8619.7000000000007</v>
      </c>
      <c r="S3826" t="s">
        <v>15</v>
      </c>
      <c r="T3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26" t="str">
        <f>VLOOKUP(ventas_starbucks_2025[[#This Row],[canal_compra]],cambio_canal_compra[#All],2,0)</f>
        <v>Para llevar</v>
      </c>
      <c r="V3826" t="s">
        <v>40</v>
      </c>
      <c r="W3826" t="str">
        <f>VLOOKUP(ventas_starbucks_2025[[#This Row],[método_pago]],cambio_metodo_pago[#All],2,0)</f>
        <v>Efectivo</v>
      </c>
      <c r="X3826" t="s">
        <v>7</v>
      </c>
      <c r="Y3826">
        <v>0</v>
      </c>
      <c r="Z3826" t="str">
        <f>VLOOKUP(ventas_starbucks_2025[[#This Row],[promoción_aplicada5]],promocion_cambiar[#All],2,0)</f>
        <v>Combo</v>
      </c>
      <c r="AA3826" t="s">
        <v>8</v>
      </c>
      <c r="AB3826" t="s">
        <v>32</v>
      </c>
      <c r="AC3826" t="s">
        <v>10</v>
      </c>
      <c r="AD3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26">
        <v>10.5</v>
      </c>
      <c r="AF3826">
        <v>4</v>
      </c>
      <c r="AG3826">
        <v>11</v>
      </c>
      <c r="AH3826">
        <v>6</v>
      </c>
    </row>
    <row r="3827" spans="1:34" x14ac:dyDescent="0.25">
      <c r="A3827" s="3" t="s">
        <v>3902</v>
      </c>
      <c r="B3827" s="1">
        <v>45708</v>
      </c>
      <c r="C3827" s="23">
        <f t="shared" si="295"/>
        <v>20</v>
      </c>
      <c r="D3827" s="23">
        <f t="shared" si="296"/>
        <v>4</v>
      </c>
      <c r="E3827" s="1" t="str">
        <f t="shared" si="297"/>
        <v>jueves</v>
      </c>
      <c r="F3827" s="23">
        <f t="shared" si="298"/>
        <v>2</v>
      </c>
      <c r="G3827" s="1" t="str">
        <f t="shared" si="299"/>
        <v>febrero</v>
      </c>
      <c r="H3827" s="2">
        <v>0.53541666666666665</v>
      </c>
      <c r="I3827" t="s">
        <v>26</v>
      </c>
      <c r="J3827" t="str">
        <f>VLOOKUP(ventas_starbucks_2025[[#This Row],[sucursal]],cambio_sucursal[#All],2,0)</f>
        <v>Sucursal San Lorenzo 47</v>
      </c>
      <c r="K3827" t="s">
        <v>58</v>
      </c>
      <c r="L3827" t="s">
        <v>39</v>
      </c>
      <c r="M3827" t="s">
        <v>4</v>
      </c>
      <c r="N3827" t="str">
        <f>IFERROR(VLOOKUP(ventas_starbucks_2025[[#This Row],[tamaño_sucio]],cambio_tamaño[#All],2,0),"Tamaño único")</f>
        <v>Tamaño único</v>
      </c>
      <c r="O3827">
        <v>3</v>
      </c>
      <c r="P3827">
        <v>1365.21</v>
      </c>
      <c r="Q3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7">
        <v>4095.63</v>
      </c>
      <c r="S3827" t="s">
        <v>5</v>
      </c>
      <c r="T3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7" t="str">
        <f>VLOOKUP(ventas_starbucks_2025[[#This Row],[canal_compra]],cambio_canal_compra[#All],2,0)</f>
        <v>En tienda</v>
      </c>
      <c r="V3827" t="s">
        <v>16</v>
      </c>
      <c r="W3827" t="str">
        <f>VLOOKUP(ventas_starbucks_2025[[#This Row],[método_pago]],cambio_metodo_pago[#All],2,0)</f>
        <v>Tarjeta</v>
      </c>
      <c r="X3827" t="s">
        <v>7</v>
      </c>
      <c r="Y3827">
        <v>10</v>
      </c>
      <c r="Z3827" t="str">
        <f>VLOOKUP(ventas_starbucks_2025[[#This Row],[promoción_aplicada5]],promocion_cambiar[#All],2,0)</f>
        <v>Ninguna</v>
      </c>
      <c r="AA3827" t="s">
        <v>17</v>
      </c>
      <c r="AB3827" t="s">
        <v>32</v>
      </c>
      <c r="AC3827" t="s">
        <v>10</v>
      </c>
      <c r="AD3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27">
        <v>2.7</v>
      </c>
      <c r="AF3827">
        <v>5</v>
      </c>
      <c r="AG3827">
        <v>19</v>
      </c>
      <c r="AH3827">
        <v>16</v>
      </c>
    </row>
    <row r="3828" spans="1:34" x14ac:dyDescent="0.25">
      <c r="A3828" s="3" t="s">
        <v>3903</v>
      </c>
      <c r="B3828" s="1">
        <v>45733</v>
      </c>
      <c r="C3828" s="23">
        <f t="shared" si="295"/>
        <v>17</v>
      </c>
      <c r="D3828" s="23">
        <f t="shared" si="296"/>
        <v>1</v>
      </c>
      <c r="E3828" s="23" t="str">
        <f t="shared" si="297"/>
        <v>lunes</v>
      </c>
      <c r="F3828" s="23">
        <f t="shared" si="298"/>
        <v>3</v>
      </c>
      <c r="G3828" s="23" t="str">
        <f t="shared" si="299"/>
        <v>marzo</v>
      </c>
      <c r="H3828" s="2">
        <v>0.82638888888888884</v>
      </c>
      <c r="I3828" t="s">
        <v>1</v>
      </c>
      <c r="J3828" t="str">
        <f>VLOOKUP(ventas_starbucks_2025[[#This Row],[sucursal]],cambio_sucursal[#All],2,0)</f>
        <v>Sucursal Nueva Córdoba</v>
      </c>
      <c r="K3828" t="s">
        <v>173</v>
      </c>
      <c r="L3828" t="s">
        <v>35</v>
      </c>
      <c r="M3828" t="s">
        <v>4</v>
      </c>
      <c r="N3828" t="str">
        <f>IFERROR(VLOOKUP(ventas_starbucks_2025[[#This Row],[tamaño_sucio]],cambio_tamaño[#All],2,0),"Tamaño único")</f>
        <v>Tamaño único</v>
      </c>
      <c r="O3828">
        <v>1</v>
      </c>
      <c r="P3828">
        <v>1381.96</v>
      </c>
      <c r="Q3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8">
        <v>1381.96</v>
      </c>
      <c r="S3828" t="s">
        <v>5</v>
      </c>
      <c r="T3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8" t="str">
        <f>VLOOKUP(ventas_starbucks_2025[[#This Row],[canal_compra]],cambio_canal_compra[#All],2,0)</f>
        <v>En tienda</v>
      </c>
      <c r="V3828" t="s">
        <v>6</v>
      </c>
      <c r="W3828" t="str">
        <f>VLOOKUP(ventas_starbucks_2025[[#This Row],[método_pago]],cambio_metodo_pago[#All],2,0)</f>
        <v>Aplicación móbil</v>
      </c>
      <c r="X3828" t="s">
        <v>22</v>
      </c>
      <c r="Y3828">
        <v>0</v>
      </c>
      <c r="Z3828" t="str">
        <f>VLOOKUP(ventas_starbucks_2025[[#This Row],[promoción_aplicada5]],promocion_cambiar[#All],2,0)</f>
        <v>Ninguna</v>
      </c>
      <c r="AA3828" t="s">
        <v>17</v>
      </c>
      <c r="AB3828" t="s">
        <v>52</v>
      </c>
      <c r="AC3828" t="s">
        <v>41</v>
      </c>
      <c r="AD3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28">
        <v>12</v>
      </c>
      <c r="AF3828">
        <v>4</v>
      </c>
      <c r="AG3828">
        <v>33</v>
      </c>
      <c r="AH3828">
        <v>32</v>
      </c>
    </row>
    <row r="3829" spans="1:34" x14ac:dyDescent="0.25">
      <c r="A3829" s="3" t="s">
        <v>3904</v>
      </c>
      <c r="B3829" s="1">
        <v>45759</v>
      </c>
      <c r="C3829" s="23">
        <f t="shared" si="295"/>
        <v>12</v>
      </c>
      <c r="D3829" s="23">
        <f t="shared" si="296"/>
        <v>6</v>
      </c>
      <c r="E3829" s="23" t="str">
        <f t="shared" si="297"/>
        <v>sábado</v>
      </c>
      <c r="F3829" s="23">
        <f t="shared" si="298"/>
        <v>4</v>
      </c>
      <c r="G3829" s="23" t="str">
        <f t="shared" si="299"/>
        <v>abril</v>
      </c>
      <c r="H3829" s="2">
        <v>0.78819444444444442</v>
      </c>
      <c r="I3829" t="s">
        <v>12</v>
      </c>
      <c r="J3829" t="str">
        <f>VLOOKUP(ventas_starbucks_2025[[#This Row],[sucursal]],cambio_sucursal[#All],2,0)</f>
        <v>Sucursal Córdoba Shopping</v>
      </c>
      <c r="K3829" t="s">
        <v>205</v>
      </c>
      <c r="L3829" t="s">
        <v>70</v>
      </c>
      <c r="M3829" t="s">
        <v>50</v>
      </c>
      <c r="N3829" t="str">
        <f>IFERROR(VLOOKUP(ventas_starbucks_2025[[#This Row],[tamaño_sucio]],cambio_tamaño[#All],2,0),"Tamaño único")</f>
        <v>Mediano</v>
      </c>
      <c r="O3829">
        <v>5</v>
      </c>
      <c r="P3829">
        <v>1469.85</v>
      </c>
      <c r="Q3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9">
        <v>7349.25</v>
      </c>
      <c r="S3829" t="s">
        <v>31</v>
      </c>
      <c r="T3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29" t="str">
        <f>VLOOKUP(ventas_starbucks_2025[[#This Row],[canal_compra]],cambio_canal_compra[#All],2,0)</f>
        <v>Entrega domicilio</v>
      </c>
      <c r="V3829" t="s">
        <v>16</v>
      </c>
      <c r="W3829" t="str">
        <f>VLOOKUP(ventas_starbucks_2025[[#This Row],[método_pago]],cambio_metodo_pago[#All],2,0)</f>
        <v>Tarjeta</v>
      </c>
      <c r="X3829" t="s">
        <v>22</v>
      </c>
      <c r="Y3829">
        <v>0</v>
      </c>
      <c r="Z3829" t="str">
        <f>VLOOKUP(ventas_starbucks_2025[[#This Row],[promoción_aplicada5]],promocion_cambiar[#All],2,0)</f>
        <v>Combo</v>
      </c>
      <c r="AA3829" t="s">
        <v>8</v>
      </c>
      <c r="AB3829" t="s">
        <v>52</v>
      </c>
      <c r="AC3829" t="s">
        <v>41</v>
      </c>
      <c r="AD3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29">
        <v>14.8</v>
      </c>
      <c r="AF3829">
        <v>4</v>
      </c>
      <c r="AG3829">
        <v>18</v>
      </c>
      <c r="AH3829">
        <v>13</v>
      </c>
    </row>
    <row r="3830" spans="1:34" x14ac:dyDescent="0.25">
      <c r="A3830" s="3" t="s">
        <v>3905</v>
      </c>
      <c r="B3830" s="1">
        <v>45713</v>
      </c>
      <c r="C3830" s="23">
        <f t="shared" si="295"/>
        <v>25</v>
      </c>
      <c r="D3830" s="23">
        <f t="shared" si="296"/>
        <v>2</v>
      </c>
      <c r="E3830" s="23" t="str">
        <f t="shared" si="297"/>
        <v>martes</v>
      </c>
      <c r="F3830" s="23">
        <f t="shared" si="298"/>
        <v>2</v>
      </c>
      <c r="G3830" s="23" t="str">
        <f t="shared" si="299"/>
        <v>febrero</v>
      </c>
      <c r="H3830" s="2">
        <v>0.4597222222222222</v>
      </c>
      <c r="I3830" t="s">
        <v>26</v>
      </c>
      <c r="J3830" t="str">
        <f>VLOOKUP(ventas_starbucks_2025[[#This Row],[sucursal]],cambio_sucursal[#All],2,0)</f>
        <v>Sucursal San Lorenzo 47</v>
      </c>
      <c r="K3830" t="s">
        <v>130</v>
      </c>
      <c r="L3830" t="s">
        <v>65</v>
      </c>
      <c r="M3830" t="s">
        <v>4</v>
      </c>
      <c r="N3830" t="str">
        <f>IFERROR(VLOOKUP(ventas_starbucks_2025[[#This Row],[tamaño_sucio]],cambio_tamaño[#All],2,0),"Tamaño único")</f>
        <v>Tamaño único</v>
      </c>
      <c r="O3830">
        <v>3</v>
      </c>
      <c r="P3830">
        <v>1885.04</v>
      </c>
      <c r="Q3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0">
        <v>5655.12</v>
      </c>
      <c r="S3830" t="s">
        <v>15</v>
      </c>
      <c r="T3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30" t="str">
        <f>VLOOKUP(ventas_starbucks_2025[[#This Row],[canal_compra]],cambio_canal_compra[#All],2,0)</f>
        <v>Para llevar</v>
      </c>
      <c r="V3830" t="s">
        <v>6</v>
      </c>
      <c r="W3830" t="str">
        <f>VLOOKUP(ventas_starbucks_2025[[#This Row],[método_pago]],cambio_metodo_pago[#All],2,0)</f>
        <v>Aplicación móbil</v>
      </c>
      <c r="X3830" t="s">
        <v>22</v>
      </c>
      <c r="Y3830">
        <v>0</v>
      </c>
      <c r="Z3830" t="str">
        <f>VLOOKUP(ventas_starbucks_2025[[#This Row],[promoción_aplicada5]],promocion_cambiar[#All],2,0)</f>
        <v>Hora Feliz</v>
      </c>
      <c r="AA3830" t="s">
        <v>36</v>
      </c>
      <c r="AB3830" t="s">
        <v>32</v>
      </c>
      <c r="AC3830" t="s">
        <v>41</v>
      </c>
      <c r="AD3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30">
        <v>14</v>
      </c>
      <c r="AF3830">
        <v>1</v>
      </c>
      <c r="AG3830">
        <v>41</v>
      </c>
      <c r="AH3830">
        <v>38</v>
      </c>
    </row>
    <row r="3831" spans="1:34" x14ac:dyDescent="0.25">
      <c r="A3831" s="3" t="s">
        <v>3906</v>
      </c>
      <c r="B3831" s="1">
        <v>45690</v>
      </c>
      <c r="C3831" s="23">
        <f t="shared" si="295"/>
        <v>2</v>
      </c>
      <c r="D3831" s="23">
        <f t="shared" si="296"/>
        <v>7</v>
      </c>
      <c r="E3831" s="23" t="str">
        <f t="shared" si="297"/>
        <v>domingo</v>
      </c>
      <c r="F3831" s="23">
        <f t="shared" si="298"/>
        <v>2</v>
      </c>
      <c r="G3831" s="23" t="str">
        <f t="shared" si="299"/>
        <v>febrero</v>
      </c>
      <c r="H3831" s="2">
        <v>0.34375</v>
      </c>
      <c r="I3831" t="s">
        <v>57</v>
      </c>
      <c r="J3831" t="str">
        <f>VLOOKUP(ventas_starbucks_2025[[#This Row],[sucursal]],cambio_sucursal[#All],2,0)</f>
        <v>Sucursal Avda Colón</v>
      </c>
      <c r="K3831" t="s">
        <v>27</v>
      </c>
      <c r="L3831" t="s">
        <v>28</v>
      </c>
      <c r="M3831" t="s">
        <v>4</v>
      </c>
      <c r="N3831" t="str">
        <f>IFERROR(VLOOKUP(ventas_starbucks_2025[[#This Row],[tamaño_sucio]],cambio_tamaño[#All],2,0),"Tamaño único")</f>
        <v>Tamaño único</v>
      </c>
      <c r="O3831">
        <v>3</v>
      </c>
      <c r="P3831">
        <v>2878.36</v>
      </c>
      <c r="Q3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31">
        <v>8635.08</v>
      </c>
      <c r="S3831" t="s">
        <v>15</v>
      </c>
      <c r="T3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31" t="str">
        <f>VLOOKUP(ventas_starbucks_2025[[#This Row],[canal_compra]],cambio_canal_compra[#All],2,0)</f>
        <v>Para llevar</v>
      </c>
      <c r="V3831" t="s">
        <v>6</v>
      </c>
      <c r="W3831" t="str">
        <f>VLOOKUP(ventas_starbucks_2025[[#This Row],[método_pago]],cambio_metodo_pago[#All],2,0)</f>
        <v>Aplicación móbil</v>
      </c>
      <c r="X3831" t="s">
        <v>22</v>
      </c>
      <c r="Y3831">
        <v>0</v>
      </c>
      <c r="Z3831" t="str">
        <f>VLOOKUP(ventas_starbucks_2025[[#This Row],[promoción_aplicada5]],promocion_cambiar[#All],2,0)</f>
        <v>Combo</v>
      </c>
      <c r="AA3831" t="s">
        <v>8</v>
      </c>
      <c r="AB3831" t="s">
        <v>32</v>
      </c>
      <c r="AC3831" t="s">
        <v>41</v>
      </c>
      <c r="AD3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31">
        <v>10.3</v>
      </c>
      <c r="AF3831">
        <v>5</v>
      </c>
      <c r="AG3831">
        <v>18</v>
      </c>
      <c r="AH3831">
        <v>15</v>
      </c>
    </row>
    <row r="3832" spans="1:34" x14ac:dyDescent="0.25">
      <c r="A3832" s="3" t="s">
        <v>3907</v>
      </c>
      <c r="B3832" s="1">
        <v>45712</v>
      </c>
      <c r="C3832" s="23">
        <f t="shared" si="295"/>
        <v>24</v>
      </c>
      <c r="D3832" s="23">
        <f t="shared" si="296"/>
        <v>1</v>
      </c>
      <c r="E3832" s="23" t="str">
        <f t="shared" si="297"/>
        <v>lunes</v>
      </c>
      <c r="F3832" s="23">
        <f t="shared" si="298"/>
        <v>2</v>
      </c>
      <c r="G3832" s="23" t="str">
        <f t="shared" si="299"/>
        <v>febrero</v>
      </c>
      <c r="H3832" s="2">
        <v>0.68680555555555556</v>
      </c>
      <c r="I3832" t="s">
        <v>26</v>
      </c>
      <c r="J3832" t="str">
        <f>VLOOKUP(ventas_starbucks_2025[[#This Row],[sucursal]],cambio_sucursal[#All],2,0)</f>
        <v>Sucursal San Lorenzo 47</v>
      </c>
      <c r="K3832" t="s">
        <v>89</v>
      </c>
      <c r="L3832" t="s">
        <v>90</v>
      </c>
      <c r="M3832" t="s">
        <v>4</v>
      </c>
      <c r="N3832" t="str">
        <f>IFERROR(VLOOKUP(ventas_starbucks_2025[[#This Row],[tamaño_sucio]],cambio_tamaño[#All],2,0),"Tamaño único")</f>
        <v>Tamaño único</v>
      </c>
      <c r="O3832">
        <v>5</v>
      </c>
      <c r="P3832">
        <v>1444.2</v>
      </c>
      <c r="Q3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2">
        <v>7221</v>
      </c>
      <c r="S3832" t="s">
        <v>15</v>
      </c>
      <c r="T3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32" t="str">
        <f>VLOOKUP(ventas_starbucks_2025[[#This Row],[canal_compra]],cambio_canal_compra[#All],2,0)</f>
        <v>Para llevar</v>
      </c>
      <c r="V3832" t="s">
        <v>16</v>
      </c>
      <c r="W3832" t="str">
        <f>VLOOKUP(ventas_starbucks_2025[[#This Row],[método_pago]],cambio_metodo_pago[#All],2,0)</f>
        <v>Tarjeta</v>
      </c>
      <c r="X3832" t="s">
        <v>22</v>
      </c>
      <c r="Y3832">
        <v>0</v>
      </c>
      <c r="Z3832" t="str">
        <f>VLOOKUP(ventas_starbucks_2025[[#This Row],[promoción_aplicada5]],promocion_cambiar[#All],2,0)</f>
        <v>Combo</v>
      </c>
      <c r="AA3832" t="s">
        <v>8</v>
      </c>
      <c r="AB3832" t="s">
        <v>32</v>
      </c>
      <c r="AC3832" t="s">
        <v>24</v>
      </c>
      <c r="AD3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32">
        <v>14.6</v>
      </c>
      <c r="AF3832">
        <v>3</v>
      </c>
      <c r="AG3832">
        <v>42</v>
      </c>
      <c r="AH3832">
        <v>37</v>
      </c>
    </row>
    <row r="3833" spans="1:34" x14ac:dyDescent="0.25">
      <c r="A3833" s="3" t="s">
        <v>3908</v>
      </c>
      <c r="B3833" s="1">
        <v>45662</v>
      </c>
      <c r="C3833" s="23">
        <f t="shared" si="295"/>
        <v>5</v>
      </c>
      <c r="D3833" s="23">
        <f t="shared" si="296"/>
        <v>7</v>
      </c>
      <c r="E3833" s="23" t="str">
        <f t="shared" si="297"/>
        <v>domingo</v>
      </c>
      <c r="F3833" s="23">
        <f t="shared" si="298"/>
        <v>1</v>
      </c>
      <c r="G3833" s="23" t="str">
        <f t="shared" si="299"/>
        <v>enero</v>
      </c>
      <c r="H3833" s="2">
        <v>0.39097222222222222</v>
      </c>
      <c r="I3833" t="s">
        <v>12</v>
      </c>
      <c r="J3833" t="str">
        <f>VLOOKUP(ventas_starbucks_2025[[#This Row],[sucursal]],cambio_sucursal[#All],2,0)</f>
        <v>Sucursal Córdoba Shopping</v>
      </c>
      <c r="K3833" t="s">
        <v>27</v>
      </c>
      <c r="L3833" t="s">
        <v>28</v>
      </c>
      <c r="M3833" t="s">
        <v>4</v>
      </c>
      <c r="N3833" t="str">
        <f>IFERROR(VLOOKUP(ventas_starbucks_2025[[#This Row],[tamaño_sucio]],cambio_tamaño[#All],2,0),"Tamaño único")</f>
        <v>Tamaño único</v>
      </c>
      <c r="O3833">
        <v>2</v>
      </c>
      <c r="P3833">
        <v>2154.34</v>
      </c>
      <c r="Q3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33">
        <v>4308.68</v>
      </c>
      <c r="S3833" t="s">
        <v>31</v>
      </c>
      <c r="T3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3" t="str">
        <f>VLOOKUP(ventas_starbucks_2025[[#This Row],[canal_compra]],cambio_canal_compra[#All],2,0)</f>
        <v>Entrega domicilio</v>
      </c>
      <c r="V3833" t="s">
        <v>6</v>
      </c>
      <c r="W3833" t="str">
        <f>VLOOKUP(ventas_starbucks_2025[[#This Row],[método_pago]],cambio_metodo_pago[#All],2,0)</f>
        <v>Aplicación móbil</v>
      </c>
      <c r="X3833" t="s">
        <v>7</v>
      </c>
      <c r="Y3833">
        <v>15</v>
      </c>
      <c r="Z3833" t="str">
        <f>VLOOKUP(ventas_starbucks_2025[[#This Row],[promoción_aplicada5]],promocion_cambiar[#All],2,0)</f>
        <v>Ninguna</v>
      </c>
      <c r="AA3833" t="s">
        <v>17</v>
      </c>
      <c r="AB3833" t="s">
        <v>29</v>
      </c>
      <c r="AC3833" t="s">
        <v>24</v>
      </c>
      <c r="AD3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33">
        <v>7.2</v>
      </c>
      <c r="AF3833">
        <v>2</v>
      </c>
      <c r="AG3833">
        <v>14</v>
      </c>
      <c r="AH3833">
        <v>12</v>
      </c>
    </row>
    <row r="3834" spans="1:34" x14ac:dyDescent="0.25">
      <c r="A3834" s="3" t="s">
        <v>3909</v>
      </c>
      <c r="B3834" s="1">
        <v>45667</v>
      </c>
      <c r="C3834" s="23">
        <f t="shared" si="295"/>
        <v>10</v>
      </c>
      <c r="D3834" s="23">
        <f t="shared" si="296"/>
        <v>5</v>
      </c>
      <c r="E3834" s="23" t="str">
        <f t="shared" si="297"/>
        <v>viernes</v>
      </c>
      <c r="F3834" s="23">
        <f t="shared" si="298"/>
        <v>1</v>
      </c>
      <c r="G3834" s="23" t="str">
        <f t="shared" si="299"/>
        <v>enero</v>
      </c>
      <c r="H3834" s="2">
        <v>0.40972222222222221</v>
      </c>
      <c r="I3834" t="s">
        <v>12</v>
      </c>
      <c r="J3834" t="str">
        <f>VLOOKUP(ventas_starbucks_2025[[#This Row],[sucursal]],cambio_sucursal[#All],2,0)</f>
        <v>Sucursal Córdoba Shopping</v>
      </c>
      <c r="K3834" t="s">
        <v>87</v>
      </c>
      <c r="L3834" t="s">
        <v>65</v>
      </c>
      <c r="M3834" t="s">
        <v>4</v>
      </c>
      <c r="N3834" t="str">
        <f>IFERROR(VLOOKUP(ventas_starbucks_2025[[#This Row],[tamaño_sucio]],cambio_tamaño[#All],2,0),"Tamaño único")</f>
        <v>Tamaño único</v>
      </c>
      <c r="O3834">
        <v>3</v>
      </c>
      <c r="P3834">
        <v>1688.4</v>
      </c>
      <c r="Q3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4">
        <v>5065.2</v>
      </c>
      <c r="S3834" t="s">
        <v>5</v>
      </c>
      <c r="T3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34" t="str">
        <f>VLOOKUP(ventas_starbucks_2025[[#This Row],[canal_compra]],cambio_canal_compra[#All],2,0)</f>
        <v>En tienda</v>
      </c>
      <c r="V3834" t="s">
        <v>16</v>
      </c>
      <c r="W3834" t="str">
        <f>VLOOKUP(ventas_starbucks_2025[[#This Row],[método_pago]],cambio_metodo_pago[#All],2,0)</f>
        <v>Tarjeta</v>
      </c>
      <c r="X3834" t="s">
        <v>7</v>
      </c>
      <c r="Y3834">
        <v>0</v>
      </c>
      <c r="Z3834" t="str">
        <f>VLOOKUP(ventas_starbucks_2025[[#This Row],[promoción_aplicada5]],promocion_cambiar[#All],2,0)</f>
        <v>Combo</v>
      </c>
      <c r="AA3834" t="s">
        <v>8</v>
      </c>
      <c r="AB3834" t="s">
        <v>52</v>
      </c>
      <c r="AC3834" t="s">
        <v>41</v>
      </c>
      <c r="AD3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34">
        <v>4.0999999999999996</v>
      </c>
      <c r="AF3834">
        <v>3</v>
      </c>
      <c r="AG3834">
        <v>11</v>
      </c>
      <c r="AH3834">
        <v>8</v>
      </c>
    </row>
    <row r="3835" spans="1:34" x14ac:dyDescent="0.25">
      <c r="A3835" s="3" t="s">
        <v>3910</v>
      </c>
      <c r="B3835" s="1">
        <v>45669</v>
      </c>
      <c r="C3835" s="23">
        <f t="shared" si="295"/>
        <v>12</v>
      </c>
      <c r="D3835" s="23">
        <f t="shared" si="296"/>
        <v>7</v>
      </c>
      <c r="E3835" s="23" t="str">
        <f t="shared" si="297"/>
        <v>domingo</v>
      </c>
      <c r="F3835" s="23">
        <f t="shared" si="298"/>
        <v>1</v>
      </c>
      <c r="G3835" s="23" t="str">
        <f t="shared" si="299"/>
        <v>enero</v>
      </c>
      <c r="H3835" s="2">
        <v>0.37569444444444444</v>
      </c>
      <c r="I3835" t="s">
        <v>26</v>
      </c>
      <c r="J3835" t="str">
        <f>VLOOKUP(ventas_starbucks_2025[[#This Row],[sucursal]],cambio_sucursal[#All],2,0)</f>
        <v>Sucursal San Lorenzo 47</v>
      </c>
      <c r="K3835" t="s">
        <v>48</v>
      </c>
      <c r="L3835" t="s">
        <v>49</v>
      </c>
      <c r="M3835" t="s">
        <v>50</v>
      </c>
      <c r="N3835" t="str">
        <f>IFERROR(VLOOKUP(ventas_starbucks_2025[[#This Row],[tamaño_sucio]],cambio_tamaño[#All],2,0),"Tamaño único")</f>
        <v>Mediano</v>
      </c>
      <c r="O3835">
        <v>1</v>
      </c>
      <c r="P3835">
        <v>1870.49</v>
      </c>
      <c r="Q3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5">
        <v>1870.49</v>
      </c>
      <c r="S3835" t="s">
        <v>15</v>
      </c>
      <c r="T3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5" t="str">
        <f>VLOOKUP(ventas_starbucks_2025[[#This Row],[canal_compra]],cambio_canal_compra[#All],2,0)</f>
        <v>Para llevar</v>
      </c>
      <c r="V3835" t="s">
        <v>16</v>
      </c>
      <c r="W3835" t="str">
        <f>VLOOKUP(ventas_starbucks_2025[[#This Row],[método_pago]],cambio_metodo_pago[#All],2,0)</f>
        <v>Tarjeta</v>
      </c>
      <c r="X3835" t="s">
        <v>22</v>
      </c>
      <c r="Y3835">
        <v>0</v>
      </c>
      <c r="Z3835" t="str">
        <f>VLOOKUP(ventas_starbucks_2025[[#This Row],[promoción_aplicada5]],promocion_cambiar[#All],2,0)</f>
        <v>Ninguna</v>
      </c>
      <c r="AA3835" t="s">
        <v>17</v>
      </c>
      <c r="AB3835" t="s">
        <v>52</v>
      </c>
      <c r="AC3835" t="s">
        <v>10</v>
      </c>
      <c r="AD3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35">
        <v>9.8000000000000007</v>
      </c>
      <c r="AF3835">
        <v>3</v>
      </c>
      <c r="AG3835">
        <v>39</v>
      </c>
      <c r="AH3835">
        <v>38</v>
      </c>
    </row>
    <row r="3836" spans="1:34" x14ac:dyDescent="0.25">
      <c r="A3836" s="3" t="s">
        <v>3911</v>
      </c>
      <c r="B3836" s="1">
        <v>45697</v>
      </c>
      <c r="C3836" s="23">
        <f t="shared" si="295"/>
        <v>9</v>
      </c>
      <c r="D3836" s="23">
        <f t="shared" si="296"/>
        <v>7</v>
      </c>
      <c r="E3836" s="23" t="str">
        <f t="shared" si="297"/>
        <v>domingo</v>
      </c>
      <c r="F3836" s="23">
        <f t="shared" si="298"/>
        <v>2</v>
      </c>
      <c r="G3836" s="23" t="str">
        <f t="shared" si="299"/>
        <v>febrero</v>
      </c>
      <c r="H3836" s="2">
        <v>0.40347222222222223</v>
      </c>
      <c r="I3836" t="s">
        <v>57</v>
      </c>
      <c r="J3836" t="str">
        <f>VLOOKUP(ventas_starbucks_2025[[#This Row],[sucursal]],cambio_sucursal[#All],2,0)</f>
        <v>Sucursal Avda Colón</v>
      </c>
      <c r="K3836" t="s">
        <v>82</v>
      </c>
      <c r="L3836" t="s">
        <v>28</v>
      </c>
      <c r="M3836" t="s">
        <v>4</v>
      </c>
      <c r="N3836" t="str">
        <f>IFERROR(VLOOKUP(ventas_starbucks_2025[[#This Row],[tamaño_sucio]],cambio_tamaño[#All],2,0),"Tamaño único")</f>
        <v>Tamaño único</v>
      </c>
      <c r="O3836">
        <v>5</v>
      </c>
      <c r="P3836">
        <v>2281.91</v>
      </c>
      <c r="Q3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36">
        <v>11409.55</v>
      </c>
      <c r="S3836" t="s">
        <v>31</v>
      </c>
      <c r="T3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36" t="str">
        <f>VLOOKUP(ventas_starbucks_2025[[#This Row],[canal_compra]],cambio_canal_compra[#All],2,0)</f>
        <v>Entrega domicilio</v>
      </c>
      <c r="V3836" t="s">
        <v>40</v>
      </c>
      <c r="W3836" t="str">
        <f>VLOOKUP(ventas_starbucks_2025[[#This Row],[método_pago]],cambio_metodo_pago[#All],2,0)</f>
        <v>Efectivo</v>
      </c>
      <c r="X3836" t="s">
        <v>22</v>
      </c>
      <c r="Y3836">
        <v>0</v>
      </c>
      <c r="Z3836" t="str">
        <f>VLOOKUP(ventas_starbucks_2025[[#This Row],[promoción_aplicada5]],promocion_cambiar[#All],2,0)</f>
        <v>Ninguna</v>
      </c>
      <c r="AA3836" t="s">
        <v>17</v>
      </c>
      <c r="AB3836" t="s">
        <v>32</v>
      </c>
      <c r="AC3836" t="s">
        <v>41</v>
      </c>
      <c r="AD3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36">
        <v>13.5</v>
      </c>
      <c r="AF3836">
        <v>1</v>
      </c>
      <c r="AG3836">
        <v>31</v>
      </c>
      <c r="AH3836">
        <v>26</v>
      </c>
    </row>
    <row r="3837" spans="1:34" x14ac:dyDescent="0.25">
      <c r="A3837" s="3" t="s">
        <v>3912</v>
      </c>
      <c r="B3837" s="1">
        <v>45762</v>
      </c>
      <c r="C3837" s="23">
        <f t="shared" si="295"/>
        <v>15</v>
      </c>
      <c r="D3837" s="23">
        <f t="shared" si="296"/>
        <v>2</v>
      </c>
      <c r="E3837" s="23" t="str">
        <f t="shared" si="297"/>
        <v>martes</v>
      </c>
      <c r="F3837" s="23">
        <f t="shared" si="298"/>
        <v>4</v>
      </c>
      <c r="G3837" s="23" t="str">
        <f t="shared" si="299"/>
        <v>abril</v>
      </c>
      <c r="H3837" s="2">
        <v>0.83819444444444446</v>
      </c>
      <c r="I3837" t="s">
        <v>12</v>
      </c>
      <c r="J3837" t="str">
        <f>VLOOKUP(ventas_starbucks_2025[[#This Row],[sucursal]],cambio_sucursal[#All],2,0)</f>
        <v>Sucursal Córdoba Shopping</v>
      </c>
      <c r="K3837" t="s">
        <v>132</v>
      </c>
      <c r="L3837" t="s">
        <v>35</v>
      </c>
      <c r="M3837" t="s">
        <v>4</v>
      </c>
      <c r="N3837" t="str">
        <f>IFERROR(VLOOKUP(ventas_starbucks_2025[[#This Row],[tamaño_sucio]],cambio_tamaño[#All],2,0),"Tamaño único")</f>
        <v>Tamaño único</v>
      </c>
      <c r="O3837">
        <v>2</v>
      </c>
      <c r="P3837">
        <v>1240.51</v>
      </c>
      <c r="Q3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7">
        <v>2481.02</v>
      </c>
      <c r="S3837" t="s">
        <v>15</v>
      </c>
      <c r="T3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7" t="str">
        <f>VLOOKUP(ventas_starbucks_2025[[#This Row],[canal_compra]],cambio_canal_compra[#All],2,0)</f>
        <v>Para llevar</v>
      </c>
      <c r="V3837" t="s">
        <v>6</v>
      </c>
      <c r="W3837" t="str">
        <f>VLOOKUP(ventas_starbucks_2025[[#This Row],[método_pago]],cambio_metodo_pago[#All],2,0)</f>
        <v>Aplicación móbil</v>
      </c>
      <c r="X3837" t="s">
        <v>22</v>
      </c>
      <c r="Y3837">
        <v>0</v>
      </c>
      <c r="Z3837" t="str">
        <f>VLOOKUP(ventas_starbucks_2025[[#This Row],[promoción_aplicada5]],promocion_cambiar[#All],2,0)</f>
        <v>Combo</v>
      </c>
      <c r="AA3837" t="s">
        <v>8</v>
      </c>
      <c r="AB3837" t="s">
        <v>23</v>
      </c>
      <c r="AC3837" t="s">
        <v>10</v>
      </c>
      <c r="AD3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37">
        <v>7.1</v>
      </c>
      <c r="AF3837">
        <v>4</v>
      </c>
      <c r="AG3837">
        <v>21</v>
      </c>
      <c r="AH3837">
        <v>19</v>
      </c>
    </row>
    <row r="3838" spans="1:34" x14ac:dyDescent="0.25">
      <c r="A3838" s="3" t="s">
        <v>3913</v>
      </c>
      <c r="B3838" s="1">
        <v>45734</v>
      </c>
      <c r="C3838" s="23">
        <f t="shared" si="295"/>
        <v>18</v>
      </c>
      <c r="D3838" s="23">
        <f t="shared" si="296"/>
        <v>2</v>
      </c>
      <c r="E3838" s="23" t="str">
        <f t="shared" si="297"/>
        <v>martes</v>
      </c>
      <c r="F3838" s="23">
        <f t="shared" si="298"/>
        <v>3</v>
      </c>
      <c r="G3838" s="23" t="str">
        <f t="shared" si="299"/>
        <v>marzo</v>
      </c>
      <c r="H3838" s="2">
        <v>0.60902777777777772</v>
      </c>
      <c r="I3838" t="s">
        <v>26</v>
      </c>
      <c r="J3838" t="str">
        <f>VLOOKUP(ventas_starbucks_2025[[#This Row],[sucursal]],cambio_sucursal[#All],2,0)</f>
        <v>Sucursal San Lorenzo 47</v>
      </c>
      <c r="K3838" t="s">
        <v>173</v>
      </c>
      <c r="L3838" t="s">
        <v>35</v>
      </c>
      <c r="M3838" t="s">
        <v>4</v>
      </c>
      <c r="N3838" t="str">
        <f>IFERROR(VLOOKUP(ventas_starbucks_2025[[#This Row],[tamaño_sucio]],cambio_tamaño[#All],2,0),"Tamaño único")</f>
        <v>Tamaño único</v>
      </c>
      <c r="O3838">
        <v>4</v>
      </c>
      <c r="P3838">
        <v>1137.82</v>
      </c>
      <c r="Q3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8">
        <v>4551.28</v>
      </c>
      <c r="S3838" t="s">
        <v>31</v>
      </c>
      <c r="T3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8" t="str">
        <f>VLOOKUP(ventas_starbucks_2025[[#This Row],[canal_compra]],cambio_canal_compra[#All],2,0)</f>
        <v>Entrega domicilio</v>
      </c>
      <c r="V3838" t="s">
        <v>40</v>
      </c>
      <c r="W3838" t="str">
        <f>VLOOKUP(ventas_starbucks_2025[[#This Row],[método_pago]],cambio_metodo_pago[#All],2,0)</f>
        <v>Efectivo</v>
      </c>
      <c r="X3838" t="s">
        <v>22</v>
      </c>
      <c r="Y3838">
        <v>0</v>
      </c>
      <c r="Z3838" t="str">
        <f>VLOOKUP(ventas_starbucks_2025[[#This Row],[promoción_aplicada5]],promocion_cambiar[#All],2,0)</f>
        <v>Hora Feliz</v>
      </c>
      <c r="AA3838" t="s">
        <v>36</v>
      </c>
      <c r="AB3838" t="s">
        <v>18</v>
      </c>
      <c r="AC3838" t="s">
        <v>41</v>
      </c>
      <c r="AD3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38">
        <v>8.8000000000000007</v>
      </c>
      <c r="AF3838">
        <v>4</v>
      </c>
      <c r="AG3838">
        <v>30</v>
      </c>
      <c r="AH3838">
        <v>26</v>
      </c>
    </row>
    <row r="3839" spans="1:34" x14ac:dyDescent="0.25">
      <c r="A3839" s="3" t="s">
        <v>3914</v>
      </c>
      <c r="B3839" s="1">
        <v>45670</v>
      </c>
      <c r="C3839" s="23">
        <f t="shared" si="295"/>
        <v>13</v>
      </c>
      <c r="D3839" s="23">
        <f t="shared" si="296"/>
        <v>1</v>
      </c>
      <c r="E3839" s="23" t="str">
        <f t="shared" si="297"/>
        <v>lunes</v>
      </c>
      <c r="F3839" s="23">
        <f t="shared" si="298"/>
        <v>1</v>
      </c>
      <c r="G3839" s="23" t="str">
        <f t="shared" si="299"/>
        <v>enero</v>
      </c>
      <c r="H3839" s="2">
        <v>0.69166666666666665</v>
      </c>
      <c r="I3839" t="s">
        <v>12</v>
      </c>
      <c r="J3839" t="str">
        <f>VLOOKUP(ventas_starbucks_2025[[#This Row],[sucursal]],cambio_sucursal[#All],2,0)</f>
        <v>Sucursal Córdoba Shopping</v>
      </c>
      <c r="K3839" t="s">
        <v>130</v>
      </c>
      <c r="L3839" t="s">
        <v>65</v>
      </c>
      <c r="M3839" t="s">
        <v>4</v>
      </c>
      <c r="N3839" t="str">
        <f>IFERROR(VLOOKUP(ventas_starbucks_2025[[#This Row],[tamaño_sucio]],cambio_tamaño[#All],2,0),"Tamaño único")</f>
        <v>Tamaño único</v>
      </c>
      <c r="O3839">
        <v>3</v>
      </c>
      <c r="P3839">
        <v>1776.62</v>
      </c>
      <c r="Q3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9">
        <v>5329.86</v>
      </c>
      <c r="S3839" t="s">
        <v>31</v>
      </c>
      <c r="T3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39" t="str">
        <f>VLOOKUP(ventas_starbucks_2025[[#This Row],[canal_compra]],cambio_canal_compra[#All],2,0)</f>
        <v>Entrega domicilio</v>
      </c>
      <c r="V3839" t="s">
        <v>40</v>
      </c>
      <c r="W3839" t="str">
        <f>VLOOKUP(ventas_starbucks_2025[[#This Row],[método_pago]],cambio_metodo_pago[#All],2,0)</f>
        <v>Efectivo</v>
      </c>
      <c r="X3839" t="s">
        <v>7</v>
      </c>
      <c r="Y3839">
        <v>15</v>
      </c>
      <c r="Z3839" t="str">
        <f>VLOOKUP(ventas_starbucks_2025[[#This Row],[promoción_aplicada5]],promocion_cambiar[#All],2,0)</f>
        <v>Ninguna</v>
      </c>
      <c r="AA3839" t="s">
        <v>17</v>
      </c>
      <c r="AB3839" t="s">
        <v>23</v>
      </c>
      <c r="AC3839" t="s">
        <v>41</v>
      </c>
      <c r="AD3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39">
        <v>5.8</v>
      </c>
      <c r="AF3839">
        <v>2</v>
      </c>
      <c r="AG3839">
        <v>42</v>
      </c>
      <c r="AH3839">
        <v>39</v>
      </c>
    </row>
    <row r="3840" spans="1:34" x14ac:dyDescent="0.25">
      <c r="A3840" s="3" t="s">
        <v>3915</v>
      </c>
      <c r="B3840" s="1">
        <v>45696</v>
      </c>
      <c r="C3840" s="23">
        <f t="shared" si="295"/>
        <v>8</v>
      </c>
      <c r="D3840" s="23">
        <f t="shared" si="296"/>
        <v>6</v>
      </c>
      <c r="E3840" s="23" t="str">
        <f t="shared" si="297"/>
        <v>sábado</v>
      </c>
      <c r="F3840" s="23">
        <f t="shared" si="298"/>
        <v>2</v>
      </c>
      <c r="G3840" s="23" t="str">
        <f t="shared" si="299"/>
        <v>febrero</v>
      </c>
      <c r="H3840" s="2">
        <v>0.43333333333333335</v>
      </c>
      <c r="I3840" t="s">
        <v>57</v>
      </c>
      <c r="J3840" t="str">
        <f>VLOOKUP(ventas_starbucks_2025[[#This Row],[sucursal]],cambio_sucursal[#All],2,0)</f>
        <v>Sucursal Avda Colón</v>
      </c>
      <c r="K3840" t="s">
        <v>82</v>
      </c>
      <c r="L3840" t="s">
        <v>28</v>
      </c>
      <c r="M3840" t="s">
        <v>4</v>
      </c>
      <c r="N3840" t="str">
        <f>IFERROR(VLOOKUP(ventas_starbucks_2025[[#This Row],[tamaño_sucio]],cambio_tamaño[#All],2,0),"Tamaño único")</f>
        <v>Tamaño único</v>
      </c>
      <c r="O3840">
        <v>4</v>
      </c>
      <c r="P3840">
        <v>2999.69</v>
      </c>
      <c r="Q3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40">
        <v>11998.76</v>
      </c>
      <c r="S3840" t="s">
        <v>5</v>
      </c>
      <c r="T3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40" t="str">
        <f>VLOOKUP(ventas_starbucks_2025[[#This Row],[canal_compra]],cambio_canal_compra[#All],2,0)</f>
        <v>En tienda</v>
      </c>
      <c r="V3840" t="s">
        <v>6</v>
      </c>
      <c r="W3840" t="str">
        <f>VLOOKUP(ventas_starbucks_2025[[#This Row],[método_pago]],cambio_metodo_pago[#All],2,0)</f>
        <v>Aplicación móbil</v>
      </c>
      <c r="X3840" t="s">
        <v>7</v>
      </c>
      <c r="Y3840">
        <v>0</v>
      </c>
      <c r="Z3840" t="str">
        <f>VLOOKUP(ventas_starbucks_2025[[#This Row],[promoción_aplicada5]],promocion_cambiar[#All],2,0)</f>
        <v>Combo</v>
      </c>
      <c r="AA3840" t="s">
        <v>8</v>
      </c>
      <c r="AB3840" t="s">
        <v>29</v>
      </c>
      <c r="AC3840" t="s">
        <v>10</v>
      </c>
      <c r="AD3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0">
        <v>7.9</v>
      </c>
      <c r="AF3840">
        <v>3</v>
      </c>
      <c r="AG3840">
        <v>23</v>
      </c>
      <c r="AH3840">
        <v>19</v>
      </c>
    </row>
    <row r="3841" spans="1:34" x14ac:dyDescent="0.25">
      <c r="A3841" s="3" t="s">
        <v>3916</v>
      </c>
      <c r="B3841" s="1">
        <v>45704</v>
      </c>
      <c r="C3841" s="23">
        <f t="shared" si="295"/>
        <v>16</v>
      </c>
      <c r="D3841" s="23">
        <f t="shared" si="296"/>
        <v>7</v>
      </c>
      <c r="E3841" s="1" t="str">
        <f t="shared" si="297"/>
        <v>domingo</v>
      </c>
      <c r="F3841" s="23">
        <f t="shared" si="298"/>
        <v>2</v>
      </c>
      <c r="G3841" s="1" t="str">
        <f t="shared" si="299"/>
        <v>febrero</v>
      </c>
      <c r="H3841" s="2">
        <v>0.7583333333333333</v>
      </c>
      <c r="I3841" t="s">
        <v>57</v>
      </c>
      <c r="J3841" t="str">
        <f>VLOOKUP(ventas_starbucks_2025[[#This Row],[sucursal]],cambio_sucursal[#All],2,0)</f>
        <v>Sucursal Avda Colón</v>
      </c>
      <c r="K3841" t="s">
        <v>67</v>
      </c>
      <c r="L3841" t="s">
        <v>35</v>
      </c>
      <c r="M3841" t="s">
        <v>4</v>
      </c>
      <c r="N3841" t="str">
        <f>IFERROR(VLOOKUP(ventas_starbucks_2025[[#This Row],[tamaño_sucio]],cambio_tamaño[#All],2,0),"Tamaño único")</f>
        <v>Tamaño único</v>
      </c>
      <c r="O3841">
        <v>3</v>
      </c>
      <c r="P3841">
        <v>1403.69</v>
      </c>
      <c r="Q3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1">
        <v>4211.07</v>
      </c>
      <c r="S3841" t="s">
        <v>31</v>
      </c>
      <c r="T3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1" t="str">
        <f>VLOOKUP(ventas_starbucks_2025[[#This Row],[canal_compra]],cambio_canal_compra[#All],2,0)</f>
        <v>Entrega domicilio</v>
      </c>
      <c r="V3841" t="s">
        <v>16</v>
      </c>
      <c r="W3841" t="str">
        <f>VLOOKUP(ventas_starbucks_2025[[#This Row],[método_pago]],cambio_metodo_pago[#All],2,0)</f>
        <v>Tarjeta</v>
      </c>
      <c r="X3841" t="s">
        <v>22</v>
      </c>
      <c r="Y3841">
        <v>0</v>
      </c>
      <c r="Z3841" t="str">
        <f>VLOOKUP(ventas_starbucks_2025[[#This Row],[promoción_aplicada5]],promocion_cambiar[#All],2,0)</f>
        <v>Combo</v>
      </c>
      <c r="AA3841" t="s">
        <v>8</v>
      </c>
      <c r="AB3841" t="s">
        <v>9</v>
      </c>
      <c r="AC3841" t="s">
        <v>24</v>
      </c>
      <c r="AD3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1">
        <v>9.9</v>
      </c>
      <c r="AF3841">
        <v>4</v>
      </c>
      <c r="AG3841">
        <v>30</v>
      </c>
      <c r="AH3841">
        <v>27</v>
      </c>
    </row>
    <row r="3842" spans="1:34" x14ac:dyDescent="0.25">
      <c r="A3842" s="3" t="s">
        <v>3917</v>
      </c>
      <c r="B3842" s="1">
        <v>45663</v>
      </c>
      <c r="C3842" s="23">
        <f t="shared" ref="C3842:C3905" si="300">DAY(B3842)</f>
        <v>6</v>
      </c>
      <c r="D3842" s="23">
        <f t="shared" ref="D3842:D3905" si="301">WEEKDAY(B3842,2)</f>
        <v>1</v>
      </c>
      <c r="E3842" s="23" t="str">
        <f t="shared" ref="E3842:E3905" si="302">TEXT(B3842,"dddd")</f>
        <v>lunes</v>
      </c>
      <c r="F3842" s="23">
        <f t="shared" ref="F3842:F3905" si="303">MONTH(B3842)</f>
        <v>1</v>
      </c>
      <c r="G3842" s="23" t="str">
        <f t="shared" ref="G3842:G3905" si="304">TEXT(B3842,"mmmm")</f>
        <v>enero</v>
      </c>
      <c r="H3842" s="2">
        <v>0.87222222222222223</v>
      </c>
      <c r="I3842" t="s">
        <v>57</v>
      </c>
      <c r="J3842" t="str">
        <f>VLOOKUP(ventas_starbucks_2025[[#This Row],[sucursal]],cambio_sucursal[#All],2,0)</f>
        <v>Sucursal Avda Colón</v>
      </c>
      <c r="K3842" t="s">
        <v>27</v>
      </c>
      <c r="L3842" t="s">
        <v>28</v>
      </c>
      <c r="M3842" t="s">
        <v>4</v>
      </c>
      <c r="N3842" t="str">
        <f>IFERROR(VLOOKUP(ventas_starbucks_2025[[#This Row],[tamaño_sucio]],cambio_tamaño[#All],2,0),"Tamaño único")</f>
        <v>Tamaño único</v>
      </c>
      <c r="O3842">
        <v>5</v>
      </c>
      <c r="P3842">
        <v>2011.69</v>
      </c>
      <c r="Q3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42">
        <v>10058.450000000001</v>
      </c>
      <c r="S3842" t="s">
        <v>15</v>
      </c>
      <c r="T3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42" t="str">
        <f>VLOOKUP(ventas_starbucks_2025[[#This Row],[canal_compra]],cambio_canal_compra[#All],2,0)</f>
        <v>Para llevar</v>
      </c>
      <c r="V3842" t="s">
        <v>40</v>
      </c>
      <c r="W3842" t="str">
        <f>VLOOKUP(ventas_starbucks_2025[[#This Row],[método_pago]],cambio_metodo_pago[#All],2,0)</f>
        <v>Efectivo</v>
      </c>
      <c r="X3842" t="s">
        <v>22</v>
      </c>
      <c r="Y3842">
        <v>0</v>
      </c>
      <c r="Z3842" t="str">
        <f>VLOOKUP(ventas_starbucks_2025[[#This Row],[promoción_aplicada5]],promocion_cambiar[#All],2,0)</f>
        <v>Ninguna</v>
      </c>
      <c r="AA3842" t="s">
        <v>17</v>
      </c>
      <c r="AB3842" t="s">
        <v>18</v>
      </c>
      <c r="AC3842" t="s">
        <v>41</v>
      </c>
      <c r="AD3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2">
        <v>5.9</v>
      </c>
      <c r="AF3842">
        <v>5</v>
      </c>
      <c r="AG3842">
        <v>25</v>
      </c>
      <c r="AH3842">
        <v>20</v>
      </c>
    </row>
    <row r="3843" spans="1:34" x14ac:dyDescent="0.25">
      <c r="A3843" s="3" t="s">
        <v>3918</v>
      </c>
      <c r="B3843" s="1">
        <v>45679</v>
      </c>
      <c r="C3843" s="23">
        <f t="shared" si="300"/>
        <v>22</v>
      </c>
      <c r="D3843" s="23">
        <f t="shared" si="301"/>
        <v>3</v>
      </c>
      <c r="E3843" s="1" t="str">
        <f t="shared" si="302"/>
        <v>miércoles</v>
      </c>
      <c r="F3843" s="23">
        <f t="shared" si="303"/>
        <v>1</v>
      </c>
      <c r="G3843" s="1" t="str">
        <f t="shared" si="304"/>
        <v>enero</v>
      </c>
      <c r="H3843" s="2">
        <v>0.3527777777777778</v>
      </c>
      <c r="I3843" t="s">
        <v>1</v>
      </c>
      <c r="J3843" t="str">
        <f>VLOOKUP(ventas_starbucks_2025[[#This Row],[sucursal]],cambio_sucursal[#All],2,0)</f>
        <v>Sucursal Nueva Córdoba</v>
      </c>
      <c r="K3843" t="s">
        <v>82</v>
      </c>
      <c r="L3843" t="s">
        <v>28</v>
      </c>
      <c r="M3843" t="s">
        <v>4</v>
      </c>
      <c r="N3843" t="str">
        <f>IFERROR(VLOOKUP(ventas_starbucks_2025[[#This Row],[tamaño_sucio]],cambio_tamaño[#All],2,0),"Tamaño único")</f>
        <v>Tamaño único</v>
      </c>
      <c r="O3843">
        <v>1</v>
      </c>
      <c r="P3843">
        <v>2312</v>
      </c>
      <c r="Q3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43">
        <v>2312</v>
      </c>
      <c r="S3843" t="s">
        <v>15</v>
      </c>
      <c r="T3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3" t="str">
        <f>VLOOKUP(ventas_starbucks_2025[[#This Row],[canal_compra]],cambio_canal_compra[#All],2,0)</f>
        <v>Para llevar</v>
      </c>
      <c r="V3843" t="s">
        <v>6</v>
      </c>
      <c r="W3843" t="str">
        <f>VLOOKUP(ventas_starbucks_2025[[#This Row],[método_pago]],cambio_metodo_pago[#All],2,0)</f>
        <v>Aplicación móbil</v>
      </c>
      <c r="X3843" t="s">
        <v>7</v>
      </c>
      <c r="Y3843">
        <v>0</v>
      </c>
      <c r="Z3843" t="str">
        <f>VLOOKUP(ventas_starbucks_2025[[#This Row],[promoción_aplicada5]],promocion_cambiar[#All],2,0)</f>
        <v>Combo</v>
      </c>
      <c r="AA3843" t="s">
        <v>8</v>
      </c>
      <c r="AB3843" t="s">
        <v>18</v>
      </c>
      <c r="AC3843" t="s">
        <v>41</v>
      </c>
      <c r="AD3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3">
        <v>9.3000000000000007</v>
      </c>
      <c r="AF3843">
        <v>3</v>
      </c>
      <c r="AG3843">
        <v>25</v>
      </c>
      <c r="AH3843">
        <v>24</v>
      </c>
    </row>
    <row r="3844" spans="1:34" x14ac:dyDescent="0.25">
      <c r="A3844" s="3" t="s">
        <v>3919</v>
      </c>
      <c r="B3844" s="1">
        <v>45665</v>
      </c>
      <c r="C3844" s="23">
        <f t="shared" si="300"/>
        <v>8</v>
      </c>
      <c r="D3844" s="23">
        <f t="shared" si="301"/>
        <v>3</v>
      </c>
      <c r="E3844" s="1" t="str">
        <f t="shared" si="302"/>
        <v>miércoles</v>
      </c>
      <c r="F3844" s="23">
        <f t="shared" si="303"/>
        <v>1</v>
      </c>
      <c r="G3844" s="1" t="str">
        <f t="shared" si="304"/>
        <v>enero</v>
      </c>
      <c r="H3844" s="2">
        <v>0.49166666666666664</v>
      </c>
      <c r="I3844" t="s">
        <v>12</v>
      </c>
      <c r="J3844" t="str">
        <f>VLOOKUP(ventas_starbucks_2025[[#This Row],[sucursal]],cambio_sucursal[#All],2,0)</f>
        <v>Sucursal Córdoba Shopping</v>
      </c>
      <c r="K3844" t="s">
        <v>74</v>
      </c>
      <c r="L3844" t="s">
        <v>70</v>
      </c>
      <c r="M3844" t="s">
        <v>55</v>
      </c>
      <c r="N3844" t="str">
        <f>IFERROR(VLOOKUP(ventas_starbucks_2025[[#This Row],[tamaño_sucio]],cambio_tamaño[#All],2,0),"Tamaño único")</f>
        <v>Pequeño</v>
      </c>
      <c r="O3844">
        <v>3</v>
      </c>
      <c r="P3844">
        <v>1619.19</v>
      </c>
      <c r="Q3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4">
        <v>4857.57</v>
      </c>
      <c r="S3844" t="s">
        <v>31</v>
      </c>
      <c r="T3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4" t="str">
        <f>VLOOKUP(ventas_starbucks_2025[[#This Row],[canal_compra]],cambio_canal_compra[#All],2,0)</f>
        <v>Entrega domicilio</v>
      </c>
      <c r="V3844" t="s">
        <v>40</v>
      </c>
      <c r="W3844" t="str">
        <f>VLOOKUP(ventas_starbucks_2025[[#This Row],[método_pago]],cambio_metodo_pago[#All],2,0)</f>
        <v>Efectivo</v>
      </c>
      <c r="X3844" t="s">
        <v>22</v>
      </c>
      <c r="Y3844">
        <v>0</v>
      </c>
      <c r="Z3844" t="str">
        <f>VLOOKUP(ventas_starbucks_2025[[#This Row],[promoción_aplicada5]],promocion_cambiar[#All],2,0)</f>
        <v>Combo</v>
      </c>
      <c r="AA3844" t="s">
        <v>8</v>
      </c>
      <c r="AB3844" t="s">
        <v>23</v>
      </c>
      <c r="AC3844" t="s">
        <v>41</v>
      </c>
      <c r="AD3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44">
        <v>4.4000000000000004</v>
      </c>
      <c r="AF3844">
        <v>2</v>
      </c>
      <c r="AG3844">
        <v>39</v>
      </c>
      <c r="AH3844">
        <v>36</v>
      </c>
    </row>
    <row r="3845" spans="1:34" x14ac:dyDescent="0.25">
      <c r="A3845" s="3" t="s">
        <v>3920</v>
      </c>
      <c r="B3845" s="1">
        <v>45679</v>
      </c>
      <c r="C3845" s="23">
        <f t="shared" si="300"/>
        <v>22</v>
      </c>
      <c r="D3845" s="23">
        <f t="shared" si="301"/>
        <v>3</v>
      </c>
      <c r="E3845" s="23" t="str">
        <f t="shared" si="302"/>
        <v>miércoles</v>
      </c>
      <c r="F3845" s="23">
        <f t="shared" si="303"/>
        <v>1</v>
      </c>
      <c r="G3845" s="23" t="str">
        <f t="shared" si="304"/>
        <v>enero</v>
      </c>
      <c r="H3845" s="2">
        <v>0.34930555555555554</v>
      </c>
      <c r="I3845" t="s">
        <v>12</v>
      </c>
      <c r="J3845" t="str">
        <f>VLOOKUP(ventas_starbucks_2025[[#This Row],[sucursal]],cambio_sucursal[#All],2,0)</f>
        <v>Sucursal Córdoba Shopping</v>
      </c>
      <c r="K3845" t="s">
        <v>27</v>
      </c>
      <c r="L3845" t="s">
        <v>28</v>
      </c>
      <c r="M3845" t="s">
        <v>4</v>
      </c>
      <c r="N3845" t="str">
        <f>IFERROR(VLOOKUP(ventas_starbucks_2025[[#This Row],[tamaño_sucio]],cambio_tamaño[#All],2,0),"Tamaño único")</f>
        <v>Tamaño único</v>
      </c>
      <c r="O3845">
        <v>4</v>
      </c>
      <c r="P3845">
        <v>2691.46</v>
      </c>
      <c r="Q3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45">
        <v>10765.84</v>
      </c>
      <c r="S3845" t="s">
        <v>31</v>
      </c>
      <c r="T3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45" t="str">
        <f>VLOOKUP(ventas_starbucks_2025[[#This Row],[canal_compra]],cambio_canal_compra[#All],2,0)</f>
        <v>Entrega domicilio</v>
      </c>
      <c r="V3845" t="s">
        <v>16</v>
      </c>
      <c r="W3845" t="str">
        <f>VLOOKUP(ventas_starbucks_2025[[#This Row],[método_pago]],cambio_metodo_pago[#All],2,0)</f>
        <v>Tarjeta</v>
      </c>
      <c r="X3845" t="s">
        <v>7</v>
      </c>
      <c r="Y3845">
        <v>15</v>
      </c>
      <c r="Z3845" t="str">
        <f>VLOOKUP(ventas_starbucks_2025[[#This Row],[promoción_aplicada5]],promocion_cambiar[#All],2,0)</f>
        <v>2x1</v>
      </c>
      <c r="AA3845" t="s">
        <v>51</v>
      </c>
      <c r="AB3845" t="s">
        <v>9</v>
      </c>
      <c r="AC3845" t="s">
        <v>10</v>
      </c>
      <c r="AD3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5">
        <v>6.2</v>
      </c>
      <c r="AF3845">
        <v>4</v>
      </c>
      <c r="AG3845">
        <v>30</v>
      </c>
      <c r="AH3845">
        <v>26</v>
      </c>
    </row>
    <row r="3846" spans="1:34" x14ac:dyDescent="0.25">
      <c r="A3846" s="3" t="s">
        <v>3921</v>
      </c>
      <c r="B3846" s="1">
        <v>45751</v>
      </c>
      <c r="C3846" s="23">
        <f t="shared" si="300"/>
        <v>4</v>
      </c>
      <c r="D3846" s="23">
        <f t="shared" si="301"/>
        <v>5</v>
      </c>
      <c r="E3846" s="23" t="str">
        <f t="shared" si="302"/>
        <v>viernes</v>
      </c>
      <c r="F3846" s="23">
        <f t="shared" si="303"/>
        <v>4</v>
      </c>
      <c r="G3846" s="23" t="str">
        <f t="shared" si="304"/>
        <v>abril</v>
      </c>
      <c r="H3846" s="2">
        <v>0.67708333333333337</v>
      </c>
      <c r="I3846" t="s">
        <v>26</v>
      </c>
      <c r="J3846" t="str">
        <f>VLOOKUP(ventas_starbucks_2025[[#This Row],[sucursal]],cambio_sucursal[#All],2,0)</f>
        <v>Sucursal San Lorenzo 47</v>
      </c>
      <c r="K3846" t="s">
        <v>175</v>
      </c>
      <c r="L3846" t="s">
        <v>70</v>
      </c>
      <c r="M3846" t="s">
        <v>50</v>
      </c>
      <c r="N3846" t="str">
        <f>IFERROR(VLOOKUP(ventas_starbucks_2025[[#This Row],[tamaño_sucio]],cambio_tamaño[#All],2,0),"Tamaño único")</f>
        <v>Mediano</v>
      </c>
      <c r="O3846">
        <v>4</v>
      </c>
      <c r="P3846">
        <v>1567.78</v>
      </c>
      <c r="Q3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6">
        <v>6271.12</v>
      </c>
      <c r="S3846" t="s">
        <v>31</v>
      </c>
      <c r="T3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46" t="str">
        <f>VLOOKUP(ventas_starbucks_2025[[#This Row],[canal_compra]],cambio_canal_compra[#All],2,0)</f>
        <v>Entrega domicilio</v>
      </c>
      <c r="V3846" t="s">
        <v>16</v>
      </c>
      <c r="W3846" t="str">
        <f>VLOOKUP(ventas_starbucks_2025[[#This Row],[método_pago]],cambio_metodo_pago[#All],2,0)</f>
        <v>Tarjeta</v>
      </c>
      <c r="X3846" t="s">
        <v>22</v>
      </c>
      <c r="Y3846">
        <v>0</v>
      </c>
      <c r="Z3846" t="str">
        <f>VLOOKUP(ventas_starbucks_2025[[#This Row],[promoción_aplicada5]],promocion_cambiar[#All],2,0)</f>
        <v>Ninguna</v>
      </c>
      <c r="AA3846" t="s">
        <v>17</v>
      </c>
      <c r="AB3846" t="s">
        <v>29</v>
      </c>
      <c r="AC3846" t="s">
        <v>24</v>
      </c>
      <c r="AD3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46">
        <v>2.8</v>
      </c>
      <c r="AF3846">
        <v>2</v>
      </c>
      <c r="AG3846">
        <v>22</v>
      </c>
      <c r="AH3846">
        <v>18</v>
      </c>
    </row>
    <row r="3847" spans="1:34" x14ac:dyDescent="0.25">
      <c r="A3847" s="3" t="s">
        <v>3922</v>
      </c>
      <c r="B3847" s="1">
        <v>45686</v>
      </c>
      <c r="C3847" s="23">
        <f t="shared" si="300"/>
        <v>29</v>
      </c>
      <c r="D3847" s="23">
        <f t="shared" si="301"/>
        <v>3</v>
      </c>
      <c r="E3847" s="1" t="str">
        <f t="shared" si="302"/>
        <v>miércoles</v>
      </c>
      <c r="F3847" s="23">
        <f t="shared" si="303"/>
        <v>1</v>
      </c>
      <c r="G3847" s="1" t="str">
        <f t="shared" si="304"/>
        <v>enero</v>
      </c>
      <c r="H3847" s="2">
        <v>0.72430555555555554</v>
      </c>
      <c r="I3847" t="s">
        <v>1</v>
      </c>
      <c r="J3847" t="str">
        <f>VLOOKUP(ventas_starbucks_2025[[#This Row],[sucursal]],cambio_sucursal[#All],2,0)</f>
        <v>Sucursal Nueva Córdoba</v>
      </c>
      <c r="K3847" t="s">
        <v>58</v>
      </c>
      <c r="L3847" t="s">
        <v>39</v>
      </c>
      <c r="M3847" t="s">
        <v>4</v>
      </c>
      <c r="N3847" t="str">
        <f>IFERROR(VLOOKUP(ventas_starbucks_2025[[#This Row],[tamaño_sucio]],cambio_tamaño[#All],2,0),"Tamaño único")</f>
        <v>Tamaño único</v>
      </c>
      <c r="O3847">
        <v>2</v>
      </c>
      <c r="P3847">
        <v>1133.8399999999999</v>
      </c>
      <c r="Q3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7">
        <v>2267.6799999999998</v>
      </c>
      <c r="S3847" t="s">
        <v>5</v>
      </c>
      <c r="T3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7" t="str">
        <f>VLOOKUP(ventas_starbucks_2025[[#This Row],[canal_compra]],cambio_canal_compra[#All],2,0)</f>
        <v>En tienda</v>
      </c>
      <c r="V3847" t="s">
        <v>40</v>
      </c>
      <c r="W3847" t="str">
        <f>VLOOKUP(ventas_starbucks_2025[[#This Row],[método_pago]],cambio_metodo_pago[#All],2,0)</f>
        <v>Efectivo</v>
      </c>
      <c r="X3847" t="s">
        <v>22</v>
      </c>
      <c r="Y3847">
        <v>0</v>
      </c>
      <c r="Z3847" t="str">
        <f>VLOOKUP(ventas_starbucks_2025[[#This Row],[promoción_aplicada5]],promocion_cambiar[#All],2,0)</f>
        <v>Hora Feliz</v>
      </c>
      <c r="AA3847" t="s">
        <v>36</v>
      </c>
      <c r="AB3847" t="s">
        <v>23</v>
      </c>
      <c r="AC3847" t="s">
        <v>24</v>
      </c>
      <c r="AD3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47">
        <v>3.4</v>
      </c>
      <c r="AF3847">
        <v>4</v>
      </c>
      <c r="AG3847">
        <v>49</v>
      </c>
      <c r="AH3847">
        <v>47</v>
      </c>
    </row>
    <row r="3848" spans="1:34" x14ac:dyDescent="0.25">
      <c r="A3848" s="3" t="s">
        <v>3923</v>
      </c>
      <c r="B3848" s="1">
        <v>45688</v>
      </c>
      <c r="C3848" s="23">
        <f t="shared" si="300"/>
        <v>31</v>
      </c>
      <c r="D3848" s="23">
        <f t="shared" si="301"/>
        <v>5</v>
      </c>
      <c r="E3848" s="23" t="str">
        <f t="shared" si="302"/>
        <v>viernes</v>
      </c>
      <c r="F3848" s="23">
        <f t="shared" si="303"/>
        <v>1</v>
      </c>
      <c r="G3848" s="23" t="str">
        <f t="shared" si="304"/>
        <v>enero</v>
      </c>
      <c r="H3848" s="2">
        <v>0.64930555555555558</v>
      </c>
      <c r="I3848" t="s">
        <v>1</v>
      </c>
      <c r="J3848" t="str">
        <f>VLOOKUP(ventas_starbucks_2025[[#This Row],[sucursal]],cambio_sucursal[#All],2,0)</f>
        <v>Sucursal Nueva Córdoba</v>
      </c>
      <c r="K3848" t="s">
        <v>13</v>
      </c>
      <c r="L3848" t="s">
        <v>14</v>
      </c>
      <c r="M3848" t="s">
        <v>4</v>
      </c>
      <c r="N3848" t="str">
        <f>IFERROR(VLOOKUP(ventas_starbucks_2025[[#This Row],[tamaño_sucio]],cambio_tamaño[#All],2,0),"Tamaño único")</f>
        <v>Tamaño único</v>
      </c>
      <c r="O3848">
        <v>3</v>
      </c>
      <c r="P3848">
        <v>1836.24</v>
      </c>
      <c r="Q3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8">
        <v>5508.72</v>
      </c>
      <c r="S3848" t="s">
        <v>15</v>
      </c>
      <c r="T3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48" t="str">
        <f>VLOOKUP(ventas_starbucks_2025[[#This Row],[canal_compra]],cambio_canal_compra[#All],2,0)</f>
        <v>Para llevar</v>
      </c>
      <c r="V3848" t="s">
        <v>16</v>
      </c>
      <c r="W3848" t="str">
        <f>VLOOKUP(ventas_starbucks_2025[[#This Row],[método_pago]],cambio_metodo_pago[#All],2,0)</f>
        <v>Tarjeta</v>
      </c>
      <c r="X3848" t="s">
        <v>7</v>
      </c>
      <c r="Y3848">
        <v>0</v>
      </c>
      <c r="Z3848" t="str">
        <f>VLOOKUP(ventas_starbucks_2025[[#This Row],[promoción_aplicada5]],promocion_cambiar[#All],2,0)</f>
        <v>2x1</v>
      </c>
      <c r="AA3848" t="s">
        <v>51</v>
      </c>
      <c r="AB3848" t="s">
        <v>23</v>
      </c>
      <c r="AC3848" t="s">
        <v>10</v>
      </c>
      <c r="AD3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48">
        <v>14</v>
      </c>
      <c r="AF3848">
        <v>5</v>
      </c>
      <c r="AG3848">
        <v>41</v>
      </c>
      <c r="AH3848">
        <v>38</v>
      </c>
    </row>
    <row r="3849" spans="1:34" x14ac:dyDescent="0.25">
      <c r="A3849" s="3" t="s">
        <v>3924</v>
      </c>
      <c r="B3849" s="1">
        <v>45747</v>
      </c>
      <c r="C3849" s="23">
        <f t="shared" si="300"/>
        <v>31</v>
      </c>
      <c r="D3849" s="23">
        <f t="shared" si="301"/>
        <v>1</v>
      </c>
      <c r="E3849" s="23" t="str">
        <f t="shared" si="302"/>
        <v>lunes</v>
      </c>
      <c r="F3849" s="23">
        <f t="shared" si="303"/>
        <v>3</v>
      </c>
      <c r="G3849" s="23" t="str">
        <f t="shared" si="304"/>
        <v>marzo</v>
      </c>
      <c r="H3849" s="2">
        <v>0.37152777777777779</v>
      </c>
      <c r="I3849" t="s">
        <v>12</v>
      </c>
      <c r="J3849" t="str">
        <f>VLOOKUP(ventas_starbucks_2025[[#This Row],[sucursal]],cambio_sucursal[#All],2,0)</f>
        <v>Sucursal Córdoba Shopping</v>
      </c>
      <c r="K3849" t="s">
        <v>132</v>
      </c>
      <c r="L3849" t="s">
        <v>35</v>
      </c>
      <c r="M3849" t="s">
        <v>4</v>
      </c>
      <c r="N3849" t="str">
        <f>IFERROR(VLOOKUP(ventas_starbucks_2025[[#This Row],[tamaño_sucio]],cambio_tamaño[#All],2,0),"Tamaño único")</f>
        <v>Tamaño único</v>
      </c>
      <c r="O3849">
        <v>1</v>
      </c>
      <c r="P3849">
        <v>1404.51</v>
      </c>
      <c r="Q3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9">
        <v>1404.51</v>
      </c>
      <c r="S3849" t="s">
        <v>5</v>
      </c>
      <c r="T3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9" t="str">
        <f>VLOOKUP(ventas_starbucks_2025[[#This Row],[canal_compra]],cambio_canal_compra[#All],2,0)</f>
        <v>En tienda</v>
      </c>
      <c r="V3849" t="s">
        <v>40</v>
      </c>
      <c r="W3849" t="str">
        <f>VLOOKUP(ventas_starbucks_2025[[#This Row],[método_pago]],cambio_metodo_pago[#All],2,0)</f>
        <v>Efectivo</v>
      </c>
      <c r="X3849" t="s">
        <v>7</v>
      </c>
      <c r="Y3849">
        <v>10</v>
      </c>
      <c r="Z3849" t="str">
        <f>VLOOKUP(ventas_starbucks_2025[[#This Row],[promoción_aplicada5]],promocion_cambiar[#All],2,0)</f>
        <v>Combo</v>
      </c>
      <c r="AA3849" t="s">
        <v>8</v>
      </c>
      <c r="AB3849" t="s">
        <v>52</v>
      </c>
      <c r="AC3849" t="s">
        <v>24</v>
      </c>
      <c r="AD3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9">
        <v>5.7</v>
      </c>
      <c r="AF3849">
        <v>5</v>
      </c>
      <c r="AG3849">
        <v>18</v>
      </c>
      <c r="AH3849">
        <v>17</v>
      </c>
    </row>
    <row r="3850" spans="1:34" x14ac:dyDescent="0.25">
      <c r="A3850" s="3" t="s">
        <v>3925</v>
      </c>
      <c r="B3850" s="1">
        <v>45757</v>
      </c>
      <c r="C3850" s="23">
        <f t="shared" si="300"/>
        <v>10</v>
      </c>
      <c r="D3850" s="23">
        <f t="shared" si="301"/>
        <v>4</v>
      </c>
      <c r="E3850" s="23" t="str">
        <f t="shared" si="302"/>
        <v>jueves</v>
      </c>
      <c r="F3850" s="23">
        <f t="shared" si="303"/>
        <v>4</v>
      </c>
      <c r="G3850" s="23" t="str">
        <f t="shared" si="304"/>
        <v>abril</v>
      </c>
      <c r="H3850" s="2">
        <v>0.55902777777777779</v>
      </c>
      <c r="I3850" t="s">
        <v>1</v>
      </c>
      <c r="J3850" t="str">
        <f>VLOOKUP(ventas_starbucks_2025[[#This Row],[sucursal]],cambio_sucursal[#All],2,0)</f>
        <v>Sucursal Nueva Córdoba</v>
      </c>
      <c r="K3850" t="s">
        <v>89</v>
      </c>
      <c r="L3850" t="s">
        <v>90</v>
      </c>
      <c r="M3850" t="s">
        <v>4</v>
      </c>
      <c r="N3850" t="str">
        <f>IFERROR(VLOOKUP(ventas_starbucks_2025[[#This Row],[tamaño_sucio]],cambio_tamaño[#All],2,0),"Tamaño único")</f>
        <v>Tamaño único</v>
      </c>
      <c r="O3850">
        <v>5</v>
      </c>
      <c r="P3850">
        <v>1605.7</v>
      </c>
      <c r="Q3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0">
        <v>8028.5</v>
      </c>
      <c r="S3850" t="s">
        <v>31</v>
      </c>
      <c r="T3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50" t="str">
        <f>VLOOKUP(ventas_starbucks_2025[[#This Row],[canal_compra]],cambio_canal_compra[#All],2,0)</f>
        <v>Entrega domicilio</v>
      </c>
      <c r="V3850" t="s">
        <v>16</v>
      </c>
      <c r="W3850" t="str">
        <f>VLOOKUP(ventas_starbucks_2025[[#This Row],[método_pago]],cambio_metodo_pago[#All],2,0)</f>
        <v>Tarjeta</v>
      </c>
      <c r="X3850" t="s">
        <v>22</v>
      </c>
      <c r="Y3850">
        <v>0</v>
      </c>
      <c r="Z3850" t="str">
        <f>VLOOKUP(ventas_starbucks_2025[[#This Row],[promoción_aplicada5]],promocion_cambiar[#All],2,0)</f>
        <v>Combo</v>
      </c>
      <c r="AA3850" t="s">
        <v>8</v>
      </c>
      <c r="AB3850" t="s">
        <v>29</v>
      </c>
      <c r="AC3850" t="s">
        <v>24</v>
      </c>
      <c r="AD3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0">
        <v>9.3000000000000007</v>
      </c>
      <c r="AF3850">
        <v>4</v>
      </c>
      <c r="AG3850">
        <v>46</v>
      </c>
      <c r="AH3850">
        <v>41</v>
      </c>
    </row>
    <row r="3851" spans="1:34" x14ac:dyDescent="0.25">
      <c r="A3851" s="3" t="s">
        <v>3926</v>
      </c>
      <c r="B3851" s="1">
        <v>45749</v>
      </c>
      <c r="C3851" s="23">
        <f t="shared" si="300"/>
        <v>2</v>
      </c>
      <c r="D3851" s="23">
        <f t="shared" si="301"/>
        <v>3</v>
      </c>
      <c r="E3851" s="23" t="str">
        <f t="shared" si="302"/>
        <v>miércoles</v>
      </c>
      <c r="F3851" s="23">
        <f t="shared" si="303"/>
        <v>4</v>
      </c>
      <c r="G3851" s="23" t="str">
        <f t="shared" si="304"/>
        <v>abril</v>
      </c>
      <c r="H3851" s="2">
        <v>0.71805555555555556</v>
      </c>
      <c r="I3851" t="s">
        <v>57</v>
      </c>
      <c r="J3851" t="str">
        <f>VLOOKUP(ventas_starbucks_2025[[#This Row],[sucursal]],cambio_sucursal[#All],2,0)</f>
        <v>Sucursal Avda Colón</v>
      </c>
      <c r="K3851" t="s">
        <v>13</v>
      </c>
      <c r="L3851" t="s">
        <v>14</v>
      </c>
      <c r="M3851" t="s">
        <v>4</v>
      </c>
      <c r="N3851" t="str">
        <f>IFERROR(VLOOKUP(ventas_starbucks_2025[[#This Row],[tamaño_sucio]],cambio_tamaño[#All],2,0),"Tamaño único")</f>
        <v>Tamaño único</v>
      </c>
      <c r="O3851">
        <v>3</v>
      </c>
      <c r="P3851">
        <v>2117.79</v>
      </c>
      <c r="Q3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51">
        <v>6353.37</v>
      </c>
      <c r="S3851" t="s">
        <v>31</v>
      </c>
      <c r="T3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51" t="str">
        <f>VLOOKUP(ventas_starbucks_2025[[#This Row],[canal_compra]],cambio_canal_compra[#All],2,0)</f>
        <v>Entrega domicilio</v>
      </c>
      <c r="V3851" t="s">
        <v>40</v>
      </c>
      <c r="W3851" t="str">
        <f>VLOOKUP(ventas_starbucks_2025[[#This Row],[método_pago]],cambio_metodo_pago[#All],2,0)</f>
        <v>Efectivo</v>
      </c>
      <c r="X3851" t="s">
        <v>22</v>
      </c>
      <c r="Y3851">
        <v>0</v>
      </c>
      <c r="Z3851" t="str">
        <f>VLOOKUP(ventas_starbucks_2025[[#This Row],[promoción_aplicada5]],promocion_cambiar[#All],2,0)</f>
        <v>Hora Feliz</v>
      </c>
      <c r="AA3851" t="s">
        <v>36</v>
      </c>
      <c r="AB3851" t="s">
        <v>32</v>
      </c>
      <c r="AC3851" t="s">
        <v>41</v>
      </c>
      <c r="AD3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51">
        <v>11.6</v>
      </c>
      <c r="AF3851">
        <v>3</v>
      </c>
      <c r="AG3851">
        <v>17</v>
      </c>
      <c r="AH3851">
        <v>14</v>
      </c>
    </row>
    <row r="3852" spans="1:34" x14ac:dyDescent="0.25">
      <c r="A3852" s="3" t="s">
        <v>3927</v>
      </c>
      <c r="B3852" s="1">
        <v>45711</v>
      </c>
      <c r="C3852" s="23">
        <f t="shared" si="300"/>
        <v>23</v>
      </c>
      <c r="D3852" s="23">
        <f t="shared" si="301"/>
        <v>7</v>
      </c>
      <c r="E3852" s="23" t="str">
        <f t="shared" si="302"/>
        <v>domingo</v>
      </c>
      <c r="F3852" s="23">
        <f t="shared" si="303"/>
        <v>2</v>
      </c>
      <c r="G3852" s="23" t="str">
        <f t="shared" si="304"/>
        <v>febrero</v>
      </c>
      <c r="H3852" s="2">
        <v>0.72847222222222219</v>
      </c>
      <c r="I3852" t="s">
        <v>1</v>
      </c>
      <c r="J3852" t="str">
        <f>VLOOKUP(ventas_starbucks_2025[[#This Row],[sucursal]],cambio_sucursal[#All],2,0)</f>
        <v>Sucursal Nueva Córdoba</v>
      </c>
      <c r="K3852" t="s">
        <v>13</v>
      </c>
      <c r="L3852" t="s">
        <v>14</v>
      </c>
      <c r="M3852" t="s">
        <v>4</v>
      </c>
      <c r="N3852" t="str">
        <f>IFERROR(VLOOKUP(ventas_starbucks_2025[[#This Row],[tamaño_sucio]],cambio_tamaño[#All],2,0),"Tamaño único")</f>
        <v>Tamaño único</v>
      </c>
      <c r="O3852">
        <v>1</v>
      </c>
      <c r="P3852">
        <v>1947.02</v>
      </c>
      <c r="Q3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2">
        <v>1947.02</v>
      </c>
      <c r="S3852" t="s">
        <v>15</v>
      </c>
      <c r="T3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2" t="str">
        <f>VLOOKUP(ventas_starbucks_2025[[#This Row],[canal_compra]],cambio_canal_compra[#All],2,0)</f>
        <v>Para llevar</v>
      </c>
      <c r="V3852" t="s">
        <v>16</v>
      </c>
      <c r="W3852" t="str">
        <f>VLOOKUP(ventas_starbucks_2025[[#This Row],[método_pago]],cambio_metodo_pago[#All],2,0)</f>
        <v>Tarjeta</v>
      </c>
      <c r="X3852" t="s">
        <v>7</v>
      </c>
      <c r="Y3852">
        <v>10</v>
      </c>
      <c r="Z3852" t="str">
        <f>VLOOKUP(ventas_starbucks_2025[[#This Row],[promoción_aplicada5]],promocion_cambiar[#All],2,0)</f>
        <v>2x1</v>
      </c>
      <c r="AA3852" t="s">
        <v>51</v>
      </c>
      <c r="AB3852" t="s">
        <v>52</v>
      </c>
      <c r="AC3852" t="s">
        <v>24</v>
      </c>
      <c r="AD3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52">
        <v>2.1</v>
      </c>
      <c r="AF3852">
        <v>5</v>
      </c>
      <c r="AG3852">
        <v>22</v>
      </c>
      <c r="AH3852">
        <v>21</v>
      </c>
    </row>
    <row r="3853" spans="1:34" x14ac:dyDescent="0.25">
      <c r="A3853" s="3" t="s">
        <v>3928</v>
      </c>
      <c r="B3853" s="1">
        <v>45681</v>
      </c>
      <c r="C3853" s="23">
        <f t="shared" si="300"/>
        <v>24</v>
      </c>
      <c r="D3853" s="23">
        <f t="shared" si="301"/>
        <v>5</v>
      </c>
      <c r="E3853" s="23" t="str">
        <f t="shared" si="302"/>
        <v>viernes</v>
      </c>
      <c r="F3853" s="23">
        <f t="shared" si="303"/>
        <v>1</v>
      </c>
      <c r="G3853" s="23" t="str">
        <f t="shared" si="304"/>
        <v>enero</v>
      </c>
      <c r="H3853" s="2">
        <v>0.35833333333333334</v>
      </c>
      <c r="I3853" t="s">
        <v>57</v>
      </c>
      <c r="J3853" t="str">
        <f>VLOOKUP(ventas_starbucks_2025[[#This Row],[sucursal]],cambio_sucursal[#All],2,0)</f>
        <v>Sucursal Avda Colón</v>
      </c>
      <c r="K3853" t="s">
        <v>284</v>
      </c>
      <c r="L3853" t="s">
        <v>35</v>
      </c>
      <c r="M3853" t="s">
        <v>4</v>
      </c>
      <c r="N3853" t="str">
        <f>IFERROR(VLOOKUP(ventas_starbucks_2025[[#This Row],[tamaño_sucio]],cambio_tamaño[#All],2,0),"Tamaño único")</f>
        <v>Tamaño único</v>
      </c>
      <c r="O3853">
        <v>1</v>
      </c>
      <c r="P3853">
        <v>1130.1500000000001</v>
      </c>
      <c r="Q3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3">
        <v>1130.1500000000001</v>
      </c>
      <c r="S3853" t="s">
        <v>5</v>
      </c>
      <c r="T3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3" t="str">
        <f>VLOOKUP(ventas_starbucks_2025[[#This Row],[canal_compra]],cambio_canal_compra[#All],2,0)</f>
        <v>En tienda</v>
      </c>
      <c r="V3853" t="s">
        <v>6</v>
      </c>
      <c r="W3853" t="str">
        <f>VLOOKUP(ventas_starbucks_2025[[#This Row],[método_pago]],cambio_metodo_pago[#All],2,0)</f>
        <v>Aplicación móbil</v>
      </c>
      <c r="X3853" t="s">
        <v>7</v>
      </c>
      <c r="Y3853">
        <v>15</v>
      </c>
      <c r="Z3853" t="str">
        <f>VLOOKUP(ventas_starbucks_2025[[#This Row],[promoción_aplicada5]],promocion_cambiar[#All],2,0)</f>
        <v>Hora Feliz</v>
      </c>
      <c r="AA3853" t="s">
        <v>36</v>
      </c>
      <c r="AB3853" t="s">
        <v>52</v>
      </c>
      <c r="AC3853" t="s">
        <v>10</v>
      </c>
      <c r="AD3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53">
        <v>10.9</v>
      </c>
      <c r="AF3853">
        <v>4</v>
      </c>
      <c r="AG3853">
        <v>19</v>
      </c>
      <c r="AH3853">
        <v>18</v>
      </c>
    </row>
    <row r="3854" spans="1:34" x14ac:dyDescent="0.25">
      <c r="A3854" s="3" t="s">
        <v>3929</v>
      </c>
      <c r="B3854" s="1">
        <v>45729</v>
      </c>
      <c r="C3854" s="23">
        <f t="shared" si="300"/>
        <v>13</v>
      </c>
      <c r="D3854" s="23">
        <f t="shared" si="301"/>
        <v>4</v>
      </c>
      <c r="E3854" s="23" t="str">
        <f t="shared" si="302"/>
        <v>jueves</v>
      </c>
      <c r="F3854" s="23">
        <f t="shared" si="303"/>
        <v>3</v>
      </c>
      <c r="G3854" s="23" t="str">
        <f t="shared" si="304"/>
        <v>marzo</v>
      </c>
      <c r="H3854" s="2">
        <v>0.76041666666666663</v>
      </c>
      <c r="I3854" t="s">
        <v>26</v>
      </c>
      <c r="J3854" t="str">
        <f>VLOOKUP(ventas_starbucks_2025[[#This Row],[sucursal]],cambio_sucursal[#All],2,0)</f>
        <v>Sucursal San Lorenzo 47</v>
      </c>
      <c r="K3854" t="s">
        <v>13</v>
      </c>
      <c r="L3854" t="s">
        <v>14</v>
      </c>
      <c r="M3854" t="s">
        <v>4</v>
      </c>
      <c r="N3854" t="str">
        <f>IFERROR(VLOOKUP(ventas_starbucks_2025[[#This Row],[tamaño_sucio]],cambio_tamaño[#All],2,0),"Tamaño único")</f>
        <v>Tamaño único</v>
      </c>
      <c r="O3854">
        <v>1</v>
      </c>
      <c r="P3854">
        <v>2046.28</v>
      </c>
      <c r="Q3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54">
        <v>2046.28</v>
      </c>
      <c r="S3854" t="s">
        <v>31</v>
      </c>
      <c r="T3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4" t="str">
        <f>VLOOKUP(ventas_starbucks_2025[[#This Row],[canal_compra]],cambio_canal_compra[#All],2,0)</f>
        <v>Entrega domicilio</v>
      </c>
      <c r="V3854" t="s">
        <v>40</v>
      </c>
      <c r="W3854" t="str">
        <f>VLOOKUP(ventas_starbucks_2025[[#This Row],[método_pago]],cambio_metodo_pago[#All],2,0)</f>
        <v>Efectivo</v>
      </c>
      <c r="X3854" t="s">
        <v>22</v>
      </c>
      <c r="Y3854">
        <v>0</v>
      </c>
      <c r="Z3854" t="str">
        <f>VLOOKUP(ventas_starbucks_2025[[#This Row],[promoción_aplicada5]],promocion_cambiar[#All],2,0)</f>
        <v>Combo</v>
      </c>
      <c r="AA3854" t="s">
        <v>8</v>
      </c>
      <c r="AB3854" t="s">
        <v>18</v>
      </c>
      <c r="AC3854" t="s">
        <v>10</v>
      </c>
      <c r="AD3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54">
        <v>13</v>
      </c>
      <c r="AF3854">
        <v>2</v>
      </c>
      <c r="AG3854">
        <v>27</v>
      </c>
      <c r="AH3854">
        <v>26</v>
      </c>
    </row>
    <row r="3855" spans="1:34" x14ac:dyDescent="0.25">
      <c r="A3855" s="3" t="s">
        <v>3930</v>
      </c>
      <c r="B3855" s="1">
        <v>45726</v>
      </c>
      <c r="C3855" s="23">
        <f t="shared" si="300"/>
        <v>10</v>
      </c>
      <c r="D3855" s="23">
        <f t="shared" si="301"/>
        <v>1</v>
      </c>
      <c r="E3855" s="23" t="str">
        <f t="shared" si="302"/>
        <v>lunes</v>
      </c>
      <c r="F3855" s="23">
        <f t="shared" si="303"/>
        <v>3</v>
      </c>
      <c r="G3855" s="23" t="str">
        <f t="shared" si="304"/>
        <v>marzo</v>
      </c>
      <c r="H3855" s="2">
        <v>0.33194444444444443</v>
      </c>
      <c r="I3855" t="s">
        <v>12</v>
      </c>
      <c r="J3855" t="str">
        <f>VLOOKUP(ventas_starbucks_2025[[#This Row],[sucursal]],cambio_sucursal[#All],2,0)</f>
        <v>Sucursal Córdoba Shopping</v>
      </c>
      <c r="K3855" t="s">
        <v>27</v>
      </c>
      <c r="L3855" t="s">
        <v>28</v>
      </c>
      <c r="M3855" t="s">
        <v>4</v>
      </c>
      <c r="N3855" t="str">
        <f>IFERROR(VLOOKUP(ventas_starbucks_2025[[#This Row],[tamaño_sucio]],cambio_tamaño[#All],2,0),"Tamaño único")</f>
        <v>Tamaño único</v>
      </c>
      <c r="O3855">
        <v>3</v>
      </c>
      <c r="P3855">
        <v>2963.51</v>
      </c>
      <c r="Q3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55">
        <v>8890.5300000000007</v>
      </c>
      <c r="S3855" t="s">
        <v>5</v>
      </c>
      <c r="T3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55" t="str">
        <f>VLOOKUP(ventas_starbucks_2025[[#This Row],[canal_compra]],cambio_canal_compra[#All],2,0)</f>
        <v>En tienda</v>
      </c>
      <c r="V3855" t="s">
        <v>6</v>
      </c>
      <c r="W3855" t="str">
        <f>VLOOKUP(ventas_starbucks_2025[[#This Row],[método_pago]],cambio_metodo_pago[#All],2,0)</f>
        <v>Aplicación móbil</v>
      </c>
      <c r="X3855" t="s">
        <v>7</v>
      </c>
      <c r="Y3855">
        <v>10</v>
      </c>
      <c r="Z3855" t="str">
        <f>VLOOKUP(ventas_starbucks_2025[[#This Row],[promoción_aplicada5]],promocion_cambiar[#All],2,0)</f>
        <v>2x1</v>
      </c>
      <c r="AA3855" t="s">
        <v>51</v>
      </c>
      <c r="AB3855" t="s">
        <v>52</v>
      </c>
      <c r="AC3855" t="s">
        <v>10</v>
      </c>
      <c r="AD3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55">
        <v>4.5999999999999996</v>
      </c>
      <c r="AF3855">
        <v>5</v>
      </c>
      <c r="AG3855">
        <v>13</v>
      </c>
      <c r="AH3855">
        <v>10</v>
      </c>
    </row>
    <row r="3856" spans="1:34" x14ac:dyDescent="0.25">
      <c r="A3856" s="3" t="s">
        <v>3931</v>
      </c>
      <c r="B3856" s="1">
        <v>45715</v>
      </c>
      <c r="C3856" s="23">
        <f t="shared" si="300"/>
        <v>27</v>
      </c>
      <c r="D3856" s="23">
        <f t="shared" si="301"/>
        <v>4</v>
      </c>
      <c r="E3856" s="23" t="str">
        <f t="shared" si="302"/>
        <v>jueves</v>
      </c>
      <c r="F3856" s="23">
        <f t="shared" si="303"/>
        <v>2</v>
      </c>
      <c r="G3856" s="23" t="str">
        <f t="shared" si="304"/>
        <v>febrero</v>
      </c>
      <c r="H3856" s="2">
        <v>0.41805555555555557</v>
      </c>
      <c r="I3856" t="s">
        <v>26</v>
      </c>
      <c r="J3856" t="str">
        <f>VLOOKUP(ventas_starbucks_2025[[#This Row],[sucursal]],cambio_sucursal[#All],2,0)</f>
        <v>Sucursal San Lorenzo 47</v>
      </c>
      <c r="K3856" t="s">
        <v>300</v>
      </c>
      <c r="L3856" t="s">
        <v>44</v>
      </c>
      <c r="M3856" t="s">
        <v>55</v>
      </c>
      <c r="N3856" t="str">
        <f>IFERROR(VLOOKUP(ventas_starbucks_2025[[#This Row],[tamaño_sucio]],cambio_tamaño[#All],2,0),"Tamaño único")</f>
        <v>Pequeño</v>
      </c>
      <c r="O3856">
        <v>2</v>
      </c>
      <c r="P3856">
        <v>1424.72</v>
      </c>
      <c r="Q3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6">
        <v>2849.44</v>
      </c>
      <c r="S3856" t="s">
        <v>31</v>
      </c>
      <c r="T3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6" t="str">
        <f>VLOOKUP(ventas_starbucks_2025[[#This Row],[canal_compra]],cambio_canal_compra[#All],2,0)</f>
        <v>Entrega domicilio</v>
      </c>
      <c r="V3856" t="s">
        <v>6</v>
      </c>
      <c r="W3856" t="str">
        <f>VLOOKUP(ventas_starbucks_2025[[#This Row],[método_pago]],cambio_metodo_pago[#All],2,0)</f>
        <v>Aplicación móbil</v>
      </c>
      <c r="X3856" t="s">
        <v>22</v>
      </c>
      <c r="Y3856">
        <v>0</v>
      </c>
      <c r="Z3856" t="str">
        <f>VLOOKUP(ventas_starbucks_2025[[#This Row],[promoción_aplicada5]],promocion_cambiar[#All],2,0)</f>
        <v>2x1</v>
      </c>
      <c r="AA3856" t="s">
        <v>51</v>
      </c>
      <c r="AB3856" t="s">
        <v>29</v>
      </c>
      <c r="AC3856" t="s">
        <v>24</v>
      </c>
      <c r="AD3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6">
        <v>5.3</v>
      </c>
      <c r="AF3856">
        <v>3</v>
      </c>
      <c r="AG3856">
        <v>41</v>
      </c>
      <c r="AH3856">
        <v>39</v>
      </c>
    </row>
    <row r="3857" spans="1:34" x14ac:dyDescent="0.25">
      <c r="A3857" s="3" t="s">
        <v>3932</v>
      </c>
      <c r="B3857" s="1">
        <v>45692</v>
      </c>
      <c r="C3857" s="23">
        <f t="shared" si="300"/>
        <v>4</v>
      </c>
      <c r="D3857" s="23">
        <f t="shared" si="301"/>
        <v>2</v>
      </c>
      <c r="E3857" s="23" t="str">
        <f t="shared" si="302"/>
        <v>martes</v>
      </c>
      <c r="F3857" s="23">
        <f t="shared" si="303"/>
        <v>2</v>
      </c>
      <c r="G3857" s="23" t="str">
        <f t="shared" si="304"/>
        <v>febrero</v>
      </c>
      <c r="H3857" s="2">
        <v>0.6333333333333333</v>
      </c>
      <c r="I3857" t="s">
        <v>1</v>
      </c>
      <c r="J3857" t="str">
        <f>VLOOKUP(ventas_starbucks_2025[[#This Row],[sucursal]],cambio_sucursal[#All],2,0)</f>
        <v>Sucursal Nueva Córdoba</v>
      </c>
      <c r="K3857" t="s">
        <v>27</v>
      </c>
      <c r="L3857" t="s">
        <v>28</v>
      </c>
      <c r="M3857" t="s">
        <v>4</v>
      </c>
      <c r="N3857" t="str">
        <f>IFERROR(VLOOKUP(ventas_starbucks_2025[[#This Row],[tamaño_sucio]],cambio_tamaño[#All],2,0),"Tamaño único")</f>
        <v>Tamaño único</v>
      </c>
      <c r="O3857">
        <v>5</v>
      </c>
      <c r="P3857">
        <v>2990.66</v>
      </c>
      <c r="Q3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57">
        <v>14953.3</v>
      </c>
      <c r="S3857" t="s">
        <v>15</v>
      </c>
      <c r="T3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57" t="str">
        <f>VLOOKUP(ventas_starbucks_2025[[#This Row],[canal_compra]],cambio_canal_compra[#All],2,0)</f>
        <v>Para llevar</v>
      </c>
      <c r="V3857" t="s">
        <v>6</v>
      </c>
      <c r="W3857" t="str">
        <f>VLOOKUP(ventas_starbucks_2025[[#This Row],[método_pago]],cambio_metodo_pago[#All],2,0)</f>
        <v>Aplicación móbil</v>
      </c>
      <c r="X3857" t="s">
        <v>7</v>
      </c>
      <c r="Y3857">
        <v>10</v>
      </c>
      <c r="Z3857" t="str">
        <f>VLOOKUP(ventas_starbucks_2025[[#This Row],[promoción_aplicada5]],promocion_cambiar[#All],2,0)</f>
        <v>Hora Feliz</v>
      </c>
      <c r="AA3857" t="s">
        <v>36</v>
      </c>
      <c r="AB3857" t="s">
        <v>52</v>
      </c>
      <c r="AC3857" t="s">
        <v>10</v>
      </c>
      <c r="AD3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7">
        <v>8.9</v>
      </c>
      <c r="AF3857">
        <v>5</v>
      </c>
      <c r="AG3857">
        <v>15</v>
      </c>
      <c r="AH3857">
        <v>10</v>
      </c>
    </row>
    <row r="3858" spans="1:34" x14ac:dyDescent="0.25">
      <c r="A3858" s="3" t="s">
        <v>3933</v>
      </c>
      <c r="B3858" s="1">
        <v>45694</v>
      </c>
      <c r="C3858" s="23">
        <f t="shared" si="300"/>
        <v>6</v>
      </c>
      <c r="D3858" s="23">
        <f t="shared" si="301"/>
        <v>4</v>
      </c>
      <c r="E3858" s="23" t="str">
        <f t="shared" si="302"/>
        <v>jueves</v>
      </c>
      <c r="F3858" s="23">
        <f t="shared" si="303"/>
        <v>2</v>
      </c>
      <c r="G3858" s="23" t="str">
        <f t="shared" si="304"/>
        <v>febrero</v>
      </c>
      <c r="H3858" s="2">
        <v>0.42430555555555555</v>
      </c>
      <c r="I3858" t="s">
        <v>57</v>
      </c>
      <c r="J3858" t="str">
        <f>VLOOKUP(ventas_starbucks_2025[[#This Row],[sucursal]],cambio_sucursal[#All],2,0)</f>
        <v>Sucursal Avda Colón</v>
      </c>
      <c r="K3858" t="s">
        <v>27</v>
      </c>
      <c r="L3858" t="s">
        <v>28</v>
      </c>
      <c r="M3858" t="s">
        <v>4</v>
      </c>
      <c r="N3858" t="str">
        <f>IFERROR(VLOOKUP(ventas_starbucks_2025[[#This Row],[tamaño_sucio]],cambio_tamaño[#All],2,0),"Tamaño único")</f>
        <v>Tamaño único</v>
      </c>
      <c r="O3858">
        <v>2</v>
      </c>
      <c r="P3858">
        <v>2338.02</v>
      </c>
      <c r="Q3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58">
        <v>4676.04</v>
      </c>
      <c r="S3858" t="s">
        <v>5</v>
      </c>
      <c r="T3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8" t="str">
        <f>VLOOKUP(ventas_starbucks_2025[[#This Row],[canal_compra]],cambio_canal_compra[#All],2,0)</f>
        <v>En tienda</v>
      </c>
      <c r="V3858" t="s">
        <v>16</v>
      </c>
      <c r="W3858" t="str">
        <f>VLOOKUP(ventas_starbucks_2025[[#This Row],[método_pago]],cambio_metodo_pago[#All],2,0)</f>
        <v>Tarjeta</v>
      </c>
      <c r="X3858" t="s">
        <v>22</v>
      </c>
      <c r="Y3858">
        <v>0</v>
      </c>
      <c r="Z3858" t="str">
        <f>VLOOKUP(ventas_starbucks_2025[[#This Row],[promoción_aplicada5]],promocion_cambiar[#All],2,0)</f>
        <v>2x1</v>
      </c>
      <c r="AA3858" t="s">
        <v>51</v>
      </c>
      <c r="AB3858" t="s">
        <v>9</v>
      </c>
      <c r="AC3858" t="s">
        <v>41</v>
      </c>
      <c r="AD3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58">
        <v>12.6</v>
      </c>
      <c r="AF3858">
        <v>3</v>
      </c>
      <c r="AG3858">
        <v>22</v>
      </c>
      <c r="AH3858">
        <v>20</v>
      </c>
    </row>
    <row r="3859" spans="1:34" x14ac:dyDescent="0.25">
      <c r="A3859" s="3" t="s">
        <v>3934</v>
      </c>
      <c r="B3859" s="1">
        <v>45738</v>
      </c>
      <c r="C3859" s="23">
        <f t="shared" si="300"/>
        <v>22</v>
      </c>
      <c r="D3859" s="23">
        <f t="shared" si="301"/>
        <v>6</v>
      </c>
      <c r="E3859" s="23" t="str">
        <f t="shared" si="302"/>
        <v>sábado</v>
      </c>
      <c r="F3859" s="23">
        <f t="shared" si="303"/>
        <v>3</v>
      </c>
      <c r="G3859" s="23" t="str">
        <f t="shared" si="304"/>
        <v>marzo</v>
      </c>
      <c r="H3859" s="2">
        <v>0.30416666666666664</v>
      </c>
      <c r="I3859" t="s">
        <v>57</v>
      </c>
      <c r="J3859" t="str">
        <f>VLOOKUP(ventas_starbucks_2025[[#This Row],[sucursal]],cambio_sucursal[#All],2,0)</f>
        <v>Sucursal Avda Colón</v>
      </c>
      <c r="K3859" t="s">
        <v>20</v>
      </c>
      <c r="L3859" t="s">
        <v>21</v>
      </c>
      <c r="M3859" t="s">
        <v>4</v>
      </c>
      <c r="N3859" t="str">
        <f>IFERROR(VLOOKUP(ventas_starbucks_2025[[#This Row],[tamaño_sucio]],cambio_tamaño[#All],2,0),"Tamaño único")</f>
        <v>Tamaño único</v>
      </c>
      <c r="O3859">
        <v>1</v>
      </c>
      <c r="P3859">
        <v>702.91</v>
      </c>
      <c r="Q3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859">
        <v>702.91</v>
      </c>
      <c r="S3859" t="s">
        <v>5</v>
      </c>
      <c r="T3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9" t="str">
        <f>VLOOKUP(ventas_starbucks_2025[[#This Row],[canal_compra]],cambio_canal_compra[#All],2,0)</f>
        <v>En tienda</v>
      </c>
      <c r="V3859" t="s">
        <v>40</v>
      </c>
      <c r="W3859" t="str">
        <f>VLOOKUP(ventas_starbucks_2025[[#This Row],[método_pago]],cambio_metodo_pago[#All],2,0)</f>
        <v>Efectivo</v>
      </c>
      <c r="X3859" t="s">
        <v>22</v>
      </c>
      <c r="Y3859">
        <v>0</v>
      </c>
      <c r="Z3859" t="str">
        <f>VLOOKUP(ventas_starbucks_2025[[#This Row],[promoción_aplicada5]],promocion_cambiar[#All],2,0)</f>
        <v>2x1</v>
      </c>
      <c r="AA3859" t="s">
        <v>51</v>
      </c>
      <c r="AB3859" t="s">
        <v>52</v>
      </c>
      <c r="AC3859" t="s">
        <v>24</v>
      </c>
      <c r="AD3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9">
        <v>8.9</v>
      </c>
      <c r="AF3859">
        <v>4</v>
      </c>
      <c r="AG3859">
        <v>28</v>
      </c>
      <c r="AH3859">
        <v>27</v>
      </c>
    </row>
    <row r="3860" spans="1:34" x14ac:dyDescent="0.25">
      <c r="A3860" s="3" t="s">
        <v>3935</v>
      </c>
      <c r="B3860" s="1">
        <v>45682</v>
      </c>
      <c r="C3860" s="23">
        <f t="shared" si="300"/>
        <v>25</v>
      </c>
      <c r="D3860" s="23">
        <f t="shared" si="301"/>
        <v>6</v>
      </c>
      <c r="E3860" s="1" t="str">
        <f t="shared" si="302"/>
        <v>sábado</v>
      </c>
      <c r="F3860" s="23">
        <f t="shared" si="303"/>
        <v>1</v>
      </c>
      <c r="G3860" s="1" t="str">
        <f t="shared" si="304"/>
        <v>enero</v>
      </c>
      <c r="H3860" s="2">
        <v>0.34652777777777777</v>
      </c>
      <c r="I3860" t="s">
        <v>12</v>
      </c>
      <c r="J3860" t="str">
        <f>VLOOKUP(ventas_starbucks_2025[[#This Row],[sucursal]],cambio_sucursal[#All],2,0)</f>
        <v>Sucursal Córdoba Shopping</v>
      </c>
      <c r="K3860" t="s">
        <v>48</v>
      </c>
      <c r="L3860" t="s">
        <v>49</v>
      </c>
      <c r="M3860" t="s">
        <v>45</v>
      </c>
      <c r="N3860" t="str">
        <f>IFERROR(VLOOKUP(ventas_starbucks_2025[[#This Row],[tamaño_sucio]],cambio_tamaño[#All],2,0),"Tamaño único")</f>
        <v>Grande</v>
      </c>
      <c r="O3860">
        <v>2</v>
      </c>
      <c r="P3860">
        <v>1652.16</v>
      </c>
      <c r="Q3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0">
        <v>3304.32</v>
      </c>
      <c r="S3860" t="s">
        <v>5</v>
      </c>
      <c r="T3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0" t="str">
        <f>VLOOKUP(ventas_starbucks_2025[[#This Row],[canal_compra]],cambio_canal_compra[#All],2,0)</f>
        <v>En tienda</v>
      </c>
      <c r="V3860" t="s">
        <v>6</v>
      </c>
      <c r="W3860" t="str">
        <f>VLOOKUP(ventas_starbucks_2025[[#This Row],[método_pago]],cambio_metodo_pago[#All],2,0)</f>
        <v>Aplicación móbil</v>
      </c>
      <c r="X3860" t="s">
        <v>7</v>
      </c>
      <c r="Y3860">
        <v>15</v>
      </c>
      <c r="Z3860" t="str">
        <f>VLOOKUP(ventas_starbucks_2025[[#This Row],[promoción_aplicada5]],promocion_cambiar[#All],2,0)</f>
        <v>Hora Feliz</v>
      </c>
      <c r="AA3860" t="s">
        <v>36</v>
      </c>
      <c r="AB3860" t="s">
        <v>32</v>
      </c>
      <c r="AC3860" t="s">
        <v>10</v>
      </c>
      <c r="AD3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0">
        <v>5.6</v>
      </c>
      <c r="AF3860">
        <v>4</v>
      </c>
      <c r="AG3860">
        <v>32</v>
      </c>
      <c r="AH3860">
        <v>30</v>
      </c>
    </row>
    <row r="3861" spans="1:34" x14ac:dyDescent="0.25">
      <c r="A3861" s="3" t="s">
        <v>3936</v>
      </c>
      <c r="B3861" s="1">
        <v>45683</v>
      </c>
      <c r="C3861" s="23">
        <f t="shared" si="300"/>
        <v>26</v>
      </c>
      <c r="D3861" s="23">
        <f t="shared" si="301"/>
        <v>7</v>
      </c>
      <c r="E3861" s="23" t="str">
        <f t="shared" si="302"/>
        <v>domingo</v>
      </c>
      <c r="F3861" s="23">
        <f t="shared" si="303"/>
        <v>1</v>
      </c>
      <c r="G3861" s="23" t="str">
        <f t="shared" si="304"/>
        <v>enero</v>
      </c>
      <c r="H3861" s="2">
        <v>0.87291666666666667</v>
      </c>
      <c r="I3861" t="s">
        <v>57</v>
      </c>
      <c r="J3861" t="str">
        <f>VLOOKUP(ventas_starbucks_2025[[#This Row],[sucursal]],cambio_sucursal[#All],2,0)</f>
        <v>Sucursal Avda Colón</v>
      </c>
      <c r="K3861" t="s">
        <v>209</v>
      </c>
      <c r="L3861" t="s">
        <v>44</v>
      </c>
      <c r="M3861" t="s">
        <v>62</v>
      </c>
      <c r="N3861" t="str">
        <f>IFERROR(VLOOKUP(ventas_starbucks_2025[[#This Row],[tamaño_sucio]],cambio_tamaño[#All],2,0),"Tamaño único")</f>
        <v>Extra-Grande</v>
      </c>
      <c r="O3861">
        <v>5</v>
      </c>
      <c r="P3861">
        <v>1326.79</v>
      </c>
      <c r="Q3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1">
        <v>6633.95</v>
      </c>
      <c r="S3861" t="s">
        <v>15</v>
      </c>
      <c r="T3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61" t="str">
        <f>VLOOKUP(ventas_starbucks_2025[[#This Row],[canal_compra]],cambio_canal_compra[#All],2,0)</f>
        <v>Para llevar</v>
      </c>
      <c r="V3861" t="s">
        <v>40</v>
      </c>
      <c r="W3861" t="str">
        <f>VLOOKUP(ventas_starbucks_2025[[#This Row],[método_pago]],cambio_metodo_pago[#All],2,0)</f>
        <v>Efectivo</v>
      </c>
      <c r="X3861" t="s">
        <v>7</v>
      </c>
      <c r="Y3861">
        <v>0</v>
      </c>
      <c r="Z3861" t="str">
        <f>VLOOKUP(ventas_starbucks_2025[[#This Row],[promoción_aplicada5]],promocion_cambiar[#All],2,0)</f>
        <v>2x1</v>
      </c>
      <c r="AA3861" t="s">
        <v>51</v>
      </c>
      <c r="AB3861" t="s">
        <v>23</v>
      </c>
      <c r="AC3861" t="s">
        <v>10</v>
      </c>
      <c r="AD3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61">
        <v>10.9</v>
      </c>
      <c r="AF3861">
        <v>3</v>
      </c>
      <c r="AG3861">
        <v>33</v>
      </c>
      <c r="AH3861">
        <v>28</v>
      </c>
    </row>
    <row r="3862" spans="1:34" x14ac:dyDescent="0.25">
      <c r="A3862" s="3" t="s">
        <v>3937</v>
      </c>
      <c r="B3862" s="1">
        <v>45697</v>
      </c>
      <c r="C3862" s="23">
        <f t="shared" si="300"/>
        <v>9</v>
      </c>
      <c r="D3862" s="23">
        <f t="shared" si="301"/>
        <v>7</v>
      </c>
      <c r="E3862" s="23" t="str">
        <f t="shared" si="302"/>
        <v>domingo</v>
      </c>
      <c r="F3862" s="23">
        <f t="shared" si="303"/>
        <v>2</v>
      </c>
      <c r="G3862" s="23" t="str">
        <f t="shared" si="304"/>
        <v>febrero</v>
      </c>
      <c r="H3862" s="2">
        <v>0.84930555555555554</v>
      </c>
      <c r="I3862" t="s">
        <v>1</v>
      </c>
      <c r="J3862" t="str">
        <f>VLOOKUP(ventas_starbucks_2025[[#This Row],[sucursal]],cambio_sucursal[#All],2,0)</f>
        <v>Sucursal Nueva Córdoba</v>
      </c>
      <c r="K3862" t="s">
        <v>54</v>
      </c>
      <c r="L3862" t="s">
        <v>44</v>
      </c>
      <c r="M3862" t="s">
        <v>62</v>
      </c>
      <c r="N3862" t="str">
        <f>IFERROR(VLOOKUP(ventas_starbucks_2025[[#This Row],[tamaño_sucio]],cambio_tamaño[#All],2,0),"Tamaño único")</f>
        <v>Extra-Grande</v>
      </c>
      <c r="O3862">
        <v>1</v>
      </c>
      <c r="P3862">
        <v>1691.79</v>
      </c>
      <c r="Q3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2">
        <v>1691.79</v>
      </c>
      <c r="S3862" t="s">
        <v>31</v>
      </c>
      <c r="T3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2" t="str">
        <f>VLOOKUP(ventas_starbucks_2025[[#This Row],[canal_compra]],cambio_canal_compra[#All],2,0)</f>
        <v>Entrega domicilio</v>
      </c>
      <c r="V3862" t="s">
        <v>6</v>
      </c>
      <c r="W3862" t="str">
        <f>VLOOKUP(ventas_starbucks_2025[[#This Row],[método_pago]],cambio_metodo_pago[#All],2,0)</f>
        <v>Aplicación móbil</v>
      </c>
      <c r="X3862" t="s">
        <v>22</v>
      </c>
      <c r="Y3862">
        <v>0</v>
      </c>
      <c r="Z3862" t="str">
        <f>VLOOKUP(ventas_starbucks_2025[[#This Row],[promoción_aplicada5]],promocion_cambiar[#All],2,0)</f>
        <v>Hora Feliz</v>
      </c>
      <c r="AA3862" t="s">
        <v>36</v>
      </c>
      <c r="AB3862" t="s">
        <v>23</v>
      </c>
      <c r="AC3862" t="s">
        <v>41</v>
      </c>
      <c r="AD3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62">
        <v>4.9000000000000004</v>
      </c>
      <c r="AF3862">
        <v>4</v>
      </c>
      <c r="AG3862">
        <v>31</v>
      </c>
      <c r="AH3862">
        <v>30</v>
      </c>
    </row>
    <row r="3863" spans="1:34" x14ac:dyDescent="0.25">
      <c r="A3863" s="3" t="s">
        <v>3938</v>
      </c>
      <c r="B3863" s="1">
        <v>45740</v>
      </c>
      <c r="C3863" s="23">
        <f t="shared" si="300"/>
        <v>24</v>
      </c>
      <c r="D3863" s="23">
        <f t="shared" si="301"/>
        <v>1</v>
      </c>
      <c r="E3863" s="23" t="str">
        <f t="shared" si="302"/>
        <v>lunes</v>
      </c>
      <c r="F3863" s="23">
        <f t="shared" si="303"/>
        <v>3</v>
      </c>
      <c r="G3863" s="23" t="str">
        <f t="shared" si="304"/>
        <v>marzo</v>
      </c>
      <c r="H3863" s="2">
        <v>0.78333333333333333</v>
      </c>
      <c r="I3863" t="s">
        <v>1</v>
      </c>
      <c r="J3863" t="str">
        <f>VLOOKUP(ventas_starbucks_2025[[#This Row],[sucursal]],cambio_sucursal[#All],2,0)</f>
        <v>Sucursal Nueva Córdoba</v>
      </c>
      <c r="K3863" t="s">
        <v>27</v>
      </c>
      <c r="L3863" t="s">
        <v>28</v>
      </c>
      <c r="M3863" t="s">
        <v>4</v>
      </c>
      <c r="N3863" t="str">
        <f>IFERROR(VLOOKUP(ventas_starbucks_2025[[#This Row],[tamaño_sucio]],cambio_tamaño[#All],2,0),"Tamaño único")</f>
        <v>Tamaño único</v>
      </c>
      <c r="O3863">
        <v>1</v>
      </c>
      <c r="P3863">
        <v>2285.7399999999998</v>
      </c>
      <c r="Q3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63">
        <v>2285.7399999999998</v>
      </c>
      <c r="S3863" t="s">
        <v>5</v>
      </c>
      <c r="T3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3" t="str">
        <f>VLOOKUP(ventas_starbucks_2025[[#This Row],[canal_compra]],cambio_canal_compra[#All],2,0)</f>
        <v>En tienda</v>
      </c>
      <c r="V3863" t="s">
        <v>16</v>
      </c>
      <c r="W3863" t="str">
        <f>VLOOKUP(ventas_starbucks_2025[[#This Row],[método_pago]],cambio_metodo_pago[#All],2,0)</f>
        <v>Tarjeta</v>
      </c>
      <c r="X3863" t="s">
        <v>7</v>
      </c>
      <c r="Y3863">
        <v>15</v>
      </c>
      <c r="Z3863" t="str">
        <f>VLOOKUP(ventas_starbucks_2025[[#This Row],[promoción_aplicada5]],promocion_cambiar[#All],2,0)</f>
        <v>Hora Feliz</v>
      </c>
      <c r="AA3863" t="s">
        <v>36</v>
      </c>
      <c r="AB3863" t="s">
        <v>23</v>
      </c>
      <c r="AC3863" t="s">
        <v>10</v>
      </c>
      <c r="AD3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63">
        <v>13.6</v>
      </c>
      <c r="AF3863">
        <v>1</v>
      </c>
      <c r="AG3863">
        <v>45</v>
      </c>
      <c r="AH3863">
        <v>44</v>
      </c>
    </row>
    <row r="3864" spans="1:34" x14ac:dyDescent="0.25">
      <c r="A3864" s="3" t="s">
        <v>3939</v>
      </c>
      <c r="B3864" s="1">
        <v>45722</v>
      </c>
      <c r="C3864" s="23">
        <f t="shared" si="300"/>
        <v>6</v>
      </c>
      <c r="D3864" s="23">
        <f t="shared" si="301"/>
        <v>4</v>
      </c>
      <c r="E3864" s="1" t="str">
        <f t="shared" si="302"/>
        <v>jueves</v>
      </c>
      <c r="F3864" s="23">
        <f t="shared" si="303"/>
        <v>3</v>
      </c>
      <c r="G3864" s="1" t="str">
        <f t="shared" si="304"/>
        <v>marzo</v>
      </c>
      <c r="H3864" s="2">
        <v>0.32916666666666666</v>
      </c>
      <c r="I3864" t="s">
        <v>1</v>
      </c>
      <c r="J3864" t="str">
        <f>VLOOKUP(ventas_starbucks_2025[[#This Row],[sucursal]],cambio_sucursal[#All],2,0)</f>
        <v>Sucursal Nueva Córdoba</v>
      </c>
      <c r="K3864" t="s">
        <v>130</v>
      </c>
      <c r="L3864" t="s">
        <v>65</v>
      </c>
      <c r="M3864" t="s">
        <v>4</v>
      </c>
      <c r="N3864" t="str">
        <f>IFERROR(VLOOKUP(ventas_starbucks_2025[[#This Row],[tamaño_sucio]],cambio_tamaño[#All],2,0),"Tamaño único")</f>
        <v>Tamaño único</v>
      </c>
      <c r="O3864">
        <v>5</v>
      </c>
      <c r="P3864">
        <v>1558.89</v>
      </c>
      <c r="Q3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4">
        <v>7794.45</v>
      </c>
      <c r="S3864" t="s">
        <v>31</v>
      </c>
      <c r="T3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64" t="str">
        <f>VLOOKUP(ventas_starbucks_2025[[#This Row],[canal_compra]],cambio_canal_compra[#All],2,0)</f>
        <v>Entrega domicilio</v>
      </c>
      <c r="V3864" t="s">
        <v>6</v>
      </c>
      <c r="W3864" t="str">
        <f>VLOOKUP(ventas_starbucks_2025[[#This Row],[método_pago]],cambio_metodo_pago[#All],2,0)</f>
        <v>Aplicación móbil</v>
      </c>
      <c r="X3864" t="s">
        <v>7</v>
      </c>
      <c r="Y3864">
        <v>15</v>
      </c>
      <c r="Z3864" t="str">
        <f>VLOOKUP(ventas_starbucks_2025[[#This Row],[promoción_aplicada5]],promocion_cambiar[#All],2,0)</f>
        <v>Hora Feliz</v>
      </c>
      <c r="AA3864" t="s">
        <v>36</v>
      </c>
      <c r="AB3864" t="s">
        <v>52</v>
      </c>
      <c r="AC3864" t="s">
        <v>24</v>
      </c>
      <c r="AD3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64">
        <v>12.2</v>
      </c>
      <c r="AF3864">
        <v>2</v>
      </c>
      <c r="AG3864">
        <v>45</v>
      </c>
      <c r="AH3864">
        <v>40</v>
      </c>
    </row>
    <row r="3865" spans="1:34" x14ac:dyDescent="0.25">
      <c r="A3865" s="3" t="s">
        <v>3940</v>
      </c>
      <c r="B3865" s="1">
        <v>45659</v>
      </c>
      <c r="C3865" s="23">
        <f t="shared" si="300"/>
        <v>2</v>
      </c>
      <c r="D3865" s="23">
        <f t="shared" si="301"/>
        <v>4</v>
      </c>
      <c r="E3865" s="1" t="str">
        <f t="shared" si="302"/>
        <v>jueves</v>
      </c>
      <c r="F3865" s="23">
        <f t="shared" si="303"/>
        <v>1</v>
      </c>
      <c r="G3865" s="1" t="str">
        <f t="shared" si="304"/>
        <v>enero</v>
      </c>
      <c r="H3865" s="2">
        <v>0.73263888888888884</v>
      </c>
      <c r="I3865" t="s">
        <v>1</v>
      </c>
      <c r="J3865" t="str">
        <f>VLOOKUP(ventas_starbucks_2025[[#This Row],[sucursal]],cambio_sucursal[#All],2,0)</f>
        <v>Sucursal Nueva Córdoba</v>
      </c>
      <c r="K3865" t="s">
        <v>48</v>
      </c>
      <c r="L3865" t="s">
        <v>49</v>
      </c>
      <c r="M3865" t="s">
        <v>45</v>
      </c>
      <c r="N3865" t="str">
        <f>IFERROR(VLOOKUP(ventas_starbucks_2025[[#This Row],[tamaño_sucio]],cambio_tamaño[#All],2,0),"Tamaño único")</f>
        <v>Grande</v>
      </c>
      <c r="O3865">
        <v>2</v>
      </c>
      <c r="P3865">
        <v>2039.22</v>
      </c>
      <c r="Q3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65">
        <v>4078.44</v>
      </c>
      <c r="S3865" t="s">
        <v>31</v>
      </c>
      <c r="T3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5" t="str">
        <f>VLOOKUP(ventas_starbucks_2025[[#This Row],[canal_compra]],cambio_canal_compra[#All],2,0)</f>
        <v>Entrega domicilio</v>
      </c>
      <c r="V3865" t="s">
        <v>6</v>
      </c>
      <c r="W3865" t="str">
        <f>VLOOKUP(ventas_starbucks_2025[[#This Row],[método_pago]],cambio_metodo_pago[#All],2,0)</f>
        <v>Aplicación móbil</v>
      </c>
      <c r="X3865" t="s">
        <v>7</v>
      </c>
      <c r="Y3865">
        <v>10</v>
      </c>
      <c r="Z3865" t="str">
        <f>VLOOKUP(ventas_starbucks_2025[[#This Row],[promoción_aplicada5]],promocion_cambiar[#All],2,0)</f>
        <v>Hora Feliz</v>
      </c>
      <c r="AA3865" t="s">
        <v>36</v>
      </c>
      <c r="AB3865" t="s">
        <v>9</v>
      </c>
      <c r="AC3865" t="s">
        <v>24</v>
      </c>
      <c r="AD3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65">
        <v>10.5</v>
      </c>
      <c r="AF3865">
        <v>2</v>
      </c>
      <c r="AG3865">
        <v>24</v>
      </c>
      <c r="AH3865">
        <v>22</v>
      </c>
    </row>
    <row r="3866" spans="1:34" x14ac:dyDescent="0.25">
      <c r="A3866" s="3" t="s">
        <v>3941</v>
      </c>
      <c r="B3866" s="1">
        <v>45682</v>
      </c>
      <c r="C3866" s="23">
        <f t="shared" si="300"/>
        <v>25</v>
      </c>
      <c r="D3866" s="23">
        <f t="shared" si="301"/>
        <v>6</v>
      </c>
      <c r="E3866" s="23" t="str">
        <f t="shared" si="302"/>
        <v>sábado</v>
      </c>
      <c r="F3866" s="23">
        <f t="shared" si="303"/>
        <v>1</v>
      </c>
      <c r="G3866" s="23" t="str">
        <f t="shared" si="304"/>
        <v>enero</v>
      </c>
      <c r="H3866" s="2">
        <v>0.72361111111111109</v>
      </c>
      <c r="I3866" t="s">
        <v>26</v>
      </c>
      <c r="J3866" t="str">
        <f>VLOOKUP(ventas_starbucks_2025[[#This Row],[sucursal]],cambio_sucursal[#All],2,0)</f>
        <v>Sucursal San Lorenzo 47</v>
      </c>
      <c r="K3866" t="s">
        <v>74</v>
      </c>
      <c r="L3866" t="s">
        <v>70</v>
      </c>
      <c r="M3866" t="s">
        <v>50</v>
      </c>
      <c r="N3866" t="str">
        <f>IFERROR(VLOOKUP(ventas_starbucks_2025[[#This Row],[tamaño_sucio]],cambio_tamaño[#All],2,0),"Tamaño único")</f>
        <v>Mediano</v>
      </c>
      <c r="O3866">
        <v>3</v>
      </c>
      <c r="P3866">
        <v>1594.4</v>
      </c>
      <c r="Q3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6">
        <v>4783.2</v>
      </c>
      <c r="S3866" t="s">
        <v>31</v>
      </c>
      <c r="T3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6" t="str">
        <f>VLOOKUP(ventas_starbucks_2025[[#This Row],[canal_compra]],cambio_canal_compra[#All],2,0)</f>
        <v>Entrega domicilio</v>
      </c>
      <c r="V3866" t="s">
        <v>6</v>
      </c>
      <c r="W3866" t="str">
        <f>VLOOKUP(ventas_starbucks_2025[[#This Row],[método_pago]],cambio_metodo_pago[#All],2,0)</f>
        <v>Aplicación móbil</v>
      </c>
      <c r="X3866" t="s">
        <v>7</v>
      </c>
      <c r="Y3866">
        <v>15</v>
      </c>
      <c r="Z3866" t="str">
        <f>VLOOKUP(ventas_starbucks_2025[[#This Row],[promoción_aplicada5]],promocion_cambiar[#All],2,0)</f>
        <v>Hora Feliz</v>
      </c>
      <c r="AA3866" t="s">
        <v>36</v>
      </c>
      <c r="AB3866" t="s">
        <v>29</v>
      </c>
      <c r="AC3866" t="s">
        <v>10</v>
      </c>
      <c r="AD3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6">
        <v>6.6</v>
      </c>
      <c r="AF3866">
        <v>4</v>
      </c>
      <c r="AG3866">
        <v>11</v>
      </c>
      <c r="AH3866">
        <v>8</v>
      </c>
    </row>
    <row r="3867" spans="1:34" x14ac:dyDescent="0.25">
      <c r="A3867" s="3" t="s">
        <v>3942</v>
      </c>
      <c r="B3867" s="1">
        <v>45661</v>
      </c>
      <c r="C3867" s="23">
        <f t="shared" si="300"/>
        <v>4</v>
      </c>
      <c r="D3867" s="23">
        <f t="shared" si="301"/>
        <v>6</v>
      </c>
      <c r="E3867" s="23" t="str">
        <f t="shared" si="302"/>
        <v>sábado</v>
      </c>
      <c r="F3867" s="23">
        <f t="shared" si="303"/>
        <v>1</v>
      </c>
      <c r="G3867" s="23" t="str">
        <f t="shared" si="304"/>
        <v>enero</v>
      </c>
      <c r="H3867" s="2">
        <v>0.72569444444444442</v>
      </c>
      <c r="I3867" t="s">
        <v>57</v>
      </c>
      <c r="J3867" t="str">
        <f>VLOOKUP(ventas_starbucks_2025[[#This Row],[sucursal]],cambio_sucursal[#All],2,0)</f>
        <v>Sucursal Avda Colón</v>
      </c>
      <c r="K3867" t="s">
        <v>13</v>
      </c>
      <c r="L3867" t="s">
        <v>14</v>
      </c>
      <c r="M3867" t="s">
        <v>4</v>
      </c>
      <c r="N3867" t="str">
        <f>IFERROR(VLOOKUP(ventas_starbucks_2025[[#This Row],[tamaño_sucio]],cambio_tamaño[#All],2,0),"Tamaño único")</f>
        <v>Tamaño único</v>
      </c>
      <c r="O3867">
        <v>1</v>
      </c>
      <c r="P3867">
        <v>2059.71</v>
      </c>
      <c r="Q3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67">
        <v>2059.71</v>
      </c>
      <c r="S3867" t="s">
        <v>31</v>
      </c>
      <c r="T3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7" t="str">
        <f>VLOOKUP(ventas_starbucks_2025[[#This Row],[canal_compra]],cambio_canal_compra[#All],2,0)</f>
        <v>Entrega domicilio</v>
      </c>
      <c r="V3867" t="s">
        <v>40</v>
      </c>
      <c r="W3867" t="str">
        <f>VLOOKUP(ventas_starbucks_2025[[#This Row],[método_pago]],cambio_metodo_pago[#All],2,0)</f>
        <v>Efectivo</v>
      </c>
      <c r="X3867" t="s">
        <v>22</v>
      </c>
      <c r="Y3867">
        <v>0</v>
      </c>
      <c r="Z3867" t="str">
        <f>VLOOKUP(ventas_starbucks_2025[[#This Row],[promoción_aplicada5]],promocion_cambiar[#All],2,0)</f>
        <v>2x1</v>
      </c>
      <c r="AA3867" t="s">
        <v>51</v>
      </c>
      <c r="AB3867" t="s">
        <v>23</v>
      </c>
      <c r="AC3867" t="s">
        <v>24</v>
      </c>
      <c r="AD3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7">
        <v>8.1999999999999993</v>
      </c>
      <c r="AF3867">
        <v>3</v>
      </c>
      <c r="AG3867">
        <v>20</v>
      </c>
      <c r="AH3867">
        <v>19</v>
      </c>
    </row>
    <row r="3868" spans="1:34" x14ac:dyDescent="0.25">
      <c r="A3868" s="3" t="s">
        <v>3943</v>
      </c>
      <c r="B3868" s="1">
        <v>45669</v>
      </c>
      <c r="C3868" s="23">
        <f t="shared" si="300"/>
        <v>12</v>
      </c>
      <c r="D3868" s="23">
        <f t="shared" si="301"/>
        <v>7</v>
      </c>
      <c r="E3868" s="23" t="str">
        <f t="shared" si="302"/>
        <v>domingo</v>
      </c>
      <c r="F3868" s="23">
        <f t="shared" si="303"/>
        <v>1</v>
      </c>
      <c r="G3868" s="23" t="str">
        <f t="shared" si="304"/>
        <v>enero</v>
      </c>
      <c r="H3868" s="2">
        <v>0.40833333333333333</v>
      </c>
      <c r="I3868" t="s">
        <v>12</v>
      </c>
      <c r="J3868" t="str">
        <f>VLOOKUP(ventas_starbucks_2025[[#This Row],[sucursal]],cambio_sucursal[#All],2,0)</f>
        <v>Sucursal Córdoba Shopping</v>
      </c>
      <c r="K3868" t="s">
        <v>48</v>
      </c>
      <c r="L3868" t="s">
        <v>49</v>
      </c>
      <c r="M3868" t="s">
        <v>62</v>
      </c>
      <c r="N3868" t="str">
        <f>IFERROR(VLOOKUP(ventas_starbucks_2025[[#This Row],[tamaño_sucio]],cambio_tamaño[#All],2,0),"Tamaño único")</f>
        <v>Extra-Grande</v>
      </c>
      <c r="O3868">
        <v>5</v>
      </c>
      <c r="P3868">
        <v>1585.19</v>
      </c>
      <c r="Q3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8">
        <v>7925.95</v>
      </c>
      <c r="S3868" t="s">
        <v>15</v>
      </c>
      <c r="T3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68" t="str">
        <f>VLOOKUP(ventas_starbucks_2025[[#This Row],[canal_compra]],cambio_canal_compra[#All],2,0)</f>
        <v>Para llevar</v>
      </c>
      <c r="V3868" t="s">
        <v>40</v>
      </c>
      <c r="W3868" t="str">
        <f>VLOOKUP(ventas_starbucks_2025[[#This Row],[método_pago]],cambio_metodo_pago[#All],2,0)</f>
        <v>Efectivo</v>
      </c>
      <c r="X3868" t="s">
        <v>22</v>
      </c>
      <c r="Y3868">
        <v>0</v>
      </c>
      <c r="Z3868" t="str">
        <f>VLOOKUP(ventas_starbucks_2025[[#This Row],[promoción_aplicada5]],promocion_cambiar[#All],2,0)</f>
        <v>Hora Feliz</v>
      </c>
      <c r="AA3868" t="s">
        <v>36</v>
      </c>
      <c r="AB3868" t="s">
        <v>9</v>
      </c>
      <c r="AC3868" t="s">
        <v>41</v>
      </c>
      <c r="AD3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8">
        <v>8.9</v>
      </c>
      <c r="AF3868">
        <v>5</v>
      </c>
      <c r="AG3868">
        <v>49</v>
      </c>
      <c r="AH3868">
        <v>44</v>
      </c>
    </row>
    <row r="3869" spans="1:34" x14ac:dyDescent="0.25">
      <c r="A3869" s="3" t="s">
        <v>3944</v>
      </c>
      <c r="B3869" s="1">
        <v>45699</v>
      </c>
      <c r="C3869" s="23">
        <f t="shared" si="300"/>
        <v>11</v>
      </c>
      <c r="D3869" s="23">
        <f t="shared" si="301"/>
        <v>2</v>
      </c>
      <c r="E3869" s="23" t="str">
        <f t="shared" si="302"/>
        <v>martes</v>
      </c>
      <c r="F3869" s="23">
        <f t="shared" si="303"/>
        <v>2</v>
      </c>
      <c r="G3869" s="23" t="str">
        <f t="shared" si="304"/>
        <v>febrero</v>
      </c>
      <c r="H3869" s="2">
        <v>0.29166666666666669</v>
      </c>
      <c r="I3869" t="s">
        <v>26</v>
      </c>
      <c r="J3869" t="str">
        <f>VLOOKUP(ventas_starbucks_2025[[#This Row],[sucursal]],cambio_sucursal[#All],2,0)</f>
        <v>Sucursal San Lorenzo 47</v>
      </c>
      <c r="K3869" t="s">
        <v>38</v>
      </c>
      <c r="L3869" t="s">
        <v>39</v>
      </c>
      <c r="M3869" t="s">
        <v>4</v>
      </c>
      <c r="N3869" t="str">
        <f>IFERROR(VLOOKUP(ventas_starbucks_2025[[#This Row],[tamaño_sucio]],cambio_tamaño[#All],2,0),"Tamaño único")</f>
        <v>Tamaño único</v>
      </c>
      <c r="O3869">
        <v>5</v>
      </c>
      <c r="P3869">
        <v>1430.01</v>
      </c>
      <c r="Q3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9">
        <v>7150.05</v>
      </c>
      <c r="S3869" t="s">
        <v>15</v>
      </c>
      <c r="T3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69" t="str">
        <f>VLOOKUP(ventas_starbucks_2025[[#This Row],[canal_compra]],cambio_canal_compra[#All],2,0)</f>
        <v>Para llevar</v>
      </c>
      <c r="V3869" t="s">
        <v>6</v>
      </c>
      <c r="W3869" t="str">
        <f>VLOOKUP(ventas_starbucks_2025[[#This Row],[método_pago]],cambio_metodo_pago[#All],2,0)</f>
        <v>Aplicación móbil</v>
      </c>
      <c r="X3869" t="s">
        <v>7</v>
      </c>
      <c r="Y3869">
        <v>0</v>
      </c>
      <c r="Z3869" t="str">
        <f>VLOOKUP(ventas_starbucks_2025[[#This Row],[promoción_aplicada5]],promocion_cambiar[#All],2,0)</f>
        <v>Combo</v>
      </c>
      <c r="AA3869" t="s">
        <v>8</v>
      </c>
      <c r="AB3869" t="s">
        <v>29</v>
      </c>
      <c r="AC3869" t="s">
        <v>41</v>
      </c>
      <c r="AD3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9">
        <v>7.4</v>
      </c>
      <c r="AF3869">
        <v>4</v>
      </c>
      <c r="AG3869">
        <v>18</v>
      </c>
      <c r="AH3869">
        <v>13</v>
      </c>
    </row>
    <row r="3870" spans="1:34" x14ac:dyDescent="0.25">
      <c r="A3870" s="3" t="s">
        <v>3945</v>
      </c>
      <c r="B3870" s="1">
        <v>45696</v>
      </c>
      <c r="C3870" s="23">
        <f t="shared" si="300"/>
        <v>8</v>
      </c>
      <c r="D3870" s="23">
        <f t="shared" si="301"/>
        <v>6</v>
      </c>
      <c r="E3870" s="1" t="str">
        <f t="shared" si="302"/>
        <v>sábado</v>
      </c>
      <c r="F3870" s="23">
        <f t="shared" si="303"/>
        <v>2</v>
      </c>
      <c r="G3870" s="1" t="str">
        <f t="shared" si="304"/>
        <v>febrero</v>
      </c>
      <c r="H3870" s="2">
        <v>0.62777777777777777</v>
      </c>
      <c r="I3870" t="s">
        <v>57</v>
      </c>
      <c r="J3870" t="str">
        <f>VLOOKUP(ventas_starbucks_2025[[#This Row],[sucursal]],cambio_sucursal[#All],2,0)</f>
        <v>Sucursal Avda Colón</v>
      </c>
      <c r="K3870" t="s">
        <v>38</v>
      </c>
      <c r="L3870" t="s">
        <v>39</v>
      </c>
      <c r="M3870" t="s">
        <v>4</v>
      </c>
      <c r="N3870" t="str">
        <f>IFERROR(VLOOKUP(ventas_starbucks_2025[[#This Row],[tamaño_sucio]],cambio_tamaño[#All],2,0),"Tamaño único")</f>
        <v>Tamaño único</v>
      </c>
      <c r="O3870">
        <v>5</v>
      </c>
      <c r="P3870">
        <v>1594.5</v>
      </c>
      <c r="Q3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0">
        <v>7972.5</v>
      </c>
      <c r="S3870" t="s">
        <v>15</v>
      </c>
      <c r="T3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70" t="str">
        <f>VLOOKUP(ventas_starbucks_2025[[#This Row],[canal_compra]],cambio_canal_compra[#All],2,0)</f>
        <v>Para llevar</v>
      </c>
      <c r="V3870" t="s">
        <v>16</v>
      </c>
      <c r="W3870" t="str">
        <f>VLOOKUP(ventas_starbucks_2025[[#This Row],[método_pago]],cambio_metodo_pago[#All],2,0)</f>
        <v>Tarjeta</v>
      </c>
      <c r="X3870" t="s">
        <v>7</v>
      </c>
      <c r="Y3870">
        <v>0</v>
      </c>
      <c r="Z3870" t="str">
        <f>VLOOKUP(ventas_starbucks_2025[[#This Row],[promoción_aplicada5]],promocion_cambiar[#All],2,0)</f>
        <v>2x1</v>
      </c>
      <c r="AA3870" t="s">
        <v>51</v>
      </c>
      <c r="AB3870" t="s">
        <v>29</v>
      </c>
      <c r="AC3870" t="s">
        <v>10</v>
      </c>
      <c r="AD3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0">
        <v>9.9</v>
      </c>
      <c r="AF3870">
        <v>1</v>
      </c>
      <c r="AG3870">
        <v>38</v>
      </c>
      <c r="AH3870">
        <v>33</v>
      </c>
    </row>
    <row r="3871" spans="1:34" x14ac:dyDescent="0.25">
      <c r="A3871" s="3" t="s">
        <v>3946</v>
      </c>
      <c r="B3871" s="1">
        <v>45700</v>
      </c>
      <c r="C3871" s="23">
        <f t="shared" si="300"/>
        <v>12</v>
      </c>
      <c r="D3871" s="23">
        <f t="shared" si="301"/>
        <v>3</v>
      </c>
      <c r="E3871" s="23" t="str">
        <f t="shared" si="302"/>
        <v>miércoles</v>
      </c>
      <c r="F3871" s="23">
        <f t="shared" si="303"/>
        <v>2</v>
      </c>
      <c r="G3871" s="23" t="str">
        <f t="shared" si="304"/>
        <v>febrero</v>
      </c>
      <c r="H3871" s="2">
        <v>0.81597222222222221</v>
      </c>
      <c r="I3871" t="s">
        <v>12</v>
      </c>
      <c r="J3871" t="str">
        <f>VLOOKUP(ventas_starbucks_2025[[#This Row],[sucursal]],cambio_sucursal[#All],2,0)</f>
        <v>Sucursal Córdoba Shopping</v>
      </c>
      <c r="K3871" t="s">
        <v>69</v>
      </c>
      <c r="L3871" t="s">
        <v>70</v>
      </c>
      <c r="M3871" t="s">
        <v>45</v>
      </c>
      <c r="N3871" t="str">
        <f>IFERROR(VLOOKUP(ventas_starbucks_2025[[#This Row],[tamaño_sucio]],cambio_tamaño[#All],2,0),"Tamaño único")</f>
        <v>Grande</v>
      </c>
      <c r="O3871">
        <v>2</v>
      </c>
      <c r="P3871">
        <v>1493.86</v>
      </c>
      <c r="Q3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1">
        <v>2987.72</v>
      </c>
      <c r="S3871" t="s">
        <v>15</v>
      </c>
      <c r="T3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1" t="str">
        <f>VLOOKUP(ventas_starbucks_2025[[#This Row],[canal_compra]],cambio_canal_compra[#All],2,0)</f>
        <v>Para llevar</v>
      </c>
      <c r="V3871" t="s">
        <v>16</v>
      </c>
      <c r="W3871" t="str">
        <f>VLOOKUP(ventas_starbucks_2025[[#This Row],[método_pago]],cambio_metodo_pago[#All],2,0)</f>
        <v>Tarjeta</v>
      </c>
      <c r="X3871" t="s">
        <v>22</v>
      </c>
      <c r="Y3871">
        <v>0</v>
      </c>
      <c r="Z3871" t="str">
        <f>VLOOKUP(ventas_starbucks_2025[[#This Row],[promoción_aplicada5]],promocion_cambiar[#All],2,0)</f>
        <v>Hora Feliz</v>
      </c>
      <c r="AA3871" t="s">
        <v>36</v>
      </c>
      <c r="AB3871" t="s">
        <v>9</v>
      </c>
      <c r="AC3871" t="s">
        <v>24</v>
      </c>
      <c r="AD3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71">
        <v>4.9000000000000004</v>
      </c>
      <c r="AF3871">
        <v>1</v>
      </c>
      <c r="AG3871">
        <v>44</v>
      </c>
      <c r="AH3871">
        <v>42</v>
      </c>
    </row>
    <row r="3872" spans="1:34" x14ac:dyDescent="0.25">
      <c r="A3872" s="3" t="s">
        <v>3947</v>
      </c>
      <c r="B3872" s="1">
        <v>45713</v>
      </c>
      <c r="C3872" s="23">
        <f t="shared" si="300"/>
        <v>25</v>
      </c>
      <c r="D3872" s="23">
        <f t="shared" si="301"/>
        <v>2</v>
      </c>
      <c r="E3872" s="1" t="str">
        <f t="shared" si="302"/>
        <v>martes</v>
      </c>
      <c r="F3872" s="23">
        <f t="shared" si="303"/>
        <v>2</v>
      </c>
      <c r="G3872" s="1" t="str">
        <f t="shared" si="304"/>
        <v>febrero</v>
      </c>
      <c r="H3872" s="2">
        <v>0.62986111111111109</v>
      </c>
      <c r="I3872" t="s">
        <v>1</v>
      </c>
      <c r="J3872" t="str">
        <f>VLOOKUP(ventas_starbucks_2025[[#This Row],[sucursal]],cambio_sucursal[#All],2,0)</f>
        <v>Sucursal Nueva Córdoba</v>
      </c>
      <c r="K3872" t="s">
        <v>48</v>
      </c>
      <c r="L3872" t="s">
        <v>49</v>
      </c>
      <c r="M3872" t="s">
        <v>45</v>
      </c>
      <c r="N3872" t="str">
        <f>IFERROR(VLOOKUP(ventas_starbucks_2025[[#This Row],[tamaño_sucio]],cambio_tamaño[#All],2,0),"Tamaño único")</f>
        <v>Grande</v>
      </c>
      <c r="O3872">
        <v>5</v>
      </c>
      <c r="P3872">
        <v>1978.41</v>
      </c>
      <c r="Q3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2">
        <v>9892.0499999999993</v>
      </c>
      <c r="S3872" t="s">
        <v>5</v>
      </c>
      <c r="T3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72" t="str">
        <f>VLOOKUP(ventas_starbucks_2025[[#This Row],[canal_compra]],cambio_canal_compra[#All],2,0)</f>
        <v>En tienda</v>
      </c>
      <c r="V3872" t="s">
        <v>6</v>
      </c>
      <c r="W3872" t="str">
        <f>VLOOKUP(ventas_starbucks_2025[[#This Row],[método_pago]],cambio_metodo_pago[#All],2,0)</f>
        <v>Aplicación móbil</v>
      </c>
      <c r="X3872" t="s">
        <v>22</v>
      </c>
      <c r="Y3872">
        <v>0</v>
      </c>
      <c r="Z3872" t="str">
        <f>VLOOKUP(ventas_starbucks_2025[[#This Row],[promoción_aplicada5]],promocion_cambiar[#All],2,0)</f>
        <v>Ninguna</v>
      </c>
      <c r="AA3872" t="s">
        <v>17</v>
      </c>
      <c r="AB3872" t="s">
        <v>32</v>
      </c>
      <c r="AC3872" t="s">
        <v>10</v>
      </c>
      <c r="AD3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72">
        <v>14.5</v>
      </c>
      <c r="AF3872">
        <v>5</v>
      </c>
      <c r="AG3872">
        <v>37</v>
      </c>
      <c r="AH3872">
        <v>32</v>
      </c>
    </row>
    <row r="3873" spans="1:34" x14ac:dyDescent="0.25">
      <c r="A3873" s="3" t="s">
        <v>3948</v>
      </c>
      <c r="B3873" s="1">
        <v>45752</v>
      </c>
      <c r="C3873" s="23">
        <f t="shared" si="300"/>
        <v>5</v>
      </c>
      <c r="D3873" s="23">
        <f t="shared" si="301"/>
        <v>6</v>
      </c>
      <c r="E3873" s="1" t="str">
        <f t="shared" si="302"/>
        <v>sábado</v>
      </c>
      <c r="F3873" s="23">
        <f t="shared" si="303"/>
        <v>4</v>
      </c>
      <c r="G3873" s="1" t="str">
        <f t="shared" si="304"/>
        <v>abril</v>
      </c>
      <c r="H3873" s="2">
        <v>0.39374999999999999</v>
      </c>
      <c r="I3873" t="s">
        <v>26</v>
      </c>
      <c r="J3873" t="str">
        <f>VLOOKUP(ventas_starbucks_2025[[#This Row],[sucursal]],cambio_sucursal[#All],2,0)</f>
        <v>Sucursal San Lorenzo 47</v>
      </c>
      <c r="K3873" t="s">
        <v>38</v>
      </c>
      <c r="L3873" t="s">
        <v>39</v>
      </c>
      <c r="M3873" t="s">
        <v>4</v>
      </c>
      <c r="N3873" t="str">
        <f>IFERROR(VLOOKUP(ventas_starbucks_2025[[#This Row],[tamaño_sucio]],cambio_tamaño[#All],2,0),"Tamaño único")</f>
        <v>Tamaño único</v>
      </c>
      <c r="O3873">
        <v>4</v>
      </c>
      <c r="P3873">
        <v>1134.56</v>
      </c>
      <c r="Q3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3">
        <v>4538.24</v>
      </c>
      <c r="S3873" t="s">
        <v>15</v>
      </c>
      <c r="T3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3" t="str">
        <f>VLOOKUP(ventas_starbucks_2025[[#This Row],[canal_compra]],cambio_canal_compra[#All],2,0)</f>
        <v>Para llevar</v>
      </c>
      <c r="V3873" t="s">
        <v>6</v>
      </c>
      <c r="W3873" t="str">
        <f>VLOOKUP(ventas_starbucks_2025[[#This Row],[método_pago]],cambio_metodo_pago[#All],2,0)</f>
        <v>Aplicación móbil</v>
      </c>
      <c r="X3873" t="s">
        <v>22</v>
      </c>
      <c r="Y3873">
        <v>0</v>
      </c>
      <c r="Z3873" t="str">
        <f>VLOOKUP(ventas_starbucks_2025[[#This Row],[promoción_aplicada5]],promocion_cambiar[#All],2,0)</f>
        <v>Ninguna</v>
      </c>
      <c r="AA3873" t="s">
        <v>17</v>
      </c>
      <c r="AB3873" t="s">
        <v>32</v>
      </c>
      <c r="AC3873" t="s">
        <v>24</v>
      </c>
      <c r="AD3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73">
        <v>10.3</v>
      </c>
      <c r="AF3873">
        <v>5</v>
      </c>
      <c r="AG3873">
        <v>14</v>
      </c>
      <c r="AH3873">
        <v>10</v>
      </c>
    </row>
    <row r="3874" spans="1:34" x14ac:dyDescent="0.25">
      <c r="A3874" s="3" t="s">
        <v>3949</v>
      </c>
      <c r="B3874" s="1">
        <v>45752</v>
      </c>
      <c r="C3874" s="23">
        <f t="shared" si="300"/>
        <v>5</v>
      </c>
      <c r="D3874" s="23">
        <f t="shared" si="301"/>
        <v>6</v>
      </c>
      <c r="E3874" s="1" t="str">
        <f t="shared" si="302"/>
        <v>sábado</v>
      </c>
      <c r="F3874" s="23">
        <f t="shared" si="303"/>
        <v>4</v>
      </c>
      <c r="G3874" s="1" t="str">
        <f t="shared" si="304"/>
        <v>abril</v>
      </c>
      <c r="H3874" s="2">
        <v>0.83402777777777781</v>
      </c>
      <c r="I3874" t="s">
        <v>26</v>
      </c>
      <c r="J3874" t="str">
        <f>VLOOKUP(ventas_starbucks_2025[[#This Row],[sucursal]],cambio_sucursal[#All],2,0)</f>
        <v>Sucursal San Lorenzo 47</v>
      </c>
      <c r="K3874" t="s">
        <v>173</v>
      </c>
      <c r="L3874" t="s">
        <v>35</v>
      </c>
      <c r="M3874" t="s">
        <v>4</v>
      </c>
      <c r="N3874" t="str">
        <f>IFERROR(VLOOKUP(ventas_starbucks_2025[[#This Row],[tamaño_sucio]],cambio_tamaño[#All],2,0),"Tamaño único")</f>
        <v>Tamaño único</v>
      </c>
      <c r="O3874">
        <v>3</v>
      </c>
      <c r="P3874">
        <v>1189.3900000000001</v>
      </c>
      <c r="Q3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4">
        <v>3568.17</v>
      </c>
      <c r="S3874" t="s">
        <v>15</v>
      </c>
      <c r="T3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4" t="str">
        <f>VLOOKUP(ventas_starbucks_2025[[#This Row],[canal_compra]],cambio_canal_compra[#All],2,0)</f>
        <v>Para llevar</v>
      </c>
      <c r="V3874" t="s">
        <v>40</v>
      </c>
      <c r="W3874" t="str">
        <f>VLOOKUP(ventas_starbucks_2025[[#This Row],[método_pago]],cambio_metodo_pago[#All],2,0)</f>
        <v>Efectivo</v>
      </c>
      <c r="X3874" t="s">
        <v>22</v>
      </c>
      <c r="Y3874">
        <v>0</v>
      </c>
      <c r="Z3874" t="str">
        <f>VLOOKUP(ventas_starbucks_2025[[#This Row],[promoción_aplicada5]],promocion_cambiar[#All],2,0)</f>
        <v>Combo</v>
      </c>
      <c r="AA3874" t="s">
        <v>8</v>
      </c>
      <c r="AB3874" t="s">
        <v>32</v>
      </c>
      <c r="AC3874" t="s">
        <v>10</v>
      </c>
      <c r="AD3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4">
        <v>8.4</v>
      </c>
      <c r="AF3874">
        <v>1</v>
      </c>
      <c r="AG3874">
        <v>24</v>
      </c>
      <c r="AH3874">
        <v>21</v>
      </c>
    </row>
    <row r="3875" spans="1:34" x14ac:dyDescent="0.25">
      <c r="A3875" s="3" t="s">
        <v>3950</v>
      </c>
      <c r="B3875" s="1">
        <v>45680</v>
      </c>
      <c r="C3875" s="23">
        <f t="shared" si="300"/>
        <v>23</v>
      </c>
      <c r="D3875" s="23">
        <f t="shared" si="301"/>
        <v>4</v>
      </c>
      <c r="E3875" s="23" t="str">
        <f t="shared" si="302"/>
        <v>jueves</v>
      </c>
      <c r="F3875" s="23">
        <f t="shared" si="303"/>
        <v>1</v>
      </c>
      <c r="G3875" s="23" t="str">
        <f t="shared" si="304"/>
        <v>enero</v>
      </c>
      <c r="H3875" s="2">
        <v>0.43888888888888888</v>
      </c>
      <c r="I3875" t="s">
        <v>1</v>
      </c>
      <c r="J3875" t="str">
        <f>VLOOKUP(ventas_starbucks_2025[[#This Row],[sucursal]],cambio_sucursal[#All],2,0)</f>
        <v>Sucursal Nueva Córdoba</v>
      </c>
      <c r="K3875" t="s">
        <v>284</v>
      </c>
      <c r="L3875" t="s">
        <v>35</v>
      </c>
      <c r="M3875" t="s">
        <v>4</v>
      </c>
      <c r="N3875" t="str">
        <f>IFERROR(VLOOKUP(ventas_starbucks_2025[[#This Row],[tamaño_sucio]],cambio_tamaño[#All],2,0),"Tamaño único")</f>
        <v>Tamaño único</v>
      </c>
      <c r="O3875">
        <v>5</v>
      </c>
      <c r="P3875">
        <v>1069.3900000000001</v>
      </c>
      <c r="Q3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5">
        <v>5346.95</v>
      </c>
      <c r="S3875" t="s">
        <v>5</v>
      </c>
      <c r="T3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75" t="str">
        <f>VLOOKUP(ventas_starbucks_2025[[#This Row],[canal_compra]],cambio_canal_compra[#All],2,0)</f>
        <v>En tienda</v>
      </c>
      <c r="V3875" t="s">
        <v>16</v>
      </c>
      <c r="W3875" t="str">
        <f>VLOOKUP(ventas_starbucks_2025[[#This Row],[método_pago]],cambio_metodo_pago[#All],2,0)</f>
        <v>Tarjeta</v>
      </c>
      <c r="X3875" t="s">
        <v>7</v>
      </c>
      <c r="Y3875">
        <v>0</v>
      </c>
      <c r="Z3875" t="str">
        <f>VLOOKUP(ventas_starbucks_2025[[#This Row],[promoción_aplicada5]],promocion_cambiar[#All],2,0)</f>
        <v>Combo</v>
      </c>
      <c r="AA3875" t="s">
        <v>8</v>
      </c>
      <c r="AB3875" t="s">
        <v>29</v>
      </c>
      <c r="AC3875" t="s">
        <v>41</v>
      </c>
      <c r="AD3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75">
        <v>3.8</v>
      </c>
      <c r="AF3875">
        <v>3</v>
      </c>
      <c r="AG3875">
        <v>16</v>
      </c>
      <c r="AH3875">
        <v>11</v>
      </c>
    </row>
    <row r="3876" spans="1:34" x14ac:dyDescent="0.25">
      <c r="A3876" s="3" t="s">
        <v>3951</v>
      </c>
      <c r="B3876" s="1">
        <v>45659</v>
      </c>
      <c r="C3876" s="23">
        <f t="shared" si="300"/>
        <v>2</v>
      </c>
      <c r="D3876" s="23">
        <f t="shared" si="301"/>
        <v>4</v>
      </c>
      <c r="E3876" s="1" t="str">
        <f t="shared" si="302"/>
        <v>jueves</v>
      </c>
      <c r="F3876" s="23">
        <f t="shared" si="303"/>
        <v>1</v>
      </c>
      <c r="G3876" s="1" t="str">
        <f t="shared" si="304"/>
        <v>enero</v>
      </c>
      <c r="H3876" s="2">
        <v>0.63611111111111107</v>
      </c>
      <c r="I3876" t="s">
        <v>1</v>
      </c>
      <c r="J3876" t="str">
        <f>VLOOKUP(ventas_starbucks_2025[[#This Row],[sucursal]],cambio_sucursal[#All],2,0)</f>
        <v>Sucursal Nueva Córdoba</v>
      </c>
      <c r="K3876" t="s">
        <v>130</v>
      </c>
      <c r="L3876" t="s">
        <v>65</v>
      </c>
      <c r="M3876" t="s">
        <v>4</v>
      </c>
      <c r="N3876" t="str">
        <f>IFERROR(VLOOKUP(ventas_starbucks_2025[[#This Row],[tamaño_sucio]],cambio_tamaño[#All],2,0),"Tamaño único")</f>
        <v>Tamaño único</v>
      </c>
      <c r="O3876">
        <v>3</v>
      </c>
      <c r="P3876">
        <v>1601.55</v>
      </c>
      <c r="Q3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6">
        <v>4804.6499999999996</v>
      </c>
      <c r="S3876" t="s">
        <v>5</v>
      </c>
      <c r="T3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6" t="str">
        <f>VLOOKUP(ventas_starbucks_2025[[#This Row],[canal_compra]],cambio_canal_compra[#All],2,0)</f>
        <v>En tienda</v>
      </c>
      <c r="V3876" t="s">
        <v>6</v>
      </c>
      <c r="W3876" t="str">
        <f>VLOOKUP(ventas_starbucks_2025[[#This Row],[método_pago]],cambio_metodo_pago[#All],2,0)</f>
        <v>Aplicación móbil</v>
      </c>
      <c r="X3876" t="s">
        <v>7</v>
      </c>
      <c r="Y3876">
        <v>10</v>
      </c>
      <c r="Z3876" t="str">
        <f>VLOOKUP(ventas_starbucks_2025[[#This Row],[promoción_aplicada5]],promocion_cambiar[#All],2,0)</f>
        <v>Ninguna</v>
      </c>
      <c r="AA3876" t="s">
        <v>17</v>
      </c>
      <c r="AB3876" t="s">
        <v>9</v>
      </c>
      <c r="AC3876" t="s">
        <v>41</v>
      </c>
      <c r="AD3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6">
        <v>6</v>
      </c>
      <c r="AF3876">
        <v>1</v>
      </c>
      <c r="AG3876">
        <v>14</v>
      </c>
      <c r="AH3876">
        <v>11</v>
      </c>
    </row>
    <row r="3877" spans="1:34" x14ac:dyDescent="0.25">
      <c r="A3877" s="3" t="s">
        <v>3952</v>
      </c>
      <c r="B3877" s="1">
        <v>45764</v>
      </c>
      <c r="C3877" s="23">
        <f t="shared" si="300"/>
        <v>17</v>
      </c>
      <c r="D3877" s="23">
        <f t="shared" si="301"/>
        <v>4</v>
      </c>
      <c r="E3877" s="1" t="str">
        <f t="shared" si="302"/>
        <v>jueves</v>
      </c>
      <c r="F3877" s="23">
        <f t="shared" si="303"/>
        <v>4</v>
      </c>
      <c r="G3877" s="1" t="str">
        <f t="shared" si="304"/>
        <v>abril</v>
      </c>
      <c r="H3877" s="2">
        <v>0.72777777777777775</v>
      </c>
      <c r="I3877" t="s">
        <v>26</v>
      </c>
      <c r="J3877" t="str">
        <f>VLOOKUP(ventas_starbucks_2025[[#This Row],[sucursal]],cambio_sucursal[#All],2,0)</f>
        <v>Sucursal San Lorenzo 47</v>
      </c>
      <c r="K3877" t="s">
        <v>115</v>
      </c>
      <c r="L3877" t="s">
        <v>21</v>
      </c>
      <c r="M3877" t="s">
        <v>4</v>
      </c>
      <c r="N3877" t="str">
        <f>IFERROR(VLOOKUP(ventas_starbucks_2025[[#This Row],[tamaño_sucio]],cambio_tamaño[#All],2,0),"Tamaño único")</f>
        <v>Tamaño único</v>
      </c>
      <c r="O3877">
        <v>3</v>
      </c>
      <c r="P3877">
        <v>793.09</v>
      </c>
      <c r="Q3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877">
        <v>2379.27</v>
      </c>
      <c r="S3877" t="s">
        <v>5</v>
      </c>
      <c r="T3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7" t="str">
        <f>VLOOKUP(ventas_starbucks_2025[[#This Row],[canal_compra]],cambio_canal_compra[#All],2,0)</f>
        <v>En tienda</v>
      </c>
      <c r="V3877" t="s">
        <v>16</v>
      </c>
      <c r="W3877" t="str">
        <f>VLOOKUP(ventas_starbucks_2025[[#This Row],[método_pago]],cambio_metodo_pago[#All],2,0)</f>
        <v>Tarjeta</v>
      </c>
      <c r="X3877" t="s">
        <v>22</v>
      </c>
      <c r="Y3877">
        <v>0</v>
      </c>
      <c r="Z3877" t="str">
        <f>VLOOKUP(ventas_starbucks_2025[[#This Row],[promoción_aplicada5]],promocion_cambiar[#All],2,0)</f>
        <v>Ninguna</v>
      </c>
      <c r="AA3877" t="s">
        <v>17</v>
      </c>
      <c r="AB3877" t="s">
        <v>18</v>
      </c>
      <c r="AC3877" t="s">
        <v>41</v>
      </c>
      <c r="AD3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77">
        <v>4.5999999999999996</v>
      </c>
      <c r="AF3877">
        <v>3</v>
      </c>
      <c r="AG3877">
        <v>15</v>
      </c>
      <c r="AH3877">
        <v>12</v>
      </c>
    </row>
    <row r="3878" spans="1:34" x14ac:dyDescent="0.25">
      <c r="A3878" s="3" t="s">
        <v>3953</v>
      </c>
      <c r="B3878" s="1">
        <v>45670</v>
      </c>
      <c r="C3878" s="23">
        <f t="shared" si="300"/>
        <v>13</v>
      </c>
      <c r="D3878" s="23">
        <f t="shared" si="301"/>
        <v>1</v>
      </c>
      <c r="E3878" s="23" t="str">
        <f t="shared" si="302"/>
        <v>lunes</v>
      </c>
      <c r="F3878" s="23">
        <f t="shared" si="303"/>
        <v>1</v>
      </c>
      <c r="G3878" s="23" t="str">
        <f t="shared" si="304"/>
        <v>enero</v>
      </c>
      <c r="H3878" s="2">
        <v>0.31319444444444444</v>
      </c>
      <c r="I3878" t="s">
        <v>26</v>
      </c>
      <c r="J3878" t="str">
        <f>VLOOKUP(ventas_starbucks_2025[[#This Row],[sucursal]],cambio_sucursal[#All],2,0)</f>
        <v>Sucursal San Lorenzo 47</v>
      </c>
      <c r="K3878" t="s">
        <v>38</v>
      </c>
      <c r="L3878" t="s">
        <v>39</v>
      </c>
      <c r="M3878" t="s">
        <v>4</v>
      </c>
      <c r="N3878" t="str">
        <f>IFERROR(VLOOKUP(ventas_starbucks_2025[[#This Row],[tamaño_sucio]],cambio_tamaño[#All],2,0),"Tamaño único")</f>
        <v>Tamaño único</v>
      </c>
      <c r="O3878">
        <v>5</v>
      </c>
      <c r="P3878">
        <v>1429.12</v>
      </c>
      <c r="Q3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8">
        <v>7145.6</v>
      </c>
      <c r="S3878" t="s">
        <v>5</v>
      </c>
      <c r="T3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78" t="str">
        <f>VLOOKUP(ventas_starbucks_2025[[#This Row],[canal_compra]],cambio_canal_compra[#All],2,0)</f>
        <v>En tienda</v>
      </c>
      <c r="V3878" t="s">
        <v>6</v>
      </c>
      <c r="W3878" t="str">
        <f>VLOOKUP(ventas_starbucks_2025[[#This Row],[método_pago]],cambio_metodo_pago[#All],2,0)</f>
        <v>Aplicación móbil</v>
      </c>
      <c r="X3878" t="s">
        <v>7</v>
      </c>
      <c r="Y3878">
        <v>15</v>
      </c>
      <c r="Z3878" t="str">
        <f>VLOOKUP(ventas_starbucks_2025[[#This Row],[promoción_aplicada5]],promocion_cambiar[#All],2,0)</f>
        <v>Combo</v>
      </c>
      <c r="AA3878" t="s">
        <v>8</v>
      </c>
      <c r="AB3878" t="s">
        <v>9</v>
      </c>
      <c r="AC3878" t="s">
        <v>24</v>
      </c>
      <c r="AD3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78">
        <v>12.8</v>
      </c>
      <c r="AF3878">
        <v>5</v>
      </c>
      <c r="AG3878">
        <v>23</v>
      </c>
      <c r="AH3878">
        <v>18</v>
      </c>
    </row>
    <row r="3879" spans="1:34" x14ac:dyDescent="0.25">
      <c r="A3879" s="3" t="s">
        <v>3954</v>
      </c>
      <c r="B3879" s="1">
        <v>45731</v>
      </c>
      <c r="C3879" s="23">
        <f t="shared" si="300"/>
        <v>15</v>
      </c>
      <c r="D3879" s="23">
        <f t="shared" si="301"/>
        <v>6</v>
      </c>
      <c r="E3879" s="1" t="str">
        <f t="shared" si="302"/>
        <v>sábado</v>
      </c>
      <c r="F3879" s="23">
        <f t="shared" si="303"/>
        <v>3</v>
      </c>
      <c r="G3879" s="1" t="str">
        <f t="shared" si="304"/>
        <v>marzo</v>
      </c>
      <c r="H3879" s="2">
        <v>0.34513888888888888</v>
      </c>
      <c r="I3879" t="s">
        <v>12</v>
      </c>
      <c r="J3879" t="str">
        <f>VLOOKUP(ventas_starbucks_2025[[#This Row],[sucursal]],cambio_sucursal[#All],2,0)</f>
        <v>Sucursal Córdoba Shopping</v>
      </c>
      <c r="K3879" t="s">
        <v>82</v>
      </c>
      <c r="L3879" t="s">
        <v>28</v>
      </c>
      <c r="M3879" t="s">
        <v>4</v>
      </c>
      <c r="N3879" t="str">
        <f>IFERROR(VLOOKUP(ventas_starbucks_2025[[#This Row],[tamaño_sucio]],cambio_tamaño[#All],2,0),"Tamaño único")</f>
        <v>Tamaño único</v>
      </c>
      <c r="O3879">
        <v>1</v>
      </c>
      <c r="P3879">
        <v>2449.73</v>
      </c>
      <c r="Q3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79">
        <v>2449.73</v>
      </c>
      <c r="S3879" t="s">
        <v>5</v>
      </c>
      <c r="T3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9" t="str">
        <f>VLOOKUP(ventas_starbucks_2025[[#This Row],[canal_compra]],cambio_canal_compra[#All],2,0)</f>
        <v>En tienda</v>
      </c>
      <c r="V3879" t="s">
        <v>40</v>
      </c>
      <c r="W3879" t="str">
        <f>VLOOKUP(ventas_starbucks_2025[[#This Row],[método_pago]],cambio_metodo_pago[#All],2,0)</f>
        <v>Efectivo</v>
      </c>
      <c r="X3879" t="s">
        <v>7</v>
      </c>
      <c r="Y3879">
        <v>0</v>
      </c>
      <c r="Z3879" t="str">
        <f>VLOOKUP(ventas_starbucks_2025[[#This Row],[promoción_aplicada5]],promocion_cambiar[#All],2,0)</f>
        <v>Ninguna</v>
      </c>
      <c r="AA3879" t="s">
        <v>17</v>
      </c>
      <c r="AB3879" t="s">
        <v>29</v>
      </c>
      <c r="AC3879" t="s">
        <v>10</v>
      </c>
      <c r="AD3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79">
        <v>11.7</v>
      </c>
      <c r="AF3879">
        <v>4</v>
      </c>
      <c r="AG3879">
        <v>34</v>
      </c>
      <c r="AH3879">
        <v>33</v>
      </c>
    </row>
    <row r="3880" spans="1:34" x14ac:dyDescent="0.25">
      <c r="A3880" s="3" t="s">
        <v>3955</v>
      </c>
      <c r="B3880" s="1">
        <v>45674</v>
      </c>
      <c r="C3880" s="23">
        <f t="shared" si="300"/>
        <v>17</v>
      </c>
      <c r="D3880" s="23">
        <f t="shared" si="301"/>
        <v>5</v>
      </c>
      <c r="E3880" s="1" t="str">
        <f t="shared" si="302"/>
        <v>viernes</v>
      </c>
      <c r="F3880" s="23">
        <f t="shared" si="303"/>
        <v>1</v>
      </c>
      <c r="G3880" s="1" t="str">
        <f t="shared" si="304"/>
        <v>enero</v>
      </c>
      <c r="H3880" s="2">
        <v>0.37083333333333335</v>
      </c>
      <c r="I3880" t="s">
        <v>12</v>
      </c>
      <c r="J3880" t="str">
        <f>VLOOKUP(ventas_starbucks_2025[[#This Row],[sucursal]],cambio_sucursal[#All],2,0)</f>
        <v>Sucursal Córdoba Shopping</v>
      </c>
      <c r="K3880" t="s">
        <v>27</v>
      </c>
      <c r="L3880" t="s">
        <v>28</v>
      </c>
      <c r="M3880" t="s">
        <v>4</v>
      </c>
      <c r="N3880" t="str">
        <f>IFERROR(VLOOKUP(ventas_starbucks_2025[[#This Row],[tamaño_sucio]],cambio_tamaño[#All],2,0),"Tamaño único")</f>
        <v>Tamaño único</v>
      </c>
      <c r="O3880">
        <v>2</v>
      </c>
      <c r="P3880">
        <v>2214.61</v>
      </c>
      <c r="Q3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80">
        <v>4429.22</v>
      </c>
      <c r="S3880" t="s">
        <v>5</v>
      </c>
      <c r="T3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0" t="str">
        <f>VLOOKUP(ventas_starbucks_2025[[#This Row],[canal_compra]],cambio_canal_compra[#All],2,0)</f>
        <v>En tienda</v>
      </c>
      <c r="V3880" t="s">
        <v>40</v>
      </c>
      <c r="W3880" t="str">
        <f>VLOOKUP(ventas_starbucks_2025[[#This Row],[método_pago]],cambio_metodo_pago[#All],2,0)</f>
        <v>Efectivo</v>
      </c>
      <c r="X3880" t="s">
        <v>22</v>
      </c>
      <c r="Y3880">
        <v>0</v>
      </c>
      <c r="Z3880" t="str">
        <f>VLOOKUP(ventas_starbucks_2025[[#This Row],[promoción_aplicada5]],promocion_cambiar[#All],2,0)</f>
        <v>2x1</v>
      </c>
      <c r="AA3880" t="s">
        <v>51</v>
      </c>
      <c r="AB3880" t="s">
        <v>9</v>
      </c>
      <c r="AC3880" t="s">
        <v>10</v>
      </c>
      <c r="AD3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80">
        <v>14.6</v>
      </c>
      <c r="AF3880">
        <v>2</v>
      </c>
      <c r="AG3880">
        <v>46</v>
      </c>
      <c r="AH3880">
        <v>44</v>
      </c>
    </row>
    <row r="3881" spans="1:34" x14ac:dyDescent="0.25">
      <c r="A3881" s="3" t="s">
        <v>3956</v>
      </c>
      <c r="B3881" s="1">
        <v>45697</v>
      </c>
      <c r="C3881" s="23">
        <f t="shared" si="300"/>
        <v>9</v>
      </c>
      <c r="D3881" s="23">
        <f t="shared" si="301"/>
        <v>7</v>
      </c>
      <c r="E3881" s="1" t="str">
        <f t="shared" si="302"/>
        <v>domingo</v>
      </c>
      <c r="F3881" s="23">
        <f t="shared" si="303"/>
        <v>2</v>
      </c>
      <c r="G3881" s="1" t="str">
        <f t="shared" si="304"/>
        <v>febrero</v>
      </c>
      <c r="H3881" s="2">
        <v>0.50486111111111109</v>
      </c>
      <c r="I3881" t="s">
        <v>12</v>
      </c>
      <c r="J3881" t="str">
        <f>VLOOKUP(ventas_starbucks_2025[[#This Row],[sucursal]],cambio_sucursal[#All],2,0)</f>
        <v>Sucursal Córdoba Shopping</v>
      </c>
      <c r="K3881" t="s">
        <v>27</v>
      </c>
      <c r="L3881" t="s">
        <v>28</v>
      </c>
      <c r="M3881" t="s">
        <v>4</v>
      </c>
      <c r="N3881" t="str">
        <f>IFERROR(VLOOKUP(ventas_starbucks_2025[[#This Row],[tamaño_sucio]],cambio_tamaño[#All],2,0),"Tamaño único")</f>
        <v>Tamaño único</v>
      </c>
      <c r="O3881">
        <v>4</v>
      </c>
      <c r="P3881">
        <v>2209.37</v>
      </c>
      <c r="Q3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81">
        <v>8837.48</v>
      </c>
      <c r="S3881" t="s">
        <v>31</v>
      </c>
      <c r="T3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81" t="str">
        <f>VLOOKUP(ventas_starbucks_2025[[#This Row],[canal_compra]],cambio_canal_compra[#All],2,0)</f>
        <v>Entrega domicilio</v>
      </c>
      <c r="V3881" t="s">
        <v>40</v>
      </c>
      <c r="W3881" t="str">
        <f>VLOOKUP(ventas_starbucks_2025[[#This Row],[método_pago]],cambio_metodo_pago[#All],2,0)</f>
        <v>Efectivo</v>
      </c>
      <c r="X3881" t="s">
        <v>7</v>
      </c>
      <c r="Y3881">
        <v>10</v>
      </c>
      <c r="Z3881" t="str">
        <f>VLOOKUP(ventas_starbucks_2025[[#This Row],[promoción_aplicada5]],promocion_cambiar[#All],2,0)</f>
        <v>Ninguna</v>
      </c>
      <c r="AA3881" t="s">
        <v>17</v>
      </c>
      <c r="AB3881" t="s">
        <v>52</v>
      </c>
      <c r="AC3881" t="s">
        <v>10</v>
      </c>
      <c r="AD3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81">
        <v>9.5</v>
      </c>
      <c r="AF3881">
        <v>3</v>
      </c>
      <c r="AG3881">
        <v>28</v>
      </c>
      <c r="AH3881">
        <v>24</v>
      </c>
    </row>
    <row r="3882" spans="1:34" x14ac:dyDescent="0.25">
      <c r="A3882" s="3" t="s">
        <v>3957</v>
      </c>
      <c r="B3882" s="1">
        <v>45761</v>
      </c>
      <c r="C3882" s="23">
        <f t="shared" si="300"/>
        <v>14</v>
      </c>
      <c r="D3882" s="23">
        <f t="shared" si="301"/>
        <v>1</v>
      </c>
      <c r="E3882" s="23" t="str">
        <f t="shared" si="302"/>
        <v>lunes</v>
      </c>
      <c r="F3882" s="23">
        <f t="shared" si="303"/>
        <v>4</v>
      </c>
      <c r="G3882" s="23" t="str">
        <f t="shared" si="304"/>
        <v>abril</v>
      </c>
      <c r="H3882" s="2">
        <v>0.62361111111111112</v>
      </c>
      <c r="I3882" t="s">
        <v>1</v>
      </c>
      <c r="J3882" t="str">
        <f>VLOOKUP(ventas_starbucks_2025[[#This Row],[sucursal]],cambio_sucursal[#All],2,0)</f>
        <v>Sucursal Nueva Córdoba</v>
      </c>
      <c r="K3882" t="s">
        <v>20</v>
      </c>
      <c r="L3882" t="s">
        <v>21</v>
      </c>
      <c r="M3882" t="s">
        <v>4</v>
      </c>
      <c r="N3882" t="str">
        <f>IFERROR(VLOOKUP(ventas_starbucks_2025[[#This Row],[tamaño_sucio]],cambio_tamaño[#All],2,0),"Tamaño único")</f>
        <v>Tamaño único</v>
      </c>
      <c r="O3882">
        <v>2</v>
      </c>
      <c r="P3882">
        <v>1035.49</v>
      </c>
      <c r="Q3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2">
        <v>2070.98</v>
      </c>
      <c r="S3882" t="s">
        <v>5</v>
      </c>
      <c r="T3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2" t="str">
        <f>VLOOKUP(ventas_starbucks_2025[[#This Row],[canal_compra]],cambio_canal_compra[#All],2,0)</f>
        <v>En tienda</v>
      </c>
      <c r="V3882" t="s">
        <v>6</v>
      </c>
      <c r="W3882" t="str">
        <f>VLOOKUP(ventas_starbucks_2025[[#This Row],[método_pago]],cambio_metodo_pago[#All],2,0)</f>
        <v>Aplicación móbil</v>
      </c>
      <c r="X3882" t="s">
        <v>7</v>
      </c>
      <c r="Y3882">
        <v>10</v>
      </c>
      <c r="Z3882" t="str">
        <f>VLOOKUP(ventas_starbucks_2025[[#This Row],[promoción_aplicada5]],promocion_cambiar[#All],2,0)</f>
        <v>Hora Feliz</v>
      </c>
      <c r="AA3882" t="s">
        <v>36</v>
      </c>
      <c r="AB3882" t="s">
        <v>23</v>
      </c>
      <c r="AC3882" t="s">
        <v>10</v>
      </c>
      <c r="AD3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82">
        <v>10.7</v>
      </c>
      <c r="AF3882">
        <v>3</v>
      </c>
      <c r="AG3882">
        <v>31</v>
      </c>
      <c r="AH3882">
        <v>29</v>
      </c>
    </row>
    <row r="3883" spans="1:34" x14ac:dyDescent="0.25">
      <c r="A3883" s="3" t="s">
        <v>3958</v>
      </c>
      <c r="B3883" s="1">
        <v>45742</v>
      </c>
      <c r="C3883" s="23">
        <f t="shared" si="300"/>
        <v>26</v>
      </c>
      <c r="D3883" s="23">
        <f t="shared" si="301"/>
        <v>3</v>
      </c>
      <c r="E3883" s="23" t="str">
        <f t="shared" si="302"/>
        <v>miércoles</v>
      </c>
      <c r="F3883" s="23">
        <f t="shared" si="303"/>
        <v>3</v>
      </c>
      <c r="G3883" s="23" t="str">
        <f t="shared" si="304"/>
        <v>marzo</v>
      </c>
      <c r="H3883" s="2">
        <v>0.51388888888888884</v>
      </c>
      <c r="I3883" t="s">
        <v>57</v>
      </c>
      <c r="J3883" t="str">
        <f>VLOOKUP(ventas_starbucks_2025[[#This Row],[sucursal]],cambio_sucursal[#All],2,0)</f>
        <v>Sucursal Avda Colón</v>
      </c>
      <c r="K3883" t="s">
        <v>48</v>
      </c>
      <c r="L3883" t="s">
        <v>49</v>
      </c>
      <c r="M3883" t="s">
        <v>45</v>
      </c>
      <c r="N3883" t="str">
        <f>IFERROR(VLOOKUP(ventas_starbucks_2025[[#This Row],[tamaño_sucio]],cambio_tamaño[#All],2,0),"Tamaño único")</f>
        <v>Grande</v>
      </c>
      <c r="O3883">
        <v>1</v>
      </c>
      <c r="P3883">
        <v>1889.82</v>
      </c>
      <c r="Q3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3">
        <v>1889.82</v>
      </c>
      <c r="S3883" t="s">
        <v>15</v>
      </c>
      <c r="T3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3" t="str">
        <f>VLOOKUP(ventas_starbucks_2025[[#This Row],[canal_compra]],cambio_canal_compra[#All],2,0)</f>
        <v>Para llevar</v>
      </c>
      <c r="V3883" t="s">
        <v>6</v>
      </c>
      <c r="W3883" t="str">
        <f>VLOOKUP(ventas_starbucks_2025[[#This Row],[método_pago]],cambio_metodo_pago[#All],2,0)</f>
        <v>Aplicación móbil</v>
      </c>
      <c r="X3883" t="s">
        <v>22</v>
      </c>
      <c r="Y3883">
        <v>0</v>
      </c>
      <c r="Z3883" t="str">
        <f>VLOOKUP(ventas_starbucks_2025[[#This Row],[promoción_aplicada5]],promocion_cambiar[#All],2,0)</f>
        <v>Ninguna</v>
      </c>
      <c r="AA3883" t="s">
        <v>17</v>
      </c>
      <c r="AB3883" t="s">
        <v>32</v>
      </c>
      <c r="AC3883" t="s">
        <v>10</v>
      </c>
      <c r="AD3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83">
        <v>7</v>
      </c>
      <c r="AF3883">
        <v>1</v>
      </c>
      <c r="AG3883">
        <v>23</v>
      </c>
      <c r="AH3883">
        <v>22</v>
      </c>
    </row>
    <row r="3884" spans="1:34" x14ac:dyDescent="0.25">
      <c r="A3884" s="3" t="s">
        <v>3959</v>
      </c>
      <c r="B3884" s="1">
        <v>45755</v>
      </c>
      <c r="C3884" s="23">
        <f t="shared" si="300"/>
        <v>8</v>
      </c>
      <c r="D3884" s="23">
        <f t="shared" si="301"/>
        <v>2</v>
      </c>
      <c r="E3884" s="23" t="str">
        <f t="shared" si="302"/>
        <v>martes</v>
      </c>
      <c r="F3884" s="23">
        <f t="shared" si="303"/>
        <v>4</v>
      </c>
      <c r="G3884" s="23" t="str">
        <f t="shared" si="304"/>
        <v>abril</v>
      </c>
      <c r="H3884" s="2">
        <v>0.77222222222222225</v>
      </c>
      <c r="I3884" t="s">
        <v>12</v>
      </c>
      <c r="J3884" t="str">
        <f>VLOOKUP(ventas_starbucks_2025[[#This Row],[sucursal]],cambio_sucursal[#All],2,0)</f>
        <v>Sucursal Córdoba Shopping</v>
      </c>
      <c r="K3884" t="s">
        <v>101</v>
      </c>
      <c r="L3884" t="s">
        <v>3</v>
      </c>
      <c r="M3884" t="s">
        <v>4</v>
      </c>
      <c r="N3884" t="str">
        <f>IFERROR(VLOOKUP(ventas_starbucks_2025[[#This Row],[tamaño_sucio]],cambio_tamaño[#All],2,0),"Tamaño único")</f>
        <v>Tamaño único</v>
      </c>
      <c r="O3884">
        <v>1</v>
      </c>
      <c r="P3884">
        <v>2632.56</v>
      </c>
      <c r="Q3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84">
        <v>2632.56</v>
      </c>
      <c r="S3884" t="s">
        <v>5</v>
      </c>
      <c r="T3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4" t="str">
        <f>VLOOKUP(ventas_starbucks_2025[[#This Row],[canal_compra]],cambio_canal_compra[#All],2,0)</f>
        <v>En tienda</v>
      </c>
      <c r="V3884" t="s">
        <v>16</v>
      </c>
      <c r="W3884" t="str">
        <f>VLOOKUP(ventas_starbucks_2025[[#This Row],[método_pago]],cambio_metodo_pago[#All],2,0)</f>
        <v>Tarjeta</v>
      </c>
      <c r="X3884" t="s">
        <v>7</v>
      </c>
      <c r="Y3884">
        <v>0</v>
      </c>
      <c r="Z3884" t="str">
        <f>VLOOKUP(ventas_starbucks_2025[[#This Row],[promoción_aplicada5]],promocion_cambiar[#All],2,0)</f>
        <v>Hora Feliz</v>
      </c>
      <c r="AA3884" t="s">
        <v>36</v>
      </c>
      <c r="AB3884" t="s">
        <v>9</v>
      </c>
      <c r="AC3884" t="s">
        <v>24</v>
      </c>
      <c r="AD3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84">
        <v>14.9</v>
      </c>
      <c r="AF3884">
        <v>2</v>
      </c>
      <c r="AG3884">
        <v>12</v>
      </c>
      <c r="AH3884">
        <v>11</v>
      </c>
    </row>
    <row r="3885" spans="1:34" x14ac:dyDescent="0.25">
      <c r="A3885" s="3" t="s">
        <v>3960</v>
      </c>
      <c r="B3885" s="1">
        <v>45679</v>
      </c>
      <c r="C3885" s="23">
        <f t="shared" si="300"/>
        <v>22</v>
      </c>
      <c r="D3885" s="23">
        <f t="shared" si="301"/>
        <v>3</v>
      </c>
      <c r="E3885" s="23" t="str">
        <f t="shared" si="302"/>
        <v>miércoles</v>
      </c>
      <c r="F3885" s="23">
        <f t="shared" si="303"/>
        <v>1</v>
      </c>
      <c r="G3885" s="23" t="str">
        <f t="shared" si="304"/>
        <v>enero</v>
      </c>
      <c r="H3885" s="2">
        <v>0.73263888888888884</v>
      </c>
      <c r="I3885" t="s">
        <v>26</v>
      </c>
      <c r="J3885" t="str">
        <f>VLOOKUP(ventas_starbucks_2025[[#This Row],[sucursal]],cambio_sucursal[#All],2,0)</f>
        <v>Sucursal San Lorenzo 47</v>
      </c>
      <c r="K3885" t="s">
        <v>89</v>
      </c>
      <c r="L3885" t="s">
        <v>90</v>
      </c>
      <c r="M3885" t="s">
        <v>4</v>
      </c>
      <c r="N3885" t="str">
        <f>IFERROR(VLOOKUP(ventas_starbucks_2025[[#This Row],[tamaño_sucio]],cambio_tamaño[#All],2,0),"Tamaño único")</f>
        <v>Tamaño único</v>
      </c>
      <c r="O3885">
        <v>3</v>
      </c>
      <c r="P3885">
        <v>1475.67</v>
      </c>
      <c r="Q3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5">
        <v>4427.01</v>
      </c>
      <c r="S3885" t="s">
        <v>31</v>
      </c>
      <c r="T3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5" t="str">
        <f>VLOOKUP(ventas_starbucks_2025[[#This Row],[canal_compra]],cambio_canal_compra[#All],2,0)</f>
        <v>Entrega domicilio</v>
      </c>
      <c r="V3885" t="s">
        <v>40</v>
      </c>
      <c r="W3885" t="str">
        <f>VLOOKUP(ventas_starbucks_2025[[#This Row],[método_pago]],cambio_metodo_pago[#All],2,0)</f>
        <v>Efectivo</v>
      </c>
      <c r="X3885" t="s">
        <v>7</v>
      </c>
      <c r="Y3885">
        <v>15</v>
      </c>
      <c r="Z3885" t="str">
        <f>VLOOKUP(ventas_starbucks_2025[[#This Row],[promoción_aplicada5]],promocion_cambiar[#All],2,0)</f>
        <v>Combo</v>
      </c>
      <c r="AA3885" t="s">
        <v>8</v>
      </c>
      <c r="AB3885" t="s">
        <v>29</v>
      </c>
      <c r="AC3885" t="s">
        <v>41</v>
      </c>
      <c r="AD3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85">
        <v>6.8</v>
      </c>
      <c r="AF3885">
        <v>1</v>
      </c>
      <c r="AG3885">
        <v>45</v>
      </c>
      <c r="AH3885">
        <v>42</v>
      </c>
    </row>
    <row r="3886" spans="1:34" x14ac:dyDescent="0.25">
      <c r="A3886" s="3" t="s">
        <v>3961</v>
      </c>
      <c r="B3886" s="1">
        <v>45699</v>
      </c>
      <c r="C3886" s="23">
        <f t="shared" si="300"/>
        <v>11</v>
      </c>
      <c r="D3886" s="23">
        <f t="shared" si="301"/>
        <v>2</v>
      </c>
      <c r="E3886" s="23" t="str">
        <f t="shared" si="302"/>
        <v>martes</v>
      </c>
      <c r="F3886" s="23">
        <f t="shared" si="303"/>
        <v>2</v>
      </c>
      <c r="G3886" s="23" t="str">
        <f t="shared" si="304"/>
        <v>febrero</v>
      </c>
      <c r="H3886" s="2">
        <v>0.37361111111111112</v>
      </c>
      <c r="I3886" t="s">
        <v>12</v>
      </c>
      <c r="J3886" t="str">
        <f>VLOOKUP(ventas_starbucks_2025[[#This Row],[sucursal]],cambio_sucursal[#All],2,0)</f>
        <v>Sucursal Córdoba Shopping</v>
      </c>
      <c r="K3886" t="s">
        <v>38</v>
      </c>
      <c r="L3886" t="s">
        <v>39</v>
      </c>
      <c r="M3886" t="s">
        <v>4</v>
      </c>
      <c r="N3886" t="str">
        <f>IFERROR(VLOOKUP(ventas_starbucks_2025[[#This Row],[tamaño_sucio]],cambio_tamaño[#All],2,0),"Tamaño único")</f>
        <v>Tamaño único</v>
      </c>
      <c r="O3886">
        <v>2</v>
      </c>
      <c r="P3886">
        <v>1109.6500000000001</v>
      </c>
      <c r="Q3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6">
        <v>2219.3000000000002</v>
      </c>
      <c r="S3886" t="s">
        <v>31</v>
      </c>
      <c r="T3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6" t="str">
        <f>VLOOKUP(ventas_starbucks_2025[[#This Row],[canal_compra]],cambio_canal_compra[#All],2,0)</f>
        <v>Entrega domicilio</v>
      </c>
      <c r="V3886" t="s">
        <v>16</v>
      </c>
      <c r="W3886" t="str">
        <f>VLOOKUP(ventas_starbucks_2025[[#This Row],[método_pago]],cambio_metodo_pago[#All],2,0)</f>
        <v>Tarjeta</v>
      </c>
      <c r="X3886" t="s">
        <v>7</v>
      </c>
      <c r="Y3886">
        <v>10</v>
      </c>
      <c r="Z3886" t="str">
        <f>VLOOKUP(ventas_starbucks_2025[[#This Row],[promoción_aplicada5]],promocion_cambiar[#All],2,0)</f>
        <v>Combo</v>
      </c>
      <c r="AA3886" t="s">
        <v>8</v>
      </c>
      <c r="AB3886" t="s">
        <v>52</v>
      </c>
      <c r="AC3886" t="s">
        <v>41</v>
      </c>
      <c r="AD3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86">
        <v>9.1999999999999993</v>
      </c>
      <c r="AF3886">
        <v>2</v>
      </c>
      <c r="AG3886">
        <v>28</v>
      </c>
      <c r="AH3886">
        <v>26</v>
      </c>
    </row>
    <row r="3887" spans="1:34" x14ac:dyDescent="0.25">
      <c r="A3887" s="3" t="s">
        <v>3962</v>
      </c>
      <c r="B3887" s="1">
        <v>45747</v>
      </c>
      <c r="C3887" s="23">
        <f t="shared" si="300"/>
        <v>31</v>
      </c>
      <c r="D3887" s="23">
        <f t="shared" si="301"/>
        <v>1</v>
      </c>
      <c r="E3887" s="23" t="str">
        <f t="shared" si="302"/>
        <v>lunes</v>
      </c>
      <c r="F3887" s="23">
        <f t="shared" si="303"/>
        <v>3</v>
      </c>
      <c r="G3887" s="23" t="str">
        <f t="shared" si="304"/>
        <v>marzo</v>
      </c>
      <c r="H3887" s="2">
        <v>0.62013888888888891</v>
      </c>
      <c r="I3887" t="s">
        <v>57</v>
      </c>
      <c r="J3887" t="str">
        <f>VLOOKUP(ventas_starbucks_2025[[#This Row],[sucursal]],cambio_sucursal[#All],2,0)</f>
        <v>Sucursal Avda Colón</v>
      </c>
      <c r="K3887" t="s">
        <v>38</v>
      </c>
      <c r="L3887" t="s">
        <v>39</v>
      </c>
      <c r="M3887" t="s">
        <v>4</v>
      </c>
      <c r="N3887" t="str">
        <f>IFERROR(VLOOKUP(ventas_starbucks_2025[[#This Row],[tamaño_sucio]],cambio_tamaño[#All],2,0),"Tamaño único")</f>
        <v>Tamaño único</v>
      </c>
      <c r="O3887">
        <v>4</v>
      </c>
      <c r="P3887">
        <v>1206.67</v>
      </c>
      <c r="Q3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7">
        <v>4826.68</v>
      </c>
      <c r="S3887" t="s">
        <v>5</v>
      </c>
      <c r="T3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7" t="str">
        <f>VLOOKUP(ventas_starbucks_2025[[#This Row],[canal_compra]],cambio_canal_compra[#All],2,0)</f>
        <v>En tienda</v>
      </c>
      <c r="V3887" t="s">
        <v>16</v>
      </c>
      <c r="W3887" t="str">
        <f>VLOOKUP(ventas_starbucks_2025[[#This Row],[método_pago]],cambio_metodo_pago[#All],2,0)</f>
        <v>Tarjeta</v>
      </c>
      <c r="X3887" t="s">
        <v>22</v>
      </c>
      <c r="Y3887">
        <v>0</v>
      </c>
      <c r="Z3887" t="str">
        <f>VLOOKUP(ventas_starbucks_2025[[#This Row],[promoción_aplicada5]],promocion_cambiar[#All],2,0)</f>
        <v>2x1</v>
      </c>
      <c r="AA3887" t="s">
        <v>51</v>
      </c>
      <c r="AB3887" t="s">
        <v>9</v>
      </c>
      <c r="AC3887" t="s">
        <v>41</v>
      </c>
      <c r="AD3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87">
        <v>11</v>
      </c>
      <c r="AF3887">
        <v>1</v>
      </c>
      <c r="AG3887">
        <v>15</v>
      </c>
      <c r="AH3887">
        <v>11</v>
      </c>
    </row>
    <row r="3888" spans="1:34" x14ac:dyDescent="0.25">
      <c r="A3888" s="3" t="s">
        <v>3963</v>
      </c>
      <c r="B3888" s="1">
        <v>45721</v>
      </c>
      <c r="C3888" s="23">
        <f t="shared" si="300"/>
        <v>5</v>
      </c>
      <c r="D3888" s="23">
        <f t="shared" si="301"/>
        <v>3</v>
      </c>
      <c r="E3888" s="23" t="str">
        <f t="shared" si="302"/>
        <v>miércoles</v>
      </c>
      <c r="F3888" s="23">
        <f t="shared" si="303"/>
        <v>3</v>
      </c>
      <c r="G3888" s="23" t="str">
        <f t="shared" si="304"/>
        <v>marzo</v>
      </c>
      <c r="H3888" s="2">
        <v>0.31736111111111109</v>
      </c>
      <c r="I3888" t="s">
        <v>26</v>
      </c>
      <c r="J3888" t="str">
        <f>VLOOKUP(ventas_starbucks_2025[[#This Row],[sucursal]],cambio_sucursal[#All],2,0)</f>
        <v>Sucursal San Lorenzo 47</v>
      </c>
      <c r="K3888" t="s">
        <v>101</v>
      </c>
      <c r="L3888" t="s">
        <v>3</v>
      </c>
      <c r="M3888" t="s">
        <v>4</v>
      </c>
      <c r="N3888" t="str">
        <f>IFERROR(VLOOKUP(ventas_starbucks_2025[[#This Row],[tamaño_sucio]],cambio_tamaño[#All],2,0),"Tamaño único")</f>
        <v>Tamaño único</v>
      </c>
      <c r="O3888">
        <v>3</v>
      </c>
      <c r="P3888">
        <v>2896.9</v>
      </c>
      <c r="Q3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88">
        <v>8690.7000000000007</v>
      </c>
      <c r="S3888" t="s">
        <v>5</v>
      </c>
      <c r="T3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88" t="str">
        <f>VLOOKUP(ventas_starbucks_2025[[#This Row],[canal_compra]],cambio_canal_compra[#All],2,0)</f>
        <v>En tienda</v>
      </c>
      <c r="V3888" t="s">
        <v>16</v>
      </c>
      <c r="W3888" t="str">
        <f>VLOOKUP(ventas_starbucks_2025[[#This Row],[método_pago]],cambio_metodo_pago[#All],2,0)</f>
        <v>Tarjeta</v>
      </c>
      <c r="X3888" t="s">
        <v>22</v>
      </c>
      <c r="Y3888">
        <v>0</v>
      </c>
      <c r="Z3888" t="str">
        <f>VLOOKUP(ventas_starbucks_2025[[#This Row],[promoción_aplicada5]],promocion_cambiar[#All],2,0)</f>
        <v>Combo</v>
      </c>
      <c r="AA3888" t="s">
        <v>8</v>
      </c>
      <c r="AB3888" t="s">
        <v>18</v>
      </c>
      <c r="AC3888" t="s">
        <v>41</v>
      </c>
      <c r="AD3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88">
        <v>12.2</v>
      </c>
      <c r="AF3888">
        <v>1</v>
      </c>
      <c r="AG3888">
        <v>41</v>
      </c>
      <c r="AH3888">
        <v>38</v>
      </c>
    </row>
    <row r="3889" spans="1:34" x14ac:dyDescent="0.25">
      <c r="A3889" s="3" t="s">
        <v>3964</v>
      </c>
      <c r="B3889" s="1">
        <v>45707</v>
      </c>
      <c r="C3889" s="23">
        <f t="shared" si="300"/>
        <v>19</v>
      </c>
      <c r="D3889" s="23">
        <f t="shared" si="301"/>
        <v>3</v>
      </c>
      <c r="E3889" s="23" t="str">
        <f t="shared" si="302"/>
        <v>miércoles</v>
      </c>
      <c r="F3889" s="23">
        <f t="shared" si="303"/>
        <v>2</v>
      </c>
      <c r="G3889" s="23" t="str">
        <f t="shared" si="304"/>
        <v>febrero</v>
      </c>
      <c r="H3889" s="2">
        <v>0.31111111111111112</v>
      </c>
      <c r="I3889" t="s">
        <v>57</v>
      </c>
      <c r="J3889" t="str">
        <f>VLOOKUP(ventas_starbucks_2025[[#This Row],[sucursal]],cambio_sucursal[#All],2,0)</f>
        <v>Sucursal Avda Colón</v>
      </c>
      <c r="K3889" t="s">
        <v>13</v>
      </c>
      <c r="L3889" t="s">
        <v>14</v>
      </c>
      <c r="M3889" t="s">
        <v>4</v>
      </c>
      <c r="N3889" t="str">
        <f>IFERROR(VLOOKUP(ventas_starbucks_2025[[#This Row],[tamaño_sucio]],cambio_tamaño[#All],2,0),"Tamaño único")</f>
        <v>Tamaño único</v>
      </c>
      <c r="O3889">
        <v>3</v>
      </c>
      <c r="P3889">
        <v>1761.85</v>
      </c>
      <c r="Q3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9">
        <v>5285.55</v>
      </c>
      <c r="S3889" t="s">
        <v>31</v>
      </c>
      <c r="T3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89" t="str">
        <f>VLOOKUP(ventas_starbucks_2025[[#This Row],[canal_compra]],cambio_canal_compra[#All],2,0)</f>
        <v>Entrega domicilio</v>
      </c>
      <c r="V3889" t="s">
        <v>40</v>
      </c>
      <c r="W3889" t="str">
        <f>VLOOKUP(ventas_starbucks_2025[[#This Row],[método_pago]],cambio_metodo_pago[#All],2,0)</f>
        <v>Efectivo</v>
      </c>
      <c r="X3889" t="s">
        <v>22</v>
      </c>
      <c r="Y3889">
        <v>0</v>
      </c>
      <c r="Z3889" t="str">
        <f>VLOOKUP(ventas_starbucks_2025[[#This Row],[promoción_aplicada5]],promocion_cambiar[#All],2,0)</f>
        <v>Combo</v>
      </c>
      <c r="AA3889" t="s">
        <v>8</v>
      </c>
      <c r="AB3889" t="s">
        <v>32</v>
      </c>
      <c r="AC3889" t="s">
        <v>24</v>
      </c>
      <c r="AD3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89">
        <v>10.7</v>
      </c>
      <c r="AF3889">
        <v>3</v>
      </c>
      <c r="AG3889">
        <v>34</v>
      </c>
      <c r="AH3889">
        <v>31</v>
      </c>
    </row>
    <row r="3890" spans="1:34" x14ac:dyDescent="0.25">
      <c r="A3890" s="3" t="s">
        <v>3965</v>
      </c>
      <c r="B3890" s="1">
        <v>45736</v>
      </c>
      <c r="C3890" s="23">
        <f t="shared" si="300"/>
        <v>20</v>
      </c>
      <c r="D3890" s="23">
        <f t="shared" si="301"/>
        <v>4</v>
      </c>
      <c r="E3890" s="1" t="str">
        <f t="shared" si="302"/>
        <v>jueves</v>
      </c>
      <c r="F3890" s="23">
        <f t="shared" si="303"/>
        <v>3</v>
      </c>
      <c r="G3890" s="1" t="str">
        <f t="shared" si="304"/>
        <v>marzo</v>
      </c>
      <c r="H3890" s="2">
        <v>0.87083333333333335</v>
      </c>
      <c r="I3890" t="s">
        <v>1</v>
      </c>
      <c r="J3890" t="str">
        <f>VLOOKUP(ventas_starbucks_2025[[#This Row],[sucursal]],cambio_sucursal[#All],2,0)</f>
        <v>Sucursal Nueva Córdoba</v>
      </c>
      <c r="K3890" t="s">
        <v>67</v>
      </c>
      <c r="L3890" t="s">
        <v>35</v>
      </c>
      <c r="M3890" t="s">
        <v>4</v>
      </c>
      <c r="N3890" t="str">
        <f>IFERROR(VLOOKUP(ventas_starbucks_2025[[#This Row],[tamaño_sucio]],cambio_tamaño[#All],2,0),"Tamaño único")</f>
        <v>Tamaño único</v>
      </c>
      <c r="O3890">
        <v>3</v>
      </c>
      <c r="P3890">
        <v>1379.73</v>
      </c>
      <c r="Q3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0">
        <v>4139.1899999999996</v>
      </c>
      <c r="S3890" t="s">
        <v>15</v>
      </c>
      <c r="T3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0" t="str">
        <f>VLOOKUP(ventas_starbucks_2025[[#This Row],[canal_compra]],cambio_canal_compra[#All],2,0)</f>
        <v>Para llevar</v>
      </c>
      <c r="V3890" t="s">
        <v>6</v>
      </c>
      <c r="W3890" t="str">
        <f>VLOOKUP(ventas_starbucks_2025[[#This Row],[método_pago]],cambio_metodo_pago[#All],2,0)</f>
        <v>Aplicación móbil</v>
      </c>
      <c r="X3890" t="s">
        <v>22</v>
      </c>
      <c r="Y3890">
        <v>0</v>
      </c>
      <c r="Z3890" t="str">
        <f>VLOOKUP(ventas_starbucks_2025[[#This Row],[promoción_aplicada5]],promocion_cambiar[#All],2,0)</f>
        <v>Hora Feliz</v>
      </c>
      <c r="AA3890" t="s">
        <v>36</v>
      </c>
      <c r="AB3890" t="s">
        <v>52</v>
      </c>
      <c r="AC3890" t="s">
        <v>24</v>
      </c>
      <c r="AD3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90">
        <v>9.3000000000000007</v>
      </c>
      <c r="AF3890">
        <v>3</v>
      </c>
      <c r="AG3890">
        <v>18</v>
      </c>
      <c r="AH3890">
        <v>15</v>
      </c>
    </row>
    <row r="3891" spans="1:34" x14ac:dyDescent="0.25">
      <c r="A3891" s="3" t="s">
        <v>3966</v>
      </c>
      <c r="B3891" s="1">
        <v>45763</v>
      </c>
      <c r="C3891" s="23">
        <f t="shared" si="300"/>
        <v>16</v>
      </c>
      <c r="D3891" s="23">
        <f t="shared" si="301"/>
        <v>3</v>
      </c>
      <c r="E3891" s="23" t="str">
        <f t="shared" si="302"/>
        <v>miércoles</v>
      </c>
      <c r="F3891" s="23">
        <f t="shared" si="303"/>
        <v>4</v>
      </c>
      <c r="G3891" s="23" t="str">
        <f t="shared" si="304"/>
        <v>abril</v>
      </c>
      <c r="H3891" s="2">
        <v>0.33541666666666664</v>
      </c>
      <c r="I3891" t="s">
        <v>12</v>
      </c>
      <c r="J3891" t="str">
        <f>VLOOKUP(ventas_starbucks_2025[[#This Row],[sucursal]],cambio_sucursal[#All],2,0)</f>
        <v>Sucursal Córdoba Shopping</v>
      </c>
      <c r="K3891" t="s">
        <v>94</v>
      </c>
      <c r="L3891" t="s">
        <v>70</v>
      </c>
      <c r="M3891" t="s">
        <v>45</v>
      </c>
      <c r="N3891" t="str">
        <f>IFERROR(VLOOKUP(ventas_starbucks_2025[[#This Row],[tamaño_sucio]],cambio_tamaño[#All],2,0),"Tamaño único")</f>
        <v>Grande</v>
      </c>
      <c r="O3891">
        <v>5</v>
      </c>
      <c r="P3891">
        <v>1738.06</v>
      </c>
      <c r="Q3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1">
        <v>8690.2999999999993</v>
      </c>
      <c r="S3891" t="s">
        <v>31</v>
      </c>
      <c r="T3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91" t="str">
        <f>VLOOKUP(ventas_starbucks_2025[[#This Row],[canal_compra]],cambio_canal_compra[#All],2,0)</f>
        <v>Entrega domicilio</v>
      </c>
      <c r="V3891" t="s">
        <v>16</v>
      </c>
      <c r="W3891" t="str">
        <f>VLOOKUP(ventas_starbucks_2025[[#This Row],[método_pago]],cambio_metodo_pago[#All],2,0)</f>
        <v>Tarjeta</v>
      </c>
      <c r="X3891" t="s">
        <v>7</v>
      </c>
      <c r="Y3891">
        <v>0</v>
      </c>
      <c r="Z3891" t="str">
        <f>VLOOKUP(ventas_starbucks_2025[[#This Row],[promoción_aplicada5]],promocion_cambiar[#All],2,0)</f>
        <v>2x1</v>
      </c>
      <c r="AA3891" t="s">
        <v>51</v>
      </c>
      <c r="AB3891" t="s">
        <v>9</v>
      </c>
      <c r="AC3891" t="s">
        <v>24</v>
      </c>
      <c r="AD3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91">
        <v>11.4</v>
      </c>
      <c r="AF3891">
        <v>2</v>
      </c>
      <c r="AG3891">
        <v>43</v>
      </c>
      <c r="AH3891">
        <v>38</v>
      </c>
    </row>
    <row r="3892" spans="1:34" x14ac:dyDescent="0.25">
      <c r="A3892" s="3" t="s">
        <v>3967</v>
      </c>
      <c r="B3892" s="1">
        <v>45713</v>
      </c>
      <c r="C3892" s="23">
        <f t="shared" si="300"/>
        <v>25</v>
      </c>
      <c r="D3892" s="23">
        <f t="shared" si="301"/>
        <v>2</v>
      </c>
      <c r="E3892" s="23" t="str">
        <f t="shared" si="302"/>
        <v>martes</v>
      </c>
      <c r="F3892" s="23">
        <f t="shared" si="303"/>
        <v>2</v>
      </c>
      <c r="G3892" s="23" t="str">
        <f t="shared" si="304"/>
        <v>febrero</v>
      </c>
      <c r="H3892" s="2">
        <v>0.40138888888888891</v>
      </c>
      <c r="I3892" t="s">
        <v>26</v>
      </c>
      <c r="J3892" t="str">
        <f>VLOOKUP(ventas_starbucks_2025[[#This Row],[sucursal]],cambio_sucursal[#All],2,0)</f>
        <v>Sucursal San Lorenzo 47</v>
      </c>
      <c r="K3892" t="s">
        <v>58</v>
      </c>
      <c r="L3892" t="s">
        <v>39</v>
      </c>
      <c r="M3892" t="s">
        <v>4</v>
      </c>
      <c r="N3892" t="str">
        <f>IFERROR(VLOOKUP(ventas_starbucks_2025[[#This Row],[tamaño_sucio]],cambio_tamaño[#All],2,0),"Tamaño único")</f>
        <v>Tamaño único</v>
      </c>
      <c r="O3892">
        <v>2</v>
      </c>
      <c r="P3892">
        <v>1341.99</v>
      </c>
      <c r="Q3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2">
        <v>2683.98</v>
      </c>
      <c r="S3892" t="s">
        <v>15</v>
      </c>
      <c r="T3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2" t="str">
        <f>VLOOKUP(ventas_starbucks_2025[[#This Row],[canal_compra]],cambio_canal_compra[#All],2,0)</f>
        <v>Para llevar</v>
      </c>
      <c r="V3892" t="s">
        <v>16</v>
      </c>
      <c r="W3892" t="str">
        <f>VLOOKUP(ventas_starbucks_2025[[#This Row],[método_pago]],cambio_metodo_pago[#All],2,0)</f>
        <v>Tarjeta</v>
      </c>
      <c r="X3892" t="s">
        <v>7</v>
      </c>
      <c r="Y3892">
        <v>0</v>
      </c>
      <c r="Z3892" t="str">
        <f>VLOOKUP(ventas_starbucks_2025[[#This Row],[promoción_aplicada5]],promocion_cambiar[#All],2,0)</f>
        <v>Hora Feliz</v>
      </c>
      <c r="AA3892" t="s">
        <v>36</v>
      </c>
      <c r="AB3892" t="s">
        <v>18</v>
      </c>
      <c r="AC3892" t="s">
        <v>10</v>
      </c>
      <c r="AD3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92">
        <v>3.1</v>
      </c>
      <c r="AF3892">
        <v>5</v>
      </c>
      <c r="AG3892">
        <v>22</v>
      </c>
      <c r="AH3892">
        <v>20</v>
      </c>
    </row>
    <row r="3893" spans="1:34" x14ac:dyDescent="0.25">
      <c r="A3893" s="3" t="s">
        <v>3968</v>
      </c>
      <c r="B3893" s="1">
        <v>45660</v>
      </c>
      <c r="C3893" s="23">
        <f t="shared" si="300"/>
        <v>3</v>
      </c>
      <c r="D3893" s="23">
        <f t="shared" si="301"/>
        <v>5</v>
      </c>
      <c r="E3893" s="23" t="str">
        <f t="shared" si="302"/>
        <v>viernes</v>
      </c>
      <c r="F3893" s="23">
        <f t="shared" si="303"/>
        <v>1</v>
      </c>
      <c r="G3893" s="23" t="str">
        <f t="shared" si="304"/>
        <v>enero</v>
      </c>
      <c r="H3893" s="2">
        <v>0.33124999999999999</v>
      </c>
      <c r="I3893" t="s">
        <v>1</v>
      </c>
      <c r="J3893" t="str">
        <f>VLOOKUP(ventas_starbucks_2025[[#This Row],[sucursal]],cambio_sucursal[#All],2,0)</f>
        <v>Sucursal Nueva Córdoba</v>
      </c>
      <c r="K3893" t="s">
        <v>173</v>
      </c>
      <c r="L3893" t="s">
        <v>35</v>
      </c>
      <c r="M3893" t="s">
        <v>4</v>
      </c>
      <c r="N3893" t="str">
        <f>IFERROR(VLOOKUP(ventas_starbucks_2025[[#This Row],[tamaño_sucio]],cambio_tamaño[#All],2,0),"Tamaño único")</f>
        <v>Tamaño único</v>
      </c>
      <c r="O3893">
        <v>2</v>
      </c>
      <c r="P3893">
        <v>1085.04</v>
      </c>
      <c r="Q3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3">
        <v>2170.08</v>
      </c>
      <c r="S3893" t="s">
        <v>31</v>
      </c>
      <c r="T3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3" t="str">
        <f>VLOOKUP(ventas_starbucks_2025[[#This Row],[canal_compra]],cambio_canal_compra[#All],2,0)</f>
        <v>Entrega domicilio</v>
      </c>
      <c r="V3893" t="s">
        <v>40</v>
      </c>
      <c r="W3893" t="str">
        <f>VLOOKUP(ventas_starbucks_2025[[#This Row],[método_pago]],cambio_metodo_pago[#All],2,0)</f>
        <v>Efectivo</v>
      </c>
      <c r="X3893" t="s">
        <v>22</v>
      </c>
      <c r="Y3893">
        <v>0</v>
      </c>
      <c r="Z3893" t="str">
        <f>VLOOKUP(ventas_starbucks_2025[[#This Row],[promoción_aplicada5]],promocion_cambiar[#All],2,0)</f>
        <v>2x1</v>
      </c>
      <c r="AA3893" t="s">
        <v>51</v>
      </c>
      <c r="AB3893" t="s">
        <v>52</v>
      </c>
      <c r="AC3893" t="s">
        <v>24</v>
      </c>
      <c r="AD3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93">
        <v>13.3</v>
      </c>
      <c r="AF3893">
        <v>4</v>
      </c>
      <c r="AG3893">
        <v>15</v>
      </c>
      <c r="AH3893">
        <v>13</v>
      </c>
    </row>
    <row r="3894" spans="1:34" x14ac:dyDescent="0.25">
      <c r="A3894" s="3" t="s">
        <v>3969</v>
      </c>
      <c r="B3894" s="1">
        <v>45732</v>
      </c>
      <c r="C3894" s="23">
        <f t="shared" si="300"/>
        <v>16</v>
      </c>
      <c r="D3894" s="23">
        <f t="shared" si="301"/>
        <v>7</v>
      </c>
      <c r="E3894" s="23" t="str">
        <f t="shared" si="302"/>
        <v>domingo</v>
      </c>
      <c r="F3894" s="23">
        <f t="shared" si="303"/>
        <v>3</v>
      </c>
      <c r="G3894" s="23" t="str">
        <f t="shared" si="304"/>
        <v>marzo</v>
      </c>
      <c r="H3894" s="2">
        <v>0.65902777777777777</v>
      </c>
      <c r="I3894" t="s">
        <v>12</v>
      </c>
      <c r="J3894" t="str">
        <f>VLOOKUP(ventas_starbucks_2025[[#This Row],[sucursal]],cambio_sucursal[#All],2,0)</f>
        <v>Sucursal Córdoba Shopping</v>
      </c>
      <c r="K3894" t="s">
        <v>87</v>
      </c>
      <c r="L3894" t="s">
        <v>65</v>
      </c>
      <c r="M3894" t="s">
        <v>4</v>
      </c>
      <c r="N3894" t="str">
        <f>IFERROR(VLOOKUP(ventas_starbucks_2025[[#This Row],[tamaño_sucio]],cambio_tamaño[#All],2,0),"Tamaño único")</f>
        <v>Tamaño único</v>
      </c>
      <c r="O3894">
        <v>2</v>
      </c>
      <c r="P3894">
        <v>1841.46</v>
      </c>
      <c r="Q3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4">
        <v>3682.92</v>
      </c>
      <c r="S3894" t="s">
        <v>5</v>
      </c>
      <c r="T3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4" t="str">
        <f>VLOOKUP(ventas_starbucks_2025[[#This Row],[canal_compra]],cambio_canal_compra[#All],2,0)</f>
        <v>En tienda</v>
      </c>
      <c r="V3894" t="s">
        <v>16</v>
      </c>
      <c r="W3894" t="str">
        <f>VLOOKUP(ventas_starbucks_2025[[#This Row],[método_pago]],cambio_metodo_pago[#All],2,0)</f>
        <v>Tarjeta</v>
      </c>
      <c r="X3894" t="s">
        <v>22</v>
      </c>
      <c r="Y3894">
        <v>0</v>
      </c>
      <c r="Z3894" t="str">
        <f>VLOOKUP(ventas_starbucks_2025[[#This Row],[promoción_aplicada5]],promocion_cambiar[#All],2,0)</f>
        <v>Hora Feliz</v>
      </c>
      <c r="AA3894" t="s">
        <v>36</v>
      </c>
      <c r="AB3894" t="s">
        <v>32</v>
      </c>
      <c r="AC3894" t="s">
        <v>41</v>
      </c>
      <c r="AD3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94">
        <v>13.6</v>
      </c>
      <c r="AF3894">
        <v>2</v>
      </c>
      <c r="AG3894">
        <v>13</v>
      </c>
      <c r="AH3894">
        <v>11</v>
      </c>
    </row>
    <row r="3895" spans="1:34" x14ac:dyDescent="0.25">
      <c r="A3895" s="3" t="s">
        <v>3970</v>
      </c>
      <c r="B3895" s="1">
        <v>45726</v>
      </c>
      <c r="C3895" s="23">
        <f t="shared" si="300"/>
        <v>10</v>
      </c>
      <c r="D3895" s="23">
        <f t="shared" si="301"/>
        <v>1</v>
      </c>
      <c r="E3895" s="1" t="str">
        <f t="shared" si="302"/>
        <v>lunes</v>
      </c>
      <c r="F3895" s="23">
        <f t="shared" si="303"/>
        <v>3</v>
      </c>
      <c r="G3895" s="1" t="str">
        <f t="shared" si="304"/>
        <v>marzo</v>
      </c>
      <c r="H3895" s="2">
        <v>0.80486111111111114</v>
      </c>
      <c r="I3895" t="s">
        <v>12</v>
      </c>
      <c r="J3895" t="str">
        <f>VLOOKUP(ventas_starbucks_2025[[#This Row],[sucursal]],cambio_sucursal[#All],2,0)</f>
        <v>Sucursal Córdoba Shopping</v>
      </c>
      <c r="K3895" t="s">
        <v>13</v>
      </c>
      <c r="L3895" t="s">
        <v>14</v>
      </c>
      <c r="M3895" t="s">
        <v>4</v>
      </c>
      <c r="N3895" t="str">
        <f>IFERROR(VLOOKUP(ventas_starbucks_2025[[#This Row],[tamaño_sucio]],cambio_tamaño[#All],2,0),"Tamaño único")</f>
        <v>Tamaño único</v>
      </c>
      <c r="O3895">
        <v>2</v>
      </c>
      <c r="P3895">
        <v>2175.5700000000002</v>
      </c>
      <c r="Q3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95">
        <v>4351.1400000000003</v>
      </c>
      <c r="S3895" t="s">
        <v>5</v>
      </c>
      <c r="T3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5" t="str">
        <f>VLOOKUP(ventas_starbucks_2025[[#This Row],[canal_compra]],cambio_canal_compra[#All],2,0)</f>
        <v>En tienda</v>
      </c>
      <c r="V3895" t="s">
        <v>6</v>
      </c>
      <c r="W3895" t="str">
        <f>VLOOKUP(ventas_starbucks_2025[[#This Row],[método_pago]],cambio_metodo_pago[#All],2,0)</f>
        <v>Aplicación móbil</v>
      </c>
      <c r="X3895" t="s">
        <v>7</v>
      </c>
      <c r="Y3895">
        <v>10</v>
      </c>
      <c r="Z3895" t="str">
        <f>VLOOKUP(ventas_starbucks_2025[[#This Row],[promoción_aplicada5]],promocion_cambiar[#All],2,0)</f>
        <v>Combo</v>
      </c>
      <c r="AA3895" t="s">
        <v>8</v>
      </c>
      <c r="AB3895" t="s">
        <v>9</v>
      </c>
      <c r="AC3895" t="s">
        <v>24</v>
      </c>
      <c r="AD3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95">
        <v>4</v>
      </c>
      <c r="AF3895">
        <v>5</v>
      </c>
      <c r="AG3895">
        <v>22</v>
      </c>
      <c r="AH3895">
        <v>20</v>
      </c>
    </row>
    <row r="3896" spans="1:34" x14ac:dyDescent="0.25">
      <c r="A3896" s="3" t="s">
        <v>3971</v>
      </c>
      <c r="B3896" s="1">
        <v>45731</v>
      </c>
      <c r="C3896" s="23">
        <f t="shared" si="300"/>
        <v>15</v>
      </c>
      <c r="D3896" s="23">
        <f t="shared" si="301"/>
        <v>6</v>
      </c>
      <c r="E3896" s="23" t="str">
        <f t="shared" si="302"/>
        <v>sábado</v>
      </c>
      <c r="F3896" s="23">
        <f t="shared" si="303"/>
        <v>3</v>
      </c>
      <c r="G3896" s="23" t="str">
        <f t="shared" si="304"/>
        <v>marzo</v>
      </c>
      <c r="H3896" s="2">
        <v>0.74236111111111114</v>
      </c>
      <c r="I3896" t="s">
        <v>1</v>
      </c>
      <c r="J3896" t="str">
        <f>VLOOKUP(ventas_starbucks_2025[[#This Row],[sucursal]],cambio_sucursal[#All],2,0)</f>
        <v>Sucursal Nueva Córdoba</v>
      </c>
      <c r="K3896" t="s">
        <v>13</v>
      </c>
      <c r="L3896" t="s">
        <v>14</v>
      </c>
      <c r="M3896" t="s">
        <v>4</v>
      </c>
      <c r="N3896" t="str">
        <f>IFERROR(VLOOKUP(ventas_starbucks_2025[[#This Row],[tamaño_sucio]],cambio_tamaño[#All],2,0),"Tamaño único")</f>
        <v>Tamaño único</v>
      </c>
      <c r="O3896">
        <v>1</v>
      </c>
      <c r="P3896">
        <v>1995.36</v>
      </c>
      <c r="Q3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6">
        <v>1995.36</v>
      </c>
      <c r="S3896" t="s">
        <v>5</v>
      </c>
      <c r="T3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6" t="str">
        <f>VLOOKUP(ventas_starbucks_2025[[#This Row],[canal_compra]],cambio_canal_compra[#All],2,0)</f>
        <v>En tienda</v>
      </c>
      <c r="V3896" t="s">
        <v>16</v>
      </c>
      <c r="W3896" t="str">
        <f>VLOOKUP(ventas_starbucks_2025[[#This Row],[método_pago]],cambio_metodo_pago[#All],2,0)</f>
        <v>Tarjeta</v>
      </c>
      <c r="X3896" t="s">
        <v>22</v>
      </c>
      <c r="Y3896">
        <v>0</v>
      </c>
      <c r="Z3896" t="str">
        <f>VLOOKUP(ventas_starbucks_2025[[#This Row],[promoción_aplicada5]],promocion_cambiar[#All],2,0)</f>
        <v>Ninguna</v>
      </c>
      <c r="AA3896" t="s">
        <v>17</v>
      </c>
      <c r="AB3896" t="s">
        <v>32</v>
      </c>
      <c r="AC3896" t="s">
        <v>24</v>
      </c>
      <c r="AD3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96">
        <v>6.3</v>
      </c>
      <c r="AF3896">
        <v>1</v>
      </c>
      <c r="AG3896">
        <v>48</v>
      </c>
      <c r="AH3896">
        <v>47</v>
      </c>
    </row>
    <row r="3897" spans="1:34" x14ac:dyDescent="0.25">
      <c r="A3897" s="3" t="s">
        <v>3972</v>
      </c>
      <c r="B3897" s="1">
        <v>45707</v>
      </c>
      <c r="C3897" s="23">
        <f t="shared" si="300"/>
        <v>19</v>
      </c>
      <c r="D3897" s="23">
        <f t="shared" si="301"/>
        <v>3</v>
      </c>
      <c r="E3897" s="23" t="str">
        <f t="shared" si="302"/>
        <v>miércoles</v>
      </c>
      <c r="F3897" s="23">
        <f t="shared" si="303"/>
        <v>2</v>
      </c>
      <c r="G3897" s="23" t="str">
        <f t="shared" si="304"/>
        <v>febrero</v>
      </c>
      <c r="H3897" s="2">
        <v>0.37708333333333333</v>
      </c>
      <c r="I3897" t="s">
        <v>12</v>
      </c>
      <c r="J3897" t="str">
        <f>VLOOKUP(ventas_starbucks_2025[[#This Row],[sucursal]],cambio_sucursal[#All],2,0)</f>
        <v>Sucursal Córdoba Shopping</v>
      </c>
      <c r="K3897" t="s">
        <v>13</v>
      </c>
      <c r="L3897" t="s">
        <v>14</v>
      </c>
      <c r="M3897" t="s">
        <v>4</v>
      </c>
      <c r="N3897" t="str">
        <f>IFERROR(VLOOKUP(ventas_starbucks_2025[[#This Row],[tamaño_sucio]],cambio_tamaño[#All],2,0),"Tamaño único")</f>
        <v>Tamaño único</v>
      </c>
      <c r="O3897">
        <v>5</v>
      </c>
      <c r="P3897">
        <v>1792.49</v>
      </c>
      <c r="Q3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7">
        <v>8962.4500000000007</v>
      </c>
      <c r="S3897" t="s">
        <v>5</v>
      </c>
      <c r="T3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97" t="str">
        <f>VLOOKUP(ventas_starbucks_2025[[#This Row],[canal_compra]],cambio_canal_compra[#All],2,0)</f>
        <v>En tienda</v>
      </c>
      <c r="V3897" t="s">
        <v>6</v>
      </c>
      <c r="W3897" t="str">
        <f>VLOOKUP(ventas_starbucks_2025[[#This Row],[método_pago]],cambio_metodo_pago[#All],2,0)</f>
        <v>Aplicación móbil</v>
      </c>
      <c r="X3897" t="s">
        <v>7</v>
      </c>
      <c r="Y3897">
        <v>10</v>
      </c>
      <c r="Z3897" t="str">
        <f>VLOOKUP(ventas_starbucks_2025[[#This Row],[promoción_aplicada5]],promocion_cambiar[#All],2,0)</f>
        <v>Ninguna</v>
      </c>
      <c r="AA3897" t="s">
        <v>17</v>
      </c>
      <c r="AB3897" t="s">
        <v>52</v>
      </c>
      <c r="AC3897" t="s">
        <v>24</v>
      </c>
      <c r="AD3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97">
        <v>2.4</v>
      </c>
      <c r="AF3897">
        <v>1</v>
      </c>
      <c r="AG3897">
        <v>25</v>
      </c>
      <c r="AH3897">
        <v>20</v>
      </c>
    </row>
    <row r="3898" spans="1:34" x14ac:dyDescent="0.25">
      <c r="A3898" s="3" t="s">
        <v>3973</v>
      </c>
      <c r="B3898" s="1">
        <v>45735</v>
      </c>
      <c r="C3898" s="23">
        <f t="shared" si="300"/>
        <v>19</v>
      </c>
      <c r="D3898" s="23">
        <f t="shared" si="301"/>
        <v>3</v>
      </c>
      <c r="E3898" s="23" t="str">
        <f t="shared" si="302"/>
        <v>miércoles</v>
      </c>
      <c r="F3898" s="23">
        <f t="shared" si="303"/>
        <v>3</v>
      </c>
      <c r="G3898" s="23" t="str">
        <f t="shared" si="304"/>
        <v>marzo</v>
      </c>
      <c r="H3898" s="2">
        <v>0.39513888888888887</v>
      </c>
      <c r="I3898" t="s">
        <v>12</v>
      </c>
      <c r="J3898" t="str">
        <f>VLOOKUP(ventas_starbucks_2025[[#This Row],[sucursal]],cambio_sucursal[#All],2,0)</f>
        <v>Sucursal Córdoba Shopping</v>
      </c>
      <c r="K3898" t="s">
        <v>38</v>
      </c>
      <c r="L3898" t="s">
        <v>39</v>
      </c>
      <c r="M3898" t="s">
        <v>4</v>
      </c>
      <c r="N3898" t="str">
        <f>IFERROR(VLOOKUP(ventas_starbucks_2025[[#This Row],[tamaño_sucio]],cambio_tamaño[#All],2,0),"Tamaño único")</f>
        <v>Tamaño único</v>
      </c>
      <c r="O3898">
        <v>2</v>
      </c>
      <c r="P3898">
        <v>1413.21</v>
      </c>
      <c r="Q3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8">
        <v>2826.42</v>
      </c>
      <c r="S3898" t="s">
        <v>5</v>
      </c>
      <c r="T3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8" t="str">
        <f>VLOOKUP(ventas_starbucks_2025[[#This Row],[canal_compra]],cambio_canal_compra[#All],2,0)</f>
        <v>En tienda</v>
      </c>
      <c r="V3898" t="s">
        <v>40</v>
      </c>
      <c r="W3898" t="str">
        <f>VLOOKUP(ventas_starbucks_2025[[#This Row],[método_pago]],cambio_metodo_pago[#All],2,0)</f>
        <v>Efectivo</v>
      </c>
      <c r="X3898" t="s">
        <v>22</v>
      </c>
      <c r="Y3898">
        <v>0</v>
      </c>
      <c r="Z3898" t="str">
        <f>VLOOKUP(ventas_starbucks_2025[[#This Row],[promoción_aplicada5]],promocion_cambiar[#All],2,0)</f>
        <v>Hora Feliz</v>
      </c>
      <c r="AA3898" t="s">
        <v>36</v>
      </c>
      <c r="AB3898" t="s">
        <v>52</v>
      </c>
      <c r="AC3898" t="s">
        <v>41</v>
      </c>
      <c r="AD3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98">
        <v>8.5</v>
      </c>
      <c r="AF3898">
        <v>1</v>
      </c>
      <c r="AG3898">
        <v>42</v>
      </c>
      <c r="AH3898">
        <v>40</v>
      </c>
    </row>
    <row r="3899" spans="1:34" x14ac:dyDescent="0.25">
      <c r="A3899" s="3" t="s">
        <v>3974</v>
      </c>
      <c r="B3899" s="1">
        <v>45738</v>
      </c>
      <c r="C3899" s="23">
        <f t="shared" si="300"/>
        <v>22</v>
      </c>
      <c r="D3899" s="23">
        <f t="shared" si="301"/>
        <v>6</v>
      </c>
      <c r="E3899" s="1" t="str">
        <f t="shared" si="302"/>
        <v>sábado</v>
      </c>
      <c r="F3899" s="23">
        <f t="shared" si="303"/>
        <v>3</v>
      </c>
      <c r="G3899" s="1" t="str">
        <f t="shared" si="304"/>
        <v>marzo</v>
      </c>
      <c r="H3899" s="2">
        <v>0.77430555555555558</v>
      </c>
      <c r="I3899" t="s">
        <v>26</v>
      </c>
      <c r="J3899" t="str">
        <f>VLOOKUP(ventas_starbucks_2025[[#This Row],[sucursal]],cambio_sucursal[#All],2,0)</f>
        <v>Sucursal San Lorenzo 47</v>
      </c>
      <c r="K3899" t="s">
        <v>87</v>
      </c>
      <c r="L3899" t="s">
        <v>65</v>
      </c>
      <c r="M3899" t="s">
        <v>4</v>
      </c>
      <c r="N3899" t="str">
        <f>IFERROR(VLOOKUP(ventas_starbucks_2025[[#This Row],[tamaño_sucio]],cambio_tamaño[#All],2,0),"Tamaño único")</f>
        <v>Tamaño único</v>
      </c>
      <c r="O3899">
        <v>3</v>
      </c>
      <c r="P3899">
        <v>1945.4</v>
      </c>
      <c r="Q3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9">
        <v>5836.2</v>
      </c>
      <c r="S3899" t="s">
        <v>5</v>
      </c>
      <c r="T3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99" t="str">
        <f>VLOOKUP(ventas_starbucks_2025[[#This Row],[canal_compra]],cambio_canal_compra[#All],2,0)</f>
        <v>En tienda</v>
      </c>
      <c r="V3899" t="s">
        <v>16</v>
      </c>
      <c r="W3899" t="str">
        <f>VLOOKUP(ventas_starbucks_2025[[#This Row],[método_pago]],cambio_metodo_pago[#All],2,0)</f>
        <v>Tarjeta</v>
      </c>
      <c r="X3899" t="s">
        <v>22</v>
      </c>
      <c r="Y3899">
        <v>0</v>
      </c>
      <c r="Z3899" t="str">
        <f>VLOOKUP(ventas_starbucks_2025[[#This Row],[promoción_aplicada5]],promocion_cambiar[#All],2,0)</f>
        <v>Combo</v>
      </c>
      <c r="AA3899" t="s">
        <v>8</v>
      </c>
      <c r="AB3899" t="s">
        <v>18</v>
      </c>
      <c r="AC3899" t="s">
        <v>10</v>
      </c>
      <c r="AD3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99">
        <v>3.9</v>
      </c>
      <c r="AF3899">
        <v>5</v>
      </c>
      <c r="AG3899">
        <v>23</v>
      </c>
      <c r="AH3899">
        <v>20</v>
      </c>
    </row>
    <row r="3900" spans="1:34" x14ac:dyDescent="0.25">
      <c r="A3900" s="3" t="s">
        <v>3975</v>
      </c>
      <c r="B3900" s="1">
        <v>45743</v>
      </c>
      <c r="C3900" s="23">
        <f t="shared" si="300"/>
        <v>27</v>
      </c>
      <c r="D3900" s="23">
        <f t="shared" si="301"/>
        <v>4</v>
      </c>
      <c r="E3900" s="23" t="str">
        <f t="shared" si="302"/>
        <v>jueves</v>
      </c>
      <c r="F3900" s="23">
        <f t="shared" si="303"/>
        <v>3</v>
      </c>
      <c r="G3900" s="23" t="str">
        <f t="shared" si="304"/>
        <v>marzo</v>
      </c>
      <c r="H3900" s="2">
        <v>0.61527777777777781</v>
      </c>
      <c r="I3900" t="s">
        <v>1</v>
      </c>
      <c r="J3900" t="str">
        <f>VLOOKUP(ventas_starbucks_2025[[#This Row],[sucursal]],cambio_sucursal[#All],2,0)</f>
        <v>Sucursal Nueva Córdoba</v>
      </c>
      <c r="K3900" t="s">
        <v>74</v>
      </c>
      <c r="L3900" t="s">
        <v>70</v>
      </c>
      <c r="M3900" t="s">
        <v>50</v>
      </c>
      <c r="N3900" t="str">
        <f>IFERROR(VLOOKUP(ventas_starbucks_2025[[#This Row],[tamaño_sucio]],cambio_tamaño[#All],2,0),"Tamaño único")</f>
        <v>Mediano</v>
      </c>
      <c r="O3900">
        <v>2</v>
      </c>
      <c r="P3900">
        <v>1344.14</v>
      </c>
      <c r="Q3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0">
        <v>2688.28</v>
      </c>
      <c r="S3900" t="s">
        <v>31</v>
      </c>
      <c r="T3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00" t="str">
        <f>VLOOKUP(ventas_starbucks_2025[[#This Row],[canal_compra]],cambio_canal_compra[#All],2,0)</f>
        <v>Entrega domicilio</v>
      </c>
      <c r="V3900" t="s">
        <v>40</v>
      </c>
      <c r="W3900" t="str">
        <f>VLOOKUP(ventas_starbucks_2025[[#This Row],[método_pago]],cambio_metodo_pago[#All],2,0)</f>
        <v>Efectivo</v>
      </c>
      <c r="X3900" t="s">
        <v>22</v>
      </c>
      <c r="Y3900">
        <v>0</v>
      </c>
      <c r="Z3900" t="str">
        <f>VLOOKUP(ventas_starbucks_2025[[#This Row],[promoción_aplicada5]],promocion_cambiar[#All],2,0)</f>
        <v>Hora Feliz</v>
      </c>
      <c r="AA3900" t="s">
        <v>36</v>
      </c>
      <c r="AB3900" t="s">
        <v>9</v>
      </c>
      <c r="AC3900" t="s">
        <v>24</v>
      </c>
      <c r="AD3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0">
        <v>7.2</v>
      </c>
      <c r="AF3900">
        <v>3</v>
      </c>
      <c r="AG3900">
        <v>19</v>
      </c>
      <c r="AH3900">
        <v>17</v>
      </c>
    </row>
    <row r="3901" spans="1:34" x14ac:dyDescent="0.25">
      <c r="A3901" s="3" t="s">
        <v>3976</v>
      </c>
      <c r="B3901" s="1">
        <v>45763</v>
      </c>
      <c r="C3901" s="23">
        <f t="shared" si="300"/>
        <v>16</v>
      </c>
      <c r="D3901" s="23">
        <f t="shared" si="301"/>
        <v>3</v>
      </c>
      <c r="E3901" s="1" t="str">
        <f t="shared" si="302"/>
        <v>miércoles</v>
      </c>
      <c r="F3901" s="23">
        <f t="shared" si="303"/>
        <v>4</v>
      </c>
      <c r="G3901" s="1" t="str">
        <f t="shared" si="304"/>
        <v>abril</v>
      </c>
      <c r="H3901" s="2">
        <v>0.71875</v>
      </c>
      <c r="I3901" t="s">
        <v>26</v>
      </c>
      <c r="J3901" t="str">
        <f>VLOOKUP(ventas_starbucks_2025[[#This Row],[sucursal]],cambio_sucursal[#All],2,0)</f>
        <v>Sucursal San Lorenzo 47</v>
      </c>
      <c r="K3901" t="s">
        <v>58</v>
      </c>
      <c r="L3901" t="s">
        <v>39</v>
      </c>
      <c r="M3901" t="s">
        <v>4</v>
      </c>
      <c r="N3901" t="str">
        <f>IFERROR(VLOOKUP(ventas_starbucks_2025[[#This Row],[tamaño_sucio]],cambio_tamaño[#All],2,0),"Tamaño único")</f>
        <v>Tamaño único</v>
      </c>
      <c r="O3901">
        <v>5</v>
      </c>
      <c r="P3901">
        <v>1239.45</v>
      </c>
      <c r="Q3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1">
        <v>6197.25</v>
      </c>
      <c r="S3901" t="s">
        <v>15</v>
      </c>
      <c r="T3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01" t="str">
        <f>VLOOKUP(ventas_starbucks_2025[[#This Row],[canal_compra]],cambio_canal_compra[#All],2,0)</f>
        <v>Para llevar</v>
      </c>
      <c r="V3901" t="s">
        <v>40</v>
      </c>
      <c r="W3901" t="str">
        <f>VLOOKUP(ventas_starbucks_2025[[#This Row],[método_pago]],cambio_metodo_pago[#All],2,0)</f>
        <v>Efectivo</v>
      </c>
      <c r="X3901" t="s">
        <v>22</v>
      </c>
      <c r="Y3901">
        <v>0</v>
      </c>
      <c r="Z3901" t="str">
        <f>VLOOKUP(ventas_starbucks_2025[[#This Row],[promoción_aplicada5]],promocion_cambiar[#All],2,0)</f>
        <v>Ninguna</v>
      </c>
      <c r="AA3901" t="s">
        <v>17</v>
      </c>
      <c r="AB3901" t="s">
        <v>29</v>
      </c>
      <c r="AC3901" t="s">
        <v>41</v>
      </c>
      <c r="AD3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01">
        <v>2.4</v>
      </c>
      <c r="AF3901">
        <v>4</v>
      </c>
      <c r="AG3901">
        <v>27</v>
      </c>
      <c r="AH3901">
        <v>22</v>
      </c>
    </row>
    <row r="3902" spans="1:34" x14ac:dyDescent="0.25">
      <c r="A3902" s="3" t="s">
        <v>3977</v>
      </c>
      <c r="B3902" s="1">
        <v>45678</v>
      </c>
      <c r="C3902" s="23">
        <f t="shared" si="300"/>
        <v>21</v>
      </c>
      <c r="D3902" s="23">
        <f t="shared" si="301"/>
        <v>2</v>
      </c>
      <c r="E3902" s="23" t="str">
        <f t="shared" si="302"/>
        <v>martes</v>
      </c>
      <c r="F3902" s="23">
        <f t="shared" si="303"/>
        <v>1</v>
      </c>
      <c r="G3902" s="23" t="str">
        <f t="shared" si="304"/>
        <v>enero</v>
      </c>
      <c r="H3902" s="2">
        <v>0.56041666666666667</v>
      </c>
      <c r="I3902" t="s">
        <v>57</v>
      </c>
      <c r="J3902" t="str">
        <f>VLOOKUP(ventas_starbucks_2025[[#This Row],[sucursal]],cambio_sucursal[#All],2,0)</f>
        <v>Sucursal Avda Colón</v>
      </c>
      <c r="K3902" t="s">
        <v>58</v>
      </c>
      <c r="L3902" t="s">
        <v>39</v>
      </c>
      <c r="M3902" t="s">
        <v>4</v>
      </c>
      <c r="N3902" t="str">
        <f>IFERROR(VLOOKUP(ventas_starbucks_2025[[#This Row],[tamaño_sucio]],cambio_tamaño[#All],2,0),"Tamaño único")</f>
        <v>Tamaño único</v>
      </c>
      <c r="O3902">
        <v>4</v>
      </c>
      <c r="P3902">
        <v>1302.29</v>
      </c>
      <c r="Q3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2">
        <v>5209.16</v>
      </c>
      <c r="S3902" t="s">
        <v>31</v>
      </c>
      <c r="T3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02" t="str">
        <f>VLOOKUP(ventas_starbucks_2025[[#This Row],[canal_compra]],cambio_canal_compra[#All],2,0)</f>
        <v>Entrega domicilio</v>
      </c>
      <c r="V3902" t="s">
        <v>6</v>
      </c>
      <c r="W3902" t="str">
        <f>VLOOKUP(ventas_starbucks_2025[[#This Row],[método_pago]],cambio_metodo_pago[#All],2,0)</f>
        <v>Aplicación móbil</v>
      </c>
      <c r="X3902" t="s">
        <v>22</v>
      </c>
      <c r="Y3902">
        <v>0</v>
      </c>
      <c r="Z3902" t="str">
        <f>VLOOKUP(ventas_starbucks_2025[[#This Row],[promoción_aplicada5]],promocion_cambiar[#All],2,0)</f>
        <v>Hora Feliz</v>
      </c>
      <c r="AA3902" t="s">
        <v>36</v>
      </c>
      <c r="AB3902" t="s">
        <v>52</v>
      </c>
      <c r="AC3902" t="s">
        <v>41</v>
      </c>
      <c r="AD3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02">
        <v>11.4</v>
      </c>
      <c r="AF3902">
        <v>2</v>
      </c>
      <c r="AG3902">
        <v>40</v>
      </c>
      <c r="AH3902">
        <v>36</v>
      </c>
    </row>
    <row r="3903" spans="1:34" x14ac:dyDescent="0.25">
      <c r="A3903" s="3" t="s">
        <v>3978</v>
      </c>
      <c r="B3903" s="1">
        <v>45715</v>
      </c>
      <c r="C3903" s="23">
        <f t="shared" si="300"/>
        <v>27</v>
      </c>
      <c r="D3903" s="23">
        <f t="shared" si="301"/>
        <v>4</v>
      </c>
      <c r="E3903" s="23" t="str">
        <f t="shared" si="302"/>
        <v>jueves</v>
      </c>
      <c r="F3903" s="23">
        <f t="shared" si="303"/>
        <v>2</v>
      </c>
      <c r="G3903" s="23" t="str">
        <f t="shared" si="304"/>
        <v>febrero</v>
      </c>
      <c r="H3903" s="2">
        <v>0.47430555555555554</v>
      </c>
      <c r="I3903" t="s">
        <v>1</v>
      </c>
      <c r="J3903" t="str">
        <f>VLOOKUP(ventas_starbucks_2025[[#This Row],[sucursal]],cambio_sucursal[#All],2,0)</f>
        <v>Sucursal Nueva Córdoba</v>
      </c>
      <c r="K3903" t="s">
        <v>2</v>
      </c>
      <c r="L3903" t="s">
        <v>3</v>
      </c>
      <c r="M3903" t="s">
        <v>4</v>
      </c>
      <c r="N3903" t="str">
        <f>IFERROR(VLOOKUP(ventas_starbucks_2025[[#This Row],[tamaño_sucio]],cambio_tamaño[#All],2,0),"Tamaño único")</f>
        <v>Tamaño único</v>
      </c>
      <c r="O3903">
        <v>4</v>
      </c>
      <c r="P3903">
        <v>2772.3</v>
      </c>
      <c r="Q3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03">
        <v>11089.2</v>
      </c>
      <c r="S3903" t="s">
        <v>31</v>
      </c>
      <c r="T3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03" t="str">
        <f>VLOOKUP(ventas_starbucks_2025[[#This Row],[canal_compra]],cambio_canal_compra[#All],2,0)</f>
        <v>Entrega domicilio</v>
      </c>
      <c r="V3903" t="s">
        <v>40</v>
      </c>
      <c r="W3903" t="str">
        <f>VLOOKUP(ventas_starbucks_2025[[#This Row],[método_pago]],cambio_metodo_pago[#All],2,0)</f>
        <v>Efectivo</v>
      </c>
      <c r="X3903" t="s">
        <v>7</v>
      </c>
      <c r="Y3903">
        <v>10</v>
      </c>
      <c r="Z3903" t="str">
        <f>VLOOKUP(ventas_starbucks_2025[[#This Row],[promoción_aplicada5]],promocion_cambiar[#All],2,0)</f>
        <v>Ninguna</v>
      </c>
      <c r="AA3903" t="s">
        <v>17</v>
      </c>
      <c r="AB3903" t="s">
        <v>52</v>
      </c>
      <c r="AC3903" t="s">
        <v>41</v>
      </c>
      <c r="AD3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3">
        <v>6.7</v>
      </c>
      <c r="AF3903">
        <v>4</v>
      </c>
      <c r="AG3903">
        <v>25</v>
      </c>
      <c r="AH3903">
        <v>21</v>
      </c>
    </row>
    <row r="3904" spans="1:34" x14ac:dyDescent="0.25">
      <c r="A3904" s="3" t="s">
        <v>3979</v>
      </c>
      <c r="B3904" s="1">
        <v>45658</v>
      </c>
      <c r="C3904" s="23">
        <f t="shared" si="300"/>
        <v>1</v>
      </c>
      <c r="D3904" s="23">
        <f t="shared" si="301"/>
        <v>3</v>
      </c>
      <c r="E3904" s="23" t="str">
        <f t="shared" si="302"/>
        <v>miércoles</v>
      </c>
      <c r="F3904" s="23">
        <f t="shared" si="303"/>
        <v>1</v>
      </c>
      <c r="G3904" s="23" t="str">
        <f t="shared" si="304"/>
        <v>enero</v>
      </c>
      <c r="H3904" s="2">
        <v>0.41666666666666669</v>
      </c>
      <c r="I3904" t="s">
        <v>12</v>
      </c>
      <c r="J3904" t="str">
        <f>VLOOKUP(ventas_starbucks_2025[[#This Row],[sucursal]],cambio_sucursal[#All],2,0)</f>
        <v>Sucursal Córdoba Shopping</v>
      </c>
      <c r="K3904" t="s">
        <v>74</v>
      </c>
      <c r="L3904" t="s">
        <v>70</v>
      </c>
      <c r="M3904" t="s">
        <v>62</v>
      </c>
      <c r="N3904" t="str">
        <f>IFERROR(VLOOKUP(ventas_starbucks_2025[[#This Row],[tamaño_sucio]],cambio_tamaño[#All],2,0),"Tamaño único")</f>
        <v>Extra-Grande</v>
      </c>
      <c r="O3904">
        <v>3</v>
      </c>
      <c r="P3904">
        <v>1863.27</v>
      </c>
      <c r="Q3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4">
        <v>5589.81</v>
      </c>
      <c r="S3904" t="s">
        <v>31</v>
      </c>
      <c r="T3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04" t="str">
        <f>VLOOKUP(ventas_starbucks_2025[[#This Row],[canal_compra]],cambio_canal_compra[#All],2,0)</f>
        <v>Entrega domicilio</v>
      </c>
      <c r="V3904" t="s">
        <v>6</v>
      </c>
      <c r="W3904" t="str">
        <f>VLOOKUP(ventas_starbucks_2025[[#This Row],[método_pago]],cambio_metodo_pago[#All],2,0)</f>
        <v>Aplicación móbil</v>
      </c>
      <c r="X3904" t="s">
        <v>7</v>
      </c>
      <c r="Y3904">
        <v>15</v>
      </c>
      <c r="Z3904" t="str">
        <f>VLOOKUP(ventas_starbucks_2025[[#This Row],[promoción_aplicada5]],promocion_cambiar[#All],2,0)</f>
        <v>Ninguna</v>
      </c>
      <c r="AA3904" t="s">
        <v>17</v>
      </c>
      <c r="AB3904" t="s">
        <v>52</v>
      </c>
      <c r="AC3904" t="s">
        <v>10</v>
      </c>
      <c r="AD3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4">
        <v>9.6999999999999993</v>
      </c>
      <c r="AF3904">
        <v>2</v>
      </c>
      <c r="AG3904">
        <v>36</v>
      </c>
      <c r="AH3904">
        <v>33</v>
      </c>
    </row>
    <row r="3905" spans="1:34" x14ac:dyDescent="0.25">
      <c r="A3905" s="3" t="s">
        <v>3980</v>
      </c>
      <c r="B3905" s="1">
        <v>45748</v>
      </c>
      <c r="C3905" s="23">
        <f t="shared" si="300"/>
        <v>1</v>
      </c>
      <c r="D3905" s="23">
        <f t="shared" si="301"/>
        <v>2</v>
      </c>
      <c r="E3905" s="23" t="str">
        <f t="shared" si="302"/>
        <v>martes</v>
      </c>
      <c r="F3905" s="23">
        <f t="shared" si="303"/>
        <v>4</v>
      </c>
      <c r="G3905" s="23" t="str">
        <f t="shared" si="304"/>
        <v>abril</v>
      </c>
      <c r="H3905" s="2">
        <v>0.80972222222222223</v>
      </c>
      <c r="I3905" t="s">
        <v>12</v>
      </c>
      <c r="J3905" t="str">
        <f>VLOOKUP(ventas_starbucks_2025[[#This Row],[sucursal]],cambio_sucursal[#All],2,0)</f>
        <v>Sucursal Córdoba Shopping</v>
      </c>
      <c r="K3905" t="s">
        <v>89</v>
      </c>
      <c r="L3905" t="s">
        <v>90</v>
      </c>
      <c r="M3905" t="s">
        <v>4</v>
      </c>
      <c r="N3905" t="str">
        <f>IFERROR(VLOOKUP(ventas_starbucks_2025[[#This Row],[tamaño_sucio]],cambio_tamaño[#All],2,0),"Tamaño único")</f>
        <v>Tamaño único</v>
      </c>
      <c r="O3905">
        <v>3</v>
      </c>
      <c r="P3905">
        <v>1580.62</v>
      </c>
      <c r="Q3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5">
        <v>4741.8599999999997</v>
      </c>
      <c r="S3905" t="s">
        <v>15</v>
      </c>
      <c r="T3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05" t="str">
        <f>VLOOKUP(ventas_starbucks_2025[[#This Row],[canal_compra]],cambio_canal_compra[#All],2,0)</f>
        <v>Para llevar</v>
      </c>
      <c r="V3905" t="s">
        <v>40</v>
      </c>
      <c r="W3905" t="str">
        <f>VLOOKUP(ventas_starbucks_2025[[#This Row],[método_pago]],cambio_metodo_pago[#All],2,0)</f>
        <v>Efectivo</v>
      </c>
      <c r="X3905" t="s">
        <v>22</v>
      </c>
      <c r="Y3905">
        <v>0</v>
      </c>
      <c r="Z3905" t="str">
        <f>VLOOKUP(ventas_starbucks_2025[[#This Row],[promoción_aplicada5]],promocion_cambiar[#All],2,0)</f>
        <v>Ninguna</v>
      </c>
      <c r="AA3905" t="s">
        <v>17</v>
      </c>
      <c r="AB3905" t="s">
        <v>9</v>
      </c>
      <c r="AC3905" t="s">
        <v>24</v>
      </c>
      <c r="AD3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5">
        <v>7.8</v>
      </c>
      <c r="AF3905">
        <v>3</v>
      </c>
      <c r="AG3905">
        <v>46</v>
      </c>
      <c r="AH3905">
        <v>43</v>
      </c>
    </row>
    <row r="3906" spans="1:34" x14ac:dyDescent="0.25">
      <c r="A3906" s="3" t="s">
        <v>3981</v>
      </c>
      <c r="B3906" s="1">
        <v>45739</v>
      </c>
      <c r="C3906" s="23">
        <f t="shared" ref="C3906:C3969" si="305">DAY(B3906)</f>
        <v>23</v>
      </c>
      <c r="D3906" s="23">
        <f t="shared" ref="D3906:D3969" si="306">WEEKDAY(B3906,2)</f>
        <v>7</v>
      </c>
      <c r="E3906" s="23" t="str">
        <f t="shared" ref="E3906:E3969" si="307">TEXT(B3906,"dddd")</f>
        <v>domingo</v>
      </c>
      <c r="F3906" s="23">
        <f t="shared" ref="F3906:F3969" si="308">MONTH(B3906)</f>
        <v>3</v>
      </c>
      <c r="G3906" s="23" t="str">
        <f t="shared" ref="G3906:G3969" si="309">TEXT(B3906,"mmmm")</f>
        <v>marzo</v>
      </c>
      <c r="H3906" s="2">
        <v>0.76041666666666663</v>
      </c>
      <c r="I3906" t="s">
        <v>1</v>
      </c>
      <c r="J3906" t="str">
        <f>VLOOKUP(ventas_starbucks_2025[[#This Row],[sucursal]],cambio_sucursal[#All],2,0)</f>
        <v>Sucursal Nueva Córdoba</v>
      </c>
      <c r="K3906" t="s">
        <v>130</v>
      </c>
      <c r="L3906" t="s">
        <v>65</v>
      </c>
      <c r="M3906" t="s">
        <v>4</v>
      </c>
      <c r="N3906" t="str">
        <f>IFERROR(VLOOKUP(ventas_starbucks_2025[[#This Row],[tamaño_sucio]],cambio_tamaño[#All],2,0),"Tamaño único")</f>
        <v>Tamaño único</v>
      </c>
      <c r="O3906">
        <v>5</v>
      </c>
      <c r="P3906">
        <v>1965.85</v>
      </c>
      <c r="Q3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6">
        <v>9829.25</v>
      </c>
      <c r="S3906" t="s">
        <v>5</v>
      </c>
      <c r="T3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06" t="str">
        <f>VLOOKUP(ventas_starbucks_2025[[#This Row],[canal_compra]],cambio_canal_compra[#All],2,0)</f>
        <v>En tienda</v>
      </c>
      <c r="V3906" t="s">
        <v>6</v>
      </c>
      <c r="W3906" t="str">
        <f>VLOOKUP(ventas_starbucks_2025[[#This Row],[método_pago]],cambio_metodo_pago[#All],2,0)</f>
        <v>Aplicación móbil</v>
      </c>
      <c r="X3906" t="s">
        <v>7</v>
      </c>
      <c r="Y3906">
        <v>15</v>
      </c>
      <c r="Z3906" t="str">
        <f>VLOOKUP(ventas_starbucks_2025[[#This Row],[promoción_aplicada5]],promocion_cambiar[#All],2,0)</f>
        <v>Combo</v>
      </c>
      <c r="AA3906" t="s">
        <v>8</v>
      </c>
      <c r="AB3906" t="s">
        <v>23</v>
      </c>
      <c r="AC3906" t="s">
        <v>10</v>
      </c>
      <c r="AD3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6">
        <v>7.6</v>
      </c>
      <c r="AF3906">
        <v>3</v>
      </c>
      <c r="AG3906">
        <v>41</v>
      </c>
      <c r="AH3906">
        <v>36</v>
      </c>
    </row>
    <row r="3907" spans="1:34" x14ac:dyDescent="0.25">
      <c r="A3907" s="3" t="s">
        <v>3982</v>
      </c>
      <c r="B3907" s="1">
        <v>45670</v>
      </c>
      <c r="C3907" s="23">
        <f t="shared" si="305"/>
        <v>13</v>
      </c>
      <c r="D3907" s="23">
        <f t="shared" si="306"/>
        <v>1</v>
      </c>
      <c r="E3907" s="23" t="str">
        <f t="shared" si="307"/>
        <v>lunes</v>
      </c>
      <c r="F3907" s="23">
        <f t="shared" si="308"/>
        <v>1</v>
      </c>
      <c r="G3907" s="23" t="str">
        <f t="shared" si="309"/>
        <v>enero</v>
      </c>
      <c r="H3907" s="2">
        <v>0.40347222222222223</v>
      </c>
      <c r="I3907" t="s">
        <v>26</v>
      </c>
      <c r="J3907" t="str">
        <f>VLOOKUP(ventas_starbucks_2025[[#This Row],[sucursal]],cambio_sucursal[#All],2,0)</f>
        <v>Sucursal San Lorenzo 47</v>
      </c>
      <c r="K3907" t="s">
        <v>173</v>
      </c>
      <c r="L3907" t="s">
        <v>35</v>
      </c>
      <c r="M3907" t="s">
        <v>4</v>
      </c>
      <c r="N3907" t="str">
        <f>IFERROR(VLOOKUP(ventas_starbucks_2025[[#This Row],[tamaño_sucio]],cambio_tamaño[#All],2,0),"Tamaño único")</f>
        <v>Tamaño único</v>
      </c>
      <c r="O3907">
        <v>2</v>
      </c>
      <c r="P3907">
        <v>985.58</v>
      </c>
      <c r="Q3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907">
        <v>1971.16</v>
      </c>
      <c r="S3907" t="s">
        <v>31</v>
      </c>
      <c r="T3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07" t="str">
        <f>VLOOKUP(ventas_starbucks_2025[[#This Row],[canal_compra]],cambio_canal_compra[#All],2,0)</f>
        <v>Entrega domicilio</v>
      </c>
      <c r="V3907" t="s">
        <v>40</v>
      </c>
      <c r="W3907" t="str">
        <f>VLOOKUP(ventas_starbucks_2025[[#This Row],[método_pago]],cambio_metodo_pago[#All],2,0)</f>
        <v>Efectivo</v>
      </c>
      <c r="X3907" t="s">
        <v>7</v>
      </c>
      <c r="Y3907">
        <v>10</v>
      </c>
      <c r="Z3907" t="str">
        <f>VLOOKUP(ventas_starbucks_2025[[#This Row],[promoción_aplicada5]],promocion_cambiar[#All],2,0)</f>
        <v>Combo</v>
      </c>
      <c r="AA3907" t="s">
        <v>8</v>
      </c>
      <c r="AB3907" t="s">
        <v>52</v>
      </c>
      <c r="AC3907" t="s">
        <v>10</v>
      </c>
      <c r="AD3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07">
        <v>11.3</v>
      </c>
      <c r="AF3907">
        <v>5</v>
      </c>
      <c r="AG3907">
        <v>33</v>
      </c>
      <c r="AH3907">
        <v>31</v>
      </c>
    </row>
    <row r="3908" spans="1:34" x14ac:dyDescent="0.25">
      <c r="A3908" s="3" t="s">
        <v>3983</v>
      </c>
      <c r="B3908" s="1">
        <v>45734</v>
      </c>
      <c r="C3908" s="23">
        <f t="shared" si="305"/>
        <v>18</v>
      </c>
      <c r="D3908" s="23">
        <f t="shared" si="306"/>
        <v>2</v>
      </c>
      <c r="E3908" s="23" t="str">
        <f t="shared" si="307"/>
        <v>martes</v>
      </c>
      <c r="F3908" s="23">
        <f t="shared" si="308"/>
        <v>3</v>
      </c>
      <c r="G3908" s="23" t="str">
        <f t="shared" si="309"/>
        <v>marzo</v>
      </c>
      <c r="H3908" s="2">
        <v>0.87013888888888891</v>
      </c>
      <c r="I3908" t="s">
        <v>57</v>
      </c>
      <c r="J3908" t="str">
        <f>VLOOKUP(ventas_starbucks_2025[[#This Row],[sucursal]],cambio_sucursal[#All],2,0)</f>
        <v>Sucursal Avda Colón</v>
      </c>
      <c r="K3908" t="s">
        <v>38</v>
      </c>
      <c r="L3908" t="s">
        <v>39</v>
      </c>
      <c r="M3908" t="s">
        <v>4</v>
      </c>
      <c r="N3908" t="str">
        <f>IFERROR(VLOOKUP(ventas_starbucks_2025[[#This Row],[tamaño_sucio]],cambio_tamaño[#All],2,0),"Tamaño único")</f>
        <v>Tamaño único</v>
      </c>
      <c r="O3908">
        <v>4</v>
      </c>
      <c r="P3908">
        <v>1173.6300000000001</v>
      </c>
      <c r="Q3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8">
        <v>4694.5200000000004</v>
      </c>
      <c r="S3908" t="s">
        <v>31</v>
      </c>
      <c r="T3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08" t="str">
        <f>VLOOKUP(ventas_starbucks_2025[[#This Row],[canal_compra]],cambio_canal_compra[#All],2,0)</f>
        <v>Entrega domicilio</v>
      </c>
      <c r="V3908" t="s">
        <v>6</v>
      </c>
      <c r="W3908" t="str">
        <f>VLOOKUP(ventas_starbucks_2025[[#This Row],[método_pago]],cambio_metodo_pago[#All],2,0)</f>
        <v>Aplicación móbil</v>
      </c>
      <c r="X3908" t="s">
        <v>7</v>
      </c>
      <c r="Y3908">
        <v>0</v>
      </c>
      <c r="Z3908" t="str">
        <f>VLOOKUP(ventas_starbucks_2025[[#This Row],[promoción_aplicada5]],promocion_cambiar[#All],2,0)</f>
        <v>2x1</v>
      </c>
      <c r="AA3908" t="s">
        <v>51</v>
      </c>
      <c r="AB3908" t="s">
        <v>29</v>
      </c>
      <c r="AC3908" t="s">
        <v>24</v>
      </c>
      <c r="AD3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08">
        <v>10.3</v>
      </c>
      <c r="AF3908">
        <v>1</v>
      </c>
      <c r="AG3908">
        <v>47</v>
      </c>
      <c r="AH3908">
        <v>43</v>
      </c>
    </row>
    <row r="3909" spans="1:34" x14ac:dyDescent="0.25">
      <c r="A3909" s="3" t="s">
        <v>3984</v>
      </c>
      <c r="B3909" s="1">
        <v>45708</v>
      </c>
      <c r="C3909" s="23">
        <f t="shared" si="305"/>
        <v>20</v>
      </c>
      <c r="D3909" s="23">
        <f t="shared" si="306"/>
        <v>4</v>
      </c>
      <c r="E3909" s="23" t="str">
        <f t="shared" si="307"/>
        <v>jueves</v>
      </c>
      <c r="F3909" s="23">
        <f t="shared" si="308"/>
        <v>2</v>
      </c>
      <c r="G3909" s="23" t="str">
        <f t="shared" si="309"/>
        <v>febrero</v>
      </c>
      <c r="H3909" s="2">
        <v>0.68541666666666667</v>
      </c>
      <c r="I3909" t="s">
        <v>1</v>
      </c>
      <c r="J3909" t="str">
        <f>VLOOKUP(ventas_starbucks_2025[[#This Row],[sucursal]],cambio_sucursal[#All],2,0)</f>
        <v>Sucursal Nueva Córdoba</v>
      </c>
      <c r="K3909" t="s">
        <v>173</v>
      </c>
      <c r="L3909" t="s">
        <v>35</v>
      </c>
      <c r="M3909" t="s">
        <v>4</v>
      </c>
      <c r="N3909" t="str">
        <f>IFERROR(VLOOKUP(ventas_starbucks_2025[[#This Row],[tamaño_sucio]],cambio_tamaño[#All],2,0),"Tamaño único")</f>
        <v>Tamaño único</v>
      </c>
      <c r="O3909">
        <v>5</v>
      </c>
      <c r="P3909">
        <v>1398.22</v>
      </c>
      <c r="Q3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9">
        <v>6991.1</v>
      </c>
      <c r="S3909" t="s">
        <v>31</v>
      </c>
      <c r="T3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09" t="str">
        <f>VLOOKUP(ventas_starbucks_2025[[#This Row],[canal_compra]],cambio_canal_compra[#All],2,0)</f>
        <v>Entrega domicilio</v>
      </c>
      <c r="V3909" t="s">
        <v>16</v>
      </c>
      <c r="W3909" t="str">
        <f>VLOOKUP(ventas_starbucks_2025[[#This Row],[método_pago]],cambio_metodo_pago[#All],2,0)</f>
        <v>Tarjeta</v>
      </c>
      <c r="X3909" t="s">
        <v>22</v>
      </c>
      <c r="Y3909">
        <v>0</v>
      </c>
      <c r="Z3909" t="str">
        <f>VLOOKUP(ventas_starbucks_2025[[#This Row],[promoción_aplicada5]],promocion_cambiar[#All],2,0)</f>
        <v>Ninguna</v>
      </c>
      <c r="AA3909" t="s">
        <v>17</v>
      </c>
      <c r="AB3909" t="s">
        <v>29</v>
      </c>
      <c r="AC3909" t="s">
        <v>10</v>
      </c>
      <c r="AD3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9">
        <v>5.6</v>
      </c>
      <c r="AF3909">
        <v>4</v>
      </c>
      <c r="AG3909">
        <v>23</v>
      </c>
      <c r="AH3909">
        <v>18</v>
      </c>
    </row>
    <row r="3910" spans="1:34" x14ac:dyDescent="0.25">
      <c r="A3910" s="3" t="s">
        <v>3985</v>
      </c>
      <c r="B3910" s="1">
        <v>45690</v>
      </c>
      <c r="C3910" s="23">
        <f t="shared" si="305"/>
        <v>2</v>
      </c>
      <c r="D3910" s="23">
        <f t="shared" si="306"/>
        <v>7</v>
      </c>
      <c r="E3910" s="23" t="str">
        <f t="shared" si="307"/>
        <v>domingo</v>
      </c>
      <c r="F3910" s="23">
        <f t="shared" si="308"/>
        <v>2</v>
      </c>
      <c r="G3910" s="23" t="str">
        <f t="shared" si="309"/>
        <v>febrero</v>
      </c>
      <c r="H3910" s="2">
        <v>0.83263888888888893</v>
      </c>
      <c r="I3910" t="s">
        <v>57</v>
      </c>
      <c r="J3910" t="str">
        <f>VLOOKUP(ventas_starbucks_2025[[#This Row],[sucursal]],cambio_sucursal[#All],2,0)</f>
        <v>Sucursal Avda Colón</v>
      </c>
      <c r="K3910" t="s">
        <v>101</v>
      </c>
      <c r="L3910" t="s">
        <v>3</v>
      </c>
      <c r="M3910" t="s">
        <v>4</v>
      </c>
      <c r="N3910" t="str">
        <f>IFERROR(VLOOKUP(ventas_starbucks_2025[[#This Row],[tamaño_sucio]],cambio_tamaño[#All],2,0),"Tamaño único")</f>
        <v>Tamaño único</v>
      </c>
      <c r="O3910">
        <v>1</v>
      </c>
      <c r="P3910">
        <v>2760.3</v>
      </c>
      <c r="Q3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10">
        <v>2760.3</v>
      </c>
      <c r="S3910" t="s">
        <v>15</v>
      </c>
      <c r="T3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10" t="str">
        <f>VLOOKUP(ventas_starbucks_2025[[#This Row],[canal_compra]],cambio_canal_compra[#All],2,0)</f>
        <v>Para llevar</v>
      </c>
      <c r="V3910" t="s">
        <v>16</v>
      </c>
      <c r="W3910" t="str">
        <f>VLOOKUP(ventas_starbucks_2025[[#This Row],[método_pago]],cambio_metodo_pago[#All],2,0)</f>
        <v>Tarjeta</v>
      </c>
      <c r="X3910" t="s">
        <v>7</v>
      </c>
      <c r="Y3910">
        <v>0</v>
      </c>
      <c r="Z3910" t="str">
        <f>VLOOKUP(ventas_starbucks_2025[[#This Row],[promoción_aplicada5]],promocion_cambiar[#All],2,0)</f>
        <v>Ninguna</v>
      </c>
      <c r="AA3910" t="s">
        <v>17</v>
      </c>
      <c r="AB3910" t="s">
        <v>9</v>
      </c>
      <c r="AC3910" t="s">
        <v>24</v>
      </c>
      <c r="AD3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10">
        <v>13.1</v>
      </c>
      <c r="AF3910">
        <v>5</v>
      </c>
      <c r="AG3910">
        <v>16</v>
      </c>
      <c r="AH3910">
        <v>15</v>
      </c>
    </row>
    <row r="3911" spans="1:34" x14ac:dyDescent="0.25">
      <c r="A3911" s="3" t="s">
        <v>3986</v>
      </c>
      <c r="B3911" s="1">
        <v>45684</v>
      </c>
      <c r="C3911" s="23">
        <f t="shared" si="305"/>
        <v>27</v>
      </c>
      <c r="D3911" s="23">
        <f t="shared" si="306"/>
        <v>1</v>
      </c>
      <c r="E3911" s="1" t="str">
        <f t="shared" si="307"/>
        <v>lunes</v>
      </c>
      <c r="F3911" s="23">
        <f t="shared" si="308"/>
        <v>1</v>
      </c>
      <c r="G3911" s="1" t="str">
        <f t="shared" si="309"/>
        <v>enero</v>
      </c>
      <c r="H3911" s="2">
        <v>0.65555555555555556</v>
      </c>
      <c r="I3911" t="s">
        <v>12</v>
      </c>
      <c r="J3911" t="str">
        <f>VLOOKUP(ventas_starbucks_2025[[#This Row],[sucursal]],cambio_sucursal[#All],2,0)</f>
        <v>Sucursal Córdoba Shopping</v>
      </c>
      <c r="K3911" t="s">
        <v>64</v>
      </c>
      <c r="L3911" t="s">
        <v>65</v>
      </c>
      <c r="M3911" t="s">
        <v>4</v>
      </c>
      <c r="N3911" t="str">
        <f>IFERROR(VLOOKUP(ventas_starbucks_2025[[#This Row],[tamaño_sucio]],cambio_tamaño[#All],2,0),"Tamaño único")</f>
        <v>Tamaño único</v>
      </c>
      <c r="O3911">
        <v>4</v>
      </c>
      <c r="P3911">
        <v>1799.98</v>
      </c>
      <c r="Q3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1">
        <v>7199.92</v>
      </c>
      <c r="S3911" t="s">
        <v>15</v>
      </c>
      <c r="T3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11" t="str">
        <f>VLOOKUP(ventas_starbucks_2025[[#This Row],[canal_compra]],cambio_canal_compra[#All],2,0)</f>
        <v>Para llevar</v>
      </c>
      <c r="V3911" t="s">
        <v>16</v>
      </c>
      <c r="W3911" t="str">
        <f>VLOOKUP(ventas_starbucks_2025[[#This Row],[método_pago]],cambio_metodo_pago[#All],2,0)</f>
        <v>Tarjeta</v>
      </c>
      <c r="X3911" t="s">
        <v>7</v>
      </c>
      <c r="Y3911">
        <v>10</v>
      </c>
      <c r="Z3911" t="str">
        <f>VLOOKUP(ventas_starbucks_2025[[#This Row],[promoción_aplicada5]],promocion_cambiar[#All],2,0)</f>
        <v>Combo</v>
      </c>
      <c r="AA3911" t="s">
        <v>8</v>
      </c>
      <c r="AB3911" t="s">
        <v>23</v>
      </c>
      <c r="AC3911" t="s">
        <v>10</v>
      </c>
      <c r="AD3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11">
        <v>6</v>
      </c>
      <c r="AF3911">
        <v>2</v>
      </c>
      <c r="AG3911">
        <v>20</v>
      </c>
      <c r="AH3911">
        <v>16</v>
      </c>
    </row>
    <row r="3912" spans="1:34" x14ac:dyDescent="0.25">
      <c r="A3912" s="3" t="s">
        <v>3987</v>
      </c>
      <c r="B3912" s="1">
        <v>45678</v>
      </c>
      <c r="C3912" s="23">
        <f t="shared" si="305"/>
        <v>21</v>
      </c>
      <c r="D3912" s="23">
        <f t="shared" si="306"/>
        <v>2</v>
      </c>
      <c r="E3912" s="23" t="str">
        <f t="shared" si="307"/>
        <v>martes</v>
      </c>
      <c r="F3912" s="23">
        <f t="shared" si="308"/>
        <v>1</v>
      </c>
      <c r="G3912" s="23" t="str">
        <f t="shared" si="309"/>
        <v>enero</v>
      </c>
      <c r="H3912" s="2">
        <v>0.6</v>
      </c>
      <c r="I3912" t="s">
        <v>1</v>
      </c>
      <c r="J3912" t="str">
        <f>VLOOKUP(ventas_starbucks_2025[[#This Row],[sucursal]],cambio_sucursal[#All],2,0)</f>
        <v>Sucursal Nueva Córdoba</v>
      </c>
      <c r="K3912" t="s">
        <v>175</v>
      </c>
      <c r="L3912" t="s">
        <v>70</v>
      </c>
      <c r="M3912" t="s">
        <v>45</v>
      </c>
      <c r="N3912" t="str">
        <f>IFERROR(VLOOKUP(ventas_starbucks_2025[[#This Row],[tamaño_sucio]],cambio_tamaño[#All],2,0),"Tamaño único")</f>
        <v>Grande</v>
      </c>
      <c r="O3912">
        <v>4</v>
      </c>
      <c r="P3912">
        <v>1738.87</v>
      </c>
      <c r="Q3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2">
        <v>6955.48</v>
      </c>
      <c r="S3912" t="s">
        <v>15</v>
      </c>
      <c r="T3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12" t="str">
        <f>VLOOKUP(ventas_starbucks_2025[[#This Row],[canal_compra]],cambio_canal_compra[#All],2,0)</f>
        <v>Para llevar</v>
      </c>
      <c r="V3912" t="s">
        <v>40</v>
      </c>
      <c r="W3912" t="str">
        <f>VLOOKUP(ventas_starbucks_2025[[#This Row],[método_pago]],cambio_metodo_pago[#All],2,0)</f>
        <v>Efectivo</v>
      </c>
      <c r="X3912" t="s">
        <v>22</v>
      </c>
      <c r="Y3912">
        <v>0</v>
      </c>
      <c r="Z3912" t="str">
        <f>VLOOKUP(ventas_starbucks_2025[[#This Row],[promoción_aplicada5]],promocion_cambiar[#All],2,0)</f>
        <v>Ninguna</v>
      </c>
      <c r="AA3912" t="s">
        <v>17</v>
      </c>
      <c r="AB3912" t="s">
        <v>32</v>
      </c>
      <c r="AC3912" t="s">
        <v>24</v>
      </c>
      <c r="AD3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12">
        <v>11.1</v>
      </c>
      <c r="AF3912">
        <v>2</v>
      </c>
      <c r="AG3912">
        <v>11</v>
      </c>
      <c r="AH3912">
        <v>7</v>
      </c>
    </row>
    <row r="3913" spans="1:34" x14ac:dyDescent="0.25">
      <c r="A3913" s="3" t="s">
        <v>3988</v>
      </c>
      <c r="B3913" s="1">
        <v>45725</v>
      </c>
      <c r="C3913" s="23">
        <f t="shared" si="305"/>
        <v>9</v>
      </c>
      <c r="D3913" s="23">
        <f t="shared" si="306"/>
        <v>7</v>
      </c>
      <c r="E3913" s="23" t="str">
        <f t="shared" si="307"/>
        <v>domingo</v>
      </c>
      <c r="F3913" s="23">
        <f t="shared" si="308"/>
        <v>3</v>
      </c>
      <c r="G3913" s="23" t="str">
        <f t="shared" si="309"/>
        <v>marzo</v>
      </c>
      <c r="H3913" s="2">
        <v>0.32916666666666666</v>
      </c>
      <c r="I3913" t="s">
        <v>57</v>
      </c>
      <c r="J3913" t="str">
        <f>VLOOKUP(ventas_starbucks_2025[[#This Row],[sucursal]],cambio_sucursal[#All],2,0)</f>
        <v>Sucursal Avda Colón</v>
      </c>
      <c r="K3913" t="s">
        <v>48</v>
      </c>
      <c r="L3913" t="s">
        <v>49</v>
      </c>
      <c r="M3913" t="s">
        <v>55</v>
      </c>
      <c r="N3913" t="str">
        <f>IFERROR(VLOOKUP(ventas_starbucks_2025[[#This Row],[tamaño_sucio]],cambio_tamaño[#All],2,0),"Tamaño único")</f>
        <v>Pequeño</v>
      </c>
      <c r="O3913">
        <v>5</v>
      </c>
      <c r="P3913">
        <v>1674.31</v>
      </c>
      <c r="Q3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3">
        <v>8371.5499999999993</v>
      </c>
      <c r="S3913" t="s">
        <v>31</v>
      </c>
      <c r="T3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13" t="str">
        <f>VLOOKUP(ventas_starbucks_2025[[#This Row],[canal_compra]],cambio_canal_compra[#All],2,0)</f>
        <v>Entrega domicilio</v>
      </c>
      <c r="V3913" t="s">
        <v>16</v>
      </c>
      <c r="W3913" t="str">
        <f>VLOOKUP(ventas_starbucks_2025[[#This Row],[método_pago]],cambio_metodo_pago[#All],2,0)</f>
        <v>Tarjeta</v>
      </c>
      <c r="X3913" t="s">
        <v>7</v>
      </c>
      <c r="Y3913">
        <v>10</v>
      </c>
      <c r="Z3913" t="str">
        <f>VLOOKUP(ventas_starbucks_2025[[#This Row],[promoción_aplicada5]],promocion_cambiar[#All],2,0)</f>
        <v>Hora Feliz</v>
      </c>
      <c r="AA3913" t="s">
        <v>36</v>
      </c>
      <c r="AB3913" t="s">
        <v>52</v>
      </c>
      <c r="AC3913" t="s">
        <v>10</v>
      </c>
      <c r="AD3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13">
        <v>10.8</v>
      </c>
      <c r="AF3913">
        <v>3</v>
      </c>
      <c r="AG3913">
        <v>39</v>
      </c>
      <c r="AH3913">
        <v>34</v>
      </c>
    </row>
    <row r="3914" spans="1:34" x14ac:dyDescent="0.25">
      <c r="A3914" s="3" t="s">
        <v>3989</v>
      </c>
      <c r="B3914" s="1">
        <v>45743</v>
      </c>
      <c r="C3914" s="23">
        <f t="shared" si="305"/>
        <v>27</v>
      </c>
      <c r="D3914" s="23">
        <f t="shared" si="306"/>
        <v>4</v>
      </c>
      <c r="E3914" s="1" t="str">
        <f t="shared" si="307"/>
        <v>jueves</v>
      </c>
      <c r="F3914" s="23">
        <f t="shared" si="308"/>
        <v>3</v>
      </c>
      <c r="G3914" s="1" t="str">
        <f t="shared" si="309"/>
        <v>marzo</v>
      </c>
      <c r="H3914" s="2">
        <v>0.79583333333333328</v>
      </c>
      <c r="I3914" t="s">
        <v>26</v>
      </c>
      <c r="J3914" t="str">
        <f>VLOOKUP(ventas_starbucks_2025[[#This Row],[sucursal]],cambio_sucursal[#All],2,0)</f>
        <v>Sucursal San Lorenzo 47</v>
      </c>
      <c r="K3914" t="s">
        <v>38</v>
      </c>
      <c r="L3914" t="s">
        <v>39</v>
      </c>
      <c r="M3914" t="s">
        <v>4</v>
      </c>
      <c r="N3914" t="str">
        <f>IFERROR(VLOOKUP(ventas_starbucks_2025[[#This Row],[tamaño_sucio]],cambio_tamaño[#All],2,0),"Tamaño único")</f>
        <v>Tamaño único</v>
      </c>
      <c r="O3914">
        <v>1</v>
      </c>
      <c r="P3914">
        <v>1167.47</v>
      </c>
      <c r="Q3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4">
        <v>1167.47</v>
      </c>
      <c r="S3914" t="s">
        <v>31</v>
      </c>
      <c r="T3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14" t="str">
        <f>VLOOKUP(ventas_starbucks_2025[[#This Row],[canal_compra]],cambio_canal_compra[#All],2,0)</f>
        <v>Entrega domicilio</v>
      </c>
      <c r="V3914" t="s">
        <v>6</v>
      </c>
      <c r="W3914" t="str">
        <f>VLOOKUP(ventas_starbucks_2025[[#This Row],[método_pago]],cambio_metodo_pago[#All],2,0)</f>
        <v>Aplicación móbil</v>
      </c>
      <c r="X3914" t="s">
        <v>22</v>
      </c>
      <c r="Y3914">
        <v>0</v>
      </c>
      <c r="Z3914" t="str">
        <f>VLOOKUP(ventas_starbucks_2025[[#This Row],[promoción_aplicada5]],promocion_cambiar[#All],2,0)</f>
        <v>Ninguna</v>
      </c>
      <c r="AA3914" t="s">
        <v>17</v>
      </c>
      <c r="AB3914" t="s">
        <v>9</v>
      </c>
      <c r="AC3914" t="s">
        <v>10</v>
      </c>
      <c r="AD3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14">
        <v>14.1</v>
      </c>
      <c r="AF3914">
        <v>4</v>
      </c>
      <c r="AG3914">
        <v>19</v>
      </c>
      <c r="AH3914">
        <v>18</v>
      </c>
    </row>
    <row r="3915" spans="1:34" x14ac:dyDescent="0.25">
      <c r="A3915" s="3" t="s">
        <v>3990</v>
      </c>
      <c r="B3915" s="1">
        <v>45661</v>
      </c>
      <c r="C3915" s="23">
        <f t="shared" si="305"/>
        <v>4</v>
      </c>
      <c r="D3915" s="23">
        <f t="shared" si="306"/>
        <v>6</v>
      </c>
      <c r="E3915" s="23" t="str">
        <f t="shared" si="307"/>
        <v>sábado</v>
      </c>
      <c r="F3915" s="23">
        <f t="shared" si="308"/>
        <v>1</v>
      </c>
      <c r="G3915" s="23" t="str">
        <f t="shared" si="309"/>
        <v>enero</v>
      </c>
      <c r="H3915" s="2">
        <v>0.84513888888888888</v>
      </c>
      <c r="I3915" t="s">
        <v>1</v>
      </c>
      <c r="J3915" t="str">
        <f>VLOOKUP(ventas_starbucks_2025[[#This Row],[sucursal]],cambio_sucursal[#All],2,0)</f>
        <v>Sucursal Nueva Córdoba</v>
      </c>
      <c r="K3915" t="s">
        <v>127</v>
      </c>
      <c r="L3915" t="s">
        <v>44</v>
      </c>
      <c r="M3915" t="s">
        <v>62</v>
      </c>
      <c r="N3915" t="str">
        <f>IFERROR(VLOOKUP(ventas_starbucks_2025[[#This Row],[tamaño_sucio]],cambio_tamaño[#All],2,0),"Tamaño único")</f>
        <v>Extra-Grande</v>
      </c>
      <c r="O3915">
        <v>4</v>
      </c>
      <c r="P3915">
        <v>1691.51</v>
      </c>
      <c r="Q3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5">
        <v>6766.04</v>
      </c>
      <c r="S3915" t="s">
        <v>31</v>
      </c>
      <c r="T3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15" t="str">
        <f>VLOOKUP(ventas_starbucks_2025[[#This Row],[canal_compra]],cambio_canal_compra[#All],2,0)</f>
        <v>Entrega domicilio</v>
      </c>
      <c r="V3915" t="s">
        <v>16</v>
      </c>
      <c r="W3915" t="str">
        <f>VLOOKUP(ventas_starbucks_2025[[#This Row],[método_pago]],cambio_metodo_pago[#All],2,0)</f>
        <v>Tarjeta</v>
      </c>
      <c r="X3915" t="s">
        <v>22</v>
      </c>
      <c r="Y3915">
        <v>0</v>
      </c>
      <c r="Z3915" t="str">
        <f>VLOOKUP(ventas_starbucks_2025[[#This Row],[promoción_aplicada5]],promocion_cambiar[#All],2,0)</f>
        <v>Hora Feliz</v>
      </c>
      <c r="AA3915" t="s">
        <v>36</v>
      </c>
      <c r="AB3915" t="s">
        <v>9</v>
      </c>
      <c r="AC3915" t="s">
        <v>10</v>
      </c>
      <c r="AD3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15">
        <v>3.7</v>
      </c>
      <c r="AF3915">
        <v>3</v>
      </c>
      <c r="AG3915">
        <v>45</v>
      </c>
      <c r="AH3915">
        <v>41</v>
      </c>
    </row>
    <row r="3916" spans="1:34" x14ac:dyDescent="0.25">
      <c r="A3916" s="3" t="s">
        <v>3991</v>
      </c>
      <c r="B3916" s="1">
        <v>45733</v>
      </c>
      <c r="C3916" s="23">
        <f t="shared" si="305"/>
        <v>17</v>
      </c>
      <c r="D3916" s="23">
        <f t="shared" si="306"/>
        <v>1</v>
      </c>
      <c r="E3916" s="23" t="str">
        <f t="shared" si="307"/>
        <v>lunes</v>
      </c>
      <c r="F3916" s="23">
        <f t="shared" si="308"/>
        <v>3</v>
      </c>
      <c r="G3916" s="23" t="str">
        <f t="shared" si="309"/>
        <v>marzo</v>
      </c>
      <c r="H3916" s="2">
        <v>0.49444444444444446</v>
      </c>
      <c r="I3916" t="s">
        <v>12</v>
      </c>
      <c r="J3916" t="str">
        <f>VLOOKUP(ventas_starbucks_2025[[#This Row],[sucursal]],cambio_sucursal[#All],2,0)</f>
        <v>Sucursal Córdoba Shopping</v>
      </c>
      <c r="K3916" t="s">
        <v>132</v>
      </c>
      <c r="L3916" t="s">
        <v>35</v>
      </c>
      <c r="M3916" t="s">
        <v>4</v>
      </c>
      <c r="N3916" t="str">
        <f>IFERROR(VLOOKUP(ventas_starbucks_2025[[#This Row],[tamaño_sucio]],cambio_tamaño[#All],2,0),"Tamaño único")</f>
        <v>Tamaño único</v>
      </c>
      <c r="O3916">
        <v>1</v>
      </c>
      <c r="P3916">
        <v>1063.9000000000001</v>
      </c>
      <c r="Q3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6">
        <v>1063.9000000000001</v>
      </c>
      <c r="S3916" t="s">
        <v>15</v>
      </c>
      <c r="T3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16" t="str">
        <f>VLOOKUP(ventas_starbucks_2025[[#This Row],[canal_compra]],cambio_canal_compra[#All],2,0)</f>
        <v>Para llevar</v>
      </c>
      <c r="V3916" t="s">
        <v>6</v>
      </c>
      <c r="W3916" t="str">
        <f>VLOOKUP(ventas_starbucks_2025[[#This Row],[método_pago]],cambio_metodo_pago[#All],2,0)</f>
        <v>Aplicación móbil</v>
      </c>
      <c r="X3916" t="s">
        <v>7</v>
      </c>
      <c r="Y3916">
        <v>0</v>
      </c>
      <c r="Z3916" t="str">
        <f>VLOOKUP(ventas_starbucks_2025[[#This Row],[promoción_aplicada5]],promocion_cambiar[#All],2,0)</f>
        <v>Ninguna</v>
      </c>
      <c r="AA3916" t="s">
        <v>17</v>
      </c>
      <c r="AB3916" t="s">
        <v>32</v>
      </c>
      <c r="AC3916" t="s">
        <v>41</v>
      </c>
      <c r="AD3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16">
        <v>6.1</v>
      </c>
      <c r="AF3916">
        <v>2</v>
      </c>
      <c r="AG3916">
        <v>30</v>
      </c>
      <c r="AH3916">
        <v>29</v>
      </c>
    </row>
    <row r="3917" spans="1:34" x14ac:dyDescent="0.25">
      <c r="A3917" s="3" t="s">
        <v>3992</v>
      </c>
      <c r="B3917" s="1">
        <v>45692</v>
      </c>
      <c r="C3917" s="23">
        <f t="shared" si="305"/>
        <v>4</v>
      </c>
      <c r="D3917" s="23">
        <f t="shared" si="306"/>
        <v>2</v>
      </c>
      <c r="E3917" s="23" t="str">
        <f t="shared" si="307"/>
        <v>martes</v>
      </c>
      <c r="F3917" s="23">
        <f t="shared" si="308"/>
        <v>2</v>
      </c>
      <c r="G3917" s="23" t="str">
        <f t="shared" si="309"/>
        <v>febrero</v>
      </c>
      <c r="H3917" s="2">
        <v>0.32916666666666666</v>
      </c>
      <c r="I3917" t="s">
        <v>26</v>
      </c>
      <c r="J3917" t="str">
        <f>VLOOKUP(ventas_starbucks_2025[[#This Row],[sucursal]],cambio_sucursal[#All],2,0)</f>
        <v>Sucursal San Lorenzo 47</v>
      </c>
      <c r="K3917" t="s">
        <v>13</v>
      </c>
      <c r="L3917" t="s">
        <v>14</v>
      </c>
      <c r="M3917" t="s">
        <v>4</v>
      </c>
      <c r="N3917" t="str">
        <f>IFERROR(VLOOKUP(ventas_starbucks_2025[[#This Row],[tamaño_sucio]],cambio_tamaño[#All],2,0),"Tamaño único")</f>
        <v>Tamaño único</v>
      </c>
      <c r="O3917">
        <v>2</v>
      </c>
      <c r="P3917">
        <v>2156.12</v>
      </c>
      <c r="Q3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17">
        <v>4312.24</v>
      </c>
      <c r="S3917" t="s">
        <v>31</v>
      </c>
      <c r="T3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17" t="str">
        <f>VLOOKUP(ventas_starbucks_2025[[#This Row],[canal_compra]],cambio_canal_compra[#All],2,0)</f>
        <v>Entrega domicilio</v>
      </c>
      <c r="V3917" t="s">
        <v>40</v>
      </c>
      <c r="W3917" t="str">
        <f>VLOOKUP(ventas_starbucks_2025[[#This Row],[método_pago]],cambio_metodo_pago[#All],2,0)</f>
        <v>Efectivo</v>
      </c>
      <c r="X3917" t="s">
        <v>22</v>
      </c>
      <c r="Y3917">
        <v>0</v>
      </c>
      <c r="Z3917" t="str">
        <f>VLOOKUP(ventas_starbucks_2025[[#This Row],[promoción_aplicada5]],promocion_cambiar[#All],2,0)</f>
        <v>2x1</v>
      </c>
      <c r="AA3917" t="s">
        <v>51</v>
      </c>
      <c r="AB3917" t="s">
        <v>18</v>
      </c>
      <c r="AC3917" t="s">
        <v>24</v>
      </c>
      <c r="AD3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17">
        <v>10.9</v>
      </c>
      <c r="AF3917">
        <v>4</v>
      </c>
      <c r="AG3917">
        <v>49</v>
      </c>
      <c r="AH3917">
        <v>47</v>
      </c>
    </row>
    <row r="3918" spans="1:34" x14ac:dyDescent="0.25">
      <c r="A3918" s="3" t="s">
        <v>3993</v>
      </c>
      <c r="B3918" s="1">
        <v>45692</v>
      </c>
      <c r="C3918" s="23">
        <f t="shared" si="305"/>
        <v>4</v>
      </c>
      <c r="D3918" s="23">
        <f t="shared" si="306"/>
        <v>2</v>
      </c>
      <c r="E3918" s="1" t="str">
        <f t="shared" si="307"/>
        <v>martes</v>
      </c>
      <c r="F3918" s="23">
        <f t="shared" si="308"/>
        <v>2</v>
      </c>
      <c r="G3918" s="1" t="str">
        <f t="shared" si="309"/>
        <v>febrero</v>
      </c>
      <c r="H3918" s="2">
        <v>0.29791666666666666</v>
      </c>
      <c r="I3918" t="s">
        <v>57</v>
      </c>
      <c r="J3918" t="str">
        <f>VLOOKUP(ventas_starbucks_2025[[#This Row],[sucursal]],cambio_sucursal[#All],2,0)</f>
        <v>Sucursal Avda Colón</v>
      </c>
      <c r="K3918" t="s">
        <v>58</v>
      </c>
      <c r="L3918" t="s">
        <v>39</v>
      </c>
      <c r="M3918" t="s">
        <v>4</v>
      </c>
      <c r="N3918" t="str">
        <f>IFERROR(VLOOKUP(ventas_starbucks_2025[[#This Row],[tamaño_sucio]],cambio_tamaño[#All],2,0),"Tamaño único")</f>
        <v>Tamaño único</v>
      </c>
      <c r="O3918">
        <v>4</v>
      </c>
      <c r="P3918">
        <v>1023.38</v>
      </c>
      <c r="Q3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8">
        <v>4093.52</v>
      </c>
      <c r="S3918" t="s">
        <v>31</v>
      </c>
      <c r="T3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18" t="str">
        <f>VLOOKUP(ventas_starbucks_2025[[#This Row],[canal_compra]],cambio_canal_compra[#All],2,0)</f>
        <v>Entrega domicilio</v>
      </c>
      <c r="V3918" t="s">
        <v>6</v>
      </c>
      <c r="W3918" t="str">
        <f>VLOOKUP(ventas_starbucks_2025[[#This Row],[método_pago]],cambio_metodo_pago[#All],2,0)</f>
        <v>Aplicación móbil</v>
      </c>
      <c r="X3918" t="s">
        <v>22</v>
      </c>
      <c r="Y3918">
        <v>0</v>
      </c>
      <c r="Z3918" t="str">
        <f>VLOOKUP(ventas_starbucks_2025[[#This Row],[promoción_aplicada5]],promocion_cambiar[#All],2,0)</f>
        <v>2x1</v>
      </c>
      <c r="AA3918" t="s">
        <v>51</v>
      </c>
      <c r="AB3918" t="s">
        <v>29</v>
      </c>
      <c r="AC3918" t="s">
        <v>10</v>
      </c>
      <c r="AD3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18">
        <v>3.4</v>
      </c>
      <c r="AF3918">
        <v>1</v>
      </c>
      <c r="AG3918">
        <v>13</v>
      </c>
      <c r="AH3918">
        <v>9</v>
      </c>
    </row>
    <row r="3919" spans="1:34" x14ac:dyDescent="0.25">
      <c r="A3919" s="3" t="s">
        <v>3994</v>
      </c>
      <c r="B3919" s="1">
        <v>45719</v>
      </c>
      <c r="C3919" s="23">
        <f t="shared" si="305"/>
        <v>3</v>
      </c>
      <c r="D3919" s="23">
        <f t="shared" si="306"/>
        <v>1</v>
      </c>
      <c r="E3919" s="23" t="str">
        <f t="shared" si="307"/>
        <v>lunes</v>
      </c>
      <c r="F3919" s="23">
        <f t="shared" si="308"/>
        <v>3</v>
      </c>
      <c r="G3919" s="23" t="str">
        <f t="shared" si="309"/>
        <v>marzo</v>
      </c>
      <c r="H3919" s="2">
        <v>0.77430555555555558</v>
      </c>
      <c r="I3919" t="s">
        <v>26</v>
      </c>
      <c r="J3919" t="str">
        <f>VLOOKUP(ventas_starbucks_2025[[#This Row],[sucursal]],cambio_sucursal[#All],2,0)</f>
        <v>Sucursal San Lorenzo 47</v>
      </c>
      <c r="K3919" t="s">
        <v>38</v>
      </c>
      <c r="L3919" t="s">
        <v>39</v>
      </c>
      <c r="M3919" t="s">
        <v>4</v>
      </c>
      <c r="N3919" t="str">
        <f>IFERROR(VLOOKUP(ventas_starbucks_2025[[#This Row],[tamaño_sucio]],cambio_tamaño[#All],2,0),"Tamaño único")</f>
        <v>Tamaño único</v>
      </c>
      <c r="O3919">
        <v>3</v>
      </c>
      <c r="P3919">
        <v>1445.18</v>
      </c>
      <c r="Q3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9">
        <v>4335.54</v>
      </c>
      <c r="S3919" t="s">
        <v>15</v>
      </c>
      <c r="T3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19" t="str">
        <f>VLOOKUP(ventas_starbucks_2025[[#This Row],[canal_compra]],cambio_canal_compra[#All],2,0)</f>
        <v>Para llevar</v>
      </c>
      <c r="V3919" t="s">
        <v>16</v>
      </c>
      <c r="W3919" t="str">
        <f>VLOOKUP(ventas_starbucks_2025[[#This Row],[método_pago]],cambio_metodo_pago[#All],2,0)</f>
        <v>Tarjeta</v>
      </c>
      <c r="X3919" t="s">
        <v>22</v>
      </c>
      <c r="Y3919">
        <v>0</v>
      </c>
      <c r="Z3919" t="str">
        <f>VLOOKUP(ventas_starbucks_2025[[#This Row],[promoción_aplicada5]],promocion_cambiar[#All],2,0)</f>
        <v>2x1</v>
      </c>
      <c r="AA3919" t="s">
        <v>51</v>
      </c>
      <c r="AB3919" t="s">
        <v>23</v>
      </c>
      <c r="AC3919" t="s">
        <v>10</v>
      </c>
      <c r="AD3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19">
        <v>14</v>
      </c>
      <c r="AF3919">
        <v>5</v>
      </c>
      <c r="AG3919">
        <v>31</v>
      </c>
      <c r="AH3919">
        <v>28</v>
      </c>
    </row>
    <row r="3920" spans="1:34" x14ac:dyDescent="0.25">
      <c r="A3920" s="3" t="s">
        <v>3995</v>
      </c>
      <c r="B3920" s="1">
        <v>45755</v>
      </c>
      <c r="C3920" s="23">
        <f t="shared" si="305"/>
        <v>8</v>
      </c>
      <c r="D3920" s="23">
        <f t="shared" si="306"/>
        <v>2</v>
      </c>
      <c r="E3920" s="23" t="str">
        <f t="shared" si="307"/>
        <v>martes</v>
      </c>
      <c r="F3920" s="23">
        <f t="shared" si="308"/>
        <v>4</v>
      </c>
      <c r="G3920" s="23" t="str">
        <f t="shared" si="309"/>
        <v>abril</v>
      </c>
      <c r="H3920" s="2">
        <v>0.56944444444444442</v>
      </c>
      <c r="I3920" t="s">
        <v>1</v>
      </c>
      <c r="J3920" t="str">
        <f>VLOOKUP(ventas_starbucks_2025[[#This Row],[sucursal]],cambio_sucursal[#All],2,0)</f>
        <v>Sucursal Nueva Córdoba</v>
      </c>
      <c r="K3920" t="s">
        <v>13</v>
      </c>
      <c r="L3920" t="s">
        <v>14</v>
      </c>
      <c r="M3920" t="s">
        <v>4</v>
      </c>
      <c r="N3920" t="str">
        <f>IFERROR(VLOOKUP(ventas_starbucks_2025[[#This Row],[tamaño_sucio]],cambio_tamaño[#All],2,0),"Tamaño único")</f>
        <v>Tamaño único</v>
      </c>
      <c r="O3920">
        <v>3</v>
      </c>
      <c r="P3920">
        <v>2069.04</v>
      </c>
      <c r="Q3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20">
        <v>6207.12</v>
      </c>
      <c r="S3920" t="s">
        <v>5</v>
      </c>
      <c r="T3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20" t="str">
        <f>VLOOKUP(ventas_starbucks_2025[[#This Row],[canal_compra]],cambio_canal_compra[#All],2,0)</f>
        <v>En tienda</v>
      </c>
      <c r="V3920" t="s">
        <v>6</v>
      </c>
      <c r="W3920" t="str">
        <f>VLOOKUP(ventas_starbucks_2025[[#This Row],[método_pago]],cambio_metodo_pago[#All],2,0)</f>
        <v>Aplicación móbil</v>
      </c>
      <c r="X3920" t="s">
        <v>22</v>
      </c>
      <c r="Y3920">
        <v>0</v>
      </c>
      <c r="Z3920" t="str">
        <f>VLOOKUP(ventas_starbucks_2025[[#This Row],[promoción_aplicada5]],promocion_cambiar[#All],2,0)</f>
        <v>Ninguna</v>
      </c>
      <c r="AA3920" t="s">
        <v>17</v>
      </c>
      <c r="AB3920" t="s">
        <v>9</v>
      </c>
      <c r="AC3920" t="s">
        <v>10</v>
      </c>
      <c r="AD3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20">
        <v>4.5999999999999996</v>
      </c>
      <c r="AF3920">
        <v>2</v>
      </c>
      <c r="AG3920">
        <v>13</v>
      </c>
      <c r="AH3920">
        <v>10</v>
      </c>
    </row>
    <row r="3921" spans="1:34" x14ac:dyDescent="0.25">
      <c r="A3921" s="3" t="s">
        <v>3996</v>
      </c>
      <c r="B3921" s="1">
        <v>45756</v>
      </c>
      <c r="C3921" s="23">
        <f t="shared" si="305"/>
        <v>9</v>
      </c>
      <c r="D3921" s="23">
        <f t="shared" si="306"/>
        <v>3</v>
      </c>
      <c r="E3921" s="23" t="str">
        <f t="shared" si="307"/>
        <v>miércoles</v>
      </c>
      <c r="F3921" s="23">
        <f t="shared" si="308"/>
        <v>4</v>
      </c>
      <c r="G3921" s="23" t="str">
        <f t="shared" si="309"/>
        <v>abril</v>
      </c>
      <c r="H3921" s="2">
        <v>0.79513888888888884</v>
      </c>
      <c r="I3921" t="s">
        <v>12</v>
      </c>
      <c r="J3921" t="str">
        <f>VLOOKUP(ventas_starbucks_2025[[#This Row],[sucursal]],cambio_sucursal[#All],2,0)</f>
        <v>Sucursal Córdoba Shopping</v>
      </c>
      <c r="K3921" t="s">
        <v>13</v>
      </c>
      <c r="L3921" t="s">
        <v>14</v>
      </c>
      <c r="M3921" t="s">
        <v>4</v>
      </c>
      <c r="N3921" t="str">
        <f>IFERROR(VLOOKUP(ventas_starbucks_2025[[#This Row],[tamaño_sucio]],cambio_tamaño[#All],2,0),"Tamaño único")</f>
        <v>Tamaño único</v>
      </c>
      <c r="O3921">
        <v>2</v>
      </c>
      <c r="P3921">
        <v>1953.6</v>
      </c>
      <c r="Q3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1">
        <v>3907.2</v>
      </c>
      <c r="S3921" t="s">
        <v>15</v>
      </c>
      <c r="T3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1" t="str">
        <f>VLOOKUP(ventas_starbucks_2025[[#This Row],[canal_compra]],cambio_canal_compra[#All],2,0)</f>
        <v>Para llevar</v>
      </c>
      <c r="V3921" t="s">
        <v>16</v>
      </c>
      <c r="W3921" t="str">
        <f>VLOOKUP(ventas_starbucks_2025[[#This Row],[método_pago]],cambio_metodo_pago[#All],2,0)</f>
        <v>Tarjeta</v>
      </c>
      <c r="X3921" t="s">
        <v>22</v>
      </c>
      <c r="Y3921">
        <v>0</v>
      </c>
      <c r="Z3921" t="str">
        <f>VLOOKUP(ventas_starbucks_2025[[#This Row],[promoción_aplicada5]],promocion_cambiar[#All],2,0)</f>
        <v>Hora Feliz</v>
      </c>
      <c r="AA3921" t="s">
        <v>36</v>
      </c>
      <c r="AB3921" t="s">
        <v>9</v>
      </c>
      <c r="AC3921" t="s">
        <v>10</v>
      </c>
      <c r="AD3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21">
        <v>5</v>
      </c>
      <c r="AF3921">
        <v>4</v>
      </c>
      <c r="AG3921">
        <v>48</v>
      </c>
      <c r="AH3921">
        <v>46</v>
      </c>
    </row>
    <row r="3922" spans="1:34" x14ac:dyDescent="0.25">
      <c r="A3922" s="3" t="s">
        <v>3997</v>
      </c>
      <c r="B3922" s="1">
        <v>45761</v>
      </c>
      <c r="C3922" s="23">
        <f t="shared" si="305"/>
        <v>14</v>
      </c>
      <c r="D3922" s="23">
        <f t="shared" si="306"/>
        <v>1</v>
      </c>
      <c r="E3922" s="23" t="str">
        <f t="shared" si="307"/>
        <v>lunes</v>
      </c>
      <c r="F3922" s="23">
        <f t="shared" si="308"/>
        <v>4</v>
      </c>
      <c r="G3922" s="23" t="str">
        <f t="shared" si="309"/>
        <v>abril</v>
      </c>
      <c r="H3922" s="2">
        <v>0.55208333333333337</v>
      </c>
      <c r="I3922" t="s">
        <v>57</v>
      </c>
      <c r="J3922" t="str">
        <f>VLOOKUP(ventas_starbucks_2025[[#This Row],[sucursal]],cambio_sucursal[#All],2,0)</f>
        <v>Sucursal Avda Colón</v>
      </c>
      <c r="K3922" t="s">
        <v>74</v>
      </c>
      <c r="L3922" t="s">
        <v>70</v>
      </c>
      <c r="M3922" t="s">
        <v>55</v>
      </c>
      <c r="N3922" t="str">
        <f>IFERROR(VLOOKUP(ventas_starbucks_2025[[#This Row],[tamaño_sucio]],cambio_tamaño[#All],2,0),"Tamaño único")</f>
        <v>Pequeño</v>
      </c>
      <c r="O3922">
        <v>2</v>
      </c>
      <c r="P3922">
        <v>1807.14</v>
      </c>
      <c r="Q3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2">
        <v>3614.28</v>
      </c>
      <c r="S3922" t="s">
        <v>31</v>
      </c>
      <c r="T3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2" t="str">
        <f>VLOOKUP(ventas_starbucks_2025[[#This Row],[canal_compra]],cambio_canal_compra[#All],2,0)</f>
        <v>Entrega domicilio</v>
      </c>
      <c r="V3922" t="s">
        <v>16</v>
      </c>
      <c r="W3922" t="str">
        <f>VLOOKUP(ventas_starbucks_2025[[#This Row],[método_pago]],cambio_metodo_pago[#All],2,0)</f>
        <v>Tarjeta</v>
      </c>
      <c r="X3922" t="s">
        <v>22</v>
      </c>
      <c r="Y3922">
        <v>0</v>
      </c>
      <c r="Z3922" t="str">
        <f>VLOOKUP(ventas_starbucks_2025[[#This Row],[promoción_aplicada5]],promocion_cambiar[#All],2,0)</f>
        <v>Ninguna</v>
      </c>
      <c r="AA3922" t="s">
        <v>17</v>
      </c>
      <c r="AB3922" t="s">
        <v>52</v>
      </c>
      <c r="AC3922" t="s">
        <v>10</v>
      </c>
      <c r="AD3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22">
        <v>11.4</v>
      </c>
      <c r="AF3922">
        <v>3</v>
      </c>
      <c r="AG3922">
        <v>46</v>
      </c>
      <c r="AH3922">
        <v>44</v>
      </c>
    </row>
    <row r="3923" spans="1:34" x14ac:dyDescent="0.25">
      <c r="A3923" s="3" t="s">
        <v>3998</v>
      </c>
      <c r="B3923" s="1">
        <v>45737</v>
      </c>
      <c r="C3923" s="23">
        <f t="shared" si="305"/>
        <v>21</v>
      </c>
      <c r="D3923" s="23">
        <f t="shared" si="306"/>
        <v>5</v>
      </c>
      <c r="E3923" s="23" t="str">
        <f t="shared" si="307"/>
        <v>viernes</v>
      </c>
      <c r="F3923" s="23">
        <f t="shared" si="308"/>
        <v>3</v>
      </c>
      <c r="G3923" s="23" t="str">
        <f t="shared" si="309"/>
        <v>marzo</v>
      </c>
      <c r="H3923" s="2">
        <v>0.63124999999999998</v>
      </c>
      <c r="I3923" t="s">
        <v>1</v>
      </c>
      <c r="J3923" t="str">
        <f>VLOOKUP(ventas_starbucks_2025[[#This Row],[sucursal]],cambio_sucursal[#All],2,0)</f>
        <v>Sucursal Nueva Córdoba</v>
      </c>
      <c r="K3923" t="s">
        <v>64</v>
      </c>
      <c r="L3923" t="s">
        <v>65</v>
      </c>
      <c r="M3923" t="s">
        <v>4</v>
      </c>
      <c r="N3923" t="str">
        <f>IFERROR(VLOOKUP(ventas_starbucks_2025[[#This Row],[tamaño_sucio]],cambio_tamaño[#All],2,0),"Tamaño único")</f>
        <v>Tamaño único</v>
      </c>
      <c r="O3923">
        <v>5</v>
      </c>
      <c r="P3923">
        <v>1443.96</v>
      </c>
      <c r="Q3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3">
        <v>7219.8</v>
      </c>
      <c r="S3923" t="s">
        <v>5</v>
      </c>
      <c r="T3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23" t="str">
        <f>VLOOKUP(ventas_starbucks_2025[[#This Row],[canal_compra]],cambio_canal_compra[#All],2,0)</f>
        <v>En tienda</v>
      </c>
      <c r="V3923" t="s">
        <v>6</v>
      </c>
      <c r="W3923" t="str">
        <f>VLOOKUP(ventas_starbucks_2025[[#This Row],[método_pago]],cambio_metodo_pago[#All],2,0)</f>
        <v>Aplicación móbil</v>
      </c>
      <c r="X3923" t="s">
        <v>7</v>
      </c>
      <c r="Y3923">
        <v>10</v>
      </c>
      <c r="Z3923" t="str">
        <f>VLOOKUP(ventas_starbucks_2025[[#This Row],[promoción_aplicada5]],promocion_cambiar[#All],2,0)</f>
        <v>Combo</v>
      </c>
      <c r="AA3923" t="s">
        <v>8</v>
      </c>
      <c r="AB3923" t="s">
        <v>32</v>
      </c>
      <c r="AC3923" t="s">
        <v>10</v>
      </c>
      <c r="AD3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23">
        <v>2.6</v>
      </c>
      <c r="AF3923">
        <v>5</v>
      </c>
      <c r="AG3923">
        <v>42</v>
      </c>
      <c r="AH3923">
        <v>37</v>
      </c>
    </row>
    <row r="3924" spans="1:34" x14ac:dyDescent="0.25">
      <c r="A3924" s="3" t="s">
        <v>3999</v>
      </c>
      <c r="B3924" s="1">
        <v>45755</v>
      </c>
      <c r="C3924" s="23">
        <f t="shared" si="305"/>
        <v>8</v>
      </c>
      <c r="D3924" s="23">
        <f t="shared" si="306"/>
        <v>2</v>
      </c>
      <c r="E3924" s="23" t="str">
        <f t="shared" si="307"/>
        <v>martes</v>
      </c>
      <c r="F3924" s="23">
        <f t="shared" si="308"/>
        <v>4</v>
      </c>
      <c r="G3924" s="23" t="str">
        <f t="shared" si="309"/>
        <v>abril</v>
      </c>
      <c r="H3924" s="2">
        <v>0.61736111111111114</v>
      </c>
      <c r="I3924" t="s">
        <v>26</v>
      </c>
      <c r="J3924" t="str">
        <f>VLOOKUP(ventas_starbucks_2025[[#This Row],[sucursal]],cambio_sucursal[#All],2,0)</f>
        <v>Sucursal San Lorenzo 47</v>
      </c>
      <c r="K3924" t="s">
        <v>13</v>
      </c>
      <c r="L3924" t="s">
        <v>14</v>
      </c>
      <c r="M3924" t="s">
        <v>4</v>
      </c>
      <c r="N3924" t="str">
        <f>IFERROR(VLOOKUP(ventas_starbucks_2025[[#This Row],[tamaño_sucio]],cambio_tamaño[#All],2,0),"Tamaño único")</f>
        <v>Tamaño único</v>
      </c>
      <c r="O3924">
        <v>4</v>
      </c>
      <c r="P3924">
        <v>1719.65</v>
      </c>
      <c r="Q3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4">
        <v>6878.6</v>
      </c>
      <c r="S3924" t="s">
        <v>15</v>
      </c>
      <c r="T3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24" t="str">
        <f>VLOOKUP(ventas_starbucks_2025[[#This Row],[canal_compra]],cambio_canal_compra[#All],2,0)</f>
        <v>Para llevar</v>
      </c>
      <c r="V3924" t="s">
        <v>16</v>
      </c>
      <c r="W3924" t="str">
        <f>VLOOKUP(ventas_starbucks_2025[[#This Row],[método_pago]],cambio_metodo_pago[#All],2,0)</f>
        <v>Tarjeta</v>
      </c>
      <c r="X3924" t="s">
        <v>7</v>
      </c>
      <c r="Y3924">
        <v>10</v>
      </c>
      <c r="Z3924" t="str">
        <f>VLOOKUP(ventas_starbucks_2025[[#This Row],[promoción_aplicada5]],promocion_cambiar[#All],2,0)</f>
        <v>Hora Feliz</v>
      </c>
      <c r="AA3924" t="s">
        <v>36</v>
      </c>
      <c r="AB3924" t="s">
        <v>18</v>
      </c>
      <c r="AC3924" t="s">
        <v>24</v>
      </c>
      <c r="AD3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24">
        <v>2.4</v>
      </c>
      <c r="AF3924">
        <v>1</v>
      </c>
      <c r="AG3924">
        <v>10</v>
      </c>
      <c r="AH3924">
        <v>6</v>
      </c>
    </row>
    <row r="3925" spans="1:34" x14ac:dyDescent="0.25">
      <c r="A3925" s="3" t="s">
        <v>4000</v>
      </c>
      <c r="B3925" s="1">
        <v>45756</v>
      </c>
      <c r="C3925" s="23">
        <f t="shared" si="305"/>
        <v>9</v>
      </c>
      <c r="D3925" s="23">
        <f t="shared" si="306"/>
        <v>3</v>
      </c>
      <c r="E3925" s="23" t="str">
        <f t="shared" si="307"/>
        <v>miércoles</v>
      </c>
      <c r="F3925" s="23">
        <f t="shared" si="308"/>
        <v>4</v>
      </c>
      <c r="G3925" s="23" t="str">
        <f t="shared" si="309"/>
        <v>abril</v>
      </c>
      <c r="H3925" s="2">
        <v>0.3347222222222222</v>
      </c>
      <c r="I3925" t="s">
        <v>1</v>
      </c>
      <c r="J3925" t="str">
        <f>VLOOKUP(ventas_starbucks_2025[[#This Row],[sucursal]],cambio_sucursal[#All],2,0)</f>
        <v>Sucursal Nueva Córdoba</v>
      </c>
      <c r="K3925" t="s">
        <v>58</v>
      </c>
      <c r="L3925" t="s">
        <v>39</v>
      </c>
      <c r="M3925" t="s">
        <v>4</v>
      </c>
      <c r="N3925" t="str">
        <f>IFERROR(VLOOKUP(ventas_starbucks_2025[[#This Row],[tamaño_sucio]],cambio_tamaño[#All],2,0),"Tamaño único")</f>
        <v>Tamaño único</v>
      </c>
      <c r="O3925">
        <v>1</v>
      </c>
      <c r="P3925">
        <v>1363.6</v>
      </c>
      <c r="Q3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5">
        <v>1363.6</v>
      </c>
      <c r="S3925" t="s">
        <v>31</v>
      </c>
      <c r="T3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5" t="str">
        <f>VLOOKUP(ventas_starbucks_2025[[#This Row],[canal_compra]],cambio_canal_compra[#All],2,0)</f>
        <v>Entrega domicilio</v>
      </c>
      <c r="V3925" t="s">
        <v>16</v>
      </c>
      <c r="W3925" t="str">
        <f>VLOOKUP(ventas_starbucks_2025[[#This Row],[método_pago]],cambio_metodo_pago[#All],2,0)</f>
        <v>Tarjeta</v>
      </c>
      <c r="X3925" t="s">
        <v>22</v>
      </c>
      <c r="Y3925">
        <v>0</v>
      </c>
      <c r="Z3925" t="str">
        <f>VLOOKUP(ventas_starbucks_2025[[#This Row],[promoción_aplicada5]],promocion_cambiar[#All],2,0)</f>
        <v>Hora Feliz</v>
      </c>
      <c r="AA3925" t="s">
        <v>36</v>
      </c>
      <c r="AB3925" t="s">
        <v>52</v>
      </c>
      <c r="AC3925" t="s">
        <v>41</v>
      </c>
      <c r="AD3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25">
        <v>3.3</v>
      </c>
      <c r="AF3925">
        <v>4</v>
      </c>
      <c r="AG3925">
        <v>39</v>
      </c>
      <c r="AH3925">
        <v>38</v>
      </c>
    </row>
    <row r="3926" spans="1:34" x14ac:dyDescent="0.25">
      <c r="A3926" s="3" t="s">
        <v>4001</v>
      </c>
      <c r="B3926" s="1">
        <v>45677</v>
      </c>
      <c r="C3926" s="23">
        <f t="shared" si="305"/>
        <v>20</v>
      </c>
      <c r="D3926" s="23">
        <f t="shared" si="306"/>
        <v>1</v>
      </c>
      <c r="E3926" s="23" t="str">
        <f t="shared" si="307"/>
        <v>lunes</v>
      </c>
      <c r="F3926" s="23">
        <f t="shared" si="308"/>
        <v>1</v>
      </c>
      <c r="G3926" s="23" t="str">
        <f t="shared" si="309"/>
        <v>enero</v>
      </c>
      <c r="H3926" s="2">
        <v>0.68541666666666667</v>
      </c>
      <c r="I3926" t="s">
        <v>26</v>
      </c>
      <c r="J3926" t="str">
        <f>VLOOKUP(ventas_starbucks_2025[[#This Row],[sucursal]],cambio_sucursal[#All],2,0)</f>
        <v>Sucursal San Lorenzo 47</v>
      </c>
      <c r="K3926" t="s">
        <v>60</v>
      </c>
      <c r="L3926" t="s">
        <v>44</v>
      </c>
      <c r="M3926" t="s">
        <v>45</v>
      </c>
      <c r="N3926" t="str">
        <f>IFERROR(VLOOKUP(ventas_starbucks_2025[[#This Row],[tamaño_sucio]],cambio_tamaño[#All],2,0),"Tamaño único")</f>
        <v>Grande</v>
      </c>
      <c r="O3926">
        <v>1</v>
      </c>
      <c r="P3926">
        <v>1656.87</v>
      </c>
      <c r="Q3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6">
        <v>1656.87</v>
      </c>
      <c r="S3926" t="s">
        <v>15</v>
      </c>
      <c r="T3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6" t="str">
        <f>VLOOKUP(ventas_starbucks_2025[[#This Row],[canal_compra]],cambio_canal_compra[#All],2,0)</f>
        <v>Para llevar</v>
      </c>
      <c r="V3926" t="s">
        <v>6</v>
      </c>
      <c r="W3926" t="str">
        <f>VLOOKUP(ventas_starbucks_2025[[#This Row],[método_pago]],cambio_metodo_pago[#All],2,0)</f>
        <v>Aplicación móbil</v>
      </c>
      <c r="X3926" t="s">
        <v>7</v>
      </c>
      <c r="Y3926">
        <v>0</v>
      </c>
      <c r="Z3926" t="str">
        <f>VLOOKUP(ventas_starbucks_2025[[#This Row],[promoción_aplicada5]],promocion_cambiar[#All],2,0)</f>
        <v>Ninguna</v>
      </c>
      <c r="AA3926" t="s">
        <v>17</v>
      </c>
      <c r="AB3926" t="s">
        <v>18</v>
      </c>
      <c r="AC3926" t="s">
        <v>24</v>
      </c>
      <c r="AD3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26">
        <v>8.9</v>
      </c>
      <c r="AF3926">
        <v>3</v>
      </c>
      <c r="AG3926">
        <v>27</v>
      </c>
      <c r="AH3926">
        <v>26</v>
      </c>
    </row>
    <row r="3927" spans="1:34" x14ac:dyDescent="0.25">
      <c r="A3927" s="3" t="s">
        <v>4002</v>
      </c>
      <c r="B3927" s="1">
        <v>45689</v>
      </c>
      <c r="C3927" s="23">
        <f t="shared" si="305"/>
        <v>1</v>
      </c>
      <c r="D3927" s="23">
        <f t="shared" si="306"/>
        <v>6</v>
      </c>
      <c r="E3927" s="1" t="str">
        <f t="shared" si="307"/>
        <v>sábado</v>
      </c>
      <c r="F3927" s="23">
        <f t="shared" si="308"/>
        <v>2</v>
      </c>
      <c r="G3927" s="1" t="str">
        <f t="shared" si="309"/>
        <v>febrero</v>
      </c>
      <c r="H3927" s="2">
        <v>0.40694444444444444</v>
      </c>
      <c r="I3927" t="s">
        <v>57</v>
      </c>
      <c r="J3927" t="str">
        <f>VLOOKUP(ventas_starbucks_2025[[#This Row],[sucursal]],cambio_sucursal[#All],2,0)</f>
        <v>Sucursal Avda Colón</v>
      </c>
      <c r="K3927" t="s">
        <v>89</v>
      </c>
      <c r="L3927" t="s">
        <v>90</v>
      </c>
      <c r="M3927" t="s">
        <v>4</v>
      </c>
      <c r="N3927" t="str">
        <f>IFERROR(VLOOKUP(ventas_starbucks_2025[[#This Row],[tamaño_sucio]],cambio_tamaño[#All],2,0),"Tamaño único")</f>
        <v>Tamaño único</v>
      </c>
      <c r="O3927">
        <v>4</v>
      </c>
      <c r="P3927">
        <v>1133.54</v>
      </c>
      <c r="Q3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7">
        <v>4534.16</v>
      </c>
      <c r="S3927" t="s">
        <v>15</v>
      </c>
      <c r="T3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7" t="str">
        <f>VLOOKUP(ventas_starbucks_2025[[#This Row],[canal_compra]],cambio_canal_compra[#All],2,0)</f>
        <v>Para llevar</v>
      </c>
      <c r="V3927" t="s">
        <v>40</v>
      </c>
      <c r="W3927" t="str">
        <f>VLOOKUP(ventas_starbucks_2025[[#This Row],[método_pago]],cambio_metodo_pago[#All],2,0)</f>
        <v>Efectivo</v>
      </c>
      <c r="X3927" t="s">
        <v>22</v>
      </c>
      <c r="Y3927">
        <v>0</v>
      </c>
      <c r="Z3927" t="str">
        <f>VLOOKUP(ventas_starbucks_2025[[#This Row],[promoción_aplicada5]],promocion_cambiar[#All],2,0)</f>
        <v>2x1</v>
      </c>
      <c r="AA3927" t="s">
        <v>51</v>
      </c>
      <c r="AB3927" t="s">
        <v>52</v>
      </c>
      <c r="AC3927" t="s">
        <v>10</v>
      </c>
      <c r="AD3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27">
        <v>3</v>
      </c>
      <c r="AF3927">
        <v>2</v>
      </c>
      <c r="AG3927">
        <v>29</v>
      </c>
      <c r="AH3927">
        <v>25</v>
      </c>
    </row>
    <row r="3928" spans="1:34" x14ac:dyDescent="0.25">
      <c r="A3928" s="3" t="s">
        <v>4003</v>
      </c>
      <c r="B3928" s="1">
        <v>45759</v>
      </c>
      <c r="C3928" s="23">
        <f t="shared" si="305"/>
        <v>12</v>
      </c>
      <c r="D3928" s="23">
        <f t="shared" si="306"/>
        <v>6</v>
      </c>
      <c r="E3928" s="23" t="str">
        <f t="shared" si="307"/>
        <v>sábado</v>
      </c>
      <c r="F3928" s="23">
        <f t="shared" si="308"/>
        <v>4</v>
      </c>
      <c r="G3928" s="23" t="str">
        <f t="shared" si="309"/>
        <v>abril</v>
      </c>
      <c r="H3928" s="2">
        <v>0.54513888888888884</v>
      </c>
      <c r="I3928" t="s">
        <v>57</v>
      </c>
      <c r="J3928" t="str">
        <f>VLOOKUP(ventas_starbucks_2025[[#This Row],[sucursal]],cambio_sucursal[#All],2,0)</f>
        <v>Sucursal Avda Colón</v>
      </c>
      <c r="K3928" t="s">
        <v>82</v>
      </c>
      <c r="L3928" t="s">
        <v>28</v>
      </c>
      <c r="M3928" t="s">
        <v>4</v>
      </c>
      <c r="N3928" t="str">
        <f>IFERROR(VLOOKUP(ventas_starbucks_2025[[#This Row],[tamaño_sucio]],cambio_tamaño[#All],2,0),"Tamaño único")</f>
        <v>Tamaño único</v>
      </c>
      <c r="O3928">
        <v>5</v>
      </c>
      <c r="P3928">
        <v>2091.4699999999998</v>
      </c>
      <c r="Q3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28">
        <v>10457.35</v>
      </c>
      <c r="S3928" t="s">
        <v>5</v>
      </c>
      <c r="T3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28" t="str">
        <f>VLOOKUP(ventas_starbucks_2025[[#This Row],[canal_compra]],cambio_canal_compra[#All],2,0)</f>
        <v>En tienda</v>
      </c>
      <c r="V3928" t="s">
        <v>6</v>
      </c>
      <c r="W3928" t="str">
        <f>VLOOKUP(ventas_starbucks_2025[[#This Row],[método_pago]],cambio_metodo_pago[#All],2,0)</f>
        <v>Aplicación móbil</v>
      </c>
      <c r="X3928" t="s">
        <v>22</v>
      </c>
      <c r="Y3928">
        <v>0</v>
      </c>
      <c r="Z3928" t="str">
        <f>VLOOKUP(ventas_starbucks_2025[[#This Row],[promoción_aplicada5]],promocion_cambiar[#All],2,0)</f>
        <v>2x1</v>
      </c>
      <c r="AA3928" t="s">
        <v>51</v>
      </c>
      <c r="AB3928" t="s">
        <v>32</v>
      </c>
      <c r="AC3928" t="s">
        <v>10</v>
      </c>
      <c r="AD3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28">
        <v>13.3</v>
      </c>
      <c r="AF3928">
        <v>2</v>
      </c>
      <c r="AG3928">
        <v>39</v>
      </c>
      <c r="AH3928">
        <v>34</v>
      </c>
    </row>
    <row r="3929" spans="1:34" x14ac:dyDescent="0.25">
      <c r="A3929" s="3" t="s">
        <v>4004</v>
      </c>
      <c r="B3929" s="1">
        <v>45761</v>
      </c>
      <c r="C3929" s="23">
        <f t="shared" si="305"/>
        <v>14</v>
      </c>
      <c r="D3929" s="23">
        <f t="shared" si="306"/>
        <v>1</v>
      </c>
      <c r="E3929" s="23" t="str">
        <f t="shared" si="307"/>
        <v>lunes</v>
      </c>
      <c r="F3929" s="23">
        <f t="shared" si="308"/>
        <v>4</v>
      </c>
      <c r="G3929" s="23" t="str">
        <f t="shared" si="309"/>
        <v>abril</v>
      </c>
      <c r="H3929" s="2">
        <v>0.57986111111111116</v>
      </c>
      <c r="I3929" t="s">
        <v>26</v>
      </c>
      <c r="J3929" t="str">
        <f>VLOOKUP(ventas_starbucks_2025[[#This Row],[sucursal]],cambio_sucursal[#All],2,0)</f>
        <v>Sucursal San Lorenzo 47</v>
      </c>
      <c r="K3929" t="s">
        <v>284</v>
      </c>
      <c r="L3929" t="s">
        <v>35</v>
      </c>
      <c r="M3929" t="s">
        <v>4</v>
      </c>
      <c r="N3929" t="str">
        <f>IFERROR(VLOOKUP(ventas_starbucks_2025[[#This Row],[tamaño_sucio]],cambio_tamaño[#All],2,0),"Tamaño único")</f>
        <v>Tamaño único</v>
      </c>
      <c r="O3929">
        <v>2</v>
      </c>
      <c r="P3929">
        <v>1182.1199999999999</v>
      </c>
      <c r="Q3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9">
        <v>2364.2399999999998</v>
      </c>
      <c r="S3929" t="s">
        <v>5</v>
      </c>
      <c r="T3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9" t="str">
        <f>VLOOKUP(ventas_starbucks_2025[[#This Row],[canal_compra]],cambio_canal_compra[#All],2,0)</f>
        <v>En tienda</v>
      </c>
      <c r="V3929" t="s">
        <v>16</v>
      </c>
      <c r="W3929" t="str">
        <f>VLOOKUP(ventas_starbucks_2025[[#This Row],[método_pago]],cambio_metodo_pago[#All],2,0)</f>
        <v>Tarjeta</v>
      </c>
      <c r="X3929" t="s">
        <v>22</v>
      </c>
      <c r="Y3929">
        <v>0</v>
      </c>
      <c r="Z3929" t="str">
        <f>VLOOKUP(ventas_starbucks_2025[[#This Row],[promoción_aplicada5]],promocion_cambiar[#All],2,0)</f>
        <v>2x1</v>
      </c>
      <c r="AA3929" t="s">
        <v>51</v>
      </c>
      <c r="AB3929" t="s">
        <v>32</v>
      </c>
      <c r="AC3929" t="s">
        <v>41</v>
      </c>
      <c r="AD3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29">
        <v>13.5</v>
      </c>
      <c r="AF3929">
        <v>5</v>
      </c>
      <c r="AG3929">
        <v>21</v>
      </c>
      <c r="AH3929">
        <v>19</v>
      </c>
    </row>
    <row r="3930" spans="1:34" x14ac:dyDescent="0.25">
      <c r="A3930" s="3" t="s">
        <v>4005</v>
      </c>
      <c r="B3930" s="1">
        <v>45739</v>
      </c>
      <c r="C3930" s="23">
        <f t="shared" si="305"/>
        <v>23</v>
      </c>
      <c r="D3930" s="23">
        <f t="shared" si="306"/>
        <v>7</v>
      </c>
      <c r="E3930" s="23" t="str">
        <f t="shared" si="307"/>
        <v>domingo</v>
      </c>
      <c r="F3930" s="23">
        <f t="shared" si="308"/>
        <v>3</v>
      </c>
      <c r="G3930" s="23" t="str">
        <f t="shared" si="309"/>
        <v>marzo</v>
      </c>
      <c r="H3930" s="2">
        <v>0.59375</v>
      </c>
      <c r="I3930" t="s">
        <v>26</v>
      </c>
      <c r="J3930" t="str">
        <f>VLOOKUP(ventas_starbucks_2025[[#This Row],[sucursal]],cambio_sucursal[#All],2,0)</f>
        <v>Sucursal San Lorenzo 47</v>
      </c>
      <c r="K3930" t="s">
        <v>48</v>
      </c>
      <c r="L3930" t="s">
        <v>49</v>
      </c>
      <c r="M3930" t="s">
        <v>45</v>
      </c>
      <c r="N3930" t="str">
        <f>IFERROR(VLOOKUP(ventas_starbucks_2025[[#This Row],[tamaño_sucio]],cambio_tamaño[#All],2,0),"Tamaño único")</f>
        <v>Grande</v>
      </c>
      <c r="O3930">
        <v>2</v>
      </c>
      <c r="P3930">
        <v>2064.31</v>
      </c>
      <c r="Q3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30">
        <v>4128.62</v>
      </c>
      <c r="S3930" t="s">
        <v>31</v>
      </c>
      <c r="T3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0" t="str">
        <f>VLOOKUP(ventas_starbucks_2025[[#This Row],[canal_compra]],cambio_canal_compra[#All],2,0)</f>
        <v>Entrega domicilio</v>
      </c>
      <c r="V3930" t="s">
        <v>40</v>
      </c>
      <c r="W3930" t="str">
        <f>VLOOKUP(ventas_starbucks_2025[[#This Row],[método_pago]],cambio_metodo_pago[#All],2,0)</f>
        <v>Efectivo</v>
      </c>
      <c r="X3930" t="s">
        <v>7</v>
      </c>
      <c r="Y3930">
        <v>15</v>
      </c>
      <c r="Z3930" t="str">
        <f>VLOOKUP(ventas_starbucks_2025[[#This Row],[promoción_aplicada5]],promocion_cambiar[#All],2,0)</f>
        <v>Hora Feliz</v>
      </c>
      <c r="AA3930" t="s">
        <v>36</v>
      </c>
      <c r="AB3930" t="s">
        <v>29</v>
      </c>
      <c r="AC3930" t="s">
        <v>41</v>
      </c>
      <c r="AD3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30">
        <v>9</v>
      </c>
      <c r="AF3930">
        <v>3</v>
      </c>
      <c r="AG3930">
        <v>36</v>
      </c>
      <c r="AH3930">
        <v>34</v>
      </c>
    </row>
    <row r="3931" spans="1:34" x14ac:dyDescent="0.25">
      <c r="A3931" s="3" t="s">
        <v>4006</v>
      </c>
      <c r="B3931" s="1">
        <v>45691</v>
      </c>
      <c r="C3931" s="23">
        <f t="shared" si="305"/>
        <v>3</v>
      </c>
      <c r="D3931" s="23">
        <f t="shared" si="306"/>
        <v>1</v>
      </c>
      <c r="E3931" s="23" t="str">
        <f t="shared" si="307"/>
        <v>lunes</v>
      </c>
      <c r="F3931" s="23">
        <f t="shared" si="308"/>
        <v>2</v>
      </c>
      <c r="G3931" s="23" t="str">
        <f t="shared" si="309"/>
        <v>febrero</v>
      </c>
      <c r="H3931" s="2">
        <v>0.44374999999999998</v>
      </c>
      <c r="I3931" t="s">
        <v>12</v>
      </c>
      <c r="J3931" t="str">
        <f>VLOOKUP(ventas_starbucks_2025[[#This Row],[sucursal]],cambio_sucursal[#All],2,0)</f>
        <v>Sucursal Córdoba Shopping</v>
      </c>
      <c r="K3931" t="s">
        <v>13</v>
      </c>
      <c r="L3931" t="s">
        <v>14</v>
      </c>
      <c r="M3931" t="s">
        <v>4</v>
      </c>
      <c r="N3931" t="str">
        <f>IFERROR(VLOOKUP(ventas_starbucks_2025[[#This Row],[tamaño_sucio]],cambio_tamaño[#All],2,0),"Tamaño único")</f>
        <v>Tamaño único</v>
      </c>
      <c r="O3931">
        <v>4</v>
      </c>
      <c r="P3931">
        <v>1780.13</v>
      </c>
      <c r="Q3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1">
        <v>7120.52</v>
      </c>
      <c r="S3931" t="s">
        <v>5</v>
      </c>
      <c r="T3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31" t="str">
        <f>VLOOKUP(ventas_starbucks_2025[[#This Row],[canal_compra]],cambio_canal_compra[#All],2,0)</f>
        <v>En tienda</v>
      </c>
      <c r="V3931" t="s">
        <v>40</v>
      </c>
      <c r="W3931" t="str">
        <f>VLOOKUP(ventas_starbucks_2025[[#This Row],[método_pago]],cambio_metodo_pago[#All],2,0)</f>
        <v>Efectivo</v>
      </c>
      <c r="X3931" t="s">
        <v>22</v>
      </c>
      <c r="Y3931">
        <v>0</v>
      </c>
      <c r="Z3931" t="str">
        <f>VLOOKUP(ventas_starbucks_2025[[#This Row],[promoción_aplicada5]],promocion_cambiar[#All],2,0)</f>
        <v>Combo</v>
      </c>
      <c r="AA3931" t="s">
        <v>8</v>
      </c>
      <c r="AB3931" t="s">
        <v>52</v>
      </c>
      <c r="AC3931" t="s">
        <v>10</v>
      </c>
      <c r="AD3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31">
        <v>8.3000000000000007</v>
      </c>
      <c r="AF3931">
        <v>3</v>
      </c>
      <c r="AG3931">
        <v>34</v>
      </c>
      <c r="AH3931">
        <v>30</v>
      </c>
    </row>
    <row r="3932" spans="1:34" x14ac:dyDescent="0.25">
      <c r="A3932" s="3" t="s">
        <v>4007</v>
      </c>
      <c r="B3932" s="1">
        <v>45746</v>
      </c>
      <c r="C3932" s="23">
        <f t="shared" si="305"/>
        <v>30</v>
      </c>
      <c r="D3932" s="23">
        <f t="shared" si="306"/>
        <v>7</v>
      </c>
      <c r="E3932" s="23" t="str">
        <f t="shared" si="307"/>
        <v>domingo</v>
      </c>
      <c r="F3932" s="23">
        <f t="shared" si="308"/>
        <v>3</v>
      </c>
      <c r="G3932" s="23" t="str">
        <f t="shared" si="309"/>
        <v>marzo</v>
      </c>
      <c r="H3932" s="2">
        <v>0.80277777777777781</v>
      </c>
      <c r="I3932" t="s">
        <v>1</v>
      </c>
      <c r="J3932" t="str">
        <f>VLOOKUP(ventas_starbucks_2025[[#This Row],[sucursal]],cambio_sucursal[#All],2,0)</f>
        <v>Sucursal Nueva Córdoba</v>
      </c>
      <c r="K3932" t="s">
        <v>58</v>
      </c>
      <c r="L3932" t="s">
        <v>39</v>
      </c>
      <c r="M3932" t="s">
        <v>4</v>
      </c>
      <c r="N3932" t="str">
        <f>IFERROR(VLOOKUP(ventas_starbucks_2025[[#This Row],[tamaño_sucio]],cambio_tamaño[#All],2,0),"Tamaño único")</f>
        <v>Tamaño único</v>
      </c>
      <c r="O3932">
        <v>1</v>
      </c>
      <c r="P3932">
        <v>1044.57</v>
      </c>
      <c r="Q3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2">
        <v>1044.57</v>
      </c>
      <c r="S3932" t="s">
        <v>31</v>
      </c>
      <c r="T3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2" t="str">
        <f>VLOOKUP(ventas_starbucks_2025[[#This Row],[canal_compra]],cambio_canal_compra[#All],2,0)</f>
        <v>Entrega domicilio</v>
      </c>
      <c r="V3932" t="s">
        <v>6</v>
      </c>
      <c r="W3932" t="str">
        <f>VLOOKUP(ventas_starbucks_2025[[#This Row],[método_pago]],cambio_metodo_pago[#All],2,0)</f>
        <v>Aplicación móbil</v>
      </c>
      <c r="X3932" t="s">
        <v>7</v>
      </c>
      <c r="Y3932">
        <v>10</v>
      </c>
      <c r="Z3932" t="str">
        <f>VLOOKUP(ventas_starbucks_2025[[#This Row],[promoción_aplicada5]],promocion_cambiar[#All],2,0)</f>
        <v>2x1</v>
      </c>
      <c r="AA3932" t="s">
        <v>51</v>
      </c>
      <c r="AB3932" t="s">
        <v>32</v>
      </c>
      <c r="AC3932" t="s">
        <v>10</v>
      </c>
      <c r="AD3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32">
        <v>2.4</v>
      </c>
      <c r="AF3932">
        <v>3</v>
      </c>
      <c r="AG3932">
        <v>34</v>
      </c>
      <c r="AH3932">
        <v>33</v>
      </c>
    </row>
    <row r="3933" spans="1:34" x14ac:dyDescent="0.25">
      <c r="A3933" s="3" t="s">
        <v>4008</v>
      </c>
      <c r="B3933" s="1">
        <v>45762</v>
      </c>
      <c r="C3933" s="23">
        <f t="shared" si="305"/>
        <v>15</v>
      </c>
      <c r="D3933" s="23">
        <f t="shared" si="306"/>
        <v>2</v>
      </c>
      <c r="E3933" s="1" t="str">
        <f t="shared" si="307"/>
        <v>martes</v>
      </c>
      <c r="F3933" s="23">
        <f t="shared" si="308"/>
        <v>4</v>
      </c>
      <c r="G3933" s="1" t="str">
        <f t="shared" si="309"/>
        <v>abril</v>
      </c>
      <c r="H3933" s="2">
        <v>0.41319444444444442</v>
      </c>
      <c r="I3933" t="s">
        <v>26</v>
      </c>
      <c r="J3933" t="str">
        <f>VLOOKUP(ventas_starbucks_2025[[#This Row],[sucursal]],cambio_sucursal[#All],2,0)</f>
        <v>Sucursal San Lorenzo 47</v>
      </c>
      <c r="K3933" t="s">
        <v>173</v>
      </c>
      <c r="L3933" t="s">
        <v>35</v>
      </c>
      <c r="M3933" t="s">
        <v>4</v>
      </c>
      <c r="N3933" t="str">
        <f>IFERROR(VLOOKUP(ventas_starbucks_2025[[#This Row],[tamaño_sucio]],cambio_tamaño[#All],2,0),"Tamaño único")</f>
        <v>Tamaño único</v>
      </c>
      <c r="O3933">
        <v>5</v>
      </c>
      <c r="P3933">
        <v>1003.12</v>
      </c>
      <c r="Q3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3">
        <v>5015.6000000000004</v>
      </c>
      <c r="S3933" t="s">
        <v>15</v>
      </c>
      <c r="T3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33" t="str">
        <f>VLOOKUP(ventas_starbucks_2025[[#This Row],[canal_compra]],cambio_canal_compra[#All],2,0)</f>
        <v>Para llevar</v>
      </c>
      <c r="V3933" t="s">
        <v>6</v>
      </c>
      <c r="W3933" t="str">
        <f>VLOOKUP(ventas_starbucks_2025[[#This Row],[método_pago]],cambio_metodo_pago[#All],2,0)</f>
        <v>Aplicación móbil</v>
      </c>
      <c r="X3933" t="s">
        <v>22</v>
      </c>
      <c r="Y3933">
        <v>0</v>
      </c>
      <c r="Z3933" t="str">
        <f>VLOOKUP(ventas_starbucks_2025[[#This Row],[promoción_aplicada5]],promocion_cambiar[#All],2,0)</f>
        <v>2x1</v>
      </c>
      <c r="AA3933" t="s">
        <v>51</v>
      </c>
      <c r="AB3933" t="s">
        <v>29</v>
      </c>
      <c r="AC3933" t="s">
        <v>24</v>
      </c>
      <c r="AD3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33">
        <v>12.6</v>
      </c>
      <c r="AF3933">
        <v>3</v>
      </c>
      <c r="AG3933">
        <v>28</v>
      </c>
      <c r="AH3933">
        <v>23</v>
      </c>
    </row>
    <row r="3934" spans="1:34" x14ac:dyDescent="0.25">
      <c r="A3934" s="3" t="s">
        <v>4009</v>
      </c>
      <c r="B3934" s="1">
        <v>45682</v>
      </c>
      <c r="C3934" s="23">
        <f t="shared" si="305"/>
        <v>25</v>
      </c>
      <c r="D3934" s="23">
        <f t="shared" si="306"/>
        <v>6</v>
      </c>
      <c r="E3934" s="23" t="str">
        <f t="shared" si="307"/>
        <v>sábado</v>
      </c>
      <c r="F3934" s="23">
        <f t="shared" si="308"/>
        <v>1</v>
      </c>
      <c r="G3934" s="23" t="str">
        <f t="shared" si="309"/>
        <v>enero</v>
      </c>
      <c r="H3934" s="2">
        <v>0.41388888888888886</v>
      </c>
      <c r="I3934" t="s">
        <v>1</v>
      </c>
      <c r="J3934" t="str">
        <f>VLOOKUP(ventas_starbucks_2025[[#This Row],[sucursal]],cambio_sucursal[#All],2,0)</f>
        <v>Sucursal Nueva Córdoba</v>
      </c>
      <c r="K3934" t="s">
        <v>13</v>
      </c>
      <c r="L3934" t="s">
        <v>14</v>
      </c>
      <c r="M3934" t="s">
        <v>4</v>
      </c>
      <c r="N3934" t="str">
        <f>IFERROR(VLOOKUP(ventas_starbucks_2025[[#This Row],[tamaño_sucio]],cambio_tamaño[#All],2,0),"Tamaño único")</f>
        <v>Tamaño único</v>
      </c>
      <c r="O3934">
        <v>4</v>
      </c>
      <c r="P3934">
        <v>2030.44</v>
      </c>
      <c r="Q3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34">
        <v>8121.76</v>
      </c>
      <c r="S3934" t="s">
        <v>31</v>
      </c>
      <c r="T3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34" t="str">
        <f>VLOOKUP(ventas_starbucks_2025[[#This Row],[canal_compra]],cambio_canal_compra[#All],2,0)</f>
        <v>Entrega domicilio</v>
      </c>
      <c r="V3934" t="s">
        <v>6</v>
      </c>
      <c r="W3934" t="str">
        <f>VLOOKUP(ventas_starbucks_2025[[#This Row],[método_pago]],cambio_metodo_pago[#All],2,0)</f>
        <v>Aplicación móbil</v>
      </c>
      <c r="X3934" t="s">
        <v>7</v>
      </c>
      <c r="Y3934">
        <v>0</v>
      </c>
      <c r="Z3934" t="str">
        <f>VLOOKUP(ventas_starbucks_2025[[#This Row],[promoción_aplicada5]],promocion_cambiar[#All],2,0)</f>
        <v>Ninguna</v>
      </c>
      <c r="AA3934" t="s">
        <v>17</v>
      </c>
      <c r="AB3934" t="s">
        <v>23</v>
      </c>
      <c r="AC3934" t="s">
        <v>24</v>
      </c>
      <c r="AD3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34">
        <v>2.8</v>
      </c>
      <c r="AF3934">
        <v>3</v>
      </c>
      <c r="AG3934">
        <v>43</v>
      </c>
      <c r="AH3934">
        <v>39</v>
      </c>
    </row>
    <row r="3935" spans="1:34" x14ac:dyDescent="0.25">
      <c r="A3935" s="3" t="s">
        <v>4010</v>
      </c>
      <c r="B3935" s="1">
        <v>45728</v>
      </c>
      <c r="C3935" s="23">
        <f t="shared" si="305"/>
        <v>12</v>
      </c>
      <c r="D3935" s="23">
        <f t="shared" si="306"/>
        <v>3</v>
      </c>
      <c r="E3935" s="1" t="str">
        <f t="shared" si="307"/>
        <v>miércoles</v>
      </c>
      <c r="F3935" s="23">
        <f t="shared" si="308"/>
        <v>3</v>
      </c>
      <c r="G3935" s="1" t="str">
        <f t="shared" si="309"/>
        <v>marzo</v>
      </c>
      <c r="H3935" s="2">
        <v>0.64097222222222228</v>
      </c>
      <c r="I3935" t="s">
        <v>1</v>
      </c>
      <c r="J3935" t="str">
        <f>VLOOKUP(ventas_starbucks_2025[[#This Row],[sucursal]],cambio_sucursal[#All],2,0)</f>
        <v>Sucursal Nueva Córdoba</v>
      </c>
      <c r="K3935" t="s">
        <v>58</v>
      </c>
      <c r="L3935" t="s">
        <v>39</v>
      </c>
      <c r="M3935" t="s">
        <v>4</v>
      </c>
      <c r="N3935" t="str">
        <f>IFERROR(VLOOKUP(ventas_starbucks_2025[[#This Row],[tamaño_sucio]],cambio_tamaño[#All],2,0),"Tamaño único")</f>
        <v>Tamaño único</v>
      </c>
      <c r="O3935">
        <v>1</v>
      </c>
      <c r="P3935">
        <v>1449.37</v>
      </c>
      <c r="Q3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5">
        <v>1449.37</v>
      </c>
      <c r="S3935" t="s">
        <v>5</v>
      </c>
      <c r="T3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5" t="str">
        <f>VLOOKUP(ventas_starbucks_2025[[#This Row],[canal_compra]],cambio_canal_compra[#All],2,0)</f>
        <v>En tienda</v>
      </c>
      <c r="V3935" t="s">
        <v>6</v>
      </c>
      <c r="W3935" t="str">
        <f>VLOOKUP(ventas_starbucks_2025[[#This Row],[método_pago]],cambio_metodo_pago[#All],2,0)</f>
        <v>Aplicación móbil</v>
      </c>
      <c r="X3935" t="s">
        <v>7</v>
      </c>
      <c r="Y3935">
        <v>15</v>
      </c>
      <c r="Z3935" t="str">
        <f>VLOOKUP(ventas_starbucks_2025[[#This Row],[promoción_aplicada5]],promocion_cambiar[#All],2,0)</f>
        <v>Ninguna</v>
      </c>
      <c r="AA3935" t="s">
        <v>17</v>
      </c>
      <c r="AB3935" t="s">
        <v>23</v>
      </c>
      <c r="AC3935" t="s">
        <v>41</v>
      </c>
      <c r="AD3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35">
        <v>2.9</v>
      </c>
      <c r="AF3935">
        <v>1</v>
      </c>
      <c r="AG3935">
        <v>16</v>
      </c>
      <c r="AH3935">
        <v>15</v>
      </c>
    </row>
    <row r="3936" spans="1:34" x14ac:dyDescent="0.25">
      <c r="A3936" s="3" t="s">
        <v>4011</v>
      </c>
      <c r="B3936" s="1">
        <v>45684</v>
      </c>
      <c r="C3936" s="23">
        <f t="shared" si="305"/>
        <v>27</v>
      </c>
      <c r="D3936" s="23">
        <f t="shared" si="306"/>
        <v>1</v>
      </c>
      <c r="E3936" s="23" t="str">
        <f t="shared" si="307"/>
        <v>lunes</v>
      </c>
      <c r="F3936" s="23">
        <f t="shared" si="308"/>
        <v>1</v>
      </c>
      <c r="G3936" s="23" t="str">
        <f t="shared" si="309"/>
        <v>enero</v>
      </c>
      <c r="H3936" s="2">
        <v>0.70972222222222225</v>
      </c>
      <c r="I3936" t="s">
        <v>57</v>
      </c>
      <c r="J3936" t="str">
        <f>VLOOKUP(ventas_starbucks_2025[[#This Row],[sucursal]],cambio_sucursal[#All],2,0)</f>
        <v>Sucursal Avda Colón</v>
      </c>
      <c r="K3936" t="s">
        <v>89</v>
      </c>
      <c r="L3936" t="s">
        <v>90</v>
      </c>
      <c r="M3936" t="s">
        <v>4</v>
      </c>
      <c r="N3936" t="str">
        <f>IFERROR(VLOOKUP(ventas_starbucks_2025[[#This Row],[tamaño_sucio]],cambio_tamaño[#All],2,0),"Tamaño único")</f>
        <v>Tamaño único</v>
      </c>
      <c r="O3936">
        <v>1</v>
      </c>
      <c r="P3936">
        <v>1563.77</v>
      </c>
      <c r="Q3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6">
        <v>1563.77</v>
      </c>
      <c r="S3936" t="s">
        <v>5</v>
      </c>
      <c r="T3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6" t="str">
        <f>VLOOKUP(ventas_starbucks_2025[[#This Row],[canal_compra]],cambio_canal_compra[#All],2,0)</f>
        <v>En tienda</v>
      </c>
      <c r="V3936" t="s">
        <v>6</v>
      </c>
      <c r="W3936" t="str">
        <f>VLOOKUP(ventas_starbucks_2025[[#This Row],[método_pago]],cambio_metodo_pago[#All],2,0)</f>
        <v>Aplicación móbil</v>
      </c>
      <c r="X3936" t="s">
        <v>22</v>
      </c>
      <c r="Y3936">
        <v>0</v>
      </c>
      <c r="Z3936" t="str">
        <f>VLOOKUP(ventas_starbucks_2025[[#This Row],[promoción_aplicada5]],promocion_cambiar[#All],2,0)</f>
        <v>Hora Feliz</v>
      </c>
      <c r="AA3936" t="s">
        <v>36</v>
      </c>
      <c r="AB3936" t="s">
        <v>32</v>
      </c>
      <c r="AC3936" t="s">
        <v>24</v>
      </c>
      <c r="AD3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36">
        <v>11.3</v>
      </c>
      <c r="AF3936">
        <v>3</v>
      </c>
      <c r="AG3936">
        <v>39</v>
      </c>
      <c r="AH3936">
        <v>38</v>
      </c>
    </row>
    <row r="3937" spans="1:34" x14ac:dyDescent="0.25">
      <c r="A3937" s="3" t="s">
        <v>4012</v>
      </c>
      <c r="B3937" s="1">
        <v>45727</v>
      </c>
      <c r="C3937" s="23">
        <f t="shared" si="305"/>
        <v>11</v>
      </c>
      <c r="D3937" s="23">
        <f t="shared" si="306"/>
        <v>2</v>
      </c>
      <c r="E3937" s="1" t="str">
        <f t="shared" si="307"/>
        <v>martes</v>
      </c>
      <c r="F3937" s="23">
        <f t="shared" si="308"/>
        <v>3</v>
      </c>
      <c r="G3937" s="1" t="str">
        <f t="shared" si="309"/>
        <v>marzo</v>
      </c>
      <c r="H3937" s="2">
        <v>0.6381944444444444</v>
      </c>
      <c r="I3937" t="s">
        <v>57</v>
      </c>
      <c r="J3937" t="str">
        <f>VLOOKUP(ventas_starbucks_2025[[#This Row],[sucursal]],cambio_sucursal[#All],2,0)</f>
        <v>Sucursal Avda Colón</v>
      </c>
      <c r="K3937" t="s">
        <v>284</v>
      </c>
      <c r="L3937" t="s">
        <v>35</v>
      </c>
      <c r="M3937" t="s">
        <v>4</v>
      </c>
      <c r="N3937" t="str">
        <f>IFERROR(VLOOKUP(ventas_starbucks_2025[[#This Row],[tamaño_sucio]],cambio_tamaño[#All],2,0),"Tamaño único")</f>
        <v>Tamaño único</v>
      </c>
      <c r="O3937">
        <v>5</v>
      </c>
      <c r="P3937">
        <v>1127.82</v>
      </c>
      <c r="Q3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7">
        <v>5639.1</v>
      </c>
      <c r="S3937" t="s">
        <v>15</v>
      </c>
      <c r="T3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37" t="str">
        <f>VLOOKUP(ventas_starbucks_2025[[#This Row],[canal_compra]],cambio_canal_compra[#All],2,0)</f>
        <v>Para llevar</v>
      </c>
      <c r="V3937" t="s">
        <v>16</v>
      </c>
      <c r="W3937" t="str">
        <f>VLOOKUP(ventas_starbucks_2025[[#This Row],[método_pago]],cambio_metodo_pago[#All],2,0)</f>
        <v>Tarjeta</v>
      </c>
      <c r="X3937" t="s">
        <v>22</v>
      </c>
      <c r="Y3937">
        <v>0</v>
      </c>
      <c r="Z3937" t="str">
        <f>VLOOKUP(ventas_starbucks_2025[[#This Row],[promoción_aplicada5]],promocion_cambiar[#All],2,0)</f>
        <v>Combo</v>
      </c>
      <c r="AA3937" t="s">
        <v>8</v>
      </c>
      <c r="AB3937" t="s">
        <v>23</v>
      </c>
      <c r="AC3937" t="s">
        <v>10</v>
      </c>
      <c r="AD3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37">
        <v>15</v>
      </c>
      <c r="AF3937">
        <v>5</v>
      </c>
      <c r="AG3937">
        <v>34</v>
      </c>
      <c r="AH3937">
        <v>29</v>
      </c>
    </row>
    <row r="3938" spans="1:34" x14ac:dyDescent="0.25">
      <c r="A3938" s="3" t="s">
        <v>4013</v>
      </c>
      <c r="B3938" s="1">
        <v>45756</v>
      </c>
      <c r="C3938" s="23">
        <f t="shared" si="305"/>
        <v>9</v>
      </c>
      <c r="D3938" s="23">
        <f t="shared" si="306"/>
        <v>3</v>
      </c>
      <c r="E3938" s="23" t="str">
        <f t="shared" si="307"/>
        <v>miércoles</v>
      </c>
      <c r="F3938" s="23">
        <f t="shared" si="308"/>
        <v>4</v>
      </c>
      <c r="G3938" s="23" t="str">
        <f t="shared" si="309"/>
        <v>abril</v>
      </c>
      <c r="H3938" s="2">
        <v>0.61111111111111116</v>
      </c>
      <c r="I3938" t="s">
        <v>26</v>
      </c>
      <c r="J3938" t="str">
        <f>VLOOKUP(ventas_starbucks_2025[[#This Row],[sucursal]],cambio_sucursal[#All],2,0)</f>
        <v>Sucursal San Lorenzo 47</v>
      </c>
      <c r="K3938" t="s">
        <v>48</v>
      </c>
      <c r="L3938" t="s">
        <v>49</v>
      </c>
      <c r="M3938" t="s">
        <v>45</v>
      </c>
      <c r="N3938" t="str">
        <f>IFERROR(VLOOKUP(ventas_starbucks_2025[[#This Row],[tamaño_sucio]],cambio_tamaño[#All],2,0),"Tamaño único")</f>
        <v>Grande</v>
      </c>
      <c r="O3938">
        <v>5</v>
      </c>
      <c r="P3938">
        <v>2069.81</v>
      </c>
      <c r="Q3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38">
        <v>10349.049999999999</v>
      </c>
      <c r="S3938" t="s">
        <v>31</v>
      </c>
      <c r="T3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38" t="str">
        <f>VLOOKUP(ventas_starbucks_2025[[#This Row],[canal_compra]],cambio_canal_compra[#All],2,0)</f>
        <v>Entrega domicilio</v>
      </c>
      <c r="V3938" t="s">
        <v>40</v>
      </c>
      <c r="W3938" t="str">
        <f>VLOOKUP(ventas_starbucks_2025[[#This Row],[método_pago]],cambio_metodo_pago[#All],2,0)</f>
        <v>Efectivo</v>
      </c>
      <c r="X3938" t="s">
        <v>7</v>
      </c>
      <c r="Y3938">
        <v>15</v>
      </c>
      <c r="Z3938" t="str">
        <f>VLOOKUP(ventas_starbucks_2025[[#This Row],[promoción_aplicada5]],promocion_cambiar[#All],2,0)</f>
        <v>Combo</v>
      </c>
      <c r="AA3938" t="s">
        <v>8</v>
      </c>
      <c r="AB3938" t="s">
        <v>29</v>
      </c>
      <c r="AC3938" t="s">
        <v>24</v>
      </c>
      <c r="AD3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38">
        <v>8.3000000000000007</v>
      </c>
      <c r="AF3938">
        <v>2</v>
      </c>
      <c r="AG3938">
        <v>41</v>
      </c>
      <c r="AH3938">
        <v>36</v>
      </c>
    </row>
    <row r="3939" spans="1:34" x14ac:dyDescent="0.25">
      <c r="A3939" s="3" t="s">
        <v>4014</v>
      </c>
      <c r="B3939" s="1">
        <v>45685</v>
      </c>
      <c r="C3939" s="23">
        <f t="shared" si="305"/>
        <v>28</v>
      </c>
      <c r="D3939" s="23">
        <f t="shared" si="306"/>
        <v>2</v>
      </c>
      <c r="E3939" s="1" t="str">
        <f t="shared" si="307"/>
        <v>martes</v>
      </c>
      <c r="F3939" s="23">
        <f t="shared" si="308"/>
        <v>1</v>
      </c>
      <c r="G3939" s="1" t="str">
        <f t="shared" si="309"/>
        <v>enero</v>
      </c>
      <c r="H3939" s="2">
        <v>0.44861111111111113</v>
      </c>
      <c r="I3939" t="s">
        <v>1</v>
      </c>
      <c r="J3939" t="str">
        <f>VLOOKUP(ventas_starbucks_2025[[#This Row],[sucursal]],cambio_sucursal[#All],2,0)</f>
        <v>Sucursal Nueva Córdoba</v>
      </c>
      <c r="K3939" t="s">
        <v>13</v>
      </c>
      <c r="L3939" t="s">
        <v>14</v>
      </c>
      <c r="M3939" t="s">
        <v>4</v>
      </c>
      <c r="N3939" t="str">
        <f>IFERROR(VLOOKUP(ventas_starbucks_2025[[#This Row],[tamaño_sucio]],cambio_tamaño[#All],2,0),"Tamaño único")</f>
        <v>Tamaño único</v>
      </c>
      <c r="O3939">
        <v>2</v>
      </c>
      <c r="P3939">
        <v>1900.02</v>
      </c>
      <c r="Q3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9">
        <v>3800.04</v>
      </c>
      <c r="S3939" t="s">
        <v>31</v>
      </c>
      <c r="T3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9" t="str">
        <f>VLOOKUP(ventas_starbucks_2025[[#This Row],[canal_compra]],cambio_canal_compra[#All],2,0)</f>
        <v>Entrega domicilio</v>
      </c>
      <c r="V3939" t="s">
        <v>16</v>
      </c>
      <c r="W3939" t="str">
        <f>VLOOKUP(ventas_starbucks_2025[[#This Row],[método_pago]],cambio_metodo_pago[#All],2,0)</f>
        <v>Tarjeta</v>
      </c>
      <c r="X3939" t="s">
        <v>7</v>
      </c>
      <c r="Y3939">
        <v>10</v>
      </c>
      <c r="Z3939" t="str">
        <f>VLOOKUP(ventas_starbucks_2025[[#This Row],[promoción_aplicada5]],promocion_cambiar[#All],2,0)</f>
        <v>Combo</v>
      </c>
      <c r="AA3939" t="s">
        <v>8</v>
      </c>
      <c r="AB3939" t="s">
        <v>29</v>
      </c>
      <c r="AC3939" t="s">
        <v>41</v>
      </c>
      <c r="AD3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39">
        <v>12.3</v>
      </c>
      <c r="AF3939">
        <v>1</v>
      </c>
      <c r="AG3939">
        <v>18</v>
      </c>
      <c r="AH3939">
        <v>16</v>
      </c>
    </row>
    <row r="3940" spans="1:34" x14ac:dyDescent="0.25">
      <c r="A3940" s="3" t="s">
        <v>4015</v>
      </c>
      <c r="B3940" s="1">
        <v>45666</v>
      </c>
      <c r="C3940" s="23">
        <f t="shared" si="305"/>
        <v>9</v>
      </c>
      <c r="D3940" s="23">
        <f t="shared" si="306"/>
        <v>4</v>
      </c>
      <c r="E3940" s="1" t="str">
        <f t="shared" si="307"/>
        <v>jueves</v>
      </c>
      <c r="F3940" s="23">
        <f t="shared" si="308"/>
        <v>1</v>
      </c>
      <c r="G3940" s="1" t="str">
        <f t="shared" si="309"/>
        <v>enero</v>
      </c>
      <c r="H3940" s="2">
        <v>0.32361111111111113</v>
      </c>
      <c r="I3940" t="s">
        <v>12</v>
      </c>
      <c r="J3940" t="str">
        <f>VLOOKUP(ventas_starbucks_2025[[#This Row],[sucursal]],cambio_sucursal[#All],2,0)</f>
        <v>Sucursal Córdoba Shopping</v>
      </c>
      <c r="K3940" t="s">
        <v>101</v>
      </c>
      <c r="L3940" t="s">
        <v>3</v>
      </c>
      <c r="M3940" t="s">
        <v>4</v>
      </c>
      <c r="N3940" t="str">
        <f>IFERROR(VLOOKUP(ventas_starbucks_2025[[#This Row],[tamaño_sucio]],cambio_tamaño[#All],2,0),"Tamaño único")</f>
        <v>Tamaño único</v>
      </c>
      <c r="O3940">
        <v>4</v>
      </c>
      <c r="P3940">
        <v>2971.83</v>
      </c>
      <c r="Q3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40">
        <v>11887.32</v>
      </c>
      <c r="S3940" t="s">
        <v>5</v>
      </c>
      <c r="T3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40" t="str">
        <f>VLOOKUP(ventas_starbucks_2025[[#This Row],[canal_compra]],cambio_canal_compra[#All],2,0)</f>
        <v>En tienda</v>
      </c>
      <c r="V3940" t="s">
        <v>6</v>
      </c>
      <c r="W3940" t="str">
        <f>VLOOKUP(ventas_starbucks_2025[[#This Row],[método_pago]],cambio_metodo_pago[#All],2,0)</f>
        <v>Aplicación móbil</v>
      </c>
      <c r="X3940" t="s">
        <v>7</v>
      </c>
      <c r="Y3940">
        <v>10</v>
      </c>
      <c r="Z3940" t="str">
        <f>VLOOKUP(ventas_starbucks_2025[[#This Row],[promoción_aplicada5]],promocion_cambiar[#All],2,0)</f>
        <v>Ninguna</v>
      </c>
      <c r="AA3940" t="s">
        <v>17</v>
      </c>
      <c r="AB3940" t="s">
        <v>29</v>
      </c>
      <c r="AC3940" t="s">
        <v>10</v>
      </c>
      <c r="AD3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40">
        <v>4.4000000000000004</v>
      </c>
      <c r="AF3940">
        <v>5</v>
      </c>
      <c r="AG3940">
        <v>27</v>
      </c>
      <c r="AH3940">
        <v>23</v>
      </c>
    </row>
    <row r="3941" spans="1:34" x14ac:dyDescent="0.25">
      <c r="A3941" s="3" t="s">
        <v>4016</v>
      </c>
      <c r="B3941" s="1">
        <v>45711</v>
      </c>
      <c r="C3941" s="23">
        <f t="shared" si="305"/>
        <v>23</v>
      </c>
      <c r="D3941" s="23">
        <f t="shared" si="306"/>
        <v>7</v>
      </c>
      <c r="E3941" s="23" t="str">
        <f t="shared" si="307"/>
        <v>domingo</v>
      </c>
      <c r="F3941" s="23">
        <f t="shared" si="308"/>
        <v>2</v>
      </c>
      <c r="G3941" s="23" t="str">
        <f t="shared" si="309"/>
        <v>febrero</v>
      </c>
      <c r="H3941" s="2">
        <v>0.62777777777777777</v>
      </c>
      <c r="I3941" t="s">
        <v>26</v>
      </c>
      <c r="J3941" t="str">
        <f>VLOOKUP(ventas_starbucks_2025[[#This Row],[sucursal]],cambio_sucursal[#All],2,0)</f>
        <v>Sucursal San Lorenzo 47</v>
      </c>
      <c r="K3941" t="s">
        <v>205</v>
      </c>
      <c r="L3941" t="s">
        <v>70</v>
      </c>
      <c r="M3941" t="s">
        <v>55</v>
      </c>
      <c r="N3941" t="str">
        <f>IFERROR(VLOOKUP(ventas_starbucks_2025[[#This Row],[tamaño_sucio]],cambio_tamaño[#All],2,0),"Tamaño único")</f>
        <v>Pequeño</v>
      </c>
      <c r="O3941">
        <v>2</v>
      </c>
      <c r="P3941">
        <v>1758.9</v>
      </c>
      <c r="Q3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1">
        <v>3517.8</v>
      </c>
      <c r="S3941" t="s">
        <v>15</v>
      </c>
      <c r="T3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1" t="str">
        <f>VLOOKUP(ventas_starbucks_2025[[#This Row],[canal_compra]],cambio_canal_compra[#All],2,0)</f>
        <v>Para llevar</v>
      </c>
      <c r="V3941" t="s">
        <v>40</v>
      </c>
      <c r="W3941" t="str">
        <f>VLOOKUP(ventas_starbucks_2025[[#This Row],[método_pago]],cambio_metodo_pago[#All],2,0)</f>
        <v>Efectivo</v>
      </c>
      <c r="X3941" t="s">
        <v>22</v>
      </c>
      <c r="Y3941">
        <v>0</v>
      </c>
      <c r="Z3941" t="str">
        <f>VLOOKUP(ventas_starbucks_2025[[#This Row],[promoción_aplicada5]],promocion_cambiar[#All],2,0)</f>
        <v>2x1</v>
      </c>
      <c r="AA3941" t="s">
        <v>51</v>
      </c>
      <c r="AB3941" t="s">
        <v>52</v>
      </c>
      <c r="AC3941" t="s">
        <v>10</v>
      </c>
      <c r="AD3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41">
        <v>12.7</v>
      </c>
      <c r="AF3941">
        <v>1</v>
      </c>
      <c r="AG3941">
        <v>44</v>
      </c>
      <c r="AH3941">
        <v>42</v>
      </c>
    </row>
    <row r="3942" spans="1:34" x14ac:dyDescent="0.25">
      <c r="A3942" s="3" t="s">
        <v>4017</v>
      </c>
      <c r="B3942" s="1">
        <v>45764</v>
      </c>
      <c r="C3942" s="23">
        <f t="shared" si="305"/>
        <v>17</v>
      </c>
      <c r="D3942" s="23">
        <f t="shared" si="306"/>
        <v>4</v>
      </c>
      <c r="E3942" s="23" t="str">
        <f t="shared" si="307"/>
        <v>jueves</v>
      </c>
      <c r="F3942" s="23">
        <f t="shared" si="308"/>
        <v>4</v>
      </c>
      <c r="G3942" s="23" t="str">
        <f t="shared" si="309"/>
        <v>abril</v>
      </c>
      <c r="H3942" s="2">
        <v>0.85416666666666663</v>
      </c>
      <c r="I3942" t="s">
        <v>1</v>
      </c>
      <c r="J3942" t="str">
        <f>VLOOKUP(ventas_starbucks_2025[[#This Row],[sucursal]],cambio_sucursal[#All],2,0)</f>
        <v>Sucursal Nueva Córdoba</v>
      </c>
      <c r="K3942" t="s">
        <v>48</v>
      </c>
      <c r="L3942" t="s">
        <v>49</v>
      </c>
      <c r="M3942" t="s">
        <v>62</v>
      </c>
      <c r="N3942" t="str">
        <f>IFERROR(VLOOKUP(ventas_starbucks_2025[[#This Row],[tamaño_sucio]],cambio_tamaño[#All],2,0),"Tamaño único")</f>
        <v>Extra-Grande</v>
      </c>
      <c r="O3942">
        <v>5</v>
      </c>
      <c r="P3942">
        <v>1979.75</v>
      </c>
      <c r="Q3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2">
        <v>9898.75</v>
      </c>
      <c r="S3942" t="s">
        <v>5</v>
      </c>
      <c r="T3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42" t="str">
        <f>VLOOKUP(ventas_starbucks_2025[[#This Row],[canal_compra]],cambio_canal_compra[#All],2,0)</f>
        <v>En tienda</v>
      </c>
      <c r="V3942" t="s">
        <v>40</v>
      </c>
      <c r="W3942" t="str">
        <f>VLOOKUP(ventas_starbucks_2025[[#This Row],[método_pago]],cambio_metodo_pago[#All],2,0)</f>
        <v>Efectivo</v>
      </c>
      <c r="X3942" t="s">
        <v>22</v>
      </c>
      <c r="Y3942">
        <v>0</v>
      </c>
      <c r="Z3942" t="str">
        <f>VLOOKUP(ventas_starbucks_2025[[#This Row],[promoción_aplicada5]],promocion_cambiar[#All],2,0)</f>
        <v>Combo</v>
      </c>
      <c r="AA3942" t="s">
        <v>8</v>
      </c>
      <c r="AB3942" t="s">
        <v>9</v>
      </c>
      <c r="AC3942" t="s">
        <v>24</v>
      </c>
      <c r="AD3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42">
        <v>3.5</v>
      </c>
      <c r="AF3942">
        <v>5</v>
      </c>
      <c r="AG3942">
        <v>18</v>
      </c>
      <c r="AH3942">
        <v>13</v>
      </c>
    </row>
    <row r="3943" spans="1:34" x14ac:dyDescent="0.25">
      <c r="A3943" s="3" t="s">
        <v>4018</v>
      </c>
      <c r="B3943" s="1">
        <v>45681</v>
      </c>
      <c r="C3943" s="23">
        <f t="shared" si="305"/>
        <v>24</v>
      </c>
      <c r="D3943" s="23">
        <f t="shared" si="306"/>
        <v>5</v>
      </c>
      <c r="E3943" s="23" t="str">
        <f t="shared" si="307"/>
        <v>viernes</v>
      </c>
      <c r="F3943" s="23">
        <f t="shared" si="308"/>
        <v>1</v>
      </c>
      <c r="G3943" s="23" t="str">
        <f t="shared" si="309"/>
        <v>enero</v>
      </c>
      <c r="H3943" s="2">
        <v>0.6694444444444444</v>
      </c>
      <c r="I3943" t="s">
        <v>57</v>
      </c>
      <c r="J3943" t="str">
        <f>VLOOKUP(ventas_starbucks_2025[[#This Row],[sucursal]],cambio_sucursal[#All],2,0)</f>
        <v>Sucursal Avda Colón</v>
      </c>
      <c r="K3943" t="s">
        <v>89</v>
      </c>
      <c r="L3943" t="s">
        <v>90</v>
      </c>
      <c r="M3943" t="s">
        <v>4</v>
      </c>
      <c r="N3943" t="str">
        <f>IFERROR(VLOOKUP(ventas_starbucks_2025[[#This Row],[tamaño_sucio]],cambio_tamaño[#All],2,0),"Tamaño único")</f>
        <v>Tamaño único</v>
      </c>
      <c r="O3943">
        <v>4</v>
      </c>
      <c r="P3943">
        <v>1379.81</v>
      </c>
      <c r="Q3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3">
        <v>5519.24</v>
      </c>
      <c r="S3943" t="s">
        <v>15</v>
      </c>
      <c r="T3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43" t="str">
        <f>VLOOKUP(ventas_starbucks_2025[[#This Row],[canal_compra]],cambio_canal_compra[#All],2,0)</f>
        <v>Para llevar</v>
      </c>
      <c r="V3943" t="s">
        <v>6</v>
      </c>
      <c r="W3943" t="str">
        <f>VLOOKUP(ventas_starbucks_2025[[#This Row],[método_pago]],cambio_metodo_pago[#All],2,0)</f>
        <v>Aplicación móbil</v>
      </c>
      <c r="X3943" t="s">
        <v>7</v>
      </c>
      <c r="Y3943">
        <v>15</v>
      </c>
      <c r="Z3943" t="str">
        <f>VLOOKUP(ventas_starbucks_2025[[#This Row],[promoción_aplicada5]],promocion_cambiar[#All],2,0)</f>
        <v>Ninguna</v>
      </c>
      <c r="AA3943" t="s">
        <v>17</v>
      </c>
      <c r="AB3943" t="s">
        <v>23</v>
      </c>
      <c r="AC3943" t="s">
        <v>24</v>
      </c>
      <c r="AD3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43">
        <v>4.2</v>
      </c>
      <c r="AF3943">
        <v>1</v>
      </c>
      <c r="AG3943">
        <v>30</v>
      </c>
      <c r="AH3943">
        <v>26</v>
      </c>
    </row>
    <row r="3944" spans="1:34" x14ac:dyDescent="0.25">
      <c r="A3944" s="3" t="s">
        <v>4019</v>
      </c>
      <c r="B3944" s="1">
        <v>45738</v>
      </c>
      <c r="C3944" s="23">
        <f t="shared" si="305"/>
        <v>22</v>
      </c>
      <c r="D3944" s="23">
        <f t="shared" si="306"/>
        <v>6</v>
      </c>
      <c r="E3944" s="1" t="str">
        <f t="shared" si="307"/>
        <v>sábado</v>
      </c>
      <c r="F3944" s="23">
        <f t="shared" si="308"/>
        <v>3</v>
      </c>
      <c r="G3944" s="1" t="str">
        <f t="shared" si="309"/>
        <v>marzo</v>
      </c>
      <c r="H3944" s="2">
        <v>0.84930555555555554</v>
      </c>
      <c r="I3944" t="s">
        <v>12</v>
      </c>
      <c r="J3944" t="str">
        <f>VLOOKUP(ventas_starbucks_2025[[#This Row],[sucursal]],cambio_sucursal[#All],2,0)</f>
        <v>Sucursal Córdoba Shopping</v>
      </c>
      <c r="K3944" t="s">
        <v>89</v>
      </c>
      <c r="L3944" t="s">
        <v>90</v>
      </c>
      <c r="M3944" t="s">
        <v>4</v>
      </c>
      <c r="N3944" t="str">
        <f>IFERROR(VLOOKUP(ventas_starbucks_2025[[#This Row],[tamaño_sucio]],cambio_tamaño[#All],2,0),"Tamaño único")</f>
        <v>Tamaño único</v>
      </c>
      <c r="O3944">
        <v>5</v>
      </c>
      <c r="P3944">
        <v>1303.55</v>
      </c>
      <c r="Q3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4">
        <v>6517.75</v>
      </c>
      <c r="S3944" t="s">
        <v>15</v>
      </c>
      <c r="T3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44" t="str">
        <f>VLOOKUP(ventas_starbucks_2025[[#This Row],[canal_compra]],cambio_canal_compra[#All],2,0)</f>
        <v>Para llevar</v>
      </c>
      <c r="V3944" t="s">
        <v>6</v>
      </c>
      <c r="W3944" t="str">
        <f>VLOOKUP(ventas_starbucks_2025[[#This Row],[método_pago]],cambio_metodo_pago[#All],2,0)</f>
        <v>Aplicación móbil</v>
      </c>
      <c r="X3944" t="s">
        <v>7</v>
      </c>
      <c r="Y3944">
        <v>10</v>
      </c>
      <c r="Z3944" t="str">
        <f>VLOOKUP(ventas_starbucks_2025[[#This Row],[promoción_aplicada5]],promocion_cambiar[#All],2,0)</f>
        <v>Ninguna</v>
      </c>
      <c r="AA3944" t="s">
        <v>17</v>
      </c>
      <c r="AB3944" t="s">
        <v>52</v>
      </c>
      <c r="AC3944" t="s">
        <v>24</v>
      </c>
      <c r="AD3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44">
        <v>6.6</v>
      </c>
      <c r="AF3944">
        <v>5</v>
      </c>
      <c r="AG3944">
        <v>38</v>
      </c>
      <c r="AH3944">
        <v>33</v>
      </c>
    </row>
    <row r="3945" spans="1:34" x14ac:dyDescent="0.25">
      <c r="A3945" s="3" t="s">
        <v>4020</v>
      </c>
      <c r="B3945" s="1">
        <v>45721</v>
      </c>
      <c r="C3945" s="23">
        <f t="shared" si="305"/>
        <v>5</v>
      </c>
      <c r="D3945" s="23">
        <f t="shared" si="306"/>
        <v>3</v>
      </c>
      <c r="E3945" s="23" t="str">
        <f t="shared" si="307"/>
        <v>miércoles</v>
      </c>
      <c r="F3945" s="23">
        <f t="shared" si="308"/>
        <v>3</v>
      </c>
      <c r="G3945" s="23" t="str">
        <f t="shared" si="309"/>
        <v>marzo</v>
      </c>
      <c r="H3945" s="2">
        <v>0.62222222222222223</v>
      </c>
      <c r="I3945" t="s">
        <v>12</v>
      </c>
      <c r="J3945" t="str">
        <f>VLOOKUP(ventas_starbucks_2025[[#This Row],[sucursal]],cambio_sucursal[#All],2,0)</f>
        <v>Sucursal Córdoba Shopping</v>
      </c>
      <c r="K3945" t="s">
        <v>48</v>
      </c>
      <c r="L3945" t="s">
        <v>49</v>
      </c>
      <c r="M3945" t="s">
        <v>55</v>
      </c>
      <c r="N3945" t="str">
        <f>IFERROR(VLOOKUP(ventas_starbucks_2025[[#This Row],[tamaño_sucio]],cambio_tamaño[#All],2,0),"Tamaño único")</f>
        <v>Pequeño</v>
      </c>
      <c r="O3945">
        <v>3</v>
      </c>
      <c r="P3945">
        <v>1607.76</v>
      </c>
      <c r="Q3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5">
        <v>4823.28</v>
      </c>
      <c r="S3945" t="s">
        <v>31</v>
      </c>
      <c r="T3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5" t="str">
        <f>VLOOKUP(ventas_starbucks_2025[[#This Row],[canal_compra]],cambio_canal_compra[#All],2,0)</f>
        <v>Entrega domicilio</v>
      </c>
      <c r="V3945" t="s">
        <v>6</v>
      </c>
      <c r="W3945" t="str">
        <f>VLOOKUP(ventas_starbucks_2025[[#This Row],[método_pago]],cambio_metodo_pago[#All],2,0)</f>
        <v>Aplicación móbil</v>
      </c>
      <c r="X3945" t="s">
        <v>22</v>
      </c>
      <c r="Y3945">
        <v>0</v>
      </c>
      <c r="Z3945" t="str">
        <f>VLOOKUP(ventas_starbucks_2025[[#This Row],[promoción_aplicada5]],promocion_cambiar[#All],2,0)</f>
        <v>Hora Feliz</v>
      </c>
      <c r="AA3945" t="s">
        <v>36</v>
      </c>
      <c r="AB3945" t="s">
        <v>18</v>
      </c>
      <c r="AC3945" t="s">
        <v>10</v>
      </c>
      <c r="AD3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45">
        <v>14.6</v>
      </c>
      <c r="AF3945">
        <v>1</v>
      </c>
      <c r="AG3945">
        <v>15</v>
      </c>
      <c r="AH3945">
        <v>12</v>
      </c>
    </row>
    <row r="3946" spans="1:34" x14ac:dyDescent="0.25">
      <c r="A3946" s="3" t="s">
        <v>4021</v>
      </c>
      <c r="B3946" s="1">
        <v>45733</v>
      </c>
      <c r="C3946" s="23">
        <f t="shared" si="305"/>
        <v>17</v>
      </c>
      <c r="D3946" s="23">
        <f t="shared" si="306"/>
        <v>1</v>
      </c>
      <c r="E3946" s="23" t="str">
        <f t="shared" si="307"/>
        <v>lunes</v>
      </c>
      <c r="F3946" s="23">
        <f t="shared" si="308"/>
        <v>3</v>
      </c>
      <c r="G3946" s="23" t="str">
        <f t="shared" si="309"/>
        <v>marzo</v>
      </c>
      <c r="H3946" s="2">
        <v>0.36249999999999999</v>
      </c>
      <c r="I3946" t="s">
        <v>1</v>
      </c>
      <c r="J3946" t="str">
        <f>VLOOKUP(ventas_starbucks_2025[[#This Row],[sucursal]],cambio_sucursal[#All],2,0)</f>
        <v>Sucursal Nueva Córdoba</v>
      </c>
      <c r="K3946" t="s">
        <v>173</v>
      </c>
      <c r="L3946" t="s">
        <v>35</v>
      </c>
      <c r="M3946" t="s">
        <v>4</v>
      </c>
      <c r="N3946" t="str">
        <f>IFERROR(VLOOKUP(ventas_starbucks_2025[[#This Row],[tamaño_sucio]],cambio_tamaño[#All],2,0),"Tamaño único")</f>
        <v>Tamaño único</v>
      </c>
      <c r="O3946">
        <v>1</v>
      </c>
      <c r="P3946">
        <v>992.65</v>
      </c>
      <c r="Q3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946">
        <v>992.65</v>
      </c>
      <c r="S3946" t="s">
        <v>15</v>
      </c>
      <c r="T3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6" t="str">
        <f>VLOOKUP(ventas_starbucks_2025[[#This Row],[canal_compra]],cambio_canal_compra[#All],2,0)</f>
        <v>Para llevar</v>
      </c>
      <c r="V3946" t="s">
        <v>6</v>
      </c>
      <c r="W3946" t="str">
        <f>VLOOKUP(ventas_starbucks_2025[[#This Row],[método_pago]],cambio_metodo_pago[#All],2,0)</f>
        <v>Aplicación móbil</v>
      </c>
      <c r="X3946" t="s">
        <v>7</v>
      </c>
      <c r="Y3946">
        <v>0</v>
      </c>
      <c r="Z3946" t="str">
        <f>VLOOKUP(ventas_starbucks_2025[[#This Row],[promoción_aplicada5]],promocion_cambiar[#All],2,0)</f>
        <v>Hora Feliz</v>
      </c>
      <c r="AA3946" t="s">
        <v>36</v>
      </c>
      <c r="AB3946" t="s">
        <v>32</v>
      </c>
      <c r="AC3946" t="s">
        <v>10</v>
      </c>
      <c r="AD3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46">
        <v>10.4</v>
      </c>
      <c r="AF3946">
        <v>4</v>
      </c>
      <c r="AG3946">
        <v>11</v>
      </c>
      <c r="AH3946">
        <v>10</v>
      </c>
    </row>
    <row r="3947" spans="1:34" x14ac:dyDescent="0.25">
      <c r="A3947" s="3" t="s">
        <v>4022</v>
      </c>
      <c r="B3947" s="1">
        <v>45708</v>
      </c>
      <c r="C3947" s="23">
        <f t="shared" si="305"/>
        <v>20</v>
      </c>
      <c r="D3947" s="23">
        <f t="shared" si="306"/>
        <v>4</v>
      </c>
      <c r="E3947" s="1" t="str">
        <f t="shared" si="307"/>
        <v>jueves</v>
      </c>
      <c r="F3947" s="23">
        <f t="shared" si="308"/>
        <v>2</v>
      </c>
      <c r="G3947" s="1" t="str">
        <f t="shared" si="309"/>
        <v>febrero</v>
      </c>
      <c r="H3947" s="2">
        <v>0.81458333333333333</v>
      </c>
      <c r="I3947" t="s">
        <v>1</v>
      </c>
      <c r="J3947" t="str">
        <f>VLOOKUP(ventas_starbucks_2025[[#This Row],[sucursal]],cambio_sucursal[#All],2,0)</f>
        <v>Sucursal Nueva Córdoba</v>
      </c>
      <c r="K3947" t="s">
        <v>58</v>
      </c>
      <c r="L3947" t="s">
        <v>39</v>
      </c>
      <c r="M3947" t="s">
        <v>4</v>
      </c>
      <c r="N3947" t="str">
        <f>IFERROR(VLOOKUP(ventas_starbucks_2025[[#This Row],[tamaño_sucio]],cambio_tamaño[#All],2,0),"Tamaño único")</f>
        <v>Tamaño único</v>
      </c>
      <c r="O3947">
        <v>2</v>
      </c>
      <c r="P3947">
        <v>1162.8</v>
      </c>
      <c r="Q3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7">
        <v>2325.6</v>
      </c>
      <c r="S3947" t="s">
        <v>31</v>
      </c>
      <c r="T3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7" t="str">
        <f>VLOOKUP(ventas_starbucks_2025[[#This Row],[canal_compra]],cambio_canal_compra[#All],2,0)</f>
        <v>Entrega domicilio</v>
      </c>
      <c r="V3947" t="s">
        <v>6</v>
      </c>
      <c r="W3947" t="str">
        <f>VLOOKUP(ventas_starbucks_2025[[#This Row],[método_pago]],cambio_metodo_pago[#All],2,0)</f>
        <v>Aplicación móbil</v>
      </c>
      <c r="X3947" t="s">
        <v>7</v>
      </c>
      <c r="Y3947">
        <v>0</v>
      </c>
      <c r="Z3947" t="str">
        <f>VLOOKUP(ventas_starbucks_2025[[#This Row],[promoción_aplicada5]],promocion_cambiar[#All],2,0)</f>
        <v>Ninguna</v>
      </c>
      <c r="AA3947" t="s">
        <v>17</v>
      </c>
      <c r="AB3947" t="s">
        <v>32</v>
      </c>
      <c r="AC3947" t="s">
        <v>24</v>
      </c>
      <c r="AD3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47">
        <v>9</v>
      </c>
      <c r="AF3947">
        <v>3</v>
      </c>
      <c r="AG3947">
        <v>26</v>
      </c>
      <c r="AH3947">
        <v>24</v>
      </c>
    </row>
    <row r="3948" spans="1:34" x14ac:dyDescent="0.25">
      <c r="A3948" s="3" t="s">
        <v>4023</v>
      </c>
      <c r="B3948" s="1">
        <v>45749</v>
      </c>
      <c r="C3948" s="23">
        <f t="shared" si="305"/>
        <v>2</v>
      </c>
      <c r="D3948" s="23">
        <f t="shared" si="306"/>
        <v>3</v>
      </c>
      <c r="E3948" s="1" t="str">
        <f t="shared" si="307"/>
        <v>miércoles</v>
      </c>
      <c r="F3948" s="23">
        <f t="shared" si="308"/>
        <v>4</v>
      </c>
      <c r="G3948" s="1" t="str">
        <f t="shared" si="309"/>
        <v>abril</v>
      </c>
      <c r="H3948" s="2">
        <v>0.3972222222222222</v>
      </c>
      <c r="I3948" t="s">
        <v>1</v>
      </c>
      <c r="J3948" t="str">
        <f>VLOOKUP(ventas_starbucks_2025[[#This Row],[sucursal]],cambio_sucursal[#All],2,0)</f>
        <v>Sucursal Nueva Córdoba</v>
      </c>
      <c r="K3948" t="s">
        <v>101</v>
      </c>
      <c r="L3948" t="s">
        <v>3</v>
      </c>
      <c r="M3948" t="s">
        <v>4</v>
      </c>
      <c r="N3948" t="str">
        <f>IFERROR(VLOOKUP(ventas_starbucks_2025[[#This Row],[tamaño_sucio]],cambio_tamaño[#All],2,0),"Tamaño único")</f>
        <v>Tamaño único</v>
      </c>
      <c r="O3948">
        <v>4</v>
      </c>
      <c r="P3948">
        <v>2764.83</v>
      </c>
      <c r="Q3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48">
        <v>11059.32</v>
      </c>
      <c r="S3948" t="s">
        <v>15</v>
      </c>
      <c r="T3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48" t="str">
        <f>VLOOKUP(ventas_starbucks_2025[[#This Row],[canal_compra]],cambio_canal_compra[#All],2,0)</f>
        <v>Para llevar</v>
      </c>
      <c r="V3948" t="s">
        <v>6</v>
      </c>
      <c r="W3948" t="str">
        <f>VLOOKUP(ventas_starbucks_2025[[#This Row],[método_pago]],cambio_metodo_pago[#All],2,0)</f>
        <v>Aplicación móbil</v>
      </c>
      <c r="X3948" t="s">
        <v>22</v>
      </c>
      <c r="Y3948">
        <v>0</v>
      </c>
      <c r="Z3948" t="str">
        <f>VLOOKUP(ventas_starbucks_2025[[#This Row],[promoción_aplicada5]],promocion_cambiar[#All],2,0)</f>
        <v>Hora Feliz</v>
      </c>
      <c r="AA3948" t="s">
        <v>36</v>
      </c>
      <c r="AB3948" t="s">
        <v>29</v>
      </c>
      <c r="AC3948" t="s">
        <v>41</v>
      </c>
      <c r="AD3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48">
        <v>4.8</v>
      </c>
      <c r="AF3948">
        <v>5</v>
      </c>
      <c r="AG3948">
        <v>19</v>
      </c>
      <c r="AH3948">
        <v>15</v>
      </c>
    </row>
    <row r="3949" spans="1:34" x14ac:dyDescent="0.25">
      <c r="A3949" s="3" t="s">
        <v>4024</v>
      </c>
      <c r="B3949" s="1">
        <v>45691</v>
      </c>
      <c r="C3949" s="23">
        <f t="shared" si="305"/>
        <v>3</v>
      </c>
      <c r="D3949" s="23">
        <f t="shared" si="306"/>
        <v>1</v>
      </c>
      <c r="E3949" s="23" t="str">
        <f t="shared" si="307"/>
        <v>lunes</v>
      </c>
      <c r="F3949" s="23">
        <f t="shared" si="308"/>
        <v>2</v>
      </c>
      <c r="G3949" s="23" t="str">
        <f t="shared" si="309"/>
        <v>febrero</v>
      </c>
      <c r="H3949" s="2">
        <v>0.54791666666666672</v>
      </c>
      <c r="I3949" t="s">
        <v>26</v>
      </c>
      <c r="J3949" t="str">
        <f>VLOOKUP(ventas_starbucks_2025[[#This Row],[sucursal]],cambio_sucursal[#All],2,0)</f>
        <v>Sucursal San Lorenzo 47</v>
      </c>
      <c r="K3949" t="s">
        <v>13</v>
      </c>
      <c r="L3949" t="s">
        <v>14</v>
      </c>
      <c r="M3949" t="s">
        <v>4</v>
      </c>
      <c r="N3949" t="str">
        <f>IFERROR(VLOOKUP(ventas_starbucks_2025[[#This Row],[tamaño_sucio]],cambio_tamaño[#All],2,0),"Tamaño único")</f>
        <v>Tamaño único</v>
      </c>
      <c r="O3949">
        <v>1</v>
      </c>
      <c r="P3949">
        <v>1926.01</v>
      </c>
      <c r="Q3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9">
        <v>1926.01</v>
      </c>
      <c r="S3949" t="s">
        <v>31</v>
      </c>
      <c r="T3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9" t="str">
        <f>VLOOKUP(ventas_starbucks_2025[[#This Row],[canal_compra]],cambio_canal_compra[#All],2,0)</f>
        <v>Entrega domicilio</v>
      </c>
      <c r="V3949" t="s">
        <v>6</v>
      </c>
      <c r="W3949" t="str">
        <f>VLOOKUP(ventas_starbucks_2025[[#This Row],[método_pago]],cambio_metodo_pago[#All],2,0)</f>
        <v>Aplicación móbil</v>
      </c>
      <c r="X3949" t="s">
        <v>22</v>
      </c>
      <c r="Y3949">
        <v>0</v>
      </c>
      <c r="Z3949" t="str">
        <f>VLOOKUP(ventas_starbucks_2025[[#This Row],[promoción_aplicada5]],promocion_cambiar[#All],2,0)</f>
        <v>Ninguna</v>
      </c>
      <c r="AA3949" t="s">
        <v>17</v>
      </c>
      <c r="AB3949" t="s">
        <v>18</v>
      </c>
      <c r="AC3949" t="s">
        <v>41</v>
      </c>
      <c r="AD3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49">
        <v>5.8</v>
      </c>
      <c r="AF3949">
        <v>5</v>
      </c>
      <c r="AG3949">
        <v>16</v>
      </c>
      <c r="AH3949">
        <v>15</v>
      </c>
    </row>
    <row r="3950" spans="1:34" x14ac:dyDescent="0.25">
      <c r="A3950" s="3" t="s">
        <v>4025</v>
      </c>
      <c r="B3950" s="1">
        <v>45749</v>
      </c>
      <c r="C3950" s="23">
        <f t="shared" si="305"/>
        <v>2</v>
      </c>
      <c r="D3950" s="23">
        <f t="shared" si="306"/>
        <v>3</v>
      </c>
      <c r="E3950" s="23" t="str">
        <f t="shared" si="307"/>
        <v>miércoles</v>
      </c>
      <c r="F3950" s="23">
        <f t="shared" si="308"/>
        <v>4</v>
      </c>
      <c r="G3950" s="23" t="str">
        <f t="shared" si="309"/>
        <v>abril</v>
      </c>
      <c r="H3950" s="2">
        <v>0.75277777777777777</v>
      </c>
      <c r="I3950" t="s">
        <v>12</v>
      </c>
      <c r="J3950" t="str">
        <f>VLOOKUP(ventas_starbucks_2025[[#This Row],[sucursal]],cambio_sucursal[#All],2,0)</f>
        <v>Sucursal Córdoba Shopping</v>
      </c>
      <c r="K3950" t="s">
        <v>130</v>
      </c>
      <c r="L3950" t="s">
        <v>65</v>
      </c>
      <c r="M3950" t="s">
        <v>4</v>
      </c>
      <c r="N3950" t="str">
        <f>IFERROR(VLOOKUP(ventas_starbucks_2025[[#This Row],[tamaño_sucio]],cambio_tamaño[#All],2,0),"Tamaño único")</f>
        <v>Tamaño único</v>
      </c>
      <c r="O3950">
        <v>5</v>
      </c>
      <c r="P3950">
        <v>1421.05</v>
      </c>
      <c r="Q3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0">
        <v>7105.25</v>
      </c>
      <c r="S3950" t="s">
        <v>5</v>
      </c>
      <c r="T3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50" t="str">
        <f>VLOOKUP(ventas_starbucks_2025[[#This Row],[canal_compra]],cambio_canal_compra[#All],2,0)</f>
        <v>En tienda</v>
      </c>
      <c r="V3950" t="s">
        <v>40</v>
      </c>
      <c r="W3950" t="str">
        <f>VLOOKUP(ventas_starbucks_2025[[#This Row],[método_pago]],cambio_metodo_pago[#All],2,0)</f>
        <v>Efectivo</v>
      </c>
      <c r="X3950" t="s">
        <v>7</v>
      </c>
      <c r="Y3950">
        <v>15</v>
      </c>
      <c r="Z3950" t="str">
        <f>VLOOKUP(ventas_starbucks_2025[[#This Row],[promoción_aplicada5]],promocion_cambiar[#All],2,0)</f>
        <v>2x1</v>
      </c>
      <c r="AA3950" t="s">
        <v>51</v>
      </c>
      <c r="AB3950" t="s">
        <v>18</v>
      </c>
      <c r="AC3950" t="s">
        <v>10</v>
      </c>
      <c r="AD3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0">
        <v>8.5</v>
      </c>
      <c r="AF3950">
        <v>4</v>
      </c>
      <c r="AG3950">
        <v>23</v>
      </c>
      <c r="AH3950">
        <v>18</v>
      </c>
    </row>
    <row r="3951" spans="1:34" x14ac:dyDescent="0.25">
      <c r="A3951" s="3" t="s">
        <v>4026</v>
      </c>
      <c r="B3951" s="1">
        <v>45711</v>
      </c>
      <c r="C3951" s="23">
        <f t="shared" si="305"/>
        <v>23</v>
      </c>
      <c r="D3951" s="23">
        <f t="shared" si="306"/>
        <v>7</v>
      </c>
      <c r="E3951" s="23" t="str">
        <f t="shared" si="307"/>
        <v>domingo</v>
      </c>
      <c r="F3951" s="23">
        <f t="shared" si="308"/>
        <v>2</v>
      </c>
      <c r="G3951" s="23" t="str">
        <f t="shared" si="309"/>
        <v>febrero</v>
      </c>
      <c r="H3951" s="2">
        <v>0.30416666666666664</v>
      </c>
      <c r="I3951" t="s">
        <v>26</v>
      </c>
      <c r="J3951" t="str">
        <f>VLOOKUP(ventas_starbucks_2025[[#This Row],[sucursal]],cambio_sucursal[#All],2,0)</f>
        <v>Sucursal San Lorenzo 47</v>
      </c>
      <c r="K3951" t="s">
        <v>74</v>
      </c>
      <c r="L3951" t="s">
        <v>70</v>
      </c>
      <c r="M3951" t="s">
        <v>45</v>
      </c>
      <c r="N3951" t="str">
        <f>IFERROR(VLOOKUP(ventas_starbucks_2025[[#This Row],[tamaño_sucio]],cambio_tamaño[#All],2,0),"Tamaño único")</f>
        <v>Grande</v>
      </c>
      <c r="O3951">
        <v>4</v>
      </c>
      <c r="P3951">
        <v>1648.43</v>
      </c>
      <c r="Q3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1">
        <v>6593.72</v>
      </c>
      <c r="S3951" t="s">
        <v>15</v>
      </c>
      <c r="T3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51" t="str">
        <f>VLOOKUP(ventas_starbucks_2025[[#This Row],[canal_compra]],cambio_canal_compra[#All],2,0)</f>
        <v>Para llevar</v>
      </c>
      <c r="V3951" t="s">
        <v>16</v>
      </c>
      <c r="W3951" t="str">
        <f>VLOOKUP(ventas_starbucks_2025[[#This Row],[método_pago]],cambio_metodo_pago[#All],2,0)</f>
        <v>Tarjeta</v>
      </c>
      <c r="X3951" t="s">
        <v>22</v>
      </c>
      <c r="Y3951">
        <v>0</v>
      </c>
      <c r="Z3951" t="str">
        <f>VLOOKUP(ventas_starbucks_2025[[#This Row],[promoción_aplicada5]],promocion_cambiar[#All],2,0)</f>
        <v>Ninguna</v>
      </c>
      <c r="AA3951" t="s">
        <v>17</v>
      </c>
      <c r="AB3951" t="s">
        <v>23</v>
      </c>
      <c r="AC3951" t="s">
        <v>10</v>
      </c>
      <c r="AD3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51">
        <v>11.3</v>
      </c>
      <c r="AF3951">
        <v>1</v>
      </c>
      <c r="AG3951">
        <v>43</v>
      </c>
      <c r="AH3951">
        <v>39</v>
      </c>
    </row>
    <row r="3952" spans="1:34" x14ac:dyDescent="0.25">
      <c r="A3952" s="3" t="s">
        <v>4027</v>
      </c>
      <c r="B3952" s="1">
        <v>45701</v>
      </c>
      <c r="C3952" s="23">
        <f t="shared" si="305"/>
        <v>13</v>
      </c>
      <c r="D3952" s="23">
        <f t="shared" si="306"/>
        <v>4</v>
      </c>
      <c r="E3952" s="23" t="str">
        <f t="shared" si="307"/>
        <v>jueves</v>
      </c>
      <c r="F3952" s="23">
        <f t="shared" si="308"/>
        <v>2</v>
      </c>
      <c r="G3952" s="23" t="str">
        <f t="shared" si="309"/>
        <v>febrero</v>
      </c>
      <c r="H3952" s="2">
        <v>0.71319444444444446</v>
      </c>
      <c r="I3952" t="s">
        <v>1</v>
      </c>
      <c r="J3952" t="str">
        <f>VLOOKUP(ventas_starbucks_2025[[#This Row],[sucursal]],cambio_sucursal[#All],2,0)</f>
        <v>Sucursal Nueva Córdoba</v>
      </c>
      <c r="K3952" t="s">
        <v>64</v>
      </c>
      <c r="L3952" t="s">
        <v>65</v>
      </c>
      <c r="M3952" t="s">
        <v>4</v>
      </c>
      <c r="N3952" t="str">
        <f>IFERROR(VLOOKUP(ventas_starbucks_2025[[#This Row],[tamaño_sucio]],cambio_tamaño[#All],2,0),"Tamaño único")</f>
        <v>Tamaño único</v>
      </c>
      <c r="O3952">
        <v>1</v>
      </c>
      <c r="P3952">
        <v>1721.98</v>
      </c>
      <c r="Q3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2">
        <v>1721.98</v>
      </c>
      <c r="S3952" t="s">
        <v>5</v>
      </c>
      <c r="T3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2" t="str">
        <f>VLOOKUP(ventas_starbucks_2025[[#This Row],[canal_compra]],cambio_canal_compra[#All],2,0)</f>
        <v>En tienda</v>
      </c>
      <c r="V3952" t="s">
        <v>40</v>
      </c>
      <c r="W3952" t="str">
        <f>VLOOKUP(ventas_starbucks_2025[[#This Row],[método_pago]],cambio_metodo_pago[#All],2,0)</f>
        <v>Efectivo</v>
      </c>
      <c r="X3952" t="s">
        <v>22</v>
      </c>
      <c r="Y3952">
        <v>0</v>
      </c>
      <c r="Z3952" t="str">
        <f>VLOOKUP(ventas_starbucks_2025[[#This Row],[promoción_aplicada5]],promocion_cambiar[#All],2,0)</f>
        <v>2x1</v>
      </c>
      <c r="AA3952" t="s">
        <v>51</v>
      </c>
      <c r="AB3952" t="s">
        <v>52</v>
      </c>
      <c r="AC3952" t="s">
        <v>24</v>
      </c>
      <c r="AD3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2">
        <v>7.1</v>
      </c>
      <c r="AF3952">
        <v>4</v>
      </c>
      <c r="AG3952">
        <v>13</v>
      </c>
      <c r="AH3952">
        <v>12</v>
      </c>
    </row>
    <row r="3953" spans="1:34" x14ac:dyDescent="0.25">
      <c r="A3953" s="3" t="s">
        <v>4028</v>
      </c>
      <c r="B3953" s="1">
        <v>45671</v>
      </c>
      <c r="C3953" s="23">
        <f t="shared" si="305"/>
        <v>14</v>
      </c>
      <c r="D3953" s="23">
        <f t="shared" si="306"/>
        <v>2</v>
      </c>
      <c r="E3953" s="23" t="str">
        <f t="shared" si="307"/>
        <v>martes</v>
      </c>
      <c r="F3953" s="23">
        <f t="shared" si="308"/>
        <v>1</v>
      </c>
      <c r="G3953" s="23" t="str">
        <f t="shared" si="309"/>
        <v>enero</v>
      </c>
      <c r="H3953" s="2">
        <v>0.57013888888888886</v>
      </c>
      <c r="I3953" t="s">
        <v>12</v>
      </c>
      <c r="J3953" t="str">
        <f>VLOOKUP(ventas_starbucks_2025[[#This Row],[sucursal]],cambio_sucursal[#All],2,0)</f>
        <v>Sucursal Córdoba Shopping</v>
      </c>
      <c r="K3953" t="s">
        <v>205</v>
      </c>
      <c r="L3953" t="s">
        <v>70</v>
      </c>
      <c r="M3953" t="s">
        <v>55</v>
      </c>
      <c r="N3953" t="str">
        <f>IFERROR(VLOOKUP(ventas_starbucks_2025[[#This Row],[tamaño_sucio]],cambio_tamaño[#All],2,0),"Tamaño único")</f>
        <v>Pequeño</v>
      </c>
      <c r="O3953">
        <v>2</v>
      </c>
      <c r="P3953">
        <v>1608.5</v>
      </c>
      <c r="Q3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3">
        <v>3217</v>
      </c>
      <c r="S3953" t="s">
        <v>31</v>
      </c>
      <c r="T3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3" t="str">
        <f>VLOOKUP(ventas_starbucks_2025[[#This Row],[canal_compra]],cambio_canal_compra[#All],2,0)</f>
        <v>Entrega domicilio</v>
      </c>
      <c r="V3953" t="s">
        <v>40</v>
      </c>
      <c r="W3953" t="str">
        <f>VLOOKUP(ventas_starbucks_2025[[#This Row],[método_pago]],cambio_metodo_pago[#All],2,0)</f>
        <v>Efectivo</v>
      </c>
      <c r="X3953" t="s">
        <v>22</v>
      </c>
      <c r="Y3953">
        <v>0</v>
      </c>
      <c r="Z3953" t="str">
        <f>VLOOKUP(ventas_starbucks_2025[[#This Row],[promoción_aplicada5]],promocion_cambiar[#All],2,0)</f>
        <v>Ninguna</v>
      </c>
      <c r="AA3953" t="s">
        <v>17</v>
      </c>
      <c r="AB3953" t="s">
        <v>18</v>
      </c>
      <c r="AC3953" t="s">
        <v>41</v>
      </c>
      <c r="AD3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53">
        <v>4</v>
      </c>
      <c r="AF3953">
        <v>3</v>
      </c>
      <c r="AG3953">
        <v>35</v>
      </c>
      <c r="AH3953">
        <v>33</v>
      </c>
    </row>
    <row r="3954" spans="1:34" x14ac:dyDescent="0.25">
      <c r="A3954" s="3" t="s">
        <v>4029</v>
      </c>
      <c r="B3954" s="1">
        <v>45760</v>
      </c>
      <c r="C3954" s="23">
        <f t="shared" si="305"/>
        <v>13</v>
      </c>
      <c r="D3954" s="23">
        <f t="shared" si="306"/>
        <v>7</v>
      </c>
      <c r="E3954" s="23" t="str">
        <f t="shared" si="307"/>
        <v>domingo</v>
      </c>
      <c r="F3954" s="23">
        <f t="shared" si="308"/>
        <v>4</v>
      </c>
      <c r="G3954" s="23" t="str">
        <f t="shared" si="309"/>
        <v>abril</v>
      </c>
      <c r="H3954" s="2">
        <v>0.71666666666666667</v>
      </c>
      <c r="I3954" t="s">
        <v>57</v>
      </c>
      <c r="J3954" t="str">
        <f>VLOOKUP(ventas_starbucks_2025[[#This Row],[sucursal]],cambio_sucursal[#All],2,0)</f>
        <v>Sucursal Avda Colón</v>
      </c>
      <c r="K3954" t="s">
        <v>48</v>
      </c>
      <c r="L3954" t="s">
        <v>49</v>
      </c>
      <c r="M3954" t="s">
        <v>62</v>
      </c>
      <c r="N3954" t="str">
        <f>IFERROR(VLOOKUP(ventas_starbucks_2025[[#This Row],[tamaño_sucio]],cambio_tamaño[#All],2,0),"Tamaño único")</f>
        <v>Extra-Grande</v>
      </c>
      <c r="O3954">
        <v>2</v>
      </c>
      <c r="P3954">
        <v>1788.93</v>
      </c>
      <c r="Q3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4">
        <v>3577.86</v>
      </c>
      <c r="S3954" t="s">
        <v>15</v>
      </c>
      <c r="T3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4" t="str">
        <f>VLOOKUP(ventas_starbucks_2025[[#This Row],[canal_compra]],cambio_canal_compra[#All],2,0)</f>
        <v>Para llevar</v>
      </c>
      <c r="V3954" t="s">
        <v>16</v>
      </c>
      <c r="W3954" t="str">
        <f>VLOOKUP(ventas_starbucks_2025[[#This Row],[método_pago]],cambio_metodo_pago[#All],2,0)</f>
        <v>Tarjeta</v>
      </c>
      <c r="X3954" t="s">
        <v>22</v>
      </c>
      <c r="Y3954">
        <v>0</v>
      </c>
      <c r="Z3954" t="str">
        <f>VLOOKUP(ventas_starbucks_2025[[#This Row],[promoción_aplicada5]],promocion_cambiar[#All],2,0)</f>
        <v>Hora Feliz</v>
      </c>
      <c r="AA3954" t="s">
        <v>36</v>
      </c>
      <c r="AB3954" t="s">
        <v>32</v>
      </c>
      <c r="AC3954" t="s">
        <v>41</v>
      </c>
      <c r="AD3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54">
        <v>12.7</v>
      </c>
      <c r="AF3954">
        <v>2</v>
      </c>
      <c r="AG3954">
        <v>39</v>
      </c>
      <c r="AH3954">
        <v>37</v>
      </c>
    </row>
    <row r="3955" spans="1:34" x14ac:dyDescent="0.25">
      <c r="A3955" s="3" t="s">
        <v>4030</v>
      </c>
      <c r="B3955" s="1">
        <v>45686</v>
      </c>
      <c r="C3955" s="23">
        <f t="shared" si="305"/>
        <v>29</v>
      </c>
      <c r="D3955" s="23">
        <f t="shared" si="306"/>
        <v>3</v>
      </c>
      <c r="E3955" s="23" t="str">
        <f t="shared" si="307"/>
        <v>miércoles</v>
      </c>
      <c r="F3955" s="23">
        <f t="shared" si="308"/>
        <v>1</v>
      </c>
      <c r="G3955" s="23" t="str">
        <f t="shared" si="309"/>
        <v>enero</v>
      </c>
      <c r="H3955" s="2">
        <v>0.44861111111111113</v>
      </c>
      <c r="I3955" t="s">
        <v>26</v>
      </c>
      <c r="J3955" t="str">
        <f>VLOOKUP(ventas_starbucks_2025[[#This Row],[sucursal]],cambio_sucursal[#All],2,0)</f>
        <v>Sucursal San Lorenzo 47</v>
      </c>
      <c r="K3955" t="s">
        <v>175</v>
      </c>
      <c r="L3955" t="s">
        <v>70</v>
      </c>
      <c r="M3955" t="s">
        <v>50</v>
      </c>
      <c r="N3955" t="str">
        <f>IFERROR(VLOOKUP(ventas_starbucks_2025[[#This Row],[tamaño_sucio]],cambio_tamaño[#All],2,0),"Tamaño único")</f>
        <v>Mediano</v>
      </c>
      <c r="O3955">
        <v>4</v>
      </c>
      <c r="P3955">
        <v>1783.25</v>
      </c>
      <c r="Q3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5">
        <v>7133</v>
      </c>
      <c r="S3955" t="s">
        <v>15</v>
      </c>
      <c r="T3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55" t="str">
        <f>VLOOKUP(ventas_starbucks_2025[[#This Row],[canal_compra]],cambio_canal_compra[#All],2,0)</f>
        <v>Para llevar</v>
      </c>
      <c r="V3955" t="s">
        <v>16</v>
      </c>
      <c r="W3955" t="str">
        <f>VLOOKUP(ventas_starbucks_2025[[#This Row],[método_pago]],cambio_metodo_pago[#All],2,0)</f>
        <v>Tarjeta</v>
      </c>
      <c r="X3955" t="s">
        <v>7</v>
      </c>
      <c r="Y3955">
        <v>15</v>
      </c>
      <c r="Z3955" t="str">
        <f>VLOOKUP(ventas_starbucks_2025[[#This Row],[promoción_aplicada5]],promocion_cambiar[#All],2,0)</f>
        <v>Combo</v>
      </c>
      <c r="AA3955" t="s">
        <v>8</v>
      </c>
      <c r="AB3955" t="s">
        <v>32</v>
      </c>
      <c r="AC3955" t="s">
        <v>24</v>
      </c>
      <c r="AD3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55">
        <v>14.7</v>
      </c>
      <c r="AF3955">
        <v>1</v>
      </c>
      <c r="AG3955">
        <v>19</v>
      </c>
      <c r="AH3955">
        <v>15</v>
      </c>
    </row>
    <row r="3956" spans="1:34" x14ac:dyDescent="0.25">
      <c r="A3956" s="3" t="s">
        <v>4031</v>
      </c>
      <c r="B3956" s="1">
        <v>45765</v>
      </c>
      <c r="C3956" s="23">
        <f t="shared" si="305"/>
        <v>18</v>
      </c>
      <c r="D3956" s="23">
        <f t="shared" si="306"/>
        <v>5</v>
      </c>
      <c r="E3956" s="23" t="str">
        <f t="shared" si="307"/>
        <v>viernes</v>
      </c>
      <c r="F3956" s="23">
        <f t="shared" si="308"/>
        <v>4</v>
      </c>
      <c r="G3956" s="23" t="str">
        <f t="shared" si="309"/>
        <v>abril</v>
      </c>
      <c r="H3956" s="2">
        <v>0.32708333333333334</v>
      </c>
      <c r="I3956" t="s">
        <v>12</v>
      </c>
      <c r="J3956" t="str">
        <f>VLOOKUP(ventas_starbucks_2025[[#This Row],[sucursal]],cambio_sucursal[#All],2,0)</f>
        <v>Sucursal Córdoba Shopping</v>
      </c>
      <c r="K3956" t="s">
        <v>89</v>
      </c>
      <c r="L3956" t="s">
        <v>90</v>
      </c>
      <c r="M3956" t="s">
        <v>4</v>
      </c>
      <c r="N3956" t="str">
        <f>IFERROR(VLOOKUP(ventas_starbucks_2025[[#This Row],[tamaño_sucio]],cambio_tamaño[#All],2,0),"Tamaño único")</f>
        <v>Tamaño único</v>
      </c>
      <c r="O3956">
        <v>1</v>
      </c>
      <c r="P3956">
        <v>1163.56</v>
      </c>
      <c r="Q3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6">
        <v>1163.56</v>
      </c>
      <c r="S3956" t="s">
        <v>15</v>
      </c>
      <c r="T3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6" t="str">
        <f>VLOOKUP(ventas_starbucks_2025[[#This Row],[canal_compra]],cambio_canal_compra[#All],2,0)</f>
        <v>Para llevar</v>
      </c>
      <c r="V3956" t="s">
        <v>16</v>
      </c>
      <c r="W3956" t="str">
        <f>VLOOKUP(ventas_starbucks_2025[[#This Row],[método_pago]],cambio_metodo_pago[#All],2,0)</f>
        <v>Tarjeta</v>
      </c>
      <c r="X3956" t="s">
        <v>7</v>
      </c>
      <c r="Y3956">
        <v>15</v>
      </c>
      <c r="Z3956" t="str">
        <f>VLOOKUP(ventas_starbucks_2025[[#This Row],[promoción_aplicada5]],promocion_cambiar[#All],2,0)</f>
        <v>Hora Feliz</v>
      </c>
      <c r="AA3956" t="s">
        <v>36</v>
      </c>
      <c r="AB3956" t="s">
        <v>18</v>
      </c>
      <c r="AC3956" t="s">
        <v>41</v>
      </c>
      <c r="AD3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56">
        <v>14.3</v>
      </c>
      <c r="AF3956">
        <v>3</v>
      </c>
      <c r="AG3956">
        <v>15</v>
      </c>
      <c r="AH3956">
        <v>14</v>
      </c>
    </row>
    <row r="3957" spans="1:34" x14ac:dyDescent="0.25">
      <c r="A3957" s="3" t="s">
        <v>4032</v>
      </c>
      <c r="B3957" s="1">
        <v>45735</v>
      </c>
      <c r="C3957" s="23">
        <f t="shared" si="305"/>
        <v>19</v>
      </c>
      <c r="D3957" s="23">
        <f t="shared" si="306"/>
        <v>3</v>
      </c>
      <c r="E3957" s="23" t="str">
        <f t="shared" si="307"/>
        <v>miércoles</v>
      </c>
      <c r="F3957" s="23">
        <f t="shared" si="308"/>
        <v>3</v>
      </c>
      <c r="G3957" s="23" t="str">
        <f t="shared" si="309"/>
        <v>marzo</v>
      </c>
      <c r="H3957" s="2">
        <v>0.62291666666666667</v>
      </c>
      <c r="I3957" t="s">
        <v>57</v>
      </c>
      <c r="J3957" t="str">
        <f>VLOOKUP(ventas_starbucks_2025[[#This Row],[sucursal]],cambio_sucursal[#All],2,0)</f>
        <v>Sucursal Avda Colón</v>
      </c>
      <c r="K3957" t="s">
        <v>20</v>
      </c>
      <c r="L3957" t="s">
        <v>21</v>
      </c>
      <c r="M3957" t="s">
        <v>4</v>
      </c>
      <c r="N3957" t="str">
        <f>IFERROR(VLOOKUP(ventas_starbucks_2025[[#This Row],[tamaño_sucio]],cambio_tamaño[#All],2,0),"Tamaño único")</f>
        <v>Tamaño único</v>
      </c>
      <c r="O3957">
        <v>2</v>
      </c>
      <c r="P3957">
        <v>907.05</v>
      </c>
      <c r="Q3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957">
        <v>1814.1</v>
      </c>
      <c r="S3957" t="s">
        <v>5</v>
      </c>
      <c r="T3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7" t="str">
        <f>VLOOKUP(ventas_starbucks_2025[[#This Row],[canal_compra]],cambio_canal_compra[#All],2,0)</f>
        <v>En tienda</v>
      </c>
      <c r="V3957" t="s">
        <v>40</v>
      </c>
      <c r="W3957" t="str">
        <f>VLOOKUP(ventas_starbucks_2025[[#This Row],[método_pago]],cambio_metodo_pago[#All],2,0)</f>
        <v>Efectivo</v>
      </c>
      <c r="X3957" t="s">
        <v>22</v>
      </c>
      <c r="Y3957">
        <v>0</v>
      </c>
      <c r="Z3957" t="str">
        <f>VLOOKUP(ventas_starbucks_2025[[#This Row],[promoción_aplicada5]],promocion_cambiar[#All],2,0)</f>
        <v>2x1</v>
      </c>
      <c r="AA3957" t="s">
        <v>51</v>
      </c>
      <c r="AB3957" t="s">
        <v>32</v>
      </c>
      <c r="AC3957" t="s">
        <v>41</v>
      </c>
      <c r="AD3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7">
        <v>8.1999999999999993</v>
      </c>
      <c r="AF3957">
        <v>3</v>
      </c>
      <c r="AG3957">
        <v>20</v>
      </c>
      <c r="AH3957">
        <v>18</v>
      </c>
    </row>
    <row r="3958" spans="1:34" x14ac:dyDescent="0.25">
      <c r="A3958" s="3" t="s">
        <v>4033</v>
      </c>
      <c r="B3958" s="1">
        <v>45761</v>
      </c>
      <c r="C3958" s="23">
        <f t="shared" si="305"/>
        <v>14</v>
      </c>
      <c r="D3958" s="23">
        <f t="shared" si="306"/>
        <v>1</v>
      </c>
      <c r="E3958" s="1" t="str">
        <f t="shared" si="307"/>
        <v>lunes</v>
      </c>
      <c r="F3958" s="23">
        <f t="shared" si="308"/>
        <v>4</v>
      </c>
      <c r="G3958" s="1" t="str">
        <f t="shared" si="309"/>
        <v>abril</v>
      </c>
      <c r="H3958" s="2">
        <v>0.50555555555555554</v>
      </c>
      <c r="I3958" t="s">
        <v>12</v>
      </c>
      <c r="J3958" t="str">
        <f>VLOOKUP(ventas_starbucks_2025[[#This Row],[sucursal]],cambio_sucursal[#All],2,0)</f>
        <v>Sucursal Córdoba Shopping</v>
      </c>
      <c r="K3958" t="s">
        <v>87</v>
      </c>
      <c r="L3958" t="s">
        <v>65</v>
      </c>
      <c r="M3958" t="s">
        <v>4</v>
      </c>
      <c r="N3958" t="str">
        <f>IFERROR(VLOOKUP(ventas_starbucks_2025[[#This Row],[tamaño_sucio]],cambio_tamaño[#All],2,0),"Tamaño único")</f>
        <v>Tamaño único</v>
      </c>
      <c r="O3958">
        <v>1</v>
      </c>
      <c r="P3958">
        <v>1944.07</v>
      </c>
      <c r="Q3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8">
        <v>1944.07</v>
      </c>
      <c r="S3958" t="s">
        <v>31</v>
      </c>
      <c r="T3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8" t="str">
        <f>VLOOKUP(ventas_starbucks_2025[[#This Row],[canal_compra]],cambio_canal_compra[#All],2,0)</f>
        <v>Entrega domicilio</v>
      </c>
      <c r="V3958" t="s">
        <v>40</v>
      </c>
      <c r="W3958" t="str">
        <f>VLOOKUP(ventas_starbucks_2025[[#This Row],[método_pago]],cambio_metodo_pago[#All],2,0)</f>
        <v>Efectivo</v>
      </c>
      <c r="X3958" t="s">
        <v>7</v>
      </c>
      <c r="Y3958">
        <v>15</v>
      </c>
      <c r="Z3958" t="str">
        <f>VLOOKUP(ventas_starbucks_2025[[#This Row],[promoción_aplicada5]],promocion_cambiar[#All],2,0)</f>
        <v>Combo</v>
      </c>
      <c r="AA3958" t="s">
        <v>8</v>
      </c>
      <c r="AB3958" t="s">
        <v>23</v>
      </c>
      <c r="AC3958" t="s">
        <v>24</v>
      </c>
      <c r="AD3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58">
        <v>3.4</v>
      </c>
      <c r="AF3958">
        <v>1</v>
      </c>
      <c r="AG3958">
        <v>18</v>
      </c>
      <c r="AH3958">
        <v>17</v>
      </c>
    </row>
    <row r="3959" spans="1:34" x14ac:dyDescent="0.25">
      <c r="A3959" s="3" t="s">
        <v>4034</v>
      </c>
      <c r="B3959" s="1">
        <v>45743</v>
      </c>
      <c r="C3959" s="23">
        <f t="shared" si="305"/>
        <v>27</v>
      </c>
      <c r="D3959" s="23">
        <f t="shared" si="306"/>
        <v>4</v>
      </c>
      <c r="E3959" s="23" t="str">
        <f t="shared" si="307"/>
        <v>jueves</v>
      </c>
      <c r="F3959" s="23">
        <f t="shared" si="308"/>
        <v>3</v>
      </c>
      <c r="G3959" s="23" t="str">
        <f t="shared" si="309"/>
        <v>marzo</v>
      </c>
      <c r="H3959" s="2">
        <v>0.83194444444444449</v>
      </c>
      <c r="I3959" t="s">
        <v>1</v>
      </c>
      <c r="J3959" t="str">
        <f>VLOOKUP(ventas_starbucks_2025[[#This Row],[sucursal]],cambio_sucursal[#All],2,0)</f>
        <v>Sucursal Nueva Córdoba</v>
      </c>
      <c r="K3959" t="s">
        <v>67</v>
      </c>
      <c r="L3959" t="s">
        <v>35</v>
      </c>
      <c r="M3959" t="s">
        <v>4</v>
      </c>
      <c r="N3959" t="str">
        <f>IFERROR(VLOOKUP(ventas_starbucks_2025[[#This Row],[tamaño_sucio]],cambio_tamaño[#All],2,0),"Tamaño único")</f>
        <v>Tamaño único</v>
      </c>
      <c r="O3959">
        <v>1</v>
      </c>
      <c r="P3959">
        <v>1208.43</v>
      </c>
      <c r="Q3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9">
        <v>1208.43</v>
      </c>
      <c r="S3959" t="s">
        <v>5</v>
      </c>
      <c r="T3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9" t="str">
        <f>VLOOKUP(ventas_starbucks_2025[[#This Row],[canal_compra]],cambio_canal_compra[#All],2,0)</f>
        <v>En tienda</v>
      </c>
      <c r="V3959" t="s">
        <v>6</v>
      </c>
      <c r="W3959" t="str">
        <f>VLOOKUP(ventas_starbucks_2025[[#This Row],[método_pago]],cambio_metodo_pago[#All],2,0)</f>
        <v>Aplicación móbil</v>
      </c>
      <c r="X3959" t="s">
        <v>22</v>
      </c>
      <c r="Y3959">
        <v>0</v>
      </c>
      <c r="Z3959" t="str">
        <f>VLOOKUP(ventas_starbucks_2025[[#This Row],[promoción_aplicada5]],promocion_cambiar[#All],2,0)</f>
        <v>Combo</v>
      </c>
      <c r="AA3959" t="s">
        <v>8</v>
      </c>
      <c r="AB3959" t="s">
        <v>18</v>
      </c>
      <c r="AC3959" t="s">
        <v>41</v>
      </c>
      <c r="AD3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59">
        <v>10.1</v>
      </c>
      <c r="AF3959">
        <v>3</v>
      </c>
      <c r="AG3959">
        <v>13</v>
      </c>
      <c r="AH3959">
        <v>12</v>
      </c>
    </row>
    <row r="3960" spans="1:34" x14ac:dyDescent="0.25">
      <c r="A3960" s="3" t="s">
        <v>4035</v>
      </c>
      <c r="B3960" s="1">
        <v>45755</v>
      </c>
      <c r="C3960" s="23">
        <f t="shared" si="305"/>
        <v>8</v>
      </c>
      <c r="D3960" s="23">
        <f t="shared" si="306"/>
        <v>2</v>
      </c>
      <c r="E3960" s="23" t="str">
        <f t="shared" si="307"/>
        <v>martes</v>
      </c>
      <c r="F3960" s="23">
        <f t="shared" si="308"/>
        <v>4</v>
      </c>
      <c r="G3960" s="23" t="str">
        <f t="shared" si="309"/>
        <v>abril</v>
      </c>
      <c r="H3960" s="2">
        <v>0.67847222222222225</v>
      </c>
      <c r="I3960" t="s">
        <v>26</v>
      </c>
      <c r="J3960" t="str">
        <f>VLOOKUP(ventas_starbucks_2025[[#This Row],[sucursal]],cambio_sucursal[#All],2,0)</f>
        <v>Sucursal San Lorenzo 47</v>
      </c>
      <c r="K3960" t="s">
        <v>127</v>
      </c>
      <c r="L3960" t="s">
        <v>44</v>
      </c>
      <c r="M3960" t="s">
        <v>50</v>
      </c>
      <c r="N3960" t="str">
        <f>IFERROR(VLOOKUP(ventas_starbucks_2025[[#This Row],[tamaño_sucio]],cambio_tamaño[#All],2,0),"Tamaño único")</f>
        <v>Mediano</v>
      </c>
      <c r="O3960">
        <v>1</v>
      </c>
      <c r="P3960">
        <v>1640.82</v>
      </c>
      <c r="Q3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0">
        <v>1640.82</v>
      </c>
      <c r="S3960" t="s">
        <v>5</v>
      </c>
      <c r="T3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0" t="str">
        <f>VLOOKUP(ventas_starbucks_2025[[#This Row],[canal_compra]],cambio_canal_compra[#All],2,0)</f>
        <v>En tienda</v>
      </c>
      <c r="V3960" t="s">
        <v>16</v>
      </c>
      <c r="W3960" t="str">
        <f>VLOOKUP(ventas_starbucks_2025[[#This Row],[método_pago]],cambio_metodo_pago[#All],2,0)</f>
        <v>Tarjeta</v>
      </c>
      <c r="X3960" t="s">
        <v>7</v>
      </c>
      <c r="Y3960">
        <v>0</v>
      </c>
      <c r="Z3960" t="str">
        <f>VLOOKUP(ventas_starbucks_2025[[#This Row],[promoción_aplicada5]],promocion_cambiar[#All],2,0)</f>
        <v>Combo</v>
      </c>
      <c r="AA3960" t="s">
        <v>8</v>
      </c>
      <c r="AB3960" t="s">
        <v>29</v>
      </c>
      <c r="AC3960" t="s">
        <v>10</v>
      </c>
      <c r="AD3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60">
        <v>5.9</v>
      </c>
      <c r="AF3960">
        <v>2</v>
      </c>
      <c r="AG3960">
        <v>17</v>
      </c>
      <c r="AH3960">
        <v>16</v>
      </c>
    </row>
    <row r="3961" spans="1:34" x14ac:dyDescent="0.25">
      <c r="A3961" s="3" t="s">
        <v>4036</v>
      </c>
      <c r="B3961" s="1">
        <v>45667</v>
      </c>
      <c r="C3961" s="23">
        <f t="shared" si="305"/>
        <v>10</v>
      </c>
      <c r="D3961" s="23">
        <f t="shared" si="306"/>
        <v>5</v>
      </c>
      <c r="E3961" s="23" t="str">
        <f t="shared" si="307"/>
        <v>viernes</v>
      </c>
      <c r="F3961" s="23">
        <f t="shared" si="308"/>
        <v>1</v>
      </c>
      <c r="G3961" s="23" t="str">
        <f t="shared" si="309"/>
        <v>enero</v>
      </c>
      <c r="H3961" s="2">
        <v>0.48888888888888887</v>
      </c>
      <c r="I3961" t="s">
        <v>1</v>
      </c>
      <c r="J3961" t="str">
        <f>VLOOKUP(ventas_starbucks_2025[[#This Row],[sucursal]],cambio_sucursal[#All],2,0)</f>
        <v>Sucursal Nueva Córdoba</v>
      </c>
      <c r="K3961" t="s">
        <v>130</v>
      </c>
      <c r="L3961" t="s">
        <v>65</v>
      </c>
      <c r="M3961" t="s">
        <v>4</v>
      </c>
      <c r="N3961" t="str">
        <f>IFERROR(VLOOKUP(ventas_starbucks_2025[[#This Row],[tamaño_sucio]],cambio_tamaño[#All],2,0),"Tamaño único")</f>
        <v>Tamaño único</v>
      </c>
      <c r="O3961">
        <v>2</v>
      </c>
      <c r="P3961">
        <v>1968.36</v>
      </c>
      <c r="Q3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1">
        <v>3936.72</v>
      </c>
      <c r="S3961" t="s">
        <v>15</v>
      </c>
      <c r="T3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1" t="str">
        <f>VLOOKUP(ventas_starbucks_2025[[#This Row],[canal_compra]],cambio_canal_compra[#All],2,0)</f>
        <v>Para llevar</v>
      </c>
      <c r="V3961" t="s">
        <v>40</v>
      </c>
      <c r="W3961" t="str">
        <f>VLOOKUP(ventas_starbucks_2025[[#This Row],[método_pago]],cambio_metodo_pago[#All],2,0)</f>
        <v>Efectivo</v>
      </c>
      <c r="X3961" t="s">
        <v>7</v>
      </c>
      <c r="Y3961">
        <v>15</v>
      </c>
      <c r="Z3961" t="str">
        <f>VLOOKUP(ventas_starbucks_2025[[#This Row],[promoción_aplicada5]],promocion_cambiar[#All],2,0)</f>
        <v>Combo</v>
      </c>
      <c r="AA3961" t="s">
        <v>8</v>
      </c>
      <c r="AB3961" t="s">
        <v>52</v>
      </c>
      <c r="AC3961" t="s">
        <v>10</v>
      </c>
      <c r="AD3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61">
        <v>10.9</v>
      </c>
      <c r="AF3961">
        <v>3</v>
      </c>
      <c r="AG3961">
        <v>12</v>
      </c>
      <c r="AH3961">
        <v>10</v>
      </c>
    </row>
    <row r="3962" spans="1:34" x14ac:dyDescent="0.25">
      <c r="A3962" s="3" t="s">
        <v>4037</v>
      </c>
      <c r="B3962" s="1">
        <v>45679</v>
      </c>
      <c r="C3962" s="23">
        <f t="shared" si="305"/>
        <v>22</v>
      </c>
      <c r="D3962" s="23">
        <f t="shared" si="306"/>
        <v>3</v>
      </c>
      <c r="E3962" s="23" t="str">
        <f t="shared" si="307"/>
        <v>miércoles</v>
      </c>
      <c r="F3962" s="23">
        <f t="shared" si="308"/>
        <v>1</v>
      </c>
      <c r="G3962" s="23" t="str">
        <f t="shared" si="309"/>
        <v>enero</v>
      </c>
      <c r="H3962" s="2">
        <v>0.43125000000000002</v>
      </c>
      <c r="I3962" t="s">
        <v>26</v>
      </c>
      <c r="J3962" t="str">
        <f>VLOOKUP(ventas_starbucks_2025[[#This Row],[sucursal]],cambio_sucursal[#All],2,0)</f>
        <v>Sucursal San Lorenzo 47</v>
      </c>
      <c r="K3962" t="s">
        <v>115</v>
      </c>
      <c r="L3962" t="s">
        <v>21</v>
      </c>
      <c r="M3962" t="s">
        <v>4</v>
      </c>
      <c r="N3962" t="str">
        <f>IFERROR(VLOOKUP(ventas_starbucks_2025[[#This Row],[tamaño_sucio]],cambio_tamaño[#All],2,0),"Tamaño único")</f>
        <v>Tamaño único</v>
      </c>
      <c r="O3962">
        <v>5</v>
      </c>
      <c r="P3962">
        <v>874.42</v>
      </c>
      <c r="Q3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962">
        <v>4372.1000000000004</v>
      </c>
      <c r="S3962" t="s">
        <v>15</v>
      </c>
      <c r="T3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2" t="str">
        <f>VLOOKUP(ventas_starbucks_2025[[#This Row],[canal_compra]],cambio_canal_compra[#All],2,0)</f>
        <v>Para llevar</v>
      </c>
      <c r="V3962" t="s">
        <v>40</v>
      </c>
      <c r="W3962" t="str">
        <f>VLOOKUP(ventas_starbucks_2025[[#This Row],[método_pago]],cambio_metodo_pago[#All],2,0)</f>
        <v>Efectivo</v>
      </c>
      <c r="X3962" t="s">
        <v>7</v>
      </c>
      <c r="Y3962">
        <v>0</v>
      </c>
      <c r="Z3962" t="str">
        <f>VLOOKUP(ventas_starbucks_2025[[#This Row],[promoción_aplicada5]],promocion_cambiar[#All],2,0)</f>
        <v>Hora Feliz</v>
      </c>
      <c r="AA3962" t="s">
        <v>36</v>
      </c>
      <c r="AB3962" t="s">
        <v>52</v>
      </c>
      <c r="AC3962" t="s">
        <v>10</v>
      </c>
      <c r="AD3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62">
        <v>7.8</v>
      </c>
      <c r="AF3962">
        <v>2</v>
      </c>
      <c r="AG3962">
        <v>43</v>
      </c>
      <c r="AH3962">
        <v>38</v>
      </c>
    </row>
    <row r="3963" spans="1:34" x14ac:dyDescent="0.25">
      <c r="A3963" s="3" t="s">
        <v>4038</v>
      </c>
      <c r="B3963" s="1">
        <v>45726</v>
      </c>
      <c r="C3963" s="23">
        <f t="shared" si="305"/>
        <v>10</v>
      </c>
      <c r="D3963" s="23">
        <f t="shared" si="306"/>
        <v>1</v>
      </c>
      <c r="E3963" s="1" t="str">
        <f t="shared" si="307"/>
        <v>lunes</v>
      </c>
      <c r="F3963" s="23">
        <f t="shared" si="308"/>
        <v>3</v>
      </c>
      <c r="G3963" s="1" t="str">
        <f t="shared" si="309"/>
        <v>marzo</v>
      </c>
      <c r="H3963" s="2">
        <v>0.64097222222222228</v>
      </c>
      <c r="I3963" t="s">
        <v>12</v>
      </c>
      <c r="J3963" t="str">
        <f>VLOOKUP(ventas_starbucks_2025[[#This Row],[sucursal]],cambio_sucursal[#All],2,0)</f>
        <v>Sucursal Córdoba Shopping</v>
      </c>
      <c r="K3963" t="s">
        <v>94</v>
      </c>
      <c r="L3963" t="s">
        <v>70</v>
      </c>
      <c r="M3963" t="s">
        <v>45</v>
      </c>
      <c r="N3963" t="str">
        <f>IFERROR(VLOOKUP(ventas_starbucks_2025[[#This Row],[tamaño_sucio]],cambio_tamaño[#All],2,0),"Tamaño único")</f>
        <v>Grande</v>
      </c>
      <c r="O3963">
        <v>1</v>
      </c>
      <c r="P3963">
        <v>1351.68</v>
      </c>
      <c r="Q3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3">
        <v>1351.68</v>
      </c>
      <c r="S3963" t="s">
        <v>5</v>
      </c>
      <c r="T3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3" t="str">
        <f>VLOOKUP(ventas_starbucks_2025[[#This Row],[canal_compra]],cambio_canal_compra[#All],2,0)</f>
        <v>En tienda</v>
      </c>
      <c r="V3963" t="s">
        <v>16</v>
      </c>
      <c r="W3963" t="str">
        <f>VLOOKUP(ventas_starbucks_2025[[#This Row],[método_pago]],cambio_metodo_pago[#All],2,0)</f>
        <v>Tarjeta</v>
      </c>
      <c r="X3963" t="s">
        <v>22</v>
      </c>
      <c r="Y3963">
        <v>0</v>
      </c>
      <c r="Z3963" t="str">
        <f>VLOOKUP(ventas_starbucks_2025[[#This Row],[promoción_aplicada5]],promocion_cambiar[#All],2,0)</f>
        <v>Combo</v>
      </c>
      <c r="AA3963" t="s">
        <v>8</v>
      </c>
      <c r="AB3963" t="s">
        <v>52</v>
      </c>
      <c r="AC3963" t="s">
        <v>41</v>
      </c>
      <c r="AD3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63">
        <v>11.1</v>
      </c>
      <c r="AF3963">
        <v>3</v>
      </c>
      <c r="AG3963">
        <v>16</v>
      </c>
      <c r="AH3963">
        <v>15</v>
      </c>
    </row>
    <row r="3964" spans="1:34" x14ac:dyDescent="0.25">
      <c r="A3964" s="3" t="s">
        <v>4039</v>
      </c>
      <c r="B3964" s="1">
        <v>45722</v>
      </c>
      <c r="C3964" s="23">
        <f t="shared" si="305"/>
        <v>6</v>
      </c>
      <c r="D3964" s="23">
        <f t="shared" si="306"/>
        <v>4</v>
      </c>
      <c r="E3964" s="1" t="str">
        <f t="shared" si="307"/>
        <v>jueves</v>
      </c>
      <c r="F3964" s="23">
        <f t="shared" si="308"/>
        <v>3</v>
      </c>
      <c r="G3964" s="1" t="str">
        <f t="shared" si="309"/>
        <v>marzo</v>
      </c>
      <c r="H3964" s="2">
        <v>0.6069444444444444</v>
      </c>
      <c r="I3964" t="s">
        <v>57</v>
      </c>
      <c r="J3964" t="str">
        <f>VLOOKUP(ventas_starbucks_2025[[#This Row],[sucursal]],cambio_sucursal[#All],2,0)</f>
        <v>Sucursal Avda Colón</v>
      </c>
      <c r="K3964" t="s">
        <v>13</v>
      </c>
      <c r="L3964" t="s">
        <v>14</v>
      </c>
      <c r="M3964" t="s">
        <v>4</v>
      </c>
      <c r="N3964" t="str">
        <f>IFERROR(VLOOKUP(ventas_starbucks_2025[[#This Row],[tamaño_sucio]],cambio_tamaño[#All],2,0),"Tamaño único")</f>
        <v>Tamaño único</v>
      </c>
      <c r="O3964">
        <v>1</v>
      </c>
      <c r="P3964">
        <v>1819.51</v>
      </c>
      <c r="Q3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4">
        <v>1819.51</v>
      </c>
      <c r="S3964" t="s">
        <v>15</v>
      </c>
      <c r="T3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4" t="str">
        <f>VLOOKUP(ventas_starbucks_2025[[#This Row],[canal_compra]],cambio_canal_compra[#All],2,0)</f>
        <v>Para llevar</v>
      </c>
      <c r="V3964" t="s">
        <v>16</v>
      </c>
      <c r="W3964" t="str">
        <f>VLOOKUP(ventas_starbucks_2025[[#This Row],[método_pago]],cambio_metodo_pago[#All],2,0)</f>
        <v>Tarjeta</v>
      </c>
      <c r="X3964" t="s">
        <v>22</v>
      </c>
      <c r="Y3964">
        <v>0</v>
      </c>
      <c r="Z3964" t="str">
        <f>VLOOKUP(ventas_starbucks_2025[[#This Row],[promoción_aplicada5]],promocion_cambiar[#All],2,0)</f>
        <v>Ninguna</v>
      </c>
      <c r="AA3964" t="s">
        <v>17</v>
      </c>
      <c r="AB3964" t="s">
        <v>52</v>
      </c>
      <c r="AC3964" t="s">
        <v>10</v>
      </c>
      <c r="AD3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64">
        <v>2.2000000000000002</v>
      </c>
      <c r="AF3964">
        <v>2</v>
      </c>
      <c r="AG3964">
        <v>33</v>
      </c>
      <c r="AH3964">
        <v>32</v>
      </c>
    </row>
    <row r="3965" spans="1:34" x14ac:dyDescent="0.25">
      <c r="A3965" s="3" t="s">
        <v>4040</v>
      </c>
      <c r="B3965" s="1">
        <v>45675</v>
      </c>
      <c r="C3965" s="23">
        <f t="shared" si="305"/>
        <v>18</v>
      </c>
      <c r="D3965" s="23">
        <f t="shared" si="306"/>
        <v>6</v>
      </c>
      <c r="E3965" s="1" t="str">
        <f t="shared" si="307"/>
        <v>sábado</v>
      </c>
      <c r="F3965" s="23">
        <f t="shared" si="308"/>
        <v>1</v>
      </c>
      <c r="G3965" s="1" t="str">
        <f t="shared" si="309"/>
        <v>enero</v>
      </c>
      <c r="H3965" s="2">
        <v>0.32569444444444445</v>
      </c>
      <c r="I3965" t="s">
        <v>26</v>
      </c>
      <c r="J3965" t="str">
        <f>VLOOKUP(ventas_starbucks_2025[[#This Row],[sucursal]],cambio_sucursal[#All],2,0)</f>
        <v>Sucursal San Lorenzo 47</v>
      </c>
      <c r="K3965" t="s">
        <v>48</v>
      </c>
      <c r="L3965" t="s">
        <v>49</v>
      </c>
      <c r="M3965" t="s">
        <v>55</v>
      </c>
      <c r="N3965" t="str">
        <f>IFERROR(VLOOKUP(ventas_starbucks_2025[[#This Row],[tamaño_sucio]],cambio_tamaño[#All],2,0),"Tamaño único")</f>
        <v>Pequeño</v>
      </c>
      <c r="O3965">
        <v>4</v>
      </c>
      <c r="P3965">
        <v>1731.09</v>
      </c>
      <c r="Q3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5">
        <v>6924.36</v>
      </c>
      <c r="S3965" t="s">
        <v>5</v>
      </c>
      <c r="T3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65" t="str">
        <f>VLOOKUP(ventas_starbucks_2025[[#This Row],[canal_compra]],cambio_canal_compra[#All],2,0)</f>
        <v>En tienda</v>
      </c>
      <c r="V3965" t="s">
        <v>40</v>
      </c>
      <c r="W3965" t="str">
        <f>VLOOKUP(ventas_starbucks_2025[[#This Row],[método_pago]],cambio_metodo_pago[#All],2,0)</f>
        <v>Efectivo</v>
      </c>
      <c r="X3965" t="s">
        <v>7</v>
      </c>
      <c r="Y3965">
        <v>0</v>
      </c>
      <c r="Z3965" t="str">
        <f>VLOOKUP(ventas_starbucks_2025[[#This Row],[promoción_aplicada5]],promocion_cambiar[#All],2,0)</f>
        <v>2x1</v>
      </c>
      <c r="AA3965" t="s">
        <v>51</v>
      </c>
      <c r="AB3965" t="s">
        <v>18</v>
      </c>
      <c r="AC3965" t="s">
        <v>10</v>
      </c>
      <c r="AD3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65">
        <v>14.7</v>
      </c>
      <c r="AF3965">
        <v>2</v>
      </c>
      <c r="AG3965">
        <v>36</v>
      </c>
      <c r="AH3965">
        <v>32</v>
      </c>
    </row>
    <row r="3966" spans="1:34" x14ac:dyDescent="0.25">
      <c r="A3966" s="3" t="s">
        <v>4041</v>
      </c>
      <c r="B3966" s="1">
        <v>45764</v>
      </c>
      <c r="C3966" s="23">
        <f t="shared" si="305"/>
        <v>17</v>
      </c>
      <c r="D3966" s="23">
        <f t="shared" si="306"/>
        <v>4</v>
      </c>
      <c r="E3966" s="23" t="str">
        <f t="shared" si="307"/>
        <v>jueves</v>
      </c>
      <c r="F3966" s="23">
        <f t="shared" si="308"/>
        <v>4</v>
      </c>
      <c r="G3966" s="23" t="str">
        <f t="shared" si="309"/>
        <v>abril</v>
      </c>
      <c r="H3966" s="2">
        <v>0.66388888888888886</v>
      </c>
      <c r="I3966" t="s">
        <v>12</v>
      </c>
      <c r="J3966" t="str">
        <f>VLOOKUP(ventas_starbucks_2025[[#This Row],[sucursal]],cambio_sucursal[#All],2,0)</f>
        <v>Sucursal Córdoba Shopping</v>
      </c>
      <c r="K3966" t="s">
        <v>358</v>
      </c>
      <c r="L3966" t="s">
        <v>44</v>
      </c>
      <c r="M3966" t="s">
        <v>55</v>
      </c>
      <c r="N3966" t="str">
        <f>IFERROR(VLOOKUP(ventas_starbucks_2025[[#This Row],[tamaño_sucio]],cambio_tamaño[#All],2,0),"Tamaño único")</f>
        <v>Pequeño</v>
      </c>
      <c r="O3966">
        <v>3</v>
      </c>
      <c r="P3966">
        <v>1621.25</v>
      </c>
      <c r="Q3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6">
        <v>4863.75</v>
      </c>
      <c r="S3966" t="s">
        <v>31</v>
      </c>
      <c r="T3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6" t="str">
        <f>VLOOKUP(ventas_starbucks_2025[[#This Row],[canal_compra]],cambio_canal_compra[#All],2,0)</f>
        <v>Entrega domicilio</v>
      </c>
      <c r="V3966" t="s">
        <v>6</v>
      </c>
      <c r="W3966" t="str">
        <f>VLOOKUP(ventas_starbucks_2025[[#This Row],[método_pago]],cambio_metodo_pago[#All],2,0)</f>
        <v>Aplicación móbil</v>
      </c>
      <c r="X3966" t="s">
        <v>7</v>
      </c>
      <c r="Y3966">
        <v>15</v>
      </c>
      <c r="Z3966" t="str">
        <f>VLOOKUP(ventas_starbucks_2025[[#This Row],[promoción_aplicada5]],promocion_cambiar[#All],2,0)</f>
        <v>Hora Feliz</v>
      </c>
      <c r="AA3966" t="s">
        <v>36</v>
      </c>
      <c r="AB3966" t="s">
        <v>32</v>
      </c>
      <c r="AC3966" t="s">
        <v>10</v>
      </c>
      <c r="AD3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66">
        <v>4.4000000000000004</v>
      </c>
      <c r="AF3966">
        <v>3</v>
      </c>
      <c r="AG3966">
        <v>42</v>
      </c>
      <c r="AH3966">
        <v>39</v>
      </c>
    </row>
    <row r="3967" spans="1:34" x14ac:dyDescent="0.25">
      <c r="A3967" s="3" t="s">
        <v>4042</v>
      </c>
      <c r="B3967" s="1">
        <v>45719</v>
      </c>
      <c r="C3967" s="23">
        <f t="shared" si="305"/>
        <v>3</v>
      </c>
      <c r="D3967" s="23">
        <f t="shared" si="306"/>
        <v>1</v>
      </c>
      <c r="E3967" s="23" t="str">
        <f t="shared" si="307"/>
        <v>lunes</v>
      </c>
      <c r="F3967" s="23">
        <f t="shared" si="308"/>
        <v>3</v>
      </c>
      <c r="G3967" s="23" t="str">
        <f t="shared" si="309"/>
        <v>marzo</v>
      </c>
      <c r="H3967" s="2">
        <v>0.84027777777777779</v>
      </c>
      <c r="I3967" t="s">
        <v>12</v>
      </c>
      <c r="J3967" t="str">
        <f>VLOOKUP(ventas_starbucks_2025[[#This Row],[sucursal]],cambio_sucursal[#All],2,0)</f>
        <v>Sucursal Córdoba Shopping</v>
      </c>
      <c r="K3967" t="s">
        <v>89</v>
      </c>
      <c r="L3967" t="s">
        <v>90</v>
      </c>
      <c r="M3967" t="s">
        <v>4</v>
      </c>
      <c r="N3967" t="str">
        <f>IFERROR(VLOOKUP(ventas_starbucks_2025[[#This Row],[tamaño_sucio]],cambio_tamaño[#All],2,0),"Tamaño único")</f>
        <v>Tamaño único</v>
      </c>
      <c r="O3967">
        <v>1</v>
      </c>
      <c r="P3967">
        <v>1323.96</v>
      </c>
      <c r="Q3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7">
        <v>1323.96</v>
      </c>
      <c r="S3967" t="s">
        <v>15</v>
      </c>
      <c r="T3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7" t="str">
        <f>VLOOKUP(ventas_starbucks_2025[[#This Row],[canal_compra]],cambio_canal_compra[#All],2,0)</f>
        <v>Para llevar</v>
      </c>
      <c r="V3967" t="s">
        <v>40</v>
      </c>
      <c r="W3967" t="str">
        <f>VLOOKUP(ventas_starbucks_2025[[#This Row],[método_pago]],cambio_metodo_pago[#All],2,0)</f>
        <v>Efectivo</v>
      </c>
      <c r="X3967" t="s">
        <v>22</v>
      </c>
      <c r="Y3967">
        <v>0</v>
      </c>
      <c r="Z3967" t="str">
        <f>VLOOKUP(ventas_starbucks_2025[[#This Row],[promoción_aplicada5]],promocion_cambiar[#All],2,0)</f>
        <v>2x1</v>
      </c>
      <c r="AA3967" t="s">
        <v>51</v>
      </c>
      <c r="AB3967" t="s">
        <v>18</v>
      </c>
      <c r="AC3967" t="s">
        <v>24</v>
      </c>
      <c r="AD3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67">
        <v>11.4</v>
      </c>
      <c r="AF3967">
        <v>2</v>
      </c>
      <c r="AG3967">
        <v>36</v>
      </c>
      <c r="AH3967">
        <v>35</v>
      </c>
    </row>
    <row r="3968" spans="1:34" x14ac:dyDescent="0.25">
      <c r="A3968" s="3" t="s">
        <v>4043</v>
      </c>
      <c r="B3968" s="1">
        <v>45717</v>
      </c>
      <c r="C3968" s="23">
        <f t="shared" si="305"/>
        <v>1</v>
      </c>
      <c r="D3968" s="23">
        <f t="shared" si="306"/>
        <v>6</v>
      </c>
      <c r="E3968" s="23" t="str">
        <f t="shared" si="307"/>
        <v>sábado</v>
      </c>
      <c r="F3968" s="23">
        <f t="shared" si="308"/>
        <v>3</v>
      </c>
      <c r="G3968" s="23" t="str">
        <f t="shared" si="309"/>
        <v>marzo</v>
      </c>
      <c r="H3968" s="2">
        <v>0.34027777777777779</v>
      </c>
      <c r="I3968" t="s">
        <v>1</v>
      </c>
      <c r="J3968" t="str">
        <f>VLOOKUP(ventas_starbucks_2025[[#This Row],[sucursal]],cambio_sucursal[#All],2,0)</f>
        <v>Sucursal Nueva Córdoba</v>
      </c>
      <c r="K3968" t="s">
        <v>27</v>
      </c>
      <c r="L3968" t="s">
        <v>28</v>
      </c>
      <c r="M3968" t="s">
        <v>4</v>
      </c>
      <c r="N3968" t="str">
        <f>IFERROR(VLOOKUP(ventas_starbucks_2025[[#This Row],[tamaño_sucio]],cambio_tamaño[#All],2,0),"Tamaño único")</f>
        <v>Tamaño único</v>
      </c>
      <c r="O3968">
        <v>2</v>
      </c>
      <c r="P3968">
        <v>2217.14</v>
      </c>
      <c r="Q3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68">
        <v>4434.28</v>
      </c>
      <c r="S3968" t="s">
        <v>5</v>
      </c>
      <c r="T3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8" t="str">
        <f>VLOOKUP(ventas_starbucks_2025[[#This Row],[canal_compra]],cambio_canal_compra[#All],2,0)</f>
        <v>En tienda</v>
      </c>
      <c r="V3968" t="s">
        <v>40</v>
      </c>
      <c r="W3968" t="str">
        <f>VLOOKUP(ventas_starbucks_2025[[#This Row],[método_pago]],cambio_metodo_pago[#All],2,0)</f>
        <v>Efectivo</v>
      </c>
      <c r="X3968" t="s">
        <v>22</v>
      </c>
      <c r="Y3968">
        <v>0</v>
      </c>
      <c r="Z3968" t="str">
        <f>VLOOKUP(ventas_starbucks_2025[[#This Row],[promoción_aplicada5]],promocion_cambiar[#All],2,0)</f>
        <v>Hora Feliz</v>
      </c>
      <c r="AA3968" t="s">
        <v>36</v>
      </c>
      <c r="AB3968" t="s">
        <v>18</v>
      </c>
      <c r="AC3968" t="s">
        <v>41</v>
      </c>
      <c r="AD3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68">
        <v>5.3</v>
      </c>
      <c r="AF3968">
        <v>3</v>
      </c>
      <c r="AG3968">
        <v>49</v>
      </c>
      <c r="AH3968">
        <v>47</v>
      </c>
    </row>
    <row r="3969" spans="1:34" x14ac:dyDescent="0.25">
      <c r="A3969" s="3" t="s">
        <v>4044</v>
      </c>
      <c r="B3969" s="1">
        <v>45681</v>
      </c>
      <c r="C3969" s="23">
        <f t="shared" si="305"/>
        <v>24</v>
      </c>
      <c r="D3969" s="23">
        <f t="shared" si="306"/>
        <v>5</v>
      </c>
      <c r="E3969" s="23" t="str">
        <f t="shared" si="307"/>
        <v>viernes</v>
      </c>
      <c r="F3969" s="23">
        <f t="shared" si="308"/>
        <v>1</v>
      </c>
      <c r="G3969" s="23" t="str">
        <f t="shared" si="309"/>
        <v>enero</v>
      </c>
      <c r="H3969" s="2">
        <v>0.77847222222222223</v>
      </c>
      <c r="I3969" t="s">
        <v>26</v>
      </c>
      <c r="J3969" t="str">
        <f>VLOOKUP(ventas_starbucks_2025[[#This Row],[sucursal]],cambio_sucursal[#All],2,0)</f>
        <v>Sucursal San Lorenzo 47</v>
      </c>
      <c r="K3969" t="s">
        <v>175</v>
      </c>
      <c r="L3969" t="s">
        <v>70</v>
      </c>
      <c r="M3969" t="s">
        <v>62</v>
      </c>
      <c r="N3969" t="str">
        <f>IFERROR(VLOOKUP(ventas_starbucks_2025[[#This Row],[tamaño_sucio]],cambio_tamaño[#All],2,0),"Tamaño único")</f>
        <v>Extra-Grande</v>
      </c>
      <c r="O3969">
        <v>5</v>
      </c>
      <c r="P3969">
        <v>1553.57</v>
      </c>
      <c r="Q3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9">
        <v>7767.85</v>
      </c>
      <c r="S3969" t="s">
        <v>5</v>
      </c>
      <c r="T3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69" t="str">
        <f>VLOOKUP(ventas_starbucks_2025[[#This Row],[canal_compra]],cambio_canal_compra[#All],2,0)</f>
        <v>En tienda</v>
      </c>
      <c r="V3969" t="s">
        <v>16</v>
      </c>
      <c r="W3969" t="str">
        <f>VLOOKUP(ventas_starbucks_2025[[#This Row],[método_pago]],cambio_metodo_pago[#All],2,0)</f>
        <v>Tarjeta</v>
      </c>
      <c r="X3969" t="s">
        <v>22</v>
      </c>
      <c r="Y3969">
        <v>0</v>
      </c>
      <c r="Z3969" t="str">
        <f>VLOOKUP(ventas_starbucks_2025[[#This Row],[promoción_aplicada5]],promocion_cambiar[#All],2,0)</f>
        <v>Hora Feliz</v>
      </c>
      <c r="AA3969" t="s">
        <v>36</v>
      </c>
      <c r="AB3969" t="s">
        <v>9</v>
      </c>
      <c r="AC3969" t="s">
        <v>41</v>
      </c>
      <c r="AD3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69">
        <v>7.3</v>
      </c>
      <c r="AF3969">
        <v>3</v>
      </c>
      <c r="AG3969">
        <v>48</v>
      </c>
      <c r="AH3969">
        <v>43</v>
      </c>
    </row>
    <row r="3970" spans="1:34" x14ac:dyDescent="0.25">
      <c r="A3970" s="3" t="s">
        <v>4045</v>
      </c>
      <c r="B3970" s="1">
        <v>45718</v>
      </c>
      <c r="C3970" s="23">
        <f t="shared" ref="C3970:C4033" si="310">DAY(B3970)</f>
        <v>2</v>
      </c>
      <c r="D3970" s="23">
        <f t="shared" ref="D3970:D4033" si="311">WEEKDAY(B3970,2)</f>
        <v>7</v>
      </c>
      <c r="E3970" s="23" t="str">
        <f t="shared" ref="E3970:E4033" si="312">TEXT(B3970,"dddd")</f>
        <v>domingo</v>
      </c>
      <c r="F3970" s="23">
        <f t="shared" ref="F3970:F4033" si="313">MONTH(B3970)</f>
        <v>3</v>
      </c>
      <c r="G3970" s="23" t="str">
        <f t="shared" ref="G3970:G4033" si="314">TEXT(B3970,"mmmm")</f>
        <v>marzo</v>
      </c>
      <c r="H3970" s="2">
        <v>0.59305555555555556</v>
      </c>
      <c r="I3970" t="s">
        <v>26</v>
      </c>
      <c r="J3970" t="str">
        <f>VLOOKUP(ventas_starbucks_2025[[#This Row],[sucursal]],cambio_sucursal[#All],2,0)</f>
        <v>Sucursal San Lorenzo 47</v>
      </c>
      <c r="K3970" t="s">
        <v>48</v>
      </c>
      <c r="L3970" t="s">
        <v>49</v>
      </c>
      <c r="M3970" t="s">
        <v>62</v>
      </c>
      <c r="N3970" t="str">
        <f>IFERROR(VLOOKUP(ventas_starbucks_2025[[#This Row],[tamaño_sucio]],cambio_tamaño[#All],2,0),"Tamaño único")</f>
        <v>Extra-Grande</v>
      </c>
      <c r="O3970">
        <v>2</v>
      </c>
      <c r="P3970">
        <v>1880.99</v>
      </c>
      <c r="Q3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0">
        <v>3761.98</v>
      </c>
      <c r="S3970" t="s">
        <v>15</v>
      </c>
      <c r="T3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0" t="str">
        <f>VLOOKUP(ventas_starbucks_2025[[#This Row],[canal_compra]],cambio_canal_compra[#All],2,0)</f>
        <v>Para llevar</v>
      </c>
      <c r="V3970" t="s">
        <v>40</v>
      </c>
      <c r="W3970" t="str">
        <f>VLOOKUP(ventas_starbucks_2025[[#This Row],[método_pago]],cambio_metodo_pago[#All],2,0)</f>
        <v>Efectivo</v>
      </c>
      <c r="X3970" t="s">
        <v>22</v>
      </c>
      <c r="Y3970">
        <v>0</v>
      </c>
      <c r="Z3970" t="str">
        <f>VLOOKUP(ventas_starbucks_2025[[#This Row],[promoción_aplicada5]],promocion_cambiar[#All],2,0)</f>
        <v>2x1</v>
      </c>
      <c r="AA3970" t="s">
        <v>51</v>
      </c>
      <c r="AB3970" t="s">
        <v>9</v>
      </c>
      <c r="AC3970" t="s">
        <v>24</v>
      </c>
      <c r="AD3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70">
        <v>4.5</v>
      </c>
      <c r="AF3970">
        <v>1</v>
      </c>
      <c r="AG3970">
        <v>24</v>
      </c>
      <c r="AH3970">
        <v>22</v>
      </c>
    </row>
    <row r="3971" spans="1:34" x14ac:dyDescent="0.25">
      <c r="A3971" s="3" t="s">
        <v>4046</v>
      </c>
      <c r="B3971" s="1">
        <v>45725</v>
      </c>
      <c r="C3971" s="23">
        <f t="shared" si="310"/>
        <v>9</v>
      </c>
      <c r="D3971" s="23">
        <f t="shared" si="311"/>
        <v>7</v>
      </c>
      <c r="E3971" s="23" t="str">
        <f t="shared" si="312"/>
        <v>domingo</v>
      </c>
      <c r="F3971" s="23">
        <f t="shared" si="313"/>
        <v>3</v>
      </c>
      <c r="G3971" s="23" t="str">
        <f t="shared" si="314"/>
        <v>marzo</v>
      </c>
      <c r="H3971" s="2">
        <v>0.66736111111111107</v>
      </c>
      <c r="I3971" t="s">
        <v>1</v>
      </c>
      <c r="J3971" t="str">
        <f>VLOOKUP(ventas_starbucks_2025[[#This Row],[sucursal]],cambio_sucursal[#All],2,0)</f>
        <v>Sucursal Nueva Córdoba</v>
      </c>
      <c r="K3971" t="s">
        <v>58</v>
      </c>
      <c r="L3971" t="s">
        <v>39</v>
      </c>
      <c r="M3971" t="s">
        <v>4</v>
      </c>
      <c r="N3971" t="str">
        <f>IFERROR(VLOOKUP(ventas_starbucks_2025[[#This Row],[tamaño_sucio]],cambio_tamaño[#All],2,0),"Tamaño único")</f>
        <v>Tamaño único</v>
      </c>
      <c r="O3971">
        <v>2</v>
      </c>
      <c r="P3971">
        <v>1426.23</v>
      </c>
      <c r="Q3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1">
        <v>2852.46</v>
      </c>
      <c r="S3971" t="s">
        <v>15</v>
      </c>
      <c r="T3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1" t="str">
        <f>VLOOKUP(ventas_starbucks_2025[[#This Row],[canal_compra]],cambio_canal_compra[#All],2,0)</f>
        <v>Para llevar</v>
      </c>
      <c r="V3971" t="s">
        <v>40</v>
      </c>
      <c r="W3971" t="str">
        <f>VLOOKUP(ventas_starbucks_2025[[#This Row],[método_pago]],cambio_metodo_pago[#All],2,0)</f>
        <v>Efectivo</v>
      </c>
      <c r="X3971" t="s">
        <v>22</v>
      </c>
      <c r="Y3971">
        <v>0</v>
      </c>
      <c r="Z3971" t="str">
        <f>VLOOKUP(ventas_starbucks_2025[[#This Row],[promoción_aplicada5]],promocion_cambiar[#All],2,0)</f>
        <v>Hora Feliz</v>
      </c>
      <c r="AA3971" t="s">
        <v>36</v>
      </c>
      <c r="AB3971" t="s">
        <v>32</v>
      </c>
      <c r="AC3971" t="s">
        <v>24</v>
      </c>
      <c r="AD3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71">
        <v>7.5</v>
      </c>
      <c r="AF3971">
        <v>1</v>
      </c>
      <c r="AG3971">
        <v>48</v>
      </c>
      <c r="AH3971">
        <v>46</v>
      </c>
    </row>
    <row r="3972" spans="1:34" x14ac:dyDescent="0.25">
      <c r="A3972" s="3" t="s">
        <v>4047</v>
      </c>
      <c r="B3972" s="1">
        <v>45762</v>
      </c>
      <c r="C3972" s="23">
        <f t="shared" si="310"/>
        <v>15</v>
      </c>
      <c r="D3972" s="23">
        <f t="shared" si="311"/>
        <v>2</v>
      </c>
      <c r="E3972" s="23" t="str">
        <f t="shared" si="312"/>
        <v>martes</v>
      </c>
      <c r="F3972" s="23">
        <f t="shared" si="313"/>
        <v>4</v>
      </c>
      <c r="G3972" s="23" t="str">
        <f t="shared" si="314"/>
        <v>abril</v>
      </c>
      <c r="H3972" s="2">
        <v>0.3215277777777778</v>
      </c>
      <c r="I3972" t="s">
        <v>1</v>
      </c>
      <c r="J3972" t="str">
        <f>VLOOKUP(ventas_starbucks_2025[[#This Row],[sucursal]],cambio_sucursal[#All],2,0)</f>
        <v>Sucursal Nueva Córdoba</v>
      </c>
      <c r="K3972" t="s">
        <v>284</v>
      </c>
      <c r="L3972" t="s">
        <v>35</v>
      </c>
      <c r="M3972" t="s">
        <v>4</v>
      </c>
      <c r="N3972" t="str">
        <f>IFERROR(VLOOKUP(ventas_starbucks_2025[[#This Row],[tamaño_sucio]],cambio_tamaño[#All],2,0),"Tamaño único")</f>
        <v>Tamaño único</v>
      </c>
      <c r="O3972">
        <v>1</v>
      </c>
      <c r="P3972">
        <v>1063.75</v>
      </c>
      <c r="Q3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2">
        <v>1063.75</v>
      </c>
      <c r="S3972" t="s">
        <v>5</v>
      </c>
      <c r="T3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2" t="str">
        <f>VLOOKUP(ventas_starbucks_2025[[#This Row],[canal_compra]],cambio_canal_compra[#All],2,0)</f>
        <v>En tienda</v>
      </c>
      <c r="V3972" t="s">
        <v>16</v>
      </c>
      <c r="W3972" t="str">
        <f>VLOOKUP(ventas_starbucks_2025[[#This Row],[método_pago]],cambio_metodo_pago[#All],2,0)</f>
        <v>Tarjeta</v>
      </c>
      <c r="X3972" t="s">
        <v>22</v>
      </c>
      <c r="Y3972">
        <v>0</v>
      </c>
      <c r="Z3972" t="str">
        <f>VLOOKUP(ventas_starbucks_2025[[#This Row],[promoción_aplicada5]],promocion_cambiar[#All],2,0)</f>
        <v>Combo</v>
      </c>
      <c r="AA3972" t="s">
        <v>8</v>
      </c>
      <c r="AB3972" t="s">
        <v>23</v>
      </c>
      <c r="AC3972" t="s">
        <v>41</v>
      </c>
      <c r="AD3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72">
        <v>6.2</v>
      </c>
      <c r="AF3972">
        <v>2</v>
      </c>
      <c r="AG3972">
        <v>14</v>
      </c>
      <c r="AH3972">
        <v>13</v>
      </c>
    </row>
    <row r="3973" spans="1:34" x14ac:dyDescent="0.25">
      <c r="A3973" s="3" t="s">
        <v>4048</v>
      </c>
      <c r="B3973" s="1">
        <v>45717</v>
      </c>
      <c r="C3973" s="23">
        <f t="shared" si="310"/>
        <v>1</v>
      </c>
      <c r="D3973" s="23">
        <f t="shared" si="311"/>
        <v>6</v>
      </c>
      <c r="E3973" s="1" t="str">
        <f t="shared" si="312"/>
        <v>sábado</v>
      </c>
      <c r="F3973" s="23">
        <f t="shared" si="313"/>
        <v>3</v>
      </c>
      <c r="G3973" s="1" t="str">
        <f t="shared" si="314"/>
        <v>marzo</v>
      </c>
      <c r="H3973" s="2">
        <v>0.84722222222222221</v>
      </c>
      <c r="I3973" t="s">
        <v>12</v>
      </c>
      <c r="J3973" t="str">
        <f>VLOOKUP(ventas_starbucks_2025[[#This Row],[sucursal]],cambio_sucursal[#All],2,0)</f>
        <v>Sucursal Córdoba Shopping</v>
      </c>
      <c r="K3973" t="s">
        <v>67</v>
      </c>
      <c r="L3973" t="s">
        <v>35</v>
      </c>
      <c r="M3973" t="s">
        <v>4</v>
      </c>
      <c r="N3973" t="str">
        <f>IFERROR(VLOOKUP(ventas_starbucks_2025[[#This Row],[tamaño_sucio]],cambio_tamaño[#All],2,0),"Tamaño único")</f>
        <v>Tamaño único</v>
      </c>
      <c r="O3973">
        <v>3</v>
      </c>
      <c r="P3973">
        <v>1305.96</v>
      </c>
      <c r="Q3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3">
        <v>3917.88</v>
      </c>
      <c r="S3973" t="s">
        <v>5</v>
      </c>
      <c r="T3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3" t="str">
        <f>VLOOKUP(ventas_starbucks_2025[[#This Row],[canal_compra]],cambio_canal_compra[#All],2,0)</f>
        <v>En tienda</v>
      </c>
      <c r="V3973" t="s">
        <v>40</v>
      </c>
      <c r="W3973" t="str">
        <f>VLOOKUP(ventas_starbucks_2025[[#This Row],[método_pago]],cambio_metodo_pago[#All],2,0)</f>
        <v>Efectivo</v>
      </c>
      <c r="X3973" t="s">
        <v>22</v>
      </c>
      <c r="Y3973">
        <v>0</v>
      </c>
      <c r="Z3973" t="str">
        <f>VLOOKUP(ventas_starbucks_2025[[#This Row],[promoción_aplicada5]],promocion_cambiar[#All],2,0)</f>
        <v>Ninguna</v>
      </c>
      <c r="AA3973" t="s">
        <v>17</v>
      </c>
      <c r="AB3973" t="s">
        <v>32</v>
      </c>
      <c r="AC3973" t="s">
        <v>41</v>
      </c>
      <c r="AD3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73">
        <v>12.9</v>
      </c>
      <c r="AF3973">
        <v>1</v>
      </c>
      <c r="AG3973">
        <v>43</v>
      </c>
      <c r="AH3973">
        <v>40</v>
      </c>
    </row>
    <row r="3974" spans="1:34" x14ac:dyDescent="0.25">
      <c r="A3974" s="3" t="s">
        <v>4049</v>
      </c>
      <c r="B3974" s="1">
        <v>45732</v>
      </c>
      <c r="C3974" s="23">
        <f t="shared" si="310"/>
        <v>16</v>
      </c>
      <c r="D3974" s="23">
        <f t="shared" si="311"/>
        <v>7</v>
      </c>
      <c r="E3974" s="23" t="str">
        <f t="shared" si="312"/>
        <v>domingo</v>
      </c>
      <c r="F3974" s="23">
        <f t="shared" si="313"/>
        <v>3</v>
      </c>
      <c r="G3974" s="23" t="str">
        <f t="shared" si="314"/>
        <v>marzo</v>
      </c>
      <c r="H3974" s="2">
        <v>0.38611111111111113</v>
      </c>
      <c r="I3974" t="s">
        <v>1</v>
      </c>
      <c r="J3974" t="str">
        <f>VLOOKUP(ventas_starbucks_2025[[#This Row],[sucursal]],cambio_sucursal[#All],2,0)</f>
        <v>Sucursal Nueva Córdoba</v>
      </c>
      <c r="K3974" t="s">
        <v>87</v>
      </c>
      <c r="L3974" t="s">
        <v>65</v>
      </c>
      <c r="M3974" t="s">
        <v>4</v>
      </c>
      <c r="N3974" t="str">
        <f>IFERROR(VLOOKUP(ventas_starbucks_2025[[#This Row],[tamaño_sucio]],cambio_tamaño[#All],2,0),"Tamaño único")</f>
        <v>Tamaño único</v>
      </c>
      <c r="O3974">
        <v>4</v>
      </c>
      <c r="P3974">
        <v>1672.42</v>
      </c>
      <c r="Q3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4">
        <v>6689.68</v>
      </c>
      <c r="S3974" t="s">
        <v>15</v>
      </c>
      <c r="T3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74" t="str">
        <f>VLOOKUP(ventas_starbucks_2025[[#This Row],[canal_compra]],cambio_canal_compra[#All],2,0)</f>
        <v>Para llevar</v>
      </c>
      <c r="V3974" t="s">
        <v>16</v>
      </c>
      <c r="W3974" t="str">
        <f>VLOOKUP(ventas_starbucks_2025[[#This Row],[método_pago]],cambio_metodo_pago[#All],2,0)</f>
        <v>Tarjeta</v>
      </c>
      <c r="X3974" t="s">
        <v>22</v>
      </c>
      <c r="Y3974">
        <v>0</v>
      </c>
      <c r="Z3974" t="str">
        <f>VLOOKUP(ventas_starbucks_2025[[#This Row],[promoción_aplicada5]],promocion_cambiar[#All],2,0)</f>
        <v>2x1</v>
      </c>
      <c r="AA3974" t="s">
        <v>51</v>
      </c>
      <c r="AB3974" t="s">
        <v>9</v>
      </c>
      <c r="AC3974" t="s">
        <v>10</v>
      </c>
      <c r="AD3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74">
        <v>9.1999999999999993</v>
      </c>
      <c r="AF3974">
        <v>5</v>
      </c>
      <c r="AG3974">
        <v>19</v>
      </c>
      <c r="AH3974">
        <v>15</v>
      </c>
    </row>
    <row r="3975" spans="1:34" x14ac:dyDescent="0.25">
      <c r="A3975" s="3" t="s">
        <v>4050</v>
      </c>
      <c r="B3975" s="1">
        <v>45740</v>
      </c>
      <c r="C3975" s="23">
        <f t="shared" si="310"/>
        <v>24</v>
      </c>
      <c r="D3975" s="23">
        <f t="shared" si="311"/>
        <v>1</v>
      </c>
      <c r="E3975" s="23" t="str">
        <f t="shared" si="312"/>
        <v>lunes</v>
      </c>
      <c r="F3975" s="23">
        <f t="shared" si="313"/>
        <v>3</v>
      </c>
      <c r="G3975" s="23" t="str">
        <f t="shared" si="314"/>
        <v>marzo</v>
      </c>
      <c r="H3975" s="2">
        <v>0.55138888888888893</v>
      </c>
      <c r="I3975" t="s">
        <v>1</v>
      </c>
      <c r="J3975" t="str">
        <f>VLOOKUP(ventas_starbucks_2025[[#This Row],[sucursal]],cambio_sucursal[#All],2,0)</f>
        <v>Sucursal Nueva Córdoba</v>
      </c>
      <c r="K3975" t="s">
        <v>89</v>
      </c>
      <c r="L3975" t="s">
        <v>90</v>
      </c>
      <c r="M3975" t="s">
        <v>4</v>
      </c>
      <c r="N3975" t="str">
        <f>IFERROR(VLOOKUP(ventas_starbucks_2025[[#This Row],[tamaño_sucio]],cambio_tamaño[#All],2,0),"Tamaño único")</f>
        <v>Tamaño único</v>
      </c>
      <c r="O3975">
        <v>4</v>
      </c>
      <c r="P3975">
        <v>1185.67</v>
      </c>
      <c r="Q3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5">
        <v>4742.68</v>
      </c>
      <c r="S3975" t="s">
        <v>5</v>
      </c>
      <c r="T3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5" t="str">
        <f>VLOOKUP(ventas_starbucks_2025[[#This Row],[canal_compra]],cambio_canal_compra[#All],2,0)</f>
        <v>En tienda</v>
      </c>
      <c r="V3975" t="s">
        <v>16</v>
      </c>
      <c r="W3975" t="str">
        <f>VLOOKUP(ventas_starbucks_2025[[#This Row],[método_pago]],cambio_metodo_pago[#All],2,0)</f>
        <v>Tarjeta</v>
      </c>
      <c r="X3975" t="s">
        <v>7</v>
      </c>
      <c r="Y3975">
        <v>10</v>
      </c>
      <c r="Z3975" t="str">
        <f>VLOOKUP(ventas_starbucks_2025[[#This Row],[promoción_aplicada5]],promocion_cambiar[#All],2,0)</f>
        <v>2x1</v>
      </c>
      <c r="AA3975" t="s">
        <v>51</v>
      </c>
      <c r="AB3975" t="s">
        <v>52</v>
      </c>
      <c r="AC3975" t="s">
        <v>41</v>
      </c>
      <c r="AD3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75">
        <v>13.6</v>
      </c>
      <c r="AF3975">
        <v>5</v>
      </c>
      <c r="AG3975">
        <v>42</v>
      </c>
      <c r="AH3975">
        <v>38</v>
      </c>
    </row>
    <row r="3976" spans="1:34" x14ac:dyDescent="0.25">
      <c r="A3976" s="3" t="s">
        <v>4051</v>
      </c>
      <c r="B3976" s="1">
        <v>45758</v>
      </c>
      <c r="C3976" s="23">
        <f t="shared" si="310"/>
        <v>11</v>
      </c>
      <c r="D3976" s="23">
        <f t="shared" si="311"/>
        <v>5</v>
      </c>
      <c r="E3976" s="23" t="str">
        <f t="shared" si="312"/>
        <v>viernes</v>
      </c>
      <c r="F3976" s="23">
        <f t="shared" si="313"/>
        <v>4</v>
      </c>
      <c r="G3976" s="23" t="str">
        <f t="shared" si="314"/>
        <v>abril</v>
      </c>
      <c r="H3976" s="2">
        <v>0.61527777777777781</v>
      </c>
      <c r="I3976" t="s">
        <v>1</v>
      </c>
      <c r="J3976" t="str">
        <f>VLOOKUP(ventas_starbucks_2025[[#This Row],[sucursal]],cambio_sucursal[#All],2,0)</f>
        <v>Sucursal Nueva Córdoba</v>
      </c>
      <c r="K3976" t="s">
        <v>38</v>
      </c>
      <c r="L3976" t="s">
        <v>39</v>
      </c>
      <c r="M3976" t="s">
        <v>4</v>
      </c>
      <c r="N3976" t="str">
        <f>IFERROR(VLOOKUP(ventas_starbucks_2025[[#This Row],[tamaño_sucio]],cambio_tamaño[#All],2,0),"Tamaño único")</f>
        <v>Tamaño único</v>
      </c>
      <c r="O3976">
        <v>3</v>
      </c>
      <c r="P3976">
        <v>1429.81</v>
      </c>
      <c r="Q3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6">
        <v>4289.43</v>
      </c>
      <c r="S3976" t="s">
        <v>15</v>
      </c>
      <c r="T3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6" t="str">
        <f>VLOOKUP(ventas_starbucks_2025[[#This Row],[canal_compra]],cambio_canal_compra[#All],2,0)</f>
        <v>Para llevar</v>
      </c>
      <c r="V3976" t="s">
        <v>6</v>
      </c>
      <c r="W3976" t="str">
        <f>VLOOKUP(ventas_starbucks_2025[[#This Row],[método_pago]],cambio_metodo_pago[#All],2,0)</f>
        <v>Aplicación móbil</v>
      </c>
      <c r="X3976" t="s">
        <v>22</v>
      </c>
      <c r="Y3976">
        <v>0</v>
      </c>
      <c r="Z3976" t="str">
        <f>VLOOKUP(ventas_starbucks_2025[[#This Row],[promoción_aplicada5]],promocion_cambiar[#All],2,0)</f>
        <v>Combo</v>
      </c>
      <c r="AA3976" t="s">
        <v>8</v>
      </c>
      <c r="AB3976" t="s">
        <v>32</v>
      </c>
      <c r="AC3976" t="s">
        <v>41</v>
      </c>
      <c r="AD3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76">
        <v>3.9</v>
      </c>
      <c r="AF3976">
        <v>5</v>
      </c>
      <c r="AG3976">
        <v>48</v>
      </c>
      <c r="AH3976">
        <v>45</v>
      </c>
    </row>
    <row r="3977" spans="1:34" x14ac:dyDescent="0.25">
      <c r="A3977" s="3" t="s">
        <v>4052</v>
      </c>
      <c r="B3977" s="1">
        <v>45699</v>
      </c>
      <c r="C3977" s="23">
        <f t="shared" si="310"/>
        <v>11</v>
      </c>
      <c r="D3977" s="23">
        <f t="shared" si="311"/>
        <v>2</v>
      </c>
      <c r="E3977" s="23" t="str">
        <f t="shared" si="312"/>
        <v>martes</v>
      </c>
      <c r="F3977" s="23">
        <f t="shared" si="313"/>
        <v>2</v>
      </c>
      <c r="G3977" s="23" t="str">
        <f t="shared" si="314"/>
        <v>febrero</v>
      </c>
      <c r="H3977" s="2">
        <v>0.57499999999999996</v>
      </c>
      <c r="I3977" t="s">
        <v>57</v>
      </c>
      <c r="J3977" t="str">
        <f>VLOOKUP(ventas_starbucks_2025[[#This Row],[sucursal]],cambio_sucursal[#All],2,0)</f>
        <v>Sucursal Avda Colón</v>
      </c>
      <c r="K3977" t="s">
        <v>38</v>
      </c>
      <c r="L3977" t="s">
        <v>39</v>
      </c>
      <c r="M3977" t="s">
        <v>4</v>
      </c>
      <c r="N3977" t="str">
        <f>IFERROR(VLOOKUP(ventas_starbucks_2025[[#This Row],[tamaño_sucio]],cambio_tamaño[#All],2,0),"Tamaño único")</f>
        <v>Tamaño único</v>
      </c>
      <c r="O3977">
        <v>2</v>
      </c>
      <c r="P3977">
        <v>1594.63</v>
      </c>
      <c r="Q3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7">
        <v>3189.26</v>
      </c>
      <c r="S3977" t="s">
        <v>31</v>
      </c>
      <c r="T3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7" t="str">
        <f>VLOOKUP(ventas_starbucks_2025[[#This Row],[canal_compra]],cambio_canal_compra[#All],2,0)</f>
        <v>Entrega domicilio</v>
      </c>
      <c r="V3977" t="s">
        <v>6</v>
      </c>
      <c r="W3977" t="str">
        <f>VLOOKUP(ventas_starbucks_2025[[#This Row],[método_pago]],cambio_metodo_pago[#All],2,0)</f>
        <v>Aplicación móbil</v>
      </c>
      <c r="X3977" t="s">
        <v>7</v>
      </c>
      <c r="Y3977">
        <v>0</v>
      </c>
      <c r="Z3977" t="str">
        <f>VLOOKUP(ventas_starbucks_2025[[#This Row],[promoción_aplicada5]],promocion_cambiar[#All],2,0)</f>
        <v>Ninguna</v>
      </c>
      <c r="AA3977" t="s">
        <v>17</v>
      </c>
      <c r="AB3977" t="s">
        <v>23</v>
      </c>
      <c r="AC3977" t="s">
        <v>24</v>
      </c>
      <c r="AD3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77">
        <v>11.5</v>
      </c>
      <c r="AF3977">
        <v>4</v>
      </c>
      <c r="AG3977">
        <v>17</v>
      </c>
      <c r="AH3977">
        <v>15</v>
      </c>
    </row>
    <row r="3978" spans="1:34" x14ac:dyDescent="0.25">
      <c r="A3978" s="3" t="s">
        <v>4053</v>
      </c>
      <c r="B3978" s="1">
        <v>45755</v>
      </c>
      <c r="C3978" s="23">
        <f t="shared" si="310"/>
        <v>8</v>
      </c>
      <c r="D3978" s="23">
        <f t="shared" si="311"/>
        <v>2</v>
      </c>
      <c r="E3978" s="23" t="str">
        <f t="shared" si="312"/>
        <v>martes</v>
      </c>
      <c r="F3978" s="23">
        <f t="shared" si="313"/>
        <v>4</v>
      </c>
      <c r="G3978" s="23" t="str">
        <f t="shared" si="314"/>
        <v>abril</v>
      </c>
      <c r="H3978" s="2">
        <v>0.76180555555555551</v>
      </c>
      <c r="I3978" t="s">
        <v>26</v>
      </c>
      <c r="J3978" t="str">
        <f>VLOOKUP(ventas_starbucks_2025[[#This Row],[sucursal]],cambio_sucursal[#All],2,0)</f>
        <v>Sucursal San Lorenzo 47</v>
      </c>
      <c r="K3978" t="s">
        <v>13</v>
      </c>
      <c r="L3978" t="s">
        <v>14</v>
      </c>
      <c r="M3978" t="s">
        <v>4</v>
      </c>
      <c r="N3978" t="str">
        <f>IFERROR(VLOOKUP(ventas_starbucks_2025[[#This Row],[tamaño_sucio]],cambio_tamaño[#All],2,0),"Tamaño único")</f>
        <v>Tamaño único</v>
      </c>
      <c r="O3978">
        <v>5</v>
      </c>
      <c r="P3978">
        <v>2145.5500000000002</v>
      </c>
      <c r="Q3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78">
        <v>10727.75</v>
      </c>
      <c r="S3978" t="s">
        <v>31</v>
      </c>
      <c r="T3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78" t="str">
        <f>VLOOKUP(ventas_starbucks_2025[[#This Row],[canal_compra]],cambio_canal_compra[#All],2,0)</f>
        <v>Entrega domicilio</v>
      </c>
      <c r="V3978" t="s">
        <v>6</v>
      </c>
      <c r="W3978" t="str">
        <f>VLOOKUP(ventas_starbucks_2025[[#This Row],[método_pago]],cambio_metodo_pago[#All],2,0)</f>
        <v>Aplicación móbil</v>
      </c>
      <c r="X3978" t="s">
        <v>22</v>
      </c>
      <c r="Y3978">
        <v>0</v>
      </c>
      <c r="Z3978" t="str">
        <f>VLOOKUP(ventas_starbucks_2025[[#This Row],[promoción_aplicada5]],promocion_cambiar[#All],2,0)</f>
        <v>Ninguna</v>
      </c>
      <c r="AA3978" t="s">
        <v>17</v>
      </c>
      <c r="AB3978" t="s">
        <v>23</v>
      </c>
      <c r="AC3978" t="s">
        <v>10</v>
      </c>
      <c r="AD3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78">
        <v>14.6</v>
      </c>
      <c r="AF3978">
        <v>5</v>
      </c>
      <c r="AG3978">
        <v>46</v>
      </c>
      <c r="AH3978">
        <v>41</v>
      </c>
    </row>
    <row r="3979" spans="1:34" x14ac:dyDescent="0.25">
      <c r="A3979" s="3" t="s">
        <v>4054</v>
      </c>
      <c r="B3979" s="1">
        <v>45746</v>
      </c>
      <c r="C3979" s="23">
        <f t="shared" si="310"/>
        <v>30</v>
      </c>
      <c r="D3979" s="23">
        <f t="shared" si="311"/>
        <v>7</v>
      </c>
      <c r="E3979" s="1" t="str">
        <f t="shared" si="312"/>
        <v>domingo</v>
      </c>
      <c r="F3979" s="23">
        <f t="shared" si="313"/>
        <v>3</v>
      </c>
      <c r="G3979" s="1" t="str">
        <f t="shared" si="314"/>
        <v>marzo</v>
      </c>
      <c r="H3979" s="2">
        <v>0.2986111111111111</v>
      </c>
      <c r="I3979" t="s">
        <v>26</v>
      </c>
      <c r="J3979" t="str">
        <f>VLOOKUP(ventas_starbucks_2025[[#This Row],[sucursal]],cambio_sucursal[#All],2,0)</f>
        <v>Sucursal San Lorenzo 47</v>
      </c>
      <c r="K3979" t="s">
        <v>89</v>
      </c>
      <c r="L3979" t="s">
        <v>90</v>
      </c>
      <c r="M3979" t="s">
        <v>4</v>
      </c>
      <c r="N3979" t="str">
        <f>IFERROR(VLOOKUP(ventas_starbucks_2025[[#This Row],[tamaño_sucio]],cambio_tamaño[#All],2,0),"Tamaño único")</f>
        <v>Tamaño único</v>
      </c>
      <c r="O3979">
        <v>2</v>
      </c>
      <c r="P3979">
        <v>1523.34</v>
      </c>
      <c r="Q3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9">
        <v>3046.68</v>
      </c>
      <c r="S3979" t="s">
        <v>5</v>
      </c>
      <c r="T3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9" t="str">
        <f>VLOOKUP(ventas_starbucks_2025[[#This Row],[canal_compra]],cambio_canal_compra[#All],2,0)</f>
        <v>En tienda</v>
      </c>
      <c r="V3979" t="s">
        <v>40</v>
      </c>
      <c r="W3979" t="str">
        <f>VLOOKUP(ventas_starbucks_2025[[#This Row],[método_pago]],cambio_metodo_pago[#All],2,0)</f>
        <v>Efectivo</v>
      </c>
      <c r="X3979" t="s">
        <v>7</v>
      </c>
      <c r="Y3979">
        <v>10</v>
      </c>
      <c r="Z3979" t="str">
        <f>VLOOKUP(ventas_starbucks_2025[[#This Row],[promoción_aplicada5]],promocion_cambiar[#All],2,0)</f>
        <v>Ninguna</v>
      </c>
      <c r="AA3979" t="s">
        <v>17</v>
      </c>
      <c r="AB3979" t="s">
        <v>23</v>
      </c>
      <c r="AC3979" t="s">
        <v>41</v>
      </c>
      <c r="AD3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79">
        <v>6.5</v>
      </c>
      <c r="AF3979">
        <v>4</v>
      </c>
      <c r="AG3979">
        <v>21</v>
      </c>
      <c r="AH3979">
        <v>19</v>
      </c>
    </row>
    <row r="3980" spans="1:34" x14ac:dyDescent="0.25">
      <c r="A3980" s="3" t="s">
        <v>4055</v>
      </c>
      <c r="B3980" s="1">
        <v>45749</v>
      </c>
      <c r="C3980" s="23">
        <f t="shared" si="310"/>
        <v>2</v>
      </c>
      <c r="D3980" s="23">
        <f t="shared" si="311"/>
        <v>3</v>
      </c>
      <c r="E3980" s="1" t="str">
        <f t="shared" si="312"/>
        <v>miércoles</v>
      </c>
      <c r="F3980" s="23">
        <f t="shared" si="313"/>
        <v>4</v>
      </c>
      <c r="G3980" s="1" t="str">
        <f t="shared" si="314"/>
        <v>abril</v>
      </c>
      <c r="H3980" s="2">
        <v>0.74027777777777781</v>
      </c>
      <c r="I3980" t="s">
        <v>1</v>
      </c>
      <c r="J3980" t="str">
        <f>VLOOKUP(ventas_starbucks_2025[[#This Row],[sucursal]],cambio_sucursal[#All],2,0)</f>
        <v>Sucursal Nueva Córdoba</v>
      </c>
      <c r="K3980" t="s">
        <v>13</v>
      </c>
      <c r="L3980" t="s">
        <v>14</v>
      </c>
      <c r="M3980" t="s">
        <v>4</v>
      </c>
      <c r="N3980" t="str">
        <f>IFERROR(VLOOKUP(ventas_starbucks_2025[[#This Row],[tamaño_sucio]],cambio_tamaño[#All],2,0),"Tamaño único")</f>
        <v>Tamaño único</v>
      </c>
      <c r="O3980">
        <v>1</v>
      </c>
      <c r="P3980">
        <v>1792.37</v>
      </c>
      <c r="Q3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0">
        <v>1792.37</v>
      </c>
      <c r="S3980" t="s">
        <v>5</v>
      </c>
      <c r="T3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0" t="str">
        <f>VLOOKUP(ventas_starbucks_2025[[#This Row],[canal_compra]],cambio_canal_compra[#All],2,0)</f>
        <v>En tienda</v>
      </c>
      <c r="V3980" t="s">
        <v>16</v>
      </c>
      <c r="W3980" t="str">
        <f>VLOOKUP(ventas_starbucks_2025[[#This Row],[método_pago]],cambio_metodo_pago[#All],2,0)</f>
        <v>Tarjeta</v>
      </c>
      <c r="X3980" t="s">
        <v>7</v>
      </c>
      <c r="Y3980">
        <v>15</v>
      </c>
      <c r="Z3980" t="str">
        <f>VLOOKUP(ventas_starbucks_2025[[#This Row],[promoción_aplicada5]],promocion_cambiar[#All],2,0)</f>
        <v>2x1</v>
      </c>
      <c r="AA3980" t="s">
        <v>51</v>
      </c>
      <c r="AB3980" t="s">
        <v>29</v>
      </c>
      <c r="AC3980" t="s">
        <v>41</v>
      </c>
      <c r="AD3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80">
        <v>13.3</v>
      </c>
      <c r="AF3980">
        <v>4</v>
      </c>
      <c r="AG3980">
        <v>32</v>
      </c>
      <c r="AH3980">
        <v>31</v>
      </c>
    </row>
    <row r="3981" spans="1:34" x14ac:dyDescent="0.25">
      <c r="A3981" s="3" t="s">
        <v>4056</v>
      </c>
      <c r="B3981" s="1">
        <v>45745</v>
      </c>
      <c r="C3981" s="23">
        <f t="shared" si="310"/>
        <v>29</v>
      </c>
      <c r="D3981" s="23">
        <f t="shared" si="311"/>
        <v>6</v>
      </c>
      <c r="E3981" s="23" t="str">
        <f t="shared" si="312"/>
        <v>sábado</v>
      </c>
      <c r="F3981" s="23">
        <f t="shared" si="313"/>
        <v>3</v>
      </c>
      <c r="G3981" s="23" t="str">
        <f t="shared" si="314"/>
        <v>marzo</v>
      </c>
      <c r="H3981" s="2">
        <v>0.44791666666666669</v>
      </c>
      <c r="I3981" t="s">
        <v>1</v>
      </c>
      <c r="J3981" t="str">
        <f>VLOOKUP(ventas_starbucks_2025[[#This Row],[sucursal]],cambio_sucursal[#All],2,0)</f>
        <v>Sucursal Nueva Córdoba</v>
      </c>
      <c r="K3981" t="s">
        <v>38</v>
      </c>
      <c r="L3981" t="s">
        <v>39</v>
      </c>
      <c r="M3981" t="s">
        <v>4</v>
      </c>
      <c r="N3981" t="str">
        <f>IFERROR(VLOOKUP(ventas_starbucks_2025[[#This Row],[tamaño_sucio]],cambio_tamaño[#All],2,0),"Tamaño único")</f>
        <v>Tamaño único</v>
      </c>
      <c r="O3981">
        <v>2</v>
      </c>
      <c r="P3981">
        <v>1059.9100000000001</v>
      </c>
      <c r="Q3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1">
        <v>2119.8200000000002</v>
      </c>
      <c r="S3981" t="s">
        <v>5</v>
      </c>
      <c r="T3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1" t="str">
        <f>VLOOKUP(ventas_starbucks_2025[[#This Row],[canal_compra]],cambio_canal_compra[#All],2,0)</f>
        <v>En tienda</v>
      </c>
      <c r="V3981" t="s">
        <v>40</v>
      </c>
      <c r="W3981" t="str">
        <f>VLOOKUP(ventas_starbucks_2025[[#This Row],[método_pago]],cambio_metodo_pago[#All],2,0)</f>
        <v>Efectivo</v>
      </c>
      <c r="X3981" t="s">
        <v>7</v>
      </c>
      <c r="Y3981">
        <v>15</v>
      </c>
      <c r="Z3981" t="str">
        <f>VLOOKUP(ventas_starbucks_2025[[#This Row],[promoción_aplicada5]],promocion_cambiar[#All],2,0)</f>
        <v>Ninguna</v>
      </c>
      <c r="AA3981" t="s">
        <v>17</v>
      </c>
      <c r="AB3981" t="s">
        <v>29</v>
      </c>
      <c r="AC3981" t="s">
        <v>41</v>
      </c>
      <c r="AD3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81">
        <v>6.6</v>
      </c>
      <c r="AF3981">
        <v>1</v>
      </c>
      <c r="AG3981">
        <v>12</v>
      </c>
      <c r="AH3981">
        <v>10</v>
      </c>
    </row>
    <row r="3982" spans="1:34" x14ac:dyDescent="0.25">
      <c r="A3982" s="3" t="s">
        <v>4057</v>
      </c>
      <c r="B3982" s="1">
        <v>45731</v>
      </c>
      <c r="C3982" s="23">
        <f t="shared" si="310"/>
        <v>15</v>
      </c>
      <c r="D3982" s="23">
        <f t="shared" si="311"/>
        <v>6</v>
      </c>
      <c r="E3982" s="23" t="str">
        <f t="shared" si="312"/>
        <v>sábado</v>
      </c>
      <c r="F3982" s="23">
        <f t="shared" si="313"/>
        <v>3</v>
      </c>
      <c r="G3982" s="23" t="str">
        <f t="shared" si="314"/>
        <v>marzo</v>
      </c>
      <c r="H3982" s="2">
        <v>0.59375</v>
      </c>
      <c r="I3982" t="s">
        <v>1</v>
      </c>
      <c r="J3982" t="str">
        <f>VLOOKUP(ventas_starbucks_2025[[#This Row],[sucursal]],cambio_sucursal[#All],2,0)</f>
        <v>Sucursal Nueva Córdoba</v>
      </c>
      <c r="K3982" t="s">
        <v>300</v>
      </c>
      <c r="L3982" t="s">
        <v>44</v>
      </c>
      <c r="M3982" t="s">
        <v>62</v>
      </c>
      <c r="N3982" t="str">
        <f>IFERROR(VLOOKUP(ventas_starbucks_2025[[#This Row],[tamaño_sucio]],cambio_tamaño[#All],2,0),"Tamaño único")</f>
        <v>Extra-Grande</v>
      </c>
      <c r="O3982">
        <v>4</v>
      </c>
      <c r="P3982">
        <v>1392.36</v>
      </c>
      <c r="Q3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2">
        <v>5569.44</v>
      </c>
      <c r="S3982" t="s">
        <v>15</v>
      </c>
      <c r="T3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82" t="str">
        <f>VLOOKUP(ventas_starbucks_2025[[#This Row],[canal_compra]],cambio_canal_compra[#All],2,0)</f>
        <v>Para llevar</v>
      </c>
      <c r="V3982" t="s">
        <v>16</v>
      </c>
      <c r="W3982" t="str">
        <f>VLOOKUP(ventas_starbucks_2025[[#This Row],[método_pago]],cambio_metodo_pago[#All],2,0)</f>
        <v>Tarjeta</v>
      </c>
      <c r="X3982" t="s">
        <v>7</v>
      </c>
      <c r="Y3982">
        <v>15</v>
      </c>
      <c r="Z3982" t="str">
        <f>VLOOKUP(ventas_starbucks_2025[[#This Row],[promoción_aplicada5]],promocion_cambiar[#All],2,0)</f>
        <v>Ninguna</v>
      </c>
      <c r="AA3982" t="s">
        <v>17</v>
      </c>
      <c r="AB3982" t="s">
        <v>18</v>
      </c>
      <c r="AC3982" t="s">
        <v>41</v>
      </c>
      <c r="AD3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82">
        <v>12.6</v>
      </c>
      <c r="AF3982">
        <v>5</v>
      </c>
      <c r="AG3982">
        <v>20</v>
      </c>
      <c r="AH3982">
        <v>16</v>
      </c>
    </row>
    <row r="3983" spans="1:34" x14ac:dyDescent="0.25">
      <c r="A3983" s="3" t="s">
        <v>4058</v>
      </c>
      <c r="B3983" s="1">
        <v>45670</v>
      </c>
      <c r="C3983" s="23">
        <f t="shared" si="310"/>
        <v>13</v>
      </c>
      <c r="D3983" s="23">
        <f t="shared" si="311"/>
        <v>1</v>
      </c>
      <c r="E3983" s="23" t="str">
        <f t="shared" si="312"/>
        <v>lunes</v>
      </c>
      <c r="F3983" s="23">
        <f t="shared" si="313"/>
        <v>1</v>
      </c>
      <c r="G3983" s="23" t="str">
        <f t="shared" si="314"/>
        <v>enero</v>
      </c>
      <c r="H3983" s="2">
        <v>0.84027777777777779</v>
      </c>
      <c r="I3983" t="s">
        <v>26</v>
      </c>
      <c r="J3983" t="str">
        <f>VLOOKUP(ventas_starbucks_2025[[#This Row],[sucursal]],cambio_sucursal[#All],2,0)</f>
        <v>Sucursal San Lorenzo 47</v>
      </c>
      <c r="K3983" t="s">
        <v>82</v>
      </c>
      <c r="L3983" t="s">
        <v>28</v>
      </c>
      <c r="M3983" t="s">
        <v>4</v>
      </c>
      <c r="N3983" t="str">
        <f>IFERROR(VLOOKUP(ventas_starbucks_2025[[#This Row],[tamaño_sucio]],cambio_tamaño[#All],2,0),"Tamaño único")</f>
        <v>Tamaño único</v>
      </c>
      <c r="O3983">
        <v>2</v>
      </c>
      <c r="P3983">
        <v>2504.46</v>
      </c>
      <c r="Q3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83">
        <v>5008.92</v>
      </c>
      <c r="S3983" t="s">
        <v>15</v>
      </c>
      <c r="T3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83" t="str">
        <f>VLOOKUP(ventas_starbucks_2025[[#This Row],[canal_compra]],cambio_canal_compra[#All],2,0)</f>
        <v>Para llevar</v>
      </c>
      <c r="V3983" t="s">
        <v>16</v>
      </c>
      <c r="W3983" t="str">
        <f>VLOOKUP(ventas_starbucks_2025[[#This Row],[método_pago]],cambio_metodo_pago[#All],2,0)</f>
        <v>Tarjeta</v>
      </c>
      <c r="X3983" t="s">
        <v>7</v>
      </c>
      <c r="Y3983">
        <v>0</v>
      </c>
      <c r="Z3983" t="str">
        <f>VLOOKUP(ventas_starbucks_2025[[#This Row],[promoción_aplicada5]],promocion_cambiar[#All],2,0)</f>
        <v>Ninguna</v>
      </c>
      <c r="AA3983" t="s">
        <v>17</v>
      </c>
      <c r="AB3983" t="s">
        <v>9</v>
      </c>
      <c r="AC3983" t="s">
        <v>24</v>
      </c>
      <c r="AD3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83">
        <v>7.9</v>
      </c>
      <c r="AF3983">
        <v>3</v>
      </c>
      <c r="AG3983">
        <v>48</v>
      </c>
      <c r="AH3983">
        <v>46</v>
      </c>
    </row>
    <row r="3984" spans="1:34" x14ac:dyDescent="0.25">
      <c r="A3984" s="3" t="s">
        <v>4059</v>
      </c>
      <c r="B3984" s="1">
        <v>45728</v>
      </c>
      <c r="C3984" s="23">
        <f t="shared" si="310"/>
        <v>12</v>
      </c>
      <c r="D3984" s="23">
        <f t="shared" si="311"/>
        <v>3</v>
      </c>
      <c r="E3984" s="23" t="str">
        <f t="shared" si="312"/>
        <v>miércoles</v>
      </c>
      <c r="F3984" s="23">
        <f t="shared" si="313"/>
        <v>3</v>
      </c>
      <c r="G3984" s="23" t="str">
        <f t="shared" si="314"/>
        <v>marzo</v>
      </c>
      <c r="H3984" s="2">
        <v>0.46111111111111114</v>
      </c>
      <c r="I3984" t="s">
        <v>1</v>
      </c>
      <c r="J3984" t="str">
        <f>VLOOKUP(ventas_starbucks_2025[[#This Row],[sucursal]],cambio_sucursal[#All],2,0)</f>
        <v>Sucursal Nueva Córdoba</v>
      </c>
      <c r="K3984" t="s">
        <v>82</v>
      </c>
      <c r="L3984" t="s">
        <v>28</v>
      </c>
      <c r="M3984" t="s">
        <v>4</v>
      </c>
      <c r="N3984" t="str">
        <f>IFERROR(VLOOKUP(ventas_starbucks_2025[[#This Row],[tamaño_sucio]],cambio_tamaño[#All],2,0),"Tamaño único")</f>
        <v>Tamaño único</v>
      </c>
      <c r="O3984">
        <v>5</v>
      </c>
      <c r="P3984">
        <v>2266.1</v>
      </c>
      <c r="Q3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84">
        <v>11330.5</v>
      </c>
      <c r="S3984" t="s">
        <v>5</v>
      </c>
      <c r="T3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84" t="str">
        <f>VLOOKUP(ventas_starbucks_2025[[#This Row],[canal_compra]],cambio_canal_compra[#All],2,0)</f>
        <v>En tienda</v>
      </c>
      <c r="V3984" t="s">
        <v>6</v>
      </c>
      <c r="W3984" t="str">
        <f>VLOOKUP(ventas_starbucks_2025[[#This Row],[método_pago]],cambio_metodo_pago[#All],2,0)</f>
        <v>Aplicación móbil</v>
      </c>
      <c r="X3984" t="s">
        <v>22</v>
      </c>
      <c r="Y3984">
        <v>0</v>
      </c>
      <c r="Z3984" t="str">
        <f>VLOOKUP(ventas_starbucks_2025[[#This Row],[promoción_aplicada5]],promocion_cambiar[#All],2,0)</f>
        <v>Ninguna</v>
      </c>
      <c r="AA3984" t="s">
        <v>17</v>
      </c>
      <c r="AB3984" t="s">
        <v>52</v>
      </c>
      <c r="AC3984" t="s">
        <v>41</v>
      </c>
      <c r="AD3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84">
        <v>3.9</v>
      </c>
      <c r="AF3984">
        <v>4</v>
      </c>
      <c r="AG3984">
        <v>24</v>
      </c>
      <c r="AH3984">
        <v>19</v>
      </c>
    </row>
    <row r="3985" spans="1:34" x14ac:dyDescent="0.25">
      <c r="A3985" s="3" t="s">
        <v>4060</v>
      </c>
      <c r="B3985" s="1">
        <v>45674</v>
      </c>
      <c r="C3985" s="23">
        <f t="shared" si="310"/>
        <v>17</v>
      </c>
      <c r="D3985" s="23">
        <f t="shared" si="311"/>
        <v>5</v>
      </c>
      <c r="E3985" s="23" t="str">
        <f t="shared" si="312"/>
        <v>viernes</v>
      </c>
      <c r="F3985" s="23">
        <f t="shared" si="313"/>
        <v>1</v>
      </c>
      <c r="G3985" s="23" t="str">
        <f t="shared" si="314"/>
        <v>enero</v>
      </c>
      <c r="H3985" s="2">
        <v>0.66805555555555551</v>
      </c>
      <c r="I3985" t="s">
        <v>12</v>
      </c>
      <c r="J3985" t="str">
        <f>VLOOKUP(ventas_starbucks_2025[[#This Row],[sucursal]],cambio_sucursal[#All],2,0)</f>
        <v>Sucursal Córdoba Shopping</v>
      </c>
      <c r="K3985" t="s">
        <v>74</v>
      </c>
      <c r="L3985" t="s">
        <v>70</v>
      </c>
      <c r="M3985" t="s">
        <v>62</v>
      </c>
      <c r="N3985" t="str">
        <f>IFERROR(VLOOKUP(ventas_starbucks_2025[[#This Row],[tamaño_sucio]],cambio_tamaño[#All],2,0),"Tamaño único")</f>
        <v>Extra-Grande</v>
      </c>
      <c r="O3985">
        <v>2</v>
      </c>
      <c r="P3985">
        <v>1457.11</v>
      </c>
      <c r="Q3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5">
        <v>2914.22</v>
      </c>
      <c r="S3985" t="s">
        <v>31</v>
      </c>
      <c r="T3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5" t="str">
        <f>VLOOKUP(ventas_starbucks_2025[[#This Row],[canal_compra]],cambio_canal_compra[#All],2,0)</f>
        <v>Entrega domicilio</v>
      </c>
      <c r="V3985" t="s">
        <v>16</v>
      </c>
      <c r="W3985" t="str">
        <f>VLOOKUP(ventas_starbucks_2025[[#This Row],[método_pago]],cambio_metodo_pago[#All],2,0)</f>
        <v>Tarjeta</v>
      </c>
      <c r="X3985" t="s">
        <v>7</v>
      </c>
      <c r="Y3985">
        <v>0</v>
      </c>
      <c r="Z3985" t="str">
        <f>VLOOKUP(ventas_starbucks_2025[[#This Row],[promoción_aplicada5]],promocion_cambiar[#All],2,0)</f>
        <v>Ninguna</v>
      </c>
      <c r="AA3985" t="s">
        <v>17</v>
      </c>
      <c r="AB3985" t="s">
        <v>52</v>
      </c>
      <c r="AC3985" t="s">
        <v>41</v>
      </c>
      <c r="AD3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85">
        <v>13.8</v>
      </c>
      <c r="AF3985">
        <v>2</v>
      </c>
      <c r="AG3985">
        <v>18</v>
      </c>
      <c r="AH3985">
        <v>16</v>
      </c>
    </row>
    <row r="3986" spans="1:34" x14ac:dyDescent="0.25">
      <c r="A3986" s="3" t="s">
        <v>4061</v>
      </c>
      <c r="B3986" s="1">
        <v>45702</v>
      </c>
      <c r="C3986" s="23">
        <f t="shared" si="310"/>
        <v>14</v>
      </c>
      <c r="D3986" s="23">
        <f t="shared" si="311"/>
        <v>5</v>
      </c>
      <c r="E3986" s="23" t="str">
        <f t="shared" si="312"/>
        <v>viernes</v>
      </c>
      <c r="F3986" s="23">
        <f t="shared" si="313"/>
        <v>2</v>
      </c>
      <c r="G3986" s="23" t="str">
        <f t="shared" si="314"/>
        <v>febrero</v>
      </c>
      <c r="H3986" s="2">
        <v>0.37708333333333333</v>
      </c>
      <c r="I3986" t="s">
        <v>12</v>
      </c>
      <c r="J3986" t="str">
        <f>VLOOKUP(ventas_starbucks_2025[[#This Row],[sucursal]],cambio_sucursal[#All],2,0)</f>
        <v>Sucursal Córdoba Shopping</v>
      </c>
      <c r="K3986" t="s">
        <v>173</v>
      </c>
      <c r="L3986" t="s">
        <v>35</v>
      </c>
      <c r="M3986" t="s">
        <v>4</v>
      </c>
      <c r="N3986" t="str">
        <f>IFERROR(VLOOKUP(ventas_starbucks_2025[[#This Row],[tamaño_sucio]],cambio_tamaño[#All],2,0),"Tamaño único")</f>
        <v>Tamaño único</v>
      </c>
      <c r="O3986">
        <v>5</v>
      </c>
      <c r="P3986">
        <v>1199.49</v>
      </c>
      <c r="Q3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6">
        <v>5997.45</v>
      </c>
      <c r="S3986" t="s">
        <v>5</v>
      </c>
      <c r="T3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86" t="str">
        <f>VLOOKUP(ventas_starbucks_2025[[#This Row],[canal_compra]],cambio_canal_compra[#All],2,0)</f>
        <v>En tienda</v>
      </c>
      <c r="V3986" t="s">
        <v>6</v>
      </c>
      <c r="W3986" t="str">
        <f>VLOOKUP(ventas_starbucks_2025[[#This Row],[método_pago]],cambio_metodo_pago[#All],2,0)</f>
        <v>Aplicación móbil</v>
      </c>
      <c r="X3986" t="s">
        <v>7</v>
      </c>
      <c r="Y3986">
        <v>15</v>
      </c>
      <c r="Z3986" t="str">
        <f>VLOOKUP(ventas_starbucks_2025[[#This Row],[promoción_aplicada5]],promocion_cambiar[#All],2,0)</f>
        <v>Combo</v>
      </c>
      <c r="AA3986" t="s">
        <v>8</v>
      </c>
      <c r="AB3986" t="s">
        <v>18</v>
      </c>
      <c r="AC3986" t="s">
        <v>10</v>
      </c>
      <c r="AD3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86">
        <v>11.4</v>
      </c>
      <c r="AF3986">
        <v>1</v>
      </c>
      <c r="AG3986">
        <v>13</v>
      </c>
      <c r="AH3986">
        <v>8</v>
      </c>
    </row>
    <row r="3987" spans="1:34" x14ac:dyDescent="0.25">
      <c r="A3987" s="3" t="s">
        <v>4062</v>
      </c>
      <c r="B3987" s="1">
        <v>45737</v>
      </c>
      <c r="C3987" s="23">
        <f t="shared" si="310"/>
        <v>21</v>
      </c>
      <c r="D3987" s="23">
        <f t="shared" si="311"/>
        <v>5</v>
      </c>
      <c r="E3987" s="1" t="str">
        <f t="shared" si="312"/>
        <v>viernes</v>
      </c>
      <c r="F3987" s="23">
        <f t="shared" si="313"/>
        <v>3</v>
      </c>
      <c r="G3987" s="1" t="str">
        <f t="shared" si="314"/>
        <v>marzo</v>
      </c>
      <c r="H3987" s="2">
        <v>0.77708333333333335</v>
      </c>
      <c r="I3987" t="s">
        <v>26</v>
      </c>
      <c r="J3987" t="str">
        <f>VLOOKUP(ventas_starbucks_2025[[#This Row],[sucursal]],cambio_sucursal[#All],2,0)</f>
        <v>Sucursal San Lorenzo 47</v>
      </c>
      <c r="K3987" t="s">
        <v>13</v>
      </c>
      <c r="L3987" t="s">
        <v>14</v>
      </c>
      <c r="M3987" t="s">
        <v>4</v>
      </c>
      <c r="N3987" t="str">
        <f>IFERROR(VLOOKUP(ventas_starbucks_2025[[#This Row],[tamaño_sucio]],cambio_tamaño[#All],2,0),"Tamaño único")</f>
        <v>Tamaño único</v>
      </c>
      <c r="O3987">
        <v>4</v>
      </c>
      <c r="P3987">
        <v>1618.23</v>
      </c>
      <c r="Q3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7">
        <v>6472.92</v>
      </c>
      <c r="S3987" t="s">
        <v>31</v>
      </c>
      <c r="T3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87" t="str">
        <f>VLOOKUP(ventas_starbucks_2025[[#This Row],[canal_compra]],cambio_canal_compra[#All],2,0)</f>
        <v>Entrega domicilio</v>
      </c>
      <c r="V3987" t="s">
        <v>16</v>
      </c>
      <c r="W3987" t="str">
        <f>VLOOKUP(ventas_starbucks_2025[[#This Row],[método_pago]],cambio_metodo_pago[#All],2,0)</f>
        <v>Tarjeta</v>
      </c>
      <c r="X3987" t="s">
        <v>7</v>
      </c>
      <c r="Y3987">
        <v>10</v>
      </c>
      <c r="Z3987" t="str">
        <f>VLOOKUP(ventas_starbucks_2025[[#This Row],[promoción_aplicada5]],promocion_cambiar[#All],2,0)</f>
        <v>Combo</v>
      </c>
      <c r="AA3987" t="s">
        <v>8</v>
      </c>
      <c r="AB3987" t="s">
        <v>18</v>
      </c>
      <c r="AC3987" t="s">
        <v>41</v>
      </c>
      <c r="AD3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87">
        <v>7.1</v>
      </c>
      <c r="AF3987">
        <v>3</v>
      </c>
      <c r="AG3987">
        <v>21</v>
      </c>
      <c r="AH3987">
        <v>17</v>
      </c>
    </row>
    <row r="3988" spans="1:34" x14ac:dyDescent="0.25">
      <c r="A3988" s="3" t="s">
        <v>4063</v>
      </c>
      <c r="B3988" s="1">
        <v>45669</v>
      </c>
      <c r="C3988" s="23">
        <f t="shared" si="310"/>
        <v>12</v>
      </c>
      <c r="D3988" s="23">
        <f t="shared" si="311"/>
        <v>7</v>
      </c>
      <c r="E3988" s="1" t="str">
        <f t="shared" si="312"/>
        <v>domingo</v>
      </c>
      <c r="F3988" s="23">
        <f t="shared" si="313"/>
        <v>1</v>
      </c>
      <c r="G3988" s="1" t="str">
        <f t="shared" si="314"/>
        <v>enero</v>
      </c>
      <c r="H3988" s="2">
        <v>0.78819444444444442</v>
      </c>
      <c r="I3988" t="s">
        <v>12</v>
      </c>
      <c r="J3988" t="str">
        <f>VLOOKUP(ventas_starbucks_2025[[#This Row],[sucursal]],cambio_sucursal[#All],2,0)</f>
        <v>Sucursal Córdoba Shopping</v>
      </c>
      <c r="K3988" t="s">
        <v>48</v>
      </c>
      <c r="L3988" t="s">
        <v>49</v>
      </c>
      <c r="M3988" t="s">
        <v>62</v>
      </c>
      <c r="N3988" t="str">
        <f>IFERROR(VLOOKUP(ventas_starbucks_2025[[#This Row],[tamaño_sucio]],cambio_tamaño[#All],2,0),"Tamaño único")</f>
        <v>Extra-Grande</v>
      </c>
      <c r="O3988">
        <v>1</v>
      </c>
      <c r="P3988">
        <v>1781.53</v>
      </c>
      <c r="Q3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8">
        <v>1781.53</v>
      </c>
      <c r="S3988" t="s">
        <v>15</v>
      </c>
      <c r="T3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8" t="str">
        <f>VLOOKUP(ventas_starbucks_2025[[#This Row],[canal_compra]],cambio_canal_compra[#All],2,0)</f>
        <v>Para llevar</v>
      </c>
      <c r="V3988" t="s">
        <v>6</v>
      </c>
      <c r="W3988" t="str">
        <f>VLOOKUP(ventas_starbucks_2025[[#This Row],[método_pago]],cambio_metodo_pago[#All],2,0)</f>
        <v>Aplicación móbil</v>
      </c>
      <c r="X3988" t="s">
        <v>7</v>
      </c>
      <c r="Y3988">
        <v>15</v>
      </c>
      <c r="Z3988" t="str">
        <f>VLOOKUP(ventas_starbucks_2025[[#This Row],[promoción_aplicada5]],promocion_cambiar[#All],2,0)</f>
        <v>Combo</v>
      </c>
      <c r="AA3988" t="s">
        <v>8</v>
      </c>
      <c r="AB3988" t="s">
        <v>23</v>
      </c>
      <c r="AC3988" t="s">
        <v>41</v>
      </c>
      <c r="AD3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88">
        <v>12</v>
      </c>
      <c r="AF3988">
        <v>3</v>
      </c>
      <c r="AG3988">
        <v>44</v>
      </c>
      <c r="AH3988">
        <v>43</v>
      </c>
    </row>
    <row r="3989" spans="1:34" x14ac:dyDescent="0.25">
      <c r="A3989" s="3" t="s">
        <v>4064</v>
      </c>
      <c r="B3989" s="1">
        <v>45687</v>
      </c>
      <c r="C3989" s="23">
        <f t="shared" si="310"/>
        <v>30</v>
      </c>
      <c r="D3989" s="23">
        <f t="shared" si="311"/>
        <v>4</v>
      </c>
      <c r="E3989" s="23" t="str">
        <f t="shared" si="312"/>
        <v>jueves</v>
      </c>
      <c r="F3989" s="23">
        <f t="shared" si="313"/>
        <v>1</v>
      </c>
      <c r="G3989" s="23" t="str">
        <f t="shared" si="314"/>
        <v>enero</v>
      </c>
      <c r="H3989" s="2">
        <v>0.58263888888888893</v>
      </c>
      <c r="I3989" t="s">
        <v>1</v>
      </c>
      <c r="J3989" t="str">
        <f>VLOOKUP(ventas_starbucks_2025[[#This Row],[sucursal]],cambio_sucursal[#All],2,0)</f>
        <v>Sucursal Nueva Córdoba</v>
      </c>
      <c r="K3989" t="s">
        <v>74</v>
      </c>
      <c r="L3989" t="s">
        <v>70</v>
      </c>
      <c r="M3989" t="s">
        <v>62</v>
      </c>
      <c r="N3989" t="str">
        <f>IFERROR(VLOOKUP(ventas_starbucks_2025[[#This Row],[tamaño_sucio]],cambio_tamaño[#All],2,0),"Tamaño único")</f>
        <v>Extra-Grande</v>
      </c>
      <c r="O3989">
        <v>2</v>
      </c>
      <c r="P3989">
        <v>1855.62</v>
      </c>
      <c r="Q3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9">
        <v>3711.24</v>
      </c>
      <c r="S3989" t="s">
        <v>31</v>
      </c>
      <c r="T3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9" t="str">
        <f>VLOOKUP(ventas_starbucks_2025[[#This Row],[canal_compra]],cambio_canal_compra[#All],2,0)</f>
        <v>Entrega domicilio</v>
      </c>
      <c r="V3989" t="s">
        <v>6</v>
      </c>
      <c r="W3989" t="str">
        <f>VLOOKUP(ventas_starbucks_2025[[#This Row],[método_pago]],cambio_metodo_pago[#All],2,0)</f>
        <v>Aplicación móbil</v>
      </c>
      <c r="X3989" t="s">
        <v>22</v>
      </c>
      <c r="Y3989">
        <v>0</v>
      </c>
      <c r="Z3989" t="str">
        <f>VLOOKUP(ventas_starbucks_2025[[#This Row],[promoción_aplicada5]],promocion_cambiar[#All],2,0)</f>
        <v>2x1</v>
      </c>
      <c r="AA3989" t="s">
        <v>51</v>
      </c>
      <c r="AB3989" t="s">
        <v>23</v>
      </c>
      <c r="AC3989" t="s">
        <v>10</v>
      </c>
      <c r="AD3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89">
        <v>11.2</v>
      </c>
      <c r="AF3989">
        <v>3</v>
      </c>
      <c r="AG3989">
        <v>12</v>
      </c>
      <c r="AH3989">
        <v>10</v>
      </c>
    </row>
    <row r="3990" spans="1:34" x14ac:dyDescent="0.25">
      <c r="A3990" s="3" t="s">
        <v>4065</v>
      </c>
      <c r="B3990" s="1">
        <v>45687</v>
      </c>
      <c r="C3990" s="23">
        <f t="shared" si="310"/>
        <v>30</v>
      </c>
      <c r="D3990" s="23">
        <f t="shared" si="311"/>
        <v>4</v>
      </c>
      <c r="E3990" s="1" t="str">
        <f t="shared" si="312"/>
        <v>jueves</v>
      </c>
      <c r="F3990" s="23">
        <f t="shared" si="313"/>
        <v>1</v>
      </c>
      <c r="G3990" s="1" t="str">
        <f t="shared" si="314"/>
        <v>enero</v>
      </c>
      <c r="H3990" s="2">
        <v>0.73055555555555551</v>
      </c>
      <c r="I3990" t="s">
        <v>26</v>
      </c>
      <c r="J3990" t="str">
        <f>VLOOKUP(ventas_starbucks_2025[[#This Row],[sucursal]],cambio_sucursal[#All],2,0)</f>
        <v>Sucursal San Lorenzo 47</v>
      </c>
      <c r="K3990" t="s">
        <v>48</v>
      </c>
      <c r="L3990" t="s">
        <v>49</v>
      </c>
      <c r="M3990" t="s">
        <v>55</v>
      </c>
      <c r="N3990" t="str">
        <f>IFERROR(VLOOKUP(ventas_starbucks_2025[[#This Row],[tamaño_sucio]],cambio_tamaño[#All],2,0),"Tamaño único")</f>
        <v>Pequeño</v>
      </c>
      <c r="O3990">
        <v>5</v>
      </c>
      <c r="P3990">
        <v>1982.63</v>
      </c>
      <c r="Q3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0">
        <v>9913.15</v>
      </c>
      <c r="S3990" t="s">
        <v>31</v>
      </c>
      <c r="T3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90" t="str">
        <f>VLOOKUP(ventas_starbucks_2025[[#This Row],[canal_compra]],cambio_canal_compra[#All],2,0)</f>
        <v>Entrega domicilio</v>
      </c>
      <c r="V3990" t="s">
        <v>6</v>
      </c>
      <c r="W3990" t="str">
        <f>VLOOKUP(ventas_starbucks_2025[[#This Row],[método_pago]],cambio_metodo_pago[#All],2,0)</f>
        <v>Aplicación móbil</v>
      </c>
      <c r="X3990" t="s">
        <v>7</v>
      </c>
      <c r="Y3990">
        <v>15</v>
      </c>
      <c r="Z3990" t="str">
        <f>VLOOKUP(ventas_starbucks_2025[[#This Row],[promoción_aplicada5]],promocion_cambiar[#All],2,0)</f>
        <v>2x1</v>
      </c>
      <c r="AA3990" t="s">
        <v>51</v>
      </c>
      <c r="AB3990" t="s">
        <v>23</v>
      </c>
      <c r="AC3990" t="s">
        <v>24</v>
      </c>
      <c r="AD3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90">
        <v>4.4000000000000004</v>
      </c>
      <c r="AF3990">
        <v>4</v>
      </c>
      <c r="AG3990">
        <v>29</v>
      </c>
      <c r="AH3990">
        <v>24</v>
      </c>
    </row>
    <row r="3991" spans="1:34" x14ac:dyDescent="0.25">
      <c r="A3991" s="3" t="s">
        <v>4066</v>
      </c>
      <c r="B3991" s="1">
        <v>45674</v>
      </c>
      <c r="C3991" s="23">
        <f t="shared" si="310"/>
        <v>17</v>
      </c>
      <c r="D3991" s="23">
        <f t="shared" si="311"/>
        <v>5</v>
      </c>
      <c r="E3991" s="1" t="str">
        <f t="shared" si="312"/>
        <v>viernes</v>
      </c>
      <c r="F3991" s="23">
        <f t="shared" si="313"/>
        <v>1</v>
      </c>
      <c r="G3991" s="1" t="str">
        <f t="shared" si="314"/>
        <v>enero</v>
      </c>
      <c r="H3991" s="2">
        <v>0.33263888888888887</v>
      </c>
      <c r="I3991" t="s">
        <v>57</v>
      </c>
      <c r="J3991" t="str">
        <f>VLOOKUP(ventas_starbucks_2025[[#This Row],[sucursal]],cambio_sucursal[#All],2,0)</f>
        <v>Sucursal Avda Colón</v>
      </c>
      <c r="K3991" t="s">
        <v>89</v>
      </c>
      <c r="L3991" t="s">
        <v>90</v>
      </c>
      <c r="M3991" t="s">
        <v>4</v>
      </c>
      <c r="N3991" t="str">
        <f>IFERROR(VLOOKUP(ventas_starbucks_2025[[#This Row],[tamaño_sucio]],cambio_tamaño[#All],2,0),"Tamaño único")</f>
        <v>Tamaño único</v>
      </c>
      <c r="O3991">
        <v>1</v>
      </c>
      <c r="P3991">
        <v>1436.81</v>
      </c>
      <c r="Q3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1">
        <v>1436.81</v>
      </c>
      <c r="S3991" t="s">
        <v>15</v>
      </c>
      <c r="T3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1" t="str">
        <f>VLOOKUP(ventas_starbucks_2025[[#This Row],[canal_compra]],cambio_canal_compra[#All],2,0)</f>
        <v>Para llevar</v>
      </c>
      <c r="V3991" t="s">
        <v>40</v>
      </c>
      <c r="W3991" t="str">
        <f>VLOOKUP(ventas_starbucks_2025[[#This Row],[método_pago]],cambio_metodo_pago[#All],2,0)</f>
        <v>Efectivo</v>
      </c>
      <c r="X3991" t="s">
        <v>7</v>
      </c>
      <c r="Y3991">
        <v>10</v>
      </c>
      <c r="Z3991" t="str">
        <f>VLOOKUP(ventas_starbucks_2025[[#This Row],[promoción_aplicada5]],promocion_cambiar[#All],2,0)</f>
        <v>Hora Feliz</v>
      </c>
      <c r="AA3991" t="s">
        <v>36</v>
      </c>
      <c r="AB3991" t="s">
        <v>9</v>
      </c>
      <c r="AC3991" t="s">
        <v>41</v>
      </c>
      <c r="AD3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91">
        <v>6.6</v>
      </c>
      <c r="AF3991">
        <v>5</v>
      </c>
      <c r="AG3991">
        <v>22</v>
      </c>
      <c r="AH3991">
        <v>21</v>
      </c>
    </row>
    <row r="3992" spans="1:34" x14ac:dyDescent="0.25">
      <c r="A3992" s="3" t="s">
        <v>4067</v>
      </c>
      <c r="B3992" s="1">
        <v>45671</v>
      </c>
      <c r="C3992" s="23">
        <f t="shared" si="310"/>
        <v>14</v>
      </c>
      <c r="D3992" s="23">
        <f t="shared" si="311"/>
        <v>2</v>
      </c>
      <c r="E3992" s="23" t="str">
        <f t="shared" si="312"/>
        <v>martes</v>
      </c>
      <c r="F3992" s="23">
        <f t="shared" si="313"/>
        <v>1</v>
      </c>
      <c r="G3992" s="23" t="str">
        <f t="shared" si="314"/>
        <v>enero</v>
      </c>
      <c r="H3992" s="2">
        <v>0.58402777777777781</v>
      </c>
      <c r="I3992" t="s">
        <v>12</v>
      </c>
      <c r="J3992" t="str">
        <f>VLOOKUP(ventas_starbucks_2025[[#This Row],[sucursal]],cambio_sucursal[#All],2,0)</f>
        <v>Sucursal Córdoba Shopping</v>
      </c>
      <c r="K3992" t="s">
        <v>2</v>
      </c>
      <c r="L3992" t="s">
        <v>3</v>
      </c>
      <c r="M3992" t="s">
        <v>4</v>
      </c>
      <c r="N3992" t="str">
        <f>IFERROR(VLOOKUP(ventas_starbucks_2025[[#This Row],[tamaño_sucio]],cambio_tamaño[#All],2,0),"Tamaño único")</f>
        <v>Tamaño único</v>
      </c>
      <c r="O3992">
        <v>3</v>
      </c>
      <c r="P3992">
        <v>3138.76</v>
      </c>
      <c r="Q3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992">
        <v>9416.2800000000007</v>
      </c>
      <c r="S3992" t="s">
        <v>31</v>
      </c>
      <c r="T3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92" t="str">
        <f>VLOOKUP(ventas_starbucks_2025[[#This Row],[canal_compra]],cambio_canal_compra[#All],2,0)</f>
        <v>Entrega domicilio</v>
      </c>
      <c r="V3992" t="s">
        <v>40</v>
      </c>
      <c r="W3992" t="str">
        <f>VLOOKUP(ventas_starbucks_2025[[#This Row],[método_pago]],cambio_metodo_pago[#All],2,0)</f>
        <v>Efectivo</v>
      </c>
      <c r="X3992" t="s">
        <v>22</v>
      </c>
      <c r="Y3992">
        <v>0</v>
      </c>
      <c r="Z3992" t="str">
        <f>VLOOKUP(ventas_starbucks_2025[[#This Row],[promoción_aplicada5]],promocion_cambiar[#All],2,0)</f>
        <v>Hora Feliz</v>
      </c>
      <c r="AA3992" t="s">
        <v>36</v>
      </c>
      <c r="AB3992" t="s">
        <v>9</v>
      </c>
      <c r="AC3992" t="s">
        <v>24</v>
      </c>
      <c r="AD3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92">
        <v>9.8000000000000007</v>
      </c>
      <c r="AF3992">
        <v>3</v>
      </c>
      <c r="AG3992">
        <v>10</v>
      </c>
      <c r="AH3992">
        <v>7</v>
      </c>
    </row>
    <row r="3993" spans="1:34" x14ac:dyDescent="0.25">
      <c r="A3993" s="3" t="s">
        <v>4068</v>
      </c>
      <c r="B3993" s="1">
        <v>45697</v>
      </c>
      <c r="C3993" s="23">
        <f t="shared" si="310"/>
        <v>9</v>
      </c>
      <c r="D3993" s="23">
        <f t="shared" si="311"/>
        <v>7</v>
      </c>
      <c r="E3993" s="23" t="str">
        <f t="shared" si="312"/>
        <v>domingo</v>
      </c>
      <c r="F3993" s="23">
        <f t="shared" si="313"/>
        <v>2</v>
      </c>
      <c r="G3993" s="23" t="str">
        <f t="shared" si="314"/>
        <v>febrero</v>
      </c>
      <c r="H3993" s="2">
        <v>0.44374999999999998</v>
      </c>
      <c r="I3993" t="s">
        <v>26</v>
      </c>
      <c r="J3993" t="str">
        <f>VLOOKUP(ventas_starbucks_2025[[#This Row],[sucursal]],cambio_sucursal[#All],2,0)</f>
        <v>Sucursal San Lorenzo 47</v>
      </c>
      <c r="K3993" t="s">
        <v>82</v>
      </c>
      <c r="L3993" t="s">
        <v>28</v>
      </c>
      <c r="M3993" t="s">
        <v>4</v>
      </c>
      <c r="N3993" t="str">
        <f>IFERROR(VLOOKUP(ventas_starbucks_2025[[#This Row],[tamaño_sucio]],cambio_tamaño[#All],2,0),"Tamaño único")</f>
        <v>Tamaño único</v>
      </c>
      <c r="O3993">
        <v>1</v>
      </c>
      <c r="P3993">
        <v>2828.54</v>
      </c>
      <c r="Q3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93">
        <v>2828.54</v>
      </c>
      <c r="S3993" t="s">
        <v>5</v>
      </c>
      <c r="T3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3" t="str">
        <f>VLOOKUP(ventas_starbucks_2025[[#This Row],[canal_compra]],cambio_canal_compra[#All],2,0)</f>
        <v>En tienda</v>
      </c>
      <c r="V3993" t="s">
        <v>6</v>
      </c>
      <c r="W3993" t="str">
        <f>VLOOKUP(ventas_starbucks_2025[[#This Row],[método_pago]],cambio_metodo_pago[#All],2,0)</f>
        <v>Aplicación móbil</v>
      </c>
      <c r="X3993" t="s">
        <v>22</v>
      </c>
      <c r="Y3993">
        <v>0</v>
      </c>
      <c r="Z3993" t="str">
        <f>VLOOKUP(ventas_starbucks_2025[[#This Row],[promoción_aplicada5]],promocion_cambiar[#All],2,0)</f>
        <v>Ninguna</v>
      </c>
      <c r="AA3993" t="s">
        <v>17</v>
      </c>
      <c r="AB3993" t="s">
        <v>52</v>
      </c>
      <c r="AC3993" t="s">
        <v>41</v>
      </c>
      <c r="AD3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93">
        <v>7.1</v>
      </c>
      <c r="AF3993">
        <v>1</v>
      </c>
      <c r="AG3993">
        <v>26</v>
      </c>
      <c r="AH3993">
        <v>25</v>
      </c>
    </row>
    <row r="3994" spans="1:34" x14ac:dyDescent="0.25">
      <c r="A3994" s="3" t="s">
        <v>4069</v>
      </c>
      <c r="B3994" s="1">
        <v>45712</v>
      </c>
      <c r="C3994" s="23">
        <f t="shared" si="310"/>
        <v>24</v>
      </c>
      <c r="D3994" s="23">
        <f t="shared" si="311"/>
        <v>1</v>
      </c>
      <c r="E3994" s="23" t="str">
        <f t="shared" si="312"/>
        <v>lunes</v>
      </c>
      <c r="F3994" s="23">
        <f t="shared" si="313"/>
        <v>2</v>
      </c>
      <c r="G3994" s="23" t="str">
        <f t="shared" si="314"/>
        <v>febrero</v>
      </c>
      <c r="H3994" s="2">
        <v>0.5444444444444444</v>
      </c>
      <c r="I3994" t="s">
        <v>1</v>
      </c>
      <c r="J3994" t="str">
        <f>VLOOKUP(ventas_starbucks_2025[[#This Row],[sucursal]],cambio_sucursal[#All],2,0)</f>
        <v>Sucursal Nueva Córdoba</v>
      </c>
      <c r="K3994" t="s">
        <v>205</v>
      </c>
      <c r="L3994" t="s">
        <v>70</v>
      </c>
      <c r="M3994" t="s">
        <v>55</v>
      </c>
      <c r="N3994" t="str">
        <f>IFERROR(VLOOKUP(ventas_starbucks_2025[[#This Row],[tamaño_sucio]],cambio_tamaño[#All],2,0),"Tamaño único")</f>
        <v>Pequeño</v>
      </c>
      <c r="O3994">
        <v>4</v>
      </c>
      <c r="P3994">
        <v>1728.94</v>
      </c>
      <c r="Q3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4">
        <v>6915.76</v>
      </c>
      <c r="S3994" t="s">
        <v>15</v>
      </c>
      <c r="T3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94" t="str">
        <f>VLOOKUP(ventas_starbucks_2025[[#This Row],[canal_compra]],cambio_canal_compra[#All],2,0)</f>
        <v>Para llevar</v>
      </c>
      <c r="V3994" t="s">
        <v>40</v>
      </c>
      <c r="W3994" t="str">
        <f>VLOOKUP(ventas_starbucks_2025[[#This Row],[método_pago]],cambio_metodo_pago[#All],2,0)</f>
        <v>Efectivo</v>
      </c>
      <c r="X3994" t="s">
        <v>22</v>
      </c>
      <c r="Y3994">
        <v>0</v>
      </c>
      <c r="Z3994" t="str">
        <f>VLOOKUP(ventas_starbucks_2025[[#This Row],[promoción_aplicada5]],promocion_cambiar[#All],2,0)</f>
        <v>Hora Feliz</v>
      </c>
      <c r="AA3994" t="s">
        <v>36</v>
      </c>
      <c r="AB3994" t="s">
        <v>29</v>
      </c>
      <c r="AC3994" t="s">
        <v>24</v>
      </c>
      <c r="AD3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94">
        <v>8.6</v>
      </c>
      <c r="AF3994">
        <v>2</v>
      </c>
      <c r="AG3994">
        <v>37</v>
      </c>
      <c r="AH3994">
        <v>33</v>
      </c>
    </row>
    <row r="3995" spans="1:34" x14ac:dyDescent="0.25">
      <c r="A3995" s="3" t="s">
        <v>4070</v>
      </c>
      <c r="B3995" s="1">
        <v>45674</v>
      </c>
      <c r="C3995" s="23">
        <f t="shared" si="310"/>
        <v>17</v>
      </c>
      <c r="D3995" s="23">
        <f t="shared" si="311"/>
        <v>5</v>
      </c>
      <c r="E3995" s="23" t="str">
        <f t="shared" si="312"/>
        <v>viernes</v>
      </c>
      <c r="F3995" s="23">
        <f t="shared" si="313"/>
        <v>1</v>
      </c>
      <c r="G3995" s="23" t="str">
        <f t="shared" si="314"/>
        <v>enero</v>
      </c>
      <c r="H3995" s="2">
        <v>0.64027777777777772</v>
      </c>
      <c r="I3995" t="s">
        <v>12</v>
      </c>
      <c r="J3995" t="str">
        <f>VLOOKUP(ventas_starbucks_2025[[#This Row],[sucursal]],cambio_sucursal[#All],2,0)</f>
        <v>Sucursal Córdoba Shopping</v>
      </c>
      <c r="K3995" t="s">
        <v>20</v>
      </c>
      <c r="L3995" t="s">
        <v>21</v>
      </c>
      <c r="M3995" t="s">
        <v>4</v>
      </c>
      <c r="N3995" t="str">
        <f>IFERROR(VLOOKUP(ventas_starbucks_2025[[#This Row],[tamaño_sucio]],cambio_tamaño[#All],2,0),"Tamaño único")</f>
        <v>Tamaño único</v>
      </c>
      <c r="O3995">
        <v>4</v>
      </c>
      <c r="P3995">
        <v>741.14</v>
      </c>
      <c r="Q3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995">
        <v>2964.56</v>
      </c>
      <c r="S3995" t="s">
        <v>15</v>
      </c>
      <c r="T3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5" t="str">
        <f>VLOOKUP(ventas_starbucks_2025[[#This Row],[canal_compra]],cambio_canal_compra[#All],2,0)</f>
        <v>Para llevar</v>
      </c>
      <c r="V3995" t="s">
        <v>16</v>
      </c>
      <c r="W3995" t="str">
        <f>VLOOKUP(ventas_starbucks_2025[[#This Row],[método_pago]],cambio_metodo_pago[#All],2,0)</f>
        <v>Tarjeta</v>
      </c>
      <c r="X3995" t="s">
        <v>22</v>
      </c>
      <c r="Y3995">
        <v>0</v>
      </c>
      <c r="Z3995" t="str">
        <f>VLOOKUP(ventas_starbucks_2025[[#This Row],[promoción_aplicada5]],promocion_cambiar[#All],2,0)</f>
        <v>Combo</v>
      </c>
      <c r="AA3995" t="s">
        <v>8</v>
      </c>
      <c r="AB3995" t="s">
        <v>32</v>
      </c>
      <c r="AC3995" t="s">
        <v>24</v>
      </c>
      <c r="AD3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95">
        <v>14</v>
      </c>
      <c r="AF3995">
        <v>5</v>
      </c>
      <c r="AG3995">
        <v>44</v>
      </c>
      <c r="AH3995">
        <v>40</v>
      </c>
    </row>
    <row r="3996" spans="1:34" x14ac:dyDescent="0.25">
      <c r="A3996" s="3" t="s">
        <v>4071</v>
      </c>
      <c r="B3996" s="1">
        <v>45762</v>
      </c>
      <c r="C3996" s="23">
        <f t="shared" si="310"/>
        <v>15</v>
      </c>
      <c r="D3996" s="23">
        <f t="shared" si="311"/>
        <v>2</v>
      </c>
      <c r="E3996" s="23" t="str">
        <f t="shared" si="312"/>
        <v>martes</v>
      </c>
      <c r="F3996" s="23">
        <f t="shared" si="313"/>
        <v>4</v>
      </c>
      <c r="G3996" s="23" t="str">
        <f t="shared" si="314"/>
        <v>abril</v>
      </c>
      <c r="H3996" s="2">
        <v>0.69305555555555554</v>
      </c>
      <c r="I3996" t="s">
        <v>57</v>
      </c>
      <c r="J3996" t="str">
        <f>VLOOKUP(ventas_starbucks_2025[[#This Row],[sucursal]],cambio_sucursal[#All],2,0)</f>
        <v>Sucursal Avda Colón</v>
      </c>
      <c r="K3996" t="s">
        <v>58</v>
      </c>
      <c r="L3996" t="s">
        <v>39</v>
      </c>
      <c r="M3996" t="s">
        <v>4</v>
      </c>
      <c r="N3996" t="str">
        <f>IFERROR(VLOOKUP(ventas_starbucks_2025[[#This Row],[tamaño_sucio]],cambio_tamaño[#All],2,0),"Tamaño único")</f>
        <v>Tamaño único</v>
      </c>
      <c r="O3996">
        <v>3</v>
      </c>
      <c r="P3996">
        <v>1037.06</v>
      </c>
      <c r="Q3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6">
        <v>3111.18</v>
      </c>
      <c r="S3996" t="s">
        <v>31</v>
      </c>
      <c r="T3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6" t="str">
        <f>VLOOKUP(ventas_starbucks_2025[[#This Row],[canal_compra]],cambio_canal_compra[#All],2,0)</f>
        <v>Entrega domicilio</v>
      </c>
      <c r="V3996" t="s">
        <v>16</v>
      </c>
      <c r="W3996" t="str">
        <f>VLOOKUP(ventas_starbucks_2025[[#This Row],[método_pago]],cambio_metodo_pago[#All],2,0)</f>
        <v>Tarjeta</v>
      </c>
      <c r="X3996" t="s">
        <v>7</v>
      </c>
      <c r="Y3996">
        <v>10</v>
      </c>
      <c r="Z3996" t="str">
        <f>VLOOKUP(ventas_starbucks_2025[[#This Row],[promoción_aplicada5]],promocion_cambiar[#All],2,0)</f>
        <v>Ninguna</v>
      </c>
      <c r="AA3996" t="s">
        <v>17</v>
      </c>
      <c r="AB3996" t="s">
        <v>23</v>
      </c>
      <c r="AC3996" t="s">
        <v>41</v>
      </c>
      <c r="AD3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96">
        <v>14.8</v>
      </c>
      <c r="AF3996">
        <v>4</v>
      </c>
      <c r="AG3996">
        <v>23</v>
      </c>
      <c r="AH3996">
        <v>20</v>
      </c>
    </row>
    <row r="3997" spans="1:34" x14ac:dyDescent="0.25">
      <c r="A3997" s="3" t="s">
        <v>4072</v>
      </c>
      <c r="B3997" s="1">
        <v>45725</v>
      </c>
      <c r="C3997" s="23">
        <f t="shared" si="310"/>
        <v>9</v>
      </c>
      <c r="D3997" s="23">
        <f t="shared" si="311"/>
        <v>7</v>
      </c>
      <c r="E3997" s="1" t="str">
        <f t="shared" si="312"/>
        <v>domingo</v>
      </c>
      <c r="F3997" s="23">
        <f t="shared" si="313"/>
        <v>3</v>
      </c>
      <c r="G3997" s="1" t="str">
        <f t="shared" si="314"/>
        <v>marzo</v>
      </c>
      <c r="H3997" s="2">
        <v>0.66874999999999996</v>
      </c>
      <c r="I3997" t="s">
        <v>1</v>
      </c>
      <c r="J3997" t="str">
        <f>VLOOKUP(ventas_starbucks_2025[[#This Row],[sucursal]],cambio_sucursal[#All],2,0)</f>
        <v>Sucursal Nueva Córdoba</v>
      </c>
      <c r="K3997" t="s">
        <v>48</v>
      </c>
      <c r="L3997" t="s">
        <v>49</v>
      </c>
      <c r="M3997" t="s">
        <v>45</v>
      </c>
      <c r="N3997" t="str">
        <f>IFERROR(VLOOKUP(ventas_starbucks_2025[[#This Row],[tamaño_sucio]],cambio_tamaño[#All],2,0),"Tamaño único")</f>
        <v>Grande</v>
      </c>
      <c r="O3997">
        <v>2</v>
      </c>
      <c r="P3997">
        <v>1711.51</v>
      </c>
      <c r="Q3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7">
        <v>3423.02</v>
      </c>
      <c r="S3997" t="s">
        <v>31</v>
      </c>
      <c r="T3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7" t="str">
        <f>VLOOKUP(ventas_starbucks_2025[[#This Row],[canal_compra]],cambio_canal_compra[#All],2,0)</f>
        <v>Entrega domicilio</v>
      </c>
      <c r="V3997" t="s">
        <v>6</v>
      </c>
      <c r="W3997" t="str">
        <f>VLOOKUP(ventas_starbucks_2025[[#This Row],[método_pago]],cambio_metodo_pago[#All],2,0)</f>
        <v>Aplicación móbil</v>
      </c>
      <c r="X3997" t="s">
        <v>22</v>
      </c>
      <c r="Y3997">
        <v>0</v>
      </c>
      <c r="Z3997" t="str">
        <f>VLOOKUP(ventas_starbucks_2025[[#This Row],[promoción_aplicada5]],promocion_cambiar[#All],2,0)</f>
        <v>Combo</v>
      </c>
      <c r="AA3997" t="s">
        <v>8</v>
      </c>
      <c r="AB3997" t="s">
        <v>18</v>
      </c>
      <c r="AC3997" t="s">
        <v>41</v>
      </c>
      <c r="AD3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97">
        <v>3.4</v>
      </c>
      <c r="AF3997">
        <v>2</v>
      </c>
      <c r="AG3997">
        <v>32</v>
      </c>
      <c r="AH3997">
        <v>30</v>
      </c>
    </row>
    <row r="3998" spans="1:34" x14ac:dyDescent="0.25">
      <c r="A3998" s="3" t="s">
        <v>4073</v>
      </c>
      <c r="B3998" s="1">
        <v>45711</v>
      </c>
      <c r="C3998" s="23">
        <f t="shared" si="310"/>
        <v>23</v>
      </c>
      <c r="D3998" s="23">
        <f t="shared" si="311"/>
        <v>7</v>
      </c>
      <c r="E3998" s="1" t="str">
        <f t="shared" si="312"/>
        <v>domingo</v>
      </c>
      <c r="F3998" s="23">
        <f t="shared" si="313"/>
        <v>2</v>
      </c>
      <c r="G3998" s="1" t="str">
        <f t="shared" si="314"/>
        <v>febrero</v>
      </c>
      <c r="H3998" s="2">
        <v>0.75763888888888886</v>
      </c>
      <c r="I3998" t="s">
        <v>12</v>
      </c>
      <c r="J3998" t="str">
        <f>VLOOKUP(ventas_starbucks_2025[[#This Row],[sucursal]],cambio_sucursal[#All],2,0)</f>
        <v>Sucursal Córdoba Shopping</v>
      </c>
      <c r="K3998" t="s">
        <v>327</v>
      </c>
      <c r="L3998" t="s">
        <v>44</v>
      </c>
      <c r="M3998" t="s">
        <v>62</v>
      </c>
      <c r="N3998" t="str">
        <f>IFERROR(VLOOKUP(ventas_starbucks_2025[[#This Row],[tamaño_sucio]],cambio_tamaño[#All],2,0),"Tamaño único")</f>
        <v>Extra-Grande</v>
      </c>
      <c r="O3998">
        <v>2</v>
      </c>
      <c r="P3998">
        <v>1638.96</v>
      </c>
      <c r="Q3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8">
        <v>3277.92</v>
      </c>
      <c r="S3998" t="s">
        <v>15</v>
      </c>
      <c r="T3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8" t="str">
        <f>VLOOKUP(ventas_starbucks_2025[[#This Row],[canal_compra]],cambio_canal_compra[#All],2,0)</f>
        <v>Para llevar</v>
      </c>
      <c r="V3998" t="s">
        <v>40</v>
      </c>
      <c r="W3998" t="str">
        <f>VLOOKUP(ventas_starbucks_2025[[#This Row],[método_pago]],cambio_metodo_pago[#All],2,0)</f>
        <v>Efectivo</v>
      </c>
      <c r="X3998" t="s">
        <v>7</v>
      </c>
      <c r="Y3998">
        <v>10</v>
      </c>
      <c r="Z3998" t="str">
        <f>VLOOKUP(ventas_starbucks_2025[[#This Row],[promoción_aplicada5]],promocion_cambiar[#All],2,0)</f>
        <v>Combo</v>
      </c>
      <c r="AA3998" t="s">
        <v>8</v>
      </c>
      <c r="AB3998" t="s">
        <v>52</v>
      </c>
      <c r="AC3998" t="s">
        <v>24</v>
      </c>
      <c r="AD3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98">
        <v>6.5</v>
      </c>
      <c r="AF3998">
        <v>3</v>
      </c>
      <c r="AG3998">
        <v>27</v>
      </c>
      <c r="AH3998">
        <v>25</v>
      </c>
    </row>
    <row r="3999" spans="1:34" x14ac:dyDescent="0.25">
      <c r="A3999" s="3" t="s">
        <v>4074</v>
      </c>
      <c r="B3999" s="1">
        <v>45742</v>
      </c>
      <c r="C3999" s="23">
        <f t="shared" si="310"/>
        <v>26</v>
      </c>
      <c r="D3999" s="23">
        <f t="shared" si="311"/>
        <v>3</v>
      </c>
      <c r="E3999" s="23" t="str">
        <f t="shared" si="312"/>
        <v>miércoles</v>
      </c>
      <c r="F3999" s="23">
        <f t="shared" si="313"/>
        <v>3</v>
      </c>
      <c r="G3999" s="23" t="str">
        <f t="shared" si="314"/>
        <v>marzo</v>
      </c>
      <c r="H3999" s="2">
        <v>0.57499999999999996</v>
      </c>
      <c r="I3999" t="s">
        <v>57</v>
      </c>
      <c r="J3999" t="str">
        <f>VLOOKUP(ventas_starbucks_2025[[#This Row],[sucursal]],cambio_sucursal[#All],2,0)</f>
        <v>Sucursal Avda Colón</v>
      </c>
      <c r="K3999" t="s">
        <v>48</v>
      </c>
      <c r="L3999" t="s">
        <v>49</v>
      </c>
      <c r="M3999" t="s">
        <v>45</v>
      </c>
      <c r="N3999" t="str">
        <f>IFERROR(VLOOKUP(ventas_starbucks_2025[[#This Row],[tamaño_sucio]],cambio_tamaño[#All],2,0),"Tamaño único")</f>
        <v>Grande</v>
      </c>
      <c r="O3999">
        <v>1</v>
      </c>
      <c r="P3999">
        <v>1864.74</v>
      </c>
      <c r="Q3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9">
        <v>1864.74</v>
      </c>
      <c r="S3999" t="s">
        <v>31</v>
      </c>
      <c r="T3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9" t="str">
        <f>VLOOKUP(ventas_starbucks_2025[[#This Row],[canal_compra]],cambio_canal_compra[#All],2,0)</f>
        <v>Entrega domicilio</v>
      </c>
      <c r="V3999" t="s">
        <v>16</v>
      </c>
      <c r="W3999" t="str">
        <f>VLOOKUP(ventas_starbucks_2025[[#This Row],[método_pago]],cambio_metodo_pago[#All],2,0)</f>
        <v>Tarjeta</v>
      </c>
      <c r="X3999" t="s">
        <v>7</v>
      </c>
      <c r="Y3999">
        <v>15</v>
      </c>
      <c r="Z3999" t="str">
        <f>VLOOKUP(ventas_starbucks_2025[[#This Row],[promoción_aplicada5]],promocion_cambiar[#All],2,0)</f>
        <v>Hora Feliz</v>
      </c>
      <c r="AA3999" t="s">
        <v>36</v>
      </c>
      <c r="AB3999" t="s">
        <v>9</v>
      </c>
      <c r="AC3999" t="s">
        <v>10</v>
      </c>
      <c r="AD3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99">
        <v>6.1</v>
      </c>
      <c r="AF3999">
        <v>3</v>
      </c>
      <c r="AG3999">
        <v>48</v>
      </c>
      <c r="AH3999">
        <v>47</v>
      </c>
    </row>
    <row r="4000" spans="1:34" x14ac:dyDescent="0.25">
      <c r="A4000" s="3" t="s">
        <v>4075</v>
      </c>
      <c r="B4000" s="1">
        <v>45672</v>
      </c>
      <c r="C4000" s="23">
        <f t="shared" si="310"/>
        <v>15</v>
      </c>
      <c r="D4000" s="23">
        <f t="shared" si="311"/>
        <v>3</v>
      </c>
      <c r="E4000" s="1" t="str">
        <f t="shared" si="312"/>
        <v>miércoles</v>
      </c>
      <c r="F4000" s="23">
        <f t="shared" si="313"/>
        <v>1</v>
      </c>
      <c r="G4000" s="1" t="str">
        <f t="shared" si="314"/>
        <v>enero</v>
      </c>
      <c r="H4000" s="2">
        <v>0.67847222222222225</v>
      </c>
      <c r="I4000" t="s">
        <v>26</v>
      </c>
      <c r="J4000" t="str">
        <f>VLOOKUP(ventas_starbucks_2025[[#This Row],[sucursal]],cambio_sucursal[#All],2,0)</f>
        <v>Sucursal San Lorenzo 47</v>
      </c>
      <c r="K4000" t="s">
        <v>137</v>
      </c>
      <c r="L4000" t="s">
        <v>44</v>
      </c>
      <c r="M4000" t="s">
        <v>45</v>
      </c>
      <c r="N4000" t="str">
        <f>IFERROR(VLOOKUP(ventas_starbucks_2025[[#This Row],[tamaño_sucio]],cambio_tamaño[#All],2,0),"Tamaño único")</f>
        <v>Grande</v>
      </c>
      <c r="O4000">
        <v>5</v>
      </c>
      <c r="P4000">
        <v>1514.01</v>
      </c>
      <c r="Q4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0">
        <v>7570.05</v>
      </c>
      <c r="S4000" t="s">
        <v>5</v>
      </c>
      <c r="T4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00" t="str">
        <f>VLOOKUP(ventas_starbucks_2025[[#This Row],[canal_compra]],cambio_canal_compra[#All],2,0)</f>
        <v>En tienda</v>
      </c>
      <c r="V4000" t="s">
        <v>6</v>
      </c>
      <c r="W4000" t="str">
        <f>VLOOKUP(ventas_starbucks_2025[[#This Row],[método_pago]],cambio_metodo_pago[#All],2,0)</f>
        <v>Aplicación móbil</v>
      </c>
      <c r="X4000" t="s">
        <v>22</v>
      </c>
      <c r="Y4000">
        <v>0</v>
      </c>
      <c r="Z4000" t="str">
        <f>VLOOKUP(ventas_starbucks_2025[[#This Row],[promoción_aplicada5]],promocion_cambiar[#All],2,0)</f>
        <v>Ninguna</v>
      </c>
      <c r="AA4000" t="s">
        <v>17</v>
      </c>
      <c r="AB4000" t="s">
        <v>23</v>
      </c>
      <c r="AC4000" t="s">
        <v>24</v>
      </c>
      <c r="AD4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0">
        <v>8.1999999999999993</v>
      </c>
      <c r="AF4000">
        <v>2</v>
      </c>
      <c r="AG4000">
        <v>47</v>
      </c>
      <c r="AH4000">
        <v>42</v>
      </c>
    </row>
    <row r="4001" spans="1:34" x14ac:dyDescent="0.25">
      <c r="A4001" s="3" t="s">
        <v>4076</v>
      </c>
      <c r="B4001" s="1">
        <v>45712</v>
      </c>
      <c r="C4001" s="23">
        <f t="shared" si="310"/>
        <v>24</v>
      </c>
      <c r="D4001" s="23">
        <f t="shared" si="311"/>
        <v>1</v>
      </c>
      <c r="E4001" s="23" t="str">
        <f t="shared" si="312"/>
        <v>lunes</v>
      </c>
      <c r="F4001" s="23">
        <f t="shared" si="313"/>
        <v>2</v>
      </c>
      <c r="G4001" s="23" t="str">
        <f t="shared" si="314"/>
        <v>febrero</v>
      </c>
      <c r="H4001" s="2">
        <v>0.60833333333333328</v>
      </c>
      <c r="I4001" t="s">
        <v>12</v>
      </c>
      <c r="J4001" t="str">
        <f>VLOOKUP(ventas_starbucks_2025[[#This Row],[sucursal]],cambio_sucursal[#All],2,0)</f>
        <v>Sucursal Córdoba Shopping</v>
      </c>
      <c r="K4001" t="s">
        <v>13</v>
      </c>
      <c r="L4001" t="s">
        <v>14</v>
      </c>
      <c r="M4001" t="s">
        <v>4</v>
      </c>
      <c r="N4001" t="str">
        <f>IFERROR(VLOOKUP(ventas_starbucks_2025[[#This Row],[tamaño_sucio]],cambio_tamaño[#All],2,0),"Tamaño único")</f>
        <v>Tamaño único</v>
      </c>
      <c r="O4001">
        <v>4</v>
      </c>
      <c r="P4001">
        <v>1933.11</v>
      </c>
      <c r="Q4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1">
        <v>7732.44</v>
      </c>
      <c r="S4001" t="s">
        <v>15</v>
      </c>
      <c r="T4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01" t="str">
        <f>VLOOKUP(ventas_starbucks_2025[[#This Row],[canal_compra]],cambio_canal_compra[#All],2,0)</f>
        <v>Para llevar</v>
      </c>
      <c r="V4001" t="s">
        <v>6</v>
      </c>
      <c r="W4001" t="str">
        <f>VLOOKUP(ventas_starbucks_2025[[#This Row],[método_pago]],cambio_metodo_pago[#All],2,0)</f>
        <v>Aplicación móbil</v>
      </c>
      <c r="X4001" t="s">
        <v>7</v>
      </c>
      <c r="Y4001">
        <v>15</v>
      </c>
      <c r="Z4001" t="str">
        <f>VLOOKUP(ventas_starbucks_2025[[#This Row],[promoción_aplicada5]],promocion_cambiar[#All],2,0)</f>
        <v>2x1</v>
      </c>
      <c r="AA4001" t="s">
        <v>51</v>
      </c>
      <c r="AB4001" t="s">
        <v>52</v>
      </c>
      <c r="AC4001" t="s">
        <v>10</v>
      </c>
      <c r="AD4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01">
        <v>11.2</v>
      </c>
      <c r="AF4001">
        <v>3</v>
      </c>
      <c r="AG4001">
        <v>29</v>
      </c>
      <c r="AH4001">
        <v>25</v>
      </c>
    </row>
    <row r="4002" spans="1:34" x14ac:dyDescent="0.25">
      <c r="A4002" s="3" t="s">
        <v>4077</v>
      </c>
      <c r="B4002" s="1">
        <v>45723</v>
      </c>
      <c r="C4002" s="23">
        <f t="shared" si="310"/>
        <v>7</v>
      </c>
      <c r="D4002" s="23">
        <f t="shared" si="311"/>
        <v>5</v>
      </c>
      <c r="E4002" s="1" t="str">
        <f t="shared" si="312"/>
        <v>viernes</v>
      </c>
      <c r="F4002" s="23">
        <f t="shared" si="313"/>
        <v>3</v>
      </c>
      <c r="G4002" s="1" t="str">
        <f t="shared" si="314"/>
        <v>marzo</v>
      </c>
      <c r="H4002" s="2">
        <v>0.58125000000000004</v>
      </c>
      <c r="I4002" t="s">
        <v>26</v>
      </c>
      <c r="J4002" t="str">
        <f>VLOOKUP(ventas_starbucks_2025[[#This Row],[sucursal]],cambio_sucursal[#All],2,0)</f>
        <v>Sucursal San Lorenzo 47</v>
      </c>
      <c r="K4002" t="s">
        <v>69</v>
      </c>
      <c r="L4002" t="s">
        <v>70</v>
      </c>
      <c r="M4002" t="s">
        <v>55</v>
      </c>
      <c r="N4002" t="str">
        <f>IFERROR(VLOOKUP(ventas_starbucks_2025[[#This Row],[tamaño_sucio]],cambio_tamaño[#All],2,0),"Tamaño único")</f>
        <v>Pequeño</v>
      </c>
      <c r="O4002">
        <v>3</v>
      </c>
      <c r="P4002">
        <v>1560.08</v>
      </c>
      <c r="Q4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2">
        <v>4680.24</v>
      </c>
      <c r="S4002" t="s">
        <v>5</v>
      </c>
      <c r="T4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2" t="str">
        <f>VLOOKUP(ventas_starbucks_2025[[#This Row],[canal_compra]],cambio_canal_compra[#All],2,0)</f>
        <v>En tienda</v>
      </c>
      <c r="V4002" t="s">
        <v>6</v>
      </c>
      <c r="W4002" t="str">
        <f>VLOOKUP(ventas_starbucks_2025[[#This Row],[método_pago]],cambio_metodo_pago[#All],2,0)</f>
        <v>Aplicación móbil</v>
      </c>
      <c r="X4002" t="s">
        <v>22</v>
      </c>
      <c r="Y4002">
        <v>0</v>
      </c>
      <c r="Z4002" t="str">
        <f>VLOOKUP(ventas_starbucks_2025[[#This Row],[promoción_aplicada5]],promocion_cambiar[#All],2,0)</f>
        <v>2x1</v>
      </c>
      <c r="AA4002" t="s">
        <v>51</v>
      </c>
      <c r="AB4002" t="s">
        <v>29</v>
      </c>
      <c r="AC4002" t="s">
        <v>24</v>
      </c>
      <c r="AD4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02">
        <v>4.5999999999999996</v>
      </c>
      <c r="AF4002">
        <v>4</v>
      </c>
      <c r="AG4002">
        <v>20</v>
      </c>
      <c r="AH4002">
        <v>17</v>
      </c>
    </row>
    <row r="4003" spans="1:34" x14ac:dyDescent="0.25">
      <c r="A4003" s="3" t="s">
        <v>4078</v>
      </c>
      <c r="B4003" s="1">
        <v>45751</v>
      </c>
      <c r="C4003" s="23">
        <f t="shared" si="310"/>
        <v>4</v>
      </c>
      <c r="D4003" s="23">
        <f t="shared" si="311"/>
        <v>5</v>
      </c>
      <c r="E4003" s="23" t="str">
        <f t="shared" si="312"/>
        <v>viernes</v>
      </c>
      <c r="F4003" s="23">
        <f t="shared" si="313"/>
        <v>4</v>
      </c>
      <c r="G4003" s="23" t="str">
        <f t="shared" si="314"/>
        <v>abril</v>
      </c>
      <c r="H4003" s="2">
        <v>0.32083333333333336</v>
      </c>
      <c r="I4003" t="s">
        <v>57</v>
      </c>
      <c r="J4003" t="str">
        <f>VLOOKUP(ventas_starbucks_2025[[#This Row],[sucursal]],cambio_sucursal[#All],2,0)</f>
        <v>Sucursal Avda Colón</v>
      </c>
      <c r="K4003" t="s">
        <v>94</v>
      </c>
      <c r="L4003" t="s">
        <v>70</v>
      </c>
      <c r="M4003" t="s">
        <v>62</v>
      </c>
      <c r="N4003" t="str">
        <f>IFERROR(VLOOKUP(ventas_starbucks_2025[[#This Row],[tamaño_sucio]],cambio_tamaño[#All],2,0),"Tamaño único")</f>
        <v>Extra-Grande</v>
      </c>
      <c r="O4003">
        <v>2</v>
      </c>
      <c r="P4003">
        <v>1809.9</v>
      </c>
      <c r="Q4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3">
        <v>3619.8</v>
      </c>
      <c r="S4003" t="s">
        <v>15</v>
      </c>
      <c r="T4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3" t="str">
        <f>VLOOKUP(ventas_starbucks_2025[[#This Row],[canal_compra]],cambio_canal_compra[#All],2,0)</f>
        <v>Para llevar</v>
      </c>
      <c r="V4003" t="s">
        <v>40</v>
      </c>
      <c r="W4003" t="str">
        <f>VLOOKUP(ventas_starbucks_2025[[#This Row],[método_pago]],cambio_metodo_pago[#All],2,0)</f>
        <v>Efectivo</v>
      </c>
      <c r="X4003" t="s">
        <v>22</v>
      </c>
      <c r="Y4003">
        <v>0</v>
      </c>
      <c r="Z4003" t="str">
        <f>VLOOKUP(ventas_starbucks_2025[[#This Row],[promoción_aplicada5]],promocion_cambiar[#All],2,0)</f>
        <v>2x1</v>
      </c>
      <c r="AA4003" t="s">
        <v>51</v>
      </c>
      <c r="AB4003" t="s">
        <v>18</v>
      </c>
      <c r="AC4003" t="s">
        <v>24</v>
      </c>
      <c r="AD4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3">
        <v>9.8000000000000007</v>
      </c>
      <c r="AF4003">
        <v>1</v>
      </c>
      <c r="AG4003">
        <v>22</v>
      </c>
      <c r="AH4003">
        <v>20</v>
      </c>
    </row>
    <row r="4004" spans="1:34" x14ac:dyDescent="0.25">
      <c r="A4004" s="3" t="s">
        <v>4079</v>
      </c>
      <c r="B4004" s="1">
        <v>45725</v>
      </c>
      <c r="C4004" s="23">
        <f t="shared" si="310"/>
        <v>9</v>
      </c>
      <c r="D4004" s="23">
        <f t="shared" si="311"/>
        <v>7</v>
      </c>
      <c r="E4004" s="23" t="str">
        <f t="shared" si="312"/>
        <v>domingo</v>
      </c>
      <c r="F4004" s="23">
        <f t="shared" si="313"/>
        <v>3</v>
      </c>
      <c r="G4004" s="23" t="str">
        <f t="shared" si="314"/>
        <v>marzo</v>
      </c>
      <c r="H4004" s="2">
        <v>0.85138888888888886</v>
      </c>
      <c r="I4004" t="s">
        <v>1</v>
      </c>
      <c r="J4004" t="str">
        <f>VLOOKUP(ventas_starbucks_2025[[#This Row],[sucursal]],cambio_sucursal[#All],2,0)</f>
        <v>Sucursal Nueva Córdoba</v>
      </c>
      <c r="K4004" t="s">
        <v>200</v>
      </c>
      <c r="L4004" t="s">
        <v>44</v>
      </c>
      <c r="M4004" t="s">
        <v>62</v>
      </c>
      <c r="N4004" t="str">
        <f>IFERROR(VLOOKUP(ventas_starbucks_2025[[#This Row],[tamaño_sucio]],cambio_tamaño[#All],2,0),"Tamaño único")</f>
        <v>Extra-Grande</v>
      </c>
      <c r="O4004">
        <v>1</v>
      </c>
      <c r="P4004">
        <v>1436.58</v>
      </c>
      <c r="Q4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4">
        <v>1436.58</v>
      </c>
      <c r="S4004" t="s">
        <v>15</v>
      </c>
      <c r="T4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4" t="str">
        <f>VLOOKUP(ventas_starbucks_2025[[#This Row],[canal_compra]],cambio_canal_compra[#All],2,0)</f>
        <v>Para llevar</v>
      </c>
      <c r="V4004" t="s">
        <v>16</v>
      </c>
      <c r="W4004" t="str">
        <f>VLOOKUP(ventas_starbucks_2025[[#This Row],[método_pago]],cambio_metodo_pago[#All],2,0)</f>
        <v>Tarjeta</v>
      </c>
      <c r="X4004" t="s">
        <v>7</v>
      </c>
      <c r="Y4004">
        <v>15</v>
      </c>
      <c r="Z4004" t="str">
        <f>VLOOKUP(ventas_starbucks_2025[[#This Row],[promoción_aplicada5]],promocion_cambiar[#All],2,0)</f>
        <v>2x1</v>
      </c>
      <c r="AA4004" t="s">
        <v>51</v>
      </c>
      <c r="AB4004" t="s">
        <v>52</v>
      </c>
      <c r="AC4004" t="s">
        <v>41</v>
      </c>
      <c r="AD4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04">
        <v>14.5</v>
      </c>
      <c r="AF4004">
        <v>4</v>
      </c>
      <c r="AG4004">
        <v>11</v>
      </c>
      <c r="AH4004">
        <v>10</v>
      </c>
    </row>
    <row r="4005" spans="1:34" x14ac:dyDescent="0.25">
      <c r="A4005" s="3" t="s">
        <v>4080</v>
      </c>
      <c r="B4005" s="1">
        <v>45745</v>
      </c>
      <c r="C4005" s="23">
        <f t="shared" si="310"/>
        <v>29</v>
      </c>
      <c r="D4005" s="23">
        <f t="shared" si="311"/>
        <v>6</v>
      </c>
      <c r="E4005" s="23" t="str">
        <f t="shared" si="312"/>
        <v>sábado</v>
      </c>
      <c r="F4005" s="23">
        <f t="shared" si="313"/>
        <v>3</v>
      </c>
      <c r="G4005" s="23" t="str">
        <f t="shared" si="314"/>
        <v>marzo</v>
      </c>
      <c r="H4005" s="2">
        <v>0.31388888888888888</v>
      </c>
      <c r="I4005" t="s">
        <v>57</v>
      </c>
      <c r="J4005" t="str">
        <f>VLOOKUP(ventas_starbucks_2025[[#This Row],[sucursal]],cambio_sucursal[#All],2,0)</f>
        <v>Sucursal Avda Colón</v>
      </c>
      <c r="K4005" t="s">
        <v>209</v>
      </c>
      <c r="L4005" t="s">
        <v>44</v>
      </c>
      <c r="M4005" t="s">
        <v>45</v>
      </c>
      <c r="N4005" t="str">
        <f>IFERROR(VLOOKUP(ventas_starbucks_2025[[#This Row],[tamaño_sucio]],cambio_tamaño[#All],2,0),"Tamaño único")</f>
        <v>Grande</v>
      </c>
      <c r="O4005">
        <v>1</v>
      </c>
      <c r="P4005">
        <v>1707.93</v>
      </c>
      <c r="Q4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5">
        <v>1707.93</v>
      </c>
      <c r="S4005" t="s">
        <v>15</v>
      </c>
      <c r="T4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5" t="str">
        <f>VLOOKUP(ventas_starbucks_2025[[#This Row],[canal_compra]],cambio_canal_compra[#All],2,0)</f>
        <v>Para llevar</v>
      </c>
      <c r="V4005" t="s">
        <v>40</v>
      </c>
      <c r="W4005" t="str">
        <f>VLOOKUP(ventas_starbucks_2025[[#This Row],[método_pago]],cambio_metodo_pago[#All],2,0)</f>
        <v>Efectivo</v>
      </c>
      <c r="X4005" t="s">
        <v>22</v>
      </c>
      <c r="Y4005">
        <v>0</v>
      </c>
      <c r="Z4005" t="str">
        <f>VLOOKUP(ventas_starbucks_2025[[#This Row],[promoción_aplicada5]],promocion_cambiar[#All],2,0)</f>
        <v>Combo</v>
      </c>
      <c r="AA4005" t="s">
        <v>8</v>
      </c>
      <c r="AB4005" t="s">
        <v>9</v>
      </c>
      <c r="AC4005" t="s">
        <v>10</v>
      </c>
      <c r="AD4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5">
        <v>5.7</v>
      </c>
      <c r="AF4005">
        <v>2</v>
      </c>
      <c r="AG4005">
        <v>37</v>
      </c>
      <c r="AH4005">
        <v>36</v>
      </c>
    </row>
    <row r="4006" spans="1:34" x14ac:dyDescent="0.25">
      <c r="A4006" s="3" t="s">
        <v>4081</v>
      </c>
      <c r="B4006" s="1">
        <v>45712</v>
      </c>
      <c r="C4006" s="23">
        <f t="shared" si="310"/>
        <v>24</v>
      </c>
      <c r="D4006" s="23">
        <f t="shared" si="311"/>
        <v>1</v>
      </c>
      <c r="E4006" s="1" t="str">
        <f t="shared" si="312"/>
        <v>lunes</v>
      </c>
      <c r="F4006" s="23">
        <f t="shared" si="313"/>
        <v>2</v>
      </c>
      <c r="G4006" s="1" t="str">
        <f t="shared" si="314"/>
        <v>febrero</v>
      </c>
      <c r="H4006" s="2">
        <v>0.86527777777777781</v>
      </c>
      <c r="I4006" t="s">
        <v>57</v>
      </c>
      <c r="J4006" t="str">
        <f>VLOOKUP(ventas_starbucks_2025[[#This Row],[sucursal]],cambio_sucursal[#All],2,0)</f>
        <v>Sucursal Avda Colón</v>
      </c>
      <c r="K4006" t="s">
        <v>101</v>
      </c>
      <c r="L4006" t="s">
        <v>3</v>
      </c>
      <c r="M4006" t="s">
        <v>4</v>
      </c>
      <c r="N4006" t="str">
        <f>IFERROR(VLOOKUP(ventas_starbucks_2025[[#This Row],[tamaño_sucio]],cambio_tamaño[#All],2,0),"Tamaño único")</f>
        <v>Tamaño único</v>
      </c>
      <c r="O4006">
        <v>4</v>
      </c>
      <c r="P4006">
        <v>2559.29</v>
      </c>
      <c r="Q4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06">
        <v>10237.16</v>
      </c>
      <c r="S4006" t="s">
        <v>31</v>
      </c>
      <c r="T4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06" t="str">
        <f>VLOOKUP(ventas_starbucks_2025[[#This Row],[canal_compra]],cambio_canal_compra[#All],2,0)</f>
        <v>Entrega domicilio</v>
      </c>
      <c r="V4006" t="s">
        <v>16</v>
      </c>
      <c r="W4006" t="str">
        <f>VLOOKUP(ventas_starbucks_2025[[#This Row],[método_pago]],cambio_metodo_pago[#All],2,0)</f>
        <v>Tarjeta</v>
      </c>
      <c r="X4006" t="s">
        <v>7</v>
      </c>
      <c r="Y4006">
        <v>15</v>
      </c>
      <c r="Z4006" t="str">
        <f>VLOOKUP(ventas_starbucks_2025[[#This Row],[promoción_aplicada5]],promocion_cambiar[#All],2,0)</f>
        <v>Ninguna</v>
      </c>
      <c r="AA4006" t="s">
        <v>17</v>
      </c>
      <c r="AB4006" t="s">
        <v>9</v>
      </c>
      <c r="AC4006" t="s">
        <v>10</v>
      </c>
      <c r="AD4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6">
        <v>9.6</v>
      </c>
      <c r="AF4006">
        <v>4</v>
      </c>
      <c r="AG4006">
        <v>26</v>
      </c>
      <c r="AH4006">
        <v>22</v>
      </c>
    </row>
    <row r="4007" spans="1:34" x14ac:dyDescent="0.25">
      <c r="A4007" s="3" t="s">
        <v>4082</v>
      </c>
      <c r="B4007" s="1">
        <v>45718</v>
      </c>
      <c r="C4007" s="23">
        <f t="shared" si="310"/>
        <v>2</v>
      </c>
      <c r="D4007" s="23">
        <f t="shared" si="311"/>
        <v>7</v>
      </c>
      <c r="E4007" s="23" t="str">
        <f t="shared" si="312"/>
        <v>domingo</v>
      </c>
      <c r="F4007" s="23">
        <f t="shared" si="313"/>
        <v>3</v>
      </c>
      <c r="G4007" s="23" t="str">
        <f t="shared" si="314"/>
        <v>marzo</v>
      </c>
      <c r="H4007" s="2">
        <v>0.82986111111111116</v>
      </c>
      <c r="I4007" t="s">
        <v>57</v>
      </c>
      <c r="J4007" t="str">
        <f>VLOOKUP(ventas_starbucks_2025[[#This Row],[sucursal]],cambio_sucursal[#All],2,0)</f>
        <v>Sucursal Avda Colón</v>
      </c>
      <c r="K4007" t="s">
        <v>48</v>
      </c>
      <c r="L4007" t="s">
        <v>49</v>
      </c>
      <c r="M4007" t="s">
        <v>45</v>
      </c>
      <c r="N4007" t="str">
        <f>IFERROR(VLOOKUP(ventas_starbucks_2025[[#This Row],[tamaño_sucio]],cambio_tamaño[#All],2,0),"Tamaño único")</f>
        <v>Grande</v>
      </c>
      <c r="O4007">
        <v>3</v>
      </c>
      <c r="P4007">
        <v>2086.41</v>
      </c>
      <c r="Q4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07">
        <v>6259.23</v>
      </c>
      <c r="S4007" t="s">
        <v>15</v>
      </c>
      <c r="T4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07" t="str">
        <f>VLOOKUP(ventas_starbucks_2025[[#This Row],[canal_compra]],cambio_canal_compra[#All],2,0)</f>
        <v>Para llevar</v>
      </c>
      <c r="V4007" t="s">
        <v>6</v>
      </c>
      <c r="W4007" t="str">
        <f>VLOOKUP(ventas_starbucks_2025[[#This Row],[método_pago]],cambio_metodo_pago[#All],2,0)</f>
        <v>Aplicación móbil</v>
      </c>
      <c r="X4007" t="s">
        <v>22</v>
      </c>
      <c r="Y4007">
        <v>0</v>
      </c>
      <c r="Z4007" t="str">
        <f>VLOOKUP(ventas_starbucks_2025[[#This Row],[promoción_aplicada5]],promocion_cambiar[#All],2,0)</f>
        <v>Combo</v>
      </c>
      <c r="AA4007" t="s">
        <v>8</v>
      </c>
      <c r="AB4007" t="s">
        <v>18</v>
      </c>
      <c r="AC4007" t="s">
        <v>24</v>
      </c>
      <c r="AD4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07">
        <v>3.5</v>
      </c>
      <c r="AF4007">
        <v>5</v>
      </c>
      <c r="AG4007">
        <v>44</v>
      </c>
      <c r="AH4007">
        <v>41</v>
      </c>
    </row>
    <row r="4008" spans="1:34" x14ac:dyDescent="0.25">
      <c r="A4008" s="3" t="s">
        <v>4083</v>
      </c>
      <c r="B4008" s="1">
        <v>45677</v>
      </c>
      <c r="C4008" s="23">
        <f t="shared" si="310"/>
        <v>20</v>
      </c>
      <c r="D4008" s="23">
        <f t="shared" si="311"/>
        <v>1</v>
      </c>
      <c r="E4008" s="23" t="str">
        <f t="shared" si="312"/>
        <v>lunes</v>
      </c>
      <c r="F4008" s="23">
        <f t="shared" si="313"/>
        <v>1</v>
      </c>
      <c r="G4008" s="23" t="str">
        <f t="shared" si="314"/>
        <v>enero</v>
      </c>
      <c r="H4008" s="2">
        <v>0.65138888888888891</v>
      </c>
      <c r="I4008" t="s">
        <v>1</v>
      </c>
      <c r="J4008" t="str">
        <f>VLOOKUP(ventas_starbucks_2025[[#This Row],[sucursal]],cambio_sucursal[#All],2,0)</f>
        <v>Sucursal Nueva Córdoba</v>
      </c>
      <c r="K4008" t="s">
        <v>48</v>
      </c>
      <c r="L4008" t="s">
        <v>49</v>
      </c>
      <c r="M4008" t="s">
        <v>45</v>
      </c>
      <c r="N4008" t="str">
        <f>IFERROR(VLOOKUP(ventas_starbucks_2025[[#This Row],[tamaño_sucio]],cambio_tamaño[#All],2,0),"Tamaño único")</f>
        <v>Grande</v>
      </c>
      <c r="O4008">
        <v>2</v>
      </c>
      <c r="P4008">
        <v>1649.7</v>
      </c>
      <c r="Q4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8">
        <v>3299.4</v>
      </c>
      <c r="S4008" t="s">
        <v>15</v>
      </c>
      <c r="T4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8" t="str">
        <f>VLOOKUP(ventas_starbucks_2025[[#This Row],[canal_compra]],cambio_canal_compra[#All],2,0)</f>
        <v>Para llevar</v>
      </c>
      <c r="V4008" t="s">
        <v>6</v>
      </c>
      <c r="W4008" t="str">
        <f>VLOOKUP(ventas_starbucks_2025[[#This Row],[método_pago]],cambio_metodo_pago[#All],2,0)</f>
        <v>Aplicación móbil</v>
      </c>
      <c r="X4008" t="s">
        <v>7</v>
      </c>
      <c r="Y4008">
        <v>15</v>
      </c>
      <c r="Z4008" t="str">
        <f>VLOOKUP(ventas_starbucks_2025[[#This Row],[promoción_aplicada5]],promocion_cambiar[#All],2,0)</f>
        <v>2x1</v>
      </c>
      <c r="AA4008" t="s">
        <v>51</v>
      </c>
      <c r="AB4008" t="s">
        <v>52</v>
      </c>
      <c r="AC4008" t="s">
        <v>24</v>
      </c>
      <c r="AD4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8">
        <v>5.8</v>
      </c>
      <c r="AF4008">
        <v>5</v>
      </c>
      <c r="AG4008">
        <v>34</v>
      </c>
      <c r="AH4008">
        <v>32</v>
      </c>
    </row>
    <row r="4009" spans="1:34" x14ac:dyDescent="0.25">
      <c r="A4009" s="3" t="s">
        <v>4084</v>
      </c>
      <c r="B4009" s="1">
        <v>45728</v>
      </c>
      <c r="C4009" s="23">
        <f t="shared" si="310"/>
        <v>12</v>
      </c>
      <c r="D4009" s="23">
        <f t="shared" si="311"/>
        <v>3</v>
      </c>
      <c r="E4009" s="23" t="str">
        <f t="shared" si="312"/>
        <v>miércoles</v>
      </c>
      <c r="F4009" s="23">
        <f t="shared" si="313"/>
        <v>3</v>
      </c>
      <c r="G4009" s="23" t="str">
        <f t="shared" si="314"/>
        <v>marzo</v>
      </c>
      <c r="H4009" s="2">
        <v>0.59305555555555556</v>
      </c>
      <c r="I4009" t="s">
        <v>57</v>
      </c>
      <c r="J4009" t="str">
        <f>VLOOKUP(ventas_starbucks_2025[[#This Row],[sucursal]],cambio_sucursal[#All],2,0)</f>
        <v>Sucursal Avda Colón</v>
      </c>
      <c r="K4009" t="s">
        <v>27</v>
      </c>
      <c r="L4009" t="s">
        <v>28</v>
      </c>
      <c r="M4009" t="s">
        <v>4</v>
      </c>
      <c r="N4009" t="str">
        <f>IFERROR(VLOOKUP(ventas_starbucks_2025[[#This Row],[tamaño_sucio]],cambio_tamaño[#All],2,0),"Tamaño único")</f>
        <v>Tamaño único</v>
      </c>
      <c r="O4009">
        <v>5</v>
      </c>
      <c r="P4009">
        <v>2739.91</v>
      </c>
      <c r="Q4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09">
        <v>13699.55</v>
      </c>
      <c r="S4009" t="s">
        <v>15</v>
      </c>
      <c r="T4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09" t="str">
        <f>VLOOKUP(ventas_starbucks_2025[[#This Row],[canal_compra]],cambio_canal_compra[#All],2,0)</f>
        <v>Para llevar</v>
      </c>
      <c r="V4009" t="s">
        <v>6</v>
      </c>
      <c r="W4009" t="str">
        <f>VLOOKUP(ventas_starbucks_2025[[#This Row],[método_pago]],cambio_metodo_pago[#All],2,0)</f>
        <v>Aplicación móbil</v>
      </c>
      <c r="X4009" t="s">
        <v>7</v>
      </c>
      <c r="Y4009">
        <v>0</v>
      </c>
      <c r="Z4009" t="str">
        <f>VLOOKUP(ventas_starbucks_2025[[#This Row],[promoción_aplicada5]],promocion_cambiar[#All],2,0)</f>
        <v>2x1</v>
      </c>
      <c r="AA4009" t="s">
        <v>51</v>
      </c>
      <c r="AB4009" t="s">
        <v>29</v>
      </c>
      <c r="AC4009" t="s">
        <v>24</v>
      </c>
      <c r="AD4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09">
        <v>14.2</v>
      </c>
      <c r="AF4009">
        <v>3</v>
      </c>
      <c r="AG4009">
        <v>32</v>
      </c>
      <c r="AH4009">
        <v>27</v>
      </c>
    </row>
    <row r="4010" spans="1:34" x14ac:dyDescent="0.25">
      <c r="A4010" s="3" t="s">
        <v>4085</v>
      </c>
      <c r="B4010" s="1">
        <v>45762</v>
      </c>
      <c r="C4010" s="23">
        <f t="shared" si="310"/>
        <v>15</v>
      </c>
      <c r="D4010" s="23">
        <f t="shared" si="311"/>
        <v>2</v>
      </c>
      <c r="E4010" s="1" t="str">
        <f t="shared" si="312"/>
        <v>martes</v>
      </c>
      <c r="F4010" s="23">
        <f t="shared" si="313"/>
        <v>4</v>
      </c>
      <c r="G4010" s="1" t="str">
        <f t="shared" si="314"/>
        <v>abril</v>
      </c>
      <c r="H4010" s="2">
        <v>0.5444444444444444</v>
      </c>
      <c r="I4010" t="s">
        <v>12</v>
      </c>
      <c r="J4010" t="str">
        <f>VLOOKUP(ventas_starbucks_2025[[#This Row],[sucursal]],cambio_sucursal[#All],2,0)</f>
        <v>Sucursal Córdoba Shopping</v>
      </c>
      <c r="K4010" t="s">
        <v>20</v>
      </c>
      <c r="L4010" t="s">
        <v>21</v>
      </c>
      <c r="M4010" t="s">
        <v>4</v>
      </c>
      <c r="N4010" t="str">
        <f>IFERROR(VLOOKUP(ventas_starbucks_2025[[#This Row],[tamaño_sucio]],cambio_tamaño[#All],2,0),"Tamaño único")</f>
        <v>Tamaño único</v>
      </c>
      <c r="O4010">
        <v>2</v>
      </c>
      <c r="P4010">
        <v>1129.6500000000001</v>
      </c>
      <c r="Q4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0">
        <v>2259.3000000000002</v>
      </c>
      <c r="S4010" t="s">
        <v>15</v>
      </c>
      <c r="T4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10" t="str">
        <f>VLOOKUP(ventas_starbucks_2025[[#This Row],[canal_compra]],cambio_canal_compra[#All],2,0)</f>
        <v>Para llevar</v>
      </c>
      <c r="V4010" t="s">
        <v>40</v>
      </c>
      <c r="W4010" t="str">
        <f>VLOOKUP(ventas_starbucks_2025[[#This Row],[método_pago]],cambio_metodo_pago[#All],2,0)</f>
        <v>Efectivo</v>
      </c>
      <c r="X4010" t="s">
        <v>7</v>
      </c>
      <c r="Y4010">
        <v>15</v>
      </c>
      <c r="Z4010" t="str">
        <f>VLOOKUP(ventas_starbucks_2025[[#This Row],[promoción_aplicada5]],promocion_cambiar[#All],2,0)</f>
        <v>Combo</v>
      </c>
      <c r="AA4010" t="s">
        <v>8</v>
      </c>
      <c r="AB4010" t="s">
        <v>32</v>
      </c>
      <c r="AC4010" t="s">
        <v>41</v>
      </c>
      <c r="AD4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10">
        <v>8.6</v>
      </c>
      <c r="AF4010">
        <v>4</v>
      </c>
      <c r="AG4010">
        <v>25</v>
      </c>
      <c r="AH4010">
        <v>23</v>
      </c>
    </row>
    <row r="4011" spans="1:34" x14ac:dyDescent="0.25">
      <c r="A4011" s="3" t="s">
        <v>4086</v>
      </c>
      <c r="B4011" s="1">
        <v>45690</v>
      </c>
      <c r="C4011" s="23">
        <f t="shared" si="310"/>
        <v>2</v>
      </c>
      <c r="D4011" s="23">
        <f t="shared" si="311"/>
        <v>7</v>
      </c>
      <c r="E4011" s="23" t="str">
        <f t="shared" si="312"/>
        <v>domingo</v>
      </c>
      <c r="F4011" s="23">
        <f t="shared" si="313"/>
        <v>2</v>
      </c>
      <c r="G4011" s="23" t="str">
        <f t="shared" si="314"/>
        <v>febrero</v>
      </c>
      <c r="H4011" s="2">
        <v>0.50763888888888886</v>
      </c>
      <c r="I4011" t="s">
        <v>26</v>
      </c>
      <c r="J4011" t="str">
        <f>VLOOKUP(ventas_starbucks_2025[[#This Row],[sucursal]],cambio_sucursal[#All],2,0)</f>
        <v>Sucursal San Lorenzo 47</v>
      </c>
      <c r="K4011" t="s">
        <v>58</v>
      </c>
      <c r="L4011" t="s">
        <v>39</v>
      </c>
      <c r="M4011" t="s">
        <v>4</v>
      </c>
      <c r="N4011" t="str">
        <f>IFERROR(VLOOKUP(ventas_starbucks_2025[[#This Row],[tamaño_sucio]],cambio_tamaño[#All],2,0),"Tamaño único")</f>
        <v>Tamaño único</v>
      </c>
      <c r="O4011">
        <v>4</v>
      </c>
      <c r="P4011">
        <v>1558.42</v>
      </c>
      <c r="Q4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1">
        <v>6233.68</v>
      </c>
      <c r="S4011" t="s">
        <v>5</v>
      </c>
      <c r="T4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1" t="str">
        <f>VLOOKUP(ventas_starbucks_2025[[#This Row],[canal_compra]],cambio_canal_compra[#All],2,0)</f>
        <v>En tienda</v>
      </c>
      <c r="V4011" t="s">
        <v>16</v>
      </c>
      <c r="W4011" t="str">
        <f>VLOOKUP(ventas_starbucks_2025[[#This Row],[método_pago]],cambio_metodo_pago[#All],2,0)</f>
        <v>Tarjeta</v>
      </c>
      <c r="X4011" t="s">
        <v>7</v>
      </c>
      <c r="Y4011">
        <v>10</v>
      </c>
      <c r="Z4011" t="str">
        <f>VLOOKUP(ventas_starbucks_2025[[#This Row],[promoción_aplicada5]],promocion_cambiar[#All],2,0)</f>
        <v>2x1</v>
      </c>
      <c r="AA4011" t="s">
        <v>51</v>
      </c>
      <c r="AB4011" t="s">
        <v>23</v>
      </c>
      <c r="AC4011" t="s">
        <v>41</v>
      </c>
      <c r="AD4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11">
        <v>14.3</v>
      </c>
      <c r="AF4011">
        <v>4</v>
      </c>
      <c r="AG4011">
        <v>31</v>
      </c>
      <c r="AH4011">
        <v>27</v>
      </c>
    </row>
    <row r="4012" spans="1:34" x14ac:dyDescent="0.25">
      <c r="A4012" s="3" t="s">
        <v>4087</v>
      </c>
      <c r="B4012" s="1">
        <v>45670</v>
      </c>
      <c r="C4012" s="23">
        <f t="shared" si="310"/>
        <v>13</v>
      </c>
      <c r="D4012" s="23">
        <f t="shared" si="311"/>
        <v>1</v>
      </c>
      <c r="E4012" s="23" t="str">
        <f t="shared" si="312"/>
        <v>lunes</v>
      </c>
      <c r="F4012" s="23">
        <f t="shared" si="313"/>
        <v>1</v>
      </c>
      <c r="G4012" s="23" t="str">
        <f t="shared" si="314"/>
        <v>enero</v>
      </c>
      <c r="H4012" s="2">
        <v>0.57291666666666663</v>
      </c>
      <c r="I4012" t="s">
        <v>12</v>
      </c>
      <c r="J4012" t="str">
        <f>VLOOKUP(ventas_starbucks_2025[[#This Row],[sucursal]],cambio_sucursal[#All],2,0)</f>
        <v>Sucursal Córdoba Shopping</v>
      </c>
      <c r="K4012" t="s">
        <v>94</v>
      </c>
      <c r="L4012" t="s">
        <v>70</v>
      </c>
      <c r="M4012" t="s">
        <v>50</v>
      </c>
      <c r="N4012" t="str">
        <f>IFERROR(VLOOKUP(ventas_starbucks_2025[[#This Row],[tamaño_sucio]],cambio_tamaño[#All],2,0),"Tamaño único")</f>
        <v>Mediano</v>
      </c>
      <c r="O4012">
        <v>2</v>
      </c>
      <c r="P4012">
        <v>1329.77</v>
      </c>
      <c r="Q4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2">
        <v>2659.54</v>
      </c>
      <c r="S4012" t="s">
        <v>31</v>
      </c>
      <c r="T4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12" t="str">
        <f>VLOOKUP(ventas_starbucks_2025[[#This Row],[canal_compra]],cambio_canal_compra[#All],2,0)</f>
        <v>Entrega domicilio</v>
      </c>
      <c r="V4012" t="s">
        <v>6</v>
      </c>
      <c r="W4012" t="str">
        <f>VLOOKUP(ventas_starbucks_2025[[#This Row],[método_pago]],cambio_metodo_pago[#All],2,0)</f>
        <v>Aplicación móbil</v>
      </c>
      <c r="X4012" t="s">
        <v>7</v>
      </c>
      <c r="Y4012">
        <v>10</v>
      </c>
      <c r="Z4012" t="str">
        <f>VLOOKUP(ventas_starbucks_2025[[#This Row],[promoción_aplicada5]],promocion_cambiar[#All],2,0)</f>
        <v>2x1</v>
      </c>
      <c r="AA4012" t="s">
        <v>51</v>
      </c>
      <c r="AB4012" t="s">
        <v>23</v>
      </c>
      <c r="AC4012" t="s">
        <v>41</v>
      </c>
      <c r="AD4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12">
        <v>14.1</v>
      </c>
      <c r="AF4012">
        <v>1</v>
      </c>
      <c r="AG4012">
        <v>30</v>
      </c>
      <c r="AH4012">
        <v>28</v>
      </c>
    </row>
    <row r="4013" spans="1:34" x14ac:dyDescent="0.25">
      <c r="A4013" s="3" t="s">
        <v>4088</v>
      </c>
      <c r="B4013" s="1">
        <v>45726</v>
      </c>
      <c r="C4013" s="23">
        <f t="shared" si="310"/>
        <v>10</v>
      </c>
      <c r="D4013" s="23">
        <f t="shared" si="311"/>
        <v>1</v>
      </c>
      <c r="E4013" s="23" t="str">
        <f t="shared" si="312"/>
        <v>lunes</v>
      </c>
      <c r="F4013" s="23">
        <f t="shared" si="313"/>
        <v>3</v>
      </c>
      <c r="G4013" s="23" t="str">
        <f t="shared" si="314"/>
        <v>marzo</v>
      </c>
      <c r="H4013" s="2">
        <v>0.42916666666666664</v>
      </c>
      <c r="I4013" t="s">
        <v>57</v>
      </c>
      <c r="J4013" t="str">
        <f>VLOOKUP(ventas_starbucks_2025[[#This Row],[sucursal]],cambio_sucursal[#All],2,0)</f>
        <v>Sucursal Avda Colón</v>
      </c>
      <c r="K4013" t="s">
        <v>13</v>
      </c>
      <c r="L4013" t="s">
        <v>14</v>
      </c>
      <c r="M4013" t="s">
        <v>4</v>
      </c>
      <c r="N4013" t="str">
        <f>IFERROR(VLOOKUP(ventas_starbucks_2025[[#This Row],[tamaño_sucio]],cambio_tamaño[#All],2,0),"Tamaño único")</f>
        <v>Tamaño único</v>
      </c>
      <c r="O4013">
        <v>4</v>
      </c>
      <c r="P4013">
        <v>2119.3200000000002</v>
      </c>
      <c r="Q4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13">
        <v>8477.2800000000007</v>
      </c>
      <c r="S4013" t="s">
        <v>5</v>
      </c>
      <c r="T4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3" t="str">
        <f>VLOOKUP(ventas_starbucks_2025[[#This Row],[canal_compra]],cambio_canal_compra[#All],2,0)</f>
        <v>En tienda</v>
      </c>
      <c r="V4013" t="s">
        <v>6</v>
      </c>
      <c r="W4013" t="str">
        <f>VLOOKUP(ventas_starbucks_2025[[#This Row],[método_pago]],cambio_metodo_pago[#All],2,0)</f>
        <v>Aplicación móbil</v>
      </c>
      <c r="X4013" t="s">
        <v>22</v>
      </c>
      <c r="Y4013">
        <v>0</v>
      </c>
      <c r="Z4013" t="str">
        <f>VLOOKUP(ventas_starbucks_2025[[#This Row],[promoción_aplicada5]],promocion_cambiar[#All],2,0)</f>
        <v>Hora Feliz</v>
      </c>
      <c r="AA4013" t="s">
        <v>36</v>
      </c>
      <c r="AB4013" t="s">
        <v>32</v>
      </c>
      <c r="AC4013" t="s">
        <v>41</v>
      </c>
      <c r="AD4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13">
        <v>11.7</v>
      </c>
      <c r="AF4013">
        <v>1</v>
      </c>
      <c r="AG4013">
        <v>40</v>
      </c>
      <c r="AH4013">
        <v>36</v>
      </c>
    </row>
    <row r="4014" spans="1:34" x14ac:dyDescent="0.25">
      <c r="A4014" s="3" t="s">
        <v>4089</v>
      </c>
      <c r="B4014" s="1">
        <v>45706</v>
      </c>
      <c r="C4014" s="23">
        <f t="shared" si="310"/>
        <v>18</v>
      </c>
      <c r="D4014" s="23">
        <f t="shared" si="311"/>
        <v>2</v>
      </c>
      <c r="E4014" s="1" t="str">
        <f t="shared" si="312"/>
        <v>martes</v>
      </c>
      <c r="F4014" s="23">
        <f t="shared" si="313"/>
        <v>2</v>
      </c>
      <c r="G4014" s="1" t="str">
        <f t="shared" si="314"/>
        <v>febrero</v>
      </c>
      <c r="H4014" s="2">
        <v>0.71736111111111112</v>
      </c>
      <c r="I4014" t="s">
        <v>1</v>
      </c>
      <c r="J4014" t="str">
        <f>VLOOKUP(ventas_starbucks_2025[[#This Row],[sucursal]],cambio_sucursal[#All],2,0)</f>
        <v>Sucursal Nueva Córdoba</v>
      </c>
      <c r="K4014" t="s">
        <v>113</v>
      </c>
      <c r="L4014" t="s">
        <v>44</v>
      </c>
      <c r="M4014" t="s">
        <v>45</v>
      </c>
      <c r="N4014" t="str">
        <f>IFERROR(VLOOKUP(ventas_starbucks_2025[[#This Row],[tamaño_sucio]],cambio_tamaño[#All],2,0),"Tamaño único")</f>
        <v>Grande</v>
      </c>
      <c r="O4014">
        <v>1</v>
      </c>
      <c r="P4014">
        <v>1289.1600000000001</v>
      </c>
      <c r="Q4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4">
        <v>1289.1600000000001</v>
      </c>
      <c r="S4014" t="s">
        <v>5</v>
      </c>
      <c r="T4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14" t="str">
        <f>VLOOKUP(ventas_starbucks_2025[[#This Row],[canal_compra]],cambio_canal_compra[#All],2,0)</f>
        <v>En tienda</v>
      </c>
      <c r="V4014" t="s">
        <v>40</v>
      </c>
      <c r="W4014" t="str">
        <f>VLOOKUP(ventas_starbucks_2025[[#This Row],[método_pago]],cambio_metodo_pago[#All],2,0)</f>
        <v>Efectivo</v>
      </c>
      <c r="X4014" t="s">
        <v>22</v>
      </c>
      <c r="Y4014">
        <v>0</v>
      </c>
      <c r="Z4014" t="str">
        <f>VLOOKUP(ventas_starbucks_2025[[#This Row],[promoción_aplicada5]],promocion_cambiar[#All],2,0)</f>
        <v>2x1</v>
      </c>
      <c r="AA4014" t="s">
        <v>51</v>
      </c>
      <c r="AB4014" t="s">
        <v>23</v>
      </c>
      <c r="AC4014" t="s">
        <v>10</v>
      </c>
      <c r="AD4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14">
        <v>6.2</v>
      </c>
      <c r="AF4014">
        <v>4</v>
      </c>
      <c r="AG4014">
        <v>44</v>
      </c>
      <c r="AH4014">
        <v>43</v>
      </c>
    </row>
    <row r="4015" spans="1:34" x14ac:dyDescent="0.25">
      <c r="A4015" s="3" t="s">
        <v>4090</v>
      </c>
      <c r="B4015" s="1">
        <v>45683</v>
      </c>
      <c r="C4015" s="23">
        <f t="shared" si="310"/>
        <v>26</v>
      </c>
      <c r="D4015" s="23">
        <f t="shared" si="311"/>
        <v>7</v>
      </c>
      <c r="E4015" s="23" t="str">
        <f t="shared" si="312"/>
        <v>domingo</v>
      </c>
      <c r="F4015" s="23">
        <f t="shared" si="313"/>
        <v>1</v>
      </c>
      <c r="G4015" s="23" t="str">
        <f t="shared" si="314"/>
        <v>enero</v>
      </c>
      <c r="H4015" s="2">
        <v>0.31527777777777777</v>
      </c>
      <c r="I4015" t="s">
        <v>57</v>
      </c>
      <c r="J4015" t="str">
        <f>VLOOKUP(ventas_starbucks_2025[[#This Row],[sucursal]],cambio_sucursal[#All],2,0)</f>
        <v>Sucursal Avda Colón</v>
      </c>
      <c r="K4015" t="s">
        <v>58</v>
      </c>
      <c r="L4015" t="s">
        <v>39</v>
      </c>
      <c r="M4015" t="s">
        <v>4</v>
      </c>
      <c r="N4015" t="str">
        <f>IFERROR(VLOOKUP(ventas_starbucks_2025[[#This Row],[tamaño_sucio]],cambio_tamaño[#All],2,0),"Tamaño único")</f>
        <v>Tamaño único</v>
      </c>
      <c r="O4015">
        <v>4</v>
      </c>
      <c r="P4015">
        <v>1042.83</v>
      </c>
      <c r="Q4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5">
        <v>4171.32</v>
      </c>
      <c r="S4015" t="s">
        <v>31</v>
      </c>
      <c r="T4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15" t="str">
        <f>VLOOKUP(ventas_starbucks_2025[[#This Row],[canal_compra]],cambio_canal_compra[#All],2,0)</f>
        <v>Entrega domicilio</v>
      </c>
      <c r="V4015" t="s">
        <v>40</v>
      </c>
      <c r="W4015" t="str">
        <f>VLOOKUP(ventas_starbucks_2025[[#This Row],[método_pago]],cambio_metodo_pago[#All],2,0)</f>
        <v>Efectivo</v>
      </c>
      <c r="X4015" t="s">
        <v>22</v>
      </c>
      <c r="Y4015">
        <v>0</v>
      </c>
      <c r="Z4015" t="str">
        <f>VLOOKUP(ventas_starbucks_2025[[#This Row],[promoción_aplicada5]],promocion_cambiar[#All],2,0)</f>
        <v>Ninguna</v>
      </c>
      <c r="AA4015" t="s">
        <v>17</v>
      </c>
      <c r="AB4015" t="s">
        <v>18</v>
      </c>
      <c r="AC4015" t="s">
        <v>24</v>
      </c>
      <c r="AD4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15">
        <v>3.8</v>
      </c>
      <c r="AF4015">
        <v>4</v>
      </c>
      <c r="AG4015">
        <v>22</v>
      </c>
      <c r="AH4015">
        <v>18</v>
      </c>
    </row>
    <row r="4016" spans="1:34" x14ac:dyDescent="0.25">
      <c r="A4016" s="3" t="s">
        <v>4091</v>
      </c>
      <c r="B4016" s="1">
        <v>45693</v>
      </c>
      <c r="C4016" s="23">
        <f t="shared" si="310"/>
        <v>5</v>
      </c>
      <c r="D4016" s="23">
        <f t="shared" si="311"/>
        <v>3</v>
      </c>
      <c r="E4016" s="1" t="str">
        <f t="shared" si="312"/>
        <v>miércoles</v>
      </c>
      <c r="F4016" s="23">
        <f t="shared" si="313"/>
        <v>2</v>
      </c>
      <c r="G4016" s="1" t="str">
        <f t="shared" si="314"/>
        <v>febrero</v>
      </c>
      <c r="H4016" s="2">
        <v>0.59097222222222223</v>
      </c>
      <c r="I4016" t="s">
        <v>26</v>
      </c>
      <c r="J4016" t="str">
        <f>VLOOKUP(ventas_starbucks_2025[[#This Row],[sucursal]],cambio_sucursal[#All],2,0)</f>
        <v>Sucursal San Lorenzo 47</v>
      </c>
      <c r="K4016" t="s">
        <v>101</v>
      </c>
      <c r="L4016" t="s">
        <v>3</v>
      </c>
      <c r="M4016" t="s">
        <v>4</v>
      </c>
      <c r="N4016" t="str">
        <f>IFERROR(VLOOKUP(ventas_starbucks_2025[[#This Row],[tamaño_sucio]],cambio_tamaño[#All],2,0),"Tamaño único")</f>
        <v>Tamaño único</v>
      </c>
      <c r="O4016">
        <v>3</v>
      </c>
      <c r="P4016">
        <v>2806.37</v>
      </c>
      <c r="Q4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16">
        <v>8419.11</v>
      </c>
      <c r="S4016" t="s">
        <v>31</v>
      </c>
      <c r="T4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6" t="str">
        <f>VLOOKUP(ventas_starbucks_2025[[#This Row],[canal_compra]],cambio_canal_compra[#All],2,0)</f>
        <v>Entrega domicilio</v>
      </c>
      <c r="V4016" t="s">
        <v>40</v>
      </c>
      <c r="W4016" t="str">
        <f>VLOOKUP(ventas_starbucks_2025[[#This Row],[método_pago]],cambio_metodo_pago[#All],2,0)</f>
        <v>Efectivo</v>
      </c>
      <c r="X4016" t="s">
        <v>7</v>
      </c>
      <c r="Y4016">
        <v>15</v>
      </c>
      <c r="Z4016" t="str">
        <f>VLOOKUP(ventas_starbucks_2025[[#This Row],[promoción_aplicada5]],promocion_cambiar[#All],2,0)</f>
        <v>Ninguna</v>
      </c>
      <c r="AA4016" t="s">
        <v>17</v>
      </c>
      <c r="AB4016" t="s">
        <v>52</v>
      </c>
      <c r="AC4016" t="s">
        <v>10</v>
      </c>
      <c r="AD4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16">
        <v>2.4</v>
      </c>
      <c r="AF4016">
        <v>3</v>
      </c>
      <c r="AG4016">
        <v>16</v>
      </c>
      <c r="AH4016">
        <v>13</v>
      </c>
    </row>
    <row r="4017" spans="1:34" x14ac:dyDescent="0.25">
      <c r="A4017" s="3" t="s">
        <v>4092</v>
      </c>
      <c r="B4017" s="1">
        <v>45745</v>
      </c>
      <c r="C4017" s="23">
        <f t="shared" si="310"/>
        <v>29</v>
      </c>
      <c r="D4017" s="23">
        <f t="shared" si="311"/>
        <v>6</v>
      </c>
      <c r="E4017" s="1" t="str">
        <f t="shared" si="312"/>
        <v>sábado</v>
      </c>
      <c r="F4017" s="23">
        <f t="shared" si="313"/>
        <v>3</v>
      </c>
      <c r="G4017" s="1" t="str">
        <f t="shared" si="314"/>
        <v>marzo</v>
      </c>
      <c r="H4017" s="2">
        <v>0.60069444444444442</v>
      </c>
      <c r="I4017" t="s">
        <v>57</v>
      </c>
      <c r="J4017" t="str">
        <f>VLOOKUP(ventas_starbucks_2025[[#This Row],[sucursal]],cambio_sucursal[#All],2,0)</f>
        <v>Sucursal Avda Colón</v>
      </c>
      <c r="K4017" t="s">
        <v>48</v>
      </c>
      <c r="L4017" t="s">
        <v>49</v>
      </c>
      <c r="M4017" t="s">
        <v>45</v>
      </c>
      <c r="N4017" t="str">
        <f>IFERROR(VLOOKUP(ventas_starbucks_2025[[#This Row],[tamaño_sucio]],cambio_tamaño[#All],2,0),"Tamaño único")</f>
        <v>Grande</v>
      </c>
      <c r="O4017">
        <v>3</v>
      </c>
      <c r="P4017">
        <v>2018.75</v>
      </c>
      <c r="Q4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17">
        <v>6056.25</v>
      </c>
      <c r="S4017" t="s">
        <v>15</v>
      </c>
      <c r="T4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7" t="str">
        <f>VLOOKUP(ventas_starbucks_2025[[#This Row],[canal_compra]],cambio_canal_compra[#All],2,0)</f>
        <v>Para llevar</v>
      </c>
      <c r="V4017" t="s">
        <v>16</v>
      </c>
      <c r="W4017" t="str">
        <f>VLOOKUP(ventas_starbucks_2025[[#This Row],[método_pago]],cambio_metodo_pago[#All],2,0)</f>
        <v>Tarjeta</v>
      </c>
      <c r="X4017" t="s">
        <v>7</v>
      </c>
      <c r="Y4017">
        <v>0</v>
      </c>
      <c r="Z4017" t="str">
        <f>VLOOKUP(ventas_starbucks_2025[[#This Row],[promoción_aplicada5]],promocion_cambiar[#All],2,0)</f>
        <v>Hora Feliz</v>
      </c>
      <c r="AA4017" t="s">
        <v>36</v>
      </c>
      <c r="AB4017" t="s">
        <v>9</v>
      </c>
      <c r="AC4017" t="s">
        <v>10</v>
      </c>
      <c r="AD4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17">
        <v>14.9</v>
      </c>
      <c r="AF4017">
        <v>4</v>
      </c>
      <c r="AG4017">
        <v>30</v>
      </c>
      <c r="AH4017">
        <v>27</v>
      </c>
    </row>
    <row r="4018" spans="1:34" x14ac:dyDescent="0.25">
      <c r="A4018" s="3" t="s">
        <v>4093</v>
      </c>
      <c r="B4018" s="1">
        <v>45660</v>
      </c>
      <c r="C4018" s="23">
        <f t="shared" si="310"/>
        <v>3</v>
      </c>
      <c r="D4018" s="23">
        <f t="shared" si="311"/>
        <v>5</v>
      </c>
      <c r="E4018" s="23" t="str">
        <f t="shared" si="312"/>
        <v>viernes</v>
      </c>
      <c r="F4018" s="23">
        <f t="shared" si="313"/>
        <v>1</v>
      </c>
      <c r="G4018" s="23" t="str">
        <f t="shared" si="314"/>
        <v>enero</v>
      </c>
      <c r="H4018" s="2">
        <v>0.79236111111111107</v>
      </c>
      <c r="I4018" t="s">
        <v>57</v>
      </c>
      <c r="J4018" t="str">
        <f>VLOOKUP(ventas_starbucks_2025[[#This Row],[sucursal]],cambio_sucursal[#All],2,0)</f>
        <v>Sucursal Avda Colón</v>
      </c>
      <c r="K4018" t="s">
        <v>89</v>
      </c>
      <c r="L4018" t="s">
        <v>90</v>
      </c>
      <c r="M4018" t="s">
        <v>4</v>
      </c>
      <c r="N4018" t="str">
        <f>IFERROR(VLOOKUP(ventas_starbucks_2025[[#This Row],[tamaño_sucio]],cambio_tamaño[#All],2,0),"Tamaño único")</f>
        <v>Tamaño único</v>
      </c>
      <c r="O4018">
        <v>1</v>
      </c>
      <c r="P4018">
        <v>1533.33</v>
      </c>
      <c r="Q4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8">
        <v>1533.33</v>
      </c>
      <c r="S4018" t="s">
        <v>31</v>
      </c>
      <c r="T4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18" t="str">
        <f>VLOOKUP(ventas_starbucks_2025[[#This Row],[canal_compra]],cambio_canal_compra[#All],2,0)</f>
        <v>Entrega domicilio</v>
      </c>
      <c r="V4018" t="s">
        <v>40</v>
      </c>
      <c r="W4018" t="str">
        <f>VLOOKUP(ventas_starbucks_2025[[#This Row],[método_pago]],cambio_metodo_pago[#All],2,0)</f>
        <v>Efectivo</v>
      </c>
      <c r="X4018" t="s">
        <v>7</v>
      </c>
      <c r="Y4018">
        <v>15</v>
      </c>
      <c r="Z4018" t="str">
        <f>VLOOKUP(ventas_starbucks_2025[[#This Row],[promoción_aplicada5]],promocion_cambiar[#All],2,0)</f>
        <v>2x1</v>
      </c>
      <c r="AA4018" t="s">
        <v>51</v>
      </c>
      <c r="AB4018" t="s">
        <v>23</v>
      </c>
      <c r="AC4018" t="s">
        <v>41</v>
      </c>
      <c r="AD4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18">
        <v>7.2</v>
      </c>
      <c r="AF4018">
        <v>5</v>
      </c>
      <c r="AG4018">
        <v>24</v>
      </c>
      <c r="AH4018">
        <v>23</v>
      </c>
    </row>
    <row r="4019" spans="1:34" x14ac:dyDescent="0.25">
      <c r="A4019" s="3" t="s">
        <v>4094</v>
      </c>
      <c r="B4019" s="1">
        <v>45670</v>
      </c>
      <c r="C4019" s="23">
        <f t="shared" si="310"/>
        <v>13</v>
      </c>
      <c r="D4019" s="23">
        <f t="shared" si="311"/>
        <v>1</v>
      </c>
      <c r="E4019" s="1" t="str">
        <f t="shared" si="312"/>
        <v>lunes</v>
      </c>
      <c r="F4019" s="23">
        <f t="shared" si="313"/>
        <v>1</v>
      </c>
      <c r="G4019" s="1" t="str">
        <f t="shared" si="314"/>
        <v>enero</v>
      </c>
      <c r="H4019" s="2">
        <v>0.69097222222222221</v>
      </c>
      <c r="I4019" t="s">
        <v>57</v>
      </c>
      <c r="J4019" t="str">
        <f>VLOOKUP(ventas_starbucks_2025[[#This Row],[sucursal]],cambio_sucursal[#All],2,0)</f>
        <v>Sucursal Avda Colón</v>
      </c>
      <c r="K4019" t="s">
        <v>82</v>
      </c>
      <c r="L4019" t="s">
        <v>28</v>
      </c>
      <c r="M4019" t="s">
        <v>4</v>
      </c>
      <c r="N4019" t="str">
        <f>IFERROR(VLOOKUP(ventas_starbucks_2025[[#This Row],[tamaño_sucio]],cambio_tamaño[#All],2,0),"Tamaño único")</f>
        <v>Tamaño único</v>
      </c>
      <c r="O4019">
        <v>3</v>
      </c>
      <c r="P4019">
        <v>2759.18</v>
      </c>
      <c r="Q4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19">
        <v>8277.5400000000009</v>
      </c>
      <c r="S4019" t="s">
        <v>15</v>
      </c>
      <c r="T4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9" t="str">
        <f>VLOOKUP(ventas_starbucks_2025[[#This Row],[canal_compra]],cambio_canal_compra[#All],2,0)</f>
        <v>Para llevar</v>
      </c>
      <c r="V4019" t="s">
        <v>40</v>
      </c>
      <c r="W4019" t="str">
        <f>VLOOKUP(ventas_starbucks_2025[[#This Row],[método_pago]],cambio_metodo_pago[#All],2,0)</f>
        <v>Efectivo</v>
      </c>
      <c r="X4019" t="s">
        <v>22</v>
      </c>
      <c r="Y4019">
        <v>0</v>
      </c>
      <c r="Z4019" t="str">
        <f>VLOOKUP(ventas_starbucks_2025[[#This Row],[promoción_aplicada5]],promocion_cambiar[#All],2,0)</f>
        <v>2x1</v>
      </c>
      <c r="AA4019" t="s">
        <v>51</v>
      </c>
      <c r="AB4019" t="s">
        <v>18</v>
      </c>
      <c r="AC4019" t="s">
        <v>24</v>
      </c>
      <c r="AD4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19">
        <v>9.9</v>
      </c>
      <c r="AF4019">
        <v>3</v>
      </c>
      <c r="AG4019">
        <v>17</v>
      </c>
      <c r="AH4019">
        <v>14</v>
      </c>
    </row>
    <row r="4020" spans="1:34" x14ac:dyDescent="0.25">
      <c r="A4020" s="3" t="s">
        <v>4095</v>
      </c>
      <c r="B4020" s="1">
        <v>45697</v>
      </c>
      <c r="C4020" s="23">
        <f t="shared" si="310"/>
        <v>9</v>
      </c>
      <c r="D4020" s="23">
        <f t="shared" si="311"/>
        <v>7</v>
      </c>
      <c r="E4020" s="1" t="str">
        <f t="shared" si="312"/>
        <v>domingo</v>
      </c>
      <c r="F4020" s="23">
        <f t="shared" si="313"/>
        <v>2</v>
      </c>
      <c r="G4020" s="1" t="str">
        <f t="shared" si="314"/>
        <v>febrero</v>
      </c>
      <c r="H4020" s="2">
        <v>0.37361111111111112</v>
      </c>
      <c r="I4020" t="s">
        <v>1</v>
      </c>
      <c r="J4020" t="str">
        <f>VLOOKUP(ventas_starbucks_2025[[#This Row],[sucursal]],cambio_sucursal[#All],2,0)</f>
        <v>Sucursal Nueva Córdoba</v>
      </c>
      <c r="K4020" t="s">
        <v>101</v>
      </c>
      <c r="L4020" t="s">
        <v>3</v>
      </c>
      <c r="M4020" t="s">
        <v>4</v>
      </c>
      <c r="N4020" t="str">
        <f>IFERROR(VLOOKUP(ventas_starbucks_2025[[#This Row],[tamaño_sucio]],cambio_tamaño[#All],2,0),"Tamaño único")</f>
        <v>Tamaño único</v>
      </c>
      <c r="O4020">
        <v>4</v>
      </c>
      <c r="P4020">
        <v>2705.47</v>
      </c>
      <c r="Q4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20">
        <v>10821.88</v>
      </c>
      <c r="S4020" t="s">
        <v>5</v>
      </c>
      <c r="T4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20" t="str">
        <f>VLOOKUP(ventas_starbucks_2025[[#This Row],[canal_compra]],cambio_canal_compra[#All],2,0)</f>
        <v>En tienda</v>
      </c>
      <c r="V4020" t="s">
        <v>6</v>
      </c>
      <c r="W4020" t="str">
        <f>VLOOKUP(ventas_starbucks_2025[[#This Row],[método_pago]],cambio_metodo_pago[#All],2,0)</f>
        <v>Aplicación móbil</v>
      </c>
      <c r="X4020" t="s">
        <v>22</v>
      </c>
      <c r="Y4020">
        <v>0</v>
      </c>
      <c r="Z4020" t="str">
        <f>VLOOKUP(ventas_starbucks_2025[[#This Row],[promoción_aplicada5]],promocion_cambiar[#All],2,0)</f>
        <v>Combo</v>
      </c>
      <c r="AA4020" t="s">
        <v>8</v>
      </c>
      <c r="AB4020" t="s">
        <v>52</v>
      </c>
      <c r="AC4020" t="s">
        <v>41</v>
      </c>
      <c r="AD4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20">
        <v>6</v>
      </c>
      <c r="AF4020">
        <v>5</v>
      </c>
      <c r="AG4020">
        <v>36</v>
      </c>
      <c r="AH4020">
        <v>32</v>
      </c>
    </row>
    <row r="4021" spans="1:34" x14ac:dyDescent="0.25">
      <c r="A4021" s="3" t="s">
        <v>4096</v>
      </c>
      <c r="B4021" s="1">
        <v>45755</v>
      </c>
      <c r="C4021" s="23">
        <f t="shared" si="310"/>
        <v>8</v>
      </c>
      <c r="D4021" s="23">
        <f t="shared" si="311"/>
        <v>2</v>
      </c>
      <c r="E4021" s="1" t="str">
        <f t="shared" si="312"/>
        <v>martes</v>
      </c>
      <c r="F4021" s="23">
        <f t="shared" si="313"/>
        <v>4</v>
      </c>
      <c r="G4021" s="1" t="str">
        <f t="shared" si="314"/>
        <v>abril</v>
      </c>
      <c r="H4021" s="2">
        <v>0.61111111111111116</v>
      </c>
      <c r="I4021" t="s">
        <v>12</v>
      </c>
      <c r="J4021" t="str">
        <f>VLOOKUP(ventas_starbucks_2025[[#This Row],[sucursal]],cambio_sucursal[#All],2,0)</f>
        <v>Sucursal Córdoba Shopping</v>
      </c>
      <c r="K4021" t="s">
        <v>13</v>
      </c>
      <c r="L4021" t="s">
        <v>14</v>
      </c>
      <c r="M4021" t="s">
        <v>4</v>
      </c>
      <c r="N4021" t="str">
        <f>IFERROR(VLOOKUP(ventas_starbucks_2025[[#This Row],[tamaño_sucio]],cambio_tamaño[#All],2,0),"Tamaño único")</f>
        <v>Tamaño único</v>
      </c>
      <c r="O4021">
        <v>4</v>
      </c>
      <c r="P4021">
        <v>1708.97</v>
      </c>
      <c r="Q4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1">
        <v>6835.88</v>
      </c>
      <c r="S4021" t="s">
        <v>15</v>
      </c>
      <c r="T4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21" t="str">
        <f>VLOOKUP(ventas_starbucks_2025[[#This Row],[canal_compra]],cambio_canal_compra[#All],2,0)</f>
        <v>Para llevar</v>
      </c>
      <c r="V4021" t="s">
        <v>40</v>
      </c>
      <c r="W4021" t="str">
        <f>VLOOKUP(ventas_starbucks_2025[[#This Row],[método_pago]],cambio_metodo_pago[#All],2,0)</f>
        <v>Efectivo</v>
      </c>
      <c r="X4021" t="s">
        <v>22</v>
      </c>
      <c r="Y4021">
        <v>0</v>
      </c>
      <c r="Z4021" t="str">
        <f>VLOOKUP(ventas_starbucks_2025[[#This Row],[promoción_aplicada5]],promocion_cambiar[#All],2,0)</f>
        <v>Hora Feliz</v>
      </c>
      <c r="AA4021" t="s">
        <v>36</v>
      </c>
      <c r="AB4021" t="s">
        <v>29</v>
      </c>
      <c r="AC4021" t="s">
        <v>10</v>
      </c>
      <c r="AD4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21">
        <v>13.6</v>
      </c>
      <c r="AF4021">
        <v>2</v>
      </c>
      <c r="AG4021">
        <v>25</v>
      </c>
      <c r="AH4021">
        <v>21</v>
      </c>
    </row>
    <row r="4022" spans="1:34" x14ac:dyDescent="0.25">
      <c r="A4022" s="3" t="s">
        <v>4097</v>
      </c>
      <c r="B4022" s="1">
        <v>45734</v>
      </c>
      <c r="C4022" s="23">
        <f t="shared" si="310"/>
        <v>18</v>
      </c>
      <c r="D4022" s="23">
        <f t="shared" si="311"/>
        <v>2</v>
      </c>
      <c r="E4022" s="23" t="str">
        <f t="shared" si="312"/>
        <v>martes</v>
      </c>
      <c r="F4022" s="23">
        <f t="shared" si="313"/>
        <v>3</v>
      </c>
      <c r="G4022" s="23" t="str">
        <f t="shared" si="314"/>
        <v>marzo</v>
      </c>
      <c r="H4022" s="2">
        <v>0.32361111111111113</v>
      </c>
      <c r="I4022" t="s">
        <v>12</v>
      </c>
      <c r="J4022" t="str">
        <f>VLOOKUP(ventas_starbucks_2025[[#This Row],[sucursal]],cambio_sucursal[#All],2,0)</f>
        <v>Sucursal Córdoba Shopping</v>
      </c>
      <c r="K4022" t="s">
        <v>13</v>
      </c>
      <c r="L4022" t="s">
        <v>14</v>
      </c>
      <c r="M4022" t="s">
        <v>4</v>
      </c>
      <c r="N4022" t="str">
        <f>IFERROR(VLOOKUP(ventas_starbucks_2025[[#This Row],[tamaño_sucio]],cambio_tamaño[#All],2,0),"Tamaño único")</f>
        <v>Tamaño único</v>
      </c>
      <c r="O4022">
        <v>2</v>
      </c>
      <c r="P4022">
        <v>2027.68</v>
      </c>
      <c r="Q4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22">
        <v>4055.36</v>
      </c>
      <c r="S4022" t="s">
        <v>31</v>
      </c>
      <c r="T4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2" t="str">
        <f>VLOOKUP(ventas_starbucks_2025[[#This Row],[canal_compra]],cambio_canal_compra[#All],2,0)</f>
        <v>Entrega domicilio</v>
      </c>
      <c r="V4022" t="s">
        <v>16</v>
      </c>
      <c r="W4022" t="str">
        <f>VLOOKUP(ventas_starbucks_2025[[#This Row],[método_pago]],cambio_metodo_pago[#All],2,0)</f>
        <v>Tarjeta</v>
      </c>
      <c r="X4022" t="s">
        <v>7</v>
      </c>
      <c r="Y4022">
        <v>10</v>
      </c>
      <c r="Z4022" t="str">
        <f>VLOOKUP(ventas_starbucks_2025[[#This Row],[promoción_aplicada5]],promocion_cambiar[#All],2,0)</f>
        <v>2x1</v>
      </c>
      <c r="AA4022" t="s">
        <v>51</v>
      </c>
      <c r="AB4022" t="s">
        <v>29</v>
      </c>
      <c r="AC4022" t="s">
        <v>24</v>
      </c>
      <c r="AD4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22">
        <v>4.0999999999999996</v>
      </c>
      <c r="AF4022">
        <v>5</v>
      </c>
      <c r="AG4022">
        <v>38</v>
      </c>
      <c r="AH4022">
        <v>36</v>
      </c>
    </row>
    <row r="4023" spans="1:34" x14ac:dyDescent="0.25">
      <c r="A4023" s="3" t="s">
        <v>4098</v>
      </c>
      <c r="B4023" s="1">
        <v>45762</v>
      </c>
      <c r="C4023" s="23">
        <f t="shared" si="310"/>
        <v>15</v>
      </c>
      <c r="D4023" s="23">
        <f t="shared" si="311"/>
        <v>2</v>
      </c>
      <c r="E4023" s="23" t="str">
        <f t="shared" si="312"/>
        <v>martes</v>
      </c>
      <c r="F4023" s="23">
        <f t="shared" si="313"/>
        <v>4</v>
      </c>
      <c r="G4023" s="23" t="str">
        <f t="shared" si="314"/>
        <v>abril</v>
      </c>
      <c r="H4023" s="2">
        <v>0.74027777777777781</v>
      </c>
      <c r="I4023" t="s">
        <v>57</v>
      </c>
      <c r="J4023" t="str">
        <f>VLOOKUP(ventas_starbucks_2025[[#This Row],[sucursal]],cambio_sucursal[#All],2,0)</f>
        <v>Sucursal Avda Colón</v>
      </c>
      <c r="K4023" t="s">
        <v>13</v>
      </c>
      <c r="L4023" t="s">
        <v>14</v>
      </c>
      <c r="M4023" t="s">
        <v>4</v>
      </c>
      <c r="N4023" t="str">
        <f>IFERROR(VLOOKUP(ventas_starbucks_2025[[#This Row],[tamaño_sucio]],cambio_tamaño[#All],2,0),"Tamaño único")</f>
        <v>Tamaño único</v>
      </c>
      <c r="O4023">
        <v>2</v>
      </c>
      <c r="P4023">
        <v>1729.21</v>
      </c>
      <c r="Q4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3">
        <v>3458.42</v>
      </c>
      <c r="S4023" t="s">
        <v>15</v>
      </c>
      <c r="T4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3" t="str">
        <f>VLOOKUP(ventas_starbucks_2025[[#This Row],[canal_compra]],cambio_canal_compra[#All],2,0)</f>
        <v>Para llevar</v>
      </c>
      <c r="V4023" t="s">
        <v>40</v>
      </c>
      <c r="W4023" t="str">
        <f>VLOOKUP(ventas_starbucks_2025[[#This Row],[método_pago]],cambio_metodo_pago[#All],2,0)</f>
        <v>Efectivo</v>
      </c>
      <c r="X4023" t="s">
        <v>7</v>
      </c>
      <c r="Y4023">
        <v>0</v>
      </c>
      <c r="Z4023" t="str">
        <f>VLOOKUP(ventas_starbucks_2025[[#This Row],[promoción_aplicada5]],promocion_cambiar[#All],2,0)</f>
        <v>2x1</v>
      </c>
      <c r="AA4023" t="s">
        <v>51</v>
      </c>
      <c r="AB4023" t="s">
        <v>18</v>
      </c>
      <c r="AC4023" t="s">
        <v>10</v>
      </c>
      <c r="AD4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23">
        <v>7.1</v>
      </c>
      <c r="AF4023">
        <v>4</v>
      </c>
      <c r="AG4023">
        <v>19</v>
      </c>
      <c r="AH4023">
        <v>17</v>
      </c>
    </row>
    <row r="4024" spans="1:34" x14ac:dyDescent="0.25">
      <c r="A4024" s="3" t="s">
        <v>4099</v>
      </c>
      <c r="B4024" s="1">
        <v>45726</v>
      </c>
      <c r="C4024" s="23">
        <f t="shared" si="310"/>
        <v>10</v>
      </c>
      <c r="D4024" s="23">
        <f t="shared" si="311"/>
        <v>1</v>
      </c>
      <c r="E4024" s="23" t="str">
        <f t="shared" si="312"/>
        <v>lunes</v>
      </c>
      <c r="F4024" s="23">
        <f t="shared" si="313"/>
        <v>3</v>
      </c>
      <c r="G4024" s="23" t="str">
        <f t="shared" si="314"/>
        <v>marzo</v>
      </c>
      <c r="H4024" s="2">
        <v>0.71458333333333335</v>
      </c>
      <c r="I4024" t="s">
        <v>12</v>
      </c>
      <c r="J4024" t="str">
        <f>VLOOKUP(ventas_starbucks_2025[[#This Row],[sucursal]],cambio_sucursal[#All],2,0)</f>
        <v>Sucursal Córdoba Shopping</v>
      </c>
      <c r="K4024" t="s">
        <v>101</v>
      </c>
      <c r="L4024" t="s">
        <v>3</v>
      </c>
      <c r="M4024" t="s">
        <v>4</v>
      </c>
      <c r="N4024" t="str">
        <f>IFERROR(VLOOKUP(ventas_starbucks_2025[[#This Row],[tamaño_sucio]],cambio_tamaño[#All],2,0),"Tamaño único")</f>
        <v>Tamaño único</v>
      </c>
      <c r="O4024">
        <v>3</v>
      </c>
      <c r="P4024">
        <v>3111.87</v>
      </c>
      <c r="Q4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024">
        <v>9335.61</v>
      </c>
      <c r="S4024" t="s">
        <v>5</v>
      </c>
      <c r="T4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24" t="str">
        <f>VLOOKUP(ventas_starbucks_2025[[#This Row],[canal_compra]],cambio_canal_compra[#All],2,0)</f>
        <v>En tienda</v>
      </c>
      <c r="V4024" t="s">
        <v>6</v>
      </c>
      <c r="W4024" t="str">
        <f>VLOOKUP(ventas_starbucks_2025[[#This Row],[método_pago]],cambio_metodo_pago[#All],2,0)</f>
        <v>Aplicación móbil</v>
      </c>
      <c r="X4024" t="s">
        <v>7</v>
      </c>
      <c r="Y4024">
        <v>0</v>
      </c>
      <c r="Z4024" t="str">
        <f>VLOOKUP(ventas_starbucks_2025[[#This Row],[promoción_aplicada5]],promocion_cambiar[#All],2,0)</f>
        <v>2x1</v>
      </c>
      <c r="AA4024" t="s">
        <v>51</v>
      </c>
      <c r="AB4024" t="s">
        <v>32</v>
      </c>
      <c r="AC4024" t="s">
        <v>24</v>
      </c>
      <c r="AD4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24">
        <v>4.5</v>
      </c>
      <c r="AF4024">
        <v>4</v>
      </c>
      <c r="AG4024">
        <v>32</v>
      </c>
      <c r="AH4024">
        <v>29</v>
      </c>
    </row>
    <row r="4025" spans="1:34" x14ac:dyDescent="0.25">
      <c r="A4025" s="3" t="s">
        <v>4100</v>
      </c>
      <c r="B4025" s="1">
        <v>45735</v>
      </c>
      <c r="C4025" s="23">
        <f t="shared" si="310"/>
        <v>19</v>
      </c>
      <c r="D4025" s="23">
        <f t="shared" si="311"/>
        <v>3</v>
      </c>
      <c r="E4025" s="23" t="str">
        <f t="shared" si="312"/>
        <v>miércoles</v>
      </c>
      <c r="F4025" s="23">
        <f t="shared" si="313"/>
        <v>3</v>
      </c>
      <c r="G4025" s="23" t="str">
        <f t="shared" si="314"/>
        <v>marzo</v>
      </c>
      <c r="H4025" s="2">
        <v>0.53472222222222221</v>
      </c>
      <c r="I4025" t="s">
        <v>12</v>
      </c>
      <c r="J4025" t="str">
        <f>VLOOKUP(ventas_starbucks_2025[[#This Row],[sucursal]],cambio_sucursal[#All],2,0)</f>
        <v>Sucursal Córdoba Shopping</v>
      </c>
      <c r="K4025" t="s">
        <v>89</v>
      </c>
      <c r="L4025" t="s">
        <v>90</v>
      </c>
      <c r="M4025" t="s">
        <v>4</v>
      </c>
      <c r="N4025" t="str">
        <f>IFERROR(VLOOKUP(ventas_starbucks_2025[[#This Row],[tamaño_sucio]],cambio_tamaño[#All],2,0),"Tamaño único")</f>
        <v>Tamaño único</v>
      </c>
      <c r="O4025">
        <v>1</v>
      </c>
      <c r="P4025">
        <v>1102.4100000000001</v>
      </c>
      <c r="Q4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5">
        <v>1102.4100000000001</v>
      </c>
      <c r="S4025" t="s">
        <v>31</v>
      </c>
      <c r="T4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5" t="str">
        <f>VLOOKUP(ventas_starbucks_2025[[#This Row],[canal_compra]],cambio_canal_compra[#All],2,0)</f>
        <v>Entrega domicilio</v>
      </c>
      <c r="V4025" t="s">
        <v>6</v>
      </c>
      <c r="W4025" t="str">
        <f>VLOOKUP(ventas_starbucks_2025[[#This Row],[método_pago]],cambio_metodo_pago[#All],2,0)</f>
        <v>Aplicación móbil</v>
      </c>
      <c r="X4025" t="s">
        <v>22</v>
      </c>
      <c r="Y4025">
        <v>0</v>
      </c>
      <c r="Z4025" t="str">
        <f>VLOOKUP(ventas_starbucks_2025[[#This Row],[promoción_aplicada5]],promocion_cambiar[#All],2,0)</f>
        <v>2x1</v>
      </c>
      <c r="AA4025" t="s">
        <v>51</v>
      </c>
      <c r="AB4025" t="s">
        <v>9</v>
      </c>
      <c r="AC4025" t="s">
        <v>24</v>
      </c>
      <c r="AD4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25">
        <v>14.7</v>
      </c>
      <c r="AF4025">
        <v>1</v>
      </c>
      <c r="AG4025">
        <v>44</v>
      </c>
      <c r="AH4025">
        <v>43</v>
      </c>
    </row>
    <row r="4026" spans="1:34" x14ac:dyDescent="0.25">
      <c r="A4026" s="3" t="s">
        <v>4101</v>
      </c>
      <c r="B4026" s="1">
        <v>45702</v>
      </c>
      <c r="C4026" s="23">
        <f t="shared" si="310"/>
        <v>14</v>
      </c>
      <c r="D4026" s="23">
        <f t="shared" si="311"/>
        <v>5</v>
      </c>
      <c r="E4026" s="23" t="str">
        <f t="shared" si="312"/>
        <v>viernes</v>
      </c>
      <c r="F4026" s="23">
        <f t="shared" si="313"/>
        <v>2</v>
      </c>
      <c r="G4026" s="23" t="str">
        <f t="shared" si="314"/>
        <v>febrero</v>
      </c>
      <c r="H4026" s="2">
        <v>0.46180555555555558</v>
      </c>
      <c r="I4026" t="s">
        <v>57</v>
      </c>
      <c r="J4026" t="str">
        <f>VLOOKUP(ventas_starbucks_2025[[#This Row],[sucursal]],cambio_sucursal[#All],2,0)</f>
        <v>Sucursal Avda Colón</v>
      </c>
      <c r="K4026" t="s">
        <v>89</v>
      </c>
      <c r="L4026" t="s">
        <v>90</v>
      </c>
      <c r="M4026" t="s">
        <v>4</v>
      </c>
      <c r="N4026" t="str">
        <f>IFERROR(VLOOKUP(ventas_starbucks_2025[[#This Row],[tamaño_sucio]],cambio_tamaño[#All],2,0),"Tamaño único")</f>
        <v>Tamaño único</v>
      </c>
      <c r="O4026">
        <v>3</v>
      </c>
      <c r="P4026">
        <v>1250.4100000000001</v>
      </c>
      <c r="Q4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6">
        <v>3751.23</v>
      </c>
      <c r="S4026" t="s">
        <v>15</v>
      </c>
      <c r="T4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6" t="str">
        <f>VLOOKUP(ventas_starbucks_2025[[#This Row],[canal_compra]],cambio_canal_compra[#All],2,0)</f>
        <v>Para llevar</v>
      </c>
      <c r="V4026" t="s">
        <v>6</v>
      </c>
      <c r="W4026" t="str">
        <f>VLOOKUP(ventas_starbucks_2025[[#This Row],[método_pago]],cambio_metodo_pago[#All],2,0)</f>
        <v>Aplicación móbil</v>
      </c>
      <c r="X4026" t="s">
        <v>22</v>
      </c>
      <c r="Y4026">
        <v>0</v>
      </c>
      <c r="Z4026" t="str">
        <f>VLOOKUP(ventas_starbucks_2025[[#This Row],[promoción_aplicada5]],promocion_cambiar[#All],2,0)</f>
        <v>2x1</v>
      </c>
      <c r="AA4026" t="s">
        <v>51</v>
      </c>
      <c r="AB4026" t="s">
        <v>29</v>
      </c>
      <c r="AC4026" t="s">
        <v>10</v>
      </c>
      <c r="AD4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26">
        <v>7.3</v>
      </c>
      <c r="AF4026">
        <v>4</v>
      </c>
      <c r="AG4026">
        <v>22</v>
      </c>
      <c r="AH4026">
        <v>19</v>
      </c>
    </row>
    <row r="4027" spans="1:34" x14ac:dyDescent="0.25">
      <c r="A4027" s="3" t="s">
        <v>4102</v>
      </c>
      <c r="B4027" s="1">
        <v>45720</v>
      </c>
      <c r="C4027" s="23">
        <f t="shared" si="310"/>
        <v>4</v>
      </c>
      <c r="D4027" s="23">
        <f t="shared" si="311"/>
        <v>2</v>
      </c>
      <c r="E4027" s="23" t="str">
        <f t="shared" si="312"/>
        <v>martes</v>
      </c>
      <c r="F4027" s="23">
        <f t="shared" si="313"/>
        <v>3</v>
      </c>
      <c r="G4027" s="23" t="str">
        <f t="shared" si="314"/>
        <v>marzo</v>
      </c>
      <c r="H4027" s="2">
        <v>0.69097222222222221</v>
      </c>
      <c r="I4027" t="s">
        <v>1</v>
      </c>
      <c r="J4027" t="str">
        <f>VLOOKUP(ventas_starbucks_2025[[#This Row],[sucursal]],cambio_sucursal[#All],2,0)</f>
        <v>Sucursal Nueva Córdoba</v>
      </c>
      <c r="K4027" t="s">
        <v>101</v>
      </c>
      <c r="L4027" t="s">
        <v>3</v>
      </c>
      <c r="M4027" t="s">
        <v>4</v>
      </c>
      <c r="N4027" t="str">
        <f>IFERROR(VLOOKUP(ventas_starbucks_2025[[#This Row],[tamaño_sucio]],cambio_tamaño[#All],2,0),"Tamaño único")</f>
        <v>Tamaño único</v>
      </c>
      <c r="O4027">
        <v>5</v>
      </c>
      <c r="P4027">
        <v>3250.64</v>
      </c>
      <c r="Q4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027">
        <v>16253.2</v>
      </c>
      <c r="S4027" t="s">
        <v>5</v>
      </c>
      <c r="T4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027" t="str">
        <f>VLOOKUP(ventas_starbucks_2025[[#This Row],[canal_compra]],cambio_canal_compra[#All],2,0)</f>
        <v>En tienda</v>
      </c>
      <c r="V4027" t="s">
        <v>16</v>
      </c>
      <c r="W4027" t="str">
        <f>VLOOKUP(ventas_starbucks_2025[[#This Row],[método_pago]],cambio_metodo_pago[#All],2,0)</f>
        <v>Tarjeta</v>
      </c>
      <c r="X4027" t="s">
        <v>7</v>
      </c>
      <c r="Y4027">
        <v>15</v>
      </c>
      <c r="Z4027" t="str">
        <f>VLOOKUP(ventas_starbucks_2025[[#This Row],[promoción_aplicada5]],promocion_cambiar[#All],2,0)</f>
        <v>Combo</v>
      </c>
      <c r="AA4027" t="s">
        <v>8</v>
      </c>
      <c r="AB4027" t="s">
        <v>9</v>
      </c>
      <c r="AC4027" t="s">
        <v>41</v>
      </c>
      <c r="AD4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27">
        <v>14.9</v>
      </c>
      <c r="AF4027">
        <v>3</v>
      </c>
      <c r="AG4027">
        <v>10</v>
      </c>
      <c r="AH4027">
        <v>5</v>
      </c>
    </row>
    <row r="4028" spans="1:34" x14ac:dyDescent="0.25">
      <c r="A4028" s="3" t="s">
        <v>4103</v>
      </c>
      <c r="B4028" s="1">
        <v>45735</v>
      </c>
      <c r="C4028" s="23">
        <f t="shared" si="310"/>
        <v>19</v>
      </c>
      <c r="D4028" s="23">
        <f t="shared" si="311"/>
        <v>3</v>
      </c>
      <c r="E4028" s="1" t="str">
        <f t="shared" si="312"/>
        <v>miércoles</v>
      </c>
      <c r="F4028" s="23">
        <f t="shared" si="313"/>
        <v>3</v>
      </c>
      <c r="G4028" s="1" t="str">
        <f t="shared" si="314"/>
        <v>marzo</v>
      </c>
      <c r="H4028" s="2">
        <v>0.50624999999999998</v>
      </c>
      <c r="I4028" t="s">
        <v>1</v>
      </c>
      <c r="J4028" t="str">
        <f>VLOOKUP(ventas_starbucks_2025[[#This Row],[sucursal]],cambio_sucursal[#All],2,0)</f>
        <v>Sucursal Nueva Córdoba</v>
      </c>
      <c r="K4028" t="s">
        <v>48</v>
      </c>
      <c r="L4028" t="s">
        <v>49</v>
      </c>
      <c r="M4028" t="s">
        <v>45</v>
      </c>
      <c r="N4028" t="str">
        <f>IFERROR(VLOOKUP(ventas_starbucks_2025[[#This Row],[tamaño_sucio]],cambio_tamaño[#All],2,0),"Tamaño único")</f>
        <v>Grande</v>
      </c>
      <c r="O4028">
        <v>2</v>
      </c>
      <c r="P4028">
        <v>1952.92</v>
      </c>
      <c r="Q4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8">
        <v>3905.84</v>
      </c>
      <c r="S4028" t="s">
        <v>5</v>
      </c>
      <c r="T4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8" t="str">
        <f>VLOOKUP(ventas_starbucks_2025[[#This Row],[canal_compra]],cambio_canal_compra[#All],2,0)</f>
        <v>En tienda</v>
      </c>
      <c r="V4028" t="s">
        <v>16</v>
      </c>
      <c r="W4028" t="str">
        <f>VLOOKUP(ventas_starbucks_2025[[#This Row],[método_pago]],cambio_metodo_pago[#All],2,0)</f>
        <v>Tarjeta</v>
      </c>
      <c r="X4028" t="s">
        <v>7</v>
      </c>
      <c r="Y4028">
        <v>15</v>
      </c>
      <c r="Z4028" t="str">
        <f>VLOOKUP(ventas_starbucks_2025[[#This Row],[promoción_aplicada5]],promocion_cambiar[#All],2,0)</f>
        <v>Ninguna</v>
      </c>
      <c r="AA4028" t="s">
        <v>17</v>
      </c>
      <c r="AB4028" t="s">
        <v>18</v>
      </c>
      <c r="AC4028" t="s">
        <v>10</v>
      </c>
      <c r="AD4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28">
        <v>12.6</v>
      </c>
      <c r="AF4028">
        <v>4</v>
      </c>
      <c r="AG4028">
        <v>13</v>
      </c>
      <c r="AH4028">
        <v>11</v>
      </c>
    </row>
    <row r="4029" spans="1:34" x14ac:dyDescent="0.25">
      <c r="A4029" s="3" t="s">
        <v>4104</v>
      </c>
      <c r="B4029" s="1">
        <v>45744</v>
      </c>
      <c r="C4029" s="23">
        <f t="shared" si="310"/>
        <v>28</v>
      </c>
      <c r="D4029" s="23">
        <f t="shared" si="311"/>
        <v>5</v>
      </c>
      <c r="E4029" s="1" t="str">
        <f t="shared" si="312"/>
        <v>viernes</v>
      </c>
      <c r="F4029" s="23">
        <f t="shared" si="313"/>
        <v>3</v>
      </c>
      <c r="G4029" s="1" t="str">
        <f t="shared" si="314"/>
        <v>marzo</v>
      </c>
      <c r="H4029" s="2">
        <v>0.39513888888888887</v>
      </c>
      <c r="I4029" t="s">
        <v>57</v>
      </c>
      <c r="J4029" t="str">
        <f>VLOOKUP(ventas_starbucks_2025[[#This Row],[sucursal]],cambio_sucursal[#All],2,0)</f>
        <v>Sucursal Avda Colón</v>
      </c>
      <c r="K4029" t="s">
        <v>205</v>
      </c>
      <c r="L4029" t="s">
        <v>70</v>
      </c>
      <c r="M4029" t="s">
        <v>62</v>
      </c>
      <c r="N4029" t="str">
        <f>IFERROR(VLOOKUP(ventas_starbucks_2025[[#This Row],[tamaño_sucio]],cambio_tamaño[#All],2,0),"Tamaño único")</f>
        <v>Extra-Grande</v>
      </c>
      <c r="O4029">
        <v>5</v>
      </c>
      <c r="P4029">
        <v>1884.37</v>
      </c>
      <c r="Q4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9">
        <v>9421.85</v>
      </c>
      <c r="S4029" t="s">
        <v>31</v>
      </c>
      <c r="T4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29" t="str">
        <f>VLOOKUP(ventas_starbucks_2025[[#This Row],[canal_compra]],cambio_canal_compra[#All],2,0)</f>
        <v>Entrega domicilio</v>
      </c>
      <c r="V4029" t="s">
        <v>40</v>
      </c>
      <c r="W4029" t="str">
        <f>VLOOKUP(ventas_starbucks_2025[[#This Row],[método_pago]],cambio_metodo_pago[#All],2,0)</f>
        <v>Efectivo</v>
      </c>
      <c r="X4029" t="s">
        <v>22</v>
      </c>
      <c r="Y4029">
        <v>0</v>
      </c>
      <c r="Z4029" t="str">
        <f>VLOOKUP(ventas_starbucks_2025[[#This Row],[promoción_aplicada5]],promocion_cambiar[#All],2,0)</f>
        <v>2x1</v>
      </c>
      <c r="AA4029" t="s">
        <v>51</v>
      </c>
      <c r="AB4029" t="s">
        <v>32</v>
      </c>
      <c r="AC4029" t="s">
        <v>41</v>
      </c>
      <c r="AD4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29">
        <v>13.9</v>
      </c>
      <c r="AF4029">
        <v>2</v>
      </c>
      <c r="AG4029">
        <v>10</v>
      </c>
      <c r="AH4029">
        <v>5</v>
      </c>
    </row>
    <row r="4030" spans="1:34" x14ac:dyDescent="0.25">
      <c r="A4030" s="3" t="s">
        <v>4105</v>
      </c>
      <c r="B4030" s="1">
        <v>45722</v>
      </c>
      <c r="C4030" s="23">
        <f t="shared" si="310"/>
        <v>6</v>
      </c>
      <c r="D4030" s="23">
        <f t="shared" si="311"/>
        <v>4</v>
      </c>
      <c r="E4030" s="1" t="str">
        <f t="shared" si="312"/>
        <v>jueves</v>
      </c>
      <c r="F4030" s="23">
        <f t="shared" si="313"/>
        <v>3</v>
      </c>
      <c r="G4030" s="1" t="str">
        <f t="shared" si="314"/>
        <v>marzo</v>
      </c>
      <c r="H4030" s="2">
        <v>0.49722222222222223</v>
      </c>
      <c r="I4030" t="s">
        <v>1</v>
      </c>
      <c r="J4030" t="str">
        <f>VLOOKUP(ventas_starbucks_2025[[#This Row],[sucursal]],cambio_sucursal[#All],2,0)</f>
        <v>Sucursal Nueva Córdoba</v>
      </c>
      <c r="K4030" t="s">
        <v>58</v>
      </c>
      <c r="L4030" t="s">
        <v>39</v>
      </c>
      <c r="M4030" t="s">
        <v>4</v>
      </c>
      <c r="N4030" t="str">
        <f>IFERROR(VLOOKUP(ventas_starbucks_2025[[#This Row],[tamaño_sucio]],cambio_tamaño[#All],2,0),"Tamaño único")</f>
        <v>Tamaño único</v>
      </c>
      <c r="O4030">
        <v>2</v>
      </c>
      <c r="P4030">
        <v>1133.21</v>
      </c>
      <c r="Q4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0">
        <v>2266.42</v>
      </c>
      <c r="S4030" t="s">
        <v>15</v>
      </c>
      <c r="T4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30" t="str">
        <f>VLOOKUP(ventas_starbucks_2025[[#This Row],[canal_compra]],cambio_canal_compra[#All],2,0)</f>
        <v>Para llevar</v>
      </c>
      <c r="V4030" t="s">
        <v>40</v>
      </c>
      <c r="W4030" t="str">
        <f>VLOOKUP(ventas_starbucks_2025[[#This Row],[método_pago]],cambio_metodo_pago[#All],2,0)</f>
        <v>Efectivo</v>
      </c>
      <c r="X4030" t="s">
        <v>22</v>
      </c>
      <c r="Y4030">
        <v>0</v>
      </c>
      <c r="Z4030" t="str">
        <f>VLOOKUP(ventas_starbucks_2025[[#This Row],[promoción_aplicada5]],promocion_cambiar[#All],2,0)</f>
        <v>Ninguna</v>
      </c>
      <c r="AA4030" t="s">
        <v>17</v>
      </c>
      <c r="AB4030" t="s">
        <v>23</v>
      </c>
      <c r="AC4030" t="s">
        <v>24</v>
      </c>
      <c r="AD4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0">
        <v>6.3</v>
      </c>
      <c r="AF4030">
        <v>4</v>
      </c>
      <c r="AG4030">
        <v>13</v>
      </c>
      <c r="AH4030">
        <v>11</v>
      </c>
    </row>
    <row r="4031" spans="1:34" x14ac:dyDescent="0.25">
      <c r="A4031" s="3" t="s">
        <v>4106</v>
      </c>
      <c r="B4031" s="1">
        <v>45710</v>
      </c>
      <c r="C4031" s="23">
        <f t="shared" si="310"/>
        <v>22</v>
      </c>
      <c r="D4031" s="23">
        <f t="shared" si="311"/>
        <v>6</v>
      </c>
      <c r="E4031" s="23" t="str">
        <f t="shared" si="312"/>
        <v>sábado</v>
      </c>
      <c r="F4031" s="23">
        <f t="shared" si="313"/>
        <v>2</v>
      </c>
      <c r="G4031" s="23" t="str">
        <f t="shared" si="314"/>
        <v>febrero</v>
      </c>
      <c r="H4031" s="2">
        <v>0.69861111111111107</v>
      </c>
      <c r="I4031" t="s">
        <v>1</v>
      </c>
      <c r="J4031" t="str">
        <f>VLOOKUP(ventas_starbucks_2025[[#This Row],[sucursal]],cambio_sucursal[#All],2,0)</f>
        <v>Sucursal Nueva Córdoba</v>
      </c>
      <c r="K4031" t="s">
        <v>82</v>
      </c>
      <c r="L4031" t="s">
        <v>28</v>
      </c>
      <c r="M4031" t="s">
        <v>4</v>
      </c>
      <c r="N4031" t="str">
        <f>IFERROR(VLOOKUP(ventas_starbucks_2025[[#This Row],[tamaño_sucio]],cambio_tamaño[#All],2,0),"Tamaño único")</f>
        <v>Tamaño único</v>
      </c>
      <c r="O4031">
        <v>5</v>
      </c>
      <c r="P4031">
        <v>2774.45</v>
      </c>
      <c r="Q4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31">
        <v>13872.25</v>
      </c>
      <c r="S4031" t="s">
        <v>15</v>
      </c>
      <c r="T4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31" t="str">
        <f>VLOOKUP(ventas_starbucks_2025[[#This Row],[canal_compra]],cambio_canal_compra[#All],2,0)</f>
        <v>Para llevar</v>
      </c>
      <c r="V4031" t="s">
        <v>6</v>
      </c>
      <c r="W4031" t="str">
        <f>VLOOKUP(ventas_starbucks_2025[[#This Row],[método_pago]],cambio_metodo_pago[#All],2,0)</f>
        <v>Aplicación móbil</v>
      </c>
      <c r="X4031" t="s">
        <v>22</v>
      </c>
      <c r="Y4031">
        <v>0</v>
      </c>
      <c r="Z4031" t="str">
        <f>VLOOKUP(ventas_starbucks_2025[[#This Row],[promoción_aplicada5]],promocion_cambiar[#All],2,0)</f>
        <v>Hora Feliz</v>
      </c>
      <c r="AA4031" t="s">
        <v>36</v>
      </c>
      <c r="AB4031" t="s">
        <v>32</v>
      </c>
      <c r="AC4031" t="s">
        <v>24</v>
      </c>
      <c r="AD4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1">
        <v>5.3</v>
      </c>
      <c r="AF4031">
        <v>4</v>
      </c>
      <c r="AG4031">
        <v>19</v>
      </c>
      <c r="AH4031">
        <v>14</v>
      </c>
    </row>
    <row r="4032" spans="1:34" x14ac:dyDescent="0.25">
      <c r="A4032" s="3" t="s">
        <v>4107</v>
      </c>
      <c r="B4032" s="1">
        <v>45670</v>
      </c>
      <c r="C4032" s="23">
        <f t="shared" si="310"/>
        <v>13</v>
      </c>
      <c r="D4032" s="23">
        <f t="shared" si="311"/>
        <v>1</v>
      </c>
      <c r="E4032" s="1" t="str">
        <f t="shared" si="312"/>
        <v>lunes</v>
      </c>
      <c r="F4032" s="23">
        <f t="shared" si="313"/>
        <v>1</v>
      </c>
      <c r="G4032" s="1" t="str">
        <f t="shared" si="314"/>
        <v>enero</v>
      </c>
      <c r="H4032" s="2">
        <v>0.52013888888888893</v>
      </c>
      <c r="I4032" t="s">
        <v>1</v>
      </c>
      <c r="J4032" t="str">
        <f>VLOOKUP(ventas_starbucks_2025[[#This Row],[sucursal]],cambio_sucursal[#All],2,0)</f>
        <v>Sucursal Nueva Córdoba</v>
      </c>
      <c r="K4032" t="s">
        <v>13</v>
      </c>
      <c r="L4032" t="s">
        <v>14</v>
      </c>
      <c r="M4032" t="s">
        <v>4</v>
      </c>
      <c r="N4032" t="str">
        <f>IFERROR(VLOOKUP(ventas_starbucks_2025[[#This Row],[tamaño_sucio]],cambio_tamaño[#All],2,0),"Tamaño único")</f>
        <v>Tamaño único</v>
      </c>
      <c r="O4032">
        <v>2</v>
      </c>
      <c r="P4032">
        <v>1945.01</v>
      </c>
      <c r="Q4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2">
        <v>3890.02</v>
      </c>
      <c r="S4032" t="s">
        <v>15</v>
      </c>
      <c r="T4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32" t="str">
        <f>VLOOKUP(ventas_starbucks_2025[[#This Row],[canal_compra]],cambio_canal_compra[#All],2,0)</f>
        <v>Para llevar</v>
      </c>
      <c r="V4032" t="s">
        <v>6</v>
      </c>
      <c r="W4032" t="str">
        <f>VLOOKUP(ventas_starbucks_2025[[#This Row],[método_pago]],cambio_metodo_pago[#All],2,0)</f>
        <v>Aplicación móbil</v>
      </c>
      <c r="X4032" t="s">
        <v>22</v>
      </c>
      <c r="Y4032">
        <v>0</v>
      </c>
      <c r="Z4032" t="str">
        <f>VLOOKUP(ventas_starbucks_2025[[#This Row],[promoción_aplicada5]],promocion_cambiar[#All],2,0)</f>
        <v>Ninguna</v>
      </c>
      <c r="AA4032" t="s">
        <v>17</v>
      </c>
      <c r="AB4032" t="s">
        <v>18</v>
      </c>
      <c r="AC4032" t="s">
        <v>24</v>
      </c>
      <c r="AD4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32">
        <v>2.4</v>
      </c>
      <c r="AF4032">
        <v>4</v>
      </c>
      <c r="AG4032">
        <v>12</v>
      </c>
      <c r="AH4032">
        <v>10</v>
      </c>
    </row>
    <row r="4033" spans="1:34" x14ac:dyDescent="0.25">
      <c r="A4033" s="3" t="s">
        <v>4108</v>
      </c>
      <c r="B4033" s="1">
        <v>45668</v>
      </c>
      <c r="C4033" s="23">
        <f t="shared" si="310"/>
        <v>11</v>
      </c>
      <c r="D4033" s="23">
        <f t="shared" si="311"/>
        <v>6</v>
      </c>
      <c r="E4033" s="1" t="str">
        <f t="shared" si="312"/>
        <v>sábado</v>
      </c>
      <c r="F4033" s="23">
        <f t="shared" si="313"/>
        <v>1</v>
      </c>
      <c r="G4033" s="1" t="str">
        <f t="shared" si="314"/>
        <v>enero</v>
      </c>
      <c r="H4033" s="2">
        <v>0.82430555555555551</v>
      </c>
      <c r="I4033" t="s">
        <v>12</v>
      </c>
      <c r="J4033" t="str">
        <f>VLOOKUP(ventas_starbucks_2025[[#This Row],[sucursal]],cambio_sucursal[#All],2,0)</f>
        <v>Sucursal Córdoba Shopping</v>
      </c>
      <c r="K4033" t="s">
        <v>2</v>
      </c>
      <c r="L4033" t="s">
        <v>3</v>
      </c>
      <c r="M4033" t="s">
        <v>4</v>
      </c>
      <c r="N4033" t="str">
        <f>IFERROR(VLOOKUP(ventas_starbucks_2025[[#This Row],[tamaño_sucio]],cambio_tamaño[#All],2,0),"Tamaño único")</f>
        <v>Tamaño único</v>
      </c>
      <c r="O4033">
        <v>2</v>
      </c>
      <c r="P4033">
        <v>3276.04</v>
      </c>
      <c r="Q4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033">
        <v>6552.08</v>
      </c>
      <c r="S4033" t="s">
        <v>15</v>
      </c>
      <c r="T4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33" t="str">
        <f>VLOOKUP(ventas_starbucks_2025[[#This Row],[canal_compra]],cambio_canal_compra[#All],2,0)</f>
        <v>Para llevar</v>
      </c>
      <c r="V4033" t="s">
        <v>40</v>
      </c>
      <c r="W4033" t="str">
        <f>VLOOKUP(ventas_starbucks_2025[[#This Row],[método_pago]],cambio_metodo_pago[#All],2,0)</f>
        <v>Efectivo</v>
      </c>
      <c r="X4033" t="s">
        <v>7</v>
      </c>
      <c r="Y4033">
        <v>10</v>
      </c>
      <c r="Z4033" t="str">
        <f>VLOOKUP(ventas_starbucks_2025[[#This Row],[promoción_aplicada5]],promocion_cambiar[#All],2,0)</f>
        <v>Combo</v>
      </c>
      <c r="AA4033" t="s">
        <v>8</v>
      </c>
      <c r="AB4033" t="s">
        <v>32</v>
      </c>
      <c r="AC4033" t="s">
        <v>24</v>
      </c>
      <c r="AD4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3">
        <v>6.3</v>
      </c>
      <c r="AF4033">
        <v>3</v>
      </c>
      <c r="AG4033">
        <v>48</v>
      </c>
      <c r="AH4033">
        <v>46</v>
      </c>
    </row>
    <row r="4034" spans="1:34" x14ac:dyDescent="0.25">
      <c r="A4034" s="3" t="s">
        <v>4109</v>
      </c>
      <c r="B4034" s="1">
        <v>45685</v>
      </c>
      <c r="C4034" s="23">
        <f t="shared" ref="C4034:C4097" si="315">DAY(B4034)</f>
        <v>28</v>
      </c>
      <c r="D4034" s="23">
        <f t="shared" ref="D4034:D4097" si="316">WEEKDAY(B4034,2)</f>
        <v>2</v>
      </c>
      <c r="E4034" s="23" t="str">
        <f t="shared" ref="E4034:E4097" si="317">TEXT(B4034,"dddd")</f>
        <v>martes</v>
      </c>
      <c r="F4034" s="23">
        <f t="shared" ref="F4034:F4097" si="318">MONTH(B4034)</f>
        <v>1</v>
      </c>
      <c r="G4034" s="23" t="str">
        <f t="shared" ref="G4034:G4097" si="319">TEXT(B4034,"mmmm")</f>
        <v>enero</v>
      </c>
      <c r="H4034" s="2">
        <v>0.41111111111111109</v>
      </c>
      <c r="I4034" t="s">
        <v>12</v>
      </c>
      <c r="J4034" t="str">
        <f>VLOOKUP(ventas_starbucks_2025[[#This Row],[sucursal]],cambio_sucursal[#All],2,0)</f>
        <v>Sucursal Córdoba Shopping</v>
      </c>
      <c r="K4034" t="s">
        <v>64</v>
      </c>
      <c r="L4034" t="s">
        <v>65</v>
      </c>
      <c r="M4034" t="s">
        <v>4</v>
      </c>
      <c r="N4034" t="str">
        <f>IFERROR(VLOOKUP(ventas_starbucks_2025[[#This Row],[tamaño_sucio]],cambio_tamaño[#All],2,0),"Tamaño único")</f>
        <v>Tamaño único</v>
      </c>
      <c r="O4034">
        <v>2</v>
      </c>
      <c r="P4034">
        <v>1593.12</v>
      </c>
      <c r="Q4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4">
        <v>3186.24</v>
      </c>
      <c r="S4034" t="s">
        <v>5</v>
      </c>
      <c r="T4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34" t="str">
        <f>VLOOKUP(ventas_starbucks_2025[[#This Row],[canal_compra]],cambio_canal_compra[#All],2,0)</f>
        <v>En tienda</v>
      </c>
      <c r="V4034" t="s">
        <v>40</v>
      </c>
      <c r="W4034" t="str">
        <f>VLOOKUP(ventas_starbucks_2025[[#This Row],[método_pago]],cambio_metodo_pago[#All],2,0)</f>
        <v>Efectivo</v>
      </c>
      <c r="X4034" t="s">
        <v>22</v>
      </c>
      <c r="Y4034">
        <v>0</v>
      </c>
      <c r="Z4034" t="str">
        <f>VLOOKUP(ventas_starbucks_2025[[#This Row],[promoción_aplicada5]],promocion_cambiar[#All],2,0)</f>
        <v>Hora Feliz</v>
      </c>
      <c r="AA4034" t="s">
        <v>36</v>
      </c>
      <c r="AB4034" t="s">
        <v>29</v>
      </c>
      <c r="AC4034" t="s">
        <v>41</v>
      </c>
      <c r="AD4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4">
        <v>8.8000000000000007</v>
      </c>
      <c r="AF4034">
        <v>3</v>
      </c>
      <c r="AG4034">
        <v>27</v>
      </c>
      <c r="AH4034">
        <v>25</v>
      </c>
    </row>
    <row r="4035" spans="1:34" x14ac:dyDescent="0.25">
      <c r="A4035" s="3" t="s">
        <v>4110</v>
      </c>
      <c r="B4035" s="1">
        <v>45711</v>
      </c>
      <c r="C4035" s="23">
        <f t="shared" si="315"/>
        <v>23</v>
      </c>
      <c r="D4035" s="23">
        <f t="shared" si="316"/>
        <v>7</v>
      </c>
      <c r="E4035" s="1" t="str">
        <f t="shared" si="317"/>
        <v>domingo</v>
      </c>
      <c r="F4035" s="23">
        <f t="shared" si="318"/>
        <v>2</v>
      </c>
      <c r="G4035" s="1" t="str">
        <f t="shared" si="319"/>
        <v>febrero</v>
      </c>
      <c r="H4035" s="2">
        <v>0.50069444444444444</v>
      </c>
      <c r="I4035" t="s">
        <v>1</v>
      </c>
      <c r="J4035" t="str">
        <f>VLOOKUP(ventas_starbucks_2025[[#This Row],[sucursal]],cambio_sucursal[#All],2,0)</f>
        <v>Sucursal Nueva Córdoba</v>
      </c>
      <c r="K4035" t="s">
        <v>13</v>
      </c>
      <c r="L4035" t="s">
        <v>14</v>
      </c>
      <c r="M4035" t="s">
        <v>4</v>
      </c>
      <c r="N4035" t="str">
        <f>IFERROR(VLOOKUP(ventas_starbucks_2025[[#This Row],[tamaño_sucio]],cambio_tamaño[#All],2,0),"Tamaño único")</f>
        <v>Tamaño único</v>
      </c>
      <c r="O4035">
        <v>3</v>
      </c>
      <c r="P4035">
        <v>2044.89</v>
      </c>
      <c r="Q4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35">
        <v>6134.67</v>
      </c>
      <c r="S4035" t="s">
        <v>5</v>
      </c>
      <c r="T4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35" t="str">
        <f>VLOOKUP(ventas_starbucks_2025[[#This Row],[canal_compra]],cambio_canal_compra[#All],2,0)</f>
        <v>En tienda</v>
      </c>
      <c r="V4035" t="s">
        <v>16</v>
      </c>
      <c r="W4035" t="str">
        <f>VLOOKUP(ventas_starbucks_2025[[#This Row],[método_pago]],cambio_metodo_pago[#All],2,0)</f>
        <v>Tarjeta</v>
      </c>
      <c r="X4035" t="s">
        <v>7</v>
      </c>
      <c r="Y4035">
        <v>0</v>
      </c>
      <c r="Z4035" t="str">
        <f>VLOOKUP(ventas_starbucks_2025[[#This Row],[promoción_aplicada5]],promocion_cambiar[#All],2,0)</f>
        <v>2x1</v>
      </c>
      <c r="AA4035" t="s">
        <v>51</v>
      </c>
      <c r="AB4035" t="s">
        <v>29</v>
      </c>
      <c r="AC4035" t="s">
        <v>10</v>
      </c>
      <c r="AD4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35">
        <v>4.9000000000000004</v>
      </c>
      <c r="AF4035">
        <v>3</v>
      </c>
      <c r="AG4035">
        <v>11</v>
      </c>
      <c r="AH4035">
        <v>8</v>
      </c>
    </row>
    <row r="4036" spans="1:34" x14ac:dyDescent="0.25">
      <c r="A4036" s="3" t="s">
        <v>4111</v>
      </c>
      <c r="B4036" s="1">
        <v>45744</v>
      </c>
      <c r="C4036" s="23">
        <f t="shared" si="315"/>
        <v>28</v>
      </c>
      <c r="D4036" s="23">
        <f t="shared" si="316"/>
        <v>5</v>
      </c>
      <c r="E4036" s="23" t="str">
        <f t="shared" si="317"/>
        <v>viernes</v>
      </c>
      <c r="F4036" s="23">
        <f t="shared" si="318"/>
        <v>3</v>
      </c>
      <c r="G4036" s="23" t="str">
        <f t="shared" si="319"/>
        <v>marzo</v>
      </c>
      <c r="H4036" s="2">
        <v>0.59236111111111112</v>
      </c>
      <c r="I4036" t="s">
        <v>1</v>
      </c>
      <c r="J4036" t="str">
        <f>VLOOKUP(ventas_starbucks_2025[[#This Row],[sucursal]],cambio_sucursal[#All],2,0)</f>
        <v>Sucursal Nueva Córdoba</v>
      </c>
      <c r="K4036" t="s">
        <v>87</v>
      </c>
      <c r="L4036" t="s">
        <v>65</v>
      </c>
      <c r="M4036" t="s">
        <v>4</v>
      </c>
      <c r="N4036" t="str">
        <f>IFERROR(VLOOKUP(ventas_starbucks_2025[[#This Row],[tamaño_sucio]],cambio_tamaño[#All],2,0),"Tamaño único")</f>
        <v>Tamaño único</v>
      </c>
      <c r="O4036">
        <v>3</v>
      </c>
      <c r="P4036">
        <v>1797.72</v>
      </c>
      <c r="Q4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6">
        <v>5393.16</v>
      </c>
      <c r="S4036" t="s">
        <v>5</v>
      </c>
      <c r="T4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36" t="str">
        <f>VLOOKUP(ventas_starbucks_2025[[#This Row],[canal_compra]],cambio_canal_compra[#All],2,0)</f>
        <v>En tienda</v>
      </c>
      <c r="V4036" t="s">
        <v>6</v>
      </c>
      <c r="W4036" t="str">
        <f>VLOOKUP(ventas_starbucks_2025[[#This Row],[método_pago]],cambio_metodo_pago[#All],2,0)</f>
        <v>Aplicación móbil</v>
      </c>
      <c r="X4036" t="s">
        <v>22</v>
      </c>
      <c r="Y4036">
        <v>0</v>
      </c>
      <c r="Z4036" t="str">
        <f>VLOOKUP(ventas_starbucks_2025[[#This Row],[promoción_aplicada5]],promocion_cambiar[#All],2,0)</f>
        <v>Combo</v>
      </c>
      <c r="AA4036" t="s">
        <v>8</v>
      </c>
      <c r="AB4036" t="s">
        <v>18</v>
      </c>
      <c r="AC4036" t="s">
        <v>41</v>
      </c>
      <c r="AD4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6">
        <v>6.6</v>
      </c>
      <c r="AF4036">
        <v>5</v>
      </c>
      <c r="AG4036">
        <v>43</v>
      </c>
      <c r="AH4036">
        <v>40</v>
      </c>
    </row>
    <row r="4037" spans="1:34" x14ac:dyDescent="0.25">
      <c r="A4037" s="3" t="s">
        <v>4112</v>
      </c>
      <c r="B4037" s="1">
        <v>45726</v>
      </c>
      <c r="C4037" s="23">
        <f t="shared" si="315"/>
        <v>10</v>
      </c>
      <c r="D4037" s="23">
        <f t="shared" si="316"/>
        <v>1</v>
      </c>
      <c r="E4037" s="23" t="str">
        <f t="shared" si="317"/>
        <v>lunes</v>
      </c>
      <c r="F4037" s="23">
        <f t="shared" si="318"/>
        <v>3</v>
      </c>
      <c r="G4037" s="23" t="str">
        <f t="shared" si="319"/>
        <v>marzo</v>
      </c>
      <c r="H4037" s="2">
        <v>0.60486111111111107</v>
      </c>
      <c r="I4037" t="s">
        <v>57</v>
      </c>
      <c r="J4037" t="str">
        <f>VLOOKUP(ventas_starbucks_2025[[#This Row],[sucursal]],cambio_sucursal[#All],2,0)</f>
        <v>Sucursal Avda Colón</v>
      </c>
      <c r="K4037" t="s">
        <v>58</v>
      </c>
      <c r="L4037" t="s">
        <v>39</v>
      </c>
      <c r="M4037" t="s">
        <v>4</v>
      </c>
      <c r="N4037" t="str">
        <f>IFERROR(VLOOKUP(ventas_starbucks_2025[[#This Row],[tamaño_sucio]],cambio_tamaño[#All],2,0),"Tamaño único")</f>
        <v>Tamaño único</v>
      </c>
      <c r="O4037">
        <v>5</v>
      </c>
      <c r="P4037">
        <v>1440.38</v>
      </c>
      <c r="Q4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7">
        <v>7201.9</v>
      </c>
      <c r="S4037" t="s">
        <v>5</v>
      </c>
      <c r="T4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37" t="str">
        <f>VLOOKUP(ventas_starbucks_2025[[#This Row],[canal_compra]],cambio_canal_compra[#All],2,0)</f>
        <v>En tienda</v>
      </c>
      <c r="V4037" t="s">
        <v>16</v>
      </c>
      <c r="W4037" t="str">
        <f>VLOOKUP(ventas_starbucks_2025[[#This Row],[método_pago]],cambio_metodo_pago[#All],2,0)</f>
        <v>Tarjeta</v>
      </c>
      <c r="X4037" t="s">
        <v>7</v>
      </c>
      <c r="Y4037">
        <v>15</v>
      </c>
      <c r="Z4037" t="str">
        <f>VLOOKUP(ventas_starbucks_2025[[#This Row],[promoción_aplicada5]],promocion_cambiar[#All],2,0)</f>
        <v>Combo</v>
      </c>
      <c r="AA4037" t="s">
        <v>8</v>
      </c>
      <c r="AB4037" t="s">
        <v>9</v>
      </c>
      <c r="AC4037" t="s">
        <v>10</v>
      </c>
      <c r="AD4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7">
        <v>5.5</v>
      </c>
      <c r="AF4037">
        <v>2</v>
      </c>
      <c r="AG4037">
        <v>47</v>
      </c>
      <c r="AH4037">
        <v>42</v>
      </c>
    </row>
    <row r="4038" spans="1:34" x14ac:dyDescent="0.25">
      <c r="A4038" s="3" t="s">
        <v>4113</v>
      </c>
      <c r="B4038" s="1">
        <v>45734</v>
      </c>
      <c r="C4038" s="23">
        <f t="shared" si="315"/>
        <v>18</v>
      </c>
      <c r="D4038" s="23">
        <f t="shared" si="316"/>
        <v>2</v>
      </c>
      <c r="E4038" s="23" t="str">
        <f t="shared" si="317"/>
        <v>martes</v>
      </c>
      <c r="F4038" s="23">
        <f t="shared" si="318"/>
        <v>3</v>
      </c>
      <c r="G4038" s="23" t="str">
        <f t="shared" si="319"/>
        <v>marzo</v>
      </c>
      <c r="H4038" s="2">
        <v>0.53749999999999998</v>
      </c>
      <c r="I4038" t="s">
        <v>26</v>
      </c>
      <c r="J4038" t="str">
        <f>VLOOKUP(ventas_starbucks_2025[[#This Row],[sucursal]],cambio_sucursal[#All],2,0)</f>
        <v>Sucursal San Lorenzo 47</v>
      </c>
      <c r="K4038" t="s">
        <v>115</v>
      </c>
      <c r="L4038" t="s">
        <v>21</v>
      </c>
      <c r="M4038" t="s">
        <v>4</v>
      </c>
      <c r="N4038" t="str">
        <f>IFERROR(VLOOKUP(ventas_starbucks_2025[[#This Row],[tamaño_sucio]],cambio_tamaño[#All],2,0),"Tamaño único")</f>
        <v>Tamaño único</v>
      </c>
      <c r="O4038">
        <v>2</v>
      </c>
      <c r="P4038">
        <v>1224.01</v>
      </c>
      <c r="Q4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8">
        <v>2448.02</v>
      </c>
      <c r="S4038" t="s">
        <v>31</v>
      </c>
      <c r="T4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38" t="str">
        <f>VLOOKUP(ventas_starbucks_2025[[#This Row],[canal_compra]],cambio_canal_compra[#All],2,0)</f>
        <v>Entrega domicilio</v>
      </c>
      <c r="V4038" t="s">
        <v>16</v>
      </c>
      <c r="W4038" t="str">
        <f>VLOOKUP(ventas_starbucks_2025[[#This Row],[método_pago]],cambio_metodo_pago[#All],2,0)</f>
        <v>Tarjeta</v>
      </c>
      <c r="X4038" t="s">
        <v>7</v>
      </c>
      <c r="Y4038">
        <v>0</v>
      </c>
      <c r="Z4038" t="str">
        <f>VLOOKUP(ventas_starbucks_2025[[#This Row],[promoción_aplicada5]],promocion_cambiar[#All],2,0)</f>
        <v>2x1</v>
      </c>
      <c r="AA4038" t="s">
        <v>51</v>
      </c>
      <c r="AB4038" t="s">
        <v>52</v>
      </c>
      <c r="AC4038" t="s">
        <v>41</v>
      </c>
      <c r="AD4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8">
        <v>6.1</v>
      </c>
      <c r="AF4038">
        <v>1</v>
      </c>
      <c r="AG4038">
        <v>15</v>
      </c>
      <c r="AH4038">
        <v>13</v>
      </c>
    </row>
    <row r="4039" spans="1:34" x14ac:dyDescent="0.25">
      <c r="A4039" s="3" t="s">
        <v>4114</v>
      </c>
      <c r="B4039" s="1">
        <v>45754</v>
      </c>
      <c r="C4039" s="23">
        <f t="shared" si="315"/>
        <v>7</v>
      </c>
      <c r="D4039" s="23">
        <f t="shared" si="316"/>
        <v>1</v>
      </c>
      <c r="E4039" s="1" t="str">
        <f t="shared" si="317"/>
        <v>lunes</v>
      </c>
      <c r="F4039" s="23">
        <f t="shared" si="318"/>
        <v>4</v>
      </c>
      <c r="G4039" s="1" t="str">
        <f t="shared" si="319"/>
        <v>abril</v>
      </c>
      <c r="H4039" s="2">
        <v>0.46180555555555558</v>
      </c>
      <c r="I4039" t="s">
        <v>26</v>
      </c>
      <c r="J4039" t="str">
        <f>VLOOKUP(ventas_starbucks_2025[[#This Row],[sucursal]],cambio_sucursal[#All],2,0)</f>
        <v>Sucursal San Lorenzo 47</v>
      </c>
      <c r="K4039" t="s">
        <v>48</v>
      </c>
      <c r="L4039" t="s">
        <v>49</v>
      </c>
      <c r="M4039" t="s">
        <v>50</v>
      </c>
      <c r="N4039" t="str">
        <f>IFERROR(VLOOKUP(ventas_starbucks_2025[[#This Row],[tamaño_sucio]],cambio_tamaño[#All],2,0),"Tamaño único")</f>
        <v>Mediano</v>
      </c>
      <c r="O4039">
        <v>3</v>
      </c>
      <c r="P4039">
        <v>1869.82</v>
      </c>
      <c r="Q4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9">
        <v>5609.46</v>
      </c>
      <c r="S4039" t="s">
        <v>5</v>
      </c>
      <c r="T4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39" t="str">
        <f>VLOOKUP(ventas_starbucks_2025[[#This Row],[canal_compra]],cambio_canal_compra[#All],2,0)</f>
        <v>En tienda</v>
      </c>
      <c r="V4039" t="s">
        <v>6</v>
      </c>
      <c r="W4039" t="str">
        <f>VLOOKUP(ventas_starbucks_2025[[#This Row],[método_pago]],cambio_metodo_pago[#All],2,0)</f>
        <v>Aplicación móbil</v>
      </c>
      <c r="X4039" t="s">
        <v>7</v>
      </c>
      <c r="Y4039">
        <v>0</v>
      </c>
      <c r="Z4039" t="str">
        <f>VLOOKUP(ventas_starbucks_2025[[#This Row],[promoción_aplicada5]],promocion_cambiar[#All],2,0)</f>
        <v>Ninguna</v>
      </c>
      <c r="AA4039" t="s">
        <v>17</v>
      </c>
      <c r="AB4039" t="s">
        <v>9</v>
      </c>
      <c r="AC4039" t="s">
        <v>10</v>
      </c>
      <c r="AD4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39">
        <v>13</v>
      </c>
      <c r="AF4039">
        <v>5</v>
      </c>
      <c r="AG4039">
        <v>41</v>
      </c>
      <c r="AH4039">
        <v>38</v>
      </c>
    </row>
    <row r="4040" spans="1:34" x14ac:dyDescent="0.25">
      <c r="A4040" s="3" t="s">
        <v>4115</v>
      </c>
      <c r="B4040" s="1">
        <v>45720</v>
      </c>
      <c r="C4040" s="23">
        <f t="shared" si="315"/>
        <v>4</v>
      </c>
      <c r="D4040" s="23">
        <f t="shared" si="316"/>
        <v>2</v>
      </c>
      <c r="E4040" s="1" t="str">
        <f t="shared" si="317"/>
        <v>martes</v>
      </c>
      <c r="F4040" s="23">
        <f t="shared" si="318"/>
        <v>3</v>
      </c>
      <c r="G4040" s="1" t="str">
        <f t="shared" si="319"/>
        <v>marzo</v>
      </c>
      <c r="H4040" s="2">
        <v>0.5805555555555556</v>
      </c>
      <c r="I4040" t="s">
        <v>57</v>
      </c>
      <c r="J4040" t="str">
        <f>VLOOKUP(ventas_starbucks_2025[[#This Row],[sucursal]],cambio_sucursal[#All],2,0)</f>
        <v>Sucursal Avda Colón</v>
      </c>
      <c r="K4040" t="s">
        <v>115</v>
      </c>
      <c r="L4040" t="s">
        <v>21</v>
      </c>
      <c r="M4040" t="s">
        <v>4</v>
      </c>
      <c r="N4040" t="str">
        <f>IFERROR(VLOOKUP(ventas_starbucks_2025[[#This Row],[tamaño_sucio]],cambio_tamaño[#All],2,0),"Tamaño único")</f>
        <v>Tamaño único</v>
      </c>
      <c r="O4040">
        <v>4</v>
      </c>
      <c r="P4040">
        <v>847.35</v>
      </c>
      <c r="Q4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40">
        <v>3389.4</v>
      </c>
      <c r="S4040" t="s">
        <v>31</v>
      </c>
      <c r="T4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0" t="str">
        <f>VLOOKUP(ventas_starbucks_2025[[#This Row],[canal_compra]],cambio_canal_compra[#All],2,0)</f>
        <v>Entrega domicilio</v>
      </c>
      <c r="V4040" t="s">
        <v>40</v>
      </c>
      <c r="W4040" t="str">
        <f>VLOOKUP(ventas_starbucks_2025[[#This Row],[método_pago]],cambio_metodo_pago[#All],2,0)</f>
        <v>Efectivo</v>
      </c>
      <c r="X4040" t="s">
        <v>22</v>
      </c>
      <c r="Y4040">
        <v>0</v>
      </c>
      <c r="Z4040" t="str">
        <f>VLOOKUP(ventas_starbucks_2025[[#This Row],[promoción_aplicada5]],promocion_cambiar[#All],2,0)</f>
        <v>Ninguna</v>
      </c>
      <c r="AA4040" t="s">
        <v>17</v>
      </c>
      <c r="AB4040" t="s">
        <v>23</v>
      </c>
      <c r="AC4040" t="s">
        <v>24</v>
      </c>
      <c r="AD4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40">
        <v>11.4</v>
      </c>
      <c r="AF4040">
        <v>3</v>
      </c>
      <c r="AG4040">
        <v>13</v>
      </c>
      <c r="AH4040">
        <v>9</v>
      </c>
    </row>
    <row r="4041" spans="1:34" x14ac:dyDescent="0.25">
      <c r="A4041" s="3" t="s">
        <v>4116</v>
      </c>
      <c r="B4041" s="1">
        <v>45748</v>
      </c>
      <c r="C4041" s="23">
        <f t="shared" si="315"/>
        <v>1</v>
      </c>
      <c r="D4041" s="23">
        <f t="shared" si="316"/>
        <v>2</v>
      </c>
      <c r="E4041" s="23" t="str">
        <f t="shared" si="317"/>
        <v>martes</v>
      </c>
      <c r="F4041" s="23">
        <f t="shared" si="318"/>
        <v>4</v>
      </c>
      <c r="G4041" s="23" t="str">
        <f t="shared" si="319"/>
        <v>abril</v>
      </c>
      <c r="H4041" s="2">
        <v>0.51388888888888884</v>
      </c>
      <c r="I4041" t="s">
        <v>26</v>
      </c>
      <c r="J4041" t="str">
        <f>VLOOKUP(ventas_starbucks_2025[[#This Row],[sucursal]],cambio_sucursal[#All],2,0)</f>
        <v>Sucursal San Lorenzo 47</v>
      </c>
      <c r="K4041" t="s">
        <v>127</v>
      </c>
      <c r="L4041" t="s">
        <v>44</v>
      </c>
      <c r="M4041" t="s">
        <v>50</v>
      </c>
      <c r="N4041" t="str">
        <f>IFERROR(VLOOKUP(ventas_starbucks_2025[[#This Row],[tamaño_sucio]],cambio_tamaño[#All],2,0),"Tamaño único")</f>
        <v>Mediano</v>
      </c>
      <c r="O4041">
        <v>2</v>
      </c>
      <c r="P4041">
        <v>1671.41</v>
      </c>
      <c r="Q4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1">
        <v>3342.82</v>
      </c>
      <c r="S4041" t="s">
        <v>5</v>
      </c>
      <c r="T4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1" t="str">
        <f>VLOOKUP(ventas_starbucks_2025[[#This Row],[canal_compra]],cambio_canal_compra[#All],2,0)</f>
        <v>En tienda</v>
      </c>
      <c r="V4041" t="s">
        <v>16</v>
      </c>
      <c r="W4041" t="str">
        <f>VLOOKUP(ventas_starbucks_2025[[#This Row],[método_pago]],cambio_metodo_pago[#All],2,0)</f>
        <v>Tarjeta</v>
      </c>
      <c r="X4041" t="s">
        <v>22</v>
      </c>
      <c r="Y4041">
        <v>0</v>
      </c>
      <c r="Z4041" t="str">
        <f>VLOOKUP(ventas_starbucks_2025[[#This Row],[promoción_aplicada5]],promocion_cambiar[#All],2,0)</f>
        <v>2x1</v>
      </c>
      <c r="AA4041" t="s">
        <v>51</v>
      </c>
      <c r="AB4041" t="s">
        <v>23</v>
      </c>
      <c r="AC4041" t="s">
        <v>10</v>
      </c>
      <c r="AD4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41">
        <v>9.6</v>
      </c>
      <c r="AF4041">
        <v>4</v>
      </c>
      <c r="AG4041">
        <v>31</v>
      </c>
      <c r="AH4041">
        <v>29</v>
      </c>
    </row>
    <row r="4042" spans="1:34" x14ac:dyDescent="0.25">
      <c r="A4042" s="3" t="s">
        <v>4117</v>
      </c>
      <c r="B4042" s="1">
        <v>45674</v>
      </c>
      <c r="C4042" s="23">
        <f t="shared" si="315"/>
        <v>17</v>
      </c>
      <c r="D4042" s="23">
        <f t="shared" si="316"/>
        <v>5</v>
      </c>
      <c r="E4042" s="23" t="str">
        <f t="shared" si="317"/>
        <v>viernes</v>
      </c>
      <c r="F4042" s="23">
        <f t="shared" si="318"/>
        <v>1</v>
      </c>
      <c r="G4042" s="23" t="str">
        <f t="shared" si="319"/>
        <v>enero</v>
      </c>
      <c r="H4042" s="2">
        <v>0.6875</v>
      </c>
      <c r="I4042" t="s">
        <v>1</v>
      </c>
      <c r="J4042" t="str">
        <f>VLOOKUP(ventas_starbucks_2025[[#This Row],[sucursal]],cambio_sucursal[#All],2,0)</f>
        <v>Sucursal Nueva Córdoba</v>
      </c>
      <c r="K4042" t="s">
        <v>175</v>
      </c>
      <c r="L4042" t="s">
        <v>70</v>
      </c>
      <c r="M4042" t="s">
        <v>50</v>
      </c>
      <c r="N4042" t="str">
        <f>IFERROR(VLOOKUP(ventas_starbucks_2025[[#This Row],[tamaño_sucio]],cambio_tamaño[#All],2,0),"Tamaño único")</f>
        <v>Mediano</v>
      </c>
      <c r="O4042">
        <v>4</v>
      </c>
      <c r="P4042">
        <v>1479.06</v>
      </c>
      <c r="Q4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2">
        <v>5916.24</v>
      </c>
      <c r="S4042" t="s">
        <v>31</v>
      </c>
      <c r="T4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42" t="str">
        <f>VLOOKUP(ventas_starbucks_2025[[#This Row],[canal_compra]],cambio_canal_compra[#All],2,0)</f>
        <v>Entrega domicilio</v>
      </c>
      <c r="V4042" t="s">
        <v>6</v>
      </c>
      <c r="W4042" t="str">
        <f>VLOOKUP(ventas_starbucks_2025[[#This Row],[método_pago]],cambio_metodo_pago[#All],2,0)</f>
        <v>Aplicación móbil</v>
      </c>
      <c r="X4042" t="s">
        <v>22</v>
      </c>
      <c r="Y4042">
        <v>0</v>
      </c>
      <c r="Z4042" t="str">
        <f>VLOOKUP(ventas_starbucks_2025[[#This Row],[promoción_aplicada5]],promocion_cambiar[#All],2,0)</f>
        <v>Combo</v>
      </c>
      <c r="AA4042" t="s">
        <v>8</v>
      </c>
      <c r="AB4042" t="s">
        <v>52</v>
      </c>
      <c r="AC4042" t="s">
        <v>41</v>
      </c>
      <c r="AD4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42">
        <v>13.4</v>
      </c>
      <c r="AF4042">
        <v>3</v>
      </c>
      <c r="AG4042">
        <v>21</v>
      </c>
      <c r="AH4042">
        <v>17</v>
      </c>
    </row>
    <row r="4043" spans="1:34" x14ac:dyDescent="0.25">
      <c r="A4043" s="3" t="s">
        <v>4118</v>
      </c>
      <c r="B4043" s="1">
        <v>45727</v>
      </c>
      <c r="C4043" s="23">
        <f t="shared" si="315"/>
        <v>11</v>
      </c>
      <c r="D4043" s="23">
        <f t="shared" si="316"/>
        <v>2</v>
      </c>
      <c r="E4043" s="23" t="str">
        <f t="shared" si="317"/>
        <v>martes</v>
      </c>
      <c r="F4043" s="23">
        <f t="shared" si="318"/>
        <v>3</v>
      </c>
      <c r="G4043" s="23" t="str">
        <f t="shared" si="319"/>
        <v>marzo</v>
      </c>
      <c r="H4043" s="2">
        <v>0.75902777777777775</v>
      </c>
      <c r="I4043" t="s">
        <v>57</v>
      </c>
      <c r="J4043" t="str">
        <f>VLOOKUP(ventas_starbucks_2025[[#This Row],[sucursal]],cambio_sucursal[#All],2,0)</f>
        <v>Sucursal Avda Colón</v>
      </c>
      <c r="K4043" t="s">
        <v>48</v>
      </c>
      <c r="L4043" t="s">
        <v>49</v>
      </c>
      <c r="M4043" t="s">
        <v>45</v>
      </c>
      <c r="N4043" t="str">
        <f>IFERROR(VLOOKUP(ventas_starbucks_2025[[#This Row],[tamaño_sucio]],cambio_tamaño[#All],2,0),"Tamaño único")</f>
        <v>Grande</v>
      </c>
      <c r="O4043">
        <v>4</v>
      </c>
      <c r="P4043">
        <v>1798.04</v>
      </c>
      <c r="Q4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3">
        <v>7192.16</v>
      </c>
      <c r="S4043" t="s">
        <v>5</v>
      </c>
      <c r="T4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43" t="str">
        <f>VLOOKUP(ventas_starbucks_2025[[#This Row],[canal_compra]],cambio_canal_compra[#All],2,0)</f>
        <v>En tienda</v>
      </c>
      <c r="V4043" t="s">
        <v>40</v>
      </c>
      <c r="W4043" t="str">
        <f>VLOOKUP(ventas_starbucks_2025[[#This Row],[método_pago]],cambio_metodo_pago[#All],2,0)</f>
        <v>Efectivo</v>
      </c>
      <c r="X4043" t="s">
        <v>22</v>
      </c>
      <c r="Y4043">
        <v>0</v>
      </c>
      <c r="Z4043" t="str">
        <f>VLOOKUP(ventas_starbucks_2025[[#This Row],[promoción_aplicada5]],promocion_cambiar[#All],2,0)</f>
        <v>Combo</v>
      </c>
      <c r="AA4043" t="s">
        <v>8</v>
      </c>
      <c r="AB4043" t="s">
        <v>32</v>
      </c>
      <c r="AC4043" t="s">
        <v>41</v>
      </c>
      <c r="AD4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43">
        <v>12.2</v>
      </c>
      <c r="AF4043">
        <v>4</v>
      </c>
      <c r="AG4043">
        <v>18</v>
      </c>
      <c r="AH4043">
        <v>14</v>
      </c>
    </row>
    <row r="4044" spans="1:34" x14ac:dyDescent="0.25">
      <c r="A4044" s="3" t="s">
        <v>4119</v>
      </c>
      <c r="B4044" s="1">
        <v>45731</v>
      </c>
      <c r="C4044" s="23">
        <f t="shared" si="315"/>
        <v>15</v>
      </c>
      <c r="D4044" s="23">
        <f t="shared" si="316"/>
        <v>6</v>
      </c>
      <c r="E4044" s="1" t="str">
        <f t="shared" si="317"/>
        <v>sábado</v>
      </c>
      <c r="F4044" s="23">
        <f t="shared" si="318"/>
        <v>3</v>
      </c>
      <c r="G4044" s="1" t="str">
        <f t="shared" si="319"/>
        <v>marzo</v>
      </c>
      <c r="H4044" s="2">
        <v>0.3125</v>
      </c>
      <c r="I4044" t="s">
        <v>12</v>
      </c>
      <c r="J4044" t="str">
        <f>VLOOKUP(ventas_starbucks_2025[[#This Row],[sucursal]],cambio_sucursal[#All],2,0)</f>
        <v>Sucursal Córdoba Shopping</v>
      </c>
      <c r="K4044" t="s">
        <v>101</v>
      </c>
      <c r="L4044" t="s">
        <v>3</v>
      </c>
      <c r="M4044" t="s">
        <v>4</v>
      </c>
      <c r="N4044" t="str">
        <f>IFERROR(VLOOKUP(ventas_starbucks_2025[[#This Row],[tamaño_sucio]],cambio_tamaño[#All],2,0),"Tamaño único")</f>
        <v>Tamaño único</v>
      </c>
      <c r="O4044">
        <v>3</v>
      </c>
      <c r="P4044">
        <v>3055.69</v>
      </c>
      <c r="Q4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044">
        <v>9167.07</v>
      </c>
      <c r="S4044" t="s">
        <v>5</v>
      </c>
      <c r="T4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44" t="str">
        <f>VLOOKUP(ventas_starbucks_2025[[#This Row],[canal_compra]],cambio_canal_compra[#All],2,0)</f>
        <v>En tienda</v>
      </c>
      <c r="V4044" t="s">
        <v>40</v>
      </c>
      <c r="W4044" t="str">
        <f>VLOOKUP(ventas_starbucks_2025[[#This Row],[método_pago]],cambio_metodo_pago[#All],2,0)</f>
        <v>Efectivo</v>
      </c>
      <c r="X4044" t="s">
        <v>7</v>
      </c>
      <c r="Y4044">
        <v>10</v>
      </c>
      <c r="Z4044" t="str">
        <f>VLOOKUP(ventas_starbucks_2025[[#This Row],[promoción_aplicada5]],promocion_cambiar[#All],2,0)</f>
        <v>Ninguna</v>
      </c>
      <c r="AA4044" t="s">
        <v>17</v>
      </c>
      <c r="AB4044" t="s">
        <v>9</v>
      </c>
      <c r="AC4044" t="s">
        <v>41</v>
      </c>
      <c r="AD4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44">
        <v>3.1</v>
      </c>
      <c r="AF4044">
        <v>1</v>
      </c>
      <c r="AG4044">
        <v>16</v>
      </c>
      <c r="AH4044">
        <v>13</v>
      </c>
    </row>
    <row r="4045" spans="1:34" x14ac:dyDescent="0.25">
      <c r="A4045" s="3" t="s">
        <v>4120</v>
      </c>
      <c r="B4045" s="1">
        <v>45684</v>
      </c>
      <c r="C4045" s="23">
        <f t="shared" si="315"/>
        <v>27</v>
      </c>
      <c r="D4045" s="23">
        <f t="shared" si="316"/>
        <v>1</v>
      </c>
      <c r="E4045" s="23" t="str">
        <f t="shared" si="317"/>
        <v>lunes</v>
      </c>
      <c r="F4045" s="23">
        <f t="shared" si="318"/>
        <v>1</v>
      </c>
      <c r="G4045" s="23" t="str">
        <f t="shared" si="319"/>
        <v>enero</v>
      </c>
      <c r="H4045" s="2">
        <v>0.60902777777777772</v>
      </c>
      <c r="I4045" t="s">
        <v>26</v>
      </c>
      <c r="J4045" t="str">
        <f>VLOOKUP(ventas_starbucks_2025[[#This Row],[sucursal]],cambio_sucursal[#All],2,0)</f>
        <v>Sucursal San Lorenzo 47</v>
      </c>
      <c r="K4045" t="s">
        <v>58</v>
      </c>
      <c r="L4045" t="s">
        <v>39</v>
      </c>
      <c r="M4045" t="s">
        <v>4</v>
      </c>
      <c r="N4045" t="str">
        <f>IFERROR(VLOOKUP(ventas_starbucks_2025[[#This Row],[tamaño_sucio]],cambio_tamaño[#All],2,0),"Tamaño único")</f>
        <v>Tamaño único</v>
      </c>
      <c r="O4045">
        <v>5</v>
      </c>
      <c r="P4045">
        <v>1188.02</v>
      </c>
      <c r="Q4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5">
        <v>5940.1</v>
      </c>
      <c r="S4045" t="s">
        <v>5</v>
      </c>
      <c r="T4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45" t="str">
        <f>VLOOKUP(ventas_starbucks_2025[[#This Row],[canal_compra]],cambio_canal_compra[#All],2,0)</f>
        <v>En tienda</v>
      </c>
      <c r="V4045" t="s">
        <v>16</v>
      </c>
      <c r="W4045" t="str">
        <f>VLOOKUP(ventas_starbucks_2025[[#This Row],[método_pago]],cambio_metodo_pago[#All],2,0)</f>
        <v>Tarjeta</v>
      </c>
      <c r="X4045" t="s">
        <v>22</v>
      </c>
      <c r="Y4045">
        <v>0</v>
      </c>
      <c r="Z4045" t="str">
        <f>VLOOKUP(ventas_starbucks_2025[[#This Row],[promoción_aplicada5]],promocion_cambiar[#All],2,0)</f>
        <v>Ninguna</v>
      </c>
      <c r="AA4045" t="s">
        <v>17</v>
      </c>
      <c r="AB4045" t="s">
        <v>52</v>
      </c>
      <c r="AC4045" t="s">
        <v>10</v>
      </c>
      <c r="AD4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45">
        <v>13.8</v>
      </c>
      <c r="AF4045">
        <v>5</v>
      </c>
      <c r="AG4045">
        <v>43</v>
      </c>
      <c r="AH4045">
        <v>38</v>
      </c>
    </row>
    <row r="4046" spans="1:34" x14ac:dyDescent="0.25">
      <c r="A4046" s="3" t="s">
        <v>4121</v>
      </c>
      <c r="B4046" s="1">
        <v>45682</v>
      </c>
      <c r="C4046" s="23">
        <f t="shared" si="315"/>
        <v>25</v>
      </c>
      <c r="D4046" s="23">
        <f t="shared" si="316"/>
        <v>6</v>
      </c>
      <c r="E4046" s="23" t="str">
        <f t="shared" si="317"/>
        <v>sábado</v>
      </c>
      <c r="F4046" s="23">
        <f t="shared" si="318"/>
        <v>1</v>
      </c>
      <c r="G4046" s="23" t="str">
        <f t="shared" si="319"/>
        <v>enero</v>
      </c>
      <c r="H4046" s="2">
        <v>0.4861111111111111</v>
      </c>
      <c r="I4046" t="s">
        <v>12</v>
      </c>
      <c r="J4046" t="str">
        <f>VLOOKUP(ventas_starbucks_2025[[#This Row],[sucursal]],cambio_sucursal[#All],2,0)</f>
        <v>Sucursal Córdoba Shopping</v>
      </c>
      <c r="K4046" t="s">
        <v>89</v>
      </c>
      <c r="L4046" t="s">
        <v>90</v>
      </c>
      <c r="M4046" t="s">
        <v>4</v>
      </c>
      <c r="N4046" t="str">
        <f>IFERROR(VLOOKUP(ventas_starbucks_2025[[#This Row],[tamaño_sucio]],cambio_tamaño[#All],2,0),"Tamaño único")</f>
        <v>Tamaño único</v>
      </c>
      <c r="O4046">
        <v>2</v>
      </c>
      <c r="P4046">
        <v>1569.28</v>
      </c>
      <c r="Q4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6">
        <v>3138.56</v>
      </c>
      <c r="S4046" t="s">
        <v>15</v>
      </c>
      <c r="T4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6" t="str">
        <f>VLOOKUP(ventas_starbucks_2025[[#This Row],[canal_compra]],cambio_canal_compra[#All],2,0)</f>
        <v>Para llevar</v>
      </c>
      <c r="V4046" t="s">
        <v>16</v>
      </c>
      <c r="W4046" t="str">
        <f>VLOOKUP(ventas_starbucks_2025[[#This Row],[método_pago]],cambio_metodo_pago[#All],2,0)</f>
        <v>Tarjeta</v>
      </c>
      <c r="X4046" t="s">
        <v>22</v>
      </c>
      <c r="Y4046">
        <v>0</v>
      </c>
      <c r="Z4046" t="str">
        <f>VLOOKUP(ventas_starbucks_2025[[#This Row],[promoción_aplicada5]],promocion_cambiar[#All],2,0)</f>
        <v>Combo</v>
      </c>
      <c r="AA4046" t="s">
        <v>8</v>
      </c>
      <c r="AB4046" t="s">
        <v>18</v>
      </c>
      <c r="AC4046" t="s">
        <v>24</v>
      </c>
      <c r="AD4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46">
        <v>10.4</v>
      </c>
      <c r="AF4046">
        <v>1</v>
      </c>
      <c r="AG4046">
        <v>21</v>
      </c>
      <c r="AH4046">
        <v>19</v>
      </c>
    </row>
    <row r="4047" spans="1:34" x14ac:dyDescent="0.25">
      <c r="A4047" s="3" t="s">
        <v>4122</v>
      </c>
      <c r="B4047" s="1">
        <v>45695</v>
      </c>
      <c r="C4047" s="23">
        <f t="shared" si="315"/>
        <v>7</v>
      </c>
      <c r="D4047" s="23">
        <f t="shared" si="316"/>
        <v>5</v>
      </c>
      <c r="E4047" s="23" t="str">
        <f t="shared" si="317"/>
        <v>viernes</v>
      </c>
      <c r="F4047" s="23">
        <f t="shared" si="318"/>
        <v>2</v>
      </c>
      <c r="G4047" s="23" t="str">
        <f t="shared" si="319"/>
        <v>febrero</v>
      </c>
      <c r="H4047" s="2">
        <v>0.66666666666666663</v>
      </c>
      <c r="I4047" t="s">
        <v>1</v>
      </c>
      <c r="J4047" t="str">
        <f>VLOOKUP(ventas_starbucks_2025[[#This Row],[sucursal]],cambio_sucursal[#All],2,0)</f>
        <v>Sucursal Nueva Córdoba</v>
      </c>
      <c r="K4047" t="s">
        <v>58</v>
      </c>
      <c r="L4047" t="s">
        <v>39</v>
      </c>
      <c r="M4047" t="s">
        <v>4</v>
      </c>
      <c r="N4047" t="str">
        <f>IFERROR(VLOOKUP(ventas_starbucks_2025[[#This Row],[tamaño_sucio]],cambio_tamaño[#All],2,0),"Tamaño único")</f>
        <v>Tamaño único</v>
      </c>
      <c r="O4047">
        <v>2</v>
      </c>
      <c r="P4047">
        <v>1455.39</v>
      </c>
      <c r="Q4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7">
        <v>2910.78</v>
      </c>
      <c r="S4047" t="s">
        <v>31</v>
      </c>
      <c r="T4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7" t="str">
        <f>VLOOKUP(ventas_starbucks_2025[[#This Row],[canal_compra]],cambio_canal_compra[#All],2,0)</f>
        <v>Entrega domicilio</v>
      </c>
      <c r="V4047" t="s">
        <v>6</v>
      </c>
      <c r="W4047" t="str">
        <f>VLOOKUP(ventas_starbucks_2025[[#This Row],[método_pago]],cambio_metodo_pago[#All],2,0)</f>
        <v>Aplicación móbil</v>
      </c>
      <c r="X4047" t="s">
        <v>7</v>
      </c>
      <c r="Y4047">
        <v>0</v>
      </c>
      <c r="Z4047" t="str">
        <f>VLOOKUP(ventas_starbucks_2025[[#This Row],[promoción_aplicada5]],promocion_cambiar[#All],2,0)</f>
        <v>Hora Feliz</v>
      </c>
      <c r="AA4047" t="s">
        <v>36</v>
      </c>
      <c r="AB4047" t="s">
        <v>23</v>
      </c>
      <c r="AC4047" t="s">
        <v>24</v>
      </c>
      <c r="AD4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47">
        <v>5.8</v>
      </c>
      <c r="AF4047">
        <v>1</v>
      </c>
      <c r="AG4047">
        <v>31</v>
      </c>
      <c r="AH4047">
        <v>29</v>
      </c>
    </row>
    <row r="4048" spans="1:34" x14ac:dyDescent="0.25">
      <c r="A4048" s="3" t="s">
        <v>4123</v>
      </c>
      <c r="B4048" s="1">
        <v>45717</v>
      </c>
      <c r="C4048" s="23">
        <f t="shared" si="315"/>
        <v>1</v>
      </c>
      <c r="D4048" s="23">
        <f t="shared" si="316"/>
        <v>6</v>
      </c>
      <c r="E4048" s="23" t="str">
        <f t="shared" si="317"/>
        <v>sábado</v>
      </c>
      <c r="F4048" s="23">
        <f t="shared" si="318"/>
        <v>3</v>
      </c>
      <c r="G4048" s="23" t="str">
        <f t="shared" si="319"/>
        <v>marzo</v>
      </c>
      <c r="H4048" s="2">
        <v>0.52222222222222225</v>
      </c>
      <c r="I4048" t="s">
        <v>26</v>
      </c>
      <c r="J4048" t="str">
        <f>VLOOKUP(ventas_starbucks_2025[[#This Row],[sucursal]],cambio_sucursal[#All],2,0)</f>
        <v>Sucursal San Lorenzo 47</v>
      </c>
      <c r="K4048" t="s">
        <v>48</v>
      </c>
      <c r="L4048" t="s">
        <v>49</v>
      </c>
      <c r="M4048" t="s">
        <v>62</v>
      </c>
      <c r="N4048" t="str">
        <f>IFERROR(VLOOKUP(ventas_starbucks_2025[[#This Row],[tamaño_sucio]],cambio_tamaño[#All],2,0),"Tamaño único")</f>
        <v>Extra-Grande</v>
      </c>
      <c r="O4048">
        <v>5</v>
      </c>
      <c r="P4048">
        <v>1937.94</v>
      </c>
      <c r="Q4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8">
        <v>9689.7000000000007</v>
      </c>
      <c r="S4048" t="s">
        <v>31</v>
      </c>
      <c r="T4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48" t="str">
        <f>VLOOKUP(ventas_starbucks_2025[[#This Row],[canal_compra]],cambio_canal_compra[#All],2,0)</f>
        <v>Entrega domicilio</v>
      </c>
      <c r="V4048" t="s">
        <v>40</v>
      </c>
      <c r="W4048" t="str">
        <f>VLOOKUP(ventas_starbucks_2025[[#This Row],[método_pago]],cambio_metodo_pago[#All],2,0)</f>
        <v>Efectivo</v>
      </c>
      <c r="X4048" t="s">
        <v>22</v>
      </c>
      <c r="Y4048">
        <v>0</v>
      </c>
      <c r="Z4048" t="str">
        <f>VLOOKUP(ventas_starbucks_2025[[#This Row],[promoción_aplicada5]],promocion_cambiar[#All],2,0)</f>
        <v>Combo</v>
      </c>
      <c r="AA4048" t="s">
        <v>8</v>
      </c>
      <c r="AB4048" t="s">
        <v>18</v>
      </c>
      <c r="AC4048" t="s">
        <v>41</v>
      </c>
      <c r="AD4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48">
        <v>3.3</v>
      </c>
      <c r="AF4048">
        <v>1</v>
      </c>
      <c r="AG4048">
        <v>48</v>
      </c>
      <c r="AH4048">
        <v>43</v>
      </c>
    </row>
    <row r="4049" spans="1:34" x14ac:dyDescent="0.25">
      <c r="A4049" s="3" t="s">
        <v>4124</v>
      </c>
      <c r="B4049" s="1">
        <v>45712</v>
      </c>
      <c r="C4049" s="23">
        <f t="shared" si="315"/>
        <v>24</v>
      </c>
      <c r="D4049" s="23">
        <f t="shared" si="316"/>
        <v>1</v>
      </c>
      <c r="E4049" s="23" t="str">
        <f t="shared" si="317"/>
        <v>lunes</v>
      </c>
      <c r="F4049" s="23">
        <f t="shared" si="318"/>
        <v>2</v>
      </c>
      <c r="G4049" s="23" t="str">
        <f t="shared" si="319"/>
        <v>febrero</v>
      </c>
      <c r="H4049" s="2">
        <v>0.39444444444444443</v>
      </c>
      <c r="I4049" t="s">
        <v>26</v>
      </c>
      <c r="J4049" t="str">
        <f>VLOOKUP(ventas_starbucks_2025[[#This Row],[sucursal]],cambio_sucursal[#All],2,0)</f>
        <v>Sucursal San Lorenzo 47</v>
      </c>
      <c r="K4049" t="s">
        <v>132</v>
      </c>
      <c r="L4049" t="s">
        <v>35</v>
      </c>
      <c r="M4049" t="s">
        <v>4</v>
      </c>
      <c r="N4049" t="str">
        <f>IFERROR(VLOOKUP(ventas_starbucks_2025[[#This Row],[tamaño_sucio]],cambio_tamaño[#All],2,0),"Tamaño único")</f>
        <v>Tamaño único</v>
      </c>
      <c r="O4049">
        <v>3</v>
      </c>
      <c r="P4049">
        <v>1091.99</v>
      </c>
      <c r="Q4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9">
        <v>3275.97</v>
      </c>
      <c r="S4049" t="s">
        <v>31</v>
      </c>
      <c r="T4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9" t="str">
        <f>VLOOKUP(ventas_starbucks_2025[[#This Row],[canal_compra]],cambio_canal_compra[#All],2,0)</f>
        <v>Entrega domicilio</v>
      </c>
      <c r="V4049" t="s">
        <v>16</v>
      </c>
      <c r="W4049" t="str">
        <f>VLOOKUP(ventas_starbucks_2025[[#This Row],[método_pago]],cambio_metodo_pago[#All],2,0)</f>
        <v>Tarjeta</v>
      </c>
      <c r="X4049" t="s">
        <v>7</v>
      </c>
      <c r="Y4049">
        <v>10</v>
      </c>
      <c r="Z4049" t="str">
        <f>VLOOKUP(ventas_starbucks_2025[[#This Row],[promoción_aplicada5]],promocion_cambiar[#All],2,0)</f>
        <v>Hora Feliz</v>
      </c>
      <c r="AA4049" t="s">
        <v>36</v>
      </c>
      <c r="AB4049" t="s">
        <v>29</v>
      </c>
      <c r="AC4049" t="s">
        <v>24</v>
      </c>
      <c r="AD4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49">
        <v>3.1</v>
      </c>
      <c r="AF4049">
        <v>4</v>
      </c>
      <c r="AG4049">
        <v>44</v>
      </c>
      <c r="AH4049">
        <v>41</v>
      </c>
    </row>
    <row r="4050" spans="1:34" x14ac:dyDescent="0.25">
      <c r="A4050" s="3" t="s">
        <v>4125</v>
      </c>
      <c r="B4050" s="1">
        <v>45673</v>
      </c>
      <c r="C4050" s="23">
        <f t="shared" si="315"/>
        <v>16</v>
      </c>
      <c r="D4050" s="23">
        <f t="shared" si="316"/>
        <v>4</v>
      </c>
      <c r="E4050" s="23" t="str">
        <f t="shared" si="317"/>
        <v>jueves</v>
      </c>
      <c r="F4050" s="23">
        <f t="shared" si="318"/>
        <v>1</v>
      </c>
      <c r="G4050" s="23" t="str">
        <f t="shared" si="319"/>
        <v>enero</v>
      </c>
      <c r="H4050" s="2">
        <v>0.4826388888888889</v>
      </c>
      <c r="I4050" t="s">
        <v>1</v>
      </c>
      <c r="J4050" t="str">
        <f>VLOOKUP(ventas_starbucks_2025[[#This Row],[sucursal]],cambio_sucursal[#All],2,0)</f>
        <v>Sucursal Nueva Córdoba</v>
      </c>
      <c r="K4050" t="s">
        <v>54</v>
      </c>
      <c r="L4050" t="s">
        <v>44</v>
      </c>
      <c r="M4050" t="s">
        <v>55</v>
      </c>
      <c r="N4050" t="str">
        <f>IFERROR(VLOOKUP(ventas_starbucks_2025[[#This Row],[tamaño_sucio]],cambio_tamaño[#All],2,0),"Tamaño único")</f>
        <v>Pequeño</v>
      </c>
      <c r="O4050">
        <v>3</v>
      </c>
      <c r="P4050">
        <v>1668.84</v>
      </c>
      <c r="Q4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0">
        <v>5006.5200000000004</v>
      </c>
      <c r="S4050" t="s">
        <v>31</v>
      </c>
      <c r="T4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0" t="str">
        <f>VLOOKUP(ventas_starbucks_2025[[#This Row],[canal_compra]],cambio_canal_compra[#All],2,0)</f>
        <v>Entrega domicilio</v>
      </c>
      <c r="V4050" t="s">
        <v>40</v>
      </c>
      <c r="W4050" t="str">
        <f>VLOOKUP(ventas_starbucks_2025[[#This Row],[método_pago]],cambio_metodo_pago[#All],2,0)</f>
        <v>Efectivo</v>
      </c>
      <c r="X4050" t="s">
        <v>22</v>
      </c>
      <c r="Y4050">
        <v>0</v>
      </c>
      <c r="Z4050" t="str">
        <f>VLOOKUP(ventas_starbucks_2025[[#This Row],[promoción_aplicada5]],promocion_cambiar[#All],2,0)</f>
        <v>2x1</v>
      </c>
      <c r="AA4050" t="s">
        <v>51</v>
      </c>
      <c r="AB4050" t="s">
        <v>23</v>
      </c>
      <c r="AC4050" t="s">
        <v>10</v>
      </c>
      <c r="AD4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50">
        <v>4.2</v>
      </c>
      <c r="AF4050">
        <v>4</v>
      </c>
      <c r="AG4050">
        <v>10</v>
      </c>
      <c r="AH4050">
        <v>7</v>
      </c>
    </row>
    <row r="4051" spans="1:34" x14ac:dyDescent="0.25">
      <c r="A4051" s="3" t="s">
        <v>4126</v>
      </c>
      <c r="B4051" s="1">
        <v>45704</v>
      </c>
      <c r="C4051" s="23">
        <f t="shared" si="315"/>
        <v>16</v>
      </c>
      <c r="D4051" s="23">
        <f t="shared" si="316"/>
        <v>7</v>
      </c>
      <c r="E4051" s="1" t="str">
        <f t="shared" si="317"/>
        <v>domingo</v>
      </c>
      <c r="F4051" s="23">
        <f t="shared" si="318"/>
        <v>2</v>
      </c>
      <c r="G4051" s="1" t="str">
        <f t="shared" si="319"/>
        <v>febrero</v>
      </c>
      <c r="H4051" s="2">
        <v>0.35347222222222224</v>
      </c>
      <c r="I4051" t="s">
        <v>57</v>
      </c>
      <c r="J4051" t="str">
        <f>VLOOKUP(ventas_starbucks_2025[[#This Row],[sucursal]],cambio_sucursal[#All],2,0)</f>
        <v>Sucursal Avda Colón</v>
      </c>
      <c r="K4051" t="s">
        <v>82</v>
      </c>
      <c r="L4051" t="s">
        <v>28</v>
      </c>
      <c r="M4051" t="s">
        <v>4</v>
      </c>
      <c r="N4051" t="str">
        <f>IFERROR(VLOOKUP(ventas_starbucks_2025[[#This Row],[tamaño_sucio]],cambio_tamaño[#All],2,0),"Tamaño único")</f>
        <v>Tamaño único</v>
      </c>
      <c r="O4051">
        <v>2</v>
      </c>
      <c r="P4051">
        <v>2843.66</v>
      </c>
      <c r="Q4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51">
        <v>5687.32</v>
      </c>
      <c r="S4051" t="s">
        <v>5</v>
      </c>
      <c r="T4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1" t="str">
        <f>VLOOKUP(ventas_starbucks_2025[[#This Row],[canal_compra]],cambio_canal_compra[#All],2,0)</f>
        <v>En tienda</v>
      </c>
      <c r="V4051" t="s">
        <v>6</v>
      </c>
      <c r="W4051" t="str">
        <f>VLOOKUP(ventas_starbucks_2025[[#This Row],[método_pago]],cambio_metodo_pago[#All],2,0)</f>
        <v>Aplicación móbil</v>
      </c>
      <c r="X4051" t="s">
        <v>7</v>
      </c>
      <c r="Y4051">
        <v>10</v>
      </c>
      <c r="Z4051" t="str">
        <f>VLOOKUP(ventas_starbucks_2025[[#This Row],[promoción_aplicada5]],promocion_cambiar[#All],2,0)</f>
        <v>2x1</v>
      </c>
      <c r="AA4051" t="s">
        <v>51</v>
      </c>
      <c r="AB4051" t="s">
        <v>9</v>
      </c>
      <c r="AC4051" t="s">
        <v>24</v>
      </c>
      <c r="AD4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1">
        <v>6.6</v>
      </c>
      <c r="AF4051">
        <v>4</v>
      </c>
      <c r="AG4051">
        <v>32</v>
      </c>
      <c r="AH4051">
        <v>30</v>
      </c>
    </row>
    <row r="4052" spans="1:34" x14ac:dyDescent="0.25">
      <c r="A4052" s="3" t="s">
        <v>4127</v>
      </c>
      <c r="B4052" s="1">
        <v>45742</v>
      </c>
      <c r="C4052" s="23">
        <f t="shared" si="315"/>
        <v>26</v>
      </c>
      <c r="D4052" s="23">
        <f t="shared" si="316"/>
        <v>3</v>
      </c>
      <c r="E4052" s="1" t="str">
        <f t="shared" si="317"/>
        <v>miércoles</v>
      </c>
      <c r="F4052" s="23">
        <f t="shared" si="318"/>
        <v>3</v>
      </c>
      <c r="G4052" s="1" t="str">
        <f t="shared" si="319"/>
        <v>marzo</v>
      </c>
      <c r="H4052" s="2">
        <v>0.48333333333333334</v>
      </c>
      <c r="I4052" t="s">
        <v>1</v>
      </c>
      <c r="J4052" t="str">
        <f>VLOOKUP(ventas_starbucks_2025[[#This Row],[sucursal]],cambio_sucursal[#All],2,0)</f>
        <v>Sucursal Nueva Córdoba</v>
      </c>
      <c r="K4052" t="s">
        <v>327</v>
      </c>
      <c r="L4052" t="s">
        <v>44</v>
      </c>
      <c r="M4052" t="s">
        <v>50</v>
      </c>
      <c r="N4052" t="str">
        <f>IFERROR(VLOOKUP(ventas_starbucks_2025[[#This Row],[tamaño_sucio]],cambio_tamaño[#All],2,0),"Tamaño único")</f>
        <v>Mediano</v>
      </c>
      <c r="O4052">
        <v>4</v>
      </c>
      <c r="P4052">
        <v>1431.44</v>
      </c>
      <c r="Q4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2">
        <v>5725.76</v>
      </c>
      <c r="S4052" t="s">
        <v>15</v>
      </c>
      <c r="T4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2" t="str">
        <f>VLOOKUP(ventas_starbucks_2025[[#This Row],[canal_compra]],cambio_canal_compra[#All],2,0)</f>
        <v>Para llevar</v>
      </c>
      <c r="V4052" t="s">
        <v>16</v>
      </c>
      <c r="W4052" t="str">
        <f>VLOOKUP(ventas_starbucks_2025[[#This Row],[método_pago]],cambio_metodo_pago[#All],2,0)</f>
        <v>Tarjeta</v>
      </c>
      <c r="X4052" t="s">
        <v>22</v>
      </c>
      <c r="Y4052">
        <v>0</v>
      </c>
      <c r="Z4052" t="str">
        <f>VLOOKUP(ventas_starbucks_2025[[#This Row],[promoción_aplicada5]],promocion_cambiar[#All],2,0)</f>
        <v>Ninguna</v>
      </c>
      <c r="AA4052" t="s">
        <v>17</v>
      </c>
      <c r="AB4052" t="s">
        <v>32</v>
      </c>
      <c r="AC4052" t="s">
        <v>41</v>
      </c>
      <c r="AD4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52">
        <v>2.2000000000000002</v>
      </c>
      <c r="AF4052">
        <v>3</v>
      </c>
      <c r="AG4052">
        <v>36</v>
      </c>
      <c r="AH4052">
        <v>32</v>
      </c>
    </row>
    <row r="4053" spans="1:34" x14ac:dyDescent="0.25">
      <c r="A4053" s="3" t="s">
        <v>4128</v>
      </c>
      <c r="B4053" s="1">
        <v>45721</v>
      </c>
      <c r="C4053" s="23">
        <f t="shared" si="315"/>
        <v>5</v>
      </c>
      <c r="D4053" s="23">
        <f t="shared" si="316"/>
        <v>3</v>
      </c>
      <c r="E4053" s="23" t="str">
        <f t="shared" si="317"/>
        <v>miércoles</v>
      </c>
      <c r="F4053" s="23">
        <f t="shared" si="318"/>
        <v>3</v>
      </c>
      <c r="G4053" s="23" t="str">
        <f t="shared" si="319"/>
        <v>marzo</v>
      </c>
      <c r="H4053" s="2">
        <v>0.76527777777777772</v>
      </c>
      <c r="I4053" t="s">
        <v>12</v>
      </c>
      <c r="J4053" t="str">
        <f>VLOOKUP(ventas_starbucks_2025[[#This Row],[sucursal]],cambio_sucursal[#All],2,0)</f>
        <v>Sucursal Córdoba Shopping</v>
      </c>
      <c r="K4053" t="s">
        <v>54</v>
      </c>
      <c r="L4053" t="s">
        <v>44</v>
      </c>
      <c r="M4053" t="s">
        <v>55</v>
      </c>
      <c r="N4053" t="str">
        <f>IFERROR(VLOOKUP(ventas_starbucks_2025[[#This Row],[tamaño_sucio]],cambio_tamaño[#All],2,0),"Tamaño único")</f>
        <v>Pequeño</v>
      </c>
      <c r="O4053">
        <v>3</v>
      </c>
      <c r="P4053">
        <v>1242.3699999999999</v>
      </c>
      <c r="Q4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3">
        <v>3727.11</v>
      </c>
      <c r="S4053" t="s">
        <v>15</v>
      </c>
      <c r="T4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53" t="str">
        <f>VLOOKUP(ventas_starbucks_2025[[#This Row],[canal_compra]],cambio_canal_compra[#All],2,0)</f>
        <v>Para llevar</v>
      </c>
      <c r="V4053" t="s">
        <v>40</v>
      </c>
      <c r="W4053" t="str">
        <f>VLOOKUP(ventas_starbucks_2025[[#This Row],[método_pago]],cambio_metodo_pago[#All],2,0)</f>
        <v>Efectivo</v>
      </c>
      <c r="X4053" t="s">
        <v>7</v>
      </c>
      <c r="Y4053">
        <v>0</v>
      </c>
      <c r="Z4053" t="str">
        <f>VLOOKUP(ventas_starbucks_2025[[#This Row],[promoción_aplicada5]],promocion_cambiar[#All],2,0)</f>
        <v>2x1</v>
      </c>
      <c r="AA4053" t="s">
        <v>51</v>
      </c>
      <c r="AB4053" t="s">
        <v>9</v>
      </c>
      <c r="AC4053" t="s">
        <v>10</v>
      </c>
      <c r="AD4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3">
        <v>9.6999999999999993</v>
      </c>
      <c r="AF4053">
        <v>5</v>
      </c>
      <c r="AG4053">
        <v>47</v>
      </c>
      <c r="AH4053">
        <v>44</v>
      </c>
    </row>
    <row r="4054" spans="1:34" x14ac:dyDescent="0.25">
      <c r="A4054" s="3" t="s">
        <v>4129</v>
      </c>
      <c r="B4054" s="1">
        <v>45740</v>
      </c>
      <c r="C4054" s="23">
        <f t="shared" si="315"/>
        <v>24</v>
      </c>
      <c r="D4054" s="23">
        <f t="shared" si="316"/>
        <v>1</v>
      </c>
      <c r="E4054" s="1" t="str">
        <f t="shared" si="317"/>
        <v>lunes</v>
      </c>
      <c r="F4054" s="23">
        <f t="shared" si="318"/>
        <v>3</v>
      </c>
      <c r="G4054" s="1" t="str">
        <f t="shared" si="319"/>
        <v>marzo</v>
      </c>
      <c r="H4054" s="2">
        <v>0.79791666666666672</v>
      </c>
      <c r="I4054" t="s">
        <v>57</v>
      </c>
      <c r="J4054" t="str">
        <f>VLOOKUP(ventas_starbucks_2025[[#This Row],[sucursal]],cambio_sucursal[#All],2,0)</f>
        <v>Sucursal Avda Colón</v>
      </c>
      <c r="K4054" t="s">
        <v>173</v>
      </c>
      <c r="L4054" t="s">
        <v>35</v>
      </c>
      <c r="M4054" t="s">
        <v>4</v>
      </c>
      <c r="N4054" t="str">
        <f>IFERROR(VLOOKUP(ventas_starbucks_2025[[#This Row],[tamaño_sucio]],cambio_tamaño[#All],2,0),"Tamaño único")</f>
        <v>Tamaño único</v>
      </c>
      <c r="O4054">
        <v>4</v>
      </c>
      <c r="P4054">
        <v>1485.03</v>
      </c>
      <c r="Q4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4">
        <v>5940.12</v>
      </c>
      <c r="S4054" t="s">
        <v>5</v>
      </c>
      <c r="T4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4" t="str">
        <f>VLOOKUP(ventas_starbucks_2025[[#This Row],[canal_compra]],cambio_canal_compra[#All],2,0)</f>
        <v>En tienda</v>
      </c>
      <c r="V4054" t="s">
        <v>40</v>
      </c>
      <c r="W4054" t="str">
        <f>VLOOKUP(ventas_starbucks_2025[[#This Row],[método_pago]],cambio_metodo_pago[#All],2,0)</f>
        <v>Efectivo</v>
      </c>
      <c r="X4054" t="s">
        <v>22</v>
      </c>
      <c r="Y4054">
        <v>0</v>
      </c>
      <c r="Z4054" t="str">
        <f>VLOOKUP(ventas_starbucks_2025[[#This Row],[promoción_aplicada5]],promocion_cambiar[#All],2,0)</f>
        <v>Combo</v>
      </c>
      <c r="AA4054" t="s">
        <v>8</v>
      </c>
      <c r="AB4054" t="s">
        <v>23</v>
      </c>
      <c r="AC4054" t="s">
        <v>41</v>
      </c>
      <c r="AD4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54">
        <v>14.2</v>
      </c>
      <c r="AF4054">
        <v>4</v>
      </c>
      <c r="AG4054">
        <v>11</v>
      </c>
      <c r="AH4054">
        <v>7</v>
      </c>
    </row>
    <row r="4055" spans="1:34" x14ac:dyDescent="0.25">
      <c r="A4055" s="3" t="s">
        <v>4130</v>
      </c>
      <c r="B4055" s="1">
        <v>45762</v>
      </c>
      <c r="C4055" s="23">
        <f t="shared" si="315"/>
        <v>15</v>
      </c>
      <c r="D4055" s="23">
        <f t="shared" si="316"/>
        <v>2</v>
      </c>
      <c r="E4055" s="23" t="str">
        <f t="shared" si="317"/>
        <v>martes</v>
      </c>
      <c r="F4055" s="23">
        <f t="shared" si="318"/>
        <v>4</v>
      </c>
      <c r="G4055" s="23" t="str">
        <f t="shared" si="319"/>
        <v>abril</v>
      </c>
      <c r="H4055" s="2">
        <v>0.81805555555555554</v>
      </c>
      <c r="I4055" t="s">
        <v>12</v>
      </c>
      <c r="J4055" t="str">
        <f>VLOOKUP(ventas_starbucks_2025[[#This Row],[sucursal]],cambio_sucursal[#All],2,0)</f>
        <v>Sucursal Córdoba Shopping</v>
      </c>
      <c r="K4055" t="s">
        <v>87</v>
      </c>
      <c r="L4055" t="s">
        <v>65</v>
      </c>
      <c r="M4055" t="s">
        <v>4</v>
      </c>
      <c r="N4055" t="str">
        <f>IFERROR(VLOOKUP(ventas_starbucks_2025[[#This Row],[tamaño_sucio]],cambio_tamaño[#All],2,0),"Tamaño único")</f>
        <v>Tamaño único</v>
      </c>
      <c r="O4055">
        <v>1</v>
      </c>
      <c r="P4055">
        <v>1723.44</v>
      </c>
      <c r="Q4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5">
        <v>1723.44</v>
      </c>
      <c r="S4055" t="s">
        <v>15</v>
      </c>
      <c r="T4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55" t="str">
        <f>VLOOKUP(ventas_starbucks_2025[[#This Row],[canal_compra]],cambio_canal_compra[#All],2,0)</f>
        <v>Para llevar</v>
      </c>
      <c r="V4055" t="s">
        <v>40</v>
      </c>
      <c r="W4055" t="str">
        <f>VLOOKUP(ventas_starbucks_2025[[#This Row],[método_pago]],cambio_metodo_pago[#All],2,0)</f>
        <v>Efectivo</v>
      </c>
      <c r="X4055" t="s">
        <v>7</v>
      </c>
      <c r="Y4055">
        <v>0</v>
      </c>
      <c r="Z4055" t="str">
        <f>VLOOKUP(ventas_starbucks_2025[[#This Row],[promoción_aplicada5]],promocion_cambiar[#All],2,0)</f>
        <v>Ninguna</v>
      </c>
      <c r="AA4055" t="s">
        <v>17</v>
      </c>
      <c r="AB4055" t="s">
        <v>23</v>
      </c>
      <c r="AC4055" t="s">
        <v>24</v>
      </c>
      <c r="AD4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55">
        <v>10.9</v>
      </c>
      <c r="AF4055">
        <v>3</v>
      </c>
      <c r="AG4055">
        <v>34</v>
      </c>
      <c r="AH4055">
        <v>33</v>
      </c>
    </row>
    <row r="4056" spans="1:34" x14ac:dyDescent="0.25">
      <c r="A4056" s="3" t="s">
        <v>4131</v>
      </c>
      <c r="B4056" s="1">
        <v>45660</v>
      </c>
      <c r="C4056" s="23">
        <f t="shared" si="315"/>
        <v>3</v>
      </c>
      <c r="D4056" s="23">
        <f t="shared" si="316"/>
        <v>5</v>
      </c>
      <c r="E4056" s="23" t="str">
        <f t="shared" si="317"/>
        <v>viernes</v>
      </c>
      <c r="F4056" s="23">
        <f t="shared" si="318"/>
        <v>1</v>
      </c>
      <c r="G4056" s="23" t="str">
        <f t="shared" si="319"/>
        <v>enero</v>
      </c>
      <c r="H4056" s="2">
        <v>0.4152777777777778</v>
      </c>
      <c r="I4056" t="s">
        <v>57</v>
      </c>
      <c r="J4056" t="str">
        <f>VLOOKUP(ventas_starbucks_2025[[#This Row],[sucursal]],cambio_sucursal[#All],2,0)</f>
        <v>Sucursal Avda Colón</v>
      </c>
      <c r="K4056" t="s">
        <v>87</v>
      </c>
      <c r="L4056" t="s">
        <v>65</v>
      </c>
      <c r="M4056" t="s">
        <v>4</v>
      </c>
      <c r="N4056" t="str">
        <f>IFERROR(VLOOKUP(ventas_starbucks_2025[[#This Row],[tamaño_sucio]],cambio_tamaño[#All],2,0),"Tamaño único")</f>
        <v>Tamaño único</v>
      </c>
      <c r="O4056">
        <v>4</v>
      </c>
      <c r="P4056">
        <v>1555.03</v>
      </c>
      <c r="Q4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6">
        <v>6220.12</v>
      </c>
      <c r="S4056" t="s">
        <v>5</v>
      </c>
      <c r="T4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6" t="str">
        <f>VLOOKUP(ventas_starbucks_2025[[#This Row],[canal_compra]],cambio_canal_compra[#All],2,0)</f>
        <v>En tienda</v>
      </c>
      <c r="V4056" t="s">
        <v>6</v>
      </c>
      <c r="W4056" t="str">
        <f>VLOOKUP(ventas_starbucks_2025[[#This Row],[método_pago]],cambio_metodo_pago[#All],2,0)</f>
        <v>Aplicación móbil</v>
      </c>
      <c r="X4056" t="s">
        <v>22</v>
      </c>
      <c r="Y4056">
        <v>0</v>
      </c>
      <c r="Z4056" t="str">
        <f>VLOOKUP(ventas_starbucks_2025[[#This Row],[promoción_aplicada5]],promocion_cambiar[#All],2,0)</f>
        <v>Combo</v>
      </c>
      <c r="AA4056" t="s">
        <v>8</v>
      </c>
      <c r="AB4056" t="s">
        <v>52</v>
      </c>
      <c r="AC4056" t="s">
        <v>10</v>
      </c>
      <c r="AD4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6">
        <v>7.4</v>
      </c>
      <c r="AF4056">
        <v>5</v>
      </c>
      <c r="AG4056">
        <v>15</v>
      </c>
      <c r="AH4056">
        <v>11</v>
      </c>
    </row>
    <row r="4057" spans="1:34" x14ac:dyDescent="0.25">
      <c r="A4057" s="3" t="s">
        <v>4132</v>
      </c>
      <c r="B4057" s="1">
        <v>45722</v>
      </c>
      <c r="C4057" s="23">
        <f t="shared" si="315"/>
        <v>6</v>
      </c>
      <c r="D4057" s="23">
        <f t="shared" si="316"/>
        <v>4</v>
      </c>
      <c r="E4057" s="23" t="str">
        <f t="shared" si="317"/>
        <v>jueves</v>
      </c>
      <c r="F4057" s="23">
        <f t="shared" si="318"/>
        <v>3</v>
      </c>
      <c r="G4057" s="23" t="str">
        <f t="shared" si="319"/>
        <v>marzo</v>
      </c>
      <c r="H4057" s="2">
        <v>0.35694444444444445</v>
      </c>
      <c r="I4057" t="s">
        <v>57</v>
      </c>
      <c r="J4057" t="str">
        <f>VLOOKUP(ventas_starbucks_2025[[#This Row],[sucursal]],cambio_sucursal[#All],2,0)</f>
        <v>Sucursal Avda Colón</v>
      </c>
      <c r="K4057" t="s">
        <v>101</v>
      </c>
      <c r="L4057" t="s">
        <v>3</v>
      </c>
      <c r="M4057" t="s">
        <v>4</v>
      </c>
      <c r="N4057" t="str">
        <f>IFERROR(VLOOKUP(ventas_starbucks_2025[[#This Row],[tamaño_sucio]],cambio_tamaño[#All],2,0),"Tamaño único")</f>
        <v>Tamaño único</v>
      </c>
      <c r="O4057">
        <v>3</v>
      </c>
      <c r="P4057">
        <v>3021.89</v>
      </c>
      <c r="Q4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057">
        <v>9065.67</v>
      </c>
      <c r="S4057" t="s">
        <v>31</v>
      </c>
      <c r="T4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7" t="str">
        <f>VLOOKUP(ventas_starbucks_2025[[#This Row],[canal_compra]],cambio_canal_compra[#All],2,0)</f>
        <v>Entrega domicilio</v>
      </c>
      <c r="V4057" t="s">
        <v>40</v>
      </c>
      <c r="W4057" t="str">
        <f>VLOOKUP(ventas_starbucks_2025[[#This Row],[método_pago]],cambio_metodo_pago[#All],2,0)</f>
        <v>Efectivo</v>
      </c>
      <c r="X4057" t="s">
        <v>22</v>
      </c>
      <c r="Y4057">
        <v>0</v>
      </c>
      <c r="Z4057" t="str">
        <f>VLOOKUP(ventas_starbucks_2025[[#This Row],[promoción_aplicada5]],promocion_cambiar[#All],2,0)</f>
        <v>Ninguna</v>
      </c>
      <c r="AA4057" t="s">
        <v>17</v>
      </c>
      <c r="AB4057" t="s">
        <v>23</v>
      </c>
      <c r="AC4057" t="s">
        <v>41</v>
      </c>
      <c r="AD4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7">
        <v>7.2</v>
      </c>
      <c r="AF4057">
        <v>2</v>
      </c>
      <c r="AG4057">
        <v>22</v>
      </c>
      <c r="AH4057">
        <v>19</v>
      </c>
    </row>
    <row r="4058" spans="1:34" x14ac:dyDescent="0.25">
      <c r="A4058" s="3" t="s">
        <v>4133</v>
      </c>
      <c r="B4058" s="1">
        <v>45701</v>
      </c>
      <c r="C4058" s="23">
        <f t="shared" si="315"/>
        <v>13</v>
      </c>
      <c r="D4058" s="23">
        <f t="shared" si="316"/>
        <v>4</v>
      </c>
      <c r="E4058" s="1" t="str">
        <f t="shared" si="317"/>
        <v>jueves</v>
      </c>
      <c r="F4058" s="23">
        <f t="shared" si="318"/>
        <v>2</v>
      </c>
      <c r="G4058" s="1" t="str">
        <f t="shared" si="319"/>
        <v>febrero</v>
      </c>
      <c r="H4058" s="2">
        <v>0.47361111111111109</v>
      </c>
      <c r="I4058" t="s">
        <v>12</v>
      </c>
      <c r="J4058" t="str">
        <f>VLOOKUP(ventas_starbucks_2025[[#This Row],[sucursal]],cambio_sucursal[#All],2,0)</f>
        <v>Sucursal Córdoba Shopping</v>
      </c>
      <c r="K4058" t="s">
        <v>132</v>
      </c>
      <c r="L4058" t="s">
        <v>35</v>
      </c>
      <c r="M4058" t="s">
        <v>4</v>
      </c>
      <c r="N4058" t="str">
        <f>IFERROR(VLOOKUP(ventas_starbucks_2025[[#This Row],[tamaño_sucio]],cambio_tamaño[#All],2,0),"Tamaño único")</f>
        <v>Tamaño único</v>
      </c>
      <c r="O4058">
        <v>1</v>
      </c>
      <c r="P4058">
        <v>1012.47</v>
      </c>
      <c r="Q4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8">
        <v>1012.47</v>
      </c>
      <c r="S4058" t="s">
        <v>15</v>
      </c>
      <c r="T4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58" t="str">
        <f>VLOOKUP(ventas_starbucks_2025[[#This Row],[canal_compra]],cambio_canal_compra[#All],2,0)</f>
        <v>Para llevar</v>
      </c>
      <c r="V4058" t="s">
        <v>16</v>
      </c>
      <c r="W4058" t="str">
        <f>VLOOKUP(ventas_starbucks_2025[[#This Row],[método_pago]],cambio_metodo_pago[#All],2,0)</f>
        <v>Tarjeta</v>
      </c>
      <c r="X4058" t="s">
        <v>22</v>
      </c>
      <c r="Y4058">
        <v>0</v>
      </c>
      <c r="Z4058" t="str">
        <f>VLOOKUP(ventas_starbucks_2025[[#This Row],[promoción_aplicada5]],promocion_cambiar[#All],2,0)</f>
        <v>Hora Feliz</v>
      </c>
      <c r="AA4058" t="s">
        <v>36</v>
      </c>
      <c r="AB4058" t="s">
        <v>9</v>
      </c>
      <c r="AC4058" t="s">
        <v>24</v>
      </c>
      <c r="AD4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58">
        <v>11</v>
      </c>
      <c r="AF4058">
        <v>5</v>
      </c>
      <c r="AG4058">
        <v>28</v>
      </c>
      <c r="AH4058">
        <v>27</v>
      </c>
    </row>
    <row r="4059" spans="1:34" x14ac:dyDescent="0.25">
      <c r="A4059" s="3" t="s">
        <v>4134</v>
      </c>
      <c r="B4059" s="1">
        <v>45674</v>
      </c>
      <c r="C4059" s="23">
        <f t="shared" si="315"/>
        <v>17</v>
      </c>
      <c r="D4059" s="23">
        <f t="shared" si="316"/>
        <v>5</v>
      </c>
      <c r="E4059" s="23" t="str">
        <f t="shared" si="317"/>
        <v>viernes</v>
      </c>
      <c r="F4059" s="23">
        <f t="shared" si="318"/>
        <v>1</v>
      </c>
      <c r="G4059" s="23" t="str">
        <f t="shared" si="319"/>
        <v>enero</v>
      </c>
      <c r="H4059" s="2">
        <v>0.68333333333333335</v>
      </c>
      <c r="I4059" t="s">
        <v>12</v>
      </c>
      <c r="J4059" t="str">
        <f>VLOOKUP(ventas_starbucks_2025[[#This Row],[sucursal]],cambio_sucursal[#All],2,0)</f>
        <v>Sucursal Córdoba Shopping</v>
      </c>
      <c r="K4059" t="s">
        <v>87</v>
      </c>
      <c r="L4059" t="s">
        <v>65</v>
      </c>
      <c r="M4059" t="s">
        <v>4</v>
      </c>
      <c r="N4059" t="str">
        <f>IFERROR(VLOOKUP(ventas_starbucks_2025[[#This Row],[tamaño_sucio]],cambio_tamaño[#All],2,0),"Tamaño único")</f>
        <v>Tamaño único</v>
      </c>
      <c r="O4059">
        <v>1</v>
      </c>
      <c r="P4059">
        <v>1822.32</v>
      </c>
      <c r="Q4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9">
        <v>1822.32</v>
      </c>
      <c r="S4059" t="s">
        <v>31</v>
      </c>
      <c r="T4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59" t="str">
        <f>VLOOKUP(ventas_starbucks_2025[[#This Row],[canal_compra]],cambio_canal_compra[#All],2,0)</f>
        <v>Entrega domicilio</v>
      </c>
      <c r="V4059" t="s">
        <v>40</v>
      </c>
      <c r="W4059" t="str">
        <f>VLOOKUP(ventas_starbucks_2025[[#This Row],[método_pago]],cambio_metodo_pago[#All],2,0)</f>
        <v>Efectivo</v>
      </c>
      <c r="X4059" t="s">
        <v>7</v>
      </c>
      <c r="Y4059">
        <v>0</v>
      </c>
      <c r="Z4059" t="str">
        <f>VLOOKUP(ventas_starbucks_2025[[#This Row],[promoción_aplicada5]],promocion_cambiar[#All],2,0)</f>
        <v>2x1</v>
      </c>
      <c r="AA4059" t="s">
        <v>51</v>
      </c>
      <c r="AB4059" t="s">
        <v>52</v>
      </c>
      <c r="AC4059" t="s">
        <v>24</v>
      </c>
      <c r="AD4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59">
        <v>10.9</v>
      </c>
      <c r="AF4059">
        <v>1</v>
      </c>
      <c r="AG4059">
        <v>32</v>
      </c>
      <c r="AH4059">
        <v>31</v>
      </c>
    </row>
    <row r="4060" spans="1:34" x14ac:dyDescent="0.25">
      <c r="A4060" s="3" t="s">
        <v>4135</v>
      </c>
      <c r="B4060" s="1">
        <v>45763</v>
      </c>
      <c r="C4060" s="23">
        <f t="shared" si="315"/>
        <v>16</v>
      </c>
      <c r="D4060" s="23">
        <f t="shared" si="316"/>
        <v>3</v>
      </c>
      <c r="E4060" s="23" t="str">
        <f t="shared" si="317"/>
        <v>miércoles</v>
      </c>
      <c r="F4060" s="23">
        <f t="shared" si="318"/>
        <v>4</v>
      </c>
      <c r="G4060" s="23" t="str">
        <f t="shared" si="319"/>
        <v>abril</v>
      </c>
      <c r="H4060" s="2">
        <v>0.8256944444444444</v>
      </c>
      <c r="I4060" t="s">
        <v>26</v>
      </c>
      <c r="J4060" t="str">
        <f>VLOOKUP(ventas_starbucks_2025[[#This Row],[sucursal]],cambio_sucursal[#All],2,0)</f>
        <v>Sucursal San Lorenzo 47</v>
      </c>
      <c r="K4060" t="s">
        <v>43</v>
      </c>
      <c r="L4060" t="s">
        <v>44</v>
      </c>
      <c r="M4060" t="s">
        <v>62</v>
      </c>
      <c r="N4060" t="str">
        <f>IFERROR(VLOOKUP(ventas_starbucks_2025[[#This Row],[tamaño_sucio]],cambio_tamaño[#All],2,0),"Tamaño único")</f>
        <v>Extra-Grande</v>
      </c>
      <c r="O4060">
        <v>2</v>
      </c>
      <c r="P4060">
        <v>1697.9</v>
      </c>
      <c r="Q4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0">
        <v>3395.8</v>
      </c>
      <c r="S4060" t="s">
        <v>5</v>
      </c>
      <c r="T4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0" t="str">
        <f>VLOOKUP(ventas_starbucks_2025[[#This Row],[canal_compra]],cambio_canal_compra[#All],2,0)</f>
        <v>En tienda</v>
      </c>
      <c r="V4060" t="s">
        <v>16</v>
      </c>
      <c r="W4060" t="str">
        <f>VLOOKUP(ventas_starbucks_2025[[#This Row],[método_pago]],cambio_metodo_pago[#All],2,0)</f>
        <v>Tarjeta</v>
      </c>
      <c r="X4060" t="s">
        <v>22</v>
      </c>
      <c r="Y4060">
        <v>0</v>
      </c>
      <c r="Z4060" t="str">
        <f>VLOOKUP(ventas_starbucks_2025[[#This Row],[promoción_aplicada5]],promocion_cambiar[#All],2,0)</f>
        <v>Combo</v>
      </c>
      <c r="AA4060" t="s">
        <v>8</v>
      </c>
      <c r="AB4060" t="s">
        <v>52</v>
      </c>
      <c r="AC4060" t="s">
        <v>10</v>
      </c>
      <c r="AD4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60">
        <v>10.9</v>
      </c>
      <c r="AF4060">
        <v>4</v>
      </c>
      <c r="AG4060">
        <v>34</v>
      </c>
      <c r="AH4060">
        <v>32</v>
      </c>
    </row>
    <row r="4061" spans="1:34" x14ac:dyDescent="0.25">
      <c r="A4061" s="3" t="s">
        <v>4136</v>
      </c>
      <c r="B4061" s="1">
        <v>45730</v>
      </c>
      <c r="C4061" s="23">
        <f t="shared" si="315"/>
        <v>14</v>
      </c>
      <c r="D4061" s="23">
        <f t="shared" si="316"/>
        <v>5</v>
      </c>
      <c r="E4061" s="23" t="str">
        <f t="shared" si="317"/>
        <v>viernes</v>
      </c>
      <c r="F4061" s="23">
        <f t="shared" si="318"/>
        <v>3</v>
      </c>
      <c r="G4061" s="23" t="str">
        <f t="shared" si="319"/>
        <v>marzo</v>
      </c>
      <c r="H4061" s="2">
        <v>0.82013888888888886</v>
      </c>
      <c r="I4061" t="s">
        <v>26</v>
      </c>
      <c r="J4061" t="str">
        <f>VLOOKUP(ventas_starbucks_2025[[#This Row],[sucursal]],cambio_sucursal[#All],2,0)</f>
        <v>Sucursal San Lorenzo 47</v>
      </c>
      <c r="K4061" t="s">
        <v>82</v>
      </c>
      <c r="L4061" t="s">
        <v>28</v>
      </c>
      <c r="M4061" t="s">
        <v>4</v>
      </c>
      <c r="N4061" t="str">
        <f>IFERROR(VLOOKUP(ventas_starbucks_2025[[#This Row],[tamaño_sucio]],cambio_tamaño[#All],2,0),"Tamaño único")</f>
        <v>Tamaño único</v>
      </c>
      <c r="O4061">
        <v>1</v>
      </c>
      <c r="P4061">
        <v>2825.83</v>
      </c>
      <c r="Q4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61">
        <v>2825.83</v>
      </c>
      <c r="S4061" t="s">
        <v>5</v>
      </c>
      <c r="T4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1" t="str">
        <f>VLOOKUP(ventas_starbucks_2025[[#This Row],[canal_compra]],cambio_canal_compra[#All],2,0)</f>
        <v>En tienda</v>
      </c>
      <c r="V4061" t="s">
        <v>40</v>
      </c>
      <c r="W4061" t="str">
        <f>VLOOKUP(ventas_starbucks_2025[[#This Row],[método_pago]],cambio_metodo_pago[#All],2,0)</f>
        <v>Efectivo</v>
      </c>
      <c r="X4061" t="s">
        <v>7</v>
      </c>
      <c r="Y4061">
        <v>10</v>
      </c>
      <c r="Z4061" t="str">
        <f>VLOOKUP(ventas_starbucks_2025[[#This Row],[promoción_aplicada5]],promocion_cambiar[#All],2,0)</f>
        <v>Ninguna</v>
      </c>
      <c r="AA4061" t="s">
        <v>17</v>
      </c>
      <c r="AB4061" t="s">
        <v>9</v>
      </c>
      <c r="AC4061" t="s">
        <v>41</v>
      </c>
      <c r="AD4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61">
        <v>14.7</v>
      </c>
      <c r="AF4061">
        <v>1</v>
      </c>
      <c r="AG4061">
        <v>45</v>
      </c>
      <c r="AH4061">
        <v>44</v>
      </c>
    </row>
    <row r="4062" spans="1:34" x14ac:dyDescent="0.25">
      <c r="A4062" s="3" t="s">
        <v>4137</v>
      </c>
      <c r="B4062" s="1">
        <v>45706</v>
      </c>
      <c r="C4062" s="23">
        <f t="shared" si="315"/>
        <v>18</v>
      </c>
      <c r="D4062" s="23">
        <f t="shared" si="316"/>
        <v>2</v>
      </c>
      <c r="E4062" s="23" t="str">
        <f t="shared" si="317"/>
        <v>martes</v>
      </c>
      <c r="F4062" s="23">
        <f t="shared" si="318"/>
        <v>2</v>
      </c>
      <c r="G4062" s="23" t="str">
        <f t="shared" si="319"/>
        <v>febrero</v>
      </c>
      <c r="H4062" s="2">
        <v>0.54791666666666672</v>
      </c>
      <c r="I4062" t="s">
        <v>12</v>
      </c>
      <c r="J4062" t="str">
        <f>VLOOKUP(ventas_starbucks_2025[[#This Row],[sucursal]],cambio_sucursal[#All],2,0)</f>
        <v>Sucursal Córdoba Shopping</v>
      </c>
      <c r="K4062" t="s">
        <v>20</v>
      </c>
      <c r="L4062" t="s">
        <v>21</v>
      </c>
      <c r="M4062" t="s">
        <v>4</v>
      </c>
      <c r="N4062" t="str">
        <f>IFERROR(VLOOKUP(ventas_starbucks_2025[[#This Row],[tamaño_sucio]],cambio_tamaño[#All],2,0),"Tamaño único")</f>
        <v>Tamaño único</v>
      </c>
      <c r="O4062">
        <v>4</v>
      </c>
      <c r="P4062">
        <v>995.85</v>
      </c>
      <c r="Q4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62">
        <v>3983.4</v>
      </c>
      <c r="S4062" t="s">
        <v>5</v>
      </c>
      <c r="T4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2" t="str">
        <f>VLOOKUP(ventas_starbucks_2025[[#This Row],[canal_compra]],cambio_canal_compra[#All],2,0)</f>
        <v>En tienda</v>
      </c>
      <c r="V4062" t="s">
        <v>6</v>
      </c>
      <c r="W4062" t="str">
        <f>VLOOKUP(ventas_starbucks_2025[[#This Row],[método_pago]],cambio_metodo_pago[#All],2,0)</f>
        <v>Aplicación móbil</v>
      </c>
      <c r="X4062" t="s">
        <v>7</v>
      </c>
      <c r="Y4062">
        <v>15</v>
      </c>
      <c r="Z4062" t="str">
        <f>VLOOKUP(ventas_starbucks_2025[[#This Row],[promoción_aplicada5]],promocion_cambiar[#All],2,0)</f>
        <v>2x1</v>
      </c>
      <c r="AA4062" t="s">
        <v>51</v>
      </c>
      <c r="AB4062" t="s">
        <v>52</v>
      </c>
      <c r="AC4062" t="s">
        <v>24</v>
      </c>
      <c r="AD4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62">
        <v>9.6999999999999993</v>
      </c>
      <c r="AF4062">
        <v>1</v>
      </c>
      <c r="AG4062">
        <v>31</v>
      </c>
      <c r="AH4062">
        <v>27</v>
      </c>
    </row>
    <row r="4063" spans="1:34" x14ac:dyDescent="0.25">
      <c r="A4063" s="3" t="s">
        <v>4138</v>
      </c>
      <c r="B4063" s="1">
        <v>45716</v>
      </c>
      <c r="C4063" s="23">
        <f t="shared" si="315"/>
        <v>28</v>
      </c>
      <c r="D4063" s="23">
        <f t="shared" si="316"/>
        <v>5</v>
      </c>
      <c r="E4063" s="1" t="str">
        <f t="shared" si="317"/>
        <v>viernes</v>
      </c>
      <c r="F4063" s="23">
        <f t="shared" si="318"/>
        <v>2</v>
      </c>
      <c r="G4063" s="1" t="str">
        <f t="shared" si="319"/>
        <v>febrero</v>
      </c>
      <c r="H4063" s="2">
        <v>0.83125000000000004</v>
      </c>
      <c r="I4063" t="s">
        <v>12</v>
      </c>
      <c r="J4063" t="str">
        <f>VLOOKUP(ventas_starbucks_2025[[#This Row],[sucursal]],cambio_sucursal[#All],2,0)</f>
        <v>Sucursal Córdoba Shopping</v>
      </c>
      <c r="K4063" t="s">
        <v>115</v>
      </c>
      <c r="L4063" t="s">
        <v>21</v>
      </c>
      <c r="M4063" t="s">
        <v>4</v>
      </c>
      <c r="N4063" t="str">
        <f>IFERROR(VLOOKUP(ventas_starbucks_2025[[#This Row],[tamaño_sucio]],cambio_tamaño[#All],2,0),"Tamaño único")</f>
        <v>Tamaño único</v>
      </c>
      <c r="O4063">
        <v>1</v>
      </c>
      <c r="P4063">
        <v>1138.18</v>
      </c>
      <c r="Q4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3">
        <v>1138.18</v>
      </c>
      <c r="S4063" t="s">
        <v>15</v>
      </c>
      <c r="T4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3" t="str">
        <f>VLOOKUP(ventas_starbucks_2025[[#This Row],[canal_compra]],cambio_canal_compra[#All],2,0)</f>
        <v>Para llevar</v>
      </c>
      <c r="V4063" t="s">
        <v>40</v>
      </c>
      <c r="W4063" t="str">
        <f>VLOOKUP(ventas_starbucks_2025[[#This Row],[método_pago]],cambio_metodo_pago[#All],2,0)</f>
        <v>Efectivo</v>
      </c>
      <c r="X4063" t="s">
        <v>22</v>
      </c>
      <c r="Y4063">
        <v>0</v>
      </c>
      <c r="Z4063" t="str">
        <f>VLOOKUP(ventas_starbucks_2025[[#This Row],[promoción_aplicada5]],promocion_cambiar[#All],2,0)</f>
        <v>Ninguna</v>
      </c>
      <c r="AA4063" t="s">
        <v>17</v>
      </c>
      <c r="AB4063" t="s">
        <v>18</v>
      </c>
      <c r="AC4063" t="s">
        <v>41</v>
      </c>
      <c r="AD4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63">
        <v>7.2</v>
      </c>
      <c r="AF4063">
        <v>1</v>
      </c>
      <c r="AG4063">
        <v>44</v>
      </c>
      <c r="AH4063">
        <v>43</v>
      </c>
    </row>
    <row r="4064" spans="1:34" x14ac:dyDescent="0.25">
      <c r="A4064" s="3" t="s">
        <v>4139</v>
      </c>
      <c r="B4064" s="1">
        <v>45740</v>
      </c>
      <c r="C4064" s="23">
        <f t="shared" si="315"/>
        <v>24</v>
      </c>
      <c r="D4064" s="23">
        <f t="shared" si="316"/>
        <v>1</v>
      </c>
      <c r="E4064" s="23" t="str">
        <f t="shared" si="317"/>
        <v>lunes</v>
      </c>
      <c r="F4064" s="23">
        <f t="shared" si="318"/>
        <v>3</v>
      </c>
      <c r="G4064" s="23" t="str">
        <f t="shared" si="319"/>
        <v>marzo</v>
      </c>
      <c r="H4064" s="2">
        <v>0.47222222222222221</v>
      </c>
      <c r="I4064" t="s">
        <v>12</v>
      </c>
      <c r="J4064" t="str">
        <f>VLOOKUP(ventas_starbucks_2025[[#This Row],[sucursal]],cambio_sucursal[#All],2,0)</f>
        <v>Sucursal Córdoba Shopping</v>
      </c>
      <c r="K4064" t="s">
        <v>89</v>
      </c>
      <c r="L4064" t="s">
        <v>90</v>
      </c>
      <c r="M4064" t="s">
        <v>4</v>
      </c>
      <c r="N4064" t="str">
        <f>IFERROR(VLOOKUP(ventas_starbucks_2025[[#This Row],[tamaño_sucio]],cambio_tamaño[#All],2,0),"Tamaño único")</f>
        <v>Tamaño único</v>
      </c>
      <c r="O4064">
        <v>1</v>
      </c>
      <c r="P4064">
        <v>1204.68</v>
      </c>
      <c r="Q4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4">
        <v>1204.68</v>
      </c>
      <c r="S4064" t="s">
        <v>15</v>
      </c>
      <c r="T4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4" t="str">
        <f>VLOOKUP(ventas_starbucks_2025[[#This Row],[canal_compra]],cambio_canal_compra[#All],2,0)</f>
        <v>Para llevar</v>
      </c>
      <c r="V4064" t="s">
        <v>6</v>
      </c>
      <c r="W4064" t="str">
        <f>VLOOKUP(ventas_starbucks_2025[[#This Row],[método_pago]],cambio_metodo_pago[#All],2,0)</f>
        <v>Aplicación móbil</v>
      </c>
      <c r="X4064" t="s">
        <v>7</v>
      </c>
      <c r="Y4064">
        <v>15</v>
      </c>
      <c r="Z4064" t="str">
        <f>VLOOKUP(ventas_starbucks_2025[[#This Row],[promoción_aplicada5]],promocion_cambiar[#All],2,0)</f>
        <v>Hora Feliz</v>
      </c>
      <c r="AA4064" t="s">
        <v>36</v>
      </c>
      <c r="AB4064" t="s">
        <v>23</v>
      </c>
      <c r="AC4064" t="s">
        <v>41</v>
      </c>
      <c r="AD4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64">
        <v>7.8</v>
      </c>
      <c r="AF4064">
        <v>1</v>
      </c>
      <c r="AG4064">
        <v>28</v>
      </c>
      <c r="AH4064">
        <v>27</v>
      </c>
    </row>
    <row r="4065" spans="1:34" x14ac:dyDescent="0.25">
      <c r="A4065" s="3" t="s">
        <v>4140</v>
      </c>
      <c r="B4065" s="1">
        <v>45697</v>
      </c>
      <c r="C4065" s="23">
        <f t="shared" si="315"/>
        <v>9</v>
      </c>
      <c r="D4065" s="23">
        <f t="shared" si="316"/>
        <v>7</v>
      </c>
      <c r="E4065" s="1" t="str">
        <f t="shared" si="317"/>
        <v>domingo</v>
      </c>
      <c r="F4065" s="23">
        <f t="shared" si="318"/>
        <v>2</v>
      </c>
      <c r="G4065" s="1" t="str">
        <f t="shared" si="319"/>
        <v>febrero</v>
      </c>
      <c r="H4065" s="2">
        <v>0.67083333333333328</v>
      </c>
      <c r="I4065" t="s">
        <v>26</v>
      </c>
      <c r="J4065" t="str">
        <f>VLOOKUP(ventas_starbucks_2025[[#This Row],[sucursal]],cambio_sucursal[#All],2,0)</f>
        <v>Sucursal San Lorenzo 47</v>
      </c>
      <c r="K4065" t="s">
        <v>115</v>
      </c>
      <c r="L4065" t="s">
        <v>21</v>
      </c>
      <c r="M4065" t="s">
        <v>4</v>
      </c>
      <c r="N4065" t="str">
        <f>IFERROR(VLOOKUP(ventas_starbucks_2025[[#This Row],[tamaño_sucio]],cambio_tamaño[#All],2,0),"Tamaño único")</f>
        <v>Tamaño único</v>
      </c>
      <c r="O4065">
        <v>4</v>
      </c>
      <c r="P4065">
        <v>1006.77</v>
      </c>
      <c r="Q4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5">
        <v>4027.08</v>
      </c>
      <c r="S4065" t="s">
        <v>31</v>
      </c>
      <c r="T4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5" t="str">
        <f>VLOOKUP(ventas_starbucks_2025[[#This Row],[canal_compra]],cambio_canal_compra[#All],2,0)</f>
        <v>Entrega domicilio</v>
      </c>
      <c r="V4065" t="s">
        <v>40</v>
      </c>
      <c r="W4065" t="str">
        <f>VLOOKUP(ventas_starbucks_2025[[#This Row],[método_pago]],cambio_metodo_pago[#All],2,0)</f>
        <v>Efectivo</v>
      </c>
      <c r="X4065" t="s">
        <v>7</v>
      </c>
      <c r="Y4065">
        <v>0</v>
      </c>
      <c r="Z4065" t="str">
        <f>VLOOKUP(ventas_starbucks_2025[[#This Row],[promoción_aplicada5]],promocion_cambiar[#All],2,0)</f>
        <v>Hora Feliz</v>
      </c>
      <c r="AA4065" t="s">
        <v>36</v>
      </c>
      <c r="AB4065" t="s">
        <v>9</v>
      </c>
      <c r="AC4065" t="s">
        <v>41</v>
      </c>
      <c r="AD4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65">
        <v>12</v>
      </c>
      <c r="AF4065">
        <v>1</v>
      </c>
      <c r="AG4065">
        <v>44</v>
      </c>
      <c r="AH4065">
        <v>40</v>
      </c>
    </row>
    <row r="4066" spans="1:34" x14ac:dyDescent="0.25">
      <c r="A4066" s="3" t="s">
        <v>4141</v>
      </c>
      <c r="B4066" s="1">
        <v>45752</v>
      </c>
      <c r="C4066" s="23">
        <f t="shared" si="315"/>
        <v>5</v>
      </c>
      <c r="D4066" s="23">
        <f t="shared" si="316"/>
        <v>6</v>
      </c>
      <c r="E4066" s="23" t="str">
        <f t="shared" si="317"/>
        <v>sábado</v>
      </c>
      <c r="F4066" s="23">
        <f t="shared" si="318"/>
        <v>4</v>
      </c>
      <c r="G4066" s="23" t="str">
        <f t="shared" si="319"/>
        <v>abril</v>
      </c>
      <c r="H4066" s="2">
        <v>0.29583333333333334</v>
      </c>
      <c r="I4066" t="s">
        <v>12</v>
      </c>
      <c r="J4066" t="str">
        <f>VLOOKUP(ventas_starbucks_2025[[#This Row],[sucursal]],cambio_sucursal[#All],2,0)</f>
        <v>Sucursal Córdoba Shopping</v>
      </c>
      <c r="K4066" t="s">
        <v>137</v>
      </c>
      <c r="L4066" t="s">
        <v>44</v>
      </c>
      <c r="M4066" t="s">
        <v>55</v>
      </c>
      <c r="N4066" t="str">
        <f>IFERROR(VLOOKUP(ventas_starbucks_2025[[#This Row],[tamaño_sucio]],cambio_tamaño[#All],2,0),"Tamaño único")</f>
        <v>Pequeño</v>
      </c>
      <c r="O4066">
        <v>3</v>
      </c>
      <c r="P4066">
        <v>1733.52</v>
      </c>
      <c r="Q4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6">
        <v>5200.5600000000004</v>
      </c>
      <c r="S4066" t="s">
        <v>5</v>
      </c>
      <c r="T4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66" t="str">
        <f>VLOOKUP(ventas_starbucks_2025[[#This Row],[canal_compra]],cambio_canal_compra[#All],2,0)</f>
        <v>En tienda</v>
      </c>
      <c r="V4066" t="s">
        <v>40</v>
      </c>
      <c r="W4066" t="str">
        <f>VLOOKUP(ventas_starbucks_2025[[#This Row],[método_pago]],cambio_metodo_pago[#All],2,0)</f>
        <v>Efectivo</v>
      </c>
      <c r="X4066" t="s">
        <v>22</v>
      </c>
      <c r="Y4066">
        <v>0</v>
      </c>
      <c r="Z4066" t="str">
        <f>VLOOKUP(ventas_starbucks_2025[[#This Row],[promoción_aplicada5]],promocion_cambiar[#All],2,0)</f>
        <v>Hora Feliz</v>
      </c>
      <c r="AA4066" t="s">
        <v>36</v>
      </c>
      <c r="AB4066" t="s">
        <v>23</v>
      </c>
      <c r="AC4066" t="s">
        <v>24</v>
      </c>
      <c r="AD4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66">
        <v>2</v>
      </c>
      <c r="AF4066">
        <v>3</v>
      </c>
      <c r="AG4066">
        <v>49</v>
      </c>
      <c r="AH4066">
        <v>46</v>
      </c>
    </row>
    <row r="4067" spans="1:34" x14ac:dyDescent="0.25">
      <c r="A4067" s="3" t="s">
        <v>4142</v>
      </c>
      <c r="B4067" s="1">
        <v>45717</v>
      </c>
      <c r="C4067" s="23">
        <f t="shared" si="315"/>
        <v>1</v>
      </c>
      <c r="D4067" s="23">
        <f t="shared" si="316"/>
        <v>6</v>
      </c>
      <c r="E4067" s="23" t="str">
        <f t="shared" si="317"/>
        <v>sábado</v>
      </c>
      <c r="F4067" s="23">
        <f t="shared" si="318"/>
        <v>3</v>
      </c>
      <c r="G4067" s="23" t="str">
        <f t="shared" si="319"/>
        <v>marzo</v>
      </c>
      <c r="H4067" s="2">
        <v>0.76944444444444449</v>
      </c>
      <c r="I4067" t="s">
        <v>12</v>
      </c>
      <c r="J4067" t="str">
        <f>VLOOKUP(ventas_starbucks_2025[[#This Row],[sucursal]],cambio_sucursal[#All],2,0)</f>
        <v>Sucursal Córdoba Shopping</v>
      </c>
      <c r="K4067" t="s">
        <v>48</v>
      </c>
      <c r="L4067" t="s">
        <v>49</v>
      </c>
      <c r="M4067" t="s">
        <v>62</v>
      </c>
      <c r="N4067" t="str">
        <f>IFERROR(VLOOKUP(ventas_starbucks_2025[[#This Row],[tamaño_sucio]],cambio_tamaño[#All],2,0),"Tamaño único")</f>
        <v>Extra-Grande</v>
      </c>
      <c r="O4067">
        <v>4</v>
      </c>
      <c r="P4067">
        <v>1557.87</v>
      </c>
      <c r="Q4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7">
        <v>6231.48</v>
      </c>
      <c r="S4067" t="s">
        <v>15</v>
      </c>
      <c r="T4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67" t="str">
        <f>VLOOKUP(ventas_starbucks_2025[[#This Row],[canal_compra]],cambio_canal_compra[#All],2,0)</f>
        <v>Para llevar</v>
      </c>
      <c r="V4067" t="s">
        <v>16</v>
      </c>
      <c r="W4067" t="str">
        <f>VLOOKUP(ventas_starbucks_2025[[#This Row],[método_pago]],cambio_metodo_pago[#All],2,0)</f>
        <v>Tarjeta</v>
      </c>
      <c r="X4067" t="s">
        <v>22</v>
      </c>
      <c r="Y4067">
        <v>0</v>
      </c>
      <c r="Z4067" t="str">
        <f>VLOOKUP(ventas_starbucks_2025[[#This Row],[promoción_aplicada5]],promocion_cambiar[#All],2,0)</f>
        <v>Ninguna</v>
      </c>
      <c r="AA4067" t="s">
        <v>17</v>
      </c>
      <c r="AB4067" t="s">
        <v>9</v>
      </c>
      <c r="AC4067" t="s">
        <v>10</v>
      </c>
      <c r="AD4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67">
        <v>12.5</v>
      </c>
      <c r="AF4067">
        <v>5</v>
      </c>
      <c r="AG4067">
        <v>18</v>
      </c>
      <c r="AH4067">
        <v>14</v>
      </c>
    </row>
    <row r="4068" spans="1:34" x14ac:dyDescent="0.25">
      <c r="A4068" s="3" t="s">
        <v>4143</v>
      </c>
      <c r="B4068" s="1">
        <v>45671</v>
      </c>
      <c r="C4068" s="23">
        <f t="shared" si="315"/>
        <v>14</v>
      </c>
      <c r="D4068" s="23">
        <f t="shared" si="316"/>
        <v>2</v>
      </c>
      <c r="E4068" s="23" t="str">
        <f t="shared" si="317"/>
        <v>martes</v>
      </c>
      <c r="F4068" s="23">
        <f t="shared" si="318"/>
        <v>1</v>
      </c>
      <c r="G4068" s="23" t="str">
        <f t="shared" si="319"/>
        <v>enero</v>
      </c>
      <c r="H4068" s="2">
        <v>0.48541666666666666</v>
      </c>
      <c r="I4068" t="s">
        <v>1</v>
      </c>
      <c r="J4068" t="str">
        <f>VLOOKUP(ventas_starbucks_2025[[#This Row],[sucursal]],cambio_sucursal[#All],2,0)</f>
        <v>Sucursal Nueva Córdoba</v>
      </c>
      <c r="K4068" t="s">
        <v>284</v>
      </c>
      <c r="L4068" t="s">
        <v>35</v>
      </c>
      <c r="M4068" t="s">
        <v>4</v>
      </c>
      <c r="N4068" t="str">
        <f>IFERROR(VLOOKUP(ventas_starbucks_2025[[#This Row],[tamaño_sucio]],cambio_tamaño[#All],2,0),"Tamaño único")</f>
        <v>Tamaño único</v>
      </c>
      <c r="O4068">
        <v>5</v>
      </c>
      <c r="P4068">
        <v>1141.81</v>
      </c>
      <c r="Q4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8">
        <v>5709.05</v>
      </c>
      <c r="S4068" t="s">
        <v>5</v>
      </c>
      <c r="T4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68" t="str">
        <f>VLOOKUP(ventas_starbucks_2025[[#This Row],[canal_compra]],cambio_canal_compra[#All],2,0)</f>
        <v>En tienda</v>
      </c>
      <c r="V4068" t="s">
        <v>6</v>
      </c>
      <c r="W4068" t="str">
        <f>VLOOKUP(ventas_starbucks_2025[[#This Row],[método_pago]],cambio_metodo_pago[#All],2,0)</f>
        <v>Aplicación móbil</v>
      </c>
      <c r="X4068" t="s">
        <v>7</v>
      </c>
      <c r="Y4068">
        <v>10</v>
      </c>
      <c r="Z4068" t="str">
        <f>VLOOKUP(ventas_starbucks_2025[[#This Row],[promoción_aplicada5]],promocion_cambiar[#All],2,0)</f>
        <v>Combo</v>
      </c>
      <c r="AA4068" t="s">
        <v>8</v>
      </c>
      <c r="AB4068" t="s">
        <v>23</v>
      </c>
      <c r="AC4068" t="s">
        <v>41</v>
      </c>
      <c r="AD4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68">
        <v>3.9</v>
      </c>
      <c r="AF4068">
        <v>4</v>
      </c>
      <c r="AG4068">
        <v>47</v>
      </c>
      <c r="AH4068">
        <v>42</v>
      </c>
    </row>
    <row r="4069" spans="1:34" x14ac:dyDescent="0.25">
      <c r="A4069" s="3" t="s">
        <v>4144</v>
      </c>
      <c r="B4069" s="1">
        <v>45667</v>
      </c>
      <c r="C4069" s="23">
        <f t="shared" si="315"/>
        <v>10</v>
      </c>
      <c r="D4069" s="23">
        <f t="shared" si="316"/>
        <v>5</v>
      </c>
      <c r="E4069" s="23" t="str">
        <f t="shared" si="317"/>
        <v>viernes</v>
      </c>
      <c r="F4069" s="23">
        <f t="shared" si="318"/>
        <v>1</v>
      </c>
      <c r="G4069" s="23" t="str">
        <f t="shared" si="319"/>
        <v>enero</v>
      </c>
      <c r="H4069" s="2">
        <v>0.63611111111111107</v>
      </c>
      <c r="I4069" t="s">
        <v>12</v>
      </c>
      <c r="J4069" t="str">
        <f>VLOOKUP(ventas_starbucks_2025[[#This Row],[sucursal]],cambio_sucursal[#All],2,0)</f>
        <v>Sucursal Córdoba Shopping</v>
      </c>
      <c r="K4069" t="s">
        <v>67</v>
      </c>
      <c r="L4069" t="s">
        <v>35</v>
      </c>
      <c r="M4069" t="s">
        <v>4</v>
      </c>
      <c r="N4069" t="str">
        <f>IFERROR(VLOOKUP(ventas_starbucks_2025[[#This Row],[tamaño_sucio]],cambio_tamaño[#All],2,0),"Tamaño único")</f>
        <v>Tamaño único</v>
      </c>
      <c r="O4069">
        <v>1</v>
      </c>
      <c r="P4069">
        <v>1462.41</v>
      </c>
      <c r="Q4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9">
        <v>1462.41</v>
      </c>
      <c r="S4069" t="s">
        <v>31</v>
      </c>
      <c r="T4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9" t="str">
        <f>VLOOKUP(ventas_starbucks_2025[[#This Row],[canal_compra]],cambio_canal_compra[#All],2,0)</f>
        <v>Entrega domicilio</v>
      </c>
      <c r="V4069" t="s">
        <v>40</v>
      </c>
      <c r="W4069" t="str">
        <f>VLOOKUP(ventas_starbucks_2025[[#This Row],[método_pago]],cambio_metodo_pago[#All],2,0)</f>
        <v>Efectivo</v>
      </c>
      <c r="X4069" t="s">
        <v>7</v>
      </c>
      <c r="Y4069">
        <v>0</v>
      </c>
      <c r="Z4069" t="str">
        <f>VLOOKUP(ventas_starbucks_2025[[#This Row],[promoción_aplicada5]],promocion_cambiar[#All],2,0)</f>
        <v>Hora Feliz</v>
      </c>
      <c r="AA4069" t="s">
        <v>36</v>
      </c>
      <c r="AB4069" t="s">
        <v>18</v>
      </c>
      <c r="AC4069" t="s">
        <v>24</v>
      </c>
      <c r="AD4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69">
        <v>11.7</v>
      </c>
      <c r="AF4069">
        <v>1</v>
      </c>
      <c r="AG4069">
        <v>35</v>
      </c>
      <c r="AH4069">
        <v>34</v>
      </c>
    </row>
    <row r="4070" spans="1:34" x14ac:dyDescent="0.25">
      <c r="A4070" s="3" t="s">
        <v>4145</v>
      </c>
      <c r="B4070" s="1">
        <v>45678</v>
      </c>
      <c r="C4070" s="23">
        <f t="shared" si="315"/>
        <v>21</v>
      </c>
      <c r="D4070" s="23">
        <f t="shared" si="316"/>
        <v>2</v>
      </c>
      <c r="E4070" s="1" t="str">
        <f t="shared" si="317"/>
        <v>martes</v>
      </c>
      <c r="F4070" s="23">
        <f t="shared" si="318"/>
        <v>1</v>
      </c>
      <c r="G4070" s="1" t="str">
        <f t="shared" si="319"/>
        <v>enero</v>
      </c>
      <c r="H4070" s="2">
        <v>0.375</v>
      </c>
      <c r="I4070" t="s">
        <v>57</v>
      </c>
      <c r="J4070" t="str">
        <f>VLOOKUP(ventas_starbucks_2025[[#This Row],[sucursal]],cambio_sucursal[#All],2,0)</f>
        <v>Sucursal Avda Colón</v>
      </c>
      <c r="K4070" t="s">
        <v>48</v>
      </c>
      <c r="L4070" t="s">
        <v>49</v>
      </c>
      <c r="M4070" t="s">
        <v>62</v>
      </c>
      <c r="N4070" t="str">
        <f>IFERROR(VLOOKUP(ventas_starbucks_2025[[#This Row],[tamaño_sucio]],cambio_tamaño[#All],2,0),"Tamaño único")</f>
        <v>Extra-Grande</v>
      </c>
      <c r="O4070">
        <v>1</v>
      </c>
      <c r="P4070">
        <v>1792.26</v>
      </c>
      <c r="Q4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0">
        <v>1792.26</v>
      </c>
      <c r="S4070" t="s">
        <v>5</v>
      </c>
      <c r="T4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0" t="str">
        <f>VLOOKUP(ventas_starbucks_2025[[#This Row],[canal_compra]],cambio_canal_compra[#All],2,0)</f>
        <v>En tienda</v>
      </c>
      <c r="V4070" t="s">
        <v>6</v>
      </c>
      <c r="W4070" t="str">
        <f>VLOOKUP(ventas_starbucks_2025[[#This Row],[método_pago]],cambio_metodo_pago[#All],2,0)</f>
        <v>Aplicación móbil</v>
      </c>
      <c r="X4070" t="s">
        <v>7</v>
      </c>
      <c r="Y4070">
        <v>15</v>
      </c>
      <c r="Z4070" t="str">
        <f>VLOOKUP(ventas_starbucks_2025[[#This Row],[promoción_aplicada5]],promocion_cambiar[#All],2,0)</f>
        <v>Combo</v>
      </c>
      <c r="AA4070" t="s">
        <v>8</v>
      </c>
      <c r="AB4070" t="s">
        <v>29</v>
      </c>
      <c r="AC4070" t="s">
        <v>24</v>
      </c>
      <c r="AD4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70">
        <v>5.3</v>
      </c>
      <c r="AF4070">
        <v>4</v>
      </c>
      <c r="AG4070">
        <v>25</v>
      </c>
      <c r="AH4070">
        <v>24</v>
      </c>
    </row>
    <row r="4071" spans="1:34" x14ac:dyDescent="0.25">
      <c r="A4071" s="3" t="s">
        <v>4146</v>
      </c>
      <c r="B4071" s="1">
        <v>45697</v>
      </c>
      <c r="C4071" s="23">
        <f t="shared" si="315"/>
        <v>9</v>
      </c>
      <c r="D4071" s="23">
        <f t="shared" si="316"/>
        <v>7</v>
      </c>
      <c r="E4071" s="23" t="str">
        <f t="shared" si="317"/>
        <v>domingo</v>
      </c>
      <c r="F4071" s="23">
        <f t="shared" si="318"/>
        <v>2</v>
      </c>
      <c r="G4071" s="23" t="str">
        <f t="shared" si="319"/>
        <v>febrero</v>
      </c>
      <c r="H4071" s="2">
        <v>0.78194444444444444</v>
      </c>
      <c r="I4071" t="s">
        <v>12</v>
      </c>
      <c r="J4071" t="str">
        <f>VLOOKUP(ventas_starbucks_2025[[#This Row],[sucursal]],cambio_sucursal[#All],2,0)</f>
        <v>Sucursal Córdoba Shopping</v>
      </c>
      <c r="K4071" t="s">
        <v>58</v>
      </c>
      <c r="L4071" t="s">
        <v>39</v>
      </c>
      <c r="M4071" t="s">
        <v>4</v>
      </c>
      <c r="N4071" t="str">
        <f>IFERROR(VLOOKUP(ventas_starbucks_2025[[#This Row],[tamaño_sucio]],cambio_tamaño[#All],2,0),"Tamaño único")</f>
        <v>Tamaño único</v>
      </c>
      <c r="O4071">
        <v>4</v>
      </c>
      <c r="P4071">
        <v>1373.04</v>
      </c>
      <c r="Q4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1">
        <v>5492.16</v>
      </c>
      <c r="S4071" t="s">
        <v>31</v>
      </c>
      <c r="T4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71" t="str">
        <f>VLOOKUP(ventas_starbucks_2025[[#This Row],[canal_compra]],cambio_canal_compra[#All],2,0)</f>
        <v>Entrega domicilio</v>
      </c>
      <c r="V4071" t="s">
        <v>6</v>
      </c>
      <c r="W4071" t="str">
        <f>VLOOKUP(ventas_starbucks_2025[[#This Row],[método_pago]],cambio_metodo_pago[#All],2,0)</f>
        <v>Aplicación móbil</v>
      </c>
      <c r="X4071" t="s">
        <v>22</v>
      </c>
      <c r="Y4071">
        <v>0</v>
      </c>
      <c r="Z4071" t="str">
        <f>VLOOKUP(ventas_starbucks_2025[[#This Row],[promoción_aplicada5]],promocion_cambiar[#All],2,0)</f>
        <v>2x1</v>
      </c>
      <c r="AA4071" t="s">
        <v>51</v>
      </c>
      <c r="AB4071" t="s">
        <v>23</v>
      </c>
      <c r="AC4071" t="s">
        <v>41</v>
      </c>
      <c r="AD4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71">
        <v>10.6</v>
      </c>
      <c r="AF4071">
        <v>4</v>
      </c>
      <c r="AG4071">
        <v>34</v>
      </c>
      <c r="AH4071">
        <v>30</v>
      </c>
    </row>
    <row r="4072" spans="1:34" x14ac:dyDescent="0.25">
      <c r="A4072" s="3" t="s">
        <v>4147</v>
      </c>
      <c r="B4072" s="1">
        <v>45692</v>
      </c>
      <c r="C4072" s="23">
        <f t="shared" si="315"/>
        <v>4</v>
      </c>
      <c r="D4072" s="23">
        <f t="shared" si="316"/>
        <v>2</v>
      </c>
      <c r="E4072" s="23" t="str">
        <f t="shared" si="317"/>
        <v>martes</v>
      </c>
      <c r="F4072" s="23">
        <f t="shared" si="318"/>
        <v>2</v>
      </c>
      <c r="G4072" s="23" t="str">
        <f t="shared" si="319"/>
        <v>febrero</v>
      </c>
      <c r="H4072" s="2">
        <v>0.56388888888888888</v>
      </c>
      <c r="I4072" t="s">
        <v>57</v>
      </c>
      <c r="J4072" t="str">
        <f>VLOOKUP(ventas_starbucks_2025[[#This Row],[sucursal]],cambio_sucursal[#All],2,0)</f>
        <v>Sucursal Avda Colón</v>
      </c>
      <c r="K4072" t="s">
        <v>127</v>
      </c>
      <c r="L4072" t="s">
        <v>44</v>
      </c>
      <c r="M4072" t="s">
        <v>45</v>
      </c>
      <c r="N4072" t="str">
        <f>IFERROR(VLOOKUP(ventas_starbucks_2025[[#This Row],[tamaño_sucio]],cambio_tamaño[#All],2,0),"Tamaño único")</f>
        <v>Grande</v>
      </c>
      <c r="O4072">
        <v>3</v>
      </c>
      <c r="P4072">
        <v>1463.71</v>
      </c>
      <c r="Q4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2">
        <v>4391.13</v>
      </c>
      <c r="S4072" t="s">
        <v>5</v>
      </c>
      <c r="T4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2" t="str">
        <f>VLOOKUP(ventas_starbucks_2025[[#This Row],[canal_compra]],cambio_canal_compra[#All],2,0)</f>
        <v>En tienda</v>
      </c>
      <c r="V4072" t="s">
        <v>40</v>
      </c>
      <c r="W4072" t="str">
        <f>VLOOKUP(ventas_starbucks_2025[[#This Row],[método_pago]],cambio_metodo_pago[#All],2,0)</f>
        <v>Efectivo</v>
      </c>
      <c r="X4072" t="s">
        <v>22</v>
      </c>
      <c r="Y4072">
        <v>0</v>
      </c>
      <c r="Z4072" t="str">
        <f>VLOOKUP(ventas_starbucks_2025[[#This Row],[promoción_aplicada5]],promocion_cambiar[#All],2,0)</f>
        <v>Ninguna</v>
      </c>
      <c r="AA4072" t="s">
        <v>17</v>
      </c>
      <c r="AB4072" t="s">
        <v>52</v>
      </c>
      <c r="AC4072" t="s">
        <v>10</v>
      </c>
      <c r="AD4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72">
        <v>11</v>
      </c>
      <c r="AF4072">
        <v>4</v>
      </c>
      <c r="AG4072">
        <v>27</v>
      </c>
      <c r="AH4072">
        <v>24</v>
      </c>
    </row>
    <row r="4073" spans="1:34" x14ac:dyDescent="0.25">
      <c r="A4073" s="3" t="s">
        <v>4148</v>
      </c>
      <c r="B4073" s="1">
        <v>45684</v>
      </c>
      <c r="C4073" s="23">
        <f t="shared" si="315"/>
        <v>27</v>
      </c>
      <c r="D4073" s="23">
        <f t="shared" si="316"/>
        <v>1</v>
      </c>
      <c r="E4073" s="23" t="str">
        <f t="shared" si="317"/>
        <v>lunes</v>
      </c>
      <c r="F4073" s="23">
        <f t="shared" si="318"/>
        <v>1</v>
      </c>
      <c r="G4073" s="23" t="str">
        <f t="shared" si="319"/>
        <v>enero</v>
      </c>
      <c r="H4073" s="2">
        <v>0.41319444444444442</v>
      </c>
      <c r="I4073" t="s">
        <v>1</v>
      </c>
      <c r="J4073" t="str">
        <f>VLOOKUP(ventas_starbucks_2025[[#This Row],[sucursal]],cambio_sucursal[#All],2,0)</f>
        <v>Sucursal Nueva Córdoba</v>
      </c>
      <c r="K4073" t="s">
        <v>20</v>
      </c>
      <c r="L4073" t="s">
        <v>21</v>
      </c>
      <c r="M4073" t="s">
        <v>4</v>
      </c>
      <c r="N4073" t="str">
        <f>IFERROR(VLOOKUP(ventas_starbucks_2025[[#This Row],[tamaño_sucio]],cambio_tamaño[#All],2,0),"Tamaño único")</f>
        <v>Tamaño único</v>
      </c>
      <c r="O4073">
        <v>4</v>
      </c>
      <c r="P4073">
        <v>895.39</v>
      </c>
      <c r="Q4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73">
        <v>3581.56</v>
      </c>
      <c r="S4073" t="s">
        <v>15</v>
      </c>
      <c r="T4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3" t="str">
        <f>VLOOKUP(ventas_starbucks_2025[[#This Row],[canal_compra]],cambio_canal_compra[#All],2,0)</f>
        <v>Para llevar</v>
      </c>
      <c r="V4073" t="s">
        <v>40</v>
      </c>
      <c r="W4073" t="str">
        <f>VLOOKUP(ventas_starbucks_2025[[#This Row],[método_pago]],cambio_metodo_pago[#All],2,0)</f>
        <v>Efectivo</v>
      </c>
      <c r="X4073" t="s">
        <v>22</v>
      </c>
      <c r="Y4073">
        <v>0</v>
      </c>
      <c r="Z4073" t="str">
        <f>VLOOKUP(ventas_starbucks_2025[[#This Row],[promoción_aplicada5]],promocion_cambiar[#All],2,0)</f>
        <v>2x1</v>
      </c>
      <c r="AA4073" t="s">
        <v>51</v>
      </c>
      <c r="AB4073" t="s">
        <v>18</v>
      </c>
      <c r="AC4073" t="s">
        <v>41</v>
      </c>
      <c r="AD4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73">
        <v>7.7</v>
      </c>
      <c r="AF4073">
        <v>3</v>
      </c>
      <c r="AG4073">
        <v>34</v>
      </c>
      <c r="AH4073">
        <v>30</v>
      </c>
    </row>
    <row r="4074" spans="1:34" x14ac:dyDescent="0.25">
      <c r="A4074" s="3" t="s">
        <v>4149</v>
      </c>
      <c r="B4074" s="1">
        <v>45735</v>
      </c>
      <c r="C4074" s="23">
        <f t="shared" si="315"/>
        <v>19</v>
      </c>
      <c r="D4074" s="23">
        <f t="shared" si="316"/>
        <v>3</v>
      </c>
      <c r="E4074" s="23" t="str">
        <f t="shared" si="317"/>
        <v>miércoles</v>
      </c>
      <c r="F4074" s="23">
        <f t="shared" si="318"/>
        <v>3</v>
      </c>
      <c r="G4074" s="23" t="str">
        <f t="shared" si="319"/>
        <v>marzo</v>
      </c>
      <c r="H4074" s="2">
        <v>0.72152777777777777</v>
      </c>
      <c r="I4074" t="s">
        <v>12</v>
      </c>
      <c r="J4074" t="str">
        <f>VLOOKUP(ventas_starbucks_2025[[#This Row],[sucursal]],cambio_sucursal[#All],2,0)</f>
        <v>Sucursal Córdoba Shopping</v>
      </c>
      <c r="K4074" t="s">
        <v>89</v>
      </c>
      <c r="L4074" t="s">
        <v>90</v>
      </c>
      <c r="M4074" t="s">
        <v>4</v>
      </c>
      <c r="N4074" t="str">
        <f>IFERROR(VLOOKUP(ventas_starbucks_2025[[#This Row],[tamaño_sucio]],cambio_tamaño[#All],2,0),"Tamaño único")</f>
        <v>Tamaño único</v>
      </c>
      <c r="O4074">
        <v>1</v>
      </c>
      <c r="P4074">
        <v>1399.44</v>
      </c>
      <c r="Q4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4">
        <v>1399.44</v>
      </c>
      <c r="S4074" t="s">
        <v>15</v>
      </c>
      <c r="T4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4" t="str">
        <f>VLOOKUP(ventas_starbucks_2025[[#This Row],[canal_compra]],cambio_canal_compra[#All],2,0)</f>
        <v>Para llevar</v>
      </c>
      <c r="V4074" t="s">
        <v>6</v>
      </c>
      <c r="W4074" t="str">
        <f>VLOOKUP(ventas_starbucks_2025[[#This Row],[método_pago]],cambio_metodo_pago[#All],2,0)</f>
        <v>Aplicación móbil</v>
      </c>
      <c r="X4074" t="s">
        <v>7</v>
      </c>
      <c r="Y4074">
        <v>0</v>
      </c>
      <c r="Z4074" t="str">
        <f>VLOOKUP(ventas_starbucks_2025[[#This Row],[promoción_aplicada5]],promocion_cambiar[#All],2,0)</f>
        <v>Ninguna</v>
      </c>
      <c r="AA4074" t="s">
        <v>17</v>
      </c>
      <c r="AB4074" t="s">
        <v>18</v>
      </c>
      <c r="AC4074" t="s">
        <v>41</v>
      </c>
      <c r="AD4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74">
        <v>9.6</v>
      </c>
      <c r="AF4074">
        <v>1</v>
      </c>
      <c r="AG4074">
        <v>38</v>
      </c>
      <c r="AH4074">
        <v>37</v>
      </c>
    </row>
    <row r="4075" spans="1:34" x14ac:dyDescent="0.25">
      <c r="A4075" s="3" t="s">
        <v>4150</v>
      </c>
      <c r="B4075" s="1">
        <v>45674</v>
      </c>
      <c r="C4075" s="23">
        <f t="shared" si="315"/>
        <v>17</v>
      </c>
      <c r="D4075" s="23">
        <f t="shared" si="316"/>
        <v>5</v>
      </c>
      <c r="E4075" s="23" t="str">
        <f t="shared" si="317"/>
        <v>viernes</v>
      </c>
      <c r="F4075" s="23">
        <f t="shared" si="318"/>
        <v>1</v>
      </c>
      <c r="G4075" s="23" t="str">
        <f t="shared" si="319"/>
        <v>enero</v>
      </c>
      <c r="H4075" s="2">
        <v>0.57916666666666672</v>
      </c>
      <c r="I4075" t="s">
        <v>26</v>
      </c>
      <c r="J4075" t="str">
        <f>VLOOKUP(ventas_starbucks_2025[[#This Row],[sucursal]],cambio_sucursal[#All],2,0)</f>
        <v>Sucursal San Lorenzo 47</v>
      </c>
      <c r="K4075" t="s">
        <v>27</v>
      </c>
      <c r="L4075" t="s">
        <v>28</v>
      </c>
      <c r="M4075" t="s">
        <v>4</v>
      </c>
      <c r="N4075" t="str">
        <f>IFERROR(VLOOKUP(ventas_starbucks_2025[[#This Row],[tamaño_sucio]],cambio_tamaño[#All],2,0),"Tamaño único")</f>
        <v>Tamaño único</v>
      </c>
      <c r="O4075">
        <v>1</v>
      </c>
      <c r="P4075">
        <v>2238.83</v>
      </c>
      <c r="Q4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75">
        <v>2238.83</v>
      </c>
      <c r="S4075" t="s">
        <v>15</v>
      </c>
      <c r="T4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5" t="str">
        <f>VLOOKUP(ventas_starbucks_2025[[#This Row],[canal_compra]],cambio_canal_compra[#All],2,0)</f>
        <v>Para llevar</v>
      </c>
      <c r="V4075" t="s">
        <v>6</v>
      </c>
      <c r="W4075" t="str">
        <f>VLOOKUP(ventas_starbucks_2025[[#This Row],[método_pago]],cambio_metodo_pago[#All],2,0)</f>
        <v>Aplicación móbil</v>
      </c>
      <c r="X4075" t="s">
        <v>22</v>
      </c>
      <c r="Y4075">
        <v>0</v>
      </c>
      <c r="Z4075" t="str">
        <f>VLOOKUP(ventas_starbucks_2025[[#This Row],[promoción_aplicada5]],promocion_cambiar[#All],2,0)</f>
        <v>Combo</v>
      </c>
      <c r="AA4075" t="s">
        <v>8</v>
      </c>
      <c r="AB4075" t="s">
        <v>52</v>
      </c>
      <c r="AC4075" t="s">
        <v>10</v>
      </c>
      <c r="AD4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75">
        <v>15</v>
      </c>
      <c r="AF4075">
        <v>1</v>
      </c>
      <c r="AG4075">
        <v>37</v>
      </c>
      <c r="AH4075">
        <v>36</v>
      </c>
    </row>
    <row r="4076" spans="1:34" x14ac:dyDescent="0.25">
      <c r="A4076" s="3" t="s">
        <v>4151</v>
      </c>
      <c r="B4076" s="1">
        <v>45660</v>
      </c>
      <c r="C4076" s="23">
        <f t="shared" si="315"/>
        <v>3</v>
      </c>
      <c r="D4076" s="23">
        <f t="shared" si="316"/>
        <v>5</v>
      </c>
      <c r="E4076" s="1" t="str">
        <f t="shared" si="317"/>
        <v>viernes</v>
      </c>
      <c r="F4076" s="23">
        <f t="shared" si="318"/>
        <v>1</v>
      </c>
      <c r="G4076" s="1" t="str">
        <f t="shared" si="319"/>
        <v>enero</v>
      </c>
      <c r="H4076" s="2">
        <v>0.76875000000000004</v>
      </c>
      <c r="I4076" t="s">
        <v>26</v>
      </c>
      <c r="J4076" t="str">
        <f>VLOOKUP(ventas_starbucks_2025[[#This Row],[sucursal]],cambio_sucursal[#All],2,0)</f>
        <v>Sucursal San Lorenzo 47</v>
      </c>
      <c r="K4076" t="s">
        <v>130</v>
      </c>
      <c r="L4076" t="s">
        <v>65</v>
      </c>
      <c r="M4076" t="s">
        <v>4</v>
      </c>
      <c r="N4076" t="str">
        <f>IFERROR(VLOOKUP(ventas_starbucks_2025[[#This Row],[tamaño_sucio]],cambio_tamaño[#All],2,0),"Tamaño único")</f>
        <v>Tamaño único</v>
      </c>
      <c r="O4076">
        <v>5</v>
      </c>
      <c r="P4076">
        <v>1611.23</v>
      </c>
      <c r="Q4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6">
        <v>8056.15</v>
      </c>
      <c r="S4076" t="s">
        <v>15</v>
      </c>
      <c r="T4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76" t="str">
        <f>VLOOKUP(ventas_starbucks_2025[[#This Row],[canal_compra]],cambio_canal_compra[#All],2,0)</f>
        <v>Para llevar</v>
      </c>
      <c r="V4076" t="s">
        <v>16</v>
      </c>
      <c r="W4076" t="str">
        <f>VLOOKUP(ventas_starbucks_2025[[#This Row],[método_pago]],cambio_metodo_pago[#All],2,0)</f>
        <v>Tarjeta</v>
      </c>
      <c r="X4076" t="s">
        <v>22</v>
      </c>
      <c r="Y4076">
        <v>0</v>
      </c>
      <c r="Z4076" t="str">
        <f>VLOOKUP(ventas_starbucks_2025[[#This Row],[promoción_aplicada5]],promocion_cambiar[#All],2,0)</f>
        <v>2x1</v>
      </c>
      <c r="AA4076" t="s">
        <v>51</v>
      </c>
      <c r="AB4076" t="s">
        <v>52</v>
      </c>
      <c r="AC4076" t="s">
        <v>24</v>
      </c>
      <c r="AD4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76">
        <v>13.5</v>
      </c>
      <c r="AF4076">
        <v>4</v>
      </c>
      <c r="AG4076">
        <v>14</v>
      </c>
      <c r="AH4076">
        <v>9</v>
      </c>
    </row>
    <row r="4077" spans="1:34" x14ac:dyDescent="0.25">
      <c r="A4077" s="3" t="s">
        <v>4152</v>
      </c>
      <c r="B4077" s="1">
        <v>45762</v>
      </c>
      <c r="C4077" s="23">
        <f t="shared" si="315"/>
        <v>15</v>
      </c>
      <c r="D4077" s="23">
        <f t="shared" si="316"/>
        <v>2</v>
      </c>
      <c r="E4077" s="23" t="str">
        <f t="shared" si="317"/>
        <v>martes</v>
      </c>
      <c r="F4077" s="23">
        <f t="shared" si="318"/>
        <v>4</v>
      </c>
      <c r="G4077" s="23" t="str">
        <f t="shared" si="319"/>
        <v>abril</v>
      </c>
      <c r="H4077" s="2">
        <v>0.56736111111111109</v>
      </c>
      <c r="I4077" t="s">
        <v>1</v>
      </c>
      <c r="J4077" t="str">
        <f>VLOOKUP(ventas_starbucks_2025[[#This Row],[sucursal]],cambio_sucursal[#All],2,0)</f>
        <v>Sucursal Nueva Córdoba</v>
      </c>
      <c r="K4077" t="s">
        <v>205</v>
      </c>
      <c r="L4077" t="s">
        <v>70</v>
      </c>
      <c r="M4077" t="s">
        <v>50</v>
      </c>
      <c r="N4077" t="str">
        <f>IFERROR(VLOOKUP(ventas_starbucks_2025[[#This Row],[tamaño_sucio]],cambio_tamaño[#All],2,0),"Tamaño único")</f>
        <v>Mediano</v>
      </c>
      <c r="O4077">
        <v>1</v>
      </c>
      <c r="P4077">
        <v>1864.61</v>
      </c>
      <c r="Q4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7">
        <v>1864.61</v>
      </c>
      <c r="S4077" t="s">
        <v>31</v>
      </c>
      <c r="T4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7" t="str">
        <f>VLOOKUP(ventas_starbucks_2025[[#This Row],[canal_compra]],cambio_canal_compra[#All],2,0)</f>
        <v>Entrega domicilio</v>
      </c>
      <c r="V4077" t="s">
        <v>40</v>
      </c>
      <c r="W4077" t="str">
        <f>VLOOKUP(ventas_starbucks_2025[[#This Row],[método_pago]],cambio_metodo_pago[#All],2,0)</f>
        <v>Efectivo</v>
      </c>
      <c r="X4077" t="s">
        <v>22</v>
      </c>
      <c r="Y4077">
        <v>0</v>
      </c>
      <c r="Z4077" t="str">
        <f>VLOOKUP(ventas_starbucks_2025[[#This Row],[promoción_aplicada5]],promocion_cambiar[#All],2,0)</f>
        <v>Ninguna</v>
      </c>
      <c r="AA4077" t="s">
        <v>17</v>
      </c>
      <c r="AB4077" t="s">
        <v>52</v>
      </c>
      <c r="AC4077" t="s">
        <v>24</v>
      </c>
      <c r="AD4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77">
        <v>12.6</v>
      </c>
      <c r="AF4077">
        <v>5</v>
      </c>
      <c r="AG4077">
        <v>49</v>
      </c>
      <c r="AH4077">
        <v>48</v>
      </c>
    </row>
    <row r="4078" spans="1:34" x14ac:dyDescent="0.25">
      <c r="A4078" s="3" t="s">
        <v>4153</v>
      </c>
      <c r="B4078" s="1">
        <v>45669</v>
      </c>
      <c r="C4078" s="23">
        <f t="shared" si="315"/>
        <v>12</v>
      </c>
      <c r="D4078" s="23">
        <f t="shared" si="316"/>
        <v>7</v>
      </c>
      <c r="E4078" s="23" t="str">
        <f t="shared" si="317"/>
        <v>domingo</v>
      </c>
      <c r="F4078" s="23">
        <f t="shared" si="318"/>
        <v>1</v>
      </c>
      <c r="G4078" s="23" t="str">
        <f t="shared" si="319"/>
        <v>enero</v>
      </c>
      <c r="H4078" s="2">
        <v>0.87083333333333335</v>
      </c>
      <c r="I4078" t="s">
        <v>12</v>
      </c>
      <c r="J4078" t="str">
        <f>VLOOKUP(ventas_starbucks_2025[[#This Row],[sucursal]],cambio_sucursal[#All],2,0)</f>
        <v>Sucursal Córdoba Shopping</v>
      </c>
      <c r="K4078" t="s">
        <v>48</v>
      </c>
      <c r="L4078" t="s">
        <v>49</v>
      </c>
      <c r="M4078" t="s">
        <v>45</v>
      </c>
      <c r="N4078" t="str">
        <f>IFERROR(VLOOKUP(ventas_starbucks_2025[[#This Row],[tamaño_sucio]],cambio_tamaño[#All],2,0),"Tamaño único")</f>
        <v>Grande</v>
      </c>
      <c r="O4078">
        <v>5</v>
      </c>
      <c r="P4078">
        <v>1761.43</v>
      </c>
      <c r="Q4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8">
        <v>8807.15</v>
      </c>
      <c r="S4078" t="s">
        <v>31</v>
      </c>
      <c r="T4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78" t="str">
        <f>VLOOKUP(ventas_starbucks_2025[[#This Row],[canal_compra]],cambio_canal_compra[#All],2,0)</f>
        <v>Entrega domicilio</v>
      </c>
      <c r="V4078" t="s">
        <v>40</v>
      </c>
      <c r="W4078" t="str">
        <f>VLOOKUP(ventas_starbucks_2025[[#This Row],[método_pago]],cambio_metodo_pago[#All],2,0)</f>
        <v>Efectivo</v>
      </c>
      <c r="X4078" t="s">
        <v>22</v>
      </c>
      <c r="Y4078">
        <v>0</v>
      </c>
      <c r="Z4078" t="str">
        <f>VLOOKUP(ventas_starbucks_2025[[#This Row],[promoción_aplicada5]],promocion_cambiar[#All],2,0)</f>
        <v>Combo</v>
      </c>
      <c r="AA4078" t="s">
        <v>8</v>
      </c>
      <c r="AB4078" t="s">
        <v>32</v>
      </c>
      <c r="AC4078" t="s">
        <v>10</v>
      </c>
      <c r="AD4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78">
        <v>3.1</v>
      </c>
      <c r="AF4078">
        <v>4</v>
      </c>
      <c r="AG4078">
        <v>35</v>
      </c>
      <c r="AH4078">
        <v>30</v>
      </c>
    </row>
    <row r="4079" spans="1:34" x14ac:dyDescent="0.25">
      <c r="A4079" s="3" t="s">
        <v>4154</v>
      </c>
      <c r="B4079" s="1">
        <v>45670</v>
      </c>
      <c r="C4079" s="23">
        <f t="shared" si="315"/>
        <v>13</v>
      </c>
      <c r="D4079" s="23">
        <f t="shared" si="316"/>
        <v>1</v>
      </c>
      <c r="E4079" s="23" t="str">
        <f t="shared" si="317"/>
        <v>lunes</v>
      </c>
      <c r="F4079" s="23">
        <f t="shared" si="318"/>
        <v>1</v>
      </c>
      <c r="G4079" s="23" t="str">
        <f t="shared" si="319"/>
        <v>enero</v>
      </c>
      <c r="H4079" s="2">
        <v>0.59722222222222221</v>
      </c>
      <c r="I4079" t="s">
        <v>57</v>
      </c>
      <c r="J4079" t="str">
        <f>VLOOKUP(ventas_starbucks_2025[[#This Row],[sucursal]],cambio_sucursal[#All],2,0)</f>
        <v>Sucursal Avda Colón</v>
      </c>
      <c r="K4079" t="s">
        <v>48</v>
      </c>
      <c r="L4079" t="s">
        <v>49</v>
      </c>
      <c r="M4079" t="s">
        <v>45</v>
      </c>
      <c r="N4079" t="str">
        <f>IFERROR(VLOOKUP(ventas_starbucks_2025[[#This Row],[tamaño_sucio]],cambio_tamaño[#All],2,0),"Tamaño único")</f>
        <v>Grande</v>
      </c>
      <c r="O4079">
        <v>4</v>
      </c>
      <c r="P4079">
        <v>2015.17</v>
      </c>
      <c r="Q4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79">
        <v>8060.68</v>
      </c>
      <c r="S4079" t="s">
        <v>31</v>
      </c>
      <c r="T4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79" t="str">
        <f>VLOOKUP(ventas_starbucks_2025[[#This Row],[canal_compra]],cambio_canal_compra[#All],2,0)</f>
        <v>Entrega domicilio</v>
      </c>
      <c r="V4079" t="s">
        <v>6</v>
      </c>
      <c r="W4079" t="str">
        <f>VLOOKUP(ventas_starbucks_2025[[#This Row],[método_pago]],cambio_metodo_pago[#All],2,0)</f>
        <v>Aplicación móbil</v>
      </c>
      <c r="X4079" t="s">
        <v>22</v>
      </c>
      <c r="Y4079">
        <v>0</v>
      </c>
      <c r="Z4079" t="str">
        <f>VLOOKUP(ventas_starbucks_2025[[#This Row],[promoción_aplicada5]],promocion_cambiar[#All],2,0)</f>
        <v>Combo</v>
      </c>
      <c r="AA4079" t="s">
        <v>8</v>
      </c>
      <c r="AB4079" t="s">
        <v>18</v>
      </c>
      <c r="AC4079" t="s">
        <v>24</v>
      </c>
      <c r="AD4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79">
        <v>4</v>
      </c>
      <c r="AF4079">
        <v>2</v>
      </c>
      <c r="AG4079">
        <v>41</v>
      </c>
      <c r="AH4079">
        <v>37</v>
      </c>
    </row>
    <row r="4080" spans="1:34" x14ac:dyDescent="0.25">
      <c r="A4080" s="3" t="s">
        <v>4155</v>
      </c>
      <c r="B4080" s="1">
        <v>45687</v>
      </c>
      <c r="C4080" s="23">
        <f t="shared" si="315"/>
        <v>30</v>
      </c>
      <c r="D4080" s="23">
        <f t="shared" si="316"/>
        <v>4</v>
      </c>
      <c r="E4080" s="23" t="str">
        <f t="shared" si="317"/>
        <v>jueves</v>
      </c>
      <c r="F4080" s="23">
        <f t="shared" si="318"/>
        <v>1</v>
      </c>
      <c r="G4080" s="23" t="str">
        <f t="shared" si="319"/>
        <v>enero</v>
      </c>
      <c r="H4080" s="2">
        <v>0.69374999999999998</v>
      </c>
      <c r="I4080" t="s">
        <v>1</v>
      </c>
      <c r="J4080" t="str">
        <f>VLOOKUP(ventas_starbucks_2025[[#This Row],[sucursal]],cambio_sucursal[#All],2,0)</f>
        <v>Sucursal Nueva Córdoba</v>
      </c>
      <c r="K4080" t="s">
        <v>69</v>
      </c>
      <c r="L4080" t="s">
        <v>70</v>
      </c>
      <c r="M4080" t="s">
        <v>50</v>
      </c>
      <c r="N4080" t="str">
        <f>IFERROR(VLOOKUP(ventas_starbucks_2025[[#This Row],[tamaño_sucio]],cambio_tamaño[#All],2,0),"Tamaño único")</f>
        <v>Mediano</v>
      </c>
      <c r="O4080">
        <v>3</v>
      </c>
      <c r="P4080">
        <v>1677.49</v>
      </c>
      <c r="Q4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0">
        <v>5032.47</v>
      </c>
      <c r="S4080" t="s">
        <v>5</v>
      </c>
      <c r="T4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80" t="str">
        <f>VLOOKUP(ventas_starbucks_2025[[#This Row],[canal_compra]],cambio_canal_compra[#All],2,0)</f>
        <v>En tienda</v>
      </c>
      <c r="V4080" t="s">
        <v>40</v>
      </c>
      <c r="W4080" t="str">
        <f>VLOOKUP(ventas_starbucks_2025[[#This Row],[método_pago]],cambio_metodo_pago[#All],2,0)</f>
        <v>Efectivo</v>
      </c>
      <c r="X4080" t="s">
        <v>22</v>
      </c>
      <c r="Y4080">
        <v>0</v>
      </c>
      <c r="Z4080" t="str">
        <f>VLOOKUP(ventas_starbucks_2025[[#This Row],[promoción_aplicada5]],promocion_cambiar[#All],2,0)</f>
        <v>2x1</v>
      </c>
      <c r="AA4080" t="s">
        <v>51</v>
      </c>
      <c r="AB4080" t="s">
        <v>18</v>
      </c>
      <c r="AC4080" t="s">
        <v>10</v>
      </c>
      <c r="AD4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80">
        <v>4.2</v>
      </c>
      <c r="AF4080">
        <v>1</v>
      </c>
      <c r="AG4080">
        <v>30</v>
      </c>
      <c r="AH4080">
        <v>27</v>
      </c>
    </row>
    <row r="4081" spans="1:34" x14ac:dyDescent="0.25">
      <c r="A4081" s="3" t="s">
        <v>4156</v>
      </c>
      <c r="B4081" s="1">
        <v>45749</v>
      </c>
      <c r="C4081" s="23">
        <f t="shared" si="315"/>
        <v>2</v>
      </c>
      <c r="D4081" s="23">
        <f t="shared" si="316"/>
        <v>3</v>
      </c>
      <c r="E4081" s="23" t="str">
        <f t="shared" si="317"/>
        <v>miércoles</v>
      </c>
      <c r="F4081" s="23">
        <f t="shared" si="318"/>
        <v>4</v>
      </c>
      <c r="G4081" s="23" t="str">
        <f t="shared" si="319"/>
        <v>abril</v>
      </c>
      <c r="H4081" s="2">
        <v>0.39583333333333331</v>
      </c>
      <c r="I4081" t="s">
        <v>1</v>
      </c>
      <c r="J4081" t="str">
        <f>VLOOKUP(ventas_starbucks_2025[[#This Row],[sucursal]],cambio_sucursal[#All],2,0)</f>
        <v>Sucursal Nueva Córdoba</v>
      </c>
      <c r="K4081" t="s">
        <v>27</v>
      </c>
      <c r="L4081" t="s">
        <v>28</v>
      </c>
      <c r="M4081" t="s">
        <v>4</v>
      </c>
      <c r="N4081" t="str">
        <f>IFERROR(VLOOKUP(ventas_starbucks_2025[[#This Row],[tamaño_sucio]],cambio_tamaño[#All],2,0),"Tamaño único")</f>
        <v>Tamaño único</v>
      </c>
      <c r="O4081">
        <v>4</v>
      </c>
      <c r="P4081">
        <v>2490.4699999999998</v>
      </c>
      <c r="Q4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81">
        <v>9961.8799999999992</v>
      </c>
      <c r="S4081" t="s">
        <v>15</v>
      </c>
      <c r="T4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81" t="str">
        <f>VLOOKUP(ventas_starbucks_2025[[#This Row],[canal_compra]],cambio_canal_compra[#All],2,0)</f>
        <v>Para llevar</v>
      </c>
      <c r="V4081" t="s">
        <v>6</v>
      </c>
      <c r="W4081" t="str">
        <f>VLOOKUP(ventas_starbucks_2025[[#This Row],[método_pago]],cambio_metodo_pago[#All],2,0)</f>
        <v>Aplicación móbil</v>
      </c>
      <c r="X4081" t="s">
        <v>7</v>
      </c>
      <c r="Y4081">
        <v>0</v>
      </c>
      <c r="Z4081" t="str">
        <f>VLOOKUP(ventas_starbucks_2025[[#This Row],[promoción_aplicada5]],promocion_cambiar[#All],2,0)</f>
        <v>Combo</v>
      </c>
      <c r="AA4081" t="s">
        <v>8</v>
      </c>
      <c r="AB4081" t="s">
        <v>23</v>
      </c>
      <c r="AC4081" t="s">
        <v>41</v>
      </c>
      <c r="AD4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81">
        <v>2</v>
      </c>
      <c r="AF4081">
        <v>4</v>
      </c>
      <c r="AG4081">
        <v>23</v>
      </c>
      <c r="AH4081">
        <v>19</v>
      </c>
    </row>
    <row r="4082" spans="1:34" x14ac:dyDescent="0.25">
      <c r="A4082" s="3" t="s">
        <v>4157</v>
      </c>
      <c r="B4082" s="1">
        <v>45739</v>
      </c>
      <c r="C4082" s="23">
        <f t="shared" si="315"/>
        <v>23</v>
      </c>
      <c r="D4082" s="23">
        <f t="shared" si="316"/>
        <v>7</v>
      </c>
      <c r="E4082" s="23" t="str">
        <f t="shared" si="317"/>
        <v>domingo</v>
      </c>
      <c r="F4082" s="23">
        <f t="shared" si="318"/>
        <v>3</v>
      </c>
      <c r="G4082" s="23" t="str">
        <f t="shared" si="319"/>
        <v>marzo</v>
      </c>
      <c r="H4082" s="2">
        <v>0.35972222222222222</v>
      </c>
      <c r="I4082" t="s">
        <v>12</v>
      </c>
      <c r="J4082" t="str">
        <f>VLOOKUP(ventas_starbucks_2025[[#This Row],[sucursal]],cambio_sucursal[#All],2,0)</f>
        <v>Sucursal Córdoba Shopping</v>
      </c>
      <c r="K4082" t="s">
        <v>132</v>
      </c>
      <c r="L4082" t="s">
        <v>35</v>
      </c>
      <c r="M4082" t="s">
        <v>4</v>
      </c>
      <c r="N4082" t="str">
        <f>IFERROR(VLOOKUP(ventas_starbucks_2025[[#This Row],[tamaño_sucio]],cambio_tamaño[#All],2,0),"Tamaño único")</f>
        <v>Tamaño único</v>
      </c>
      <c r="O4082">
        <v>3</v>
      </c>
      <c r="P4082">
        <v>1208.18</v>
      </c>
      <c r="Q4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2">
        <v>3624.54</v>
      </c>
      <c r="S4082" t="s">
        <v>15</v>
      </c>
      <c r="T4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2" t="str">
        <f>VLOOKUP(ventas_starbucks_2025[[#This Row],[canal_compra]],cambio_canal_compra[#All],2,0)</f>
        <v>Para llevar</v>
      </c>
      <c r="V4082" t="s">
        <v>16</v>
      </c>
      <c r="W4082" t="str">
        <f>VLOOKUP(ventas_starbucks_2025[[#This Row],[método_pago]],cambio_metodo_pago[#All],2,0)</f>
        <v>Tarjeta</v>
      </c>
      <c r="X4082" t="s">
        <v>22</v>
      </c>
      <c r="Y4082">
        <v>0</v>
      </c>
      <c r="Z4082" t="str">
        <f>VLOOKUP(ventas_starbucks_2025[[#This Row],[promoción_aplicada5]],promocion_cambiar[#All],2,0)</f>
        <v>2x1</v>
      </c>
      <c r="AA4082" t="s">
        <v>51</v>
      </c>
      <c r="AB4082" t="s">
        <v>18</v>
      </c>
      <c r="AC4082" t="s">
        <v>10</v>
      </c>
      <c r="AD4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82">
        <v>11.3</v>
      </c>
      <c r="AF4082">
        <v>2</v>
      </c>
      <c r="AG4082">
        <v>10</v>
      </c>
      <c r="AH4082">
        <v>7</v>
      </c>
    </row>
    <row r="4083" spans="1:34" x14ac:dyDescent="0.25">
      <c r="A4083" s="3" t="s">
        <v>4158</v>
      </c>
      <c r="B4083" s="1">
        <v>45705</v>
      </c>
      <c r="C4083" s="23">
        <f t="shared" si="315"/>
        <v>17</v>
      </c>
      <c r="D4083" s="23">
        <f t="shared" si="316"/>
        <v>1</v>
      </c>
      <c r="E4083" s="23" t="str">
        <f t="shared" si="317"/>
        <v>lunes</v>
      </c>
      <c r="F4083" s="23">
        <f t="shared" si="318"/>
        <v>2</v>
      </c>
      <c r="G4083" s="23" t="str">
        <f t="shared" si="319"/>
        <v>febrero</v>
      </c>
      <c r="H4083" s="2">
        <v>0.58819444444444446</v>
      </c>
      <c r="I4083" t="s">
        <v>26</v>
      </c>
      <c r="J4083" t="str">
        <f>VLOOKUP(ventas_starbucks_2025[[#This Row],[sucursal]],cambio_sucursal[#All],2,0)</f>
        <v>Sucursal San Lorenzo 47</v>
      </c>
      <c r="K4083" t="s">
        <v>48</v>
      </c>
      <c r="L4083" t="s">
        <v>49</v>
      </c>
      <c r="M4083" t="s">
        <v>50</v>
      </c>
      <c r="N4083" t="str">
        <f>IFERROR(VLOOKUP(ventas_starbucks_2025[[#This Row],[tamaño_sucio]],cambio_tamaño[#All],2,0),"Tamaño único")</f>
        <v>Mediano</v>
      </c>
      <c r="O4083">
        <v>1</v>
      </c>
      <c r="P4083">
        <v>2089.62</v>
      </c>
      <c r="Q4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83">
        <v>2089.62</v>
      </c>
      <c r="S4083" t="s">
        <v>31</v>
      </c>
      <c r="T4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3" t="str">
        <f>VLOOKUP(ventas_starbucks_2025[[#This Row],[canal_compra]],cambio_canal_compra[#All],2,0)</f>
        <v>Entrega domicilio</v>
      </c>
      <c r="V4083" t="s">
        <v>16</v>
      </c>
      <c r="W4083" t="str">
        <f>VLOOKUP(ventas_starbucks_2025[[#This Row],[método_pago]],cambio_metodo_pago[#All],2,0)</f>
        <v>Tarjeta</v>
      </c>
      <c r="X4083" t="s">
        <v>7</v>
      </c>
      <c r="Y4083">
        <v>0</v>
      </c>
      <c r="Z4083" t="str">
        <f>VLOOKUP(ventas_starbucks_2025[[#This Row],[promoción_aplicada5]],promocion_cambiar[#All],2,0)</f>
        <v>2x1</v>
      </c>
      <c r="AA4083" t="s">
        <v>51</v>
      </c>
      <c r="AB4083" t="s">
        <v>23</v>
      </c>
      <c r="AC4083" t="s">
        <v>10</v>
      </c>
      <c r="AD4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83">
        <v>5</v>
      </c>
      <c r="AF4083">
        <v>5</v>
      </c>
      <c r="AG4083">
        <v>45</v>
      </c>
      <c r="AH4083">
        <v>44</v>
      </c>
    </row>
    <row r="4084" spans="1:34" x14ac:dyDescent="0.25">
      <c r="A4084" s="3" t="s">
        <v>4159</v>
      </c>
      <c r="B4084" s="1">
        <v>45666</v>
      </c>
      <c r="C4084" s="23">
        <f t="shared" si="315"/>
        <v>9</v>
      </c>
      <c r="D4084" s="23">
        <f t="shared" si="316"/>
        <v>4</v>
      </c>
      <c r="E4084" s="23" t="str">
        <f t="shared" si="317"/>
        <v>jueves</v>
      </c>
      <c r="F4084" s="23">
        <f t="shared" si="318"/>
        <v>1</v>
      </c>
      <c r="G4084" s="23" t="str">
        <f t="shared" si="319"/>
        <v>enero</v>
      </c>
      <c r="H4084" s="2">
        <v>0.44513888888888886</v>
      </c>
      <c r="I4084" t="s">
        <v>57</v>
      </c>
      <c r="J4084" t="str">
        <f>VLOOKUP(ventas_starbucks_2025[[#This Row],[sucursal]],cambio_sucursal[#All],2,0)</f>
        <v>Sucursal Avda Colón</v>
      </c>
      <c r="K4084" t="s">
        <v>173</v>
      </c>
      <c r="L4084" t="s">
        <v>35</v>
      </c>
      <c r="M4084" t="s">
        <v>4</v>
      </c>
      <c r="N4084" t="str">
        <f>IFERROR(VLOOKUP(ventas_starbucks_2025[[#This Row],[tamaño_sucio]],cambio_tamaño[#All],2,0),"Tamaño único")</f>
        <v>Tamaño único</v>
      </c>
      <c r="O4084">
        <v>3</v>
      </c>
      <c r="P4084">
        <v>1236.6600000000001</v>
      </c>
      <c r="Q4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4">
        <v>3709.98</v>
      </c>
      <c r="S4084" t="s">
        <v>31</v>
      </c>
      <c r="T4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4" t="str">
        <f>VLOOKUP(ventas_starbucks_2025[[#This Row],[canal_compra]],cambio_canal_compra[#All],2,0)</f>
        <v>Entrega domicilio</v>
      </c>
      <c r="V4084" t="s">
        <v>6</v>
      </c>
      <c r="W4084" t="str">
        <f>VLOOKUP(ventas_starbucks_2025[[#This Row],[método_pago]],cambio_metodo_pago[#All],2,0)</f>
        <v>Aplicación móbil</v>
      </c>
      <c r="X4084" t="s">
        <v>7</v>
      </c>
      <c r="Y4084">
        <v>15</v>
      </c>
      <c r="Z4084" t="str">
        <f>VLOOKUP(ventas_starbucks_2025[[#This Row],[promoción_aplicada5]],promocion_cambiar[#All],2,0)</f>
        <v>2x1</v>
      </c>
      <c r="AA4084" t="s">
        <v>51</v>
      </c>
      <c r="AB4084" t="s">
        <v>9</v>
      </c>
      <c r="AC4084" t="s">
        <v>41</v>
      </c>
      <c r="AD4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84">
        <v>12.3</v>
      </c>
      <c r="AF4084">
        <v>3</v>
      </c>
      <c r="AG4084">
        <v>10</v>
      </c>
      <c r="AH4084">
        <v>7</v>
      </c>
    </row>
    <row r="4085" spans="1:34" x14ac:dyDescent="0.25">
      <c r="A4085" s="3" t="s">
        <v>4160</v>
      </c>
      <c r="B4085" s="1">
        <v>45758</v>
      </c>
      <c r="C4085" s="23">
        <f t="shared" si="315"/>
        <v>11</v>
      </c>
      <c r="D4085" s="23">
        <f t="shared" si="316"/>
        <v>5</v>
      </c>
      <c r="E4085" s="23" t="str">
        <f t="shared" si="317"/>
        <v>viernes</v>
      </c>
      <c r="F4085" s="23">
        <f t="shared" si="318"/>
        <v>4</v>
      </c>
      <c r="G4085" s="23" t="str">
        <f t="shared" si="319"/>
        <v>abril</v>
      </c>
      <c r="H4085" s="2">
        <v>0.78611111111111109</v>
      </c>
      <c r="I4085" t="s">
        <v>26</v>
      </c>
      <c r="J4085" t="str">
        <f>VLOOKUP(ventas_starbucks_2025[[#This Row],[sucursal]],cambio_sucursal[#All],2,0)</f>
        <v>Sucursal San Lorenzo 47</v>
      </c>
      <c r="K4085" t="s">
        <v>58</v>
      </c>
      <c r="L4085" t="s">
        <v>39</v>
      </c>
      <c r="M4085" t="s">
        <v>4</v>
      </c>
      <c r="N4085" t="str">
        <f>IFERROR(VLOOKUP(ventas_starbucks_2025[[#This Row],[tamaño_sucio]],cambio_tamaño[#All],2,0),"Tamaño único")</f>
        <v>Tamaño único</v>
      </c>
      <c r="O4085">
        <v>2</v>
      </c>
      <c r="P4085">
        <v>1546.77</v>
      </c>
      <c r="Q4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5">
        <v>3093.54</v>
      </c>
      <c r="S4085" t="s">
        <v>15</v>
      </c>
      <c r="T4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5" t="str">
        <f>VLOOKUP(ventas_starbucks_2025[[#This Row],[canal_compra]],cambio_canal_compra[#All],2,0)</f>
        <v>Para llevar</v>
      </c>
      <c r="V4085" t="s">
        <v>16</v>
      </c>
      <c r="W4085" t="str">
        <f>VLOOKUP(ventas_starbucks_2025[[#This Row],[método_pago]],cambio_metodo_pago[#All],2,0)</f>
        <v>Tarjeta</v>
      </c>
      <c r="X4085" t="s">
        <v>22</v>
      </c>
      <c r="Y4085">
        <v>0</v>
      </c>
      <c r="Z4085" t="str">
        <f>VLOOKUP(ventas_starbucks_2025[[#This Row],[promoción_aplicada5]],promocion_cambiar[#All],2,0)</f>
        <v>2x1</v>
      </c>
      <c r="AA4085" t="s">
        <v>51</v>
      </c>
      <c r="AB4085" t="s">
        <v>32</v>
      </c>
      <c r="AC4085" t="s">
        <v>41</v>
      </c>
      <c r="AD4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85">
        <v>2.8</v>
      </c>
      <c r="AF4085">
        <v>3</v>
      </c>
      <c r="AG4085">
        <v>37</v>
      </c>
      <c r="AH4085">
        <v>35</v>
      </c>
    </row>
    <row r="4086" spans="1:34" x14ac:dyDescent="0.25">
      <c r="A4086" s="3" t="s">
        <v>4161</v>
      </c>
      <c r="B4086" s="1">
        <v>45666</v>
      </c>
      <c r="C4086" s="23">
        <f t="shared" si="315"/>
        <v>9</v>
      </c>
      <c r="D4086" s="23">
        <f t="shared" si="316"/>
        <v>4</v>
      </c>
      <c r="E4086" s="23" t="str">
        <f t="shared" si="317"/>
        <v>jueves</v>
      </c>
      <c r="F4086" s="23">
        <f t="shared" si="318"/>
        <v>1</v>
      </c>
      <c r="G4086" s="23" t="str">
        <f t="shared" si="319"/>
        <v>enero</v>
      </c>
      <c r="H4086" s="2">
        <v>0.65069444444444446</v>
      </c>
      <c r="I4086" t="s">
        <v>26</v>
      </c>
      <c r="J4086" t="str">
        <f>VLOOKUP(ventas_starbucks_2025[[#This Row],[sucursal]],cambio_sucursal[#All],2,0)</f>
        <v>Sucursal San Lorenzo 47</v>
      </c>
      <c r="K4086" t="s">
        <v>2</v>
      </c>
      <c r="L4086" t="s">
        <v>3</v>
      </c>
      <c r="M4086" t="s">
        <v>4</v>
      </c>
      <c r="N4086" t="str">
        <f>IFERROR(VLOOKUP(ventas_starbucks_2025[[#This Row],[tamaño_sucio]],cambio_tamaño[#All],2,0),"Tamaño único")</f>
        <v>Tamaño único</v>
      </c>
      <c r="O4086">
        <v>4</v>
      </c>
      <c r="P4086">
        <v>2875.37</v>
      </c>
      <c r="Q4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86">
        <v>11501.48</v>
      </c>
      <c r="S4086" t="s">
        <v>15</v>
      </c>
      <c r="T4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86" t="str">
        <f>VLOOKUP(ventas_starbucks_2025[[#This Row],[canal_compra]],cambio_canal_compra[#All],2,0)</f>
        <v>Para llevar</v>
      </c>
      <c r="V4086" t="s">
        <v>16</v>
      </c>
      <c r="W4086" t="str">
        <f>VLOOKUP(ventas_starbucks_2025[[#This Row],[método_pago]],cambio_metodo_pago[#All],2,0)</f>
        <v>Tarjeta</v>
      </c>
      <c r="X4086" t="s">
        <v>7</v>
      </c>
      <c r="Y4086">
        <v>0</v>
      </c>
      <c r="Z4086" t="str">
        <f>VLOOKUP(ventas_starbucks_2025[[#This Row],[promoción_aplicada5]],promocion_cambiar[#All],2,0)</f>
        <v>Ninguna</v>
      </c>
      <c r="AA4086" t="s">
        <v>17</v>
      </c>
      <c r="AB4086" t="s">
        <v>18</v>
      </c>
      <c r="AC4086" t="s">
        <v>10</v>
      </c>
      <c r="AD4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86">
        <v>7.5</v>
      </c>
      <c r="AF4086">
        <v>1</v>
      </c>
      <c r="AG4086">
        <v>47</v>
      </c>
      <c r="AH4086">
        <v>43</v>
      </c>
    </row>
    <row r="4087" spans="1:34" x14ac:dyDescent="0.25">
      <c r="A4087" s="3" t="s">
        <v>4162</v>
      </c>
      <c r="B4087" s="1">
        <v>45667</v>
      </c>
      <c r="C4087" s="23">
        <f t="shared" si="315"/>
        <v>10</v>
      </c>
      <c r="D4087" s="23">
        <f t="shared" si="316"/>
        <v>5</v>
      </c>
      <c r="E4087" s="23" t="str">
        <f t="shared" si="317"/>
        <v>viernes</v>
      </c>
      <c r="F4087" s="23">
        <f t="shared" si="318"/>
        <v>1</v>
      </c>
      <c r="G4087" s="23" t="str">
        <f t="shared" si="319"/>
        <v>enero</v>
      </c>
      <c r="H4087" s="2">
        <v>0.57986111111111116</v>
      </c>
      <c r="I4087" t="s">
        <v>57</v>
      </c>
      <c r="J4087" t="str">
        <f>VLOOKUP(ventas_starbucks_2025[[#This Row],[sucursal]],cambio_sucursal[#All],2,0)</f>
        <v>Sucursal Avda Colón</v>
      </c>
      <c r="K4087" t="s">
        <v>58</v>
      </c>
      <c r="L4087" t="s">
        <v>39</v>
      </c>
      <c r="M4087" t="s">
        <v>4</v>
      </c>
      <c r="N4087" t="str">
        <f>IFERROR(VLOOKUP(ventas_starbucks_2025[[#This Row],[tamaño_sucio]],cambio_tamaño[#All],2,0),"Tamaño único")</f>
        <v>Tamaño único</v>
      </c>
      <c r="O4087">
        <v>2</v>
      </c>
      <c r="P4087">
        <v>1468.64</v>
      </c>
      <c r="Q4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7">
        <v>2937.28</v>
      </c>
      <c r="S4087" t="s">
        <v>31</v>
      </c>
      <c r="T4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7" t="str">
        <f>VLOOKUP(ventas_starbucks_2025[[#This Row],[canal_compra]],cambio_canal_compra[#All],2,0)</f>
        <v>Entrega domicilio</v>
      </c>
      <c r="V4087" t="s">
        <v>6</v>
      </c>
      <c r="W4087" t="str">
        <f>VLOOKUP(ventas_starbucks_2025[[#This Row],[método_pago]],cambio_metodo_pago[#All],2,0)</f>
        <v>Aplicación móbil</v>
      </c>
      <c r="X4087" t="s">
        <v>22</v>
      </c>
      <c r="Y4087">
        <v>0</v>
      </c>
      <c r="Z4087" t="str">
        <f>VLOOKUP(ventas_starbucks_2025[[#This Row],[promoción_aplicada5]],promocion_cambiar[#All],2,0)</f>
        <v>2x1</v>
      </c>
      <c r="AA4087" t="s">
        <v>51</v>
      </c>
      <c r="AB4087" t="s">
        <v>9</v>
      </c>
      <c r="AC4087" t="s">
        <v>41</v>
      </c>
      <c r="AD4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87">
        <v>10</v>
      </c>
      <c r="AF4087">
        <v>5</v>
      </c>
      <c r="AG4087">
        <v>21</v>
      </c>
      <c r="AH4087">
        <v>19</v>
      </c>
    </row>
    <row r="4088" spans="1:34" x14ac:dyDescent="0.25">
      <c r="A4088" s="3" t="s">
        <v>4163</v>
      </c>
      <c r="B4088" s="1">
        <v>45693</v>
      </c>
      <c r="C4088" s="23">
        <f t="shared" si="315"/>
        <v>5</v>
      </c>
      <c r="D4088" s="23">
        <f t="shared" si="316"/>
        <v>3</v>
      </c>
      <c r="E4088" s="23" t="str">
        <f t="shared" si="317"/>
        <v>miércoles</v>
      </c>
      <c r="F4088" s="23">
        <f t="shared" si="318"/>
        <v>2</v>
      </c>
      <c r="G4088" s="23" t="str">
        <f t="shared" si="319"/>
        <v>febrero</v>
      </c>
      <c r="H4088" s="2">
        <v>0.38055555555555554</v>
      </c>
      <c r="I4088" t="s">
        <v>57</v>
      </c>
      <c r="J4088" t="str">
        <f>VLOOKUP(ventas_starbucks_2025[[#This Row],[sucursal]],cambio_sucursal[#All],2,0)</f>
        <v>Sucursal Avda Colón</v>
      </c>
      <c r="K4088" t="s">
        <v>82</v>
      </c>
      <c r="L4088" t="s">
        <v>28</v>
      </c>
      <c r="M4088" t="s">
        <v>4</v>
      </c>
      <c r="N4088" t="str">
        <f>IFERROR(VLOOKUP(ventas_starbucks_2025[[#This Row],[tamaño_sucio]],cambio_tamaño[#All],2,0),"Tamaño único")</f>
        <v>Tamaño único</v>
      </c>
      <c r="O4088">
        <v>4</v>
      </c>
      <c r="P4088">
        <v>2936.05</v>
      </c>
      <c r="Q4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88">
        <v>11744.2</v>
      </c>
      <c r="S4088" t="s">
        <v>5</v>
      </c>
      <c r="T4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88" t="str">
        <f>VLOOKUP(ventas_starbucks_2025[[#This Row],[canal_compra]],cambio_canal_compra[#All],2,0)</f>
        <v>En tienda</v>
      </c>
      <c r="V4088" t="s">
        <v>40</v>
      </c>
      <c r="W4088" t="str">
        <f>VLOOKUP(ventas_starbucks_2025[[#This Row],[método_pago]],cambio_metodo_pago[#All],2,0)</f>
        <v>Efectivo</v>
      </c>
      <c r="X4088" t="s">
        <v>22</v>
      </c>
      <c r="Y4088">
        <v>0</v>
      </c>
      <c r="Z4088" t="str">
        <f>VLOOKUP(ventas_starbucks_2025[[#This Row],[promoción_aplicada5]],promocion_cambiar[#All],2,0)</f>
        <v>Ninguna</v>
      </c>
      <c r="AA4088" t="s">
        <v>17</v>
      </c>
      <c r="AB4088" t="s">
        <v>18</v>
      </c>
      <c r="AC4088" t="s">
        <v>10</v>
      </c>
      <c r="AD4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88">
        <v>4.8</v>
      </c>
      <c r="AF4088">
        <v>1</v>
      </c>
      <c r="AG4088">
        <v>15</v>
      </c>
      <c r="AH4088">
        <v>11</v>
      </c>
    </row>
    <row r="4089" spans="1:34" x14ac:dyDescent="0.25">
      <c r="A4089" s="3" t="s">
        <v>4164</v>
      </c>
      <c r="B4089" s="1">
        <v>45710</v>
      </c>
      <c r="C4089" s="23">
        <f t="shared" si="315"/>
        <v>22</v>
      </c>
      <c r="D4089" s="23">
        <f t="shared" si="316"/>
        <v>6</v>
      </c>
      <c r="E4089" s="1" t="str">
        <f t="shared" si="317"/>
        <v>sábado</v>
      </c>
      <c r="F4089" s="23">
        <f t="shared" si="318"/>
        <v>2</v>
      </c>
      <c r="G4089" s="1" t="str">
        <f t="shared" si="319"/>
        <v>febrero</v>
      </c>
      <c r="H4089" s="2">
        <v>0.57430555555555551</v>
      </c>
      <c r="I4089" t="s">
        <v>26</v>
      </c>
      <c r="J4089" t="str">
        <f>VLOOKUP(ventas_starbucks_2025[[#This Row],[sucursal]],cambio_sucursal[#All],2,0)</f>
        <v>Sucursal San Lorenzo 47</v>
      </c>
      <c r="K4089" t="s">
        <v>132</v>
      </c>
      <c r="L4089" t="s">
        <v>35</v>
      </c>
      <c r="M4089" t="s">
        <v>4</v>
      </c>
      <c r="N4089" t="str">
        <f>IFERROR(VLOOKUP(ventas_starbucks_2025[[#This Row],[tamaño_sucio]],cambio_tamaño[#All],2,0),"Tamaño único")</f>
        <v>Tamaño único</v>
      </c>
      <c r="O4089">
        <v>4</v>
      </c>
      <c r="P4089">
        <v>1208.3699999999999</v>
      </c>
      <c r="Q4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9">
        <v>4833.4799999999996</v>
      </c>
      <c r="S4089" t="s">
        <v>15</v>
      </c>
      <c r="T4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9" t="str">
        <f>VLOOKUP(ventas_starbucks_2025[[#This Row],[canal_compra]],cambio_canal_compra[#All],2,0)</f>
        <v>Para llevar</v>
      </c>
      <c r="V4089" t="s">
        <v>16</v>
      </c>
      <c r="W4089" t="str">
        <f>VLOOKUP(ventas_starbucks_2025[[#This Row],[método_pago]],cambio_metodo_pago[#All],2,0)</f>
        <v>Tarjeta</v>
      </c>
      <c r="X4089" t="s">
        <v>22</v>
      </c>
      <c r="Y4089">
        <v>0</v>
      </c>
      <c r="Z4089" t="str">
        <f>VLOOKUP(ventas_starbucks_2025[[#This Row],[promoción_aplicada5]],promocion_cambiar[#All],2,0)</f>
        <v>2x1</v>
      </c>
      <c r="AA4089" t="s">
        <v>51</v>
      </c>
      <c r="AB4089" t="s">
        <v>29</v>
      </c>
      <c r="AC4089" t="s">
        <v>24</v>
      </c>
      <c r="AD4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89">
        <v>10</v>
      </c>
      <c r="AF4089">
        <v>1</v>
      </c>
      <c r="AG4089">
        <v>28</v>
      </c>
      <c r="AH4089">
        <v>24</v>
      </c>
    </row>
    <row r="4090" spans="1:34" x14ac:dyDescent="0.25">
      <c r="A4090" s="3" t="s">
        <v>4165</v>
      </c>
      <c r="B4090" s="1">
        <v>45706</v>
      </c>
      <c r="C4090" s="23">
        <f t="shared" si="315"/>
        <v>18</v>
      </c>
      <c r="D4090" s="23">
        <f t="shared" si="316"/>
        <v>2</v>
      </c>
      <c r="E4090" s="23" t="str">
        <f t="shared" si="317"/>
        <v>martes</v>
      </c>
      <c r="F4090" s="23">
        <f t="shared" si="318"/>
        <v>2</v>
      </c>
      <c r="G4090" s="23" t="str">
        <f t="shared" si="319"/>
        <v>febrero</v>
      </c>
      <c r="H4090" s="2">
        <v>0.68194444444444446</v>
      </c>
      <c r="I4090" t="s">
        <v>26</v>
      </c>
      <c r="J4090" t="str">
        <f>VLOOKUP(ventas_starbucks_2025[[#This Row],[sucursal]],cambio_sucursal[#All],2,0)</f>
        <v>Sucursal San Lorenzo 47</v>
      </c>
      <c r="K4090" t="s">
        <v>101</v>
      </c>
      <c r="L4090" t="s">
        <v>3</v>
      </c>
      <c r="M4090" t="s">
        <v>4</v>
      </c>
      <c r="N4090" t="str">
        <f>IFERROR(VLOOKUP(ventas_starbucks_2025[[#This Row],[tamaño_sucio]],cambio_tamaño[#All],2,0),"Tamaño único")</f>
        <v>Tamaño único</v>
      </c>
      <c r="O4090">
        <v>4</v>
      </c>
      <c r="P4090">
        <v>3411.14</v>
      </c>
      <c r="Q4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090">
        <v>13644.56</v>
      </c>
      <c r="S4090" t="s">
        <v>5</v>
      </c>
      <c r="T4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90" t="str">
        <f>VLOOKUP(ventas_starbucks_2025[[#This Row],[canal_compra]],cambio_canal_compra[#All],2,0)</f>
        <v>En tienda</v>
      </c>
      <c r="V4090" t="s">
        <v>6</v>
      </c>
      <c r="W4090" t="str">
        <f>VLOOKUP(ventas_starbucks_2025[[#This Row],[método_pago]],cambio_metodo_pago[#All],2,0)</f>
        <v>Aplicación móbil</v>
      </c>
      <c r="X4090" t="s">
        <v>22</v>
      </c>
      <c r="Y4090">
        <v>0</v>
      </c>
      <c r="Z4090" t="str">
        <f>VLOOKUP(ventas_starbucks_2025[[#This Row],[promoción_aplicada5]],promocion_cambiar[#All],2,0)</f>
        <v>Combo</v>
      </c>
      <c r="AA4090" t="s">
        <v>8</v>
      </c>
      <c r="AB4090" t="s">
        <v>9</v>
      </c>
      <c r="AC4090" t="s">
        <v>10</v>
      </c>
      <c r="AD4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90">
        <v>3</v>
      </c>
      <c r="AF4090">
        <v>1</v>
      </c>
      <c r="AG4090">
        <v>36</v>
      </c>
      <c r="AH4090">
        <v>32</v>
      </c>
    </row>
    <row r="4091" spans="1:34" x14ac:dyDescent="0.25">
      <c r="A4091" s="3" t="s">
        <v>4166</v>
      </c>
      <c r="B4091" s="1">
        <v>45725</v>
      </c>
      <c r="C4091" s="23">
        <f t="shared" si="315"/>
        <v>9</v>
      </c>
      <c r="D4091" s="23">
        <f t="shared" si="316"/>
        <v>7</v>
      </c>
      <c r="E4091" s="23" t="str">
        <f t="shared" si="317"/>
        <v>domingo</v>
      </c>
      <c r="F4091" s="23">
        <f t="shared" si="318"/>
        <v>3</v>
      </c>
      <c r="G4091" s="23" t="str">
        <f t="shared" si="319"/>
        <v>marzo</v>
      </c>
      <c r="H4091" s="2">
        <v>0.62777777777777777</v>
      </c>
      <c r="I4091" t="s">
        <v>26</v>
      </c>
      <c r="J4091" t="str">
        <f>VLOOKUP(ventas_starbucks_2025[[#This Row],[sucursal]],cambio_sucursal[#All],2,0)</f>
        <v>Sucursal San Lorenzo 47</v>
      </c>
      <c r="K4091" t="s">
        <v>13</v>
      </c>
      <c r="L4091" t="s">
        <v>14</v>
      </c>
      <c r="M4091" t="s">
        <v>4</v>
      </c>
      <c r="N4091" t="str">
        <f>IFERROR(VLOOKUP(ventas_starbucks_2025[[#This Row],[tamaño_sucio]],cambio_tamaño[#All],2,0),"Tamaño único")</f>
        <v>Tamaño único</v>
      </c>
      <c r="O4091">
        <v>5</v>
      </c>
      <c r="P4091">
        <v>2069.79</v>
      </c>
      <c r="Q4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91">
        <v>10348.950000000001</v>
      </c>
      <c r="S4091" t="s">
        <v>15</v>
      </c>
      <c r="T4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91" t="str">
        <f>VLOOKUP(ventas_starbucks_2025[[#This Row],[canal_compra]],cambio_canal_compra[#All],2,0)</f>
        <v>Para llevar</v>
      </c>
      <c r="V4091" t="s">
        <v>40</v>
      </c>
      <c r="W4091" t="str">
        <f>VLOOKUP(ventas_starbucks_2025[[#This Row],[método_pago]],cambio_metodo_pago[#All],2,0)</f>
        <v>Efectivo</v>
      </c>
      <c r="X4091" t="s">
        <v>7</v>
      </c>
      <c r="Y4091">
        <v>10</v>
      </c>
      <c r="Z4091" t="str">
        <f>VLOOKUP(ventas_starbucks_2025[[#This Row],[promoción_aplicada5]],promocion_cambiar[#All],2,0)</f>
        <v>Ninguna</v>
      </c>
      <c r="AA4091" t="s">
        <v>17</v>
      </c>
      <c r="AB4091" t="s">
        <v>29</v>
      </c>
      <c r="AC4091" t="s">
        <v>24</v>
      </c>
      <c r="AD4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91">
        <v>14.8</v>
      </c>
      <c r="AF4091">
        <v>2</v>
      </c>
      <c r="AG4091">
        <v>47</v>
      </c>
      <c r="AH4091">
        <v>42</v>
      </c>
    </row>
    <row r="4092" spans="1:34" x14ac:dyDescent="0.25">
      <c r="A4092" s="3" t="s">
        <v>4167</v>
      </c>
      <c r="B4092" s="1">
        <v>45665</v>
      </c>
      <c r="C4092" s="23">
        <f t="shared" si="315"/>
        <v>8</v>
      </c>
      <c r="D4092" s="23">
        <f t="shared" si="316"/>
        <v>3</v>
      </c>
      <c r="E4092" s="23" t="str">
        <f t="shared" si="317"/>
        <v>miércoles</v>
      </c>
      <c r="F4092" s="23">
        <f t="shared" si="318"/>
        <v>1</v>
      </c>
      <c r="G4092" s="23" t="str">
        <f t="shared" si="319"/>
        <v>enero</v>
      </c>
      <c r="H4092" s="2">
        <v>0.36944444444444446</v>
      </c>
      <c r="I4092" t="s">
        <v>1</v>
      </c>
      <c r="J4092" t="str">
        <f>VLOOKUP(ventas_starbucks_2025[[#This Row],[sucursal]],cambio_sucursal[#All],2,0)</f>
        <v>Sucursal Nueva Córdoba</v>
      </c>
      <c r="K4092" t="s">
        <v>13</v>
      </c>
      <c r="L4092" t="s">
        <v>14</v>
      </c>
      <c r="M4092" t="s">
        <v>4</v>
      </c>
      <c r="N4092" t="str">
        <f>IFERROR(VLOOKUP(ventas_starbucks_2025[[#This Row],[tamaño_sucio]],cambio_tamaño[#All],2,0),"Tamaño único")</f>
        <v>Tamaño único</v>
      </c>
      <c r="O4092">
        <v>2</v>
      </c>
      <c r="P4092">
        <v>2143.23</v>
      </c>
      <c r="Q4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92">
        <v>4286.46</v>
      </c>
      <c r="S4092" t="s">
        <v>31</v>
      </c>
      <c r="T4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2" t="str">
        <f>VLOOKUP(ventas_starbucks_2025[[#This Row],[canal_compra]],cambio_canal_compra[#All],2,0)</f>
        <v>Entrega domicilio</v>
      </c>
      <c r="V4092" t="s">
        <v>16</v>
      </c>
      <c r="W4092" t="str">
        <f>VLOOKUP(ventas_starbucks_2025[[#This Row],[método_pago]],cambio_metodo_pago[#All],2,0)</f>
        <v>Tarjeta</v>
      </c>
      <c r="X4092" t="s">
        <v>7</v>
      </c>
      <c r="Y4092">
        <v>0</v>
      </c>
      <c r="Z4092" t="str">
        <f>VLOOKUP(ventas_starbucks_2025[[#This Row],[promoción_aplicada5]],promocion_cambiar[#All],2,0)</f>
        <v>Combo</v>
      </c>
      <c r="AA4092" t="s">
        <v>8</v>
      </c>
      <c r="AB4092" t="s">
        <v>52</v>
      </c>
      <c r="AC4092" t="s">
        <v>24</v>
      </c>
      <c r="AD4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92">
        <v>6.8</v>
      </c>
      <c r="AF4092">
        <v>4</v>
      </c>
      <c r="AG4092">
        <v>50</v>
      </c>
      <c r="AH4092">
        <v>48</v>
      </c>
    </row>
    <row r="4093" spans="1:34" x14ac:dyDescent="0.25">
      <c r="A4093" s="3" t="s">
        <v>4168</v>
      </c>
      <c r="B4093" s="1">
        <v>45678</v>
      </c>
      <c r="C4093" s="23">
        <f t="shared" si="315"/>
        <v>21</v>
      </c>
      <c r="D4093" s="23">
        <f t="shared" si="316"/>
        <v>2</v>
      </c>
      <c r="E4093" s="23" t="str">
        <f t="shared" si="317"/>
        <v>martes</v>
      </c>
      <c r="F4093" s="23">
        <f t="shared" si="318"/>
        <v>1</v>
      </c>
      <c r="G4093" s="23" t="str">
        <f t="shared" si="319"/>
        <v>enero</v>
      </c>
      <c r="H4093" s="2">
        <v>0.55138888888888893</v>
      </c>
      <c r="I4093" t="s">
        <v>12</v>
      </c>
      <c r="J4093" t="str">
        <f>VLOOKUP(ventas_starbucks_2025[[#This Row],[sucursal]],cambio_sucursal[#All],2,0)</f>
        <v>Sucursal Córdoba Shopping</v>
      </c>
      <c r="K4093" t="s">
        <v>27</v>
      </c>
      <c r="L4093" t="s">
        <v>28</v>
      </c>
      <c r="M4093" t="s">
        <v>4</v>
      </c>
      <c r="N4093" t="str">
        <f>IFERROR(VLOOKUP(ventas_starbucks_2025[[#This Row],[tamaño_sucio]],cambio_tamaño[#All],2,0),"Tamaño único")</f>
        <v>Tamaño único</v>
      </c>
      <c r="O4093">
        <v>2</v>
      </c>
      <c r="P4093">
        <v>2013.02</v>
      </c>
      <c r="Q4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93">
        <v>4026.04</v>
      </c>
      <c r="S4093" t="s">
        <v>5</v>
      </c>
      <c r="T4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3" t="str">
        <f>VLOOKUP(ventas_starbucks_2025[[#This Row],[canal_compra]],cambio_canal_compra[#All],2,0)</f>
        <v>En tienda</v>
      </c>
      <c r="V4093" t="s">
        <v>6</v>
      </c>
      <c r="W4093" t="str">
        <f>VLOOKUP(ventas_starbucks_2025[[#This Row],[método_pago]],cambio_metodo_pago[#All],2,0)</f>
        <v>Aplicación móbil</v>
      </c>
      <c r="X4093" t="s">
        <v>22</v>
      </c>
      <c r="Y4093">
        <v>0</v>
      </c>
      <c r="Z4093" t="str">
        <f>VLOOKUP(ventas_starbucks_2025[[#This Row],[promoción_aplicada5]],promocion_cambiar[#All],2,0)</f>
        <v>2x1</v>
      </c>
      <c r="AA4093" t="s">
        <v>51</v>
      </c>
      <c r="AB4093" t="s">
        <v>29</v>
      </c>
      <c r="AC4093" t="s">
        <v>24</v>
      </c>
      <c r="AD4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93">
        <v>12.7</v>
      </c>
      <c r="AF4093">
        <v>4</v>
      </c>
      <c r="AG4093">
        <v>40</v>
      </c>
      <c r="AH4093">
        <v>38</v>
      </c>
    </row>
    <row r="4094" spans="1:34" x14ac:dyDescent="0.25">
      <c r="A4094" s="3" t="s">
        <v>4169</v>
      </c>
      <c r="B4094" s="1">
        <v>45747</v>
      </c>
      <c r="C4094" s="23">
        <f t="shared" si="315"/>
        <v>31</v>
      </c>
      <c r="D4094" s="23">
        <f t="shared" si="316"/>
        <v>1</v>
      </c>
      <c r="E4094" s="1" t="str">
        <f t="shared" si="317"/>
        <v>lunes</v>
      </c>
      <c r="F4094" s="23">
        <f t="shared" si="318"/>
        <v>3</v>
      </c>
      <c r="G4094" s="1" t="str">
        <f t="shared" si="319"/>
        <v>marzo</v>
      </c>
      <c r="H4094" s="2">
        <v>0.86111111111111116</v>
      </c>
      <c r="I4094" t="s">
        <v>57</v>
      </c>
      <c r="J4094" t="str">
        <f>VLOOKUP(ventas_starbucks_2025[[#This Row],[sucursal]],cambio_sucursal[#All],2,0)</f>
        <v>Sucursal Avda Colón</v>
      </c>
      <c r="K4094" t="s">
        <v>13</v>
      </c>
      <c r="L4094" t="s">
        <v>14</v>
      </c>
      <c r="M4094" t="s">
        <v>4</v>
      </c>
      <c r="N4094" t="str">
        <f>IFERROR(VLOOKUP(ventas_starbucks_2025[[#This Row],[tamaño_sucio]],cambio_tamaño[#All],2,0),"Tamaño único")</f>
        <v>Tamaño único</v>
      </c>
      <c r="O4094">
        <v>3</v>
      </c>
      <c r="P4094">
        <v>1601.24</v>
      </c>
      <c r="Q4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4">
        <v>4803.72</v>
      </c>
      <c r="S4094" t="s">
        <v>15</v>
      </c>
      <c r="T4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4" t="str">
        <f>VLOOKUP(ventas_starbucks_2025[[#This Row],[canal_compra]],cambio_canal_compra[#All],2,0)</f>
        <v>Para llevar</v>
      </c>
      <c r="V4094" t="s">
        <v>6</v>
      </c>
      <c r="W4094" t="str">
        <f>VLOOKUP(ventas_starbucks_2025[[#This Row],[método_pago]],cambio_metodo_pago[#All],2,0)</f>
        <v>Aplicación móbil</v>
      </c>
      <c r="X4094" t="s">
        <v>22</v>
      </c>
      <c r="Y4094">
        <v>0</v>
      </c>
      <c r="Z4094" t="str">
        <f>VLOOKUP(ventas_starbucks_2025[[#This Row],[promoción_aplicada5]],promocion_cambiar[#All],2,0)</f>
        <v>Ninguna</v>
      </c>
      <c r="AA4094" t="s">
        <v>17</v>
      </c>
      <c r="AB4094" t="s">
        <v>18</v>
      </c>
      <c r="AC4094" t="s">
        <v>41</v>
      </c>
      <c r="AD4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94">
        <v>3.6</v>
      </c>
      <c r="AF4094">
        <v>2</v>
      </c>
      <c r="AG4094">
        <v>43</v>
      </c>
      <c r="AH4094">
        <v>40</v>
      </c>
    </row>
    <row r="4095" spans="1:34" x14ac:dyDescent="0.25">
      <c r="A4095" s="3" t="s">
        <v>4170</v>
      </c>
      <c r="B4095" s="1">
        <v>45703</v>
      </c>
      <c r="C4095" s="23">
        <f t="shared" si="315"/>
        <v>15</v>
      </c>
      <c r="D4095" s="23">
        <f t="shared" si="316"/>
        <v>6</v>
      </c>
      <c r="E4095" s="1" t="str">
        <f t="shared" si="317"/>
        <v>sábado</v>
      </c>
      <c r="F4095" s="23">
        <f t="shared" si="318"/>
        <v>2</v>
      </c>
      <c r="G4095" s="1" t="str">
        <f t="shared" si="319"/>
        <v>febrero</v>
      </c>
      <c r="H4095" s="2">
        <v>0.85416666666666663</v>
      </c>
      <c r="I4095" t="s">
        <v>1</v>
      </c>
      <c r="J4095" t="str">
        <f>VLOOKUP(ventas_starbucks_2025[[#This Row],[sucursal]],cambio_sucursal[#All],2,0)</f>
        <v>Sucursal Nueva Córdoba</v>
      </c>
      <c r="K4095" t="s">
        <v>115</v>
      </c>
      <c r="L4095" t="s">
        <v>21</v>
      </c>
      <c r="M4095" t="s">
        <v>4</v>
      </c>
      <c r="N4095" t="str">
        <f>IFERROR(VLOOKUP(ventas_starbucks_2025[[#This Row],[tamaño_sucio]],cambio_tamaño[#All],2,0),"Tamaño único")</f>
        <v>Tamaño único</v>
      </c>
      <c r="O4095">
        <v>4</v>
      </c>
      <c r="P4095">
        <v>783.08</v>
      </c>
      <c r="Q4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95">
        <v>3132.32</v>
      </c>
      <c r="S4095" t="s">
        <v>5</v>
      </c>
      <c r="T4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5" t="str">
        <f>VLOOKUP(ventas_starbucks_2025[[#This Row],[canal_compra]],cambio_canal_compra[#All],2,0)</f>
        <v>En tienda</v>
      </c>
      <c r="V4095" t="s">
        <v>40</v>
      </c>
      <c r="W4095" t="str">
        <f>VLOOKUP(ventas_starbucks_2025[[#This Row],[método_pago]],cambio_metodo_pago[#All],2,0)</f>
        <v>Efectivo</v>
      </c>
      <c r="X4095" t="s">
        <v>7</v>
      </c>
      <c r="Y4095">
        <v>10</v>
      </c>
      <c r="Z4095" t="str">
        <f>VLOOKUP(ventas_starbucks_2025[[#This Row],[promoción_aplicada5]],promocion_cambiar[#All],2,0)</f>
        <v>Combo</v>
      </c>
      <c r="AA4095" t="s">
        <v>8</v>
      </c>
      <c r="AB4095" t="s">
        <v>29</v>
      </c>
      <c r="AC4095" t="s">
        <v>41</v>
      </c>
      <c r="AD4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95">
        <v>2.4</v>
      </c>
      <c r="AF4095">
        <v>1</v>
      </c>
      <c r="AG4095">
        <v>29</v>
      </c>
      <c r="AH4095">
        <v>25</v>
      </c>
    </row>
    <row r="4096" spans="1:34" x14ac:dyDescent="0.25">
      <c r="A4096" s="3" t="s">
        <v>4171</v>
      </c>
      <c r="B4096" s="1">
        <v>45669</v>
      </c>
      <c r="C4096" s="23">
        <f t="shared" si="315"/>
        <v>12</v>
      </c>
      <c r="D4096" s="23">
        <f t="shared" si="316"/>
        <v>7</v>
      </c>
      <c r="E4096" s="23" t="str">
        <f t="shared" si="317"/>
        <v>domingo</v>
      </c>
      <c r="F4096" s="23">
        <f t="shared" si="318"/>
        <v>1</v>
      </c>
      <c r="G4096" s="23" t="str">
        <f t="shared" si="319"/>
        <v>enero</v>
      </c>
      <c r="H4096" s="2">
        <v>0.52083333333333337</v>
      </c>
      <c r="I4096" t="s">
        <v>1</v>
      </c>
      <c r="J4096" t="str">
        <f>VLOOKUP(ventas_starbucks_2025[[#This Row],[sucursal]],cambio_sucursal[#All],2,0)</f>
        <v>Sucursal Nueva Córdoba</v>
      </c>
      <c r="K4096" t="s">
        <v>89</v>
      </c>
      <c r="L4096" t="s">
        <v>90</v>
      </c>
      <c r="M4096" t="s">
        <v>4</v>
      </c>
      <c r="N4096" t="str">
        <f>IFERROR(VLOOKUP(ventas_starbucks_2025[[#This Row],[tamaño_sucio]],cambio_tamaño[#All],2,0),"Tamaño único")</f>
        <v>Tamaño único</v>
      </c>
      <c r="O4096">
        <v>5</v>
      </c>
      <c r="P4096">
        <v>1176.8599999999999</v>
      </c>
      <c r="Q4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6">
        <v>5884.3</v>
      </c>
      <c r="S4096" t="s">
        <v>15</v>
      </c>
      <c r="T4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96" t="str">
        <f>VLOOKUP(ventas_starbucks_2025[[#This Row],[canal_compra]],cambio_canal_compra[#All],2,0)</f>
        <v>Para llevar</v>
      </c>
      <c r="V4096" t="s">
        <v>16</v>
      </c>
      <c r="W4096" t="str">
        <f>VLOOKUP(ventas_starbucks_2025[[#This Row],[método_pago]],cambio_metodo_pago[#All],2,0)</f>
        <v>Tarjeta</v>
      </c>
      <c r="X4096" t="s">
        <v>7</v>
      </c>
      <c r="Y4096">
        <v>0</v>
      </c>
      <c r="Z4096" t="str">
        <f>VLOOKUP(ventas_starbucks_2025[[#This Row],[promoción_aplicada5]],promocion_cambiar[#All],2,0)</f>
        <v>Ninguna</v>
      </c>
      <c r="AA4096" t="s">
        <v>17</v>
      </c>
      <c r="AB4096" t="s">
        <v>18</v>
      </c>
      <c r="AC4096" t="s">
        <v>41</v>
      </c>
      <c r="AD4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96">
        <v>11.4</v>
      </c>
      <c r="AF4096">
        <v>3</v>
      </c>
      <c r="AG4096">
        <v>39</v>
      </c>
      <c r="AH4096">
        <v>34</v>
      </c>
    </row>
    <row r="4097" spans="1:34" x14ac:dyDescent="0.25">
      <c r="A4097" s="3" t="s">
        <v>4172</v>
      </c>
      <c r="B4097" s="1">
        <v>45665</v>
      </c>
      <c r="C4097" s="23">
        <f t="shared" si="315"/>
        <v>8</v>
      </c>
      <c r="D4097" s="23">
        <f t="shared" si="316"/>
        <v>3</v>
      </c>
      <c r="E4097" s="23" t="str">
        <f t="shared" si="317"/>
        <v>miércoles</v>
      </c>
      <c r="F4097" s="23">
        <f t="shared" si="318"/>
        <v>1</v>
      </c>
      <c r="G4097" s="23" t="str">
        <f t="shared" si="319"/>
        <v>enero</v>
      </c>
      <c r="H4097" s="2">
        <v>0.42083333333333334</v>
      </c>
      <c r="I4097" t="s">
        <v>26</v>
      </c>
      <c r="J4097" t="str">
        <f>VLOOKUP(ventas_starbucks_2025[[#This Row],[sucursal]],cambio_sucursal[#All],2,0)</f>
        <v>Sucursal San Lorenzo 47</v>
      </c>
      <c r="K4097" t="s">
        <v>13</v>
      </c>
      <c r="L4097" t="s">
        <v>14</v>
      </c>
      <c r="M4097" t="s">
        <v>4</v>
      </c>
      <c r="N4097" t="str">
        <f>IFERROR(VLOOKUP(ventas_starbucks_2025[[#This Row],[tamaño_sucio]],cambio_tamaño[#All],2,0),"Tamaño único")</f>
        <v>Tamaño único</v>
      </c>
      <c r="O4097">
        <v>3</v>
      </c>
      <c r="P4097">
        <v>2141.7199999999998</v>
      </c>
      <c r="Q4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97">
        <v>6425.16</v>
      </c>
      <c r="S4097" t="s">
        <v>15</v>
      </c>
      <c r="T4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97" t="str">
        <f>VLOOKUP(ventas_starbucks_2025[[#This Row],[canal_compra]],cambio_canal_compra[#All],2,0)</f>
        <v>Para llevar</v>
      </c>
      <c r="V4097" t="s">
        <v>40</v>
      </c>
      <c r="W4097" t="str">
        <f>VLOOKUP(ventas_starbucks_2025[[#This Row],[método_pago]],cambio_metodo_pago[#All],2,0)</f>
        <v>Efectivo</v>
      </c>
      <c r="X4097" t="s">
        <v>7</v>
      </c>
      <c r="Y4097">
        <v>0</v>
      </c>
      <c r="Z4097" t="str">
        <f>VLOOKUP(ventas_starbucks_2025[[#This Row],[promoción_aplicada5]],promocion_cambiar[#All],2,0)</f>
        <v>Combo</v>
      </c>
      <c r="AA4097" t="s">
        <v>8</v>
      </c>
      <c r="AB4097" t="s">
        <v>9</v>
      </c>
      <c r="AC4097" t="s">
        <v>41</v>
      </c>
      <c r="AD4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97">
        <v>11.9</v>
      </c>
      <c r="AF4097">
        <v>4</v>
      </c>
      <c r="AG4097">
        <v>22</v>
      </c>
      <c r="AH4097">
        <v>19</v>
      </c>
    </row>
    <row r="4098" spans="1:34" x14ac:dyDescent="0.25">
      <c r="A4098" s="3" t="s">
        <v>4173</v>
      </c>
      <c r="B4098" s="1">
        <v>45680</v>
      </c>
      <c r="C4098" s="23">
        <f t="shared" ref="C4098:C4161" si="320">DAY(B4098)</f>
        <v>23</v>
      </c>
      <c r="D4098" s="23">
        <f t="shared" ref="D4098:D4161" si="321">WEEKDAY(B4098,2)</f>
        <v>4</v>
      </c>
      <c r="E4098" s="23" t="str">
        <f t="shared" ref="E4098:E4161" si="322">TEXT(B4098,"dddd")</f>
        <v>jueves</v>
      </c>
      <c r="F4098" s="23">
        <f t="shared" ref="F4098:F4161" si="323">MONTH(B4098)</f>
        <v>1</v>
      </c>
      <c r="G4098" s="23" t="str">
        <f t="shared" ref="G4098:G4161" si="324">TEXT(B4098,"mmmm")</f>
        <v>enero</v>
      </c>
      <c r="H4098" s="2">
        <v>0.38750000000000001</v>
      </c>
      <c r="I4098" t="s">
        <v>12</v>
      </c>
      <c r="J4098" t="str">
        <f>VLOOKUP(ventas_starbucks_2025[[#This Row],[sucursal]],cambio_sucursal[#All],2,0)</f>
        <v>Sucursal Córdoba Shopping</v>
      </c>
      <c r="K4098" t="s">
        <v>115</v>
      </c>
      <c r="L4098" t="s">
        <v>21</v>
      </c>
      <c r="M4098" t="s">
        <v>4</v>
      </c>
      <c r="N4098" t="str">
        <f>IFERROR(VLOOKUP(ventas_starbucks_2025[[#This Row],[tamaño_sucio]],cambio_tamaño[#All],2,0),"Tamaño único")</f>
        <v>Tamaño único</v>
      </c>
      <c r="O4098">
        <v>4</v>
      </c>
      <c r="P4098">
        <v>1106.8</v>
      </c>
      <c r="Q4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8">
        <v>4427.2</v>
      </c>
      <c r="S4098" t="s">
        <v>15</v>
      </c>
      <c r="T4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8" t="str">
        <f>VLOOKUP(ventas_starbucks_2025[[#This Row],[canal_compra]],cambio_canal_compra[#All],2,0)</f>
        <v>Para llevar</v>
      </c>
      <c r="V4098" t="s">
        <v>16</v>
      </c>
      <c r="W4098" t="str">
        <f>VLOOKUP(ventas_starbucks_2025[[#This Row],[método_pago]],cambio_metodo_pago[#All],2,0)</f>
        <v>Tarjeta</v>
      </c>
      <c r="X4098" t="s">
        <v>7</v>
      </c>
      <c r="Y4098">
        <v>15</v>
      </c>
      <c r="Z4098" t="str">
        <f>VLOOKUP(ventas_starbucks_2025[[#This Row],[promoción_aplicada5]],promocion_cambiar[#All],2,0)</f>
        <v>Hora Feliz</v>
      </c>
      <c r="AA4098" t="s">
        <v>36</v>
      </c>
      <c r="AB4098" t="s">
        <v>23</v>
      </c>
      <c r="AC4098" t="s">
        <v>24</v>
      </c>
      <c r="AD4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98">
        <v>9.6999999999999993</v>
      </c>
      <c r="AF4098">
        <v>5</v>
      </c>
      <c r="AG4098">
        <v>24</v>
      </c>
      <c r="AH4098">
        <v>20</v>
      </c>
    </row>
    <row r="4099" spans="1:34" x14ac:dyDescent="0.25">
      <c r="A4099" s="3" t="s">
        <v>4174</v>
      </c>
      <c r="B4099" s="1">
        <v>45740</v>
      </c>
      <c r="C4099" s="23">
        <f t="shared" si="320"/>
        <v>24</v>
      </c>
      <c r="D4099" s="23">
        <f t="shared" si="321"/>
        <v>1</v>
      </c>
      <c r="E4099" s="1" t="str">
        <f t="shared" si="322"/>
        <v>lunes</v>
      </c>
      <c r="F4099" s="23">
        <f t="shared" si="323"/>
        <v>3</v>
      </c>
      <c r="G4099" s="1" t="str">
        <f t="shared" si="324"/>
        <v>marzo</v>
      </c>
      <c r="H4099" s="2">
        <v>0.68819444444444444</v>
      </c>
      <c r="I4099" t="s">
        <v>1</v>
      </c>
      <c r="J4099" t="str">
        <f>VLOOKUP(ventas_starbucks_2025[[#This Row],[sucursal]],cambio_sucursal[#All],2,0)</f>
        <v>Sucursal Nueva Córdoba</v>
      </c>
      <c r="K4099" t="s">
        <v>48</v>
      </c>
      <c r="L4099" t="s">
        <v>49</v>
      </c>
      <c r="M4099" t="s">
        <v>62</v>
      </c>
      <c r="N4099" t="str">
        <f>IFERROR(VLOOKUP(ventas_starbucks_2025[[#This Row],[tamaño_sucio]],cambio_tamaño[#All],2,0),"Tamaño único")</f>
        <v>Extra-Grande</v>
      </c>
      <c r="O4099">
        <v>1</v>
      </c>
      <c r="P4099">
        <v>1751.31</v>
      </c>
      <c r="Q4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9">
        <v>1751.31</v>
      </c>
      <c r="S4099" t="s">
        <v>15</v>
      </c>
      <c r="T4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9" t="str">
        <f>VLOOKUP(ventas_starbucks_2025[[#This Row],[canal_compra]],cambio_canal_compra[#All],2,0)</f>
        <v>Para llevar</v>
      </c>
      <c r="V4099" t="s">
        <v>40</v>
      </c>
      <c r="W4099" t="str">
        <f>VLOOKUP(ventas_starbucks_2025[[#This Row],[método_pago]],cambio_metodo_pago[#All],2,0)</f>
        <v>Efectivo</v>
      </c>
      <c r="X4099" t="s">
        <v>22</v>
      </c>
      <c r="Y4099">
        <v>0</v>
      </c>
      <c r="Z4099" t="str">
        <f>VLOOKUP(ventas_starbucks_2025[[#This Row],[promoción_aplicada5]],promocion_cambiar[#All],2,0)</f>
        <v>Hora Feliz</v>
      </c>
      <c r="AA4099" t="s">
        <v>36</v>
      </c>
      <c r="AB4099" t="s">
        <v>9</v>
      </c>
      <c r="AC4099" t="s">
        <v>24</v>
      </c>
      <c r="AD4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99">
        <v>10.3</v>
      </c>
      <c r="AF4099">
        <v>1</v>
      </c>
      <c r="AG4099">
        <v>37</v>
      </c>
      <c r="AH4099">
        <v>36</v>
      </c>
    </row>
    <row r="4100" spans="1:34" x14ac:dyDescent="0.25">
      <c r="A4100" s="3" t="s">
        <v>4175</v>
      </c>
      <c r="B4100" s="1">
        <v>45676</v>
      </c>
      <c r="C4100" s="23">
        <f t="shared" si="320"/>
        <v>19</v>
      </c>
      <c r="D4100" s="23">
        <f t="shared" si="321"/>
        <v>7</v>
      </c>
      <c r="E4100" s="23" t="str">
        <f t="shared" si="322"/>
        <v>domingo</v>
      </c>
      <c r="F4100" s="23">
        <f t="shared" si="323"/>
        <v>1</v>
      </c>
      <c r="G4100" s="23" t="str">
        <f t="shared" si="324"/>
        <v>enero</v>
      </c>
      <c r="H4100" s="2">
        <v>0.65555555555555556</v>
      </c>
      <c r="I4100" t="s">
        <v>57</v>
      </c>
      <c r="J4100" t="str">
        <f>VLOOKUP(ventas_starbucks_2025[[#This Row],[sucursal]],cambio_sucursal[#All],2,0)</f>
        <v>Sucursal Avda Colón</v>
      </c>
      <c r="K4100" t="s">
        <v>89</v>
      </c>
      <c r="L4100" t="s">
        <v>90</v>
      </c>
      <c r="M4100" t="s">
        <v>4</v>
      </c>
      <c r="N4100" t="str">
        <f>IFERROR(VLOOKUP(ventas_starbucks_2025[[#This Row],[tamaño_sucio]],cambio_tamaño[#All],2,0),"Tamaño único")</f>
        <v>Tamaño único</v>
      </c>
      <c r="O4100">
        <v>4</v>
      </c>
      <c r="P4100">
        <v>1408.88</v>
      </c>
      <c r="Q4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0">
        <v>5635.52</v>
      </c>
      <c r="S4100" t="s">
        <v>5</v>
      </c>
      <c r="T4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00" t="str">
        <f>VLOOKUP(ventas_starbucks_2025[[#This Row],[canal_compra]],cambio_canal_compra[#All],2,0)</f>
        <v>En tienda</v>
      </c>
      <c r="V4100" t="s">
        <v>16</v>
      </c>
      <c r="W4100" t="str">
        <f>VLOOKUP(ventas_starbucks_2025[[#This Row],[método_pago]],cambio_metodo_pago[#All],2,0)</f>
        <v>Tarjeta</v>
      </c>
      <c r="X4100" t="s">
        <v>22</v>
      </c>
      <c r="Y4100">
        <v>0</v>
      </c>
      <c r="Z4100" t="str">
        <f>VLOOKUP(ventas_starbucks_2025[[#This Row],[promoción_aplicada5]],promocion_cambiar[#All],2,0)</f>
        <v>Ninguna</v>
      </c>
      <c r="AA4100" t="s">
        <v>17</v>
      </c>
      <c r="AB4100" t="s">
        <v>29</v>
      </c>
      <c r="AC4100" t="s">
        <v>41</v>
      </c>
      <c r="AD4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00">
        <v>6.5</v>
      </c>
      <c r="AF4100">
        <v>4</v>
      </c>
      <c r="AG4100">
        <v>40</v>
      </c>
      <c r="AH4100">
        <v>36</v>
      </c>
    </row>
    <row r="4101" spans="1:34" x14ac:dyDescent="0.25">
      <c r="A4101" s="3" t="s">
        <v>4176</v>
      </c>
      <c r="B4101" s="1">
        <v>45679</v>
      </c>
      <c r="C4101" s="23">
        <f t="shared" si="320"/>
        <v>22</v>
      </c>
      <c r="D4101" s="23">
        <f t="shared" si="321"/>
        <v>3</v>
      </c>
      <c r="E4101" s="23" t="str">
        <f t="shared" si="322"/>
        <v>miércoles</v>
      </c>
      <c r="F4101" s="23">
        <f t="shared" si="323"/>
        <v>1</v>
      </c>
      <c r="G4101" s="23" t="str">
        <f t="shared" si="324"/>
        <v>enero</v>
      </c>
      <c r="H4101" s="2">
        <v>0.68333333333333335</v>
      </c>
      <c r="I4101" t="s">
        <v>1</v>
      </c>
      <c r="J4101" t="str">
        <f>VLOOKUP(ventas_starbucks_2025[[#This Row],[sucursal]],cambio_sucursal[#All],2,0)</f>
        <v>Sucursal Nueva Córdoba</v>
      </c>
      <c r="K4101" t="s">
        <v>48</v>
      </c>
      <c r="L4101" t="s">
        <v>49</v>
      </c>
      <c r="M4101" t="s">
        <v>45</v>
      </c>
      <c r="N4101" t="str">
        <f>IFERROR(VLOOKUP(ventas_starbucks_2025[[#This Row],[tamaño_sucio]],cambio_tamaño[#All],2,0),"Tamaño único")</f>
        <v>Grande</v>
      </c>
      <c r="O4101">
        <v>4</v>
      </c>
      <c r="P4101">
        <v>2096.7399999999998</v>
      </c>
      <c r="Q4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01">
        <v>8386.9599999999991</v>
      </c>
      <c r="S4101" t="s">
        <v>5</v>
      </c>
      <c r="T4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01" t="str">
        <f>VLOOKUP(ventas_starbucks_2025[[#This Row],[canal_compra]],cambio_canal_compra[#All],2,0)</f>
        <v>En tienda</v>
      </c>
      <c r="V4101" t="s">
        <v>6</v>
      </c>
      <c r="W4101" t="str">
        <f>VLOOKUP(ventas_starbucks_2025[[#This Row],[método_pago]],cambio_metodo_pago[#All],2,0)</f>
        <v>Aplicación móbil</v>
      </c>
      <c r="X4101" t="s">
        <v>7</v>
      </c>
      <c r="Y4101">
        <v>0</v>
      </c>
      <c r="Z4101" t="str">
        <f>VLOOKUP(ventas_starbucks_2025[[#This Row],[promoción_aplicada5]],promocion_cambiar[#All],2,0)</f>
        <v>Ninguna</v>
      </c>
      <c r="AA4101" t="s">
        <v>17</v>
      </c>
      <c r="AB4101" t="s">
        <v>9</v>
      </c>
      <c r="AC4101" t="s">
        <v>24</v>
      </c>
      <c r="AD4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01">
        <v>3.8</v>
      </c>
      <c r="AF4101">
        <v>1</v>
      </c>
      <c r="AG4101">
        <v>42</v>
      </c>
      <c r="AH4101">
        <v>38</v>
      </c>
    </row>
    <row r="4102" spans="1:34" x14ac:dyDescent="0.25">
      <c r="A4102" s="3" t="s">
        <v>4177</v>
      </c>
      <c r="B4102" s="1">
        <v>45746</v>
      </c>
      <c r="C4102" s="23">
        <f t="shared" si="320"/>
        <v>30</v>
      </c>
      <c r="D4102" s="23">
        <f t="shared" si="321"/>
        <v>7</v>
      </c>
      <c r="E4102" s="23" t="str">
        <f t="shared" si="322"/>
        <v>domingo</v>
      </c>
      <c r="F4102" s="23">
        <f t="shared" si="323"/>
        <v>3</v>
      </c>
      <c r="G4102" s="23" t="str">
        <f t="shared" si="324"/>
        <v>marzo</v>
      </c>
      <c r="H4102" s="2">
        <v>0.65208333333333335</v>
      </c>
      <c r="I4102" t="s">
        <v>26</v>
      </c>
      <c r="J4102" t="str">
        <f>VLOOKUP(ventas_starbucks_2025[[#This Row],[sucursal]],cambio_sucursal[#All],2,0)</f>
        <v>Sucursal San Lorenzo 47</v>
      </c>
      <c r="K4102" t="s">
        <v>132</v>
      </c>
      <c r="L4102" t="s">
        <v>35</v>
      </c>
      <c r="M4102" t="s">
        <v>4</v>
      </c>
      <c r="N4102" t="str">
        <f>IFERROR(VLOOKUP(ventas_starbucks_2025[[#This Row],[tamaño_sucio]],cambio_tamaño[#All],2,0),"Tamaño único")</f>
        <v>Tamaño único</v>
      </c>
      <c r="O4102">
        <v>3</v>
      </c>
      <c r="P4102">
        <v>1380.18</v>
      </c>
      <c r="Q4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2">
        <v>4140.54</v>
      </c>
      <c r="S4102" t="s">
        <v>15</v>
      </c>
      <c r="T4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2" t="str">
        <f>VLOOKUP(ventas_starbucks_2025[[#This Row],[canal_compra]],cambio_canal_compra[#All],2,0)</f>
        <v>Para llevar</v>
      </c>
      <c r="V4102" t="s">
        <v>16</v>
      </c>
      <c r="W4102" t="str">
        <f>VLOOKUP(ventas_starbucks_2025[[#This Row],[método_pago]],cambio_metodo_pago[#All],2,0)</f>
        <v>Tarjeta</v>
      </c>
      <c r="X4102" t="s">
        <v>22</v>
      </c>
      <c r="Y4102">
        <v>0</v>
      </c>
      <c r="Z4102" t="str">
        <f>VLOOKUP(ventas_starbucks_2025[[#This Row],[promoción_aplicada5]],promocion_cambiar[#All],2,0)</f>
        <v>Combo</v>
      </c>
      <c r="AA4102" t="s">
        <v>8</v>
      </c>
      <c r="AB4102" t="s">
        <v>9</v>
      </c>
      <c r="AC4102" t="s">
        <v>10</v>
      </c>
      <c r="AD4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02">
        <v>3.4</v>
      </c>
      <c r="AF4102">
        <v>5</v>
      </c>
      <c r="AG4102">
        <v>39</v>
      </c>
      <c r="AH4102">
        <v>36</v>
      </c>
    </row>
    <row r="4103" spans="1:34" x14ac:dyDescent="0.25">
      <c r="A4103" s="3" t="s">
        <v>4178</v>
      </c>
      <c r="B4103" s="1">
        <v>45668</v>
      </c>
      <c r="C4103" s="23">
        <f t="shared" si="320"/>
        <v>11</v>
      </c>
      <c r="D4103" s="23">
        <f t="shared" si="321"/>
        <v>6</v>
      </c>
      <c r="E4103" s="23" t="str">
        <f t="shared" si="322"/>
        <v>sábado</v>
      </c>
      <c r="F4103" s="23">
        <f t="shared" si="323"/>
        <v>1</v>
      </c>
      <c r="G4103" s="23" t="str">
        <f t="shared" si="324"/>
        <v>enero</v>
      </c>
      <c r="H4103" s="2">
        <v>0.84166666666666667</v>
      </c>
      <c r="I4103" t="s">
        <v>26</v>
      </c>
      <c r="J4103" t="str">
        <f>VLOOKUP(ventas_starbucks_2025[[#This Row],[sucursal]],cambio_sucursal[#All],2,0)</f>
        <v>Sucursal San Lorenzo 47</v>
      </c>
      <c r="K4103" t="s">
        <v>58</v>
      </c>
      <c r="L4103" t="s">
        <v>39</v>
      </c>
      <c r="M4103" t="s">
        <v>4</v>
      </c>
      <c r="N4103" t="str">
        <f>IFERROR(VLOOKUP(ventas_starbucks_2025[[#This Row],[tamaño_sucio]],cambio_tamaño[#All],2,0),"Tamaño único")</f>
        <v>Tamaño único</v>
      </c>
      <c r="O4103">
        <v>4</v>
      </c>
      <c r="P4103">
        <v>1318.8</v>
      </c>
      <c r="Q4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3">
        <v>5275.2</v>
      </c>
      <c r="S4103" t="s">
        <v>15</v>
      </c>
      <c r="T4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03" t="str">
        <f>VLOOKUP(ventas_starbucks_2025[[#This Row],[canal_compra]],cambio_canal_compra[#All],2,0)</f>
        <v>Para llevar</v>
      </c>
      <c r="V4103" t="s">
        <v>6</v>
      </c>
      <c r="W4103" t="str">
        <f>VLOOKUP(ventas_starbucks_2025[[#This Row],[método_pago]],cambio_metodo_pago[#All],2,0)</f>
        <v>Aplicación móbil</v>
      </c>
      <c r="X4103" t="s">
        <v>22</v>
      </c>
      <c r="Y4103">
        <v>0</v>
      </c>
      <c r="Z4103" t="str">
        <f>VLOOKUP(ventas_starbucks_2025[[#This Row],[promoción_aplicada5]],promocion_cambiar[#All],2,0)</f>
        <v>Ninguna</v>
      </c>
      <c r="AA4103" t="s">
        <v>17</v>
      </c>
      <c r="AB4103" t="s">
        <v>18</v>
      </c>
      <c r="AC4103" t="s">
        <v>10</v>
      </c>
      <c r="AD4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03">
        <v>8.6999999999999993</v>
      </c>
      <c r="AF4103">
        <v>5</v>
      </c>
      <c r="AG4103">
        <v>18</v>
      </c>
      <c r="AH4103">
        <v>14</v>
      </c>
    </row>
    <row r="4104" spans="1:34" x14ac:dyDescent="0.25">
      <c r="A4104" s="3" t="s">
        <v>4179</v>
      </c>
      <c r="B4104" s="1">
        <v>45659</v>
      </c>
      <c r="C4104" s="23">
        <f t="shared" si="320"/>
        <v>2</v>
      </c>
      <c r="D4104" s="23">
        <f t="shared" si="321"/>
        <v>4</v>
      </c>
      <c r="E4104" s="1" t="str">
        <f t="shared" si="322"/>
        <v>jueves</v>
      </c>
      <c r="F4104" s="23">
        <f t="shared" si="323"/>
        <v>1</v>
      </c>
      <c r="G4104" s="1" t="str">
        <f t="shared" si="324"/>
        <v>enero</v>
      </c>
      <c r="H4104" s="2">
        <v>0.29166666666666669</v>
      </c>
      <c r="I4104" t="s">
        <v>26</v>
      </c>
      <c r="J4104" t="str">
        <f>VLOOKUP(ventas_starbucks_2025[[#This Row],[sucursal]],cambio_sucursal[#All],2,0)</f>
        <v>Sucursal San Lorenzo 47</v>
      </c>
      <c r="K4104" t="s">
        <v>137</v>
      </c>
      <c r="L4104" t="s">
        <v>44</v>
      </c>
      <c r="M4104" t="s">
        <v>50</v>
      </c>
      <c r="N4104" t="str">
        <f>IFERROR(VLOOKUP(ventas_starbucks_2025[[#This Row],[tamaño_sucio]],cambio_tamaño[#All],2,0),"Tamaño único")</f>
        <v>Mediano</v>
      </c>
      <c r="O4104">
        <v>3</v>
      </c>
      <c r="P4104">
        <v>1499.58</v>
      </c>
      <c r="Q4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4">
        <v>4498.74</v>
      </c>
      <c r="S4104" t="s">
        <v>31</v>
      </c>
      <c r="T4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4" t="str">
        <f>VLOOKUP(ventas_starbucks_2025[[#This Row],[canal_compra]],cambio_canal_compra[#All],2,0)</f>
        <v>Entrega domicilio</v>
      </c>
      <c r="V4104" t="s">
        <v>6</v>
      </c>
      <c r="W4104" t="str">
        <f>VLOOKUP(ventas_starbucks_2025[[#This Row],[método_pago]],cambio_metodo_pago[#All],2,0)</f>
        <v>Aplicación móbil</v>
      </c>
      <c r="X4104" t="s">
        <v>22</v>
      </c>
      <c r="Y4104">
        <v>0</v>
      </c>
      <c r="Z4104" t="str">
        <f>VLOOKUP(ventas_starbucks_2025[[#This Row],[promoción_aplicada5]],promocion_cambiar[#All],2,0)</f>
        <v>Ninguna</v>
      </c>
      <c r="AA4104" t="s">
        <v>17</v>
      </c>
      <c r="AB4104" t="s">
        <v>18</v>
      </c>
      <c r="AC4104" t="s">
        <v>41</v>
      </c>
      <c r="AD4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04">
        <v>2.4</v>
      </c>
      <c r="AF4104">
        <v>3</v>
      </c>
      <c r="AG4104">
        <v>12</v>
      </c>
      <c r="AH4104">
        <v>9</v>
      </c>
    </row>
    <row r="4105" spans="1:34" x14ac:dyDescent="0.25">
      <c r="A4105" s="3" t="s">
        <v>4180</v>
      </c>
      <c r="B4105" s="1">
        <v>45744</v>
      </c>
      <c r="C4105" s="23">
        <f t="shared" si="320"/>
        <v>28</v>
      </c>
      <c r="D4105" s="23">
        <f t="shared" si="321"/>
        <v>5</v>
      </c>
      <c r="E4105" s="1" t="str">
        <f t="shared" si="322"/>
        <v>viernes</v>
      </c>
      <c r="F4105" s="23">
        <f t="shared" si="323"/>
        <v>3</v>
      </c>
      <c r="G4105" s="1" t="str">
        <f t="shared" si="324"/>
        <v>marzo</v>
      </c>
      <c r="H4105" s="2">
        <v>0.84791666666666665</v>
      </c>
      <c r="I4105" t="s">
        <v>12</v>
      </c>
      <c r="J4105" t="str">
        <f>VLOOKUP(ventas_starbucks_2025[[#This Row],[sucursal]],cambio_sucursal[#All],2,0)</f>
        <v>Sucursal Córdoba Shopping</v>
      </c>
      <c r="K4105" t="s">
        <v>48</v>
      </c>
      <c r="L4105" t="s">
        <v>49</v>
      </c>
      <c r="M4105" t="s">
        <v>62</v>
      </c>
      <c r="N4105" t="str">
        <f>IFERROR(VLOOKUP(ventas_starbucks_2025[[#This Row],[tamaño_sucio]],cambio_tamaño[#All],2,0),"Tamaño único")</f>
        <v>Extra-Grande</v>
      </c>
      <c r="O4105">
        <v>1</v>
      </c>
      <c r="P4105">
        <v>1881.8</v>
      </c>
      <c r="Q4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5">
        <v>1881.8</v>
      </c>
      <c r="S4105" t="s">
        <v>31</v>
      </c>
      <c r="T4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5" t="str">
        <f>VLOOKUP(ventas_starbucks_2025[[#This Row],[canal_compra]],cambio_canal_compra[#All],2,0)</f>
        <v>Entrega domicilio</v>
      </c>
      <c r="V4105" t="s">
        <v>16</v>
      </c>
      <c r="W4105" t="str">
        <f>VLOOKUP(ventas_starbucks_2025[[#This Row],[método_pago]],cambio_metodo_pago[#All],2,0)</f>
        <v>Tarjeta</v>
      </c>
      <c r="X4105" t="s">
        <v>22</v>
      </c>
      <c r="Y4105">
        <v>0</v>
      </c>
      <c r="Z4105" t="str">
        <f>VLOOKUP(ventas_starbucks_2025[[#This Row],[promoción_aplicada5]],promocion_cambiar[#All],2,0)</f>
        <v>Hora Feliz</v>
      </c>
      <c r="AA4105" t="s">
        <v>36</v>
      </c>
      <c r="AB4105" t="s">
        <v>9</v>
      </c>
      <c r="AC4105" t="s">
        <v>24</v>
      </c>
      <c r="AD4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05">
        <v>11.7</v>
      </c>
      <c r="AF4105">
        <v>1</v>
      </c>
      <c r="AG4105">
        <v>24</v>
      </c>
      <c r="AH4105">
        <v>23</v>
      </c>
    </row>
    <row r="4106" spans="1:34" x14ac:dyDescent="0.25">
      <c r="A4106" s="3" t="s">
        <v>4181</v>
      </c>
      <c r="B4106" s="1">
        <v>45671</v>
      </c>
      <c r="C4106" s="23">
        <f t="shared" si="320"/>
        <v>14</v>
      </c>
      <c r="D4106" s="23">
        <f t="shared" si="321"/>
        <v>2</v>
      </c>
      <c r="E4106" s="23" t="str">
        <f t="shared" si="322"/>
        <v>martes</v>
      </c>
      <c r="F4106" s="23">
        <f t="shared" si="323"/>
        <v>1</v>
      </c>
      <c r="G4106" s="23" t="str">
        <f t="shared" si="324"/>
        <v>enero</v>
      </c>
      <c r="H4106" s="2">
        <v>0.73472222222222228</v>
      </c>
      <c r="I4106" t="s">
        <v>57</v>
      </c>
      <c r="J4106" t="str">
        <f>VLOOKUP(ventas_starbucks_2025[[#This Row],[sucursal]],cambio_sucursal[#All],2,0)</f>
        <v>Sucursal Avda Colón</v>
      </c>
      <c r="K4106" t="s">
        <v>27</v>
      </c>
      <c r="L4106" t="s">
        <v>28</v>
      </c>
      <c r="M4106" t="s">
        <v>4</v>
      </c>
      <c r="N4106" t="str">
        <f>IFERROR(VLOOKUP(ventas_starbucks_2025[[#This Row],[tamaño_sucio]],cambio_tamaño[#All],2,0),"Tamaño único")</f>
        <v>Tamaño único</v>
      </c>
      <c r="O4106">
        <v>2</v>
      </c>
      <c r="P4106">
        <v>2067.19</v>
      </c>
      <c r="Q4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06">
        <v>4134.38</v>
      </c>
      <c r="S4106" t="s">
        <v>5</v>
      </c>
      <c r="T4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6" t="str">
        <f>VLOOKUP(ventas_starbucks_2025[[#This Row],[canal_compra]],cambio_canal_compra[#All],2,0)</f>
        <v>En tienda</v>
      </c>
      <c r="V4106" t="s">
        <v>6</v>
      </c>
      <c r="W4106" t="str">
        <f>VLOOKUP(ventas_starbucks_2025[[#This Row],[método_pago]],cambio_metodo_pago[#All],2,0)</f>
        <v>Aplicación móbil</v>
      </c>
      <c r="X4106" t="s">
        <v>7</v>
      </c>
      <c r="Y4106">
        <v>0</v>
      </c>
      <c r="Z4106" t="str">
        <f>VLOOKUP(ventas_starbucks_2025[[#This Row],[promoción_aplicada5]],promocion_cambiar[#All],2,0)</f>
        <v>Combo</v>
      </c>
      <c r="AA4106" t="s">
        <v>8</v>
      </c>
      <c r="AB4106" t="s">
        <v>29</v>
      </c>
      <c r="AC4106" t="s">
        <v>10</v>
      </c>
      <c r="AD4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06">
        <v>4.5999999999999996</v>
      </c>
      <c r="AF4106">
        <v>5</v>
      </c>
      <c r="AG4106">
        <v>44</v>
      </c>
      <c r="AH4106">
        <v>42</v>
      </c>
    </row>
    <row r="4107" spans="1:34" x14ac:dyDescent="0.25">
      <c r="A4107" s="3" t="s">
        <v>4182</v>
      </c>
      <c r="B4107" s="1">
        <v>45699</v>
      </c>
      <c r="C4107" s="23">
        <f t="shared" si="320"/>
        <v>11</v>
      </c>
      <c r="D4107" s="23">
        <f t="shared" si="321"/>
        <v>2</v>
      </c>
      <c r="E4107" s="23" t="str">
        <f t="shared" si="322"/>
        <v>martes</v>
      </c>
      <c r="F4107" s="23">
        <f t="shared" si="323"/>
        <v>2</v>
      </c>
      <c r="G4107" s="23" t="str">
        <f t="shared" si="324"/>
        <v>febrero</v>
      </c>
      <c r="H4107" s="2">
        <v>0.31527777777777777</v>
      </c>
      <c r="I4107" t="s">
        <v>26</v>
      </c>
      <c r="J4107" t="str">
        <f>VLOOKUP(ventas_starbucks_2025[[#This Row],[sucursal]],cambio_sucursal[#All],2,0)</f>
        <v>Sucursal San Lorenzo 47</v>
      </c>
      <c r="K4107" t="s">
        <v>89</v>
      </c>
      <c r="L4107" t="s">
        <v>90</v>
      </c>
      <c r="M4107" t="s">
        <v>4</v>
      </c>
      <c r="N4107" t="str">
        <f>IFERROR(VLOOKUP(ventas_starbucks_2025[[#This Row],[tamaño_sucio]],cambio_tamaño[#All],2,0),"Tamaño único")</f>
        <v>Tamaño único</v>
      </c>
      <c r="O4107">
        <v>2</v>
      </c>
      <c r="P4107">
        <v>1344.44</v>
      </c>
      <c r="Q4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7">
        <v>2688.88</v>
      </c>
      <c r="S4107" t="s">
        <v>15</v>
      </c>
      <c r="T4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7" t="str">
        <f>VLOOKUP(ventas_starbucks_2025[[#This Row],[canal_compra]],cambio_canal_compra[#All],2,0)</f>
        <v>Para llevar</v>
      </c>
      <c r="V4107" t="s">
        <v>16</v>
      </c>
      <c r="W4107" t="str">
        <f>VLOOKUP(ventas_starbucks_2025[[#This Row],[método_pago]],cambio_metodo_pago[#All],2,0)</f>
        <v>Tarjeta</v>
      </c>
      <c r="X4107" t="s">
        <v>22</v>
      </c>
      <c r="Y4107">
        <v>0</v>
      </c>
      <c r="Z4107" t="str">
        <f>VLOOKUP(ventas_starbucks_2025[[#This Row],[promoción_aplicada5]],promocion_cambiar[#All],2,0)</f>
        <v>Combo</v>
      </c>
      <c r="AA4107" t="s">
        <v>8</v>
      </c>
      <c r="AB4107" t="s">
        <v>23</v>
      </c>
      <c r="AC4107" t="s">
        <v>10</v>
      </c>
      <c r="AD4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07">
        <v>5.9</v>
      </c>
      <c r="AF4107">
        <v>2</v>
      </c>
      <c r="AG4107">
        <v>14</v>
      </c>
      <c r="AH4107">
        <v>12</v>
      </c>
    </row>
    <row r="4108" spans="1:34" x14ac:dyDescent="0.25">
      <c r="A4108" s="3" t="s">
        <v>4183</v>
      </c>
      <c r="B4108" s="1">
        <v>45687</v>
      </c>
      <c r="C4108" s="23">
        <f t="shared" si="320"/>
        <v>30</v>
      </c>
      <c r="D4108" s="23">
        <f t="shared" si="321"/>
        <v>4</v>
      </c>
      <c r="E4108" s="23" t="str">
        <f t="shared" si="322"/>
        <v>jueves</v>
      </c>
      <c r="F4108" s="23">
        <f t="shared" si="323"/>
        <v>1</v>
      </c>
      <c r="G4108" s="23" t="str">
        <f t="shared" si="324"/>
        <v>enero</v>
      </c>
      <c r="H4108" s="2">
        <v>0.57499999999999996</v>
      </c>
      <c r="I4108" t="s">
        <v>1</v>
      </c>
      <c r="J4108" t="str">
        <f>VLOOKUP(ventas_starbucks_2025[[#This Row],[sucursal]],cambio_sucursal[#All],2,0)</f>
        <v>Sucursal Nueva Córdoba</v>
      </c>
      <c r="K4108" t="s">
        <v>20</v>
      </c>
      <c r="L4108" t="s">
        <v>21</v>
      </c>
      <c r="M4108" t="s">
        <v>4</v>
      </c>
      <c r="N4108" t="str">
        <f>IFERROR(VLOOKUP(ventas_starbucks_2025[[#This Row],[tamaño_sucio]],cambio_tamaño[#All],2,0),"Tamaño único")</f>
        <v>Tamaño único</v>
      </c>
      <c r="O4108">
        <v>2</v>
      </c>
      <c r="P4108">
        <v>753.97</v>
      </c>
      <c r="Q4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08">
        <v>1507.94</v>
      </c>
      <c r="S4108" t="s">
        <v>5</v>
      </c>
      <c r="T4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8" t="str">
        <f>VLOOKUP(ventas_starbucks_2025[[#This Row],[canal_compra]],cambio_canal_compra[#All],2,0)</f>
        <v>En tienda</v>
      </c>
      <c r="V4108" t="s">
        <v>6</v>
      </c>
      <c r="W4108" t="str">
        <f>VLOOKUP(ventas_starbucks_2025[[#This Row],[método_pago]],cambio_metodo_pago[#All],2,0)</f>
        <v>Aplicación móbil</v>
      </c>
      <c r="X4108" t="s">
        <v>22</v>
      </c>
      <c r="Y4108">
        <v>0</v>
      </c>
      <c r="Z4108" t="str">
        <f>VLOOKUP(ventas_starbucks_2025[[#This Row],[promoción_aplicada5]],promocion_cambiar[#All],2,0)</f>
        <v>2x1</v>
      </c>
      <c r="AA4108" t="s">
        <v>51</v>
      </c>
      <c r="AB4108" t="s">
        <v>52</v>
      </c>
      <c r="AC4108" t="s">
        <v>41</v>
      </c>
      <c r="AD4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08">
        <v>11.5</v>
      </c>
      <c r="AF4108">
        <v>2</v>
      </c>
      <c r="AG4108">
        <v>42</v>
      </c>
      <c r="AH4108">
        <v>40</v>
      </c>
    </row>
    <row r="4109" spans="1:34" x14ac:dyDescent="0.25">
      <c r="A4109" s="3" t="s">
        <v>4184</v>
      </c>
      <c r="B4109" s="1">
        <v>45717</v>
      </c>
      <c r="C4109" s="23">
        <f t="shared" si="320"/>
        <v>1</v>
      </c>
      <c r="D4109" s="23">
        <f t="shared" si="321"/>
        <v>6</v>
      </c>
      <c r="E4109" s="1" t="str">
        <f t="shared" si="322"/>
        <v>sábado</v>
      </c>
      <c r="F4109" s="23">
        <f t="shared" si="323"/>
        <v>3</v>
      </c>
      <c r="G4109" s="1" t="str">
        <f t="shared" si="324"/>
        <v>marzo</v>
      </c>
      <c r="H4109" s="2">
        <v>0.8256944444444444</v>
      </c>
      <c r="I4109" t="s">
        <v>26</v>
      </c>
      <c r="J4109" t="str">
        <f>VLOOKUP(ventas_starbucks_2025[[#This Row],[sucursal]],cambio_sucursal[#All],2,0)</f>
        <v>Sucursal San Lorenzo 47</v>
      </c>
      <c r="K4109" t="s">
        <v>13</v>
      </c>
      <c r="L4109" t="s">
        <v>14</v>
      </c>
      <c r="M4109" t="s">
        <v>4</v>
      </c>
      <c r="N4109" t="str">
        <f>IFERROR(VLOOKUP(ventas_starbucks_2025[[#This Row],[tamaño_sucio]],cambio_tamaño[#All],2,0),"Tamaño único")</f>
        <v>Tamaño único</v>
      </c>
      <c r="O4109">
        <v>1</v>
      </c>
      <c r="P4109">
        <v>2100.6799999999998</v>
      </c>
      <c r="Q4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09">
        <v>2100.6799999999998</v>
      </c>
      <c r="S4109" t="s">
        <v>31</v>
      </c>
      <c r="T4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9" t="str">
        <f>VLOOKUP(ventas_starbucks_2025[[#This Row],[canal_compra]],cambio_canal_compra[#All],2,0)</f>
        <v>Entrega domicilio</v>
      </c>
      <c r="V4109" t="s">
        <v>6</v>
      </c>
      <c r="W4109" t="str">
        <f>VLOOKUP(ventas_starbucks_2025[[#This Row],[método_pago]],cambio_metodo_pago[#All],2,0)</f>
        <v>Aplicación móbil</v>
      </c>
      <c r="X4109" t="s">
        <v>22</v>
      </c>
      <c r="Y4109">
        <v>0</v>
      </c>
      <c r="Z4109" t="str">
        <f>VLOOKUP(ventas_starbucks_2025[[#This Row],[promoción_aplicada5]],promocion_cambiar[#All],2,0)</f>
        <v>2x1</v>
      </c>
      <c r="AA4109" t="s">
        <v>51</v>
      </c>
      <c r="AB4109" t="s">
        <v>32</v>
      </c>
      <c r="AC4109" t="s">
        <v>24</v>
      </c>
      <c r="AD4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09">
        <v>6.8</v>
      </c>
      <c r="AF4109">
        <v>1</v>
      </c>
      <c r="AG4109">
        <v>42</v>
      </c>
      <c r="AH4109">
        <v>41</v>
      </c>
    </row>
    <row r="4110" spans="1:34" x14ac:dyDescent="0.25">
      <c r="A4110" s="3" t="s">
        <v>4185</v>
      </c>
      <c r="B4110" s="1">
        <v>45708</v>
      </c>
      <c r="C4110" s="23">
        <f t="shared" si="320"/>
        <v>20</v>
      </c>
      <c r="D4110" s="23">
        <f t="shared" si="321"/>
        <v>4</v>
      </c>
      <c r="E4110" s="1" t="str">
        <f t="shared" si="322"/>
        <v>jueves</v>
      </c>
      <c r="F4110" s="23">
        <f t="shared" si="323"/>
        <v>2</v>
      </c>
      <c r="G4110" s="1" t="str">
        <f t="shared" si="324"/>
        <v>febrero</v>
      </c>
      <c r="H4110" s="2">
        <v>0.63888888888888884</v>
      </c>
      <c r="I4110" t="s">
        <v>57</v>
      </c>
      <c r="J4110" t="str">
        <f>VLOOKUP(ventas_starbucks_2025[[#This Row],[sucursal]],cambio_sucursal[#All],2,0)</f>
        <v>Sucursal Avda Colón</v>
      </c>
      <c r="K4110" t="s">
        <v>58</v>
      </c>
      <c r="L4110" t="s">
        <v>39</v>
      </c>
      <c r="M4110" t="s">
        <v>4</v>
      </c>
      <c r="N4110" t="str">
        <f>IFERROR(VLOOKUP(ventas_starbucks_2025[[#This Row],[tamaño_sucio]],cambio_tamaño[#All],2,0),"Tamaño único")</f>
        <v>Tamaño único</v>
      </c>
      <c r="O4110">
        <v>3</v>
      </c>
      <c r="P4110">
        <v>1171.96</v>
      </c>
      <c r="Q4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0">
        <v>3515.88</v>
      </c>
      <c r="S4110" t="s">
        <v>15</v>
      </c>
      <c r="T4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0" t="str">
        <f>VLOOKUP(ventas_starbucks_2025[[#This Row],[canal_compra]],cambio_canal_compra[#All],2,0)</f>
        <v>Para llevar</v>
      </c>
      <c r="V4110" t="s">
        <v>16</v>
      </c>
      <c r="W4110" t="str">
        <f>VLOOKUP(ventas_starbucks_2025[[#This Row],[método_pago]],cambio_metodo_pago[#All],2,0)</f>
        <v>Tarjeta</v>
      </c>
      <c r="X4110" t="s">
        <v>7</v>
      </c>
      <c r="Y4110">
        <v>15</v>
      </c>
      <c r="Z4110" t="str">
        <f>VLOOKUP(ventas_starbucks_2025[[#This Row],[promoción_aplicada5]],promocion_cambiar[#All],2,0)</f>
        <v>Combo</v>
      </c>
      <c r="AA4110" t="s">
        <v>8</v>
      </c>
      <c r="AB4110" t="s">
        <v>23</v>
      </c>
      <c r="AC4110" t="s">
        <v>10</v>
      </c>
      <c r="AD4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10">
        <v>2</v>
      </c>
      <c r="AF4110">
        <v>1</v>
      </c>
      <c r="AG4110">
        <v>19</v>
      </c>
      <c r="AH4110">
        <v>16</v>
      </c>
    </row>
    <row r="4111" spans="1:34" x14ac:dyDescent="0.25">
      <c r="A4111" s="3" t="s">
        <v>4186</v>
      </c>
      <c r="B4111" s="1">
        <v>45736</v>
      </c>
      <c r="C4111" s="23">
        <f t="shared" si="320"/>
        <v>20</v>
      </c>
      <c r="D4111" s="23">
        <f t="shared" si="321"/>
        <v>4</v>
      </c>
      <c r="E4111" s="23" t="str">
        <f t="shared" si="322"/>
        <v>jueves</v>
      </c>
      <c r="F4111" s="23">
        <f t="shared" si="323"/>
        <v>3</v>
      </c>
      <c r="G4111" s="23" t="str">
        <f t="shared" si="324"/>
        <v>marzo</v>
      </c>
      <c r="H4111" s="2">
        <v>0.86388888888888893</v>
      </c>
      <c r="I4111" t="s">
        <v>57</v>
      </c>
      <c r="J4111" t="str">
        <f>VLOOKUP(ventas_starbucks_2025[[#This Row],[sucursal]],cambio_sucursal[#All],2,0)</f>
        <v>Sucursal Avda Colón</v>
      </c>
      <c r="K4111" t="s">
        <v>89</v>
      </c>
      <c r="L4111" t="s">
        <v>90</v>
      </c>
      <c r="M4111" t="s">
        <v>4</v>
      </c>
      <c r="N4111" t="str">
        <f>IFERROR(VLOOKUP(ventas_starbucks_2025[[#This Row],[tamaño_sucio]],cambio_tamaño[#All],2,0),"Tamaño único")</f>
        <v>Tamaño único</v>
      </c>
      <c r="O4111">
        <v>1</v>
      </c>
      <c r="P4111">
        <v>1443.01</v>
      </c>
      <c r="Q4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1">
        <v>1443.01</v>
      </c>
      <c r="S4111" t="s">
        <v>31</v>
      </c>
      <c r="T4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1" t="str">
        <f>VLOOKUP(ventas_starbucks_2025[[#This Row],[canal_compra]],cambio_canal_compra[#All],2,0)</f>
        <v>Entrega domicilio</v>
      </c>
      <c r="V4111" t="s">
        <v>6</v>
      </c>
      <c r="W4111" t="str">
        <f>VLOOKUP(ventas_starbucks_2025[[#This Row],[método_pago]],cambio_metodo_pago[#All],2,0)</f>
        <v>Aplicación móbil</v>
      </c>
      <c r="X4111" t="s">
        <v>22</v>
      </c>
      <c r="Y4111">
        <v>0</v>
      </c>
      <c r="Z4111" t="str">
        <f>VLOOKUP(ventas_starbucks_2025[[#This Row],[promoción_aplicada5]],promocion_cambiar[#All],2,0)</f>
        <v>Ninguna</v>
      </c>
      <c r="AA4111" t="s">
        <v>17</v>
      </c>
      <c r="AB4111" t="s">
        <v>32</v>
      </c>
      <c r="AC4111" t="s">
        <v>24</v>
      </c>
      <c r="AD4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11">
        <v>2.8</v>
      </c>
      <c r="AF4111">
        <v>2</v>
      </c>
      <c r="AG4111">
        <v>41</v>
      </c>
      <c r="AH4111">
        <v>40</v>
      </c>
    </row>
    <row r="4112" spans="1:34" x14ac:dyDescent="0.25">
      <c r="A4112" s="3" t="s">
        <v>4187</v>
      </c>
      <c r="B4112" s="1">
        <v>45673</v>
      </c>
      <c r="C4112" s="23">
        <f t="shared" si="320"/>
        <v>16</v>
      </c>
      <c r="D4112" s="23">
        <f t="shared" si="321"/>
        <v>4</v>
      </c>
      <c r="E4112" s="23" t="str">
        <f t="shared" si="322"/>
        <v>jueves</v>
      </c>
      <c r="F4112" s="23">
        <f t="shared" si="323"/>
        <v>1</v>
      </c>
      <c r="G4112" s="23" t="str">
        <f t="shared" si="324"/>
        <v>enero</v>
      </c>
      <c r="H4112" s="2">
        <v>0.44791666666666669</v>
      </c>
      <c r="I4112" t="s">
        <v>57</v>
      </c>
      <c r="J4112" t="str">
        <f>VLOOKUP(ventas_starbucks_2025[[#This Row],[sucursal]],cambio_sucursal[#All],2,0)</f>
        <v>Sucursal Avda Colón</v>
      </c>
      <c r="K4112" t="s">
        <v>2</v>
      </c>
      <c r="L4112" t="s">
        <v>3</v>
      </c>
      <c r="M4112" t="s">
        <v>4</v>
      </c>
      <c r="N4112" t="str">
        <f>IFERROR(VLOOKUP(ventas_starbucks_2025[[#This Row],[tamaño_sucio]],cambio_tamaño[#All],2,0),"Tamaño único")</f>
        <v>Tamaño único</v>
      </c>
      <c r="O4112">
        <v>3</v>
      </c>
      <c r="P4112">
        <v>2699.14</v>
      </c>
      <c r="Q4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12">
        <v>8097.42</v>
      </c>
      <c r="S4112" t="s">
        <v>5</v>
      </c>
      <c r="T4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12" t="str">
        <f>VLOOKUP(ventas_starbucks_2025[[#This Row],[canal_compra]],cambio_canal_compra[#All],2,0)</f>
        <v>En tienda</v>
      </c>
      <c r="V4112" t="s">
        <v>6</v>
      </c>
      <c r="W4112" t="str">
        <f>VLOOKUP(ventas_starbucks_2025[[#This Row],[método_pago]],cambio_metodo_pago[#All],2,0)</f>
        <v>Aplicación móbil</v>
      </c>
      <c r="X4112" t="s">
        <v>22</v>
      </c>
      <c r="Y4112">
        <v>0</v>
      </c>
      <c r="Z4112" t="str">
        <f>VLOOKUP(ventas_starbucks_2025[[#This Row],[promoción_aplicada5]],promocion_cambiar[#All],2,0)</f>
        <v>Combo</v>
      </c>
      <c r="AA4112" t="s">
        <v>8</v>
      </c>
      <c r="AB4112" t="s">
        <v>9</v>
      </c>
      <c r="AC4112" t="s">
        <v>10</v>
      </c>
      <c r="AD4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12">
        <v>4.8</v>
      </c>
      <c r="AF4112">
        <v>1</v>
      </c>
      <c r="AG4112">
        <v>38</v>
      </c>
      <c r="AH4112">
        <v>35</v>
      </c>
    </row>
    <row r="4113" spans="1:34" x14ac:dyDescent="0.25">
      <c r="A4113" s="3" t="s">
        <v>4188</v>
      </c>
      <c r="B4113" s="1">
        <v>45692</v>
      </c>
      <c r="C4113" s="23">
        <f t="shared" si="320"/>
        <v>4</v>
      </c>
      <c r="D4113" s="23">
        <f t="shared" si="321"/>
        <v>2</v>
      </c>
      <c r="E4113" s="23" t="str">
        <f t="shared" si="322"/>
        <v>martes</v>
      </c>
      <c r="F4113" s="23">
        <f t="shared" si="323"/>
        <v>2</v>
      </c>
      <c r="G4113" s="23" t="str">
        <f t="shared" si="324"/>
        <v>febrero</v>
      </c>
      <c r="H4113" s="2">
        <v>0.6</v>
      </c>
      <c r="I4113" t="s">
        <v>26</v>
      </c>
      <c r="J4113" t="str">
        <f>VLOOKUP(ventas_starbucks_2025[[#This Row],[sucursal]],cambio_sucursal[#All],2,0)</f>
        <v>Sucursal San Lorenzo 47</v>
      </c>
      <c r="K4113" t="s">
        <v>48</v>
      </c>
      <c r="L4113" t="s">
        <v>49</v>
      </c>
      <c r="M4113" t="s">
        <v>45</v>
      </c>
      <c r="N4113" t="str">
        <f>IFERROR(VLOOKUP(ventas_starbucks_2025[[#This Row],[tamaño_sucio]],cambio_tamaño[#All],2,0),"Tamaño único")</f>
        <v>Grande</v>
      </c>
      <c r="O4113">
        <v>1</v>
      </c>
      <c r="P4113">
        <v>1885.68</v>
      </c>
      <c r="Q4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3">
        <v>1885.68</v>
      </c>
      <c r="S4113" t="s">
        <v>31</v>
      </c>
      <c r="T4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3" t="str">
        <f>VLOOKUP(ventas_starbucks_2025[[#This Row],[canal_compra]],cambio_canal_compra[#All],2,0)</f>
        <v>Entrega domicilio</v>
      </c>
      <c r="V4113" t="s">
        <v>6</v>
      </c>
      <c r="W4113" t="str">
        <f>VLOOKUP(ventas_starbucks_2025[[#This Row],[método_pago]],cambio_metodo_pago[#All],2,0)</f>
        <v>Aplicación móbil</v>
      </c>
      <c r="X4113" t="s">
        <v>7</v>
      </c>
      <c r="Y4113">
        <v>15</v>
      </c>
      <c r="Z4113" t="str">
        <f>VLOOKUP(ventas_starbucks_2025[[#This Row],[promoción_aplicada5]],promocion_cambiar[#All],2,0)</f>
        <v>Ninguna</v>
      </c>
      <c r="AA4113" t="s">
        <v>17</v>
      </c>
      <c r="AB4113" t="s">
        <v>32</v>
      </c>
      <c r="AC4113" t="s">
        <v>10</v>
      </c>
      <c r="AD4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13">
        <v>5.5</v>
      </c>
      <c r="AF4113">
        <v>2</v>
      </c>
      <c r="AG4113">
        <v>26</v>
      </c>
      <c r="AH4113">
        <v>25</v>
      </c>
    </row>
    <row r="4114" spans="1:34" x14ac:dyDescent="0.25">
      <c r="A4114" s="3" t="s">
        <v>4189</v>
      </c>
      <c r="B4114" s="1">
        <v>45747</v>
      </c>
      <c r="C4114" s="23">
        <f t="shared" si="320"/>
        <v>31</v>
      </c>
      <c r="D4114" s="23">
        <f t="shared" si="321"/>
        <v>1</v>
      </c>
      <c r="E4114" s="23" t="str">
        <f t="shared" si="322"/>
        <v>lunes</v>
      </c>
      <c r="F4114" s="23">
        <f t="shared" si="323"/>
        <v>3</v>
      </c>
      <c r="G4114" s="23" t="str">
        <f t="shared" si="324"/>
        <v>marzo</v>
      </c>
      <c r="H4114" s="2">
        <v>0.62083333333333335</v>
      </c>
      <c r="I4114" t="s">
        <v>57</v>
      </c>
      <c r="J4114" t="str">
        <f>VLOOKUP(ventas_starbucks_2025[[#This Row],[sucursal]],cambio_sucursal[#All],2,0)</f>
        <v>Sucursal Avda Colón</v>
      </c>
      <c r="K4114" t="s">
        <v>74</v>
      </c>
      <c r="L4114" t="s">
        <v>70</v>
      </c>
      <c r="M4114" t="s">
        <v>45</v>
      </c>
      <c r="N4114" t="str">
        <f>IFERROR(VLOOKUP(ventas_starbucks_2025[[#This Row],[tamaño_sucio]],cambio_tamaño[#All],2,0),"Tamaño único")</f>
        <v>Grande</v>
      </c>
      <c r="O4114">
        <v>5</v>
      </c>
      <c r="P4114">
        <v>1479.82</v>
      </c>
      <c r="Q4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4">
        <v>7399.1</v>
      </c>
      <c r="S4114" t="s">
        <v>31</v>
      </c>
      <c r="T4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14" t="str">
        <f>VLOOKUP(ventas_starbucks_2025[[#This Row],[canal_compra]],cambio_canal_compra[#All],2,0)</f>
        <v>Entrega domicilio</v>
      </c>
      <c r="V4114" t="s">
        <v>6</v>
      </c>
      <c r="W4114" t="str">
        <f>VLOOKUP(ventas_starbucks_2025[[#This Row],[método_pago]],cambio_metodo_pago[#All],2,0)</f>
        <v>Aplicación móbil</v>
      </c>
      <c r="X4114" t="s">
        <v>7</v>
      </c>
      <c r="Y4114">
        <v>0</v>
      </c>
      <c r="Z4114" t="str">
        <f>VLOOKUP(ventas_starbucks_2025[[#This Row],[promoción_aplicada5]],promocion_cambiar[#All],2,0)</f>
        <v>Ninguna</v>
      </c>
      <c r="AA4114" t="s">
        <v>17</v>
      </c>
      <c r="AB4114" t="s">
        <v>9</v>
      </c>
      <c r="AC4114" t="s">
        <v>10</v>
      </c>
      <c r="AD4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14">
        <v>5.7</v>
      </c>
      <c r="AF4114">
        <v>1</v>
      </c>
      <c r="AG4114">
        <v>14</v>
      </c>
      <c r="AH4114">
        <v>9</v>
      </c>
    </row>
    <row r="4115" spans="1:34" x14ac:dyDescent="0.25">
      <c r="A4115" s="3" t="s">
        <v>4190</v>
      </c>
      <c r="B4115" s="1">
        <v>45689</v>
      </c>
      <c r="C4115" s="23">
        <f t="shared" si="320"/>
        <v>1</v>
      </c>
      <c r="D4115" s="23">
        <f t="shared" si="321"/>
        <v>6</v>
      </c>
      <c r="E4115" s="1" t="str">
        <f t="shared" si="322"/>
        <v>sábado</v>
      </c>
      <c r="F4115" s="23">
        <f t="shared" si="323"/>
        <v>2</v>
      </c>
      <c r="G4115" s="1" t="str">
        <f t="shared" si="324"/>
        <v>febrero</v>
      </c>
      <c r="H4115" s="2">
        <v>0.7631944444444444</v>
      </c>
      <c r="I4115" t="s">
        <v>12</v>
      </c>
      <c r="J4115" t="str">
        <f>VLOOKUP(ventas_starbucks_2025[[#This Row],[sucursal]],cambio_sucursal[#All],2,0)</f>
        <v>Sucursal Córdoba Shopping</v>
      </c>
      <c r="K4115" t="s">
        <v>130</v>
      </c>
      <c r="L4115" t="s">
        <v>65</v>
      </c>
      <c r="M4115" t="s">
        <v>4</v>
      </c>
      <c r="N4115" t="str">
        <f>IFERROR(VLOOKUP(ventas_starbucks_2025[[#This Row],[tamaño_sucio]],cambio_tamaño[#All],2,0),"Tamaño único")</f>
        <v>Tamaño único</v>
      </c>
      <c r="O4115">
        <v>2</v>
      </c>
      <c r="P4115">
        <v>1478.93</v>
      </c>
      <c r="Q4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5">
        <v>2957.86</v>
      </c>
      <c r="S4115" t="s">
        <v>5</v>
      </c>
      <c r="T4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5" t="str">
        <f>VLOOKUP(ventas_starbucks_2025[[#This Row],[canal_compra]],cambio_canal_compra[#All],2,0)</f>
        <v>En tienda</v>
      </c>
      <c r="V4115" t="s">
        <v>16</v>
      </c>
      <c r="W4115" t="str">
        <f>VLOOKUP(ventas_starbucks_2025[[#This Row],[método_pago]],cambio_metodo_pago[#All],2,0)</f>
        <v>Tarjeta</v>
      </c>
      <c r="X4115" t="s">
        <v>7</v>
      </c>
      <c r="Y4115">
        <v>15</v>
      </c>
      <c r="Z4115" t="str">
        <f>VLOOKUP(ventas_starbucks_2025[[#This Row],[promoción_aplicada5]],promocion_cambiar[#All],2,0)</f>
        <v>Combo</v>
      </c>
      <c r="AA4115" t="s">
        <v>8</v>
      </c>
      <c r="AB4115" t="s">
        <v>18</v>
      </c>
      <c r="AC4115" t="s">
        <v>24</v>
      </c>
      <c r="AD4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15">
        <v>14.8</v>
      </c>
      <c r="AF4115">
        <v>2</v>
      </c>
      <c r="AG4115">
        <v>30</v>
      </c>
      <c r="AH4115">
        <v>28</v>
      </c>
    </row>
    <row r="4116" spans="1:34" x14ac:dyDescent="0.25">
      <c r="A4116" s="3" t="s">
        <v>4191</v>
      </c>
      <c r="B4116" s="1">
        <v>45672</v>
      </c>
      <c r="C4116" s="23">
        <f t="shared" si="320"/>
        <v>15</v>
      </c>
      <c r="D4116" s="23">
        <f t="shared" si="321"/>
        <v>3</v>
      </c>
      <c r="E4116" s="23" t="str">
        <f t="shared" si="322"/>
        <v>miércoles</v>
      </c>
      <c r="F4116" s="23">
        <f t="shared" si="323"/>
        <v>1</v>
      </c>
      <c r="G4116" s="23" t="str">
        <f t="shared" si="324"/>
        <v>enero</v>
      </c>
      <c r="H4116" s="2">
        <v>0.8618055555555556</v>
      </c>
      <c r="I4116" t="s">
        <v>57</v>
      </c>
      <c r="J4116" t="str">
        <f>VLOOKUP(ventas_starbucks_2025[[#This Row],[sucursal]],cambio_sucursal[#All],2,0)</f>
        <v>Sucursal Avda Colón</v>
      </c>
      <c r="K4116" t="s">
        <v>130</v>
      </c>
      <c r="L4116" t="s">
        <v>65</v>
      </c>
      <c r="M4116" t="s">
        <v>4</v>
      </c>
      <c r="N4116" t="str">
        <f>IFERROR(VLOOKUP(ventas_starbucks_2025[[#This Row],[tamaño_sucio]],cambio_tamaño[#All],2,0),"Tamaño único")</f>
        <v>Tamaño único</v>
      </c>
      <c r="O4116">
        <v>4</v>
      </c>
      <c r="P4116">
        <v>1783.29</v>
      </c>
      <c r="Q4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6">
        <v>7133.16</v>
      </c>
      <c r="S4116" t="s">
        <v>5</v>
      </c>
      <c r="T4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16" t="str">
        <f>VLOOKUP(ventas_starbucks_2025[[#This Row],[canal_compra]],cambio_canal_compra[#All],2,0)</f>
        <v>En tienda</v>
      </c>
      <c r="V4116" t="s">
        <v>40</v>
      </c>
      <c r="W4116" t="str">
        <f>VLOOKUP(ventas_starbucks_2025[[#This Row],[método_pago]],cambio_metodo_pago[#All],2,0)</f>
        <v>Efectivo</v>
      </c>
      <c r="X4116" t="s">
        <v>22</v>
      </c>
      <c r="Y4116">
        <v>0</v>
      </c>
      <c r="Z4116" t="str">
        <f>VLOOKUP(ventas_starbucks_2025[[#This Row],[promoción_aplicada5]],promocion_cambiar[#All],2,0)</f>
        <v>2x1</v>
      </c>
      <c r="AA4116" t="s">
        <v>51</v>
      </c>
      <c r="AB4116" t="s">
        <v>9</v>
      </c>
      <c r="AC4116" t="s">
        <v>10</v>
      </c>
      <c r="AD4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16">
        <v>9.6</v>
      </c>
      <c r="AF4116">
        <v>1</v>
      </c>
      <c r="AG4116">
        <v>22</v>
      </c>
      <c r="AH4116">
        <v>18</v>
      </c>
    </row>
    <row r="4117" spans="1:34" x14ac:dyDescent="0.25">
      <c r="A4117" s="3" t="s">
        <v>4192</v>
      </c>
      <c r="B4117" s="1">
        <v>45679</v>
      </c>
      <c r="C4117" s="23">
        <f t="shared" si="320"/>
        <v>22</v>
      </c>
      <c r="D4117" s="23">
        <f t="shared" si="321"/>
        <v>3</v>
      </c>
      <c r="E4117" s="23" t="str">
        <f t="shared" si="322"/>
        <v>miércoles</v>
      </c>
      <c r="F4117" s="23">
        <f t="shared" si="323"/>
        <v>1</v>
      </c>
      <c r="G4117" s="23" t="str">
        <f t="shared" si="324"/>
        <v>enero</v>
      </c>
      <c r="H4117" s="2">
        <v>0.4826388888888889</v>
      </c>
      <c r="I4117" t="s">
        <v>12</v>
      </c>
      <c r="J4117" t="str">
        <f>VLOOKUP(ventas_starbucks_2025[[#This Row],[sucursal]],cambio_sucursal[#All],2,0)</f>
        <v>Sucursal Córdoba Shopping</v>
      </c>
      <c r="K4117" t="s">
        <v>87</v>
      </c>
      <c r="L4117" t="s">
        <v>65</v>
      </c>
      <c r="M4117" t="s">
        <v>4</v>
      </c>
      <c r="N4117" t="str">
        <f>IFERROR(VLOOKUP(ventas_starbucks_2025[[#This Row],[tamaño_sucio]],cambio_tamaño[#All],2,0),"Tamaño único")</f>
        <v>Tamaño único</v>
      </c>
      <c r="O4117">
        <v>1</v>
      </c>
      <c r="P4117">
        <v>1944.85</v>
      </c>
      <c r="Q4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7">
        <v>1944.85</v>
      </c>
      <c r="S4117" t="s">
        <v>5</v>
      </c>
      <c r="T4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7" t="str">
        <f>VLOOKUP(ventas_starbucks_2025[[#This Row],[canal_compra]],cambio_canal_compra[#All],2,0)</f>
        <v>En tienda</v>
      </c>
      <c r="V4117" t="s">
        <v>6</v>
      </c>
      <c r="W4117" t="str">
        <f>VLOOKUP(ventas_starbucks_2025[[#This Row],[método_pago]],cambio_metodo_pago[#All],2,0)</f>
        <v>Aplicación móbil</v>
      </c>
      <c r="X4117" t="s">
        <v>22</v>
      </c>
      <c r="Y4117">
        <v>0</v>
      </c>
      <c r="Z4117" t="str">
        <f>VLOOKUP(ventas_starbucks_2025[[#This Row],[promoción_aplicada5]],promocion_cambiar[#All],2,0)</f>
        <v>2x1</v>
      </c>
      <c r="AA4117" t="s">
        <v>51</v>
      </c>
      <c r="AB4117" t="s">
        <v>32</v>
      </c>
      <c r="AC4117" t="s">
        <v>10</v>
      </c>
      <c r="AD4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17">
        <v>13.1</v>
      </c>
      <c r="AF4117">
        <v>5</v>
      </c>
      <c r="AG4117">
        <v>23</v>
      </c>
      <c r="AH4117">
        <v>22</v>
      </c>
    </row>
    <row r="4118" spans="1:34" x14ac:dyDescent="0.25">
      <c r="A4118" s="3" t="s">
        <v>4193</v>
      </c>
      <c r="B4118" s="1">
        <v>45660</v>
      </c>
      <c r="C4118" s="23">
        <f t="shared" si="320"/>
        <v>3</v>
      </c>
      <c r="D4118" s="23">
        <f t="shared" si="321"/>
        <v>5</v>
      </c>
      <c r="E4118" s="23" t="str">
        <f t="shared" si="322"/>
        <v>viernes</v>
      </c>
      <c r="F4118" s="23">
        <f t="shared" si="323"/>
        <v>1</v>
      </c>
      <c r="G4118" s="23" t="str">
        <f t="shared" si="324"/>
        <v>enero</v>
      </c>
      <c r="H4118" s="2">
        <v>0.54861111111111116</v>
      </c>
      <c r="I4118" t="s">
        <v>26</v>
      </c>
      <c r="J4118" t="str">
        <f>VLOOKUP(ventas_starbucks_2025[[#This Row],[sucursal]],cambio_sucursal[#All],2,0)</f>
        <v>Sucursal San Lorenzo 47</v>
      </c>
      <c r="K4118" t="s">
        <v>115</v>
      </c>
      <c r="L4118" t="s">
        <v>21</v>
      </c>
      <c r="M4118" t="s">
        <v>4</v>
      </c>
      <c r="N4118" t="str">
        <f>IFERROR(VLOOKUP(ventas_starbucks_2025[[#This Row],[tamaño_sucio]],cambio_tamaño[#All],2,0),"Tamaño único")</f>
        <v>Tamaño único</v>
      </c>
      <c r="O4118">
        <v>1</v>
      </c>
      <c r="P4118">
        <v>1154.94</v>
      </c>
      <c r="Q4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8">
        <v>1154.94</v>
      </c>
      <c r="S4118" t="s">
        <v>31</v>
      </c>
      <c r="T4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8" t="str">
        <f>VLOOKUP(ventas_starbucks_2025[[#This Row],[canal_compra]],cambio_canal_compra[#All],2,0)</f>
        <v>Entrega domicilio</v>
      </c>
      <c r="V4118" t="s">
        <v>6</v>
      </c>
      <c r="W4118" t="str">
        <f>VLOOKUP(ventas_starbucks_2025[[#This Row],[método_pago]],cambio_metodo_pago[#All],2,0)</f>
        <v>Aplicación móbil</v>
      </c>
      <c r="X4118" t="s">
        <v>7</v>
      </c>
      <c r="Y4118">
        <v>0</v>
      </c>
      <c r="Z4118" t="str">
        <f>VLOOKUP(ventas_starbucks_2025[[#This Row],[promoción_aplicada5]],promocion_cambiar[#All],2,0)</f>
        <v>Combo</v>
      </c>
      <c r="AA4118" t="s">
        <v>8</v>
      </c>
      <c r="AB4118" t="s">
        <v>32</v>
      </c>
      <c r="AC4118" t="s">
        <v>24</v>
      </c>
      <c r="AD4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18">
        <v>3.4</v>
      </c>
      <c r="AF4118">
        <v>5</v>
      </c>
      <c r="AG4118">
        <v>27</v>
      </c>
      <c r="AH4118">
        <v>26</v>
      </c>
    </row>
    <row r="4119" spans="1:34" x14ac:dyDescent="0.25">
      <c r="A4119" s="3" t="s">
        <v>4194</v>
      </c>
      <c r="B4119" s="1">
        <v>45706</v>
      </c>
      <c r="C4119" s="23">
        <f t="shared" si="320"/>
        <v>18</v>
      </c>
      <c r="D4119" s="23">
        <f t="shared" si="321"/>
        <v>2</v>
      </c>
      <c r="E4119" s="23" t="str">
        <f t="shared" si="322"/>
        <v>martes</v>
      </c>
      <c r="F4119" s="23">
        <f t="shared" si="323"/>
        <v>2</v>
      </c>
      <c r="G4119" s="23" t="str">
        <f t="shared" si="324"/>
        <v>febrero</v>
      </c>
      <c r="H4119" s="2">
        <v>0.80138888888888893</v>
      </c>
      <c r="I4119" t="s">
        <v>57</v>
      </c>
      <c r="J4119" t="str">
        <f>VLOOKUP(ventas_starbucks_2025[[#This Row],[sucursal]],cambio_sucursal[#All],2,0)</f>
        <v>Sucursal Avda Colón</v>
      </c>
      <c r="K4119" t="s">
        <v>101</v>
      </c>
      <c r="L4119" t="s">
        <v>3</v>
      </c>
      <c r="M4119" t="s">
        <v>4</v>
      </c>
      <c r="N4119" t="str">
        <f>IFERROR(VLOOKUP(ventas_starbucks_2025[[#This Row],[tamaño_sucio]],cambio_tamaño[#All],2,0),"Tamaño único")</f>
        <v>Tamaño único</v>
      </c>
      <c r="O4119">
        <v>4</v>
      </c>
      <c r="P4119">
        <v>3223.18</v>
      </c>
      <c r="Q4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119">
        <v>12892.72</v>
      </c>
      <c r="S4119" t="s">
        <v>15</v>
      </c>
      <c r="T4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19" t="str">
        <f>VLOOKUP(ventas_starbucks_2025[[#This Row],[canal_compra]],cambio_canal_compra[#All],2,0)</f>
        <v>Para llevar</v>
      </c>
      <c r="V4119" t="s">
        <v>16</v>
      </c>
      <c r="W4119" t="str">
        <f>VLOOKUP(ventas_starbucks_2025[[#This Row],[método_pago]],cambio_metodo_pago[#All],2,0)</f>
        <v>Tarjeta</v>
      </c>
      <c r="X4119" t="s">
        <v>22</v>
      </c>
      <c r="Y4119">
        <v>0</v>
      </c>
      <c r="Z4119" t="str">
        <f>VLOOKUP(ventas_starbucks_2025[[#This Row],[promoción_aplicada5]],promocion_cambiar[#All],2,0)</f>
        <v>Ninguna</v>
      </c>
      <c r="AA4119" t="s">
        <v>17</v>
      </c>
      <c r="AB4119" t="s">
        <v>9</v>
      </c>
      <c r="AC4119" t="s">
        <v>10</v>
      </c>
      <c r="AD4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19">
        <v>11.5</v>
      </c>
      <c r="AF4119">
        <v>4</v>
      </c>
      <c r="AG4119">
        <v>49</v>
      </c>
      <c r="AH4119">
        <v>45</v>
      </c>
    </row>
    <row r="4120" spans="1:34" x14ac:dyDescent="0.25">
      <c r="A4120" s="3" t="s">
        <v>4195</v>
      </c>
      <c r="B4120" s="1">
        <v>45702</v>
      </c>
      <c r="C4120" s="23">
        <f t="shared" si="320"/>
        <v>14</v>
      </c>
      <c r="D4120" s="23">
        <f t="shared" si="321"/>
        <v>5</v>
      </c>
      <c r="E4120" s="23" t="str">
        <f t="shared" si="322"/>
        <v>viernes</v>
      </c>
      <c r="F4120" s="23">
        <f t="shared" si="323"/>
        <v>2</v>
      </c>
      <c r="G4120" s="23" t="str">
        <f t="shared" si="324"/>
        <v>febrero</v>
      </c>
      <c r="H4120" s="2">
        <v>0.8256944444444444</v>
      </c>
      <c r="I4120" t="s">
        <v>26</v>
      </c>
      <c r="J4120" t="str">
        <f>VLOOKUP(ventas_starbucks_2025[[#This Row],[sucursal]],cambio_sucursal[#All],2,0)</f>
        <v>Sucursal San Lorenzo 47</v>
      </c>
      <c r="K4120" t="s">
        <v>130</v>
      </c>
      <c r="L4120" t="s">
        <v>65</v>
      </c>
      <c r="M4120" t="s">
        <v>4</v>
      </c>
      <c r="N4120" t="str">
        <f>IFERROR(VLOOKUP(ventas_starbucks_2025[[#This Row],[tamaño_sucio]],cambio_tamaño[#All],2,0),"Tamaño único")</f>
        <v>Tamaño único</v>
      </c>
      <c r="O4120">
        <v>3</v>
      </c>
      <c r="P4120">
        <v>1918.12</v>
      </c>
      <c r="Q4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0">
        <v>5754.36</v>
      </c>
      <c r="S4120" t="s">
        <v>5</v>
      </c>
      <c r="T4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0" t="str">
        <f>VLOOKUP(ventas_starbucks_2025[[#This Row],[canal_compra]],cambio_canal_compra[#All],2,0)</f>
        <v>En tienda</v>
      </c>
      <c r="V4120" t="s">
        <v>40</v>
      </c>
      <c r="W4120" t="str">
        <f>VLOOKUP(ventas_starbucks_2025[[#This Row],[método_pago]],cambio_metodo_pago[#All],2,0)</f>
        <v>Efectivo</v>
      </c>
      <c r="X4120" t="s">
        <v>22</v>
      </c>
      <c r="Y4120">
        <v>0</v>
      </c>
      <c r="Z4120" t="str">
        <f>VLOOKUP(ventas_starbucks_2025[[#This Row],[promoción_aplicada5]],promocion_cambiar[#All],2,0)</f>
        <v>Ninguna</v>
      </c>
      <c r="AA4120" t="s">
        <v>17</v>
      </c>
      <c r="AB4120" t="s">
        <v>23</v>
      </c>
      <c r="AC4120" t="s">
        <v>41</v>
      </c>
      <c r="AD4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20">
        <v>5.6</v>
      </c>
      <c r="AF4120">
        <v>3</v>
      </c>
      <c r="AG4120">
        <v>35</v>
      </c>
      <c r="AH4120">
        <v>32</v>
      </c>
    </row>
    <row r="4121" spans="1:34" x14ac:dyDescent="0.25">
      <c r="A4121" s="3" t="s">
        <v>4196</v>
      </c>
      <c r="B4121" s="1">
        <v>45691</v>
      </c>
      <c r="C4121" s="23">
        <f t="shared" si="320"/>
        <v>3</v>
      </c>
      <c r="D4121" s="23">
        <f t="shared" si="321"/>
        <v>1</v>
      </c>
      <c r="E4121" s="23" t="str">
        <f t="shared" si="322"/>
        <v>lunes</v>
      </c>
      <c r="F4121" s="23">
        <f t="shared" si="323"/>
        <v>2</v>
      </c>
      <c r="G4121" s="23" t="str">
        <f t="shared" si="324"/>
        <v>febrero</v>
      </c>
      <c r="H4121" s="2">
        <v>0.53611111111111109</v>
      </c>
      <c r="I4121" t="s">
        <v>12</v>
      </c>
      <c r="J4121" t="str">
        <f>VLOOKUP(ventas_starbucks_2025[[#This Row],[sucursal]],cambio_sucursal[#All],2,0)</f>
        <v>Sucursal Córdoba Shopping</v>
      </c>
      <c r="K4121" t="s">
        <v>175</v>
      </c>
      <c r="L4121" t="s">
        <v>70</v>
      </c>
      <c r="M4121" t="s">
        <v>62</v>
      </c>
      <c r="N4121" t="str">
        <f>IFERROR(VLOOKUP(ventas_starbucks_2025[[#This Row],[tamaño_sucio]],cambio_tamaño[#All],2,0),"Tamaño único")</f>
        <v>Extra-Grande</v>
      </c>
      <c r="O4121">
        <v>5</v>
      </c>
      <c r="P4121">
        <v>1830.31</v>
      </c>
      <c r="Q4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1">
        <v>9151.5499999999993</v>
      </c>
      <c r="S4121" t="s">
        <v>15</v>
      </c>
      <c r="T4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1" t="str">
        <f>VLOOKUP(ventas_starbucks_2025[[#This Row],[canal_compra]],cambio_canal_compra[#All],2,0)</f>
        <v>Para llevar</v>
      </c>
      <c r="V4121" t="s">
        <v>16</v>
      </c>
      <c r="W4121" t="str">
        <f>VLOOKUP(ventas_starbucks_2025[[#This Row],[método_pago]],cambio_metodo_pago[#All],2,0)</f>
        <v>Tarjeta</v>
      </c>
      <c r="X4121" t="s">
        <v>7</v>
      </c>
      <c r="Y4121">
        <v>15</v>
      </c>
      <c r="Z4121" t="str">
        <f>VLOOKUP(ventas_starbucks_2025[[#This Row],[promoción_aplicada5]],promocion_cambiar[#All],2,0)</f>
        <v>Combo</v>
      </c>
      <c r="AA4121" t="s">
        <v>8</v>
      </c>
      <c r="AB4121" t="s">
        <v>52</v>
      </c>
      <c r="AC4121" t="s">
        <v>24</v>
      </c>
      <c r="AD4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21">
        <v>13.5</v>
      </c>
      <c r="AF4121">
        <v>5</v>
      </c>
      <c r="AG4121">
        <v>24</v>
      </c>
      <c r="AH4121">
        <v>19</v>
      </c>
    </row>
    <row r="4122" spans="1:34" x14ac:dyDescent="0.25">
      <c r="A4122" s="3" t="s">
        <v>4197</v>
      </c>
      <c r="B4122" s="1">
        <v>45713</v>
      </c>
      <c r="C4122" s="23">
        <f t="shared" si="320"/>
        <v>25</v>
      </c>
      <c r="D4122" s="23">
        <f t="shared" si="321"/>
        <v>2</v>
      </c>
      <c r="E4122" s="23" t="str">
        <f t="shared" si="322"/>
        <v>martes</v>
      </c>
      <c r="F4122" s="23">
        <f t="shared" si="323"/>
        <v>2</v>
      </c>
      <c r="G4122" s="23" t="str">
        <f t="shared" si="324"/>
        <v>febrero</v>
      </c>
      <c r="H4122" s="2">
        <v>0.86111111111111116</v>
      </c>
      <c r="I4122" t="s">
        <v>12</v>
      </c>
      <c r="J4122" t="str">
        <f>VLOOKUP(ventas_starbucks_2025[[#This Row],[sucursal]],cambio_sucursal[#All],2,0)</f>
        <v>Sucursal Córdoba Shopping</v>
      </c>
      <c r="K4122" t="s">
        <v>58</v>
      </c>
      <c r="L4122" t="s">
        <v>39</v>
      </c>
      <c r="M4122" t="s">
        <v>4</v>
      </c>
      <c r="N4122" t="str">
        <f>IFERROR(VLOOKUP(ventas_starbucks_2025[[#This Row],[tamaño_sucio]],cambio_tamaño[#All],2,0),"Tamaño único")</f>
        <v>Tamaño único</v>
      </c>
      <c r="O4122">
        <v>3</v>
      </c>
      <c r="P4122">
        <v>1594.35</v>
      </c>
      <c r="Q4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2">
        <v>4783.05</v>
      </c>
      <c r="S4122" t="s">
        <v>15</v>
      </c>
      <c r="T4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22" t="str">
        <f>VLOOKUP(ventas_starbucks_2025[[#This Row],[canal_compra]],cambio_canal_compra[#All],2,0)</f>
        <v>Para llevar</v>
      </c>
      <c r="V4122" t="s">
        <v>16</v>
      </c>
      <c r="W4122" t="str">
        <f>VLOOKUP(ventas_starbucks_2025[[#This Row],[método_pago]],cambio_metodo_pago[#All],2,0)</f>
        <v>Tarjeta</v>
      </c>
      <c r="X4122" t="s">
        <v>22</v>
      </c>
      <c r="Y4122">
        <v>0</v>
      </c>
      <c r="Z4122" t="str">
        <f>VLOOKUP(ventas_starbucks_2025[[#This Row],[promoción_aplicada5]],promocion_cambiar[#All],2,0)</f>
        <v>Ninguna</v>
      </c>
      <c r="AA4122" t="s">
        <v>17</v>
      </c>
      <c r="AB4122" t="s">
        <v>32</v>
      </c>
      <c r="AC4122" t="s">
        <v>41</v>
      </c>
      <c r="AD4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22">
        <v>11.4</v>
      </c>
      <c r="AF4122">
        <v>2</v>
      </c>
      <c r="AG4122">
        <v>15</v>
      </c>
      <c r="AH4122">
        <v>12</v>
      </c>
    </row>
    <row r="4123" spans="1:34" x14ac:dyDescent="0.25">
      <c r="A4123" s="3" t="s">
        <v>4198</v>
      </c>
      <c r="B4123" s="1">
        <v>45757</v>
      </c>
      <c r="C4123" s="23">
        <f t="shared" si="320"/>
        <v>10</v>
      </c>
      <c r="D4123" s="23">
        <f t="shared" si="321"/>
        <v>4</v>
      </c>
      <c r="E4123" s="23" t="str">
        <f t="shared" si="322"/>
        <v>jueves</v>
      </c>
      <c r="F4123" s="23">
        <f t="shared" si="323"/>
        <v>4</v>
      </c>
      <c r="G4123" s="23" t="str">
        <f t="shared" si="324"/>
        <v>abril</v>
      </c>
      <c r="H4123" s="2">
        <v>0.46736111111111112</v>
      </c>
      <c r="I4123" t="s">
        <v>1</v>
      </c>
      <c r="J4123" t="str">
        <f>VLOOKUP(ventas_starbucks_2025[[#This Row],[sucursal]],cambio_sucursal[#All],2,0)</f>
        <v>Sucursal Nueva Córdoba</v>
      </c>
      <c r="K4123" t="s">
        <v>358</v>
      </c>
      <c r="L4123" t="s">
        <v>44</v>
      </c>
      <c r="M4123" t="s">
        <v>50</v>
      </c>
      <c r="N4123" t="str">
        <f>IFERROR(VLOOKUP(ventas_starbucks_2025[[#This Row],[tamaño_sucio]],cambio_tamaño[#All],2,0),"Tamaño único")</f>
        <v>Mediano</v>
      </c>
      <c r="O4123">
        <v>4</v>
      </c>
      <c r="P4123">
        <v>1294.0999999999999</v>
      </c>
      <c r="Q4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3">
        <v>5176.3999999999996</v>
      </c>
      <c r="S4123" t="s">
        <v>15</v>
      </c>
      <c r="T4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3" t="str">
        <f>VLOOKUP(ventas_starbucks_2025[[#This Row],[canal_compra]],cambio_canal_compra[#All],2,0)</f>
        <v>Para llevar</v>
      </c>
      <c r="V4123" t="s">
        <v>40</v>
      </c>
      <c r="W4123" t="str">
        <f>VLOOKUP(ventas_starbucks_2025[[#This Row],[método_pago]],cambio_metodo_pago[#All],2,0)</f>
        <v>Efectivo</v>
      </c>
      <c r="X4123" t="s">
        <v>22</v>
      </c>
      <c r="Y4123">
        <v>0</v>
      </c>
      <c r="Z4123" t="str">
        <f>VLOOKUP(ventas_starbucks_2025[[#This Row],[promoción_aplicada5]],promocion_cambiar[#All],2,0)</f>
        <v>Combo</v>
      </c>
      <c r="AA4123" t="s">
        <v>8</v>
      </c>
      <c r="AB4123" t="s">
        <v>18</v>
      </c>
      <c r="AC4123" t="s">
        <v>41</v>
      </c>
      <c r="AD4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23">
        <v>11.6</v>
      </c>
      <c r="AF4123">
        <v>1</v>
      </c>
      <c r="AG4123">
        <v>31</v>
      </c>
      <c r="AH4123">
        <v>27</v>
      </c>
    </row>
    <row r="4124" spans="1:34" x14ac:dyDescent="0.25">
      <c r="A4124" s="3" t="s">
        <v>4199</v>
      </c>
      <c r="B4124" s="1">
        <v>45731</v>
      </c>
      <c r="C4124" s="23">
        <f t="shared" si="320"/>
        <v>15</v>
      </c>
      <c r="D4124" s="23">
        <f t="shared" si="321"/>
        <v>6</v>
      </c>
      <c r="E4124" s="23" t="str">
        <f t="shared" si="322"/>
        <v>sábado</v>
      </c>
      <c r="F4124" s="23">
        <f t="shared" si="323"/>
        <v>3</v>
      </c>
      <c r="G4124" s="23" t="str">
        <f t="shared" si="324"/>
        <v>marzo</v>
      </c>
      <c r="H4124" s="2">
        <v>0.82013888888888886</v>
      </c>
      <c r="I4124" t="s">
        <v>57</v>
      </c>
      <c r="J4124" t="str">
        <f>VLOOKUP(ventas_starbucks_2025[[#This Row],[sucursal]],cambio_sucursal[#All],2,0)</f>
        <v>Sucursal Avda Colón</v>
      </c>
      <c r="K4124" t="s">
        <v>20</v>
      </c>
      <c r="L4124" t="s">
        <v>21</v>
      </c>
      <c r="M4124" t="s">
        <v>4</v>
      </c>
      <c r="N4124" t="str">
        <f>IFERROR(VLOOKUP(ventas_starbucks_2025[[#This Row],[tamaño_sucio]],cambio_tamaño[#All],2,0),"Tamaño único")</f>
        <v>Tamaño único</v>
      </c>
      <c r="O4124">
        <v>2</v>
      </c>
      <c r="P4124">
        <v>1223.7</v>
      </c>
      <c r="Q4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4">
        <v>2447.4</v>
      </c>
      <c r="S4124" t="s">
        <v>31</v>
      </c>
      <c r="T4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24" t="str">
        <f>VLOOKUP(ventas_starbucks_2025[[#This Row],[canal_compra]],cambio_canal_compra[#All],2,0)</f>
        <v>Entrega domicilio</v>
      </c>
      <c r="V4124" t="s">
        <v>6</v>
      </c>
      <c r="W4124" t="str">
        <f>VLOOKUP(ventas_starbucks_2025[[#This Row],[método_pago]],cambio_metodo_pago[#All],2,0)</f>
        <v>Aplicación móbil</v>
      </c>
      <c r="X4124" t="s">
        <v>7</v>
      </c>
      <c r="Y4124">
        <v>15</v>
      </c>
      <c r="Z4124" t="str">
        <f>VLOOKUP(ventas_starbucks_2025[[#This Row],[promoción_aplicada5]],promocion_cambiar[#All],2,0)</f>
        <v>Hora Feliz</v>
      </c>
      <c r="AA4124" t="s">
        <v>36</v>
      </c>
      <c r="AB4124" t="s">
        <v>32</v>
      </c>
      <c r="AC4124" t="s">
        <v>10</v>
      </c>
      <c r="AD4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24">
        <v>13.7</v>
      </c>
      <c r="AF4124">
        <v>1</v>
      </c>
      <c r="AG4124">
        <v>24</v>
      </c>
      <c r="AH4124">
        <v>22</v>
      </c>
    </row>
    <row r="4125" spans="1:34" x14ac:dyDescent="0.25">
      <c r="A4125" s="3" t="s">
        <v>4200</v>
      </c>
      <c r="B4125" s="1">
        <v>45688</v>
      </c>
      <c r="C4125" s="23">
        <f t="shared" si="320"/>
        <v>31</v>
      </c>
      <c r="D4125" s="23">
        <f t="shared" si="321"/>
        <v>5</v>
      </c>
      <c r="E4125" s="23" t="str">
        <f t="shared" si="322"/>
        <v>viernes</v>
      </c>
      <c r="F4125" s="23">
        <f t="shared" si="323"/>
        <v>1</v>
      </c>
      <c r="G4125" s="23" t="str">
        <f t="shared" si="324"/>
        <v>enero</v>
      </c>
      <c r="H4125" s="2">
        <v>0.2951388888888889</v>
      </c>
      <c r="I4125" t="s">
        <v>57</v>
      </c>
      <c r="J4125" t="str">
        <f>VLOOKUP(ventas_starbucks_2025[[#This Row],[sucursal]],cambio_sucursal[#All],2,0)</f>
        <v>Sucursal Avda Colón</v>
      </c>
      <c r="K4125" t="s">
        <v>34</v>
      </c>
      <c r="L4125" t="s">
        <v>35</v>
      </c>
      <c r="M4125" t="s">
        <v>4</v>
      </c>
      <c r="N4125" t="str">
        <f>IFERROR(VLOOKUP(ventas_starbucks_2025[[#This Row],[tamaño_sucio]],cambio_tamaño[#All],2,0),"Tamaño único")</f>
        <v>Tamaño único</v>
      </c>
      <c r="O4125">
        <v>4</v>
      </c>
      <c r="P4125">
        <v>1125.32</v>
      </c>
      <c r="Q4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5">
        <v>4501.28</v>
      </c>
      <c r="S4125" t="s">
        <v>5</v>
      </c>
      <c r="T4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25" t="str">
        <f>VLOOKUP(ventas_starbucks_2025[[#This Row],[canal_compra]],cambio_canal_compra[#All],2,0)</f>
        <v>En tienda</v>
      </c>
      <c r="V4125" t="s">
        <v>6</v>
      </c>
      <c r="W4125" t="str">
        <f>VLOOKUP(ventas_starbucks_2025[[#This Row],[método_pago]],cambio_metodo_pago[#All],2,0)</f>
        <v>Aplicación móbil</v>
      </c>
      <c r="X4125" t="s">
        <v>22</v>
      </c>
      <c r="Y4125">
        <v>0</v>
      </c>
      <c r="Z4125" t="str">
        <f>VLOOKUP(ventas_starbucks_2025[[#This Row],[promoción_aplicada5]],promocion_cambiar[#All],2,0)</f>
        <v>Ninguna</v>
      </c>
      <c r="AA4125" t="s">
        <v>17</v>
      </c>
      <c r="AB4125" t="s">
        <v>32</v>
      </c>
      <c r="AC4125" t="s">
        <v>10</v>
      </c>
      <c r="AD4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25">
        <v>6.7</v>
      </c>
      <c r="AF4125">
        <v>2</v>
      </c>
      <c r="AG4125">
        <v>32</v>
      </c>
      <c r="AH4125">
        <v>28</v>
      </c>
    </row>
    <row r="4126" spans="1:34" x14ac:dyDescent="0.25">
      <c r="A4126" s="3" t="s">
        <v>4201</v>
      </c>
      <c r="B4126" s="1">
        <v>45727</v>
      </c>
      <c r="C4126" s="23">
        <f t="shared" si="320"/>
        <v>11</v>
      </c>
      <c r="D4126" s="23">
        <f t="shared" si="321"/>
        <v>2</v>
      </c>
      <c r="E4126" s="1" t="str">
        <f t="shared" si="322"/>
        <v>martes</v>
      </c>
      <c r="F4126" s="23">
        <f t="shared" si="323"/>
        <v>3</v>
      </c>
      <c r="G4126" s="1" t="str">
        <f t="shared" si="324"/>
        <v>marzo</v>
      </c>
      <c r="H4126" s="2">
        <v>0.36041666666666666</v>
      </c>
      <c r="I4126" t="s">
        <v>57</v>
      </c>
      <c r="J4126" t="str">
        <f>VLOOKUP(ventas_starbucks_2025[[#This Row],[sucursal]],cambio_sucursal[#All],2,0)</f>
        <v>Sucursal Avda Colón</v>
      </c>
      <c r="K4126" t="s">
        <v>2</v>
      </c>
      <c r="L4126" t="s">
        <v>3</v>
      </c>
      <c r="M4126" t="s">
        <v>4</v>
      </c>
      <c r="N4126" t="str">
        <f>IFERROR(VLOOKUP(ventas_starbucks_2025[[#This Row],[tamaño_sucio]],cambio_tamaño[#All],2,0),"Tamaño único")</f>
        <v>Tamaño único</v>
      </c>
      <c r="O4126">
        <v>2</v>
      </c>
      <c r="P4126">
        <v>2823.29</v>
      </c>
      <c r="Q4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26">
        <v>5646.58</v>
      </c>
      <c r="S4126" t="s">
        <v>15</v>
      </c>
      <c r="T4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6" t="str">
        <f>VLOOKUP(ventas_starbucks_2025[[#This Row],[canal_compra]],cambio_canal_compra[#All],2,0)</f>
        <v>Para llevar</v>
      </c>
      <c r="V4126" t="s">
        <v>16</v>
      </c>
      <c r="W4126" t="str">
        <f>VLOOKUP(ventas_starbucks_2025[[#This Row],[método_pago]],cambio_metodo_pago[#All],2,0)</f>
        <v>Tarjeta</v>
      </c>
      <c r="X4126" t="s">
        <v>22</v>
      </c>
      <c r="Y4126">
        <v>0</v>
      </c>
      <c r="Z4126" t="str">
        <f>VLOOKUP(ventas_starbucks_2025[[#This Row],[promoción_aplicada5]],promocion_cambiar[#All],2,0)</f>
        <v>Ninguna</v>
      </c>
      <c r="AA4126" t="s">
        <v>17</v>
      </c>
      <c r="AB4126" t="s">
        <v>29</v>
      </c>
      <c r="AC4126" t="s">
        <v>10</v>
      </c>
      <c r="AD4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26">
        <v>4.5999999999999996</v>
      </c>
      <c r="AF4126">
        <v>4</v>
      </c>
      <c r="AG4126">
        <v>50</v>
      </c>
      <c r="AH4126">
        <v>48</v>
      </c>
    </row>
    <row r="4127" spans="1:34" x14ac:dyDescent="0.25">
      <c r="A4127" s="3" t="s">
        <v>4202</v>
      </c>
      <c r="B4127" s="1">
        <v>45696</v>
      </c>
      <c r="C4127" s="23">
        <f t="shared" si="320"/>
        <v>8</v>
      </c>
      <c r="D4127" s="23">
        <f t="shared" si="321"/>
        <v>6</v>
      </c>
      <c r="E4127" s="23" t="str">
        <f t="shared" si="322"/>
        <v>sábado</v>
      </c>
      <c r="F4127" s="23">
        <f t="shared" si="323"/>
        <v>2</v>
      </c>
      <c r="G4127" s="23" t="str">
        <f t="shared" si="324"/>
        <v>febrero</v>
      </c>
      <c r="H4127" s="2">
        <v>0.87013888888888891</v>
      </c>
      <c r="I4127" t="s">
        <v>57</v>
      </c>
      <c r="J4127" t="str">
        <f>VLOOKUP(ventas_starbucks_2025[[#This Row],[sucursal]],cambio_sucursal[#All],2,0)</f>
        <v>Sucursal Avda Colón</v>
      </c>
      <c r="K4127" t="s">
        <v>43</v>
      </c>
      <c r="L4127" t="s">
        <v>44</v>
      </c>
      <c r="M4127" t="s">
        <v>62</v>
      </c>
      <c r="N4127" t="str">
        <f>IFERROR(VLOOKUP(ventas_starbucks_2025[[#This Row],[tamaño_sucio]],cambio_tamaño[#All],2,0),"Tamaño único")</f>
        <v>Extra-Grande</v>
      </c>
      <c r="O4127">
        <v>4</v>
      </c>
      <c r="P4127">
        <v>1416.24</v>
      </c>
      <c r="Q4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7">
        <v>5664.96</v>
      </c>
      <c r="S4127" t="s">
        <v>15</v>
      </c>
      <c r="T4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7" t="str">
        <f>VLOOKUP(ventas_starbucks_2025[[#This Row],[canal_compra]],cambio_canal_compra[#All],2,0)</f>
        <v>Para llevar</v>
      </c>
      <c r="V4127" t="s">
        <v>40</v>
      </c>
      <c r="W4127" t="str">
        <f>VLOOKUP(ventas_starbucks_2025[[#This Row],[método_pago]],cambio_metodo_pago[#All],2,0)</f>
        <v>Efectivo</v>
      </c>
      <c r="X4127" t="s">
        <v>22</v>
      </c>
      <c r="Y4127">
        <v>0</v>
      </c>
      <c r="Z4127" t="str">
        <f>VLOOKUP(ventas_starbucks_2025[[#This Row],[promoción_aplicada5]],promocion_cambiar[#All],2,0)</f>
        <v>Combo</v>
      </c>
      <c r="AA4127" t="s">
        <v>8</v>
      </c>
      <c r="AB4127" t="s">
        <v>29</v>
      </c>
      <c r="AC4127" t="s">
        <v>41</v>
      </c>
      <c r="AD4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27">
        <v>4.2</v>
      </c>
      <c r="AF4127">
        <v>3</v>
      </c>
      <c r="AG4127">
        <v>25</v>
      </c>
      <c r="AH4127">
        <v>21</v>
      </c>
    </row>
    <row r="4128" spans="1:34" x14ac:dyDescent="0.25">
      <c r="A4128" s="3" t="s">
        <v>4203</v>
      </c>
      <c r="B4128" s="1">
        <v>45709</v>
      </c>
      <c r="C4128" s="23">
        <f t="shared" si="320"/>
        <v>21</v>
      </c>
      <c r="D4128" s="23">
        <f t="shared" si="321"/>
        <v>5</v>
      </c>
      <c r="E4128" s="1" t="str">
        <f t="shared" si="322"/>
        <v>viernes</v>
      </c>
      <c r="F4128" s="23">
        <f t="shared" si="323"/>
        <v>2</v>
      </c>
      <c r="G4128" s="1" t="str">
        <f t="shared" si="324"/>
        <v>febrero</v>
      </c>
      <c r="H4128" s="2">
        <v>0.75694444444444442</v>
      </c>
      <c r="I4128" t="s">
        <v>12</v>
      </c>
      <c r="J4128" t="str">
        <f>VLOOKUP(ventas_starbucks_2025[[#This Row],[sucursal]],cambio_sucursal[#All],2,0)</f>
        <v>Sucursal Córdoba Shopping</v>
      </c>
      <c r="K4128" t="s">
        <v>2</v>
      </c>
      <c r="L4128" t="s">
        <v>3</v>
      </c>
      <c r="M4128" t="s">
        <v>4</v>
      </c>
      <c r="N4128" t="str">
        <f>IFERROR(VLOOKUP(ventas_starbucks_2025[[#This Row],[tamaño_sucio]],cambio_tamaño[#All],2,0),"Tamaño único")</f>
        <v>Tamaño único</v>
      </c>
      <c r="O4128">
        <v>2</v>
      </c>
      <c r="P4128">
        <v>2847.32</v>
      </c>
      <c r="Q4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28">
        <v>5694.64</v>
      </c>
      <c r="S4128" t="s">
        <v>15</v>
      </c>
      <c r="T4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8" t="str">
        <f>VLOOKUP(ventas_starbucks_2025[[#This Row],[canal_compra]],cambio_canal_compra[#All],2,0)</f>
        <v>Para llevar</v>
      </c>
      <c r="V4128" t="s">
        <v>40</v>
      </c>
      <c r="W4128" t="str">
        <f>VLOOKUP(ventas_starbucks_2025[[#This Row],[método_pago]],cambio_metodo_pago[#All],2,0)</f>
        <v>Efectivo</v>
      </c>
      <c r="X4128" t="s">
        <v>7</v>
      </c>
      <c r="Y4128">
        <v>15</v>
      </c>
      <c r="Z4128" t="str">
        <f>VLOOKUP(ventas_starbucks_2025[[#This Row],[promoción_aplicada5]],promocion_cambiar[#All],2,0)</f>
        <v>Combo</v>
      </c>
      <c r="AA4128" t="s">
        <v>8</v>
      </c>
      <c r="AB4128" t="s">
        <v>52</v>
      </c>
      <c r="AC4128" t="s">
        <v>41</v>
      </c>
      <c r="AD4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28">
        <v>7.9</v>
      </c>
      <c r="AF4128">
        <v>3</v>
      </c>
      <c r="AG4128">
        <v>15</v>
      </c>
      <c r="AH4128">
        <v>13</v>
      </c>
    </row>
    <row r="4129" spans="1:34" x14ac:dyDescent="0.25">
      <c r="A4129" s="3" t="s">
        <v>4204</v>
      </c>
      <c r="B4129" s="1">
        <v>45739</v>
      </c>
      <c r="C4129" s="23">
        <f t="shared" si="320"/>
        <v>23</v>
      </c>
      <c r="D4129" s="23">
        <f t="shared" si="321"/>
        <v>7</v>
      </c>
      <c r="E4129" s="23" t="str">
        <f t="shared" si="322"/>
        <v>domingo</v>
      </c>
      <c r="F4129" s="23">
        <f t="shared" si="323"/>
        <v>3</v>
      </c>
      <c r="G4129" s="23" t="str">
        <f t="shared" si="324"/>
        <v>marzo</v>
      </c>
      <c r="H4129" s="2">
        <v>0.30763888888888891</v>
      </c>
      <c r="I4129" t="s">
        <v>26</v>
      </c>
      <c r="J4129" t="str">
        <f>VLOOKUP(ventas_starbucks_2025[[#This Row],[sucursal]],cambio_sucursal[#All],2,0)</f>
        <v>Sucursal San Lorenzo 47</v>
      </c>
      <c r="K4129" t="s">
        <v>69</v>
      </c>
      <c r="L4129" t="s">
        <v>70</v>
      </c>
      <c r="M4129" t="s">
        <v>45</v>
      </c>
      <c r="N4129" t="str">
        <f>IFERROR(VLOOKUP(ventas_starbucks_2025[[#This Row],[tamaño_sucio]],cambio_tamaño[#All],2,0),"Tamaño único")</f>
        <v>Grande</v>
      </c>
      <c r="O4129">
        <v>1</v>
      </c>
      <c r="P4129">
        <v>1316.28</v>
      </c>
      <c r="Q4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9">
        <v>1316.28</v>
      </c>
      <c r="S4129" t="s">
        <v>15</v>
      </c>
      <c r="T4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29" t="str">
        <f>VLOOKUP(ventas_starbucks_2025[[#This Row],[canal_compra]],cambio_canal_compra[#All],2,0)</f>
        <v>Para llevar</v>
      </c>
      <c r="V4129" t="s">
        <v>6</v>
      </c>
      <c r="W4129" t="str">
        <f>VLOOKUP(ventas_starbucks_2025[[#This Row],[método_pago]],cambio_metodo_pago[#All],2,0)</f>
        <v>Aplicación móbil</v>
      </c>
      <c r="X4129" t="s">
        <v>22</v>
      </c>
      <c r="Y4129">
        <v>0</v>
      </c>
      <c r="Z4129" t="str">
        <f>VLOOKUP(ventas_starbucks_2025[[#This Row],[promoción_aplicada5]],promocion_cambiar[#All],2,0)</f>
        <v>Combo</v>
      </c>
      <c r="AA4129" t="s">
        <v>8</v>
      </c>
      <c r="AB4129" t="s">
        <v>23</v>
      </c>
      <c r="AC4129" t="s">
        <v>41</v>
      </c>
      <c r="AD4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29">
        <v>12.4</v>
      </c>
      <c r="AF4129">
        <v>1</v>
      </c>
      <c r="AG4129">
        <v>14</v>
      </c>
      <c r="AH4129">
        <v>13</v>
      </c>
    </row>
    <row r="4130" spans="1:34" x14ac:dyDescent="0.25">
      <c r="A4130" s="3" t="s">
        <v>4205</v>
      </c>
      <c r="B4130" s="1">
        <v>45663</v>
      </c>
      <c r="C4130" s="23">
        <f t="shared" si="320"/>
        <v>6</v>
      </c>
      <c r="D4130" s="23">
        <f t="shared" si="321"/>
        <v>1</v>
      </c>
      <c r="E4130" s="1" t="str">
        <f t="shared" si="322"/>
        <v>lunes</v>
      </c>
      <c r="F4130" s="23">
        <f t="shared" si="323"/>
        <v>1</v>
      </c>
      <c r="G4130" s="1" t="str">
        <f t="shared" si="324"/>
        <v>enero</v>
      </c>
      <c r="H4130" s="2">
        <v>0.67986111111111114</v>
      </c>
      <c r="I4130" t="s">
        <v>57</v>
      </c>
      <c r="J4130" t="str">
        <f>VLOOKUP(ventas_starbucks_2025[[#This Row],[sucursal]],cambio_sucursal[#All],2,0)</f>
        <v>Sucursal Avda Colón</v>
      </c>
      <c r="K4130" t="s">
        <v>115</v>
      </c>
      <c r="L4130" t="s">
        <v>21</v>
      </c>
      <c r="M4130" t="s">
        <v>4</v>
      </c>
      <c r="N4130" t="str">
        <f>IFERROR(VLOOKUP(ventas_starbucks_2025[[#This Row],[tamaño_sucio]],cambio_tamaño[#All],2,0),"Tamaño único")</f>
        <v>Tamaño único</v>
      </c>
      <c r="O4130">
        <v>3</v>
      </c>
      <c r="P4130">
        <v>705.13</v>
      </c>
      <c r="Q4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30">
        <v>2115.39</v>
      </c>
      <c r="S4130" t="s">
        <v>31</v>
      </c>
      <c r="T4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0" t="str">
        <f>VLOOKUP(ventas_starbucks_2025[[#This Row],[canal_compra]],cambio_canal_compra[#All],2,0)</f>
        <v>Entrega domicilio</v>
      </c>
      <c r="V4130" t="s">
        <v>6</v>
      </c>
      <c r="W4130" t="str">
        <f>VLOOKUP(ventas_starbucks_2025[[#This Row],[método_pago]],cambio_metodo_pago[#All],2,0)</f>
        <v>Aplicación móbil</v>
      </c>
      <c r="X4130" t="s">
        <v>22</v>
      </c>
      <c r="Y4130">
        <v>0</v>
      </c>
      <c r="Z4130" t="str">
        <f>VLOOKUP(ventas_starbucks_2025[[#This Row],[promoción_aplicada5]],promocion_cambiar[#All],2,0)</f>
        <v>Combo</v>
      </c>
      <c r="AA4130" t="s">
        <v>8</v>
      </c>
      <c r="AB4130" t="s">
        <v>18</v>
      </c>
      <c r="AC4130" t="s">
        <v>24</v>
      </c>
      <c r="AD4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30">
        <v>8.6</v>
      </c>
      <c r="AF4130">
        <v>3</v>
      </c>
      <c r="AG4130">
        <v>33</v>
      </c>
      <c r="AH4130">
        <v>30</v>
      </c>
    </row>
    <row r="4131" spans="1:34" x14ac:dyDescent="0.25">
      <c r="A4131" s="3" t="s">
        <v>4206</v>
      </c>
      <c r="B4131" s="1">
        <v>45735</v>
      </c>
      <c r="C4131" s="23">
        <f t="shared" si="320"/>
        <v>19</v>
      </c>
      <c r="D4131" s="23">
        <f t="shared" si="321"/>
        <v>3</v>
      </c>
      <c r="E4131" s="23" t="str">
        <f t="shared" si="322"/>
        <v>miércoles</v>
      </c>
      <c r="F4131" s="23">
        <f t="shared" si="323"/>
        <v>3</v>
      </c>
      <c r="G4131" s="23" t="str">
        <f t="shared" si="324"/>
        <v>marzo</v>
      </c>
      <c r="H4131" s="2">
        <v>0.50069444444444444</v>
      </c>
      <c r="I4131" t="s">
        <v>1</v>
      </c>
      <c r="J4131" t="str">
        <f>VLOOKUP(ventas_starbucks_2025[[#This Row],[sucursal]],cambio_sucursal[#All],2,0)</f>
        <v>Sucursal Nueva Córdoba</v>
      </c>
      <c r="K4131" t="s">
        <v>13</v>
      </c>
      <c r="L4131" t="s">
        <v>14</v>
      </c>
      <c r="M4131" t="s">
        <v>4</v>
      </c>
      <c r="N4131" t="str">
        <f>IFERROR(VLOOKUP(ventas_starbucks_2025[[#This Row],[tamaño_sucio]],cambio_tamaño[#All],2,0),"Tamaño único")</f>
        <v>Tamaño único</v>
      </c>
      <c r="O4131">
        <v>1</v>
      </c>
      <c r="P4131">
        <v>2189.96</v>
      </c>
      <c r="Q4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31">
        <v>2189.96</v>
      </c>
      <c r="S4131" t="s">
        <v>31</v>
      </c>
      <c r="T4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1" t="str">
        <f>VLOOKUP(ventas_starbucks_2025[[#This Row],[canal_compra]],cambio_canal_compra[#All],2,0)</f>
        <v>Entrega domicilio</v>
      </c>
      <c r="V4131" t="s">
        <v>40</v>
      </c>
      <c r="W4131" t="str">
        <f>VLOOKUP(ventas_starbucks_2025[[#This Row],[método_pago]],cambio_metodo_pago[#All],2,0)</f>
        <v>Efectivo</v>
      </c>
      <c r="X4131" t="s">
        <v>22</v>
      </c>
      <c r="Y4131">
        <v>0</v>
      </c>
      <c r="Z4131" t="str">
        <f>VLOOKUP(ventas_starbucks_2025[[#This Row],[promoción_aplicada5]],promocion_cambiar[#All],2,0)</f>
        <v>2x1</v>
      </c>
      <c r="AA4131" t="s">
        <v>51</v>
      </c>
      <c r="AB4131" t="s">
        <v>29</v>
      </c>
      <c r="AC4131" t="s">
        <v>10</v>
      </c>
      <c r="AD4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31">
        <v>6.3</v>
      </c>
      <c r="AF4131">
        <v>4</v>
      </c>
      <c r="AG4131">
        <v>40</v>
      </c>
      <c r="AH4131">
        <v>39</v>
      </c>
    </row>
    <row r="4132" spans="1:34" x14ac:dyDescent="0.25">
      <c r="A4132" s="3" t="s">
        <v>4207</v>
      </c>
      <c r="B4132" s="1">
        <v>45661</v>
      </c>
      <c r="C4132" s="23">
        <f t="shared" si="320"/>
        <v>4</v>
      </c>
      <c r="D4132" s="23">
        <f t="shared" si="321"/>
        <v>6</v>
      </c>
      <c r="E4132" s="23" t="str">
        <f t="shared" si="322"/>
        <v>sábado</v>
      </c>
      <c r="F4132" s="23">
        <f t="shared" si="323"/>
        <v>1</v>
      </c>
      <c r="G4132" s="23" t="str">
        <f t="shared" si="324"/>
        <v>enero</v>
      </c>
      <c r="H4132" s="2">
        <v>0.83819444444444446</v>
      </c>
      <c r="I4132" t="s">
        <v>26</v>
      </c>
      <c r="J4132" t="str">
        <f>VLOOKUP(ventas_starbucks_2025[[#This Row],[sucursal]],cambio_sucursal[#All],2,0)</f>
        <v>Sucursal San Lorenzo 47</v>
      </c>
      <c r="K4132" t="s">
        <v>13</v>
      </c>
      <c r="L4132" t="s">
        <v>14</v>
      </c>
      <c r="M4132" t="s">
        <v>4</v>
      </c>
      <c r="N4132" t="str">
        <f>IFERROR(VLOOKUP(ventas_starbucks_2025[[#This Row],[tamaño_sucio]],cambio_tamaño[#All],2,0),"Tamaño único")</f>
        <v>Tamaño único</v>
      </c>
      <c r="O4132">
        <v>4</v>
      </c>
      <c r="P4132">
        <v>1633.58</v>
      </c>
      <c r="Q4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2">
        <v>6534.32</v>
      </c>
      <c r="S4132" t="s">
        <v>15</v>
      </c>
      <c r="T4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32" t="str">
        <f>VLOOKUP(ventas_starbucks_2025[[#This Row],[canal_compra]],cambio_canal_compra[#All],2,0)</f>
        <v>Para llevar</v>
      </c>
      <c r="V4132" t="s">
        <v>40</v>
      </c>
      <c r="W4132" t="str">
        <f>VLOOKUP(ventas_starbucks_2025[[#This Row],[método_pago]],cambio_metodo_pago[#All],2,0)</f>
        <v>Efectivo</v>
      </c>
      <c r="X4132" t="s">
        <v>7</v>
      </c>
      <c r="Y4132">
        <v>0</v>
      </c>
      <c r="Z4132" t="str">
        <f>VLOOKUP(ventas_starbucks_2025[[#This Row],[promoción_aplicada5]],promocion_cambiar[#All],2,0)</f>
        <v>Ninguna</v>
      </c>
      <c r="AA4132" t="s">
        <v>17</v>
      </c>
      <c r="AB4132" t="s">
        <v>29</v>
      </c>
      <c r="AC4132" t="s">
        <v>10</v>
      </c>
      <c r="AD4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32">
        <v>2.6</v>
      </c>
      <c r="AF4132">
        <v>1</v>
      </c>
      <c r="AG4132">
        <v>17</v>
      </c>
      <c r="AH4132">
        <v>13</v>
      </c>
    </row>
    <row r="4133" spans="1:34" x14ac:dyDescent="0.25">
      <c r="A4133" s="3" t="s">
        <v>4208</v>
      </c>
      <c r="B4133" s="1">
        <v>45661</v>
      </c>
      <c r="C4133" s="23">
        <f t="shared" si="320"/>
        <v>4</v>
      </c>
      <c r="D4133" s="23">
        <f t="shared" si="321"/>
        <v>6</v>
      </c>
      <c r="E4133" s="23" t="str">
        <f t="shared" si="322"/>
        <v>sábado</v>
      </c>
      <c r="F4133" s="23">
        <f t="shared" si="323"/>
        <v>1</v>
      </c>
      <c r="G4133" s="23" t="str">
        <f t="shared" si="324"/>
        <v>enero</v>
      </c>
      <c r="H4133" s="2">
        <v>0.63680555555555551</v>
      </c>
      <c r="I4133" t="s">
        <v>57</v>
      </c>
      <c r="J4133" t="str">
        <f>VLOOKUP(ventas_starbucks_2025[[#This Row],[sucursal]],cambio_sucursal[#All],2,0)</f>
        <v>Sucursal Avda Colón</v>
      </c>
      <c r="K4133" t="s">
        <v>115</v>
      </c>
      <c r="L4133" t="s">
        <v>21</v>
      </c>
      <c r="M4133" t="s">
        <v>4</v>
      </c>
      <c r="N4133" t="str">
        <f>IFERROR(VLOOKUP(ventas_starbucks_2025[[#This Row],[tamaño_sucio]],cambio_tamaño[#All],2,0),"Tamaño único")</f>
        <v>Tamaño único</v>
      </c>
      <c r="O4133">
        <v>4</v>
      </c>
      <c r="P4133">
        <v>1108.56</v>
      </c>
      <c r="Q4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3">
        <v>4434.24</v>
      </c>
      <c r="S4133" t="s">
        <v>15</v>
      </c>
      <c r="T4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3" t="str">
        <f>VLOOKUP(ventas_starbucks_2025[[#This Row],[canal_compra]],cambio_canal_compra[#All],2,0)</f>
        <v>Para llevar</v>
      </c>
      <c r="V4133" t="s">
        <v>6</v>
      </c>
      <c r="W4133" t="str">
        <f>VLOOKUP(ventas_starbucks_2025[[#This Row],[método_pago]],cambio_metodo_pago[#All],2,0)</f>
        <v>Aplicación móbil</v>
      </c>
      <c r="X4133" t="s">
        <v>22</v>
      </c>
      <c r="Y4133">
        <v>0</v>
      </c>
      <c r="Z4133" t="str">
        <f>VLOOKUP(ventas_starbucks_2025[[#This Row],[promoción_aplicada5]],promocion_cambiar[#All],2,0)</f>
        <v>2x1</v>
      </c>
      <c r="AA4133" t="s">
        <v>51</v>
      </c>
      <c r="AB4133" t="s">
        <v>18</v>
      </c>
      <c r="AC4133" t="s">
        <v>10</v>
      </c>
      <c r="AD4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33">
        <v>4</v>
      </c>
      <c r="AF4133">
        <v>4</v>
      </c>
      <c r="AG4133">
        <v>27</v>
      </c>
      <c r="AH4133">
        <v>23</v>
      </c>
    </row>
    <row r="4134" spans="1:34" x14ac:dyDescent="0.25">
      <c r="A4134" s="3" t="s">
        <v>4209</v>
      </c>
      <c r="B4134" s="1">
        <v>45663</v>
      </c>
      <c r="C4134" s="23">
        <f t="shared" si="320"/>
        <v>6</v>
      </c>
      <c r="D4134" s="23">
        <f t="shared" si="321"/>
        <v>1</v>
      </c>
      <c r="E4134" s="23" t="str">
        <f t="shared" si="322"/>
        <v>lunes</v>
      </c>
      <c r="F4134" s="23">
        <f t="shared" si="323"/>
        <v>1</v>
      </c>
      <c r="G4134" s="23" t="str">
        <f t="shared" si="324"/>
        <v>enero</v>
      </c>
      <c r="H4134" s="2">
        <v>0.77361111111111114</v>
      </c>
      <c r="I4134" t="s">
        <v>57</v>
      </c>
      <c r="J4134" t="str">
        <f>VLOOKUP(ventas_starbucks_2025[[#This Row],[sucursal]],cambio_sucursal[#All],2,0)</f>
        <v>Sucursal Avda Colón</v>
      </c>
      <c r="K4134" t="s">
        <v>209</v>
      </c>
      <c r="L4134" t="s">
        <v>44</v>
      </c>
      <c r="M4134" t="s">
        <v>50</v>
      </c>
      <c r="N4134" t="str">
        <f>IFERROR(VLOOKUP(ventas_starbucks_2025[[#This Row],[tamaño_sucio]],cambio_tamaño[#All],2,0),"Tamaño único")</f>
        <v>Mediano</v>
      </c>
      <c r="O4134">
        <v>3</v>
      </c>
      <c r="P4134">
        <v>1334.41</v>
      </c>
      <c r="Q4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4">
        <v>4003.23</v>
      </c>
      <c r="S4134" t="s">
        <v>5</v>
      </c>
      <c r="T4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4" t="str">
        <f>VLOOKUP(ventas_starbucks_2025[[#This Row],[canal_compra]],cambio_canal_compra[#All],2,0)</f>
        <v>En tienda</v>
      </c>
      <c r="V4134" t="s">
        <v>16</v>
      </c>
      <c r="W4134" t="str">
        <f>VLOOKUP(ventas_starbucks_2025[[#This Row],[método_pago]],cambio_metodo_pago[#All],2,0)</f>
        <v>Tarjeta</v>
      </c>
      <c r="X4134" t="s">
        <v>22</v>
      </c>
      <c r="Y4134">
        <v>0</v>
      </c>
      <c r="Z4134" t="str">
        <f>VLOOKUP(ventas_starbucks_2025[[#This Row],[promoción_aplicada5]],promocion_cambiar[#All],2,0)</f>
        <v>Combo</v>
      </c>
      <c r="AA4134" t="s">
        <v>8</v>
      </c>
      <c r="AB4134" t="s">
        <v>18</v>
      </c>
      <c r="AC4134" t="s">
        <v>10</v>
      </c>
      <c r="AD4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34">
        <v>12.5</v>
      </c>
      <c r="AF4134">
        <v>3</v>
      </c>
      <c r="AG4134">
        <v>48</v>
      </c>
      <c r="AH4134">
        <v>45</v>
      </c>
    </row>
    <row r="4135" spans="1:34" x14ac:dyDescent="0.25">
      <c r="A4135" s="3" t="s">
        <v>4210</v>
      </c>
      <c r="B4135" s="1">
        <v>45760</v>
      </c>
      <c r="C4135" s="23">
        <f t="shared" si="320"/>
        <v>13</v>
      </c>
      <c r="D4135" s="23">
        <f t="shared" si="321"/>
        <v>7</v>
      </c>
      <c r="E4135" s="1" t="str">
        <f t="shared" si="322"/>
        <v>domingo</v>
      </c>
      <c r="F4135" s="23">
        <f t="shared" si="323"/>
        <v>4</v>
      </c>
      <c r="G4135" s="1" t="str">
        <f t="shared" si="324"/>
        <v>abril</v>
      </c>
      <c r="H4135" s="2">
        <v>0.37222222222222223</v>
      </c>
      <c r="I4135" t="s">
        <v>12</v>
      </c>
      <c r="J4135" t="str">
        <f>VLOOKUP(ventas_starbucks_2025[[#This Row],[sucursal]],cambio_sucursal[#All],2,0)</f>
        <v>Sucursal Córdoba Shopping</v>
      </c>
      <c r="K4135" t="s">
        <v>94</v>
      </c>
      <c r="L4135" t="s">
        <v>70</v>
      </c>
      <c r="M4135" t="s">
        <v>45</v>
      </c>
      <c r="N4135" t="str">
        <f>IFERROR(VLOOKUP(ventas_starbucks_2025[[#This Row],[tamaño_sucio]],cambio_tamaño[#All],2,0),"Tamaño único")</f>
        <v>Grande</v>
      </c>
      <c r="O4135">
        <v>4</v>
      </c>
      <c r="P4135">
        <v>1689.32</v>
      </c>
      <c r="Q4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5">
        <v>6757.28</v>
      </c>
      <c r="S4135" t="s">
        <v>15</v>
      </c>
      <c r="T4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35" t="str">
        <f>VLOOKUP(ventas_starbucks_2025[[#This Row],[canal_compra]],cambio_canal_compra[#All],2,0)</f>
        <v>Para llevar</v>
      </c>
      <c r="V4135" t="s">
        <v>16</v>
      </c>
      <c r="W4135" t="str">
        <f>VLOOKUP(ventas_starbucks_2025[[#This Row],[método_pago]],cambio_metodo_pago[#All],2,0)</f>
        <v>Tarjeta</v>
      </c>
      <c r="X4135" t="s">
        <v>7</v>
      </c>
      <c r="Y4135">
        <v>15</v>
      </c>
      <c r="Z4135" t="str">
        <f>VLOOKUP(ventas_starbucks_2025[[#This Row],[promoción_aplicada5]],promocion_cambiar[#All],2,0)</f>
        <v>2x1</v>
      </c>
      <c r="AA4135" t="s">
        <v>51</v>
      </c>
      <c r="AB4135" t="s">
        <v>32</v>
      </c>
      <c r="AC4135" t="s">
        <v>10</v>
      </c>
      <c r="AD4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35">
        <v>2.6</v>
      </c>
      <c r="AF4135">
        <v>5</v>
      </c>
      <c r="AG4135">
        <v>27</v>
      </c>
      <c r="AH4135">
        <v>23</v>
      </c>
    </row>
    <row r="4136" spans="1:34" x14ac:dyDescent="0.25">
      <c r="A4136" s="3" t="s">
        <v>4211</v>
      </c>
      <c r="B4136" s="1">
        <v>45741</v>
      </c>
      <c r="C4136" s="23">
        <f t="shared" si="320"/>
        <v>25</v>
      </c>
      <c r="D4136" s="23">
        <f t="shared" si="321"/>
        <v>2</v>
      </c>
      <c r="E4136" s="23" t="str">
        <f t="shared" si="322"/>
        <v>martes</v>
      </c>
      <c r="F4136" s="23">
        <f t="shared" si="323"/>
        <v>3</v>
      </c>
      <c r="G4136" s="23" t="str">
        <f t="shared" si="324"/>
        <v>marzo</v>
      </c>
      <c r="H4136" s="2">
        <v>0.61736111111111114</v>
      </c>
      <c r="I4136" t="s">
        <v>26</v>
      </c>
      <c r="J4136" t="str">
        <f>VLOOKUP(ventas_starbucks_2025[[#This Row],[sucursal]],cambio_sucursal[#All],2,0)</f>
        <v>Sucursal San Lorenzo 47</v>
      </c>
      <c r="K4136" t="s">
        <v>173</v>
      </c>
      <c r="L4136" t="s">
        <v>35</v>
      </c>
      <c r="M4136" t="s">
        <v>4</v>
      </c>
      <c r="N4136" t="str">
        <f>IFERROR(VLOOKUP(ventas_starbucks_2025[[#This Row],[tamaño_sucio]],cambio_tamaño[#All],2,0),"Tamaño único")</f>
        <v>Tamaño único</v>
      </c>
      <c r="O4136">
        <v>5</v>
      </c>
      <c r="P4136">
        <v>1192.02</v>
      </c>
      <c r="Q4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6">
        <v>5960.1</v>
      </c>
      <c r="S4136" t="s">
        <v>15</v>
      </c>
      <c r="T4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36" t="str">
        <f>VLOOKUP(ventas_starbucks_2025[[#This Row],[canal_compra]],cambio_canal_compra[#All],2,0)</f>
        <v>Para llevar</v>
      </c>
      <c r="V4136" t="s">
        <v>16</v>
      </c>
      <c r="W4136" t="str">
        <f>VLOOKUP(ventas_starbucks_2025[[#This Row],[método_pago]],cambio_metodo_pago[#All],2,0)</f>
        <v>Tarjeta</v>
      </c>
      <c r="X4136" t="s">
        <v>22</v>
      </c>
      <c r="Y4136">
        <v>0</v>
      </c>
      <c r="Z4136" t="str">
        <f>VLOOKUP(ventas_starbucks_2025[[#This Row],[promoción_aplicada5]],promocion_cambiar[#All],2,0)</f>
        <v>2x1</v>
      </c>
      <c r="AA4136" t="s">
        <v>51</v>
      </c>
      <c r="AB4136" t="s">
        <v>29</v>
      </c>
      <c r="AC4136" t="s">
        <v>24</v>
      </c>
      <c r="AD4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36">
        <v>5.2</v>
      </c>
      <c r="AF4136">
        <v>5</v>
      </c>
      <c r="AG4136">
        <v>36</v>
      </c>
      <c r="AH4136">
        <v>31</v>
      </c>
    </row>
    <row r="4137" spans="1:34" x14ac:dyDescent="0.25">
      <c r="A4137" s="3" t="s">
        <v>4212</v>
      </c>
      <c r="B4137" s="1">
        <v>45672</v>
      </c>
      <c r="C4137" s="23">
        <f t="shared" si="320"/>
        <v>15</v>
      </c>
      <c r="D4137" s="23">
        <f t="shared" si="321"/>
        <v>3</v>
      </c>
      <c r="E4137" s="23" t="str">
        <f t="shared" si="322"/>
        <v>miércoles</v>
      </c>
      <c r="F4137" s="23">
        <f t="shared" si="323"/>
        <v>1</v>
      </c>
      <c r="G4137" s="23" t="str">
        <f t="shared" si="324"/>
        <v>enero</v>
      </c>
      <c r="H4137" s="2">
        <v>0.875</v>
      </c>
      <c r="I4137" t="s">
        <v>26</v>
      </c>
      <c r="J4137" t="str">
        <f>VLOOKUP(ventas_starbucks_2025[[#This Row],[sucursal]],cambio_sucursal[#All],2,0)</f>
        <v>Sucursal San Lorenzo 47</v>
      </c>
      <c r="K4137" t="s">
        <v>38</v>
      </c>
      <c r="L4137" t="s">
        <v>39</v>
      </c>
      <c r="M4137" t="s">
        <v>4</v>
      </c>
      <c r="N4137" t="str">
        <f>IFERROR(VLOOKUP(ventas_starbucks_2025[[#This Row],[tamaño_sucio]],cambio_tamaño[#All],2,0),"Tamaño único")</f>
        <v>Tamaño único</v>
      </c>
      <c r="O4137">
        <v>3</v>
      </c>
      <c r="P4137">
        <v>1524.47</v>
      </c>
      <c r="Q4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7">
        <v>4573.41</v>
      </c>
      <c r="S4137" t="s">
        <v>15</v>
      </c>
      <c r="T4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7" t="str">
        <f>VLOOKUP(ventas_starbucks_2025[[#This Row],[canal_compra]],cambio_canal_compra[#All],2,0)</f>
        <v>Para llevar</v>
      </c>
      <c r="V4137" t="s">
        <v>16</v>
      </c>
      <c r="W4137" t="str">
        <f>VLOOKUP(ventas_starbucks_2025[[#This Row],[método_pago]],cambio_metodo_pago[#All],2,0)</f>
        <v>Tarjeta</v>
      </c>
      <c r="X4137" t="s">
        <v>7</v>
      </c>
      <c r="Y4137">
        <v>10</v>
      </c>
      <c r="Z4137" t="str">
        <f>VLOOKUP(ventas_starbucks_2025[[#This Row],[promoción_aplicada5]],promocion_cambiar[#All],2,0)</f>
        <v>Combo</v>
      </c>
      <c r="AA4137" t="s">
        <v>8</v>
      </c>
      <c r="AB4137" t="s">
        <v>23</v>
      </c>
      <c r="AC4137" t="s">
        <v>24</v>
      </c>
      <c r="AD4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37">
        <v>3.4</v>
      </c>
      <c r="AF4137">
        <v>4</v>
      </c>
      <c r="AG4137">
        <v>22</v>
      </c>
      <c r="AH4137">
        <v>19</v>
      </c>
    </row>
    <row r="4138" spans="1:34" x14ac:dyDescent="0.25">
      <c r="A4138" s="3" t="s">
        <v>4213</v>
      </c>
      <c r="B4138" s="1">
        <v>45704</v>
      </c>
      <c r="C4138" s="23">
        <f t="shared" si="320"/>
        <v>16</v>
      </c>
      <c r="D4138" s="23">
        <f t="shared" si="321"/>
        <v>7</v>
      </c>
      <c r="E4138" s="23" t="str">
        <f t="shared" si="322"/>
        <v>domingo</v>
      </c>
      <c r="F4138" s="23">
        <f t="shared" si="323"/>
        <v>2</v>
      </c>
      <c r="G4138" s="23" t="str">
        <f t="shared" si="324"/>
        <v>febrero</v>
      </c>
      <c r="H4138" s="2">
        <v>0.44097222222222221</v>
      </c>
      <c r="I4138" t="s">
        <v>57</v>
      </c>
      <c r="J4138" t="str">
        <f>VLOOKUP(ventas_starbucks_2025[[#This Row],[sucursal]],cambio_sucursal[#All],2,0)</f>
        <v>Sucursal Avda Colón</v>
      </c>
      <c r="K4138" t="s">
        <v>13</v>
      </c>
      <c r="L4138" t="s">
        <v>14</v>
      </c>
      <c r="M4138" t="s">
        <v>4</v>
      </c>
      <c r="N4138" t="str">
        <f>IFERROR(VLOOKUP(ventas_starbucks_2025[[#This Row],[tamaño_sucio]],cambio_tamaño[#All],2,0),"Tamaño único")</f>
        <v>Tamaño único</v>
      </c>
      <c r="O4138">
        <v>3</v>
      </c>
      <c r="P4138">
        <v>2179.16</v>
      </c>
      <c r="Q4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38">
        <v>6537.48</v>
      </c>
      <c r="S4138" t="s">
        <v>15</v>
      </c>
      <c r="T4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38" t="str">
        <f>VLOOKUP(ventas_starbucks_2025[[#This Row],[canal_compra]],cambio_canal_compra[#All],2,0)</f>
        <v>Para llevar</v>
      </c>
      <c r="V4138" t="s">
        <v>40</v>
      </c>
      <c r="W4138" t="str">
        <f>VLOOKUP(ventas_starbucks_2025[[#This Row],[método_pago]],cambio_metodo_pago[#All],2,0)</f>
        <v>Efectivo</v>
      </c>
      <c r="X4138" t="s">
        <v>22</v>
      </c>
      <c r="Y4138">
        <v>0</v>
      </c>
      <c r="Z4138" t="str">
        <f>VLOOKUP(ventas_starbucks_2025[[#This Row],[promoción_aplicada5]],promocion_cambiar[#All],2,0)</f>
        <v>Ninguna</v>
      </c>
      <c r="AA4138" t="s">
        <v>17</v>
      </c>
      <c r="AB4138" t="s">
        <v>29</v>
      </c>
      <c r="AC4138" t="s">
        <v>41</v>
      </c>
      <c r="AD4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38">
        <v>6.4</v>
      </c>
      <c r="AF4138">
        <v>5</v>
      </c>
      <c r="AG4138">
        <v>29</v>
      </c>
      <c r="AH4138">
        <v>26</v>
      </c>
    </row>
    <row r="4139" spans="1:34" x14ac:dyDescent="0.25">
      <c r="A4139" s="3" t="s">
        <v>4214</v>
      </c>
      <c r="B4139" s="1">
        <v>45702</v>
      </c>
      <c r="C4139" s="23">
        <f t="shared" si="320"/>
        <v>14</v>
      </c>
      <c r="D4139" s="23">
        <f t="shared" si="321"/>
        <v>5</v>
      </c>
      <c r="E4139" s="1" t="str">
        <f t="shared" si="322"/>
        <v>viernes</v>
      </c>
      <c r="F4139" s="23">
        <f t="shared" si="323"/>
        <v>2</v>
      </c>
      <c r="G4139" s="1" t="str">
        <f t="shared" si="324"/>
        <v>febrero</v>
      </c>
      <c r="H4139" s="2">
        <v>0.61875000000000002</v>
      </c>
      <c r="I4139" t="s">
        <v>57</v>
      </c>
      <c r="J4139" t="str">
        <f>VLOOKUP(ventas_starbucks_2025[[#This Row],[sucursal]],cambio_sucursal[#All],2,0)</f>
        <v>Sucursal Avda Colón</v>
      </c>
      <c r="K4139" t="s">
        <v>34</v>
      </c>
      <c r="L4139" t="s">
        <v>35</v>
      </c>
      <c r="M4139" t="s">
        <v>4</v>
      </c>
      <c r="N4139" t="str">
        <f>IFERROR(VLOOKUP(ventas_starbucks_2025[[#This Row],[tamaño_sucio]],cambio_tamaño[#All],2,0),"Tamaño único")</f>
        <v>Tamaño único</v>
      </c>
      <c r="O4139">
        <v>1</v>
      </c>
      <c r="P4139">
        <v>978.7</v>
      </c>
      <c r="Q4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39">
        <v>978.7</v>
      </c>
      <c r="S4139" t="s">
        <v>31</v>
      </c>
      <c r="T4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9" t="str">
        <f>VLOOKUP(ventas_starbucks_2025[[#This Row],[canal_compra]],cambio_canal_compra[#All],2,0)</f>
        <v>Entrega domicilio</v>
      </c>
      <c r="V4139" t="s">
        <v>40</v>
      </c>
      <c r="W4139" t="str">
        <f>VLOOKUP(ventas_starbucks_2025[[#This Row],[método_pago]],cambio_metodo_pago[#All],2,0)</f>
        <v>Efectivo</v>
      </c>
      <c r="X4139" t="s">
        <v>7</v>
      </c>
      <c r="Y4139">
        <v>0</v>
      </c>
      <c r="Z4139" t="str">
        <f>VLOOKUP(ventas_starbucks_2025[[#This Row],[promoción_aplicada5]],promocion_cambiar[#All],2,0)</f>
        <v>Combo</v>
      </c>
      <c r="AA4139" t="s">
        <v>8</v>
      </c>
      <c r="AB4139" t="s">
        <v>29</v>
      </c>
      <c r="AC4139" t="s">
        <v>41</v>
      </c>
      <c r="AD4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39">
        <v>14.5</v>
      </c>
      <c r="AF4139">
        <v>4</v>
      </c>
      <c r="AG4139">
        <v>22</v>
      </c>
      <c r="AH4139">
        <v>21</v>
      </c>
    </row>
    <row r="4140" spans="1:34" x14ac:dyDescent="0.25">
      <c r="A4140" s="3" t="s">
        <v>4215</v>
      </c>
      <c r="B4140" s="1">
        <v>45763</v>
      </c>
      <c r="C4140" s="23">
        <f t="shared" si="320"/>
        <v>16</v>
      </c>
      <c r="D4140" s="23">
        <f t="shared" si="321"/>
        <v>3</v>
      </c>
      <c r="E4140" s="23" t="str">
        <f t="shared" si="322"/>
        <v>miércoles</v>
      </c>
      <c r="F4140" s="23">
        <f t="shared" si="323"/>
        <v>4</v>
      </c>
      <c r="G4140" s="23" t="str">
        <f t="shared" si="324"/>
        <v>abril</v>
      </c>
      <c r="H4140" s="2">
        <v>0.87013888888888891</v>
      </c>
      <c r="I4140" t="s">
        <v>12</v>
      </c>
      <c r="J4140" t="str">
        <f>VLOOKUP(ventas_starbucks_2025[[#This Row],[sucursal]],cambio_sucursal[#All],2,0)</f>
        <v>Sucursal Córdoba Shopping</v>
      </c>
      <c r="K4140" t="s">
        <v>38</v>
      </c>
      <c r="L4140" t="s">
        <v>39</v>
      </c>
      <c r="M4140" t="s">
        <v>4</v>
      </c>
      <c r="N4140" t="str">
        <f>IFERROR(VLOOKUP(ventas_starbucks_2025[[#This Row],[tamaño_sucio]],cambio_tamaño[#All],2,0),"Tamaño único")</f>
        <v>Tamaño único</v>
      </c>
      <c r="O4140">
        <v>3</v>
      </c>
      <c r="P4140">
        <v>1499.53</v>
      </c>
      <c r="Q4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0">
        <v>4498.59</v>
      </c>
      <c r="S4140" t="s">
        <v>31</v>
      </c>
      <c r="T4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0" t="str">
        <f>VLOOKUP(ventas_starbucks_2025[[#This Row],[canal_compra]],cambio_canal_compra[#All],2,0)</f>
        <v>Entrega domicilio</v>
      </c>
      <c r="V4140" t="s">
        <v>40</v>
      </c>
      <c r="W4140" t="str">
        <f>VLOOKUP(ventas_starbucks_2025[[#This Row],[método_pago]],cambio_metodo_pago[#All],2,0)</f>
        <v>Efectivo</v>
      </c>
      <c r="X4140" t="s">
        <v>22</v>
      </c>
      <c r="Y4140">
        <v>0</v>
      </c>
      <c r="Z4140" t="str">
        <f>VLOOKUP(ventas_starbucks_2025[[#This Row],[promoción_aplicada5]],promocion_cambiar[#All],2,0)</f>
        <v>2x1</v>
      </c>
      <c r="AA4140" t="s">
        <v>51</v>
      </c>
      <c r="AB4140" t="s">
        <v>32</v>
      </c>
      <c r="AC4140" t="s">
        <v>10</v>
      </c>
      <c r="AD4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40">
        <v>3.1</v>
      </c>
      <c r="AF4140">
        <v>4</v>
      </c>
      <c r="AG4140">
        <v>13</v>
      </c>
      <c r="AH4140">
        <v>10</v>
      </c>
    </row>
    <row r="4141" spans="1:34" x14ac:dyDescent="0.25">
      <c r="A4141" s="3" t="s">
        <v>4216</v>
      </c>
      <c r="B4141" s="1">
        <v>45679</v>
      </c>
      <c r="C4141" s="23">
        <f t="shared" si="320"/>
        <v>22</v>
      </c>
      <c r="D4141" s="23">
        <f t="shared" si="321"/>
        <v>3</v>
      </c>
      <c r="E4141" s="23" t="str">
        <f t="shared" si="322"/>
        <v>miércoles</v>
      </c>
      <c r="F4141" s="23">
        <f t="shared" si="323"/>
        <v>1</v>
      </c>
      <c r="G4141" s="23" t="str">
        <f t="shared" si="324"/>
        <v>enero</v>
      </c>
      <c r="H4141" s="2">
        <v>0.66805555555555551</v>
      </c>
      <c r="I4141" t="s">
        <v>1</v>
      </c>
      <c r="J4141" t="str">
        <f>VLOOKUP(ventas_starbucks_2025[[#This Row],[sucursal]],cambio_sucursal[#All],2,0)</f>
        <v>Sucursal Nueva Córdoba</v>
      </c>
      <c r="K4141" t="s">
        <v>64</v>
      </c>
      <c r="L4141" t="s">
        <v>65</v>
      </c>
      <c r="M4141" t="s">
        <v>4</v>
      </c>
      <c r="N4141" t="str">
        <f>IFERROR(VLOOKUP(ventas_starbucks_2025[[#This Row],[tamaño_sucio]],cambio_tamaño[#All],2,0),"Tamaño único")</f>
        <v>Tamaño único</v>
      </c>
      <c r="O4141">
        <v>4</v>
      </c>
      <c r="P4141">
        <v>1724.5</v>
      </c>
      <c r="Q4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1">
        <v>6898</v>
      </c>
      <c r="S4141" t="s">
        <v>31</v>
      </c>
      <c r="T4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41" t="str">
        <f>VLOOKUP(ventas_starbucks_2025[[#This Row],[canal_compra]],cambio_canal_compra[#All],2,0)</f>
        <v>Entrega domicilio</v>
      </c>
      <c r="V4141" t="s">
        <v>40</v>
      </c>
      <c r="W4141" t="str">
        <f>VLOOKUP(ventas_starbucks_2025[[#This Row],[método_pago]],cambio_metodo_pago[#All],2,0)</f>
        <v>Efectivo</v>
      </c>
      <c r="X4141" t="s">
        <v>7</v>
      </c>
      <c r="Y4141">
        <v>15</v>
      </c>
      <c r="Z4141" t="str">
        <f>VLOOKUP(ventas_starbucks_2025[[#This Row],[promoción_aplicada5]],promocion_cambiar[#All],2,0)</f>
        <v>2x1</v>
      </c>
      <c r="AA4141" t="s">
        <v>51</v>
      </c>
      <c r="AB4141" t="s">
        <v>32</v>
      </c>
      <c r="AC4141" t="s">
        <v>24</v>
      </c>
      <c r="AD4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41">
        <v>6.5</v>
      </c>
      <c r="AF4141">
        <v>1</v>
      </c>
      <c r="AG4141">
        <v>32</v>
      </c>
      <c r="AH4141">
        <v>28</v>
      </c>
    </row>
    <row r="4142" spans="1:34" x14ac:dyDescent="0.25">
      <c r="A4142" s="3" t="s">
        <v>4217</v>
      </c>
      <c r="B4142" s="1">
        <v>45675</v>
      </c>
      <c r="C4142" s="23">
        <f t="shared" si="320"/>
        <v>18</v>
      </c>
      <c r="D4142" s="23">
        <f t="shared" si="321"/>
        <v>6</v>
      </c>
      <c r="E4142" s="23" t="str">
        <f t="shared" si="322"/>
        <v>sábado</v>
      </c>
      <c r="F4142" s="23">
        <f t="shared" si="323"/>
        <v>1</v>
      </c>
      <c r="G4142" s="23" t="str">
        <f t="shared" si="324"/>
        <v>enero</v>
      </c>
      <c r="H4142" s="2">
        <v>0.71875</v>
      </c>
      <c r="I4142" t="s">
        <v>12</v>
      </c>
      <c r="J4142" t="str">
        <f>VLOOKUP(ventas_starbucks_2025[[#This Row],[sucursal]],cambio_sucursal[#All],2,0)</f>
        <v>Sucursal Córdoba Shopping</v>
      </c>
      <c r="K4142" t="s">
        <v>173</v>
      </c>
      <c r="L4142" t="s">
        <v>35</v>
      </c>
      <c r="M4142" t="s">
        <v>4</v>
      </c>
      <c r="N4142" t="str">
        <f>IFERROR(VLOOKUP(ventas_starbucks_2025[[#This Row],[tamaño_sucio]],cambio_tamaño[#All],2,0),"Tamaño único")</f>
        <v>Tamaño único</v>
      </c>
      <c r="O4142">
        <v>1</v>
      </c>
      <c r="P4142">
        <v>1351.4</v>
      </c>
      <c r="Q4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2">
        <v>1351.4</v>
      </c>
      <c r="S4142" t="s">
        <v>5</v>
      </c>
      <c r="T4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2" t="str">
        <f>VLOOKUP(ventas_starbucks_2025[[#This Row],[canal_compra]],cambio_canal_compra[#All],2,0)</f>
        <v>En tienda</v>
      </c>
      <c r="V4142" t="s">
        <v>40</v>
      </c>
      <c r="W4142" t="str">
        <f>VLOOKUP(ventas_starbucks_2025[[#This Row],[método_pago]],cambio_metodo_pago[#All],2,0)</f>
        <v>Efectivo</v>
      </c>
      <c r="X4142" t="s">
        <v>7</v>
      </c>
      <c r="Y4142">
        <v>0</v>
      </c>
      <c r="Z4142" t="str">
        <f>VLOOKUP(ventas_starbucks_2025[[#This Row],[promoción_aplicada5]],promocion_cambiar[#All],2,0)</f>
        <v>Ninguna</v>
      </c>
      <c r="AA4142" t="s">
        <v>17</v>
      </c>
      <c r="AB4142" t="s">
        <v>29</v>
      </c>
      <c r="AC4142" t="s">
        <v>24</v>
      </c>
      <c r="AD4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42">
        <v>8.5</v>
      </c>
      <c r="AF4142">
        <v>3</v>
      </c>
      <c r="AG4142">
        <v>36</v>
      </c>
      <c r="AH4142">
        <v>35</v>
      </c>
    </row>
    <row r="4143" spans="1:34" x14ac:dyDescent="0.25">
      <c r="A4143" s="3" t="s">
        <v>4218</v>
      </c>
      <c r="B4143" s="1">
        <v>45706</v>
      </c>
      <c r="C4143" s="23">
        <f t="shared" si="320"/>
        <v>18</v>
      </c>
      <c r="D4143" s="23">
        <f t="shared" si="321"/>
        <v>2</v>
      </c>
      <c r="E4143" s="23" t="str">
        <f t="shared" si="322"/>
        <v>martes</v>
      </c>
      <c r="F4143" s="23">
        <f t="shared" si="323"/>
        <v>2</v>
      </c>
      <c r="G4143" s="23" t="str">
        <f t="shared" si="324"/>
        <v>febrero</v>
      </c>
      <c r="H4143" s="2">
        <v>0.33541666666666664</v>
      </c>
      <c r="I4143" t="s">
        <v>57</v>
      </c>
      <c r="J4143" t="str">
        <f>VLOOKUP(ventas_starbucks_2025[[#This Row],[sucursal]],cambio_sucursal[#All],2,0)</f>
        <v>Sucursal Avda Colón</v>
      </c>
      <c r="K4143" t="s">
        <v>48</v>
      </c>
      <c r="L4143" t="s">
        <v>49</v>
      </c>
      <c r="M4143" t="s">
        <v>50</v>
      </c>
      <c r="N4143" t="str">
        <f>IFERROR(VLOOKUP(ventas_starbucks_2025[[#This Row],[tamaño_sucio]],cambio_tamaño[#All],2,0),"Tamaño único")</f>
        <v>Mediano</v>
      </c>
      <c r="O4143">
        <v>1</v>
      </c>
      <c r="P4143">
        <v>1682.86</v>
      </c>
      <c r="Q4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3">
        <v>1682.86</v>
      </c>
      <c r="S4143" t="s">
        <v>15</v>
      </c>
      <c r="T4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3" t="str">
        <f>VLOOKUP(ventas_starbucks_2025[[#This Row],[canal_compra]],cambio_canal_compra[#All],2,0)</f>
        <v>Para llevar</v>
      </c>
      <c r="V4143" t="s">
        <v>6</v>
      </c>
      <c r="W4143" t="str">
        <f>VLOOKUP(ventas_starbucks_2025[[#This Row],[método_pago]],cambio_metodo_pago[#All],2,0)</f>
        <v>Aplicación móbil</v>
      </c>
      <c r="X4143" t="s">
        <v>7</v>
      </c>
      <c r="Y4143">
        <v>10</v>
      </c>
      <c r="Z4143" t="str">
        <f>VLOOKUP(ventas_starbucks_2025[[#This Row],[promoción_aplicada5]],promocion_cambiar[#All],2,0)</f>
        <v>Hora Feliz</v>
      </c>
      <c r="AA4143" t="s">
        <v>36</v>
      </c>
      <c r="AB4143" t="s">
        <v>32</v>
      </c>
      <c r="AC4143" t="s">
        <v>24</v>
      </c>
      <c r="AD4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43">
        <v>7.6</v>
      </c>
      <c r="AF4143">
        <v>1</v>
      </c>
      <c r="AG4143">
        <v>47</v>
      </c>
      <c r="AH4143">
        <v>46</v>
      </c>
    </row>
    <row r="4144" spans="1:34" x14ac:dyDescent="0.25">
      <c r="A4144" s="3" t="s">
        <v>4219</v>
      </c>
      <c r="B4144" s="1">
        <v>45754</v>
      </c>
      <c r="C4144" s="23">
        <f t="shared" si="320"/>
        <v>7</v>
      </c>
      <c r="D4144" s="23">
        <f t="shared" si="321"/>
        <v>1</v>
      </c>
      <c r="E4144" s="1" t="str">
        <f t="shared" si="322"/>
        <v>lunes</v>
      </c>
      <c r="F4144" s="23">
        <f t="shared" si="323"/>
        <v>4</v>
      </c>
      <c r="G4144" s="1" t="str">
        <f t="shared" si="324"/>
        <v>abril</v>
      </c>
      <c r="H4144" s="2">
        <v>0.33333333333333331</v>
      </c>
      <c r="I4144" t="s">
        <v>1</v>
      </c>
      <c r="J4144" t="str">
        <f>VLOOKUP(ventas_starbucks_2025[[#This Row],[sucursal]],cambio_sucursal[#All],2,0)</f>
        <v>Sucursal Nueva Córdoba</v>
      </c>
      <c r="K4144" t="s">
        <v>48</v>
      </c>
      <c r="L4144" t="s">
        <v>49</v>
      </c>
      <c r="M4144" t="s">
        <v>45</v>
      </c>
      <c r="N4144" t="str">
        <f>IFERROR(VLOOKUP(ventas_starbucks_2025[[#This Row],[tamaño_sucio]],cambio_tamaño[#All],2,0),"Tamaño único")</f>
        <v>Grande</v>
      </c>
      <c r="O4144">
        <v>4</v>
      </c>
      <c r="P4144">
        <v>1933.29</v>
      </c>
      <c r="Q4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4">
        <v>7733.16</v>
      </c>
      <c r="S4144" t="s">
        <v>31</v>
      </c>
      <c r="T4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44" t="str">
        <f>VLOOKUP(ventas_starbucks_2025[[#This Row],[canal_compra]],cambio_canal_compra[#All],2,0)</f>
        <v>Entrega domicilio</v>
      </c>
      <c r="V4144" t="s">
        <v>6</v>
      </c>
      <c r="W4144" t="str">
        <f>VLOOKUP(ventas_starbucks_2025[[#This Row],[método_pago]],cambio_metodo_pago[#All],2,0)</f>
        <v>Aplicación móbil</v>
      </c>
      <c r="X4144" t="s">
        <v>22</v>
      </c>
      <c r="Y4144">
        <v>0</v>
      </c>
      <c r="Z4144" t="str">
        <f>VLOOKUP(ventas_starbucks_2025[[#This Row],[promoción_aplicada5]],promocion_cambiar[#All],2,0)</f>
        <v>Ninguna</v>
      </c>
      <c r="AA4144" t="s">
        <v>17</v>
      </c>
      <c r="AB4144" t="s">
        <v>29</v>
      </c>
      <c r="AC4144" t="s">
        <v>10</v>
      </c>
      <c r="AD4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44">
        <v>12.4</v>
      </c>
      <c r="AF4144">
        <v>4</v>
      </c>
      <c r="AG4144">
        <v>47</v>
      </c>
      <c r="AH4144">
        <v>43</v>
      </c>
    </row>
    <row r="4145" spans="1:34" x14ac:dyDescent="0.25">
      <c r="A4145" s="3" t="s">
        <v>4220</v>
      </c>
      <c r="B4145" s="1">
        <v>45748</v>
      </c>
      <c r="C4145" s="23">
        <f t="shared" si="320"/>
        <v>1</v>
      </c>
      <c r="D4145" s="23">
        <f t="shared" si="321"/>
        <v>2</v>
      </c>
      <c r="E4145" s="1" t="str">
        <f t="shared" si="322"/>
        <v>martes</v>
      </c>
      <c r="F4145" s="23">
        <f t="shared" si="323"/>
        <v>4</v>
      </c>
      <c r="G4145" s="1" t="str">
        <f t="shared" si="324"/>
        <v>abril</v>
      </c>
      <c r="H4145" s="2">
        <v>0.34722222222222221</v>
      </c>
      <c r="I4145" t="s">
        <v>1</v>
      </c>
      <c r="J4145" t="str">
        <f>VLOOKUP(ventas_starbucks_2025[[#This Row],[sucursal]],cambio_sucursal[#All],2,0)</f>
        <v>Sucursal Nueva Córdoba</v>
      </c>
      <c r="K4145" t="s">
        <v>132</v>
      </c>
      <c r="L4145" t="s">
        <v>35</v>
      </c>
      <c r="M4145" t="s">
        <v>4</v>
      </c>
      <c r="N4145" t="str">
        <f>IFERROR(VLOOKUP(ventas_starbucks_2025[[#This Row],[tamaño_sucio]],cambio_tamaño[#All],2,0),"Tamaño único")</f>
        <v>Tamaño único</v>
      </c>
      <c r="O4145">
        <v>4</v>
      </c>
      <c r="P4145">
        <v>1473.44</v>
      </c>
      <c r="Q4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5">
        <v>5893.76</v>
      </c>
      <c r="S4145" t="s">
        <v>31</v>
      </c>
      <c r="T4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45" t="str">
        <f>VLOOKUP(ventas_starbucks_2025[[#This Row],[canal_compra]],cambio_canal_compra[#All],2,0)</f>
        <v>Entrega domicilio</v>
      </c>
      <c r="V4145" t="s">
        <v>40</v>
      </c>
      <c r="W4145" t="str">
        <f>VLOOKUP(ventas_starbucks_2025[[#This Row],[método_pago]],cambio_metodo_pago[#All],2,0)</f>
        <v>Efectivo</v>
      </c>
      <c r="X4145" t="s">
        <v>7</v>
      </c>
      <c r="Y4145">
        <v>10</v>
      </c>
      <c r="Z4145" t="str">
        <f>VLOOKUP(ventas_starbucks_2025[[#This Row],[promoción_aplicada5]],promocion_cambiar[#All],2,0)</f>
        <v>2x1</v>
      </c>
      <c r="AA4145" t="s">
        <v>51</v>
      </c>
      <c r="AB4145" t="s">
        <v>52</v>
      </c>
      <c r="AC4145" t="s">
        <v>41</v>
      </c>
      <c r="AD4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45">
        <v>14.2</v>
      </c>
      <c r="AF4145">
        <v>3</v>
      </c>
      <c r="AG4145">
        <v>42</v>
      </c>
      <c r="AH4145">
        <v>38</v>
      </c>
    </row>
    <row r="4146" spans="1:34" x14ac:dyDescent="0.25">
      <c r="A4146" s="3" t="s">
        <v>4221</v>
      </c>
      <c r="B4146" s="1">
        <v>45695</v>
      </c>
      <c r="C4146" s="23">
        <f t="shared" si="320"/>
        <v>7</v>
      </c>
      <c r="D4146" s="23">
        <f t="shared" si="321"/>
        <v>5</v>
      </c>
      <c r="E4146" s="1" t="str">
        <f t="shared" si="322"/>
        <v>viernes</v>
      </c>
      <c r="F4146" s="23">
        <f t="shared" si="323"/>
        <v>2</v>
      </c>
      <c r="G4146" s="1" t="str">
        <f t="shared" si="324"/>
        <v>febrero</v>
      </c>
      <c r="H4146" s="2">
        <v>0.69652777777777775</v>
      </c>
      <c r="I4146" t="s">
        <v>26</v>
      </c>
      <c r="J4146" t="str">
        <f>VLOOKUP(ventas_starbucks_2025[[#This Row],[sucursal]],cambio_sucursal[#All],2,0)</f>
        <v>Sucursal San Lorenzo 47</v>
      </c>
      <c r="K4146" t="s">
        <v>82</v>
      </c>
      <c r="L4146" t="s">
        <v>28</v>
      </c>
      <c r="M4146" t="s">
        <v>4</v>
      </c>
      <c r="N4146" t="str">
        <f>IFERROR(VLOOKUP(ventas_starbucks_2025[[#This Row],[tamaño_sucio]],cambio_tamaño[#All],2,0),"Tamaño único")</f>
        <v>Tamaño único</v>
      </c>
      <c r="O4146">
        <v>4</v>
      </c>
      <c r="P4146">
        <v>2131.2199999999998</v>
      </c>
      <c r="Q4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46">
        <v>8524.8799999999992</v>
      </c>
      <c r="S4146" t="s">
        <v>31</v>
      </c>
      <c r="T4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46" t="str">
        <f>VLOOKUP(ventas_starbucks_2025[[#This Row],[canal_compra]],cambio_canal_compra[#All],2,0)</f>
        <v>Entrega domicilio</v>
      </c>
      <c r="V4146" t="s">
        <v>16</v>
      </c>
      <c r="W4146" t="str">
        <f>VLOOKUP(ventas_starbucks_2025[[#This Row],[método_pago]],cambio_metodo_pago[#All],2,0)</f>
        <v>Tarjeta</v>
      </c>
      <c r="X4146" t="s">
        <v>22</v>
      </c>
      <c r="Y4146">
        <v>0</v>
      </c>
      <c r="Z4146" t="str">
        <f>VLOOKUP(ventas_starbucks_2025[[#This Row],[promoción_aplicada5]],promocion_cambiar[#All],2,0)</f>
        <v>2x1</v>
      </c>
      <c r="AA4146" t="s">
        <v>51</v>
      </c>
      <c r="AB4146" t="s">
        <v>32</v>
      </c>
      <c r="AC4146" t="s">
        <v>10</v>
      </c>
      <c r="AD4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46">
        <v>10.199999999999999</v>
      </c>
      <c r="AF4146">
        <v>2</v>
      </c>
      <c r="AG4146">
        <v>36</v>
      </c>
      <c r="AH4146">
        <v>32</v>
      </c>
    </row>
    <row r="4147" spans="1:34" x14ac:dyDescent="0.25">
      <c r="A4147" s="3" t="s">
        <v>4222</v>
      </c>
      <c r="B4147" s="1">
        <v>45672</v>
      </c>
      <c r="C4147" s="23">
        <f t="shared" si="320"/>
        <v>15</v>
      </c>
      <c r="D4147" s="23">
        <f t="shared" si="321"/>
        <v>3</v>
      </c>
      <c r="E4147" s="23" t="str">
        <f t="shared" si="322"/>
        <v>miércoles</v>
      </c>
      <c r="F4147" s="23">
        <f t="shared" si="323"/>
        <v>1</v>
      </c>
      <c r="G4147" s="23" t="str">
        <f t="shared" si="324"/>
        <v>enero</v>
      </c>
      <c r="H4147" s="2">
        <v>0.83611111111111114</v>
      </c>
      <c r="I4147" t="s">
        <v>26</v>
      </c>
      <c r="J4147" t="str">
        <f>VLOOKUP(ventas_starbucks_2025[[#This Row],[sucursal]],cambio_sucursal[#All],2,0)</f>
        <v>Sucursal San Lorenzo 47</v>
      </c>
      <c r="K4147" t="s">
        <v>175</v>
      </c>
      <c r="L4147" t="s">
        <v>70</v>
      </c>
      <c r="M4147" t="s">
        <v>62</v>
      </c>
      <c r="N4147" t="str">
        <f>IFERROR(VLOOKUP(ventas_starbucks_2025[[#This Row],[tamaño_sucio]],cambio_tamaño[#All],2,0),"Tamaño único")</f>
        <v>Extra-Grande</v>
      </c>
      <c r="O4147">
        <v>5</v>
      </c>
      <c r="P4147">
        <v>1888.45</v>
      </c>
      <c r="Q4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7">
        <v>9442.25</v>
      </c>
      <c r="S4147" t="s">
        <v>15</v>
      </c>
      <c r="T4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47" t="str">
        <f>VLOOKUP(ventas_starbucks_2025[[#This Row],[canal_compra]],cambio_canal_compra[#All],2,0)</f>
        <v>Para llevar</v>
      </c>
      <c r="V4147" t="s">
        <v>40</v>
      </c>
      <c r="W4147" t="str">
        <f>VLOOKUP(ventas_starbucks_2025[[#This Row],[método_pago]],cambio_metodo_pago[#All],2,0)</f>
        <v>Efectivo</v>
      </c>
      <c r="X4147" t="s">
        <v>7</v>
      </c>
      <c r="Y4147">
        <v>10</v>
      </c>
      <c r="Z4147" t="str">
        <f>VLOOKUP(ventas_starbucks_2025[[#This Row],[promoción_aplicada5]],promocion_cambiar[#All],2,0)</f>
        <v>Ninguna</v>
      </c>
      <c r="AA4147" t="s">
        <v>17</v>
      </c>
      <c r="AB4147" t="s">
        <v>9</v>
      </c>
      <c r="AC4147" t="s">
        <v>10</v>
      </c>
      <c r="AD4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47">
        <v>2.9</v>
      </c>
      <c r="AF4147">
        <v>3</v>
      </c>
      <c r="AG4147">
        <v>29</v>
      </c>
      <c r="AH4147">
        <v>24</v>
      </c>
    </row>
    <row r="4148" spans="1:34" x14ac:dyDescent="0.25">
      <c r="A4148" s="3" t="s">
        <v>4223</v>
      </c>
      <c r="B4148" s="1">
        <v>45689</v>
      </c>
      <c r="C4148" s="23">
        <f t="shared" si="320"/>
        <v>1</v>
      </c>
      <c r="D4148" s="23">
        <f t="shared" si="321"/>
        <v>6</v>
      </c>
      <c r="E4148" s="1" t="str">
        <f t="shared" si="322"/>
        <v>sábado</v>
      </c>
      <c r="F4148" s="23">
        <f t="shared" si="323"/>
        <v>2</v>
      </c>
      <c r="G4148" s="1" t="str">
        <f t="shared" si="324"/>
        <v>febrero</v>
      </c>
      <c r="H4148" s="2">
        <v>0.8041666666666667</v>
      </c>
      <c r="I4148" t="s">
        <v>57</v>
      </c>
      <c r="J4148" t="str">
        <f>VLOOKUP(ventas_starbucks_2025[[#This Row],[sucursal]],cambio_sucursal[#All],2,0)</f>
        <v>Sucursal Avda Colón</v>
      </c>
      <c r="K4148" t="s">
        <v>20</v>
      </c>
      <c r="L4148" t="s">
        <v>21</v>
      </c>
      <c r="M4148" t="s">
        <v>4</v>
      </c>
      <c r="N4148" t="str">
        <f>IFERROR(VLOOKUP(ventas_starbucks_2025[[#This Row],[tamaño_sucio]],cambio_tamaño[#All],2,0),"Tamaño único")</f>
        <v>Tamaño único</v>
      </c>
      <c r="O4148">
        <v>3</v>
      </c>
      <c r="P4148">
        <v>741.16</v>
      </c>
      <c r="Q4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48">
        <v>2223.48</v>
      </c>
      <c r="S4148" t="s">
        <v>5</v>
      </c>
      <c r="T4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8" t="str">
        <f>VLOOKUP(ventas_starbucks_2025[[#This Row],[canal_compra]],cambio_canal_compra[#All],2,0)</f>
        <v>En tienda</v>
      </c>
      <c r="V4148" t="s">
        <v>40</v>
      </c>
      <c r="W4148" t="str">
        <f>VLOOKUP(ventas_starbucks_2025[[#This Row],[método_pago]],cambio_metodo_pago[#All],2,0)</f>
        <v>Efectivo</v>
      </c>
      <c r="X4148" t="s">
        <v>22</v>
      </c>
      <c r="Y4148">
        <v>0</v>
      </c>
      <c r="Z4148" t="str">
        <f>VLOOKUP(ventas_starbucks_2025[[#This Row],[promoción_aplicada5]],promocion_cambiar[#All],2,0)</f>
        <v>Combo</v>
      </c>
      <c r="AA4148" t="s">
        <v>8</v>
      </c>
      <c r="AB4148" t="s">
        <v>52</v>
      </c>
      <c r="AC4148" t="s">
        <v>10</v>
      </c>
      <c r="AD4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48">
        <v>9.9</v>
      </c>
      <c r="AF4148">
        <v>5</v>
      </c>
      <c r="AG4148">
        <v>41</v>
      </c>
      <c r="AH4148">
        <v>38</v>
      </c>
    </row>
    <row r="4149" spans="1:34" x14ac:dyDescent="0.25">
      <c r="A4149" s="3" t="s">
        <v>4224</v>
      </c>
      <c r="B4149" s="1">
        <v>45663</v>
      </c>
      <c r="C4149" s="23">
        <f t="shared" si="320"/>
        <v>6</v>
      </c>
      <c r="D4149" s="23">
        <f t="shared" si="321"/>
        <v>1</v>
      </c>
      <c r="E4149" s="23" t="str">
        <f t="shared" si="322"/>
        <v>lunes</v>
      </c>
      <c r="F4149" s="23">
        <f t="shared" si="323"/>
        <v>1</v>
      </c>
      <c r="G4149" s="23" t="str">
        <f t="shared" si="324"/>
        <v>enero</v>
      </c>
      <c r="H4149" s="2">
        <v>0.62986111111111109</v>
      </c>
      <c r="I4149" t="s">
        <v>12</v>
      </c>
      <c r="J4149" t="str">
        <f>VLOOKUP(ventas_starbucks_2025[[#This Row],[sucursal]],cambio_sucursal[#All],2,0)</f>
        <v>Sucursal Córdoba Shopping</v>
      </c>
      <c r="K4149" t="s">
        <v>58</v>
      </c>
      <c r="L4149" t="s">
        <v>39</v>
      </c>
      <c r="M4149" t="s">
        <v>4</v>
      </c>
      <c r="N4149" t="str">
        <f>IFERROR(VLOOKUP(ventas_starbucks_2025[[#This Row],[tamaño_sucio]],cambio_tamaño[#All],2,0),"Tamaño único")</f>
        <v>Tamaño único</v>
      </c>
      <c r="O4149">
        <v>5</v>
      </c>
      <c r="P4149">
        <v>1199.71</v>
      </c>
      <c r="Q4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9">
        <v>5998.55</v>
      </c>
      <c r="S4149" t="s">
        <v>5</v>
      </c>
      <c r="T4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49" t="str">
        <f>VLOOKUP(ventas_starbucks_2025[[#This Row],[canal_compra]],cambio_canal_compra[#All],2,0)</f>
        <v>En tienda</v>
      </c>
      <c r="V4149" t="s">
        <v>40</v>
      </c>
      <c r="W4149" t="str">
        <f>VLOOKUP(ventas_starbucks_2025[[#This Row],[método_pago]],cambio_metodo_pago[#All],2,0)</f>
        <v>Efectivo</v>
      </c>
      <c r="X4149" t="s">
        <v>7</v>
      </c>
      <c r="Y4149">
        <v>15</v>
      </c>
      <c r="Z4149" t="str">
        <f>VLOOKUP(ventas_starbucks_2025[[#This Row],[promoción_aplicada5]],promocion_cambiar[#All],2,0)</f>
        <v>2x1</v>
      </c>
      <c r="AA4149" t="s">
        <v>51</v>
      </c>
      <c r="AB4149" t="s">
        <v>32</v>
      </c>
      <c r="AC4149" t="s">
        <v>10</v>
      </c>
      <c r="AD4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49">
        <v>7.8</v>
      </c>
      <c r="AF4149">
        <v>4</v>
      </c>
      <c r="AG4149">
        <v>48</v>
      </c>
      <c r="AH4149">
        <v>43</v>
      </c>
    </row>
    <row r="4150" spans="1:34" x14ac:dyDescent="0.25">
      <c r="A4150" s="3" t="s">
        <v>4225</v>
      </c>
      <c r="B4150" s="1">
        <v>45742</v>
      </c>
      <c r="C4150" s="23">
        <f t="shared" si="320"/>
        <v>26</v>
      </c>
      <c r="D4150" s="23">
        <f t="shared" si="321"/>
        <v>3</v>
      </c>
      <c r="E4150" s="23" t="str">
        <f t="shared" si="322"/>
        <v>miércoles</v>
      </c>
      <c r="F4150" s="23">
        <f t="shared" si="323"/>
        <v>3</v>
      </c>
      <c r="G4150" s="23" t="str">
        <f t="shared" si="324"/>
        <v>marzo</v>
      </c>
      <c r="H4150" s="2">
        <v>0.76666666666666672</v>
      </c>
      <c r="I4150" t="s">
        <v>57</v>
      </c>
      <c r="J4150" t="str">
        <f>VLOOKUP(ventas_starbucks_2025[[#This Row],[sucursal]],cambio_sucursal[#All],2,0)</f>
        <v>Sucursal Avda Colón</v>
      </c>
      <c r="K4150" t="s">
        <v>38</v>
      </c>
      <c r="L4150" t="s">
        <v>39</v>
      </c>
      <c r="M4150" t="s">
        <v>4</v>
      </c>
      <c r="N4150" t="str">
        <f>IFERROR(VLOOKUP(ventas_starbucks_2025[[#This Row],[tamaño_sucio]],cambio_tamaño[#All],2,0),"Tamaño único")</f>
        <v>Tamaño único</v>
      </c>
      <c r="O4150">
        <v>5</v>
      </c>
      <c r="P4150">
        <v>1389.21</v>
      </c>
      <c r="Q4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0">
        <v>6946.05</v>
      </c>
      <c r="S4150" t="s">
        <v>31</v>
      </c>
      <c r="T4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0" t="str">
        <f>VLOOKUP(ventas_starbucks_2025[[#This Row],[canal_compra]],cambio_canal_compra[#All],2,0)</f>
        <v>Entrega domicilio</v>
      </c>
      <c r="V4150" t="s">
        <v>6</v>
      </c>
      <c r="W4150" t="str">
        <f>VLOOKUP(ventas_starbucks_2025[[#This Row],[método_pago]],cambio_metodo_pago[#All],2,0)</f>
        <v>Aplicación móbil</v>
      </c>
      <c r="X4150" t="s">
        <v>7</v>
      </c>
      <c r="Y4150">
        <v>10</v>
      </c>
      <c r="Z4150" t="str">
        <f>VLOOKUP(ventas_starbucks_2025[[#This Row],[promoción_aplicada5]],promocion_cambiar[#All],2,0)</f>
        <v>2x1</v>
      </c>
      <c r="AA4150" t="s">
        <v>51</v>
      </c>
      <c r="AB4150" t="s">
        <v>18</v>
      </c>
      <c r="AC4150" t="s">
        <v>41</v>
      </c>
      <c r="AD4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50">
        <v>11.4</v>
      </c>
      <c r="AF4150">
        <v>4</v>
      </c>
      <c r="AG4150">
        <v>34</v>
      </c>
      <c r="AH4150">
        <v>29</v>
      </c>
    </row>
    <row r="4151" spans="1:34" x14ac:dyDescent="0.25">
      <c r="A4151" s="3" t="s">
        <v>4226</v>
      </c>
      <c r="B4151" s="1">
        <v>45694</v>
      </c>
      <c r="C4151" s="23">
        <f t="shared" si="320"/>
        <v>6</v>
      </c>
      <c r="D4151" s="23">
        <f t="shared" si="321"/>
        <v>4</v>
      </c>
      <c r="E4151" s="23" t="str">
        <f t="shared" si="322"/>
        <v>jueves</v>
      </c>
      <c r="F4151" s="23">
        <f t="shared" si="323"/>
        <v>2</v>
      </c>
      <c r="G4151" s="23" t="str">
        <f t="shared" si="324"/>
        <v>febrero</v>
      </c>
      <c r="H4151" s="2">
        <v>0.84930555555555554</v>
      </c>
      <c r="I4151" t="s">
        <v>57</v>
      </c>
      <c r="J4151" t="str">
        <f>VLOOKUP(ventas_starbucks_2025[[#This Row],[sucursal]],cambio_sucursal[#All],2,0)</f>
        <v>Sucursal Avda Colón</v>
      </c>
      <c r="K4151" t="s">
        <v>13</v>
      </c>
      <c r="L4151" t="s">
        <v>14</v>
      </c>
      <c r="M4151" t="s">
        <v>4</v>
      </c>
      <c r="N4151" t="str">
        <f>IFERROR(VLOOKUP(ventas_starbucks_2025[[#This Row],[tamaño_sucio]],cambio_tamaño[#All],2,0),"Tamaño único")</f>
        <v>Tamaño único</v>
      </c>
      <c r="O4151">
        <v>5</v>
      </c>
      <c r="P4151">
        <v>2019.43</v>
      </c>
      <c r="Q4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51">
        <v>10097.15</v>
      </c>
      <c r="S4151" t="s">
        <v>15</v>
      </c>
      <c r="T4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51" t="str">
        <f>VLOOKUP(ventas_starbucks_2025[[#This Row],[canal_compra]],cambio_canal_compra[#All],2,0)</f>
        <v>Para llevar</v>
      </c>
      <c r="V4151" t="s">
        <v>6</v>
      </c>
      <c r="W4151" t="str">
        <f>VLOOKUP(ventas_starbucks_2025[[#This Row],[método_pago]],cambio_metodo_pago[#All],2,0)</f>
        <v>Aplicación móbil</v>
      </c>
      <c r="X4151" t="s">
        <v>7</v>
      </c>
      <c r="Y4151">
        <v>15</v>
      </c>
      <c r="Z4151" t="str">
        <f>VLOOKUP(ventas_starbucks_2025[[#This Row],[promoción_aplicada5]],promocion_cambiar[#All],2,0)</f>
        <v>Hora Feliz</v>
      </c>
      <c r="AA4151" t="s">
        <v>36</v>
      </c>
      <c r="AB4151" t="s">
        <v>29</v>
      </c>
      <c r="AC4151" t="s">
        <v>24</v>
      </c>
      <c r="AD4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51">
        <v>8</v>
      </c>
      <c r="AF4151">
        <v>5</v>
      </c>
      <c r="AG4151">
        <v>20</v>
      </c>
      <c r="AH4151">
        <v>15</v>
      </c>
    </row>
    <row r="4152" spans="1:34" x14ac:dyDescent="0.25">
      <c r="A4152" s="3" t="s">
        <v>4227</v>
      </c>
      <c r="B4152" s="1">
        <v>45716</v>
      </c>
      <c r="C4152" s="23">
        <f t="shared" si="320"/>
        <v>28</v>
      </c>
      <c r="D4152" s="23">
        <f t="shared" si="321"/>
        <v>5</v>
      </c>
      <c r="E4152" s="23" t="str">
        <f t="shared" si="322"/>
        <v>viernes</v>
      </c>
      <c r="F4152" s="23">
        <f t="shared" si="323"/>
        <v>2</v>
      </c>
      <c r="G4152" s="23" t="str">
        <f t="shared" si="324"/>
        <v>febrero</v>
      </c>
      <c r="H4152" s="2">
        <v>0.6333333333333333</v>
      </c>
      <c r="I4152" t="s">
        <v>12</v>
      </c>
      <c r="J4152" t="str">
        <f>VLOOKUP(ventas_starbucks_2025[[#This Row],[sucursal]],cambio_sucursal[#All],2,0)</f>
        <v>Sucursal Córdoba Shopping</v>
      </c>
      <c r="K4152" t="s">
        <v>43</v>
      </c>
      <c r="L4152" t="s">
        <v>44</v>
      </c>
      <c r="M4152" t="s">
        <v>50</v>
      </c>
      <c r="N4152" t="str">
        <f>IFERROR(VLOOKUP(ventas_starbucks_2025[[#This Row],[tamaño_sucio]],cambio_tamaño[#All],2,0),"Tamaño único")</f>
        <v>Mediano</v>
      </c>
      <c r="O4152">
        <v>1</v>
      </c>
      <c r="P4152">
        <v>1748.17</v>
      </c>
      <c r="Q4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2">
        <v>1748.17</v>
      </c>
      <c r="S4152" t="s">
        <v>31</v>
      </c>
      <c r="T4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52" t="str">
        <f>VLOOKUP(ventas_starbucks_2025[[#This Row],[canal_compra]],cambio_canal_compra[#All],2,0)</f>
        <v>Entrega domicilio</v>
      </c>
      <c r="V4152" t="s">
        <v>6</v>
      </c>
      <c r="W4152" t="str">
        <f>VLOOKUP(ventas_starbucks_2025[[#This Row],[método_pago]],cambio_metodo_pago[#All],2,0)</f>
        <v>Aplicación móbil</v>
      </c>
      <c r="X4152" t="s">
        <v>22</v>
      </c>
      <c r="Y4152">
        <v>0</v>
      </c>
      <c r="Z4152" t="str">
        <f>VLOOKUP(ventas_starbucks_2025[[#This Row],[promoción_aplicada5]],promocion_cambiar[#All],2,0)</f>
        <v>Hora Feliz</v>
      </c>
      <c r="AA4152" t="s">
        <v>36</v>
      </c>
      <c r="AB4152" t="s">
        <v>23</v>
      </c>
      <c r="AC4152" t="s">
        <v>41</v>
      </c>
      <c r="AD4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52">
        <v>3.2</v>
      </c>
      <c r="AF4152">
        <v>5</v>
      </c>
      <c r="AG4152">
        <v>28</v>
      </c>
      <c r="AH4152">
        <v>27</v>
      </c>
    </row>
    <row r="4153" spans="1:34" x14ac:dyDescent="0.25">
      <c r="A4153" s="3" t="s">
        <v>4228</v>
      </c>
      <c r="B4153" s="1">
        <v>45670</v>
      </c>
      <c r="C4153" s="23">
        <f t="shared" si="320"/>
        <v>13</v>
      </c>
      <c r="D4153" s="23">
        <f t="shared" si="321"/>
        <v>1</v>
      </c>
      <c r="E4153" s="23" t="str">
        <f t="shared" si="322"/>
        <v>lunes</v>
      </c>
      <c r="F4153" s="23">
        <f t="shared" si="323"/>
        <v>1</v>
      </c>
      <c r="G4153" s="23" t="str">
        <f t="shared" si="324"/>
        <v>enero</v>
      </c>
      <c r="H4153" s="2">
        <v>0.83194444444444449</v>
      </c>
      <c r="I4153" t="s">
        <v>12</v>
      </c>
      <c r="J4153" t="str">
        <f>VLOOKUP(ventas_starbucks_2025[[#This Row],[sucursal]],cambio_sucursal[#All],2,0)</f>
        <v>Sucursal Córdoba Shopping</v>
      </c>
      <c r="K4153" t="s">
        <v>38</v>
      </c>
      <c r="L4153" t="s">
        <v>39</v>
      </c>
      <c r="M4153" t="s">
        <v>4</v>
      </c>
      <c r="N4153" t="str">
        <f>IFERROR(VLOOKUP(ventas_starbucks_2025[[#This Row],[tamaño_sucio]],cambio_tamaño[#All],2,0),"Tamaño único")</f>
        <v>Tamaño único</v>
      </c>
      <c r="O4153">
        <v>5</v>
      </c>
      <c r="P4153">
        <v>1095.8699999999999</v>
      </c>
      <c r="Q4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3">
        <v>5479.35</v>
      </c>
      <c r="S4153" t="s">
        <v>5</v>
      </c>
      <c r="T4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3" t="str">
        <f>VLOOKUP(ventas_starbucks_2025[[#This Row],[canal_compra]],cambio_canal_compra[#All],2,0)</f>
        <v>En tienda</v>
      </c>
      <c r="V4153" t="s">
        <v>16</v>
      </c>
      <c r="W4153" t="str">
        <f>VLOOKUP(ventas_starbucks_2025[[#This Row],[método_pago]],cambio_metodo_pago[#All],2,0)</f>
        <v>Tarjeta</v>
      </c>
      <c r="X4153" t="s">
        <v>7</v>
      </c>
      <c r="Y4153">
        <v>0</v>
      </c>
      <c r="Z4153" t="str">
        <f>VLOOKUP(ventas_starbucks_2025[[#This Row],[promoción_aplicada5]],promocion_cambiar[#All],2,0)</f>
        <v>Combo</v>
      </c>
      <c r="AA4153" t="s">
        <v>8</v>
      </c>
      <c r="AB4153" t="s">
        <v>23</v>
      </c>
      <c r="AC4153" t="s">
        <v>10</v>
      </c>
      <c r="AD4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53">
        <v>9.6</v>
      </c>
      <c r="AF4153">
        <v>4</v>
      </c>
      <c r="AG4153">
        <v>15</v>
      </c>
      <c r="AH4153">
        <v>10</v>
      </c>
    </row>
    <row r="4154" spans="1:34" x14ac:dyDescent="0.25">
      <c r="A4154" s="3" t="s">
        <v>4229</v>
      </c>
      <c r="B4154" s="1">
        <v>45724</v>
      </c>
      <c r="C4154" s="23">
        <f t="shared" si="320"/>
        <v>8</v>
      </c>
      <c r="D4154" s="23">
        <f t="shared" si="321"/>
        <v>6</v>
      </c>
      <c r="E4154" s="23" t="str">
        <f t="shared" si="322"/>
        <v>sábado</v>
      </c>
      <c r="F4154" s="23">
        <f t="shared" si="323"/>
        <v>3</v>
      </c>
      <c r="G4154" s="23" t="str">
        <f t="shared" si="324"/>
        <v>marzo</v>
      </c>
      <c r="H4154" s="2">
        <v>0.7319444444444444</v>
      </c>
      <c r="I4154" t="s">
        <v>26</v>
      </c>
      <c r="J4154" t="str">
        <f>VLOOKUP(ventas_starbucks_2025[[#This Row],[sucursal]],cambio_sucursal[#All],2,0)</f>
        <v>Sucursal San Lorenzo 47</v>
      </c>
      <c r="K4154" t="s">
        <v>27</v>
      </c>
      <c r="L4154" t="s">
        <v>28</v>
      </c>
      <c r="M4154" t="s">
        <v>4</v>
      </c>
      <c r="N4154" t="str">
        <f>IFERROR(VLOOKUP(ventas_starbucks_2025[[#This Row],[tamaño_sucio]],cambio_tamaño[#All],2,0),"Tamaño único")</f>
        <v>Tamaño único</v>
      </c>
      <c r="O4154">
        <v>5</v>
      </c>
      <c r="P4154">
        <v>2043.3</v>
      </c>
      <c r="Q4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54">
        <v>10216.5</v>
      </c>
      <c r="S4154" t="s">
        <v>31</v>
      </c>
      <c r="T4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54" t="str">
        <f>VLOOKUP(ventas_starbucks_2025[[#This Row],[canal_compra]],cambio_canal_compra[#All],2,0)</f>
        <v>Entrega domicilio</v>
      </c>
      <c r="V4154" t="s">
        <v>40</v>
      </c>
      <c r="W4154" t="str">
        <f>VLOOKUP(ventas_starbucks_2025[[#This Row],[método_pago]],cambio_metodo_pago[#All],2,0)</f>
        <v>Efectivo</v>
      </c>
      <c r="X4154" t="s">
        <v>7</v>
      </c>
      <c r="Y4154">
        <v>10</v>
      </c>
      <c r="Z4154" t="str">
        <f>VLOOKUP(ventas_starbucks_2025[[#This Row],[promoción_aplicada5]],promocion_cambiar[#All],2,0)</f>
        <v>Hora Feliz</v>
      </c>
      <c r="AA4154" t="s">
        <v>36</v>
      </c>
      <c r="AB4154" t="s">
        <v>32</v>
      </c>
      <c r="AC4154" t="s">
        <v>10</v>
      </c>
      <c r="AD4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54">
        <v>13.5</v>
      </c>
      <c r="AF4154">
        <v>2</v>
      </c>
      <c r="AG4154">
        <v>23</v>
      </c>
      <c r="AH4154">
        <v>18</v>
      </c>
    </row>
    <row r="4155" spans="1:34" x14ac:dyDescent="0.25">
      <c r="A4155" s="3" t="s">
        <v>4230</v>
      </c>
      <c r="B4155" s="1">
        <v>45740</v>
      </c>
      <c r="C4155" s="23">
        <f t="shared" si="320"/>
        <v>24</v>
      </c>
      <c r="D4155" s="23">
        <f t="shared" si="321"/>
        <v>1</v>
      </c>
      <c r="E4155" s="23" t="str">
        <f t="shared" si="322"/>
        <v>lunes</v>
      </c>
      <c r="F4155" s="23">
        <f t="shared" si="323"/>
        <v>3</v>
      </c>
      <c r="G4155" s="23" t="str">
        <f t="shared" si="324"/>
        <v>marzo</v>
      </c>
      <c r="H4155" s="2">
        <v>0.4284722222222222</v>
      </c>
      <c r="I4155" t="s">
        <v>12</v>
      </c>
      <c r="J4155" t="str">
        <f>VLOOKUP(ventas_starbucks_2025[[#This Row],[sucursal]],cambio_sucursal[#All],2,0)</f>
        <v>Sucursal Córdoba Shopping</v>
      </c>
      <c r="K4155" t="s">
        <v>101</v>
      </c>
      <c r="L4155" t="s">
        <v>3</v>
      </c>
      <c r="M4155" t="s">
        <v>4</v>
      </c>
      <c r="N4155" t="str">
        <f>IFERROR(VLOOKUP(ventas_starbucks_2025[[#This Row],[tamaño_sucio]],cambio_tamaño[#All],2,0),"Tamaño único")</f>
        <v>Tamaño único</v>
      </c>
      <c r="O4155">
        <v>3</v>
      </c>
      <c r="P4155">
        <v>2517.12</v>
      </c>
      <c r="Q4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55">
        <v>7551.36</v>
      </c>
      <c r="S4155" t="s">
        <v>5</v>
      </c>
      <c r="T4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5" t="str">
        <f>VLOOKUP(ventas_starbucks_2025[[#This Row],[canal_compra]],cambio_canal_compra[#All],2,0)</f>
        <v>En tienda</v>
      </c>
      <c r="V4155" t="s">
        <v>16</v>
      </c>
      <c r="W4155" t="str">
        <f>VLOOKUP(ventas_starbucks_2025[[#This Row],[método_pago]],cambio_metodo_pago[#All],2,0)</f>
        <v>Tarjeta</v>
      </c>
      <c r="X4155" t="s">
        <v>22</v>
      </c>
      <c r="Y4155">
        <v>0</v>
      </c>
      <c r="Z4155" t="str">
        <f>VLOOKUP(ventas_starbucks_2025[[#This Row],[promoción_aplicada5]],promocion_cambiar[#All],2,0)</f>
        <v>Ninguna</v>
      </c>
      <c r="AA4155" t="s">
        <v>17</v>
      </c>
      <c r="AB4155" t="s">
        <v>23</v>
      </c>
      <c r="AC4155" t="s">
        <v>41</v>
      </c>
      <c r="AD4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55">
        <v>13.7</v>
      </c>
      <c r="AF4155">
        <v>5</v>
      </c>
      <c r="AG4155">
        <v>28</v>
      </c>
      <c r="AH4155">
        <v>25</v>
      </c>
    </row>
    <row r="4156" spans="1:34" x14ac:dyDescent="0.25">
      <c r="A4156" s="3" t="s">
        <v>4231</v>
      </c>
      <c r="B4156" s="1">
        <v>45686</v>
      </c>
      <c r="C4156" s="23">
        <f t="shared" si="320"/>
        <v>29</v>
      </c>
      <c r="D4156" s="23">
        <f t="shared" si="321"/>
        <v>3</v>
      </c>
      <c r="E4156" s="23" t="str">
        <f t="shared" si="322"/>
        <v>miércoles</v>
      </c>
      <c r="F4156" s="23">
        <f t="shared" si="323"/>
        <v>1</v>
      </c>
      <c r="G4156" s="23" t="str">
        <f t="shared" si="324"/>
        <v>enero</v>
      </c>
      <c r="H4156" s="2">
        <v>0.72916666666666663</v>
      </c>
      <c r="I4156" t="s">
        <v>1</v>
      </c>
      <c r="J4156" t="str">
        <f>VLOOKUP(ventas_starbucks_2025[[#This Row],[sucursal]],cambio_sucursal[#All],2,0)</f>
        <v>Sucursal Nueva Córdoba</v>
      </c>
      <c r="K4156" t="s">
        <v>115</v>
      </c>
      <c r="L4156" t="s">
        <v>21</v>
      </c>
      <c r="M4156" t="s">
        <v>4</v>
      </c>
      <c r="N4156" t="str">
        <f>IFERROR(VLOOKUP(ventas_starbucks_2025[[#This Row],[tamaño_sucio]],cambio_tamaño[#All],2,0),"Tamaño único")</f>
        <v>Tamaño único</v>
      </c>
      <c r="O4156">
        <v>4</v>
      </c>
      <c r="P4156">
        <v>842.35</v>
      </c>
      <c r="Q4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56">
        <v>3369.4</v>
      </c>
      <c r="S4156" t="s">
        <v>5</v>
      </c>
      <c r="T4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56" t="str">
        <f>VLOOKUP(ventas_starbucks_2025[[#This Row],[canal_compra]],cambio_canal_compra[#All],2,0)</f>
        <v>En tienda</v>
      </c>
      <c r="V4156" t="s">
        <v>6</v>
      </c>
      <c r="W4156" t="str">
        <f>VLOOKUP(ventas_starbucks_2025[[#This Row],[método_pago]],cambio_metodo_pago[#All],2,0)</f>
        <v>Aplicación móbil</v>
      </c>
      <c r="X4156" t="s">
        <v>22</v>
      </c>
      <c r="Y4156">
        <v>0</v>
      </c>
      <c r="Z4156" t="str">
        <f>VLOOKUP(ventas_starbucks_2025[[#This Row],[promoción_aplicada5]],promocion_cambiar[#All],2,0)</f>
        <v>Ninguna</v>
      </c>
      <c r="AA4156" t="s">
        <v>17</v>
      </c>
      <c r="AB4156" t="s">
        <v>32</v>
      </c>
      <c r="AC4156" t="s">
        <v>41</v>
      </c>
      <c r="AD4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56">
        <v>4</v>
      </c>
      <c r="AF4156">
        <v>2</v>
      </c>
      <c r="AG4156">
        <v>16</v>
      </c>
      <c r="AH4156">
        <v>12</v>
      </c>
    </row>
    <row r="4157" spans="1:34" x14ac:dyDescent="0.25">
      <c r="A4157" s="3" t="s">
        <v>4232</v>
      </c>
      <c r="B4157" s="1">
        <v>45675</v>
      </c>
      <c r="C4157" s="23">
        <f t="shared" si="320"/>
        <v>18</v>
      </c>
      <c r="D4157" s="23">
        <f t="shared" si="321"/>
        <v>6</v>
      </c>
      <c r="E4157" s="1" t="str">
        <f t="shared" si="322"/>
        <v>sábado</v>
      </c>
      <c r="F4157" s="23">
        <f t="shared" si="323"/>
        <v>1</v>
      </c>
      <c r="G4157" s="1" t="str">
        <f t="shared" si="324"/>
        <v>enero</v>
      </c>
      <c r="H4157" s="2">
        <v>0.31597222222222221</v>
      </c>
      <c r="I4157" t="s">
        <v>26</v>
      </c>
      <c r="J4157" t="str">
        <f>VLOOKUP(ventas_starbucks_2025[[#This Row],[sucursal]],cambio_sucursal[#All],2,0)</f>
        <v>Sucursal San Lorenzo 47</v>
      </c>
      <c r="K4157" t="s">
        <v>13</v>
      </c>
      <c r="L4157" t="s">
        <v>14</v>
      </c>
      <c r="M4157" t="s">
        <v>4</v>
      </c>
      <c r="N4157" t="str">
        <f>IFERROR(VLOOKUP(ventas_starbucks_2025[[#This Row],[tamaño_sucio]],cambio_tamaño[#All],2,0),"Tamaño único")</f>
        <v>Tamaño único</v>
      </c>
      <c r="O4157">
        <v>3</v>
      </c>
      <c r="P4157">
        <v>1824.5</v>
      </c>
      <c r="Q4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7">
        <v>5473.5</v>
      </c>
      <c r="S4157" t="s">
        <v>5</v>
      </c>
      <c r="T4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7" t="str">
        <f>VLOOKUP(ventas_starbucks_2025[[#This Row],[canal_compra]],cambio_canal_compra[#All],2,0)</f>
        <v>En tienda</v>
      </c>
      <c r="V4157" t="s">
        <v>16</v>
      </c>
      <c r="W4157" t="str">
        <f>VLOOKUP(ventas_starbucks_2025[[#This Row],[método_pago]],cambio_metodo_pago[#All],2,0)</f>
        <v>Tarjeta</v>
      </c>
      <c r="X4157" t="s">
        <v>7</v>
      </c>
      <c r="Y4157">
        <v>0</v>
      </c>
      <c r="Z4157" t="str">
        <f>VLOOKUP(ventas_starbucks_2025[[#This Row],[promoción_aplicada5]],promocion_cambiar[#All],2,0)</f>
        <v>Hora Feliz</v>
      </c>
      <c r="AA4157" t="s">
        <v>36</v>
      </c>
      <c r="AB4157" t="s">
        <v>23</v>
      </c>
      <c r="AC4157" t="s">
        <v>24</v>
      </c>
      <c r="AD4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57">
        <v>11.6</v>
      </c>
      <c r="AF4157">
        <v>2</v>
      </c>
      <c r="AG4157">
        <v>10</v>
      </c>
      <c r="AH4157">
        <v>7</v>
      </c>
    </row>
    <row r="4158" spans="1:34" x14ac:dyDescent="0.25">
      <c r="A4158" s="3" t="s">
        <v>4233</v>
      </c>
      <c r="B4158" s="1">
        <v>45719</v>
      </c>
      <c r="C4158" s="23">
        <f t="shared" si="320"/>
        <v>3</v>
      </c>
      <c r="D4158" s="23">
        <f t="shared" si="321"/>
        <v>1</v>
      </c>
      <c r="E4158" s="23" t="str">
        <f t="shared" si="322"/>
        <v>lunes</v>
      </c>
      <c r="F4158" s="23">
        <f t="shared" si="323"/>
        <v>3</v>
      </c>
      <c r="G4158" s="23" t="str">
        <f t="shared" si="324"/>
        <v>marzo</v>
      </c>
      <c r="H4158" s="2">
        <v>0.63611111111111107</v>
      </c>
      <c r="I4158" t="s">
        <v>12</v>
      </c>
      <c r="J4158" t="str">
        <f>VLOOKUP(ventas_starbucks_2025[[#This Row],[sucursal]],cambio_sucursal[#All],2,0)</f>
        <v>Sucursal Córdoba Shopping</v>
      </c>
      <c r="K4158" t="s">
        <v>48</v>
      </c>
      <c r="L4158" t="s">
        <v>49</v>
      </c>
      <c r="M4158" t="s">
        <v>55</v>
      </c>
      <c r="N4158" t="str">
        <f>IFERROR(VLOOKUP(ventas_starbucks_2025[[#This Row],[tamaño_sucio]],cambio_tamaño[#All],2,0),"Tamaño único")</f>
        <v>Pequeño</v>
      </c>
      <c r="O4158">
        <v>5</v>
      </c>
      <c r="P4158">
        <v>2038.01</v>
      </c>
      <c r="Q4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58">
        <v>10190.049999999999</v>
      </c>
      <c r="S4158" t="s">
        <v>5</v>
      </c>
      <c r="T4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58" t="str">
        <f>VLOOKUP(ventas_starbucks_2025[[#This Row],[canal_compra]],cambio_canal_compra[#All],2,0)</f>
        <v>En tienda</v>
      </c>
      <c r="V4158" t="s">
        <v>6</v>
      </c>
      <c r="W4158" t="str">
        <f>VLOOKUP(ventas_starbucks_2025[[#This Row],[método_pago]],cambio_metodo_pago[#All],2,0)</f>
        <v>Aplicación móbil</v>
      </c>
      <c r="X4158" t="s">
        <v>7</v>
      </c>
      <c r="Y4158">
        <v>0</v>
      </c>
      <c r="Z4158" t="str">
        <f>VLOOKUP(ventas_starbucks_2025[[#This Row],[promoción_aplicada5]],promocion_cambiar[#All],2,0)</f>
        <v>2x1</v>
      </c>
      <c r="AA4158" t="s">
        <v>51</v>
      </c>
      <c r="AB4158" t="s">
        <v>32</v>
      </c>
      <c r="AC4158" t="s">
        <v>41</v>
      </c>
      <c r="AD4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58">
        <v>14.4</v>
      </c>
      <c r="AF4158">
        <v>5</v>
      </c>
      <c r="AG4158">
        <v>17</v>
      </c>
      <c r="AH4158">
        <v>12</v>
      </c>
    </row>
    <row r="4159" spans="1:34" x14ac:dyDescent="0.25">
      <c r="A4159" s="3" t="s">
        <v>4234</v>
      </c>
      <c r="B4159" s="1">
        <v>45660</v>
      </c>
      <c r="C4159" s="23">
        <f t="shared" si="320"/>
        <v>3</v>
      </c>
      <c r="D4159" s="23">
        <f t="shared" si="321"/>
        <v>5</v>
      </c>
      <c r="E4159" s="1" t="str">
        <f t="shared" si="322"/>
        <v>viernes</v>
      </c>
      <c r="F4159" s="23">
        <f t="shared" si="323"/>
        <v>1</v>
      </c>
      <c r="G4159" s="1" t="str">
        <f t="shared" si="324"/>
        <v>enero</v>
      </c>
      <c r="H4159" s="2">
        <v>0.65625</v>
      </c>
      <c r="I4159" t="s">
        <v>1</v>
      </c>
      <c r="J4159" t="str">
        <f>VLOOKUP(ventas_starbucks_2025[[#This Row],[sucursal]],cambio_sucursal[#All],2,0)</f>
        <v>Sucursal Nueva Córdoba</v>
      </c>
      <c r="K4159" t="s">
        <v>2</v>
      </c>
      <c r="L4159" t="s">
        <v>3</v>
      </c>
      <c r="M4159" t="s">
        <v>4</v>
      </c>
      <c r="N4159" t="str">
        <f>IFERROR(VLOOKUP(ventas_starbucks_2025[[#This Row],[tamaño_sucio]],cambio_tamaño[#All],2,0),"Tamaño único")</f>
        <v>Tamaño único</v>
      </c>
      <c r="O4159">
        <v>5</v>
      </c>
      <c r="P4159">
        <v>2552.3200000000002</v>
      </c>
      <c r="Q4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59">
        <v>12761.6</v>
      </c>
      <c r="S4159" t="s">
        <v>31</v>
      </c>
      <c r="T4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59" t="str">
        <f>VLOOKUP(ventas_starbucks_2025[[#This Row],[canal_compra]],cambio_canal_compra[#All],2,0)</f>
        <v>Entrega domicilio</v>
      </c>
      <c r="V4159" t="s">
        <v>40</v>
      </c>
      <c r="W4159" t="str">
        <f>VLOOKUP(ventas_starbucks_2025[[#This Row],[método_pago]],cambio_metodo_pago[#All],2,0)</f>
        <v>Efectivo</v>
      </c>
      <c r="X4159" t="s">
        <v>22</v>
      </c>
      <c r="Y4159">
        <v>0</v>
      </c>
      <c r="Z4159" t="str">
        <f>VLOOKUP(ventas_starbucks_2025[[#This Row],[promoción_aplicada5]],promocion_cambiar[#All],2,0)</f>
        <v>2x1</v>
      </c>
      <c r="AA4159" t="s">
        <v>51</v>
      </c>
      <c r="AB4159" t="s">
        <v>23</v>
      </c>
      <c r="AC4159" t="s">
        <v>41</v>
      </c>
      <c r="AD4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59">
        <v>11.1</v>
      </c>
      <c r="AF4159">
        <v>3</v>
      </c>
      <c r="AG4159">
        <v>50</v>
      </c>
      <c r="AH4159">
        <v>45</v>
      </c>
    </row>
    <row r="4160" spans="1:34" x14ac:dyDescent="0.25">
      <c r="A4160" s="3" t="s">
        <v>4235</v>
      </c>
      <c r="B4160" s="1">
        <v>45727</v>
      </c>
      <c r="C4160" s="23">
        <f t="shared" si="320"/>
        <v>11</v>
      </c>
      <c r="D4160" s="23">
        <f t="shared" si="321"/>
        <v>2</v>
      </c>
      <c r="E4160" s="23" t="str">
        <f t="shared" si="322"/>
        <v>martes</v>
      </c>
      <c r="F4160" s="23">
        <f t="shared" si="323"/>
        <v>3</v>
      </c>
      <c r="G4160" s="23" t="str">
        <f t="shared" si="324"/>
        <v>marzo</v>
      </c>
      <c r="H4160" s="2">
        <v>0.53333333333333333</v>
      </c>
      <c r="I4160" t="s">
        <v>57</v>
      </c>
      <c r="J4160" t="str">
        <f>VLOOKUP(ventas_starbucks_2025[[#This Row],[sucursal]],cambio_sucursal[#All],2,0)</f>
        <v>Sucursal Avda Colón</v>
      </c>
      <c r="K4160" t="s">
        <v>58</v>
      </c>
      <c r="L4160" t="s">
        <v>39</v>
      </c>
      <c r="M4160" t="s">
        <v>4</v>
      </c>
      <c r="N4160" t="str">
        <f>IFERROR(VLOOKUP(ventas_starbucks_2025[[#This Row],[tamaño_sucio]],cambio_tamaño[#All],2,0),"Tamaño único")</f>
        <v>Tamaño único</v>
      </c>
      <c r="O4160">
        <v>2</v>
      </c>
      <c r="P4160">
        <v>1539.24</v>
      </c>
      <c r="Q4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0">
        <v>3078.48</v>
      </c>
      <c r="S4160" t="s">
        <v>5</v>
      </c>
      <c r="T4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0" t="str">
        <f>VLOOKUP(ventas_starbucks_2025[[#This Row],[canal_compra]],cambio_canal_compra[#All],2,0)</f>
        <v>En tienda</v>
      </c>
      <c r="V4160" t="s">
        <v>6</v>
      </c>
      <c r="W4160" t="str">
        <f>VLOOKUP(ventas_starbucks_2025[[#This Row],[método_pago]],cambio_metodo_pago[#All],2,0)</f>
        <v>Aplicación móbil</v>
      </c>
      <c r="X4160" t="s">
        <v>22</v>
      </c>
      <c r="Y4160">
        <v>0</v>
      </c>
      <c r="Z4160" t="str">
        <f>VLOOKUP(ventas_starbucks_2025[[#This Row],[promoción_aplicada5]],promocion_cambiar[#All],2,0)</f>
        <v>Hora Feliz</v>
      </c>
      <c r="AA4160" t="s">
        <v>36</v>
      </c>
      <c r="AB4160" t="s">
        <v>23</v>
      </c>
      <c r="AC4160" t="s">
        <v>41</v>
      </c>
      <c r="AD4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60">
        <v>13.7</v>
      </c>
      <c r="AF4160">
        <v>5</v>
      </c>
      <c r="AG4160">
        <v>23</v>
      </c>
      <c r="AH4160">
        <v>21</v>
      </c>
    </row>
    <row r="4161" spans="1:34" x14ac:dyDescent="0.25">
      <c r="A4161" s="3" t="s">
        <v>4236</v>
      </c>
      <c r="B4161" s="1">
        <v>45736</v>
      </c>
      <c r="C4161" s="23">
        <f t="shared" si="320"/>
        <v>20</v>
      </c>
      <c r="D4161" s="23">
        <f t="shared" si="321"/>
        <v>4</v>
      </c>
      <c r="E4161" s="23" t="str">
        <f t="shared" si="322"/>
        <v>jueves</v>
      </c>
      <c r="F4161" s="23">
        <f t="shared" si="323"/>
        <v>3</v>
      </c>
      <c r="G4161" s="23" t="str">
        <f t="shared" si="324"/>
        <v>marzo</v>
      </c>
      <c r="H4161" s="2">
        <v>0.55763888888888891</v>
      </c>
      <c r="I4161" t="s">
        <v>57</v>
      </c>
      <c r="J4161" t="str">
        <f>VLOOKUP(ventas_starbucks_2025[[#This Row],[sucursal]],cambio_sucursal[#All],2,0)</f>
        <v>Sucursal Avda Colón</v>
      </c>
      <c r="K4161" t="s">
        <v>13</v>
      </c>
      <c r="L4161" t="s">
        <v>14</v>
      </c>
      <c r="M4161" t="s">
        <v>4</v>
      </c>
      <c r="N4161" t="str">
        <f>IFERROR(VLOOKUP(ventas_starbucks_2025[[#This Row],[tamaño_sucio]],cambio_tamaño[#All],2,0),"Tamaño único")</f>
        <v>Tamaño único</v>
      </c>
      <c r="O4161">
        <v>3</v>
      </c>
      <c r="P4161">
        <v>1715.48</v>
      </c>
      <c r="Q4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1">
        <v>5146.4399999999996</v>
      </c>
      <c r="S4161" t="s">
        <v>31</v>
      </c>
      <c r="T4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61" t="str">
        <f>VLOOKUP(ventas_starbucks_2025[[#This Row],[canal_compra]],cambio_canal_compra[#All],2,0)</f>
        <v>Entrega domicilio</v>
      </c>
      <c r="V4161" t="s">
        <v>40</v>
      </c>
      <c r="W4161" t="str">
        <f>VLOOKUP(ventas_starbucks_2025[[#This Row],[método_pago]],cambio_metodo_pago[#All],2,0)</f>
        <v>Efectivo</v>
      </c>
      <c r="X4161" t="s">
        <v>22</v>
      </c>
      <c r="Y4161">
        <v>0</v>
      </c>
      <c r="Z4161" t="str">
        <f>VLOOKUP(ventas_starbucks_2025[[#This Row],[promoción_aplicada5]],promocion_cambiar[#All],2,0)</f>
        <v>2x1</v>
      </c>
      <c r="AA4161" t="s">
        <v>51</v>
      </c>
      <c r="AB4161" t="s">
        <v>18</v>
      </c>
      <c r="AC4161" t="s">
        <v>41</v>
      </c>
      <c r="AD4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61">
        <v>13.6</v>
      </c>
      <c r="AF4161">
        <v>4</v>
      </c>
      <c r="AG4161">
        <v>29</v>
      </c>
      <c r="AH4161">
        <v>26</v>
      </c>
    </row>
    <row r="4162" spans="1:34" x14ac:dyDescent="0.25">
      <c r="A4162" s="3" t="s">
        <v>4237</v>
      </c>
      <c r="B4162" s="1">
        <v>45682</v>
      </c>
      <c r="C4162" s="23">
        <f t="shared" ref="C4162:C4225" si="325">DAY(B4162)</f>
        <v>25</v>
      </c>
      <c r="D4162" s="23">
        <f t="shared" ref="D4162:D4225" si="326">WEEKDAY(B4162,2)</f>
        <v>6</v>
      </c>
      <c r="E4162" s="23" t="str">
        <f t="shared" ref="E4162:E4225" si="327">TEXT(B4162,"dddd")</f>
        <v>sábado</v>
      </c>
      <c r="F4162" s="23">
        <f t="shared" ref="F4162:F4225" si="328">MONTH(B4162)</f>
        <v>1</v>
      </c>
      <c r="G4162" s="23" t="str">
        <f t="shared" ref="G4162:G4225" si="329">TEXT(B4162,"mmmm")</f>
        <v>enero</v>
      </c>
      <c r="H4162" s="2">
        <v>0.61319444444444449</v>
      </c>
      <c r="I4162" t="s">
        <v>12</v>
      </c>
      <c r="J4162" t="str">
        <f>VLOOKUP(ventas_starbucks_2025[[#This Row],[sucursal]],cambio_sucursal[#All],2,0)</f>
        <v>Sucursal Córdoba Shopping</v>
      </c>
      <c r="K4162" t="s">
        <v>48</v>
      </c>
      <c r="L4162" t="s">
        <v>49</v>
      </c>
      <c r="M4162" t="s">
        <v>50</v>
      </c>
      <c r="N4162" t="str">
        <f>IFERROR(VLOOKUP(ventas_starbucks_2025[[#This Row],[tamaño_sucio]],cambio_tamaño[#All],2,0),"Tamaño único")</f>
        <v>Mediano</v>
      </c>
      <c r="O4162">
        <v>1</v>
      </c>
      <c r="P4162">
        <v>1775.77</v>
      </c>
      <c r="Q4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2">
        <v>1775.77</v>
      </c>
      <c r="S4162" t="s">
        <v>15</v>
      </c>
      <c r="T4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2" t="str">
        <f>VLOOKUP(ventas_starbucks_2025[[#This Row],[canal_compra]],cambio_canal_compra[#All],2,0)</f>
        <v>Para llevar</v>
      </c>
      <c r="V4162" t="s">
        <v>6</v>
      </c>
      <c r="W4162" t="str">
        <f>VLOOKUP(ventas_starbucks_2025[[#This Row],[método_pago]],cambio_metodo_pago[#All],2,0)</f>
        <v>Aplicación móbil</v>
      </c>
      <c r="X4162" t="s">
        <v>7</v>
      </c>
      <c r="Y4162">
        <v>0</v>
      </c>
      <c r="Z4162" t="str">
        <f>VLOOKUP(ventas_starbucks_2025[[#This Row],[promoción_aplicada5]],promocion_cambiar[#All],2,0)</f>
        <v>Combo</v>
      </c>
      <c r="AA4162" t="s">
        <v>8</v>
      </c>
      <c r="AB4162" t="s">
        <v>32</v>
      </c>
      <c r="AC4162" t="s">
        <v>10</v>
      </c>
      <c r="AD4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62">
        <v>3.4</v>
      </c>
      <c r="AF4162">
        <v>4</v>
      </c>
      <c r="AG4162">
        <v>38</v>
      </c>
      <c r="AH4162">
        <v>37</v>
      </c>
    </row>
    <row r="4163" spans="1:34" x14ac:dyDescent="0.25">
      <c r="A4163" s="3" t="s">
        <v>4238</v>
      </c>
      <c r="B4163" s="1">
        <v>45663</v>
      </c>
      <c r="C4163" s="23">
        <f t="shared" si="325"/>
        <v>6</v>
      </c>
      <c r="D4163" s="23">
        <f t="shared" si="326"/>
        <v>1</v>
      </c>
      <c r="E4163" s="23" t="str">
        <f t="shared" si="327"/>
        <v>lunes</v>
      </c>
      <c r="F4163" s="23">
        <f t="shared" si="328"/>
        <v>1</v>
      </c>
      <c r="G4163" s="23" t="str">
        <f t="shared" si="329"/>
        <v>enero</v>
      </c>
      <c r="H4163" s="2">
        <v>0.82222222222222219</v>
      </c>
      <c r="I4163" t="s">
        <v>57</v>
      </c>
      <c r="J4163" t="str">
        <f>VLOOKUP(ventas_starbucks_2025[[#This Row],[sucursal]],cambio_sucursal[#All],2,0)</f>
        <v>Sucursal Avda Colón</v>
      </c>
      <c r="K4163" t="s">
        <v>358</v>
      </c>
      <c r="L4163" t="s">
        <v>44</v>
      </c>
      <c r="M4163" t="s">
        <v>50</v>
      </c>
      <c r="N4163" t="str">
        <f>IFERROR(VLOOKUP(ventas_starbucks_2025[[#This Row],[tamaño_sucio]],cambio_tamaño[#All],2,0),"Tamaño único")</f>
        <v>Mediano</v>
      </c>
      <c r="O4163">
        <v>3</v>
      </c>
      <c r="P4163">
        <v>1539.39</v>
      </c>
      <c r="Q4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3">
        <v>4618.17</v>
      </c>
      <c r="S4163" t="s">
        <v>5</v>
      </c>
      <c r="T4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3" t="str">
        <f>VLOOKUP(ventas_starbucks_2025[[#This Row],[canal_compra]],cambio_canal_compra[#All],2,0)</f>
        <v>En tienda</v>
      </c>
      <c r="V4163" t="s">
        <v>6</v>
      </c>
      <c r="W4163" t="str">
        <f>VLOOKUP(ventas_starbucks_2025[[#This Row],[método_pago]],cambio_metodo_pago[#All],2,0)</f>
        <v>Aplicación móbil</v>
      </c>
      <c r="X4163" t="s">
        <v>22</v>
      </c>
      <c r="Y4163">
        <v>0</v>
      </c>
      <c r="Z4163" t="str">
        <f>VLOOKUP(ventas_starbucks_2025[[#This Row],[promoción_aplicada5]],promocion_cambiar[#All],2,0)</f>
        <v>Ninguna</v>
      </c>
      <c r="AA4163" t="s">
        <v>17</v>
      </c>
      <c r="AB4163" t="s">
        <v>29</v>
      </c>
      <c r="AC4163" t="s">
        <v>41</v>
      </c>
      <c r="AD4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63">
        <v>14.2</v>
      </c>
      <c r="AF4163">
        <v>2</v>
      </c>
      <c r="AG4163">
        <v>21</v>
      </c>
      <c r="AH4163">
        <v>18</v>
      </c>
    </row>
    <row r="4164" spans="1:34" x14ac:dyDescent="0.25">
      <c r="A4164" s="3" t="s">
        <v>4239</v>
      </c>
      <c r="B4164" s="1">
        <v>45659</v>
      </c>
      <c r="C4164" s="23">
        <f t="shared" si="325"/>
        <v>2</v>
      </c>
      <c r="D4164" s="23">
        <f t="shared" si="326"/>
        <v>4</v>
      </c>
      <c r="E4164" s="1" t="str">
        <f t="shared" si="327"/>
        <v>jueves</v>
      </c>
      <c r="F4164" s="23">
        <f t="shared" si="328"/>
        <v>1</v>
      </c>
      <c r="G4164" s="1" t="str">
        <f t="shared" si="329"/>
        <v>enero</v>
      </c>
      <c r="H4164" s="2">
        <v>0.69305555555555554</v>
      </c>
      <c r="I4164" t="s">
        <v>1</v>
      </c>
      <c r="J4164" t="str">
        <f>VLOOKUP(ventas_starbucks_2025[[#This Row],[sucursal]],cambio_sucursal[#All],2,0)</f>
        <v>Sucursal Nueva Córdoba</v>
      </c>
      <c r="K4164" t="s">
        <v>115</v>
      </c>
      <c r="L4164" t="s">
        <v>21</v>
      </c>
      <c r="M4164" t="s">
        <v>4</v>
      </c>
      <c r="N4164" t="str">
        <f>IFERROR(VLOOKUP(ventas_starbucks_2025[[#This Row],[tamaño_sucio]],cambio_tamaño[#All],2,0),"Tamaño único")</f>
        <v>Tamaño único</v>
      </c>
      <c r="O4164">
        <v>1</v>
      </c>
      <c r="P4164">
        <v>895</v>
      </c>
      <c r="Q4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64">
        <v>895</v>
      </c>
      <c r="S4164" t="s">
        <v>31</v>
      </c>
      <c r="T4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4" t="str">
        <f>VLOOKUP(ventas_starbucks_2025[[#This Row],[canal_compra]],cambio_canal_compra[#All],2,0)</f>
        <v>Entrega domicilio</v>
      </c>
      <c r="V4164" t="s">
        <v>6</v>
      </c>
      <c r="W4164" t="str">
        <f>VLOOKUP(ventas_starbucks_2025[[#This Row],[método_pago]],cambio_metodo_pago[#All],2,0)</f>
        <v>Aplicación móbil</v>
      </c>
      <c r="X4164" t="s">
        <v>7</v>
      </c>
      <c r="Y4164">
        <v>0</v>
      </c>
      <c r="Z4164" t="str">
        <f>VLOOKUP(ventas_starbucks_2025[[#This Row],[promoción_aplicada5]],promocion_cambiar[#All],2,0)</f>
        <v>Ninguna</v>
      </c>
      <c r="AA4164" t="s">
        <v>17</v>
      </c>
      <c r="AB4164" t="s">
        <v>9</v>
      </c>
      <c r="AC4164" t="s">
        <v>41</v>
      </c>
      <c r="AD4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64">
        <v>3.8</v>
      </c>
      <c r="AF4164">
        <v>3</v>
      </c>
      <c r="AG4164">
        <v>37</v>
      </c>
      <c r="AH4164">
        <v>36</v>
      </c>
    </row>
    <row r="4165" spans="1:34" x14ac:dyDescent="0.25">
      <c r="A4165" s="3" t="s">
        <v>4240</v>
      </c>
      <c r="B4165" s="1">
        <v>45701</v>
      </c>
      <c r="C4165" s="23">
        <f t="shared" si="325"/>
        <v>13</v>
      </c>
      <c r="D4165" s="23">
        <f t="shared" si="326"/>
        <v>4</v>
      </c>
      <c r="E4165" s="23" t="str">
        <f t="shared" si="327"/>
        <v>jueves</v>
      </c>
      <c r="F4165" s="23">
        <f t="shared" si="328"/>
        <v>2</v>
      </c>
      <c r="G4165" s="23" t="str">
        <f t="shared" si="329"/>
        <v>febrero</v>
      </c>
      <c r="H4165" s="2">
        <v>0.75347222222222221</v>
      </c>
      <c r="I4165" t="s">
        <v>57</v>
      </c>
      <c r="J4165" t="str">
        <f>VLOOKUP(ventas_starbucks_2025[[#This Row],[sucursal]],cambio_sucursal[#All],2,0)</f>
        <v>Sucursal Avda Colón</v>
      </c>
      <c r="K4165" t="s">
        <v>115</v>
      </c>
      <c r="L4165" t="s">
        <v>21</v>
      </c>
      <c r="M4165" t="s">
        <v>4</v>
      </c>
      <c r="N4165" t="str">
        <f>IFERROR(VLOOKUP(ventas_starbucks_2025[[#This Row],[tamaño_sucio]],cambio_tamaño[#All],2,0),"Tamaño único")</f>
        <v>Tamaño único</v>
      </c>
      <c r="O4165">
        <v>2</v>
      </c>
      <c r="P4165">
        <v>1049.06</v>
      </c>
      <c r="Q4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5">
        <v>2098.12</v>
      </c>
      <c r="S4165" t="s">
        <v>31</v>
      </c>
      <c r="T4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5" t="str">
        <f>VLOOKUP(ventas_starbucks_2025[[#This Row],[canal_compra]],cambio_canal_compra[#All],2,0)</f>
        <v>Entrega domicilio</v>
      </c>
      <c r="V4165" t="s">
        <v>6</v>
      </c>
      <c r="W4165" t="str">
        <f>VLOOKUP(ventas_starbucks_2025[[#This Row],[método_pago]],cambio_metodo_pago[#All],2,0)</f>
        <v>Aplicación móbil</v>
      </c>
      <c r="X4165" t="s">
        <v>22</v>
      </c>
      <c r="Y4165">
        <v>0</v>
      </c>
      <c r="Z4165" t="str">
        <f>VLOOKUP(ventas_starbucks_2025[[#This Row],[promoción_aplicada5]],promocion_cambiar[#All],2,0)</f>
        <v>Ninguna</v>
      </c>
      <c r="AA4165" t="s">
        <v>17</v>
      </c>
      <c r="AB4165" t="s">
        <v>52</v>
      </c>
      <c r="AC4165" t="s">
        <v>24</v>
      </c>
      <c r="AD4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65">
        <v>6.7</v>
      </c>
      <c r="AF4165">
        <v>2</v>
      </c>
      <c r="AG4165">
        <v>49</v>
      </c>
      <c r="AH4165">
        <v>47</v>
      </c>
    </row>
    <row r="4166" spans="1:34" x14ac:dyDescent="0.25">
      <c r="A4166" s="3" t="s">
        <v>4241</v>
      </c>
      <c r="B4166" s="1">
        <v>45697</v>
      </c>
      <c r="C4166" s="23">
        <f t="shared" si="325"/>
        <v>9</v>
      </c>
      <c r="D4166" s="23">
        <f t="shared" si="326"/>
        <v>7</v>
      </c>
      <c r="E4166" s="1" t="str">
        <f t="shared" si="327"/>
        <v>domingo</v>
      </c>
      <c r="F4166" s="23">
        <f t="shared" si="328"/>
        <v>2</v>
      </c>
      <c r="G4166" s="1" t="str">
        <f t="shared" si="329"/>
        <v>febrero</v>
      </c>
      <c r="H4166" s="2">
        <v>0.66874999999999996</v>
      </c>
      <c r="I4166" t="s">
        <v>1</v>
      </c>
      <c r="J4166" t="str">
        <f>VLOOKUP(ventas_starbucks_2025[[#This Row],[sucursal]],cambio_sucursal[#All],2,0)</f>
        <v>Sucursal Nueva Córdoba</v>
      </c>
      <c r="K4166" t="s">
        <v>67</v>
      </c>
      <c r="L4166" t="s">
        <v>35</v>
      </c>
      <c r="M4166" t="s">
        <v>4</v>
      </c>
      <c r="N4166" t="str">
        <f>IFERROR(VLOOKUP(ventas_starbucks_2025[[#This Row],[tamaño_sucio]],cambio_tamaño[#All],2,0),"Tamaño único")</f>
        <v>Tamaño único</v>
      </c>
      <c r="O4166">
        <v>3</v>
      </c>
      <c r="P4166">
        <v>979.11</v>
      </c>
      <c r="Q4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66">
        <v>2937.33</v>
      </c>
      <c r="S4166" t="s">
        <v>5</v>
      </c>
      <c r="T4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6" t="str">
        <f>VLOOKUP(ventas_starbucks_2025[[#This Row],[canal_compra]],cambio_canal_compra[#All],2,0)</f>
        <v>En tienda</v>
      </c>
      <c r="V4166" t="s">
        <v>16</v>
      </c>
      <c r="W4166" t="str">
        <f>VLOOKUP(ventas_starbucks_2025[[#This Row],[método_pago]],cambio_metodo_pago[#All],2,0)</f>
        <v>Tarjeta</v>
      </c>
      <c r="X4166" t="s">
        <v>7</v>
      </c>
      <c r="Y4166">
        <v>10</v>
      </c>
      <c r="Z4166" t="str">
        <f>VLOOKUP(ventas_starbucks_2025[[#This Row],[promoción_aplicada5]],promocion_cambiar[#All],2,0)</f>
        <v>Ninguna</v>
      </c>
      <c r="AA4166" t="s">
        <v>17</v>
      </c>
      <c r="AB4166" t="s">
        <v>9</v>
      </c>
      <c r="AC4166" t="s">
        <v>24</v>
      </c>
      <c r="AD4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66">
        <v>7.4</v>
      </c>
      <c r="AF4166">
        <v>3</v>
      </c>
      <c r="AG4166">
        <v>18</v>
      </c>
      <c r="AH4166">
        <v>15</v>
      </c>
    </row>
    <row r="4167" spans="1:34" x14ac:dyDescent="0.25">
      <c r="A4167" s="3" t="s">
        <v>4242</v>
      </c>
      <c r="B4167" s="1">
        <v>45700</v>
      </c>
      <c r="C4167" s="23">
        <f t="shared" si="325"/>
        <v>12</v>
      </c>
      <c r="D4167" s="23">
        <f t="shared" si="326"/>
        <v>3</v>
      </c>
      <c r="E4167" s="23" t="str">
        <f t="shared" si="327"/>
        <v>miércoles</v>
      </c>
      <c r="F4167" s="23">
        <f t="shared" si="328"/>
        <v>2</v>
      </c>
      <c r="G4167" s="23" t="str">
        <f t="shared" si="329"/>
        <v>febrero</v>
      </c>
      <c r="H4167" s="2">
        <v>0.75486111111111109</v>
      </c>
      <c r="I4167" t="s">
        <v>26</v>
      </c>
      <c r="J4167" t="str">
        <f>VLOOKUP(ventas_starbucks_2025[[#This Row],[sucursal]],cambio_sucursal[#All],2,0)</f>
        <v>Sucursal San Lorenzo 47</v>
      </c>
      <c r="K4167" t="s">
        <v>38</v>
      </c>
      <c r="L4167" t="s">
        <v>39</v>
      </c>
      <c r="M4167" t="s">
        <v>4</v>
      </c>
      <c r="N4167" t="str">
        <f>IFERROR(VLOOKUP(ventas_starbucks_2025[[#This Row],[tamaño_sucio]],cambio_tamaño[#All],2,0),"Tamaño único")</f>
        <v>Tamaño único</v>
      </c>
      <c r="O4167">
        <v>3</v>
      </c>
      <c r="P4167">
        <v>1051.18</v>
      </c>
      <c r="Q4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7">
        <v>3153.54</v>
      </c>
      <c r="S4167" t="s">
        <v>5</v>
      </c>
      <c r="T4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7" t="str">
        <f>VLOOKUP(ventas_starbucks_2025[[#This Row],[canal_compra]],cambio_canal_compra[#All],2,0)</f>
        <v>En tienda</v>
      </c>
      <c r="V4167" t="s">
        <v>6</v>
      </c>
      <c r="W4167" t="str">
        <f>VLOOKUP(ventas_starbucks_2025[[#This Row],[método_pago]],cambio_metodo_pago[#All],2,0)</f>
        <v>Aplicación móbil</v>
      </c>
      <c r="X4167" t="s">
        <v>22</v>
      </c>
      <c r="Y4167">
        <v>0</v>
      </c>
      <c r="Z4167" t="str">
        <f>VLOOKUP(ventas_starbucks_2025[[#This Row],[promoción_aplicada5]],promocion_cambiar[#All],2,0)</f>
        <v>Hora Feliz</v>
      </c>
      <c r="AA4167" t="s">
        <v>36</v>
      </c>
      <c r="AB4167" t="s">
        <v>9</v>
      </c>
      <c r="AC4167" t="s">
        <v>41</v>
      </c>
      <c r="AD4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67">
        <v>12.7</v>
      </c>
      <c r="AF4167">
        <v>1</v>
      </c>
      <c r="AG4167">
        <v>44</v>
      </c>
      <c r="AH4167">
        <v>41</v>
      </c>
    </row>
    <row r="4168" spans="1:34" x14ac:dyDescent="0.25">
      <c r="A4168" s="3" t="s">
        <v>4243</v>
      </c>
      <c r="B4168" s="1">
        <v>45718</v>
      </c>
      <c r="C4168" s="23">
        <f t="shared" si="325"/>
        <v>2</v>
      </c>
      <c r="D4168" s="23">
        <f t="shared" si="326"/>
        <v>7</v>
      </c>
      <c r="E4168" s="23" t="str">
        <f t="shared" si="327"/>
        <v>domingo</v>
      </c>
      <c r="F4168" s="23">
        <f t="shared" si="328"/>
        <v>3</v>
      </c>
      <c r="G4168" s="23" t="str">
        <f t="shared" si="329"/>
        <v>marzo</v>
      </c>
      <c r="H4168" s="2">
        <v>0.39791666666666664</v>
      </c>
      <c r="I4168" t="s">
        <v>57</v>
      </c>
      <c r="J4168" t="str">
        <f>VLOOKUP(ventas_starbucks_2025[[#This Row],[sucursal]],cambio_sucursal[#All],2,0)</f>
        <v>Sucursal Avda Colón</v>
      </c>
      <c r="K4168" t="s">
        <v>175</v>
      </c>
      <c r="L4168" t="s">
        <v>70</v>
      </c>
      <c r="M4168" t="s">
        <v>50</v>
      </c>
      <c r="N4168" t="str">
        <f>IFERROR(VLOOKUP(ventas_starbucks_2025[[#This Row],[tamaño_sucio]],cambio_tamaño[#All],2,0),"Tamaño único")</f>
        <v>Mediano</v>
      </c>
      <c r="O4168">
        <v>3</v>
      </c>
      <c r="P4168">
        <v>1596.87</v>
      </c>
      <c r="Q4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8">
        <v>4790.6099999999997</v>
      </c>
      <c r="S4168" t="s">
        <v>5</v>
      </c>
      <c r="T4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8" t="str">
        <f>VLOOKUP(ventas_starbucks_2025[[#This Row],[canal_compra]],cambio_canal_compra[#All],2,0)</f>
        <v>En tienda</v>
      </c>
      <c r="V4168" t="s">
        <v>6</v>
      </c>
      <c r="W4168" t="str">
        <f>VLOOKUP(ventas_starbucks_2025[[#This Row],[método_pago]],cambio_metodo_pago[#All],2,0)</f>
        <v>Aplicación móbil</v>
      </c>
      <c r="X4168" t="s">
        <v>22</v>
      </c>
      <c r="Y4168">
        <v>0</v>
      </c>
      <c r="Z4168" t="str">
        <f>VLOOKUP(ventas_starbucks_2025[[#This Row],[promoción_aplicada5]],promocion_cambiar[#All],2,0)</f>
        <v>2x1</v>
      </c>
      <c r="AA4168" t="s">
        <v>51</v>
      </c>
      <c r="AB4168" t="s">
        <v>52</v>
      </c>
      <c r="AC4168" t="s">
        <v>41</v>
      </c>
      <c r="AD4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68">
        <v>6.9</v>
      </c>
      <c r="AF4168">
        <v>4</v>
      </c>
      <c r="AG4168">
        <v>48</v>
      </c>
      <c r="AH4168">
        <v>45</v>
      </c>
    </row>
    <row r="4169" spans="1:34" x14ac:dyDescent="0.25">
      <c r="A4169" s="3" t="s">
        <v>4244</v>
      </c>
      <c r="B4169" s="1">
        <v>45697</v>
      </c>
      <c r="C4169" s="23">
        <f t="shared" si="325"/>
        <v>9</v>
      </c>
      <c r="D4169" s="23">
        <f t="shared" si="326"/>
        <v>7</v>
      </c>
      <c r="E4169" s="23" t="str">
        <f t="shared" si="327"/>
        <v>domingo</v>
      </c>
      <c r="F4169" s="23">
        <f t="shared" si="328"/>
        <v>2</v>
      </c>
      <c r="G4169" s="23" t="str">
        <f t="shared" si="329"/>
        <v>febrero</v>
      </c>
      <c r="H4169" s="2">
        <v>0.31111111111111112</v>
      </c>
      <c r="I4169" t="s">
        <v>26</v>
      </c>
      <c r="J4169" t="str">
        <f>VLOOKUP(ventas_starbucks_2025[[#This Row],[sucursal]],cambio_sucursal[#All],2,0)</f>
        <v>Sucursal San Lorenzo 47</v>
      </c>
      <c r="K4169" t="s">
        <v>132</v>
      </c>
      <c r="L4169" t="s">
        <v>35</v>
      </c>
      <c r="M4169" t="s">
        <v>4</v>
      </c>
      <c r="N4169" t="str">
        <f>IFERROR(VLOOKUP(ventas_starbucks_2025[[#This Row],[tamaño_sucio]],cambio_tamaño[#All],2,0),"Tamaño único")</f>
        <v>Tamaño único</v>
      </c>
      <c r="O4169">
        <v>4</v>
      </c>
      <c r="P4169">
        <v>1407.53</v>
      </c>
      <c r="Q4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9">
        <v>5630.12</v>
      </c>
      <c r="S4169" t="s">
        <v>5</v>
      </c>
      <c r="T4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69" t="str">
        <f>VLOOKUP(ventas_starbucks_2025[[#This Row],[canal_compra]],cambio_canal_compra[#All],2,0)</f>
        <v>En tienda</v>
      </c>
      <c r="V4169" t="s">
        <v>40</v>
      </c>
      <c r="W4169" t="str">
        <f>VLOOKUP(ventas_starbucks_2025[[#This Row],[método_pago]],cambio_metodo_pago[#All],2,0)</f>
        <v>Efectivo</v>
      </c>
      <c r="X4169" t="s">
        <v>7</v>
      </c>
      <c r="Y4169">
        <v>0</v>
      </c>
      <c r="Z4169" t="str">
        <f>VLOOKUP(ventas_starbucks_2025[[#This Row],[promoción_aplicada5]],promocion_cambiar[#All],2,0)</f>
        <v>Ninguna</v>
      </c>
      <c r="AA4169" t="s">
        <v>17</v>
      </c>
      <c r="AB4169" t="s">
        <v>29</v>
      </c>
      <c r="AC4169" t="s">
        <v>24</v>
      </c>
      <c r="AD4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69">
        <v>11.9</v>
      </c>
      <c r="AF4169">
        <v>4</v>
      </c>
      <c r="AG4169">
        <v>34</v>
      </c>
      <c r="AH4169">
        <v>30</v>
      </c>
    </row>
    <row r="4170" spans="1:34" x14ac:dyDescent="0.25">
      <c r="A4170" s="3" t="s">
        <v>4245</v>
      </c>
      <c r="B4170" s="1">
        <v>45760</v>
      </c>
      <c r="C4170" s="23">
        <f t="shared" si="325"/>
        <v>13</v>
      </c>
      <c r="D4170" s="23">
        <f t="shared" si="326"/>
        <v>7</v>
      </c>
      <c r="E4170" s="1" t="str">
        <f t="shared" si="327"/>
        <v>domingo</v>
      </c>
      <c r="F4170" s="23">
        <f t="shared" si="328"/>
        <v>4</v>
      </c>
      <c r="G4170" s="1" t="str">
        <f t="shared" si="329"/>
        <v>abril</v>
      </c>
      <c r="H4170" s="2">
        <v>0.51458333333333328</v>
      </c>
      <c r="I4170" t="s">
        <v>57</v>
      </c>
      <c r="J4170" t="str">
        <f>VLOOKUP(ventas_starbucks_2025[[#This Row],[sucursal]],cambio_sucursal[#All],2,0)</f>
        <v>Sucursal Avda Colón</v>
      </c>
      <c r="K4170" t="s">
        <v>115</v>
      </c>
      <c r="L4170" t="s">
        <v>21</v>
      </c>
      <c r="M4170" t="s">
        <v>4</v>
      </c>
      <c r="N4170" t="str">
        <f>IFERROR(VLOOKUP(ventas_starbucks_2025[[#This Row],[tamaño_sucio]],cambio_tamaño[#All],2,0),"Tamaño único")</f>
        <v>Tamaño único</v>
      </c>
      <c r="O4170">
        <v>4</v>
      </c>
      <c r="P4170">
        <v>888.74</v>
      </c>
      <c r="Q4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70">
        <v>3554.96</v>
      </c>
      <c r="S4170" t="s">
        <v>15</v>
      </c>
      <c r="T4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0" t="str">
        <f>VLOOKUP(ventas_starbucks_2025[[#This Row],[canal_compra]],cambio_canal_compra[#All],2,0)</f>
        <v>Para llevar</v>
      </c>
      <c r="V4170" t="s">
        <v>6</v>
      </c>
      <c r="W4170" t="str">
        <f>VLOOKUP(ventas_starbucks_2025[[#This Row],[método_pago]],cambio_metodo_pago[#All],2,0)</f>
        <v>Aplicación móbil</v>
      </c>
      <c r="X4170" t="s">
        <v>7</v>
      </c>
      <c r="Y4170">
        <v>10</v>
      </c>
      <c r="Z4170" t="str">
        <f>VLOOKUP(ventas_starbucks_2025[[#This Row],[promoción_aplicada5]],promocion_cambiar[#All],2,0)</f>
        <v>Combo</v>
      </c>
      <c r="AA4170" t="s">
        <v>8</v>
      </c>
      <c r="AB4170" t="s">
        <v>52</v>
      </c>
      <c r="AC4170" t="s">
        <v>41</v>
      </c>
      <c r="AD4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70">
        <v>14.1</v>
      </c>
      <c r="AF4170">
        <v>3</v>
      </c>
      <c r="AG4170">
        <v>28</v>
      </c>
      <c r="AH4170">
        <v>24</v>
      </c>
    </row>
    <row r="4171" spans="1:34" x14ac:dyDescent="0.25">
      <c r="A4171" s="3" t="s">
        <v>4246</v>
      </c>
      <c r="B4171" s="1">
        <v>45680</v>
      </c>
      <c r="C4171" s="23">
        <f t="shared" si="325"/>
        <v>23</v>
      </c>
      <c r="D4171" s="23">
        <f t="shared" si="326"/>
        <v>4</v>
      </c>
      <c r="E4171" s="23" t="str">
        <f t="shared" si="327"/>
        <v>jueves</v>
      </c>
      <c r="F4171" s="23">
        <f t="shared" si="328"/>
        <v>1</v>
      </c>
      <c r="G4171" s="23" t="str">
        <f t="shared" si="329"/>
        <v>enero</v>
      </c>
      <c r="H4171" s="2">
        <v>0.78333333333333333</v>
      </c>
      <c r="I4171" t="s">
        <v>1</v>
      </c>
      <c r="J4171" t="str">
        <f>VLOOKUP(ventas_starbucks_2025[[#This Row],[sucursal]],cambio_sucursal[#All],2,0)</f>
        <v>Sucursal Nueva Córdoba</v>
      </c>
      <c r="K4171" t="s">
        <v>173</v>
      </c>
      <c r="L4171" t="s">
        <v>35</v>
      </c>
      <c r="M4171" t="s">
        <v>4</v>
      </c>
      <c r="N4171" t="str">
        <f>IFERROR(VLOOKUP(ventas_starbucks_2025[[#This Row],[tamaño_sucio]],cambio_tamaño[#All],2,0),"Tamaño único")</f>
        <v>Tamaño único</v>
      </c>
      <c r="O4171">
        <v>2</v>
      </c>
      <c r="P4171">
        <v>1415.11</v>
      </c>
      <c r="Q4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1">
        <v>2830.22</v>
      </c>
      <c r="S4171" t="s">
        <v>31</v>
      </c>
      <c r="T4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1" t="str">
        <f>VLOOKUP(ventas_starbucks_2025[[#This Row],[canal_compra]],cambio_canal_compra[#All],2,0)</f>
        <v>Entrega domicilio</v>
      </c>
      <c r="V4171" t="s">
        <v>16</v>
      </c>
      <c r="W4171" t="str">
        <f>VLOOKUP(ventas_starbucks_2025[[#This Row],[método_pago]],cambio_metodo_pago[#All],2,0)</f>
        <v>Tarjeta</v>
      </c>
      <c r="X4171" t="s">
        <v>7</v>
      </c>
      <c r="Y4171">
        <v>0</v>
      </c>
      <c r="Z4171" t="str">
        <f>VLOOKUP(ventas_starbucks_2025[[#This Row],[promoción_aplicada5]],promocion_cambiar[#All],2,0)</f>
        <v>Combo</v>
      </c>
      <c r="AA4171" t="s">
        <v>8</v>
      </c>
      <c r="AB4171" t="s">
        <v>23</v>
      </c>
      <c r="AC4171" t="s">
        <v>41</v>
      </c>
      <c r="AD4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71">
        <v>13</v>
      </c>
      <c r="AF4171">
        <v>5</v>
      </c>
      <c r="AG4171">
        <v>38</v>
      </c>
      <c r="AH4171">
        <v>36</v>
      </c>
    </row>
    <row r="4172" spans="1:34" x14ac:dyDescent="0.25">
      <c r="A4172" s="3" t="s">
        <v>4247</v>
      </c>
      <c r="B4172" s="1">
        <v>45725</v>
      </c>
      <c r="C4172" s="23">
        <f t="shared" si="325"/>
        <v>9</v>
      </c>
      <c r="D4172" s="23">
        <f t="shared" si="326"/>
        <v>7</v>
      </c>
      <c r="E4172" s="23" t="str">
        <f t="shared" si="327"/>
        <v>domingo</v>
      </c>
      <c r="F4172" s="23">
        <f t="shared" si="328"/>
        <v>3</v>
      </c>
      <c r="G4172" s="23" t="str">
        <f t="shared" si="329"/>
        <v>marzo</v>
      </c>
      <c r="H4172" s="2">
        <v>0.42499999999999999</v>
      </c>
      <c r="I4172" t="s">
        <v>57</v>
      </c>
      <c r="J4172" t="str">
        <f>VLOOKUP(ventas_starbucks_2025[[#This Row],[sucursal]],cambio_sucursal[#All],2,0)</f>
        <v>Sucursal Avda Colón</v>
      </c>
      <c r="K4172" t="s">
        <v>89</v>
      </c>
      <c r="L4172" t="s">
        <v>90</v>
      </c>
      <c r="M4172" t="s">
        <v>4</v>
      </c>
      <c r="N4172" t="str">
        <f>IFERROR(VLOOKUP(ventas_starbucks_2025[[#This Row],[tamaño_sucio]],cambio_tamaño[#All],2,0),"Tamaño único")</f>
        <v>Tamaño único</v>
      </c>
      <c r="O4172">
        <v>5</v>
      </c>
      <c r="P4172">
        <v>1324.29</v>
      </c>
      <c r="Q4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2">
        <v>6621.45</v>
      </c>
      <c r="S4172" t="s">
        <v>15</v>
      </c>
      <c r="T4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72" t="str">
        <f>VLOOKUP(ventas_starbucks_2025[[#This Row],[canal_compra]],cambio_canal_compra[#All],2,0)</f>
        <v>Para llevar</v>
      </c>
      <c r="V4172" t="s">
        <v>16</v>
      </c>
      <c r="W4172" t="str">
        <f>VLOOKUP(ventas_starbucks_2025[[#This Row],[método_pago]],cambio_metodo_pago[#All],2,0)</f>
        <v>Tarjeta</v>
      </c>
      <c r="X4172" t="s">
        <v>22</v>
      </c>
      <c r="Y4172">
        <v>0</v>
      </c>
      <c r="Z4172" t="str">
        <f>VLOOKUP(ventas_starbucks_2025[[#This Row],[promoción_aplicada5]],promocion_cambiar[#All],2,0)</f>
        <v>Combo</v>
      </c>
      <c r="AA4172" t="s">
        <v>8</v>
      </c>
      <c r="AB4172" t="s">
        <v>18</v>
      </c>
      <c r="AC4172" t="s">
        <v>10</v>
      </c>
      <c r="AD4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72">
        <v>7</v>
      </c>
      <c r="AF4172">
        <v>2</v>
      </c>
      <c r="AG4172">
        <v>10</v>
      </c>
      <c r="AH4172">
        <v>5</v>
      </c>
    </row>
    <row r="4173" spans="1:34" x14ac:dyDescent="0.25">
      <c r="A4173" s="3" t="s">
        <v>4248</v>
      </c>
      <c r="B4173" s="1">
        <v>45728</v>
      </c>
      <c r="C4173" s="23">
        <f t="shared" si="325"/>
        <v>12</v>
      </c>
      <c r="D4173" s="23">
        <f t="shared" si="326"/>
        <v>3</v>
      </c>
      <c r="E4173" s="23" t="str">
        <f t="shared" si="327"/>
        <v>miércoles</v>
      </c>
      <c r="F4173" s="23">
        <f t="shared" si="328"/>
        <v>3</v>
      </c>
      <c r="G4173" s="23" t="str">
        <f t="shared" si="329"/>
        <v>marzo</v>
      </c>
      <c r="H4173" s="2">
        <v>0.84861111111111109</v>
      </c>
      <c r="I4173" t="s">
        <v>57</v>
      </c>
      <c r="J4173" t="str">
        <f>VLOOKUP(ventas_starbucks_2025[[#This Row],[sucursal]],cambio_sucursal[#All],2,0)</f>
        <v>Sucursal Avda Colón</v>
      </c>
      <c r="K4173" t="s">
        <v>27</v>
      </c>
      <c r="L4173" t="s">
        <v>28</v>
      </c>
      <c r="M4173" t="s">
        <v>4</v>
      </c>
      <c r="N4173" t="str">
        <f>IFERROR(VLOOKUP(ventas_starbucks_2025[[#This Row],[tamaño_sucio]],cambio_tamaño[#All],2,0),"Tamaño único")</f>
        <v>Tamaño único</v>
      </c>
      <c r="O4173">
        <v>3</v>
      </c>
      <c r="P4173">
        <v>2050.33</v>
      </c>
      <c r="Q4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73">
        <v>6150.99</v>
      </c>
      <c r="S4173" t="s">
        <v>5</v>
      </c>
      <c r="T4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73" t="str">
        <f>VLOOKUP(ventas_starbucks_2025[[#This Row],[canal_compra]],cambio_canal_compra[#All],2,0)</f>
        <v>En tienda</v>
      </c>
      <c r="V4173" t="s">
        <v>6</v>
      </c>
      <c r="W4173" t="str">
        <f>VLOOKUP(ventas_starbucks_2025[[#This Row],[método_pago]],cambio_metodo_pago[#All],2,0)</f>
        <v>Aplicación móbil</v>
      </c>
      <c r="X4173" t="s">
        <v>22</v>
      </c>
      <c r="Y4173">
        <v>0</v>
      </c>
      <c r="Z4173" t="str">
        <f>VLOOKUP(ventas_starbucks_2025[[#This Row],[promoción_aplicada5]],promocion_cambiar[#All],2,0)</f>
        <v>2x1</v>
      </c>
      <c r="AA4173" t="s">
        <v>51</v>
      </c>
      <c r="AB4173" t="s">
        <v>52</v>
      </c>
      <c r="AC4173" t="s">
        <v>24</v>
      </c>
      <c r="AD4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73">
        <v>12.2</v>
      </c>
      <c r="AF4173">
        <v>5</v>
      </c>
      <c r="AG4173">
        <v>44</v>
      </c>
      <c r="AH4173">
        <v>41</v>
      </c>
    </row>
    <row r="4174" spans="1:34" x14ac:dyDescent="0.25">
      <c r="A4174" s="3" t="s">
        <v>4249</v>
      </c>
      <c r="B4174" s="1">
        <v>45673</v>
      </c>
      <c r="C4174" s="23">
        <f t="shared" si="325"/>
        <v>16</v>
      </c>
      <c r="D4174" s="23">
        <f t="shared" si="326"/>
        <v>4</v>
      </c>
      <c r="E4174" s="23" t="str">
        <f t="shared" si="327"/>
        <v>jueves</v>
      </c>
      <c r="F4174" s="23">
        <f t="shared" si="328"/>
        <v>1</v>
      </c>
      <c r="G4174" s="23" t="str">
        <f t="shared" si="329"/>
        <v>enero</v>
      </c>
      <c r="H4174" s="2">
        <v>0.36180555555555555</v>
      </c>
      <c r="I4174" t="s">
        <v>1</v>
      </c>
      <c r="J4174" t="str">
        <f>VLOOKUP(ventas_starbucks_2025[[#This Row],[sucursal]],cambio_sucursal[#All],2,0)</f>
        <v>Sucursal Nueva Córdoba</v>
      </c>
      <c r="K4174" t="s">
        <v>58</v>
      </c>
      <c r="L4174" t="s">
        <v>39</v>
      </c>
      <c r="M4174" t="s">
        <v>4</v>
      </c>
      <c r="N4174" t="str">
        <f>IFERROR(VLOOKUP(ventas_starbucks_2025[[#This Row],[tamaño_sucio]],cambio_tamaño[#All],2,0),"Tamaño único")</f>
        <v>Tamaño único</v>
      </c>
      <c r="O4174">
        <v>4</v>
      </c>
      <c r="P4174">
        <v>1174.4000000000001</v>
      </c>
      <c r="Q4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4">
        <v>4697.6000000000004</v>
      </c>
      <c r="S4174" t="s">
        <v>15</v>
      </c>
      <c r="T4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4" t="str">
        <f>VLOOKUP(ventas_starbucks_2025[[#This Row],[canal_compra]],cambio_canal_compra[#All],2,0)</f>
        <v>Para llevar</v>
      </c>
      <c r="V4174" t="s">
        <v>40</v>
      </c>
      <c r="W4174" t="str">
        <f>VLOOKUP(ventas_starbucks_2025[[#This Row],[método_pago]],cambio_metodo_pago[#All],2,0)</f>
        <v>Efectivo</v>
      </c>
      <c r="X4174" t="s">
        <v>22</v>
      </c>
      <c r="Y4174">
        <v>0</v>
      </c>
      <c r="Z4174" t="str">
        <f>VLOOKUP(ventas_starbucks_2025[[#This Row],[promoción_aplicada5]],promocion_cambiar[#All],2,0)</f>
        <v>Ninguna</v>
      </c>
      <c r="AA4174" t="s">
        <v>17</v>
      </c>
      <c r="AB4174" t="s">
        <v>29</v>
      </c>
      <c r="AC4174" t="s">
        <v>41</v>
      </c>
      <c r="AD4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74">
        <v>8.9</v>
      </c>
      <c r="AF4174">
        <v>4</v>
      </c>
      <c r="AG4174">
        <v>35</v>
      </c>
      <c r="AH4174">
        <v>31</v>
      </c>
    </row>
    <row r="4175" spans="1:34" x14ac:dyDescent="0.25">
      <c r="A4175" s="3" t="s">
        <v>4250</v>
      </c>
      <c r="B4175" s="1">
        <v>45706</v>
      </c>
      <c r="C4175" s="23">
        <f t="shared" si="325"/>
        <v>18</v>
      </c>
      <c r="D4175" s="23">
        <f t="shared" si="326"/>
        <v>2</v>
      </c>
      <c r="E4175" s="23" t="str">
        <f t="shared" si="327"/>
        <v>martes</v>
      </c>
      <c r="F4175" s="23">
        <f t="shared" si="328"/>
        <v>2</v>
      </c>
      <c r="G4175" s="23" t="str">
        <f t="shared" si="329"/>
        <v>febrero</v>
      </c>
      <c r="H4175" s="2">
        <v>0.60972222222222228</v>
      </c>
      <c r="I4175" t="s">
        <v>12</v>
      </c>
      <c r="J4175" t="str">
        <f>VLOOKUP(ventas_starbucks_2025[[#This Row],[sucursal]],cambio_sucursal[#All],2,0)</f>
        <v>Sucursal Córdoba Shopping</v>
      </c>
      <c r="K4175" t="s">
        <v>67</v>
      </c>
      <c r="L4175" t="s">
        <v>35</v>
      </c>
      <c r="M4175" t="s">
        <v>4</v>
      </c>
      <c r="N4175" t="str">
        <f>IFERROR(VLOOKUP(ventas_starbucks_2025[[#This Row],[tamaño_sucio]],cambio_tamaño[#All],2,0),"Tamaño único")</f>
        <v>Tamaño único</v>
      </c>
      <c r="O4175">
        <v>3</v>
      </c>
      <c r="P4175">
        <v>1322.59</v>
      </c>
      <c r="Q4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5">
        <v>3967.77</v>
      </c>
      <c r="S4175" t="s">
        <v>5</v>
      </c>
      <c r="T4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5" t="str">
        <f>VLOOKUP(ventas_starbucks_2025[[#This Row],[canal_compra]],cambio_canal_compra[#All],2,0)</f>
        <v>En tienda</v>
      </c>
      <c r="V4175" t="s">
        <v>16</v>
      </c>
      <c r="W4175" t="str">
        <f>VLOOKUP(ventas_starbucks_2025[[#This Row],[método_pago]],cambio_metodo_pago[#All],2,0)</f>
        <v>Tarjeta</v>
      </c>
      <c r="X4175" t="s">
        <v>7</v>
      </c>
      <c r="Y4175">
        <v>15</v>
      </c>
      <c r="Z4175" t="str">
        <f>VLOOKUP(ventas_starbucks_2025[[#This Row],[promoción_aplicada5]],promocion_cambiar[#All],2,0)</f>
        <v>Combo</v>
      </c>
      <c r="AA4175" t="s">
        <v>8</v>
      </c>
      <c r="AB4175" t="s">
        <v>9</v>
      </c>
      <c r="AC4175" t="s">
        <v>24</v>
      </c>
      <c r="AD4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75">
        <v>11.5</v>
      </c>
      <c r="AF4175">
        <v>2</v>
      </c>
      <c r="AG4175">
        <v>31</v>
      </c>
      <c r="AH4175">
        <v>28</v>
      </c>
    </row>
    <row r="4176" spans="1:34" x14ac:dyDescent="0.25">
      <c r="A4176" s="3" t="s">
        <v>4251</v>
      </c>
      <c r="B4176" s="1">
        <v>45693</v>
      </c>
      <c r="C4176" s="23">
        <f t="shared" si="325"/>
        <v>5</v>
      </c>
      <c r="D4176" s="23">
        <f t="shared" si="326"/>
        <v>3</v>
      </c>
      <c r="E4176" s="23" t="str">
        <f t="shared" si="327"/>
        <v>miércoles</v>
      </c>
      <c r="F4176" s="23">
        <f t="shared" si="328"/>
        <v>2</v>
      </c>
      <c r="G4176" s="23" t="str">
        <f t="shared" si="329"/>
        <v>febrero</v>
      </c>
      <c r="H4176" s="2">
        <v>0.3840277777777778</v>
      </c>
      <c r="I4176" t="s">
        <v>12</v>
      </c>
      <c r="J4176" t="str">
        <f>VLOOKUP(ventas_starbucks_2025[[#This Row],[sucursal]],cambio_sucursal[#All],2,0)</f>
        <v>Sucursal Córdoba Shopping</v>
      </c>
      <c r="K4176" t="s">
        <v>58</v>
      </c>
      <c r="L4176" t="s">
        <v>39</v>
      </c>
      <c r="M4176" t="s">
        <v>4</v>
      </c>
      <c r="N4176" t="str">
        <f>IFERROR(VLOOKUP(ventas_starbucks_2025[[#This Row],[tamaño_sucio]],cambio_tamaño[#All],2,0),"Tamaño único")</f>
        <v>Tamaño único</v>
      </c>
      <c r="O4176">
        <v>3</v>
      </c>
      <c r="P4176">
        <v>1250.8699999999999</v>
      </c>
      <c r="Q4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6">
        <v>3752.61</v>
      </c>
      <c r="S4176" t="s">
        <v>31</v>
      </c>
      <c r="T4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6" t="str">
        <f>VLOOKUP(ventas_starbucks_2025[[#This Row],[canal_compra]],cambio_canal_compra[#All],2,0)</f>
        <v>Entrega domicilio</v>
      </c>
      <c r="V4176" t="s">
        <v>6</v>
      </c>
      <c r="W4176" t="str">
        <f>VLOOKUP(ventas_starbucks_2025[[#This Row],[método_pago]],cambio_metodo_pago[#All],2,0)</f>
        <v>Aplicación móbil</v>
      </c>
      <c r="X4176" t="s">
        <v>22</v>
      </c>
      <c r="Y4176">
        <v>0</v>
      </c>
      <c r="Z4176" t="str">
        <f>VLOOKUP(ventas_starbucks_2025[[#This Row],[promoción_aplicada5]],promocion_cambiar[#All],2,0)</f>
        <v>Hora Feliz</v>
      </c>
      <c r="AA4176" t="s">
        <v>36</v>
      </c>
      <c r="AB4176" t="s">
        <v>52</v>
      </c>
      <c r="AC4176" t="s">
        <v>24</v>
      </c>
      <c r="AD4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76">
        <v>8.3000000000000007</v>
      </c>
      <c r="AF4176">
        <v>5</v>
      </c>
      <c r="AG4176">
        <v>13</v>
      </c>
      <c r="AH4176">
        <v>10</v>
      </c>
    </row>
    <row r="4177" spans="1:34" x14ac:dyDescent="0.25">
      <c r="A4177" s="3" t="s">
        <v>4252</v>
      </c>
      <c r="B4177" s="1">
        <v>45747</v>
      </c>
      <c r="C4177" s="23">
        <f t="shared" si="325"/>
        <v>31</v>
      </c>
      <c r="D4177" s="23">
        <f t="shared" si="326"/>
        <v>1</v>
      </c>
      <c r="E4177" s="23" t="str">
        <f t="shared" si="327"/>
        <v>lunes</v>
      </c>
      <c r="F4177" s="23">
        <f t="shared" si="328"/>
        <v>3</v>
      </c>
      <c r="G4177" s="23" t="str">
        <f t="shared" si="329"/>
        <v>marzo</v>
      </c>
      <c r="H4177" s="2">
        <v>0.40763888888888888</v>
      </c>
      <c r="I4177" t="s">
        <v>12</v>
      </c>
      <c r="J4177" t="str">
        <f>VLOOKUP(ventas_starbucks_2025[[#This Row],[sucursal]],cambio_sucursal[#All],2,0)</f>
        <v>Sucursal Córdoba Shopping</v>
      </c>
      <c r="K4177" t="s">
        <v>175</v>
      </c>
      <c r="L4177" t="s">
        <v>70</v>
      </c>
      <c r="M4177" t="s">
        <v>50</v>
      </c>
      <c r="N4177" t="str">
        <f>IFERROR(VLOOKUP(ventas_starbucks_2025[[#This Row],[tamaño_sucio]],cambio_tamaño[#All],2,0),"Tamaño único")</f>
        <v>Mediano</v>
      </c>
      <c r="O4177">
        <v>3</v>
      </c>
      <c r="P4177">
        <v>1828.53</v>
      </c>
      <c r="Q4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7">
        <v>5485.59</v>
      </c>
      <c r="S4177" t="s">
        <v>15</v>
      </c>
      <c r="T4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77" t="str">
        <f>VLOOKUP(ventas_starbucks_2025[[#This Row],[canal_compra]],cambio_canal_compra[#All],2,0)</f>
        <v>Para llevar</v>
      </c>
      <c r="V4177" t="s">
        <v>40</v>
      </c>
      <c r="W4177" t="str">
        <f>VLOOKUP(ventas_starbucks_2025[[#This Row],[método_pago]],cambio_metodo_pago[#All],2,0)</f>
        <v>Efectivo</v>
      </c>
      <c r="X4177" t="s">
        <v>22</v>
      </c>
      <c r="Y4177">
        <v>0</v>
      </c>
      <c r="Z4177" t="str">
        <f>VLOOKUP(ventas_starbucks_2025[[#This Row],[promoción_aplicada5]],promocion_cambiar[#All],2,0)</f>
        <v>Ninguna</v>
      </c>
      <c r="AA4177" t="s">
        <v>17</v>
      </c>
      <c r="AB4177" t="s">
        <v>32</v>
      </c>
      <c r="AC4177" t="s">
        <v>24</v>
      </c>
      <c r="AD4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77">
        <v>3.4</v>
      </c>
      <c r="AF4177">
        <v>3</v>
      </c>
      <c r="AG4177">
        <v>44</v>
      </c>
      <c r="AH4177">
        <v>41</v>
      </c>
    </row>
    <row r="4178" spans="1:34" x14ac:dyDescent="0.25">
      <c r="A4178" s="3" t="s">
        <v>4253</v>
      </c>
      <c r="B4178" s="1">
        <v>45688</v>
      </c>
      <c r="C4178" s="23">
        <f t="shared" si="325"/>
        <v>31</v>
      </c>
      <c r="D4178" s="23">
        <f t="shared" si="326"/>
        <v>5</v>
      </c>
      <c r="E4178" s="23" t="str">
        <f t="shared" si="327"/>
        <v>viernes</v>
      </c>
      <c r="F4178" s="23">
        <f t="shared" si="328"/>
        <v>1</v>
      </c>
      <c r="G4178" s="23" t="str">
        <f t="shared" si="329"/>
        <v>enero</v>
      </c>
      <c r="H4178" s="2">
        <v>0.83472222222222225</v>
      </c>
      <c r="I4178" t="s">
        <v>1</v>
      </c>
      <c r="J4178" t="str">
        <f>VLOOKUP(ventas_starbucks_2025[[#This Row],[sucursal]],cambio_sucursal[#All],2,0)</f>
        <v>Sucursal Nueva Córdoba</v>
      </c>
      <c r="K4178" t="s">
        <v>20</v>
      </c>
      <c r="L4178" t="s">
        <v>21</v>
      </c>
      <c r="M4178" t="s">
        <v>4</v>
      </c>
      <c r="N4178" t="str">
        <f>IFERROR(VLOOKUP(ventas_starbucks_2025[[#This Row],[tamaño_sucio]],cambio_tamaño[#All],2,0),"Tamaño único")</f>
        <v>Tamaño único</v>
      </c>
      <c r="O4178">
        <v>2</v>
      </c>
      <c r="P4178">
        <v>1269.04</v>
      </c>
      <c r="Q4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8">
        <v>2538.08</v>
      </c>
      <c r="S4178" t="s">
        <v>31</v>
      </c>
      <c r="T4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8" t="str">
        <f>VLOOKUP(ventas_starbucks_2025[[#This Row],[canal_compra]],cambio_canal_compra[#All],2,0)</f>
        <v>Entrega domicilio</v>
      </c>
      <c r="V4178" t="s">
        <v>16</v>
      </c>
      <c r="W4178" t="str">
        <f>VLOOKUP(ventas_starbucks_2025[[#This Row],[método_pago]],cambio_metodo_pago[#All],2,0)</f>
        <v>Tarjeta</v>
      </c>
      <c r="X4178" t="s">
        <v>22</v>
      </c>
      <c r="Y4178">
        <v>0</v>
      </c>
      <c r="Z4178" t="str">
        <f>VLOOKUP(ventas_starbucks_2025[[#This Row],[promoción_aplicada5]],promocion_cambiar[#All],2,0)</f>
        <v>Ninguna</v>
      </c>
      <c r="AA4178" t="s">
        <v>17</v>
      </c>
      <c r="AB4178" t="s">
        <v>9</v>
      </c>
      <c r="AC4178" t="s">
        <v>24</v>
      </c>
      <c r="AD4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78">
        <v>9.1999999999999993</v>
      </c>
      <c r="AF4178">
        <v>3</v>
      </c>
      <c r="AG4178">
        <v>19</v>
      </c>
      <c r="AH4178">
        <v>17</v>
      </c>
    </row>
    <row r="4179" spans="1:34" x14ac:dyDescent="0.25">
      <c r="A4179" s="3" t="s">
        <v>4254</v>
      </c>
      <c r="B4179" s="1">
        <v>45748</v>
      </c>
      <c r="C4179" s="23">
        <f t="shared" si="325"/>
        <v>1</v>
      </c>
      <c r="D4179" s="23">
        <f t="shared" si="326"/>
        <v>2</v>
      </c>
      <c r="E4179" s="23" t="str">
        <f t="shared" si="327"/>
        <v>martes</v>
      </c>
      <c r="F4179" s="23">
        <f t="shared" si="328"/>
        <v>4</v>
      </c>
      <c r="G4179" s="23" t="str">
        <f t="shared" si="329"/>
        <v>abril</v>
      </c>
      <c r="H4179" s="2">
        <v>0.75069444444444444</v>
      </c>
      <c r="I4179" t="s">
        <v>26</v>
      </c>
      <c r="J4179" t="str">
        <f>VLOOKUP(ventas_starbucks_2025[[#This Row],[sucursal]],cambio_sucursal[#All],2,0)</f>
        <v>Sucursal San Lorenzo 47</v>
      </c>
      <c r="K4179" t="s">
        <v>67</v>
      </c>
      <c r="L4179" t="s">
        <v>35</v>
      </c>
      <c r="M4179" t="s">
        <v>4</v>
      </c>
      <c r="N4179" t="str">
        <f>IFERROR(VLOOKUP(ventas_starbucks_2025[[#This Row],[tamaño_sucio]],cambio_tamaño[#All],2,0),"Tamaño único")</f>
        <v>Tamaño único</v>
      </c>
      <c r="O4179">
        <v>5</v>
      </c>
      <c r="P4179">
        <v>1163.58</v>
      </c>
      <c r="Q4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9">
        <v>5817.9</v>
      </c>
      <c r="S4179" t="s">
        <v>5</v>
      </c>
      <c r="T4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79" t="str">
        <f>VLOOKUP(ventas_starbucks_2025[[#This Row],[canal_compra]],cambio_canal_compra[#All],2,0)</f>
        <v>En tienda</v>
      </c>
      <c r="V4179" t="s">
        <v>6</v>
      </c>
      <c r="W4179" t="str">
        <f>VLOOKUP(ventas_starbucks_2025[[#This Row],[método_pago]],cambio_metodo_pago[#All],2,0)</f>
        <v>Aplicación móbil</v>
      </c>
      <c r="X4179" t="s">
        <v>7</v>
      </c>
      <c r="Y4179">
        <v>0</v>
      </c>
      <c r="Z4179" t="str">
        <f>VLOOKUP(ventas_starbucks_2025[[#This Row],[promoción_aplicada5]],promocion_cambiar[#All],2,0)</f>
        <v>Ninguna</v>
      </c>
      <c r="AA4179" t="s">
        <v>17</v>
      </c>
      <c r="AB4179" t="s">
        <v>52</v>
      </c>
      <c r="AC4179" t="s">
        <v>24</v>
      </c>
      <c r="AD4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79">
        <v>3.6</v>
      </c>
      <c r="AF4179">
        <v>4</v>
      </c>
      <c r="AG4179">
        <v>23</v>
      </c>
      <c r="AH4179">
        <v>18</v>
      </c>
    </row>
    <row r="4180" spans="1:34" x14ac:dyDescent="0.25">
      <c r="A4180" s="3" t="s">
        <v>4255</v>
      </c>
      <c r="B4180" s="1">
        <v>45695</v>
      </c>
      <c r="C4180" s="23">
        <f t="shared" si="325"/>
        <v>7</v>
      </c>
      <c r="D4180" s="23">
        <f t="shared" si="326"/>
        <v>5</v>
      </c>
      <c r="E4180" s="23" t="str">
        <f t="shared" si="327"/>
        <v>viernes</v>
      </c>
      <c r="F4180" s="23">
        <f t="shared" si="328"/>
        <v>2</v>
      </c>
      <c r="G4180" s="23" t="str">
        <f t="shared" si="329"/>
        <v>febrero</v>
      </c>
      <c r="H4180" s="2">
        <v>0.58680555555555558</v>
      </c>
      <c r="I4180" t="s">
        <v>1</v>
      </c>
      <c r="J4180" t="str">
        <f>VLOOKUP(ventas_starbucks_2025[[#This Row],[sucursal]],cambio_sucursal[#All],2,0)</f>
        <v>Sucursal Nueva Córdoba</v>
      </c>
      <c r="K4180" t="s">
        <v>48</v>
      </c>
      <c r="L4180" t="s">
        <v>49</v>
      </c>
      <c r="M4180" t="s">
        <v>50</v>
      </c>
      <c r="N4180" t="str">
        <f>IFERROR(VLOOKUP(ventas_starbucks_2025[[#This Row],[tamaño_sucio]],cambio_tamaño[#All],2,0),"Tamaño único")</f>
        <v>Mediano</v>
      </c>
      <c r="O4180">
        <v>1</v>
      </c>
      <c r="P4180">
        <v>1727.38</v>
      </c>
      <c r="Q4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0">
        <v>1727.38</v>
      </c>
      <c r="S4180" t="s">
        <v>31</v>
      </c>
      <c r="T4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80" t="str">
        <f>VLOOKUP(ventas_starbucks_2025[[#This Row],[canal_compra]],cambio_canal_compra[#All],2,0)</f>
        <v>Entrega domicilio</v>
      </c>
      <c r="V4180" t="s">
        <v>16</v>
      </c>
      <c r="W4180" t="str">
        <f>VLOOKUP(ventas_starbucks_2025[[#This Row],[método_pago]],cambio_metodo_pago[#All],2,0)</f>
        <v>Tarjeta</v>
      </c>
      <c r="X4180" t="s">
        <v>7</v>
      </c>
      <c r="Y4180">
        <v>0</v>
      </c>
      <c r="Z4180" t="str">
        <f>VLOOKUP(ventas_starbucks_2025[[#This Row],[promoción_aplicada5]],promocion_cambiar[#All],2,0)</f>
        <v>Hora Feliz</v>
      </c>
      <c r="AA4180" t="s">
        <v>36</v>
      </c>
      <c r="AB4180" t="s">
        <v>29</v>
      </c>
      <c r="AC4180" t="s">
        <v>10</v>
      </c>
      <c r="AD4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80">
        <v>14.7</v>
      </c>
      <c r="AF4180">
        <v>5</v>
      </c>
      <c r="AG4180">
        <v>29</v>
      </c>
      <c r="AH4180">
        <v>28</v>
      </c>
    </row>
    <row r="4181" spans="1:34" x14ac:dyDescent="0.25">
      <c r="A4181" s="3" t="s">
        <v>4256</v>
      </c>
      <c r="B4181" s="1">
        <v>45662</v>
      </c>
      <c r="C4181" s="23">
        <f t="shared" si="325"/>
        <v>5</v>
      </c>
      <c r="D4181" s="23">
        <f t="shared" si="326"/>
        <v>7</v>
      </c>
      <c r="E4181" s="23" t="str">
        <f t="shared" si="327"/>
        <v>domingo</v>
      </c>
      <c r="F4181" s="23">
        <f t="shared" si="328"/>
        <v>1</v>
      </c>
      <c r="G4181" s="23" t="str">
        <f t="shared" si="329"/>
        <v>enero</v>
      </c>
      <c r="H4181" s="2">
        <v>0.36388888888888887</v>
      </c>
      <c r="I4181" t="s">
        <v>26</v>
      </c>
      <c r="J4181" t="str">
        <f>VLOOKUP(ventas_starbucks_2025[[#This Row],[sucursal]],cambio_sucursal[#All],2,0)</f>
        <v>Sucursal San Lorenzo 47</v>
      </c>
      <c r="K4181" t="s">
        <v>69</v>
      </c>
      <c r="L4181" t="s">
        <v>70</v>
      </c>
      <c r="M4181" t="s">
        <v>62</v>
      </c>
      <c r="N4181" t="str">
        <f>IFERROR(VLOOKUP(ventas_starbucks_2025[[#This Row],[tamaño_sucio]],cambio_tamaño[#All],2,0),"Tamaño único")</f>
        <v>Extra-Grande</v>
      </c>
      <c r="O4181">
        <v>5</v>
      </c>
      <c r="P4181">
        <v>1780.54</v>
      </c>
      <c r="Q4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1">
        <v>8902.7000000000007</v>
      </c>
      <c r="S4181" t="s">
        <v>31</v>
      </c>
      <c r="T4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1" t="str">
        <f>VLOOKUP(ventas_starbucks_2025[[#This Row],[canal_compra]],cambio_canal_compra[#All],2,0)</f>
        <v>Entrega domicilio</v>
      </c>
      <c r="V4181" t="s">
        <v>6</v>
      </c>
      <c r="W4181" t="str">
        <f>VLOOKUP(ventas_starbucks_2025[[#This Row],[método_pago]],cambio_metodo_pago[#All],2,0)</f>
        <v>Aplicación móbil</v>
      </c>
      <c r="X4181" t="s">
        <v>7</v>
      </c>
      <c r="Y4181">
        <v>0</v>
      </c>
      <c r="Z4181" t="str">
        <f>VLOOKUP(ventas_starbucks_2025[[#This Row],[promoción_aplicada5]],promocion_cambiar[#All],2,0)</f>
        <v>Hora Feliz</v>
      </c>
      <c r="AA4181" t="s">
        <v>36</v>
      </c>
      <c r="AB4181" t="s">
        <v>29</v>
      </c>
      <c r="AC4181" t="s">
        <v>10</v>
      </c>
      <c r="AD4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81">
        <v>6</v>
      </c>
      <c r="AF4181">
        <v>4</v>
      </c>
      <c r="AG4181">
        <v>31</v>
      </c>
      <c r="AH4181">
        <v>26</v>
      </c>
    </row>
    <row r="4182" spans="1:34" x14ac:dyDescent="0.25">
      <c r="A4182" s="3" t="s">
        <v>4257</v>
      </c>
      <c r="B4182" s="1">
        <v>45725</v>
      </c>
      <c r="C4182" s="23">
        <f t="shared" si="325"/>
        <v>9</v>
      </c>
      <c r="D4182" s="23">
        <f t="shared" si="326"/>
        <v>7</v>
      </c>
      <c r="E4182" s="23" t="str">
        <f t="shared" si="327"/>
        <v>domingo</v>
      </c>
      <c r="F4182" s="23">
        <f t="shared" si="328"/>
        <v>3</v>
      </c>
      <c r="G4182" s="23" t="str">
        <f t="shared" si="329"/>
        <v>marzo</v>
      </c>
      <c r="H4182" s="2">
        <v>0.80694444444444446</v>
      </c>
      <c r="I4182" t="s">
        <v>12</v>
      </c>
      <c r="J4182" t="str">
        <f>VLOOKUP(ventas_starbucks_2025[[#This Row],[sucursal]],cambio_sucursal[#All],2,0)</f>
        <v>Sucursal Córdoba Shopping</v>
      </c>
      <c r="K4182" t="s">
        <v>173</v>
      </c>
      <c r="L4182" t="s">
        <v>35</v>
      </c>
      <c r="M4182" t="s">
        <v>4</v>
      </c>
      <c r="N4182" t="str">
        <f>IFERROR(VLOOKUP(ventas_starbucks_2025[[#This Row],[tamaño_sucio]],cambio_tamaño[#All],2,0),"Tamaño único")</f>
        <v>Tamaño único</v>
      </c>
      <c r="O4182">
        <v>5</v>
      </c>
      <c r="P4182">
        <v>1018.25</v>
      </c>
      <c r="Q4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2">
        <v>5091.25</v>
      </c>
      <c r="S4182" t="s">
        <v>5</v>
      </c>
      <c r="T4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2" t="str">
        <f>VLOOKUP(ventas_starbucks_2025[[#This Row],[canal_compra]],cambio_canal_compra[#All],2,0)</f>
        <v>En tienda</v>
      </c>
      <c r="V4182" t="s">
        <v>16</v>
      </c>
      <c r="W4182" t="str">
        <f>VLOOKUP(ventas_starbucks_2025[[#This Row],[método_pago]],cambio_metodo_pago[#All],2,0)</f>
        <v>Tarjeta</v>
      </c>
      <c r="X4182" t="s">
        <v>22</v>
      </c>
      <c r="Y4182">
        <v>0</v>
      </c>
      <c r="Z4182" t="str">
        <f>VLOOKUP(ventas_starbucks_2025[[#This Row],[promoción_aplicada5]],promocion_cambiar[#All],2,0)</f>
        <v>Hora Feliz</v>
      </c>
      <c r="AA4182" t="s">
        <v>36</v>
      </c>
      <c r="AB4182" t="s">
        <v>52</v>
      </c>
      <c r="AC4182" t="s">
        <v>41</v>
      </c>
      <c r="AD4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82">
        <v>2.9</v>
      </c>
      <c r="AF4182">
        <v>2</v>
      </c>
      <c r="AG4182">
        <v>50</v>
      </c>
      <c r="AH4182">
        <v>45</v>
      </c>
    </row>
    <row r="4183" spans="1:34" x14ac:dyDescent="0.25">
      <c r="A4183" s="3" t="s">
        <v>4258</v>
      </c>
      <c r="B4183" s="1">
        <v>45694</v>
      </c>
      <c r="C4183" s="23">
        <f t="shared" si="325"/>
        <v>6</v>
      </c>
      <c r="D4183" s="23">
        <f t="shared" si="326"/>
        <v>4</v>
      </c>
      <c r="E4183" s="1" t="str">
        <f t="shared" si="327"/>
        <v>jueves</v>
      </c>
      <c r="F4183" s="23">
        <f t="shared" si="328"/>
        <v>2</v>
      </c>
      <c r="G4183" s="1" t="str">
        <f t="shared" si="329"/>
        <v>febrero</v>
      </c>
      <c r="H4183" s="2">
        <v>0.39861111111111114</v>
      </c>
      <c r="I4183" t="s">
        <v>1</v>
      </c>
      <c r="J4183" t="str">
        <f>VLOOKUP(ventas_starbucks_2025[[#This Row],[sucursal]],cambio_sucursal[#All],2,0)</f>
        <v>Sucursal Nueva Córdoba</v>
      </c>
      <c r="K4183" t="s">
        <v>20</v>
      </c>
      <c r="L4183" t="s">
        <v>21</v>
      </c>
      <c r="M4183" t="s">
        <v>4</v>
      </c>
      <c r="N4183" t="str">
        <f>IFERROR(VLOOKUP(ventas_starbucks_2025[[#This Row],[tamaño_sucio]],cambio_tamaño[#All],2,0),"Tamaño único")</f>
        <v>Tamaño único</v>
      </c>
      <c r="O4183">
        <v>2</v>
      </c>
      <c r="P4183">
        <v>1297.8599999999999</v>
      </c>
      <c r="Q4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3">
        <v>2595.7199999999998</v>
      </c>
      <c r="S4183" t="s">
        <v>15</v>
      </c>
      <c r="T4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83" t="str">
        <f>VLOOKUP(ventas_starbucks_2025[[#This Row],[canal_compra]],cambio_canal_compra[#All],2,0)</f>
        <v>Para llevar</v>
      </c>
      <c r="V4183" t="s">
        <v>40</v>
      </c>
      <c r="W4183" t="str">
        <f>VLOOKUP(ventas_starbucks_2025[[#This Row],[método_pago]],cambio_metodo_pago[#All],2,0)</f>
        <v>Efectivo</v>
      </c>
      <c r="X4183" t="s">
        <v>22</v>
      </c>
      <c r="Y4183">
        <v>0</v>
      </c>
      <c r="Z4183" t="str">
        <f>VLOOKUP(ventas_starbucks_2025[[#This Row],[promoción_aplicada5]],promocion_cambiar[#All],2,0)</f>
        <v>Hora Feliz</v>
      </c>
      <c r="AA4183" t="s">
        <v>36</v>
      </c>
      <c r="AB4183" t="s">
        <v>23</v>
      </c>
      <c r="AC4183" t="s">
        <v>10</v>
      </c>
      <c r="AD4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83">
        <v>4.9000000000000004</v>
      </c>
      <c r="AF4183">
        <v>4</v>
      </c>
      <c r="AG4183">
        <v>20</v>
      </c>
      <c r="AH4183">
        <v>18</v>
      </c>
    </row>
    <row r="4184" spans="1:34" x14ac:dyDescent="0.25">
      <c r="A4184" s="3" t="s">
        <v>4259</v>
      </c>
      <c r="B4184" s="1">
        <v>45726</v>
      </c>
      <c r="C4184" s="23">
        <f t="shared" si="325"/>
        <v>10</v>
      </c>
      <c r="D4184" s="23">
        <f t="shared" si="326"/>
        <v>1</v>
      </c>
      <c r="E4184" s="23" t="str">
        <f t="shared" si="327"/>
        <v>lunes</v>
      </c>
      <c r="F4184" s="23">
        <f t="shared" si="328"/>
        <v>3</v>
      </c>
      <c r="G4184" s="23" t="str">
        <f t="shared" si="329"/>
        <v>marzo</v>
      </c>
      <c r="H4184" s="2">
        <v>0.7680555555555556</v>
      </c>
      <c r="I4184" t="s">
        <v>26</v>
      </c>
      <c r="J4184" t="str">
        <f>VLOOKUP(ventas_starbucks_2025[[#This Row],[sucursal]],cambio_sucursal[#All],2,0)</f>
        <v>Sucursal San Lorenzo 47</v>
      </c>
      <c r="K4184" t="s">
        <v>115</v>
      </c>
      <c r="L4184" t="s">
        <v>21</v>
      </c>
      <c r="M4184" t="s">
        <v>4</v>
      </c>
      <c r="N4184" t="str">
        <f>IFERROR(VLOOKUP(ventas_starbucks_2025[[#This Row],[tamaño_sucio]],cambio_tamaño[#All],2,0),"Tamaño único")</f>
        <v>Tamaño único</v>
      </c>
      <c r="O4184">
        <v>1</v>
      </c>
      <c r="P4184">
        <v>1270.49</v>
      </c>
      <c r="Q4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4">
        <v>1270.49</v>
      </c>
      <c r="S4184" t="s">
        <v>15</v>
      </c>
      <c r="T4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84" t="str">
        <f>VLOOKUP(ventas_starbucks_2025[[#This Row],[canal_compra]],cambio_canal_compra[#All],2,0)</f>
        <v>Para llevar</v>
      </c>
      <c r="V4184" t="s">
        <v>16</v>
      </c>
      <c r="W4184" t="str">
        <f>VLOOKUP(ventas_starbucks_2025[[#This Row],[método_pago]],cambio_metodo_pago[#All],2,0)</f>
        <v>Tarjeta</v>
      </c>
      <c r="X4184" t="s">
        <v>22</v>
      </c>
      <c r="Y4184">
        <v>0</v>
      </c>
      <c r="Z4184" t="str">
        <f>VLOOKUP(ventas_starbucks_2025[[#This Row],[promoción_aplicada5]],promocion_cambiar[#All],2,0)</f>
        <v>Combo</v>
      </c>
      <c r="AA4184" t="s">
        <v>8</v>
      </c>
      <c r="AB4184" t="s">
        <v>23</v>
      </c>
      <c r="AC4184" t="s">
        <v>10</v>
      </c>
      <c r="AD4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84">
        <v>13</v>
      </c>
      <c r="AF4184">
        <v>2</v>
      </c>
      <c r="AG4184">
        <v>11</v>
      </c>
      <c r="AH4184">
        <v>10</v>
      </c>
    </row>
    <row r="4185" spans="1:34" x14ac:dyDescent="0.25">
      <c r="A4185" s="3" t="s">
        <v>4260</v>
      </c>
      <c r="B4185" s="1">
        <v>45682</v>
      </c>
      <c r="C4185" s="23">
        <f t="shared" si="325"/>
        <v>25</v>
      </c>
      <c r="D4185" s="23">
        <f t="shared" si="326"/>
        <v>6</v>
      </c>
      <c r="E4185" s="23" t="str">
        <f t="shared" si="327"/>
        <v>sábado</v>
      </c>
      <c r="F4185" s="23">
        <f t="shared" si="328"/>
        <v>1</v>
      </c>
      <c r="G4185" s="23" t="str">
        <f t="shared" si="329"/>
        <v>enero</v>
      </c>
      <c r="H4185" s="2">
        <v>0.5131944444444444</v>
      </c>
      <c r="I4185" t="s">
        <v>57</v>
      </c>
      <c r="J4185" t="str">
        <f>VLOOKUP(ventas_starbucks_2025[[#This Row],[sucursal]],cambio_sucursal[#All],2,0)</f>
        <v>Sucursal Avda Colón</v>
      </c>
      <c r="K4185" t="s">
        <v>205</v>
      </c>
      <c r="L4185" t="s">
        <v>70</v>
      </c>
      <c r="M4185" t="s">
        <v>45</v>
      </c>
      <c r="N4185" t="str">
        <f>IFERROR(VLOOKUP(ventas_starbucks_2025[[#This Row],[tamaño_sucio]],cambio_tamaño[#All],2,0),"Tamaño único")</f>
        <v>Grande</v>
      </c>
      <c r="O4185">
        <v>5</v>
      </c>
      <c r="P4185">
        <v>1495.44</v>
      </c>
      <c r="Q4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5">
        <v>7477.2</v>
      </c>
      <c r="S4185" t="s">
        <v>31</v>
      </c>
      <c r="T4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5" t="str">
        <f>VLOOKUP(ventas_starbucks_2025[[#This Row],[canal_compra]],cambio_canal_compra[#All],2,0)</f>
        <v>Entrega domicilio</v>
      </c>
      <c r="V4185" t="s">
        <v>40</v>
      </c>
      <c r="W4185" t="str">
        <f>VLOOKUP(ventas_starbucks_2025[[#This Row],[método_pago]],cambio_metodo_pago[#All],2,0)</f>
        <v>Efectivo</v>
      </c>
      <c r="X4185" t="s">
        <v>22</v>
      </c>
      <c r="Y4185">
        <v>0</v>
      </c>
      <c r="Z4185" t="str">
        <f>VLOOKUP(ventas_starbucks_2025[[#This Row],[promoción_aplicada5]],promocion_cambiar[#All],2,0)</f>
        <v>Hora Feliz</v>
      </c>
      <c r="AA4185" t="s">
        <v>36</v>
      </c>
      <c r="AB4185" t="s">
        <v>29</v>
      </c>
      <c r="AC4185" t="s">
        <v>41</v>
      </c>
      <c r="AD4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85">
        <v>13.7</v>
      </c>
      <c r="AF4185">
        <v>4</v>
      </c>
      <c r="AG4185">
        <v>31</v>
      </c>
      <c r="AH4185">
        <v>26</v>
      </c>
    </row>
    <row r="4186" spans="1:34" x14ac:dyDescent="0.25">
      <c r="A4186" s="3" t="s">
        <v>4261</v>
      </c>
      <c r="B4186" s="1">
        <v>45759</v>
      </c>
      <c r="C4186" s="23">
        <f t="shared" si="325"/>
        <v>12</v>
      </c>
      <c r="D4186" s="23">
        <f t="shared" si="326"/>
        <v>6</v>
      </c>
      <c r="E4186" s="23" t="str">
        <f t="shared" si="327"/>
        <v>sábado</v>
      </c>
      <c r="F4186" s="23">
        <f t="shared" si="328"/>
        <v>4</v>
      </c>
      <c r="G4186" s="23" t="str">
        <f t="shared" si="329"/>
        <v>abril</v>
      </c>
      <c r="H4186" s="2">
        <v>0.47986111111111113</v>
      </c>
      <c r="I4186" t="s">
        <v>1</v>
      </c>
      <c r="J4186" t="str">
        <f>VLOOKUP(ventas_starbucks_2025[[#This Row],[sucursal]],cambio_sucursal[#All],2,0)</f>
        <v>Sucursal Nueva Córdoba</v>
      </c>
      <c r="K4186" t="s">
        <v>89</v>
      </c>
      <c r="L4186" t="s">
        <v>90</v>
      </c>
      <c r="M4186" t="s">
        <v>4</v>
      </c>
      <c r="N4186" t="str">
        <f>IFERROR(VLOOKUP(ventas_starbucks_2025[[#This Row],[tamaño_sucio]],cambio_tamaño[#All],2,0),"Tamaño único")</f>
        <v>Tamaño único</v>
      </c>
      <c r="O4186">
        <v>4</v>
      </c>
      <c r="P4186">
        <v>1609.92</v>
      </c>
      <c r="Q4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6">
        <v>6439.68</v>
      </c>
      <c r="S4186" t="s">
        <v>5</v>
      </c>
      <c r="T4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6" t="str">
        <f>VLOOKUP(ventas_starbucks_2025[[#This Row],[canal_compra]],cambio_canal_compra[#All],2,0)</f>
        <v>En tienda</v>
      </c>
      <c r="V4186" t="s">
        <v>16</v>
      </c>
      <c r="W4186" t="str">
        <f>VLOOKUP(ventas_starbucks_2025[[#This Row],[método_pago]],cambio_metodo_pago[#All],2,0)</f>
        <v>Tarjeta</v>
      </c>
      <c r="X4186" t="s">
        <v>7</v>
      </c>
      <c r="Y4186">
        <v>0</v>
      </c>
      <c r="Z4186" t="str">
        <f>VLOOKUP(ventas_starbucks_2025[[#This Row],[promoción_aplicada5]],promocion_cambiar[#All],2,0)</f>
        <v>2x1</v>
      </c>
      <c r="AA4186" t="s">
        <v>51</v>
      </c>
      <c r="AB4186" t="s">
        <v>32</v>
      </c>
      <c r="AC4186" t="s">
        <v>24</v>
      </c>
      <c r="AD4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86">
        <v>8.9</v>
      </c>
      <c r="AF4186">
        <v>2</v>
      </c>
      <c r="AG4186">
        <v>12</v>
      </c>
      <c r="AH4186">
        <v>8</v>
      </c>
    </row>
    <row r="4187" spans="1:34" x14ac:dyDescent="0.25">
      <c r="A4187" s="3" t="s">
        <v>4262</v>
      </c>
      <c r="B4187" s="1">
        <v>45687</v>
      </c>
      <c r="C4187" s="23">
        <f t="shared" si="325"/>
        <v>30</v>
      </c>
      <c r="D4187" s="23">
        <f t="shared" si="326"/>
        <v>4</v>
      </c>
      <c r="E4187" s="23" t="str">
        <f t="shared" si="327"/>
        <v>jueves</v>
      </c>
      <c r="F4187" s="23">
        <f t="shared" si="328"/>
        <v>1</v>
      </c>
      <c r="G4187" s="23" t="str">
        <f t="shared" si="329"/>
        <v>enero</v>
      </c>
      <c r="H4187" s="2">
        <v>0.34861111111111109</v>
      </c>
      <c r="I4187" t="s">
        <v>57</v>
      </c>
      <c r="J4187" t="str">
        <f>VLOOKUP(ventas_starbucks_2025[[#This Row],[sucursal]],cambio_sucursal[#All],2,0)</f>
        <v>Sucursal Avda Colón</v>
      </c>
      <c r="K4187" t="s">
        <v>132</v>
      </c>
      <c r="L4187" t="s">
        <v>35</v>
      </c>
      <c r="M4187" t="s">
        <v>4</v>
      </c>
      <c r="N4187" t="str">
        <f>IFERROR(VLOOKUP(ventas_starbucks_2025[[#This Row],[tamaño_sucio]],cambio_tamaño[#All],2,0),"Tamaño único")</f>
        <v>Tamaño único</v>
      </c>
      <c r="O4187">
        <v>4</v>
      </c>
      <c r="P4187">
        <v>1385.14</v>
      </c>
      <c r="Q4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7">
        <v>5540.56</v>
      </c>
      <c r="S4187" t="s">
        <v>5</v>
      </c>
      <c r="T4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7" t="str">
        <f>VLOOKUP(ventas_starbucks_2025[[#This Row],[canal_compra]],cambio_canal_compra[#All],2,0)</f>
        <v>En tienda</v>
      </c>
      <c r="V4187" t="s">
        <v>16</v>
      </c>
      <c r="W4187" t="str">
        <f>VLOOKUP(ventas_starbucks_2025[[#This Row],[método_pago]],cambio_metodo_pago[#All],2,0)</f>
        <v>Tarjeta</v>
      </c>
      <c r="X4187" t="s">
        <v>22</v>
      </c>
      <c r="Y4187">
        <v>0</v>
      </c>
      <c r="Z4187" t="str">
        <f>VLOOKUP(ventas_starbucks_2025[[#This Row],[promoción_aplicada5]],promocion_cambiar[#All],2,0)</f>
        <v>Ninguna</v>
      </c>
      <c r="AA4187" t="s">
        <v>17</v>
      </c>
      <c r="AB4187" t="s">
        <v>9</v>
      </c>
      <c r="AC4187" t="s">
        <v>41</v>
      </c>
      <c r="AD4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87">
        <v>5.2</v>
      </c>
      <c r="AF4187">
        <v>4</v>
      </c>
      <c r="AG4187">
        <v>21</v>
      </c>
      <c r="AH4187">
        <v>17</v>
      </c>
    </row>
    <row r="4188" spans="1:34" x14ac:dyDescent="0.25">
      <c r="A4188" s="3" t="s">
        <v>4263</v>
      </c>
      <c r="B4188" s="1">
        <v>45673</v>
      </c>
      <c r="C4188" s="23">
        <f t="shared" si="325"/>
        <v>16</v>
      </c>
      <c r="D4188" s="23">
        <f t="shared" si="326"/>
        <v>4</v>
      </c>
      <c r="E4188" s="23" t="str">
        <f t="shared" si="327"/>
        <v>jueves</v>
      </c>
      <c r="F4188" s="23">
        <f t="shared" si="328"/>
        <v>1</v>
      </c>
      <c r="G4188" s="23" t="str">
        <f t="shared" si="329"/>
        <v>enero</v>
      </c>
      <c r="H4188" s="2">
        <v>0.85902777777777772</v>
      </c>
      <c r="I4188" t="s">
        <v>1</v>
      </c>
      <c r="J4188" t="str">
        <f>VLOOKUP(ventas_starbucks_2025[[#This Row],[sucursal]],cambio_sucursal[#All],2,0)</f>
        <v>Sucursal Nueva Córdoba</v>
      </c>
      <c r="K4188" t="s">
        <v>13</v>
      </c>
      <c r="L4188" t="s">
        <v>14</v>
      </c>
      <c r="M4188" t="s">
        <v>4</v>
      </c>
      <c r="N4188" t="str">
        <f>IFERROR(VLOOKUP(ventas_starbucks_2025[[#This Row],[tamaño_sucio]],cambio_tamaño[#All],2,0),"Tamaño único")</f>
        <v>Tamaño único</v>
      </c>
      <c r="O4188">
        <v>1</v>
      </c>
      <c r="P4188">
        <v>1882.04</v>
      </c>
      <c r="Q4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8">
        <v>1882.04</v>
      </c>
      <c r="S4188" t="s">
        <v>15</v>
      </c>
      <c r="T4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88" t="str">
        <f>VLOOKUP(ventas_starbucks_2025[[#This Row],[canal_compra]],cambio_canal_compra[#All],2,0)</f>
        <v>Para llevar</v>
      </c>
      <c r="V4188" t="s">
        <v>16</v>
      </c>
      <c r="W4188" t="str">
        <f>VLOOKUP(ventas_starbucks_2025[[#This Row],[método_pago]],cambio_metodo_pago[#All],2,0)</f>
        <v>Tarjeta</v>
      </c>
      <c r="X4188" t="s">
        <v>7</v>
      </c>
      <c r="Y4188">
        <v>10</v>
      </c>
      <c r="Z4188" t="str">
        <f>VLOOKUP(ventas_starbucks_2025[[#This Row],[promoción_aplicada5]],promocion_cambiar[#All],2,0)</f>
        <v>Hora Feliz</v>
      </c>
      <c r="AA4188" t="s">
        <v>36</v>
      </c>
      <c r="AB4188" t="s">
        <v>23</v>
      </c>
      <c r="AC4188" t="s">
        <v>10</v>
      </c>
      <c r="AD4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88">
        <v>6.7</v>
      </c>
      <c r="AF4188">
        <v>3</v>
      </c>
      <c r="AG4188">
        <v>31</v>
      </c>
      <c r="AH4188">
        <v>30</v>
      </c>
    </row>
    <row r="4189" spans="1:34" x14ac:dyDescent="0.25">
      <c r="A4189" s="3" t="s">
        <v>4264</v>
      </c>
      <c r="B4189" s="1">
        <v>45677</v>
      </c>
      <c r="C4189" s="23">
        <f t="shared" si="325"/>
        <v>20</v>
      </c>
      <c r="D4189" s="23">
        <f t="shared" si="326"/>
        <v>1</v>
      </c>
      <c r="E4189" s="23" t="str">
        <f t="shared" si="327"/>
        <v>lunes</v>
      </c>
      <c r="F4189" s="23">
        <f t="shared" si="328"/>
        <v>1</v>
      </c>
      <c r="G4189" s="23" t="str">
        <f t="shared" si="329"/>
        <v>enero</v>
      </c>
      <c r="H4189" s="2">
        <v>0.66319444444444442</v>
      </c>
      <c r="I4189" t="s">
        <v>12</v>
      </c>
      <c r="J4189" t="str">
        <f>VLOOKUP(ventas_starbucks_2025[[#This Row],[sucursal]],cambio_sucursal[#All],2,0)</f>
        <v>Sucursal Córdoba Shopping</v>
      </c>
      <c r="K4189" t="s">
        <v>2</v>
      </c>
      <c r="L4189" t="s">
        <v>3</v>
      </c>
      <c r="M4189" t="s">
        <v>4</v>
      </c>
      <c r="N4189" t="str">
        <f>IFERROR(VLOOKUP(ventas_starbucks_2025[[#This Row],[tamaño_sucio]],cambio_tamaño[#All],2,0),"Tamaño único")</f>
        <v>Tamaño único</v>
      </c>
      <c r="O4189">
        <v>3</v>
      </c>
      <c r="P4189">
        <v>2808.82</v>
      </c>
      <c r="Q4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89">
        <v>8426.4599999999991</v>
      </c>
      <c r="S4189" t="s">
        <v>31</v>
      </c>
      <c r="T4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9" t="str">
        <f>VLOOKUP(ventas_starbucks_2025[[#This Row],[canal_compra]],cambio_canal_compra[#All],2,0)</f>
        <v>Entrega domicilio</v>
      </c>
      <c r="V4189" t="s">
        <v>6</v>
      </c>
      <c r="W4189" t="str">
        <f>VLOOKUP(ventas_starbucks_2025[[#This Row],[método_pago]],cambio_metodo_pago[#All],2,0)</f>
        <v>Aplicación móbil</v>
      </c>
      <c r="X4189" t="s">
        <v>22</v>
      </c>
      <c r="Y4189">
        <v>0</v>
      </c>
      <c r="Z4189" t="str">
        <f>VLOOKUP(ventas_starbucks_2025[[#This Row],[promoción_aplicada5]],promocion_cambiar[#All],2,0)</f>
        <v>Combo</v>
      </c>
      <c r="AA4189" t="s">
        <v>8</v>
      </c>
      <c r="AB4189" t="s">
        <v>52</v>
      </c>
      <c r="AC4189" t="s">
        <v>10</v>
      </c>
      <c r="AD4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89">
        <v>13.9</v>
      </c>
      <c r="AF4189">
        <v>1</v>
      </c>
      <c r="AG4189">
        <v>25</v>
      </c>
      <c r="AH4189">
        <v>22</v>
      </c>
    </row>
    <row r="4190" spans="1:34" x14ac:dyDescent="0.25">
      <c r="A4190" s="3" t="s">
        <v>4265</v>
      </c>
      <c r="B4190" s="1">
        <v>45696</v>
      </c>
      <c r="C4190" s="23">
        <f t="shared" si="325"/>
        <v>8</v>
      </c>
      <c r="D4190" s="23">
        <f t="shared" si="326"/>
        <v>6</v>
      </c>
      <c r="E4190" s="1" t="str">
        <f t="shared" si="327"/>
        <v>sábado</v>
      </c>
      <c r="F4190" s="23">
        <f t="shared" si="328"/>
        <v>2</v>
      </c>
      <c r="G4190" s="1" t="str">
        <f t="shared" si="329"/>
        <v>febrero</v>
      </c>
      <c r="H4190" s="2">
        <v>0.83958333333333335</v>
      </c>
      <c r="I4190" t="s">
        <v>12</v>
      </c>
      <c r="J4190" t="str">
        <f>VLOOKUP(ventas_starbucks_2025[[#This Row],[sucursal]],cambio_sucursal[#All],2,0)</f>
        <v>Sucursal Córdoba Shopping</v>
      </c>
      <c r="K4190" t="s">
        <v>69</v>
      </c>
      <c r="L4190" t="s">
        <v>70</v>
      </c>
      <c r="M4190" t="s">
        <v>62</v>
      </c>
      <c r="N4190" t="str">
        <f>IFERROR(VLOOKUP(ventas_starbucks_2025[[#This Row],[tamaño_sucio]],cambio_tamaño[#All],2,0),"Tamaño único")</f>
        <v>Extra-Grande</v>
      </c>
      <c r="O4190">
        <v>4</v>
      </c>
      <c r="P4190">
        <v>1509.92</v>
      </c>
      <c r="Q4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0">
        <v>6039.68</v>
      </c>
      <c r="S4190" t="s">
        <v>15</v>
      </c>
      <c r="T4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90" t="str">
        <f>VLOOKUP(ventas_starbucks_2025[[#This Row],[canal_compra]],cambio_canal_compra[#All],2,0)</f>
        <v>Para llevar</v>
      </c>
      <c r="V4190" t="s">
        <v>40</v>
      </c>
      <c r="W4190" t="str">
        <f>VLOOKUP(ventas_starbucks_2025[[#This Row],[método_pago]],cambio_metodo_pago[#All],2,0)</f>
        <v>Efectivo</v>
      </c>
      <c r="X4190" t="s">
        <v>22</v>
      </c>
      <c r="Y4190">
        <v>0</v>
      </c>
      <c r="Z4190" t="str">
        <f>VLOOKUP(ventas_starbucks_2025[[#This Row],[promoción_aplicada5]],promocion_cambiar[#All],2,0)</f>
        <v>2x1</v>
      </c>
      <c r="AA4190" t="s">
        <v>51</v>
      </c>
      <c r="AB4190" t="s">
        <v>29</v>
      </c>
      <c r="AC4190" t="s">
        <v>41</v>
      </c>
      <c r="AD4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0">
        <v>9.1999999999999993</v>
      </c>
      <c r="AF4190">
        <v>1</v>
      </c>
      <c r="AG4190">
        <v>46</v>
      </c>
      <c r="AH4190">
        <v>42</v>
      </c>
    </row>
    <row r="4191" spans="1:34" x14ac:dyDescent="0.25">
      <c r="A4191" s="3" t="s">
        <v>4266</v>
      </c>
      <c r="B4191" s="1">
        <v>45679</v>
      </c>
      <c r="C4191" s="23">
        <f t="shared" si="325"/>
        <v>22</v>
      </c>
      <c r="D4191" s="23">
        <f t="shared" si="326"/>
        <v>3</v>
      </c>
      <c r="E4191" s="23" t="str">
        <f t="shared" si="327"/>
        <v>miércoles</v>
      </c>
      <c r="F4191" s="23">
        <f t="shared" si="328"/>
        <v>1</v>
      </c>
      <c r="G4191" s="23" t="str">
        <f t="shared" si="329"/>
        <v>enero</v>
      </c>
      <c r="H4191" s="2">
        <v>0.60624999999999996</v>
      </c>
      <c r="I4191" t="s">
        <v>26</v>
      </c>
      <c r="J4191" t="str">
        <f>VLOOKUP(ventas_starbucks_2025[[#This Row],[sucursal]],cambio_sucursal[#All],2,0)</f>
        <v>Sucursal San Lorenzo 47</v>
      </c>
      <c r="K4191" t="s">
        <v>38</v>
      </c>
      <c r="L4191" t="s">
        <v>39</v>
      </c>
      <c r="M4191" t="s">
        <v>4</v>
      </c>
      <c r="N4191" t="str">
        <f>IFERROR(VLOOKUP(ventas_starbucks_2025[[#This Row],[tamaño_sucio]],cambio_tamaño[#All],2,0),"Tamaño único")</f>
        <v>Tamaño único</v>
      </c>
      <c r="O4191">
        <v>3</v>
      </c>
      <c r="P4191">
        <v>1113.51</v>
      </c>
      <c r="Q4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1">
        <v>3340.53</v>
      </c>
      <c r="S4191" t="s">
        <v>5</v>
      </c>
      <c r="T4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1" t="str">
        <f>VLOOKUP(ventas_starbucks_2025[[#This Row],[canal_compra]],cambio_canal_compra[#All],2,0)</f>
        <v>En tienda</v>
      </c>
      <c r="V4191" t="s">
        <v>40</v>
      </c>
      <c r="W4191" t="str">
        <f>VLOOKUP(ventas_starbucks_2025[[#This Row],[método_pago]],cambio_metodo_pago[#All],2,0)</f>
        <v>Efectivo</v>
      </c>
      <c r="X4191" t="s">
        <v>22</v>
      </c>
      <c r="Y4191">
        <v>0</v>
      </c>
      <c r="Z4191" t="str">
        <f>VLOOKUP(ventas_starbucks_2025[[#This Row],[promoción_aplicada5]],promocion_cambiar[#All],2,0)</f>
        <v>Ninguna</v>
      </c>
      <c r="AA4191" t="s">
        <v>17</v>
      </c>
      <c r="AB4191" t="s">
        <v>18</v>
      </c>
      <c r="AC4191" t="s">
        <v>24</v>
      </c>
      <c r="AD4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91">
        <v>2.2000000000000002</v>
      </c>
      <c r="AF4191">
        <v>3</v>
      </c>
      <c r="AG4191">
        <v>13</v>
      </c>
      <c r="AH4191">
        <v>10</v>
      </c>
    </row>
    <row r="4192" spans="1:34" x14ac:dyDescent="0.25">
      <c r="A4192" s="3" t="s">
        <v>4267</v>
      </c>
      <c r="B4192" s="1">
        <v>45719</v>
      </c>
      <c r="C4192" s="23">
        <f t="shared" si="325"/>
        <v>3</v>
      </c>
      <c r="D4192" s="23">
        <f t="shared" si="326"/>
        <v>1</v>
      </c>
      <c r="E4192" s="1" t="str">
        <f t="shared" si="327"/>
        <v>lunes</v>
      </c>
      <c r="F4192" s="23">
        <f t="shared" si="328"/>
        <v>3</v>
      </c>
      <c r="G4192" s="1" t="str">
        <f t="shared" si="329"/>
        <v>marzo</v>
      </c>
      <c r="H4192" s="2">
        <v>0.49166666666666664</v>
      </c>
      <c r="I4192" t="s">
        <v>1</v>
      </c>
      <c r="J4192" t="str">
        <f>VLOOKUP(ventas_starbucks_2025[[#This Row],[sucursal]],cambio_sucursal[#All],2,0)</f>
        <v>Sucursal Nueva Córdoba</v>
      </c>
      <c r="K4192" t="s">
        <v>132</v>
      </c>
      <c r="L4192" t="s">
        <v>35</v>
      </c>
      <c r="M4192" t="s">
        <v>4</v>
      </c>
      <c r="N4192" t="str">
        <f>IFERROR(VLOOKUP(ventas_starbucks_2025[[#This Row],[tamaño_sucio]],cambio_tamaño[#All],2,0),"Tamaño único")</f>
        <v>Tamaño único</v>
      </c>
      <c r="O4192">
        <v>1</v>
      </c>
      <c r="P4192">
        <v>1467.6</v>
      </c>
      <c r="Q4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2">
        <v>1467.6</v>
      </c>
      <c r="S4192" t="s">
        <v>31</v>
      </c>
      <c r="T4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2" t="str">
        <f>VLOOKUP(ventas_starbucks_2025[[#This Row],[canal_compra]],cambio_canal_compra[#All],2,0)</f>
        <v>Entrega domicilio</v>
      </c>
      <c r="V4192" t="s">
        <v>16</v>
      </c>
      <c r="W4192" t="str">
        <f>VLOOKUP(ventas_starbucks_2025[[#This Row],[método_pago]],cambio_metodo_pago[#All],2,0)</f>
        <v>Tarjeta</v>
      </c>
      <c r="X4192" t="s">
        <v>7</v>
      </c>
      <c r="Y4192">
        <v>10</v>
      </c>
      <c r="Z4192" t="str">
        <f>VLOOKUP(ventas_starbucks_2025[[#This Row],[promoción_aplicada5]],promocion_cambiar[#All],2,0)</f>
        <v>Ninguna</v>
      </c>
      <c r="AA4192" t="s">
        <v>17</v>
      </c>
      <c r="AB4192" t="s">
        <v>18</v>
      </c>
      <c r="AC4192" t="s">
        <v>41</v>
      </c>
      <c r="AD4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2">
        <v>9.9</v>
      </c>
      <c r="AF4192">
        <v>4</v>
      </c>
      <c r="AG4192">
        <v>48</v>
      </c>
      <c r="AH4192">
        <v>47</v>
      </c>
    </row>
    <row r="4193" spans="1:34" x14ac:dyDescent="0.25">
      <c r="A4193" s="3" t="s">
        <v>4268</v>
      </c>
      <c r="B4193" s="1">
        <v>45760</v>
      </c>
      <c r="C4193" s="23">
        <f t="shared" si="325"/>
        <v>13</v>
      </c>
      <c r="D4193" s="23">
        <f t="shared" si="326"/>
        <v>7</v>
      </c>
      <c r="E4193" s="23" t="str">
        <f t="shared" si="327"/>
        <v>domingo</v>
      </c>
      <c r="F4193" s="23">
        <f t="shared" si="328"/>
        <v>4</v>
      </c>
      <c r="G4193" s="23" t="str">
        <f t="shared" si="329"/>
        <v>abril</v>
      </c>
      <c r="H4193" s="2">
        <v>0.41319444444444442</v>
      </c>
      <c r="I4193" t="s">
        <v>26</v>
      </c>
      <c r="J4193" t="str">
        <f>VLOOKUP(ventas_starbucks_2025[[#This Row],[sucursal]],cambio_sucursal[#All],2,0)</f>
        <v>Sucursal San Lorenzo 47</v>
      </c>
      <c r="K4193" t="s">
        <v>48</v>
      </c>
      <c r="L4193" t="s">
        <v>49</v>
      </c>
      <c r="M4193" t="s">
        <v>50</v>
      </c>
      <c r="N4193" t="str">
        <f>IFERROR(VLOOKUP(ventas_starbucks_2025[[#This Row],[tamaño_sucio]],cambio_tamaño[#All],2,0),"Tamaño único")</f>
        <v>Mediano</v>
      </c>
      <c r="O4193">
        <v>2</v>
      </c>
      <c r="P4193">
        <v>1850.92</v>
      </c>
      <c r="Q4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3">
        <v>3701.84</v>
      </c>
      <c r="S4193" t="s">
        <v>15</v>
      </c>
      <c r="T4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3" t="str">
        <f>VLOOKUP(ventas_starbucks_2025[[#This Row],[canal_compra]],cambio_canal_compra[#All],2,0)</f>
        <v>Para llevar</v>
      </c>
      <c r="V4193" t="s">
        <v>16</v>
      </c>
      <c r="W4193" t="str">
        <f>VLOOKUP(ventas_starbucks_2025[[#This Row],[método_pago]],cambio_metodo_pago[#All],2,0)</f>
        <v>Tarjeta</v>
      </c>
      <c r="X4193" t="s">
        <v>7</v>
      </c>
      <c r="Y4193">
        <v>0</v>
      </c>
      <c r="Z4193" t="str">
        <f>VLOOKUP(ventas_starbucks_2025[[#This Row],[promoción_aplicada5]],promocion_cambiar[#All],2,0)</f>
        <v>2x1</v>
      </c>
      <c r="AA4193" t="s">
        <v>51</v>
      </c>
      <c r="AB4193" t="s">
        <v>52</v>
      </c>
      <c r="AC4193" t="s">
        <v>41</v>
      </c>
      <c r="AD4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93">
        <v>10</v>
      </c>
      <c r="AF4193">
        <v>5</v>
      </c>
      <c r="AG4193">
        <v>41</v>
      </c>
      <c r="AH4193">
        <v>39</v>
      </c>
    </row>
    <row r="4194" spans="1:34" x14ac:dyDescent="0.25">
      <c r="A4194" s="3" t="s">
        <v>4269</v>
      </c>
      <c r="B4194" s="1">
        <v>45694</v>
      </c>
      <c r="C4194" s="23">
        <f t="shared" si="325"/>
        <v>6</v>
      </c>
      <c r="D4194" s="23">
        <f t="shared" si="326"/>
        <v>4</v>
      </c>
      <c r="E4194" s="23" t="str">
        <f t="shared" si="327"/>
        <v>jueves</v>
      </c>
      <c r="F4194" s="23">
        <f t="shared" si="328"/>
        <v>2</v>
      </c>
      <c r="G4194" s="23" t="str">
        <f t="shared" si="329"/>
        <v>febrero</v>
      </c>
      <c r="H4194" s="2">
        <v>0.77361111111111114</v>
      </c>
      <c r="I4194" t="s">
        <v>12</v>
      </c>
      <c r="J4194" t="str">
        <f>VLOOKUP(ventas_starbucks_2025[[#This Row],[sucursal]],cambio_sucursal[#All],2,0)</f>
        <v>Sucursal Córdoba Shopping</v>
      </c>
      <c r="K4194" t="s">
        <v>101</v>
      </c>
      <c r="L4194" t="s">
        <v>3</v>
      </c>
      <c r="M4194" t="s">
        <v>4</v>
      </c>
      <c r="N4194" t="str">
        <f>IFERROR(VLOOKUP(ventas_starbucks_2025[[#This Row],[tamaño_sucio]],cambio_tamaño[#All],2,0),"Tamaño único")</f>
        <v>Tamaño único</v>
      </c>
      <c r="O4194">
        <v>4</v>
      </c>
      <c r="P4194">
        <v>2513.8200000000002</v>
      </c>
      <c r="Q4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94">
        <v>10055.280000000001</v>
      </c>
      <c r="S4194" t="s">
        <v>5</v>
      </c>
      <c r="T4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94" t="str">
        <f>VLOOKUP(ventas_starbucks_2025[[#This Row],[canal_compra]],cambio_canal_compra[#All],2,0)</f>
        <v>En tienda</v>
      </c>
      <c r="V4194" t="s">
        <v>6</v>
      </c>
      <c r="W4194" t="str">
        <f>VLOOKUP(ventas_starbucks_2025[[#This Row],[método_pago]],cambio_metodo_pago[#All],2,0)</f>
        <v>Aplicación móbil</v>
      </c>
      <c r="X4194" t="s">
        <v>22</v>
      </c>
      <c r="Y4194">
        <v>0</v>
      </c>
      <c r="Z4194" t="str">
        <f>VLOOKUP(ventas_starbucks_2025[[#This Row],[promoción_aplicada5]],promocion_cambiar[#All],2,0)</f>
        <v>Combo</v>
      </c>
      <c r="AA4194" t="s">
        <v>8</v>
      </c>
      <c r="AB4194" t="s">
        <v>9</v>
      </c>
      <c r="AC4194" t="s">
        <v>41</v>
      </c>
      <c r="AD4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94">
        <v>4.5999999999999996</v>
      </c>
      <c r="AF4194">
        <v>5</v>
      </c>
      <c r="AG4194">
        <v>13</v>
      </c>
      <c r="AH4194">
        <v>9</v>
      </c>
    </row>
    <row r="4195" spans="1:34" x14ac:dyDescent="0.25">
      <c r="A4195" s="3" t="s">
        <v>4270</v>
      </c>
      <c r="B4195" s="1">
        <v>45729</v>
      </c>
      <c r="C4195" s="23">
        <f t="shared" si="325"/>
        <v>13</v>
      </c>
      <c r="D4195" s="23">
        <f t="shared" si="326"/>
        <v>4</v>
      </c>
      <c r="E4195" s="23" t="str">
        <f t="shared" si="327"/>
        <v>jueves</v>
      </c>
      <c r="F4195" s="23">
        <f t="shared" si="328"/>
        <v>3</v>
      </c>
      <c r="G4195" s="23" t="str">
        <f t="shared" si="329"/>
        <v>marzo</v>
      </c>
      <c r="H4195" s="2">
        <v>0.3034722222222222</v>
      </c>
      <c r="I4195" t="s">
        <v>57</v>
      </c>
      <c r="J4195" t="str">
        <f>VLOOKUP(ventas_starbucks_2025[[#This Row],[sucursal]],cambio_sucursal[#All],2,0)</f>
        <v>Sucursal Avda Colón</v>
      </c>
      <c r="K4195" t="s">
        <v>132</v>
      </c>
      <c r="L4195" t="s">
        <v>35</v>
      </c>
      <c r="M4195" t="s">
        <v>4</v>
      </c>
      <c r="N4195" t="str">
        <f>IFERROR(VLOOKUP(ventas_starbucks_2025[[#This Row],[tamaño_sucio]],cambio_tamaño[#All],2,0),"Tamaño único")</f>
        <v>Tamaño único</v>
      </c>
      <c r="O4195">
        <v>1</v>
      </c>
      <c r="P4195">
        <v>923.5</v>
      </c>
      <c r="Q4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95">
        <v>923.5</v>
      </c>
      <c r="S4195" t="s">
        <v>15</v>
      </c>
      <c r="T4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5" t="str">
        <f>VLOOKUP(ventas_starbucks_2025[[#This Row],[canal_compra]],cambio_canal_compra[#All],2,0)</f>
        <v>Para llevar</v>
      </c>
      <c r="V4195" t="s">
        <v>6</v>
      </c>
      <c r="W4195" t="str">
        <f>VLOOKUP(ventas_starbucks_2025[[#This Row],[método_pago]],cambio_metodo_pago[#All],2,0)</f>
        <v>Aplicación móbil</v>
      </c>
      <c r="X4195" t="s">
        <v>22</v>
      </c>
      <c r="Y4195">
        <v>0</v>
      </c>
      <c r="Z4195" t="str">
        <f>VLOOKUP(ventas_starbucks_2025[[#This Row],[promoción_aplicada5]],promocion_cambiar[#All],2,0)</f>
        <v>Combo</v>
      </c>
      <c r="AA4195" t="s">
        <v>8</v>
      </c>
      <c r="AB4195" t="s">
        <v>23</v>
      </c>
      <c r="AC4195" t="s">
        <v>10</v>
      </c>
      <c r="AD4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95">
        <v>11.2</v>
      </c>
      <c r="AF4195">
        <v>1</v>
      </c>
      <c r="AG4195">
        <v>23</v>
      </c>
      <c r="AH4195">
        <v>22</v>
      </c>
    </row>
    <row r="4196" spans="1:34" x14ac:dyDescent="0.25">
      <c r="A4196" s="3" t="s">
        <v>4271</v>
      </c>
      <c r="B4196" s="1">
        <v>45662</v>
      </c>
      <c r="C4196" s="23">
        <f t="shared" si="325"/>
        <v>5</v>
      </c>
      <c r="D4196" s="23">
        <f t="shared" si="326"/>
        <v>7</v>
      </c>
      <c r="E4196" s="23" t="str">
        <f t="shared" si="327"/>
        <v>domingo</v>
      </c>
      <c r="F4196" s="23">
        <f t="shared" si="328"/>
        <v>1</v>
      </c>
      <c r="G4196" s="23" t="str">
        <f t="shared" si="329"/>
        <v>enero</v>
      </c>
      <c r="H4196" s="2">
        <v>0.50486111111111109</v>
      </c>
      <c r="I4196" t="s">
        <v>26</v>
      </c>
      <c r="J4196" t="str">
        <f>VLOOKUP(ventas_starbucks_2025[[#This Row],[sucursal]],cambio_sucursal[#All],2,0)</f>
        <v>Sucursal San Lorenzo 47</v>
      </c>
      <c r="K4196" t="s">
        <v>87</v>
      </c>
      <c r="L4196" t="s">
        <v>65</v>
      </c>
      <c r="M4196" t="s">
        <v>4</v>
      </c>
      <c r="N4196" t="str">
        <f>IFERROR(VLOOKUP(ventas_starbucks_2025[[#This Row],[tamaño_sucio]],cambio_tamaño[#All],2,0),"Tamaño único")</f>
        <v>Tamaño único</v>
      </c>
      <c r="O4196">
        <v>1</v>
      </c>
      <c r="P4196">
        <v>1984.66</v>
      </c>
      <c r="Q4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6">
        <v>1984.66</v>
      </c>
      <c r="S4196" t="s">
        <v>15</v>
      </c>
      <c r="T4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6" t="str">
        <f>VLOOKUP(ventas_starbucks_2025[[#This Row],[canal_compra]],cambio_canal_compra[#All],2,0)</f>
        <v>Para llevar</v>
      </c>
      <c r="V4196" t="s">
        <v>40</v>
      </c>
      <c r="W4196" t="str">
        <f>VLOOKUP(ventas_starbucks_2025[[#This Row],[método_pago]],cambio_metodo_pago[#All],2,0)</f>
        <v>Efectivo</v>
      </c>
      <c r="X4196" t="s">
        <v>7</v>
      </c>
      <c r="Y4196">
        <v>0</v>
      </c>
      <c r="Z4196" t="str">
        <f>VLOOKUP(ventas_starbucks_2025[[#This Row],[promoción_aplicada5]],promocion_cambiar[#All],2,0)</f>
        <v>Ninguna</v>
      </c>
      <c r="AA4196" t="s">
        <v>17</v>
      </c>
      <c r="AB4196" t="s">
        <v>18</v>
      </c>
      <c r="AC4196" t="s">
        <v>41</v>
      </c>
      <c r="AD4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96">
        <v>2.4</v>
      </c>
      <c r="AF4196">
        <v>3</v>
      </c>
      <c r="AG4196">
        <v>13</v>
      </c>
      <c r="AH4196">
        <v>12</v>
      </c>
    </row>
    <row r="4197" spans="1:34" x14ac:dyDescent="0.25">
      <c r="A4197" s="3" t="s">
        <v>4272</v>
      </c>
      <c r="B4197" s="1">
        <v>45691</v>
      </c>
      <c r="C4197" s="23">
        <f t="shared" si="325"/>
        <v>3</v>
      </c>
      <c r="D4197" s="23">
        <f t="shared" si="326"/>
        <v>1</v>
      </c>
      <c r="E4197" s="23" t="str">
        <f t="shared" si="327"/>
        <v>lunes</v>
      </c>
      <c r="F4197" s="23">
        <f t="shared" si="328"/>
        <v>2</v>
      </c>
      <c r="G4197" s="23" t="str">
        <f t="shared" si="329"/>
        <v>febrero</v>
      </c>
      <c r="H4197" s="2">
        <v>0.31527777777777777</v>
      </c>
      <c r="I4197" t="s">
        <v>1</v>
      </c>
      <c r="J4197" t="str">
        <f>VLOOKUP(ventas_starbucks_2025[[#This Row],[sucursal]],cambio_sucursal[#All],2,0)</f>
        <v>Sucursal Nueva Córdoba</v>
      </c>
      <c r="K4197" t="s">
        <v>58</v>
      </c>
      <c r="L4197" t="s">
        <v>39</v>
      </c>
      <c r="M4197" t="s">
        <v>4</v>
      </c>
      <c r="N4197" t="str">
        <f>IFERROR(VLOOKUP(ventas_starbucks_2025[[#This Row],[tamaño_sucio]],cambio_tamaño[#All],2,0),"Tamaño único")</f>
        <v>Tamaño único</v>
      </c>
      <c r="O4197">
        <v>2</v>
      </c>
      <c r="P4197">
        <v>1223.6199999999999</v>
      </c>
      <c r="Q4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7">
        <v>2447.2399999999998</v>
      </c>
      <c r="S4197" t="s">
        <v>5</v>
      </c>
      <c r="T4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7" t="str">
        <f>VLOOKUP(ventas_starbucks_2025[[#This Row],[canal_compra]],cambio_canal_compra[#All],2,0)</f>
        <v>En tienda</v>
      </c>
      <c r="V4197" t="s">
        <v>16</v>
      </c>
      <c r="W4197" t="str">
        <f>VLOOKUP(ventas_starbucks_2025[[#This Row],[método_pago]],cambio_metodo_pago[#All],2,0)</f>
        <v>Tarjeta</v>
      </c>
      <c r="X4197" t="s">
        <v>7</v>
      </c>
      <c r="Y4197">
        <v>10</v>
      </c>
      <c r="Z4197" t="str">
        <f>VLOOKUP(ventas_starbucks_2025[[#This Row],[promoción_aplicada5]],promocion_cambiar[#All],2,0)</f>
        <v>Hora Feliz</v>
      </c>
      <c r="AA4197" t="s">
        <v>36</v>
      </c>
      <c r="AB4197" t="s">
        <v>18</v>
      </c>
      <c r="AC4197" t="s">
        <v>41</v>
      </c>
      <c r="AD4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97">
        <v>12.5</v>
      </c>
      <c r="AF4197">
        <v>2</v>
      </c>
      <c r="AG4197">
        <v>29</v>
      </c>
      <c r="AH4197">
        <v>27</v>
      </c>
    </row>
    <row r="4198" spans="1:34" x14ac:dyDescent="0.25">
      <c r="A4198" s="3" t="s">
        <v>4273</v>
      </c>
      <c r="B4198" s="1">
        <v>45685</v>
      </c>
      <c r="C4198" s="23">
        <f t="shared" si="325"/>
        <v>28</v>
      </c>
      <c r="D4198" s="23">
        <f t="shared" si="326"/>
        <v>2</v>
      </c>
      <c r="E4198" s="1" t="str">
        <f t="shared" si="327"/>
        <v>martes</v>
      </c>
      <c r="F4198" s="23">
        <f t="shared" si="328"/>
        <v>1</v>
      </c>
      <c r="G4198" s="1" t="str">
        <f t="shared" si="329"/>
        <v>enero</v>
      </c>
      <c r="H4198" s="2">
        <v>0.3888888888888889</v>
      </c>
      <c r="I4198" t="s">
        <v>1</v>
      </c>
      <c r="J4198" t="str">
        <f>VLOOKUP(ventas_starbucks_2025[[#This Row],[sucursal]],cambio_sucursal[#All],2,0)</f>
        <v>Sucursal Nueva Córdoba</v>
      </c>
      <c r="K4198" t="s">
        <v>27</v>
      </c>
      <c r="L4198" t="s">
        <v>28</v>
      </c>
      <c r="M4198" t="s">
        <v>4</v>
      </c>
      <c r="N4198" t="str">
        <f>IFERROR(VLOOKUP(ventas_starbucks_2025[[#This Row],[tamaño_sucio]],cambio_tamaño[#All],2,0),"Tamaño único")</f>
        <v>Tamaño único</v>
      </c>
      <c r="O4198">
        <v>3</v>
      </c>
      <c r="P4198">
        <v>2722.98</v>
      </c>
      <c r="Q4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98">
        <v>8168.94</v>
      </c>
      <c r="S4198" t="s">
        <v>31</v>
      </c>
      <c r="T4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98" t="str">
        <f>VLOOKUP(ventas_starbucks_2025[[#This Row],[canal_compra]],cambio_canal_compra[#All],2,0)</f>
        <v>Entrega domicilio</v>
      </c>
      <c r="V4198" t="s">
        <v>6</v>
      </c>
      <c r="W4198" t="str">
        <f>VLOOKUP(ventas_starbucks_2025[[#This Row],[método_pago]],cambio_metodo_pago[#All],2,0)</f>
        <v>Aplicación móbil</v>
      </c>
      <c r="X4198" t="s">
        <v>7</v>
      </c>
      <c r="Y4198">
        <v>10</v>
      </c>
      <c r="Z4198" t="str">
        <f>VLOOKUP(ventas_starbucks_2025[[#This Row],[promoción_aplicada5]],promocion_cambiar[#All],2,0)</f>
        <v>2x1</v>
      </c>
      <c r="AA4198" t="s">
        <v>51</v>
      </c>
      <c r="AB4198" t="s">
        <v>18</v>
      </c>
      <c r="AC4198" t="s">
        <v>41</v>
      </c>
      <c r="AD4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98">
        <v>2.9</v>
      </c>
      <c r="AF4198">
        <v>4</v>
      </c>
      <c r="AG4198">
        <v>16</v>
      </c>
      <c r="AH4198">
        <v>13</v>
      </c>
    </row>
    <row r="4199" spans="1:34" x14ac:dyDescent="0.25">
      <c r="A4199" s="3" t="s">
        <v>4274</v>
      </c>
      <c r="B4199" s="1">
        <v>45678</v>
      </c>
      <c r="C4199" s="23">
        <f t="shared" si="325"/>
        <v>21</v>
      </c>
      <c r="D4199" s="23">
        <f t="shared" si="326"/>
        <v>2</v>
      </c>
      <c r="E4199" s="23" t="str">
        <f t="shared" si="327"/>
        <v>martes</v>
      </c>
      <c r="F4199" s="23">
        <f t="shared" si="328"/>
        <v>1</v>
      </c>
      <c r="G4199" s="23" t="str">
        <f t="shared" si="329"/>
        <v>enero</v>
      </c>
      <c r="H4199" s="2">
        <v>0.45208333333333334</v>
      </c>
      <c r="I4199" t="s">
        <v>12</v>
      </c>
      <c r="J4199" t="str">
        <f>VLOOKUP(ventas_starbucks_2025[[#This Row],[sucursal]],cambio_sucursal[#All],2,0)</f>
        <v>Sucursal Córdoba Shopping</v>
      </c>
      <c r="K4199" t="s">
        <v>94</v>
      </c>
      <c r="L4199" t="s">
        <v>70</v>
      </c>
      <c r="M4199" t="s">
        <v>62</v>
      </c>
      <c r="N4199" t="str">
        <f>IFERROR(VLOOKUP(ventas_starbucks_2025[[#This Row],[tamaño_sucio]],cambio_tamaño[#All],2,0),"Tamaño único")</f>
        <v>Extra-Grande</v>
      </c>
      <c r="O4199">
        <v>2</v>
      </c>
      <c r="P4199">
        <v>1625.38</v>
      </c>
      <c r="Q4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9">
        <v>3250.76</v>
      </c>
      <c r="S4199" t="s">
        <v>5</v>
      </c>
      <c r="T4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9" t="str">
        <f>VLOOKUP(ventas_starbucks_2025[[#This Row],[canal_compra]],cambio_canal_compra[#All],2,0)</f>
        <v>En tienda</v>
      </c>
      <c r="V4199" t="s">
        <v>16</v>
      </c>
      <c r="W4199" t="str">
        <f>VLOOKUP(ventas_starbucks_2025[[#This Row],[método_pago]],cambio_metodo_pago[#All],2,0)</f>
        <v>Tarjeta</v>
      </c>
      <c r="X4199" t="s">
        <v>7</v>
      </c>
      <c r="Y4199">
        <v>10</v>
      </c>
      <c r="Z4199" t="str">
        <f>VLOOKUP(ventas_starbucks_2025[[#This Row],[promoción_aplicada5]],promocion_cambiar[#All],2,0)</f>
        <v>Combo</v>
      </c>
      <c r="AA4199" t="s">
        <v>8</v>
      </c>
      <c r="AB4199" t="s">
        <v>18</v>
      </c>
      <c r="AC4199" t="s">
        <v>24</v>
      </c>
      <c r="AD4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9">
        <v>9.8000000000000007</v>
      </c>
      <c r="AF4199">
        <v>5</v>
      </c>
      <c r="AG4199">
        <v>15</v>
      </c>
      <c r="AH4199">
        <v>13</v>
      </c>
    </row>
    <row r="4200" spans="1:34" x14ac:dyDescent="0.25">
      <c r="A4200" s="3" t="s">
        <v>4275</v>
      </c>
      <c r="B4200" s="1">
        <v>45675</v>
      </c>
      <c r="C4200" s="23">
        <f t="shared" si="325"/>
        <v>18</v>
      </c>
      <c r="D4200" s="23">
        <f t="shared" si="326"/>
        <v>6</v>
      </c>
      <c r="E4200" s="23" t="str">
        <f t="shared" si="327"/>
        <v>sábado</v>
      </c>
      <c r="F4200" s="23">
        <f t="shared" si="328"/>
        <v>1</v>
      </c>
      <c r="G4200" s="23" t="str">
        <f t="shared" si="329"/>
        <v>enero</v>
      </c>
      <c r="H4200" s="2">
        <v>0.76944444444444449</v>
      </c>
      <c r="I4200" t="s">
        <v>12</v>
      </c>
      <c r="J4200" t="str">
        <f>VLOOKUP(ventas_starbucks_2025[[#This Row],[sucursal]],cambio_sucursal[#All],2,0)</f>
        <v>Sucursal Córdoba Shopping</v>
      </c>
      <c r="K4200" t="s">
        <v>64</v>
      </c>
      <c r="L4200" t="s">
        <v>65</v>
      </c>
      <c r="M4200" t="s">
        <v>4</v>
      </c>
      <c r="N4200" t="str">
        <f>IFERROR(VLOOKUP(ventas_starbucks_2025[[#This Row],[tamaño_sucio]],cambio_tamaño[#All],2,0),"Tamaño único")</f>
        <v>Tamaño único</v>
      </c>
      <c r="O4200">
        <v>3</v>
      </c>
      <c r="P4200">
        <v>1720.94</v>
      </c>
      <c r="Q4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0">
        <v>5162.82</v>
      </c>
      <c r="S4200" t="s">
        <v>5</v>
      </c>
      <c r="T4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00" t="str">
        <f>VLOOKUP(ventas_starbucks_2025[[#This Row],[canal_compra]],cambio_canal_compra[#All],2,0)</f>
        <v>En tienda</v>
      </c>
      <c r="V4200" t="s">
        <v>16</v>
      </c>
      <c r="W4200" t="str">
        <f>VLOOKUP(ventas_starbucks_2025[[#This Row],[método_pago]],cambio_metodo_pago[#All],2,0)</f>
        <v>Tarjeta</v>
      </c>
      <c r="X4200" t="s">
        <v>7</v>
      </c>
      <c r="Y4200">
        <v>0</v>
      </c>
      <c r="Z4200" t="str">
        <f>VLOOKUP(ventas_starbucks_2025[[#This Row],[promoción_aplicada5]],promocion_cambiar[#All],2,0)</f>
        <v>2x1</v>
      </c>
      <c r="AA4200" t="s">
        <v>51</v>
      </c>
      <c r="AB4200" t="s">
        <v>32</v>
      </c>
      <c r="AC4200" t="s">
        <v>10</v>
      </c>
      <c r="AD4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00">
        <v>11.8</v>
      </c>
      <c r="AF4200">
        <v>1</v>
      </c>
      <c r="AG4200">
        <v>43</v>
      </c>
      <c r="AH4200">
        <v>40</v>
      </c>
    </row>
    <row r="4201" spans="1:34" x14ac:dyDescent="0.25">
      <c r="A4201" s="3" t="s">
        <v>4276</v>
      </c>
      <c r="B4201" s="1">
        <v>45689</v>
      </c>
      <c r="C4201" s="23">
        <f t="shared" si="325"/>
        <v>1</v>
      </c>
      <c r="D4201" s="23">
        <f t="shared" si="326"/>
        <v>6</v>
      </c>
      <c r="E4201" s="23" t="str">
        <f t="shared" si="327"/>
        <v>sábado</v>
      </c>
      <c r="F4201" s="23">
        <f t="shared" si="328"/>
        <v>2</v>
      </c>
      <c r="G4201" s="23" t="str">
        <f t="shared" si="329"/>
        <v>febrero</v>
      </c>
      <c r="H4201" s="2">
        <v>0.83750000000000002</v>
      </c>
      <c r="I4201" t="s">
        <v>26</v>
      </c>
      <c r="J4201" t="str">
        <f>VLOOKUP(ventas_starbucks_2025[[#This Row],[sucursal]],cambio_sucursal[#All],2,0)</f>
        <v>Sucursal San Lorenzo 47</v>
      </c>
      <c r="K4201" t="s">
        <v>130</v>
      </c>
      <c r="L4201" t="s">
        <v>65</v>
      </c>
      <c r="M4201" t="s">
        <v>4</v>
      </c>
      <c r="N4201" t="str">
        <f>IFERROR(VLOOKUP(ventas_starbucks_2025[[#This Row],[tamaño_sucio]],cambio_tamaño[#All],2,0),"Tamaño único")</f>
        <v>Tamaño único</v>
      </c>
      <c r="O4201">
        <v>1</v>
      </c>
      <c r="P4201">
        <v>1864.07</v>
      </c>
      <c r="Q4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1">
        <v>1864.07</v>
      </c>
      <c r="S4201" t="s">
        <v>5</v>
      </c>
      <c r="T4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1" t="str">
        <f>VLOOKUP(ventas_starbucks_2025[[#This Row],[canal_compra]],cambio_canal_compra[#All],2,0)</f>
        <v>En tienda</v>
      </c>
      <c r="V4201" t="s">
        <v>40</v>
      </c>
      <c r="W4201" t="str">
        <f>VLOOKUP(ventas_starbucks_2025[[#This Row],[método_pago]],cambio_metodo_pago[#All],2,0)</f>
        <v>Efectivo</v>
      </c>
      <c r="X4201" t="s">
        <v>7</v>
      </c>
      <c r="Y4201">
        <v>10</v>
      </c>
      <c r="Z4201" t="str">
        <f>VLOOKUP(ventas_starbucks_2025[[#This Row],[promoción_aplicada5]],promocion_cambiar[#All],2,0)</f>
        <v>Combo</v>
      </c>
      <c r="AA4201" t="s">
        <v>8</v>
      </c>
      <c r="AB4201" t="s">
        <v>32</v>
      </c>
      <c r="AC4201" t="s">
        <v>24</v>
      </c>
      <c r="AD4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01">
        <v>12.3</v>
      </c>
      <c r="AF4201">
        <v>1</v>
      </c>
      <c r="AG4201">
        <v>29</v>
      </c>
      <c r="AH4201">
        <v>28</v>
      </c>
    </row>
    <row r="4202" spans="1:34" x14ac:dyDescent="0.25">
      <c r="A4202" s="3" t="s">
        <v>4277</v>
      </c>
      <c r="B4202" s="1">
        <v>45749</v>
      </c>
      <c r="C4202" s="23">
        <f t="shared" si="325"/>
        <v>2</v>
      </c>
      <c r="D4202" s="23">
        <f t="shared" si="326"/>
        <v>3</v>
      </c>
      <c r="E4202" s="23" t="str">
        <f t="shared" si="327"/>
        <v>miércoles</v>
      </c>
      <c r="F4202" s="23">
        <f t="shared" si="328"/>
        <v>4</v>
      </c>
      <c r="G4202" s="23" t="str">
        <f t="shared" si="329"/>
        <v>abril</v>
      </c>
      <c r="H4202" s="2">
        <v>0.37569444444444444</v>
      </c>
      <c r="I4202" t="s">
        <v>1</v>
      </c>
      <c r="J4202" t="str">
        <f>VLOOKUP(ventas_starbucks_2025[[#This Row],[sucursal]],cambio_sucursal[#All],2,0)</f>
        <v>Sucursal Nueva Córdoba</v>
      </c>
      <c r="K4202" t="s">
        <v>175</v>
      </c>
      <c r="L4202" t="s">
        <v>70</v>
      </c>
      <c r="M4202" t="s">
        <v>45</v>
      </c>
      <c r="N4202" t="str">
        <f>IFERROR(VLOOKUP(ventas_starbucks_2025[[#This Row],[tamaño_sucio]],cambio_tamaño[#All],2,0),"Tamaño único")</f>
        <v>Grande</v>
      </c>
      <c r="O4202">
        <v>5</v>
      </c>
      <c r="P4202">
        <v>1411.17</v>
      </c>
      <c r="Q4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2">
        <v>7055.85</v>
      </c>
      <c r="S4202" t="s">
        <v>15</v>
      </c>
      <c r="T4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02" t="str">
        <f>VLOOKUP(ventas_starbucks_2025[[#This Row],[canal_compra]],cambio_canal_compra[#All],2,0)</f>
        <v>Para llevar</v>
      </c>
      <c r="V4202" t="s">
        <v>16</v>
      </c>
      <c r="W4202" t="str">
        <f>VLOOKUP(ventas_starbucks_2025[[#This Row],[método_pago]],cambio_metodo_pago[#All],2,0)</f>
        <v>Tarjeta</v>
      </c>
      <c r="X4202" t="s">
        <v>22</v>
      </c>
      <c r="Y4202">
        <v>0</v>
      </c>
      <c r="Z4202" t="str">
        <f>VLOOKUP(ventas_starbucks_2025[[#This Row],[promoción_aplicada5]],promocion_cambiar[#All],2,0)</f>
        <v>Hora Feliz</v>
      </c>
      <c r="AA4202" t="s">
        <v>36</v>
      </c>
      <c r="AB4202" t="s">
        <v>23</v>
      </c>
      <c r="AC4202" t="s">
        <v>10</v>
      </c>
      <c r="AD4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02">
        <v>14.5</v>
      </c>
      <c r="AF4202">
        <v>1</v>
      </c>
      <c r="AG4202">
        <v>18</v>
      </c>
      <c r="AH4202">
        <v>13</v>
      </c>
    </row>
    <row r="4203" spans="1:34" x14ac:dyDescent="0.25">
      <c r="A4203" s="3" t="s">
        <v>4278</v>
      </c>
      <c r="B4203" s="1">
        <v>45664</v>
      </c>
      <c r="C4203" s="23">
        <f t="shared" si="325"/>
        <v>7</v>
      </c>
      <c r="D4203" s="23">
        <f t="shared" si="326"/>
        <v>2</v>
      </c>
      <c r="E4203" s="23" t="str">
        <f t="shared" si="327"/>
        <v>martes</v>
      </c>
      <c r="F4203" s="23">
        <f t="shared" si="328"/>
        <v>1</v>
      </c>
      <c r="G4203" s="23" t="str">
        <f t="shared" si="329"/>
        <v>enero</v>
      </c>
      <c r="H4203" s="2">
        <v>0.65</v>
      </c>
      <c r="I4203" t="s">
        <v>57</v>
      </c>
      <c r="J4203" t="str">
        <f>VLOOKUP(ventas_starbucks_2025[[#This Row],[sucursal]],cambio_sucursal[#All],2,0)</f>
        <v>Sucursal Avda Colón</v>
      </c>
      <c r="K4203" t="s">
        <v>82</v>
      </c>
      <c r="L4203" t="s">
        <v>28</v>
      </c>
      <c r="M4203" t="s">
        <v>4</v>
      </c>
      <c r="N4203" t="str">
        <f>IFERROR(VLOOKUP(ventas_starbucks_2025[[#This Row],[tamaño_sucio]],cambio_tamaño[#All],2,0),"Tamaño único")</f>
        <v>Tamaño único</v>
      </c>
      <c r="O4203">
        <v>1</v>
      </c>
      <c r="P4203">
        <v>2166.6</v>
      </c>
      <c r="Q4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03">
        <v>2166.6</v>
      </c>
      <c r="S4203" t="s">
        <v>31</v>
      </c>
      <c r="T4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3" t="str">
        <f>VLOOKUP(ventas_starbucks_2025[[#This Row],[canal_compra]],cambio_canal_compra[#All],2,0)</f>
        <v>Entrega domicilio</v>
      </c>
      <c r="V4203" t="s">
        <v>16</v>
      </c>
      <c r="W4203" t="str">
        <f>VLOOKUP(ventas_starbucks_2025[[#This Row],[método_pago]],cambio_metodo_pago[#All],2,0)</f>
        <v>Tarjeta</v>
      </c>
      <c r="X4203" t="s">
        <v>22</v>
      </c>
      <c r="Y4203">
        <v>0</v>
      </c>
      <c r="Z4203" t="str">
        <f>VLOOKUP(ventas_starbucks_2025[[#This Row],[promoción_aplicada5]],promocion_cambiar[#All],2,0)</f>
        <v>2x1</v>
      </c>
      <c r="AA4203" t="s">
        <v>51</v>
      </c>
      <c r="AB4203" t="s">
        <v>9</v>
      </c>
      <c r="AC4203" t="s">
        <v>10</v>
      </c>
      <c r="AD4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03">
        <v>8.9</v>
      </c>
      <c r="AF4203">
        <v>2</v>
      </c>
      <c r="AG4203">
        <v>27</v>
      </c>
      <c r="AH4203">
        <v>26</v>
      </c>
    </row>
    <row r="4204" spans="1:34" x14ac:dyDescent="0.25">
      <c r="A4204" s="3" t="s">
        <v>4279</v>
      </c>
      <c r="B4204" s="1">
        <v>45758</v>
      </c>
      <c r="C4204" s="23">
        <f t="shared" si="325"/>
        <v>11</v>
      </c>
      <c r="D4204" s="23">
        <f t="shared" si="326"/>
        <v>5</v>
      </c>
      <c r="E4204" s="1" t="str">
        <f t="shared" si="327"/>
        <v>viernes</v>
      </c>
      <c r="F4204" s="23">
        <f t="shared" si="328"/>
        <v>4</v>
      </c>
      <c r="G4204" s="1" t="str">
        <f t="shared" si="329"/>
        <v>abril</v>
      </c>
      <c r="H4204" s="2">
        <v>0.53819444444444442</v>
      </c>
      <c r="I4204" t="s">
        <v>12</v>
      </c>
      <c r="J4204" t="str">
        <f>VLOOKUP(ventas_starbucks_2025[[#This Row],[sucursal]],cambio_sucursal[#All],2,0)</f>
        <v>Sucursal Córdoba Shopping</v>
      </c>
      <c r="K4204" t="s">
        <v>115</v>
      </c>
      <c r="L4204" t="s">
        <v>21</v>
      </c>
      <c r="M4204" t="s">
        <v>4</v>
      </c>
      <c r="N4204" t="str">
        <f>IFERROR(VLOOKUP(ventas_starbucks_2025[[#This Row],[tamaño_sucio]],cambio_tamaño[#All],2,0),"Tamaño único")</f>
        <v>Tamaño único</v>
      </c>
      <c r="O4204">
        <v>1</v>
      </c>
      <c r="P4204">
        <v>836.66</v>
      </c>
      <c r="Q4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04">
        <v>836.66</v>
      </c>
      <c r="S4204" t="s">
        <v>31</v>
      </c>
      <c r="T4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4" t="str">
        <f>VLOOKUP(ventas_starbucks_2025[[#This Row],[canal_compra]],cambio_canal_compra[#All],2,0)</f>
        <v>Entrega domicilio</v>
      </c>
      <c r="V4204" t="s">
        <v>40</v>
      </c>
      <c r="W4204" t="str">
        <f>VLOOKUP(ventas_starbucks_2025[[#This Row],[método_pago]],cambio_metodo_pago[#All],2,0)</f>
        <v>Efectivo</v>
      </c>
      <c r="X4204" t="s">
        <v>22</v>
      </c>
      <c r="Y4204">
        <v>0</v>
      </c>
      <c r="Z4204" t="str">
        <f>VLOOKUP(ventas_starbucks_2025[[#This Row],[promoción_aplicada5]],promocion_cambiar[#All],2,0)</f>
        <v>2x1</v>
      </c>
      <c r="AA4204" t="s">
        <v>51</v>
      </c>
      <c r="AB4204" t="s">
        <v>32</v>
      </c>
      <c r="AC4204" t="s">
        <v>24</v>
      </c>
      <c r="AD4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04">
        <v>5.6</v>
      </c>
      <c r="AF4204">
        <v>1</v>
      </c>
      <c r="AG4204">
        <v>22</v>
      </c>
      <c r="AH4204">
        <v>21</v>
      </c>
    </row>
    <row r="4205" spans="1:34" x14ac:dyDescent="0.25">
      <c r="A4205" s="3" t="s">
        <v>4280</v>
      </c>
      <c r="B4205" s="1">
        <v>45710</v>
      </c>
      <c r="C4205" s="23">
        <f t="shared" si="325"/>
        <v>22</v>
      </c>
      <c r="D4205" s="23">
        <f t="shared" si="326"/>
        <v>6</v>
      </c>
      <c r="E4205" s="1" t="str">
        <f t="shared" si="327"/>
        <v>sábado</v>
      </c>
      <c r="F4205" s="23">
        <f t="shared" si="328"/>
        <v>2</v>
      </c>
      <c r="G4205" s="1" t="str">
        <f t="shared" si="329"/>
        <v>febrero</v>
      </c>
      <c r="H4205" s="2">
        <v>0.33124999999999999</v>
      </c>
      <c r="I4205" t="s">
        <v>12</v>
      </c>
      <c r="J4205" t="str">
        <f>VLOOKUP(ventas_starbucks_2025[[#This Row],[sucursal]],cambio_sucursal[#All],2,0)</f>
        <v>Sucursal Córdoba Shopping</v>
      </c>
      <c r="K4205" t="s">
        <v>34</v>
      </c>
      <c r="L4205" t="s">
        <v>35</v>
      </c>
      <c r="M4205" t="s">
        <v>4</v>
      </c>
      <c r="N4205" t="str">
        <f>IFERROR(VLOOKUP(ventas_starbucks_2025[[#This Row],[tamaño_sucio]],cambio_tamaño[#All],2,0),"Tamaño único")</f>
        <v>Tamaño único</v>
      </c>
      <c r="O4205">
        <v>3</v>
      </c>
      <c r="P4205">
        <v>1189.24</v>
      </c>
      <c r="Q4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5">
        <v>3567.72</v>
      </c>
      <c r="S4205" t="s">
        <v>5</v>
      </c>
      <c r="T4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5" t="str">
        <f>VLOOKUP(ventas_starbucks_2025[[#This Row],[canal_compra]],cambio_canal_compra[#All],2,0)</f>
        <v>En tienda</v>
      </c>
      <c r="V4205" t="s">
        <v>40</v>
      </c>
      <c r="W4205" t="str">
        <f>VLOOKUP(ventas_starbucks_2025[[#This Row],[método_pago]],cambio_metodo_pago[#All],2,0)</f>
        <v>Efectivo</v>
      </c>
      <c r="X4205" t="s">
        <v>7</v>
      </c>
      <c r="Y4205">
        <v>10</v>
      </c>
      <c r="Z4205" t="str">
        <f>VLOOKUP(ventas_starbucks_2025[[#This Row],[promoción_aplicada5]],promocion_cambiar[#All],2,0)</f>
        <v>Ninguna</v>
      </c>
      <c r="AA4205" t="s">
        <v>17</v>
      </c>
      <c r="AB4205" t="s">
        <v>18</v>
      </c>
      <c r="AC4205" t="s">
        <v>41</v>
      </c>
      <c r="AD4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05">
        <v>10.6</v>
      </c>
      <c r="AF4205">
        <v>3</v>
      </c>
      <c r="AG4205">
        <v>15</v>
      </c>
      <c r="AH4205">
        <v>12</v>
      </c>
    </row>
    <row r="4206" spans="1:34" x14ac:dyDescent="0.25">
      <c r="A4206" s="3" t="s">
        <v>4281</v>
      </c>
      <c r="B4206" s="1">
        <v>45691</v>
      </c>
      <c r="C4206" s="23">
        <f t="shared" si="325"/>
        <v>3</v>
      </c>
      <c r="D4206" s="23">
        <f t="shared" si="326"/>
        <v>1</v>
      </c>
      <c r="E4206" s="1" t="str">
        <f t="shared" si="327"/>
        <v>lunes</v>
      </c>
      <c r="F4206" s="23">
        <f t="shared" si="328"/>
        <v>2</v>
      </c>
      <c r="G4206" s="1" t="str">
        <f t="shared" si="329"/>
        <v>febrero</v>
      </c>
      <c r="H4206" s="2">
        <v>0.47847222222222224</v>
      </c>
      <c r="I4206" t="s">
        <v>12</v>
      </c>
      <c r="J4206" t="str">
        <f>VLOOKUP(ventas_starbucks_2025[[#This Row],[sucursal]],cambio_sucursal[#All],2,0)</f>
        <v>Sucursal Córdoba Shopping</v>
      </c>
      <c r="K4206" t="s">
        <v>2</v>
      </c>
      <c r="L4206" t="s">
        <v>3</v>
      </c>
      <c r="M4206" t="s">
        <v>4</v>
      </c>
      <c r="N4206" t="str">
        <f>IFERROR(VLOOKUP(ventas_starbucks_2025[[#This Row],[tamaño_sucio]],cambio_tamaño[#All],2,0),"Tamaño único")</f>
        <v>Tamaño único</v>
      </c>
      <c r="O4206">
        <v>5</v>
      </c>
      <c r="P4206">
        <v>2776.35</v>
      </c>
      <c r="Q4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06">
        <v>13881.75</v>
      </c>
      <c r="S4206" t="s">
        <v>5</v>
      </c>
      <c r="T4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06" t="str">
        <f>VLOOKUP(ventas_starbucks_2025[[#This Row],[canal_compra]],cambio_canal_compra[#All],2,0)</f>
        <v>En tienda</v>
      </c>
      <c r="V4206" t="s">
        <v>16</v>
      </c>
      <c r="W4206" t="str">
        <f>VLOOKUP(ventas_starbucks_2025[[#This Row],[método_pago]],cambio_metodo_pago[#All],2,0)</f>
        <v>Tarjeta</v>
      </c>
      <c r="X4206" t="s">
        <v>22</v>
      </c>
      <c r="Y4206">
        <v>0</v>
      </c>
      <c r="Z4206" t="str">
        <f>VLOOKUP(ventas_starbucks_2025[[#This Row],[promoción_aplicada5]],promocion_cambiar[#All],2,0)</f>
        <v>Hora Feliz</v>
      </c>
      <c r="AA4206" t="s">
        <v>36</v>
      </c>
      <c r="AB4206" t="s">
        <v>32</v>
      </c>
      <c r="AC4206" t="s">
        <v>10</v>
      </c>
      <c r="AD4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06">
        <v>12.4</v>
      </c>
      <c r="AF4206">
        <v>2</v>
      </c>
      <c r="AG4206">
        <v>50</v>
      </c>
      <c r="AH4206">
        <v>45</v>
      </c>
    </row>
    <row r="4207" spans="1:34" x14ac:dyDescent="0.25">
      <c r="A4207" s="3" t="s">
        <v>4282</v>
      </c>
      <c r="B4207" s="1">
        <v>45698</v>
      </c>
      <c r="C4207" s="23">
        <f t="shared" si="325"/>
        <v>10</v>
      </c>
      <c r="D4207" s="23">
        <f t="shared" si="326"/>
        <v>1</v>
      </c>
      <c r="E4207" s="1" t="str">
        <f t="shared" si="327"/>
        <v>lunes</v>
      </c>
      <c r="F4207" s="23">
        <f t="shared" si="328"/>
        <v>2</v>
      </c>
      <c r="G4207" s="1" t="str">
        <f t="shared" si="329"/>
        <v>febrero</v>
      </c>
      <c r="H4207" s="2">
        <v>0.84166666666666667</v>
      </c>
      <c r="I4207" t="s">
        <v>57</v>
      </c>
      <c r="J4207" t="str">
        <f>VLOOKUP(ventas_starbucks_2025[[#This Row],[sucursal]],cambio_sucursal[#All],2,0)</f>
        <v>Sucursal Avda Colón</v>
      </c>
      <c r="K4207" t="s">
        <v>13</v>
      </c>
      <c r="L4207" t="s">
        <v>14</v>
      </c>
      <c r="M4207" t="s">
        <v>4</v>
      </c>
      <c r="N4207" t="str">
        <f>IFERROR(VLOOKUP(ventas_starbucks_2025[[#This Row],[tamaño_sucio]],cambio_tamaño[#All],2,0),"Tamaño único")</f>
        <v>Tamaño único</v>
      </c>
      <c r="O4207">
        <v>1</v>
      </c>
      <c r="P4207">
        <v>2168.6999999999998</v>
      </c>
      <c r="Q4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07">
        <v>2168.6999999999998</v>
      </c>
      <c r="S4207" t="s">
        <v>31</v>
      </c>
      <c r="T4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7" t="str">
        <f>VLOOKUP(ventas_starbucks_2025[[#This Row],[canal_compra]],cambio_canal_compra[#All],2,0)</f>
        <v>Entrega domicilio</v>
      </c>
      <c r="V4207" t="s">
        <v>16</v>
      </c>
      <c r="W4207" t="str">
        <f>VLOOKUP(ventas_starbucks_2025[[#This Row],[método_pago]],cambio_metodo_pago[#All],2,0)</f>
        <v>Tarjeta</v>
      </c>
      <c r="X4207" t="s">
        <v>22</v>
      </c>
      <c r="Y4207">
        <v>0</v>
      </c>
      <c r="Z4207" t="str">
        <f>VLOOKUP(ventas_starbucks_2025[[#This Row],[promoción_aplicada5]],promocion_cambiar[#All],2,0)</f>
        <v>2x1</v>
      </c>
      <c r="AA4207" t="s">
        <v>51</v>
      </c>
      <c r="AB4207" t="s">
        <v>29</v>
      </c>
      <c r="AC4207" t="s">
        <v>41</v>
      </c>
      <c r="AD4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07">
        <v>10.7</v>
      </c>
      <c r="AF4207">
        <v>4</v>
      </c>
      <c r="AG4207">
        <v>25</v>
      </c>
      <c r="AH4207">
        <v>24</v>
      </c>
    </row>
    <row r="4208" spans="1:34" x14ac:dyDescent="0.25">
      <c r="A4208" s="3" t="s">
        <v>4283</v>
      </c>
      <c r="B4208" s="1">
        <v>45740</v>
      </c>
      <c r="C4208" s="23">
        <f t="shared" si="325"/>
        <v>24</v>
      </c>
      <c r="D4208" s="23">
        <f t="shared" si="326"/>
        <v>1</v>
      </c>
      <c r="E4208" s="23" t="str">
        <f t="shared" si="327"/>
        <v>lunes</v>
      </c>
      <c r="F4208" s="23">
        <f t="shared" si="328"/>
        <v>3</v>
      </c>
      <c r="G4208" s="23" t="str">
        <f t="shared" si="329"/>
        <v>marzo</v>
      </c>
      <c r="H4208" s="2">
        <v>0.32430555555555557</v>
      </c>
      <c r="I4208" t="s">
        <v>1</v>
      </c>
      <c r="J4208" t="str">
        <f>VLOOKUP(ventas_starbucks_2025[[#This Row],[sucursal]],cambio_sucursal[#All],2,0)</f>
        <v>Sucursal Nueva Córdoba</v>
      </c>
      <c r="K4208" t="s">
        <v>82</v>
      </c>
      <c r="L4208" t="s">
        <v>28</v>
      </c>
      <c r="M4208" t="s">
        <v>4</v>
      </c>
      <c r="N4208" t="str">
        <f>IFERROR(VLOOKUP(ventas_starbucks_2025[[#This Row],[tamaño_sucio]],cambio_tamaño[#All],2,0),"Tamaño único")</f>
        <v>Tamaño único</v>
      </c>
      <c r="O4208">
        <v>5</v>
      </c>
      <c r="P4208">
        <v>2049.6799999999998</v>
      </c>
      <c r="Q4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08">
        <v>10248.4</v>
      </c>
      <c r="S4208" t="s">
        <v>15</v>
      </c>
      <c r="T4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08" t="str">
        <f>VLOOKUP(ventas_starbucks_2025[[#This Row],[canal_compra]],cambio_canal_compra[#All],2,0)</f>
        <v>Para llevar</v>
      </c>
      <c r="V4208" t="s">
        <v>16</v>
      </c>
      <c r="W4208" t="str">
        <f>VLOOKUP(ventas_starbucks_2025[[#This Row],[método_pago]],cambio_metodo_pago[#All],2,0)</f>
        <v>Tarjeta</v>
      </c>
      <c r="X4208" t="s">
        <v>7</v>
      </c>
      <c r="Y4208">
        <v>0</v>
      </c>
      <c r="Z4208" t="str">
        <f>VLOOKUP(ventas_starbucks_2025[[#This Row],[promoción_aplicada5]],promocion_cambiar[#All],2,0)</f>
        <v>Hora Feliz</v>
      </c>
      <c r="AA4208" t="s">
        <v>36</v>
      </c>
      <c r="AB4208" t="s">
        <v>23</v>
      </c>
      <c r="AC4208" t="s">
        <v>41</v>
      </c>
      <c r="AD4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08">
        <v>3.8</v>
      </c>
      <c r="AF4208">
        <v>4</v>
      </c>
      <c r="AG4208">
        <v>20</v>
      </c>
      <c r="AH4208">
        <v>15</v>
      </c>
    </row>
    <row r="4209" spans="1:34" x14ac:dyDescent="0.25">
      <c r="A4209" s="3" t="s">
        <v>4284</v>
      </c>
      <c r="B4209" s="1">
        <v>45721</v>
      </c>
      <c r="C4209" s="23">
        <f t="shared" si="325"/>
        <v>5</v>
      </c>
      <c r="D4209" s="23">
        <f t="shared" si="326"/>
        <v>3</v>
      </c>
      <c r="E4209" s="23" t="str">
        <f t="shared" si="327"/>
        <v>miércoles</v>
      </c>
      <c r="F4209" s="23">
        <f t="shared" si="328"/>
        <v>3</v>
      </c>
      <c r="G4209" s="23" t="str">
        <f t="shared" si="329"/>
        <v>marzo</v>
      </c>
      <c r="H4209" s="2">
        <v>0.81944444444444442</v>
      </c>
      <c r="I4209" t="s">
        <v>12</v>
      </c>
      <c r="J4209" t="str">
        <f>VLOOKUP(ventas_starbucks_2025[[#This Row],[sucursal]],cambio_sucursal[#All],2,0)</f>
        <v>Sucursal Córdoba Shopping</v>
      </c>
      <c r="K4209" t="s">
        <v>2</v>
      </c>
      <c r="L4209" t="s">
        <v>3</v>
      </c>
      <c r="M4209" t="s">
        <v>4</v>
      </c>
      <c r="N4209" t="str">
        <f>IFERROR(VLOOKUP(ventas_starbucks_2025[[#This Row],[tamaño_sucio]],cambio_tamaño[#All],2,0),"Tamaño único")</f>
        <v>Tamaño único</v>
      </c>
      <c r="O4209">
        <v>1</v>
      </c>
      <c r="P4209">
        <v>2659.17</v>
      </c>
      <c r="Q4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09">
        <v>2659.17</v>
      </c>
      <c r="S4209" t="s">
        <v>5</v>
      </c>
      <c r="T4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9" t="str">
        <f>VLOOKUP(ventas_starbucks_2025[[#This Row],[canal_compra]],cambio_canal_compra[#All],2,0)</f>
        <v>En tienda</v>
      </c>
      <c r="V4209" t="s">
        <v>16</v>
      </c>
      <c r="W4209" t="str">
        <f>VLOOKUP(ventas_starbucks_2025[[#This Row],[método_pago]],cambio_metodo_pago[#All],2,0)</f>
        <v>Tarjeta</v>
      </c>
      <c r="X4209" t="s">
        <v>7</v>
      </c>
      <c r="Y4209">
        <v>0</v>
      </c>
      <c r="Z4209" t="str">
        <f>VLOOKUP(ventas_starbucks_2025[[#This Row],[promoción_aplicada5]],promocion_cambiar[#All],2,0)</f>
        <v>Combo</v>
      </c>
      <c r="AA4209" t="s">
        <v>8</v>
      </c>
      <c r="AB4209" t="s">
        <v>29</v>
      </c>
      <c r="AC4209" t="s">
        <v>10</v>
      </c>
      <c r="AD4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09">
        <v>12.8</v>
      </c>
      <c r="AF4209">
        <v>1</v>
      </c>
      <c r="AG4209">
        <v>19</v>
      </c>
      <c r="AH4209">
        <v>18</v>
      </c>
    </row>
    <row r="4210" spans="1:34" x14ac:dyDescent="0.25">
      <c r="A4210" s="3" t="s">
        <v>4285</v>
      </c>
      <c r="B4210" s="1">
        <v>45738</v>
      </c>
      <c r="C4210" s="23">
        <f t="shared" si="325"/>
        <v>22</v>
      </c>
      <c r="D4210" s="23">
        <f t="shared" si="326"/>
        <v>6</v>
      </c>
      <c r="E4210" s="23" t="str">
        <f t="shared" si="327"/>
        <v>sábado</v>
      </c>
      <c r="F4210" s="23">
        <f t="shared" si="328"/>
        <v>3</v>
      </c>
      <c r="G4210" s="23" t="str">
        <f t="shared" si="329"/>
        <v>marzo</v>
      </c>
      <c r="H4210" s="2">
        <v>0.43194444444444446</v>
      </c>
      <c r="I4210" t="s">
        <v>57</v>
      </c>
      <c r="J4210" t="str">
        <f>VLOOKUP(ventas_starbucks_2025[[#This Row],[sucursal]],cambio_sucursal[#All],2,0)</f>
        <v>Sucursal Avda Colón</v>
      </c>
      <c r="K4210" t="s">
        <v>94</v>
      </c>
      <c r="L4210" t="s">
        <v>70</v>
      </c>
      <c r="M4210" t="s">
        <v>62</v>
      </c>
      <c r="N4210" t="str">
        <f>IFERROR(VLOOKUP(ventas_starbucks_2025[[#This Row],[tamaño_sucio]],cambio_tamaño[#All],2,0),"Tamaño único")</f>
        <v>Extra-Grande</v>
      </c>
      <c r="O4210">
        <v>3</v>
      </c>
      <c r="P4210">
        <v>1312.18</v>
      </c>
      <c r="Q4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0">
        <v>3936.54</v>
      </c>
      <c r="S4210" t="s">
        <v>15</v>
      </c>
      <c r="T4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10" t="str">
        <f>VLOOKUP(ventas_starbucks_2025[[#This Row],[canal_compra]],cambio_canal_compra[#All],2,0)</f>
        <v>Para llevar</v>
      </c>
      <c r="V4210" t="s">
        <v>16</v>
      </c>
      <c r="W4210" t="str">
        <f>VLOOKUP(ventas_starbucks_2025[[#This Row],[método_pago]],cambio_metodo_pago[#All],2,0)</f>
        <v>Tarjeta</v>
      </c>
      <c r="X4210" t="s">
        <v>22</v>
      </c>
      <c r="Y4210">
        <v>0</v>
      </c>
      <c r="Z4210" t="str">
        <f>VLOOKUP(ventas_starbucks_2025[[#This Row],[promoción_aplicada5]],promocion_cambiar[#All],2,0)</f>
        <v>Ninguna</v>
      </c>
      <c r="AA4210" t="s">
        <v>17</v>
      </c>
      <c r="AB4210" t="s">
        <v>32</v>
      </c>
      <c r="AC4210" t="s">
        <v>41</v>
      </c>
      <c r="AD4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10">
        <v>3.2</v>
      </c>
      <c r="AF4210">
        <v>3</v>
      </c>
      <c r="AG4210">
        <v>10</v>
      </c>
      <c r="AH4210">
        <v>7</v>
      </c>
    </row>
    <row r="4211" spans="1:34" x14ac:dyDescent="0.25">
      <c r="A4211" s="3" t="s">
        <v>4286</v>
      </c>
      <c r="B4211" s="1">
        <v>45742</v>
      </c>
      <c r="C4211" s="23">
        <f t="shared" si="325"/>
        <v>26</v>
      </c>
      <c r="D4211" s="23">
        <f t="shared" si="326"/>
        <v>3</v>
      </c>
      <c r="E4211" s="23" t="str">
        <f t="shared" si="327"/>
        <v>miércoles</v>
      </c>
      <c r="F4211" s="23">
        <f t="shared" si="328"/>
        <v>3</v>
      </c>
      <c r="G4211" s="23" t="str">
        <f t="shared" si="329"/>
        <v>marzo</v>
      </c>
      <c r="H4211" s="2">
        <v>0.37569444444444444</v>
      </c>
      <c r="I4211" t="s">
        <v>26</v>
      </c>
      <c r="J4211" t="str">
        <f>VLOOKUP(ventas_starbucks_2025[[#This Row],[sucursal]],cambio_sucursal[#All],2,0)</f>
        <v>Sucursal San Lorenzo 47</v>
      </c>
      <c r="K4211" t="s">
        <v>13</v>
      </c>
      <c r="L4211" t="s">
        <v>14</v>
      </c>
      <c r="M4211" t="s">
        <v>4</v>
      </c>
      <c r="N4211" t="str">
        <f>IFERROR(VLOOKUP(ventas_starbucks_2025[[#This Row],[tamaño_sucio]],cambio_tamaño[#All],2,0),"Tamaño único")</f>
        <v>Tamaño único</v>
      </c>
      <c r="O4211">
        <v>3</v>
      </c>
      <c r="P4211">
        <v>2166.17</v>
      </c>
      <c r="Q4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11">
        <v>6498.51</v>
      </c>
      <c r="S4211" t="s">
        <v>5</v>
      </c>
      <c r="T4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1" t="str">
        <f>VLOOKUP(ventas_starbucks_2025[[#This Row],[canal_compra]],cambio_canal_compra[#All],2,0)</f>
        <v>En tienda</v>
      </c>
      <c r="V4211" t="s">
        <v>6</v>
      </c>
      <c r="W4211" t="str">
        <f>VLOOKUP(ventas_starbucks_2025[[#This Row],[método_pago]],cambio_metodo_pago[#All],2,0)</f>
        <v>Aplicación móbil</v>
      </c>
      <c r="X4211" t="s">
        <v>7</v>
      </c>
      <c r="Y4211">
        <v>10</v>
      </c>
      <c r="Z4211" t="str">
        <f>VLOOKUP(ventas_starbucks_2025[[#This Row],[promoción_aplicada5]],promocion_cambiar[#All],2,0)</f>
        <v>Hora Feliz</v>
      </c>
      <c r="AA4211" t="s">
        <v>36</v>
      </c>
      <c r="AB4211" t="s">
        <v>52</v>
      </c>
      <c r="AC4211" t="s">
        <v>41</v>
      </c>
      <c r="AD4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11">
        <v>8.6999999999999993</v>
      </c>
      <c r="AF4211">
        <v>2</v>
      </c>
      <c r="AG4211">
        <v>12</v>
      </c>
      <c r="AH4211">
        <v>9</v>
      </c>
    </row>
    <row r="4212" spans="1:34" x14ac:dyDescent="0.25">
      <c r="A4212" s="3" t="s">
        <v>4287</v>
      </c>
      <c r="B4212" s="1">
        <v>45694</v>
      </c>
      <c r="C4212" s="23">
        <f t="shared" si="325"/>
        <v>6</v>
      </c>
      <c r="D4212" s="23">
        <f t="shared" si="326"/>
        <v>4</v>
      </c>
      <c r="E4212" s="1" t="str">
        <f t="shared" si="327"/>
        <v>jueves</v>
      </c>
      <c r="F4212" s="23">
        <f t="shared" si="328"/>
        <v>2</v>
      </c>
      <c r="G4212" s="1" t="str">
        <f t="shared" si="329"/>
        <v>febrero</v>
      </c>
      <c r="H4212" s="2">
        <v>0.65833333333333333</v>
      </c>
      <c r="I4212" t="s">
        <v>26</v>
      </c>
      <c r="J4212" t="str">
        <f>VLOOKUP(ventas_starbucks_2025[[#This Row],[sucursal]],cambio_sucursal[#All],2,0)</f>
        <v>Sucursal San Lorenzo 47</v>
      </c>
      <c r="K4212" t="s">
        <v>64</v>
      </c>
      <c r="L4212" t="s">
        <v>65</v>
      </c>
      <c r="M4212" t="s">
        <v>4</v>
      </c>
      <c r="N4212" t="str">
        <f>IFERROR(VLOOKUP(ventas_starbucks_2025[[#This Row],[tamaño_sucio]],cambio_tamaño[#All],2,0),"Tamaño único")</f>
        <v>Tamaño único</v>
      </c>
      <c r="O4212">
        <v>5</v>
      </c>
      <c r="P4212">
        <v>1831.89</v>
      </c>
      <c r="Q4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2">
        <v>9159.4500000000007</v>
      </c>
      <c r="S4212" t="s">
        <v>31</v>
      </c>
      <c r="T4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2" t="str">
        <f>VLOOKUP(ventas_starbucks_2025[[#This Row],[canal_compra]],cambio_canal_compra[#All],2,0)</f>
        <v>Entrega domicilio</v>
      </c>
      <c r="V4212" t="s">
        <v>40</v>
      </c>
      <c r="W4212" t="str">
        <f>VLOOKUP(ventas_starbucks_2025[[#This Row],[método_pago]],cambio_metodo_pago[#All],2,0)</f>
        <v>Efectivo</v>
      </c>
      <c r="X4212" t="s">
        <v>22</v>
      </c>
      <c r="Y4212">
        <v>0</v>
      </c>
      <c r="Z4212" t="str">
        <f>VLOOKUP(ventas_starbucks_2025[[#This Row],[promoción_aplicada5]],promocion_cambiar[#All],2,0)</f>
        <v>Ninguna</v>
      </c>
      <c r="AA4212" t="s">
        <v>17</v>
      </c>
      <c r="AB4212" t="s">
        <v>32</v>
      </c>
      <c r="AC4212" t="s">
        <v>24</v>
      </c>
      <c r="AD4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12">
        <v>8.1999999999999993</v>
      </c>
      <c r="AF4212">
        <v>3</v>
      </c>
      <c r="AG4212">
        <v>46</v>
      </c>
      <c r="AH4212">
        <v>41</v>
      </c>
    </row>
    <row r="4213" spans="1:34" x14ac:dyDescent="0.25">
      <c r="A4213" s="3" t="s">
        <v>4288</v>
      </c>
      <c r="B4213" s="1">
        <v>45743</v>
      </c>
      <c r="C4213" s="23">
        <f t="shared" si="325"/>
        <v>27</v>
      </c>
      <c r="D4213" s="23">
        <f t="shared" si="326"/>
        <v>4</v>
      </c>
      <c r="E4213" s="23" t="str">
        <f t="shared" si="327"/>
        <v>jueves</v>
      </c>
      <c r="F4213" s="23">
        <f t="shared" si="328"/>
        <v>3</v>
      </c>
      <c r="G4213" s="23" t="str">
        <f t="shared" si="329"/>
        <v>marzo</v>
      </c>
      <c r="H4213" s="2">
        <v>0.60624999999999996</v>
      </c>
      <c r="I4213" t="s">
        <v>26</v>
      </c>
      <c r="J4213" t="str">
        <f>VLOOKUP(ventas_starbucks_2025[[#This Row],[sucursal]],cambio_sucursal[#All],2,0)</f>
        <v>Sucursal San Lorenzo 47</v>
      </c>
      <c r="K4213" t="s">
        <v>20</v>
      </c>
      <c r="L4213" t="s">
        <v>21</v>
      </c>
      <c r="M4213" t="s">
        <v>4</v>
      </c>
      <c r="N4213" t="str">
        <f>IFERROR(VLOOKUP(ventas_starbucks_2025[[#This Row],[tamaño_sucio]],cambio_tamaño[#All],2,0),"Tamaño único")</f>
        <v>Tamaño único</v>
      </c>
      <c r="O4213">
        <v>5</v>
      </c>
      <c r="P4213">
        <v>1150.68</v>
      </c>
      <c r="Q4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3">
        <v>5753.4</v>
      </c>
      <c r="S4213" t="s">
        <v>15</v>
      </c>
      <c r="T4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3" t="str">
        <f>VLOOKUP(ventas_starbucks_2025[[#This Row],[canal_compra]],cambio_canal_compra[#All],2,0)</f>
        <v>Para llevar</v>
      </c>
      <c r="V4213" t="s">
        <v>40</v>
      </c>
      <c r="W4213" t="str">
        <f>VLOOKUP(ventas_starbucks_2025[[#This Row],[método_pago]],cambio_metodo_pago[#All],2,0)</f>
        <v>Efectivo</v>
      </c>
      <c r="X4213" t="s">
        <v>22</v>
      </c>
      <c r="Y4213">
        <v>0</v>
      </c>
      <c r="Z4213" t="str">
        <f>VLOOKUP(ventas_starbucks_2025[[#This Row],[promoción_aplicada5]],promocion_cambiar[#All],2,0)</f>
        <v>Hora Feliz</v>
      </c>
      <c r="AA4213" t="s">
        <v>36</v>
      </c>
      <c r="AB4213" t="s">
        <v>29</v>
      </c>
      <c r="AC4213" t="s">
        <v>24</v>
      </c>
      <c r="AD4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13">
        <v>10.4</v>
      </c>
      <c r="AF4213">
        <v>4</v>
      </c>
      <c r="AG4213">
        <v>42</v>
      </c>
      <c r="AH4213">
        <v>37</v>
      </c>
    </row>
    <row r="4214" spans="1:34" x14ac:dyDescent="0.25">
      <c r="A4214" s="3" t="s">
        <v>4289</v>
      </c>
      <c r="B4214" s="1">
        <v>45717</v>
      </c>
      <c r="C4214" s="23">
        <f t="shared" si="325"/>
        <v>1</v>
      </c>
      <c r="D4214" s="23">
        <f t="shared" si="326"/>
        <v>6</v>
      </c>
      <c r="E4214" s="1" t="str">
        <f t="shared" si="327"/>
        <v>sábado</v>
      </c>
      <c r="F4214" s="23">
        <f t="shared" si="328"/>
        <v>3</v>
      </c>
      <c r="G4214" s="1" t="str">
        <f t="shared" si="329"/>
        <v>marzo</v>
      </c>
      <c r="H4214" s="2">
        <v>0.39513888888888887</v>
      </c>
      <c r="I4214" t="s">
        <v>26</v>
      </c>
      <c r="J4214" t="str">
        <f>VLOOKUP(ventas_starbucks_2025[[#This Row],[sucursal]],cambio_sucursal[#All],2,0)</f>
        <v>Sucursal San Lorenzo 47</v>
      </c>
      <c r="K4214" t="s">
        <v>200</v>
      </c>
      <c r="L4214" t="s">
        <v>44</v>
      </c>
      <c r="M4214" t="s">
        <v>55</v>
      </c>
      <c r="N4214" t="str">
        <f>IFERROR(VLOOKUP(ventas_starbucks_2025[[#This Row],[tamaño_sucio]],cambio_tamaño[#All],2,0),"Tamaño único")</f>
        <v>Pequeño</v>
      </c>
      <c r="O4214">
        <v>4</v>
      </c>
      <c r="P4214">
        <v>1781.41</v>
      </c>
      <c r="Q4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4">
        <v>7125.64</v>
      </c>
      <c r="S4214" t="s">
        <v>31</v>
      </c>
      <c r="T4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4" t="str">
        <f>VLOOKUP(ventas_starbucks_2025[[#This Row],[canal_compra]],cambio_canal_compra[#All],2,0)</f>
        <v>Entrega domicilio</v>
      </c>
      <c r="V4214" t="s">
        <v>16</v>
      </c>
      <c r="W4214" t="str">
        <f>VLOOKUP(ventas_starbucks_2025[[#This Row],[método_pago]],cambio_metodo_pago[#All],2,0)</f>
        <v>Tarjeta</v>
      </c>
      <c r="X4214" t="s">
        <v>7</v>
      </c>
      <c r="Y4214">
        <v>0</v>
      </c>
      <c r="Z4214" t="str">
        <f>VLOOKUP(ventas_starbucks_2025[[#This Row],[promoción_aplicada5]],promocion_cambiar[#All],2,0)</f>
        <v>2x1</v>
      </c>
      <c r="AA4214" t="s">
        <v>51</v>
      </c>
      <c r="AB4214" t="s">
        <v>23</v>
      </c>
      <c r="AC4214" t="s">
        <v>10</v>
      </c>
      <c r="AD4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14">
        <v>14.1</v>
      </c>
      <c r="AF4214">
        <v>2</v>
      </c>
      <c r="AG4214">
        <v>18</v>
      </c>
      <c r="AH4214">
        <v>14</v>
      </c>
    </row>
    <row r="4215" spans="1:34" x14ac:dyDescent="0.25">
      <c r="A4215" s="3" t="s">
        <v>4290</v>
      </c>
      <c r="B4215" s="1">
        <v>45741</v>
      </c>
      <c r="C4215" s="23">
        <f t="shared" si="325"/>
        <v>25</v>
      </c>
      <c r="D4215" s="23">
        <f t="shared" si="326"/>
        <v>2</v>
      </c>
      <c r="E4215" s="1" t="str">
        <f t="shared" si="327"/>
        <v>martes</v>
      </c>
      <c r="F4215" s="23">
        <f t="shared" si="328"/>
        <v>3</v>
      </c>
      <c r="G4215" s="1" t="str">
        <f t="shared" si="329"/>
        <v>marzo</v>
      </c>
      <c r="H4215" s="2">
        <v>0.47013888888888888</v>
      </c>
      <c r="I4215" t="s">
        <v>26</v>
      </c>
      <c r="J4215" t="str">
        <f>VLOOKUP(ventas_starbucks_2025[[#This Row],[sucursal]],cambio_sucursal[#All],2,0)</f>
        <v>Sucursal San Lorenzo 47</v>
      </c>
      <c r="K4215" t="s">
        <v>13</v>
      </c>
      <c r="L4215" t="s">
        <v>14</v>
      </c>
      <c r="M4215" t="s">
        <v>4</v>
      </c>
      <c r="N4215" t="str">
        <f>IFERROR(VLOOKUP(ventas_starbucks_2025[[#This Row],[tamaño_sucio]],cambio_tamaño[#All],2,0),"Tamaño único")</f>
        <v>Tamaño único</v>
      </c>
      <c r="O4215">
        <v>2</v>
      </c>
      <c r="P4215">
        <v>2069.33</v>
      </c>
      <c r="Q4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15">
        <v>4138.66</v>
      </c>
      <c r="S4215" t="s">
        <v>31</v>
      </c>
      <c r="T4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15" t="str">
        <f>VLOOKUP(ventas_starbucks_2025[[#This Row],[canal_compra]],cambio_canal_compra[#All],2,0)</f>
        <v>Entrega domicilio</v>
      </c>
      <c r="V4215" t="s">
        <v>40</v>
      </c>
      <c r="W4215" t="str">
        <f>VLOOKUP(ventas_starbucks_2025[[#This Row],[método_pago]],cambio_metodo_pago[#All],2,0)</f>
        <v>Efectivo</v>
      </c>
      <c r="X4215" t="s">
        <v>7</v>
      </c>
      <c r="Y4215">
        <v>15</v>
      </c>
      <c r="Z4215" t="str">
        <f>VLOOKUP(ventas_starbucks_2025[[#This Row],[promoción_aplicada5]],promocion_cambiar[#All],2,0)</f>
        <v>Combo</v>
      </c>
      <c r="AA4215" t="s">
        <v>8</v>
      </c>
      <c r="AB4215" t="s">
        <v>52</v>
      </c>
      <c r="AC4215" t="s">
        <v>41</v>
      </c>
      <c r="AD4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15">
        <v>12.3</v>
      </c>
      <c r="AF4215">
        <v>4</v>
      </c>
      <c r="AG4215">
        <v>12</v>
      </c>
      <c r="AH4215">
        <v>10</v>
      </c>
    </row>
    <row r="4216" spans="1:34" x14ac:dyDescent="0.25">
      <c r="A4216" s="3" t="s">
        <v>4291</v>
      </c>
      <c r="B4216" s="1">
        <v>45760</v>
      </c>
      <c r="C4216" s="23">
        <f t="shared" si="325"/>
        <v>13</v>
      </c>
      <c r="D4216" s="23">
        <f t="shared" si="326"/>
        <v>7</v>
      </c>
      <c r="E4216" s="23" t="str">
        <f t="shared" si="327"/>
        <v>domingo</v>
      </c>
      <c r="F4216" s="23">
        <f t="shared" si="328"/>
        <v>4</v>
      </c>
      <c r="G4216" s="23" t="str">
        <f t="shared" si="329"/>
        <v>abril</v>
      </c>
      <c r="H4216" s="2">
        <v>0.5805555555555556</v>
      </c>
      <c r="I4216" t="s">
        <v>1</v>
      </c>
      <c r="J4216" t="str">
        <f>VLOOKUP(ventas_starbucks_2025[[#This Row],[sucursal]],cambio_sucursal[#All],2,0)</f>
        <v>Sucursal Nueva Córdoba</v>
      </c>
      <c r="K4216" t="s">
        <v>27</v>
      </c>
      <c r="L4216" t="s">
        <v>28</v>
      </c>
      <c r="M4216" t="s">
        <v>4</v>
      </c>
      <c r="N4216" t="str">
        <f>IFERROR(VLOOKUP(ventas_starbucks_2025[[#This Row],[tamaño_sucio]],cambio_tamaño[#All],2,0),"Tamaño único")</f>
        <v>Tamaño único</v>
      </c>
      <c r="O4216">
        <v>4</v>
      </c>
      <c r="P4216">
        <v>2104.48</v>
      </c>
      <c r="Q4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16">
        <v>8417.92</v>
      </c>
      <c r="S4216" t="s">
        <v>31</v>
      </c>
      <c r="T4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6" t="str">
        <f>VLOOKUP(ventas_starbucks_2025[[#This Row],[canal_compra]],cambio_canal_compra[#All],2,0)</f>
        <v>Entrega domicilio</v>
      </c>
      <c r="V4216" t="s">
        <v>6</v>
      </c>
      <c r="W4216" t="str">
        <f>VLOOKUP(ventas_starbucks_2025[[#This Row],[método_pago]],cambio_metodo_pago[#All],2,0)</f>
        <v>Aplicación móbil</v>
      </c>
      <c r="X4216" t="s">
        <v>7</v>
      </c>
      <c r="Y4216">
        <v>15</v>
      </c>
      <c r="Z4216" t="str">
        <f>VLOOKUP(ventas_starbucks_2025[[#This Row],[promoción_aplicada5]],promocion_cambiar[#All],2,0)</f>
        <v>Hora Feliz</v>
      </c>
      <c r="AA4216" t="s">
        <v>36</v>
      </c>
      <c r="AB4216" t="s">
        <v>9</v>
      </c>
      <c r="AC4216" t="s">
        <v>24</v>
      </c>
      <c r="AD4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16">
        <v>3.4</v>
      </c>
      <c r="AF4216">
        <v>2</v>
      </c>
      <c r="AG4216">
        <v>37</v>
      </c>
      <c r="AH4216">
        <v>33</v>
      </c>
    </row>
    <row r="4217" spans="1:34" x14ac:dyDescent="0.25">
      <c r="A4217" s="3" t="s">
        <v>4292</v>
      </c>
      <c r="B4217" s="1">
        <v>45744</v>
      </c>
      <c r="C4217" s="23">
        <f t="shared" si="325"/>
        <v>28</v>
      </c>
      <c r="D4217" s="23">
        <f t="shared" si="326"/>
        <v>5</v>
      </c>
      <c r="E4217" s="23" t="str">
        <f t="shared" si="327"/>
        <v>viernes</v>
      </c>
      <c r="F4217" s="23">
        <f t="shared" si="328"/>
        <v>3</v>
      </c>
      <c r="G4217" s="23" t="str">
        <f t="shared" si="329"/>
        <v>marzo</v>
      </c>
      <c r="H4217" s="2">
        <v>0.4909722222222222</v>
      </c>
      <c r="I4217" t="s">
        <v>1</v>
      </c>
      <c r="J4217" t="str">
        <f>VLOOKUP(ventas_starbucks_2025[[#This Row],[sucursal]],cambio_sucursal[#All],2,0)</f>
        <v>Sucursal Nueva Córdoba</v>
      </c>
      <c r="K4217" t="s">
        <v>327</v>
      </c>
      <c r="L4217" t="s">
        <v>44</v>
      </c>
      <c r="M4217" t="s">
        <v>62</v>
      </c>
      <c r="N4217" t="str">
        <f>IFERROR(VLOOKUP(ventas_starbucks_2025[[#This Row],[tamaño_sucio]],cambio_tamaño[#All],2,0),"Tamaño único")</f>
        <v>Extra-Grande</v>
      </c>
      <c r="O4217">
        <v>5</v>
      </c>
      <c r="P4217">
        <v>1225.47</v>
      </c>
      <c r="Q4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7">
        <v>6127.35</v>
      </c>
      <c r="S4217" t="s">
        <v>31</v>
      </c>
      <c r="T4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7" t="str">
        <f>VLOOKUP(ventas_starbucks_2025[[#This Row],[canal_compra]],cambio_canal_compra[#All],2,0)</f>
        <v>Entrega domicilio</v>
      </c>
      <c r="V4217" t="s">
        <v>6</v>
      </c>
      <c r="W4217" t="str">
        <f>VLOOKUP(ventas_starbucks_2025[[#This Row],[método_pago]],cambio_metodo_pago[#All],2,0)</f>
        <v>Aplicación móbil</v>
      </c>
      <c r="X4217" t="s">
        <v>7</v>
      </c>
      <c r="Y4217">
        <v>15</v>
      </c>
      <c r="Z4217" t="str">
        <f>VLOOKUP(ventas_starbucks_2025[[#This Row],[promoción_aplicada5]],promocion_cambiar[#All],2,0)</f>
        <v>2x1</v>
      </c>
      <c r="AA4217" t="s">
        <v>51</v>
      </c>
      <c r="AB4217" t="s">
        <v>32</v>
      </c>
      <c r="AC4217" t="s">
        <v>24</v>
      </c>
      <c r="AD4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17">
        <v>6.4</v>
      </c>
      <c r="AF4217">
        <v>1</v>
      </c>
      <c r="AG4217">
        <v>28</v>
      </c>
      <c r="AH4217">
        <v>23</v>
      </c>
    </row>
    <row r="4218" spans="1:34" x14ac:dyDescent="0.25">
      <c r="A4218" s="3" t="s">
        <v>4293</v>
      </c>
      <c r="B4218" s="1">
        <v>45731</v>
      </c>
      <c r="C4218" s="23">
        <f t="shared" si="325"/>
        <v>15</v>
      </c>
      <c r="D4218" s="23">
        <f t="shared" si="326"/>
        <v>6</v>
      </c>
      <c r="E4218" s="23" t="str">
        <f t="shared" si="327"/>
        <v>sábado</v>
      </c>
      <c r="F4218" s="23">
        <f t="shared" si="328"/>
        <v>3</v>
      </c>
      <c r="G4218" s="23" t="str">
        <f t="shared" si="329"/>
        <v>marzo</v>
      </c>
      <c r="H4218" s="2">
        <v>0.73055555555555551</v>
      </c>
      <c r="I4218" t="s">
        <v>12</v>
      </c>
      <c r="J4218" t="str">
        <f>VLOOKUP(ventas_starbucks_2025[[#This Row],[sucursal]],cambio_sucursal[#All],2,0)</f>
        <v>Sucursal Córdoba Shopping</v>
      </c>
      <c r="K4218" t="s">
        <v>82</v>
      </c>
      <c r="L4218" t="s">
        <v>28</v>
      </c>
      <c r="M4218" t="s">
        <v>4</v>
      </c>
      <c r="N4218" t="str">
        <f>IFERROR(VLOOKUP(ventas_starbucks_2025[[#This Row],[tamaño_sucio]],cambio_tamaño[#All],2,0),"Tamaño único")</f>
        <v>Tamaño único</v>
      </c>
      <c r="O4218">
        <v>4</v>
      </c>
      <c r="P4218">
        <v>2401.33</v>
      </c>
      <c r="Q4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18">
        <v>9605.32</v>
      </c>
      <c r="S4218" t="s">
        <v>15</v>
      </c>
      <c r="T4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8" t="str">
        <f>VLOOKUP(ventas_starbucks_2025[[#This Row],[canal_compra]],cambio_canal_compra[#All],2,0)</f>
        <v>Para llevar</v>
      </c>
      <c r="V4218" t="s">
        <v>40</v>
      </c>
      <c r="W4218" t="str">
        <f>VLOOKUP(ventas_starbucks_2025[[#This Row],[método_pago]],cambio_metodo_pago[#All],2,0)</f>
        <v>Efectivo</v>
      </c>
      <c r="X4218" t="s">
        <v>22</v>
      </c>
      <c r="Y4218">
        <v>0</v>
      </c>
      <c r="Z4218" t="str">
        <f>VLOOKUP(ventas_starbucks_2025[[#This Row],[promoción_aplicada5]],promocion_cambiar[#All],2,0)</f>
        <v>Ninguna</v>
      </c>
      <c r="AA4218" t="s">
        <v>17</v>
      </c>
      <c r="AB4218" t="s">
        <v>29</v>
      </c>
      <c r="AC4218" t="s">
        <v>41</v>
      </c>
      <c r="AD4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18">
        <v>7.7</v>
      </c>
      <c r="AF4218">
        <v>4</v>
      </c>
      <c r="AG4218">
        <v>29</v>
      </c>
      <c r="AH4218">
        <v>25</v>
      </c>
    </row>
    <row r="4219" spans="1:34" x14ac:dyDescent="0.25">
      <c r="A4219" s="3" t="s">
        <v>4294</v>
      </c>
      <c r="B4219" s="1">
        <v>45753</v>
      </c>
      <c r="C4219" s="23">
        <f t="shared" si="325"/>
        <v>6</v>
      </c>
      <c r="D4219" s="23">
        <f t="shared" si="326"/>
        <v>7</v>
      </c>
      <c r="E4219" s="1" t="str">
        <f t="shared" si="327"/>
        <v>domingo</v>
      </c>
      <c r="F4219" s="23">
        <f t="shared" si="328"/>
        <v>4</v>
      </c>
      <c r="G4219" s="1" t="str">
        <f t="shared" si="329"/>
        <v>abril</v>
      </c>
      <c r="H4219" s="2">
        <v>0.60902777777777772</v>
      </c>
      <c r="I4219" t="s">
        <v>57</v>
      </c>
      <c r="J4219" t="str">
        <f>VLOOKUP(ventas_starbucks_2025[[#This Row],[sucursal]],cambio_sucursal[#All],2,0)</f>
        <v>Sucursal Avda Colón</v>
      </c>
      <c r="K4219" t="s">
        <v>48</v>
      </c>
      <c r="L4219" t="s">
        <v>49</v>
      </c>
      <c r="M4219" t="s">
        <v>45</v>
      </c>
      <c r="N4219" t="str">
        <f>IFERROR(VLOOKUP(ventas_starbucks_2025[[#This Row],[tamaño_sucio]],cambio_tamaño[#All],2,0),"Tamaño único")</f>
        <v>Grande</v>
      </c>
      <c r="O4219">
        <v>4</v>
      </c>
      <c r="P4219">
        <v>1889.79</v>
      </c>
      <c r="Q4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9">
        <v>7559.16</v>
      </c>
      <c r="S4219" t="s">
        <v>31</v>
      </c>
      <c r="T4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9" t="str">
        <f>VLOOKUP(ventas_starbucks_2025[[#This Row],[canal_compra]],cambio_canal_compra[#All],2,0)</f>
        <v>Entrega domicilio</v>
      </c>
      <c r="V4219" t="s">
        <v>40</v>
      </c>
      <c r="W4219" t="str">
        <f>VLOOKUP(ventas_starbucks_2025[[#This Row],[método_pago]],cambio_metodo_pago[#All],2,0)</f>
        <v>Efectivo</v>
      </c>
      <c r="X4219" t="s">
        <v>7</v>
      </c>
      <c r="Y4219">
        <v>10</v>
      </c>
      <c r="Z4219" t="str">
        <f>VLOOKUP(ventas_starbucks_2025[[#This Row],[promoción_aplicada5]],promocion_cambiar[#All],2,0)</f>
        <v>Ninguna</v>
      </c>
      <c r="AA4219" t="s">
        <v>17</v>
      </c>
      <c r="AB4219" t="s">
        <v>18</v>
      </c>
      <c r="AC4219" t="s">
        <v>10</v>
      </c>
      <c r="AD4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19">
        <v>13</v>
      </c>
      <c r="AF4219">
        <v>1</v>
      </c>
      <c r="AG4219">
        <v>45</v>
      </c>
      <c r="AH4219">
        <v>41</v>
      </c>
    </row>
    <row r="4220" spans="1:34" x14ac:dyDescent="0.25">
      <c r="A4220" s="3" t="s">
        <v>4295</v>
      </c>
      <c r="B4220" s="1">
        <v>45665</v>
      </c>
      <c r="C4220" s="23">
        <f t="shared" si="325"/>
        <v>8</v>
      </c>
      <c r="D4220" s="23">
        <f t="shared" si="326"/>
        <v>3</v>
      </c>
      <c r="E4220" s="23" t="str">
        <f t="shared" si="327"/>
        <v>miércoles</v>
      </c>
      <c r="F4220" s="23">
        <f t="shared" si="328"/>
        <v>1</v>
      </c>
      <c r="G4220" s="23" t="str">
        <f t="shared" si="329"/>
        <v>enero</v>
      </c>
      <c r="H4220" s="2">
        <v>0.44722222222222224</v>
      </c>
      <c r="I4220" t="s">
        <v>1</v>
      </c>
      <c r="J4220" t="str">
        <f>VLOOKUP(ventas_starbucks_2025[[#This Row],[sucursal]],cambio_sucursal[#All],2,0)</f>
        <v>Sucursal Nueva Córdoba</v>
      </c>
      <c r="K4220" t="s">
        <v>58</v>
      </c>
      <c r="L4220" t="s">
        <v>39</v>
      </c>
      <c r="M4220" t="s">
        <v>4</v>
      </c>
      <c r="N4220" t="str">
        <f>IFERROR(VLOOKUP(ventas_starbucks_2025[[#This Row],[tamaño_sucio]],cambio_tamaño[#All],2,0),"Tamaño único")</f>
        <v>Tamaño único</v>
      </c>
      <c r="O4220">
        <v>4</v>
      </c>
      <c r="P4220">
        <v>1101.8699999999999</v>
      </c>
      <c r="Q4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0">
        <v>4407.4799999999996</v>
      </c>
      <c r="S4220" t="s">
        <v>15</v>
      </c>
      <c r="T4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20" t="str">
        <f>VLOOKUP(ventas_starbucks_2025[[#This Row],[canal_compra]],cambio_canal_compra[#All],2,0)</f>
        <v>Para llevar</v>
      </c>
      <c r="V4220" t="s">
        <v>6</v>
      </c>
      <c r="W4220" t="str">
        <f>VLOOKUP(ventas_starbucks_2025[[#This Row],[método_pago]],cambio_metodo_pago[#All],2,0)</f>
        <v>Aplicación móbil</v>
      </c>
      <c r="X4220" t="s">
        <v>7</v>
      </c>
      <c r="Y4220">
        <v>15</v>
      </c>
      <c r="Z4220" t="str">
        <f>VLOOKUP(ventas_starbucks_2025[[#This Row],[promoción_aplicada5]],promocion_cambiar[#All],2,0)</f>
        <v>Hora Feliz</v>
      </c>
      <c r="AA4220" t="s">
        <v>36</v>
      </c>
      <c r="AB4220" t="s">
        <v>29</v>
      </c>
      <c r="AC4220" t="s">
        <v>10</v>
      </c>
      <c r="AD4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20">
        <v>6.9</v>
      </c>
      <c r="AF4220">
        <v>1</v>
      </c>
      <c r="AG4220">
        <v>21</v>
      </c>
      <c r="AH4220">
        <v>17</v>
      </c>
    </row>
    <row r="4221" spans="1:34" x14ac:dyDescent="0.25">
      <c r="A4221" s="3" t="s">
        <v>4296</v>
      </c>
      <c r="B4221" s="1">
        <v>45665</v>
      </c>
      <c r="C4221" s="23">
        <f t="shared" si="325"/>
        <v>8</v>
      </c>
      <c r="D4221" s="23">
        <f t="shared" si="326"/>
        <v>3</v>
      </c>
      <c r="E4221" s="23" t="str">
        <f t="shared" si="327"/>
        <v>miércoles</v>
      </c>
      <c r="F4221" s="23">
        <f t="shared" si="328"/>
        <v>1</v>
      </c>
      <c r="G4221" s="23" t="str">
        <f t="shared" si="329"/>
        <v>enero</v>
      </c>
      <c r="H4221" s="2">
        <v>0.44166666666666665</v>
      </c>
      <c r="I4221" t="s">
        <v>57</v>
      </c>
      <c r="J4221" t="str">
        <f>VLOOKUP(ventas_starbucks_2025[[#This Row],[sucursal]],cambio_sucursal[#All],2,0)</f>
        <v>Sucursal Avda Colón</v>
      </c>
      <c r="K4221" t="s">
        <v>20</v>
      </c>
      <c r="L4221" t="s">
        <v>21</v>
      </c>
      <c r="M4221" t="s">
        <v>4</v>
      </c>
      <c r="N4221" t="str">
        <f>IFERROR(VLOOKUP(ventas_starbucks_2025[[#This Row],[tamaño_sucio]],cambio_tamaño[#All],2,0),"Tamaño único")</f>
        <v>Tamaño único</v>
      </c>
      <c r="O4221">
        <v>2</v>
      </c>
      <c r="P4221">
        <v>1143.8</v>
      </c>
      <c r="Q4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1">
        <v>2287.6</v>
      </c>
      <c r="S4221" t="s">
        <v>15</v>
      </c>
      <c r="T4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21" t="str">
        <f>VLOOKUP(ventas_starbucks_2025[[#This Row],[canal_compra]],cambio_canal_compra[#All],2,0)</f>
        <v>Para llevar</v>
      </c>
      <c r="V4221" t="s">
        <v>6</v>
      </c>
      <c r="W4221" t="str">
        <f>VLOOKUP(ventas_starbucks_2025[[#This Row],[método_pago]],cambio_metodo_pago[#All],2,0)</f>
        <v>Aplicación móbil</v>
      </c>
      <c r="X4221" t="s">
        <v>7</v>
      </c>
      <c r="Y4221">
        <v>0</v>
      </c>
      <c r="Z4221" t="str">
        <f>VLOOKUP(ventas_starbucks_2025[[#This Row],[promoción_aplicada5]],promocion_cambiar[#All],2,0)</f>
        <v>Combo</v>
      </c>
      <c r="AA4221" t="s">
        <v>8</v>
      </c>
      <c r="AB4221" t="s">
        <v>29</v>
      </c>
      <c r="AC4221" t="s">
        <v>41</v>
      </c>
      <c r="AD4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21">
        <v>8.8000000000000007</v>
      </c>
      <c r="AF4221">
        <v>5</v>
      </c>
      <c r="AG4221">
        <v>48</v>
      </c>
      <c r="AH4221">
        <v>46</v>
      </c>
    </row>
    <row r="4222" spans="1:34" x14ac:dyDescent="0.25">
      <c r="A4222" s="3" t="s">
        <v>4297</v>
      </c>
      <c r="B4222" s="1">
        <v>45708</v>
      </c>
      <c r="C4222" s="23">
        <f t="shared" si="325"/>
        <v>20</v>
      </c>
      <c r="D4222" s="23">
        <f t="shared" si="326"/>
        <v>4</v>
      </c>
      <c r="E4222" s="1" t="str">
        <f t="shared" si="327"/>
        <v>jueves</v>
      </c>
      <c r="F4222" s="23">
        <f t="shared" si="328"/>
        <v>2</v>
      </c>
      <c r="G4222" s="1" t="str">
        <f t="shared" si="329"/>
        <v>febrero</v>
      </c>
      <c r="H4222" s="2">
        <v>0.34791666666666665</v>
      </c>
      <c r="I4222" t="s">
        <v>26</v>
      </c>
      <c r="J4222" t="str">
        <f>VLOOKUP(ventas_starbucks_2025[[#This Row],[sucursal]],cambio_sucursal[#All],2,0)</f>
        <v>Sucursal San Lorenzo 47</v>
      </c>
      <c r="K4222" t="s">
        <v>13</v>
      </c>
      <c r="L4222" t="s">
        <v>14</v>
      </c>
      <c r="M4222" t="s">
        <v>4</v>
      </c>
      <c r="N4222" t="str">
        <f>IFERROR(VLOOKUP(ventas_starbucks_2025[[#This Row],[tamaño_sucio]],cambio_tamaño[#All],2,0),"Tamaño único")</f>
        <v>Tamaño único</v>
      </c>
      <c r="O4222">
        <v>5</v>
      </c>
      <c r="P4222">
        <v>2147.61</v>
      </c>
      <c r="Q4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22">
        <v>10738.05</v>
      </c>
      <c r="S4222" t="s">
        <v>31</v>
      </c>
      <c r="T4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22" t="str">
        <f>VLOOKUP(ventas_starbucks_2025[[#This Row],[canal_compra]],cambio_canal_compra[#All],2,0)</f>
        <v>Entrega domicilio</v>
      </c>
      <c r="V4222" t="s">
        <v>16</v>
      </c>
      <c r="W4222" t="str">
        <f>VLOOKUP(ventas_starbucks_2025[[#This Row],[método_pago]],cambio_metodo_pago[#All],2,0)</f>
        <v>Tarjeta</v>
      </c>
      <c r="X4222" t="s">
        <v>22</v>
      </c>
      <c r="Y4222">
        <v>0</v>
      </c>
      <c r="Z4222" t="str">
        <f>VLOOKUP(ventas_starbucks_2025[[#This Row],[promoción_aplicada5]],promocion_cambiar[#All],2,0)</f>
        <v>Ninguna</v>
      </c>
      <c r="AA4222" t="s">
        <v>17</v>
      </c>
      <c r="AB4222" t="s">
        <v>32</v>
      </c>
      <c r="AC4222" t="s">
        <v>24</v>
      </c>
      <c r="AD4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22">
        <v>13.8</v>
      </c>
      <c r="AF4222">
        <v>4</v>
      </c>
      <c r="AG4222">
        <v>46</v>
      </c>
      <c r="AH4222">
        <v>41</v>
      </c>
    </row>
    <row r="4223" spans="1:34" x14ac:dyDescent="0.25">
      <c r="A4223" s="3" t="s">
        <v>4298</v>
      </c>
      <c r="B4223" s="1">
        <v>45662</v>
      </c>
      <c r="C4223" s="23">
        <f t="shared" si="325"/>
        <v>5</v>
      </c>
      <c r="D4223" s="23">
        <f t="shared" si="326"/>
        <v>7</v>
      </c>
      <c r="E4223" s="1" t="str">
        <f t="shared" si="327"/>
        <v>domingo</v>
      </c>
      <c r="F4223" s="23">
        <f t="shared" si="328"/>
        <v>1</v>
      </c>
      <c r="G4223" s="1" t="str">
        <f t="shared" si="329"/>
        <v>enero</v>
      </c>
      <c r="H4223" s="2">
        <v>0.85902777777777772</v>
      </c>
      <c r="I4223" t="s">
        <v>26</v>
      </c>
      <c r="J4223" t="str">
        <f>VLOOKUP(ventas_starbucks_2025[[#This Row],[sucursal]],cambio_sucursal[#All],2,0)</f>
        <v>Sucursal San Lorenzo 47</v>
      </c>
      <c r="K4223" t="s">
        <v>130</v>
      </c>
      <c r="L4223" t="s">
        <v>65</v>
      </c>
      <c r="M4223" t="s">
        <v>4</v>
      </c>
      <c r="N4223" t="str">
        <f>IFERROR(VLOOKUP(ventas_starbucks_2025[[#This Row],[tamaño_sucio]],cambio_tamaño[#All],2,0),"Tamaño único")</f>
        <v>Tamaño único</v>
      </c>
      <c r="O4223">
        <v>5</v>
      </c>
      <c r="P4223">
        <v>1919.95</v>
      </c>
      <c r="Q4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3">
        <v>9599.75</v>
      </c>
      <c r="S4223" t="s">
        <v>31</v>
      </c>
      <c r="T4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23" t="str">
        <f>VLOOKUP(ventas_starbucks_2025[[#This Row],[canal_compra]],cambio_canal_compra[#All],2,0)</f>
        <v>Entrega domicilio</v>
      </c>
      <c r="V4223" t="s">
        <v>6</v>
      </c>
      <c r="W4223" t="str">
        <f>VLOOKUP(ventas_starbucks_2025[[#This Row],[método_pago]],cambio_metodo_pago[#All],2,0)</f>
        <v>Aplicación móbil</v>
      </c>
      <c r="X4223" t="s">
        <v>7</v>
      </c>
      <c r="Y4223">
        <v>0</v>
      </c>
      <c r="Z4223" t="str">
        <f>VLOOKUP(ventas_starbucks_2025[[#This Row],[promoción_aplicada5]],promocion_cambiar[#All],2,0)</f>
        <v>Hora Feliz</v>
      </c>
      <c r="AA4223" t="s">
        <v>36</v>
      </c>
      <c r="AB4223" t="s">
        <v>52</v>
      </c>
      <c r="AC4223" t="s">
        <v>10</v>
      </c>
      <c r="AD4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23">
        <v>13.8</v>
      </c>
      <c r="AF4223">
        <v>3</v>
      </c>
      <c r="AG4223">
        <v>16</v>
      </c>
      <c r="AH4223">
        <v>11</v>
      </c>
    </row>
    <row r="4224" spans="1:34" x14ac:dyDescent="0.25">
      <c r="A4224" s="3" t="s">
        <v>4299</v>
      </c>
      <c r="B4224" s="1">
        <v>45706</v>
      </c>
      <c r="C4224" s="23">
        <f t="shared" si="325"/>
        <v>18</v>
      </c>
      <c r="D4224" s="23">
        <f t="shared" si="326"/>
        <v>2</v>
      </c>
      <c r="E4224" s="23" t="str">
        <f t="shared" si="327"/>
        <v>martes</v>
      </c>
      <c r="F4224" s="23">
        <f t="shared" si="328"/>
        <v>2</v>
      </c>
      <c r="G4224" s="23" t="str">
        <f t="shared" si="329"/>
        <v>febrero</v>
      </c>
      <c r="H4224" s="2">
        <v>0.73472222222222228</v>
      </c>
      <c r="I4224" t="s">
        <v>1</v>
      </c>
      <c r="J4224" t="str">
        <f>VLOOKUP(ventas_starbucks_2025[[#This Row],[sucursal]],cambio_sucursal[#All],2,0)</f>
        <v>Sucursal Nueva Córdoba</v>
      </c>
      <c r="K4224" t="s">
        <v>48</v>
      </c>
      <c r="L4224" t="s">
        <v>49</v>
      </c>
      <c r="M4224" t="s">
        <v>50</v>
      </c>
      <c r="N4224" t="str">
        <f>IFERROR(VLOOKUP(ventas_starbucks_2025[[#This Row],[tamaño_sucio]],cambio_tamaño[#All],2,0),"Tamaño único")</f>
        <v>Mediano</v>
      </c>
      <c r="O4224">
        <v>2</v>
      </c>
      <c r="P4224">
        <v>1600.9</v>
      </c>
      <c r="Q4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4">
        <v>3201.8</v>
      </c>
      <c r="S4224" t="s">
        <v>5</v>
      </c>
      <c r="T4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24" t="str">
        <f>VLOOKUP(ventas_starbucks_2025[[#This Row],[canal_compra]],cambio_canal_compra[#All],2,0)</f>
        <v>En tienda</v>
      </c>
      <c r="V4224" t="s">
        <v>6</v>
      </c>
      <c r="W4224" t="str">
        <f>VLOOKUP(ventas_starbucks_2025[[#This Row],[método_pago]],cambio_metodo_pago[#All],2,0)</f>
        <v>Aplicación móbil</v>
      </c>
      <c r="X4224" t="s">
        <v>22</v>
      </c>
      <c r="Y4224">
        <v>0</v>
      </c>
      <c r="Z4224" t="str">
        <f>VLOOKUP(ventas_starbucks_2025[[#This Row],[promoción_aplicada5]],promocion_cambiar[#All],2,0)</f>
        <v>Combo</v>
      </c>
      <c r="AA4224" t="s">
        <v>8</v>
      </c>
      <c r="AB4224" t="s">
        <v>18</v>
      </c>
      <c r="AC4224" t="s">
        <v>41</v>
      </c>
      <c r="AD4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24">
        <v>13.2</v>
      </c>
      <c r="AF4224">
        <v>3</v>
      </c>
      <c r="AG4224">
        <v>48</v>
      </c>
      <c r="AH4224">
        <v>46</v>
      </c>
    </row>
    <row r="4225" spans="1:34" x14ac:dyDescent="0.25">
      <c r="A4225" s="3" t="s">
        <v>4300</v>
      </c>
      <c r="B4225" s="1">
        <v>45738</v>
      </c>
      <c r="C4225" s="23">
        <f t="shared" si="325"/>
        <v>22</v>
      </c>
      <c r="D4225" s="23">
        <f t="shared" si="326"/>
        <v>6</v>
      </c>
      <c r="E4225" s="23" t="str">
        <f t="shared" si="327"/>
        <v>sábado</v>
      </c>
      <c r="F4225" s="23">
        <f t="shared" si="328"/>
        <v>3</v>
      </c>
      <c r="G4225" s="23" t="str">
        <f t="shared" si="329"/>
        <v>marzo</v>
      </c>
      <c r="H4225" s="2">
        <v>0.55486111111111114</v>
      </c>
      <c r="I4225" t="s">
        <v>12</v>
      </c>
      <c r="J4225" t="str">
        <f>VLOOKUP(ventas_starbucks_2025[[#This Row],[sucursal]],cambio_sucursal[#All],2,0)</f>
        <v>Sucursal Córdoba Shopping</v>
      </c>
      <c r="K4225" t="s">
        <v>101</v>
      </c>
      <c r="L4225" t="s">
        <v>3</v>
      </c>
      <c r="M4225" t="s">
        <v>4</v>
      </c>
      <c r="N4225" t="str">
        <f>IFERROR(VLOOKUP(ventas_starbucks_2025[[#This Row],[tamaño_sucio]],cambio_tamaño[#All],2,0),"Tamaño único")</f>
        <v>Tamaño único</v>
      </c>
      <c r="O4225">
        <v>5</v>
      </c>
      <c r="P4225">
        <v>3290.58</v>
      </c>
      <c r="Q4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225">
        <v>16452.900000000001</v>
      </c>
      <c r="S4225" t="s">
        <v>5</v>
      </c>
      <c r="T4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225" t="str">
        <f>VLOOKUP(ventas_starbucks_2025[[#This Row],[canal_compra]],cambio_canal_compra[#All],2,0)</f>
        <v>En tienda</v>
      </c>
      <c r="V4225" t="s">
        <v>6</v>
      </c>
      <c r="W4225" t="str">
        <f>VLOOKUP(ventas_starbucks_2025[[#This Row],[método_pago]],cambio_metodo_pago[#All],2,0)</f>
        <v>Aplicación móbil</v>
      </c>
      <c r="X4225" t="s">
        <v>7</v>
      </c>
      <c r="Y4225">
        <v>15</v>
      </c>
      <c r="Z4225" t="str">
        <f>VLOOKUP(ventas_starbucks_2025[[#This Row],[promoción_aplicada5]],promocion_cambiar[#All],2,0)</f>
        <v>2x1</v>
      </c>
      <c r="AA4225" t="s">
        <v>51</v>
      </c>
      <c r="AB4225" t="s">
        <v>29</v>
      </c>
      <c r="AC4225" t="s">
        <v>10</v>
      </c>
      <c r="AD4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25">
        <v>10.3</v>
      </c>
      <c r="AF4225">
        <v>4</v>
      </c>
      <c r="AG4225">
        <v>25</v>
      </c>
      <c r="AH4225">
        <v>20</v>
      </c>
    </row>
    <row r="4226" spans="1:34" x14ac:dyDescent="0.25">
      <c r="A4226" s="3" t="s">
        <v>4301</v>
      </c>
      <c r="B4226" s="1">
        <v>45740</v>
      </c>
      <c r="C4226" s="23">
        <f t="shared" ref="C4226:C4289" si="330">DAY(B4226)</f>
        <v>24</v>
      </c>
      <c r="D4226" s="23">
        <f t="shared" ref="D4226:D4289" si="331">WEEKDAY(B4226,2)</f>
        <v>1</v>
      </c>
      <c r="E4226" s="23" t="str">
        <f t="shared" ref="E4226:E4289" si="332">TEXT(B4226,"dddd")</f>
        <v>lunes</v>
      </c>
      <c r="F4226" s="23">
        <f t="shared" ref="F4226:F4289" si="333">MONTH(B4226)</f>
        <v>3</v>
      </c>
      <c r="G4226" s="23" t="str">
        <f t="shared" ref="G4226:G4289" si="334">TEXT(B4226,"mmmm")</f>
        <v>marzo</v>
      </c>
      <c r="H4226" s="2">
        <v>0.35972222222222222</v>
      </c>
      <c r="I4226" t="s">
        <v>12</v>
      </c>
      <c r="J4226" t="str">
        <f>VLOOKUP(ventas_starbucks_2025[[#This Row],[sucursal]],cambio_sucursal[#All],2,0)</f>
        <v>Sucursal Córdoba Shopping</v>
      </c>
      <c r="K4226" t="s">
        <v>67</v>
      </c>
      <c r="L4226" t="s">
        <v>35</v>
      </c>
      <c r="M4226" t="s">
        <v>4</v>
      </c>
      <c r="N4226" t="str">
        <f>IFERROR(VLOOKUP(ventas_starbucks_2025[[#This Row],[tamaño_sucio]],cambio_tamaño[#All],2,0),"Tamaño único")</f>
        <v>Tamaño único</v>
      </c>
      <c r="O4226">
        <v>1</v>
      </c>
      <c r="P4226">
        <v>1119.22</v>
      </c>
      <c r="Q4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6">
        <v>1119.22</v>
      </c>
      <c r="S4226" t="s">
        <v>5</v>
      </c>
      <c r="T4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26" t="str">
        <f>VLOOKUP(ventas_starbucks_2025[[#This Row],[canal_compra]],cambio_canal_compra[#All],2,0)</f>
        <v>En tienda</v>
      </c>
      <c r="V4226" t="s">
        <v>40</v>
      </c>
      <c r="W4226" t="str">
        <f>VLOOKUP(ventas_starbucks_2025[[#This Row],[método_pago]],cambio_metodo_pago[#All],2,0)</f>
        <v>Efectivo</v>
      </c>
      <c r="X4226" t="s">
        <v>7</v>
      </c>
      <c r="Y4226">
        <v>15</v>
      </c>
      <c r="Z4226" t="str">
        <f>VLOOKUP(ventas_starbucks_2025[[#This Row],[promoción_aplicada5]],promocion_cambiar[#All],2,0)</f>
        <v>Combo</v>
      </c>
      <c r="AA4226" t="s">
        <v>8</v>
      </c>
      <c r="AB4226" t="s">
        <v>23</v>
      </c>
      <c r="AC4226" t="s">
        <v>24</v>
      </c>
      <c r="AD4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26">
        <v>11.6</v>
      </c>
      <c r="AF4226">
        <v>3</v>
      </c>
      <c r="AG4226">
        <v>48</v>
      </c>
      <c r="AH4226">
        <v>47</v>
      </c>
    </row>
    <row r="4227" spans="1:34" x14ac:dyDescent="0.25">
      <c r="A4227" s="3" t="s">
        <v>4302</v>
      </c>
      <c r="B4227" s="1">
        <v>45712</v>
      </c>
      <c r="C4227" s="23">
        <f t="shared" si="330"/>
        <v>24</v>
      </c>
      <c r="D4227" s="23">
        <f t="shared" si="331"/>
        <v>1</v>
      </c>
      <c r="E4227" s="23" t="str">
        <f t="shared" si="332"/>
        <v>lunes</v>
      </c>
      <c r="F4227" s="23">
        <f t="shared" si="333"/>
        <v>2</v>
      </c>
      <c r="G4227" s="23" t="str">
        <f t="shared" si="334"/>
        <v>febrero</v>
      </c>
      <c r="H4227" s="2">
        <v>0.48749999999999999</v>
      </c>
      <c r="I4227" t="s">
        <v>26</v>
      </c>
      <c r="J4227" t="str">
        <f>VLOOKUP(ventas_starbucks_2025[[#This Row],[sucursal]],cambio_sucursal[#All],2,0)</f>
        <v>Sucursal San Lorenzo 47</v>
      </c>
      <c r="K4227" t="s">
        <v>48</v>
      </c>
      <c r="L4227" t="s">
        <v>49</v>
      </c>
      <c r="M4227" t="s">
        <v>62</v>
      </c>
      <c r="N4227" t="str">
        <f>IFERROR(VLOOKUP(ventas_starbucks_2025[[#This Row],[tamaño_sucio]],cambio_tamaño[#All],2,0),"Tamaño único")</f>
        <v>Extra-Grande</v>
      </c>
      <c r="O4227">
        <v>4</v>
      </c>
      <c r="P4227">
        <v>1555.19</v>
      </c>
      <c r="Q4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7">
        <v>6220.76</v>
      </c>
      <c r="S4227" t="s">
        <v>5</v>
      </c>
      <c r="T4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27" t="str">
        <f>VLOOKUP(ventas_starbucks_2025[[#This Row],[canal_compra]],cambio_canal_compra[#All],2,0)</f>
        <v>En tienda</v>
      </c>
      <c r="V4227" t="s">
        <v>6</v>
      </c>
      <c r="W4227" t="str">
        <f>VLOOKUP(ventas_starbucks_2025[[#This Row],[método_pago]],cambio_metodo_pago[#All],2,0)</f>
        <v>Aplicación móbil</v>
      </c>
      <c r="X4227" t="s">
        <v>7</v>
      </c>
      <c r="Y4227">
        <v>0</v>
      </c>
      <c r="Z4227" t="str">
        <f>VLOOKUP(ventas_starbucks_2025[[#This Row],[promoción_aplicada5]],promocion_cambiar[#All],2,0)</f>
        <v>2x1</v>
      </c>
      <c r="AA4227" t="s">
        <v>51</v>
      </c>
      <c r="AB4227" t="s">
        <v>23</v>
      </c>
      <c r="AC4227" t="s">
        <v>10</v>
      </c>
      <c r="AD4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27">
        <v>14.1</v>
      </c>
      <c r="AF4227">
        <v>3</v>
      </c>
      <c r="AG4227">
        <v>38</v>
      </c>
      <c r="AH4227">
        <v>34</v>
      </c>
    </row>
    <row r="4228" spans="1:34" x14ac:dyDescent="0.25">
      <c r="A4228" s="3" t="s">
        <v>4303</v>
      </c>
      <c r="B4228" s="1">
        <v>45746</v>
      </c>
      <c r="C4228" s="23">
        <f t="shared" si="330"/>
        <v>30</v>
      </c>
      <c r="D4228" s="23">
        <f t="shared" si="331"/>
        <v>7</v>
      </c>
      <c r="E4228" s="23" t="str">
        <f t="shared" si="332"/>
        <v>domingo</v>
      </c>
      <c r="F4228" s="23">
        <f t="shared" si="333"/>
        <v>3</v>
      </c>
      <c r="G4228" s="23" t="str">
        <f t="shared" si="334"/>
        <v>marzo</v>
      </c>
      <c r="H4228" s="2">
        <v>0.77708333333333335</v>
      </c>
      <c r="I4228" t="s">
        <v>1</v>
      </c>
      <c r="J4228" t="str">
        <f>VLOOKUP(ventas_starbucks_2025[[#This Row],[sucursal]],cambio_sucursal[#All],2,0)</f>
        <v>Sucursal Nueva Córdoba</v>
      </c>
      <c r="K4228" t="s">
        <v>13</v>
      </c>
      <c r="L4228" t="s">
        <v>14</v>
      </c>
      <c r="M4228" t="s">
        <v>4</v>
      </c>
      <c r="N4228" t="str">
        <f>IFERROR(VLOOKUP(ventas_starbucks_2025[[#This Row],[tamaño_sucio]],cambio_tamaño[#All],2,0),"Tamaño único")</f>
        <v>Tamaño único</v>
      </c>
      <c r="O4228">
        <v>3</v>
      </c>
      <c r="P4228">
        <v>1640.53</v>
      </c>
      <c r="Q4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8">
        <v>4921.59</v>
      </c>
      <c r="S4228" t="s">
        <v>5</v>
      </c>
      <c r="T4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28" t="str">
        <f>VLOOKUP(ventas_starbucks_2025[[#This Row],[canal_compra]],cambio_canal_compra[#All],2,0)</f>
        <v>En tienda</v>
      </c>
      <c r="V4228" t="s">
        <v>16</v>
      </c>
      <c r="W4228" t="str">
        <f>VLOOKUP(ventas_starbucks_2025[[#This Row],[método_pago]],cambio_metodo_pago[#All],2,0)</f>
        <v>Tarjeta</v>
      </c>
      <c r="X4228" t="s">
        <v>7</v>
      </c>
      <c r="Y4228">
        <v>15</v>
      </c>
      <c r="Z4228" t="str">
        <f>VLOOKUP(ventas_starbucks_2025[[#This Row],[promoción_aplicada5]],promocion_cambiar[#All],2,0)</f>
        <v>Combo</v>
      </c>
      <c r="AA4228" t="s">
        <v>8</v>
      </c>
      <c r="AB4228" t="s">
        <v>52</v>
      </c>
      <c r="AC4228" t="s">
        <v>41</v>
      </c>
      <c r="AD4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28">
        <v>14.8</v>
      </c>
      <c r="AF4228">
        <v>5</v>
      </c>
      <c r="AG4228">
        <v>10</v>
      </c>
      <c r="AH4228">
        <v>7</v>
      </c>
    </row>
    <row r="4229" spans="1:34" x14ac:dyDescent="0.25">
      <c r="A4229" s="3" t="s">
        <v>4304</v>
      </c>
      <c r="B4229" s="1">
        <v>45674</v>
      </c>
      <c r="C4229" s="23">
        <f t="shared" si="330"/>
        <v>17</v>
      </c>
      <c r="D4229" s="23">
        <f t="shared" si="331"/>
        <v>5</v>
      </c>
      <c r="E4229" s="23" t="str">
        <f t="shared" si="332"/>
        <v>viernes</v>
      </c>
      <c r="F4229" s="23">
        <f t="shared" si="333"/>
        <v>1</v>
      </c>
      <c r="G4229" s="23" t="str">
        <f t="shared" si="334"/>
        <v>enero</v>
      </c>
      <c r="H4229" s="2">
        <v>0.3611111111111111</v>
      </c>
      <c r="I4229" t="s">
        <v>26</v>
      </c>
      <c r="J4229" t="str">
        <f>VLOOKUP(ventas_starbucks_2025[[#This Row],[sucursal]],cambio_sucursal[#All],2,0)</f>
        <v>Sucursal San Lorenzo 47</v>
      </c>
      <c r="K4229" t="s">
        <v>60</v>
      </c>
      <c r="L4229" t="s">
        <v>44</v>
      </c>
      <c r="M4229" t="s">
        <v>55</v>
      </c>
      <c r="N4229" t="str">
        <f>IFERROR(VLOOKUP(ventas_starbucks_2025[[#This Row],[tamaño_sucio]],cambio_tamaño[#All],2,0),"Tamaño único")</f>
        <v>Pequeño</v>
      </c>
      <c r="O4229">
        <v>4</v>
      </c>
      <c r="P4229">
        <v>1624.36</v>
      </c>
      <c r="Q4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9">
        <v>6497.44</v>
      </c>
      <c r="S4229" t="s">
        <v>5</v>
      </c>
      <c r="T4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29" t="str">
        <f>VLOOKUP(ventas_starbucks_2025[[#This Row],[canal_compra]],cambio_canal_compra[#All],2,0)</f>
        <v>En tienda</v>
      </c>
      <c r="V4229" t="s">
        <v>6</v>
      </c>
      <c r="W4229" t="str">
        <f>VLOOKUP(ventas_starbucks_2025[[#This Row],[método_pago]],cambio_metodo_pago[#All],2,0)</f>
        <v>Aplicación móbil</v>
      </c>
      <c r="X4229" t="s">
        <v>7</v>
      </c>
      <c r="Y4229">
        <v>10</v>
      </c>
      <c r="Z4229" t="str">
        <f>VLOOKUP(ventas_starbucks_2025[[#This Row],[promoción_aplicada5]],promocion_cambiar[#All],2,0)</f>
        <v>Combo</v>
      </c>
      <c r="AA4229" t="s">
        <v>8</v>
      </c>
      <c r="AB4229" t="s">
        <v>52</v>
      </c>
      <c r="AC4229" t="s">
        <v>41</v>
      </c>
      <c r="AD4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29">
        <v>6.1</v>
      </c>
      <c r="AF4229">
        <v>1</v>
      </c>
      <c r="AG4229">
        <v>22</v>
      </c>
      <c r="AH4229">
        <v>18</v>
      </c>
    </row>
    <row r="4230" spans="1:34" x14ac:dyDescent="0.25">
      <c r="A4230" s="3" t="s">
        <v>4305</v>
      </c>
      <c r="B4230" s="1">
        <v>45749</v>
      </c>
      <c r="C4230" s="23">
        <f t="shared" si="330"/>
        <v>2</v>
      </c>
      <c r="D4230" s="23">
        <f t="shared" si="331"/>
        <v>3</v>
      </c>
      <c r="E4230" s="23" t="str">
        <f t="shared" si="332"/>
        <v>miércoles</v>
      </c>
      <c r="F4230" s="23">
        <f t="shared" si="333"/>
        <v>4</v>
      </c>
      <c r="G4230" s="23" t="str">
        <f t="shared" si="334"/>
        <v>abril</v>
      </c>
      <c r="H4230" s="2">
        <v>0.8520833333333333</v>
      </c>
      <c r="I4230" t="s">
        <v>26</v>
      </c>
      <c r="J4230" t="str">
        <f>VLOOKUP(ventas_starbucks_2025[[#This Row],[sucursal]],cambio_sucursal[#All],2,0)</f>
        <v>Sucursal San Lorenzo 47</v>
      </c>
      <c r="K4230" t="s">
        <v>48</v>
      </c>
      <c r="L4230" t="s">
        <v>49</v>
      </c>
      <c r="M4230" t="s">
        <v>55</v>
      </c>
      <c r="N4230" t="str">
        <f>IFERROR(VLOOKUP(ventas_starbucks_2025[[#This Row],[tamaño_sucio]],cambio_tamaño[#All],2,0),"Tamaño único")</f>
        <v>Pequeño</v>
      </c>
      <c r="O4230">
        <v>4</v>
      </c>
      <c r="P4230">
        <v>1609.28</v>
      </c>
      <c r="Q4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0">
        <v>6437.12</v>
      </c>
      <c r="S4230" t="s">
        <v>31</v>
      </c>
      <c r="T4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0" t="str">
        <f>VLOOKUP(ventas_starbucks_2025[[#This Row],[canal_compra]],cambio_canal_compra[#All],2,0)</f>
        <v>Entrega domicilio</v>
      </c>
      <c r="V4230" t="s">
        <v>6</v>
      </c>
      <c r="W4230" t="str">
        <f>VLOOKUP(ventas_starbucks_2025[[#This Row],[método_pago]],cambio_metodo_pago[#All],2,0)</f>
        <v>Aplicación móbil</v>
      </c>
      <c r="X4230" t="s">
        <v>7</v>
      </c>
      <c r="Y4230">
        <v>0</v>
      </c>
      <c r="Z4230" t="str">
        <f>VLOOKUP(ventas_starbucks_2025[[#This Row],[promoción_aplicada5]],promocion_cambiar[#All],2,0)</f>
        <v>2x1</v>
      </c>
      <c r="AA4230" t="s">
        <v>51</v>
      </c>
      <c r="AB4230" t="s">
        <v>18</v>
      </c>
      <c r="AC4230" t="s">
        <v>10</v>
      </c>
      <c r="AD4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30">
        <v>10.1</v>
      </c>
      <c r="AF4230">
        <v>3</v>
      </c>
      <c r="AG4230">
        <v>49</v>
      </c>
      <c r="AH4230">
        <v>45</v>
      </c>
    </row>
    <row r="4231" spans="1:34" x14ac:dyDescent="0.25">
      <c r="A4231" s="3" t="s">
        <v>4306</v>
      </c>
      <c r="B4231" s="1">
        <v>45686</v>
      </c>
      <c r="C4231" s="23">
        <f t="shared" si="330"/>
        <v>29</v>
      </c>
      <c r="D4231" s="23">
        <f t="shared" si="331"/>
        <v>3</v>
      </c>
      <c r="E4231" s="23" t="str">
        <f t="shared" si="332"/>
        <v>miércoles</v>
      </c>
      <c r="F4231" s="23">
        <f t="shared" si="333"/>
        <v>1</v>
      </c>
      <c r="G4231" s="23" t="str">
        <f t="shared" si="334"/>
        <v>enero</v>
      </c>
      <c r="H4231" s="2">
        <v>0.32013888888888886</v>
      </c>
      <c r="I4231" t="s">
        <v>1</v>
      </c>
      <c r="J4231" t="str">
        <f>VLOOKUP(ventas_starbucks_2025[[#This Row],[sucursal]],cambio_sucursal[#All],2,0)</f>
        <v>Sucursal Nueva Córdoba</v>
      </c>
      <c r="K4231" t="s">
        <v>13</v>
      </c>
      <c r="L4231" t="s">
        <v>14</v>
      </c>
      <c r="M4231" t="s">
        <v>4</v>
      </c>
      <c r="N4231" t="str">
        <f>IFERROR(VLOOKUP(ventas_starbucks_2025[[#This Row],[tamaño_sucio]],cambio_tamaño[#All],2,0),"Tamaño único")</f>
        <v>Tamaño único</v>
      </c>
      <c r="O4231">
        <v>5</v>
      </c>
      <c r="P4231">
        <v>1799.4</v>
      </c>
      <c r="Q4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1">
        <v>8997</v>
      </c>
      <c r="S4231" t="s">
        <v>31</v>
      </c>
      <c r="T4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1" t="str">
        <f>VLOOKUP(ventas_starbucks_2025[[#This Row],[canal_compra]],cambio_canal_compra[#All],2,0)</f>
        <v>Entrega domicilio</v>
      </c>
      <c r="V4231" t="s">
        <v>16</v>
      </c>
      <c r="W4231" t="str">
        <f>VLOOKUP(ventas_starbucks_2025[[#This Row],[método_pago]],cambio_metodo_pago[#All],2,0)</f>
        <v>Tarjeta</v>
      </c>
      <c r="X4231" t="s">
        <v>22</v>
      </c>
      <c r="Y4231">
        <v>0</v>
      </c>
      <c r="Z4231" t="str">
        <f>VLOOKUP(ventas_starbucks_2025[[#This Row],[promoción_aplicada5]],promocion_cambiar[#All],2,0)</f>
        <v>Combo</v>
      </c>
      <c r="AA4231" t="s">
        <v>8</v>
      </c>
      <c r="AB4231" t="s">
        <v>52</v>
      </c>
      <c r="AC4231" t="s">
        <v>41</v>
      </c>
      <c r="AD4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31">
        <v>2</v>
      </c>
      <c r="AF4231">
        <v>2</v>
      </c>
      <c r="AG4231">
        <v>13</v>
      </c>
      <c r="AH4231">
        <v>8</v>
      </c>
    </row>
    <row r="4232" spans="1:34" x14ac:dyDescent="0.25">
      <c r="A4232" s="3" t="s">
        <v>4307</v>
      </c>
      <c r="B4232" s="1">
        <v>45659</v>
      </c>
      <c r="C4232" s="23">
        <f t="shared" si="330"/>
        <v>2</v>
      </c>
      <c r="D4232" s="23">
        <f t="shared" si="331"/>
        <v>4</v>
      </c>
      <c r="E4232" s="23" t="str">
        <f t="shared" si="332"/>
        <v>jueves</v>
      </c>
      <c r="F4232" s="23">
        <f t="shared" si="333"/>
        <v>1</v>
      </c>
      <c r="G4232" s="23" t="str">
        <f t="shared" si="334"/>
        <v>enero</v>
      </c>
      <c r="H4232" s="2">
        <v>0.74861111111111112</v>
      </c>
      <c r="I4232" t="s">
        <v>26</v>
      </c>
      <c r="J4232" t="str">
        <f>VLOOKUP(ventas_starbucks_2025[[#This Row],[sucursal]],cambio_sucursal[#All],2,0)</f>
        <v>Sucursal San Lorenzo 47</v>
      </c>
      <c r="K4232" t="s">
        <v>13</v>
      </c>
      <c r="L4232" t="s">
        <v>14</v>
      </c>
      <c r="M4232" t="s">
        <v>4</v>
      </c>
      <c r="N4232" t="str">
        <f>IFERROR(VLOOKUP(ventas_starbucks_2025[[#This Row],[tamaño_sucio]],cambio_tamaño[#All],2,0),"Tamaño único")</f>
        <v>Tamaño único</v>
      </c>
      <c r="O4232">
        <v>4</v>
      </c>
      <c r="P4232">
        <v>2185.89</v>
      </c>
      <c r="Q4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32">
        <v>8743.56</v>
      </c>
      <c r="S4232" t="s">
        <v>31</v>
      </c>
      <c r="T4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2" t="str">
        <f>VLOOKUP(ventas_starbucks_2025[[#This Row],[canal_compra]],cambio_canal_compra[#All],2,0)</f>
        <v>Entrega domicilio</v>
      </c>
      <c r="V4232" t="s">
        <v>16</v>
      </c>
      <c r="W4232" t="str">
        <f>VLOOKUP(ventas_starbucks_2025[[#This Row],[método_pago]],cambio_metodo_pago[#All],2,0)</f>
        <v>Tarjeta</v>
      </c>
      <c r="X4232" t="s">
        <v>22</v>
      </c>
      <c r="Y4232">
        <v>0</v>
      </c>
      <c r="Z4232" t="str">
        <f>VLOOKUP(ventas_starbucks_2025[[#This Row],[promoción_aplicada5]],promocion_cambiar[#All],2,0)</f>
        <v>Combo</v>
      </c>
      <c r="AA4232" t="s">
        <v>8</v>
      </c>
      <c r="AB4232" t="s">
        <v>23</v>
      </c>
      <c r="AC4232" t="s">
        <v>10</v>
      </c>
      <c r="AD4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32">
        <v>14.7</v>
      </c>
      <c r="AF4232">
        <v>2</v>
      </c>
      <c r="AG4232">
        <v>30</v>
      </c>
      <c r="AH4232">
        <v>26</v>
      </c>
    </row>
    <row r="4233" spans="1:34" x14ac:dyDescent="0.25">
      <c r="A4233" s="3" t="s">
        <v>4308</v>
      </c>
      <c r="B4233" s="1">
        <v>45764</v>
      </c>
      <c r="C4233" s="23">
        <f t="shared" si="330"/>
        <v>17</v>
      </c>
      <c r="D4233" s="23">
        <f t="shared" si="331"/>
        <v>4</v>
      </c>
      <c r="E4233" s="1" t="str">
        <f t="shared" si="332"/>
        <v>jueves</v>
      </c>
      <c r="F4233" s="23">
        <f t="shared" si="333"/>
        <v>4</v>
      </c>
      <c r="G4233" s="1" t="str">
        <f t="shared" si="334"/>
        <v>abril</v>
      </c>
      <c r="H4233" s="2">
        <v>0.38958333333333334</v>
      </c>
      <c r="I4233" t="s">
        <v>1</v>
      </c>
      <c r="J4233" t="str">
        <f>VLOOKUP(ventas_starbucks_2025[[#This Row],[sucursal]],cambio_sucursal[#All],2,0)</f>
        <v>Sucursal Nueva Córdoba</v>
      </c>
      <c r="K4233" t="s">
        <v>48</v>
      </c>
      <c r="L4233" t="s">
        <v>49</v>
      </c>
      <c r="M4233" t="s">
        <v>62</v>
      </c>
      <c r="N4233" t="str">
        <f>IFERROR(VLOOKUP(ventas_starbucks_2025[[#This Row],[tamaño_sucio]],cambio_tamaño[#All],2,0),"Tamaño único")</f>
        <v>Extra-Grande</v>
      </c>
      <c r="O4233">
        <v>5</v>
      </c>
      <c r="P4233">
        <v>1627.28</v>
      </c>
      <c r="Q4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3">
        <v>8136.4</v>
      </c>
      <c r="S4233" t="s">
        <v>31</v>
      </c>
      <c r="T4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3" t="str">
        <f>VLOOKUP(ventas_starbucks_2025[[#This Row],[canal_compra]],cambio_canal_compra[#All],2,0)</f>
        <v>Entrega domicilio</v>
      </c>
      <c r="V4233" t="s">
        <v>16</v>
      </c>
      <c r="W4233" t="str">
        <f>VLOOKUP(ventas_starbucks_2025[[#This Row],[método_pago]],cambio_metodo_pago[#All],2,0)</f>
        <v>Tarjeta</v>
      </c>
      <c r="X4233" t="s">
        <v>7</v>
      </c>
      <c r="Y4233">
        <v>10</v>
      </c>
      <c r="Z4233" t="str">
        <f>VLOOKUP(ventas_starbucks_2025[[#This Row],[promoción_aplicada5]],promocion_cambiar[#All],2,0)</f>
        <v>2x1</v>
      </c>
      <c r="AA4233" t="s">
        <v>51</v>
      </c>
      <c r="AB4233" t="s">
        <v>29</v>
      </c>
      <c r="AC4233" t="s">
        <v>10</v>
      </c>
      <c r="AD4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33">
        <v>12.4</v>
      </c>
      <c r="AF4233">
        <v>5</v>
      </c>
      <c r="AG4233">
        <v>50</v>
      </c>
      <c r="AH4233">
        <v>45</v>
      </c>
    </row>
    <row r="4234" spans="1:34" x14ac:dyDescent="0.25">
      <c r="A4234" s="3" t="s">
        <v>4309</v>
      </c>
      <c r="B4234" s="1">
        <v>45701</v>
      </c>
      <c r="C4234" s="23">
        <f t="shared" si="330"/>
        <v>13</v>
      </c>
      <c r="D4234" s="23">
        <f t="shared" si="331"/>
        <v>4</v>
      </c>
      <c r="E4234" s="23" t="str">
        <f t="shared" si="332"/>
        <v>jueves</v>
      </c>
      <c r="F4234" s="23">
        <f t="shared" si="333"/>
        <v>2</v>
      </c>
      <c r="G4234" s="23" t="str">
        <f t="shared" si="334"/>
        <v>febrero</v>
      </c>
      <c r="H4234" s="2">
        <v>0.29930555555555555</v>
      </c>
      <c r="I4234" t="s">
        <v>12</v>
      </c>
      <c r="J4234" t="str">
        <f>VLOOKUP(ventas_starbucks_2025[[#This Row],[sucursal]],cambio_sucursal[#All],2,0)</f>
        <v>Sucursal Córdoba Shopping</v>
      </c>
      <c r="K4234" t="s">
        <v>60</v>
      </c>
      <c r="L4234" t="s">
        <v>44</v>
      </c>
      <c r="M4234" t="s">
        <v>50</v>
      </c>
      <c r="N4234" t="str">
        <f>IFERROR(VLOOKUP(ventas_starbucks_2025[[#This Row],[tamaño_sucio]],cambio_tamaño[#All],2,0),"Tamaño único")</f>
        <v>Mediano</v>
      </c>
      <c r="O4234">
        <v>4</v>
      </c>
      <c r="P4234">
        <v>1359.95</v>
      </c>
      <c r="Q4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4">
        <v>5439.8</v>
      </c>
      <c r="S4234" t="s">
        <v>31</v>
      </c>
      <c r="T4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4" t="str">
        <f>VLOOKUP(ventas_starbucks_2025[[#This Row],[canal_compra]],cambio_canal_compra[#All],2,0)</f>
        <v>Entrega domicilio</v>
      </c>
      <c r="V4234" t="s">
        <v>6</v>
      </c>
      <c r="W4234" t="str">
        <f>VLOOKUP(ventas_starbucks_2025[[#This Row],[método_pago]],cambio_metodo_pago[#All],2,0)</f>
        <v>Aplicación móbil</v>
      </c>
      <c r="X4234" t="s">
        <v>7</v>
      </c>
      <c r="Y4234">
        <v>15</v>
      </c>
      <c r="Z4234" t="str">
        <f>VLOOKUP(ventas_starbucks_2025[[#This Row],[promoción_aplicada5]],promocion_cambiar[#All],2,0)</f>
        <v>Hora Feliz</v>
      </c>
      <c r="AA4234" t="s">
        <v>36</v>
      </c>
      <c r="AB4234" t="s">
        <v>9</v>
      </c>
      <c r="AC4234" t="s">
        <v>24</v>
      </c>
      <c r="AD4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34">
        <v>14.3</v>
      </c>
      <c r="AF4234">
        <v>4</v>
      </c>
      <c r="AG4234">
        <v>32</v>
      </c>
      <c r="AH4234">
        <v>28</v>
      </c>
    </row>
    <row r="4235" spans="1:34" x14ac:dyDescent="0.25">
      <c r="A4235" s="3" t="s">
        <v>4310</v>
      </c>
      <c r="B4235" s="1">
        <v>45690</v>
      </c>
      <c r="C4235" s="23">
        <f t="shared" si="330"/>
        <v>2</v>
      </c>
      <c r="D4235" s="23">
        <f t="shared" si="331"/>
        <v>7</v>
      </c>
      <c r="E4235" s="1" t="str">
        <f t="shared" si="332"/>
        <v>domingo</v>
      </c>
      <c r="F4235" s="23">
        <f t="shared" si="333"/>
        <v>2</v>
      </c>
      <c r="G4235" s="1" t="str">
        <f t="shared" si="334"/>
        <v>febrero</v>
      </c>
      <c r="H4235" s="2">
        <v>0.86388888888888893</v>
      </c>
      <c r="I4235" t="s">
        <v>1</v>
      </c>
      <c r="J4235" t="str">
        <f>VLOOKUP(ventas_starbucks_2025[[#This Row],[sucursal]],cambio_sucursal[#All],2,0)</f>
        <v>Sucursal Nueva Córdoba</v>
      </c>
      <c r="K4235" t="s">
        <v>48</v>
      </c>
      <c r="L4235" t="s">
        <v>49</v>
      </c>
      <c r="M4235" t="s">
        <v>45</v>
      </c>
      <c r="N4235" t="str">
        <f>IFERROR(VLOOKUP(ventas_starbucks_2025[[#This Row],[tamaño_sucio]],cambio_tamaño[#All],2,0),"Tamaño único")</f>
        <v>Grande</v>
      </c>
      <c r="O4235">
        <v>3</v>
      </c>
      <c r="P4235">
        <v>1718.32</v>
      </c>
      <c r="Q4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5">
        <v>5154.96</v>
      </c>
      <c r="S4235" t="s">
        <v>5</v>
      </c>
      <c r="T4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5" t="str">
        <f>VLOOKUP(ventas_starbucks_2025[[#This Row],[canal_compra]],cambio_canal_compra[#All],2,0)</f>
        <v>En tienda</v>
      </c>
      <c r="V4235" t="s">
        <v>16</v>
      </c>
      <c r="W4235" t="str">
        <f>VLOOKUP(ventas_starbucks_2025[[#This Row],[método_pago]],cambio_metodo_pago[#All],2,0)</f>
        <v>Tarjeta</v>
      </c>
      <c r="X4235" t="s">
        <v>22</v>
      </c>
      <c r="Y4235">
        <v>0</v>
      </c>
      <c r="Z4235" t="str">
        <f>VLOOKUP(ventas_starbucks_2025[[#This Row],[promoción_aplicada5]],promocion_cambiar[#All],2,0)</f>
        <v>Combo</v>
      </c>
      <c r="AA4235" t="s">
        <v>8</v>
      </c>
      <c r="AB4235" t="s">
        <v>29</v>
      </c>
      <c r="AC4235" t="s">
        <v>24</v>
      </c>
      <c r="AD4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35">
        <v>3</v>
      </c>
      <c r="AF4235">
        <v>5</v>
      </c>
      <c r="AG4235">
        <v>48</v>
      </c>
      <c r="AH4235">
        <v>45</v>
      </c>
    </row>
    <row r="4236" spans="1:34" x14ac:dyDescent="0.25">
      <c r="A4236" s="3" t="s">
        <v>4311</v>
      </c>
      <c r="B4236" s="1">
        <v>45722</v>
      </c>
      <c r="C4236" s="23">
        <f t="shared" si="330"/>
        <v>6</v>
      </c>
      <c r="D4236" s="23">
        <f t="shared" si="331"/>
        <v>4</v>
      </c>
      <c r="E4236" s="23" t="str">
        <f t="shared" si="332"/>
        <v>jueves</v>
      </c>
      <c r="F4236" s="23">
        <f t="shared" si="333"/>
        <v>3</v>
      </c>
      <c r="G4236" s="23" t="str">
        <f t="shared" si="334"/>
        <v>marzo</v>
      </c>
      <c r="H4236" s="2">
        <v>0.33680555555555558</v>
      </c>
      <c r="I4236" t="s">
        <v>26</v>
      </c>
      <c r="J4236" t="str">
        <f>VLOOKUP(ventas_starbucks_2025[[#This Row],[sucursal]],cambio_sucursal[#All],2,0)</f>
        <v>Sucursal San Lorenzo 47</v>
      </c>
      <c r="K4236" t="s">
        <v>48</v>
      </c>
      <c r="L4236" t="s">
        <v>49</v>
      </c>
      <c r="M4236" t="s">
        <v>45</v>
      </c>
      <c r="N4236" t="str">
        <f>IFERROR(VLOOKUP(ventas_starbucks_2025[[#This Row],[tamaño_sucio]],cambio_tamaño[#All],2,0),"Tamaño único")</f>
        <v>Grande</v>
      </c>
      <c r="O4236">
        <v>4</v>
      </c>
      <c r="P4236">
        <v>1715.34</v>
      </c>
      <c r="Q4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6">
        <v>6861.36</v>
      </c>
      <c r="S4236" t="s">
        <v>15</v>
      </c>
      <c r="T4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6" t="str">
        <f>VLOOKUP(ventas_starbucks_2025[[#This Row],[canal_compra]],cambio_canal_compra[#All],2,0)</f>
        <v>Para llevar</v>
      </c>
      <c r="V4236" t="s">
        <v>40</v>
      </c>
      <c r="W4236" t="str">
        <f>VLOOKUP(ventas_starbucks_2025[[#This Row],[método_pago]],cambio_metodo_pago[#All],2,0)</f>
        <v>Efectivo</v>
      </c>
      <c r="X4236" t="s">
        <v>22</v>
      </c>
      <c r="Y4236">
        <v>0</v>
      </c>
      <c r="Z4236" t="str">
        <f>VLOOKUP(ventas_starbucks_2025[[#This Row],[promoción_aplicada5]],promocion_cambiar[#All],2,0)</f>
        <v>Ninguna</v>
      </c>
      <c r="AA4236" t="s">
        <v>17</v>
      </c>
      <c r="AB4236" t="s">
        <v>23</v>
      </c>
      <c r="AC4236" t="s">
        <v>10</v>
      </c>
      <c r="AD4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36">
        <v>4</v>
      </c>
      <c r="AF4236">
        <v>3</v>
      </c>
      <c r="AG4236">
        <v>44</v>
      </c>
      <c r="AH4236">
        <v>40</v>
      </c>
    </row>
    <row r="4237" spans="1:34" x14ac:dyDescent="0.25">
      <c r="A4237" s="3" t="s">
        <v>4312</v>
      </c>
      <c r="B4237" s="1">
        <v>45755</v>
      </c>
      <c r="C4237" s="23">
        <f t="shared" si="330"/>
        <v>8</v>
      </c>
      <c r="D4237" s="23">
        <f t="shared" si="331"/>
        <v>2</v>
      </c>
      <c r="E4237" s="23" t="str">
        <f t="shared" si="332"/>
        <v>martes</v>
      </c>
      <c r="F4237" s="23">
        <f t="shared" si="333"/>
        <v>4</v>
      </c>
      <c r="G4237" s="23" t="str">
        <f t="shared" si="334"/>
        <v>abril</v>
      </c>
      <c r="H4237" s="2">
        <v>0.69722222222222219</v>
      </c>
      <c r="I4237" t="s">
        <v>26</v>
      </c>
      <c r="J4237" t="str">
        <f>VLOOKUP(ventas_starbucks_2025[[#This Row],[sucursal]],cambio_sucursal[#All],2,0)</f>
        <v>Sucursal San Lorenzo 47</v>
      </c>
      <c r="K4237" t="s">
        <v>48</v>
      </c>
      <c r="L4237" t="s">
        <v>49</v>
      </c>
      <c r="M4237" t="s">
        <v>45</v>
      </c>
      <c r="N4237" t="str">
        <f>IFERROR(VLOOKUP(ventas_starbucks_2025[[#This Row],[tamaño_sucio]],cambio_tamaño[#All],2,0),"Tamaño único")</f>
        <v>Grande</v>
      </c>
      <c r="O4237">
        <v>3</v>
      </c>
      <c r="P4237">
        <v>1810.39</v>
      </c>
      <c r="Q4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7">
        <v>5431.17</v>
      </c>
      <c r="S4237" t="s">
        <v>15</v>
      </c>
      <c r="T4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7" t="str">
        <f>VLOOKUP(ventas_starbucks_2025[[#This Row],[canal_compra]],cambio_canal_compra[#All],2,0)</f>
        <v>Para llevar</v>
      </c>
      <c r="V4237" t="s">
        <v>16</v>
      </c>
      <c r="W4237" t="str">
        <f>VLOOKUP(ventas_starbucks_2025[[#This Row],[método_pago]],cambio_metodo_pago[#All],2,0)</f>
        <v>Tarjeta</v>
      </c>
      <c r="X4237" t="s">
        <v>22</v>
      </c>
      <c r="Y4237">
        <v>0</v>
      </c>
      <c r="Z4237" t="str">
        <f>VLOOKUP(ventas_starbucks_2025[[#This Row],[promoción_aplicada5]],promocion_cambiar[#All],2,0)</f>
        <v>2x1</v>
      </c>
      <c r="AA4237" t="s">
        <v>51</v>
      </c>
      <c r="AB4237" t="s">
        <v>9</v>
      </c>
      <c r="AC4237" t="s">
        <v>10</v>
      </c>
      <c r="AD4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37">
        <v>14.6</v>
      </c>
      <c r="AF4237">
        <v>2</v>
      </c>
      <c r="AG4237">
        <v>46</v>
      </c>
      <c r="AH4237">
        <v>43</v>
      </c>
    </row>
    <row r="4238" spans="1:34" x14ac:dyDescent="0.25">
      <c r="A4238" s="3" t="s">
        <v>4313</v>
      </c>
      <c r="B4238" s="1">
        <v>45694</v>
      </c>
      <c r="C4238" s="23">
        <f t="shared" si="330"/>
        <v>6</v>
      </c>
      <c r="D4238" s="23">
        <f t="shared" si="331"/>
        <v>4</v>
      </c>
      <c r="E4238" s="1" t="str">
        <f t="shared" si="332"/>
        <v>jueves</v>
      </c>
      <c r="F4238" s="23">
        <f t="shared" si="333"/>
        <v>2</v>
      </c>
      <c r="G4238" s="1" t="str">
        <f t="shared" si="334"/>
        <v>febrero</v>
      </c>
      <c r="H4238" s="2">
        <v>0.33819444444444446</v>
      </c>
      <c r="I4238" t="s">
        <v>57</v>
      </c>
      <c r="J4238" t="str">
        <f>VLOOKUP(ventas_starbucks_2025[[#This Row],[sucursal]],cambio_sucursal[#All],2,0)</f>
        <v>Sucursal Avda Colón</v>
      </c>
      <c r="K4238" t="s">
        <v>27</v>
      </c>
      <c r="L4238" t="s">
        <v>28</v>
      </c>
      <c r="M4238" t="s">
        <v>4</v>
      </c>
      <c r="N4238" t="str">
        <f>IFERROR(VLOOKUP(ventas_starbucks_2025[[#This Row],[tamaño_sucio]],cambio_tamaño[#All],2,0),"Tamaño único")</f>
        <v>Tamaño único</v>
      </c>
      <c r="O4238">
        <v>4</v>
      </c>
      <c r="P4238">
        <v>2350.61</v>
      </c>
      <c r="Q4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38">
        <v>9402.44</v>
      </c>
      <c r="S4238" t="s">
        <v>5</v>
      </c>
      <c r="T4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8" t="str">
        <f>VLOOKUP(ventas_starbucks_2025[[#This Row],[canal_compra]],cambio_canal_compra[#All],2,0)</f>
        <v>En tienda</v>
      </c>
      <c r="V4238" t="s">
        <v>40</v>
      </c>
      <c r="W4238" t="str">
        <f>VLOOKUP(ventas_starbucks_2025[[#This Row],[método_pago]],cambio_metodo_pago[#All],2,0)</f>
        <v>Efectivo</v>
      </c>
      <c r="X4238" t="s">
        <v>7</v>
      </c>
      <c r="Y4238">
        <v>15</v>
      </c>
      <c r="Z4238" t="str">
        <f>VLOOKUP(ventas_starbucks_2025[[#This Row],[promoción_aplicada5]],promocion_cambiar[#All],2,0)</f>
        <v>Hora Feliz</v>
      </c>
      <c r="AA4238" t="s">
        <v>36</v>
      </c>
      <c r="AB4238" t="s">
        <v>32</v>
      </c>
      <c r="AC4238" t="s">
        <v>24</v>
      </c>
      <c r="AD4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38">
        <v>10.1</v>
      </c>
      <c r="AF4238">
        <v>5</v>
      </c>
      <c r="AG4238">
        <v>23</v>
      </c>
      <c r="AH4238">
        <v>19</v>
      </c>
    </row>
    <row r="4239" spans="1:34" x14ac:dyDescent="0.25">
      <c r="A4239" s="3" t="s">
        <v>4314</v>
      </c>
      <c r="B4239" s="1">
        <v>45763</v>
      </c>
      <c r="C4239" s="23">
        <f t="shared" si="330"/>
        <v>16</v>
      </c>
      <c r="D4239" s="23">
        <f t="shared" si="331"/>
        <v>3</v>
      </c>
      <c r="E4239" s="23" t="str">
        <f t="shared" si="332"/>
        <v>miércoles</v>
      </c>
      <c r="F4239" s="23">
        <f t="shared" si="333"/>
        <v>4</v>
      </c>
      <c r="G4239" s="23" t="str">
        <f t="shared" si="334"/>
        <v>abril</v>
      </c>
      <c r="H4239" s="2">
        <v>0.81319444444444444</v>
      </c>
      <c r="I4239" t="s">
        <v>1</v>
      </c>
      <c r="J4239" t="str">
        <f>VLOOKUP(ventas_starbucks_2025[[#This Row],[sucursal]],cambio_sucursal[#All],2,0)</f>
        <v>Sucursal Nueva Córdoba</v>
      </c>
      <c r="K4239" t="s">
        <v>13</v>
      </c>
      <c r="L4239" t="s">
        <v>14</v>
      </c>
      <c r="M4239" t="s">
        <v>4</v>
      </c>
      <c r="N4239" t="str">
        <f>IFERROR(VLOOKUP(ventas_starbucks_2025[[#This Row],[tamaño_sucio]],cambio_tamaño[#All],2,0),"Tamaño único")</f>
        <v>Tamaño único</v>
      </c>
      <c r="O4239">
        <v>2</v>
      </c>
      <c r="P4239">
        <v>2156.84</v>
      </c>
      <c r="Q4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39">
        <v>4313.68</v>
      </c>
      <c r="S4239" t="s">
        <v>5</v>
      </c>
      <c r="T4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39" t="str">
        <f>VLOOKUP(ventas_starbucks_2025[[#This Row],[canal_compra]],cambio_canal_compra[#All],2,0)</f>
        <v>En tienda</v>
      </c>
      <c r="V4239" t="s">
        <v>40</v>
      </c>
      <c r="W4239" t="str">
        <f>VLOOKUP(ventas_starbucks_2025[[#This Row],[método_pago]],cambio_metodo_pago[#All],2,0)</f>
        <v>Efectivo</v>
      </c>
      <c r="X4239" t="s">
        <v>22</v>
      </c>
      <c r="Y4239">
        <v>0</v>
      </c>
      <c r="Z4239" t="str">
        <f>VLOOKUP(ventas_starbucks_2025[[#This Row],[promoción_aplicada5]],promocion_cambiar[#All],2,0)</f>
        <v>2x1</v>
      </c>
      <c r="AA4239" t="s">
        <v>51</v>
      </c>
      <c r="AB4239" t="s">
        <v>18</v>
      </c>
      <c r="AC4239" t="s">
        <v>41</v>
      </c>
      <c r="AD4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39">
        <v>13.7</v>
      </c>
      <c r="AF4239">
        <v>1</v>
      </c>
      <c r="AG4239">
        <v>11</v>
      </c>
      <c r="AH4239">
        <v>9</v>
      </c>
    </row>
    <row r="4240" spans="1:34" x14ac:dyDescent="0.25">
      <c r="A4240" s="3" t="s">
        <v>4315</v>
      </c>
      <c r="B4240" s="1">
        <v>45713</v>
      </c>
      <c r="C4240" s="23">
        <f t="shared" si="330"/>
        <v>25</v>
      </c>
      <c r="D4240" s="23">
        <f t="shared" si="331"/>
        <v>2</v>
      </c>
      <c r="E4240" s="1" t="str">
        <f t="shared" si="332"/>
        <v>martes</v>
      </c>
      <c r="F4240" s="23">
        <f t="shared" si="333"/>
        <v>2</v>
      </c>
      <c r="G4240" s="1" t="str">
        <f t="shared" si="334"/>
        <v>febrero</v>
      </c>
      <c r="H4240" s="2">
        <v>0.65277777777777779</v>
      </c>
      <c r="I4240" t="s">
        <v>57</v>
      </c>
      <c r="J4240" t="str">
        <f>VLOOKUP(ventas_starbucks_2025[[#This Row],[sucursal]],cambio_sucursal[#All],2,0)</f>
        <v>Sucursal Avda Colón</v>
      </c>
      <c r="K4240" t="s">
        <v>13</v>
      </c>
      <c r="L4240" t="s">
        <v>14</v>
      </c>
      <c r="M4240" t="s">
        <v>4</v>
      </c>
      <c r="N4240" t="str">
        <f>IFERROR(VLOOKUP(ventas_starbucks_2025[[#This Row],[tamaño_sucio]],cambio_tamaño[#All],2,0),"Tamaño único")</f>
        <v>Tamaño único</v>
      </c>
      <c r="O4240">
        <v>4</v>
      </c>
      <c r="P4240">
        <v>1919.15</v>
      </c>
      <c r="Q4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0">
        <v>7676.6</v>
      </c>
      <c r="S4240" t="s">
        <v>31</v>
      </c>
      <c r="T4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40" t="str">
        <f>VLOOKUP(ventas_starbucks_2025[[#This Row],[canal_compra]],cambio_canal_compra[#All],2,0)</f>
        <v>Entrega domicilio</v>
      </c>
      <c r="V4240" t="s">
        <v>40</v>
      </c>
      <c r="W4240" t="str">
        <f>VLOOKUP(ventas_starbucks_2025[[#This Row],[método_pago]],cambio_metodo_pago[#All],2,0)</f>
        <v>Efectivo</v>
      </c>
      <c r="X4240" t="s">
        <v>22</v>
      </c>
      <c r="Y4240">
        <v>0</v>
      </c>
      <c r="Z4240" t="str">
        <f>VLOOKUP(ventas_starbucks_2025[[#This Row],[promoción_aplicada5]],promocion_cambiar[#All],2,0)</f>
        <v>Hora Feliz</v>
      </c>
      <c r="AA4240" t="s">
        <v>36</v>
      </c>
      <c r="AB4240" t="s">
        <v>29</v>
      </c>
      <c r="AC4240" t="s">
        <v>41</v>
      </c>
      <c r="AD4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40">
        <v>14.9</v>
      </c>
      <c r="AF4240">
        <v>4</v>
      </c>
      <c r="AG4240">
        <v>18</v>
      </c>
      <c r="AH4240">
        <v>14</v>
      </c>
    </row>
    <row r="4241" spans="1:34" x14ac:dyDescent="0.25">
      <c r="A4241" s="3" t="s">
        <v>4316</v>
      </c>
      <c r="B4241" s="1">
        <v>45746</v>
      </c>
      <c r="C4241" s="23">
        <f t="shared" si="330"/>
        <v>30</v>
      </c>
      <c r="D4241" s="23">
        <f t="shared" si="331"/>
        <v>7</v>
      </c>
      <c r="E4241" s="1" t="str">
        <f t="shared" si="332"/>
        <v>domingo</v>
      </c>
      <c r="F4241" s="23">
        <f t="shared" si="333"/>
        <v>3</v>
      </c>
      <c r="G4241" s="1" t="str">
        <f t="shared" si="334"/>
        <v>marzo</v>
      </c>
      <c r="H4241" s="2">
        <v>0.56597222222222221</v>
      </c>
      <c r="I4241" t="s">
        <v>26</v>
      </c>
      <c r="J4241" t="str">
        <f>VLOOKUP(ventas_starbucks_2025[[#This Row],[sucursal]],cambio_sucursal[#All],2,0)</f>
        <v>Sucursal San Lorenzo 47</v>
      </c>
      <c r="K4241" t="s">
        <v>48</v>
      </c>
      <c r="L4241" t="s">
        <v>49</v>
      </c>
      <c r="M4241" t="s">
        <v>45</v>
      </c>
      <c r="N4241" t="str">
        <f>IFERROR(VLOOKUP(ventas_starbucks_2025[[#This Row],[tamaño_sucio]],cambio_tamaño[#All],2,0),"Tamaño único")</f>
        <v>Grande</v>
      </c>
      <c r="O4241">
        <v>1</v>
      </c>
      <c r="P4241">
        <v>1901.32</v>
      </c>
      <c r="Q4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1">
        <v>1901.32</v>
      </c>
      <c r="S4241" t="s">
        <v>5</v>
      </c>
      <c r="T4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41" t="str">
        <f>VLOOKUP(ventas_starbucks_2025[[#This Row],[canal_compra]],cambio_canal_compra[#All],2,0)</f>
        <v>En tienda</v>
      </c>
      <c r="V4241" t="s">
        <v>16</v>
      </c>
      <c r="W4241" t="str">
        <f>VLOOKUP(ventas_starbucks_2025[[#This Row],[método_pago]],cambio_metodo_pago[#All],2,0)</f>
        <v>Tarjeta</v>
      </c>
      <c r="X4241" t="s">
        <v>22</v>
      </c>
      <c r="Y4241">
        <v>0</v>
      </c>
      <c r="Z4241" t="str">
        <f>VLOOKUP(ventas_starbucks_2025[[#This Row],[promoción_aplicada5]],promocion_cambiar[#All],2,0)</f>
        <v>Hora Feliz</v>
      </c>
      <c r="AA4241" t="s">
        <v>36</v>
      </c>
      <c r="AB4241" t="s">
        <v>32</v>
      </c>
      <c r="AC4241" t="s">
        <v>10</v>
      </c>
      <c r="AD4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41">
        <v>5.3</v>
      </c>
      <c r="AF4241">
        <v>1</v>
      </c>
      <c r="AG4241">
        <v>29</v>
      </c>
      <c r="AH4241">
        <v>28</v>
      </c>
    </row>
    <row r="4242" spans="1:34" x14ac:dyDescent="0.25">
      <c r="A4242" s="3" t="s">
        <v>4317</v>
      </c>
      <c r="B4242" s="1">
        <v>45720</v>
      </c>
      <c r="C4242" s="23">
        <f t="shared" si="330"/>
        <v>4</v>
      </c>
      <c r="D4242" s="23">
        <f t="shared" si="331"/>
        <v>2</v>
      </c>
      <c r="E4242" s="23" t="str">
        <f t="shared" si="332"/>
        <v>martes</v>
      </c>
      <c r="F4242" s="23">
        <f t="shared" si="333"/>
        <v>3</v>
      </c>
      <c r="G4242" s="23" t="str">
        <f t="shared" si="334"/>
        <v>marzo</v>
      </c>
      <c r="H4242" s="2">
        <v>0.33680555555555558</v>
      </c>
      <c r="I4242" t="s">
        <v>1</v>
      </c>
      <c r="J4242" t="str">
        <f>VLOOKUP(ventas_starbucks_2025[[#This Row],[sucursal]],cambio_sucursal[#All],2,0)</f>
        <v>Sucursal Nueva Córdoba</v>
      </c>
      <c r="K4242" t="s">
        <v>87</v>
      </c>
      <c r="L4242" t="s">
        <v>65</v>
      </c>
      <c r="M4242" t="s">
        <v>4</v>
      </c>
      <c r="N4242" t="str">
        <f>IFERROR(VLOOKUP(ventas_starbucks_2025[[#This Row],[tamaño_sucio]],cambio_tamaño[#All],2,0),"Tamaño único")</f>
        <v>Tamaño único</v>
      </c>
      <c r="O4242">
        <v>3</v>
      </c>
      <c r="P4242">
        <v>1909.45</v>
      </c>
      <c r="Q4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2">
        <v>5728.35</v>
      </c>
      <c r="S4242" t="s">
        <v>5</v>
      </c>
      <c r="T4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42" t="str">
        <f>VLOOKUP(ventas_starbucks_2025[[#This Row],[canal_compra]],cambio_canal_compra[#All],2,0)</f>
        <v>En tienda</v>
      </c>
      <c r="V4242" t="s">
        <v>16</v>
      </c>
      <c r="W4242" t="str">
        <f>VLOOKUP(ventas_starbucks_2025[[#This Row],[método_pago]],cambio_metodo_pago[#All],2,0)</f>
        <v>Tarjeta</v>
      </c>
      <c r="X4242" t="s">
        <v>22</v>
      </c>
      <c r="Y4242">
        <v>0</v>
      </c>
      <c r="Z4242" t="str">
        <f>VLOOKUP(ventas_starbucks_2025[[#This Row],[promoción_aplicada5]],promocion_cambiar[#All],2,0)</f>
        <v>Hora Feliz</v>
      </c>
      <c r="AA4242" t="s">
        <v>36</v>
      </c>
      <c r="AB4242" t="s">
        <v>18</v>
      </c>
      <c r="AC4242" t="s">
        <v>41</v>
      </c>
      <c r="AD4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42">
        <v>10.9</v>
      </c>
      <c r="AF4242">
        <v>4</v>
      </c>
      <c r="AG4242">
        <v>43</v>
      </c>
      <c r="AH4242">
        <v>40</v>
      </c>
    </row>
    <row r="4243" spans="1:34" x14ac:dyDescent="0.25">
      <c r="A4243" s="3" t="s">
        <v>4318</v>
      </c>
      <c r="B4243" s="1">
        <v>45746</v>
      </c>
      <c r="C4243" s="23">
        <f t="shared" si="330"/>
        <v>30</v>
      </c>
      <c r="D4243" s="23">
        <f t="shared" si="331"/>
        <v>7</v>
      </c>
      <c r="E4243" s="23" t="str">
        <f t="shared" si="332"/>
        <v>domingo</v>
      </c>
      <c r="F4243" s="23">
        <f t="shared" si="333"/>
        <v>3</v>
      </c>
      <c r="G4243" s="23" t="str">
        <f t="shared" si="334"/>
        <v>marzo</v>
      </c>
      <c r="H4243" s="2">
        <v>0.5083333333333333</v>
      </c>
      <c r="I4243" t="s">
        <v>12</v>
      </c>
      <c r="J4243" t="str">
        <f>VLOOKUP(ventas_starbucks_2025[[#This Row],[sucursal]],cambio_sucursal[#All],2,0)</f>
        <v>Sucursal Córdoba Shopping</v>
      </c>
      <c r="K4243" t="s">
        <v>89</v>
      </c>
      <c r="L4243" t="s">
        <v>90</v>
      </c>
      <c r="M4243" t="s">
        <v>4</v>
      </c>
      <c r="N4243" t="str">
        <f>IFERROR(VLOOKUP(ventas_starbucks_2025[[#This Row],[tamaño_sucio]],cambio_tamaño[#All],2,0),"Tamaño único")</f>
        <v>Tamaño único</v>
      </c>
      <c r="O4243">
        <v>3</v>
      </c>
      <c r="P4243">
        <v>1300.83</v>
      </c>
      <c r="Q4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3">
        <v>3902.49</v>
      </c>
      <c r="S4243" t="s">
        <v>31</v>
      </c>
      <c r="T4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43" t="str">
        <f>VLOOKUP(ventas_starbucks_2025[[#This Row],[canal_compra]],cambio_canal_compra[#All],2,0)</f>
        <v>Entrega domicilio</v>
      </c>
      <c r="V4243" t="s">
        <v>16</v>
      </c>
      <c r="W4243" t="str">
        <f>VLOOKUP(ventas_starbucks_2025[[#This Row],[método_pago]],cambio_metodo_pago[#All],2,0)</f>
        <v>Tarjeta</v>
      </c>
      <c r="X4243" t="s">
        <v>7</v>
      </c>
      <c r="Y4243">
        <v>0</v>
      </c>
      <c r="Z4243" t="str">
        <f>VLOOKUP(ventas_starbucks_2025[[#This Row],[promoción_aplicada5]],promocion_cambiar[#All],2,0)</f>
        <v>Hora Feliz</v>
      </c>
      <c r="AA4243" t="s">
        <v>36</v>
      </c>
      <c r="AB4243" t="s">
        <v>9</v>
      </c>
      <c r="AC4243" t="s">
        <v>10</v>
      </c>
      <c r="AD4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43">
        <v>10.8</v>
      </c>
      <c r="AF4243">
        <v>2</v>
      </c>
      <c r="AG4243">
        <v>46</v>
      </c>
      <c r="AH4243">
        <v>43</v>
      </c>
    </row>
    <row r="4244" spans="1:34" x14ac:dyDescent="0.25">
      <c r="A4244" s="3" t="s">
        <v>4319</v>
      </c>
      <c r="B4244" s="1">
        <v>45742</v>
      </c>
      <c r="C4244" s="23">
        <f t="shared" si="330"/>
        <v>26</v>
      </c>
      <c r="D4244" s="23">
        <f t="shared" si="331"/>
        <v>3</v>
      </c>
      <c r="E4244" s="23" t="str">
        <f t="shared" si="332"/>
        <v>miércoles</v>
      </c>
      <c r="F4244" s="23">
        <f t="shared" si="333"/>
        <v>3</v>
      </c>
      <c r="G4244" s="23" t="str">
        <f t="shared" si="334"/>
        <v>marzo</v>
      </c>
      <c r="H4244" s="2">
        <v>0.82291666666666663</v>
      </c>
      <c r="I4244" t="s">
        <v>26</v>
      </c>
      <c r="J4244" t="str">
        <f>VLOOKUP(ventas_starbucks_2025[[#This Row],[sucursal]],cambio_sucursal[#All],2,0)</f>
        <v>Sucursal San Lorenzo 47</v>
      </c>
      <c r="K4244" t="s">
        <v>89</v>
      </c>
      <c r="L4244" t="s">
        <v>90</v>
      </c>
      <c r="M4244" t="s">
        <v>4</v>
      </c>
      <c r="N4244" t="str">
        <f>IFERROR(VLOOKUP(ventas_starbucks_2025[[#This Row],[tamaño_sucio]],cambio_tamaño[#All],2,0),"Tamaño único")</f>
        <v>Tamaño único</v>
      </c>
      <c r="O4244">
        <v>5</v>
      </c>
      <c r="P4244">
        <v>1654.71</v>
      </c>
      <c r="Q4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4">
        <v>8273.5499999999993</v>
      </c>
      <c r="S4244" t="s">
        <v>5</v>
      </c>
      <c r="T4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44" t="str">
        <f>VLOOKUP(ventas_starbucks_2025[[#This Row],[canal_compra]],cambio_canal_compra[#All],2,0)</f>
        <v>En tienda</v>
      </c>
      <c r="V4244" t="s">
        <v>6</v>
      </c>
      <c r="W4244" t="str">
        <f>VLOOKUP(ventas_starbucks_2025[[#This Row],[método_pago]],cambio_metodo_pago[#All],2,0)</f>
        <v>Aplicación móbil</v>
      </c>
      <c r="X4244" t="s">
        <v>22</v>
      </c>
      <c r="Y4244">
        <v>0</v>
      </c>
      <c r="Z4244" t="str">
        <f>VLOOKUP(ventas_starbucks_2025[[#This Row],[promoción_aplicada5]],promocion_cambiar[#All],2,0)</f>
        <v>2x1</v>
      </c>
      <c r="AA4244" t="s">
        <v>51</v>
      </c>
      <c r="AB4244" t="s">
        <v>9</v>
      </c>
      <c r="AC4244" t="s">
        <v>10</v>
      </c>
      <c r="AD4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44">
        <v>11.7</v>
      </c>
      <c r="AF4244">
        <v>3</v>
      </c>
      <c r="AG4244">
        <v>50</v>
      </c>
      <c r="AH4244">
        <v>45</v>
      </c>
    </row>
    <row r="4245" spans="1:34" x14ac:dyDescent="0.25">
      <c r="A4245" s="3" t="s">
        <v>4320</v>
      </c>
      <c r="B4245" s="1">
        <v>45746</v>
      </c>
      <c r="C4245" s="23">
        <f t="shared" si="330"/>
        <v>30</v>
      </c>
      <c r="D4245" s="23">
        <f t="shared" si="331"/>
        <v>7</v>
      </c>
      <c r="E4245" s="23" t="str">
        <f t="shared" si="332"/>
        <v>domingo</v>
      </c>
      <c r="F4245" s="23">
        <f t="shared" si="333"/>
        <v>3</v>
      </c>
      <c r="G4245" s="23" t="str">
        <f t="shared" si="334"/>
        <v>marzo</v>
      </c>
      <c r="H4245" s="2">
        <v>0.47291666666666665</v>
      </c>
      <c r="I4245" t="s">
        <v>26</v>
      </c>
      <c r="J4245" t="str">
        <f>VLOOKUP(ventas_starbucks_2025[[#This Row],[sucursal]],cambio_sucursal[#All],2,0)</f>
        <v>Sucursal San Lorenzo 47</v>
      </c>
      <c r="K4245" t="s">
        <v>115</v>
      </c>
      <c r="L4245" t="s">
        <v>21</v>
      </c>
      <c r="M4245" t="s">
        <v>4</v>
      </c>
      <c r="N4245" t="str">
        <f>IFERROR(VLOOKUP(ventas_starbucks_2025[[#This Row],[tamaño_sucio]],cambio_tamaño[#All],2,0),"Tamaño único")</f>
        <v>Tamaño único</v>
      </c>
      <c r="O4245">
        <v>2</v>
      </c>
      <c r="P4245">
        <v>785.13</v>
      </c>
      <c r="Q4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45">
        <v>1570.26</v>
      </c>
      <c r="S4245" t="s">
        <v>5</v>
      </c>
      <c r="T4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45" t="str">
        <f>VLOOKUP(ventas_starbucks_2025[[#This Row],[canal_compra]],cambio_canal_compra[#All],2,0)</f>
        <v>En tienda</v>
      </c>
      <c r="V4245" t="s">
        <v>40</v>
      </c>
      <c r="W4245" t="str">
        <f>VLOOKUP(ventas_starbucks_2025[[#This Row],[método_pago]],cambio_metodo_pago[#All],2,0)</f>
        <v>Efectivo</v>
      </c>
      <c r="X4245" t="s">
        <v>22</v>
      </c>
      <c r="Y4245">
        <v>0</v>
      </c>
      <c r="Z4245" t="str">
        <f>VLOOKUP(ventas_starbucks_2025[[#This Row],[promoción_aplicada5]],promocion_cambiar[#All],2,0)</f>
        <v>Hora Feliz</v>
      </c>
      <c r="AA4245" t="s">
        <v>36</v>
      </c>
      <c r="AB4245" t="s">
        <v>18</v>
      </c>
      <c r="AC4245" t="s">
        <v>10</v>
      </c>
      <c r="AD4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45">
        <v>8.6999999999999993</v>
      </c>
      <c r="AF4245">
        <v>5</v>
      </c>
      <c r="AG4245">
        <v>14</v>
      </c>
      <c r="AH4245">
        <v>12</v>
      </c>
    </row>
    <row r="4246" spans="1:34" x14ac:dyDescent="0.25">
      <c r="A4246" s="3" t="s">
        <v>4321</v>
      </c>
      <c r="B4246" s="1">
        <v>45730</v>
      </c>
      <c r="C4246" s="23">
        <f t="shared" si="330"/>
        <v>14</v>
      </c>
      <c r="D4246" s="23">
        <f t="shared" si="331"/>
        <v>5</v>
      </c>
      <c r="E4246" s="23" t="str">
        <f t="shared" si="332"/>
        <v>viernes</v>
      </c>
      <c r="F4246" s="23">
        <f t="shared" si="333"/>
        <v>3</v>
      </c>
      <c r="G4246" s="23" t="str">
        <f t="shared" si="334"/>
        <v>marzo</v>
      </c>
      <c r="H4246" s="2">
        <v>0.82708333333333328</v>
      </c>
      <c r="I4246" t="s">
        <v>12</v>
      </c>
      <c r="J4246" t="str">
        <f>VLOOKUP(ventas_starbucks_2025[[#This Row],[sucursal]],cambio_sucursal[#All],2,0)</f>
        <v>Sucursal Córdoba Shopping</v>
      </c>
      <c r="K4246" t="s">
        <v>38</v>
      </c>
      <c r="L4246" t="s">
        <v>39</v>
      </c>
      <c r="M4246" t="s">
        <v>4</v>
      </c>
      <c r="N4246" t="str">
        <f>IFERROR(VLOOKUP(ventas_starbucks_2025[[#This Row],[tamaño_sucio]],cambio_tamaño[#All],2,0),"Tamaño único")</f>
        <v>Tamaño único</v>
      </c>
      <c r="O4246">
        <v>3</v>
      </c>
      <c r="P4246">
        <v>1410.72</v>
      </c>
      <c r="Q4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6">
        <v>4232.16</v>
      </c>
      <c r="S4246" t="s">
        <v>5</v>
      </c>
      <c r="T4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46" t="str">
        <f>VLOOKUP(ventas_starbucks_2025[[#This Row],[canal_compra]],cambio_canal_compra[#All],2,0)</f>
        <v>En tienda</v>
      </c>
      <c r="V4246" t="s">
        <v>16</v>
      </c>
      <c r="W4246" t="str">
        <f>VLOOKUP(ventas_starbucks_2025[[#This Row],[método_pago]],cambio_metodo_pago[#All],2,0)</f>
        <v>Tarjeta</v>
      </c>
      <c r="X4246" t="s">
        <v>7</v>
      </c>
      <c r="Y4246">
        <v>10</v>
      </c>
      <c r="Z4246" t="str">
        <f>VLOOKUP(ventas_starbucks_2025[[#This Row],[promoción_aplicada5]],promocion_cambiar[#All],2,0)</f>
        <v>2x1</v>
      </c>
      <c r="AA4246" t="s">
        <v>51</v>
      </c>
      <c r="AB4246" t="s">
        <v>9</v>
      </c>
      <c r="AC4246" t="s">
        <v>10</v>
      </c>
      <c r="AD4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46">
        <v>3.2</v>
      </c>
      <c r="AF4246">
        <v>2</v>
      </c>
      <c r="AG4246">
        <v>32</v>
      </c>
      <c r="AH4246">
        <v>29</v>
      </c>
    </row>
    <row r="4247" spans="1:34" x14ac:dyDescent="0.25">
      <c r="A4247" s="3" t="s">
        <v>4322</v>
      </c>
      <c r="B4247" s="1">
        <v>45751</v>
      </c>
      <c r="C4247" s="23">
        <f t="shared" si="330"/>
        <v>4</v>
      </c>
      <c r="D4247" s="23">
        <f t="shared" si="331"/>
        <v>5</v>
      </c>
      <c r="E4247" s="23" t="str">
        <f t="shared" si="332"/>
        <v>viernes</v>
      </c>
      <c r="F4247" s="23">
        <f t="shared" si="333"/>
        <v>4</v>
      </c>
      <c r="G4247" s="23" t="str">
        <f t="shared" si="334"/>
        <v>abril</v>
      </c>
      <c r="H4247" s="2">
        <v>0.85069444444444442</v>
      </c>
      <c r="I4247" t="s">
        <v>26</v>
      </c>
      <c r="J4247" t="str">
        <f>VLOOKUP(ventas_starbucks_2025[[#This Row],[sucursal]],cambio_sucursal[#All],2,0)</f>
        <v>Sucursal San Lorenzo 47</v>
      </c>
      <c r="K4247" t="s">
        <v>89</v>
      </c>
      <c r="L4247" t="s">
        <v>90</v>
      </c>
      <c r="M4247" t="s">
        <v>4</v>
      </c>
      <c r="N4247" t="str">
        <f>IFERROR(VLOOKUP(ventas_starbucks_2025[[#This Row],[tamaño_sucio]],cambio_tamaño[#All],2,0),"Tamaño único")</f>
        <v>Tamaño único</v>
      </c>
      <c r="O4247">
        <v>4</v>
      </c>
      <c r="P4247">
        <v>1283.03</v>
      </c>
      <c r="Q4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7">
        <v>5132.12</v>
      </c>
      <c r="S4247" t="s">
        <v>15</v>
      </c>
      <c r="T4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47" t="str">
        <f>VLOOKUP(ventas_starbucks_2025[[#This Row],[canal_compra]],cambio_canal_compra[#All],2,0)</f>
        <v>Para llevar</v>
      </c>
      <c r="V4247" t="s">
        <v>6</v>
      </c>
      <c r="W4247" t="str">
        <f>VLOOKUP(ventas_starbucks_2025[[#This Row],[método_pago]],cambio_metodo_pago[#All],2,0)</f>
        <v>Aplicación móbil</v>
      </c>
      <c r="X4247" t="s">
        <v>22</v>
      </c>
      <c r="Y4247">
        <v>0</v>
      </c>
      <c r="Z4247" t="str">
        <f>VLOOKUP(ventas_starbucks_2025[[#This Row],[promoción_aplicada5]],promocion_cambiar[#All],2,0)</f>
        <v>Hora Feliz</v>
      </c>
      <c r="AA4247" t="s">
        <v>36</v>
      </c>
      <c r="AB4247" t="s">
        <v>29</v>
      </c>
      <c r="AC4247" t="s">
        <v>10</v>
      </c>
      <c r="AD4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47">
        <v>14.9</v>
      </c>
      <c r="AF4247">
        <v>2</v>
      </c>
      <c r="AG4247">
        <v>40</v>
      </c>
      <c r="AH4247">
        <v>36</v>
      </c>
    </row>
    <row r="4248" spans="1:34" x14ac:dyDescent="0.25">
      <c r="A4248" s="3" t="s">
        <v>4323</v>
      </c>
      <c r="B4248" s="1">
        <v>45737</v>
      </c>
      <c r="C4248" s="23">
        <f t="shared" si="330"/>
        <v>21</v>
      </c>
      <c r="D4248" s="23">
        <f t="shared" si="331"/>
        <v>5</v>
      </c>
      <c r="E4248" s="23" t="str">
        <f t="shared" si="332"/>
        <v>viernes</v>
      </c>
      <c r="F4248" s="23">
        <f t="shared" si="333"/>
        <v>3</v>
      </c>
      <c r="G4248" s="23" t="str">
        <f t="shared" si="334"/>
        <v>marzo</v>
      </c>
      <c r="H4248" s="2">
        <v>0.32222222222222224</v>
      </c>
      <c r="I4248" t="s">
        <v>1</v>
      </c>
      <c r="J4248" t="str">
        <f>VLOOKUP(ventas_starbucks_2025[[#This Row],[sucursal]],cambio_sucursal[#All],2,0)</f>
        <v>Sucursal Nueva Córdoba</v>
      </c>
      <c r="K4248" t="s">
        <v>82</v>
      </c>
      <c r="L4248" t="s">
        <v>28</v>
      </c>
      <c r="M4248" t="s">
        <v>4</v>
      </c>
      <c r="N4248" t="str">
        <f>IFERROR(VLOOKUP(ventas_starbucks_2025[[#This Row],[tamaño_sucio]],cambio_tamaño[#All],2,0),"Tamaño único")</f>
        <v>Tamaño único</v>
      </c>
      <c r="O4248">
        <v>5</v>
      </c>
      <c r="P4248">
        <v>2413.9699999999998</v>
      </c>
      <c r="Q4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48">
        <v>12069.85</v>
      </c>
      <c r="S4248" t="s">
        <v>5</v>
      </c>
      <c r="T4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48" t="str">
        <f>VLOOKUP(ventas_starbucks_2025[[#This Row],[canal_compra]],cambio_canal_compra[#All],2,0)</f>
        <v>En tienda</v>
      </c>
      <c r="V4248" t="s">
        <v>16</v>
      </c>
      <c r="W4248" t="str">
        <f>VLOOKUP(ventas_starbucks_2025[[#This Row],[método_pago]],cambio_metodo_pago[#All],2,0)</f>
        <v>Tarjeta</v>
      </c>
      <c r="X4248" t="s">
        <v>22</v>
      </c>
      <c r="Y4248">
        <v>0</v>
      </c>
      <c r="Z4248" t="str">
        <f>VLOOKUP(ventas_starbucks_2025[[#This Row],[promoción_aplicada5]],promocion_cambiar[#All],2,0)</f>
        <v>2x1</v>
      </c>
      <c r="AA4248" t="s">
        <v>51</v>
      </c>
      <c r="AB4248" t="s">
        <v>52</v>
      </c>
      <c r="AC4248" t="s">
        <v>10</v>
      </c>
      <c r="AD4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48">
        <v>8.6999999999999993</v>
      </c>
      <c r="AF4248">
        <v>4</v>
      </c>
      <c r="AG4248">
        <v>40</v>
      </c>
      <c r="AH4248">
        <v>35</v>
      </c>
    </row>
    <row r="4249" spans="1:34" x14ac:dyDescent="0.25">
      <c r="A4249" s="3" t="s">
        <v>4324</v>
      </c>
      <c r="B4249" s="1">
        <v>45734</v>
      </c>
      <c r="C4249" s="23">
        <f t="shared" si="330"/>
        <v>18</v>
      </c>
      <c r="D4249" s="23">
        <f t="shared" si="331"/>
        <v>2</v>
      </c>
      <c r="E4249" s="23" t="str">
        <f t="shared" si="332"/>
        <v>martes</v>
      </c>
      <c r="F4249" s="23">
        <f t="shared" si="333"/>
        <v>3</v>
      </c>
      <c r="G4249" s="23" t="str">
        <f t="shared" si="334"/>
        <v>marzo</v>
      </c>
      <c r="H4249" s="2">
        <v>0.46319444444444446</v>
      </c>
      <c r="I4249" t="s">
        <v>57</v>
      </c>
      <c r="J4249" t="str">
        <f>VLOOKUP(ventas_starbucks_2025[[#This Row],[sucursal]],cambio_sucursal[#All],2,0)</f>
        <v>Sucursal Avda Colón</v>
      </c>
      <c r="K4249" t="s">
        <v>27</v>
      </c>
      <c r="L4249" t="s">
        <v>28</v>
      </c>
      <c r="M4249" t="s">
        <v>4</v>
      </c>
      <c r="N4249" t="str">
        <f>IFERROR(VLOOKUP(ventas_starbucks_2025[[#This Row],[tamaño_sucio]],cambio_tamaño[#All],2,0),"Tamaño único")</f>
        <v>Tamaño único</v>
      </c>
      <c r="O4249">
        <v>4</v>
      </c>
      <c r="P4249">
        <v>2441.96</v>
      </c>
      <c r="Q4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49">
        <v>9767.84</v>
      </c>
      <c r="S4249" t="s">
        <v>31</v>
      </c>
      <c r="T4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49" t="str">
        <f>VLOOKUP(ventas_starbucks_2025[[#This Row],[canal_compra]],cambio_canal_compra[#All],2,0)</f>
        <v>Entrega domicilio</v>
      </c>
      <c r="V4249" t="s">
        <v>16</v>
      </c>
      <c r="W4249" t="str">
        <f>VLOOKUP(ventas_starbucks_2025[[#This Row],[método_pago]],cambio_metodo_pago[#All],2,0)</f>
        <v>Tarjeta</v>
      </c>
      <c r="X4249" t="s">
        <v>7</v>
      </c>
      <c r="Y4249">
        <v>15</v>
      </c>
      <c r="Z4249" t="str">
        <f>VLOOKUP(ventas_starbucks_2025[[#This Row],[promoción_aplicada5]],promocion_cambiar[#All],2,0)</f>
        <v>Ninguna</v>
      </c>
      <c r="AA4249" t="s">
        <v>17</v>
      </c>
      <c r="AB4249" t="s">
        <v>32</v>
      </c>
      <c r="AC4249" t="s">
        <v>10</v>
      </c>
      <c r="AD4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49">
        <v>15</v>
      </c>
      <c r="AF4249">
        <v>3</v>
      </c>
      <c r="AG4249">
        <v>41</v>
      </c>
      <c r="AH4249">
        <v>37</v>
      </c>
    </row>
    <row r="4250" spans="1:34" x14ac:dyDescent="0.25">
      <c r="A4250" s="3" t="s">
        <v>4325</v>
      </c>
      <c r="B4250" s="1">
        <v>45660</v>
      </c>
      <c r="C4250" s="23">
        <f t="shared" si="330"/>
        <v>3</v>
      </c>
      <c r="D4250" s="23">
        <f t="shared" si="331"/>
        <v>5</v>
      </c>
      <c r="E4250" s="1" t="str">
        <f t="shared" si="332"/>
        <v>viernes</v>
      </c>
      <c r="F4250" s="23">
        <f t="shared" si="333"/>
        <v>1</v>
      </c>
      <c r="G4250" s="1" t="str">
        <f t="shared" si="334"/>
        <v>enero</v>
      </c>
      <c r="H4250" s="2">
        <v>0.38541666666666669</v>
      </c>
      <c r="I4250" t="s">
        <v>1</v>
      </c>
      <c r="J4250" t="str">
        <f>VLOOKUP(ventas_starbucks_2025[[#This Row],[sucursal]],cambio_sucursal[#All],2,0)</f>
        <v>Sucursal Nueva Córdoba</v>
      </c>
      <c r="K4250" t="s">
        <v>38</v>
      </c>
      <c r="L4250" t="s">
        <v>39</v>
      </c>
      <c r="M4250" t="s">
        <v>4</v>
      </c>
      <c r="N4250" t="str">
        <f>IFERROR(VLOOKUP(ventas_starbucks_2025[[#This Row],[tamaño_sucio]],cambio_tamaño[#All],2,0),"Tamaño único")</f>
        <v>Tamaño único</v>
      </c>
      <c r="O4250">
        <v>5</v>
      </c>
      <c r="P4250">
        <v>1179.3599999999999</v>
      </c>
      <c r="Q4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0">
        <v>5896.8</v>
      </c>
      <c r="S4250" t="s">
        <v>31</v>
      </c>
      <c r="T4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0" t="str">
        <f>VLOOKUP(ventas_starbucks_2025[[#This Row],[canal_compra]],cambio_canal_compra[#All],2,0)</f>
        <v>Entrega domicilio</v>
      </c>
      <c r="V4250" t="s">
        <v>16</v>
      </c>
      <c r="W4250" t="str">
        <f>VLOOKUP(ventas_starbucks_2025[[#This Row],[método_pago]],cambio_metodo_pago[#All],2,0)</f>
        <v>Tarjeta</v>
      </c>
      <c r="X4250" t="s">
        <v>7</v>
      </c>
      <c r="Y4250">
        <v>0</v>
      </c>
      <c r="Z4250" t="str">
        <f>VLOOKUP(ventas_starbucks_2025[[#This Row],[promoción_aplicada5]],promocion_cambiar[#All],2,0)</f>
        <v>Ninguna</v>
      </c>
      <c r="AA4250" t="s">
        <v>17</v>
      </c>
      <c r="AB4250" t="s">
        <v>29</v>
      </c>
      <c r="AC4250" t="s">
        <v>41</v>
      </c>
      <c r="AD4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50">
        <v>8</v>
      </c>
      <c r="AF4250">
        <v>3</v>
      </c>
      <c r="AG4250">
        <v>48</v>
      </c>
      <c r="AH4250">
        <v>43</v>
      </c>
    </row>
    <row r="4251" spans="1:34" x14ac:dyDescent="0.25">
      <c r="A4251" s="3" t="s">
        <v>4326</v>
      </c>
      <c r="B4251" s="1">
        <v>45760</v>
      </c>
      <c r="C4251" s="23">
        <f t="shared" si="330"/>
        <v>13</v>
      </c>
      <c r="D4251" s="23">
        <f t="shared" si="331"/>
        <v>7</v>
      </c>
      <c r="E4251" s="23" t="str">
        <f t="shared" si="332"/>
        <v>domingo</v>
      </c>
      <c r="F4251" s="23">
        <f t="shared" si="333"/>
        <v>4</v>
      </c>
      <c r="G4251" s="23" t="str">
        <f t="shared" si="334"/>
        <v>abril</v>
      </c>
      <c r="H4251" s="2">
        <v>0.6118055555555556</v>
      </c>
      <c r="I4251" t="s">
        <v>12</v>
      </c>
      <c r="J4251" t="str">
        <f>VLOOKUP(ventas_starbucks_2025[[#This Row],[sucursal]],cambio_sucursal[#All],2,0)</f>
        <v>Sucursal Córdoba Shopping</v>
      </c>
      <c r="K4251" t="s">
        <v>48</v>
      </c>
      <c r="L4251" t="s">
        <v>49</v>
      </c>
      <c r="M4251" t="s">
        <v>62</v>
      </c>
      <c r="N4251" t="str">
        <f>IFERROR(VLOOKUP(ventas_starbucks_2025[[#This Row],[tamaño_sucio]],cambio_tamaño[#All],2,0),"Tamaño único")</f>
        <v>Extra-Grande</v>
      </c>
      <c r="O4251">
        <v>4</v>
      </c>
      <c r="P4251">
        <v>1734.73</v>
      </c>
      <c r="Q4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1">
        <v>6938.92</v>
      </c>
      <c r="S4251" t="s">
        <v>31</v>
      </c>
      <c r="T4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1" t="str">
        <f>VLOOKUP(ventas_starbucks_2025[[#This Row],[canal_compra]],cambio_canal_compra[#All],2,0)</f>
        <v>Entrega domicilio</v>
      </c>
      <c r="V4251" t="s">
        <v>40</v>
      </c>
      <c r="W4251" t="str">
        <f>VLOOKUP(ventas_starbucks_2025[[#This Row],[método_pago]],cambio_metodo_pago[#All],2,0)</f>
        <v>Efectivo</v>
      </c>
      <c r="X4251" t="s">
        <v>7</v>
      </c>
      <c r="Y4251">
        <v>10</v>
      </c>
      <c r="Z4251" t="str">
        <f>VLOOKUP(ventas_starbucks_2025[[#This Row],[promoción_aplicada5]],promocion_cambiar[#All],2,0)</f>
        <v>Ninguna</v>
      </c>
      <c r="AA4251" t="s">
        <v>17</v>
      </c>
      <c r="AB4251" t="s">
        <v>32</v>
      </c>
      <c r="AC4251" t="s">
        <v>10</v>
      </c>
      <c r="AD4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51">
        <v>8</v>
      </c>
      <c r="AF4251">
        <v>1</v>
      </c>
      <c r="AG4251">
        <v>27</v>
      </c>
      <c r="AH4251">
        <v>23</v>
      </c>
    </row>
    <row r="4252" spans="1:34" x14ac:dyDescent="0.25">
      <c r="A4252" s="3" t="s">
        <v>4327</v>
      </c>
      <c r="B4252" s="1">
        <v>45683</v>
      </c>
      <c r="C4252" s="23">
        <f t="shared" si="330"/>
        <v>26</v>
      </c>
      <c r="D4252" s="23">
        <f t="shared" si="331"/>
        <v>7</v>
      </c>
      <c r="E4252" s="23" t="str">
        <f t="shared" si="332"/>
        <v>domingo</v>
      </c>
      <c r="F4252" s="23">
        <f t="shared" si="333"/>
        <v>1</v>
      </c>
      <c r="G4252" s="23" t="str">
        <f t="shared" si="334"/>
        <v>enero</v>
      </c>
      <c r="H4252" s="2">
        <v>0.37083333333333335</v>
      </c>
      <c r="I4252" t="s">
        <v>26</v>
      </c>
      <c r="J4252" t="str">
        <f>VLOOKUP(ventas_starbucks_2025[[#This Row],[sucursal]],cambio_sucursal[#All],2,0)</f>
        <v>Sucursal San Lorenzo 47</v>
      </c>
      <c r="K4252" t="s">
        <v>115</v>
      </c>
      <c r="L4252" t="s">
        <v>21</v>
      </c>
      <c r="M4252" t="s">
        <v>4</v>
      </c>
      <c r="N4252" t="str">
        <f>IFERROR(VLOOKUP(ventas_starbucks_2025[[#This Row],[tamaño_sucio]],cambio_tamaño[#All],2,0),"Tamaño único")</f>
        <v>Tamaño único</v>
      </c>
      <c r="O4252">
        <v>5</v>
      </c>
      <c r="P4252">
        <v>788.26</v>
      </c>
      <c r="Q4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52">
        <v>3941.3</v>
      </c>
      <c r="S4252" t="s">
        <v>5</v>
      </c>
      <c r="T4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52" t="str">
        <f>VLOOKUP(ventas_starbucks_2025[[#This Row],[canal_compra]],cambio_canal_compra[#All],2,0)</f>
        <v>En tienda</v>
      </c>
      <c r="V4252" t="s">
        <v>40</v>
      </c>
      <c r="W4252" t="str">
        <f>VLOOKUP(ventas_starbucks_2025[[#This Row],[método_pago]],cambio_metodo_pago[#All],2,0)</f>
        <v>Efectivo</v>
      </c>
      <c r="X4252" t="s">
        <v>22</v>
      </c>
      <c r="Y4252">
        <v>0</v>
      </c>
      <c r="Z4252" t="str">
        <f>VLOOKUP(ventas_starbucks_2025[[#This Row],[promoción_aplicada5]],promocion_cambiar[#All],2,0)</f>
        <v>Hora Feliz</v>
      </c>
      <c r="AA4252" t="s">
        <v>36</v>
      </c>
      <c r="AB4252" t="s">
        <v>23</v>
      </c>
      <c r="AC4252" t="s">
        <v>10</v>
      </c>
      <c r="AD4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52">
        <v>7.5</v>
      </c>
      <c r="AF4252">
        <v>5</v>
      </c>
      <c r="AG4252">
        <v>44</v>
      </c>
      <c r="AH4252">
        <v>39</v>
      </c>
    </row>
    <row r="4253" spans="1:34" x14ac:dyDescent="0.25">
      <c r="A4253" s="3" t="s">
        <v>4328</v>
      </c>
      <c r="B4253" s="1">
        <v>45729</v>
      </c>
      <c r="C4253" s="23">
        <f t="shared" si="330"/>
        <v>13</v>
      </c>
      <c r="D4253" s="23">
        <f t="shared" si="331"/>
        <v>4</v>
      </c>
      <c r="E4253" s="1" t="str">
        <f t="shared" si="332"/>
        <v>jueves</v>
      </c>
      <c r="F4253" s="23">
        <f t="shared" si="333"/>
        <v>3</v>
      </c>
      <c r="G4253" s="1" t="str">
        <f t="shared" si="334"/>
        <v>marzo</v>
      </c>
      <c r="H4253" s="2">
        <v>0.6743055555555556</v>
      </c>
      <c r="I4253" t="s">
        <v>57</v>
      </c>
      <c r="J4253" t="str">
        <f>VLOOKUP(ventas_starbucks_2025[[#This Row],[sucursal]],cambio_sucursal[#All],2,0)</f>
        <v>Sucursal Avda Colón</v>
      </c>
      <c r="K4253" t="s">
        <v>284</v>
      </c>
      <c r="L4253" t="s">
        <v>35</v>
      </c>
      <c r="M4253" t="s">
        <v>4</v>
      </c>
      <c r="N4253" t="str">
        <f>IFERROR(VLOOKUP(ventas_starbucks_2025[[#This Row],[tamaño_sucio]],cambio_tamaño[#All],2,0),"Tamaño único")</f>
        <v>Tamaño único</v>
      </c>
      <c r="O4253">
        <v>3</v>
      </c>
      <c r="P4253">
        <v>1440.96</v>
      </c>
      <c r="Q4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3">
        <v>4322.88</v>
      </c>
      <c r="S4253" t="s">
        <v>15</v>
      </c>
      <c r="T4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53" t="str">
        <f>VLOOKUP(ventas_starbucks_2025[[#This Row],[canal_compra]],cambio_canal_compra[#All],2,0)</f>
        <v>Para llevar</v>
      </c>
      <c r="V4253" t="s">
        <v>40</v>
      </c>
      <c r="W4253" t="str">
        <f>VLOOKUP(ventas_starbucks_2025[[#This Row],[método_pago]],cambio_metodo_pago[#All],2,0)</f>
        <v>Efectivo</v>
      </c>
      <c r="X4253" t="s">
        <v>22</v>
      </c>
      <c r="Y4253">
        <v>0</v>
      </c>
      <c r="Z4253" t="str">
        <f>VLOOKUP(ventas_starbucks_2025[[#This Row],[promoción_aplicada5]],promocion_cambiar[#All],2,0)</f>
        <v>Hora Feliz</v>
      </c>
      <c r="AA4253" t="s">
        <v>36</v>
      </c>
      <c r="AB4253" t="s">
        <v>9</v>
      </c>
      <c r="AC4253" t="s">
        <v>24</v>
      </c>
      <c r="AD4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53">
        <v>3.9</v>
      </c>
      <c r="AF4253">
        <v>4</v>
      </c>
      <c r="AG4253">
        <v>16</v>
      </c>
      <c r="AH4253">
        <v>13</v>
      </c>
    </row>
    <row r="4254" spans="1:34" x14ac:dyDescent="0.25">
      <c r="A4254" s="3" t="s">
        <v>4329</v>
      </c>
      <c r="B4254" s="1">
        <v>45664</v>
      </c>
      <c r="C4254" s="23">
        <f t="shared" si="330"/>
        <v>7</v>
      </c>
      <c r="D4254" s="23">
        <f t="shared" si="331"/>
        <v>2</v>
      </c>
      <c r="E4254" s="23" t="str">
        <f t="shared" si="332"/>
        <v>martes</v>
      </c>
      <c r="F4254" s="23">
        <f t="shared" si="333"/>
        <v>1</v>
      </c>
      <c r="G4254" s="23" t="str">
        <f t="shared" si="334"/>
        <v>enero</v>
      </c>
      <c r="H4254" s="2">
        <v>0.72083333333333333</v>
      </c>
      <c r="I4254" t="s">
        <v>12</v>
      </c>
      <c r="J4254" t="str">
        <f>VLOOKUP(ventas_starbucks_2025[[#This Row],[sucursal]],cambio_sucursal[#All],2,0)</f>
        <v>Sucursal Córdoba Shopping</v>
      </c>
      <c r="K4254" t="s">
        <v>13</v>
      </c>
      <c r="L4254" t="s">
        <v>14</v>
      </c>
      <c r="M4254" t="s">
        <v>4</v>
      </c>
      <c r="N4254" t="str">
        <f>IFERROR(VLOOKUP(ventas_starbucks_2025[[#This Row],[tamaño_sucio]],cambio_tamaño[#All],2,0),"Tamaño único")</f>
        <v>Tamaño único</v>
      </c>
      <c r="O4254">
        <v>5</v>
      </c>
      <c r="P4254">
        <v>1711.99</v>
      </c>
      <c r="Q4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4">
        <v>8559.9500000000007</v>
      </c>
      <c r="S4254" t="s">
        <v>15</v>
      </c>
      <c r="T4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4" t="str">
        <f>VLOOKUP(ventas_starbucks_2025[[#This Row],[canal_compra]],cambio_canal_compra[#All],2,0)</f>
        <v>Para llevar</v>
      </c>
      <c r="V4254" t="s">
        <v>16</v>
      </c>
      <c r="W4254" t="str">
        <f>VLOOKUP(ventas_starbucks_2025[[#This Row],[método_pago]],cambio_metodo_pago[#All],2,0)</f>
        <v>Tarjeta</v>
      </c>
      <c r="X4254" t="s">
        <v>7</v>
      </c>
      <c r="Y4254">
        <v>0</v>
      </c>
      <c r="Z4254" t="str">
        <f>VLOOKUP(ventas_starbucks_2025[[#This Row],[promoción_aplicada5]],promocion_cambiar[#All],2,0)</f>
        <v>Ninguna</v>
      </c>
      <c r="AA4254" t="s">
        <v>17</v>
      </c>
      <c r="AB4254" t="s">
        <v>32</v>
      </c>
      <c r="AC4254" t="s">
        <v>10</v>
      </c>
      <c r="AD4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54">
        <v>5.6</v>
      </c>
      <c r="AF4254">
        <v>1</v>
      </c>
      <c r="AG4254">
        <v>45</v>
      </c>
      <c r="AH4254">
        <v>40</v>
      </c>
    </row>
    <row r="4255" spans="1:34" x14ac:dyDescent="0.25">
      <c r="A4255" s="3" t="s">
        <v>4330</v>
      </c>
      <c r="B4255" s="1">
        <v>45732</v>
      </c>
      <c r="C4255" s="23">
        <f t="shared" si="330"/>
        <v>16</v>
      </c>
      <c r="D4255" s="23">
        <f t="shared" si="331"/>
        <v>7</v>
      </c>
      <c r="E4255" s="23" t="str">
        <f t="shared" si="332"/>
        <v>domingo</v>
      </c>
      <c r="F4255" s="23">
        <f t="shared" si="333"/>
        <v>3</v>
      </c>
      <c r="G4255" s="23" t="str">
        <f t="shared" si="334"/>
        <v>marzo</v>
      </c>
      <c r="H4255" s="2">
        <v>0.71388888888888891</v>
      </c>
      <c r="I4255" t="s">
        <v>1</v>
      </c>
      <c r="J4255" t="str">
        <f>VLOOKUP(ventas_starbucks_2025[[#This Row],[sucursal]],cambio_sucursal[#All],2,0)</f>
        <v>Sucursal Nueva Córdoba</v>
      </c>
      <c r="K4255" t="s">
        <v>89</v>
      </c>
      <c r="L4255" t="s">
        <v>90</v>
      </c>
      <c r="M4255" t="s">
        <v>4</v>
      </c>
      <c r="N4255" t="str">
        <f>IFERROR(VLOOKUP(ventas_starbucks_2025[[#This Row],[tamaño_sucio]],cambio_tamaño[#All],2,0),"Tamaño único")</f>
        <v>Tamaño único</v>
      </c>
      <c r="O4255">
        <v>4</v>
      </c>
      <c r="P4255">
        <v>1502.47</v>
      </c>
      <c r="Q4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5">
        <v>6009.88</v>
      </c>
      <c r="S4255" t="s">
        <v>31</v>
      </c>
      <c r="T4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5" t="str">
        <f>VLOOKUP(ventas_starbucks_2025[[#This Row],[canal_compra]],cambio_canal_compra[#All],2,0)</f>
        <v>Entrega domicilio</v>
      </c>
      <c r="V4255" t="s">
        <v>16</v>
      </c>
      <c r="W4255" t="str">
        <f>VLOOKUP(ventas_starbucks_2025[[#This Row],[método_pago]],cambio_metodo_pago[#All],2,0)</f>
        <v>Tarjeta</v>
      </c>
      <c r="X4255" t="s">
        <v>7</v>
      </c>
      <c r="Y4255">
        <v>10</v>
      </c>
      <c r="Z4255" t="str">
        <f>VLOOKUP(ventas_starbucks_2025[[#This Row],[promoción_aplicada5]],promocion_cambiar[#All],2,0)</f>
        <v>Combo</v>
      </c>
      <c r="AA4255" t="s">
        <v>8</v>
      </c>
      <c r="AB4255" t="s">
        <v>9</v>
      </c>
      <c r="AC4255" t="s">
        <v>10</v>
      </c>
      <c r="AD4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55">
        <v>4.2</v>
      </c>
      <c r="AF4255">
        <v>5</v>
      </c>
      <c r="AG4255">
        <v>38</v>
      </c>
      <c r="AH4255">
        <v>34</v>
      </c>
    </row>
    <row r="4256" spans="1:34" x14ac:dyDescent="0.25">
      <c r="A4256" s="3" t="s">
        <v>4331</v>
      </c>
      <c r="B4256" s="1">
        <v>45758</v>
      </c>
      <c r="C4256" s="23">
        <f t="shared" si="330"/>
        <v>11</v>
      </c>
      <c r="D4256" s="23">
        <f t="shared" si="331"/>
        <v>5</v>
      </c>
      <c r="E4256" s="23" t="str">
        <f t="shared" si="332"/>
        <v>viernes</v>
      </c>
      <c r="F4256" s="23">
        <f t="shared" si="333"/>
        <v>4</v>
      </c>
      <c r="G4256" s="23" t="str">
        <f t="shared" si="334"/>
        <v>abril</v>
      </c>
      <c r="H4256" s="2">
        <v>0.62569444444444444</v>
      </c>
      <c r="I4256" t="s">
        <v>12</v>
      </c>
      <c r="J4256" t="str">
        <f>VLOOKUP(ventas_starbucks_2025[[#This Row],[sucursal]],cambio_sucursal[#All],2,0)</f>
        <v>Sucursal Córdoba Shopping</v>
      </c>
      <c r="K4256" t="s">
        <v>115</v>
      </c>
      <c r="L4256" t="s">
        <v>21</v>
      </c>
      <c r="M4256" t="s">
        <v>4</v>
      </c>
      <c r="N4256" t="str">
        <f>IFERROR(VLOOKUP(ventas_starbucks_2025[[#This Row],[tamaño_sucio]],cambio_tamaño[#All],2,0),"Tamaño único")</f>
        <v>Tamaño único</v>
      </c>
      <c r="O4256">
        <v>3</v>
      </c>
      <c r="P4256">
        <v>1108.03</v>
      </c>
      <c r="Q4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6">
        <v>3324.09</v>
      </c>
      <c r="S4256" t="s">
        <v>5</v>
      </c>
      <c r="T4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56" t="str">
        <f>VLOOKUP(ventas_starbucks_2025[[#This Row],[canal_compra]],cambio_canal_compra[#All],2,0)</f>
        <v>En tienda</v>
      </c>
      <c r="V4256" t="s">
        <v>16</v>
      </c>
      <c r="W4256" t="str">
        <f>VLOOKUP(ventas_starbucks_2025[[#This Row],[método_pago]],cambio_metodo_pago[#All],2,0)</f>
        <v>Tarjeta</v>
      </c>
      <c r="X4256" t="s">
        <v>7</v>
      </c>
      <c r="Y4256">
        <v>0</v>
      </c>
      <c r="Z4256" t="str">
        <f>VLOOKUP(ventas_starbucks_2025[[#This Row],[promoción_aplicada5]],promocion_cambiar[#All],2,0)</f>
        <v>Combo</v>
      </c>
      <c r="AA4256" t="s">
        <v>8</v>
      </c>
      <c r="AB4256" t="s">
        <v>23</v>
      </c>
      <c r="AC4256" t="s">
        <v>41</v>
      </c>
      <c r="AD4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56">
        <v>12.2</v>
      </c>
      <c r="AF4256">
        <v>4</v>
      </c>
      <c r="AG4256">
        <v>18</v>
      </c>
      <c r="AH4256">
        <v>15</v>
      </c>
    </row>
    <row r="4257" spans="1:34" x14ac:dyDescent="0.25">
      <c r="A4257" s="3" t="s">
        <v>4332</v>
      </c>
      <c r="B4257" s="1">
        <v>45712</v>
      </c>
      <c r="C4257" s="23">
        <f t="shared" si="330"/>
        <v>24</v>
      </c>
      <c r="D4257" s="23">
        <f t="shared" si="331"/>
        <v>1</v>
      </c>
      <c r="E4257" s="1" t="str">
        <f t="shared" si="332"/>
        <v>lunes</v>
      </c>
      <c r="F4257" s="23">
        <f t="shared" si="333"/>
        <v>2</v>
      </c>
      <c r="G4257" s="1" t="str">
        <f t="shared" si="334"/>
        <v>febrero</v>
      </c>
      <c r="H4257" s="2">
        <v>0.51944444444444449</v>
      </c>
      <c r="I4257" t="s">
        <v>1</v>
      </c>
      <c r="J4257" t="str">
        <f>VLOOKUP(ventas_starbucks_2025[[#This Row],[sucursal]],cambio_sucursal[#All],2,0)</f>
        <v>Sucursal Nueva Córdoba</v>
      </c>
      <c r="K4257" t="s">
        <v>115</v>
      </c>
      <c r="L4257" t="s">
        <v>21</v>
      </c>
      <c r="M4257" t="s">
        <v>4</v>
      </c>
      <c r="N4257" t="str">
        <f>IFERROR(VLOOKUP(ventas_starbucks_2025[[#This Row],[tamaño_sucio]],cambio_tamaño[#All],2,0),"Tamaño único")</f>
        <v>Tamaño único</v>
      </c>
      <c r="O4257">
        <v>3</v>
      </c>
      <c r="P4257">
        <v>1267.3699999999999</v>
      </c>
      <c r="Q4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7">
        <v>3802.11</v>
      </c>
      <c r="S4257" t="s">
        <v>15</v>
      </c>
      <c r="T4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57" t="str">
        <f>VLOOKUP(ventas_starbucks_2025[[#This Row],[canal_compra]],cambio_canal_compra[#All],2,0)</f>
        <v>Para llevar</v>
      </c>
      <c r="V4257" t="s">
        <v>16</v>
      </c>
      <c r="W4257" t="str">
        <f>VLOOKUP(ventas_starbucks_2025[[#This Row],[método_pago]],cambio_metodo_pago[#All],2,0)</f>
        <v>Tarjeta</v>
      </c>
      <c r="X4257" t="s">
        <v>7</v>
      </c>
      <c r="Y4257">
        <v>10</v>
      </c>
      <c r="Z4257" t="str">
        <f>VLOOKUP(ventas_starbucks_2025[[#This Row],[promoción_aplicada5]],promocion_cambiar[#All],2,0)</f>
        <v>2x1</v>
      </c>
      <c r="AA4257" t="s">
        <v>51</v>
      </c>
      <c r="AB4257" t="s">
        <v>32</v>
      </c>
      <c r="AC4257" t="s">
        <v>41</v>
      </c>
      <c r="AD4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57">
        <v>12.3</v>
      </c>
      <c r="AF4257">
        <v>3</v>
      </c>
      <c r="AG4257">
        <v>19</v>
      </c>
      <c r="AH4257">
        <v>16</v>
      </c>
    </row>
    <row r="4258" spans="1:34" x14ac:dyDescent="0.25">
      <c r="A4258" s="3" t="s">
        <v>4333</v>
      </c>
      <c r="B4258" s="1">
        <v>45762</v>
      </c>
      <c r="C4258" s="23">
        <f t="shared" si="330"/>
        <v>15</v>
      </c>
      <c r="D4258" s="23">
        <f t="shared" si="331"/>
        <v>2</v>
      </c>
      <c r="E4258" s="23" t="str">
        <f t="shared" si="332"/>
        <v>martes</v>
      </c>
      <c r="F4258" s="23">
        <f t="shared" si="333"/>
        <v>4</v>
      </c>
      <c r="G4258" s="23" t="str">
        <f t="shared" si="334"/>
        <v>abril</v>
      </c>
      <c r="H4258" s="2">
        <v>0.77430555555555558</v>
      </c>
      <c r="I4258" t="s">
        <v>26</v>
      </c>
      <c r="J4258" t="str">
        <f>VLOOKUP(ventas_starbucks_2025[[#This Row],[sucursal]],cambio_sucursal[#All],2,0)</f>
        <v>Sucursal San Lorenzo 47</v>
      </c>
      <c r="K4258" t="s">
        <v>27</v>
      </c>
      <c r="L4258" t="s">
        <v>28</v>
      </c>
      <c r="M4258" t="s">
        <v>4</v>
      </c>
      <c r="N4258" t="str">
        <f>IFERROR(VLOOKUP(ventas_starbucks_2025[[#This Row],[tamaño_sucio]],cambio_tamaño[#All],2,0),"Tamaño único")</f>
        <v>Tamaño único</v>
      </c>
      <c r="O4258">
        <v>2</v>
      </c>
      <c r="P4258">
        <v>2896.96</v>
      </c>
      <c r="Q4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58">
        <v>5793.92</v>
      </c>
      <c r="S4258" t="s">
        <v>31</v>
      </c>
      <c r="T4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8" t="str">
        <f>VLOOKUP(ventas_starbucks_2025[[#This Row],[canal_compra]],cambio_canal_compra[#All],2,0)</f>
        <v>Entrega domicilio</v>
      </c>
      <c r="V4258" t="s">
        <v>40</v>
      </c>
      <c r="W4258" t="str">
        <f>VLOOKUP(ventas_starbucks_2025[[#This Row],[método_pago]],cambio_metodo_pago[#All],2,0)</f>
        <v>Efectivo</v>
      </c>
      <c r="X4258" t="s">
        <v>7</v>
      </c>
      <c r="Y4258">
        <v>0</v>
      </c>
      <c r="Z4258" t="str">
        <f>VLOOKUP(ventas_starbucks_2025[[#This Row],[promoción_aplicada5]],promocion_cambiar[#All],2,0)</f>
        <v>Ninguna</v>
      </c>
      <c r="AA4258" t="s">
        <v>17</v>
      </c>
      <c r="AB4258" t="s">
        <v>18</v>
      </c>
      <c r="AC4258" t="s">
        <v>41</v>
      </c>
      <c r="AD4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58">
        <v>13</v>
      </c>
      <c r="AF4258">
        <v>5</v>
      </c>
      <c r="AG4258">
        <v>47</v>
      </c>
      <c r="AH4258">
        <v>45</v>
      </c>
    </row>
    <row r="4259" spans="1:34" x14ac:dyDescent="0.25">
      <c r="A4259" s="3" t="s">
        <v>4334</v>
      </c>
      <c r="B4259" s="1">
        <v>45739</v>
      </c>
      <c r="C4259" s="23">
        <f t="shared" si="330"/>
        <v>23</v>
      </c>
      <c r="D4259" s="23">
        <f t="shared" si="331"/>
        <v>7</v>
      </c>
      <c r="E4259" s="23" t="str">
        <f t="shared" si="332"/>
        <v>domingo</v>
      </c>
      <c r="F4259" s="23">
        <f t="shared" si="333"/>
        <v>3</v>
      </c>
      <c r="G4259" s="23" t="str">
        <f t="shared" si="334"/>
        <v>marzo</v>
      </c>
      <c r="H4259" s="2">
        <v>0.55347222222222225</v>
      </c>
      <c r="I4259" t="s">
        <v>26</v>
      </c>
      <c r="J4259" t="str">
        <f>VLOOKUP(ventas_starbucks_2025[[#This Row],[sucursal]],cambio_sucursal[#All],2,0)</f>
        <v>Sucursal San Lorenzo 47</v>
      </c>
      <c r="K4259" t="s">
        <v>130</v>
      </c>
      <c r="L4259" t="s">
        <v>65</v>
      </c>
      <c r="M4259" t="s">
        <v>4</v>
      </c>
      <c r="N4259" t="str">
        <f>IFERROR(VLOOKUP(ventas_starbucks_2025[[#This Row],[tamaño_sucio]],cambio_tamaño[#All],2,0),"Tamaño único")</f>
        <v>Tamaño único</v>
      </c>
      <c r="O4259">
        <v>3</v>
      </c>
      <c r="P4259">
        <v>1756.76</v>
      </c>
      <c r="Q4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9">
        <v>5270.28</v>
      </c>
      <c r="S4259" t="s">
        <v>15</v>
      </c>
      <c r="T4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9" t="str">
        <f>VLOOKUP(ventas_starbucks_2025[[#This Row],[canal_compra]],cambio_canal_compra[#All],2,0)</f>
        <v>Para llevar</v>
      </c>
      <c r="V4259" t="s">
        <v>16</v>
      </c>
      <c r="W4259" t="str">
        <f>VLOOKUP(ventas_starbucks_2025[[#This Row],[método_pago]],cambio_metodo_pago[#All],2,0)</f>
        <v>Tarjeta</v>
      </c>
      <c r="X4259" t="s">
        <v>22</v>
      </c>
      <c r="Y4259">
        <v>0</v>
      </c>
      <c r="Z4259" t="str">
        <f>VLOOKUP(ventas_starbucks_2025[[#This Row],[promoción_aplicada5]],promocion_cambiar[#All],2,0)</f>
        <v>Ninguna</v>
      </c>
      <c r="AA4259" t="s">
        <v>17</v>
      </c>
      <c r="AB4259" t="s">
        <v>29</v>
      </c>
      <c r="AC4259" t="s">
        <v>10</v>
      </c>
      <c r="AD4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59">
        <v>8.4</v>
      </c>
      <c r="AF4259">
        <v>4</v>
      </c>
      <c r="AG4259">
        <v>19</v>
      </c>
      <c r="AH4259">
        <v>16</v>
      </c>
    </row>
    <row r="4260" spans="1:34" x14ac:dyDescent="0.25">
      <c r="A4260" s="3" t="s">
        <v>4335</v>
      </c>
      <c r="B4260" s="1">
        <v>45667</v>
      </c>
      <c r="C4260" s="23">
        <f t="shared" si="330"/>
        <v>10</v>
      </c>
      <c r="D4260" s="23">
        <f t="shared" si="331"/>
        <v>5</v>
      </c>
      <c r="E4260" s="23" t="str">
        <f t="shared" si="332"/>
        <v>viernes</v>
      </c>
      <c r="F4260" s="23">
        <f t="shared" si="333"/>
        <v>1</v>
      </c>
      <c r="G4260" s="23" t="str">
        <f t="shared" si="334"/>
        <v>enero</v>
      </c>
      <c r="H4260" s="2">
        <v>0.57916666666666672</v>
      </c>
      <c r="I4260" t="s">
        <v>1</v>
      </c>
      <c r="J4260" t="str">
        <f>VLOOKUP(ventas_starbucks_2025[[#This Row],[sucursal]],cambio_sucursal[#All],2,0)</f>
        <v>Sucursal Nueva Córdoba</v>
      </c>
      <c r="K4260" t="s">
        <v>82</v>
      </c>
      <c r="L4260" t="s">
        <v>28</v>
      </c>
      <c r="M4260" t="s">
        <v>4</v>
      </c>
      <c r="N4260" t="str">
        <f>IFERROR(VLOOKUP(ventas_starbucks_2025[[#This Row],[tamaño_sucio]],cambio_tamaño[#All],2,0),"Tamaño único")</f>
        <v>Tamaño único</v>
      </c>
      <c r="O4260">
        <v>1</v>
      </c>
      <c r="P4260">
        <v>2098.4</v>
      </c>
      <c r="Q4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60">
        <v>2098.4</v>
      </c>
      <c r="S4260" t="s">
        <v>31</v>
      </c>
      <c r="T4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0" t="str">
        <f>VLOOKUP(ventas_starbucks_2025[[#This Row],[canal_compra]],cambio_canal_compra[#All],2,0)</f>
        <v>Entrega domicilio</v>
      </c>
      <c r="V4260" t="s">
        <v>6</v>
      </c>
      <c r="W4260" t="str">
        <f>VLOOKUP(ventas_starbucks_2025[[#This Row],[método_pago]],cambio_metodo_pago[#All],2,0)</f>
        <v>Aplicación móbil</v>
      </c>
      <c r="X4260" t="s">
        <v>22</v>
      </c>
      <c r="Y4260">
        <v>0</v>
      </c>
      <c r="Z4260" t="str">
        <f>VLOOKUP(ventas_starbucks_2025[[#This Row],[promoción_aplicada5]],promocion_cambiar[#All],2,0)</f>
        <v>Combo</v>
      </c>
      <c r="AA4260" t="s">
        <v>8</v>
      </c>
      <c r="AB4260" t="s">
        <v>23</v>
      </c>
      <c r="AC4260" t="s">
        <v>24</v>
      </c>
      <c r="AD4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60">
        <v>11.8</v>
      </c>
      <c r="AF4260">
        <v>5</v>
      </c>
      <c r="AG4260">
        <v>15</v>
      </c>
      <c r="AH4260">
        <v>14</v>
      </c>
    </row>
    <row r="4261" spans="1:34" x14ac:dyDescent="0.25">
      <c r="A4261" s="3" t="s">
        <v>4336</v>
      </c>
      <c r="B4261" s="1">
        <v>45725</v>
      </c>
      <c r="C4261" s="23">
        <f t="shared" si="330"/>
        <v>9</v>
      </c>
      <c r="D4261" s="23">
        <f t="shared" si="331"/>
        <v>7</v>
      </c>
      <c r="E4261" s="23" t="str">
        <f t="shared" si="332"/>
        <v>domingo</v>
      </c>
      <c r="F4261" s="23">
        <f t="shared" si="333"/>
        <v>3</v>
      </c>
      <c r="G4261" s="23" t="str">
        <f t="shared" si="334"/>
        <v>marzo</v>
      </c>
      <c r="H4261" s="2">
        <v>0.60277777777777775</v>
      </c>
      <c r="I4261" t="s">
        <v>1</v>
      </c>
      <c r="J4261" t="str">
        <f>VLOOKUP(ventas_starbucks_2025[[#This Row],[sucursal]],cambio_sucursal[#All],2,0)</f>
        <v>Sucursal Nueva Córdoba</v>
      </c>
      <c r="K4261" t="s">
        <v>27</v>
      </c>
      <c r="L4261" t="s">
        <v>28</v>
      </c>
      <c r="M4261" t="s">
        <v>4</v>
      </c>
      <c r="N4261" t="str">
        <f>IFERROR(VLOOKUP(ventas_starbucks_2025[[#This Row],[tamaño_sucio]],cambio_tamaño[#All],2,0),"Tamaño único")</f>
        <v>Tamaño único</v>
      </c>
      <c r="O4261">
        <v>1</v>
      </c>
      <c r="P4261">
        <v>2984.71</v>
      </c>
      <c r="Q4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61">
        <v>2984.71</v>
      </c>
      <c r="S4261" t="s">
        <v>5</v>
      </c>
      <c r="T4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1" t="str">
        <f>VLOOKUP(ventas_starbucks_2025[[#This Row],[canal_compra]],cambio_canal_compra[#All],2,0)</f>
        <v>En tienda</v>
      </c>
      <c r="V4261" t="s">
        <v>16</v>
      </c>
      <c r="W4261" t="str">
        <f>VLOOKUP(ventas_starbucks_2025[[#This Row],[método_pago]],cambio_metodo_pago[#All],2,0)</f>
        <v>Tarjeta</v>
      </c>
      <c r="X4261" t="s">
        <v>7</v>
      </c>
      <c r="Y4261">
        <v>0</v>
      </c>
      <c r="Z4261" t="str">
        <f>VLOOKUP(ventas_starbucks_2025[[#This Row],[promoción_aplicada5]],promocion_cambiar[#All],2,0)</f>
        <v>Combo</v>
      </c>
      <c r="AA4261" t="s">
        <v>8</v>
      </c>
      <c r="AB4261" t="s">
        <v>9</v>
      </c>
      <c r="AC4261" t="s">
        <v>24</v>
      </c>
      <c r="AD4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61">
        <v>2.1</v>
      </c>
      <c r="AF4261">
        <v>2</v>
      </c>
      <c r="AG4261">
        <v>50</v>
      </c>
      <c r="AH4261">
        <v>49</v>
      </c>
    </row>
    <row r="4262" spans="1:34" x14ac:dyDescent="0.25">
      <c r="A4262" s="3" t="s">
        <v>4337</v>
      </c>
      <c r="B4262" s="1">
        <v>45660</v>
      </c>
      <c r="C4262" s="23">
        <f t="shared" si="330"/>
        <v>3</v>
      </c>
      <c r="D4262" s="23">
        <f t="shared" si="331"/>
        <v>5</v>
      </c>
      <c r="E4262" s="1" t="str">
        <f t="shared" si="332"/>
        <v>viernes</v>
      </c>
      <c r="F4262" s="23">
        <f t="shared" si="333"/>
        <v>1</v>
      </c>
      <c r="G4262" s="1" t="str">
        <f t="shared" si="334"/>
        <v>enero</v>
      </c>
      <c r="H4262" s="2">
        <v>0.49166666666666664</v>
      </c>
      <c r="I4262" t="s">
        <v>12</v>
      </c>
      <c r="J4262" t="str">
        <f>VLOOKUP(ventas_starbucks_2025[[#This Row],[sucursal]],cambio_sucursal[#All],2,0)</f>
        <v>Sucursal Córdoba Shopping</v>
      </c>
      <c r="K4262" t="s">
        <v>2</v>
      </c>
      <c r="L4262" t="s">
        <v>3</v>
      </c>
      <c r="M4262" t="s">
        <v>4</v>
      </c>
      <c r="N4262" t="str">
        <f>IFERROR(VLOOKUP(ventas_starbucks_2025[[#This Row],[tamaño_sucio]],cambio_tamaño[#All],2,0),"Tamaño único")</f>
        <v>Tamaño único</v>
      </c>
      <c r="O4262">
        <v>2</v>
      </c>
      <c r="P4262">
        <v>2992.63</v>
      </c>
      <c r="Q4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62">
        <v>5985.26</v>
      </c>
      <c r="S4262" t="s">
        <v>5</v>
      </c>
      <c r="T4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62" t="str">
        <f>VLOOKUP(ventas_starbucks_2025[[#This Row],[canal_compra]],cambio_canal_compra[#All],2,0)</f>
        <v>En tienda</v>
      </c>
      <c r="V4262" t="s">
        <v>16</v>
      </c>
      <c r="W4262" t="str">
        <f>VLOOKUP(ventas_starbucks_2025[[#This Row],[método_pago]],cambio_metodo_pago[#All],2,0)</f>
        <v>Tarjeta</v>
      </c>
      <c r="X4262" t="s">
        <v>22</v>
      </c>
      <c r="Y4262">
        <v>0</v>
      </c>
      <c r="Z4262" t="str">
        <f>VLOOKUP(ventas_starbucks_2025[[#This Row],[promoción_aplicada5]],promocion_cambiar[#All],2,0)</f>
        <v>2x1</v>
      </c>
      <c r="AA4262" t="s">
        <v>51</v>
      </c>
      <c r="AB4262" t="s">
        <v>52</v>
      </c>
      <c r="AC4262" t="s">
        <v>41</v>
      </c>
      <c r="AD4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2">
        <v>8.1999999999999993</v>
      </c>
      <c r="AF4262">
        <v>1</v>
      </c>
      <c r="AG4262">
        <v>42</v>
      </c>
      <c r="AH4262">
        <v>40</v>
      </c>
    </row>
    <row r="4263" spans="1:34" x14ac:dyDescent="0.25">
      <c r="A4263" s="3" t="s">
        <v>4338</v>
      </c>
      <c r="B4263" s="1">
        <v>45759</v>
      </c>
      <c r="C4263" s="23">
        <f t="shared" si="330"/>
        <v>12</v>
      </c>
      <c r="D4263" s="23">
        <f t="shared" si="331"/>
        <v>6</v>
      </c>
      <c r="E4263" s="23" t="str">
        <f t="shared" si="332"/>
        <v>sábado</v>
      </c>
      <c r="F4263" s="23">
        <f t="shared" si="333"/>
        <v>4</v>
      </c>
      <c r="G4263" s="23" t="str">
        <f t="shared" si="334"/>
        <v>abril</v>
      </c>
      <c r="H4263" s="2">
        <v>0.74583333333333335</v>
      </c>
      <c r="I4263" t="s">
        <v>1</v>
      </c>
      <c r="J4263" t="str">
        <f>VLOOKUP(ventas_starbucks_2025[[#This Row],[sucursal]],cambio_sucursal[#All],2,0)</f>
        <v>Sucursal Nueva Córdoba</v>
      </c>
      <c r="K4263" t="s">
        <v>48</v>
      </c>
      <c r="L4263" t="s">
        <v>49</v>
      </c>
      <c r="M4263" t="s">
        <v>45</v>
      </c>
      <c r="N4263" t="str">
        <f>IFERROR(VLOOKUP(ventas_starbucks_2025[[#This Row],[tamaño_sucio]],cambio_tamaño[#All],2,0),"Tamaño único")</f>
        <v>Grande</v>
      </c>
      <c r="O4263">
        <v>1</v>
      </c>
      <c r="P4263">
        <v>2082.1799999999998</v>
      </c>
      <c r="Q4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63">
        <v>2082.1799999999998</v>
      </c>
      <c r="S4263" t="s">
        <v>15</v>
      </c>
      <c r="T4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3" t="str">
        <f>VLOOKUP(ventas_starbucks_2025[[#This Row],[canal_compra]],cambio_canal_compra[#All],2,0)</f>
        <v>Para llevar</v>
      </c>
      <c r="V4263" t="s">
        <v>40</v>
      </c>
      <c r="W4263" t="str">
        <f>VLOOKUP(ventas_starbucks_2025[[#This Row],[método_pago]],cambio_metodo_pago[#All],2,0)</f>
        <v>Efectivo</v>
      </c>
      <c r="X4263" t="s">
        <v>22</v>
      </c>
      <c r="Y4263">
        <v>0</v>
      </c>
      <c r="Z4263" t="str">
        <f>VLOOKUP(ventas_starbucks_2025[[#This Row],[promoción_aplicada5]],promocion_cambiar[#All],2,0)</f>
        <v>Ninguna</v>
      </c>
      <c r="AA4263" t="s">
        <v>17</v>
      </c>
      <c r="AB4263" t="s">
        <v>9</v>
      </c>
      <c r="AC4263" t="s">
        <v>41</v>
      </c>
      <c r="AD4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63">
        <v>2.4</v>
      </c>
      <c r="AF4263">
        <v>4</v>
      </c>
      <c r="AG4263">
        <v>41</v>
      </c>
      <c r="AH4263">
        <v>40</v>
      </c>
    </row>
    <row r="4264" spans="1:34" x14ac:dyDescent="0.25">
      <c r="A4264" s="3" t="s">
        <v>4339</v>
      </c>
      <c r="B4264" s="1">
        <v>45691</v>
      </c>
      <c r="C4264" s="23">
        <f t="shared" si="330"/>
        <v>3</v>
      </c>
      <c r="D4264" s="23">
        <f t="shared" si="331"/>
        <v>1</v>
      </c>
      <c r="E4264" s="23" t="str">
        <f t="shared" si="332"/>
        <v>lunes</v>
      </c>
      <c r="F4264" s="23">
        <f t="shared" si="333"/>
        <v>2</v>
      </c>
      <c r="G4264" s="23" t="str">
        <f t="shared" si="334"/>
        <v>febrero</v>
      </c>
      <c r="H4264" s="2">
        <v>0.78680555555555554</v>
      </c>
      <c r="I4264" t="s">
        <v>26</v>
      </c>
      <c r="J4264" t="str">
        <f>VLOOKUP(ventas_starbucks_2025[[#This Row],[sucursal]],cambio_sucursal[#All],2,0)</f>
        <v>Sucursal San Lorenzo 47</v>
      </c>
      <c r="K4264" t="s">
        <v>113</v>
      </c>
      <c r="L4264" t="s">
        <v>44</v>
      </c>
      <c r="M4264" t="s">
        <v>50</v>
      </c>
      <c r="N4264" t="str">
        <f>IFERROR(VLOOKUP(ventas_starbucks_2025[[#This Row],[tamaño_sucio]],cambio_tamaño[#All],2,0),"Tamaño único")</f>
        <v>Mediano</v>
      </c>
      <c r="O4264">
        <v>1</v>
      </c>
      <c r="P4264">
        <v>1489.68</v>
      </c>
      <c r="Q4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4">
        <v>1489.68</v>
      </c>
      <c r="S4264" t="s">
        <v>5</v>
      </c>
      <c r="T4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4" t="str">
        <f>VLOOKUP(ventas_starbucks_2025[[#This Row],[canal_compra]],cambio_canal_compra[#All],2,0)</f>
        <v>En tienda</v>
      </c>
      <c r="V4264" t="s">
        <v>16</v>
      </c>
      <c r="W4264" t="str">
        <f>VLOOKUP(ventas_starbucks_2025[[#This Row],[método_pago]],cambio_metodo_pago[#All],2,0)</f>
        <v>Tarjeta</v>
      </c>
      <c r="X4264" t="s">
        <v>7</v>
      </c>
      <c r="Y4264">
        <v>0</v>
      </c>
      <c r="Z4264" t="str">
        <f>VLOOKUP(ventas_starbucks_2025[[#This Row],[promoción_aplicada5]],promocion_cambiar[#All],2,0)</f>
        <v>Hora Feliz</v>
      </c>
      <c r="AA4264" t="s">
        <v>36</v>
      </c>
      <c r="AB4264" t="s">
        <v>23</v>
      </c>
      <c r="AC4264" t="s">
        <v>41</v>
      </c>
      <c r="AD4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64">
        <v>10.8</v>
      </c>
      <c r="AF4264">
        <v>4</v>
      </c>
      <c r="AG4264">
        <v>27</v>
      </c>
      <c r="AH4264">
        <v>26</v>
      </c>
    </row>
    <row r="4265" spans="1:34" x14ac:dyDescent="0.25">
      <c r="A4265" s="3" t="s">
        <v>4340</v>
      </c>
      <c r="B4265" s="1">
        <v>45671</v>
      </c>
      <c r="C4265" s="23">
        <f t="shared" si="330"/>
        <v>14</v>
      </c>
      <c r="D4265" s="23">
        <f t="shared" si="331"/>
        <v>2</v>
      </c>
      <c r="E4265" s="23" t="str">
        <f t="shared" si="332"/>
        <v>martes</v>
      </c>
      <c r="F4265" s="23">
        <f t="shared" si="333"/>
        <v>1</v>
      </c>
      <c r="G4265" s="23" t="str">
        <f t="shared" si="334"/>
        <v>enero</v>
      </c>
      <c r="H4265" s="2">
        <v>0.62430555555555556</v>
      </c>
      <c r="I4265" t="s">
        <v>26</v>
      </c>
      <c r="J4265" t="str">
        <f>VLOOKUP(ventas_starbucks_2025[[#This Row],[sucursal]],cambio_sucursal[#All],2,0)</f>
        <v>Sucursal San Lorenzo 47</v>
      </c>
      <c r="K4265" t="s">
        <v>113</v>
      </c>
      <c r="L4265" t="s">
        <v>44</v>
      </c>
      <c r="M4265" t="s">
        <v>45</v>
      </c>
      <c r="N4265" t="str">
        <f>IFERROR(VLOOKUP(ventas_starbucks_2025[[#This Row],[tamaño_sucio]],cambio_tamaño[#All],2,0),"Tamaño único")</f>
        <v>Grande</v>
      </c>
      <c r="O4265">
        <v>1</v>
      </c>
      <c r="P4265">
        <v>1774.55</v>
      </c>
      <c r="Q4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5">
        <v>1774.55</v>
      </c>
      <c r="S4265" t="s">
        <v>5</v>
      </c>
      <c r="T4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5" t="str">
        <f>VLOOKUP(ventas_starbucks_2025[[#This Row],[canal_compra]],cambio_canal_compra[#All],2,0)</f>
        <v>En tienda</v>
      </c>
      <c r="V4265" t="s">
        <v>16</v>
      </c>
      <c r="W4265" t="str">
        <f>VLOOKUP(ventas_starbucks_2025[[#This Row],[método_pago]],cambio_metodo_pago[#All],2,0)</f>
        <v>Tarjeta</v>
      </c>
      <c r="X4265" t="s">
        <v>22</v>
      </c>
      <c r="Y4265">
        <v>0</v>
      </c>
      <c r="Z4265" t="str">
        <f>VLOOKUP(ventas_starbucks_2025[[#This Row],[promoción_aplicada5]],promocion_cambiar[#All],2,0)</f>
        <v>Hora Feliz</v>
      </c>
      <c r="AA4265" t="s">
        <v>36</v>
      </c>
      <c r="AB4265" t="s">
        <v>29</v>
      </c>
      <c r="AC4265" t="s">
        <v>24</v>
      </c>
      <c r="AD4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65">
        <v>12.7</v>
      </c>
      <c r="AF4265">
        <v>4</v>
      </c>
      <c r="AG4265">
        <v>22</v>
      </c>
      <c r="AH4265">
        <v>21</v>
      </c>
    </row>
    <row r="4266" spans="1:34" x14ac:dyDescent="0.25">
      <c r="A4266" s="3" t="s">
        <v>4341</v>
      </c>
      <c r="B4266" s="1">
        <v>45666</v>
      </c>
      <c r="C4266" s="23">
        <f t="shared" si="330"/>
        <v>9</v>
      </c>
      <c r="D4266" s="23">
        <f t="shared" si="331"/>
        <v>4</v>
      </c>
      <c r="E4266" s="23" t="str">
        <f t="shared" si="332"/>
        <v>jueves</v>
      </c>
      <c r="F4266" s="23">
        <f t="shared" si="333"/>
        <v>1</v>
      </c>
      <c r="G4266" s="23" t="str">
        <f t="shared" si="334"/>
        <v>enero</v>
      </c>
      <c r="H4266" s="2">
        <v>0.57708333333333328</v>
      </c>
      <c r="I4266" t="s">
        <v>1</v>
      </c>
      <c r="J4266" t="str">
        <f>VLOOKUP(ventas_starbucks_2025[[#This Row],[sucursal]],cambio_sucursal[#All],2,0)</f>
        <v>Sucursal Nueva Córdoba</v>
      </c>
      <c r="K4266" t="s">
        <v>115</v>
      </c>
      <c r="L4266" t="s">
        <v>21</v>
      </c>
      <c r="M4266" t="s">
        <v>4</v>
      </c>
      <c r="N4266" t="str">
        <f>IFERROR(VLOOKUP(ventas_starbucks_2025[[#This Row],[tamaño_sucio]],cambio_tamaño[#All],2,0),"Tamaño único")</f>
        <v>Tamaño único</v>
      </c>
      <c r="O4266">
        <v>4</v>
      </c>
      <c r="P4266">
        <v>735.43</v>
      </c>
      <c r="Q4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66">
        <v>2941.72</v>
      </c>
      <c r="S4266" t="s">
        <v>15</v>
      </c>
      <c r="T4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6" t="str">
        <f>VLOOKUP(ventas_starbucks_2025[[#This Row],[canal_compra]],cambio_canal_compra[#All],2,0)</f>
        <v>Para llevar</v>
      </c>
      <c r="V4266" t="s">
        <v>40</v>
      </c>
      <c r="W4266" t="str">
        <f>VLOOKUP(ventas_starbucks_2025[[#This Row],[método_pago]],cambio_metodo_pago[#All],2,0)</f>
        <v>Efectivo</v>
      </c>
      <c r="X4266" t="s">
        <v>22</v>
      </c>
      <c r="Y4266">
        <v>0</v>
      </c>
      <c r="Z4266" t="str">
        <f>VLOOKUP(ventas_starbucks_2025[[#This Row],[promoción_aplicada5]],promocion_cambiar[#All],2,0)</f>
        <v>Hora Feliz</v>
      </c>
      <c r="AA4266" t="s">
        <v>36</v>
      </c>
      <c r="AB4266" t="s">
        <v>29</v>
      </c>
      <c r="AC4266" t="s">
        <v>10</v>
      </c>
      <c r="AD4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6">
        <v>6.4</v>
      </c>
      <c r="AF4266">
        <v>5</v>
      </c>
      <c r="AG4266">
        <v>33</v>
      </c>
      <c r="AH4266">
        <v>29</v>
      </c>
    </row>
    <row r="4267" spans="1:34" x14ac:dyDescent="0.25">
      <c r="A4267" s="3" t="s">
        <v>4342</v>
      </c>
      <c r="B4267" s="1">
        <v>45720</v>
      </c>
      <c r="C4267" s="23">
        <f t="shared" si="330"/>
        <v>4</v>
      </c>
      <c r="D4267" s="23">
        <f t="shared" si="331"/>
        <v>2</v>
      </c>
      <c r="E4267" s="23" t="str">
        <f t="shared" si="332"/>
        <v>martes</v>
      </c>
      <c r="F4267" s="23">
        <f t="shared" si="333"/>
        <v>3</v>
      </c>
      <c r="G4267" s="23" t="str">
        <f t="shared" si="334"/>
        <v>marzo</v>
      </c>
      <c r="H4267" s="2">
        <v>0.85486111111111107</v>
      </c>
      <c r="I4267" t="s">
        <v>57</v>
      </c>
      <c r="J4267" t="str">
        <f>VLOOKUP(ventas_starbucks_2025[[#This Row],[sucursal]],cambio_sucursal[#All],2,0)</f>
        <v>Sucursal Avda Colón</v>
      </c>
      <c r="K4267" t="s">
        <v>101</v>
      </c>
      <c r="L4267" t="s">
        <v>3</v>
      </c>
      <c r="M4267" t="s">
        <v>4</v>
      </c>
      <c r="N4267" t="str">
        <f>IFERROR(VLOOKUP(ventas_starbucks_2025[[#This Row],[tamaño_sucio]],cambio_tamaño[#All],2,0),"Tamaño único")</f>
        <v>Tamaño único</v>
      </c>
      <c r="O4267">
        <v>2</v>
      </c>
      <c r="P4267">
        <v>2648.68</v>
      </c>
      <c r="Q4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67">
        <v>5297.36</v>
      </c>
      <c r="S4267" t="s">
        <v>5</v>
      </c>
      <c r="T4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67" t="str">
        <f>VLOOKUP(ventas_starbucks_2025[[#This Row],[canal_compra]],cambio_canal_compra[#All],2,0)</f>
        <v>En tienda</v>
      </c>
      <c r="V4267" t="s">
        <v>16</v>
      </c>
      <c r="W4267" t="str">
        <f>VLOOKUP(ventas_starbucks_2025[[#This Row],[método_pago]],cambio_metodo_pago[#All],2,0)</f>
        <v>Tarjeta</v>
      </c>
      <c r="X4267" t="s">
        <v>7</v>
      </c>
      <c r="Y4267">
        <v>0</v>
      </c>
      <c r="Z4267" t="str">
        <f>VLOOKUP(ventas_starbucks_2025[[#This Row],[promoción_aplicada5]],promocion_cambiar[#All],2,0)</f>
        <v>2x1</v>
      </c>
      <c r="AA4267" t="s">
        <v>51</v>
      </c>
      <c r="AB4267" t="s">
        <v>23</v>
      </c>
      <c r="AC4267" t="s">
        <v>41</v>
      </c>
      <c r="AD4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67">
        <v>4.3</v>
      </c>
      <c r="AF4267">
        <v>3</v>
      </c>
      <c r="AG4267">
        <v>29</v>
      </c>
      <c r="AH4267">
        <v>27</v>
      </c>
    </row>
    <row r="4268" spans="1:34" x14ac:dyDescent="0.25">
      <c r="A4268" s="3" t="s">
        <v>4343</v>
      </c>
      <c r="B4268" s="1">
        <v>45762</v>
      </c>
      <c r="C4268" s="23">
        <f t="shared" si="330"/>
        <v>15</v>
      </c>
      <c r="D4268" s="23">
        <f t="shared" si="331"/>
        <v>2</v>
      </c>
      <c r="E4268" s="1" t="str">
        <f t="shared" si="332"/>
        <v>martes</v>
      </c>
      <c r="F4268" s="23">
        <f t="shared" si="333"/>
        <v>4</v>
      </c>
      <c r="G4268" s="1" t="str">
        <f t="shared" si="334"/>
        <v>abril</v>
      </c>
      <c r="H4268" s="2">
        <v>0.3888888888888889</v>
      </c>
      <c r="I4268" t="s">
        <v>26</v>
      </c>
      <c r="J4268" t="str">
        <f>VLOOKUP(ventas_starbucks_2025[[#This Row],[sucursal]],cambio_sucursal[#All],2,0)</f>
        <v>Sucursal San Lorenzo 47</v>
      </c>
      <c r="K4268" t="s">
        <v>94</v>
      </c>
      <c r="L4268" t="s">
        <v>70</v>
      </c>
      <c r="M4268" t="s">
        <v>45</v>
      </c>
      <c r="N4268" t="str">
        <f>IFERROR(VLOOKUP(ventas_starbucks_2025[[#This Row],[tamaño_sucio]],cambio_tamaño[#All],2,0),"Tamaño único")</f>
        <v>Grande</v>
      </c>
      <c r="O4268">
        <v>3</v>
      </c>
      <c r="P4268">
        <v>1875.97</v>
      </c>
      <c r="Q4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8">
        <v>5627.91</v>
      </c>
      <c r="S4268" t="s">
        <v>31</v>
      </c>
      <c r="T4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68" t="str">
        <f>VLOOKUP(ventas_starbucks_2025[[#This Row],[canal_compra]],cambio_canal_compra[#All],2,0)</f>
        <v>Entrega domicilio</v>
      </c>
      <c r="V4268" t="s">
        <v>6</v>
      </c>
      <c r="W4268" t="str">
        <f>VLOOKUP(ventas_starbucks_2025[[#This Row],[método_pago]],cambio_metodo_pago[#All],2,0)</f>
        <v>Aplicación móbil</v>
      </c>
      <c r="X4268" t="s">
        <v>7</v>
      </c>
      <c r="Y4268">
        <v>0</v>
      </c>
      <c r="Z4268" t="str">
        <f>VLOOKUP(ventas_starbucks_2025[[#This Row],[promoción_aplicada5]],promocion_cambiar[#All],2,0)</f>
        <v>2x1</v>
      </c>
      <c r="AA4268" t="s">
        <v>51</v>
      </c>
      <c r="AB4268" t="s">
        <v>9</v>
      </c>
      <c r="AC4268" t="s">
        <v>10</v>
      </c>
      <c r="AD4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68">
        <v>2.9</v>
      </c>
      <c r="AF4268">
        <v>1</v>
      </c>
      <c r="AG4268">
        <v>21</v>
      </c>
      <c r="AH4268">
        <v>18</v>
      </c>
    </row>
    <row r="4269" spans="1:34" x14ac:dyDescent="0.25">
      <c r="A4269" s="3" t="s">
        <v>4344</v>
      </c>
      <c r="B4269" s="1">
        <v>45692</v>
      </c>
      <c r="C4269" s="23">
        <f t="shared" si="330"/>
        <v>4</v>
      </c>
      <c r="D4269" s="23">
        <f t="shared" si="331"/>
        <v>2</v>
      </c>
      <c r="E4269" s="23" t="str">
        <f t="shared" si="332"/>
        <v>martes</v>
      </c>
      <c r="F4269" s="23">
        <f t="shared" si="333"/>
        <v>2</v>
      </c>
      <c r="G4269" s="23" t="str">
        <f t="shared" si="334"/>
        <v>febrero</v>
      </c>
      <c r="H4269" s="2">
        <v>0.48541666666666666</v>
      </c>
      <c r="I4269" t="s">
        <v>57</v>
      </c>
      <c r="J4269" t="str">
        <f>VLOOKUP(ventas_starbucks_2025[[#This Row],[sucursal]],cambio_sucursal[#All],2,0)</f>
        <v>Sucursal Avda Colón</v>
      </c>
      <c r="K4269" t="s">
        <v>27</v>
      </c>
      <c r="L4269" t="s">
        <v>28</v>
      </c>
      <c r="M4269" t="s">
        <v>4</v>
      </c>
      <c r="N4269" t="str">
        <f>IFERROR(VLOOKUP(ventas_starbucks_2025[[#This Row],[tamaño_sucio]],cambio_tamaño[#All],2,0),"Tamaño único")</f>
        <v>Tamaño único</v>
      </c>
      <c r="O4269">
        <v>5</v>
      </c>
      <c r="P4269">
        <v>2136.46</v>
      </c>
      <c r="Q4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69">
        <v>10682.3</v>
      </c>
      <c r="S4269" t="s">
        <v>15</v>
      </c>
      <c r="T4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69" t="str">
        <f>VLOOKUP(ventas_starbucks_2025[[#This Row],[canal_compra]],cambio_canal_compra[#All],2,0)</f>
        <v>Para llevar</v>
      </c>
      <c r="V4269" t="s">
        <v>6</v>
      </c>
      <c r="W4269" t="str">
        <f>VLOOKUP(ventas_starbucks_2025[[#This Row],[método_pago]],cambio_metodo_pago[#All],2,0)</f>
        <v>Aplicación móbil</v>
      </c>
      <c r="X4269" t="s">
        <v>22</v>
      </c>
      <c r="Y4269">
        <v>0</v>
      </c>
      <c r="Z4269" t="str">
        <f>VLOOKUP(ventas_starbucks_2025[[#This Row],[promoción_aplicada5]],promocion_cambiar[#All],2,0)</f>
        <v>Ninguna</v>
      </c>
      <c r="AA4269" t="s">
        <v>17</v>
      </c>
      <c r="AB4269" t="s">
        <v>9</v>
      </c>
      <c r="AC4269" t="s">
        <v>10</v>
      </c>
      <c r="AD4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69">
        <v>3.1</v>
      </c>
      <c r="AF4269">
        <v>3</v>
      </c>
      <c r="AG4269">
        <v>39</v>
      </c>
      <c r="AH4269">
        <v>34</v>
      </c>
    </row>
    <row r="4270" spans="1:34" x14ac:dyDescent="0.25">
      <c r="A4270" s="3" t="s">
        <v>4345</v>
      </c>
      <c r="B4270" s="1">
        <v>45696</v>
      </c>
      <c r="C4270" s="23">
        <f t="shared" si="330"/>
        <v>8</v>
      </c>
      <c r="D4270" s="23">
        <f t="shared" si="331"/>
        <v>6</v>
      </c>
      <c r="E4270" s="23" t="str">
        <f t="shared" si="332"/>
        <v>sábado</v>
      </c>
      <c r="F4270" s="23">
        <f t="shared" si="333"/>
        <v>2</v>
      </c>
      <c r="G4270" s="23" t="str">
        <f t="shared" si="334"/>
        <v>febrero</v>
      </c>
      <c r="H4270" s="2">
        <v>0.40416666666666667</v>
      </c>
      <c r="I4270" t="s">
        <v>26</v>
      </c>
      <c r="J4270" t="str">
        <f>VLOOKUP(ventas_starbucks_2025[[#This Row],[sucursal]],cambio_sucursal[#All],2,0)</f>
        <v>Sucursal San Lorenzo 47</v>
      </c>
      <c r="K4270" t="s">
        <v>48</v>
      </c>
      <c r="L4270" t="s">
        <v>49</v>
      </c>
      <c r="M4270" t="s">
        <v>62</v>
      </c>
      <c r="N4270" t="str">
        <f>IFERROR(VLOOKUP(ventas_starbucks_2025[[#This Row],[tamaño_sucio]],cambio_tamaño[#All],2,0),"Tamaño único")</f>
        <v>Extra-Grande</v>
      </c>
      <c r="O4270">
        <v>4</v>
      </c>
      <c r="P4270">
        <v>1774.83</v>
      </c>
      <c r="Q4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0">
        <v>7099.32</v>
      </c>
      <c r="S4270" t="s">
        <v>5</v>
      </c>
      <c r="T4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70" t="str">
        <f>VLOOKUP(ventas_starbucks_2025[[#This Row],[canal_compra]],cambio_canal_compra[#All],2,0)</f>
        <v>En tienda</v>
      </c>
      <c r="V4270" t="s">
        <v>40</v>
      </c>
      <c r="W4270" t="str">
        <f>VLOOKUP(ventas_starbucks_2025[[#This Row],[método_pago]],cambio_metodo_pago[#All],2,0)</f>
        <v>Efectivo</v>
      </c>
      <c r="X4270" t="s">
        <v>22</v>
      </c>
      <c r="Y4270">
        <v>0</v>
      </c>
      <c r="Z4270" t="str">
        <f>VLOOKUP(ventas_starbucks_2025[[#This Row],[promoción_aplicada5]],promocion_cambiar[#All],2,0)</f>
        <v>Combo</v>
      </c>
      <c r="AA4270" t="s">
        <v>8</v>
      </c>
      <c r="AB4270" t="s">
        <v>52</v>
      </c>
      <c r="AC4270" t="s">
        <v>24</v>
      </c>
      <c r="AD4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70">
        <v>4.4000000000000004</v>
      </c>
      <c r="AF4270">
        <v>1</v>
      </c>
      <c r="AG4270">
        <v>11</v>
      </c>
      <c r="AH4270">
        <v>7</v>
      </c>
    </row>
    <row r="4271" spans="1:34" x14ac:dyDescent="0.25">
      <c r="A4271" s="3" t="s">
        <v>4346</v>
      </c>
      <c r="B4271" s="1">
        <v>45712</v>
      </c>
      <c r="C4271" s="23">
        <f t="shared" si="330"/>
        <v>24</v>
      </c>
      <c r="D4271" s="23">
        <f t="shared" si="331"/>
        <v>1</v>
      </c>
      <c r="E4271" s="23" t="str">
        <f t="shared" si="332"/>
        <v>lunes</v>
      </c>
      <c r="F4271" s="23">
        <f t="shared" si="333"/>
        <v>2</v>
      </c>
      <c r="G4271" s="23" t="str">
        <f t="shared" si="334"/>
        <v>febrero</v>
      </c>
      <c r="H4271" s="2">
        <v>0.72916666666666663</v>
      </c>
      <c r="I4271" t="s">
        <v>1</v>
      </c>
      <c r="J4271" t="str">
        <f>VLOOKUP(ventas_starbucks_2025[[#This Row],[sucursal]],cambio_sucursal[#All],2,0)</f>
        <v>Sucursal Nueva Córdoba</v>
      </c>
      <c r="K4271" t="s">
        <v>48</v>
      </c>
      <c r="L4271" t="s">
        <v>49</v>
      </c>
      <c r="M4271" t="s">
        <v>45</v>
      </c>
      <c r="N4271" t="str">
        <f>IFERROR(VLOOKUP(ventas_starbucks_2025[[#This Row],[tamaño_sucio]],cambio_tamaño[#All],2,0),"Tamaño único")</f>
        <v>Grande</v>
      </c>
      <c r="O4271">
        <v>2</v>
      </c>
      <c r="P4271">
        <v>2040.93</v>
      </c>
      <c r="Q4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71">
        <v>4081.86</v>
      </c>
      <c r="S4271" t="s">
        <v>15</v>
      </c>
      <c r="T4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1" t="str">
        <f>VLOOKUP(ventas_starbucks_2025[[#This Row],[canal_compra]],cambio_canal_compra[#All],2,0)</f>
        <v>Para llevar</v>
      </c>
      <c r="V4271" t="s">
        <v>16</v>
      </c>
      <c r="W4271" t="str">
        <f>VLOOKUP(ventas_starbucks_2025[[#This Row],[método_pago]],cambio_metodo_pago[#All],2,0)</f>
        <v>Tarjeta</v>
      </c>
      <c r="X4271" t="s">
        <v>22</v>
      </c>
      <c r="Y4271">
        <v>0</v>
      </c>
      <c r="Z4271" t="str">
        <f>VLOOKUP(ventas_starbucks_2025[[#This Row],[promoción_aplicada5]],promocion_cambiar[#All],2,0)</f>
        <v>Combo</v>
      </c>
      <c r="AA4271" t="s">
        <v>8</v>
      </c>
      <c r="AB4271" t="s">
        <v>18</v>
      </c>
      <c r="AC4271" t="s">
        <v>41</v>
      </c>
      <c r="AD4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71">
        <v>11.1</v>
      </c>
      <c r="AF4271">
        <v>3</v>
      </c>
      <c r="AG4271">
        <v>21</v>
      </c>
      <c r="AH4271">
        <v>19</v>
      </c>
    </row>
    <row r="4272" spans="1:34" x14ac:dyDescent="0.25">
      <c r="A4272" s="3" t="s">
        <v>4347</v>
      </c>
      <c r="B4272" s="1">
        <v>45678</v>
      </c>
      <c r="C4272" s="23">
        <f t="shared" si="330"/>
        <v>21</v>
      </c>
      <c r="D4272" s="23">
        <f t="shared" si="331"/>
        <v>2</v>
      </c>
      <c r="E4272" s="1" t="str">
        <f t="shared" si="332"/>
        <v>martes</v>
      </c>
      <c r="F4272" s="23">
        <f t="shared" si="333"/>
        <v>1</v>
      </c>
      <c r="G4272" s="1" t="str">
        <f t="shared" si="334"/>
        <v>enero</v>
      </c>
      <c r="H4272" s="2">
        <v>0.43819444444444444</v>
      </c>
      <c r="I4272" t="s">
        <v>12</v>
      </c>
      <c r="J4272" t="str">
        <f>VLOOKUP(ventas_starbucks_2025[[#This Row],[sucursal]],cambio_sucursal[#All],2,0)</f>
        <v>Sucursal Córdoba Shopping</v>
      </c>
      <c r="K4272" t="s">
        <v>209</v>
      </c>
      <c r="L4272" t="s">
        <v>44</v>
      </c>
      <c r="M4272" t="s">
        <v>45</v>
      </c>
      <c r="N4272" t="str">
        <f>IFERROR(VLOOKUP(ventas_starbucks_2025[[#This Row],[tamaño_sucio]],cambio_tamaño[#All],2,0),"Tamaño único")</f>
        <v>Grande</v>
      </c>
      <c r="O4272">
        <v>5</v>
      </c>
      <c r="P4272">
        <v>1242.3599999999999</v>
      </c>
      <c r="Q4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2">
        <v>6211.8</v>
      </c>
      <c r="S4272" t="s">
        <v>5</v>
      </c>
      <c r="T4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72" t="str">
        <f>VLOOKUP(ventas_starbucks_2025[[#This Row],[canal_compra]],cambio_canal_compra[#All],2,0)</f>
        <v>En tienda</v>
      </c>
      <c r="V4272" t="s">
        <v>6</v>
      </c>
      <c r="W4272" t="str">
        <f>VLOOKUP(ventas_starbucks_2025[[#This Row],[método_pago]],cambio_metodo_pago[#All],2,0)</f>
        <v>Aplicación móbil</v>
      </c>
      <c r="X4272" t="s">
        <v>22</v>
      </c>
      <c r="Y4272">
        <v>0</v>
      </c>
      <c r="Z4272" t="str">
        <f>VLOOKUP(ventas_starbucks_2025[[#This Row],[promoción_aplicada5]],promocion_cambiar[#All],2,0)</f>
        <v>2x1</v>
      </c>
      <c r="AA4272" t="s">
        <v>51</v>
      </c>
      <c r="AB4272" t="s">
        <v>9</v>
      </c>
      <c r="AC4272" t="s">
        <v>10</v>
      </c>
      <c r="AD4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72">
        <v>3.6</v>
      </c>
      <c r="AF4272">
        <v>3</v>
      </c>
      <c r="AG4272">
        <v>34</v>
      </c>
      <c r="AH4272">
        <v>29</v>
      </c>
    </row>
    <row r="4273" spans="1:34" x14ac:dyDescent="0.25">
      <c r="A4273" s="3" t="s">
        <v>4348</v>
      </c>
      <c r="B4273" s="1">
        <v>45693</v>
      </c>
      <c r="C4273" s="23">
        <f t="shared" si="330"/>
        <v>5</v>
      </c>
      <c r="D4273" s="23">
        <f t="shared" si="331"/>
        <v>3</v>
      </c>
      <c r="E4273" s="23" t="str">
        <f t="shared" si="332"/>
        <v>miércoles</v>
      </c>
      <c r="F4273" s="23">
        <f t="shared" si="333"/>
        <v>2</v>
      </c>
      <c r="G4273" s="23" t="str">
        <f t="shared" si="334"/>
        <v>febrero</v>
      </c>
      <c r="H4273" s="2">
        <v>0.48958333333333331</v>
      </c>
      <c r="I4273" t="s">
        <v>12</v>
      </c>
      <c r="J4273" t="str">
        <f>VLOOKUP(ventas_starbucks_2025[[#This Row],[sucursal]],cambio_sucursal[#All],2,0)</f>
        <v>Sucursal Córdoba Shopping</v>
      </c>
      <c r="K4273" t="s">
        <v>13</v>
      </c>
      <c r="L4273" t="s">
        <v>14</v>
      </c>
      <c r="M4273" t="s">
        <v>4</v>
      </c>
      <c r="N4273" t="str">
        <f>IFERROR(VLOOKUP(ventas_starbucks_2025[[#This Row],[tamaño_sucio]],cambio_tamaño[#All],2,0),"Tamaño único")</f>
        <v>Tamaño único</v>
      </c>
      <c r="O4273">
        <v>2</v>
      </c>
      <c r="P4273">
        <v>1945.22</v>
      </c>
      <c r="Q4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3">
        <v>3890.44</v>
      </c>
      <c r="S4273" t="s">
        <v>15</v>
      </c>
      <c r="T4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3" t="str">
        <f>VLOOKUP(ventas_starbucks_2025[[#This Row],[canal_compra]],cambio_canal_compra[#All],2,0)</f>
        <v>Para llevar</v>
      </c>
      <c r="V4273" t="s">
        <v>6</v>
      </c>
      <c r="W4273" t="str">
        <f>VLOOKUP(ventas_starbucks_2025[[#This Row],[método_pago]],cambio_metodo_pago[#All],2,0)</f>
        <v>Aplicación móbil</v>
      </c>
      <c r="X4273" t="s">
        <v>22</v>
      </c>
      <c r="Y4273">
        <v>0</v>
      </c>
      <c r="Z4273" t="str">
        <f>VLOOKUP(ventas_starbucks_2025[[#This Row],[promoción_aplicada5]],promocion_cambiar[#All],2,0)</f>
        <v>Combo</v>
      </c>
      <c r="AA4273" t="s">
        <v>8</v>
      </c>
      <c r="AB4273" t="s">
        <v>52</v>
      </c>
      <c r="AC4273" t="s">
        <v>41</v>
      </c>
      <c r="AD4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73">
        <v>6.2</v>
      </c>
      <c r="AF4273">
        <v>4</v>
      </c>
      <c r="AG4273">
        <v>24</v>
      </c>
      <c r="AH4273">
        <v>22</v>
      </c>
    </row>
    <row r="4274" spans="1:34" x14ac:dyDescent="0.25">
      <c r="A4274" s="3" t="s">
        <v>4349</v>
      </c>
      <c r="B4274" s="1">
        <v>45702</v>
      </c>
      <c r="C4274" s="23">
        <f t="shared" si="330"/>
        <v>14</v>
      </c>
      <c r="D4274" s="23">
        <f t="shared" si="331"/>
        <v>5</v>
      </c>
      <c r="E4274" s="23" t="str">
        <f t="shared" si="332"/>
        <v>viernes</v>
      </c>
      <c r="F4274" s="23">
        <f t="shared" si="333"/>
        <v>2</v>
      </c>
      <c r="G4274" s="23" t="str">
        <f t="shared" si="334"/>
        <v>febrero</v>
      </c>
      <c r="H4274" s="2">
        <v>0.76180555555555551</v>
      </c>
      <c r="I4274" t="s">
        <v>26</v>
      </c>
      <c r="J4274" t="str">
        <f>VLOOKUP(ventas_starbucks_2025[[#This Row],[sucursal]],cambio_sucursal[#All],2,0)</f>
        <v>Sucursal San Lorenzo 47</v>
      </c>
      <c r="K4274" t="s">
        <v>300</v>
      </c>
      <c r="L4274" t="s">
        <v>44</v>
      </c>
      <c r="M4274" t="s">
        <v>50</v>
      </c>
      <c r="N4274" t="str">
        <f>IFERROR(VLOOKUP(ventas_starbucks_2025[[#This Row],[tamaño_sucio]],cambio_tamaño[#All],2,0),"Tamaño único")</f>
        <v>Mediano</v>
      </c>
      <c r="O4274">
        <v>3</v>
      </c>
      <c r="P4274">
        <v>1793.27</v>
      </c>
      <c r="Q4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4">
        <v>5379.81</v>
      </c>
      <c r="S4274" t="s">
        <v>5</v>
      </c>
      <c r="T4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74" t="str">
        <f>VLOOKUP(ventas_starbucks_2025[[#This Row],[canal_compra]],cambio_canal_compra[#All],2,0)</f>
        <v>En tienda</v>
      </c>
      <c r="V4274" t="s">
        <v>16</v>
      </c>
      <c r="W4274" t="str">
        <f>VLOOKUP(ventas_starbucks_2025[[#This Row],[método_pago]],cambio_metodo_pago[#All],2,0)</f>
        <v>Tarjeta</v>
      </c>
      <c r="X4274" t="s">
        <v>22</v>
      </c>
      <c r="Y4274">
        <v>0</v>
      </c>
      <c r="Z4274" t="str">
        <f>VLOOKUP(ventas_starbucks_2025[[#This Row],[promoción_aplicada5]],promocion_cambiar[#All],2,0)</f>
        <v>2x1</v>
      </c>
      <c r="AA4274" t="s">
        <v>51</v>
      </c>
      <c r="AB4274" t="s">
        <v>32</v>
      </c>
      <c r="AC4274" t="s">
        <v>10</v>
      </c>
      <c r="AD4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74">
        <v>9.5</v>
      </c>
      <c r="AF4274">
        <v>1</v>
      </c>
      <c r="AG4274">
        <v>50</v>
      </c>
      <c r="AH4274">
        <v>47</v>
      </c>
    </row>
    <row r="4275" spans="1:34" x14ac:dyDescent="0.25">
      <c r="A4275" s="3" t="s">
        <v>4350</v>
      </c>
      <c r="B4275" s="1">
        <v>45751</v>
      </c>
      <c r="C4275" s="23">
        <f t="shared" si="330"/>
        <v>4</v>
      </c>
      <c r="D4275" s="23">
        <f t="shared" si="331"/>
        <v>5</v>
      </c>
      <c r="E4275" s="23" t="str">
        <f t="shared" si="332"/>
        <v>viernes</v>
      </c>
      <c r="F4275" s="23">
        <f t="shared" si="333"/>
        <v>4</v>
      </c>
      <c r="G4275" s="23" t="str">
        <f t="shared" si="334"/>
        <v>abril</v>
      </c>
      <c r="H4275" s="2">
        <v>0.6430555555555556</v>
      </c>
      <c r="I4275" t="s">
        <v>1</v>
      </c>
      <c r="J4275" t="str">
        <f>VLOOKUP(ventas_starbucks_2025[[#This Row],[sucursal]],cambio_sucursal[#All],2,0)</f>
        <v>Sucursal Nueva Córdoba</v>
      </c>
      <c r="K4275" t="s">
        <v>48</v>
      </c>
      <c r="L4275" t="s">
        <v>49</v>
      </c>
      <c r="M4275" t="s">
        <v>62</v>
      </c>
      <c r="N4275" t="str">
        <f>IFERROR(VLOOKUP(ventas_starbucks_2025[[#This Row],[tamaño_sucio]],cambio_tamaño[#All],2,0),"Tamaño único")</f>
        <v>Extra-Grande</v>
      </c>
      <c r="O4275">
        <v>2</v>
      </c>
      <c r="P4275">
        <v>1917.57</v>
      </c>
      <c r="Q4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5">
        <v>3835.14</v>
      </c>
      <c r="S4275" t="s">
        <v>5</v>
      </c>
      <c r="T4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5" t="str">
        <f>VLOOKUP(ventas_starbucks_2025[[#This Row],[canal_compra]],cambio_canal_compra[#All],2,0)</f>
        <v>En tienda</v>
      </c>
      <c r="V4275" t="s">
        <v>16</v>
      </c>
      <c r="W4275" t="str">
        <f>VLOOKUP(ventas_starbucks_2025[[#This Row],[método_pago]],cambio_metodo_pago[#All],2,0)</f>
        <v>Tarjeta</v>
      </c>
      <c r="X4275" t="s">
        <v>7</v>
      </c>
      <c r="Y4275">
        <v>10</v>
      </c>
      <c r="Z4275" t="str">
        <f>VLOOKUP(ventas_starbucks_2025[[#This Row],[promoción_aplicada5]],promocion_cambiar[#All],2,0)</f>
        <v>2x1</v>
      </c>
      <c r="AA4275" t="s">
        <v>51</v>
      </c>
      <c r="AB4275" t="s">
        <v>9</v>
      </c>
      <c r="AC4275" t="s">
        <v>41</v>
      </c>
      <c r="AD4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75">
        <v>5.9</v>
      </c>
      <c r="AF4275">
        <v>2</v>
      </c>
      <c r="AG4275">
        <v>37</v>
      </c>
      <c r="AH4275">
        <v>35</v>
      </c>
    </row>
    <row r="4276" spans="1:34" x14ac:dyDescent="0.25">
      <c r="A4276" s="3" t="s">
        <v>4351</v>
      </c>
      <c r="B4276" s="1">
        <v>45752</v>
      </c>
      <c r="C4276" s="23">
        <f t="shared" si="330"/>
        <v>5</v>
      </c>
      <c r="D4276" s="23">
        <f t="shared" si="331"/>
        <v>6</v>
      </c>
      <c r="E4276" s="23" t="str">
        <f t="shared" si="332"/>
        <v>sábado</v>
      </c>
      <c r="F4276" s="23">
        <f t="shared" si="333"/>
        <v>4</v>
      </c>
      <c r="G4276" s="23" t="str">
        <f t="shared" si="334"/>
        <v>abril</v>
      </c>
      <c r="H4276" s="2">
        <v>0.43333333333333335</v>
      </c>
      <c r="I4276" t="s">
        <v>12</v>
      </c>
      <c r="J4276" t="str">
        <f>VLOOKUP(ventas_starbucks_2025[[#This Row],[sucursal]],cambio_sucursal[#All],2,0)</f>
        <v>Sucursal Córdoba Shopping</v>
      </c>
      <c r="K4276" t="s">
        <v>89</v>
      </c>
      <c r="L4276" t="s">
        <v>90</v>
      </c>
      <c r="M4276" t="s">
        <v>4</v>
      </c>
      <c r="N4276" t="str">
        <f>IFERROR(VLOOKUP(ventas_starbucks_2025[[#This Row],[tamaño_sucio]],cambio_tamaño[#All],2,0),"Tamaño único")</f>
        <v>Tamaño único</v>
      </c>
      <c r="O4276">
        <v>3</v>
      </c>
      <c r="P4276">
        <v>1490.46</v>
      </c>
      <c r="Q4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6">
        <v>4471.38</v>
      </c>
      <c r="S4276" t="s">
        <v>5</v>
      </c>
      <c r="T4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6" t="str">
        <f>VLOOKUP(ventas_starbucks_2025[[#This Row],[canal_compra]],cambio_canal_compra[#All],2,0)</f>
        <v>En tienda</v>
      </c>
      <c r="V4276" t="s">
        <v>40</v>
      </c>
      <c r="W4276" t="str">
        <f>VLOOKUP(ventas_starbucks_2025[[#This Row],[método_pago]],cambio_metodo_pago[#All],2,0)</f>
        <v>Efectivo</v>
      </c>
      <c r="X4276" t="s">
        <v>22</v>
      </c>
      <c r="Y4276">
        <v>0</v>
      </c>
      <c r="Z4276" t="str">
        <f>VLOOKUP(ventas_starbucks_2025[[#This Row],[promoción_aplicada5]],promocion_cambiar[#All],2,0)</f>
        <v>2x1</v>
      </c>
      <c r="AA4276" t="s">
        <v>51</v>
      </c>
      <c r="AB4276" t="s">
        <v>52</v>
      </c>
      <c r="AC4276" t="s">
        <v>10</v>
      </c>
      <c r="AD4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76">
        <v>11</v>
      </c>
      <c r="AF4276">
        <v>5</v>
      </c>
      <c r="AG4276">
        <v>50</v>
      </c>
      <c r="AH4276">
        <v>47</v>
      </c>
    </row>
    <row r="4277" spans="1:34" x14ac:dyDescent="0.25">
      <c r="A4277" s="3" t="s">
        <v>4352</v>
      </c>
      <c r="B4277" s="1">
        <v>45722</v>
      </c>
      <c r="C4277" s="23">
        <f t="shared" si="330"/>
        <v>6</v>
      </c>
      <c r="D4277" s="23">
        <f t="shared" si="331"/>
        <v>4</v>
      </c>
      <c r="E4277" s="1" t="str">
        <f t="shared" si="332"/>
        <v>jueves</v>
      </c>
      <c r="F4277" s="23">
        <f t="shared" si="333"/>
        <v>3</v>
      </c>
      <c r="G4277" s="1" t="str">
        <f t="shared" si="334"/>
        <v>marzo</v>
      </c>
      <c r="H4277" s="2">
        <v>0.34930555555555554</v>
      </c>
      <c r="I4277" t="s">
        <v>57</v>
      </c>
      <c r="J4277" t="str">
        <f>VLOOKUP(ventas_starbucks_2025[[#This Row],[sucursal]],cambio_sucursal[#All],2,0)</f>
        <v>Sucursal Avda Colón</v>
      </c>
      <c r="K4277" t="s">
        <v>89</v>
      </c>
      <c r="L4277" t="s">
        <v>90</v>
      </c>
      <c r="M4277" t="s">
        <v>4</v>
      </c>
      <c r="N4277" t="str">
        <f>IFERROR(VLOOKUP(ventas_starbucks_2025[[#This Row],[tamaño_sucio]],cambio_tamaño[#All],2,0),"Tamaño único")</f>
        <v>Tamaño único</v>
      </c>
      <c r="O4277">
        <v>5</v>
      </c>
      <c r="P4277">
        <v>1545.92</v>
      </c>
      <c r="Q4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7">
        <v>7729.6</v>
      </c>
      <c r="S4277" t="s">
        <v>5</v>
      </c>
      <c r="T4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77" t="str">
        <f>VLOOKUP(ventas_starbucks_2025[[#This Row],[canal_compra]],cambio_canal_compra[#All],2,0)</f>
        <v>En tienda</v>
      </c>
      <c r="V4277" t="s">
        <v>6</v>
      </c>
      <c r="W4277" t="str">
        <f>VLOOKUP(ventas_starbucks_2025[[#This Row],[método_pago]],cambio_metodo_pago[#All],2,0)</f>
        <v>Aplicación móbil</v>
      </c>
      <c r="X4277" t="s">
        <v>22</v>
      </c>
      <c r="Y4277">
        <v>0</v>
      </c>
      <c r="Z4277" t="str">
        <f>VLOOKUP(ventas_starbucks_2025[[#This Row],[promoción_aplicada5]],promocion_cambiar[#All],2,0)</f>
        <v>2x1</v>
      </c>
      <c r="AA4277" t="s">
        <v>51</v>
      </c>
      <c r="AB4277" t="s">
        <v>32</v>
      </c>
      <c r="AC4277" t="s">
        <v>24</v>
      </c>
      <c r="AD4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77">
        <v>9.1999999999999993</v>
      </c>
      <c r="AF4277">
        <v>1</v>
      </c>
      <c r="AG4277">
        <v>50</v>
      </c>
      <c r="AH4277">
        <v>45</v>
      </c>
    </row>
    <row r="4278" spans="1:34" x14ac:dyDescent="0.25">
      <c r="A4278" s="3" t="s">
        <v>4353</v>
      </c>
      <c r="B4278" s="1">
        <v>45698</v>
      </c>
      <c r="C4278" s="23">
        <f t="shared" si="330"/>
        <v>10</v>
      </c>
      <c r="D4278" s="23">
        <f t="shared" si="331"/>
        <v>1</v>
      </c>
      <c r="E4278" s="23" t="str">
        <f t="shared" si="332"/>
        <v>lunes</v>
      </c>
      <c r="F4278" s="23">
        <f t="shared" si="333"/>
        <v>2</v>
      </c>
      <c r="G4278" s="23" t="str">
        <f t="shared" si="334"/>
        <v>febrero</v>
      </c>
      <c r="H4278" s="2">
        <v>0.66597222222222219</v>
      </c>
      <c r="I4278" t="s">
        <v>1</v>
      </c>
      <c r="J4278" t="str">
        <f>VLOOKUP(ventas_starbucks_2025[[#This Row],[sucursal]],cambio_sucursal[#All],2,0)</f>
        <v>Sucursal Nueva Córdoba</v>
      </c>
      <c r="K4278" t="s">
        <v>137</v>
      </c>
      <c r="L4278" t="s">
        <v>44</v>
      </c>
      <c r="M4278" t="s">
        <v>62</v>
      </c>
      <c r="N4278" t="str">
        <f>IFERROR(VLOOKUP(ventas_starbucks_2025[[#This Row],[tamaño_sucio]],cambio_tamaño[#All],2,0),"Tamaño único")</f>
        <v>Extra-Grande</v>
      </c>
      <c r="O4278">
        <v>2</v>
      </c>
      <c r="P4278">
        <v>1630.69</v>
      </c>
      <c r="Q4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8">
        <v>3261.38</v>
      </c>
      <c r="S4278" t="s">
        <v>5</v>
      </c>
      <c r="T4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8" t="str">
        <f>VLOOKUP(ventas_starbucks_2025[[#This Row],[canal_compra]],cambio_canal_compra[#All],2,0)</f>
        <v>En tienda</v>
      </c>
      <c r="V4278" t="s">
        <v>16</v>
      </c>
      <c r="W4278" t="str">
        <f>VLOOKUP(ventas_starbucks_2025[[#This Row],[método_pago]],cambio_metodo_pago[#All],2,0)</f>
        <v>Tarjeta</v>
      </c>
      <c r="X4278" t="s">
        <v>7</v>
      </c>
      <c r="Y4278">
        <v>15</v>
      </c>
      <c r="Z4278" t="str">
        <f>VLOOKUP(ventas_starbucks_2025[[#This Row],[promoción_aplicada5]],promocion_cambiar[#All],2,0)</f>
        <v>Hora Feliz</v>
      </c>
      <c r="AA4278" t="s">
        <v>36</v>
      </c>
      <c r="AB4278" t="s">
        <v>52</v>
      </c>
      <c r="AC4278" t="s">
        <v>10</v>
      </c>
      <c r="AD4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78">
        <v>10.3</v>
      </c>
      <c r="AF4278">
        <v>5</v>
      </c>
      <c r="AG4278">
        <v>20</v>
      </c>
      <c r="AH4278">
        <v>18</v>
      </c>
    </row>
    <row r="4279" spans="1:34" x14ac:dyDescent="0.25">
      <c r="A4279" s="3" t="s">
        <v>4354</v>
      </c>
      <c r="B4279" s="1">
        <v>45668</v>
      </c>
      <c r="C4279" s="23">
        <f t="shared" si="330"/>
        <v>11</v>
      </c>
      <c r="D4279" s="23">
        <f t="shared" si="331"/>
        <v>6</v>
      </c>
      <c r="E4279" s="23" t="str">
        <f t="shared" si="332"/>
        <v>sábado</v>
      </c>
      <c r="F4279" s="23">
        <f t="shared" si="333"/>
        <v>1</v>
      </c>
      <c r="G4279" s="23" t="str">
        <f t="shared" si="334"/>
        <v>enero</v>
      </c>
      <c r="H4279" s="2">
        <v>0.48055555555555557</v>
      </c>
      <c r="I4279" t="s">
        <v>1</v>
      </c>
      <c r="J4279" t="str">
        <f>VLOOKUP(ventas_starbucks_2025[[#This Row],[sucursal]],cambio_sucursal[#All],2,0)</f>
        <v>Sucursal Nueva Córdoba</v>
      </c>
      <c r="K4279" t="s">
        <v>175</v>
      </c>
      <c r="L4279" t="s">
        <v>70</v>
      </c>
      <c r="M4279" t="s">
        <v>50</v>
      </c>
      <c r="N4279" t="str">
        <f>IFERROR(VLOOKUP(ventas_starbucks_2025[[#This Row],[tamaño_sucio]],cambio_tamaño[#All],2,0),"Tamaño único")</f>
        <v>Mediano</v>
      </c>
      <c r="O4279">
        <v>2</v>
      </c>
      <c r="P4279">
        <v>1426.33</v>
      </c>
      <c r="Q4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9">
        <v>2852.66</v>
      </c>
      <c r="S4279" t="s">
        <v>5</v>
      </c>
      <c r="T4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9" t="str">
        <f>VLOOKUP(ventas_starbucks_2025[[#This Row],[canal_compra]],cambio_canal_compra[#All],2,0)</f>
        <v>En tienda</v>
      </c>
      <c r="V4279" t="s">
        <v>16</v>
      </c>
      <c r="W4279" t="str">
        <f>VLOOKUP(ventas_starbucks_2025[[#This Row],[método_pago]],cambio_metodo_pago[#All],2,0)</f>
        <v>Tarjeta</v>
      </c>
      <c r="X4279" t="s">
        <v>22</v>
      </c>
      <c r="Y4279">
        <v>0</v>
      </c>
      <c r="Z4279" t="str">
        <f>VLOOKUP(ventas_starbucks_2025[[#This Row],[promoción_aplicada5]],promocion_cambiar[#All],2,0)</f>
        <v>Ninguna</v>
      </c>
      <c r="AA4279" t="s">
        <v>17</v>
      </c>
      <c r="AB4279" t="s">
        <v>32</v>
      </c>
      <c r="AC4279" t="s">
        <v>41</v>
      </c>
      <c r="AD4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79">
        <v>6.3</v>
      </c>
      <c r="AF4279">
        <v>1</v>
      </c>
      <c r="AG4279">
        <v>10</v>
      </c>
      <c r="AH4279">
        <v>8</v>
      </c>
    </row>
    <row r="4280" spans="1:34" x14ac:dyDescent="0.25">
      <c r="A4280" s="3" t="s">
        <v>4355</v>
      </c>
      <c r="B4280" s="1">
        <v>45673</v>
      </c>
      <c r="C4280" s="23">
        <f t="shared" si="330"/>
        <v>16</v>
      </c>
      <c r="D4280" s="23">
        <f t="shared" si="331"/>
        <v>4</v>
      </c>
      <c r="E4280" s="23" t="str">
        <f t="shared" si="332"/>
        <v>jueves</v>
      </c>
      <c r="F4280" s="23">
        <f t="shared" si="333"/>
        <v>1</v>
      </c>
      <c r="G4280" s="23" t="str">
        <f t="shared" si="334"/>
        <v>enero</v>
      </c>
      <c r="H4280" s="2">
        <v>0.42708333333333331</v>
      </c>
      <c r="I4280" t="s">
        <v>57</v>
      </c>
      <c r="J4280" t="str">
        <f>VLOOKUP(ventas_starbucks_2025[[#This Row],[sucursal]],cambio_sucursal[#All],2,0)</f>
        <v>Sucursal Avda Colón</v>
      </c>
      <c r="K4280" t="s">
        <v>130</v>
      </c>
      <c r="L4280" t="s">
        <v>65</v>
      </c>
      <c r="M4280" t="s">
        <v>4</v>
      </c>
      <c r="N4280" t="str">
        <f>IFERROR(VLOOKUP(ventas_starbucks_2025[[#This Row],[tamaño_sucio]],cambio_tamaño[#All],2,0),"Tamaño único")</f>
        <v>Tamaño único</v>
      </c>
      <c r="O4280">
        <v>5</v>
      </c>
      <c r="P4280">
        <v>1403.86</v>
      </c>
      <c r="Q4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0">
        <v>7019.3</v>
      </c>
      <c r="S4280" t="s">
        <v>15</v>
      </c>
      <c r="T4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80" t="str">
        <f>VLOOKUP(ventas_starbucks_2025[[#This Row],[canal_compra]],cambio_canal_compra[#All],2,0)</f>
        <v>Para llevar</v>
      </c>
      <c r="V4280" t="s">
        <v>40</v>
      </c>
      <c r="W4280" t="str">
        <f>VLOOKUP(ventas_starbucks_2025[[#This Row],[método_pago]],cambio_metodo_pago[#All],2,0)</f>
        <v>Efectivo</v>
      </c>
      <c r="X4280" t="s">
        <v>22</v>
      </c>
      <c r="Y4280">
        <v>0</v>
      </c>
      <c r="Z4280" t="str">
        <f>VLOOKUP(ventas_starbucks_2025[[#This Row],[promoción_aplicada5]],promocion_cambiar[#All],2,0)</f>
        <v>2x1</v>
      </c>
      <c r="AA4280" t="s">
        <v>51</v>
      </c>
      <c r="AB4280" t="s">
        <v>23</v>
      </c>
      <c r="AC4280" t="s">
        <v>10</v>
      </c>
      <c r="AD4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80">
        <v>4.7</v>
      </c>
      <c r="AF4280">
        <v>2</v>
      </c>
      <c r="AG4280">
        <v>12</v>
      </c>
      <c r="AH4280">
        <v>7</v>
      </c>
    </row>
    <row r="4281" spans="1:34" x14ac:dyDescent="0.25">
      <c r="A4281" s="3" t="s">
        <v>4356</v>
      </c>
      <c r="B4281" s="1">
        <v>45662</v>
      </c>
      <c r="C4281" s="23">
        <f t="shared" si="330"/>
        <v>5</v>
      </c>
      <c r="D4281" s="23">
        <f t="shared" si="331"/>
        <v>7</v>
      </c>
      <c r="E4281" s="23" t="str">
        <f t="shared" si="332"/>
        <v>domingo</v>
      </c>
      <c r="F4281" s="23">
        <f t="shared" si="333"/>
        <v>1</v>
      </c>
      <c r="G4281" s="23" t="str">
        <f t="shared" si="334"/>
        <v>enero</v>
      </c>
      <c r="H4281" s="2">
        <v>0.44722222222222224</v>
      </c>
      <c r="I4281" t="s">
        <v>26</v>
      </c>
      <c r="J4281" t="str">
        <f>VLOOKUP(ventas_starbucks_2025[[#This Row],[sucursal]],cambio_sucursal[#All],2,0)</f>
        <v>Sucursal San Lorenzo 47</v>
      </c>
      <c r="K4281" t="s">
        <v>115</v>
      </c>
      <c r="L4281" t="s">
        <v>21</v>
      </c>
      <c r="M4281" t="s">
        <v>4</v>
      </c>
      <c r="N4281" t="str">
        <f>IFERROR(VLOOKUP(ventas_starbucks_2025[[#This Row],[tamaño_sucio]],cambio_tamaño[#All],2,0),"Tamaño único")</f>
        <v>Tamaño único</v>
      </c>
      <c r="O4281">
        <v>3</v>
      </c>
      <c r="P4281">
        <v>1140.06</v>
      </c>
      <c r="Q4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1">
        <v>3420.18</v>
      </c>
      <c r="S4281" t="s">
        <v>5</v>
      </c>
      <c r="T4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1" t="str">
        <f>VLOOKUP(ventas_starbucks_2025[[#This Row],[canal_compra]],cambio_canal_compra[#All],2,0)</f>
        <v>En tienda</v>
      </c>
      <c r="V4281" t="s">
        <v>16</v>
      </c>
      <c r="W4281" t="str">
        <f>VLOOKUP(ventas_starbucks_2025[[#This Row],[método_pago]],cambio_metodo_pago[#All],2,0)</f>
        <v>Tarjeta</v>
      </c>
      <c r="X4281" t="s">
        <v>22</v>
      </c>
      <c r="Y4281">
        <v>0</v>
      </c>
      <c r="Z4281" t="str">
        <f>VLOOKUP(ventas_starbucks_2025[[#This Row],[promoción_aplicada5]],promocion_cambiar[#All],2,0)</f>
        <v>2x1</v>
      </c>
      <c r="AA4281" t="s">
        <v>51</v>
      </c>
      <c r="AB4281" t="s">
        <v>23</v>
      </c>
      <c r="AC4281" t="s">
        <v>10</v>
      </c>
      <c r="AD4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81">
        <v>4</v>
      </c>
      <c r="AF4281">
        <v>4</v>
      </c>
      <c r="AG4281">
        <v>11</v>
      </c>
      <c r="AH4281">
        <v>8</v>
      </c>
    </row>
    <row r="4282" spans="1:34" x14ac:dyDescent="0.25">
      <c r="A4282" s="3" t="s">
        <v>4357</v>
      </c>
      <c r="B4282" s="1">
        <v>45676</v>
      </c>
      <c r="C4282" s="23">
        <f t="shared" si="330"/>
        <v>19</v>
      </c>
      <c r="D4282" s="23">
        <f t="shared" si="331"/>
        <v>7</v>
      </c>
      <c r="E4282" s="23" t="str">
        <f t="shared" si="332"/>
        <v>domingo</v>
      </c>
      <c r="F4282" s="23">
        <f t="shared" si="333"/>
        <v>1</v>
      </c>
      <c r="G4282" s="23" t="str">
        <f t="shared" si="334"/>
        <v>enero</v>
      </c>
      <c r="H4282" s="2">
        <v>0.36944444444444446</v>
      </c>
      <c r="I4282" t="s">
        <v>26</v>
      </c>
      <c r="J4282" t="str">
        <f>VLOOKUP(ventas_starbucks_2025[[#This Row],[sucursal]],cambio_sucursal[#All],2,0)</f>
        <v>Sucursal San Lorenzo 47</v>
      </c>
      <c r="K4282" t="s">
        <v>2</v>
      </c>
      <c r="L4282" t="s">
        <v>3</v>
      </c>
      <c r="M4282" t="s">
        <v>4</v>
      </c>
      <c r="N4282" t="str">
        <f>IFERROR(VLOOKUP(ventas_starbucks_2025[[#This Row],[tamaño_sucio]],cambio_tamaño[#All],2,0),"Tamaño único")</f>
        <v>Tamaño único</v>
      </c>
      <c r="O4282">
        <v>3</v>
      </c>
      <c r="P4282">
        <v>2823.04</v>
      </c>
      <c r="Q4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82">
        <v>8469.1200000000008</v>
      </c>
      <c r="S4282" t="s">
        <v>31</v>
      </c>
      <c r="T4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82" t="str">
        <f>VLOOKUP(ventas_starbucks_2025[[#This Row],[canal_compra]],cambio_canal_compra[#All],2,0)</f>
        <v>Entrega domicilio</v>
      </c>
      <c r="V4282" t="s">
        <v>6</v>
      </c>
      <c r="W4282" t="str">
        <f>VLOOKUP(ventas_starbucks_2025[[#This Row],[método_pago]],cambio_metodo_pago[#All],2,0)</f>
        <v>Aplicación móbil</v>
      </c>
      <c r="X4282" t="s">
        <v>7</v>
      </c>
      <c r="Y4282">
        <v>0</v>
      </c>
      <c r="Z4282" t="str">
        <f>VLOOKUP(ventas_starbucks_2025[[#This Row],[promoción_aplicada5]],promocion_cambiar[#All],2,0)</f>
        <v>Hora Feliz</v>
      </c>
      <c r="AA4282" t="s">
        <v>36</v>
      </c>
      <c r="AB4282" t="s">
        <v>23</v>
      </c>
      <c r="AC4282" t="s">
        <v>41</v>
      </c>
      <c r="AD4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82">
        <v>7.1</v>
      </c>
      <c r="AF4282">
        <v>1</v>
      </c>
      <c r="AG4282">
        <v>31</v>
      </c>
      <c r="AH4282">
        <v>28</v>
      </c>
    </row>
    <row r="4283" spans="1:34" x14ac:dyDescent="0.25">
      <c r="A4283" s="3" t="s">
        <v>4358</v>
      </c>
      <c r="B4283" s="1">
        <v>45751</v>
      </c>
      <c r="C4283" s="23">
        <f t="shared" si="330"/>
        <v>4</v>
      </c>
      <c r="D4283" s="23">
        <f t="shared" si="331"/>
        <v>5</v>
      </c>
      <c r="E4283" s="1" t="str">
        <f t="shared" si="332"/>
        <v>viernes</v>
      </c>
      <c r="F4283" s="23">
        <f t="shared" si="333"/>
        <v>4</v>
      </c>
      <c r="G4283" s="1" t="str">
        <f t="shared" si="334"/>
        <v>abril</v>
      </c>
      <c r="H4283" s="2">
        <v>0.59652777777777777</v>
      </c>
      <c r="I4283" t="s">
        <v>57</v>
      </c>
      <c r="J4283" t="str">
        <f>VLOOKUP(ventas_starbucks_2025[[#This Row],[sucursal]],cambio_sucursal[#All],2,0)</f>
        <v>Sucursal Avda Colón</v>
      </c>
      <c r="K4283" t="s">
        <v>27</v>
      </c>
      <c r="L4283" t="s">
        <v>28</v>
      </c>
      <c r="M4283" t="s">
        <v>4</v>
      </c>
      <c r="N4283" t="str">
        <f>IFERROR(VLOOKUP(ventas_starbucks_2025[[#This Row],[tamaño_sucio]],cambio_tamaño[#All],2,0),"Tamaño único")</f>
        <v>Tamaño único</v>
      </c>
      <c r="O4283">
        <v>3</v>
      </c>
      <c r="P4283">
        <v>2099.91</v>
      </c>
      <c r="Q4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83">
        <v>6299.73</v>
      </c>
      <c r="S4283" t="s">
        <v>31</v>
      </c>
      <c r="T4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83" t="str">
        <f>VLOOKUP(ventas_starbucks_2025[[#This Row],[canal_compra]],cambio_canal_compra[#All],2,0)</f>
        <v>Entrega domicilio</v>
      </c>
      <c r="V4283" t="s">
        <v>16</v>
      </c>
      <c r="W4283" t="str">
        <f>VLOOKUP(ventas_starbucks_2025[[#This Row],[método_pago]],cambio_metodo_pago[#All],2,0)</f>
        <v>Tarjeta</v>
      </c>
      <c r="X4283" t="s">
        <v>22</v>
      </c>
      <c r="Y4283">
        <v>0</v>
      </c>
      <c r="Z4283" t="str">
        <f>VLOOKUP(ventas_starbucks_2025[[#This Row],[promoción_aplicada5]],promocion_cambiar[#All],2,0)</f>
        <v>Ninguna</v>
      </c>
      <c r="AA4283" t="s">
        <v>17</v>
      </c>
      <c r="AB4283" t="s">
        <v>32</v>
      </c>
      <c r="AC4283" t="s">
        <v>10</v>
      </c>
      <c r="AD4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83">
        <v>4.2</v>
      </c>
      <c r="AF4283">
        <v>4</v>
      </c>
      <c r="AG4283">
        <v>25</v>
      </c>
      <c r="AH4283">
        <v>22</v>
      </c>
    </row>
    <row r="4284" spans="1:34" x14ac:dyDescent="0.25">
      <c r="A4284" s="3" t="s">
        <v>4359</v>
      </c>
      <c r="B4284" s="1">
        <v>45672</v>
      </c>
      <c r="C4284" s="23">
        <f t="shared" si="330"/>
        <v>15</v>
      </c>
      <c r="D4284" s="23">
        <f t="shared" si="331"/>
        <v>3</v>
      </c>
      <c r="E4284" s="1" t="str">
        <f t="shared" si="332"/>
        <v>miércoles</v>
      </c>
      <c r="F4284" s="23">
        <f t="shared" si="333"/>
        <v>1</v>
      </c>
      <c r="G4284" s="1" t="str">
        <f t="shared" si="334"/>
        <v>enero</v>
      </c>
      <c r="H4284" s="2">
        <v>0.58125000000000004</v>
      </c>
      <c r="I4284" t="s">
        <v>1</v>
      </c>
      <c r="J4284" t="str">
        <f>VLOOKUP(ventas_starbucks_2025[[#This Row],[sucursal]],cambio_sucursal[#All],2,0)</f>
        <v>Sucursal Nueva Córdoba</v>
      </c>
      <c r="K4284" t="s">
        <v>58</v>
      </c>
      <c r="L4284" t="s">
        <v>39</v>
      </c>
      <c r="M4284" t="s">
        <v>4</v>
      </c>
      <c r="N4284" t="str">
        <f>IFERROR(VLOOKUP(ventas_starbucks_2025[[#This Row],[tamaño_sucio]],cambio_tamaño[#All],2,0),"Tamaño único")</f>
        <v>Tamaño único</v>
      </c>
      <c r="O4284">
        <v>5</v>
      </c>
      <c r="P4284">
        <v>1551.72</v>
      </c>
      <c r="Q4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4">
        <v>7758.6</v>
      </c>
      <c r="S4284" t="s">
        <v>31</v>
      </c>
      <c r="T4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84" t="str">
        <f>VLOOKUP(ventas_starbucks_2025[[#This Row],[canal_compra]],cambio_canal_compra[#All],2,0)</f>
        <v>Entrega domicilio</v>
      </c>
      <c r="V4284" t="s">
        <v>16</v>
      </c>
      <c r="W4284" t="str">
        <f>VLOOKUP(ventas_starbucks_2025[[#This Row],[método_pago]],cambio_metodo_pago[#All],2,0)</f>
        <v>Tarjeta</v>
      </c>
      <c r="X4284" t="s">
        <v>7</v>
      </c>
      <c r="Y4284">
        <v>0</v>
      </c>
      <c r="Z4284" t="str">
        <f>VLOOKUP(ventas_starbucks_2025[[#This Row],[promoción_aplicada5]],promocion_cambiar[#All],2,0)</f>
        <v>Hora Feliz</v>
      </c>
      <c r="AA4284" t="s">
        <v>36</v>
      </c>
      <c r="AB4284" t="s">
        <v>23</v>
      </c>
      <c r="AC4284" t="s">
        <v>41</v>
      </c>
      <c r="AD4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84">
        <v>2.6</v>
      </c>
      <c r="AF4284">
        <v>2</v>
      </c>
      <c r="AG4284">
        <v>18</v>
      </c>
      <c r="AH4284">
        <v>13</v>
      </c>
    </row>
    <row r="4285" spans="1:34" x14ac:dyDescent="0.25">
      <c r="A4285" s="3" t="s">
        <v>4360</v>
      </c>
      <c r="B4285" s="1">
        <v>45716</v>
      </c>
      <c r="C4285" s="23">
        <f t="shared" si="330"/>
        <v>28</v>
      </c>
      <c r="D4285" s="23">
        <f t="shared" si="331"/>
        <v>5</v>
      </c>
      <c r="E4285" s="23" t="str">
        <f t="shared" si="332"/>
        <v>viernes</v>
      </c>
      <c r="F4285" s="23">
        <f t="shared" si="333"/>
        <v>2</v>
      </c>
      <c r="G4285" s="23" t="str">
        <f t="shared" si="334"/>
        <v>febrero</v>
      </c>
      <c r="H4285" s="2">
        <v>0.4826388888888889</v>
      </c>
      <c r="I4285" t="s">
        <v>26</v>
      </c>
      <c r="J4285" t="str">
        <f>VLOOKUP(ventas_starbucks_2025[[#This Row],[sucursal]],cambio_sucursal[#All],2,0)</f>
        <v>Sucursal San Lorenzo 47</v>
      </c>
      <c r="K4285" t="s">
        <v>20</v>
      </c>
      <c r="L4285" t="s">
        <v>21</v>
      </c>
      <c r="M4285" t="s">
        <v>4</v>
      </c>
      <c r="N4285" t="str">
        <f>IFERROR(VLOOKUP(ventas_starbucks_2025[[#This Row],[tamaño_sucio]],cambio_tamaño[#All],2,0),"Tamaño único")</f>
        <v>Tamaño único</v>
      </c>
      <c r="O4285">
        <v>5</v>
      </c>
      <c r="P4285">
        <v>1173.92</v>
      </c>
      <c r="Q4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5">
        <v>5869.6</v>
      </c>
      <c r="S4285" t="s">
        <v>5</v>
      </c>
      <c r="T4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85" t="str">
        <f>VLOOKUP(ventas_starbucks_2025[[#This Row],[canal_compra]],cambio_canal_compra[#All],2,0)</f>
        <v>En tienda</v>
      </c>
      <c r="V4285" t="s">
        <v>40</v>
      </c>
      <c r="W4285" t="str">
        <f>VLOOKUP(ventas_starbucks_2025[[#This Row],[método_pago]],cambio_metodo_pago[#All],2,0)</f>
        <v>Efectivo</v>
      </c>
      <c r="X4285" t="s">
        <v>22</v>
      </c>
      <c r="Y4285">
        <v>0</v>
      </c>
      <c r="Z4285" t="str">
        <f>VLOOKUP(ventas_starbucks_2025[[#This Row],[promoción_aplicada5]],promocion_cambiar[#All],2,0)</f>
        <v>2x1</v>
      </c>
      <c r="AA4285" t="s">
        <v>51</v>
      </c>
      <c r="AB4285" t="s">
        <v>9</v>
      </c>
      <c r="AC4285" t="s">
        <v>10</v>
      </c>
      <c r="AD4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85">
        <v>2.9</v>
      </c>
      <c r="AF4285">
        <v>5</v>
      </c>
      <c r="AG4285">
        <v>42</v>
      </c>
      <c r="AH4285">
        <v>37</v>
      </c>
    </row>
    <row r="4286" spans="1:34" x14ac:dyDescent="0.25">
      <c r="A4286" s="3" t="s">
        <v>4361</v>
      </c>
      <c r="B4286" s="1">
        <v>45726</v>
      </c>
      <c r="C4286" s="23">
        <f t="shared" si="330"/>
        <v>10</v>
      </c>
      <c r="D4286" s="23">
        <f t="shared" si="331"/>
        <v>1</v>
      </c>
      <c r="E4286" s="1" t="str">
        <f t="shared" si="332"/>
        <v>lunes</v>
      </c>
      <c r="F4286" s="23">
        <f t="shared" si="333"/>
        <v>3</v>
      </c>
      <c r="G4286" s="1" t="str">
        <f t="shared" si="334"/>
        <v>marzo</v>
      </c>
      <c r="H4286" s="2">
        <v>0.53819444444444442</v>
      </c>
      <c r="I4286" t="s">
        <v>26</v>
      </c>
      <c r="J4286" t="str">
        <f>VLOOKUP(ventas_starbucks_2025[[#This Row],[sucursal]],cambio_sucursal[#All],2,0)</f>
        <v>Sucursal San Lorenzo 47</v>
      </c>
      <c r="K4286" t="s">
        <v>87</v>
      </c>
      <c r="L4286" t="s">
        <v>65</v>
      </c>
      <c r="M4286" t="s">
        <v>4</v>
      </c>
      <c r="N4286" t="str">
        <f>IFERROR(VLOOKUP(ventas_starbucks_2025[[#This Row],[tamaño_sucio]],cambio_tamaño[#All],2,0),"Tamaño único")</f>
        <v>Tamaño único</v>
      </c>
      <c r="O4286">
        <v>1</v>
      </c>
      <c r="P4286">
        <v>1985.59</v>
      </c>
      <c r="Q4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6">
        <v>1985.59</v>
      </c>
      <c r="S4286" t="s">
        <v>31</v>
      </c>
      <c r="T4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6" t="str">
        <f>VLOOKUP(ventas_starbucks_2025[[#This Row],[canal_compra]],cambio_canal_compra[#All],2,0)</f>
        <v>Entrega domicilio</v>
      </c>
      <c r="V4286" t="s">
        <v>16</v>
      </c>
      <c r="W4286" t="str">
        <f>VLOOKUP(ventas_starbucks_2025[[#This Row],[método_pago]],cambio_metodo_pago[#All],2,0)</f>
        <v>Tarjeta</v>
      </c>
      <c r="X4286" t="s">
        <v>22</v>
      </c>
      <c r="Y4286">
        <v>0</v>
      </c>
      <c r="Z4286" t="str">
        <f>VLOOKUP(ventas_starbucks_2025[[#This Row],[promoción_aplicada5]],promocion_cambiar[#All],2,0)</f>
        <v>Ninguna</v>
      </c>
      <c r="AA4286" t="s">
        <v>17</v>
      </c>
      <c r="AB4286" t="s">
        <v>18</v>
      </c>
      <c r="AC4286" t="s">
        <v>41</v>
      </c>
      <c r="AD4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86">
        <v>8.9</v>
      </c>
      <c r="AF4286">
        <v>2</v>
      </c>
      <c r="AG4286">
        <v>44</v>
      </c>
      <c r="AH4286">
        <v>43</v>
      </c>
    </row>
    <row r="4287" spans="1:34" x14ac:dyDescent="0.25">
      <c r="A4287" s="3" t="s">
        <v>4362</v>
      </c>
      <c r="B4287" s="1">
        <v>45734</v>
      </c>
      <c r="C4287" s="23">
        <f t="shared" si="330"/>
        <v>18</v>
      </c>
      <c r="D4287" s="23">
        <f t="shared" si="331"/>
        <v>2</v>
      </c>
      <c r="E4287" s="23" t="str">
        <f t="shared" si="332"/>
        <v>martes</v>
      </c>
      <c r="F4287" s="23">
        <f t="shared" si="333"/>
        <v>3</v>
      </c>
      <c r="G4287" s="23" t="str">
        <f t="shared" si="334"/>
        <v>marzo</v>
      </c>
      <c r="H4287" s="2">
        <v>0.49583333333333335</v>
      </c>
      <c r="I4287" t="s">
        <v>12</v>
      </c>
      <c r="J4287" t="str">
        <f>VLOOKUP(ventas_starbucks_2025[[#This Row],[sucursal]],cambio_sucursal[#All],2,0)</f>
        <v>Sucursal Córdoba Shopping</v>
      </c>
      <c r="K4287" t="s">
        <v>48</v>
      </c>
      <c r="L4287" t="s">
        <v>49</v>
      </c>
      <c r="M4287" t="s">
        <v>62</v>
      </c>
      <c r="N4287" t="str">
        <f>IFERROR(VLOOKUP(ventas_starbucks_2025[[#This Row],[tamaño_sucio]],cambio_tamaño[#All],2,0),"Tamaño único")</f>
        <v>Extra-Grande</v>
      </c>
      <c r="O4287">
        <v>2</v>
      </c>
      <c r="P4287">
        <v>1990.1</v>
      </c>
      <c r="Q4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7">
        <v>3980.2</v>
      </c>
      <c r="S4287" t="s">
        <v>15</v>
      </c>
      <c r="T4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7" t="str">
        <f>VLOOKUP(ventas_starbucks_2025[[#This Row],[canal_compra]],cambio_canal_compra[#All],2,0)</f>
        <v>Para llevar</v>
      </c>
      <c r="V4287" t="s">
        <v>40</v>
      </c>
      <c r="W4287" t="str">
        <f>VLOOKUP(ventas_starbucks_2025[[#This Row],[método_pago]],cambio_metodo_pago[#All],2,0)</f>
        <v>Efectivo</v>
      </c>
      <c r="X4287" t="s">
        <v>7</v>
      </c>
      <c r="Y4287">
        <v>10</v>
      </c>
      <c r="Z4287" t="str">
        <f>VLOOKUP(ventas_starbucks_2025[[#This Row],[promoción_aplicada5]],promocion_cambiar[#All],2,0)</f>
        <v>Combo</v>
      </c>
      <c r="AA4287" t="s">
        <v>8</v>
      </c>
      <c r="AB4287" t="s">
        <v>9</v>
      </c>
      <c r="AC4287" t="s">
        <v>24</v>
      </c>
      <c r="AD4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87">
        <v>5.5</v>
      </c>
      <c r="AF4287">
        <v>1</v>
      </c>
      <c r="AG4287">
        <v>28</v>
      </c>
      <c r="AH4287">
        <v>26</v>
      </c>
    </row>
    <row r="4288" spans="1:34" x14ac:dyDescent="0.25">
      <c r="A4288" s="3" t="s">
        <v>4363</v>
      </c>
      <c r="B4288" s="1">
        <v>45763</v>
      </c>
      <c r="C4288" s="23">
        <f t="shared" si="330"/>
        <v>16</v>
      </c>
      <c r="D4288" s="23">
        <f t="shared" si="331"/>
        <v>3</v>
      </c>
      <c r="E4288" s="23" t="str">
        <f t="shared" si="332"/>
        <v>miércoles</v>
      </c>
      <c r="F4288" s="23">
        <f t="shared" si="333"/>
        <v>4</v>
      </c>
      <c r="G4288" s="23" t="str">
        <f t="shared" si="334"/>
        <v>abril</v>
      </c>
      <c r="H4288" s="2">
        <v>0.83958333333333335</v>
      </c>
      <c r="I4288" t="s">
        <v>12</v>
      </c>
      <c r="J4288" t="str">
        <f>VLOOKUP(ventas_starbucks_2025[[#This Row],[sucursal]],cambio_sucursal[#All],2,0)</f>
        <v>Sucursal Córdoba Shopping</v>
      </c>
      <c r="K4288" t="s">
        <v>60</v>
      </c>
      <c r="L4288" t="s">
        <v>44</v>
      </c>
      <c r="M4288" t="s">
        <v>55</v>
      </c>
      <c r="N4288" t="str">
        <f>IFERROR(VLOOKUP(ventas_starbucks_2025[[#This Row],[tamaño_sucio]],cambio_tamaño[#All],2,0),"Tamaño único")</f>
        <v>Pequeño</v>
      </c>
      <c r="O4288">
        <v>2</v>
      </c>
      <c r="P4288">
        <v>1344.27</v>
      </c>
      <c r="Q4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8">
        <v>2688.54</v>
      </c>
      <c r="S4288" t="s">
        <v>5</v>
      </c>
      <c r="T4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8" t="str">
        <f>VLOOKUP(ventas_starbucks_2025[[#This Row],[canal_compra]],cambio_canal_compra[#All],2,0)</f>
        <v>En tienda</v>
      </c>
      <c r="V4288" t="s">
        <v>16</v>
      </c>
      <c r="W4288" t="str">
        <f>VLOOKUP(ventas_starbucks_2025[[#This Row],[método_pago]],cambio_metodo_pago[#All],2,0)</f>
        <v>Tarjeta</v>
      </c>
      <c r="X4288" t="s">
        <v>22</v>
      </c>
      <c r="Y4288">
        <v>0</v>
      </c>
      <c r="Z4288" t="str">
        <f>VLOOKUP(ventas_starbucks_2025[[#This Row],[promoción_aplicada5]],promocion_cambiar[#All],2,0)</f>
        <v>Hora Feliz</v>
      </c>
      <c r="AA4288" t="s">
        <v>36</v>
      </c>
      <c r="AB4288" t="s">
        <v>32</v>
      </c>
      <c r="AC4288" t="s">
        <v>10</v>
      </c>
      <c r="AD4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88">
        <v>8.8000000000000007</v>
      </c>
      <c r="AF4288">
        <v>3</v>
      </c>
      <c r="AG4288">
        <v>10</v>
      </c>
      <c r="AH4288">
        <v>8</v>
      </c>
    </row>
    <row r="4289" spans="1:34" x14ac:dyDescent="0.25">
      <c r="A4289" s="3" t="s">
        <v>4364</v>
      </c>
      <c r="B4289" s="1">
        <v>45760</v>
      </c>
      <c r="C4289" s="23">
        <f t="shared" si="330"/>
        <v>13</v>
      </c>
      <c r="D4289" s="23">
        <f t="shared" si="331"/>
        <v>7</v>
      </c>
      <c r="E4289" s="23" t="str">
        <f t="shared" si="332"/>
        <v>domingo</v>
      </c>
      <c r="F4289" s="23">
        <f t="shared" si="333"/>
        <v>4</v>
      </c>
      <c r="G4289" s="23" t="str">
        <f t="shared" si="334"/>
        <v>abril</v>
      </c>
      <c r="H4289" s="2">
        <v>0.78055555555555556</v>
      </c>
      <c r="I4289" t="s">
        <v>26</v>
      </c>
      <c r="J4289" t="str">
        <f>VLOOKUP(ventas_starbucks_2025[[#This Row],[sucursal]],cambio_sucursal[#All],2,0)</f>
        <v>Sucursal San Lorenzo 47</v>
      </c>
      <c r="K4289" t="s">
        <v>64</v>
      </c>
      <c r="L4289" t="s">
        <v>65</v>
      </c>
      <c r="M4289" t="s">
        <v>4</v>
      </c>
      <c r="N4289" t="str">
        <f>IFERROR(VLOOKUP(ventas_starbucks_2025[[#This Row],[tamaño_sucio]],cambio_tamaño[#All],2,0),"Tamaño único")</f>
        <v>Tamaño único</v>
      </c>
      <c r="O4289">
        <v>5</v>
      </c>
      <c r="P4289">
        <v>1495.24</v>
      </c>
      <c r="Q4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9">
        <v>7476.2</v>
      </c>
      <c r="S4289" t="s">
        <v>31</v>
      </c>
      <c r="T4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89" t="str">
        <f>VLOOKUP(ventas_starbucks_2025[[#This Row],[canal_compra]],cambio_canal_compra[#All],2,0)</f>
        <v>Entrega domicilio</v>
      </c>
      <c r="V4289" t="s">
        <v>16</v>
      </c>
      <c r="W4289" t="str">
        <f>VLOOKUP(ventas_starbucks_2025[[#This Row],[método_pago]],cambio_metodo_pago[#All],2,0)</f>
        <v>Tarjeta</v>
      </c>
      <c r="X4289" t="s">
        <v>7</v>
      </c>
      <c r="Y4289">
        <v>0</v>
      </c>
      <c r="Z4289" t="str">
        <f>VLOOKUP(ventas_starbucks_2025[[#This Row],[promoción_aplicada5]],promocion_cambiar[#All],2,0)</f>
        <v>Combo</v>
      </c>
      <c r="AA4289" t="s">
        <v>8</v>
      </c>
      <c r="AB4289" t="s">
        <v>23</v>
      </c>
      <c r="AC4289" t="s">
        <v>24</v>
      </c>
      <c r="AD4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89">
        <v>13.8</v>
      </c>
      <c r="AF4289">
        <v>2</v>
      </c>
      <c r="AG4289">
        <v>24</v>
      </c>
      <c r="AH4289">
        <v>19</v>
      </c>
    </row>
    <row r="4290" spans="1:34" x14ac:dyDescent="0.25">
      <c r="A4290" s="3" t="s">
        <v>4365</v>
      </c>
      <c r="B4290" s="1">
        <v>45705</v>
      </c>
      <c r="C4290" s="23">
        <f t="shared" ref="C4290:C4353" si="335">DAY(B4290)</f>
        <v>17</v>
      </c>
      <c r="D4290" s="23">
        <f t="shared" ref="D4290:D4353" si="336">WEEKDAY(B4290,2)</f>
        <v>1</v>
      </c>
      <c r="E4290" s="23" t="str">
        <f t="shared" ref="E4290:E4353" si="337">TEXT(B4290,"dddd")</f>
        <v>lunes</v>
      </c>
      <c r="F4290" s="23">
        <f t="shared" ref="F4290:F4353" si="338">MONTH(B4290)</f>
        <v>2</v>
      </c>
      <c r="G4290" s="23" t="str">
        <f t="shared" ref="G4290:G4353" si="339">TEXT(B4290,"mmmm")</f>
        <v>febrero</v>
      </c>
      <c r="H4290" s="2">
        <v>0.58680555555555558</v>
      </c>
      <c r="I4290" t="s">
        <v>26</v>
      </c>
      <c r="J4290" t="str">
        <f>VLOOKUP(ventas_starbucks_2025[[#This Row],[sucursal]],cambio_sucursal[#All],2,0)</f>
        <v>Sucursal San Lorenzo 47</v>
      </c>
      <c r="K4290" t="s">
        <v>48</v>
      </c>
      <c r="L4290" t="s">
        <v>49</v>
      </c>
      <c r="M4290" t="s">
        <v>62</v>
      </c>
      <c r="N4290" t="str">
        <f>IFERROR(VLOOKUP(ventas_starbucks_2025[[#This Row],[tamaño_sucio]],cambio_tamaño[#All],2,0),"Tamaño único")</f>
        <v>Extra-Grande</v>
      </c>
      <c r="O4290">
        <v>2</v>
      </c>
      <c r="P4290">
        <v>1955.58</v>
      </c>
      <c r="Q4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0">
        <v>3911.16</v>
      </c>
      <c r="S4290" t="s">
        <v>15</v>
      </c>
      <c r="T4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0" t="str">
        <f>VLOOKUP(ventas_starbucks_2025[[#This Row],[canal_compra]],cambio_canal_compra[#All],2,0)</f>
        <v>Para llevar</v>
      </c>
      <c r="V4290" t="s">
        <v>16</v>
      </c>
      <c r="W4290" t="str">
        <f>VLOOKUP(ventas_starbucks_2025[[#This Row],[método_pago]],cambio_metodo_pago[#All],2,0)</f>
        <v>Tarjeta</v>
      </c>
      <c r="X4290" t="s">
        <v>7</v>
      </c>
      <c r="Y4290">
        <v>10</v>
      </c>
      <c r="Z4290" t="str">
        <f>VLOOKUP(ventas_starbucks_2025[[#This Row],[promoción_aplicada5]],promocion_cambiar[#All],2,0)</f>
        <v>Combo</v>
      </c>
      <c r="AA4290" t="s">
        <v>8</v>
      </c>
      <c r="AB4290" t="s">
        <v>52</v>
      </c>
      <c r="AC4290" t="s">
        <v>24</v>
      </c>
      <c r="AD4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90">
        <v>12.7</v>
      </c>
      <c r="AF4290">
        <v>3</v>
      </c>
      <c r="AG4290">
        <v>34</v>
      </c>
      <c r="AH4290">
        <v>32</v>
      </c>
    </row>
    <row r="4291" spans="1:34" x14ac:dyDescent="0.25">
      <c r="A4291" s="3" t="s">
        <v>4366</v>
      </c>
      <c r="B4291" s="1">
        <v>45712</v>
      </c>
      <c r="C4291" s="23">
        <f t="shared" si="335"/>
        <v>24</v>
      </c>
      <c r="D4291" s="23">
        <f t="shared" si="336"/>
        <v>1</v>
      </c>
      <c r="E4291" s="23" t="str">
        <f t="shared" si="337"/>
        <v>lunes</v>
      </c>
      <c r="F4291" s="23">
        <f t="shared" si="338"/>
        <v>2</v>
      </c>
      <c r="G4291" s="23" t="str">
        <f t="shared" si="339"/>
        <v>febrero</v>
      </c>
      <c r="H4291" s="2">
        <v>0.75069444444444444</v>
      </c>
      <c r="I4291" t="s">
        <v>57</v>
      </c>
      <c r="J4291" t="str">
        <f>VLOOKUP(ventas_starbucks_2025[[#This Row],[sucursal]],cambio_sucursal[#All],2,0)</f>
        <v>Sucursal Avda Colón</v>
      </c>
      <c r="K4291" t="s">
        <v>115</v>
      </c>
      <c r="L4291" t="s">
        <v>21</v>
      </c>
      <c r="M4291" t="s">
        <v>4</v>
      </c>
      <c r="N4291" t="str">
        <f>IFERROR(VLOOKUP(ventas_starbucks_2025[[#This Row],[tamaño_sucio]],cambio_tamaño[#All],2,0),"Tamaño único")</f>
        <v>Tamaño único</v>
      </c>
      <c r="O4291">
        <v>3</v>
      </c>
      <c r="P4291">
        <v>874.89</v>
      </c>
      <c r="Q4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91">
        <v>2624.67</v>
      </c>
      <c r="S4291" t="s">
        <v>15</v>
      </c>
      <c r="T4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1" t="str">
        <f>VLOOKUP(ventas_starbucks_2025[[#This Row],[canal_compra]],cambio_canal_compra[#All],2,0)</f>
        <v>Para llevar</v>
      </c>
      <c r="V4291" t="s">
        <v>40</v>
      </c>
      <c r="W4291" t="str">
        <f>VLOOKUP(ventas_starbucks_2025[[#This Row],[método_pago]],cambio_metodo_pago[#All],2,0)</f>
        <v>Efectivo</v>
      </c>
      <c r="X4291" t="s">
        <v>22</v>
      </c>
      <c r="Y4291">
        <v>0</v>
      </c>
      <c r="Z4291" t="str">
        <f>VLOOKUP(ventas_starbucks_2025[[#This Row],[promoción_aplicada5]],promocion_cambiar[#All],2,0)</f>
        <v>Ninguna</v>
      </c>
      <c r="AA4291" t="s">
        <v>17</v>
      </c>
      <c r="AB4291" t="s">
        <v>23</v>
      </c>
      <c r="AC4291" t="s">
        <v>10</v>
      </c>
      <c r="AD4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1">
        <v>5.7</v>
      </c>
      <c r="AF4291">
        <v>4</v>
      </c>
      <c r="AG4291">
        <v>36</v>
      </c>
      <c r="AH4291">
        <v>33</v>
      </c>
    </row>
    <row r="4292" spans="1:34" x14ac:dyDescent="0.25">
      <c r="A4292" s="3" t="s">
        <v>4367</v>
      </c>
      <c r="B4292" s="1">
        <v>45707</v>
      </c>
      <c r="C4292" s="23">
        <f t="shared" si="335"/>
        <v>19</v>
      </c>
      <c r="D4292" s="23">
        <f t="shared" si="336"/>
        <v>3</v>
      </c>
      <c r="E4292" s="23" t="str">
        <f t="shared" si="337"/>
        <v>miércoles</v>
      </c>
      <c r="F4292" s="23">
        <f t="shared" si="338"/>
        <v>2</v>
      </c>
      <c r="G4292" s="23" t="str">
        <f t="shared" si="339"/>
        <v>febrero</v>
      </c>
      <c r="H4292" s="2">
        <v>0.3125</v>
      </c>
      <c r="I4292" t="s">
        <v>26</v>
      </c>
      <c r="J4292" t="str">
        <f>VLOOKUP(ventas_starbucks_2025[[#This Row],[sucursal]],cambio_sucursal[#All],2,0)</f>
        <v>Sucursal San Lorenzo 47</v>
      </c>
      <c r="K4292" t="s">
        <v>2</v>
      </c>
      <c r="L4292" t="s">
        <v>3</v>
      </c>
      <c r="M4292" t="s">
        <v>4</v>
      </c>
      <c r="N4292" t="str">
        <f>IFERROR(VLOOKUP(ventas_starbucks_2025[[#This Row],[tamaño_sucio]],cambio_tamaño[#All],2,0),"Tamaño único")</f>
        <v>Tamaño único</v>
      </c>
      <c r="O4292">
        <v>1</v>
      </c>
      <c r="P4292">
        <v>3222.2</v>
      </c>
      <c r="Q4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292">
        <v>3222.2</v>
      </c>
      <c r="S4292" t="s">
        <v>15</v>
      </c>
      <c r="T4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2" t="str">
        <f>VLOOKUP(ventas_starbucks_2025[[#This Row],[canal_compra]],cambio_canal_compra[#All],2,0)</f>
        <v>Para llevar</v>
      </c>
      <c r="V4292" t="s">
        <v>40</v>
      </c>
      <c r="W4292" t="str">
        <f>VLOOKUP(ventas_starbucks_2025[[#This Row],[método_pago]],cambio_metodo_pago[#All],2,0)</f>
        <v>Efectivo</v>
      </c>
      <c r="X4292" t="s">
        <v>22</v>
      </c>
      <c r="Y4292">
        <v>0</v>
      </c>
      <c r="Z4292" t="str">
        <f>VLOOKUP(ventas_starbucks_2025[[#This Row],[promoción_aplicada5]],promocion_cambiar[#All],2,0)</f>
        <v>Ninguna</v>
      </c>
      <c r="AA4292" t="s">
        <v>17</v>
      </c>
      <c r="AB4292" t="s">
        <v>52</v>
      </c>
      <c r="AC4292" t="s">
        <v>41</v>
      </c>
      <c r="AD4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92">
        <v>4.3</v>
      </c>
      <c r="AF4292">
        <v>4</v>
      </c>
      <c r="AG4292">
        <v>18</v>
      </c>
      <c r="AH4292">
        <v>17</v>
      </c>
    </row>
    <row r="4293" spans="1:34" x14ac:dyDescent="0.25">
      <c r="A4293" s="3" t="s">
        <v>4368</v>
      </c>
      <c r="B4293" s="1">
        <v>45726</v>
      </c>
      <c r="C4293" s="23">
        <f t="shared" si="335"/>
        <v>10</v>
      </c>
      <c r="D4293" s="23">
        <f t="shared" si="336"/>
        <v>1</v>
      </c>
      <c r="E4293" s="23" t="str">
        <f t="shared" si="337"/>
        <v>lunes</v>
      </c>
      <c r="F4293" s="23">
        <f t="shared" si="338"/>
        <v>3</v>
      </c>
      <c r="G4293" s="23" t="str">
        <f t="shared" si="339"/>
        <v>marzo</v>
      </c>
      <c r="H4293" s="2">
        <v>0.65763888888888888</v>
      </c>
      <c r="I4293" t="s">
        <v>1</v>
      </c>
      <c r="J4293" t="str">
        <f>VLOOKUP(ventas_starbucks_2025[[#This Row],[sucursal]],cambio_sucursal[#All],2,0)</f>
        <v>Sucursal Nueva Córdoba</v>
      </c>
      <c r="K4293" t="s">
        <v>89</v>
      </c>
      <c r="L4293" t="s">
        <v>90</v>
      </c>
      <c r="M4293" t="s">
        <v>4</v>
      </c>
      <c r="N4293" t="str">
        <f>IFERROR(VLOOKUP(ventas_starbucks_2025[[#This Row],[tamaño_sucio]],cambio_tamaño[#All],2,0),"Tamaño único")</f>
        <v>Tamaño único</v>
      </c>
      <c r="O4293">
        <v>2</v>
      </c>
      <c r="P4293">
        <v>1650.55</v>
      </c>
      <c r="Q4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3">
        <v>3301.1</v>
      </c>
      <c r="S4293" t="s">
        <v>31</v>
      </c>
      <c r="T4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3" t="str">
        <f>VLOOKUP(ventas_starbucks_2025[[#This Row],[canal_compra]],cambio_canal_compra[#All],2,0)</f>
        <v>Entrega domicilio</v>
      </c>
      <c r="V4293" t="s">
        <v>16</v>
      </c>
      <c r="W4293" t="str">
        <f>VLOOKUP(ventas_starbucks_2025[[#This Row],[método_pago]],cambio_metodo_pago[#All],2,0)</f>
        <v>Tarjeta</v>
      </c>
      <c r="X4293" t="s">
        <v>22</v>
      </c>
      <c r="Y4293">
        <v>0</v>
      </c>
      <c r="Z4293" t="str">
        <f>VLOOKUP(ventas_starbucks_2025[[#This Row],[promoción_aplicada5]],promocion_cambiar[#All],2,0)</f>
        <v>Ninguna</v>
      </c>
      <c r="AA4293" t="s">
        <v>17</v>
      </c>
      <c r="AB4293" t="s">
        <v>32</v>
      </c>
      <c r="AC4293" t="s">
        <v>41</v>
      </c>
      <c r="AD4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3">
        <v>8.6</v>
      </c>
      <c r="AF4293">
        <v>2</v>
      </c>
      <c r="AG4293">
        <v>41</v>
      </c>
      <c r="AH4293">
        <v>39</v>
      </c>
    </row>
    <row r="4294" spans="1:34" x14ac:dyDescent="0.25">
      <c r="A4294" s="3" t="s">
        <v>4369</v>
      </c>
      <c r="B4294" s="1">
        <v>45763</v>
      </c>
      <c r="C4294" s="23">
        <f t="shared" si="335"/>
        <v>16</v>
      </c>
      <c r="D4294" s="23">
        <f t="shared" si="336"/>
        <v>3</v>
      </c>
      <c r="E4294" s="23" t="str">
        <f t="shared" si="337"/>
        <v>miércoles</v>
      </c>
      <c r="F4294" s="23">
        <f t="shared" si="338"/>
        <v>4</v>
      </c>
      <c r="G4294" s="23" t="str">
        <f t="shared" si="339"/>
        <v>abril</v>
      </c>
      <c r="H4294" s="2">
        <v>0.81597222222222221</v>
      </c>
      <c r="I4294" t="s">
        <v>1</v>
      </c>
      <c r="J4294" t="str">
        <f>VLOOKUP(ventas_starbucks_2025[[#This Row],[sucursal]],cambio_sucursal[#All],2,0)</f>
        <v>Sucursal Nueva Córdoba</v>
      </c>
      <c r="K4294" t="s">
        <v>300</v>
      </c>
      <c r="L4294" t="s">
        <v>44</v>
      </c>
      <c r="M4294" t="s">
        <v>55</v>
      </c>
      <c r="N4294" t="str">
        <f>IFERROR(VLOOKUP(ventas_starbucks_2025[[#This Row],[tamaño_sucio]],cambio_tamaño[#All],2,0),"Tamaño único")</f>
        <v>Pequeño</v>
      </c>
      <c r="O4294">
        <v>5</v>
      </c>
      <c r="P4294">
        <v>1564.84</v>
      </c>
      <c r="Q4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4">
        <v>7824.2</v>
      </c>
      <c r="S4294" t="s">
        <v>31</v>
      </c>
      <c r="T4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94" t="str">
        <f>VLOOKUP(ventas_starbucks_2025[[#This Row],[canal_compra]],cambio_canal_compra[#All],2,0)</f>
        <v>Entrega domicilio</v>
      </c>
      <c r="V4294" t="s">
        <v>6</v>
      </c>
      <c r="W4294" t="str">
        <f>VLOOKUP(ventas_starbucks_2025[[#This Row],[método_pago]],cambio_metodo_pago[#All],2,0)</f>
        <v>Aplicación móbil</v>
      </c>
      <c r="X4294" t="s">
        <v>7</v>
      </c>
      <c r="Y4294">
        <v>10</v>
      </c>
      <c r="Z4294" t="str">
        <f>VLOOKUP(ventas_starbucks_2025[[#This Row],[promoción_aplicada5]],promocion_cambiar[#All],2,0)</f>
        <v>Hora Feliz</v>
      </c>
      <c r="AA4294" t="s">
        <v>36</v>
      </c>
      <c r="AB4294" t="s">
        <v>52</v>
      </c>
      <c r="AC4294" t="s">
        <v>24</v>
      </c>
      <c r="AD4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94">
        <v>2.8</v>
      </c>
      <c r="AF4294">
        <v>1</v>
      </c>
      <c r="AG4294">
        <v>25</v>
      </c>
      <c r="AH4294">
        <v>20</v>
      </c>
    </row>
    <row r="4295" spans="1:34" x14ac:dyDescent="0.25">
      <c r="A4295" s="3" t="s">
        <v>4370</v>
      </c>
      <c r="B4295" s="1">
        <v>45709</v>
      </c>
      <c r="C4295" s="23">
        <f t="shared" si="335"/>
        <v>21</v>
      </c>
      <c r="D4295" s="23">
        <f t="shared" si="336"/>
        <v>5</v>
      </c>
      <c r="E4295" s="23" t="str">
        <f t="shared" si="337"/>
        <v>viernes</v>
      </c>
      <c r="F4295" s="23">
        <f t="shared" si="338"/>
        <v>2</v>
      </c>
      <c r="G4295" s="23" t="str">
        <f t="shared" si="339"/>
        <v>febrero</v>
      </c>
      <c r="H4295" s="2">
        <v>0.72986111111111107</v>
      </c>
      <c r="I4295" t="s">
        <v>12</v>
      </c>
      <c r="J4295" t="str">
        <f>VLOOKUP(ventas_starbucks_2025[[#This Row],[sucursal]],cambio_sucursal[#All],2,0)</f>
        <v>Sucursal Córdoba Shopping</v>
      </c>
      <c r="K4295" t="s">
        <v>67</v>
      </c>
      <c r="L4295" t="s">
        <v>35</v>
      </c>
      <c r="M4295" t="s">
        <v>4</v>
      </c>
      <c r="N4295" t="str">
        <f>IFERROR(VLOOKUP(ventas_starbucks_2025[[#This Row],[tamaño_sucio]],cambio_tamaño[#All],2,0),"Tamaño único")</f>
        <v>Tamaño único</v>
      </c>
      <c r="O4295">
        <v>2</v>
      </c>
      <c r="P4295">
        <v>1408.92</v>
      </c>
      <c r="Q4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5">
        <v>2817.84</v>
      </c>
      <c r="S4295" t="s">
        <v>5</v>
      </c>
      <c r="T4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5" t="str">
        <f>VLOOKUP(ventas_starbucks_2025[[#This Row],[canal_compra]],cambio_canal_compra[#All],2,0)</f>
        <v>En tienda</v>
      </c>
      <c r="V4295" t="s">
        <v>16</v>
      </c>
      <c r="W4295" t="str">
        <f>VLOOKUP(ventas_starbucks_2025[[#This Row],[método_pago]],cambio_metodo_pago[#All],2,0)</f>
        <v>Tarjeta</v>
      </c>
      <c r="X4295" t="s">
        <v>7</v>
      </c>
      <c r="Y4295">
        <v>0</v>
      </c>
      <c r="Z4295" t="str">
        <f>VLOOKUP(ventas_starbucks_2025[[#This Row],[promoción_aplicada5]],promocion_cambiar[#All],2,0)</f>
        <v>Ninguna</v>
      </c>
      <c r="AA4295" t="s">
        <v>17</v>
      </c>
      <c r="AB4295" t="s">
        <v>32</v>
      </c>
      <c r="AC4295" t="s">
        <v>41</v>
      </c>
      <c r="AD4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5">
        <v>6.6</v>
      </c>
      <c r="AF4295">
        <v>3</v>
      </c>
      <c r="AG4295">
        <v>22</v>
      </c>
      <c r="AH4295">
        <v>20</v>
      </c>
    </row>
    <row r="4296" spans="1:34" x14ac:dyDescent="0.25">
      <c r="A4296" s="3" t="s">
        <v>4371</v>
      </c>
      <c r="B4296" s="1">
        <v>45667</v>
      </c>
      <c r="C4296" s="23">
        <f t="shared" si="335"/>
        <v>10</v>
      </c>
      <c r="D4296" s="23">
        <f t="shared" si="336"/>
        <v>5</v>
      </c>
      <c r="E4296" s="23" t="str">
        <f t="shared" si="337"/>
        <v>viernes</v>
      </c>
      <c r="F4296" s="23">
        <f t="shared" si="338"/>
        <v>1</v>
      </c>
      <c r="G4296" s="23" t="str">
        <f t="shared" si="339"/>
        <v>enero</v>
      </c>
      <c r="H4296" s="2">
        <v>0.43055555555555558</v>
      </c>
      <c r="I4296" t="s">
        <v>1</v>
      </c>
      <c r="J4296" t="str">
        <f>VLOOKUP(ventas_starbucks_2025[[#This Row],[sucursal]],cambio_sucursal[#All],2,0)</f>
        <v>Sucursal Nueva Córdoba</v>
      </c>
      <c r="K4296" t="s">
        <v>13</v>
      </c>
      <c r="L4296" t="s">
        <v>14</v>
      </c>
      <c r="M4296" t="s">
        <v>4</v>
      </c>
      <c r="N4296" t="str">
        <f>IFERROR(VLOOKUP(ventas_starbucks_2025[[#This Row],[tamaño_sucio]],cambio_tamaño[#All],2,0),"Tamaño único")</f>
        <v>Tamaño único</v>
      </c>
      <c r="O4296">
        <v>4</v>
      </c>
      <c r="P4296">
        <v>2088.5700000000002</v>
      </c>
      <c r="Q4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96">
        <v>8354.2800000000007</v>
      </c>
      <c r="S4296" t="s">
        <v>31</v>
      </c>
      <c r="T4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96" t="str">
        <f>VLOOKUP(ventas_starbucks_2025[[#This Row],[canal_compra]],cambio_canal_compra[#All],2,0)</f>
        <v>Entrega domicilio</v>
      </c>
      <c r="V4296" t="s">
        <v>6</v>
      </c>
      <c r="W4296" t="str">
        <f>VLOOKUP(ventas_starbucks_2025[[#This Row],[método_pago]],cambio_metodo_pago[#All],2,0)</f>
        <v>Aplicación móbil</v>
      </c>
      <c r="X4296" t="s">
        <v>7</v>
      </c>
      <c r="Y4296">
        <v>15</v>
      </c>
      <c r="Z4296" t="str">
        <f>VLOOKUP(ventas_starbucks_2025[[#This Row],[promoción_aplicada5]],promocion_cambiar[#All],2,0)</f>
        <v>Hora Feliz</v>
      </c>
      <c r="AA4296" t="s">
        <v>36</v>
      </c>
      <c r="AB4296" t="s">
        <v>9</v>
      </c>
      <c r="AC4296" t="s">
        <v>10</v>
      </c>
      <c r="AD4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96">
        <v>10.1</v>
      </c>
      <c r="AF4296">
        <v>1</v>
      </c>
      <c r="AG4296">
        <v>15</v>
      </c>
      <c r="AH4296">
        <v>11</v>
      </c>
    </row>
    <row r="4297" spans="1:34" x14ac:dyDescent="0.25">
      <c r="A4297" s="3" t="s">
        <v>4372</v>
      </c>
      <c r="B4297" s="1">
        <v>45763</v>
      </c>
      <c r="C4297" s="23">
        <f t="shared" si="335"/>
        <v>16</v>
      </c>
      <c r="D4297" s="23">
        <f t="shared" si="336"/>
        <v>3</v>
      </c>
      <c r="E4297" s="1" t="str">
        <f t="shared" si="337"/>
        <v>miércoles</v>
      </c>
      <c r="F4297" s="23">
        <f t="shared" si="338"/>
        <v>4</v>
      </c>
      <c r="G4297" s="1" t="str">
        <f t="shared" si="339"/>
        <v>abril</v>
      </c>
      <c r="H4297" s="2">
        <v>0.8520833333333333</v>
      </c>
      <c r="I4297" t="s">
        <v>26</v>
      </c>
      <c r="J4297" t="str">
        <f>VLOOKUP(ventas_starbucks_2025[[#This Row],[sucursal]],cambio_sucursal[#All],2,0)</f>
        <v>Sucursal San Lorenzo 47</v>
      </c>
      <c r="K4297" t="s">
        <v>69</v>
      </c>
      <c r="L4297" t="s">
        <v>70</v>
      </c>
      <c r="M4297" t="s">
        <v>45</v>
      </c>
      <c r="N4297" t="str">
        <f>IFERROR(VLOOKUP(ventas_starbucks_2025[[#This Row],[tamaño_sucio]],cambio_tamaño[#All],2,0),"Tamaño único")</f>
        <v>Grande</v>
      </c>
      <c r="O4297">
        <v>1</v>
      </c>
      <c r="P4297">
        <v>1533.98</v>
      </c>
      <c r="Q4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7">
        <v>1533.98</v>
      </c>
      <c r="S4297" t="s">
        <v>5</v>
      </c>
      <c r="T4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7" t="str">
        <f>VLOOKUP(ventas_starbucks_2025[[#This Row],[canal_compra]],cambio_canal_compra[#All],2,0)</f>
        <v>En tienda</v>
      </c>
      <c r="V4297" t="s">
        <v>40</v>
      </c>
      <c r="W4297" t="str">
        <f>VLOOKUP(ventas_starbucks_2025[[#This Row],[método_pago]],cambio_metodo_pago[#All],2,0)</f>
        <v>Efectivo</v>
      </c>
      <c r="X4297" t="s">
        <v>22</v>
      </c>
      <c r="Y4297">
        <v>0</v>
      </c>
      <c r="Z4297" t="str">
        <f>VLOOKUP(ventas_starbucks_2025[[#This Row],[promoción_aplicada5]],promocion_cambiar[#All],2,0)</f>
        <v>Hora Feliz</v>
      </c>
      <c r="AA4297" t="s">
        <v>36</v>
      </c>
      <c r="AB4297" t="s">
        <v>23</v>
      </c>
      <c r="AC4297" t="s">
        <v>24</v>
      </c>
      <c r="AD4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7">
        <v>6.5</v>
      </c>
      <c r="AF4297">
        <v>5</v>
      </c>
      <c r="AG4297">
        <v>46</v>
      </c>
      <c r="AH4297">
        <v>45</v>
      </c>
    </row>
    <row r="4298" spans="1:34" x14ac:dyDescent="0.25">
      <c r="A4298" s="3" t="s">
        <v>4373</v>
      </c>
      <c r="B4298" s="1">
        <v>45660</v>
      </c>
      <c r="C4298" s="23">
        <f t="shared" si="335"/>
        <v>3</v>
      </c>
      <c r="D4298" s="23">
        <f t="shared" si="336"/>
        <v>5</v>
      </c>
      <c r="E4298" s="23" t="str">
        <f t="shared" si="337"/>
        <v>viernes</v>
      </c>
      <c r="F4298" s="23">
        <f t="shared" si="338"/>
        <v>1</v>
      </c>
      <c r="G4298" s="23" t="str">
        <f t="shared" si="339"/>
        <v>enero</v>
      </c>
      <c r="H4298" s="2">
        <v>0.78194444444444444</v>
      </c>
      <c r="I4298" t="s">
        <v>12</v>
      </c>
      <c r="J4298" t="str">
        <f>VLOOKUP(ventas_starbucks_2025[[#This Row],[sucursal]],cambio_sucursal[#All],2,0)</f>
        <v>Sucursal Córdoba Shopping</v>
      </c>
      <c r="K4298" t="s">
        <v>87</v>
      </c>
      <c r="L4298" t="s">
        <v>65</v>
      </c>
      <c r="M4298" t="s">
        <v>4</v>
      </c>
      <c r="N4298" t="str">
        <f>IFERROR(VLOOKUP(ventas_starbucks_2025[[#This Row],[tamaño_sucio]],cambio_tamaño[#All],2,0),"Tamaño único")</f>
        <v>Tamaño único</v>
      </c>
      <c r="O4298">
        <v>5</v>
      </c>
      <c r="P4298">
        <v>1835.58</v>
      </c>
      <c r="Q4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8">
        <v>9177.9</v>
      </c>
      <c r="S4298" t="s">
        <v>31</v>
      </c>
      <c r="T4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98" t="str">
        <f>VLOOKUP(ventas_starbucks_2025[[#This Row],[canal_compra]],cambio_canal_compra[#All],2,0)</f>
        <v>Entrega domicilio</v>
      </c>
      <c r="V4298" t="s">
        <v>6</v>
      </c>
      <c r="W4298" t="str">
        <f>VLOOKUP(ventas_starbucks_2025[[#This Row],[método_pago]],cambio_metodo_pago[#All],2,0)</f>
        <v>Aplicación móbil</v>
      </c>
      <c r="X4298" t="s">
        <v>7</v>
      </c>
      <c r="Y4298">
        <v>0</v>
      </c>
      <c r="Z4298" t="str">
        <f>VLOOKUP(ventas_starbucks_2025[[#This Row],[promoción_aplicada5]],promocion_cambiar[#All],2,0)</f>
        <v>Combo</v>
      </c>
      <c r="AA4298" t="s">
        <v>8</v>
      </c>
      <c r="AB4298" t="s">
        <v>23</v>
      </c>
      <c r="AC4298" t="s">
        <v>24</v>
      </c>
      <c r="AD4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8">
        <v>6.5</v>
      </c>
      <c r="AF4298">
        <v>3</v>
      </c>
      <c r="AG4298">
        <v>45</v>
      </c>
      <c r="AH4298">
        <v>40</v>
      </c>
    </row>
    <row r="4299" spans="1:34" x14ac:dyDescent="0.25">
      <c r="A4299" s="3" t="s">
        <v>4374</v>
      </c>
      <c r="B4299" s="1">
        <v>45687</v>
      </c>
      <c r="C4299" s="23">
        <f t="shared" si="335"/>
        <v>30</v>
      </c>
      <c r="D4299" s="23">
        <f t="shared" si="336"/>
        <v>4</v>
      </c>
      <c r="E4299" s="23" t="str">
        <f t="shared" si="337"/>
        <v>jueves</v>
      </c>
      <c r="F4299" s="23">
        <f t="shared" si="338"/>
        <v>1</v>
      </c>
      <c r="G4299" s="23" t="str">
        <f t="shared" si="339"/>
        <v>enero</v>
      </c>
      <c r="H4299" s="2">
        <v>0.44236111111111109</v>
      </c>
      <c r="I4299" t="s">
        <v>1</v>
      </c>
      <c r="J4299" t="str">
        <f>VLOOKUP(ventas_starbucks_2025[[#This Row],[sucursal]],cambio_sucursal[#All],2,0)</f>
        <v>Sucursal Nueva Córdoba</v>
      </c>
      <c r="K4299" t="s">
        <v>74</v>
      </c>
      <c r="L4299" t="s">
        <v>70</v>
      </c>
      <c r="M4299" t="s">
        <v>55</v>
      </c>
      <c r="N4299" t="str">
        <f>IFERROR(VLOOKUP(ventas_starbucks_2025[[#This Row],[tamaño_sucio]],cambio_tamaño[#All],2,0),"Tamaño único")</f>
        <v>Pequeño</v>
      </c>
      <c r="O4299">
        <v>3</v>
      </c>
      <c r="P4299">
        <v>1307</v>
      </c>
      <c r="Q4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9">
        <v>3921</v>
      </c>
      <c r="S4299" t="s">
        <v>31</v>
      </c>
      <c r="T4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9" t="str">
        <f>VLOOKUP(ventas_starbucks_2025[[#This Row],[canal_compra]],cambio_canal_compra[#All],2,0)</f>
        <v>Entrega domicilio</v>
      </c>
      <c r="V4299" t="s">
        <v>6</v>
      </c>
      <c r="W4299" t="str">
        <f>VLOOKUP(ventas_starbucks_2025[[#This Row],[método_pago]],cambio_metodo_pago[#All],2,0)</f>
        <v>Aplicación móbil</v>
      </c>
      <c r="X4299" t="s">
        <v>7</v>
      </c>
      <c r="Y4299">
        <v>15</v>
      </c>
      <c r="Z4299" t="str">
        <f>VLOOKUP(ventas_starbucks_2025[[#This Row],[promoción_aplicada5]],promocion_cambiar[#All],2,0)</f>
        <v>Combo</v>
      </c>
      <c r="AA4299" t="s">
        <v>8</v>
      </c>
      <c r="AB4299" t="s">
        <v>32</v>
      </c>
      <c r="AC4299" t="s">
        <v>24</v>
      </c>
      <c r="AD4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99">
        <v>3.6</v>
      </c>
      <c r="AF4299">
        <v>4</v>
      </c>
      <c r="AG4299">
        <v>30</v>
      </c>
      <c r="AH4299">
        <v>27</v>
      </c>
    </row>
    <row r="4300" spans="1:34" x14ac:dyDescent="0.25">
      <c r="A4300" s="3" t="s">
        <v>4375</v>
      </c>
      <c r="B4300" s="1">
        <v>45722</v>
      </c>
      <c r="C4300" s="23">
        <f t="shared" si="335"/>
        <v>6</v>
      </c>
      <c r="D4300" s="23">
        <f t="shared" si="336"/>
        <v>4</v>
      </c>
      <c r="E4300" s="1" t="str">
        <f t="shared" si="337"/>
        <v>jueves</v>
      </c>
      <c r="F4300" s="23">
        <f t="shared" si="338"/>
        <v>3</v>
      </c>
      <c r="G4300" s="1" t="str">
        <f t="shared" si="339"/>
        <v>marzo</v>
      </c>
      <c r="H4300" s="2">
        <v>0.30138888888888887</v>
      </c>
      <c r="I4300" t="s">
        <v>12</v>
      </c>
      <c r="J4300" t="str">
        <f>VLOOKUP(ventas_starbucks_2025[[#This Row],[sucursal]],cambio_sucursal[#All],2,0)</f>
        <v>Sucursal Córdoba Shopping</v>
      </c>
      <c r="K4300" t="s">
        <v>27</v>
      </c>
      <c r="L4300" t="s">
        <v>28</v>
      </c>
      <c r="M4300" t="s">
        <v>4</v>
      </c>
      <c r="N4300" t="str">
        <f>IFERROR(VLOOKUP(ventas_starbucks_2025[[#This Row],[tamaño_sucio]],cambio_tamaño[#All],2,0),"Tamaño único")</f>
        <v>Tamaño único</v>
      </c>
      <c r="O4300">
        <v>4</v>
      </c>
      <c r="P4300">
        <v>2254.17</v>
      </c>
      <c r="Q4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00">
        <v>9016.68</v>
      </c>
      <c r="S4300" t="s">
        <v>15</v>
      </c>
      <c r="T4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00" t="str">
        <f>VLOOKUP(ventas_starbucks_2025[[#This Row],[canal_compra]],cambio_canal_compra[#All],2,0)</f>
        <v>Para llevar</v>
      </c>
      <c r="V4300" t="s">
        <v>6</v>
      </c>
      <c r="W4300" t="str">
        <f>VLOOKUP(ventas_starbucks_2025[[#This Row],[método_pago]],cambio_metodo_pago[#All],2,0)</f>
        <v>Aplicación móbil</v>
      </c>
      <c r="X4300" t="s">
        <v>22</v>
      </c>
      <c r="Y4300">
        <v>0</v>
      </c>
      <c r="Z4300" t="str">
        <f>VLOOKUP(ventas_starbucks_2025[[#This Row],[promoción_aplicada5]],promocion_cambiar[#All],2,0)</f>
        <v>Hora Feliz</v>
      </c>
      <c r="AA4300" t="s">
        <v>36</v>
      </c>
      <c r="AB4300" t="s">
        <v>52</v>
      </c>
      <c r="AC4300" t="s">
        <v>41</v>
      </c>
      <c r="AD4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00">
        <v>6.1</v>
      </c>
      <c r="AF4300">
        <v>2</v>
      </c>
      <c r="AG4300">
        <v>42</v>
      </c>
      <c r="AH4300">
        <v>38</v>
      </c>
    </row>
    <row r="4301" spans="1:34" x14ac:dyDescent="0.25">
      <c r="A4301" s="3" t="s">
        <v>4376</v>
      </c>
      <c r="B4301" s="1">
        <v>45761</v>
      </c>
      <c r="C4301" s="23">
        <f t="shared" si="335"/>
        <v>14</v>
      </c>
      <c r="D4301" s="23">
        <f t="shared" si="336"/>
        <v>1</v>
      </c>
      <c r="E4301" s="23" t="str">
        <f t="shared" si="337"/>
        <v>lunes</v>
      </c>
      <c r="F4301" s="23">
        <f t="shared" si="338"/>
        <v>4</v>
      </c>
      <c r="G4301" s="23" t="str">
        <f t="shared" si="339"/>
        <v>abril</v>
      </c>
      <c r="H4301" s="2">
        <v>0.33541666666666664</v>
      </c>
      <c r="I4301" t="s">
        <v>12</v>
      </c>
      <c r="J4301" t="str">
        <f>VLOOKUP(ventas_starbucks_2025[[#This Row],[sucursal]],cambio_sucursal[#All],2,0)</f>
        <v>Sucursal Córdoba Shopping</v>
      </c>
      <c r="K4301" t="s">
        <v>48</v>
      </c>
      <c r="L4301" t="s">
        <v>49</v>
      </c>
      <c r="M4301" t="s">
        <v>45</v>
      </c>
      <c r="N4301" t="str">
        <f>IFERROR(VLOOKUP(ventas_starbucks_2025[[#This Row],[tamaño_sucio]],cambio_tamaño[#All],2,0),"Tamaño único")</f>
        <v>Grande</v>
      </c>
      <c r="O4301">
        <v>1</v>
      </c>
      <c r="P4301">
        <v>2020.88</v>
      </c>
      <c r="Q4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01">
        <v>2020.88</v>
      </c>
      <c r="S4301" t="s">
        <v>15</v>
      </c>
      <c r="T4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1" t="str">
        <f>VLOOKUP(ventas_starbucks_2025[[#This Row],[canal_compra]],cambio_canal_compra[#All],2,0)</f>
        <v>Para llevar</v>
      </c>
      <c r="V4301" t="s">
        <v>40</v>
      </c>
      <c r="W4301" t="str">
        <f>VLOOKUP(ventas_starbucks_2025[[#This Row],[método_pago]],cambio_metodo_pago[#All],2,0)</f>
        <v>Efectivo</v>
      </c>
      <c r="X4301" t="s">
        <v>22</v>
      </c>
      <c r="Y4301">
        <v>0</v>
      </c>
      <c r="Z4301" t="str">
        <f>VLOOKUP(ventas_starbucks_2025[[#This Row],[promoción_aplicada5]],promocion_cambiar[#All],2,0)</f>
        <v>Hora Feliz</v>
      </c>
      <c r="AA4301" t="s">
        <v>36</v>
      </c>
      <c r="AB4301" t="s">
        <v>29</v>
      </c>
      <c r="AC4301" t="s">
        <v>24</v>
      </c>
      <c r="AD4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01">
        <v>7.2</v>
      </c>
      <c r="AF4301">
        <v>4</v>
      </c>
      <c r="AG4301">
        <v>49</v>
      </c>
      <c r="AH4301">
        <v>48</v>
      </c>
    </row>
    <row r="4302" spans="1:34" x14ac:dyDescent="0.25">
      <c r="A4302" s="3" t="s">
        <v>4377</v>
      </c>
      <c r="B4302" s="1">
        <v>45666</v>
      </c>
      <c r="C4302" s="23">
        <f t="shared" si="335"/>
        <v>9</v>
      </c>
      <c r="D4302" s="23">
        <f t="shared" si="336"/>
        <v>4</v>
      </c>
      <c r="E4302" s="23" t="str">
        <f t="shared" si="337"/>
        <v>jueves</v>
      </c>
      <c r="F4302" s="23">
        <f t="shared" si="338"/>
        <v>1</v>
      </c>
      <c r="G4302" s="23" t="str">
        <f t="shared" si="339"/>
        <v>enero</v>
      </c>
      <c r="H4302" s="2">
        <v>0.54722222222222228</v>
      </c>
      <c r="I4302" t="s">
        <v>1</v>
      </c>
      <c r="J4302" t="str">
        <f>VLOOKUP(ventas_starbucks_2025[[#This Row],[sucursal]],cambio_sucursal[#All],2,0)</f>
        <v>Sucursal Nueva Córdoba</v>
      </c>
      <c r="K4302" t="s">
        <v>38</v>
      </c>
      <c r="L4302" t="s">
        <v>39</v>
      </c>
      <c r="M4302" t="s">
        <v>4</v>
      </c>
      <c r="N4302" t="str">
        <f>IFERROR(VLOOKUP(ventas_starbucks_2025[[#This Row],[tamaño_sucio]],cambio_tamaño[#All],2,0),"Tamaño único")</f>
        <v>Tamaño único</v>
      </c>
      <c r="O4302">
        <v>4</v>
      </c>
      <c r="P4302">
        <v>1529.83</v>
      </c>
      <c r="Q4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2">
        <v>6119.32</v>
      </c>
      <c r="S4302" t="s">
        <v>5</v>
      </c>
      <c r="T4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02" t="str">
        <f>VLOOKUP(ventas_starbucks_2025[[#This Row],[canal_compra]],cambio_canal_compra[#All],2,0)</f>
        <v>En tienda</v>
      </c>
      <c r="V4302" t="s">
        <v>40</v>
      </c>
      <c r="W4302" t="str">
        <f>VLOOKUP(ventas_starbucks_2025[[#This Row],[método_pago]],cambio_metodo_pago[#All],2,0)</f>
        <v>Efectivo</v>
      </c>
      <c r="X4302" t="s">
        <v>7</v>
      </c>
      <c r="Y4302">
        <v>10</v>
      </c>
      <c r="Z4302" t="str">
        <f>VLOOKUP(ventas_starbucks_2025[[#This Row],[promoción_aplicada5]],promocion_cambiar[#All],2,0)</f>
        <v>Combo</v>
      </c>
      <c r="AA4302" t="s">
        <v>8</v>
      </c>
      <c r="AB4302" t="s">
        <v>9</v>
      </c>
      <c r="AC4302" t="s">
        <v>24</v>
      </c>
      <c r="AD4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02">
        <v>12.8</v>
      </c>
      <c r="AF4302">
        <v>5</v>
      </c>
      <c r="AG4302">
        <v>41</v>
      </c>
      <c r="AH4302">
        <v>37</v>
      </c>
    </row>
    <row r="4303" spans="1:34" x14ac:dyDescent="0.25">
      <c r="A4303" s="3" t="s">
        <v>4378</v>
      </c>
      <c r="B4303" s="1">
        <v>45733</v>
      </c>
      <c r="C4303" s="23">
        <f t="shared" si="335"/>
        <v>17</v>
      </c>
      <c r="D4303" s="23">
        <f t="shared" si="336"/>
        <v>1</v>
      </c>
      <c r="E4303" s="1" t="str">
        <f t="shared" si="337"/>
        <v>lunes</v>
      </c>
      <c r="F4303" s="23">
        <f t="shared" si="338"/>
        <v>3</v>
      </c>
      <c r="G4303" s="1" t="str">
        <f t="shared" si="339"/>
        <v>marzo</v>
      </c>
      <c r="H4303" s="2">
        <v>0.61250000000000004</v>
      </c>
      <c r="I4303" t="s">
        <v>26</v>
      </c>
      <c r="J4303" t="str">
        <f>VLOOKUP(ventas_starbucks_2025[[#This Row],[sucursal]],cambio_sucursal[#All],2,0)</f>
        <v>Sucursal San Lorenzo 47</v>
      </c>
      <c r="K4303" t="s">
        <v>89</v>
      </c>
      <c r="L4303" t="s">
        <v>90</v>
      </c>
      <c r="M4303" t="s">
        <v>4</v>
      </c>
      <c r="N4303" t="str">
        <f>IFERROR(VLOOKUP(ventas_starbucks_2025[[#This Row],[tamaño_sucio]],cambio_tamaño[#All],2,0),"Tamaño único")</f>
        <v>Tamaño único</v>
      </c>
      <c r="O4303">
        <v>4</v>
      </c>
      <c r="P4303">
        <v>1456.14</v>
      </c>
      <c r="Q4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3">
        <v>5824.56</v>
      </c>
      <c r="S4303" t="s">
        <v>15</v>
      </c>
      <c r="T4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03" t="str">
        <f>VLOOKUP(ventas_starbucks_2025[[#This Row],[canal_compra]],cambio_canal_compra[#All],2,0)</f>
        <v>Para llevar</v>
      </c>
      <c r="V4303" t="s">
        <v>6</v>
      </c>
      <c r="W4303" t="str">
        <f>VLOOKUP(ventas_starbucks_2025[[#This Row],[método_pago]],cambio_metodo_pago[#All],2,0)</f>
        <v>Aplicación móbil</v>
      </c>
      <c r="X4303" t="s">
        <v>7</v>
      </c>
      <c r="Y4303">
        <v>10</v>
      </c>
      <c r="Z4303" t="str">
        <f>VLOOKUP(ventas_starbucks_2025[[#This Row],[promoción_aplicada5]],promocion_cambiar[#All],2,0)</f>
        <v>Ninguna</v>
      </c>
      <c r="AA4303" t="s">
        <v>17</v>
      </c>
      <c r="AB4303" t="s">
        <v>52</v>
      </c>
      <c r="AC4303" t="s">
        <v>24</v>
      </c>
      <c r="AD4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03">
        <v>3.8</v>
      </c>
      <c r="AF4303">
        <v>2</v>
      </c>
      <c r="AG4303">
        <v>23</v>
      </c>
      <c r="AH4303">
        <v>19</v>
      </c>
    </row>
    <row r="4304" spans="1:34" x14ac:dyDescent="0.25">
      <c r="A4304" s="3" t="s">
        <v>4379</v>
      </c>
      <c r="B4304" s="1">
        <v>45668</v>
      </c>
      <c r="C4304" s="23">
        <f t="shared" si="335"/>
        <v>11</v>
      </c>
      <c r="D4304" s="23">
        <f t="shared" si="336"/>
        <v>6</v>
      </c>
      <c r="E4304" s="23" t="str">
        <f t="shared" si="337"/>
        <v>sábado</v>
      </c>
      <c r="F4304" s="23">
        <f t="shared" si="338"/>
        <v>1</v>
      </c>
      <c r="G4304" s="23" t="str">
        <f t="shared" si="339"/>
        <v>enero</v>
      </c>
      <c r="H4304" s="2">
        <v>0.54791666666666672</v>
      </c>
      <c r="I4304" t="s">
        <v>1</v>
      </c>
      <c r="J4304" t="str">
        <f>VLOOKUP(ventas_starbucks_2025[[#This Row],[sucursal]],cambio_sucursal[#All],2,0)</f>
        <v>Sucursal Nueva Córdoba</v>
      </c>
      <c r="K4304" t="s">
        <v>48</v>
      </c>
      <c r="L4304" t="s">
        <v>49</v>
      </c>
      <c r="M4304" t="s">
        <v>55</v>
      </c>
      <c r="N4304" t="str">
        <f>IFERROR(VLOOKUP(ventas_starbucks_2025[[#This Row],[tamaño_sucio]],cambio_tamaño[#All],2,0),"Tamaño único")</f>
        <v>Pequeño</v>
      </c>
      <c r="O4304">
        <v>5</v>
      </c>
      <c r="P4304">
        <v>2074.4899999999998</v>
      </c>
      <c r="Q4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04">
        <v>10372.450000000001</v>
      </c>
      <c r="S4304" t="s">
        <v>15</v>
      </c>
      <c r="T4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04" t="str">
        <f>VLOOKUP(ventas_starbucks_2025[[#This Row],[canal_compra]],cambio_canal_compra[#All],2,0)</f>
        <v>Para llevar</v>
      </c>
      <c r="V4304" t="s">
        <v>40</v>
      </c>
      <c r="W4304" t="str">
        <f>VLOOKUP(ventas_starbucks_2025[[#This Row],[método_pago]],cambio_metodo_pago[#All],2,0)</f>
        <v>Efectivo</v>
      </c>
      <c r="X4304" t="s">
        <v>7</v>
      </c>
      <c r="Y4304">
        <v>10</v>
      </c>
      <c r="Z4304" t="str">
        <f>VLOOKUP(ventas_starbucks_2025[[#This Row],[promoción_aplicada5]],promocion_cambiar[#All],2,0)</f>
        <v>Hora Feliz</v>
      </c>
      <c r="AA4304" t="s">
        <v>36</v>
      </c>
      <c r="AB4304" t="s">
        <v>18</v>
      </c>
      <c r="AC4304" t="s">
        <v>10</v>
      </c>
      <c r="AD4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04">
        <v>13.6</v>
      </c>
      <c r="AF4304">
        <v>2</v>
      </c>
      <c r="AG4304">
        <v>37</v>
      </c>
      <c r="AH4304">
        <v>32</v>
      </c>
    </row>
    <row r="4305" spans="1:34" x14ac:dyDescent="0.25">
      <c r="A4305" s="3" t="s">
        <v>4380</v>
      </c>
      <c r="B4305" s="1">
        <v>45759</v>
      </c>
      <c r="C4305" s="23">
        <f t="shared" si="335"/>
        <v>12</v>
      </c>
      <c r="D4305" s="23">
        <f t="shared" si="336"/>
        <v>6</v>
      </c>
      <c r="E4305" s="23" t="str">
        <f t="shared" si="337"/>
        <v>sábado</v>
      </c>
      <c r="F4305" s="23">
        <f t="shared" si="338"/>
        <v>4</v>
      </c>
      <c r="G4305" s="23" t="str">
        <f t="shared" si="339"/>
        <v>abril</v>
      </c>
      <c r="H4305" s="2">
        <v>0.54305555555555551</v>
      </c>
      <c r="I4305" t="s">
        <v>57</v>
      </c>
      <c r="J4305" t="str">
        <f>VLOOKUP(ventas_starbucks_2025[[#This Row],[sucursal]],cambio_sucursal[#All],2,0)</f>
        <v>Sucursal Avda Colón</v>
      </c>
      <c r="K4305" t="s">
        <v>101</v>
      </c>
      <c r="L4305" t="s">
        <v>3</v>
      </c>
      <c r="M4305" t="s">
        <v>4</v>
      </c>
      <c r="N4305" t="str">
        <f>IFERROR(VLOOKUP(ventas_starbucks_2025[[#This Row],[tamaño_sucio]],cambio_tamaño[#All],2,0),"Tamaño único")</f>
        <v>Tamaño único</v>
      </c>
      <c r="O4305">
        <v>4</v>
      </c>
      <c r="P4305">
        <v>3187.75</v>
      </c>
      <c r="Q4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305">
        <v>12751</v>
      </c>
      <c r="S4305" t="s">
        <v>15</v>
      </c>
      <c r="T4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05" t="str">
        <f>VLOOKUP(ventas_starbucks_2025[[#This Row],[canal_compra]],cambio_canal_compra[#All],2,0)</f>
        <v>Para llevar</v>
      </c>
      <c r="V4305" t="s">
        <v>6</v>
      </c>
      <c r="W4305" t="str">
        <f>VLOOKUP(ventas_starbucks_2025[[#This Row],[método_pago]],cambio_metodo_pago[#All],2,0)</f>
        <v>Aplicación móbil</v>
      </c>
      <c r="X4305" t="s">
        <v>7</v>
      </c>
      <c r="Y4305">
        <v>0</v>
      </c>
      <c r="Z4305" t="str">
        <f>VLOOKUP(ventas_starbucks_2025[[#This Row],[promoción_aplicada5]],promocion_cambiar[#All],2,0)</f>
        <v>Ninguna</v>
      </c>
      <c r="AA4305" t="s">
        <v>17</v>
      </c>
      <c r="AB4305" t="s">
        <v>18</v>
      </c>
      <c r="AC4305" t="s">
        <v>41</v>
      </c>
      <c r="AD4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05">
        <v>2.1</v>
      </c>
      <c r="AF4305">
        <v>2</v>
      </c>
      <c r="AG4305">
        <v>23</v>
      </c>
      <c r="AH4305">
        <v>19</v>
      </c>
    </row>
    <row r="4306" spans="1:34" x14ac:dyDescent="0.25">
      <c r="A4306" s="3" t="s">
        <v>4381</v>
      </c>
      <c r="B4306" s="1">
        <v>45660</v>
      </c>
      <c r="C4306" s="23">
        <f t="shared" si="335"/>
        <v>3</v>
      </c>
      <c r="D4306" s="23">
        <f t="shared" si="336"/>
        <v>5</v>
      </c>
      <c r="E4306" s="23" t="str">
        <f t="shared" si="337"/>
        <v>viernes</v>
      </c>
      <c r="F4306" s="23">
        <f t="shared" si="338"/>
        <v>1</v>
      </c>
      <c r="G4306" s="23" t="str">
        <f t="shared" si="339"/>
        <v>enero</v>
      </c>
      <c r="H4306" s="2">
        <v>0.42430555555555555</v>
      </c>
      <c r="I4306" t="s">
        <v>26</v>
      </c>
      <c r="J4306" t="str">
        <f>VLOOKUP(ventas_starbucks_2025[[#This Row],[sucursal]],cambio_sucursal[#All],2,0)</f>
        <v>Sucursal San Lorenzo 47</v>
      </c>
      <c r="K4306" t="s">
        <v>58</v>
      </c>
      <c r="L4306" t="s">
        <v>39</v>
      </c>
      <c r="M4306" t="s">
        <v>4</v>
      </c>
      <c r="N4306" t="str">
        <f>IFERROR(VLOOKUP(ventas_starbucks_2025[[#This Row],[tamaño_sucio]],cambio_tamaño[#All],2,0),"Tamaño único")</f>
        <v>Tamaño único</v>
      </c>
      <c r="O4306">
        <v>4</v>
      </c>
      <c r="P4306">
        <v>1202.9100000000001</v>
      </c>
      <c r="Q4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6">
        <v>4811.6400000000003</v>
      </c>
      <c r="S4306" t="s">
        <v>31</v>
      </c>
      <c r="T4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6" t="str">
        <f>VLOOKUP(ventas_starbucks_2025[[#This Row],[canal_compra]],cambio_canal_compra[#All],2,0)</f>
        <v>Entrega domicilio</v>
      </c>
      <c r="V4306" t="s">
        <v>16</v>
      </c>
      <c r="W4306" t="str">
        <f>VLOOKUP(ventas_starbucks_2025[[#This Row],[método_pago]],cambio_metodo_pago[#All],2,0)</f>
        <v>Tarjeta</v>
      </c>
      <c r="X4306" t="s">
        <v>22</v>
      </c>
      <c r="Y4306">
        <v>0</v>
      </c>
      <c r="Z4306" t="str">
        <f>VLOOKUP(ventas_starbucks_2025[[#This Row],[promoción_aplicada5]],promocion_cambiar[#All],2,0)</f>
        <v>Combo</v>
      </c>
      <c r="AA4306" t="s">
        <v>8</v>
      </c>
      <c r="AB4306" t="s">
        <v>23</v>
      </c>
      <c r="AC4306" t="s">
        <v>10</v>
      </c>
      <c r="AD4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06">
        <v>2.7</v>
      </c>
      <c r="AF4306">
        <v>4</v>
      </c>
      <c r="AG4306">
        <v>39</v>
      </c>
      <c r="AH4306">
        <v>35</v>
      </c>
    </row>
    <row r="4307" spans="1:34" x14ac:dyDescent="0.25">
      <c r="A4307" s="3" t="s">
        <v>4382</v>
      </c>
      <c r="B4307" s="1">
        <v>45713</v>
      </c>
      <c r="C4307" s="23">
        <f t="shared" si="335"/>
        <v>25</v>
      </c>
      <c r="D4307" s="23">
        <f t="shared" si="336"/>
        <v>2</v>
      </c>
      <c r="E4307" s="23" t="str">
        <f t="shared" si="337"/>
        <v>martes</v>
      </c>
      <c r="F4307" s="23">
        <f t="shared" si="338"/>
        <v>2</v>
      </c>
      <c r="G4307" s="23" t="str">
        <f t="shared" si="339"/>
        <v>febrero</v>
      </c>
      <c r="H4307" s="2">
        <v>0.30694444444444446</v>
      </c>
      <c r="I4307" t="s">
        <v>12</v>
      </c>
      <c r="J4307" t="str">
        <f>VLOOKUP(ventas_starbucks_2025[[#This Row],[sucursal]],cambio_sucursal[#All],2,0)</f>
        <v>Sucursal Córdoba Shopping</v>
      </c>
      <c r="K4307" t="s">
        <v>13</v>
      </c>
      <c r="L4307" t="s">
        <v>14</v>
      </c>
      <c r="M4307" t="s">
        <v>4</v>
      </c>
      <c r="N4307" t="str">
        <f>IFERROR(VLOOKUP(ventas_starbucks_2025[[#This Row],[tamaño_sucio]],cambio_tamaño[#All],2,0),"Tamaño único")</f>
        <v>Tamaño único</v>
      </c>
      <c r="O4307">
        <v>4</v>
      </c>
      <c r="P4307">
        <v>2171.52</v>
      </c>
      <c r="Q4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07">
        <v>8686.08</v>
      </c>
      <c r="S4307" t="s">
        <v>15</v>
      </c>
      <c r="T4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07" t="str">
        <f>VLOOKUP(ventas_starbucks_2025[[#This Row],[canal_compra]],cambio_canal_compra[#All],2,0)</f>
        <v>Para llevar</v>
      </c>
      <c r="V4307" t="s">
        <v>6</v>
      </c>
      <c r="W4307" t="str">
        <f>VLOOKUP(ventas_starbucks_2025[[#This Row],[método_pago]],cambio_metodo_pago[#All],2,0)</f>
        <v>Aplicación móbil</v>
      </c>
      <c r="X4307" t="s">
        <v>7</v>
      </c>
      <c r="Y4307">
        <v>15</v>
      </c>
      <c r="Z4307" t="str">
        <f>VLOOKUP(ventas_starbucks_2025[[#This Row],[promoción_aplicada5]],promocion_cambiar[#All],2,0)</f>
        <v>Ninguna</v>
      </c>
      <c r="AA4307" t="s">
        <v>17</v>
      </c>
      <c r="AB4307" t="s">
        <v>29</v>
      </c>
      <c r="AC4307" t="s">
        <v>41</v>
      </c>
      <c r="AD4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07">
        <v>7.6</v>
      </c>
      <c r="AF4307">
        <v>4</v>
      </c>
      <c r="AG4307">
        <v>14</v>
      </c>
      <c r="AH4307">
        <v>10</v>
      </c>
    </row>
    <row r="4308" spans="1:34" x14ac:dyDescent="0.25">
      <c r="A4308" s="3" t="s">
        <v>4383</v>
      </c>
      <c r="B4308" s="1">
        <v>45738</v>
      </c>
      <c r="C4308" s="23">
        <f t="shared" si="335"/>
        <v>22</v>
      </c>
      <c r="D4308" s="23">
        <f t="shared" si="336"/>
        <v>6</v>
      </c>
      <c r="E4308" s="1" t="str">
        <f t="shared" si="337"/>
        <v>sábado</v>
      </c>
      <c r="F4308" s="23">
        <f t="shared" si="338"/>
        <v>3</v>
      </c>
      <c r="G4308" s="1" t="str">
        <f t="shared" si="339"/>
        <v>marzo</v>
      </c>
      <c r="H4308" s="2">
        <v>0.8520833333333333</v>
      </c>
      <c r="I4308" t="s">
        <v>12</v>
      </c>
      <c r="J4308" t="str">
        <f>VLOOKUP(ventas_starbucks_2025[[#This Row],[sucursal]],cambio_sucursal[#All],2,0)</f>
        <v>Sucursal Córdoba Shopping</v>
      </c>
      <c r="K4308" t="s">
        <v>60</v>
      </c>
      <c r="L4308" t="s">
        <v>44</v>
      </c>
      <c r="M4308" t="s">
        <v>45</v>
      </c>
      <c r="N4308" t="str">
        <f>IFERROR(VLOOKUP(ventas_starbucks_2025[[#This Row],[tamaño_sucio]],cambio_tamaño[#All],2,0),"Tamaño único")</f>
        <v>Grande</v>
      </c>
      <c r="O4308">
        <v>2</v>
      </c>
      <c r="P4308">
        <v>1665.24</v>
      </c>
      <c r="Q4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8">
        <v>3330.48</v>
      </c>
      <c r="S4308" t="s">
        <v>5</v>
      </c>
      <c r="T4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8" t="str">
        <f>VLOOKUP(ventas_starbucks_2025[[#This Row],[canal_compra]],cambio_canal_compra[#All],2,0)</f>
        <v>En tienda</v>
      </c>
      <c r="V4308" t="s">
        <v>6</v>
      </c>
      <c r="W4308" t="str">
        <f>VLOOKUP(ventas_starbucks_2025[[#This Row],[método_pago]],cambio_metodo_pago[#All],2,0)</f>
        <v>Aplicación móbil</v>
      </c>
      <c r="X4308" t="s">
        <v>22</v>
      </c>
      <c r="Y4308">
        <v>0</v>
      </c>
      <c r="Z4308" t="str">
        <f>VLOOKUP(ventas_starbucks_2025[[#This Row],[promoción_aplicada5]],promocion_cambiar[#All],2,0)</f>
        <v>Combo</v>
      </c>
      <c r="AA4308" t="s">
        <v>8</v>
      </c>
      <c r="AB4308" t="s">
        <v>23</v>
      </c>
      <c r="AC4308" t="s">
        <v>10</v>
      </c>
      <c r="AD4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08">
        <v>13.4</v>
      </c>
      <c r="AF4308">
        <v>2</v>
      </c>
      <c r="AG4308">
        <v>21</v>
      </c>
      <c r="AH4308">
        <v>19</v>
      </c>
    </row>
    <row r="4309" spans="1:34" x14ac:dyDescent="0.25">
      <c r="A4309" s="3" t="s">
        <v>4384</v>
      </c>
      <c r="B4309" s="1">
        <v>45729</v>
      </c>
      <c r="C4309" s="23">
        <f t="shared" si="335"/>
        <v>13</v>
      </c>
      <c r="D4309" s="23">
        <f t="shared" si="336"/>
        <v>4</v>
      </c>
      <c r="E4309" s="23" t="str">
        <f t="shared" si="337"/>
        <v>jueves</v>
      </c>
      <c r="F4309" s="23">
        <f t="shared" si="338"/>
        <v>3</v>
      </c>
      <c r="G4309" s="23" t="str">
        <f t="shared" si="339"/>
        <v>marzo</v>
      </c>
      <c r="H4309" s="2">
        <v>0.55138888888888893</v>
      </c>
      <c r="I4309" t="s">
        <v>26</v>
      </c>
      <c r="J4309" t="str">
        <f>VLOOKUP(ventas_starbucks_2025[[#This Row],[sucursal]],cambio_sucursal[#All],2,0)</f>
        <v>Sucursal San Lorenzo 47</v>
      </c>
      <c r="K4309" t="s">
        <v>113</v>
      </c>
      <c r="L4309" t="s">
        <v>44</v>
      </c>
      <c r="M4309" t="s">
        <v>55</v>
      </c>
      <c r="N4309" t="str">
        <f>IFERROR(VLOOKUP(ventas_starbucks_2025[[#This Row],[tamaño_sucio]],cambio_tamaño[#All],2,0),"Tamaño único")</f>
        <v>Pequeño</v>
      </c>
      <c r="O4309">
        <v>2</v>
      </c>
      <c r="P4309">
        <v>1313.96</v>
      </c>
      <c r="Q4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9">
        <v>2627.92</v>
      </c>
      <c r="S4309" t="s">
        <v>31</v>
      </c>
      <c r="T4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9" t="str">
        <f>VLOOKUP(ventas_starbucks_2025[[#This Row],[canal_compra]],cambio_canal_compra[#All],2,0)</f>
        <v>Entrega domicilio</v>
      </c>
      <c r="V4309" t="s">
        <v>6</v>
      </c>
      <c r="W4309" t="str">
        <f>VLOOKUP(ventas_starbucks_2025[[#This Row],[método_pago]],cambio_metodo_pago[#All],2,0)</f>
        <v>Aplicación móbil</v>
      </c>
      <c r="X4309" t="s">
        <v>22</v>
      </c>
      <c r="Y4309">
        <v>0</v>
      </c>
      <c r="Z4309" t="str">
        <f>VLOOKUP(ventas_starbucks_2025[[#This Row],[promoción_aplicada5]],promocion_cambiar[#All],2,0)</f>
        <v>2x1</v>
      </c>
      <c r="AA4309" t="s">
        <v>51</v>
      </c>
      <c r="AB4309" t="s">
        <v>9</v>
      </c>
      <c r="AC4309" t="s">
        <v>10</v>
      </c>
      <c r="AD4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09">
        <v>2.2999999999999998</v>
      </c>
      <c r="AF4309">
        <v>2</v>
      </c>
      <c r="AG4309">
        <v>35</v>
      </c>
      <c r="AH4309">
        <v>33</v>
      </c>
    </row>
    <row r="4310" spans="1:34" x14ac:dyDescent="0.25">
      <c r="A4310" s="3" t="s">
        <v>4385</v>
      </c>
      <c r="B4310" s="1">
        <v>45759</v>
      </c>
      <c r="C4310" s="23">
        <f t="shared" si="335"/>
        <v>12</v>
      </c>
      <c r="D4310" s="23">
        <f t="shared" si="336"/>
        <v>6</v>
      </c>
      <c r="E4310" s="23" t="str">
        <f t="shared" si="337"/>
        <v>sábado</v>
      </c>
      <c r="F4310" s="23">
        <f t="shared" si="338"/>
        <v>4</v>
      </c>
      <c r="G4310" s="23" t="str">
        <f t="shared" si="339"/>
        <v>abril</v>
      </c>
      <c r="H4310" s="2">
        <v>0.45347222222222222</v>
      </c>
      <c r="I4310" t="s">
        <v>26</v>
      </c>
      <c r="J4310" t="str">
        <f>VLOOKUP(ventas_starbucks_2025[[#This Row],[sucursal]],cambio_sucursal[#All],2,0)</f>
        <v>Sucursal San Lorenzo 47</v>
      </c>
      <c r="K4310" t="s">
        <v>38</v>
      </c>
      <c r="L4310" t="s">
        <v>39</v>
      </c>
      <c r="M4310" t="s">
        <v>4</v>
      </c>
      <c r="N4310" t="str">
        <f>IFERROR(VLOOKUP(ventas_starbucks_2025[[#This Row],[tamaño_sucio]],cambio_tamaño[#All],2,0),"Tamaño único")</f>
        <v>Tamaño único</v>
      </c>
      <c r="O4310">
        <v>4</v>
      </c>
      <c r="P4310">
        <v>1400.56</v>
      </c>
      <c r="Q4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0">
        <v>5602.24</v>
      </c>
      <c r="S4310" t="s">
        <v>5</v>
      </c>
      <c r="T4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0" t="str">
        <f>VLOOKUP(ventas_starbucks_2025[[#This Row],[canal_compra]],cambio_canal_compra[#All],2,0)</f>
        <v>En tienda</v>
      </c>
      <c r="V4310" t="s">
        <v>40</v>
      </c>
      <c r="W4310" t="str">
        <f>VLOOKUP(ventas_starbucks_2025[[#This Row],[método_pago]],cambio_metodo_pago[#All],2,0)</f>
        <v>Efectivo</v>
      </c>
      <c r="X4310" t="s">
        <v>22</v>
      </c>
      <c r="Y4310">
        <v>0</v>
      </c>
      <c r="Z4310" t="str">
        <f>VLOOKUP(ventas_starbucks_2025[[#This Row],[promoción_aplicada5]],promocion_cambiar[#All],2,0)</f>
        <v>Ninguna</v>
      </c>
      <c r="AA4310" t="s">
        <v>17</v>
      </c>
      <c r="AB4310" t="s">
        <v>32</v>
      </c>
      <c r="AC4310" t="s">
        <v>41</v>
      </c>
      <c r="AD4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10">
        <v>10.5</v>
      </c>
      <c r="AF4310">
        <v>2</v>
      </c>
      <c r="AG4310">
        <v>19</v>
      </c>
      <c r="AH4310">
        <v>15</v>
      </c>
    </row>
    <row r="4311" spans="1:34" x14ac:dyDescent="0.25">
      <c r="A4311" s="3" t="s">
        <v>4386</v>
      </c>
      <c r="B4311" s="1">
        <v>45755</v>
      </c>
      <c r="C4311" s="23">
        <f t="shared" si="335"/>
        <v>8</v>
      </c>
      <c r="D4311" s="23">
        <f t="shared" si="336"/>
        <v>2</v>
      </c>
      <c r="E4311" s="23" t="str">
        <f t="shared" si="337"/>
        <v>martes</v>
      </c>
      <c r="F4311" s="23">
        <f t="shared" si="338"/>
        <v>4</v>
      </c>
      <c r="G4311" s="23" t="str">
        <f t="shared" si="339"/>
        <v>abril</v>
      </c>
      <c r="H4311" s="2">
        <v>0.70972222222222225</v>
      </c>
      <c r="I4311" t="s">
        <v>12</v>
      </c>
      <c r="J4311" t="str">
        <f>VLOOKUP(ventas_starbucks_2025[[#This Row],[sucursal]],cambio_sucursal[#All],2,0)</f>
        <v>Sucursal Córdoba Shopping</v>
      </c>
      <c r="K4311" t="s">
        <v>94</v>
      </c>
      <c r="L4311" t="s">
        <v>70</v>
      </c>
      <c r="M4311" t="s">
        <v>45</v>
      </c>
      <c r="N4311" t="str">
        <f>IFERROR(VLOOKUP(ventas_starbucks_2025[[#This Row],[tamaño_sucio]],cambio_tamaño[#All],2,0),"Tamaño único")</f>
        <v>Grande</v>
      </c>
      <c r="O4311">
        <v>5</v>
      </c>
      <c r="P4311">
        <v>1302.46</v>
      </c>
      <c r="Q4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1">
        <v>6512.3</v>
      </c>
      <c r="S4311" t="s">
        <v>15</v>
      </c>
      <c r="T4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1" t="str">
        <f>VLOOKUP(ventas_starbucks_2025[[#This Row],[canal_compra]],cambio_canal_compra[#All],2,0)</f>
        <v>Para llevar</v>
      </c>
      <c r="V4311" t="s">
        <v>6</v>
      </c>
      <c r="W4311" t="str">
        <f>VLOOKUP(ventas_starbucks_2025[[#This Row],[método_pago]],cambio_metodo_pago[#All],2,0)</f>
        <v>Aplicación móbil</v>
      </c>
      <c r="X4311" t="s">
        <v>7</v>
      </c>
      <c r="Y4311">
        <v>15</v>
      </c>
      <c r="Z4311" t="str">
        <f>VLOOKUP(ventas_starbucks_2025[[#This Row],[promoción_aplicada5]],promocion_cambiar[#All],2,0)</f>
        <v>Combo</v>
      </c>
      <c r="AA4311" t="s">
        <v>8</v>
      </c>
      <c r="AB4311" t="s">
        <v>52</v>
      </c>
      <c r="AC4311" t="s">
        <v>10</v>
      </c>
      <c r="AD4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11">
        <v>4.5999999999999996</v>
      </c>
      <c r="AF4311">
        <v>5</v>
      </c>
      <c r="AG4311">
        <v>25</v>
      </c>
      <c r="AH4311">
        <v>20</v>
      </c>
    </row>
    <row r="4312" spans="1:34" x14ac:dyDescent="0.25">
      <c r="A4312" s="3" t="s">
        <v>4387</v>
      </c>
      <c r="B4312" s="1">
        <v>45734</v>
      </c>
      <c r="C4312" s="23">
        <f t="shared" si="335"/>
        <v>18</v>
      </c>
      <c r="D4312" s="23">
        <f t="shared" si="336"/>
        <v>2</v>
      </c>
      <c r="E4312" s="23" t="str">
        <f t="shared" si="337"/>
        <v>martes</v>
      </c>
      <c r="F4312" s="23">
        <f t="shared" si="338"/>
        <v>3</v>
      </c>
      <c r="G4312" s="23" t="str">
        <f t="shared" si="339"/>
        <v>marzo</v>
      </c>
      <c r="H4312" s="2">
        <v>0.56111111111111112</v>
      </c>
      <c r="I4312" t="s">
        <v>57</v>
      </c>
      <c r="J4312" t="str">
        <f>VLOOKUP(ventas_starbucks_2025[[#This Row],[sucursal]],cambio_sucursal[#All],2,0)</f>
        <v>Sucursal Avda Colón</v>
      </c>
      <c r="K4312" t="s">
        <v>13</v>
      </c>
      <c r="L4312" t="s">
        <v>14</v>
      </c>
      <c r="M4312" t="s">
        <v>4</v>
      </c>
      <c r="N4312" t="str">
        <f>IFERROR(VLOOKUP(ventas_starbucks_2025[[#This Row],[tamaño_sucio]],cambio_tamaño[#All],2,0),"Tamaño único")</f>
        <v>Tamaño único</v>
      </c>
      <c r="O4312">
        <v>1</v>
      </c>
      <c r="P4312">
        <v>1972.36</v>
      </c>
      <c r="Q4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2">
        <v>1972.36</v>
      </c>
      <c r="S4312" t="s">
        <v>31</v>
      </c>
      <c r="T4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12" t="str">
        <f>VLOOKUP(ventas_starbucks_2025[[#This Row],[canal_compra]],cambio_canal_compra[#All],2,0)</f>
        <v>Entrega domicilio</v>
      </c>
      <c r="V4312" t="s">
        <v>16</v>
      </c>
      <c r="W4312" t="str">
        <f>VLOOKUP(ventas_starbucks_2025[[#This Row],[método_pago]],cambio_metodo_pago[#All],2,0)</f>
        <v>Tarjeta</v>
      </c>
      <c r="X4312" t="s">
        <v>22</v>
      </c>
      <c r="Y4312">
        <v>0</v>
      </c>
      <c r="Z4312" t="str">
        <f>VLOOKUP(ventas_starbucks_2025[[#This Row],[promoción_aplicada5]],promocion_cambiar[#All],2,0)</f>
        <v>Combo</v>
      </c>
      <c r="AA4312" t="s">
        <v>8</v>
      </c>
      <c r="AB4312" t="s">
        <v>32</v>
      </c>
      <c r="AC4312" t="s">
        <v>24</v>
      </c>
      <c r="AD4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12">
        <v>7.9</v>
      </c>
      <c r="AF4312">
        <v>2</v>
      </c>
      <c r="AG4312">
        <v>28</v>
      </c>
      <c r="AH4312">
        <v>27</v>
      </c>
    </row>
    <row r="4313" spans="1:34" x14ac:dyDescent="0.25">
      <c r="A4313" s="3" t="s">
        <v>4388</v>
      </c>
      <c r="B4313" s="1">
        <v>45716</v>
      </c>
      <c r="C4313" s="23">
        <f t="shared" si="335"/>
        <v>28</v>
      </c>
      <c r="D4313" s="23">
        <f t="shared" si="336"/>
        <v>5</v>
      </c>
      <c r="E4313" s="23" t="str">
        <f t="shared" si="337"/>
        <v>viernes</v>
      </c>
      <c r="F4313" s="23">
        <f t="shared" si="338"/>
        <v>2</v>
      </c>
      <c r="G4313" s="23" t="str">
        <f t="shared" si="339"/>
        <v>febrero</v>
      </c>
      <c r="H4313" s="2">
        <v>0.74097222222222225</v>
      </c>
      <c r="I4313" t="s">
        <v>12</v>
      </c>
      <c r="J4313" t="str">
        <f>VLOOKUP(ventas_starbucks_2025[[#This Row],[sucursal]],cambio_sucursal[#All],2,0)</f>
        <v>Sucursal Córdoba Shopping</v>
      </c>
      <c r="K4313" t="s">
        <v>34</v>
      </c>
      <c r="L4313" t="s">
        <v>35</v>
      </c>
      <c r="M4313" t="s">
        <v>4</v>
      </c>
      <c r="N4313" t="str">
        <f>IFERROR(VLOOKUP(ventas_starbucks_2025[[#This Row],[tamaño_sucio]],cambio_tamaño[#All],2,0),"Tamaño único")</f>
        <v>Tamaño único</v>
      </c>
      <c r="O4313">
        <v>5</v>
      </c>
      <c r="P4313">
        <v>1206.6199999999999</v>
      </c>
      <c r="Q4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3">
        <v>6033.1</v>
      </c>
      <c r="S4313" t="s">
        <v>5</v>
      </c>
      <c r="T4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3" t="str">
        <f>VLOOKUP(ventas_starbucks_2025[[#This Row],[canal_compra]],cambio_canal_compra[#All],2,0)</f>
        <v>En tienda</v>
      </c>
      <c r="V4313" t="s">
        <v>6</v>
      </c>
      <c r="W4313" t="str">
        <f>VLOOKUP(ventas_starbucks_2025[[#This Row],[método_pago]],cambio_metodo_pago[#All],2,0)</f>
        <v>Aplicación móbil</v>
      </c>
      <c r="X4313" t="s">
        <v>22</v>
      </c>
      <c r="Y4313">
        <v>0</v>
      </c>
      <c r="Z4313" t="str">
        <f>VLOOKUP(ventas_starbucks_2025[[#This Row],[promoción_aplicada5]],promocion_cambiar[#All],2,0)</f>
        <v>2x1</v>
      </c>
      <c r="AA4313" t="s">
        <v>51</v>
      </c>
      <c r="AB4313" t="s">
        <v>9</v>
      </c>
      <c r="AC4313" t="s">
        <v>24</v>
      </c>
      <c r="AD4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13">
        <v>10.8</v>
      </c>
      <c r="AF4313">
        <v>5</v>
      </c>
      <c r="AG4313">
        <v>37</v>
      </c>
      <c r="AH4313">
        <v>32</v>
      </c>
    </row>
    <row r="4314" spans="1:34" x14ac:dyDescent="0.25">
      <c r="A4314" s="3" t="s">
        <v>4389</v>
      </c>
      <c r="B4314" s="1">
        <v>45734</v>
      </c>
      <c r="C4314" s="23">
        <f t="shared" si="335"/>
        <v>18</v>
      </c>
      <c r="D4314" s="23">
        <f t="shared" si="336"/>
        <v>2</v>
      </c>
      <c r="E4314" s="23" t="str">
        <f t="shared" si="337"/>
        <v>martes</v>
      </c>
      <c r="F4314" s="23">
        <f t="shared" si="338"/>
        <v>3</v>
      </c>
      <c r="G4314" s="23" t="str">
        <f t="shared" si="339"/>
        <v>marzo</v>
      </c>
      <c r="H4314" s="2">
        <v>0.66805555555555551</v>
      </c>
      <c r="I4314" t="s">
        <v>1</v>
      </c>
      <c r="J4314" t="str">
        <f>VLOOKUP(ventas_starbucks_2025[[#This Row],[sucursal]],cambio_sucursal[#All],2,0)</f>
        <v>Sucursal Nueva Córdoba</v>
      </c>
      <c r="K4314" t="s">
        <v>101</v>
      </c>
      <c r="L4314" t="s">
        <v>3</v>
      </c>
      <c r="M4314" t="s">
        <v>4</v>
      </c>
      <c r="N4314" t="str">
        <f>IFERROR(VLOOKUP(ventas_starbucks_2025[[#This Row],[tamaño_sucio]],cambio_tamaño[#All],2,0),"Tamaño único")</f>
        <v>Tamaño único</v>
      </c>
      <c r="O4314">
        <v>2</v>
      </c>
      <c r="P4314">
        <v>3083.94</v>
      </c>
      <c r="Q4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314">
        <v>6167.88</v>
      </c>
      <c r="S4314" t="s">
        <v>15</v>
      </c>
      <c r="T4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4" t="str">
        <f>VLOOKUP(ventas_starbucks_2025[[#This Row],[canal_compra]],cambio_canal_compra[#All],2,0)</f>
        <v>Para llevar</v>
      </c>
      <c r="V4314" t="s">
        <v>16</v>
      </c>
      <c r="W4314" t="str">
        <f>VLOOKUP(ventas_starbucks_2025[[#This Row],[método_pago]],cambio_metodo_pago[#All],2,0)</f>
        <v>Tarjeta</v>
      </c>
      <c r="X4314" t="s">
        <v>22</v>
      </c>
      <c r="Y4314">
        <v>0</v>
      </c>
      <c r="Z4314" t="str">
        <f>VLOOKUP(ventas_starbucks_2025[[#This Row],[promoción_aplicada5]],promocion_cambiar[#All],2,0)</f>
        <v>Ninguna</v>
      </c>
      <c r="AA4314" t="s">
        <v>17</v>
      </c>
      <c r="AB4314" t="s">
        <v>18</v>
      </c>
      <c r="AC4314" t="s">
        <v>24</v>
      </c>
      <c r="AD4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14">
        <v>11.5</v>
      </c>
      <c r="AF4314">
        <v>2</v>
      </c>
      <c r="AG4314">
        <v>32</v>
      </c>
      <c r="AH4314">
        <v>30</v>
      </c>
    </row>
    <row r="4315" spans="1:34" x14ac:dyDescent="0.25">
      <c r="A4315" s="3" t="s">
        <v>4390</v>
      </c>
      <c r="B4315" s="1">
        <v>45748</v>
      </c>
      <c r="C4315" s="23">
        <f t="shared" si="335"/>
        <v>1</v>
      </c>
      <c r="D4315" s="23">
        <f t="shared" si="336"/>
        <v>2</v>
      </c>
      <c r="E4315" s="23" t="str">
        <f t="shared" si="337"/>
        <v>martes</v>
      </c>
      <c r="F4315" s="23">
        <f t="shared" si="338"/>
        <v>4</v>
      </c>
      <c r="G4315" s="23" t="str">
        <f t="shared" si="339"/>
        <v>abril</v>
      </c>
      <c r="H4315" s="2">
        <v>0.83333333333333337</v>
      </c>
      <c r="I4315" t="s">
        <v>12</v>
      </c>
      <c r="J4315" t="str">
        <f>VLOOKUP(ventas_starbucks_2025[[#This Row],[sucursal]],cambio_sucursal[#All],2,0)</f>
        <v>Sucursal Córdoba Shopping</v>
      </c>
      <c r="K4315" t="s">
        <v>115</v>
      </c>
      <c r="L4315" t="s">
        <v>21</v>
      </c>
      <c r="M4315" t="s">
        <v>4</v>
      </c>
      <c r="N4315" t="str">
        <f>IFERROR(VLOOKUP(ventas_starbucks_2025[[#This Row],[tamaño_sucio]],cambio_tamaño[#All],2,0),"Tamaño único")</f>
        <v>Tamaño único</v>
      </c>
      <c r="O4315">
        <v>4</v>
      </c>
      <c r="P4315">
        <v>1170.26</v>
      </c>
      <c r="Q4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5">
        <v>4681.04</v>
      </c>
      <c r="S4315" t="s">
        <v>5</v>
      </c>
      <c r="T4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15" t="str">
        <f>VLOOKUP(ventas_starbucks_2025[[#This Row],[canal_compra]],cambio_canal_compra[#All],2,0)</f>
        <v>En tienda</v>
      </c>
      <c r="V4315" t="s">
        <v>6</v>
      </c>
      <c r="W4315" t="str">
        <f>VLOOKUP(ventas_starbucks_2025[[#This Row],[método_pago]],cambio_metodo_pago[#All],2,0)</f>
        <v>Aplicación móbil</v>
      </c>
      <c r="X4315" t="s">
        <v>7</v>
      </c>
      <c r="Y4315">
        <v>0</v>
      </c>
      <c r="Z4315" t="str">
        <f>VLOOKUP(ventas_starbucks_2025[[#This Row],[promoción_aplicada5]],promocion_cambiar[#All],2,0)</f>
        <v>Combo</v>
      </c>
      <c r="AA4315" t="s">
        <v>8</v>
      </c>
      <c r="AB4315" t="s">
        <v>9</v>
      </c>
      <c r="AC4315" t="s">
        <v>10</v>
      </c>
      <c r="AD4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15">
        <v>11.7</v>
      </c>
      <c r="AF4315">
        <v>2</v>
      </c>
      <c r="AG4315">
        <v>27</v>
      </c>
      <c r="AH4315">
        <v>23</v>
      </c>
    </row>
    <row r="4316" spans="1:34" x14ac:dyDescent="0.25">
      <c r="A4316" s="3" t="s">
        <v>4391</v>
      </c>
      <c r="B4316" s="1">
        <v>45699</v>
      </c>
      <c r="C4316" s="23">
        <f t="shared" si="335"/>
        <v>11</v>
      </c>
      <c r="D4316" s="23">
        <f t="shared" si="336"/>
        <v>2</v>
      </c>
      <c r="E4316" s="23" t="str">
        <f t="shared" si="337"/>
        <v>martes</v>
      </c>
      <c r="F4316" s="23">
        <f t="shared" si="338"/>
        <v>2</v>
      </c>
      <c r="G4316" s="23" t="str">
        <f t="shared" si="339"/>
        <v>febrero</v>
      </c>
      <c r="H4316" s="2">
        <v>0.76041666666666663</v>
      </c>
      <c r="I4316" t="s">
        <v>1</v>
      </c>
      <c r="J4316" t="str">
        <f>VLOOKUP(ventas_starbucks_2025[[#This Row],[sucursal]],cambio_sucursal[#All],2,0)</f>
        <v>Sucursal Nueva Córdoba</v>
      </c>
      <c r="K4316" t="s">
        <v>205</v>
      </c>
      <c r="L4316" t="s">
        <v>70</v>
      </c>
      <c r="M4316" t="s">
        <v>55</v>
      </c>
      <c r="N4316" t="str">
        <f>IFERROR(VLOOKUP(ventas_starbucks_2025[[#This Row],[tamaño_sucio]],cambio_tamaño[#All],2,0),"Tamaño único")</f>
        <v>Pequeño</v>
      </c>
      <c r="O4316">
        <v>3</v>
      </c>
      <c r="P4316">
        <v>1722.3</v>
      </c>
      <c r="Q4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6">
        <v>5166.8999999999996</v>
      </c>
      <c r="S4316" t="s">
        <v>31</v>
      </c>
      <c r="T4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6" t="str">
        <f>VLOOKUP(ventas_starbucks_2025[[#This Row],[canal_compra]],cambio_canal_compra[#All],2,0)</f>
        <v>Entrega domicilio</v>
      </c>
      <c r="V4316" t="s">
        <v>16</v>
      </c>
      <c r="W4316" t="str">
        <f>VLOOKUP(ventas_starbucks_2025[[#This Row],[método_pago]],cambio_metodo_pago[#All],2,0)</f>
        <v>Tarjeta</v>
      </c>
      <c r="X4316" t="s">
        <v>7</v>
      </c>
      <c r="Y4316">
        <v>10</v>
      </c>
      <c r="Z4316" t="str">
        <f>VLOOKUP(ventas_starbucks_2025[[#This Row],[promoción_aplicada5]],promocion_cambiar[#All],2,0)</f>
        <v>Combo</v>
      </c>
      <c r="AA4316" t="s">
        <v>8</v>
      </c>
      <c r="AB4316" t="s">
        <v>9</v>
      </c>
      <c r="AC4316" t="s">
        <v>41</v>
      </c>
      <c r="AD4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16">
        <v>14.1</v>
      </c>
      <c r="AF4316">
        <v>5</v>
      </c>
      <c r="AG4316">
        <v>39</v>
      </c>
      <c r="AH4316">
        <v>36</v>
      </c>
    </row>
    <row r="4317" spans="1:34" x14ac:dyDescent="0.25">
      <c r="A4317" s="3" t="s">
        <v>4392</v>
      </c>
      <c r="B4317" s="1">
        <v>45714</v>
      </c>
      <c r="C4317" s="23">
        <f t="shared" si="335"/>
        <v>26</v>
      </c>
      <c r="D4317" s="23">
        <f t="shared" si="336"/>
        <v>3</v>
      </c>
      <c r="E4317" s="23" t="str">
        <f t="shared" si="337"/>
        <v>miércoles</v>
      </c>
      <c r="F4317" s="23">
        <f t="shared" si="338"/>
        <v>2</v>
      </c>
      <c r="G4317" s="23" t="str">
        <f t="shared" si="339"/>
        <v>febrero</v>
      </c>
      <c r="H4317" s="2">
        <v>0.39305555555555555</v>
      </c>
      <c r="I4317" t="s">
        <v>26</v>
      </c>
      <c r="J4317" t="str">
        <f>VLOOKUP(ventas_starbucks_2025[[#This Row],[sucursal]],cambio_sucursal[#All],2,0)</f>
        <v>Sucursal San Lorenzo 47</v>
      </c>
      <c r="K4317" t="s">
        <v>13</v>
      </c>
      <c r="L4317" t="s">
        <v>14</v>
      </c>
      <c r="M4317" t="s">
        <v>4</v>
      </c>
      <c r="N4317" t="str">
        <f>IFERROR(VLOOKUP(ventas_starbucks_2025[[#This Row],[tamaño_sucio]],cambio_tamaño[#All],2,0),"Tamaño único")</f>
        <v>Tamaño único</v>
      </c>
      <c r="O4317">
        <v>1</v>
      </c>
      <c r="P4317">
        <v>1725.85</v>
      </c>
      <c r="Q4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7">
        <v>1725.85</v>
      </c>
      <c r="S4317" t="s">
        <v>5</v>
      </c>
      <c r="T4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17" t="str">
        <f>VLOOKUP(ventas_starbucks_2025[[#This Row],[canal_compra]],cambio_canal_compra[#All],2,0)</f>
        <v>En tienda</v>
      </c>
      <c r="V4317" t="s">
        <v>6</v>
      </c>
      <c r="W4317" t="str">
        <f>VLOOKUP(ventas_starbucks_2025[[#This Row],[método_pago]],cambio_metodo_pago[#All],2,0)</f>
        <v>Aplicación móbil</v>
      </c>
      <c r="X4317" t="s">
        <v>7</v>
      </c>
      <c r="Y4317">
        <v>10</v>
      </c>
      <c r="Z4317" t="str">
        <f>VLOOKUP(ventas_starbucks_2025[[#This Row],[promoción_aplicada5]],promocion_cambiar[#All],2,0)</f>
        <v>Combo</v>
      </c>
      <c r="AA4317" t="s">
        <v>8</v>
      </c>
      <c r="AB4317" t="s">
        <v>9</v>
      </c>
      <c r="AC4317" t="s">
        <v>24</v>
      </c>
      <c r="AD4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17">
        <v>7.3</v>
      </c>
      <c r="AF4317">
        <v>5</v>
      </c>
      <c r="AG4317">
        <v>17</v>
      </c>
      <c r="AH4317">
        <v>16</v>
      </c>
    </row>
    <row r="4318" spans="1:34" x14ac:dyDescent="0.25">
      <c r="A4318" s="3" t="s">
        <v>4393</v>
      </c>
      <c r="B4318" s="1">
        <v>45677</v>
      </c>
      <c r="C4318" s="23">
        <f t="shared" si="335"/>
        <v>20</v>
      </c>
      <c r="D4318" s="23">
        <f t="shared" si="336"/>
        <v>1</v>
      </c>
      <c r="E4318" s="1" t="str">
        <f t="shared" si="337"/>
        <v>lunes</v>
      </c>
      <c r="F4318" s="23">
        <f t="shared" si="338"/>
        <v>1</v>
      </c>
      <c r="G4318" s="1" t="str">
        <f t="shared" si="339"/>
        <v>enero</v>
      </c>
      <c r="H4318" s="2">
        <v>0.54236111111111107</v>
      </c>
      <c r="I4318" t="s">
        <v>26</v>
      </c>
      <c r="J4318" t="str">
        <f>VLOOKUP(ventas_starbucks_2025[[#This Row],[sucursal]],cambio_sucursal[#All],2,0)</f>
        <v>Sucursal San Lorenzo 47</v>
      </c>
      <c r="K4318" t="s">
        <v>89</v>
      </c>
      <c r="L4318" t="s">
        <v>90</v>
      </c>
      <c r="M4318" t="s">
        <v>4</v>
      </c>
      <c r="N4318" t="str">
        <f>IFERROR(VLOOKUP(ventas_starbucks_2025[[#This Row],[tamaño_sucio]],cambio_tamaño[#All],2,0),"Tamaño único")</f>
        <v>Tamaño único</v>
      </c>
      <c r="O4318">
        <v>4</v>
      </c>
      <c r="P4318">
        <v>1432.94</v>
      </c>
      <c r="Q4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8">
        <v>5731.76</v>
      </c>
      <c r="S4318" t="s">
        <v>31</v>
      </c>
      <c r="T4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8" t="str">
        <f>VLOOKUP(ventas_starbucks_2025[[#This Row],[canal_compra]],cambio_canal_compra[#All],2,0)</f>
        <v>Entrega domicilio</v>
      </c>
      <c r="V4318" t="s">
        <v>16</v>
      </c>
      <c r="W4318" t="str">
        <f>VLOOKUP(ventas_starbucks_2025[[#This Row],[método_pago]],cambio_metodo_pago[#All],2,0)</f>
        <v>Tarjeta</v>
      </c>
      <c r="X4318" t="s">
        <v>22</v>
      </c>
      <c r="Y4318">
        <v>0</v>
      </c>
      <c r="Z4318" t="str">
        <f>VLOOKUP(ventas_starbucks_2025[[#This Row],[promoción_aplicada5]],promocion_cambiar[#All],2,0)</f>
        <v>Combo</v>
      </c>
      <c r="AA4318" t="s">
        <v>8</v>
      </c>
      <c r="AB4318" t="s">
        <v>29</v>
      </c>
      <c r="AC4318" t="s">
        <v>41</v>
      </c>
      <c r="AD4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18">
        <v>14.8</v>
      </c>
      <c r="AF4318">
        <v>2</v>
      </c>
      <c r="AG4318">
        <v>23</v>
      </c>
      <c r="AH4318">
        <v>19</v>
      </c>
    </row>
    <row r="4319" spans="1:34" x14ac:dyDescent="0.25">
      <c r="A4319" s="3" t="s">
        <v>4394</v>
      </c>
      <c r="B4319" s="1">
        <v>45669</v>
      </c>
      <c r="C4319" s="23">
        <f t="shared" si="335"/>
        <v>12</v>
      </c>
      <c r="D4319" s="23">
        <f t="shared" si="336"/>
        <v>7</v>
      </c>
      <c r="E4319" s="1" t="str">
        <f t="shared" si="337"/>
        <v>domingo</v>
      </c>
      <c r="F4319" s="23">
        <f t="shared" si="338"/>
        <v>1</v>
      </c>
      <c r="G4319" s="1" t="str">
        <f t="shared" si="339"/>
        <v>enero</v>
      </c>
      <c r="H4319" s="2">
        <v>0.62777777777777777</v>
      </c>
      <c r="I4319" t="s">
        <v>12</v>
      </c>
      <c r="J4319" t="str">
        <f>VLOOKUP(ventas_starbucks_2025[[#This Row],[sucursal]],cambio_sucursal[#All],2,0)</f>
        <v>Sucursal Córdoba Shopping</v>
      </c>
      <c r="K4319" t="s">
        <v>130</v>
      </c>
      <c r="L4319" t="s">
        <v>65</v>
      </c>
      <c r="M4319" t="s">
        <v>4</v>
      </c>
      <c r="N4319" t="str">
        <f>IFERROR(VLOOKUP(ventas_starbucks_2025[[#This Row],[tamaño_sucio]],cambio_tamaño[#All],2,0),"Tamaño único")</f>
        <v>Tamaño único</v>
      </c>
      <c r="O4319">
        <v>5</v>
      </c>
      <c r="P4319">
        <v>1574.6</v>
      </c>
      <c r="Q4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9">
        <v>7873</v>
      </c>
      <c r="S4319" t="s">
        <v>31</v>
      </c>
      <c r="T4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9" t="str">
        <f>VLOOKUP(ventas_starbucks_2025[[#This Row],[canal_compra]],cambio_canal_compra[#All],2,0)</f>
        <v>Entrega domicilio</v>
      </c>
      <c r="V4319" t="s">
        <v>16</v>
      </c>
      <c r="W4319" t="str">
        <f>VLOOKUP(ventas_starbucks_2025[[#This Row],[método_pago]],cambio_metodo_pago[#All],2,0)</f>
        <v>Tarjeta</v>
      </c>
      <c r="X4319" t="s">
        <v>7</v>
      </c>
      <c r="Y4319">
        <v>0</v>
      </c>
      <c r="Z4319" t="str">
        <f>VLOOKUP(ventas_starbucks_2025[[#This Row],[promoción_aplicada5]],promocion_cambiar[#All],2,0)</f>
        <v>Ninguna</v>
      </c>
      <c r="AA4319" t="s">
        <v>17</v>
      </c>
      <c r="AB4319" t="s">
        <v>29</v>
      </c>
      <c r="AC4319" t="s">
        <v>41</v>
      </c>
      <c r="AD4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19">
        <v>5.3</v>
      </c>
      <c r="AF4319">
        <v>5</v>
      </c>
      <c r="AG4319">
        <v>18</v>
      </c>
      <c r="AH4319">
        <v>13</v>
      </c>
    </row>
    <row r="4320" spans="1:34" x14ac:dyDescent="0.25">
      <c r="A4320" s="3" t="s">
        <v>4395</v>
      </c>
      <c r="B4320" s="1">
        <v>45660</v>
      </c>
      <c r="C4320" s="23">
        <f t="shared" si="335"/>
        <v>3</v>
      </c>
      <c r="D4320" s="23">
        <f t="shared" si="336"/>
        <v>5</v>
      </c>
      <c r="E4320" s="23" t="str">
        <f t="shared" si="337"/>
        <v>viernes</v>
      </c>
      <c r="F4320" s="23">
        <f t="shared" si="338"/>
        <v>1</v>
      </c>
      <c r="G4320" s="23" t="str">
        <f t="shared" si="339"/>
        <v>enero</v>
      </c>
      <c r="H4320" s="2">
        <v>0.69652777777777775</v>
      </c>
      <c r="I4320" t="s">
        <v>57</v>
      </c>
      <c r="J4320" t="str">
        <f>VLOOKUP(ventas_starbucks_2025[[#This Row],[sucursal]],cambio_sucursal[#All],2,0)</f>
        <v>Sucursal Avda Colón</v>
      </c>
      <c r="K4320" t="s">
        <v>115</v>
      </c>
      <c r="L4320" t="s">
        <v>21</v>
      </c>
      <c r="M4320" t="s">
        <v>4</v>
      </c>
      <c r="N4320" t="str">
        <f>IFERROR(VLOOKUP(ventas_starbucks_2025[[#This Row],[tamaño_sucio]],cambio_tamaño[#All],2,0),"Tamaño único")</f>
        <v>Tamaño único</v>
      </c>
      <c r="O4320">
        <v>3</v>
      </c>
      <c r="P4320">
        <v>1197.03</v>
      </c>
      <c r="Q4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0">
        <v>3591.09</v>
      </c>
      <c r="S4320" t="s">
        <v>31</v>
      </c>
      <c r="T4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20" t="str">
        <f>VLOOKUP(ventas_starbucks_2025[[#This Row],[canal_compra]],cambio_canal_compra[#All],2,0)</f>
        <v>Entrega domicilio</v>
      </c>
      <c r="V4320" t="s">
        <v>6</v>
      </c>
      <c r="W4320" t="str">
        <f>VLOOKUP(ventas_starbucks_2025[[#This Row],[método_pago]],cambio_metodo_pago[#All],2,0)</f>
        <v>Aplicación móbil</v>
      </c>
      <c r="X4320" t="s">
        <v>7</v>
      </c>
      <c r="Y4320">
        <v>0</v>
      </c>
      <c r="Z4320" t="str">
        <f>VLOOKUP(ventas_starbucks_2025[[#This Row],[promoción_aplicada5]],promocion_cambiar[#All],2,0)</f>
        <v>Ninguna</v>
      </c>
      <c r="AA4320" t="s">
        <v>17</v>
      </c>
      <c r="AB4320" t="s">
        <v>23</v>
      </c>
      <c r="AC4320" t="s">
        <v>41</v>
      </c>
      <c r="AD4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20">
        <v>11.3</v>
      </c>
      <c r="AF4320">
        <v>1</v>
      </c>
      <c r="AG4320">
        <v>42</v>
      </c>
      <c r="AH4320">
        <v>39</v>
      </c>
    </row>
    <row r="4321" spans="1:34" x14ac:dyDescent="0.25">
      <c r="A4321" s="3" t="s">
        <v>4396</v>
      </c>
      <c r="B4321" s="1">
        <v>45732</v>
      </c>
      <c r="C4321" s="23">
        <f t="shared" si="335"/>
        <v>16</v>
      </c>
      <c r="D4321" s="23">
        <f t="shared" si="336"/>
        <v>7</v>
      </c>
      <c r="E4321" s="23" t="str">
        <f t="shared" si="337"/>
        <v>domingo</v>
      </c>
      <c r="F4321" s="23">
        <f t="shared" si="338"/>
        <v>3</v>
      </c>
      <c r="G4321" s="23" t="str">
        <f t="shared" si="339"/>
        <v>marzo</v>
      </c>
      <c r="H4321" s="2">
        <v>0.73402777777777772</v>
      </c>
      <c r="I4321" t="s">
        <v>57</v>
      </c>
      <c r="J4321" t="str">
        <f>VLOOKUP(ventas_starbucks_2025[[#This Row],[sucursal]],cambio_sucursal[#All],2,0)</f>
        <v>Sucursal Avda Colón</v>
      </c>
      <c r="K4321" t="s">
        <v>2</v>
      </c>
      <c r="L4321" t="s">
        <v>3</v>
      </c>
      <c r="M4321" t="s">
        <v>4</v>
      </c>
      <c r="N4321" t="str">
        <f>IFERROR(VLOOKUP(ventas_starbucks_2025[[#This Row],[tamaño_sucio]],cambio_tamaño[#All],2,0),"Tamaño único")</f>
        <v>Tamaño único</v>
      </c>
      <c r="O4321">
        <v>2</v>
      </c>
      <c r="P4321">
        <v>2924.39</v>
      </c>
      <c r="Q4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21">
        <v>5848.78</v>
      </c>
      <c r="S4321" t="s">
        <v>15</v>
      </c>
      <c r="T4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1" t="str">
        <f>VLOOKUP(ventas_starbucks_2025[[#This Row],[canal_compra]],cambio_canal_compra[#All],2,0)</f>
        <v>Para llevar</v>
      </c>
      <c r="V4321" t="s">
        <v>6</v>
      </c>
      <c r="W4321" t="str">
        <f>VLOOKUP(ventas_starbucks_2025[[#This Row],[método_pago]],cambio_metodo_pago[#All],2,0)</f>
        <v>Aplicación móbil</v>
      </c>
      <c r="X4321" t="s">
        <v>22</v>
      </c>
      <c r="Y4321">
        <v>0</v>
      </c>
      <c r="Z4321" t="str">
        <f>VLOOKUP(ventas_starbucks_2025[[#This Row],[promoción_aplicada5]],promocion_cambiar[#All],2,0)</f>
        <v>Combo</v>
      </c>
      <c r="AA4321" t="s">
        <v>8</v>
      </c>
      <c r="AB4321" t="s">
        <v>32</v>
      </c>
      <c r="AC4321" t="s">
        <v>41</v>
      </c>
      <c r="AD4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21">
        <v>11.4</v>
      </c>
      <c r="AF4321">
        <v>1</v>
      </c>
      <c r="AG4321">
        <v>17</v>
      </c>
      <c r="AH4321">
        <v>15</v>
      </c>
    </row>
    <row r="4322" spans="1:34" x14ac:dyDescent="0.25">
      <c r="A4322" s="3" t="s">
        <v>4397</v>
      </c>
      <c r="B4322" s="1">
        <v>45735</v>
      </c>
      <c r="C4322" s="23">
        <f t="shared" si="335"/>
        <v>19</v>
      </c>
      <c r="D4322" s="23">
        <f t="shared" si="336"/>
        <v>3</v>
      </c>
      <c r="E4322" s="23" t="str">
        <f t="shared" si="337"/>
        <v>miércoles</v>
      </c>
      <c r="F4322" s="23">
        <f t="shared" si="338"/>
        <v>3</v>
      </c>
      <c r="G4322" s="23" t="str">
        <f t="shared" si="339"/>
        <v>marzo</v>
      </c>
      <c r="H4322" s="2">
        <v>0.50624999999999998</v>
      </c>
      <c r="I4322" t="s">
        <v>57</v>
      </c>
      <c r="J4322" t="str">
        <f>VLOOKUP(ventas_starbucks_2025[[#This Row],[sucursal]],cambio_sucursal[#All],2,0)</f>
        <v>Sucursal Avda Colón</v>
      </c>
      <c r="K4322" t="s">
        <v>58</v>
      </c>
      <c r="L4322" t="s">
        <v>39</v>
      </c>
      <c r="M4322" t="s">
        <v>4</v>
      </c>
      <c r="N4322" t="str">
        <f>IFERROR(VLOOKUP(ventas_starbucks_2025[[#This Row],[tamaño_sucio]],cambio_tamaño[#All],2,0),"Tamaño único")</f>
        <v>Tamaño único</v>
      </c>
      <c r="O4322">
        <v>5</v>
      </c>
      <c r="P4322">
        <v>1149.24</v>
      </c>
      <c r="Q4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2">
        <v>5746.2</v>
      </c>
      <c r="S4322" t="s">
        <v>5</v>
      </c>
      <c r="T4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2" t="str">
        <f>VLOOKUP(ventas_starbucks_2025[[#This Row],[canal_compra]],cambio_canal_compra[#All],2,0)</f>
        <v>En tienda</v>
      </c>
      <c r="V4322" t="s">
        <v>6</v>
      </c>
      <c r="W4322" t="str">
        <f>VLOOKUP(ventas_starbucks_2025[[#This Row],[método_pago]],cambio_metodo_pago[#All],2,0)</f>
        <v>Aplicación móbil</v>
      </c>
      <c r="X4322" t="s">
        <v>7</v>
      </c>
      <c r="Y4322">
        <v>15</v>
      </c>
      <c r="Z4322" t="str">
        <f>VLOOKUP(ventas_starbucks_2025[[#This Row],[promoción_aplicada5]],promocion_cambiar[#All],2,0)</f>
        <v>Ninguna</v>
      </c>
      <c r="AA4322" t="s">
        <v>17</v>
      </c>
      <c r="AB4322" t="s">
        <v>9</v>
      </c>
      <c r="AC4322" t="s">
        <v>41</v>
      </c>
      <c r="AD4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22">
        <v>8.4</v>
      </c>
      <c r="AF4322">
        <v>2</v>
      </c>
      <c r="AG4322">
        <v>30</v>
      </c>
      <c r="AH4322">
        <v>25</v>
      </c>
    </row>
    <row r="4323" spans="1:34" x14ac:dyDescent="0.25">
      <c r="A4323" s="3" t="s">
        <v>4398</v>
      </c>
      <c r="B4323" s="1">
        <v>45674</v>
      </c>
      <c r="C4323" s="23">
        <f t="shared" si="335"/>
        <v>17</v>
      </c>
      <c r="D4323" s="23">
        <f t="shared" si="336"/>
        <v>5</v>
      </c>
      <c r="E4323" s="23" t="str">
        <f t="shared" si="337"/>
        <v>viernes</v>
      </c>
      <c r="F4323" s="23">
        <f t="shared" si="338"/>
        <v>1</v>
      </c>
      <c r="G4323" s="23" t="str">
        <f t="shared" si="339"/>
        <v>enero</v>
      </c>
      <c r="H4323" s="2">
        <v>0.41666666666666669</v>
      </c>
      <c r="I4323" t="s">
        <v>1</v>
      </c>
      <c r="J4323" t="str">
        <f>VLOOKUP(ventas_starbucks_2025[[#This Row],[sucursal]],cambio_sucursal[#All],2,0)</f>
        <v>Sucursal Nueva Córdoba</v>
      </c>
      <c r="K4323" t="s">
        <v>13</v>
      </c>
      <c r="L4323" t="s">
        <v>14</v>
      </c>
      <c r="M4323" t="s">
        <v>4</v>
      </c>
      <c r="N4323" t="str">
        <f>IFERROR(VLOOKUP(ventas_starbucks_2025[[#This Row],[tamaño_sucio]],cambio_tamaño[#All],2,0),"Tamaño único")</f>
        <v>Tamaño único</v>
      </c>
      <c r="O4323">
        <v>2</v>
      </c>
      <c r="P4323">
        <v>2170.5500000000002</v>
      </c>
      <c r="Q4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23">
        <v>4341.1000000000004</v>
      </c>
      <c r="S4323" t="s">
        <v>15</v>
      </c>
      <c r="T4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23" t="str">
        <f>VLOOKUP(ventas_starbucks_2025[[#This Row],[canal_compra]],cambio_canal_compra[#All],2,0)</f>
        <v>Para llevar</v>
      </c>
      <c r="V4323" t="s">
        <v>16</v>
      </c>
      <c r="W4323" t="str">
        <f>VLOOKUP(ventas_starbucks_2025[[#This Row],[método_pago]],cambio_metodo_pago[#All],2,0)</f>
        <v>Tarjeta</v>
      </c>
      <c r="X4323" t="s">
        <v>22</v>
      </c>
      <c r="Y4323">
        <v>0</v>
      </c>
      <c r="Z4323" t="str">
        <f>VLOOKUP(ventas_starbucks_2025[[#This Row],[promoción_aplicada5]],promocion_cambiar[#All],2,0)</f>
        <v>Hora Feliz</v>
      </c>
      <c r="AA4323" t="s">
        <v>36</v>
      </c>
      <c r="AB4323" t="s">
        <v>18</v>
      </c>
      <c r="AC4323" t="s">
        <v>41</v>
      </c>
      <c r="AD4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23">
        <v>11.4</v>
      </c>
      <c r="AF4323">
        <v>2</v>
      </c>
      <c r="AG4323">
        <v>20</v>
      </c>
      <c r="AH4323">
        <v>18</v>
      </c>
    </row>
    <row r="4324" spans="1:34" x14ac:dyDescent="0.25">
      <c r="A4324" s="3" t="s">
        <v>4399</v>
      </c>
      <c r="B4324" s="1">
        <v>45742</v>
      </c>
      <c r="C4324" s="23">
        <f t="shared" si="335"/>
        <v>26</v>
      </c>
      <c r="D4324" s="23">
        <f t="shared" si="336"/>
        <v>3</v>
      </c>
      <c r="E4324" s="1" t="str">
        <f t="shared" si="337"/>
        <v>miércoles</v>
      </c>
      <c r="F4324" s="23">
        <f t="shared" si="338"/>
        <v>3</v>
      </c>
      <c r="G4324" s="1" t="str">
        <f t="shared" si="339"/>
        <v>marzo</v>
      </c>
      <c r="H4324" s="2">
        <v>0.79305555555555551</v>
      </c>
      <c r="I4324" t="s">
        <v>1</v>
      </c>
      <c r="J4324" t="str">
        <f>VLOOKUP(ventas_starbucks_2025[[#This Row],[sucursal]],cambio_sucursal[#All],2,0)</f>
        <v>Sucursal Nueva Córdoba</v>
      </c>
      <c r="K4324" t="s">
        <v>34</v>
      </c>
      <c r="L4324" t="s">
        <v>35</v>
      </c>
      <c r="M4324" t="s">
        <v>4</v>
      </c>
      <c r="N4324" t="str">
        <f>IFERROR(VLOOKUP(ventas_starbucks_2025[[#This Row],[tamaño_sucio]],cambio_tamaño[#All],2,0),"Tamaño único")</f>
        <v>Tamaño único</v>
      </c>
      <c r="O4324">
        <v>3</v>
      </c>
      <c r="P4324">
        <v>920.98</v>
      </c>
      <c r="Q4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24">
        <v>2762.94</v>
      </c>
      <c r="S4324" t="s">
        <v>5</v>
      </c>
      <c r="T4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24" t="str">
        <f>VLOOKUP(ventas_starbucks_2025[[#This Row],[canal_compra]],cambio_canal_compra[#All],2,0)</f>
        <v>En tienda</v>
      </c>
      <c r="V4324" t="s">
        <v>6</v>
      </c>
      <c r="W4324" t="str">
        <f>VLOOKUP(ventas_starbucks_2025[[#This Row],[método_pago]],cambio_metodo_pago[#All],2,0)</f>
        <v>Aplicación móbil</v>
      </c>
      <c r="X4324" t="s">
        <v>22</v>
      </c>
      <c r="Y4324">
        <v>0</v>
      </c>
      <c r="Z4324" t="str">
        <f>VLOOKUP(ventas_starbucks_2025[[#This Row],[promoción_aplicada5]],promocion_cambiar[#All],2,0)</f>
        <v>Hora Feliz</v>
      </c>
      <c r="AA4324" t="s">
        <v>36</v>
      </c>
      <c r="AB4324" t="s">
        <v>23</v>
      </c>
      <c r="AC4324" t="s">
        <v>24</v>
      </c>
      <c r="AD4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24">
        <v>6.9</v>
      </c>
      <c r="AF4324">
        <v>1</v>
      </c>
      <c r="AG4324">
        <v>25</v>
      </c>
      <c r="AH4324">
        <v>22</v>
      </c>
    </row>
    <row r="4325" spans="1:34" x14ac:dyDescent="0.25">
      <c r="A4325" s="3" t="s">
        <v>4400</v>
      </c>
      <c r="B4325" s="1">
        <v>45682</v>
      </c>
      <c r="C4325" s="23">
        <f t="shared" si="335"/>
        <v>25</v>
      </c>
      <c r="D4325" s="23">
        <f t="shared" si="336"/>
        <v>6</v>
      </c>
      <c r="E4325" s="23" t="str">
        <f t="shared" si="337"/>
        <v>sábado</v>
      </c>
      <c r="F4325" s="23">
        <f t="shared" si="338"/>
        <v>1</v>
      </c>
      <c r="G4325" s="23" t="str">
        <f t="shared" si="339"/>
        <v>enero</v>
      </c>
      <c r="H4325" s="2">
        <v>0.5444444444444444</v>
      </c>
      <c r="I4325" t="s">
        <v>57</v>
      </c>
      <c r="J4325" t="str">
        <f>VLOOKUP(ventas_starbucks_2025[[#This Row],[sucursal]],cambio_sucursal[#All],2,0)</f>
        <v>Sucursal Avda Colón</v>
      </c>
      <c r="K4325" t="s">
        <v>358</v>
      </c>
      <c r="L4325" t="s">
        <v>44</v>
      </c>
      <c r="M4325" t="s">
        <v>62</v>
      </c>
      <c r="N4325" t="str">
        <f>IFERROR(VLOOKUP(ventas_starbucks_2025[[#This Row],[tamaño_sucio]],cambio_tamaño[#All],2,0),"Tamaño único")</f>
        <v>Extra-Grande</v>
      </c>
      <c r="O4325">
        <v>4</v>
      </c>
      <c r="P4325">
        <v>1503.55</v>
      </c>
      <c r="Q4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5">
        <v>6014.2</v>
      </c>
      <c r="S4325" t="s">
        <v>31</v>
      </c>
      <c r="T4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5" t="str">
        <f>VLOOKUP(ventas_starbucks_2025[[#This Row],[canal_compra]],cambio_canal_compra[#All],2,0)</f>
        <v>Entrega domicilio</v>
      </c>
      <c r="V4325" t="s">
        <v>6</v>
      </c>
      <c r="W4325" t="str">
        <f>VLOOKUP(ventas_starbucks_2025[[#This Row],[método_pago]],cambio_metodo_pago[#All],2,0)</f>
        <v>Aplicación móbil</v>
      </c>
      <c r="X4325" t="s">
        <v>22</v>
      </c>
      <c r="Y4325">
        <v>0</v>
      </c>
      <c r="Z4325" t="str">
        <f>VLOOKUP(ventas_starbucks_2025[[#This Row],[promoción_aplicada5]],promocion_cambiar[#All],2,0)</f>
        <v>Hora Feliz</v>
      </c>
      <c r="AA4325" t="s">
        <v>36</v>
      </c>
      <c r="AB4325" t="s">
        <v>32</v>
      </c>
      <c r="AC4325" t="s">
        <v>10</v>
      </c>
      <c r="AD4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25">
        <v>6.6</v>
      </c>
      <c r="AF4325">
        <v>1</v>
      </c>
      <c r="AG4325">
        <v>31</v>
      </c>
      <c r="AH4325">
        <v>27</v>
      </c>
    </row>
    <row r="4326" spans="1:34" x14ac:dyDescent="0.25">
      <c r="A4326" s="3" t="s">
        <v>4401</v>
      </c>
      <c r="B4326" s="1">
        <v>45738</v>
      </c>
      <c r="C4326" s="23">
        <f t="shared" si="335"/>
        <v>22</v>
      </c>
      <c r="D4326" s="23">
        <f t="shared" si="336"/>
        <v>6</v>
      </c>
      <c r="E4326" s="23" t="str">
        <f t="shared" si="337"/>
        <v>sábado</v>
      </c>
      <c r="F4326" s="23">
        <f t="shared" si="338"/>
        <v>3</v>
      </c>
      <c r="G4326" s="23" t="str">
        <f t="shared" si="339"/>
        <v>marzo</v>
      </c>
      <c r="H4326" s="2">
        <v>0.42638888888888887</v>
      </c>
      <c r="I4326" t="s">
        <v>57</v>
      </c>
      <c r="J4326" t="str">
        <f>VLOOKUP(ventas_starbucks_2025[[#This Row],[sucursal]],cambio_sucursal[#All],2,0)</f>
        <v>Sucursal Avda Colón</v>
      </c>
      <c r="K4326" t="s">
        <v>89</v>
      </c>
      <c r="L4326" t="s">
        <v>90</v>
      </c>
      <c r="M4326" t="s">
        <v>4</v>
      </c>
      <c r="N4326" t="str">
        <f>IFERROR(VLOOKUP(ventas_starbucks_2025[[#This Row],[tamaño_sucio]],cambio_tamaño[#All],2,0),"Tamaño único")</f>
        <v>Tamaño único</v>
      </c>
      <c r="O4326">
        <v>5</v>
      </c>
      <c r="P4326">
        <v>1525.34</v>
      </c>
      <c r="Q4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6">
        <v>7626.7</v>
      </c>
      <c r="S4326" t="s">
        <v>31</v>
      </c>
      <c r="T4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6" t="str">
        <f>VLOOKUP(ventas_starbucks_2025[[#This Row],[canal_compra]],cambio_canal_compra[#All],2,0)</f>
        <v>Entrega domicilio</v>
      </c>
      <c r="V4326" t="s">
        <v>6</v>
      </c>
      <c r="W4326" t="str">
        <f>VLOOKUP(ventas_starbucks_2025[[#This Row],[método_pago]],cambio_metodo_pago[#All],2,0)</f>
        <v>Aplicación móbil</v>
      </c>
      <c r="X4326" t="s">
        <v>7</v>
      </c>
      <c r="Y4326">
        <v>15</v>
      </c>
      <c r="Z4326" t="str">
        <f>VLOOKUP(ventas_starbucks_2025[[#This Row],[promoción_aplicada5]],promocion_cambiar[#All],2,0)</f>
        <v>2x1</v>
      </c>
      <c r="AA4326" t="s">
        <v>51</v>
      </c>
      <c r="AB4326" t="s">
        <v>23</v>
      </c>
      <c r="AC4326" t="s">
        <v>24</v>
      </c>
      <c r="AD4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26">
        <v>5.0999999999999996</v>
      </c>
      <c r="AF4326">
        <v>5</v>
      </c>
      <c r="AG4326">
        <v>48</v>
      </c>
      <c r="AH4326">
        <v>43</v>
      </c>
    </row>
    <row r="4327" spans="1:34" x14ac:dyDescent="0.25">
      <c r="A4327" s="3" t="s">
        <v>4402</v>
      </c>
      <c r="B4327" s="1">
        <v>45693</v>
      </c>
      <c r="C4327" s="23">
        <f t="shared" si="335"/>
        <v>5</v>
      </c>
      <c r="D4327" s="23">
        <f t="shared" si="336"/>
        <v>3</v>
      </c>
      <c r="E4327" s="1" t="str">
        <f t="shared" si="337"/>
        <v>miércoles</v>
      </c>
      <c r="F4327" s="23">
        <f t="shared" si="338"/>
        <v>2</v>
      </c>
      <c r="G4327" s="1" t="str">
        <f t="shared" si="339"/>
        <v>febrero</v>
      </c>
      <c r="H4327" s="2">
        <v>0.69097222222222221</v>
      </c>
      <c r="I4327" t="s">
        <v>26</v>
      </c>
      <c r="J4327" t="str">
        <f>VLOOKUP(ventas_starbucks_2025[[#This Row],[sucursal]],cambio_sucursal[#All],2,0)</f>
        <v>Sucursal San Lorenzo 47</v>
      </c>
      <c r="K4327" t="s">
        <v>89</v>
      </c>
      <c r="L4327" t="s">
        <v>90</v>
      </c>
      <c r="M4327" t="s">
        <v>4</v>
      </c>
      <c r="N4327" t="str">
        <f>IFERROR(VLOOKUP(ventas_starbucks_2025[[#This Row],[tamaño_sucio]],cambio_tamaño[#All],2,0),"Tamaño único")</f>
        <v>Tamaño único</v>
      </c>
      <c r="O4327">
        <v>3</v>
      </c>
      <c r="P4327">
        <v>1242.4100000000001</v>
      </c>
      <c r="Q4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7">
        <v>3727.23</v>
      </c>
      <c r="S4327" t="s">
        <v>15</v>
      </c>
      <c r="T4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27" t="str">
        <f>VLOOKUP(ventas_starbucks_2025[[#This Row],[canal_compra]],cambio_canal_compra[#All],2,0)</f>
        <v>Para llevar</v>
      </c>
      <c r="V4327" t="s">
        <v>6</v>
      </c>
      <c r="W4327" t="str">
        <f>VLOOKUP(ventas_starbucks_2025[[#This Row],[método_pago]],cambio_metodo_pago[#All],2,0)</f>
        <v>Aplicación móbil</v>
      </c>
      <c r="X4327" t="s">
        <v>7</v>
      </c>
      <c r="Y4327">
        <v>15</v>
      </c>
      <c r="Z4327" t="str">
        <f>VLOOKUP(ventas_starbucks_2025[[#This Row],[promoción_aplicada5]],promocion_cambiar[#All],2,0)</f>
        <v>2x1</v>
      </c>
      <c r="AA4327" t="s">
        <v>51</v>
      </c>
      <c r="AB4327" t="s">
        <v>29</v>
      </c>
      <c r="AC4327" t="s">
        <v>41</v>
      </c>
      <c r="AD4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27">
        <v>10</v>
      </c>
      <c r="AF4327">
        <v>3</v>
      </c>
      <c r="AG4327">
        <v>26</v>
      </c>
      <c r="AH4327">
        <v>23</v>
      </c>
    </row>
    <row r="4328" spans="1:34" x14ac:dyDescent="0.25">
      <c r="A4328" s="3" t="s">
        <v>4403</v>
      </c>
      <c r="B4328" s="1">
        <v>45700</v>
      </c>
      <c r="C4328" s="23">
        <f t="shared" si="335"/>
        <v>12</v>
      </c>
      <c r="D4328" s="23">
        <f t="shared" si="336"/>
        <v>3</v>
      </c>
      <c r="E4328" s="1" t="str">
        <f t="shared" si="337"/>
        <v>miércoles</v>
      </c>
      <c r="F4328" s="23">
        <f t="shared" si="338"/>
        <v>2</v>
      </c>
      <c r="G4328" s="1" t="str">
        <f t="shared" si="339"/>
        <v>febrero</v>
      </c>
      <c r="H4328" s="2">
        <v>0.44722222222222224</v>
      </c>
      <c r="I4328" t="s">
        <v>12</v>
      </c>
      <c r="J4328" t="str">
        <f>VLOOKUP(ventas_starbucks_2025[[#This Row],[sucursal]],cambio_sucursal[#All],2,0)</f>
        <v>Sucursal Córdoba Shopping</v>
      </c>
      <c r="K4328" t="s">
        <v>284</v>
      </c>
      <c r="L4328" t="s">
        <v>35</v>
      </c>
      <c r="M4328" t="s">
        <v>4</v>
      </c>
      <c r="N4328" t="str">
        <f>IFERROR(VLOOKUP(ventas_starbucks_2025[[#This Row],[tamaño_sucio]],cambio_tamaño[#All],2,0),"Tamaño único")</f>
        <v>Tamaño único</v>
      </c>
      <c r="O4328">
        <v>5</v>
      </c>
      <c r="P4328">
        <v>1208.9000000000001</v>
      </c>
      <c r="Q4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8">
        <v>6044.5</v>
      </c>
      <c r="S4328" t="s">
        <v>15</v>
      </c>
      <c r="T4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8" t="str">
        <f>VLOOKUP(ventas_starbucks_2025[[#This Row],[canal_compra]],cambio_canal_compra[#All],2,0)</f>
        <v>Para llevar</v>
      </c>
      <c r="V4328" t="s">
        <v>16</v>
      </c>
      <c r="W4328" t="str">
        <f>VLOOKUP(ventas_starbucks_2025[[#This Row],[método_pago]],cambio_metodo_pago[#All],2,0)</f>
        <v>Tarjeta</v>
      </c>
      <c r="X4328" t="s">
        <v>7</v>
      </c>
      <c r="Y4328">
        <v>15</v>
      </c>
      <c r="Z4328" t="str">
        <f>VLOOKUP(ventas_starbucks_2025[[#This Row],[promoción_aplicada5]],promocion_cambiar[#All],2,0)</f>
        <v>Hora Feliz</v>
      </c>
      <c r="AA4328" t="s">
        <v>36</v>
      </c>
      <c r="AB4328" t="s">
        <v>52</v>
      </c>
      <c r="AC4328" t="s">
        <v>41</v>
      </c>
      <c r="AD4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28">
        <v>12.6</v>
      </c>
      <c r="AF4328">
        <v>5</v>
      </c>
      <c r="AG4328">
        <v>12</v>
      </c>
      <c r="AH4328">
        <v>7</v>
      </c>
    </row>
    <row r="4329" spans="1:34" x14ac:dyDescent="0.25">
      <c r="A4329" s="3" t="s">
        <v>4404</v>
      </c>
      <c r="B4329" s="1">
        <v>45677</v>
      </c>
      <c r="C4329" s="23">
        <f t="shared" si="335"/>
        <v>20</v>
      </c>
      <c r="D4329" s="23">
        <f t="shared" si="336"/>
        <v>1</v>
      </c>
      <c r="E4329" s="1" t="str">
        <f t="shared" si="337"/>
        <v>lunes</v>
      </c>
      <c r="F4329" s="23">
        <f t="shared" si="338"/>
        <v>1</v>
      </c>
      <c r="G4329" s="1" t="str">
        <f t="shared" si="339"/>
        <v>enero</v>
      </c>
      <c r="H4329" s="2">
        <v>0.46666666666666667</v>
      </c>
      <c r="I4329" t="s">
        <v>1</v>
      </c>
      <c r="J4329" t="str">
        <f>VLOOKUP(ventas_starbucks_2025[[#This Row],[sucursal]],cambio_sucursal[#All],2,0)</f>
        <v>Sucursal Nueva Córdoba</v>
      </c>
      <c r="K4329" t="s">
        <v>87</v>
      </c>
      <c r="L4329" t="s">
        <v>65</v>
      </c>
      <c r="M4329" t="s">
        <v>4</v>
      </c>
      <c r="N4329" t="str">
        <f>IFERROR(VLOOKUP(ventas_starbucks_2025[[#This Row],[tamaño_sucio]],cambio_tamaño[#All],2,0),"Tamaño único")</f>
        <v>Tamaño único</v>
      </c>
      <c r="O4329">
        <v>2</v>
      </c>
      <c r="P4329">
        <v>1897.5</v>
      </c>
      <c r="Q4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9">
        <v>3795</v>
      </c>
      <c r="S4329" t="s">
        <v>5</v>
      </c>
      <c r="T4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29" t="str">
        <f>VLOOKUP(ventas_starbucks_2025[[#This Row],[canal_compra]],cambio_canal_compra[#All],2,0)</f>
        <v>En tienda</v>
      </c>
      <c r="V4329" t="s">
        <v>40</v>
      </c>
      <c r="W4329" t="str">
        <f>VLOOKUP(ventas_starbucks_2025[[#This Row],[método_pago]],cambio_metodo_pago[#All],2,0)</f>
        <v>Efectivo</v>
      </c>
      <c r="X4329" t="s">
        <v>22</v>
      </c>
      <c r="Y4329">
        <v>0</v>
      </c>
      <c r="Z4329" t="str">
        <f>VLOOKUP(ventas_starbucks_2025[[#This Row],[promoción_aplicada5]],promocion_cambiar[#All],2,0)</f>
        <v>Ninguna</v>
      </c>
      <c r="AA4329" t="s">
        <v>17</v>
      </c>
      <c r="AB4329" t="s">
        <v>32</v>
      </c>
      <c r="AC4329" t="s">
        <v>24</v>
      </c>
      <c r="AD4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29">
        <v>13.8</v>
      </c>
      <c r="AF4329">
        <v>4</v>
      </c>
      <c r="AG4329">
        <v>15</v>
      </c>
      <c r="AH4329">
        <v>13</v>
      </c>
    </row>
    <row r="4330" spans="1:34" x14ac:dyDescent="0.25">
      <c r="A4330" s="3" t="s">
        <v>4405</v>
      </c>
      <c r="B4330" s="1">
        <v>45681</v>
      </c>
      <c r="C4330" s="23">
        <f t="shared" si="335"/>
        <v>24</v>
      </c>
      <c r="D4330" s="23">
        <f t="shared" si="336"/>
        <v>5</v>
      </c>
      <c r="E4330" s="23" t="str">
        <f t="shared" si="337"/>
        <v>viernes</v>
      </c>
      <c r="F4330" s="23">
        <f t="shared" si="338"/>
        <v>1</v>
      </c>
      <c r="G4330" s="23" t="str">
        <f t="shared" si="339"/>
        <v>enero</v>
      </c>
      <c r="H4330" s="2">
        <v>0.71388888888888891</v>
      </c>
      <c r="I4330" t="s">
        <v>57</v>
      </c>
      <c r="J4330" t="str">
        <f>VLOOKUP(ventas_starbucks_2025[[#This Row],[sucursal]],cambio_sucursal[#All],2,0)</f>
        <v>Sucursal Avda Colón</v>
      </c>
      <c r="K4330" t="s">
        <v>27</v>
      </c>
      <c r="L4330" t="s">
        <v>28</v>
      </c>
      <c r="M4330" t="s">
        <v>4</v>
      </c>
      <c r="N4330" t="str">
        <f>IFERROR(VLOOKUP(ventas_starbucks_2025[[#This Row],[tamaño_sucio]],cambio_tamaño[#All],2,0),"Tamaño único")</f>
        <v>Tamaño único</v>
      </c>
      <c r="O4330">
        <v>5</v>
      </c>
      <c r="P4330">
        <v>2960.58</v>
      </c>
      <c r="Q4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30">
        <v>14802.9</v>
      </c>
      <c r="S4330" t="s">
        <v>31</v>
      </c>
      <c r="T4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30" t="str">
        <f>VLOOKUP(ventas_starbucks_2025[[#This Row],[canal_compra]],cambio_canal_compra[#All],2,0)</f>
        <v>Entrega domicilio</v>
      </c>
      <c r="V4330" t="s">
        <v>40</v>
      </c>
      <c r="W4330" t="str">
        <f>VLOOKUP(ventas_starbucks_2025[[#This Row],[método_pago]],cambio_metodo_pago[#All],2,0)</f>
        <v>Efectivo</v>
      </c>
      <c r="X4330" t="s">
        <v>22</v>
      </c>
      <c r="Y4330">
        <v>0</v>
      </c>
      <c r="Z4330" t="str">
        <f>VLOOKUP(ventas_starbucks_2025[[#This Row],[promoción_aplicada5]],promocion_cambiar[#All],2,0)</f>
        <v>Ninguna</v>
      </c>
      <c r="AA4330" t="s">
        <v>17</v>
      </c>
      <c r="AB4330" t="s">
        <v>23</v>
      </c>
      <c r="AC4330" t="s">
        <v>41</v>
      </c>
      <c r="AD4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30">
        <v>10.6</v>
      </c>
      <c r="AF4330">
        <v>4</v>
      </c>
      <c r="AG4330">
        <v>43</v>
      </c>
      <c r="AH4330">
        <v>38</v>
      </c>
    </row>
    <row r="4331" spans="1:34" x14ac:dyDescent="0.25">
      <c r="A4331" s="3" t="s">
        <v>4406</v>
      </c>
      <c r="B4331" s="1">
        <v>45727</v>
      </c>
      <c r="C4331" s="23">
        <f t="shared" si="335"/>
        <v>11</v>
      </c>
      <c r="D4331" s="23">
        <f t="shared" si="336"/>
        <v>2</v>
      </c>
      <c r="E4331" s="23" t="str">
        <f t="shared" si="337"/>
        <v>martes</v>
      </c>
      <c r="F4331" s="23">
        <f t="shared" si="338"/>
        <v>3</v>
      </c>
      <c r="G4331" s="23" t="str">
        <f t="shared" si="339"/>
        <v>marzo</v>
      </c>
      <c r="H4331" s="2">
        <v>0.52152777777777781</v>
      </c>
      <c r="I4331" t="s">
        <v>26</v>
      </c>
      <c r="J4331" t="str">
        <f>VLOOKUP(ventas_starbucks_2025[[#This Row],[sucursal]],cambio_sucursal[#All],2,0)</f>
        <v>Sucursal San Lorenzo 47</v>
      </c>
      <c r="K4331" t="s">
        <v>48</v>
      </c>
      <c r="L4331" t="s">
        <v>49</v>
      </c>
      <c r="M4331" t="s">
        <v>50</v>
      </c>
      <c r="N4331" t="str">
        <f>IFERROR(VLOOKUP(ventas_starbucks_2025[[#This Row],[tamaño_sucio]],cambio_tamaño[#All],2,0),"Tamaño único")</f>
        <v>Mediano</v>
      </c>
      <c r="O4331">
        <v>5</v>
      </c>
      <c r="P4331">
        <v>1644.72</v>
      </c>
      <c r="Q4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1">
        <v>8223.6</v>
      </c>
      <c r="S4331" t="s">
        <v>15</v>
      </c>
      <c r="T4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31" t="str">
        <f>VLOOKUP(ventas_starbucks_2025[[#This Row],[canal_compra]],cambio_canal_compra[#All],2,0)</f>
        <v>Para llevar</v>
      </c>
      <c r="V4331" t="s">
        <v>16</v>
      </c>
      <c r="W4331" t="str">
        <f>VLOOKUP(ventas_starbucks_2025[[#This Row],[método_pago]],cambio_metodo_pago[#All],2,0)</f>
        <v>Tarjeta</v>
      </c>
      <c r="X4331" t="s">
        <v>7</v>
      </c>
      <c r="Y4331">
        <v>0</v>
      </c>
      <c r="Z4331" t="str">
        <f>VLOOKUP(ventas_starbucks_2025[[#This Row],[promoción_aplicada5]],promocion_cambiar[#All],2,0)</f>
        <v>2x1</v>
      </c>
      <c r="AA4331" t="s">
        <v>51</v>
      </c>
      <c r="AB4331" t="s">
        <v>18</v>
      </c>
      <c r="AC4331" t="s">
        <v>10</v>
      </c>
      <c r="AD4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31">
        <v>14.9</v>
      </c>
      <c r="AF4331">
        <v>5</v>
      </c>
      <c r="AG4331">
        <v>22</v>
      </c>
      <c r="AH4331">
        <v>17</v>
      </c>
    </row>
    <row r="4332" spans="1:34" x14ac:dyDescent="0.25">
      <c r="A4332" s="3" t="s">
        <v>4407</v>
      </c>
      <c r="B4332" s="1">
        <v>45743</v>
      </c>
      <c r="C4332" s="23">
        <f t="shared" si="335"/>
        <v>27</v>
      </c>
      <c r="D4332" s="23">
        <f t="shared" si="336"/>
        <v>4</v>
      </c>
      <c r="E4332" s="23" t="str">
        <f t="shared" si="337"/>
        <v>jueves</v>
      </c>
      <c r="F4332" s="23">
        <f t="shared" si="338"/>
        <v>3</v>
      </c>
      <c r="G4332" s="23" t="str">
        <f t="shared" si="339"/>
        <v>marzo</v>
      </c>
      <c r="H4332" s="2">
        <v>0.72916666666666663</v>
      </c>
      <c r="I4332" t="s">
        <v>26</v>
      </c>
      <c r="J4332" t="str">
        <f>VLOOKUP(ventas_starbucks_2025[[#This Row],[sucursal]],cambio_sucursal[#All],2,0)</f>
        <v>Sucursal San Lorenzo 47</v>
      </c>
      <c r="K4332" t="s">
        <v>130</v>
      </c>
      <c r="L4332" t="s">
        <v>65</v>
      </c>
      <c r="M4332" t="s">
        <v>4</v>
      </c>
      <c r="N4332" t="str">
        <f>IFERROR(VLOOKUP(ventas_starbucks_2025[[#This Row],[tamaño_sucio]],cambio_tamaño[#All],2,0),"Tamaño único")</f>
        <v>Tamaño único</v>
      </c>
      <c r="O4332">
        <v>5</v>
      </c>
      <c r="P4332">
        <v>1578.53</v>
      </c>
      <c r="Q4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2">
        <v>7892.65</v>
      </c>
      <c r="S4332" t="s">
        <v>15</v>
      </c>
      <c r="T4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32" t="str">
        <f>VLOOKUP(ventas_starbucks_2025[[#This Row],[canal_compra]],cambio_canal_compra[#All],2,0)</f>
        <v>Para llevar</v>
      </c>
      <c r="V4332" t="s">
        <v>16</v>
      </c>
      <c r="W4332" t="str">
        <f>VLOOKUP(ventas_starbucks_2025[[#This Row],[método_pago]],cambio_metodo_pago[#All],2,0)</f>
        <v>Tarjeta</v>
      </c>
      <c r="X4332" t="s">
        <v>7</v>
      </c>
      <c r="Y4332">
        <v>15</v>
      </c>
      <c r="Z4332" t="str">
        <f>VLOOKUP(ventas_starbucks_2025[[#This Row],[promoción_aplicada5]],promocion_cambiar[#All],2,0)</f>
        <v>Hora Feliz</v>
      </c>
      <c r="AA4332" t="s">
        <v>36</v>
      </c>
      <c r="AB4332" t="s">
        <v>23</v>
      </c>
      <c r="AC4332" t="s">
        <v>24</v>
      </c>
      <c r="AD4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32">
        <v>10</v>
      </c>
      <c r="AF4332">
        <v>4</v>
      </c>
      <c r="AG4332">
        <v>27</v>
      </c>
      <c r="AH4332">
        <v>22</v>
      </c>
    </row>
    <row r="4333" spans="1:34" x14ac:dyDescent="0.25">
      <c r="A4333" s="3" t="s">
        <v>4408</v>
      </c>
      <c r="B4333" s="1">
        <v>45740</v>
      </c>
      <c r="C4333" s="23">
        <f t="shared" si="335"/>
        <v>24</v>
      </c>
      <c r="D4333" s="23">
        <f t="shared" si="336"/>
        <v>1</v>
      </c>
      <c r="E4333" s="1" t="str">
        <f t="shared" si="337"/>
        <v>lunes</v>
      </c>
      <c r="F4333" s="23">
        <f t="shared" si="338"/>
        <v>3</v>
      </c>
      <c r="G4333" s="1" t="str">
        <f t="shared" si="339"/>
        <v>marzo</v>
      </c>
      <c r="H4333" s="2">
        <v>0.7944444444444444</v>
      </c>
      <c r="I4333" t="s">
        <v>26</v>
      </c>
      <c r="J4333" t="str">
        <f>VLOOKUP(ventas_starbucks_2025[[#This Row],[sucursal]],cambio_sucursal[#All],2,0)</f>
        <v>Sucursal San Lorenzo 47</v>
      </c>
      <c r="K4333" t="s">
        <v>13</v>
      </c>
      <c r="L4333" t="s">
        <v>14</v>
      </c>
      <c r="M4333" t="s">
        <v>4</v>
      </c>
      <c r="N4333" t="str">
        <f>IFERROR(VLOOKUP(ventas_starbucks_2025[[#This Row],[tamaño_sucio]],cambio_tamaño[#All],2,0),"Tamaño único")</f>
        <v>Tamaño único</v>
      </c>
      <c r="O4333">
        <v>1</v>
      </c>
      <c r="P4333">
        <v>2093.42</v>
      </c>
      <c r="Q4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33">
        <v>2093.42</v>
      </c>
      <c r="S4333" t="s">
        <v>31</v>
      </c>
      <c r="T4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3" t="str">
        <f>VLOOKUP(ventas_starbucks_2025[[#This Row],[canal_compra]],cambio_canal_compra[#All],2,0)</f>
        <v>Entrega domicilio</v>
      </c>
      <c r="V4333" t="s">
        <v>40</v>
      </c>
      <c r="W4333" t="str">
        <f>VLOOKUP(ventas_starbucks_2025[[#This Row],[método_pago]],cambio_metodo_pago[#All],2,0)</f>
        <v>Efectivo</v>
      </c>
      <c r="X4333" t="s">
        <v>7</v>
      </c>
      <c r="Y4333">
        <v>0</v>
      </c>
      <c r="Z4333" t="str">
        <f>VLOOKUP(ventas_starbucks_2025[[#This Row],[promoción_aplicada5]],promocion_cambiar[#All],2,0)</f>
        <v>Hora Feliz</v>
      </c>
      <c r="AA4333" t="s">
        <v>36</v>
      </c>
      <c r="AB4333" t="s">
        <v>29</v>
      </c>
      <c r="AC4333" t="s">
        <v>10</v>
      </c>
      <c r="AD4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33">
        <v>8.6999999999999993</v>
      </c>
      <c r="AF4333">
        <v>5</v>
      </c>
      <c r="AG4333">
        <v>36</v>
      </c>
      <c r="AH4333">
        <v>35</v>
      </c>
    </row>
    <row r="4334" spans="1:34" x14ac:dyDescent="0.25">
      <c r="A4334" s="3" t="s">
        <v>4409</v>
      </c>
      <c r="B4334" s="1">
        <v>45664</v>
      </c>
      <c r="C4334" s="23">
        <f t="shared" si="335"/>
        <v>7</v>
      </c>
      <c r="D4334" s="23">
        <f t="shared" si="336"/>
        <v>2</v>
      </c>
      <c r="E4334" s="23" t="str">
        <f t="shared" si="337"/>
        <v>martes</v>
      </c>
      <c r="F4334" s="23">
        <f t="shared" si="338"/>
        <v>1</v>
      </c>
      <c r="G4334" s="23" t="str">
        <f t="shared" si="339"/>
        <v>enero</v>
      </c>
      <c r="H4334" s="2">
        <v>0.49583333333333335</v>
      </c>
      <c r="I4334" t="s">
        <v>57</v>
      </c>
      <c r="J4334" t="str">
        <f>VLOOKUP(ventas_starbucks_2025[[#This Row],[sucursal]],cambio_sucursal[#All],2,0)</f>
        <v>Sucursal Avda Colón</v>
      </c>
      <c r="K4334" t="s">
        <v>69</v>
      </c>
      <c r="L4334" t="s">
        <v>70</v>
      </c>
      <c r="M4334" t="s">
        <v>50</v>
      </c>
      <c r="N4334" t="str">
        <f>IFERROR(VLOOKUP(ventas_starbucks_2025[[#This Row],[tamaño_sucio]],cambio_tamaño[#All],2,0),"Tamaño único")</f>
        <v>Mediano</v>
      </c>
      <c r="O4334">
        <v>4</v>
      </c>
      <c r="P4334">
        <v>1544.44</v>
      </c>
      <c r="Q4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4">
        <v>6177.76</v>
      </c>
      <c r="S4334" t="s">
        <v>15</v>
      </c>
      <c r="T4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34" t="str">
        <f>VLOOKUP(ventas_starbucks_2025[[#This Row],[canal_compra]],cambio_canal_compra[#All],2,0)</f>
        <v>Para llevar</v>
      </c>
      <c r="V4334" t="s">
        <v>6</v>
      </c>
      <c r="W4334" t="str">
        <f>VLOOKUP(ventas_starbucks_2025[[#This Row],[método_pago]],cambio_metodo_pago[#All],2,0)</f>
        <v>Aplicación móbil</v>
      </c>
      <c r="X4334" t="s">
        <v>7</v>
      </c>
      <c r="Y4334">
        <v>10</v>
      </c>
      <c r="Z4334" t="str">
        <f>VLOOKUP(ventas_starbucks_2025[[#This Row],[promoción_aplicada5]],promocion_cambiar[#All],2,0)</f>
        <v>2x1</v>
      </c>
      <c r="AA4334" t="s">
        <v>51</v>
      </c>
      <c r="AB4334" t="s">
        <v>52</v>
      </c>
      <c r="AC4334" t="s">
        <v>10</v>
      </c>
      <c r="AD4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34">
        <v>13.9</v>
      </c>
      <c r="AF4334">
        <v>4</v>
      </c>
      <c r="AG4334">
        <v>20</v>
      </c>
      <c r="AH4334">
        <v>16</v>
      </c>
    </row>
    <row r="4335" spans="1:34" x14ac:dyDescent="0.25">
      <c r="A4335" s="3" t="s">
        <v>4410</v>
      </c>
      <c r="B4335" s="1">
        <v>45734</v>
      </c>
      <c r="C4335" s="23">
        <f t="shared" si="335"/>
        <v>18</v>
      </c>
      <c r="D4335" s="23">
        <f t="shared" si="336"/>
        <v>2</v>
      </c>
      <c r="E4335" s="1" t="str">
        <f t="shared" si="337"/>
        <v>martes</v>
      </c>
      <c r="F4335" s="23">
        <f t="shared" si="338"/>
        <v>3</v>
      </c>
      <c r="G4335" s="1" t="str">
        <f t="shared" si="339"/>
        <v>marzo</v>
      </c>
      <c r="H4335" s="2">
        <v>0.82152777777777775</v>
      </c>
      <c r="I4335" t="s">
        <v>12</v>
      </c>
      <c r="J4335" t="str">
        <f>VLOOKUP(ventas_starbucks_2025[[#This Row],[sucursal]],cambio_sucursal[#All],2,0)</f>
        <v>Sucursal Córdoba Shopping</v>
      </c>
      <c r="K4335" t="s">
        <v>20</v>
      </c>
      <c r="L4335" t="s">
        <v>21</v>
      </c>
      <c r="M4335" t="s">
        <v>4</v>
      </c>
      <c r="N4335" t="str">
        <f>IFERROR(VLOOKUP(ventas_starbucks_2025[[#This Row],[tamaño_sucio]],cambio_tamaño[#All],2,0),"Tamaño único")</f>
        <v>Tamaño único</v>
      </c>
      <c r="O4335">
        <v>5</v>
      </c>
      <c r="P4335">
        <v>844.76</v>
      </c>
      <c r="Q4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35">
        <v>4223.8</v>
      </c>
      <c r="S4335" t="s">
        <v>31</v>
      </c>
      <c r="T4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5" t="str">
        <f>VLOOKUP(ventas_starbucks_2025[[#This Row],[canal_compra]],cambio_canal_compra[#All],2,0)</f>
        <v>Entrega domicilio</v>
      </c>
      <c r="V4335" t="s">
        <v>16</v>
      </c>
      <c r="W4335" t="str">
        <f>VLOOKUP(ventas_starbucks_2025[[#This Row],[método_pago]],cambio_metodo_pago[#All],2,0)</f>
        <v>Tarjeta</v>
      </c>
      <c r="X4335" t="s">
        <v>22</v>
      </c>
      <c r="Y4335">
        <v>0</v>
      </c>
      <c r="Z4335" t="str">
        <f>VLOOKUP(ventas_starbucks_2025[[#This Row],[promoción_aplicada5]],promocion_cambiar[#All],2,0)</f>
        <v>2x1</v>
      </c>
      <c r="AA4335" t="s">
        <v>51</v>
      </c>
      <c r="AB4335" t="s">
        <v>32</v>
      </c>
      <c r="AC4335" t="s">
        <v>10</v>
      </c>
      <c r="AD4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35">
        <v>13</v>
      </c>
      <c r="AF4335">
        <v>5</v>
      </c>
      <c r="AG4335">
        <v>21</v>
      </c>
      <c r="AH4335">
        <v>16</v>
      </c>
    </row>
    <row r="4336" spans="1:34" x14ac:dyDescent="0.25">
      <c r="A4336" s="3" t="s">
        <v>4411</v>
      </c>
      <c r="B4336" s="1">
        <v>45676</v>
      </c>
      <c r="C4336" s="23">
        <f t="shared" si="335"/>
        <v>19</v>
      </c>
      <c r="D4336" s="23">
        <f t="shared" si="336"/>
        <v>7</v>
      </c>
      <c r="E4336" s="1" t="str">
        <f t="shared" si="337"/>
        <v>domingo</v>
      </c>
      <c r="F4336" s="23">
        <f t="shared" si="338"/>
        <v>1</v>
      </c>
      <c r="G4336" s="1" t="str">
        <f t="shared" si="339"/>
        <v>enero</v>
      </c>
      <c r="H4336" s="2">
        <v>0.53055555555555556</v>
      </c>
      <c r="I4336" t="s">
        <v>12</v>
      </c>
      <c r="J4336" t="str">
        <f>VLOOKUP(ventas_starbucks_2025[[#This Row],[sucursal]],cambio_sucursal[#All],2,0)</f>
        <v>Sucursal Córdoba Shopping</v>
      </c>
      <c r="K4336" t="s">
        <v>94</v>
      </c>
      <c r="L4336" t="s">
        <v>70</v>
      </c>
      <c r="M4336" t="s">
        <v>45</v>
      </c>
      <c r="N4336" t="str">
        <f>IFERROR(VLOOKUP(ventas_starbucks_2025[[#This Row],[tamaño_sucio]],cambio_tamaño[#All],2,0),"Tamaño único")</f>
        <v>Grande</v>
      </c>
      <c r="O4336">
        <v>4</v>
      </c>
      <c r="P4336">
        <v>1359.92</v>
      </c>
      <c r="Q4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6">
        <v>5439.68</v>
      </c>
      <c r="S4336" t="s">
        <v>15</v>
      </c>
      <c r="T4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36" t="str">
        <f>VLOOKUP(ventas_starbucks_2025[[#This Row],[canal_compra]],cambio_canal_compra[#All],2,0)</f>
        <v>Para llevar</v>
      </c>
      <c r="V4336" t="s">
        <v>6</v>
      </c>
      <c r="W4336" t="str">
        <f>VLOOKUP(ventas_starbucks_2025[[#This Row],[método_pago]],cambio_metodo_pago[#All],2,0)</f>
        <v>Aplicación móbil</v>
      </c>
      <c r="X4336" t="s">
        <v>7</v>
      </c>
      <c r="Y4336">
        <v>10</v>
      </c>
      <c r="Z4336" t="str">
        <f>VLOOKUP(ventas_starbucks_2025[[#This Row],[promoción_aplicada5]],promocion_cambiar[#All],2,0)</f>
        <v>Ninguna</v>
      </c>
      <c r="AA4336" t="s">
        <v>17</v>
      </c>
      <c r="AB4336" t="s">
        <v>23</v>
      </c>
      <c r="AC4336" t="s">
        <v>24</v>
      </c>
      <c r="AD4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36">
        <v>12.8</v>
      </c>
      <c r="AF4336">
        <v>4</v>
      </c>
      <c r="AG4336">
        <v>32</v>
      </c>
      <c r="AH4336">
        <v>28</v>
      </c>
    </row>
    <row r="4337" spans="1:34" x14ac:dyDescent="0.25">
      <c r="A4337" s="3" t="s">
        <v>4412</v>
      </c>
      <c r="B4337" s="1">
        <v>45760</v>
      </c>
      <c r="C4337" s="23">
        <f t="shared" si="335"/>
        <v>13</v>
      </c>
      <c r="D4337" s="23">
        <f t="shared" si="336"/>
        <v>7</v>
      </c>
      <c r="E4337" s="23" t="str">
        <f t="shared" si="337"/>
        <v>domingo</v>
      </c>
      <c r="F4337" s="23">
        <f t="shared" si="338"/>
        <v>4</v>
      </c>
      <c r="G4337" s="23" t="str">
        <f t="shared" si="339"/>
        <v>abril</v>
      </c>
      <c r="H4337" s="2">
        <v>0.84444444444444444</v>
      </c>
      <c r="I4337" t="s">
        <v>26</v>
      </c>
      <c r="J4337" t="str">
        <f>VLOOKUP(ventas_starbucks_2025[[#This Row],[sucursal]],cambio_sucursal[#All],2,0)</f>
        <v>Sucursal San Lorenzo 47</v>
      </c>
      <c r="K4337" t="s">
        <v>89</v>
      </c>
      <c r="L4337" t="s">
        <v>90</v>
      </c>
      <c r="M4337" t="s">
        <v>4</v>
      </c>
      <c r="N4337" t="str">
        <f>IFERROR(VLOOKUP(ventas_starbucks_2025[[#This Row],[tamaño_sucio]],cambio_tamaño[#All],2,0),"Tamaño único")</f>
        <v>Tamaño único</v>
      </c>
      <c r="O4337">
        <v>1</v>
      </c>
      <c r="P4337">
        <v>1331.34</v>
      </c>
      <c r="Q4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7">
        <v>1331.34</v>
      </c>
      <c r="S4337" t="s">
        <v>31</v>
      </c>
      <c r="T4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7" t="str">
        <f>VLOOKUP(ventas_starbucks_2025[[#This Row],[canal_compra]],cambio_canal_compra[#All],2,0)</f>
        <v>Entrega domicilio</v>
      </c>
      <c r="V4337" t="s">
        <v>40</v>
      </c>
      <c r="W4337" t="str">
        <f>VLOOKUP(ventas_starbucks_2025[[#This Row],[método_pago]],cambio_metodo_pago[#All],2,0)</f>
        <v>Efectivo</v>
      </c>
      <c r="X4337" t="s">
        <v>22</v>
      </c>
      <c r="Y4337">
        <v>0</v>
      </c>
      <c r="Z4337" t="str">
        <f>VLOOKUP(ventas_starbucks_2025[[#This Row],[promoción_aplicada5]],promocion_cambiar[#All],2,0)</f>
        <v>2x1</v>
      </c>
      <c r="AA4337" t="s">
        <v>51</v>
      </c>
      <c r="AB4337" t="s">
        <v>9</v>
      </c>
      <c r="AC4337" t="s">
        <v>41</v>
      </c>
      <c r="AD4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37">
        <v>7.1</v>
      </c>
      <c r="AF4337">
        <v>2</v>
      </c>
      <c r="AG4337">
        <v>46</v>
      </c>
      <c r="AH4337">
        <v>45</v>
      </c>
    </row>
    <row r="4338" spans="1:34" x14ac:dyDescent="0.25">
      <c r="A4338" s="3" t="s">
        <v>4413</v>
      </c>
      <c r="B4338" s="1">
        <v>45698</v>
      </c>
      <c r="C4338" s="23">
        <f t="shared" si="335"/>
        <v>10</v>
      </c>
      <c r="D4338" s="23">
        <f t="shared" si="336"/>
        <v>1</v>
      </c>
      <c r="E4338" s="23" t="str">
        <f t="shared" si="337"/>
        <v>lunes</v>
      </c>
      <c r="F4338" s="23">
        <f t="shared" si="338"/>
        <v>2</v>
      </c>
      <c r="G4338" s="23" t="str">
        <f t="shared" si="339"/>
        <v>febrero</v>
      </c>
      <c r="H4338" s="2">
        <v>0.79305555555555551</v>
      </c>
      <c r="I4338" t="s">
        <v>26</v>
      </c>
      <c r="J4338" t="str">
        <f>VLOOKUP(ventas_starbucks_2025[[#This Row],[sucursal]],cambio_sucursal[#All],2,0)</f>
        <v>Sucursal San Lorenzo 47</v>
      </c>
      <c r="K4338" t="s">
        <v>43</v>
      </c>
      <c r="L4338" t="s">
        <v>44</v>
      </c>
      <c r="M4338" t="s">
        <v>62</v>
      </c>
      <c r="N4338" t="str">
        <f>IFERROR(VLOOKUP(ventas_starbucks_2025[[#This Row],[tamaño_sucio]],cambio_tamaño[#All],2,0),"Tamaño único")</f>
        <v>Extra-Grande</v>
      </c>
      <c r="O4338">
        <v>1</v>
      </c>
      <c r="P4338">
        <v>1645.2</v>
      </c>
      <c r="Q4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8">
        <v>1645.2</v>
      </c>
      <c r="S4338" t="s">
        <v>15</v>
      </c>
      <c r="T4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8" t="str">
        <f>VLOOKUP(ventas_starbucks_2025[[#This Row],[canal_compra]],cambio_canal_compra[#All],2,0)</f>
        <v>Para llevar</v>
      </c>
      <c r="V4338" t="s">
        <v>40</v>
      </c>
      <c r="W4338" t="str">
        <f>VLOOKUP(ventas_starbucks_2025[[#This Row],[método_pago]],cambio_metodo_pago[#All],2,0)</f>
        <v>Efectivo</v>
      </c>
      <c r="X4338" t="s">
        <v>7</v>
      </c>
      <c r="Y4338">
        <v>0</v>
      </c>
      <c r="Z4338" t="str">
        <f>VLOOKUP(ventas_starbucks_2025[[#This Row],[promoción_aplicada5]],promocion_cambiar[#All],2,0)</f>
        <v>Combo</v>
      </c>
      <c r="AA4338" t="s">
        <v>8</v>
      </c>
      <c r="AB4338" t="s">
        <v>29</v>
      </c>
      <c r="AC4338" t="s">
        <v>41</v>
      </c>
      <c r="AD4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38">
        <v>8.1</v>
      </c>
      <c r="AF4338">
        <v>5</v>
      </c>
      <c r="AG4338">
        <v>20</v>
      </c>
      <c r="AH4338">
        <v>19</v>
      </c>
    </row>
    <row r="4339" spans="1:34" x14ac:dyDescent="0.25">
      <c r="A4339" s="3" t="s">
        <v>4414</v>
      </c>
      <c r="B4339" s="1">
        <v>45745</v>
      </c>
      <c r="C4339" s="23">
        <f t="shared" si="335"/>
        <v>29</v>
      </c>
      <c r="D4339" s="23">
        <f t="shared" si="336"/>
        <v>6</v>
      </c>
      <c r="E4339" s="23" t="str">
        <f t="shared" si="337"/>
        <v>sábado</v>
      </c>
      <c r="F4339" s="23">
        <f t="shared" si="338"/>
        <v>3</v>
      </c>
      <c r="G4339" s="23" t="str">
        <f t="shared" si="339"/>
        <v>marzo</v>
      </c>
      <c r="H4339" s="2">
        <v>0.41319444444444442</v>
      </c>
      <c r="I4339" t="s">
        <v>57</v>
      </c>
      <c r="J4339" t="str">
        <f>VLOOKUP(ventas_starbucks_2025[[#This Row],[sucursal]],cambio_sucursal[#All],2,0)</f>
        <v>Sucursal Avda Colón</v>
      </c>
      <c r="K4339" t="s">
        <v>48</v>
      </c>
      <c r="L4339" t="s">
        <v>49</v>
      </c>
      <c r="M4339" t="s">
        <v>55</v>
      </c>
      <c r="N4339" t="str">
        <f>IFERROR(VLOOKUP(ventas_starbucks_2025[[#This Row],[tamaño_sucio]],cambio_tamaño[#All],2,0),"Tamaño único")</f>
        <v>Pequeño</v>
      </c>
      <c r="O4339">
        <v>5</v>
      </c>
      <c r="P4339">
        <v>1849.73</v>
      </c>
      <c r="Q4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9">
        <v>9248.65</v>
      </c>
      <c r="S4339" t="s">
        <v>5</v>
      </c>
      <c r="T4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39" t="str">
        <f>VLOOKUP(ventas_starbucks_2025[[#This Row],[canal_compra]],cambio_canal_compra[#All],2,0)</f>
        <v>En tienda</v>
      </c>
      <c r="V4339" t="s">
        <v>16</v>
      </c>
      <c r="W4339" t="str">
        <f>VLOOKUP(ventas_starbucks_2025[[#This Row],[método_pago]],cambio_metodo_pago[#All],2,0)</f>
        <v>Tarjeta</v>
      </c>
      <c r="X4339" t="s">
        <v>22</v>
      </c>
      <c r="Y4339">
        <v>0</v>
      </c>
      <c r="Z4339" t="str">
        <f>VLOOKUP(ventas_starbucks_2025[[#This Row],[promoción_aplicada5]],promocion_cambiar[#All],2,0)</f>
        <v>Combo</v>
      </c>
      <c r="AA4339" t="s">
        <v>8</v>
      </c>
      <c r="AB4339" t="s">
        <v>18</v>
      </c>
      <c r="AC4339" t="s">
        <v>24</v>
      </c>
      <c r="AD4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39">
        <v>4.2</v>
      </c>
      <c r="AF4339">
        <v>4</v>
      </c>
      <c r="AG4339">
        <v>40</v>
      </c>
      <c r="AH4339">
        <v>35</v>
      </c>
    </row>
    <row r="4340" spans="1:34" x14ac:dyDescent="0.25">
      <c r="A4340" s="3" t="s">
        <v>4415</v>
      </c>
      <c r="B4340" s="1">
        <v>45721</v>
      </c>
      <c r="C4340" s="23">
        <f t="shared" si="335"/>
        <v>5</v>
      </c>
      <c r="D4340" s="23">
        <f t="shared" si="336"/>
        <v>3</v>
      </c>
      <c r="E4340" s="23" t="str">
        <f t="shared" si="337"/>
        <v>miércoles</v>
      </c>
      <c r="F4340" s="23">
        <f t="shared" si="338"/>
        <v>3</v>
      </c>
      <c r="G4340" s="23" t="str">
        <f t="shared" si="339"/>
        <v>marzo</v>
      </c>
      <c r="H4340" s="2">
        <v>0.33958333333333335</v>
      </c>
      <c r="I4340" t="s">
        <v>12</v>
      </c>
      <c r="J4340" t="str">
        <f>VLOOKUP(ventas_starbucks_2025[[#This Row],[sucursal]],cambio_sucursal[#All],2,0)</f>
        <v>Sucursal Córdoba Shopping</v>
      </c>
      <c r="K4340" t="s">
        <v>58</v>
      </c>
      <c r="L4340" t="s">
        <v>39</v>
      </c>
      <c r="M4340" t="s">
        <v>4</v>
      </c>
      <c r="N4340" t="str">
        <f>IFERROR(VLOOKUP(ventas_starbucks_2025[[#This Row],[tamaño_sucio]],cambio_tamaño[#All],2,0),"Tamaño único")</f>
        <v>Tamaño único</v>
      </c>
      <c r="O4340">
        <v>3</v>
      </c>
      <c r="P4340">
        <v>1144.3800000000001</v>
      </c>
      <c r="Q4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0">
        <v>3433.14</v>
      </c>
      <c r="S4340" t="s">
        <v>15</v>
      </c>
      <c r="T4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0" t="str">
        <f>VLOOKUP(ventas_starbucks_2025[[#This Row],[canal_compra]],cambio_canal_compra[#All],2,0)</f>
        <v>Para llevar</v>
      </c>
      <c r="V4340" t="s">
        <v>6</v>
      </c>
      <c r="W4340" t="str">
        <f>VLOOKUP(ventas_starbucks_2025[[#This Row],[método_pago]],cambio_metodo_pago[#All],2,0)</f>
        <v>Aplicación móbil</v>
      </c>
      <c r="X4340" t="s">
        <v>22</v>
      </c>
      <c r="Y4340">
        <v>0</v>
      </c>
      <c r="Z4340" t="str">
        <f>VLOOKUP(ventas_starbucks_2025[[#This Row],[promoción_aplicada5]],promocion_cambiar[#All],2,0)</f>
        <v>Combo</v>
      </c>
      <c r="AA4340" t="s">
        <v>8</v>
      </c>
      <c r="AB4340" t="s">
        <v>18</v>
      </c>
      <c r="AC4340" t="s">
        <v>41</v>
      </c>
      <c r="AD4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40">
        <v>12.2</v>
      </c>
      <c r="AF4340">
        <v>4</v>
      </c>
      <c r="AG4340">
        <v>21</v>
      </c>
      <c r="AH4340">
        <v>18</v>
      </c>
    </row>
    <row r="4341" spans="1:34" x14ac:dyDescent="0.25">
      <c r="A4341" s="3" t="s">
        <v>4416</v>
      </c>
      <c r="B4341" s="1">
        <v>45762</v>
      </c>
      <c r="C4341" s="23">
        <f t="shared" si="335"/>
        <v>15</v>
      </c>
      <c r="D4341" s="23">
        <f t="shared" si="336"/>
        <v>2</v>
      </c>
      <c r="E4341" s="23" t="str">
        <f t="shared" si="337"/>
        <v>martes</v>
      </c>
      <c r="F4341" s="23">
        <f t="shared" si="338"/>
        <v>4</v>
      </c>
      <c r="G4341" s="23" t="str">
        <f t="shared" si="339"/>
        <v>abril</v>
      </c>
      <c r="H4341" s="2">
        <v>0.8666666666666667</v>
      </c>
      <c r="I4341" t="s">
        <v>26</v>
      </c>
      <c r="J4341" t="str">
        <f>VLOOKUP(ventas_starbucks_2025[[#This Row],[sucursal]],cambio_sucursal[#All],2,0)</f>
        <v>Sucursal San Lorenzo 47</v>
      </c>
      <c r="K4341" t="s">
        <v>20</v>
      </c>
      <c r="L4341" t="s">
        <v>21</v>
      </c>
      <c r="M4341" t="s">
        <v>4</v>
      </c>
      <c r="N4341" t="str">
        <f>IFERROR(VLOOKUP(ventas_starbucks_2025[[#This Row],[tamaño_sucio]],cambio_tamaño[#All],2,0),"Tamaño único")</f>
        <v>Tamaño único</v>
      </c>
      <c r="O4341">
        <v>4</v>
      </c>
      <c r="P4341">
        <v>857.27</v>
      </c>
      <c r="Q4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41">
        <v>3429.08</v>
      </c>
      <c r="S4341" t="s">
        <v>15</v>
      </c>
      <c r="T4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1" t="str">
        <f>VLOOKUP(ventas_starbucks_2025[[#This Row],[canal_compra]],cambio_canal_compra[#All],2,0)</f>
        <v>Para llevar</v>
      </c>
      <c r="V4341" t="s">
        <v>6</v>
      </c>
      <c r="W4341" t="str">
        <f>VLOOKUP(ventas_starbucks_2025[[#This Row],[método_pago]],cambio_metodo_pago[#All],2,0)</f>
        <v>Aplicación móbil</v>
      </c>
      <c r="X4341" t="s">
        <v>7</v>
      </c>
      <c r="Y4341">
        <v>10</v>
      </c>
      <c r="Z4341" t="str">
        <f>VLOOKUP(ventas_starbucks_2025[[#This Row],[promoción_aplicada5]],promocion_cambiar[#All],2,0)</f>
        <v>Combo</v>
      </c>
      <c r="AA4341" t="s">
        <v>8</v>
      </c>
      <c r="AB4341" t="s">
        <v>52</v>
      </c>
      <c r="AC4341" t="s">
        <v>10</v>
      </c>
      <c r="AD4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41">
        <v>11.2</v>
      </c>
      <c r="AF4341">
        <v>2</v>
      </c>
      <c r="AG4341">
        <v>42</v>
      </c>
      <c r="AH4341">
        <v>38</v>
      </c>
    </row>
    <row r="4342" spans="1:34" x14ac:dyDescent="0.25">
      <c r="A4342" s="3" t="s">
        <v>4417</v>
      </c>
      <c r="B4342" s="1">
        <v>45745</v>
      </c>
      <c r="C4342" s="23">
        <f t="shared" si="335"/>
        <v>29</v>
      </c>
      <c r="D4342" s="23">
        <f t="shared" si="336"/>
        <v>6</v>
      </c>
      <c r="E4342" s="23" t="str">
        <f t="shared" si="337"/>
        <v>sábado</v>
      </c>
      <c r="F4342" s="23">
        <f t="shared" si="338"/>
        <v>3</v>
      </c>
      <c r="G4342" s="23" t="str">
        <f t="shared" si="339"/>
        <v>marzo</v>
      </c>
      <c r="H4342" s="2">
        <v>0.51249999999999996</v>
      </c>
      <c r="I4342" t="s">
        <v>12</v>
      </c>
      <c r="J4342" t="str">
        <f>VLOOKUP(ventas_starbucks_2025[[#This Row],[sucursal]],cambio_sucursal[#All],2,0)</f>
        <v>Sucursal Córdoba Shopping</v>
      </c>
      <c r="K4342" t="s">
        <v>130</v>
      </c>
      <c r="L4342" t="s">
        <v>65</v>
      </c>
      <c r="M4342" t="s">
        <v>4</v>
      </c>
      <c r="N4342" t="str">
        <f>IFERROR(VLOOKUP(ventas_starbucks_2025[[#This Row],[tamaño_sucio]],cambio_tamaño[#All],2,0),"Tamaño único")</f>
        <v>Tamaño único</v>
      </c>
      <c r="O4342">
        <v>3</v>
      </c>
      <c r="P4342">
        <v>1954.94</v>
      </c>
      <c r="Q4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2">
        <v>5864.82</v>
      </c>
      <c r="S4342" t="s">
        <v>15</v>
      </c>
      <c r="T4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42" t="str">
        <f>VLOOKUP(ventas_starbucks_2025[[#This Row],[canal_compra]],cambio_canal_compra[#All],2,0)</f>
        <v>Para llevar</v>
      </c>
      <c r="V4342" t="s">
        <v>16</v>
      </c>
      <c r="W4342" t="str">
        <f>VLOOKUP(ventas_starbucks_2025[[#This Row],[método_pago]],cambio_metodo_pago[#All],2,0)</f>
        <v>Tarjeta</v>
      </c>
      <c r="X4342" t="s">
        <v>22</v>
      </c>
      <c r="Y4342">
        <v>0</v>
      </c>
      <c r="Z4342" t="str">
        <f>VLOOKUP(ventas_starbucks_2025[[#This Row],[promoción_aplicada5]],promocion_cambiar[#All],2,0)</f>
        <v>2x1</v>
      </c>
      <c r="AA4342" t="s">
        <v>51</v>
      </c>
      <c r="AB4342" t="s">
        <v>9</v>
      </c>
      <c r="AC4342" t="s">
        <v>24</v>
      </c>
      <c r="AD4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42">
        <v>10.6</v>
      </c>
      <c r="AF4342">
        <v>3</v>
      </c>
      <c r="AG4342">
        <v>25</v>
      </c>
      <c r="AH4342">
        <v>22</v>
      </c>
    </row>
    <row r="4343" spans="1:34" x14ac:dyDescent="0.25">
      <c r="A4343" s="3" t="s">
        <v>4418</v>
      </c>
      <c r="B4343" s="1">
        <v>45719</v>
      </c>
      <c r="C4343" s="23">
        <f t="shared" si="335"/>
        <v>3</v>
      </c>
      <c r="D4343" s="23">
        <f t="shared" si="336"/>
        <v>1</v>
      </c>
      <c r="E4343" s="23" t="str">
        <f t="shared" si="337"/>
        <v>lunes</v>
      </c>
      <c r="F4343" s="23">
        <f t="shared" si="338"/>
        <v>3</v>
      </c>
      <c r="G4343" s="23" t="str">
        <f t="shared" si="339"/>
        <v>marzo</v>
      </c>
      <c r="H4343" s="2">
        <v>0.43611111111111112</v>
      </c>
      <c r="I4343" t="s">
        <v>26</v>
      </c>
      <c r="J4343" t="str">
        <f>VLOOKUP(ventas_starbucks_2025[[#This Row],[sucursal]],cambio_sucursal[#All],2,0)</f>
        <v>Sucursal San Lorenzo 47</v>
      </c>
      <c r="K4343" t="s">
        <v>27</v>
      </c>
      <c r="L4343" t="s">
        <v>28</v>
      </c>
      <c r="M4343" t="s">
        <v>4</v>
      </c>
      <c r="N4343" t="str">
        <f>IFERROR(VLOOKUP(ventas_starbucks_2025[[#This Row],[tamaño_sucio]],cambio_tamaño[#All],2,0),"Tamaño único")</f>
        <v>Tamaño único</v>
      </c>
      <c r="O4343">
        <v>5</v>
      </c>
      <c r="P4343">
        <v>2378.25</v>
      </c>
      <c r="Q4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43">
        <v>11891.25</v>
      </c>
      <c r="S4343" t="s">
        <v>31</v>
      </c>
      <c r="T4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43" t="str">
        <f>VLOOKUP(ventas_starbucks_2025[[#This Row],[canal_compra]],cambio_canal_compra[#All],2,0)</f>
        <v>Entrega domicilio</v>
      </c>
      <c r="V4343" t="s">
        <v>40</v>
      </c>
      <c r="W4343" t="str">
        <f>VLOOKUP(ventas_starbucks_2025[[#This Row],[método_pago]],cambio_metodo_pago[#All],2,0)</f>
        <v>Efectivo</v>
      </c>
      <c r="X4343" t="s">
        <v>7</v>
      </c>
      <c r="Y4343">
        <v>10</v>
      </c>
      <c r="Z4343" t="str">
        <f>VLOOKUP(ventas_starbucks_2025[[#This Row],[promoción_aplicada5]],promocion_cambiar[#All],2,0)</f>
        <v>Hora Feliz</v>
      </c>
      <c r="AA4343" t="s">
        <v>36</v>
      </c>
      <c r="AB4343" t="s">
        <v>32</v>
      </c>
      <c r="AC4343" t="s">
        <v>24</v>
      </c>
      <c r="AD4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43">
        <v>3.5</v>
      </c>
      <c r="AF4343">
        <v>3</v>
      </c>
      <c r="AG4343">
        <v>18</v>
      </c>
      <c r="AH4343">
        <v>13</v>
      </c>
    </row>
    <row r="4344" spans="1:34" x14ac:dyDescent="0.25">
      <c r="A4344" s="3" t="s">
        <v>4419</v>
      </c>
      <c r="B4344" s="1">
        <v>45752</v>
      </c>
      <c r="C4344" s="23">
        <f t="shared" si="335"/>
        <v>5</v>
      </c>
      <c r="D4344" s="23">
        <f t="shared" si="336"/>
        <v>6</v>
      </c>
      <c r="E4344" s="1" t="str">
        <f t="shared" si="337"/>
        <v>sábado</v>
      </c>
      <c r="F4344" s="23">
        <f t="shared" si="338"/>
        <v>4</v>
      </c>
      <c r="G4344" s="1" t="str">
        <f t="shared" si="339"/>
        <v>abril</v>
      </c>
      <c r="H4344" s="2">
        <v>0.67222222222222228</v>
      </c>
      <c r="I4344" t="s">
        <v>57</v>
      </c>
      <c r="J4344" t="str">
        <f>VLOOKUP(ventas_starbucks_2025[[#This Row],[sucursal]],cambio_sucursal[#All],2,0)</f>
        <v>Sucursal Avda Colón</v>
      </c>
      <c r="K4344" t="s">
        <v>82</v>
      </c>
      <c r="L4344" t="s">
        <v>28</v>
      </c>
      <c r="M4344" t="s">
        <v>4</v>
      </c>
      <c r="N4344" t="str">
        <f>IFERROR(VLOOKUP(ventas_starbucks_2025[[#This Row],[tamaño_sucio]],cambio_tamaño[#All],2,0),"Tamaño único")</f>
        <v>Tamaño único</v>
      </c>
      <c r="O4344">
        <v>1</v>
      </c>
      <c r="P4344">
        <v>2234.75</v>
      </c>
      <c r="Q4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44">
        <v>2234.75</v>
      </c>
      <c r="S4344" t="s">
        <v>15</v>
      </c>
      <c r="T4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4" t="str">
        <f>VLOOKUP(ventas_starbucks_2025[[#This Row],[canal_compra]],cambio_canal_compra[#All],2,0)</f>
        <v>Para llevar</v>
      </c>
      <c r="V4344" t="s">
        <v>40</v>
      </c>
      <c r="W4344" t="str">
        <f>VLOOKUP(ventas_starbucks_2025[[#This Row],[método_pago]],cambio_metodo_pago[#All],2,0)</f>
        <v>Efectivo</v>
      </c>
      <c r="X4344" t="s">
        <v>7</v>
      </c>
      <c r="Y4344">
        <v>10</v>
      </c>
      <c r="Z4344" t="str">
        <f>VLOOKUP(ventas_starbucks_2025[[#This Row],[promoción_aplicada5]],promocion_cambiar[#All],2,0)</f>
        <v>2x1</v>
      </c>
      <c r="AA4344" t="s">
        <v>51</v>
      </c>
      <c r="AB4344" t="s">
        <v>18</v>
      </c>
      <c r="AC4344" t="s">
        <v>41</v>
      </c>
      <c r="AD4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44">
        <v>8</v>
      </c>
      <c r="AF4344">
        <v>2</v>
      </c>
      <c r="AG4344">
        <v>40</v>
      </c>
      <c r="AH4344">
        <v>39</v>
      </c>
    </row>
    <row r="4345" spans="1:34" x14ac:dyDescent="0.25">
      <c r="A4345" s="3" t="s">
        <v>4420</v>
      </c>
      <c r="B4345" s="1">
        <v>45673</v>
      </c>
      <c r="C4345" s="23">
        <f t="shared" si="335"/>
        <v>16</v>
      </c>
      <c r="D4345" s="23">
        <f t="shared" si="336"/>
        <v>4</v>
      </c>
      <c r="E4345" s="23" t="str">
        <f t="shared" si="337"/>
        <v>jueves</v>
      </c>
      <c r="F4345" s="23">
        <f t="shared" si="338"/>
        <v>1</v>
      </c>
      <c r="G4345" s="23" t="str">
        <f t="shared" si="339"/>
        <v>enero</v>
      </c>
      <c r="H4345" s="2">
        <v>0.76180555555555551</v>
      </c>
      <c r="I4345" t="s">
        <v>26</v>
      </c>
      <c r="J4345" t="str">
        <f>VLOOKUP(ventas_starbucks_2025[[#This Row],[sucursal]],cambio_sucursal[#All],2,0)</f>
        <v>Sucursal San Lorenzo 47</v>
      </c>
      <c r="K4345" t="s">
        <v>130</v>
      </c>
      <c r="L4345" t="s">
        <v>65</v>
      </c>
      <c r="M4345" t="s">
        <v>4</v>
      </c>
      <c r="N4345" t="str">
        <f>IFERROR(VLOOKUP(ventas_starbucks_2025[[#This Row],[tamaño_sucio]],cambio_tamaño[#All],2,0),"Tamaño único")</f>
        <v>Tamaño único</v>
      </c>
      <c r="O4345">
        <v>4</v>
      </c>
      <c r="P4345">
        <v>1651.84</v>
      </c>
      <c r="Q4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5">
        <v>6607.36</v>
      </c>
      <c r="S4345" t="s">
        <v>15</v>
      </c>
      <c r="T4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45" t="str">
        <f>VLOOKUP(ventas_starbucks_2025[[#This Row],[canal_compra]],cambio_canal_compra[#All],2,0)</f>
        <v>Para llevar</v>
      </c>
      <c r="V4345" t="s">
        <v>40</v>
      </c>
      <c r="W4345" t="str">
        <f>VLOOKUP(ventas_starbucks_2025[[#This Row],[método_pago]],cambio_metodo_pago[#All],2,0)</f>
        <v>Efectivo</v>
      </c>
      <c r="X4345" t="s">
        <v>22</v>
      </c>
      <c r="Y4345">
        <v>0</v>
      </c>
      <c r="Z4345" t="str">
        <f>VLOOKUP(ventas_starbucks_2025[[#This Row],[promoción_aplicada5]],promocion_cambiar[#All],2,0)</f>
        <v>Hora Feliz</v>
      </c>
      <c r="AA4345" t="s">
        <v>36</v>
      </c>
      <c r="AB4345" t="s">
        <v>9</v>
      </c>
      <c r="AC4345" t="s">
        <v>24</v>
      </c>
      <c r="AD4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45">
        <v>3.3</v>
      </c>
      <c r="AF4345">
        <v>5</v>
      </c>
      <c r="AG4345">
        <v>26</v>
      </c>
      <c r="AH4345">
        <v>22</v>
      </c>
    </row>
    <row r="4346" spans="1:34" x14ac:dyDescent="0.25">
      <c r="A4346" s="3" t="s">
        <v>4421</v>
      </c>
      <c r="B4346" s="1">
        <v>45749</v>
      </c>
      <c r="C4346" s="23">
        <f t="shared" si="335"/>
        <v>2</v>
      </c>
      <c r="D4346" s="23">
        <f t="shared" si="336"/>
        <v>3</v>
      </c>
      <c r="E4346" s="23" t="str">
        <f t="shared" si="337"/>
        <v>miércoles</v>
      </c>
      <c r="F4346" s="23">
        <f t="shared" si="338"/>
        <v>4</v>
      </c>
      <c r="G4346" s="23" t="str">
        <f t="shared" si="339"/>
        <v>abril</v>
      </c>
      <c r="H4346" s="2">
        <v>0.43402777777777779</v>
      </c>
      <c r="I4346" t="s">
        <v>26</v>
      </c>
      <c r="J4346" t="str">
        <f>VLOOKUP(ventas_starbucks_2025[[#This Row],[sucursal]],cambio_sucursal[#All],2,0)</f>
        <v>Sucursal San Lorenzo 47</v>
      </c>
      <c r="K4346" t="s">
        <v>48</v>
      </c>
      <c r="L4346" t="s">
        <v>49</v>
      </c>
      <c r="M4346" t="s">
        <v>62</v>
      </c>
      <c r="N4346" t="str">
        <f>IFERROR(VLOOKUP(ventas_starbucks_2025[[#This Row],[tamaño_sucio]],cambio_tamaño[#All],2,0),"Tamaño único")</f>
        <v>Extra-Grande</v>
      </c>
      <c r="O4346">
        <v>5</v>
      </c>
      <c r="P4346">
        <v>2089.1</v>
      </c>
      <c r="Q4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46">
        <v>10445.5</v>
      </c>
      <c r="S4346" t="s">
        <v>15</v>
      </c>
      <c r="T4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46" t="str">
        <f>VLOOKUP(ventas_starbucks_2025[[#This Row],[canal_compra]],cambio_canal_compra[#All],2,0)</f>
        <v>Para llevar</v>
      </c>
      <c r="V4346" t="s">
        <v>40</v>
      </c>
      <c r="W4346" t="str">
        <f>VLOOKUP(ventas_starbucks_2025[[#This Row],[método_pago]],cambio_metodo_pago[#All],2,0)</f>
        <v>Efectivo</v>
      </c>
      <c r="X4346" t="s">
        <v>22</v>
      </c>
      <c r="Y4346">
        <v>0</v>
      </c>
      <c r="Z4346" t="str">
        <f>VLOOKUP(ventas_starbucks_2025[[#This Row],[promoción_aplicada5]],promocion_cambiar[#All],2,0)</f>
        <v>Ninguna</v>
      </c>
      <c r="AA4346" t="s">
        <v>17</v>
      </c>
      <c r="AB4346" t="s">
        <v>29</v>
      </c>
      <c r="AC4346" t="s">
        <v>10</v>
      </c>
      <c r="AD4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46">
        <v>10</v>
      </c>
      <c r="AF4346">
        <v>2</v>
      </c>
      <c r="AG4346">
        <v>47</v>
      </c>
      <c r="AH4346">
        <v>42</v>
      </c>
    </row>
    <row r="4347" spans="1:34" x14ac:dyDescent="0.25">
      <c r="A4347" s="3" t="s">
        <v>4422</v>
      </c>
      <c r="B4347" s="1">
        <v>45760</v>
      </c>
      <c r="C4347" s="23">
        <f t="shared" si="335"/>
        <v>13</v>
      </c>
      <c r="D4347" s="23">
        <f t="shared" si="336"/>
        <v>7</v>
      </c>
      <c r="E4347" s="1" t="str">
        <f t="shared" si="337"/>
        <v>domingo</v>
      </c>
      <c r="F4347" s="23">
        <f t="shared" si="338"/>
        <v>4</v>
      </c>
      <c r="G4347" s="1" t="str">
        <f t="shared" si="339"/>
        <v>abril</v>
      </c>
      <c r="H4347" s="2">
        <v>0.77083333333333337</v>
      </c>
      <c r="I4347" t="s">
        <v>12</v>
      </c>
      <c r="J4347" t="str">
        <f>VLOOKUP(ventas_starbucks_2025[[#This Row],[sucursal]],cambio_sucursal[#All],2,0)</f>
        <v>Sucursal Córdoba Shopping</v>
      </c>
      <c r="K4347" t="s">
        <v>48</v>
      </c>
      <c r="L4347" t="s">
        <v>49</v>
      </c>
      <c r="M4347" t="s">
        <v>45</v>
      </c>
      <c r="N4347" t="str">
        <f>IFERROR(VLOOKUP(ventas_starbucks_2025[[#This Row],[tamaño_sucio]],cambio_tamaño[#All],2,0),"Tamaño único")</f>
        <v>Grande</v>
      </c>
      <c r="O4347">
        <v>1</v>
      </c>
      <c r="P4347">
        <v>2073.9</v>
      </c>
      <c r="Q4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47">
        <v>2073.9</v>
      </c>
      <c r="S4347" t="s">
        <v>15</v>
      </c>
      <c r="T4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7" t="str">
        <f>VLOOKUP(ventas_starbucks_2025[[#This Row],[canal_compra]],cambio_canal_compra[#All],2,0)</f>
        <v>Para llevar</v>
      </c>
      <c r="V4347" t="s">
        <v>16</v>
      </c>
      <c r="W4347" t="str">
        <f>VLOOKUP(ventas_starbucks_2025[[#This Row],[método_pago]],cambio_metodo_pago[#All],2,0)</f>
        <v>Tarjeta</v>
      </c>
      <c r="X4347" t="s">
        <v>7</v>
      </c>
      <c r="Y4347">
        <v>15</v>
      </c>
      <c r="Z4347" t="str">
        <f>VLOOKUP(ventas_starbucks_2025[[#This Row],[promoción_aplicada5]],promocion_cambiar[#All],2,0)</f>
        <v>Combo</v>
      </c>
      <c r="AA4347" t="s">
        <v>8</v>
      </c>
      <c r="AB4347" t="s">
        <v>9</v>
      </c>
      <c r="AC4347" t="s">
        <v>41</v>
      </c>
      <c r="AD4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47">
        <v>14.3</v>
      </c>
      <c r="AF4347">
        <v>1</v>
      </c>
      <c r="AG4347">
        <v>10</v>
      </c>
      <c r="AH4347">
        <v>9</v>
      </c>
    </row>
    <row r="4348" spans="1:34" x14ac:dyDescent="0.25">
      <c r="A4348" s="3" t="s">
        <v>4423</v>
      </c>
      <c r="B4348" s="1">
        <v>45722</v>
      </c>
      <c r="C4348" s="23">
        <f t="shared" si="335"/>
        <v>6</v>
      </c>
      <c r="D4348" s="23">
        <f t="shared" si="336"/>
        <v>4</v>
      </c>
      <c r="E4348" s="23" t="str">
        <f t="shared" si="337"/>
        <v>jueves</v>
      </c>
      <c r="F4348" s="23">
        <f t="shared" si="338"/>
        <v>3</v>
      </c>
      <c r="G4348" s="23" t="str">
        <f t="shared" si="339"/>
        <v>marzo</v>
      </c>
      <c r="H4348" s="2">
        <v>0.56666666666666665</v>
      </c>
      <c r="I4348" t="s">
        <v>57</v>
      </c>
      <c r="J4348" t="str">
        <f>VLOOKUP(ventas_starbucks_2025[[#This Row],[sucursal]],cambio_sucursal[#All],2,0)</f>
        <v>Sucursal Avda Colón</v>
      </c>
      <c r="K4348" t="s">
        <v>38</v>
      </c>
      <c r="L4348" t="s">
        <v>39</v>
      </c>
      <c r="M4348" t="s">
        <v>4</v>
      </c>
      <c r="N4348" t="str">
        <f>IFERROR(VLOOKUP(ventas_starbucks_2025[[#This Row],[tamaño_sucio]],cambio_tamaño[#All],2,0),"Tamaño único")</f>
        <v>Tamaño único</v>
      </c>
      <c r="O4348">
        <v>4</v>
      </c>
      <c r="P4348">
        <v>1225.07</v>
      </c>
      <c r="Q4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8">
        <v>4900.28</v>
      </c>
      <c r="S4348" t="s">
        <v>15</v>
      </c>
      <c r="T4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8" t="str">
        <f>VLOOKUP(ventas_starbucks_2025[[#This Row],[canal_compra]],cambio_canal_compra[#All],2,0)</f>
        <v>Para llevar</v>
      </c>
      <c r="V4348" t="s">
        <v>40</v>
      </c>
      <c r="W4348" t="str">
        <f>VLOOKUP(ventas_starbucks_2025[[#This Row],[método_pago]],cambio_metodo_pago[#All],2,0)</f>
        <v>Efectivo</v>
      </c>
      <c r="X4348" t="s">
        <v>7</v>
      </c>
      <c r="Y4348">
        <v>10</v>
      </c>
      <c r="Z4348" t="str">
        <f>VLOOKUP(ventas_starbucks_2025[[#This Row],[promoción_aplicada5]],promocion_cambiar[#All],2,0)</f>
        <v>Ninguna</v>
      </c>
      <c r="AA4348" t="s">
        <v>17</v>
      </c>
      <c r="AB4348" t="s">
        <v>32</v>
      </c>
      <c r="AC4348" t="s">
        <v>24</v>
      </c>
      <c r="AD4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48">
        <v>2.2999999999999998</v>
      </c>
      <c r="AF4348">
        <v>2</v>
      </c>
      <c r="AG4348">
        <v>26</v>
      </c>
      <c r="AH4348">
        <v>22</v>
      </c>
    </row>
    <row r="4349" spans="1:34" x14ac:dyDescent="0.25">
      <c r="A4349" s="3" t="s">
        <v>4424</v>
      </c>
      <c r="B4349" s="1">
        <v>45684</v>
      </c>
      <c r="C4349" s="23">
        <f t="shared" si="335"/>
        <v>27</v>
      </c>
      <c r="D4349" s="23">
        <f t="shared" si="336"/>
        <v>1</v>
      </c>
      <c r="E4349" s="23" t="str">
        <f t="shared" si="337"/>
        <v>lunes</v>
      </c>
      <c r="F4349" s="23">
        <f t="shared" si="338"/>
        <v>1</v>
      </c>
      <c r="G4349" s="23" t="str">
        <f t="shared" si="339"/>
        <v>enero</v>
      </c>
      <c r="H4349" s="2">
        <v>0.72499999999999998</v>
      </c>
      <c r="I4349" t="s">
        <v>1</v>
      </c>
      <c r="J4349" t="str">
        <f>VLOOKUP(ventas_starbucks_2025[[#This Row],[sucursal]],cambio_sucursal[#All],2,0)</f>
        <v>Sucursal Nueva Córdoba</v>
      </c>
      <c r="K4349" t="s">
        <v>2</v>
      </c>
      <c r="L4349" t="s">
        <v>3</v>
      </c>
      <c r="M4349" t="s">
        <v>4</v>
      </c>
      <c r="N4349" t="str">
        <f>IFERROR(VLOOKUP(ventas_starbucks_2025[[#This Row],[tamaño_sucio]],cambio_tamaño[#All],2,0),"Tamaño único")</f>
        <v>Tamaño único</v>
      </c>
      <c r="O4349">
        <v>1</v>
      </c>
      <c r="P4349">
        <v>3049.05</v>
      </c>
      <c r="Q4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349">
        <v>3049.05</v>
      </c>
      <c r="S4349" t="s">
        <v>31</v>
      </c>
      <c r="T4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9" t="str">
        <f>VLOOKUP(ventas_starbucks_2025[[#This Row],[canal_compra]],cambio_canal_compra[#All],2,0)</f>
        <v>Entrega domicilio</v>
      </c>
      <c r="V4349" t="s">
        <v>40</v>
      </c>
      <c r="W4349" t="str">
        <f>VLOOKUP(ventas_starbucks_2025[[#This Row],[método_pago]],cambio_metodo_pago[#All],2,0)</f>
        <v>Efectivo</v>
      </c>
      <c r="X4349" t="s">
        <v>22</v>
      </c>
      <c r="Y4349">
        <v>0</v>
      </c>
      <c r="Z4349" t="str">
        <f>VLOOKUP(ventas_starbucks_2025[[#This Row],[promoción_aplicada5]],promocion_cambiar[#All],2,0)</f>
        <v>2x1</v>
      </c>
      <c r="AA4349" t="s">
        <v>51</v>
      </c>
      <c r="AB4349" t="s">
        <v>29</v>
      </c>
      <c r="AC4349" t="s">
        <v>41</v>
      </c>
      <c r="AD4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49">
        <v>9.6999999999999993</v>
      </c>
      <c r="AF4349">
        <v>1</v>
      </c>
      <c r="AG4349">
        <v>37</v>
      </c>
      <c r="AH4349">
        <v>36</v>
      </c>
    </row>
    <row r="4350" spans="1:34" x14ac:dyDescent="0.25">
      <c r="A4350" s="3" t="s">
        <v>4425</v>
      </c>
      <c r="B4350" s="1">
        <v>45679</v>
      </c>
      <c r="C4350" s="23">
        <f t="shared" si="335"/>
        <v>22</v>
      </c>
      <c r="D4350" s="23">
        <f t="shared" si="336"/>
        <v>3</v>
      </c>
      <c r="E4350" s="23" t="str">
        <f t="shared" si="337"/>
        <v>miércoles</v>
      </c>
      <c r="F4350" s="23">
        <f t="shared" si="338"/>
        <v>1</v>
      </c>
      <c r="G4350" s="23" t="str">
        <f t="shared" si="339"/>
        <v>enero</v>
      </c>
      <c r="H4350" s="2">
        <v>0.41944444444444445</v>
      </c>
      <c r="I4350" t="s">
        <v>26</v>
      </c>
      <c r="J4350" t="str">
        <f>VLOOKUP(ventas_starbucks_2025[[#This Row],[sucursal]],cambio_sucursal[#All],2,0)</f>
        <v>Sucursal San Lorenzo 47</v>
      </c>
      <c r="K4350" t="s">
        <v>13</v>
      </c>
      <c r="L4350" t="s">
        <v>14</v>
      </c>
      <c r="M4350" t="s">
        <v>4</v>
      </c>
      <c r="N4350" t="str">
        <f>IFERROR(VLOOKUP(ventas_starbucks_2025[[#This Row],[tamaño_sucio]],cambio_tamaño[#All],2,0),"Tamaño único")</f>
        <v>Tamaño único</v>
      </c>
      <c r="O4350">
        <v>1</v>
      </c>
      <c r="P4350">
        <v>1669.02</v>
      </c>
      <c r="Q4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0">
        <v>1669.02</v>
      </c>
      <c r="S4350" t="s">
        <v>5</v>
      </c>
      <c r="T4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0" t="str">
        <f>VLOOKUP(ventas_starbucks_2025[[#This Row],[canal_compra]],cambio_canal_compra[#All],2,0)</f>
        <v>En tienda</v>
      </c>
      <c r="V4350" t="s">
        <v>6</v>
      </c>
      <c r="W4350" t="str">
        <f>VLOOKUP(ventas_starbucks_2025[[#This Row],[método_pago]],cambio_metodo_pago[#All],2,0)</f>
        <v>Aplicación móbil</v>
      </c>
      <c r="X4350" t="s">
        <v>22</v>
      </c>
      <c r="Y4350">
        <v>0</v>
      </c>
      <c r="Z4350" t="str">
        <f>VLOOKUP(ventas_starbucks_2025[[#This Row],[promoción_aplicada5]],promocion_cambiar[#All],2,0)</f>
        <v>Hora Feliz</v>
      </c>
      <c r="AA4350" t="s">
        <v>36</v>
      </c>
      <c r="AB4350" t="s">
        <v>32</v>
      </c>
      <c r="AC4350" t="s">
        <v>10</v>
      </c>
      <c r="AD4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50">
        <v>14.2</v>
      </c>
      <c r="AF4350">
        <v>4</v>
      </c>
      <c r="AG4350">
        <v>49</v>
      </c>
      <c r="AH4350">
        <v>48</v>
      </c>
    </row>
    <row r="4351" spans="1:34" x14ac:dyDescent="0.25">
      <c r="A4351" s="3" t="s">
        <v>4426</v>
      </c>
      <c r="B4351" s="1">
        <v>45696</v>
      </c>
      <c r="C4351" s="23">
        <f t="shared" si="335"/>
        <v>8</v>
      </c>
      <c r="D4351" s="23">
        <f t="shared" si="336"/>
        <v>6</v>
      </c>
      <c r="E4351" s="23" t="str">
        <f t="shared" si="337"/>
        <v>sábado</v>
      </c>
      <c r="F4351" s="23">
        <f t="shared" si="338"/>
        <v>2</v>
      </c>
      <c r="G4351" s="23" t="str">
        <f t="shared" si="339"/>
        <v>febrero</v>
      </c>
      <c r="H4351" s="2">
        <v>0.64027777777777772</v>
      </c>
      <c r="I4351" t="s">
        <v>1</v>
      </c>
      <c r="J4351" t="str">
        <f>VLOOKUP(ventas_starbucks_2025[[#This Row],[sucursal]],cambio_sucursal[#All],2,0)</f>
        <v>Sucursal Nueva Córdoba</v>
      </c>
      <c r="K4351" t="s">
        <v>20</v>
      </c>
      <c r="L4351" t="s">
        <v>21</v>
      </c>
      <c r="M4351" t="s">
        <v>4</v>
      </c>
      <c r="N4351" t="str">
        <f>IFERROR(VLOOKUP(ventas_starbucks_2025[[#This Row],[tamaño_sucio]],cambio_tamaño[#All],2,0),"Tamaño único")</f>
        <v>Tamaño único</v>
      </c>
      <c r="O4351">
        <v>3</v>
      </c>
      <c r="P4351">
        <v>1237.1199999999999</v>
      </c>
      <c r="Q4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1">
        <v>3711.36</v>
      </c>
      <c r="S4351" t="s">
        <v>15</v>
      </c>
      <c r="T4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1" t="str">
        <f>VLOOKUP(ventas_starbucks_2025[[#This Row],[canal_compra]],cambio_canal_compra[#All],2,0)</f>
        <v>Para llevar</v>
      </c>
      <c r="V4351" t="s">
        <v>16</v>
      </c>
      <c r="W4351" t="str">
        <f>VLOOKUP(ventas_starbucks_2025[[#This Row],[método_pago]],cambio_metodo_pago[#All],2,0)</f>
        <v>Tarjeta</v>
      </c>
      <c r="X4351" t="s">
        <v>7</v>
      </c>
      <c r="Y4351">
        <v>0</v>
      </c>
      <c r="Z4351" t="str">
        <f>VLOOKUP(ventas_starbucks_2025[[#This Row],[promoción_aplicada5]],promocion_cambiar[#All],2,0)</f>
        <v>Hora Feliz</v>
      </c>
      <c r="AA4351" t="s">
        <v>36</v>
      </c>
      <c r="AB4351" t="s">
        <v>52</v>
      </c>
      <c r="AC4351" t="s">
        <v>10</v>
      </c>
      <c r="AD4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51">
        <v>14</v>
      </c>
      <c r="AF4351">
        <v>1</v>
      </c>
      <c r="AG4351">
        <v>34</v>
      </c>
      <c r="AH4351">
        <v>31</v>
      </c>
    </row>
    <row r="4352" spans="1:34" x14ac:dyDescent="0.25">
      <c r="A4352" s="3" t="s">
        <v>4427</v>
      </c>
      <c r="B4352" s="1">
        <v>45680</v>
      </c>
      <c r="C4352" s="23">
        <f t="shared" si="335"/>
        <v>23</v>
      </c>
      <c r="D4352" s="23">
        <f t="shared" si="336"/>
        <v>4</v>
      </c>
      <c r="E4352" s="23" t="str">
        <f t="shared" si="337"/>
        <v>jueves</v>
      </c>
      <c r="F4352" s="23">
        <f t="shared" si="338"/>
        <v>1</v>
      </c>
      <c r="G4352" s="23" t="str">
        <f t="shared" si="339"/>
        <v>enero</v>
      </c>
      <c r="H4352" s="2">
        <v>0.43541666666666667</v>
      </c>
      <c r="I4352" t="s">
        <v>57</v>
      </c>
      <c r="J4352" t="str">
        <f>VLOOKUP(ventas_starbucks_2025[[#This Row],[sucursal]],cambio_sucursal[#All],2,0)</f>
        <v>Sucursal Avda Colón</v>
      </c>
      <c r="K4352" t="s">
        <v>130</v>
      </c>
      <c r="L4352" t="s">
        <v>65</v>
      </c>
      <c r="M4352" t="s">
        <v>4</v>
      </c>
      <c r="N4352" t="str">
        <f>IFERROR(VLOOKUP(ventas_starbucks_2025[[#This Row],[tamaño_sucio]],cambio_tamaño[#All],2,0),"Tamaño único")</f>
        <v>Tamaño único</v>
      </c>
      <c r="O4352">
        <v>1</v>
      </c>
      <c r="P4352">
        <v>1674.2</v>
      </c>
      <c r="Q4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2">
        <v>1674.2</v>
      </c>
      <c r="S4352" t="s">
        <v>5</v>
      </c>
      <c r="T4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2" t="str">
        <f>VLOOKUP(ventas_starbucks_2025[[#This Row],[canal_compra]],cambio_canal_compra[#All],2,0)</f>
        <v>En tienda</v>
      </c>
      <c r="V4352" t="s">
        <v>16</v>
      </c>
      <c r="W4352" t="str">
        <f>VLOOKUP(ventas_starbucks_2025[[#This Row],[método_pago]],cambio_metodo_pago[#All],2,0)</f>
        <v>Tarjeta</v>
      </c>
      <c r="X4352" t="s">
        <v>22</v>
      </c>
      <c r="Y4352">
        <v>0</v>
      </c>
      <c r="Z4352" t="str">
        <f>VLOOKUP(ventas_starbucks_2025[[#This Row],[promoción_aplicada5]],promocion_cambiar[#All],2,0)</f>
        <v>Combo</v>
      </c>
      <c r="AA4352" t="s">
        <v>8</v>
      </c>
      <c r="AB4352" t="s">
        <v>29</v>
      </c>
      <c r="AC4352" t="s">
        <v>41</v>
      </c>
      <c r="AD4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52">
        <v>8.4</v>
      </c>
      <c r="AF4352">
        <v>2</v>
      </c>
      <c r="AG4352">
        <v>42</v>
      </c>
      <c r="AH4352">
        <v>41</v>
      </c>
    </row>
    <row r="4353" spans="1:34" x14ac:dyDescent="0.25">
      <c r="A4353" s="3" t="s">
        <v>4428</v>
      </c>
      <c r="B4353" s="1">
        <v>45756</v>
      </c>
      <c r="C4353" s="23">
        <f t="shared" si="335"/>
        <v>9</v>
      </c>
      <c r="D4353" s="23">
        <f t="shared" si="336"/>
        <v>3</v>
      </c>
      <c r="E4353" s="23" t="str">
        <f t="shared" si="337"/>
        <v>miércoles</v>
      </c>
      <c r="F4353" s="23">
        <f t="shared" si="338"/>
        <v>4</v>
      </c>
      <c r="G4353" s="23" t="str">
        <f t="shared" si="339"/>
        <v>abril</v>
      </c>
      <c r="H4353" s="2">
        <v>0.36458333333333331</v>
      </c>
      <c r="I4353" t="s">
        <v>12</v>
      </c>
      <c r="J4353" t="str">
        <f>VLOOKUP(ventas_starbucks_2025[[#This Row],[sucursal]],cambio_sucursal[#All],2,0)</f>
        <v>Sucursal Córdoba Shopping</v>
      </c>
      <c r="K4353" t="s">
        <v>101</v>
      </c>
      <c r="L4353" t="s">
        <v>3</v>
      </c>
      <c r="M4353" t="s">
        <v>4</v>
      </c>
      <c r="N4353" t="str">
        <f>IFERROR(VLOOKUP(ventas_starbucks_2025[[#This Row],[tamaño_sucio]],cambio_tamaño[#All],2,0),"Tamaño único")</f>
        <v>Tamaño único</v>
      </c>
      <c r="O4353">
        <v>3</v>
      </c>
      <c r="P4353">
        <v>3271.01</v>
      </c>
      <c r="Q4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353">
        <v>9813.0300000000007</v>
      </c>
      <c r="S4353" t="s">
        <v>5</v>
      </c>
      <c r="T4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3" t="str">
        <f>VLOOKUP(ventas_starbucks_2025[[#This Row],[canal_compra]],cambio_canal_compra[#All],2,0)</f>
        <v>En tienda</v>
      </c>
      <c r="V4353" t="s">
        <v>16</v>
      </c>
      <c r="W4353" t="str">
        <f>VLOOKUP(ventas_starbucks_2025[[#This Row],[método_pago]],cambio_metodo_pago[#All],2,0)</f>
        <v>Tarjeta</v>
      </c>
      <c r="X4353" t="s">
        <v>22</v>
      </c>
      <c r="Y4353">
        <v>0</v>
      </c>
      <c r="Z4353" t="str">
        <f>VLOOKUP(ventas_starbucks_2025[[#This Row],[promoción_aplicada5]],promocion_cambiar[#All],2,0)</f>
        <v>2x1</v>
      </c>
      <c r="AA4353" t="s">
        <v>51</v>
      </c>
      <c r="AB4353" t="s">
        <v>29</v>
      </c>
      <c r="AC4353" t="s">
        <v>41</v>
      </c>
      <c r="AD4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53">
        <v>10.3</v>
      </c>
      <c r="AF4353">
        <v>1</v>
      </c>
      <c r="AG4353">
        <v>12</v>
      </c>
      <c r="AH4353">
        <v>9</v>
      </c>
    </row>
    <row r="4354" spans="1:34" x14ac:dyDescent="0.25">
      <c r="A4354" s="3" t="s">
        <v>4429</v>
      </c>
      <c r="B4354" s="1">
        <v>45747</v>
      </c>
      <c r="C4354" s="23">
        <f t="shared" ref="C4354:C4417" si="340">DAY(B4354)</f>
        <v>31</v>
      </c>
      <c r="D4354" s="23">
        <f t="shared" ref="D4354:D4417" si="341">WEEKDAY(B4354,2)</f>
        <v>1</v>
      </c>
      <c r="E4354" s="23" t="str">
        <f t="shared" ref="E4354:E4417" si="342">TEXT(B4354,"dddd")</f>
        <v>lunes</v>
      </c>
      <c r="F4354" s="23">
        <f t="shared" ref="F4354:F4417" si="343">MONTH(B4354)</f>
        <v>3</v>
      </c>
      <c r="G4354" s="23" t="str">
        <f t="shared" ref="G4354:G4417" si="344">TEXT(B4354,"mmmm")</f>
        <v>marzo</v>
      </c>
      <c r="H4354" s="2">
        <v>0.6381944444444444</v>
      </c>
      <c r="I4354" t="s">
        <v>57</v>
      </c>
      <c r="J4354" t="str">
        <f>VLOOKUP(ventas_starbucks_2025[[#This Row],[sucursal]],cambio_sucursal[#All],2,0)</f>
        <v>Sucursal Avda Colón</v>
      </c>
      <c r="K4354" t="s">
        <v>300</v>
      </c>
      <c r="L4354" t="s">
        <v>44</v>
      </c>
      <c r="M4354" t="s">
        <v>55</v>
      </c>
      <c r="N4354" t="str">
        <f>IFERROR(VLOOKUP(ventas_starbucks_2025[[#This Row],[tamaño_sucio]],cambio_tamaño[#All],2,0),"Tamaño único")</f>
        <v>Pequeño</v>
      </c>
      <c r="O4354">
        <v>4</v>
      </c>
      <c r="P4354">
        <v>1256.48</v>
      </c>
      <c r="Q4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4">
        <v>5025.92</v>
      </c>
      <c r="S4354" t="s">
        <v>15</v>
      </c>
      <c r="T4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4" t="str">
        <f>VLOOKUP(ventas_starbucks_2025[[#This Row],[canal_compra]],cambio_canal_compra[#All],2,0)</f>
        <v>Para llevar</v>
      </c>
      <c r="V4354" t="s">
        <v>16</v>
      </c>
      <c r="W4354" t="str">
        <f>VLOOKUP(ventas_starbucks_2025[[#This Row],[método_pago]],cambio_metodo_pago[#All],2,0)</f>
        <v>Tarjeta</v>
      </c>
      <c r="X4354" t="s">
        <v>22</v>
      </c>
      <c r="Y4354">
        <v>0</v>
      </c>
      <c r="Z4354" t="str">
        <f>VLOOKUP(ventas_starbucks_2025[[#This Row],[promoción_aplicada5]],promocion_cambiar[#All],2,0)</f>
        <v>Hora Feliz</v>
      </c>
      <c r="AA4354" t="s">
        <v>36</v>
      </c>
      <c r="AB4354" t="s">
        <v>29</v>
      </c>
      <c r="AC4354" t="s">
        <v>41</v>
      </c>
      <c r="AD4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54">
        <v>5.3</v>
      </c>
      <c r="AF4354">
        <v>5</v>
      </c>
      <c r="AG4354">
        <v>30</v>
      </c>
      <c r="AH4354">
        <v>26</v>
      </c>
    </row>
    <row r="4355" spans="1:34" x14ac:dyDescent="0.25">
      <c r="A4355" s="3" t="s">
        <v>4430</v>
      </c>
      <c r="B4355" s="1">
        <v>45763</v>
      </c>
      <c r="C4355" s="23">
        <f t="shared" si="340"/>
        <v>16</v>
      </c>
      <c r="D4355" s="23">
        <f t="shared" si="341"/>
        <v>3</v>
      </c>
      <c r="E4355" s="23" t="str">
        <f t="shared" si="342"/>
        <v>miércoles</v>
      </c>
      <c r="F4355" s="23">
        <f t="shared" si="343"/>
        <v>4</v>
      </c>
      <c r="G4355" s="23" t="str">
        <f t="shared" si="344"/>
        <v>abril</v>
      </c>
      <c r="H4355" s="2">
        <v>0.46111111111111114</v>
      </c>
      <c r="I4355" t="s">
        <v>1</v>
      </c>
      <c r="J4355" t="str">
        <f>VLOOKUP(ventas_starbucks_2025[[#This Row],[sucursal]],cambio_sucursal[#All],2,0)</f>
        <v>Sucursal Nueva Córdoba</v>
      </c>
      <c r="K4355" t="s">
        <v>67</v>
      </c>
      <c r="L4355" t="s">
        <v>35</v>
      </c>
      <c r="M4355" t="s">
        <v>4</v>
      </c>
      <c r="N4355" t="str">
        <f>IFERROR(VLOOKUP(ventas_starbucks_2025[[#This Row],[tamaño_sucio]],cambio_tamaño[#All],2,0),"Tamaño único")</f>
        <v>Tamaño único</v>
      </c>
      <c r="O4355">
        <v>5</v>
      </c>
      <c r="P4355">
        <v>1383.56</v>
      </c>
      <c r="Q4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5">
        <v>6917.8</v>
      </c>
      <c r="S4355" t="s">
        <v>31</v>
      </c>
      <c r="T4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5" t="str">
        <f>VLOOKUP(ventas_starbucks_2025[[#This Row],[canal_compra]],cambio_canal_compra[#All],2,0)</f>
        <v>Entrega domicilio</v>
      </c>
      <c r="V4355" t="s">
        <v>16</v>
      </c>
      <c r="W4355" t="str">
        <f>VLOOKUP(ventas_starbucks_2025[[#This Row],[método_pago]],cambio_metodo_pago[#All],2,0)</f>
        <v>Tarjeta</v>
      </c>
      <c r="X4355" t="s">
        <v>22</v>
      </c>
      <c r="Y4355">
        <v>0</v>
      </c>
      <c r="Z4355" t="str">
        <f>VLOOKUP(ventas_starbucks_2025[[#This Row],[promoción_aplicada5]],promocion_cambiar[#All],2,0)</f>
        <v>2x1</v>
      </c>
      <c r="AA4355" t="s">
        <v>51</v>
      </c>
      <c r="AB4355" t="s">
        <v>52</v>
      </c>
      <c r="AC4355" t="s">
        <v>10</v>
      </c>
      <c r="AD4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55">
        <v>14.4</v>
      </c>
      <c r="AF4355">
        <v>4</v>
      </c>
      <c r="AG4355">
        <v>35</v>
      </c>
      <c r="AH4355">
        <v>30</v>
      </c>
    </row>
    <row r="4356" spans="1:34" x14ac:dyDescent="0.25">
      <c r="A4356" s="3" t="s">
        <v>4431</v>
      </c>
      <c r="B4356" s="1">
        <v>45733</v>
      </c>
      <c r="C4356" s="23">
        <f t="shared" si="340"/>
        <v>17</v>
      </c>
      <c r="D4356" s="23">
        <f t="shared" si="341"/>
        <v>1</v>
      </c>
      <c r="E4356" s="23" t="str">
        <f t="shared" si="342"/>
        <v>lunes</v>
      </c>
      <c r="F4356" s="23">
        <f t="shared" si="343"/>
        <v>3</v>
      </c>
      <c r="G4356" s="23" t="str">
        <f t="shared" si="344"/>
        <v>marzo</v>
      </c>
      <c r="H4356" s="2">
        <v>0.34513888888888888</v>
      </c>
      <c r="I4356" t="s">
        <v>12</v>
      </c>
      <c r="J4356" t="str">
        <f>VLOOKUP(ventas_starbucks_2025[[#This Row],[sucursal]],cambio_sucursal[#All],2,0)</f>
        <v>Sucursal Córdoba Shopping</v>
      </c>
      <c r="K4356" t="s">
        <v>20</v>
      </c>
      <c r="L4356" t="s">
        <v>21</v>
      </c>
      <c r="M4356" t="s">
        <v>4</v>
      </c>
      <c r="N4356" t="str">
        <f>IFERROR(VLOOKUP(ventas_starbucks_2025[[#This Row],[tamaño_sucio]],cambio_tamaño[#All],2,0),"Tamaño único")</f>
        <v>Tamaño único</v>
      </c>
      <c r="O4356">
        <v>3</v>
      </c>
      <c r="P4356">
        <v>868.91</v>
      </c>
      <c r="Q4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56">
        <v>2606.73</v>
      </c>
      <c r="S4356" t="s">
        <v>5</v>
      </c>
      <c r="T4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6" t="str">
        <f>VLOOKUP(ventas_starbucks_2025[[#This Row],[canal_compra]],cambio_canal_compra[#All],2,0)</f>
        <v>En tienda</v>
      </c>
      <c r="V4356" t="s">
        <v>6</v>
      </c>
      <c r="W4356" t="str">
        <f>VLOOKUP(ventas_starbucks_2025[[#This Row],[método_pago]],cambio_metodo_pago[#All],2,0)</f>
        <v>Aplicación móbil</v>
      </c>
      <c r="X4356" t="s">
        <v>7</v>
      </c>
      <c r="Y4356">
        <v>15</v>
      </c>
      <c r="Z4356" t="str">
        <f>VLOOKUP(ventas_starbucks_2025[[#This Row],[promoción_aplicada5]],promocion_cambiar[#All],2,0)</f>
        <v>2x1</v>
      </c>
      <c r="AA4356" t="s">
        <v>51</v>
      </c>
      <c r="AB4356" t="s">
        <v>52</v>
      </c>
      <c r="AC4356" t="s">
        <v>10</v>
      </c>
      <c r="AD4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56">
        <v>8.3000000000000007</v>
      </c>
      <c r="AF4356">
        <v>1</v>
      </c>
      <c r="AG4356">
        <v>15</v>
      </c>
      <c r="AH4356">
        <v>12</v>
      </c>
    </row>
    <row r="4357" spans="1:34" x14ac:dyDescent="0.25">
      <c r="A4357" s="3" t="s">
        <v>4432</v>
      </c>
      <c r="B4357" s="1">
        <v>45702</v>
      </c>
      <c r="C4357" s="23">
        <f t="shared" si="340"/>
        <v>14</v>
      </c>
      <c r="D4357" s="23">
        <f t="shared" si="341"/>
        <v>5</v>
      </c>
      <c r="E4357" s="23" t="str">
        <f t="shared" si="342"/>
        <v>viernes</v>
      </c>
      <c r="F4357" s="23">
        <f t="shared" si="343"/>
        <v>2</v>
      </c>
      <c r="G4357" s="23" t="str">
        <f t="shared" si="344"/>
        <v>febrero</v>
      </c>
      <c r="H4357" s="2">
        <v>0.41736111111111113</v>
      </c>
      <c r="I4357" t="s">
        <v>1</v>
      </c>
      <c r="J4357" t="str">
        <f>VLOOKUP(ventas_starbucks_2025[[#This Row],[sucursal]],cambio_sucursal[#All],2,0)</f>
        <v>Sucursal Nueva Córdoba</v>
      </c>
      <c r="K4357" t="s">
        <v>94</v>
      </c>
      <c r="L4357" t="s">
        <v>70</v>
      </c>
      <c r="M4357" t="s">
        <v>62</v>
      </c>
      <c r="N4357" t="str">
        <f>IFERROR(VLOOKUP(ventas_starbucks_2025[[#This Row],[tamaño_sucio]],cambio_tamaño[#All],2,0),"Tamaño único")</f>
        <v>Extra-Grande</v>
      </c>
      <c r="O4357">
        <v>2</v>
      </c>
      <c r="P4357">
        <v>1774.06</v>
      </c>
      <c r="Q4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7">
        <v>3548.12</v>
      </c>
      <c r="S4357" t="s">
        <v>31</v>
      </c>
      <c r="T4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7" t="str">
        <f>VLOOKUP(ventas_starbucks_2025[[#This Row],[canal_compra]],cambio_canal_compra[#All],2,0)</f>
        <v>Entrega domicilio</v>
      </c>
      <c r="V4357" t="s">
        <v>40</v>
      </c>
      <c r="W4357" t="str">
        <f>VLOOKUP(ventas_starbucks_2025[[#This Row],[método_pago]],cambio_metodo_pago[#All],2,0)</f>
        <v>Efectivo</v>
      </c>
      <c r="X4357" t="s">
        <v>7</v>
      </c>
      <c r="Y4357">
        <v>10</v>
      </c>
      <c r="Z4357" t="str">
        <f>VLOOKUP(ventas_starbucks_2025[[#This Row],[promoción_aplicada5]],promocion_cambiar[#All],2,0)</f>
        <v>Combo</v>
      </c>
      <c r="AA4357" t="s">
        <v>8</v>
      </c>
      <c r="AB4357" t="s">
        <v>18</v>
      </c>
      <c r="AC4357" t="s">
        <v>10</v>
      </c>
      <c r="AD4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57">
        <v>9.4</v>
      </c>
      <c r="AF4357">
        <v>1</v>
      </c>
      <c r="AG4357">
        <v>22</v>
      </c>
      <c r="AH4357">
        <v>20</v>
      </c>
    </row>
    <row r="4358" spans="1:34" x14ac:dyDescent="0.25">
      <c r="A4358" s="3" t="s">
        <v>4433</v>
      </c>
      <c r="B4358" s="1">
        <v>45687</v>
      </c>
      <c r="C4358" s="23">
        <f t="shared" si="340"/>
        <v>30</v>
      </c>
      <c r="D4358" s="23">
        <f t="shared" si="341"/>
        <v>4</v>
      </c>
      <c r="E4358" s="1" t="str">
        <f t="shared" si="342"/>
        <v>jueves</v>
      </c>
      <c r="F4358" s="23">
        <f t="shared" si="343"/>
        <v>1</v>
      </c>
      <c r="G4358" s="1" t="str">
        <f t="shared" si="344"/>
        <v>enero</v>
      </c>
      <c r="H4358" s="2">
        <v>0.31180555555555556</v>
      </c>
      <c r="I4358" t="s">
        <v>12</v>
      </c>
      <c r="J4358" t="str">
        <f>VLOOKUP(ventas_starbucks_2025[[#This Row],[sucursal]],cambio_sucursal[#All],2,0)</f>
        <v>Sucursal Córdoba Shopping</v>
      </c>
      <c r="K4358" t="s">
        <v>87</v>
      </c>
      <c r="L4358" t="s">
        <v>65</v>
      </c>
      <c r="M4358" t="s">
        <v>4</v>
      </c>
      <c r="N4358" t="str">
        <f>IFERROR(VLOOKUP(ventas_starbucks_2025[[#This Row],[tamaño_sucio]],cambio_tamaño[#All],2,0),"Tamaño único")</f>
        <v>Tamaño único</v>
      </c>
      <c r="O4358">
        <v>2</v>
      </c>
      <c r="P4358">
        <v>1657.73</v>
      </c>
      <c r="Q4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8">
        <v>3315.46</v>
      </c>
      <c r="S4358" t="s">
        <v>31</v>
      </c>
      <c r="T4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8" t="str">
        <f>VLOOKUP(ventas_starbucks_2025[[#This Row],[canal_compra]],cambio_canal_compra[#All],2,0)</f>
        <v>Entrega domicilio</v>
      </c>
      <c r="V4358" t="s">
        <v>6</v>
      </c>
      <c r="W4358" t="str">
        <f>VLOOKUP(ventas_starbucks_2025[[#This Row],[método_pago]],cambio_metodo_pago[#All],2,0)</f>
        <v>Aplicación móbil</v>
      </c>
      <c r="X4358" t="s">
        <v>22</v>
      </c>
      <c r="Y4358">
        <v>0</v>
      </c>
      <c r="Z4358" t="str">
        <f>VLOOKUP(ventas_starbucks_2025[[#This Row],[promoción_aplicada5]],promocion_cambiar[#All],2,0)</f>
        <v>2x1</v>
      </c>
      <c r="AA4358" t="s">
        <v>51</v>
      </c>
      <c r="AB4358" t="s">
        <v>29</v>
      </c>
      <c r="AC4358" t="s">
        <v>41</v>
      </c>
      <c r="AD4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58">
        <v>12.3</v>
      </c>
      <c r="AF4358">
        <v>3</v>
      </c>
      <c r="AG4358">
        <v>44</v>
      </c>
      <c r="AH4358">
        <v>42</v>
      </c>
    </row>
    <row r="4359" spans="1:34" x14ac:dyDescent="0.25">
      <c r="A4359" s="3" t="s">
        <v>4434</v>
      </c>
      <c r="B4359" s="1">
        <v>45682</v>
      </c>
      <c r="C4359" s="23">
        <f t="shared" si="340"/>
        <v>25</v>
      </c>
      <c r="D4359" s="23">
        <f t="shared" si="341"/>
        <v>6</v>
      </c>
      <c r="E4359" s="23" t="str">
        <f t="shared" si="342"/>
        <v>sábado</v>
      </c>
      <c r="F4359" s="23">
        <f t="shared" si="343"/>
        <v>1</v>
      </c>
      <c r="G4359" s="23" t="str">
        <f t="shared" si="344"/>
        <v>enero</v>
      </c>
      <c r="H4359" s="2">
        <v>0.49722222222222223</v>
      </c>
      <c r="I4359" t="s">
        <v>26</v>
      </c>
      <c r="J4359" t="str">
        <f>VLOOKUP(ventas_starbucks_2025[[#This Row],[sucursal]],cambio_sucursal[#All],2,0)</f>
        <v>Sucursal San Lorenzo 47</v>
      </c>
      <c r="K4359" t="s">
        <v>58</v>
      </c>
      <c r="L4359" t="s">
        <v>39</v>
      </c>
      <c r="M4359" t="s">
        <v>4</v>
      </c>
      <c r="N4359" t="str">
        <f>IFERROR(VLOOKUP(ventas_starbucks_2025[[#This Row],[tamaño_sucio]],cambio_tamaño[#All],2,0),"Tamaño único")</f>
        <v>Tamaño único</v>
      </c>
      <c r="O4359">
        <v>4</v>
      </c>
      <c r="P4359">
        <v>1415.25</v>
      </c>
      <c r="Q4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9">
        <v>5661</v>
      </c>
      <c r="S4359" t="s">
        <v>15</v>
      </c>
      <c r="T4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9" t="str">
        <f>VLOOKUP(ventas_starbucks_2025[[#This Row],[canal_compra]],cambio_canal_compra[#All],2,0)</f>
        <v>Para llevar</v>
      </c>
      <c r="V4359" t="s">
        <v>40</v>
      </c>
      <c r="W4359" t="str">
        <f>VLOOKUP(ventas_starbucks_2025[[#This Row],[método_pago]],cambio_metodo_pago[#All],2,0)</f>
        <v>Efectivo</v>
      </c>
      <c r="X4359" t="s">
        <v>22</v>
      </c>
      <c r="Y4359">
        <v>0</v>
      </c>
      <c r="Z4359" t="str">
        <f>VLOOKUP(ventas_starbucks_2025[[#This Row],[promoción_aplicada5]],promocion_cambiar[#All],2,0)</f>
        <v>Hora Feliz</v>
      </c>
      <c r="AA4359" t="s">
        <v>36</v>
      </c>
      <c r="AB4359" t="s">
        <v>32</v>
      </c>
      <c r="AC4359" t="s">
        <v>10</v>
      </c>
      <c r="AD4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59">
        <v>2.8</v>
      </c>
      <c r="AF4359">
        <v>2</v>
      </c>
      <c r="AG4359">
        <v>29</v>
      </c>
      <c r="AH4359">
        <v>25</v>
      </c>
    </row>
    <row r="4360" spans="1:34" x14ac:dyDescent="0.25">
      <c r="A4360" s="3" t="s">
        <v>4435</v>
      </c>
      <c r="B4360" s="1">
        <v>45764</v>
      </c>
      <c r="C4360" s="23">
        <f t="shared" si="340"/>
        <v>17</v>
      </c>
      <c r="D4360" s="23">
        <f t="shared" si="341"/>
        <v>4</v>
      </c>
      <c r="E4360" s="23" t="str">
        <f t="shared" si="342"/>
        <v>jueves</v>
      </c>
      <c r="F4360" s="23">
        <f t="shared" si="343"/>
        <v>4</v>
      </c>
      <c r="G4360" s="23" t="str">
        <f t="shared" si="344"/>
        <v>abril</v>
      </c>
      <c r="H4360" s="2">
        <v>0.48958333333333331</v>
      </c>
      <c r="I4360" t="s">
        <v>1</v>
      </c>
      <c r="J4360" t="str">
        <f>VLOOKUP(ventas_starbucks_2025[[#This Row],[sucursal]],cambio_sucursal[#All],2,0)</f>
        <v>Sucursal Nueva Córdoba</v>
      </c>
      <c r="K4360" t="s">
        <v>101</v>
      </c>
      <c r="L4360" t="s">
        <v>3</v>
      </c>
      <c r="M4360" t="s">
        <v>4</v>
      </c>
      <c r="N4360" t="str">
        <f>IFERROR(VLOOKUP(ventas_starbucks_2025[[#This Row],[tamaño_sucio]],cambio_tamaño[#All],2,0),"Tamaño único")</f>
        <v>Tamaño único</v>
      </c>
      <c r="O4360">
        <v>2</v>
      </c>
      <c r="P4360">
        <v>3022.86</v>
      </c>
      <c r="Q4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360">
        <v>6045.72</v>
      </c>
      <c r="S4360" t="s">
        <v>5</v>
      </c>
      <c r="T4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60" t="str">
        <f>VLOOKUP(ventas_starbucks_2025[[#This Row],[canal_compra]],cambio_canal_compra[#All],2,0)</f>
        <v>En tienda</v>
      </c>
      <c r="V4360" t="s">
        <v>16</v>
      </c>
      <c r="W4360" t="str">
        <f>VLOOKUP(ventas_starbucks_2025[[#This Row],[método_pago]],cambio_metodo_pago[#All],2,0)</f>
        <v>Tarjeta</v>
      </c>
      <c r="X4360" t="s">
        <v>7</v>
      </c>
      <c r="Y4360">
        <v>0</v>
      </c>
      <c r="Z4360" t="str">
        <f>VLOOKUP(ventas_starbucks_2025[[#This Row],[promoción_aplicada5]],promocion_cambiar[#All],2,0)</f>
        <v>Hora Feliz</v>
      </c>
      <c r="AA4360" t="s">
        <v>36</v>
      </c>
      <c r="AB4360" t="s">
        <v>52</v>
      </c>
      <c r="AC4360" t="s">
        <v>24</v>
      </c>
      <c r="AD4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60">
        <v>7.5</v>
      </c>
      <c r="AF4360">
        <v>2</v>
      </c>
      <c r="AG4360">
        <v>44</v>
      </c>
      <c r="AH4360">
        <v>42</v>
      </c>
    </row>
    <row r="4361" spans="1:34" x14ac:dyDescent="0.25">
      <c r="A4361" s="3" t="s">
        <v>4436</v>
      </c>
      <c r="B4361" s="1">
        <v>45743</v>
      </c>
      <c r="C4361" s="23">
        <f t="shared" si="340"/>
        <v>27</v>
      </c>
      <c r="D4361" s="23">
        <f t="shared" si="341"/>
        <v>4</v>
      </c>
      <c r="E4361" s="23" t="str">
        <f t="shared" si="342"/>
        <v>jueves</v>
      </c>
      <c r="F4361" s="23">
        <f t="shared" si="343"/>
        <v>3</v>
      </c>
      <c r="G4361" s="23" t="str">
        <f t="shared" si="344"/>
        <v>marzo</v>
      </c>
      <c r="H4361" s="2">
        <v>0.30555555555555558</v>
      </c>
      <c r="I4361" t="s">
        <v>1</v>
      </c>
      <c r="J4361" t="str">
        <f>VLOOKUP(ventas_starbucks_2025[[#This Row],[sucursal]],cambio_sucursal[#All],2,0)</f>
        <v>Sucursal Nueva Córdoba</v>
      </c>
      <c r="K4361" t="s">
        <v>82</v>
      </c>
      <c r="L4361" t="s">
        <v>28</v>
      </c>
      <c r="M4361" t="s">
        <v>4</v>
      </c>
      <c r="N4361" t="str">
        <f>IFERROR(VLOOKUP(ventas_starbucks_2025[[#This Row],[tamaño_sucio]],cambio_tamaño[#All],2,0),"Tamaño único")</f>
        <v>Tamaño único</v>
      </c>
      <c r="O4361">
        <v>5</v>
      </c>
      <c r="P4361">
        <v>2051.94</v>
      </c>
      <c r="Q4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61">
        <v>10259.700000000001</v>
      </c>
      <c r="S4361" t="s">
        <v>5</v>
      </c>
      <c r="T4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61" t="str">
        <f>VLOOKUP(ventas_starbucks_2025[[#This Row],[canal_compra]],cambio_canal_compra[#All],2,0)</f>
        <v>En tienda</v>
      </c>
      <c r="V4361" t="s">
        <v>6</v>
      </c>
      <c r="W4361" t="str">
        <f>VLOOKUP(ventas_starbucks_2025[[#This Row],[método_pago]],cambio_metodo_pago[#All],2,0)</f>
        <v>Aplicación móbil</v>
      </c>
      <c r="X4361" t="s">
        <v>22</v>
      </c>
      <c r="Y4361">
        <v>0</v>
      </c>
      <c r="Z4361" t="str">
        <f>VLOOKUP(ventas_starbucks_2025[[#This Row],[promoción_aplicada5]],promocion_cambiar[#All],2,0)</f>
        <v>Hora Feliz</v>
      </c>
      <c r="AA4361" t="s">
        <v>36</v>
      </c>
      <c r="AB4361" t="s">
        <v>23</v>
      </c>
      <c r="AC4361" t="s">
        <v>10</v>
      </c>
      <c r="AD4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61">
        <v>7</v>
      </c>
      <c r="AF4361">
        <v>5</v>
      </c>
      <c r="AG4361">
        <v>36</v>
      </c>
      <c r="AH4361">
        <v>31</v>
      </c>
    </row>
    <row r="4362" spans="1:34" x14ac:dyDescent="0.25">
      <c r="A4362" s="3" t="s">
        <v>4437</v>
      </c>
      <c r="B4362" s="1">
        <v>45678</v>
      </c>
      <c r="C4362" s="23">
        <f t="shared" si="340"/>
        <v>21</v>
      </c>
      <c r="D4362" s="23">
        <f t="shared" si="341"/>
        <v>2</v>
      </c>
      <c r="E4362" s="23" t="str">
        <f t="shared" si="342"/>
        <v>martes</v>
      </c>
      <c r="F4362" s="23">
        <f t="shared" si="343"/>
        <v>1</v>
      </c>
      <c r="G4362" s="23" t="str">
        <f t="shared" si="344"/>
        <v>enero</v>
      </c>
      <c r="H4362" s="2">
        <v>0.43263888888888891</v>
      </c>
      <c r="I4362" t="s">
        <v>1</v>
      </c>
      <c r="J4362" t="str">
        <f>VLOOKUP(ventas_starbucks_2025[[#This Row],[sucursal]],cambio_sucursal[#All],2,0)</f>
        <v>Sucursal Nueva Córdoba</v>
      </c>
      <c r="K4362" t="s">
        <v>58</v>
      </c>
      <c r="L4362" t="s">
        <v>39</v>
      </c>
      <c r="M4362" t="s">
        <v>4</v>
      </c>
      <c r="N4362" t="str">
        <f>IFERROR(VLOOKUP(ventas_starbucks_2025[[#This Row],[tamaño_sucio]],cambio_tamaño[#All],2,0),"Tamaño único")</f>
        <v>Tamaño único</v>
      </c>
      <c r="O4362">
        <v>2</v>
      </c>
      <c r="P4362">
        <v>1385.87</v>
      </c>
      <c r="Q4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2">
        <v>2771.74</v>
      </c>
      <c r="S4362" t="s">
        <v>5</v>
      </c>
      <c r="T4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2" t="str">
        <f>VLOOKUP(ventas_starbucks_2025[[#This Row],[canal_compra]],cambio_canal_compra[#All],2,0)</f>
        <v>En tienda</v>
      </c>
      <c r="V4362" t="s">
        <v>6</v>
      </c>
      <c r="W4362" t="str">
        <f>VLOOKUP(ventas_starbucks_2025[[#This Row],[método_pago]],cambio_metodo_pago[#All],2,0)</f>
        <v>Aplicación móbil</v>
      </c>
      <c r="X4362" t="s">
        <v>7</v>
      </c>
      <c r="Y4362">
        <v>15</v>
      </c>
      <c r="Z4362" t="str">
        <f>VLOOKUP(ventas_starbucks_2025[[#This Row],[promoción_aplicada5]],promocion_cambiar[#All],2,0)</f>
        <v>Combo</v>
      </c>
      <c r="AA4362" t="s">
        <v>8</v>
      </c>
      <c r="AB4362" t="s">
        <v>23</v>
      </c>
      <c r="AC4362" t="s">
        <v>10</v>
      </c>
      <c r="AD4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62">
        <v>9.8000000000000007</v>
      </c>
      <c r="AF4362">
        <v>5</v>
      </c>
      <c r="AG4362">
        <v>41</v>
      </c>
      <c r="AH4362">
        <v>39</v>
      </c>
    </row>
    <row r="4363" spans="1:34" x14ac:dyDescent="0.25">
      <c r="A4363" s="3" t="s">
        <v>4438</v>
      </c>
      <c r="B4363" s="1">
        <v>45709</v>
      </c>
      <c r="C4363" s="23">
        <f t="shared" si="340"/>
        <v>21</v>
      </c>
      <c r="D4363" s="23">
        <f t="shared" si="341"/>
        <v>5</v>
      </c>
      <c r="E4363" s="23" t="str">
        <f t="shared" si="342"/>
        <v>viernes</v>
      </c>
      <c r="F4363" s="23">
        <f t="shared" si="343"/>
        <v>2</v>
      </c>
      <c r="G4363" s="23" t="str">
        <f t="shared" si="344"/>
        <v>febrero</v>
      </c>
      <c r="H4363" s="2">
        <v>0.41736111111111113</v>
      </c>
      <c r="I4363" t="s">
        <v>26</v>
      </c>
      <c r="J4363" t="str">
        <f>VLOOKUP(ventas_starbucks_2025[[#This Row],[sucursal]],cambio_sucursal[#All],2,0)</f>
        <v>Sucursal San Lorenzo 47</v>
      </c>
      <c r="K4363" t="s">
        <v>48</v>
      </c>
      <c r="L4363" t="s">
        <v>49</v>
      </c>
      <c r="M4363" t="s">
        <v>45</v>
      </c>
      <c r="N4363" t="str">
        <f>IFERROR(VLOOKUP(ventas_starbucks_2025[[#This Row],[tamaño_sucio]],cambio_tamaño[#All],2,0),"Tamaño único")</f>
        <v>Grande</v>
      </c>
      <c r="O4363">
        <v>1</v>
      </c>
      <c r="P4363">
        <v>1866.17</v>
      </c>
      <c r="Q4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3">
        <v>1866.17</v>
      </c>
      <c r="S4363" t="s">
        <v>31</v>
      </c>
      <c r="T4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3" t="str">
        <f>VLOOKUP(ventas_starbucks_2025[[#This Row],[canal_compra]],cambio_canal_compra[#All],2,0)</f>
        <v>Entrega domicilio</v>
      </c>
      <c r="V4363" t="s">
        <v>6</v>
      </c>
      <c r="W4363" t="str">
        <f>VLOOKUP(ventas_starbucks_2025[[#This Row],[método_pago]],cambio_metodo_pago[#All],2,0)</f>
        <v>Aplicación móbil</v>
      </c>
      <c r="X4363" t="s">
        <v>22</v>
      </c>
      <c r="Y4363">
        <v>0</v>
      </c>
      <c r="Z4363" t="str">
        <f>VLOOKUP(ventas_starbucks_2025[[#This Row],[promoción_aplicada5]],promocion_cambiar[#All],2,0)</f>
        <v>Ninguna</v>
      </c>
      <c r="AA4363" t="s">
        <v>17</v>
      </c>
      <c r="AB4363" t="s">
        <v>9</v>
      </c>
      <c r="AC4363" t="s">
        <v>10</v>
      </c>
      <c r="AD4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63">
        <v>13.1</v>
      </c>
      <c r="AF4363">
        <v>5</v>
      </c>
      <c r="AG4363">
        <v>36</v>
      </c>
      <c r="AH4363">
        <v>35</v>
      </c>
    </row>
    <row r="4364" spans="1:34" x14ac:dyDescent="0.25">
      <c r="A4364" s="3" t="s">
        <v>4439</v>
      </c>
      <c r="B4364" s="1">
        <v>45749</v>
      </c>
      <c r="C4364" s="23">
        <f t="shared" si="340"/>
        <v>2</v>
      </c>
      <c r="D4364" s="23">
        <f t="shared" si="341"/>
        <v>3</v>
      </c>
      <c r="E4364" s="23" t="str">
        <f t="shared" si="342"/>
        <v>miércoles</v>
      </c>
      <c r="F4364" s="23">
        <f t="shared" si="343"/>
        <v>4</v>
      </c>
      <c r="G4364" s="23" t="str">
        <f t="shared" si="344"/>
        <v>abril</v>
      </c>
      <c r="H4364" s="2">
        <v>0.35347222222222224</v>
      </c>
      <c r="I4364" t="s">
        <v>26</v>
      </c>
      <c r="J4364" t="str">
        <f>VLOOKUP(ventas_starbucks_2025[[#This Row],[sucursal]],cambio_sucursal[#All],2,0)</f>
        <v>Sucursal San Lorenzo 47</v>
      </c>
      <c r="K4364" t="s">
        <v>209</v>
      </c>
      <c r="L4364" t="s">
        <v>44</v>
      </c>
      <c r="M4364" t="s">
        <v>62</v>
      </c>
      <c r="N4364" t="str">
        <f>IFERROR(VLOOKUP(ventas_starbucks_2025[[#This Row],[tamaño_sucio]],cambio_tamaño[#All],2,0),"Tamaño único")</f>
        <v>Extra-Grande</v>
      </c>
      <c r="O4364">
        <v>5</v>
      </c>
      <c r="P4364">
        <v>1492.23</v>
      </c>
      <c r="Q4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4">
        <v>7461.15</v>
      </c>
      <c r="S4364" t="s">
        <v>15</v>
      </c>
      <c r="T4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64" t="str">
        <f>VLOOKUP(ventas_starbucks_2025[[#This Row],[canal_compra]],cambio_canal_compra[#All],2,0)</f>
        <v>Para llevar</v>
      </c>
      <c r="V4364" t="s">
        <v>40</v>
      </c>
      <c r="W4364" t="str">
        <f>VLOOKUP(ventas_starbucks_2025[[#This Row],[método_pago]],cambio_metodo_pago[#All],2,0)</f>
        <v>Efectivo</v>
      </c>
      <c r="X4364" t="s">
        <v>22</v>
      </c>
      <c r="Y4364">
        <v>0</v>
      </c>
      <c r="Z4364" t="str">
        <f>VLOOKUP(ventas_starbucks_2025[[#This Row],[promoción_aplicada5]],promocion_cambiar[#All],2,0)</f>
        <v>Combo</v>
      </c>
      <c r="AA4364" t="s">
        <v>8</v>
      </c>
      <c r="AB4364" t="s">
        <v>32</v>
      </c>
      <c r="AC4364" t="s">
        <v>24</v>
      </c>
      <c r="AD4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64">
        <v>5.2</v>
      </c>
      <c r="AF4364">
        <v>1</v>
      </c>
      <c r="AG4364">
        <v>12</v>
      </c>
      <c r="AH4364">
        <v>7</v>
      </c>
    </row>
    <row r="4365" spans="1:34" x14ac:dyDescent="0.25">
      <c r="A4365" s="3" t="s">
        <v>4440</v>
      </c>
      <c r="B4365" s="1">
        <v>45711</v>
      </c>
      <c r="C4365" s="23">
        <f t="shared" si="340"/>
        <v>23</v>
      </c>
      <c r="D4365" s="23">
        <f t="shared" si="341"/>
        <v>7</v>
      </c>
      <c r="E4365" s="1" t="str">
        <f t="shared" si="342"/>
        <v>domingo</v>
      </c>
      <c r="F4365" s="23">
        <f t="shared" si="343"/>
        <v>2</v>
      </c>
      <c r="G4365" s="1" t="str">
        <f t="shared" si="344"/>
        <v>febrero</v>
      </c>
      <c r="H4365" s="2">
        <v>0.85902777777777772</v>
      </c>
      <c r="I4365" t="s">
        <v>12</v>
      </c>
      <c r="J4365" t="str">
        <f>VLOOKUP(ventas_starbucks_2025[[#This Row],[sucursal]],cambio_sucursal[#All],2,0)</f>
        <v>Sucursal Córdoba Shopping</v>
      </c>
      <c r="K4365" t="s">
        <v>13</v>
      </c>
      <c r="L4365" t="s">
        <v>14</v>
      </c>
      <c r="M4365" t="s">
        <v>4</v>
      </c>
      <c r="N4365" t="str">
        <f>IFERROR(VLOOKUP(ventas_starbucks_2025[[#This Row],[tamaño_sucio]],cambio_tamaño[#All],2,0),"Tamaño único")</f>
        <v>Tamaño único</v>
      </c>
      <c r="O4365">
        <v>4</v>
      </c>
      <c r="P4365">
        <v>1844.87</v>
      </c>
      <c r="Q4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5">
        <v>7379.48</v>
      </c>
      <c r="S4365" t="s">
        <v>15</v>
      </c>
      <c r="T4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65" t="str">
        <f>VLOOKUP(ventas_starbucks_2025[[#This Row],[canal_compra]],cambio_canal_compra[#All],2,0)</f>
        <v>Para llevar</v>
      </c>
      <c r="V4365" t="s">
        <v>16</v>
      </c>
      <c r="W4365" t="str">
        <f>VLOOKUP(ventas_starbucks_2025[[#This Row],[método_pago]],cambio_metodo_pago[#All],2,0)</f>
        <v>Tarjeta</v>
      </c>
      <c r="X4365" t="s">
        <v>7</v>
      </c>
      <c r="Y4365">
        <v>10</v>
      </c>
      <c r="Z4365" t="str">
        <f>VLOOKUP(ventas_starbucks_2025[[#This Row],[promoción_aplicada5]],promocion_cambiar[#All],2,0)</f>
        <v>Hora Feliz</v>
      </c>
      <c r="AA4365" t="s">
        <v>36</v>
      </c>
      <c r="AB4365" t="s">
        <v>9</v>
      </c>
      <c r="AC4365" t="s">
        <v>10</v>
      </c>
      <c r="AD4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65">
        <v>7.7</v>
      </c>
      <c r="AF4365">
        <v>2</v>
      </c>
      <c r="AG4365">
        <v>21</v>
      </c>
      <c r="AH4365">
        <v>17</v>
      </c>
    </row>
    <row r="4366" spans="1:34" x14ac:dyDescent="0.25">
      <c r="A4366" s="3" t="s">
        <v>4441</v>
      </c>
      <c r="B4366" s="1">
        <v>45725</v>
      </c>
      <c r="C4366" s="23">
        <f t="shared" si="340"/>
        <v>9</v>
      </c>
      <c r="D4366" s="23">
        <f t="shared" si="341"/>
        <v>7</v>
      </c>
      <c r="E4366" s="23" t="str">
        <f t="shared" si="342"/>
        <v>domingo</v>
      </c>
      <c r="F4366" s="23">
        <f t="shared" si="343"/>
        <v>3</v>
      </c>
      <c r="G4366" s="23" t="str">
        <f t="shared" si="344"/>
        <v>marzo</v>
      </c>
      <c r="H4366" s="2">
        <v>0.46527777777777779</v>
      </c>
      <c r="I4366" t="s">
        <v>26</v>
      </c>
      <c r="J4366" t="str">
        <f>VLOOKUP(ventas_starbucks_2025[[#This Row],[sucursal]],cambio_sucursal[#All],2,0)</f>
        <v>Sucursal San Lorenzo 47</v>
      </c>
      <c r="K4366" t="s">
        <v>101</v>
      </c>
      <c r="L4366" t="s">
        <v>3</v>
      </c>
      <c r="M4366" t="s">
        <v>4</v>
      </c>
      <c r="N4366" t="str">
        <f>IFERROR(VLOOKUP(ventas_starbucks_2025[[#This Row],[tamaño_sucio]],cambio_tamaño[#All],2,0),"Tamaño único")</f>
        <v>Tamaño único</v>
      </c>
      <c r="O4366">
        <v>1</v>
      </c>
      <c r="P4366">
        <v>2842.49</v>
      </c>
      <c r="Q4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66">
        <v>2842.49</v>
      </c>
      <c r="S4366" t="s">
        <v>5</v>
      </c>
      <c r="T4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6" t="str">
        <f>VLOOKUP(ventas_starbucks_2025[[#This Row],[canal_compra]],cambio_canal_compra[#All],2,0)</f>
        <v>En tienda</v>
      </c>
      <c r="V4366" t="s">
        <v>40</v>
      </c>
      <c r="W4366" t="str">
        <f>VLOOKUP(ventas_starbucks_2025[[#This Row],[método_pago]],cambio_metodo_pago[#All],2,0)</f>
        <v>Efectivo</v>
      </c>
      <c r="X4366" t="s">
        <v>22</v>
      </c>
      <c r="Y4366">
        <v>0</v>
      </c>
      <c r="Z4366" t="str">
        <f>VLOOKUP(ventas_starbucks_2025[[#This Row],[promoción_aplicada5]],promocion_cambiar[#All],2,0)</f>
        <v>Ninguna</v>
      </c>
      <c r="AA4366" t="s">
        <v>17</v>
      </c>
      <c r="AB4366" t="s">
        <v>23</v>
      </c>
      <c r="AC4366" t="s">
        <v>24</v>
      </c>
      <c r="AD4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66">
        <v>9.4</v>
      </c>
      <c r="AF4366">
        <v>2</v>
      </c>
      <c r="AG4366">
        <v>32</v>
      </c>
      <c r="AH4366">
        <v>31</v>
      </c>
    </row>
    <row r="4367" spans="1:34" x14ac:dyDescent="0.25">
      <c r="A4367" s="3" t="s">
        <v>4442</v>
      </c>
      <c r="B4367" s="1">
        <v>45752</v>
      </c>
      <c r="C4367" s="23">
        <f t="shared" si="340"/>
        <v>5</v>
      </c>
      <c r="D4367" s="23">
        <f t="shared" si="341"/>
        <v>6</v>
      </c>
      <c r="E4367" s="23" t="str">
        <f t="shared" si="342"/>
        <v>sábado</v>
      </c>
      <c r="F4367" s="23">
        <f t="shared" si="343"/>
        <v>4</v>
      </c>
      <c r="G4367" s="23" t="str">
        <f t="shared" si="344"/>
        <v>abril</v>
      </c>
      <c r="H4367" s="2">
        <v>0.62013888888888891</v>
      </c>
      <c r="I4367" t="s">
        <v>57</v>
      </c>
      <c r="J4367" t="str">
        <f>VLOOKUP(ventas_starbucks_2025[[#This Row],[sucursal]],cambio_sucursal[#All],2,0)</f>
        <v>Sucursal Avda Colón</v>
      </c>
      <c r="K4367" t="s">
        <v>13</v>
      </c>
      <c r="L4367" t="s">
        <v>14</v>
      </c>
      <c r="M4367" t="s">
        <v>4</v>
      </c>
      <c r="N4367" t="str">
        <f>IFERROR(VLOOKUP(ventas_starbucks_2025[[#This Row],[tamaño_sucio]],cambio_tamaño[#All],2,0),"Tamaño único")</f>
        <v>Tamaño único</v>
      </c>
      <c r="O4367">
        <v>4</v>
      </c>
      <c r="P4367">
        <v>1714.09</v>
      </c>
      <c r="Q4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7">
        <v>6856.36</v>
      </c>
      <c r="S4367" t="s">
        <v>31</v>
      </c>
      <c r="T4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67" t="str">
        <f>VLOOKUP(ventas_starbucks_2025[[#This Row],[canal_compra]],cambio_canal_compra[#All],2,0)</f>
        <v>Entrega domicilio</v>
      </c>
      <c r="V4367" t="s">
        <v>6</v>
      </c>
      <c r="W4367" t="str">
        <f>VLOOKUP(ventas_starbucks_2025[[#This Row],[método_pago]],cambio_metodo_pago[#All],2,0)</f>
        <v>Aplicación móbil</v>
      </c>
      <c r="X4367" t="s">
        <v>7</v>
      </c>
      <c r="Y4367">
        <v>10</v>
      </c>
      <c r="Z4367" t="str">
        <f>VLOOKUP(ventas_starbucks_2025[[#This Row],[promoción_aplicada5]],promocion_cambiar[#All],2,0)</f>
        <v>Hora Feliz</v>
      </c>
      <c r="AA4367" t="s">
        <v>36</v>
      </c>
      <c r="AB4367" t="s">
        <v>29</v>
      </c>
      <c r="AC4367" t="s">
        <v>10</v>
      </c>
      <c r="AD4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67">
        <v>12</v>
      </c>
      <c r="AF4367">
        <v>3</v>
      </c>
      <c r="AG4367">
        <v>30</v>
      </c>
      <c r="AH4367">
        <v>26</v>
      </c>
    </row>
    <row r="4368" spans="1:34" x14ac:dyDescent="0.25">
      <c r="A4368" s="3" t="s">
        <v>4443</v>
      </c>
      <c r="B4368" s="1">
        <v>45710</v>
      </c>
      <c r="C4368" s="23">
        <f t="shared" si="340"/>
        <v>22</v>
      </c>
      <c r="D4368" s="23">
        <f t="shared" si="341"/>
        <v>6</v>
      </c>
      <c r="E4368" s="23" t="str">
        <f t="shared" si="342"/>
        <v>sábado</v>
      </c>
      <c r="F4368" s="23">
        <f t="shared" si="343"/>
        <v>2</v>
      </c>
      <c r="G4368" s="23" t="str">
        <f t="shared" si="344"/>
        <v>febrero</v>
      </c>
      <c r="H4368" s="2">
        <v>0.68472222222222223</v>
      </c>
      <c r="I4368" t="s">
        <v>26</v>
      </c>
      <c r="J4368" t="str">
        <f>VLOOKUP(ventas_starbucks_2025[[#This Row],[sucursal]],cambio_sucursal[#All],2,0)</f>
        <v>Sucursal San Lorenzo 47</v>
      </c>
      <c r="K4368" t="s">
        <v>2</v>
      </c>
      <c r="L4368" t="s">
        <v>3</v>
      </c>
      <c r="M4368" t="s">
        <v>4</v>
      </c>
      <c r="N4368" t="str">
        <f>IFERROR(VLOOKUP(ventas_starbucks_2025[[#This Row],[tamaño_sucio]],cambio_tamaño[#All],2,0),"Tamaño único")</f>
        <v>Tamaño único</v>
      </c>
      <c r="O4368">
        <v>4</v>
      </c>
      <c r="P4368">
        <v>2820.18</v>
      </c>
      <c r="Q4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68">
        <v>11280.72</v>
      </c>
      <c r="S4368" t="s">
        <v>5</v>
      </c>
      <c r="T4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68" t="str">
        <f>VLOOKUP(ventas_starbucks_2025[[#This Row],[canal_compra]],cambio_canal_compra[#All],2,0)</f>
        <v>En tienda</v>
      </c>
      <c r="V4368" t="s">
        <v>16</v>
      </c>
      <c r="W4368" t="str">
        <f>VLOOKUP(ventas_starbucks_2025[[#This Row],[método_pago]],cambio_metodo_pago[#All],2,0)</f>
        <v>Tarjeta</v>
      </c>
      <c r="X4368" t="s">
        <v>22</v>
      </c>
      <c r="Y4368">
        <v>0</v>
      </c>
      <c r="Z4368" t="str">
        <f>VLOOKUP(ventas_starbucks_2025[[#This Row],[promoción_aplicada5]],promocion_cambiar[#All],2,0)</f>
        <v>2x1</v>
      </c>
      <c r="AA4368" t="s">
        <v>51</v>
      </c>
      <c r="AB4368" t="s">
        <v>18</v>
      </c>
      <c r="AC4368" t="s">
        <v>24</v>
      </c>
      <c r="AD4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68">
        <v>7.8</v>
      </c>
      <c r="AF4368">
        <v>4</v>
      </c>
      <c r="AG4368">
        <v>14</v>
      </c>
      <c r="AH4368">
        <v>10</v>
      </c>
    </row>
    <row r="4369" spans="1:34" x14ac:dyDescent="0.25">
      <c r="A4369" s="3" t="s">
        <v>4444</v>
      </c>
      <c r="B4369" s="1">
        <v>45741</v>
      </c>
      <c r="C4369" s="23">
        <f t="shared" si="340"/>
        <v>25</v>
      </c>
      <c r="D4369" s="23">
        <f t="shared" si="341"/>
        <v>2</v>
      </c>
      <c r="E4369" s="23" t="str">
        <f t="shared" si="342"/>
        <v>martes</v>
      </c>
      <c r="F4369" s="23">
        <f t="shared" si="343"/>
        <v>3</v>
      </c>
      <c r="G4369" s="23" t="str">
        <f t="shared" si="344"/>
        <v>marzo</v>
      </c>
      <c r="H4369" s="2">
        <v>0.8520833333333333</v>
      </c>
      <c r="I4369" t="s">
        <v>1</v>
      </c>
      <c r="J4369" t="str">
        <f>VLOOKUP(ventas_starbucks_2025[[#This Row],[sucursal]],cambio_sucursal[#All],2,0)</f>
        <v>Sucursal Nueva Córdoba</v>
      </c>
      <c r="K4369" t="s">
        <v>13</v>
      </c>
      <c r="L4369" t="s">
        <v>14</v>
      </c>
      <c r="M4369" t="s">
        <v>4</v>
      </c>
      <c r="N4369" t="str">
        <f>IFERROR(VLOOKUP(ventas_starbucks_2025[[#This Row],[tamaño_sucio]],cambio_tamaño[#All],2,0),"Tamaño único")</f>
        <v>Tamaño único</v>
      </c>
      <c r="O4369">
        <v>1</v>
      </c>
      <c r="P4369">
        <v>1882.11</v>
      </c>
      <c r="Q4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9">
        <v>1882.11</v>
      </c>
      <c r="S4369" t="s">
        <v>31</v>
      </c>
      <c r="T4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9" t="str">
        <f>VLOOKUP(ventas_starbucks_2025[[#This Row],[canal_compra]],cambio_canal_compra[#All],2,0)</f>
        <v>Entrega domicilio</v>
      </c>
      <c r="V4369" t="s">
        <v>16</v>
      </c>
      <c r="W4369" t="str">
        <f>VLOOKUP(ventas_starbucks_2025[[#This Row],[método_pago]],cambio_metodo_pago[#All],2,0)</f>
        <v>Tarjeta</v>
      </c>
      <c r="X4369" t="s">
        <v>22</v>
      </c>
      <c r="Y4369">
        <v>0</v>
      </c>
      <c r="Z4369" t="str">
        <f>VLOOKUP(ventas_starbucks_2025[[#This Row],[promoción_aplicada5]],promocion_cambiar[#All],2,0)</f>
        <v>Ninguna</v>
      </c>
      <c r="AA4369" t="s">
        <v>17</v>
      </c>
      <c r="AB4369" t="s">
        <v>32</v>
      </c>
      <c r="AC4369" t="s">
        <v>24</v>
      </c>
      <c r="AD4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69">
        <v>4.3</v>
      </c>
      <c r="AF4369">
        <v>1</v>
      </c>
      <c r="AG4369">
        <v>45</v>
      </c>
      <c r="AH4369">
        <v>44</v>
      </c>
    </row>
    <row r="4370" spans="1:34" x14ac:dyDescent="0.25">
      <c r="A4370" s="3" t="s">
        <v>4445</v>
      </c>
      <c r="B4370" s="1">
        <v>45685</v>
      </c>
      <c r="C4370" s="23">
        <f t="shared" si="340"/>
        <v>28</v>
      </c>
      <c r="D4370" s="23">
        <f t="shared" si="341"/>
        <v>2</v>
      </c>
      <c r="E4370" s="23" t="str">
        <f t="shared" si="342"/>
        <v>martes</v>
      </c>
      <c r="F4370" s="23">
        <f t="shared" si="343"/>
        <v>1</v>
      </c>
      <c r="G4370" s="23" t="str">
        <f t="shared" si="344"/>
        <v>enero</v>
      </c>
      <c r="H4370" s="2">
        <v>0.55555555555555558</v>
      </c>
      <c r="I4370" t="s">
        <v>57</v>
      </c>
      <c r="J4370" t="str">
        <f>VLOOKUP(ventas_starbucks_2025[[#This Row],[sucursal]],cambio_sucursal[#All],2,0)</f>
        <v>Sucursal Avda Colón</v>
      </c>
      <c r="K4370" t="s">
        <v>27</v>
      </c>
      <c r="L4370" t="s">
        <v>28</v>
      </c>
      <c r="M4370" t="s">
        <v>4</v>
      </c>
      <c r="N4370" t="str">
        <f>IFERROR(VLOOKUP(ventas_starbucks_2025[[#This Row],[tamaño_sucio]],cambio_tamaño[#All],2,0),"Tamaño único")</f>
        <v>Tamaño único</v>
      </c>
      <c r="O4370">
        <v>3</v>
      </c>
      <c r="P4370">
        <v>2120.84</v>
      </c>
      <c r="Q4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70">
        <v>6362.52</v>
      </c>
      <c r="S4370" t="s">
        <v>15</v>
      </c>
      <c r="T4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70" t="str">
        <f>VLOOKUP(ventas_starbucks_2025[[#This Row],[canal_compra]],cambio_canal_compra[#All],2,0)</f>
        <v>Para llevar</v>
      </c>
      <c r="V4370" t="s">
        <v>16</v>
      </c>
      <c r="W4370" t="str">
        <f>VLOOKUP(ventas_starbucks_2025[[#This Row],[método_pago]],cambio_metodo_pago[#All],2,0)</f>
        <v>Tarjeta</v>
      </c>
      <c r="X4370" t="s">
        <v>22</v>
      </c>
      <c r="Y4370">
        <v>0</v>
      </c>
      <c r="Z4370" t="str">
        <f>VLOOKUP(ventas_starbucks_2025[[#This Row],[promoción_aplicada5]],promocion_cambiar[#All],2,0)</f>
        <v>Hora Feliz</v>
      </c>
      <c r="AA4370" t="s">
        <v>36</v>
      </c>
      <c r="AB4370" t="s">
        <v>32</v>
      </c>
      <c r="AC4370" t="s">
        <v>24</v>
      </c>
      <c r="AD4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70">
        <v>4.2</v>
      </c>
      <c r="AF4370">
        <v>4</v>
      </c>
      <c r="AG4370">
        <v>49</v>
      </c>
      <c r="AH4370">
        <v>46</v>
      </c>
    </row>
    <row r="4371" spans="1:34" x14ac:dyDescent="0.25">
      <c r="A4371" s="3" t="s">
        <v>4446</v>
      </c>
      <c r="B4371" s="1">
        <v>45677</v>
      </c>
      <c r="C4371" s="23">
        <f t="shared" si="340"/>
        <v>20</v>
      </c>
      <c r="D4371" s="23">
        <f t="shared" si="341"/>
        <v>1</v>
      </c>
      <c r="E4371" s="23" t="str">
        <f t="shared" si="342"/>
        <v>lunes</v>
      </c>
      <c r="F4371" s="23">
        <f t="shared" si="343"/>
        <v>1</v>
      </c>
      <c r="G4371" s="23" t="str">
        <f t="shared" si="344"/>
        <v>enero</v>
      </c>
      <c r="H4371" s="2">
        <v>0.84375</v>
      </c>
      <c r="I4371" t="s">
        <v>1</v>
      </c>
      <c r="J4371" t="str">
        <f>VLOOKUP(ventas_starbucks_2025[[#This Row],[sucursal]],cambio_sucursal[#All],2,0)</f>
        <v>Sucursal Nueva Córdoba</v>
      </c>
      <c r="K4371" t="s">
        <v>64</v>
      </c>
      <c r="L4371" t="s">
        <v>65</v>
      </c>
      <c r="M4371" t="s">
        <v>4</v>
      </c>
      <c r="N4371" t="str">
        <f>IFERROR(VLOOKUP(ventas_starbucks_2025[[#This Row],[tamaño_sucio]],cambio_tamaño[#All],2,0),"Tamaño único")</f>
        <v>Tamaño único</v>
      </c>
      <c r="O4371">
        <v>1</v>
      </c>
      <c r="P4371">
        <v>1815.05</v>
      </c>
      <c r="Q4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1">
        <v>1815.05</v>
      </c>
      <c r="S4371" t="s">
        <v>15</v>
      </c>
      <c r="T4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1" t="str">
        <f>VLOOKUP(ventas_starbucks_2025[[#This Row],[canal_compra]],cambio_canal_compra[#All],2,0)</f>
        <v>Para llevar</v>
      </c>
      <c r="V4371" t="s">
        <v>16</v>
      </c>
      <c r="W4371" t="str">
        <f>VLOOKUP(ventas_starbucks_2025[[#This Row],[método_pago]],cambio_metodo_pago[#All],2,0)</f>
        <v>Tarjeta</v>
      </c>
      <c r="X4371" t="s">
        <v>7</v>
      </c>
      <c r="Y4371">
        <v>10</v>
      </c>
      <c r="Z4371" t="str">
        <f>VLOOKUP(ventas_starbucks_2025[[#This Row],[promoción_aplicada5]],promocion_cambiar[#All],2,0)</f>
        <v>2x1</v>
      </c>
      <c r="AA4371" t="s">
        <v>51</v>
      </c>
      <c r="AB4371" t="s">
        <v>52</v>
      </c>
      <c r="AC4371" t="s">
        <v>24</v>
      </c>
      <c r="AD4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71">
        <v>7.3</v>
      </c>
      <c r="AF4371">
        <v>1</v>
      </c>
      <c r="AG4371">
        <v>11</v>
      </c>
      <c r="AH4371">
        <v>10</v>
      </c>
    </row>
    <row r="4372" spans="1:34" x14ac:dyDescent="0.25">
      <c r="A4372" s="3" t="s">
        <v>4447</v>
      </c>
      <c r="B4372" s="1">
        <v>45698</v>
      </c>
      <c r="C4372" s="23">
        <f t="shared" si="340"/>
        <v>10</v>
      </c>
      <c r="D4372" s="23">
        <f t="shared" si="341"/>
        <v>1</v>
      </c>
      <c r="E4372" s="23" t="str">
        <f t="shared" si="342"/>
        <v>lunes</v>
      </c>
      <c r="F4372" s="23">
        <f t="shared" si="343"/>
        <v>2</v>
      </c>
      <c r="G4372" s="23" t="str">
        <f t="shared" si="344"/>
        <v>febrero</v>
      </c>
      <c r="H4372" s="2">
        <v>0.37847222222222221</v>
      </c>
      <c r="I4372" t="s">
        <v>1</v>
      </c>
      <c r="J4372" t="str">
        <f>VLOOKUP(ventas_starbucks_2025[[#This Row],[sucursal]],cambio_sucursal[#All],2,0)</f>
        <v>Sucursal Nueva Córdoba</v>
      </c>
      <c r="K4372" t="s">
        <v>115</v>
      </c>
      <c r="L4372" t="s">
        <v>21</v>
      </c>
      <c r="M4372" t="s">
        <v>4</v>
      </c>
      <c r="N4372" t="str">
        <f>IFERROR(VLOOKUP(ventas_starbucks_2025[[#This Row],[tamaño_sucio]],cambio_tamaño[#All],2,0),"Tamaño único")</f>
        <v>Tamaño único</v>
      </c>
      <c r="O4372">
        <v>2</v>
      </c>
      <c r="P4372">
        <v>1281.9000000000001</v>
      </c>
      <c r="Q4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2">
        <v>2563.8000000000002</v>
      </c>
      <c r="S4372" t="s">
        <v>15</v>
      </c>
      <c r="T4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2" t="str">
        <f>VLOOKUP(ventas_starbucks_2025[[#This Row],[canal_compra]],cambio_canal_compra[#All],2,0)</f>
        <v>Para llevar</v>
      </c>
      <c r="V4372" t="s">
        <v>40</v>
      </c>
      <c r="W4372" t="str">
        <f>VLOOKUP(ventas_starbucks_2025[[#This Row],[método_pago]],cambio_metodo_pago[#All],2,0)</f>
        <v>Efectivo</v>
      </c>
      <c r="X4372" t="s">
        <v>22</v>
      </c>
      <c r="Y4372">
        <v>0</v>
      </c>
      <c r="Z4372" t="str">
        <f>VLOOKUP(ventas_starbucks_2025[[#This Row],[promoción_aplicada5]],promocion_cambiar[#All],2,0)</f>
        <v>Combo</v>
      </c>
      <c r="AA4372" t="s">
        <v>8</v>
      </c>
      <c r="AB4372" t="s">
        <v>52</v>
      </c>
      <c r="AC4372" t="s">
        <v>10</v>
      </c>
      <c r="AD4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72">
        <v>12.1</v>
      </c>
      <c r="AF4372">
        <v>3</v>
      </c>
      <c r="AG4372">
        <v>48</v>
      </c>
      <c r="AH4372">
        <v>46</v>
      </c>
    </row>
    <row r="4373" spans="1:34" x14ac:dyDescent="0.25">
      <c r="A4373" s="3" t="s">
        <v>4448</v>
      </c>
      <c r="B4373" s="1">
        <v>45729</v>
      </c>
      <c r="C4373" s="23">
        <f t="shared" si="340"/>
        <v>13</v>
      </c>
      <c r="D4373" s="23">
        <f t="shared" si="341"/>
        <v>4</v>
      </c>
      <c r="E4373" s="23" t="str">
        <f t="shared" si="342"/>
        <v>jueves</v>
      </c>
      <c r="F4373" s="23">
        <f t="shared" si="343"/>
        <v>3</v>
      </c>
      <c r="G4373" s="23" t="str">
        <f t="shared" si="344"/>
        <v>marzo</v>
      </c>
      <c r="H4373" s="2">
        <v>0.5493055555555556</v>
      </c>
      <c r="I4373" t="s">
        <v>12</v>
      </c>
      <c r="J4373" t="str">
        <f>VLOOKUP(ventas_starbucks_2025[[#This Row],[sucursal]],cambio_sucursal[#All],2,0)</f>
        <v>Sucursal Córdoba Shopping</v>
      </c>
      <c r="K4373" t="s">
        <v>87</v>
      </c>
      <c r="L4373" t="s">
        <v>65</v>
      </c>
      <c r="M4373" t="s">
        <v>4</v>
      </c>
      <c r="N4373" t="str">
        <f>IFERROR(VLOOKUP(ventas_starbucks_2025[[#This Row],[tamaño_sucio]],cambio_tamaño[#All],2,0),"Tamaño único")</f>
        <v>Tamaño único</v>
      </c>
      <c r="O4373">
        <v>3</v>
      </c>
      <c r="P4373">
        <v>1958.56</v>
      </c>
      <c r="Q4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3">
        <v>5875.68</v>
      </c>
      <c r="S4373" t="s">
        <v>5</v>
      </c>
      <c r="T4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73" t="str">
        <f>VLOOKUP(ventas_starbucks_2025[[#This Row],[canal_compra]],cambio_canal_compra[#All],2,0)</f>
        <v>En tienda</v>
      </c>
      <c r="V4373" t="s">
        <v>6</v>
      </c>
      <c r="W4373" t="str">
        <f>VLOOKUP(ventas_starbucks_2025[[#This Row],[método_pago]],cambio_metodo_pago[#All],2,0)</f>
        <v>Aplicación móbil</v>
      </c>
      <c r="X4373" t="s">
        <v>7</v>
      </c>
      <c r="Y4373">
        <v>15</v>
      </c>
      <c r="Z4373" t="str">
        <f>VLOOKUP(ventas_starbucks_2025[[#This Row],[promoción_aplicada5]],promocion_cambiar[#All],2,0)</f>
        <v>Hora Feliz</v>
      </c>
      <c r="AA4373" t="s">
        <v>36</v>
      </c>
      <c r="AB4373" t="s">
        <v>29</v>
      </c>
      <c r="AC4373" t="s">
        <v>10</v>
      </c>
      <c r="AD4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73">
        <v>5.5</v>
      </c>
      <c r="AF4373">
        <v>5</v>
      </c>
      <c r="AG4373">
        <v>12</v>
      </c>
      <c r="AH4373">
        <v>9</v>
      </c>
    </row>
    <row r="4374" spans="1:34" x14ac:dyDescent="0.25">
      <c r="A4374" s="3" t="s">
        <v>4449</v>
      </c>
      <c r="B4374" s="1">
        <v>45762</v>
      </c>
      <c r="C4374" s="23">
        <f t="shared" si="340"/>
        <v>15</v>
      </c>
      <c r="D4374" s="23">
        <f t="shared" si="341"/>
        <v>2</v>
      </c>
      <c r="E4374" s="23" t="str">
        <f t="shared" si="342"/>
        <v>martes</v>
      </c>
      <c r="F4374" s="23">
        <f t="shared" si="343"/>
        <v>4</v>
      </c>
      <c r="G4374" s="23" t="str">
        <f t="shared" si="344"/>
        <v>abril</v>
      </c>
      <c r="H4374" s="2">
        <v>0.65277777777777779</v>
      </c>
      <c r="I4374" t="s">
        <v>26</v>
      </c>
      <c r="J4374" t="str">
        <f>VLOOKUP(ventas_starbucks_2025[[#This Row],[sucursal]],cambio_sucursal[#All],2,0)</f>
        <v>Sucursal San Lorenzo 47</v>
      </c>
      <c r="K4374" t="s">
        <v>82</v>
      </c>
      <c r="L4374" t="s">
        <v>28</v>
      </c>
      <c r="M4374" t="s">
        <v>4</v>
      </c>
      <c r="N4374" t="str">
        <f>IFERROR(VLOOKUP(ventas_starbucks_2025[[#This Row],[tamaño_sucio]],cambio_tamaño[#All],2,0),"Tamaño único")</f>
        <v>Tamaño único</v>
      </c>
      <c r="O4374">
        <v>5</v>
      </c>
      <c r="P4374">
        <v>2938.08</v>
      </c>
      <c r="Q4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74">
        <v>14690.4</v>
      </c>
      <c r="S4374" t="s">
        <v>31</v>
      </c>
      <c r="T4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74" t="str">
        <f>VLOOKUP(ventas_starbucks_2025[[#This Row],[canal_compra]],cambio_canal_compra[#All],2,0)</f>
        <v>Entrega domicilio</v>
      </c>
      <c r="V4374" t="s">
        <v>6</v>
      </c>
      <c r="W4374" t="str">
        <f>VLOOKUP(ventas_starbucks_2025[[#This Row],[método_pago]],cambio_metodo_pago[#All],2,0)</f>
        <v>Aplicación móbil</v>
      </c>
      <c r="X4374" t="s">
        <v>7</v>
      </c>
      <c r="Y4374">
        <v>10</v>
      </c>
      <c r="Z4374" t="str">
        <f>VLOOKUP(ventas_starbucks_2025[[#This Row],[promoción_aplicada5]],promocion_cambiar[#All],2,0)</f>
        <v>Hora Feliz</v>
      </c>
      <c r="AA4374" t="s">
        <v>36</v>
      </c>
      <c r="AB4374" t="s">
        <v>18</v>
      </c>
      <c r="AC4374" t="s">
        <v>41</v>
      </c>
      <c r="AD4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74">
        <v>5.7</v>
      </c>
      <c r="AF4374">
        <v>1</v>
      </c>
      <c r="AG4374">
        <v>39</v>
      </c>
      <c r="AH4374">
        <v>34</v>
      </c>
    </row>
    <row r="4375" spans="1:34" x14ac:dyDescent="0.25">
      <c r="A4375" s="3" t="s">
        <v>4450</v>
      </c>
      <c r="B4375" s="1">
        <v>45713</v>
      </c>
      <c r="C4375" s="23">
        <f t="shared" si="340"/>
        <v>25</v>
      </c>
      <c r="D4375" s="23">
        <f t="shared" si="341"/>
        <v>2</v>
      </c>
      <c r="E4375" s="23" t="str">
        <f t="shared" si="342"/>
        <v>martes</v>
      </c>
      <c r="F4375" s="23">
        <f t="shared" si="343"/>
        <v>2</v>
      </c>
      <c r="G4375" s="23" t="str">
        <f t="shared" si="344"/>
        <v>febrero</v>
      </c>
      <c r="H4375" s="2">
        <v>0.63749999999999996</v>
      </c>
      <c r="I4375" t="s">
        <v>1</v>
      </c>
      <c r="J4375" t="str">
        <f>VLOOKUP(ventas_starbucks_2025[[#This Row],[sucursal]],cambio_sucursal[#All],2,0)</f>
        <v>Sucursal Nueva Córdoba</v>
      </c>
      <c r="K4375" t="s">
        <v>27</v>
      </c>
      <c r="L4375" t="s">
        <v>28</v>
      </c>
      <c r="M4375" t="s">
        <v>4</v>
      </c>
      <c r="N4375" t="str">
        <f>IFERROR(VLOOKUP(ventas_starbucks_2025[[#This Row],[tamaño_sucio]],cambio_tamaño[#All],2,0),"Tamaño único")</f>
        <v>Tamaño único</v>
      </c>
      <c r="O4375">
        <v>2</v>
      </c>
      <c r="P4375">
        <v>2726.44</v>
      </c>
      <c r="Q4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75">
        <v>5452.88</v>
      </c>
      <c r="S4375" t="s">
        <v>15</v>
      </c>
      <c r="T4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75" t="str">
        <f>VLOOKUP(ventas_starbucks_2025[[#This Row],[canal_compra]],cambio_canal_compra[#All],2,0)</f>
        <v>Para llevar</v>
      </c>
      <c r="V4375" t="s">
        <v>40</v>
      </c>
      <c r="W4375" t="str">
        <f>VLOOKUP(ventas_starbucks_2025[[#This Row],[método_pago]],cambio_metodo_pago[#All],2,0)</f>
        <v>Efectivo</v>
      </c>
      <c r="X4375" t="s">
        <v>22</v>
      </c>
      <c r="Y4375">
        <v>0</v>
      </c>
      <c r="Z4375" t="str">
        <f>VLOOKUP(ventas_starbucks_2025[[#This Row],[promoción_aplicada5]],promocion_cambiar[#All],2,0)</f>
        <v>2x1</v>
      </c>
      <c r="AA4375" t="s">
        <v>51</v>
      </c>
      <c r="AB4375" t="s">
        <v>52</v>
      </c>
      <c r="AC4375" t="s">
        <v>41</v>
      </c>
      <c r="AD4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75">
        <v>2.4</v>
      </c>
      <c r="AF4375">
        <v>2</v>
      </c>
      <c r="AG4375">
        <v>14</v>
      </c>
      <c r="AH4375">
        <v>12</v>
      </c>
    </row>
    <row r="4376" spans="1:34" x14ac:dyDescent="0.25">
      <c r="A4376" s="3" t="s">
        <v>4451</v>
      </c>
      <c r="B4376" s="1">
        <v>45709</v>
      </c>
      <c r="C4376" s="23">
        <f t="shared" si="340"/>
        <v>21</v>
      </c>
      <c r="D4376" s="23">
        <f t="shared" si="341"/>
        <v>5</v>
      </c>
      <c r="E4376" s="23" t="str">
        <f t="shared" si="342"/>
        <v>viernes</v>
      </c>
      <c r="F4376" s="23">
        <f t="shared" si="343"/>
        <v>2</v>
      </c>
      <c r="G4376" s="23" t="str">
        <f t="shared" si="344"/>
        <v>febrero</v>
      </c>
      <c r="H4376" s="2">
        <v>0.41736111111111113</v>
      </c>
      <c r="I4376" t="s">
        <v>26</v>
      </c>
      <c r="J4376" t="str">
        <f>VLOOKUP(ventas_starbucks_2025[[#This Row],[sucursal]],cambio_sucursal[#All],2,0)</f>
        <v>Sucursal San Lorenzo 47</v>
      </c>
      <c r="K4376" t="s">
        <v>101</v>
      </c>
      <c r="L4376" t="s">
        <v>3</v>
      </c>
      <c r="M4376" t="s">
        <v>4</v>
      </c>
      <c r="N4376" t="str">
        <f>IFERROR(VLOOKUP(ventas_starbucks_2025[[#This Row],[tamaño_sucio]],cambio_tamaño[#All],2,0),"Tamaño único")</f>
        <v>Tamaño único</v>
      </c>
      <c r="O4376">
        <v>5</v>
      </c>
      <c r="P4376">
        <v>2841.35</v>
      </c>
      <c r="Q4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76">
        <v>14206.75</v>
      </c>
      <c r="S4376" t="s">
        <v>31</v>
      </c>
      <c r="T4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76" t="str">
        <f>VLOOKUP(ventas_starbucks_2025[[#This Row],[canal_compra]],cambio_canal_compra[#All],2,0)</f>
        <v>Entrega domicilio</v>
      </c>
      <c r="V4376" t="s">
        <v>40</v>
      </c>
      <c r="W4376" t="str">
        <f>VLOOKUP(ventas_starbucks_2025[[#This Row],[método_pago]],cambio_metodo_pago[#All],2,0)</f>
        <v>Efectivo</v>
      </c>
      <c r="X4376" t="s">
        <v>22</v>
      </c>
      <c r="Y4376">
        <v>0</v>
      </c>
      <c r="Z4376" t="str">
        <f>VLOOKUP(ventas_starbucks_2025[[#This Row],[promoción_aplicada5]],promocion_cambiar[#All],2,0)</f>
        <v>2x1</v>
      </c>
      <c r="AA4376" t="s">
        <v>51</v>
      </c>
      <c r="AB4376" t="s">
        <v>29</v>
      </c>
      <c r="AC4376" t="s">
        <v>10</v>
      </c>
      <c r="AD4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76">
        <v>14.5</v>
      </c>
      <c r="AF4376">
        <v>3</v>
      </c>
      <c r="AG4376">
        <v>39</v>
      </c>
      <c r="AH4376">
        <v>34</v>
      </c>
    </row>
    <row r="4377" spans="1:34" x14ac:dyDescent="0.25">
      <c r="A4377" s="3" t="s">
        <v>4452</v>
      </c>
      <c r="B4377" s="1">
        <v>45722</v>
      </c>
      <c r="C4377" s="23">
        <f t="shared" si="340"/>
        <v>6</v>
      </c>
      <c r="D4377" s="23">
        <f t="shared" si="341"/>
        <v>4</v>
      </c>
      <c r="E4377" s="1" t="str">
        <f t="shared" si="342"/>
        <v>jueves</v>
      </c>
      <c r="F4377" s="23">
        <f t="shared" si="343"/>
        <v>3</v>
      </c>
      <c r="G4377" s="1" t="str">
        <f t="shared" si="344"/>
        <v>marzo</v>
      </c>
      <c r="H4377" s="2">
        <v>0.65138888888888891</v>
      </c>
      <c r="I4377" t="s">
        <v>1</v>
      </c>
      <c r="J4377" t="str">
        <f>VLOOKUP(ventas_starbucks_2025[[#This Row],[sucursal]],cambio_sucursal[#All],2,0)</f>
        <v>Sucursal Nueva Córdoba</v>
      </c>
      <c r="K4377" t="s">
        <v>358</v>
      </c>
      <c r="L4377" t="s">
        <v>44</v>
      </c>
      <c r="M4377" t="s">
        <v>45</v>
      </c>
      <c r="N4377" t="str">
        <f>IFERROR(VLOOKUP(ventas_starbucks_2025[[#This Row],[tamaño_sucio]],cambio_tamaño[#All],2,0),"Tamaño único")</f>
        <v>Grande</v>
      </c>
      <c r="O4377">
        <v>5</v>
      </c>
      <c r="P4377">
        <v>1516.18</v>
      </c>
      <c r="Q4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7">
        <v>7580.9</v>
      </c>
      <c r="S4377" t="s">
        <v>5</v>
      </c>
      <c r="T4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77" t="str">
        <f>VLOOKUP(ventas_starbucks_2025[[#This Row],[canal_compra]],cambio_canal_compra[#All],2,0)</f>
        <v>En tienda</v>
      </c>
      <c r="V4377" t="s">
        <v>40</v>
      </c>
      <c r="W4377" t="str">
        <f>VLOOKUP(ventas_starbucks_2025[[#This Row],[método_pago]],cambio_metodo_pago[#All],2,0)</f>
        <v>Efectivo</v>
      </c>
      <c r="X4377" t="s">
        <v>7</v>
      </c>
      <c r="Y4377">
        <v>15</v>
      </c>
      <c r="Z4377" t="str">
        <f>VLOOKUP(ventas_starbucks_2025[[#This Row],[promoción_aplicada5]],promocion_cambiar[#All],2,0)</f>
        <v>Ninguna</v>
      </c>
      <c r="AA4377" t="s">
        <v>17</v>
      </c>
      <c r="AB4377" t="s">
        <v>52</v>
      </c>
      <c r="AC4377" t="s">
        <v>10</v>
      </c>
      <c r="AD4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77">
        <v>3.9</v>
      </c>
      <c r="AF4377">
        <v>4</v>
      </c>
      <c r="AG4377">
        <v>22</v>
      </c>
      <c r="AH4377">
        <v>17</v>
      </c>
    </row>
    <row r="4378" spans="1:34" x14ac:dyDescent="0.25">
      <c r="A4378" s="3" t="s">
        <v>4453</v>
      </c>
      <c r="B4378" s="1">
        <v>45669</v>
      </c>
      <c r="C4378" s="23">
        <f t="shared" si="340"/>
        <v>12</v>
      </c>
      <c r="D4378" s="23">
        <f t="shared" si="341"/>
        <v>7</v>
      </c>
      <c r="E4378" s="23" t="str">
        <f t="shared" si="342"/>
        <v>domingo</v>
      </c>
      <c r="F4378" s="23">
        <f t="shared" si="343"/>
        <v>1</v>
      </c>
      <c r="G4378" s="23" t="str">
        <f t="shared" si="344"/>
        <v>enero</v>
      </c>
      <c r="H4378" s="2">
        <v>0.49236111111111114</v>
      </c>
      <c r="I4378" t="s">
        <v>12</v>
      </c>
      <c r="J4378" t="str">
        <f>VLOOKUP(ventas_starbucks_2025[[#This Row],[sucursal]],cambio_sucursal[#All],2,0)</f>
        <v>Sucursal Córdoba Shopping</v>
      </c>
      <c r="K4378" t="s">
        <v>200</v>
      </c>
      <c r="L4378" t="s">
        <v>44</v>
      </c>
      <c r="M4378" t="s">
        <v>50</v>
      </c>
      <c r="N4378" t="str">
        <f>IFERROR(VLOOKUP(ventas_starbucks_2025[[#This Row],[tamaño_sucio]],cambio_tamaño[#All],2,0),"Tamaño único")</f>
        <v>Mediano</v>
      </c>
      <c r="O4378">
        <v>1</v>
      </c>
      <c r="P4378">
        <v>1593.61</v>
      </c>
      <c r="Q4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8">
        <v>1593.61</v>
      </c>
      <c r="S4378" t="s">
        <v>15</v>
      </c>
      <c r="T4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8" t="str">
        <f>VLOOKUP(ventas_starbucks_2025[[#This Row],[canal_compra]],cambio_canal_compra[#All],2,0)</f>
        <v>Para llevar</v>
      </c>
      <c r="V4378" t="s">
        <v>16</v>
      </c>
      <c r="W4378" t="str">
        <f>VLOOKUP(ventas_starbucks_2025[[#This Row],[método_pago]],cambio_metodo_pago[#All],2,0)</f>
        <v>Tarjeta</v>
      </c>
      <c r="X4378" t="s">
        <v>22</v>
      </c>
      <c r="Y4378">
        <v>0</v>
      </c>
      <c r="Z4378" t="str">
        <f>VLOOKUP(ventas_starbucks_2025[[#This Row],[promoción_aplicada5]],promocion_cambiar[#All],2,0)</f>
        <v>Hora Feliz</v>
      </c>
      <c r="AA4378" t="s">
        <v>36</v>
      </c>
      <c r="AB4378" t="s">
        <v>52</v>
      </c>
      <c r="AC4378" t="s">
        <v>10</v>
      </c>
      <c r="AD4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78">
        <v>10.9</v>
      </c>
      <c r="AF4378">
        <v>3</v>
      </c>
      <c r="AG4378">
        <v>21</v>
      </c>
      <c r="AH4378">
        <v>20</v>
      </c>
    </row>
    <row r="4379" spans="1:34" x14ac:dyDescent="0.25">
      <c r="A4379" s="3" t="s">
        <v>4454</v>
      </c>
      <c r="B4379" s="1">
        <v>45702</v>
      </c>
      <c r="C4379" s="23">
        <f t="shared" si="340"/>
        <v>14</v>
      </c>
      <c r="D4379" s="23">
        <f t="shared" si="341"/>
        <v>5</v>
      </c>
      <c r="E4379" s="1" t="str">
        <f t="shared" si="342"/>
        <v>viernes</v>
      </c>
      <c r="F4379" s="23">
        <f t="shared" si="343"/>
        <v>2</v>
      </c>
      <c r="G4379" s="1" t="str">
        <f t="shared" si="344"/>
        <v>febrero</v>
      </c>
      <c r="H4379" s="2">
        <v>0.37777777777777777</v>
      </c>
      <c r="I4379" t="s">
        <v>1</v>
      </c>
      <c r="J4379" t="str">
        <f>VLOOKUP(ventas_starbucks_2025[[#This Row],[sucursal]],cambio_sucursal[#All],2,0)</f>
        <v>Sucursal Nueva Córdoba</v>
      </c>
      <c r="K4379" t="s">
        <v>130</v>
      </c>
      <c r="L4379" t="s">
        <v>65</v>
      </c>
      <c r="M4379" t="s">
        <v>4</v>
      </c>
      <c r="N4379" t="str">
        <f>IFERROR(VLOOKUP(ventas_starbucks_2025[[#This Row],[tamaño_sucio]],cambio_tamaño[#All],2,0),"Tamaño único")</f>
        <v>Tamaño único</v>
      </c>
      <c r="O4379">
        <v>1</v>
      </c>
      <c r="P4379">
        <v>1447.07</v>
      </c>
      <c r="Q4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9">
        <v>1447.07</v>
      </c>
      <c r="S4379" t="s">
        <v>15</v>
      </c>
      <c r="T4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9" t="str">
        <f>VLOOKUP(ventas_starbucks_2025[[#This Row],[canal_compra]],cambio_canal_compra[#All],2,0)</f>
        <v>Para llevar</v>
      </c>
      <c r="V4379" t="s">
        <v>6</v>
      </c>
      <c r="W4379" t="str">
        <f>VLOOKUP(ventas_starbucks_2025[[#This Row],[método_pago]],cambio_metodo_pago[#All],2,0)</f>
        <v>Aplicación móbil</v>
      </c>
      <c r="X4379" t="s">
        <v>7</v>
      </c>
      <c r="Y4379">
        <v>15</v>
      </c>
      <c r="Z4379" t="str">
        <f>VLOOKUP(ventas_starbucks_2025[[#This Row],[promoción_aplicada5]],promocion_cambiar[#All],2,0)</f>
        <v>2x1</v>
      </c>
      <c r="AA4379" t="s">
        <v>51</v>
      </c>
      <c r="AB4379" t="s">
        <v>9</v>
      </c>
      <c r="AC4379" t="s">
        <v>10</v>
      </c>
      <c r="AD4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79">
        <v>9.5</v>
      </c>
      <c r="AF4379">
        <v>3</v>
      </c>
      <c r="AG4379">
        <v>20</v>
      </c>
      <c r="AH4379">
        <v>19</v>
      </c>
    </row>
    <row r="4380" spans="1:34" x14ac:dyDescent="0.25">
      <c r="A4380" s="3" t="s">
        <v>4455</v>
      </c>
      <c r="B4380" s="1">
        <v>45684</v>
      </c>
      <c r="C4380" s="23">
        <f t="shared" si="340"/>
        <v>27</v>
      </c>
      <c r="D4380" s="23">
        <f t="shared" si="341"/>
        <v>1</v>
      </c>
      <c r="E4380" s="1" t="str">
        <f t="shared" si="342"/>
        <v>lunes</v>
      </c>
      <c r="F4380" s="23">
        <f t="shared" si="343"/>
        <v>1</v>
      </c>
      <c r="G4380" s="1" t="str">
        <f t="shared" si="344"/>
        <v>enero</v>
      </c>
      <c r="H4380" s="2">
        <v>0.33263888888888887</v>
      </c>
      <c r="I4380" t="s">
        <v>1</v>
      </c>
      <c r="J4380" t="str">
        <f>VLOOKUP(ventas_starbucks_2025[[#This Row],[sucursal]],cambio_sucursal[#All],2,0)</f>
        <v>Sucursal Nueva Córdoba</v>
      </c>
      <c r="K4380" t="s">
        <v>89</v>
      </c>
      <c r="L4380" t="s">
        <v>90</v>
      </c>
      <c r="M4380" t="s">
        <v>4</v>
      </c>
      <c r="N4380" t="str">
        <f>IFERROR(VLOOKUP(ventas_starbucks_2025[[#This Row],[tamaño_sucio]],cambio_tamaño[#All],2,0),"Tamaño único")</f>
        <v>Tamaño único</v>
      </c>
      <c r="O4380">
        <v>2</v>
      </c>
      <c r="P4380">
        <v>1284.81</v>
      </c>
      <c r="Q4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0">
        <v>2569.62</v>
      </c>
      <c r="S4380" t="s">
        <v>31</v>
      </c>
      <c r="T4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0" t="str">
        <f>VLOOKUP(ventas_starbucks_2025[[#This Row],[canal_compra]],cambio_canal_compra[#All],2,0)</f>
        <v>Entrega domicilio</v>
      </c>
      <c r="V4380" t="s">
        <v>16</v>
      </c>
      <c r="W4380" t="str">
        <f>VLOOKUP(ventas_starbucks_2025[[#This Row],[método_pago]],cambio_metodo_pago[#All],2,0)</f>
        <v>Tarjeta</v>
      </c>
      <c r="X4380" t="s">
        <v>22</v>
      </c>
      <c r="Y4380">
        <v>0</v>
      </c>
      <c r="Z4380" t="str">
        <f>VLOOKUP(ventas_starbucks_2025[[#This Row],[promoción_aplicada5]],promocion_cambiar[#All],2,0)</f>
        <v>Ninguna</v>
      </c>
      <c r="AA4380" t="s">
        <v>17</v>
      </c>
      <c r="AB4380" t="s">
        <v>23</v>
      </c>
      <c r="AC4380" t="s">
        <v>10</v>
      </c>
      <c r="AD4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80">
        <v>13.9</v>
      </c>
      <c r="AF4380">
        <v>1</v>
      </c>
      <c r="AG4380">
        <v>50</v>
      </c>
      <c r="AH4380">
        <v>48</v>
      </c>
    </row>
    <row r="4381" spans="1:34" x14ac:dyDescent="0.25">
      <c r="A4381" s="3" t="s">
        <v>4456</v>
      </c>
      <c r="B4381" s="1">
        <v>45685</v>
      </c>
      <c r="C4381" s="23">
        <f t="shared" si="340"/>
        <v>28</v>
      </c>
      <c r="D4381" s="23">
        <f t="shared" si="341"/>
        <v>2</v>
      </c>
      <c r="E4381" s="1" t="str">
        <f t="shared" si="342"/>
        <v>martes</v>
      </c>
      <c r="F4381" s="23">
        <f t="shared" si="343"/>
        <v>1</v>
      </c>
      <c r="G4381" s="1" t="str">
        <f t="shared" si="344"/>
        <v>enero</v>
      </c>
      <c r="H4381" s="2">
        <v>0.82708333333333328</v>
      </c>
      <c r="I4381" t="s">
        <v>26</v>
      </c>
      <c r="J4381" t="str">
        <f>VLOOKUP(ventas_starbucks_2025[[#This Row],[sucursal]],cambio_sucursal[#All],2,0)</f>
        <v>Sucursal San Lorenzo 47</v>
      </c>
      <c r="K4381" t="s">
        <v>130</v>
      </c>
      <c r="L4381" t="s">
        <v>65</v>
      </c>
      <c r="M4381" t="s">
        <v>4</v>
      </c>
      <c r="N4381" t="str">
        <f>IFERROR(VLOOKUP(ventas_starbucks_2025[[#This Row],[tamaño_sucio]],cambio_tamaño[#All],2,0),"Tamaño único")</f>
        <v>Tamaño único</v>
      </c>
      <c r="O4381">
        <v>5</v>
      </c>
      <c r="P4381">
        <v>1614.74</v>
      </c>
      <c r="Q4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1">
        <v>8073.7</v>
      </c>
      <c r="S4381" t="s">
        <v>31</v>
      </c>
      <c r="T4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81" t="str">
        <f>VLOOKUP(ventas_starbucks_2025[[#This Row],[canal_compra]],cambio_canal_compra[#All],2,0)</f>
        <v>Entrega domicilio</v>
      </c>
      <c r="V4381" t="s">
        <v>6</v>
      </c>
      <c r="W4381" t="str">
        <f>VLOOKUP(ventas_starbucks_2025[[#This Row],[método_pago]],cambio_metodo_pago[#All],2,0)</f>
        <v>Aplicación móbil</v>
      </c>
      <c r="X4381" t="s">
        <v>22</v>
      </c>
      <c r="Y4381">
        <v>0</v>
      </c>
      <c r="Z4381" t="str">
        <f>VLOOKUP(ventas_starbucks_2025[[#This Row],[promoción_aplicada5]],promocion_cambiar[#All],2,0)</f>
        <v>Ninguna</v>
      </c>
      <c r="AA4381" t="s">
        <v>17</v>
      </c>
      <c r="AB4381" t="s">
        <v>23</v>
      </c>
      <c r="AC4381" t="s">
        <v>41</v>
      </c>
      <c r="AD4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81">
        <v>13.7</v>
      </c>
      <c r="AF4381">
        <v>4</v>
      </c>
      <c r="AG4381">
        <v>28</v>
      </c>
      <c r="AH4381">
        <v>23</v>
      </c>
    </row>
    <row r="4382" spans="1:34" x14ac:dyDescent="0.25">
      <c r="A4382" s="3" t="s">
        <v>4457</v>
      </c>
      <c r="B4382" s="1">
        <v>45759</v>
      </c>
      <c r="C4382" s="23">
        <f t="shared" si="340"/>
        <v>12</v>
      </c>
      <c r="D4382" s="23">
        <f t="shared" si="341"/>
        <v>6</v>
      </c>
      <c r="E4382" s="1" t="str">
        <f t="shared" si="342"/>
        <v>sábado</v>
      </c>
      <c r="F4382" s="23">
        <f t="shared" si="343"/>
        <v>4</v>
      </c>
      <c r="G4382" s="1" t="str">
        <f t="shared" si="344"/>
        <v>abril</v>
      </c>
      <c r="H4382" s="2">
        <v>0.77777777777777779</v>
      </c>
      <c r="I4382" t="s">
        <v>26</v>
      </c>
      <c r="J4382" t="str">
        <f>VLOOKUP(ventas_starbucks_2025[[#This Row],[sucursal]],cambio_sucursal[#All],2,0)</f>
        <v>Sucursal San Lorenzo 47</v>
      </c>
      <c r="K4382" t="s">
        <v>82</v>
      </c>
      <c r="L4382" t="s">
        <v>28</v>
      </c>
      <c r="M4382" t="s">
        <v>4</v>
      </c>
      <c r="N4382" t="str">
        <f>IFERROR(VLOOKUP(ventas_starbucks_2025[[#This Row],[tamaño_sucio]],cambio_tamaño[#All],2,0),"Tamaño único")</f>
        <v>Tamaño único</v>
      </c>
      <c r="O4382">
        <v>1</v>
      </c>
      <c r="P4382">
        <v>2407.67</v>
      </c>
      <c r="Q4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82">
        <v>2407.67</v>
      </c>
      <c r="S4382" t="s">
        <v>31</v>
      </c>
      <c r="T4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2" t="str">
        <f>VLOOKUP(ventas_starbucks_2025[[#This Row],[canal_compra]],cambio_canal_compra[#All],2,0)</f>
        <v>Entrega domicilio</v>
      </c>
      <c r="V4382" t="s">
        <v>16</v>
      </c>
      <c r="W4382" t="str">
        <f>VLOOKUP(ventas_starbucks_2025[[#This Row],[método_pago]],cambio_metodo_pago[#All],2,0)</f>
        <v>Tarjeta</v>
      </c>
      <c r="X4382" t="s">
        <v>22</v>
      </c>
      <c r="Y4382">
        <v>0</v>
      </c>
      <c r="Z4382" t="str">
        <f>VLOOKUP(ventas_starbucks_2025[[#This Row],[promoción_aplicada5]],promocion_cambiar[#All],2,0)</f>
        <v>Hora Feliz</v>
      </c>
      <c r="AA4382" t="s">
        <v>36</v>
      </c>
      <c r="AB4382" t="s">
        <v>52</v>
      </c>
      <c r="AC4382" t="s">
        <v>10</v>
      </c>
      <c r="AD4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2">
        <v>8.6</v>
      </c>
      <c r="AF4382">
        <v>2</v>
      </c>
      <c r="AG4382">
        <v>48</v>
      </c>
      <c r="AH4382">
        <v>47</v>
      </c>
    </row>
    <row r="4383" spans="1:34" x14ac:dyDescent="0.25">
      <c r="A4383" s="3" t="s">
        <v>4458</v>
      </c>
      <c r="B4383" s="1">
        <v>45698</v>
      </c>
      <c r="C4383" s="23">
        <f t="shared" si="340"/>
        <v>10</v>
      </c>
      <c r="D4383" s="23">
        <f t="shared" si="341"/>
        <v>1</v>
      </c>
      <c r="E4383" s="23" t="str">
        <f t="shared" si="342"/>
        <v>lunes</v>
      </c>
      <c r="F4383" s="23">
        <f t="shared" si="343"/>
        <v>2</v>
      </c>
      <c r="G4383" s="23" t="str">
        <f t="shared" si="344"/>
        <v>febrero</v>
      </c>
      <c r="H4383" s="2">
        <v>0.57777777777777772</v>
      </c>
      <c r="I4383" t="s">
        <v>26</v>
      </c>
      <c r="J4383" t="str">
        <f>VLOOKUP(ventas_starbucks_2025[[#This Row],[sucursal]],cambio_sucursal[#All],2,0)</f>
        <v>Sucursal San Lorenzo 47</v>
      </c>
      <c r="K4383" t="s">
        <v>205</v>
      </c>
      <c r="L4383" t="s">
        <v>70</v>
      </c>
      <c r="M4383" t="s">
        <v>62</v>
      </c>
      <c r="N4383" t="str">
        <f>IFERROR(VLOOKUP(ventas_starbucks_2025[[#This Row],[tamaño_sucio]],cambio_tamaño[#All],2,0),"Tamaño único")</f>
        <v>Extra-Grande</v>
      </c>
      <c r="O4383">
        <v>2</v>
      </c>
      <c r="P4383">
        <v>1750.81</v>
      </c>
      <c r="Q4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3">
        <v>3501.62</v>
      </c>
      <c r="S4383" t="s">
        <v>5</v>
      </c>
      <c r="T4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3" t="str">
        <f>VLOOKUP(ventas_starbucks_2025[[#This Row],[canal_compra]],cambio_canal_compra[#All],2,0)</f>
        <v>En tienda</v>
      </c>
      <c r="V4383" t="s">
        <v>16</v>
      </c>
      <c r="W4383" t="str">
        <f>VLOOKUP(ventas_starbucks_2025[[#This Row],[método_pago]],cambio_metodo_pago[#All],2,0)</f>
        <v>Tarjeta</v>
      </c>
      <c r="X4383" t="s">
        <v>7</v>
      </c>
      <c r="Y4383">
        <v>0</v>
      </c>
      <c r="Z4383" t="str">
        <f>VLOOKUP(ventas_starbucks_2025[[#This Row],[promoción_aplicada5]],promocion_cambiar[#All],2,0)</f>
        <v>2x1</v>
      </c>
      <c r="AA4383" t="s">
        <v>51</v>
      </c>
      <c r="AB4383" t="s">
        <v>32</v>
      </c>
      <c r="AC4383" t="s">
        <v>10</v>
      </c>
      <c r="AD4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3">
        <v>9.8000000000000007</v>
      </c>
      <c r="AF4383">
        <v>1</v>
      </c>
      <c r="AG4383">
        <v>20</v>
      </c>
      <c r="AH4383">
        <v>18</v>
      </c>
    </row>
    <row r="4384" spans="1:34" x14ac:dyDescent="0.25">
      <c r="A4384" s="3" t="s">
        <v>4459</v>
      </c>
      <c r="B4384" s="1">
        <v>45699</v>
      </c>
      <c r="C4384" s="23">
        <f t="shared" si="340"/>
        <v>11</v>
      </c>
      <c r="D4384" s="23">
        <f t="shared" si="341"/>
        <v>2</v>
      </c>
      <c r="E4384" s="23" t="str">
        <f t="shared" si="342"/>
        <v>martes</v>
      </c>
      <c r="F4384" s="23">
        <f t="shared" si="343"/>
        <v>2</v>
      </c>
      <c r="G4384" s="23" t="str">
        <f t="shared" si="344"/>
        <v>febrero</v>
      </c>
      <c r="H4384" s="2">
        <v>0.87361111111111112</v>
      </c>
      <c r="I4384" t="s">
        <v>57</v>
      </c>
      <c r="J4384" t="str">
        <f>VLOOKUP(ventas_starbucks_2025[[#This Row],[sucursal]],cambio_sucursal[#All],2,0)</f>
        <v>Sucursal Avda Colón</v>
      </c>
      <c r="K4384" t="s">
        <v>137</v>
      </c>
      <c r="L4384" t="s">
        <v>44</v>
      </c>
      <c r="M4384" t="s">
        <v>62</v>
      </c>
      <c r="N4384" t="str">
        <f>IFERROR(VLOOKUP(ventas_starbucks_2025[[#This Row],[tamaño_sucio]],cambio_tamaño[#All],2,0),"Tamaño único")</f>
        <v>Extra-Grande</v>
      </c>
      <c r="O4384">
        <v>3</v>
      </c>
      <c r="P4384">
        <v>1273.3900000000001</v>
      </c>
      <c r="Q4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4">
        <v>3820.17</v>
      </c>
      <c r="S4384" t="s">
        <v>15</v>
      </c>
      <c r="T4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4" t="str">
        <f>VLOOKUP(ventas_starbucks_2025[[#This Row],[canal_compra]],cambio_canal_compra[#All],2,0)</f>
        <v>Para llevar</v>
      </c>
      <c r="V4384" t="s">
        <v>16</v>
      </c>
      <c r="W4384" t="str">
        <f>VLOOKUP(ventas_starbucks_2025[[#This Row],[método_pago]],cambio_metodo_pago[#All],2,0)</f>
        <v>Tarjeta</v>
      </c>
      <c r="X4384" t="s">
        <v>22</v>
      </c>
      <c r="Y4384">
        <v>0</v>
      </c>
      <c r="Z4384" t="str">
        <f>VLOOKUP(ventas_starbucks_2025[[#This Row],[promoción_aplicada5]],promocion_cambiar[#All],2,0)</f>
        <v>Hora Feliz</v>
      </c>
      <c r="AA4384" t="s">
        <v>36</v>
      </c>
      <c r="AB4384" t="s">
        <v>32</v>
      </c>
      <c r="AC4384" t="s">
        <v>41</v>
      </c>
      <c r="AD4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84">
        <v>13.7</v>
      </c>
      <c r="AF4384">
        <v>2</v>
      </c>
      <c r="AG4384">
        <v>21</v>
      </c>
      <c r="AH4384">
        <v>18</v>
      </c>
    </row>
    <row r="4385" spans="1:34" x14ac:dyDescent="0.25">
      <c r="A4385" s="3" t="s">
        <v>4460</v>
      </c>
      <c r="B4385" s="1">
        <v>45754</v>
      </c>
      <c r="C4385" s="23">
        <f t="shared" si="340"/>
        <v>7</v>
      </c>
      <c r="D4385" s="23">
        <f t="shared" si="341"/>
        <v>1</v>
      </c>
      <c r="E4385" s="23" t="str">
        <f t="shared" si="342"/>
        <v>lunes</v>
      </c>
      <c r="F4385" s="23">
        <f t="shared" si="343"/>
        <v>4</v>
      </c>
      <c r="G4385" s="23" t="str">
        <f t="shared" si="344"/>
        <v>abril</v>
      </c>
      <c r="H4385" s="2">
        <v>0.37777777777777777</v>
      </c>
      <c r="I4385" t="s">
        <v>57</v>
      </c>
      <c r="J4385" t="str">
        <f>VLOOKUP(ventas_starbucks_2025[[#This Row],[sucursal]],cambio_sucursal[#All],2,0)</f>
        <v>Sucursal Avda Colón</v>
      </c>
      <c r="K4385" t="s">
        <v>82</v>
      </c>
      <c r="L4385" t="s">
        <v>28</v>
      </c>
      <c r="M4385" t="s">
        <v>4</v>
      </c>
      <c r="N4385" t="str">
        <f>IFERROR(VLOOKUP(ventas_starbucks_2025[[#This Row],[tamaño_sucio]],cambio_tamaño[#All],2,0),"Tamaño único")</f>
        <v>Tamaño único</v>
      </c>
      <c r="O4385">
        <v>1</v>
      </c>
      <c r="P4385">
        <v>2827.83</v>
      </c>
      <c r="Q4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85">
        <v>2827.83</v>
      </c>
      <c r="S4385" t="s">
        <v>5</v>
      </c>
      <c r="T4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5" t="str">
        <f>VLOOKUP(ventas_starbucks_2025[[#This Row],[canal_compra]],cambio_canal_compra[#All],2,0)</f>
        <v>En tienda</v>
      </c>
      <c r="V4385" t="s">
        <v>16</v>
      </c>
      <c r="W4385" t="str">
        <f>VLOOKUP(ventas_starbucks_2025[[#This Row],[método_pago]],cambio_metodo_pago[#All],2,0)</f>
        <v>Tarjeta</v>
      </c>
      <c r="X4385" t="s">
        <v>22</v>
      </c>
      <c r="Y4385">
        <v>0</v>
      </c>
      <c r="Z4385" t="str">
        <f>VLOOKUP(ventas_starbucks_2025[[#This Row],[promoción_aplicada5]],promocion_cambiar[#All],2,0)</f>
        <v>Hora Feliz</v>
      </c>
      <c r="AA4385" t="s">
        <v>36</v>
      </c>
      <c r="AB4385" t="s">
        <v>52</v>
      </c>
      <c r="AC4385" t="s">
        <v>41</v>
      </c>
      <c r="AD4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85">
        <v>10.9</v>
      </c>
      <c r="AF4385">
        <v>5</v>
      </c>
      <c r="AG4385">
        <v>30</v>
      </c>
      <c r="AH4385">
        <v>29</v>
      </c>
    </row>
    <row r="4386" spans="1:34" x14ac:dyDescent="0.25">
      <c r="A4386" s="3" t="s">
        <v>4461</v>
      </c>
      <c r="B4386" s="1">
        <v>45746</v>
      </c>
      <c r="C4386" s="23">
        <f t="shared" si="340"/>
        <v>30</v>
      </c>
      <c r="D4386" s="23">
        <f t="shared" si="341"/>
        <v>7</v>
      </c>
      <c r="E4386" s="23" t="str">
        <f t="shared" si="342"/>
        <v>domingo</v>
      </c>
      <c r="F4386" s="23">
        <f t="shared" si="343"/>
        <v>3</v>
      </c>
      <c r="G4386" s="23" t="str">
        <f t="shared" si="344"/>
        <v>marzo</v>
      </c>
      <c r="H4386" s="2">
        <v>0.84583333333333333</v>
      </c>
      <c r="I4386" t="s">
        <v>57</v>
      </c>
      <c r="J4386" t="str">
        <f>VLOOKUP(ventas_starbucks_2025[[#This Row],[sucursal]],cambio_sucursal[#All],2,0)</f>
        <v>Sucursal Avda Colón</v>
      </c>
      <c r="K4386" t="s">
        <v>38</v>
      </c>
      <c r="L4386" t="s">
        <v>39</v>
      </c>
      <c r="M4386" t="s">
        <v>4</v>
      </c>
      <c r="N4386" t="str">
        <f>IFERROR(VLOOKUP(ventas_starbucks_2025[[#This Row],[tamaño_sucio]],cambio_tamaño[#All],2,0),"Tamaño único")</f>
        <v>Tamaño único</v>
      </c>
      <c r="O4386">
        <v>3</v>
      </c>
      <c r="P4386">
        <v>1485.56</v>
      </c>
      <c r="Q4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6">
        <v>4456.68</v>
      </c>
      <c r="S4386" t="s">
        <v>31</v>
      </c>
      <c r="T4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6" t="str">
        <f>VLOOKUP(ventas_starbucks_2025[[#This Row],[canal_compra]],cambio_canal_compra[#All],2,0)</f>
        <v>Entrega domicilio</v>
      </c>
      <c r="V4386" t="s">
        <v>6</v>
      </c>
      <c r="W4386" t="str">
        <f>VLOOKUP(ventas_starbucks_2025[[#This Row],[método_pago]],cambio_metodo_pago[#All],2,0)</f>
        <v>Aplicación móbil</v>
      </c>
      <c r="X4386" t="s">
        <v>22</v>
      </c>
      <c r="Y4386">
        <v>0</v>
      </c>
      <c r="Z4386" t="str">
        <f>VLOOKUP(ventas_starbucks_2025[[#This Row],[promoción_aplicada5]],promocion_cambiar[#All],2,0)</f>
        <v>2x1</v>
      </c>
      <c r="AA4386" t="s">
        <v>51</v>
      </c>
      <c r="AB4386" t="s">
        <v>32</v>
      </c>
      <c r="AC4386" t="s">
        <v>24</v>
      </c>
      <c r="AD4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6">
        <v>6.4</v>
      </c>
      <c r="AF4386">
        <v>5</v>
      </c>
      <c r="AG4386">
        <v>22</v>
      </c>
      <c r="AH4386">
        <v>19</v>
      </c>
    </row>
    <row r="4387" spans="1:34" x14ac:dyDescent="0.25">
      <c r="A4387" s="3" t="s">
        <v>4462</v>
      </c>
      <c r="B4387" s="1">
        <v>45664</v>
      </c>
      <c r="C4387" s="23">
        <f t="shared" si="340"/>
        <v>7</v>
      </c>
      <c r="D4387" s="23">
        <f t="shared" si="341"/>
        <v>2</v>
      </c>
      <c r="E4387" s="1" t="str">
        <f t="shared" si="342"/>
        <v>martes</v>
      </c>
      <c r="F4387" s="23">
        <f t="shared" si="343"/>
        <v>1</v>
      </c>
      <c r="G4387" s="1" t="str">
        <f t="shared" si="344"/>
        <v>enero</v>
      </c>
      <c r="H4387" s="2">
        <v>0.30833333333333335</v>
      </c>
      <c r="I4387" t="s">
        <v>12</v>
      </c>
      <c r="J4387" t="str">
        <f>VLOOKUP(ventas_starbucks_2025[[#This Row],[sucursal]],cambio_sucursal[#All],2,0)</f>
        <v>Sucursal Córdoba Shopping</v>
      </c>
      <c r="K4387" t="s">
        <v>74</v>
      </c>
      <c r="L4387" t="s">
        <v>70</v>
      </c>
      <c r="M4387" t="s">
        <v>55</v>
      </c>
      <c r="N4387" t="str">
        <f>IFERROR(VLOOKUP(ventas_starbucks_2025[[#This Row],[tamaño_sucio]],cambio_tamaño[#All],2,0),"Tamaño único")</f>
        <v>Pequeño</v>
      </c>
      <c r="O4387">
        <v>5</v>
      </c>
      <c r="P4387">
        <v>1770.45</v>
      </c>
      <c r="Q4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7">
        <v>8852.25</v>
      </c>
      <c r="S4387" t="s">
        <v>31</v>
      </c>
      <c r="T4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87" t="str">
        <f>VLOOKUP(ventas_starbucks_2025[[#This Row],[canal_compra]],cambio_canal_compra[#All],2,0)</f>
        <v>Entrega domicilio</v>
      </c>
      <c r="V4387" t="s">
        <v>16</v>
      </c>
      <c r="W4387" t="str">
        <f>VLOOKUP(ventas_starbucks_2025[[#This Row],[método_pago]],cambio_metodo_pago[#All],2,0)</f>
        <v>Tarjeta</v>
      </c>
      <c r="X4387" t="s">
        <v>22</v>
      </c>
      <c r="Y4387">
        <v>0</v>
      </c>
      <c r="Z4387" t="str">
        <f>VLOOKUP(ventas_starbucks_2025[[#This Row],[promoción_aplicada5]],promocion_cambiar[#All],2,0)</f>
        <v>Hora Feliz</v>
      </c>
      <c r="AA4387" t="s">
        <v>36</v>
      </c>
      <c r="AB4387" t="s">
        <v>23</v>
      </c>
      <c r="AC4387" t="s">
        <v>24</v>
      </c>
      <c r="AD4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7">
        <v>9.6</v>
      </c>
      <c r="AF4387">
        <v>4</v>
      </c>
      <c r="AG4387">
        <v>20</v>
      </c>
      <c r="AH4387">
        <v>15</v>
      </c>
    </row>
    <row r="4388" spans="1:34" x14ac:dyDescent="0.25">
      <c r="A4388" s="3" t="s">
        <v>4463</v>
      </c>
      <c r="B4388" s="1">
        <v>45713</v>
      </c>
      <c r="C4388" s="23">
        <f t="shared" si="340"/>
        <v>25</v>
      </c>
      <c r="D4388" s="23">
        <f t="shared" si="341"/>
        <v>2</v>
      </c>
      <c r="E4388" s="23" t="str">
        <f t="shared" si="342"/>
        <v>martes</v>
      </c>
      <c r="F4388" s="23">
        <f t="shared" si="343"/>
        <v>2</v>
      </c>
      <c r="G4388" s="23" t="str">
        <f t="shared" si="344"/>
        <v>febrero</v>
      </c>
      <c r="H4388" s="2">
        <v>0.61875000000000002</v>
      </c>
      <c r="I4388" t="s">
        <v>12</v>
      </c>
      <c r="J4388" t="str">
        <f>VLOOKUP(ventas_starbucks_2025[[#This Row],[sucursal]],cambio_sucursal[#All],2,0)</f>
        <v>Sucursal Córdoba Shopping</v>
      </c>
      <c r="K4388" t="s">
        <v>13</v>
      </c>
      <c r="L4388" t="s">
        <v>14</v>
      </c>
      <c r="M4388" t="s">
        <v>4</v>
      </c>
      <c r="N4388" t="str">
        <f>IFERROR(VLOOKUP(ventas_starbucks_2025[[#This Row],[tamaño_sucio]],cambio_tamaño[#All],2,0),"Tamaño único")</f>
        <v>Tamaño único</v>
      </c>
      <c r="O4388">
        <v>5</v>
      </c>
      <c r="P4388">
        <v>1996.47</v>
      </c>
      <c r="Q4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8">
        <v>9982.35</v>
      </c>
      <c r="S4388" t="s">
        <v>31</v>
      </c>
      <c r="T4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88" t="str">
        <f>VLOOKUP(ventas_starbucks_2025[[#This Row],[canal_compra]],cambio_canal_compra[#All],2,0)</f>
        <v>Entrega domicilio</v>
      </c>
      <c r="V4388" t="s">
        <v>16</v>
      </c>
      <c r="W4388" t="str">
        <f>VLOOKUP(ventas_starbucks_2025[[#This Row],[método_pago]],cambio_metodo_pago[#All],2,0)</f>
        <v>Tarjeta</v>
      </c>
      <c r="X4388" t="s">
        <v>7</v>
      </c>
      <c r="Y4388">
        <v>15</v>
      </c>
      <c r="Z4388" t="str">
        <f>VLOOKUP(ventas_starbucks_2025[[#This Row],[promoción_aplicada5]],promocion_cambiar[#All],2,0)</f>
        <v>Combo</v>
      </c>
      <c r="AA4388" t="s">
        <v>8</v>
      </c>
      <c r="AB4388" t="s">
        <v>29</v>
      </c>
      <c r="AC4388" t="s">
        <v>10</v>
      </c>
      <c r="AD4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8">
        <v>8.5</v>
      </c>
      <c r="AF4388">
        <v>1</v>
      </c>
      <c r="AG4388">
        <v>34</v>
      </c>
      <c r="AH4388">
        <v>29</v>
      </c>
    </row>
    <row r="4389" spans="1:34" x14ac:dyDescent="0.25">
      <c r="A4389" s="3" t="s">
        <v>4464</v>
      </c>
      <c r="B4389" s="1">
        <v>45725</v>
      </c>
      <c r="C4389" s="23">
        <f t="shared" si="340"/>
        <v>9</v>
      </c>
      <c r="D4389" s="23">
        <f t="shared" si="341"/>
        <v>7</v>
      </c>
      <c r="E4389" s="1" t="str">
        <f t="shared" si="342"/>
        <v>domingo</v>
      </c>
      <c r="F4389" s="23">
        <f t="shared" si="343"/>
        <v>3</v>
      </c>
      <c r="G4389" s="1" t="str">
        <f t="shared" si="344"/>
        <v>marzo</v>
      </c>
      <c r="H4389" s="2">
        <v>0.77013888888888893</v>
      </c>
      <c r="I4389" t="s">
        <v>26</v>
      </c>
      <c r="J4389" t="str">
        <f>VLOOKUP(ventas_starbucks_2025[[#This Row],[sucursal]],cambio_sucursal[#All],2,0)</f>
        <v>Sucursal San Lorenzo 47</v>
      </c>
      <c r="K4389" t="s">
        <v>115</v>
      </c>
      <c r="L4389" t="s">
        <v>21</v>
      </c>
      <c r="M4389" t="s">
        <v>4</v>
      </c>
      <c r="N4389" t="str">
        <f>IFERROR(VLOOKUP(ventas_starbucks_2025[[#This Row],[tamaño_sucio]],cambio_tamaño[#All],2,0),"Tamaño único")</f>
        <v>Tamaño único</v>
      </c>
      <c r="O4389">
        <v>4</v>
      </c>
      <c r="P4389">
        <v>844.16</v>
      </c>
      <c r="Q4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89">
        <v>3376.64</v>
      </c>
      <c r="S4389" t="s">
        <v>5</v>
      </c>
      <c r="T4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9" t="str">
        <f>VLOOKUP(ventas_starbucks_2025[[#This Row],[canal_compra]],cambio_canal_compra[#All],2,0)</f>
        <v>En tienda</v>
      </c>
      <c r="V4389" t="s">
        <v>16</v>
      </c>
      <c r="W4389" t="str">
        <f>VLOOKUP(ventas_starbucks_2025[[#This Row],[método_pago]],cambio_metodo_pago[#All],2,0)</f>
        <v>Tarjeta</v>
      </c>
      <c r="X4389" t="s">
        <v>7</v>
      </c>
      <c r="Y4389">
        <v>0</v>
      </c>
      <c r="Z4389" t="str">
        <f>VLOOKUP(ventas_starbucks_2025[[#This Row],[promoción_aplicada5]],promocion_cambiar[#All],2,0)</f>
        <v>Combo</v>
      </c>
      <c r="AA4389" t="s">
        <v>8</v>
      </c>
      <c r="AB4389" t="s">
        <v>18</v>
      </c>
      <c r="AC4389" t="s">
        <v>41</v>
      </c>
      <c r="AD4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9">
        <v>8.1999999999999993</v>
      </c>
      <c r="AF4389">
        <v>1</v>
      </c>
      <c r="AG4389">
        <v>14</v>
      </c>
      <c r="AH4389">
        <v>10</v>
      </c>
    </row>
    <row r="4390" spans="1:34" x14ac:dyDescent="0.25">
      <c r="A4390" s="3" t="s">
        <v>4465</v>
      </c>
      <c r="B4390" s="1">
        <v>45698</v>
      </c>
      <c r="C4390" s="23">
        <f t="shared" si="340"/>
        <v>10</v>
      </c>
      <c r="D4390" s="23">
        <f t="shared" si="341"/>
        <v>1</v>
      </c>
      <c r="E4390" s="23" t="str">
        <f t="shared" si="342"/>
        <v>lunes</v>
      </c>
      <c r="F4390" s="23">
        <f t="shared" si="343"/>
        <v>2</v>
      </c>
      <c r="G4390" s="23" t="str">
        <f t="shared" si="344"/>
        <v>febrero</v>
      </c>
      <c r="H4390" s="2">
        <v>0.35416666666666669</v>
      </c>
      <c r="I4390" t="s">
        <v>1</v>
      </c>
      <c r="J4390" t="str">
        <f>VLOOKUP(ventas_starbucks_2025[[#This Row],[sucursal]],cambio_sucursal[#All],2,0)</f>
        <v>Sucursal Nueva Córdoba</v>
      </c>
      <c r="K4390" t="s">
        <v>87</v>
      </c>
      <c r="L4390" t="s">
        <v>65</v>
      </c>
      <c r="M4390" t="s">
        <v>4</v>
      </c>
      <c r="N4390" t="str">
        <f>IFERROR(VLOOKUP(ventas_starbucks_2025[[#This Row],[tamaño_sucio]],cambio_tamaño[#All],2,0),"Tamaño único")</f>
        <v>Tamaño único</v>
      </c>
      <c r="O4390">
        <v>1</v>
      </c>
      <c r="P4390">
        <v>1957.2</v>
      </c>
      <c r="Q4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0">
        <v>1957.2</v>
      </c>
      <c r="S4390" t="s">
        <v>5</v>
      </c>
      <c r="T4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90" t="str">
        <f>VLOOKUP(ventas_starbucks_2025[[#This Row],[canal_compra]],cambio_canal_compra[#All],2,0)</f>
        <v>En tienda</v>
      </c>
      <c r="V4390" t="s">
        <v>40</v>
      </c>
      <c r="W4390" t="str">
        <f>VLOOKUP(ventas_starbucks_2025[[#This Row],[método_pago]],cambio_metodo_pago[#All],2,0)</f>
        <v>Efectivo</v>
      </c>
      <c r="X4390" t="s">
        <v>7</v>
      </c>
      <c r="Y4390">
        <v>0</v>
      </c>
      <c r="Z4390" t="str">
        <f>VLOOKUP(ventas_starbucks_2025[[#This Row],[promoción_aplicada5]],promocion_cambiar[#All],2,0)</f>
        <v>2x1</v>
      </c>
      <c r="AA4390" t="s">
        <v>51</v>
      </c>
      <c r="AB4390" t="s">
        <v>32</v>
      </c>
      <c r="AC4390" t="s">
        <v>24</v>
      </c>
      <c r="AD4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90">
        <v>13.4</v>
      </c>
      <c r="AF4390">
        <v>1</v>
      </c>
      <c r="AG4390">
        <v>18</v>
      </c>
      <c r="AH4390">
        <v>17</v>
      </c>
    </row>
    <row r="4391" spans="1:34" x14ac:dyDescent="0.25">
      <c r="A4391" s="3" t="s">
        <v>4466</v>
      </c>
      <c r="B4391" s="1">
        <v>45681</v>
      </c>
      <c r="C4391" s="23">
        <f t="shared" si="340"/>
        <v>24</v>
      </c>
      <c r="D4391" s="23">
        <f t="shared" si="341"/>
        <v>5</v>
      </c>
      <c r="E4391" s="23" t="str">
        <f t="shared" si="342"/>
        <v>viernes</v>
      </c>
      <c r="F4391" s="23">
        <f t="shared" si="343"/>
        <v>1</v>
      </c>
      <c r="G4391" s="23" t="str">
        <f t="shared" si="344"/>
        <v>enero</v>
      </c>
      <c r="H4391" s="2">
        <v>0.40277777777777779</v>
      </c>
      <c r="I4391" t="s">
        <v>26</v>
      </c>
      <c r="J4391" t="str">
        <f>VLOOKUP(ventas_starbucks_2025[[#This Row],[sucursal]],cambio_sucursal[#All],2,0)</f>
        <v>Sucursal San Lorenzo 47</v>
      </c>
      <c r="K4391" t="s">
        <v>27</v>
      </c>
      <c r="L4391" t="s">
        <v>28</v>
      </c>
      <c r="M4391" t="s">
        <v>4</v>
      </c>
      <c r="N4391" t="str">
        <f>IFERROR(VLOOKUP(ventas_starbucks_2025[[#This Row],[tamaño_sucio]],cambio_tamaño[#All],2,0),"Tamaño único")</f>
        <v>Tamaño único</v>
      </c>
      <c r="O4391">
        <v>4</v>
      </c>
      <c r="P4391">
        <v>2638.79</v>
      </c>
      <c r="Q4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91">
        <v>10555.16</v>
      </c>
      <c r="S4391" t="s">
        <v>15</v>
      </c>
      <c r="T4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91" t="str">
        <f>VLOOKUP(ventas_starbucks_2025[[#This Row],[canal_compra]],cambio_canal_compra[#All],2,0)</f>
        <v>Para llevar</v>
      </c>
      <c r="V4391" t="s">
        <v>16</v>
      </c>
      <c r="W4391" t="str">
        <f>VLOOKUP(ventas_starbucks_2025[[#This Row],[método_pago]],cambio_metodo_pago[#All],2,0)</f>
        <v>Tarjeta</v>
      </c>
      <c r="X4391" t="s">
        <v>22</v>
      </c>
      <c r="Y4391">
        <v>0</v>
      </c>
      <c r="Z4391" t="str">
        <f>VLOOKUP(ventas_starbucks_2025[[#This Row],[promoción_aplicada5]],promocion_cambiar[#All],2,0)</f>
        <v>2x1</v>
      </c>
      <c r="AA4391" t="s">
        <v>51</v>
      </c>
      <c r="AB4391" t="s">
        <v>18</v>
      </c>
      <c r="AC4391" t="s">
        <v>24</v>
      </c>
      <c r="AD4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1">
        <v>6.1</v>
      </c>
      <c r="AF4391">
        <v>2</v>
      </c>
      <c r="AG4391">
        <v>27</v>
      </c>
      <c r="AH4391">
        <v>23</v>
      </c>
    </row>
    <row r="4392" spans="1:34" x14ac:dyDescent="0.25">
      <c r="A4392" s="3" t="s">
        <v>4467</v>
      </c>
      <c r="B4392" s="1">
        <v>45745</v>
      </c>
      <c r="C4392" s="23">
        <f t="shared" si="340"/>
        <v>29</v>
      </c>
      <c r="D4392" s="23">
        <f t="shared" si="341"/>
        <v>6</v>
      </c>
      <c r="E4392" s="23" t="str">
        <f t="shared" si="342"/>
        <v>sábado</v>
      </c>
      <c r="F4392" s="23">
        <f t="shared" si="343"/>
        <v>3</v>
      </c>
      <c r="G4392" s="23" t="str">
        <f t="shared" si="344"/>
        <v>marzo</v>
      </c>
      <c r="H4392" s="2">
        <v>0.59513888888888888</v>
      </c>
      <c r="I4392" t="s">
        <v>1</v>
      </c>
      <c r="J4392" t="str">
        <f>VLOOKUP(ventas_starbucks_2025[[#This Row],[sucursal]],cambio_sucursal[#All],2,0)</f>
        <v>Sucursal Nueva Córdoba</v>
      </c>
      <c r="K4392" t="s">
        <v>48</v>
      </c>
      <c r="L4392" t="s">
        <v>49</v>
      </c>
      <c r="M4392" t="s">
        <v>62</v>
      </c>
      <c r="N4392" t="str">
        <f>IFERROR(VLOOKUP(ventas_starbucks_2025[[#This Row],[tamaño_sucio]],cambio_tamaño[#All],2,0),"Tamaño único")</f>
        <v>Extra-Grande</v>
      </c>
      <c r="O4392">
        <v>4</v>
      </c>
      <c r="P4392">
        <v>1959.45</v>
      </c>
      <c r="Q4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2">
        <v>7837.8</v>
      </c>
      <c r="S4392" t="s">
        <v>5</v>
      </c>
      <c r="T4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2" t="str">
        <f>VLOOKUP(ventas_starbucks_2025[[#This Row],[canal_compra]],cambio_canal_compra[#All],2,0)</f>
        <v>En tienda</v>
      </c>
      <c r="V4392" t="s">
        <v>16</v>
      </c>
      <c r="W4392" t="str">
        <f>VLOOKUP(ventas_starbucks_2025[[#This Row],[método_pago]],cambio_metodo_pago[#All],2,0)</f>
        <v>Tarjeta</v>
      </c>
      <c r="X4392" t="s">
        <v>7</v>
      </c>
      <c r="Y4392">
        <v>0</v>
      </c>
      <c r="Z4392" t="str">
        <f>VLOOKUP(ventas_starbucks_2025[[#This Row],[promoción_aplicada5]],promocion_cambiar[#All],2,0)</f>
        <v>2x1</v>
      </c>
      <c r="AA4392" t="s">
        <v>51</v>
      </c>
      <c r="AB4392" t="s">
        <v>18</v>
      </c>
      <c r="AC4392" t="s">
        <v>10</v>
      </c>
      <c r="AD4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92">
        <v>10</v>
      </c>
      <c r="AF4392">
        <v>3</v>
      </c>
      <c r="AG4392">
        <v>26</v>
      </c>
      <c r="AH4392">
        <v>22</v>
      </c>
    </row>
    <row r="4393" spans="1:34" x14ac:dyDescent="0.25">
      <c r="A4393" s="3" t="s">
        <v>4468</v>
      </c>
      <c r="B4393" s="1">
        <v>45738</v>
      </c>
      <c r="C4393" s="23">
        <f t="shared" si="340"/>
        <v>22</v>
      </c>
      <c r="D4393" s="23">
        <f t="shared" si="341"/>
        <v>6</v>
      </c>
      <c r="E4393" s="23" t="str">
        <f t="shared" si="342"/>
        <v>sábado</v>
      </c>
      <c r="F4393" s="23">
        <f t="shared" si="343"/>
        <v>3</v>
      </c>
      <c r="G4393" s="23" t="str">
        <f t="shared" si="344"/>
        <v>marzo</v>
      </c>
      <c r="H4393" s="2">
        <v>0.87222222222222223</v>
      </c>
      <c r="I4393" t="s">
        <v>26</v>
      </c>
      <c r="J4393" t="str">
        <f>VLOOKUP(ventas_starbucks_2025[[#This Row],[sucursal]],cambio_sucursal[#All],2,0)</f>
        <v>Sucursal San Lorenzo 47</v>
      </c>
      <c r="K4393" t="s">
        <v>58</v>
      </c>
      <c r="L4393" t="s">
        <v>39</v>
      </c>
      <c r="M4393" t="s">
        <v>4</v>
      </c>
      <c r="N4393" t="str">
        <f>IFERROR(VLOOKUP(ventas_starbucks_2025[[#This Row],[tamaño_sucio]],cambio_tamaño[#All],2,0),"Tamaño único")</f>
        <v>Tamaño único</v>
      </c>
      <c r="O4393">
        <v>5</v>
      </c>
      <c r="P4393">
        <v>1388.4</v>
      </c>
      <c r="Q4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3">
        <v>6942</v>
      </c>
      <c r="S4393" t="s">
        <v>31</v>
      </c>
      <c r="T4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3" t="str">
        <f>VLOOKUP(ventas_starbucks_2025[[#This Row],[canal_compra]],cambio_canal_compra[#All],2,0)</f>
        <v>Entrega domicilio</v>
      </c>
      <c r="V4393" t="s">
        <v>40</v>
      </c>
      <c r="W4393" t="str">
        <f>VLOOKUP(ventas_starbucks_2025[[#This Row],[método_pago]],cambio_metodo_pago[#All],2,0)</f>
        <v>Efectivo</v>
      </c>
      <c r="X4393" t="s">
        <v>22</v>
      </c>
      <c r="Y4393">
        <v>0</v>
      </c>
      <c r="Z4393" t="str">
        <f>VLOOKUP(ventas_starbucks_2025[[#This Row],[promoción_aplicada5]],promocion_cambiar[#All],2,0)</f>
        <v>2x1</v>
      </c>
      <c r="AA4393" t="s">
        <v>51</v>
      </c>
      <c r="AB4393" t="s">
        <v>23</v>
      </c>
      <c r="AC4393" t="s">
        <v>24</v>
      </c>
      <c r="AD4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3">
        <v>6.6</v>
      </c>
      <c r="AF4393">
        <v>1</v>
      </c>
      <c r="AG4393">
        <v>34</v>
      </c>
      <c r="AH4393">
        <v>29</v>
      </c>
    </row>
    <row r="4394" spans="1:34" x14ac:dyDescent="0.25">
      <c r="A4394" s="3" t="s">
        <v>4469</v>
      </c>
      <c r="B4394" s="1">
        <v>45676</v>
      </c>
      <c r="C4394" s="23">
        <f t="shared" si="340"/>
        <v>19</v>
      </c>
      <c r="D4394" s="23">
        <f t="shared" si="341"/>
        <v>7</v>
      </c>
      <c r="E4394" s="23" t="str">
        <f t="shared" si="342"/>
        <v>domingo</v>
      </c>
      <c r="F4394" s="23">
        <f t="shared" si="343"/>
        <v>1</v>
      </c>
      <c r="G4394" s="23" t="str">
        <f t="shared" si="344"/>
        <v>enero</v>
      </c>
      <c r="H4394" s="2">
        <v>0.64236111111111116</v>
      </c>
      <c r="I4394" t="s">
        <v>12</v>
      </c>
      <c r="J4394" t="str">
        <f>VLOOKUP(ventas_starbucks_2025[[#This Row],[sucursal]],cambio_sucursal[#All],2,0)</f>
        <v>Sucursal Córdoba Shopping</v>
      </c>
      <c r="K4394" t="s">
        <v>115</v>
      </c>
      <c r="L4394" t="s">
        <v>21</v>
      </c>
      <c r="M4394" t="s">
        <v>4</v>
      </c>
      <c r="N4394" t="str">
        <f>IFERROR(VLOOKUP(ventas_starbucks_2025[[#This Row],[tamaño_sucio]],cambio_tamaño[#All],2,0),"Tamaño único")</f>
        <v>Tamaño único</v>
      </c>
      <c r="O4394">
        <v>5</v>
      </c>
      <c r="P4394">
        <v>1217.05</v>
      </c>
      <c r="Q4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4">
        <v>6085.25</v>
      </c>
      <c r="S4394" t="s">
        <v>5</v>
      </c>
      <c r="T4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4" t="str">
        <f>VLOOKUP(ventas_starbucks_2025[[#This Row],[canal_compra]],cambio_canal_compra[#All],2,0)</f>
        <v>En tienda</v>
      </c>
      <c r="V4394" t="s">
        <v>6</v>
      </c>
      <c r="W4394" t="str">
        <f>VLOOKUP(ventas_starbucks_2025[[#This Row],[método_pago]],cambio_metodo_pago[#All],2,0)</f>
        <v>Aplicación móbil</v>
      </c>
      <c r="X4394" t="s">
        <v>7</v>
      </c>
      <c r="Y4394">
        <v>15</v>
      </c>
      <c r="Z4394" t="str">
        <f>VLOOKUP(ventas_starbucks_2025[[#This Row],[promoción_aplicada5]],promocion_cambiar[#All],2,0)</f>
        <v>2x1</v>
      </c>
      <c r="AA4394" t="s">
        <v>51</v>
      </c>
      <c r="AB4394" t="s">
        <v>18</v>
      </c>
      <c r="AC4394" t="s">
        <v>41</v>
      </c>
      <c r="AD4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94">
        <v>4.9000000000000004</v>
      </c>
      <c r="AF4394">
        <v>5</v>
      </c>
      <c r="AG4394">
        <v>24</v>
      </c>
      <c r="AH4394">
        <v>19</v>
      </c>
    </row>
    <row r="4395" spans="1:34" x14ac:dyDescent="0.25">
      <c r="A4395" s="3" t="s">
        <v>4470</v>
      </c>
      <c r="B4395" s="1">
        <v>45759</v>
      </c>
      <c r="C4395" s="23">
        <f t="shared" si="340"/>
        <v>12</v>
      </c>
      <c r="D4395" s="23">
        <f t="shared" si="341"/>
        <v>6</v>
      </c>
      <c r="E4395" s="23" t="str">
        <f t="shared" si="342"/>
        <v>sábado</v>
      </c>
      <c r="F4395" s="23">
        <f t="shared" si="343"/>
        <v>4</v>
      </c>
      <c r="G4395" s="23" t="str">
        <f t="shared" si="344"/>
        <v>abril</v>
      </c>
      <c r="H4395" s="2">
        <v>0.61458333333333337</v>
      </c>
      <c r="I4395" t="s">
        <v>26</v>
      </c>
      <c r="J4395" t="str">
        <f>VLOOKUP(ventas_starbucks_2025[[#This Row],[sucursal]],cambio_sucursal[#All],2,0)</f>
        <v>Sucursal San Lorenzo 47</v>
      </c>
      <c r="K4395" t="s">
        <v>89</v>
      </c>
      <c r="L4395" t="s">
        <v>90</v>
      </c>
      <c r="M4395" t="s">
        <v>4</v>
      </c>
      <c r="N4395" t="str">
        <f>IFERROR(VLOOKUP(ventas_starbucks_2025[[#This Row],[tamaño_sucio]],cambio_tamaño[#All],2,0),"Tamaño único")</f>
        <v>Tamaño único</v>
      </c>
      <c r="O4395">
        <v>2</v>
      </c>
      <c r="P4395">
        <v>1458.51</v>
      </c>
      <c r="Q4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5">
        <v>2917.02</v>
      </c>
      <c r="S4395" t="s">
        <v>5</v>
      </c>
      <c r="T4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95" t="str">
        <f>VLOOKUP(ventas_starbucks_2025[[#This Row],[canal_compra]],cambio_canal_compra[#All],2,0)</f>
        <v>En tienda</v>
      </c>
      <c r="V4395" t="s">
        <v>6</v>
      </c>
      <c r="W4395" t="str">
        <f>VLOOKUP(ventas_starbucks_2025[[#This Row],[método_pago]],cambio_metodo_pago[#All],2,0)</f>
        <v>Aplicación móbil</v>
      </c>
      <c r="X4395" t="s">
        <v>22</v>
      </c>
      <c r="Y4395">
        <v>0</v>
      </c>
      <c r="Z4395" t="str">
        <f>VLOOKUP(ventas_starbucks_2025[[#This Row],[promoción_aplicada5]],promocion_cambiar[#All],2,0)</f>
        <v>2x1</v>
      </c>
      <c r="AA4395" t="s">
        <v>51</v>
      </c>
      <c r="AB4395" t="s">
        <v>32</v>
      </c>
      <c r="AC4395" t="s">
        <v>24</v>
      </c>
      <c r="AD4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5">
        <v>6.6</v>
      </c>
      <c r="AF4395">
        <v>5</v>
      </c>
      <c r="AG4395">
        <v>38</v>
      </c>
      <c r="AH4395">
        <v>36</v>
      </c>
    </row>
    <row r="4396" spans="1:34" x14ac:dyDescent="0.25">
      <c r="A4396" s="3" t="s">
        <v>4471</v>
      </c>
      <c r="B4396" s="1">
        <v>45697</v>
      </c>
      <c r="C4396" s="23">
        <f t="shared" si="340"/>
        <v>9</v>
      </c>
      <c r="D4396" s="23">
        <f t="shared" si="341"/>
        <v>7</v>
      </c>
      <c r="E4396" s="23" t="str">
        <f t="shared" si="342"/>
        <v>domingo</v>
      </c>
      <c r="F4396" s="23">
        <f t="shared" si="343"/>
        <v>2</v>
      </c>
      <c r="G4396" s="23" t="str">
        <f t="shared" si="344"/>
        <v>febrero</v>
      </c>
      <c r="H4396" s="2">
        <v>0.45902777777777776</v>
      </c>
      <c r="I4396" t="s">
        <v>26</v>
      </c>
      <c r="J4396" t="str">
        <f>VLOOKUP(ventas_starbucks_2025[[#This Row],[sucursal]],cambio_sucursal[#All],2,0)</f>
        <v>Sucursal San Lorenzo 47</v>
      </c>
      <c r="K4396" t="s">
        <v>69</v>
      </c>
      <c r="L4396" t="s">
        <v>70</v>
      </c>
      <c r="M4396" t="s">
        <v>62</v>
      </c>
      <c r="N4396" t="str">
        <f>IFERROR(VLOOKUP(ventas_starbucks_2025[[#This Row],[tamaño_sucio]],cambio_tamaño[#All],2,0),"Tamaño único")</f>
        <v>Extra-Grande</v>
      </c>
      <c r="O4396">
        <v>5</v>
      </c>
      <c r="P4396">
        <v>1791.47</v>
      </c>
      <c r="Q4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6">
        <v>8957.35</v>
      </c>
      <c r="S4396" t="s">
        <v>15</v>
      </c>
      <c r="T4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6" t="str">
        <f>VLOOKUP(ventas_starbucks_2025[[#This Row],[canal_compra]],cambio_canal_compra[#All],2,0)</f>
        <v>Para llevar</v>
      </c>
      <c r="V4396" t="s">
        <v>16</v>
      </c>
      <c r="W4396" t="str">
        <f>VLOOKUP(ventas_starbucks_2025[[#This Row],[método_pago]],cambio_metodo_pago[#All],2,0)</f>
        <v>Tarjeta</v>
      </c>
      <c r="X4396" t="s">
        <v>22</v>
      </c>
      <c r="Y4396">
        <v>0</v>
      </c>
      <c r="Z4396" t="str">
        <f>VLOOKUP(ventas_starbucks_2025[[#This Row],[promoción_aplicada5]],promocion_cambiar[#All],2,0)</f>
        <v>Ninguna</v>
      </c>
      <c r="AA4396" t="s">
        <v>17</v>
      </c>
      <c r="AB4396" t="s">
        <v>32</v>
      </c>
      <c r="AC4396" t="s">
        <v>24</v>
      </c>
      <c r="AD4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6">
        <v>5.6</v>
      </c>
      <c r="AF4396">
        <v>3</v>
      </c>
      <c r="AG4396">
        <v>48</v>
      </c>
      <c r="AH4396">
        <v>43</v>
      </c>
    </row>
    <row r="4397" spans="1:34" x14ac:dyDescent="0.25">
      <c r="A4397" s="3" t="s">
        <v>4472</v>
      </c>
      <c r="B4397" s="1">
        <v>45734</v>
      </c>
      <c r="C4397" s="23">
        <f t="shared" si="340"/>
        <v>18</v>
      </c>
      <c r="D4397" s="23">
        <f t="shared" si="341"/>
        <v>2</v>
      </c>
      <c r="E4397" s="23" t="str">
        <f t="shared" si="342"/>
        <v>martes</v>
      </c>
      <c r="F4397" s="23">
        <f t="shared" si="343"/>
        <v>3</v>
      </c>
      <c r="G4397" s="23" t="str">
        <f t="shared" si="344"/>
        <v>marzo</v>
      </c>
      <c r="H4397" s="2">
        <v>0.87361111111111112</v>
      </c>
      <c r="I4397" t="s">
        <v>26</v>
      </c>
      <c r="J4397" t="str">
        <f>VLOOKUP(ventas_starbucks_2025[[#This Row],[sucursal]],cambio_sucursal[#All],2,0)</f>
        <v>Sucursal San Lorenzo 47</v>
      </c>
      <c r="K4397" t="s">
        <v>205</v>
      </c>
      <c r="L4397" t="s">
        <v>70</v>
      </c>
      <c r="M4397" t="s">
        <v>50</v>
      </c>
      <c r="N4397" t="str">
        <f>IFERROR(VLOOKUP(ventas_starbucks_2025[[#This Row],[tamaño_sucio]],cambio_tamaño[#All],2,0),"Tamaño único")</f>
        <v>Mediano</v>
      </c>
      <c r="O4397">
        <v>4</v>
      </c>
      <c r="P4397">
        <v>1875.31</v>
      </c>
      <c r="Q4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7">
        <v>7501.24</v>
      </c>
      <c r="S4397" t="s">
        <v>5</v>
      </c>
      <c r="T4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7" t="str">
        <f>VLOOKUP(ventas_starbucks_2025[[#This Row],[canal_compra]],cambio_canal_compra[#All],2,0)</f>
        <v>En tienda</v>
      </c>
      <c r="V4397" t="s">
        <v>40</v>
      </c>
      <c r="W4397" t="str">
        <f>VLOOKUP(ventas_starbucks_2025[[#This Row],[método_pago]],cambio_metodo_pago[#All],2,0)</f>
        <v>Efectivo</v>
      </c>
      <c r="X4397" t="s">
        <v>7</v>
      </c>
      <c r="Y4397">
        <v>0</v>
      </c>
      <c r="Z4397" t="str">
        <f>VLOOKUP(ventas_starbucks_2025[[#This Row],[promoción_aplicada5]],promocion_cambiar[#All],2,0)</f>
        <v>Combo</v>
      </c>
      <c r="AA4397" t="s">
        <v>8</v>
      </c>
      <c r="AB4397" t="s">
        <v>29</v>
      </c>
      <c r="AC4397" t="s">
        <v>41</v>
      </c>
      <c r="AD4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97">
        <v>14.1</v>
      </c>
      <c r="AF4397">
        <v>2</v>
      </c>
      <c r="AG4397">
        <v>36</v>
      </c>
      <c r="AH4397">
        <v>32</v>
      </c>
    </row>
    <row r="4398" spans="1:34" x14ac:dyDescent="0.25">
      <c r="A4398" s="3" t="s">
        <v>4473</v>
      </c>
      <c r="B4398" s="1">
        <v>45757</v>
      </c>
      <c r="C4398" s="23">
        <f t="shared" si="340"/>
        <v>10</v>
      </c>
      <c r="D4398" s="23">
        <f t="shared" si="341"/>
        <v>4</v>
      </c>
      <c r="E4398" s="23" t="str">
        <f t="shared" si="342"/>
        <v>jueves</v>
      </c>
      <c r="F4398" s="23">
        <f t="shared" si="343"/>
        <v>4</v>
      </c>
      <c r="G4398" s="23" t="str">
        <f t="shared" si="344"/>
        <v>abril</v>
      </c>
      <c r="H4398" s="2">
        <v>0.74722222222222223</v>
      </c>
      <c r="I4398" t="s">
        <v>1</v>
      </c>
      <c r="J4398" t="str">
        <f>VLOOKUP(ventas_starbucks_2025[[#This Row],[sucursal]],cambio_sucursal[#All],2,0)</f>
        <v>Sucursal Nueva Córdoba</v>
      </c>
      <c r="K4398" t="s">
        <v>2</v>
      </c>
      <c r="L4398" t="s">
        <v>3</v>
      </c>
      <c r="M4398" t="s">
        <v>4</v>
      </c>
      <c r="N4398" t="str">
        <f>IFERROR(VLOOKUP(ventas_starbucks_2025[[#This Row],[tamaño_sucio]],cambio_tamaño[#All],2,0),"Tamaño único")</f>
        <v>Tamaño único</v>
      </c>
      <c r="O4398">
        <v>1</v>
      </c>
      <c r="P4398">
        <v>3486.33</v>
      </c>
      <c r="Q4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398">
        <v>3486.33</v>
      </c>
      <c r="S4398" t="s">
        <v>5</v>
      </c>
      <c r="T4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98" t="str">
        <f>VLOOKUP(ventas_starbucks_2025[[#This Row],[canal_compra]],cambio_canal_compra[#All],2,0)</f>
        <v>En tienda</v>
      </c>
      <c r="V4398" t="s">
        <v>6</v>
      </c>
      <c r="W4398" t="str">
        <f>VLOOKUP(ventas_starbucks_2025[[#This Row],[método_pago]],cambio_metodo_pago[#All],2,0)</f>
        <v>Aplicación móbil</v>
      </c>
      <c r="X4398" t="s">
        <v>7</v>
      </c>
      <c r="Y4398">
        <v>10</v>
      </c>
      <c r="Z4398" t="str">
        <f>VLOOKUP(ventas_starbucks_2025[[#This Row],[promoción_aplicada5]],promocion_cambiar[#All],2,0)</f>
        <v>Combo</v>
      </c>
      <c r="AA4398" t="s">
        <v>8</v>
      </c>
      <c r="AB4398" t="s">
        <v>29</v>
      </c>
      <c r="AC4398" t="s">
        <v>24</v>
      </c>
      <c r="AD4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8">
        <v>6.7</v>
      </c>
      <c r="AF4398">
        <v>5</v>
      </c>
      <c r="AG4398">
        <v>24</v>
      </c>
      <c r="AH4398">
        <v>23</v>
      </c>
    </row>
    <row r="4399" spans="1:34" x14ac:dyDescent="0.25">
      <c r="A4399" s="3" t="s">
        <v>4474</v>
      </c>
      <c r="B4399" s="1">
        <v>45758</v>
      </c>
      <c r="C4399" s="23">
        <f t="shared" si="340"/>
        <v>11</v>
      </c>
      <c r="D4399" s="23">
        <f t="shared" si="341"/>
        <v>5</v>
      </c>
      <c r="E4399" s="23" t="str">
        <f t="shared" si="342"/>
        <v>viernes</v>
      </c>
      <c r="F4399" s="23">
        <f t="shared" si="343"/>
        <v>4</v>
      </c>
      <c r="G4399" s="23" t="str">
        <f t="shared" si="344"/>
        <v>abril</v>
      </c>
      <c r="H4399" s="2">
        <v>0.59305555555555556</v>
      </c>
      <c r="I4399" t="s">
        <v>26</v>
      </c>
      <c r="J4399" t="str">
        <f>VLOOKUP(ventas_starbucks_2025[[#This Row],[sucursal]],cambio_sucursal[#All],2,0)</f>
        <v>Sucursal San Lorenzo 47</v>
      </c>
      <c r="K4399" t="s">
        <v>94</v>
      </c>
      <c r="L4399" t="s">
        <v>70</v>
      </c>
      <c r="M4399" t="s">
        <v>50</v>
      </c>
      <c r="N4399" t="str">
        <f>IFERROR(VLOOKUP(ventas_starbucks_2025[[#This Row],[tamaño_sucio]],cambio_tamaño[#All],2,0),"Tamaño único")</f>
        <v>Mediano</v>
      </c>
      <c r="O4399">
        <v>3</v>
      </c>
      <c r="P4399">
        <v>1739.49</v>
      </c>
      <c r="Q4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9">
        <v>5218.47</v>
      </c>
      <c r="S4399" t="s">
        <v>5</v>
      </c>
      <c r="T4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9" t="str">
        <f>VLOOKUP(ventas_starbucks_2025[[#This Row],[canal_compra]],cambio_canal_compra[#All],2,0)</f>
        <v>En tienda</v>
      </c>
      <c r="V4399" t="s">
        <v>16</v>
      </c>
      <c r="W4399" t="str">
        <f>VLOOKUP(ventas_starbucks_2025[[#This Row],[método_pago]],cambio_metodo_pago[#All],2,0)</f>
        <v>Tarjeta</v>
      </c>
      <c r="X4399" t="s">
        <v>7</v>
      </c>
      <c r="Y4399">
        <v>10</v>
      </c>
      <c r="Z4399" t="str">
        <f>VLOOKUP(ventas_starbucks_2025[[#This Row],[promoción_aplicada5]],promocion_cambiar[#All],2,0)</f>
        <v>Hora Feliz</v>
      </c>
      <c r="AA4399" t="s">
        <v>36</v>
      </c>
      <c r="AB4399" t="s">
        <v>29</v>
      </c>
      <c r="AC4399" t="s">
        <v>24</v>
      </c>
      <c r="AD4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99">
        <v>12.7</v>
      </c>
      <c r="AF4399">
        <v>2</v>
      </c>
      <c r="AG4399">
        <v>24</v>
      </c>
      <c r="AH4399">
        <v>21</v>
      </c>
    </row>
    <row r="4400" spans="1:34" x14ac:dyDescent="0.25">
      <c r="A4400" s="3" t="s">
        <v>4475</v>
      </c>
      <c r="B4400" s="1">
        <v>45706</v>
      </c>
      <c r="C4400" s="23">
        <f t="shared" si="340"/>
        <v>18</v>
      </c>
      <c r="D4400" s="23">
        <f t="shared" si="341"/>
        <v>2</v>
      </c>
      <c r="E4400" s="1" t="str">
        <f t="shared" si="342"/>
        <v>martes</v>
      </c>
      <c r="F4400" s="23">
        <f t="shared" si="343"/>
        <v>2</v>
      </c>
      <c r="G4400" s="1" t="str">
        <f t="shared" si="344"/>
        <v>febrero</v>
      </c>
      <c r="H4400" s="2">
        <v>0.47013888888888888</v>
      </c>
      <c r="I4400" t="s">
        <v>1</v>
      </c>
      <c r="J4400" t="str">
        <f>VLOOKUP(ventas_starbucks_2025[[#This Row],[sucursal]],cambio_sucursal[#All],2,0)</f>
        <v>Sucursal Nueva Córdoba</v>
      </c>
      <c r="K4400" t="s">
        <v>48</v>
      </c>
      <c r="L4400" t="s">
        <v>49</v>
      </c>
      <c r="M4400" t="s">
        <v>62</v>
      </c>
      <c r="N4400" t="str">
        <f>IFERROR(VLOOKUP(ventas_starbucks_2025[[#This Row],[tamaño_sucio]],cambio_tamaño[#All],2,0),"Tamaño único")</f>
        <v>Extra-Grande</v>
      </c>
      <c r="O4400">
        <v>4</v>
      </c>
      <c r="P4400">
        <v>1663.74</v>
      </c>
      <c r="Q4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0">
        <v>6654.96</v>
      </c>
      <c r="S4400" t="s">
        <v>31</v>
      </c>
      <c r="T4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00" t="str">
        <f>VLOOKUP(ventas_starbucks_2025[[#This Row],[canal_compra]],cambio_canal_compra[#All],2,0)</f>
        <v>Entrega domicilio</v>
      </c>
      <c r="V4400" t="s">
        <v>40</v>
      </c>
      <c r="W4400" t="str">
        <f>VLOOKUP(ventas_starbucks_2025[[#This Row],[método_pago]],cambio_metodo_pago[#All],2,0)</f>
        <v>Efectivo</v>
      </c>
      <c r="X4400" t="s">
        <v>7</v>
      </c>
      <c r="Y4400">
        <v>0</v>
      </c>
      <c r="Z4400" t="str">
        <f>VLOOKUP(ventas_starbucks_2025[[#This Row],[promoción_aplicada5]],promocion_cambiar[#All],2,0)</f>
        <v>2x1</v>
      </c>
      <c r="AA4400" t="s">
        <v>51</v>
      </c>
      <c r="AB4400" t="s">
        <v>9</v>
      </c>
      <c r="AC4400" t="s">
        <v>41</v>
      </c>
      <c r="AD4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00">
        <v>3.5</v>
      </c>
      <c r="AF4400">
        <v>2</v>
      </c>
      <c r="AG4400">
        <v>12</v>
      </c>
      <c r="AH4400">
        <v>8</v>
      </c>
    </row>
    <row r="4401" spans="1:34" x14ac:dyDescent="0.25">
      <c r="A4401" s="3" t="s">
        <v>4476</v>
      </c>
      <c r="B4401" s="1">
        <v>45735</v>
      </c>
      <c r="C4401" s="23">
        <f t="shared" si="340"/>
        <v>19</v>
      </c>
      <c r="D4401" s="23">
        <f t="shared" si="341"/>
        <v>3</v>
      </c>
      <c r="E4401" s="23" t="str">
        <f t="shared" si="342"/>
        <v>miércoles</v>
      </c>
      <c r="F4401" s="23">
        <f t="shared" si="343"/>
        <v>3</v>
      </c>
      <c r="G4401" s="23" t="str">
        <f t="shared" si="344"/>
        <v>marzo</v>
      </c>
      <c r="H4401" s="2">
        <v>0.42569444444444443</v>
      </c>
      <c r="I4401" t="s">
        <v>26</v>
      </c>
      <c r="J4401" t="str">
        <f>VLOOKUP(ventas_starbucks_2025[[#This Row],[sucursal]],cambio_sucursal[#All],2,0)</f>
        <v>Sucursal San Lorenzo 47</v>
      </c>
      <c r="K4401" t="s">
        <v>13</v>
      </c>
      <c r="L4401" t="s">
        <v>14</v>
      </c>
      <c r="M4401" t="s">
        <v>4</v>
      </c>
      <c r="N4401" t="str">
        <f>IFERROR(VLOOKUP(ventas_starbucks_2025[[#This Row],[tamaño_sucio]],cambio_tamaño[#All],2,0),"Tamaño único")</f>
        <v>Tamaño único</v>
      </c>
      <c r="O4401">
        <v>3</v>
      </c>
      <c r="P4401">
        <v>1939.18</v>
      </c>
      <c r="Q4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1">
        <v>5817.54</v>
      </c>
      <c r="S4401" t="s">
        <v>5</v>
      </c>
      <c r="T4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01" t="str">
        <f>VLOOKUP(ventas_starbucks_2025[[#This Row],[canal_compra]],cambio_canal_compra[#All],2,0)</f>
        <v>En tienda</v>
      </c>
      <c r="V4401" t="s">
        <v>16</v>
      </c>
      <c r="W4401" t="str">
        <f>VLOOKUP(ventas_starbucks_2025[[#This Row],[método_pago]],cambio_metodo_pago[#All],2,0)</f>
        <v>Tarjeta</v>
      </c>
      <c r="X4401" t="s">
        <v>7</v>
      </c>
      <c r="Y4401">
        <v>10</v>
      </c>
      <c r="Z4401" t="str">
        <f>VLOOKUP(ventas_starbucks_2025[[#This Row],[promoción_aplicada5]],promocion_cambiar[#All],2,0)</f>
        <v>Ninguna</v>
      </c>
      <c r="AA4401" t="s">
        <v>17</v>
      </c>
      <c r="AB4401" t="s">
        <v>9</v>
      </c>
      <c r="AC4401" t="s">
        <v>41</v>
      </c>
      <c r="AD4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01">
        <v>5.4</v>
      </c>
      <c r="AF4401">
        <v>4</v>
      </c>
      <c r="AG4401">
        <v>20</v>
      </c>
      <c r="AH4401">
        <v>17</v>
      </c>
    </row>
    <row r="4402" spans="1:34" x14ac:dyDescent="0.25">
      <c r="A4402" s="3" t="s">
        <v>4477</v>
      </c>
      <c r="B4402" s="1">
        <v>45708</v>
      </c>
      <c r="C4402" s="23">
        <f t="shared" si="340"/>
        <v>20</v>
      </c>
      <c r="D4402" s="23">
        <f t="shared" si="341"/>
        <v>4</v>
      </c>
      <c r="E4402" s="23" t="str">
        <f t="shared" si="342"/>
        <v>jueves</v>
      </c>
      <c r="F4402" s="23">
        <f t="shared" si="343"/>
        <v>2</v>
      </c>
      <c r="G4402" s="23" t="str">
        <f t="shared" si="344"/>
        <v>febrero</v>
      </c>
      <c r="H4402" s="2">
        <v>0.85347222222222219</v>
      </c>
      <c r="I4402" t="s">
        <v>26</v>
      </c>
      <c r="J4402" t="str">
        <f>VLOOKUP(ventas_starbucks_2025[[#This Row],[sucursal]],cambio_sucursal[#All],2,0)</f>
        <v>Sucursal San Lorenzo 47</v>
      </c>
      <c r="K4402" t="s">
        <v>173</v>
      </c>
      <c r="L4402" t="s">
        <v>35</v>
      </c>
      <c r="M4402" t="s">
        <v>4</v>
      </c>
      <c r="N4402" t="str">
        <f>IFERROR(VLOOKUP(ventas_starbucks_2025[[#This Row],[tamaño_sucio]],cambio_tamaño[#All],2,0),"Tamaño único")</f>
        <v>Tamaño único</v>
      </c>
      <c r="O4402">
        <v>3</v>
      </c>
      <c r="P4402">
        <v>1296.3699999999999</v>
      </c>
      <c r="Q4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2">
        <v>3889.11</v>
      </c>
      <c r="S4402" t="s">
        <v>15</v>
      </c>
      <c r="T4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2" t="str">
        <f>VLOOKUP(ventas_starbucks_2025[[#This Row],[canal_compra]],cambio_canal_compra[#All],2,0)</f>
        <v>Para llevar</v>
      </c>
      <c r="V4402" t="s">
        <v>40</v>
      </c>
      <c r="W4402" t="str">
        <f>VLOOKUP(ventas_starbucks_2025[[#This Row],[método_pago]],cambio_metodo_pago[#All],2,0)</f>
        <v>Efectivo</v>
      </c>
      <c r="X4402" t="s">
        <v>7</v>
      </c>
      <c r="Y4402">
        <v>0</v>
      </c>
      <c r="Z4402" t="str">
        <f>VLOOKUP(ventas_starbucks_2025[[#This Row],[promoción_aplicada5]],promocion_cambiar[#All],2,0)</f>
        <v>Combo</v>
      </c>
      <c r="AA4402" t="s">
        <v>8</v>
      </c>
      <c r="AB4402" t="s">
        <v>29</v>
      </c>
      <c r="AC4402" t="s">
        <v>10</v>
      </c>
      <c r="AD4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02">
        <v>4.2</v>
      </c>
      <c r="AF4402">
        <v>4</v>
      </c>
      <c r="AG4402">
        <v>29</v>
      </c>
      <c r="AH4402">
        <v>26</v>
      </c>
    </row>
    <row r="4403" spans="1:34" x14ac:dyDescent="0.25">
      <c r="A4403" s="3" t="s">
        <v>4478</v>
      </c>
      <c r="B4403" s="1">
        <v>45714</v>
      </c>
      <c r="C4403" s="23">
        <f t="shared" si="340"/>
        <v>26</v>
      </c>
      <c r="D4403" s="23">
        <f t="shared" si="341"/>
        <v>3</v>
      </c>
      <c r="E4403" s="1" t="str">
        <f t="shared" si="342"/>
        <v>miércoles</v>
      </c>
      <c r="F4403" s="23">
        <f t="shared" si="343"/>
        <v>2</v>
      </c>
      <c r="G4403" s="1" t="str">
        <f t="shared" si="344"/>
        <v>febrero</v>
      </c>
      <c r="H4403" s="2">
        <v>0.50624999999999998</v>
      </c>
      <c r="I4403" t="s">
        <v>26</v>
      </c>
      <c r="J4403" t="str">
        <f>VLOOKUP(ventas_starbucks_2025[[#This Row],[sucursal]],cambio_sucursal[#All],2,0)</f>
        <v>Sucursal San Lorenzo 47</v>
      </c>
      <c r="K4403" t="s">
        <v>58</v>
      </c>
      <c r="L4403" t="s">
        <v>39</v>
      </c>
      <c r="M4403" t="s">
        <v>4</v>
      </c>
      <c r="N4403" t="str">
        <f>IFERROR(VLOOKUP(ventas_starbucks_2025[[#This Row],[tamaño_sucio]],cambio_tamaño[#All],2,0),"Tamaño único")</f>
        <v>Tamaño único</v>
      </c>
      <c r="O4403">
        <v>1</v>
      </c>
      <c r="P4403">
        <v>1479.05</v>
      </c>
      <c r="Q4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3">
        <v>1479.05</v>
      </c>
      <c r="S4403" t="s">
        <v>15</v>
      </c>
      <c r="T4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3" t="str">
        <f>VLOOKUP(ventas_starbucks_2025[[#This Row],[canal_compra]],cambio_canal_compra[#All],2,0)</f>
        <v>Para llevar</v>
      </c>
      <c r="V4403" t="s">
        <v>16</v>
      </c>
      <c r="W4403" t="str">
        <f>VLOOKUP(ventas_starbucks_2025[[#This Row],[método_pago]],cambio_metodo_pago[#All],2,0)</f>
        <v>Tarjeta</v>
      </c>
      <c r="X4403" t="s">
        <v>22</v>
      </c>
      <c r="Y4403">
        <v>0</v>
      </c>
      <c r="Z4403" t="str">
        <f>VLOOKUP(ventas_starbucks_2025[[#This Row],[promoción_aplicada5]],promocion_cambiar[#All],2,0)</f>
        <v>Hora Feliz</v>
      </c>
      <c r="AA4403" t="s">
        <v>36</v>
      </c>
      <c r="AB4403" t="s">
        <v>52</v>
      </c>
      <c r="AC4403" t="s">
        <v>10</v>
      </c>
      <c r="AD4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03">
        <v>6.3</v>
      </c>
      <c r="AF4403">
        <v>1</v>
      </c>
      <c r="AG4403">
        <v>31</v>
      </c>
      <c r="AH4403">
        <v>30</v>
      </c>
    </row>
    <row r="4404" spans="1:34" x14ac:dyDescent="0.25">
      <c r="A4404" s="3" t="s">
        <v>4479</v>
      </c>
      <c r="B4404" s="1">
        <v>45716</v>
      </c>
      <c r="C4404" s="23">
        <f t="shared" si="340"/>
        <v>28</v>
      </c>
      <c r="D4404" s="23">
        <f t="shared" si="341"/>
        <v>5</v>
      </c>
      <c r="E4404" s="23" t="str">
        <f t="shared" si="342"/>
        <v>viernes</v>
      </c>
      <c r="F4404" s="23">
        <f t="shared" si="343"/>
        <v>2</v>
      </c>
      <c r="G4404" s="23" t="str">
        <f t="shared" si="344"/>
        <v>febrero</v>
      </c>
      <c r="H4404" s="2">
        <v>0.51736111111111116</v>
      </c>
      <c r="I4404" t="s">
        <v>12</v>
      </c>
      <c r="J4404" t="str">
        <f>VLOOKUP(ventas_starbucks_2025[[#This Row],[sucursal]],cambio_sucursal[#All],2,0)</f>
        <v>Sucursal Córdoba Shopping</v>
      </c>
      <c r="K4404" t="s">
        <v>64</v>
      </c>
      <c r="L4404" t="s">
        <v>65</v>
      </c>
      <c r="M4404" t="s">
        <v>4</v>
      </c>
      <c r="N4404" t="str">
        <f>IFERROR(VLOOKUP(ventas_starbucks_2025[[#This Row],[tamaño_sucio]],cambio_tamaño[#All],2,0),"Tamaño único")</f>
        <v>Tamaño único</v>
      </c>
      <c r="O4404">
        <v>1</v>
      </c>
      <c r="P4404">
        <v>1683.33</v>
      </c>
      <c r="Q4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4">
        <v>1683.33</v>
      </c>
      <c r="S4404" t="s">
        <v>15</v>
      </c>
      <c r="T4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4" t="str">
        <f>VLOOKUP(ventas_starbucks_2025[[#This Row],[canal_compra]],cambio_canal_compra[#All],2,0)</f>
        <v>Para llevar</v>
      </c>
      <c r="V4404" t="s">
        <v>40</v>
      </c>
      <c r="W4404" t="str">
        <f>VLOOKUP(ventas_starbucks_2025[[#This Row],[método_pago]],cambio_metodo_pago[#All],2,0)</f>
        <v>Efectivo</v>
      </c>
      <c r="X4404" t="s">
        <v>7</v>
      </c>
      <c r="Y4404">
        <v>10</v>
      </c>
      <c r="Z4404" t="str">
        <f>VLOOKUP(ventas_starbucks_2025[[#This Row],[promoción_aplicada5]],promocion_cambiar[#All],2,0)</f>
        <v>2x1</v>
      </c>
      <c r="AA4404" t="s">
        <v>51</v>
      </c>
      <c r="AB4404" t="s">
        <v>9</v>
      </c>
      <c r="AC4404" t="s">
        <v>41</v>
      </c>
      <c r="AD4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04">
        <v>5.3</v>
      </c>
      <c r="AF4404">
        <v>2</v>
      </c>
      <c r="AG4404">
        <v>26</v>
      </c>
      <c r="AH4404">
        <v>25</v>
      </c>
    </row>
    <row r="4405" spans="1:34" x14ac:dyDescent="0.25">
      <c r="A4405" s="3" t="s">
        <v>4480</v>
      </c>
      <c r="B4405" s="1">
        <v>45729</v>
      </c>
      <c r="C4405" s="23">
        <f t="shared" si="340"/>
        <v>13</v>
      </c>
      <c r="D4405" s="23">
        <f t="shared" si="341"/>
        <v>4</v>
      </c>
      <c r="E4405" s="23" t="str">
        <f t="shared" si="342"/>
        <v>jueves</v>
      </c>
      <c r="F4405" s="23">
        <f t="shared" si="343"/>
        <v>3</v>
      </c>
      <c r="G4405" s="23" t="str">
        <f t="shared" si="344"/>
        <v>marzo</v>
      </c>
      <c r="H4405" s="2">
        <v>0.54166666666666663</v>
      </c>
      <c r="I4405" t="s">
        <v>12</v>
      </c>
      <c r="J4405" t="str">
        <f>VLOOKUP(ventas_starbucks_2025[[#This Row],[sucursal]],cambio_sucursal[#All],2,0)</f>
        <v>Sucursal Córdoba Shopping</v>
      </c>
      <c r="K4405" t="s">
        <v>58</v>
      </c>
      <c r="L4405" t="s">
        <v>39</v>
      </c>
      <c r="M4405" t="s">
        <v>4</v>
      </c>
      <c r="N4405" t="str">
        <f>IFERROR(VLOOKUP(ventas_starbucks_2025[[#This Row],[tamaño_sucio]],cambio_tamaño[#All],2,0),"Tamaño único")</f>
        <v>Tamaño único</v>
      </c>
      <c r="O4405">
        <v>2</v>
      </c>
      <c r="P4405">
        <v>1023.22</v>
      </c>
      <c r="Q4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5">
        <v>2046.44</v>
      </c>
      <c r="S4405" t="s">
        <v>15</v>
      </c>
      <c r="T4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5" t="str">
        <f>VLOOKUP(ventas_starbucks_2025[[#This Row],[canal_compra]],cambio_canal_compra[#All],2,0)</f>
        <v>Para llevar</v>
      </c>
      <c r="V4405" t="s">
        <v>16</v>
      </c>
      <c r="W4405" t="str">
        <f>VLOOKUP(ventas_starbucks_2025[[#This Row],[método_pago]],cambio_metodo_pago[#All],2,0)</f>
        <v>Tarjeta</v>
      </c>
      <c r="X4405" t="s">
        <v>7</v>
      </c>
      <c r="Y4405">
        <v>10</v>
      </c>
      <c r="Z4405" t="str">
        <f>VLOOKUP(ventas_starbucks_2025[[#This Row],[promoción_aplicada5]],promocion_cambiar[#All],2,0)</f>
        <v>Hora Feliz</v>
      </c>
      <c r="AA4405" t="s">
        <v>36</v>
      </c>
      <c r="AB4405" t="s">
        <v>32</v>
      </c>
      <c r="AC4405" t="s">
        <v>24</v>
      </c>
      <c r="AD4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05">
        <v>14.5</v>
      </c>
      <c r="AF4405">
        <v>4</v>
      </c>
      <c r="AG4405">
        <v>23</v>
      </c>
      <c r="AH4405">
        <v>21</v>
      </c>
    </row>
    <row r="4406" spans="1:34" x14ac:dyDescent="0.25">
      <c r="A4406" s="3" t="s">
        <v>4481</v>
      </c>
      <c r="B4406" s="1">
        <v>45700</v>
      </c>
      <c r="C4406" s="23">
        <f t="shared" si="340"/>
        <v>12</v>
      </c>
      <c r="D4406" s="23">
        <f t="shared" si="341"/>
        <v>3</v>
      </c>
      <c r="E4406" s="23" t="str">
        <f t="shared" si="342"/>
        <v>miércoles</v>
      </c>
      <c r="F4406" s="23">
        <f t="shared" si="343"/>
        <v>2</v>
      </c>
      <c r="G4406" s="23" t="str">
        <f t="shared" si="344"/>
        <v>febrero</v>
      </c>
      <c r="H4406" s="2">
        <v>0.55486111111111114</v>
      </c>
      <c r="I4406" t="s">
        <v>12</v>
      </c>
      <c r="J4406" t="str">
        <f>VLOOKUP(ventas_starbucks_2025[[#This Row],[sucursal]],cambio_sucursal[#All],2,0)</f>
        <v>Sucursal Córdoba Shopping</v>
      </c>
      <c r="K4406" t="s">
        <v>13</v>
      </c>
      <c r="L4406" t="s">
        <v>14</v>
      </c>
      <c r="M4406" t="s">
        <v>4</v>
      </c>
      <c r="N4406" t="str">
        <f>IFERROR(VLOOKUP(ventas_starbucks_2025[[#This Row],[tamaño_sucio]],cambio_tamaño[#All],2,0),"Tamaño único")</f>
        <v>Tamaño único</v>
      </c>
      <c r="O4406">
        <v>3</v>
      </c>
      <c r="P4406">
        <v>2194.4</v>
      </c>
      <c r="Q4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06">
        <v>6583.2</v>
      </c>
      <c r="S4406" t="s">
        <v>31</v>
      </c>
      <c r="T4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06" t="str">
        <f>VLOOKUP(ventas_starbucks_2025[[#This Row],[canal_compra]],cambio_canal_compra[#All],2,0)</f>
        <v>Entrega domicilio</v>
      </c>
      <c r="V4406" t="s">
        <v>16</v>
      </c>
      <c r="W4406" t="str">
        <f>VLOOKUP(ventas_starbucks_2025[[#This Row],[método_pago]],cambio_metodo_pago[#All],2,0)</f>
        <v>Tarjeta</v>
      </c>
      <c r="X4406" t="s">
        <v>22</v>
      </c>
      <c r="Y4406">
        <v>0</v>
      </c>
      <c r="Z4406" t="str">
        <f>VLOOKUP(ventas_starbucks_2025[[#This Row],[promoción_aplicada5]],promocion_cambiar[#All],2,0)</f>
        <v>Combo</v>
      </c>
      <c r="AA4406" t="s">
        <v>8</v>
      </c>
      <c r="AB4406" t="s">
        <v>18</v>
      </c>
      <c r="AC4406" t="s">
        <v>41</v>
      </c>
      <c r="AD4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06">
        <v>10.1</v>
      </c>
      <c r="AF4406">
        <v>4</v>
      </c>
      <c r="AG4406">
        <v>44</v>
      </c>
      <c r="AH4406">
        <v>41</v>
      </c>
    </row>
    <row r="4407" spans="1:34" x14ac:dyDescent="0.25">
      <c r="A4407" s="3" t="s">
        <v>4482</v>
      </c>
      <c r="B4407" s="1">
        <v>45665</v>
      </c>
      <c r="C4407" s="23">
        <f t="shared" si="340"/>
        <v>8</v>
      </c>
      <c r="D4407" s="23">
        <f t="shared" si="341"/>
        <v>3</v>
      </c>
      <c r="E4407" s="23" t="str">
        <f t="shared" si="342"/>
        <v>miércoles</v>
      </c>
      <c r="F4407" s="23">
        <f t="shared" si="343"/>
        <v>1</v>
      </c>
      <c r="G4407" s="23" t="str">
        <f t="shared" si="344"/>
        <v>enero</v>
      </c>
      <c r="H4407" s="2">
        <v>0.49791666666666667</v>
      </c>
      <c r="I4407" t="s">
        <v>1</v>
      </c>
      <c r="J4407" t="str">
        <f>VLOOKUP(ventas_starbucks_2025[[#This Row],[sucursal]],cambio_sucursal[#All],2,0)</f>
        <v>Sucursal Nueva Córdoba</v>
      </c>
      <c r="K4407" t="s">
        <v>87</v>
      </c>
      <c r="L4407" t="s">
        <v>65</v>
      </c>
      <c r="M4407" t="s">
        <v>4</v>
      </c>
      <c r="N4407" t="str">
        <f>IFERROR(VLOOKUP(ventas_starbucks_2025[[#This Row],[tamaño_sucio]],cambio_tamaño[#All],2,0),"Tamaño único")</f>
        <v>Tamaño único</v>
      </c>
      <c r="O4407">
        <v>1</v>
      </c>
      <c r="P4407">
        <v>1984.87</v>
      </c>
      <c r="Q4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7">
        <v>1984.87</v>
      </c>
      <c r="S4407" t="s">
        <v>5</v>
      </c>
      <c r="T4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7" t="str">
        <f>VLOOKUP(ventas_starbucks_2025[[#This Row],[canal_compra]],cambio_canal_compra[#All],2,0)</f>
        <v>En tienda</v>
      </c>
      <c r="V4407" t="s">
        <v>40</v>
      </c>
      <c r="W4407" t="str">
        <f>VLOOKUP(ventas_starbucks_2025[[#This Row],[método_pago]],cambio_metodo_pago[#All],2,0)</f>
        <v>Efectivo</v>
      </c>
      <c r="X4407" t="s">
        <v>7</v>
      </c>
      <c r="Y4407">
        <v>15</v>
      </c>
      <c r="Z4407" t="str">
        <f>VLOOKUP(ventas_starbucks_2025[[#This Row],[promoción_aplicada5]],promocion_cambiar[#All],2,0)</f>
        <v>Combo</v>
      </c>
      <c r="AA4407" t="s">
        <v>8</v>
      </c>
      <c r="AB4407" t="s">
        <v>9</v>
      </c>
      <c r="AC4407" t="s">
        <v>10</v>
      </c>
      <c r="AD4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07">
        <v>14.6</v>
      </c>
      <c r="AF4407">
        <v>5</v>
      </c>
      <c r="AG4407">
        <v>28</v>
      </c>
      <c r="AH4407">
        <v>27</v>
      </c>
    </row>
    <row r="4408" spans="1:34" x14ac:dyDescent="0.25">
      <c r="A4408" s="3" t="s">
        <v>4483</v>
      </c>
      <c r="B4408" s="1">
        <v>45740</v>
      </c>
      <c r="C4408" s="23">
        <f t="shared" si="340"/>
        <v>24</v>
      </c>
      <c r="D4408" s="23">
        <f t="shared" si="341"/>
        <v>1</v>
      </c>
      <c r="E4408" s="23" t="str">
        <f t="shared" si="342"/>
        <v>lunes</v>
      </c>
      <c r="F4408" s="23">
        <f t="shared" si="343"/>
        <v>3</v>
      </c>
      <c r="G4408" s="23" t="str">
        <f t="shared" si="344"/>
        <v>marzo</v>
      </c>
      <c r="H4408" s="2">
        <v>0.43263888888888891</v>
      </c>
      <c r="I4408" t="s">
        <v>57</v>
      </c>
      <c r="J4408" t="str">
        <f>VLOOKUP(ventas_starbucks_2025[[#This Row],[sucursal]],cambio_sucursal[#All],2,0)</f>
        <v>Sucursal Avda Colón</v>
      </c>
      <c r="K4408" t="s">
        <v>48</v>
      </c>
      <c r="L4408" t="s">
        <v>49</v>
      </c>
      <c r="M4408" t="s">
        <v>50</v>
      </c>
      <c r="N4408" t="str">
        <f>IFERROR(VLOOKUP(ventas_starbucks_2025[[#This Row],[tamaño_sucio]],cambio_tamaño[#All],2,0),"Tamaño único")</f>
        <v>Mediano</v>
      </c>
      <c r="O4408">
        <v>1</v>
      </c>
      <c r="P4408">
        <v>1799.37</v>
      </c>
      <c r="Q4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8">
        <v>1799.37</v>
      </c>
      <c r="S4408" t="s">
        <v>5</v>
      </c>
      <c r="T4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8" t="str">
        <f>VLOOKUP(ventas_starbucks_2025[[#This Row],[canal_compra]],cambio_canal_compra[#All],2,0)</f>
        <v>En tienda</v>
      </c>
      <c r="V4408" t="s">
        <v>16</v>
      </c>
      <c r="W4408" t="str">
        <f>VLOOKUP(ventas_starbucks_2025[[#This Row],[método_pago]],cambio_metodo_pago[#All],2,0)</f>
        <v>Tarjeta</v>
      </c>
      <c r="X4408" t="s">
        <v>7</v>
      </c>
      <c r="Y4408">
        <v>0</v>
      </c>
      <c r="Z4408" t="str">
        <f>VLOOKUP(ventas_starbucks_2025[[#This Row],[promoción_aplicada5]],promocion_cambiar[#All],2,0)</f>
        <v>Hora Feliz</v>
      </c>
      <c r="AA4408" t="s">
        <v>36</v>
      </c>
      <c r="AB4408" t="s">
        <v>18</v>
      </c>
      <c r="AC4408" t="s">
        <v>10</v>
      </c>
      <c r="AD4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08">
        <v>5.3</v>
      </c>
      <c r="AF4408">
        <v>3</v>
      </c>
      <c r="AG4408">
        <v>22</v>
      </c>
      <c r="AH4408">
        <v>21</v>
      </c>
    </row>
    <row r="4409" spans="1:34" x14ac:dyDescent="0.25">
      <c r="A4409" s="3" t="s">
        <v>4484</v>
      </c>
      <c r="B4409" s="1">
        <v>45738</v>
      </c>
      <c r="C4409" s="23">
        <f t="shared" si="340"/>
        <v>22</v>
      </c>
      <c r="D4409" s="23">
        <f t="shared" si="341"/>
        <v>6</v>
      </c>
      <c r="E4409" s="23" t="str">
        <f t="shared" si="342"/>
        <v>sábado</v>
      </c>
      <c r="F4409" s="23">
        <f t="shared" si="343"/>
        <v>3</v>
      </c>
      <c r="G4409" s="23" t="str">
        <f t="shared" si="344"/>
        <v>marzo</v>
      </c>
      <c r="H4409" s="2">
        <v>0.58263888888888893</v>
      </c>
      <c r="I4409" t="s">
        <v>1</v>
      </c>
      <c r="J4409" t="str">
        <f>VLOOKUP(ventas_starbucks_2025[[#This Row],[sucursal]],cambio_sucursal[#All],2,0)</f>
        <v>Sucursal Nueva Córdoba</v>
      </c>
      <c r="K4409" t="s">
        <v>89</v>
      </c>
      <c r="L4409" t="s">
        <v>90</v>
      </c>
      <c r="M4409" t="s">
        <v>4</v>
      </c>
      <c r="N4409" t="str">
        <f>IFERROR(VLOOKUP(ventas_starbucks_2025[[#This Row],[tamaño_sucio]],cambio_tamaño[#All],2,0),"Tamaño único")</f>
        <v>Tamaño único</v>
      </c>
      <c r="O4409">
        <v>5</v>
      </c>
      <c r="P4409">
        <v>1337.37</v>
      </c>
      <c r="Q4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9">
        <v>6686.85</v>
      </c>
      <c r="S4409" t="s">
        <v>31</v>
      </c>
      <c r="T4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09" t="str">
        <f>VLOOKUP(ventas_starbucks_2025[[#This Row],[canal_compra]],cambio_canal_compra[#All],2,0)</f>
        <v>Entrega domicilio</v>
      </c>
      <c r="V4409" t="s">
        <v>40</v>
      </c>
      <c r="W4409" t="str">
        <f>VLOOKUP(ventas_starbucks_2025[[#This Row],[método_pago]],cambio_metodo_pago[#All],2,0)</f>
        <v>Efectivo</v>
      </c>
      <c r="X4409" t="s">
        <v>7</v>
      </c>
      <c r="Y4409">
        <v>10</v>
      </c>
      <c r="Z4409" t="str">
        <f>VLOOKUP(ventas_starbucks_2025[[#This Row],[promoción_aplicada5]],promocion_cambiar[#All],2,0)</f>
        <v>Combo</v>
      </c>
      <c r="AA4409" t="s">
        <v>8</v>
      </c>
      <c r="AB4409" t="s">
        <v>29</v>
      </c>
      <c r="AC4409" t="s">
        <v>10</v>
      </c>
      <c r="AD4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09">
        <v>8.5</v>
      </c>
      <c r="AF4409">
        <v>4</v>
      </c>
      <c r="AG4409">
        <v>16</v>
      </c>
      <c r="AH4409">
        <v>11</v>
      </c>
    </row>
    <row r="4410" spans="1:34" x14ac:dyDescent="0.25">
      <c r="A4410" s="3" t="s">
        <v>4485</v>
      </c>
      <c r="B4410" s="1">
        <v>45742</v>
      </c>
      <c r="C4410" s="23">
        <f t="shared" si="340"/>
        <v>26</v>
      </c>
      <c r="D4410" s="23">
        <f t="shared" si="341"/>
        <v>3</v>
      </c>
      <c r="E4410" s="23" t="str">
        <f t="shared" si="342"/>
        <v>miércoles</v>
      </c>
      <c r="F4410" s="23">
        <f t="shared" si="343"/>
        <v>3</v>
      </c>
      <c r="G4410" s="23" t="str">
        <f t="shared" si="344"/>
        <v>marzo</v>
      </c>
      <c r="H4410" s="2">
        <v>0.57499999999999996</v>
      </c>
      <c r="I4410" t="s">
        <v>12</v>
      </c>
      <c r="J4410" t="str">
        <f>VLOOKUP(ventas_starbucks_2025[[#This Row],[sucursal]],cambio_sucursal[#All],2,0)</f>
        <v>Sucursal Córdoba Shopping</v>
      </c>
      <c r="K4410" t="s">
        <v>130</v>
      </c>
      <c r="L4410" t="s">
        <v>65</v>
      </c>
      <c r="M4410" t="s">
        <v>4</v>
      </c>
      <c r="N4410" t="str">
        <f>IFERROR(VLOOKUP(ventas_starbucks_2025[[#This Row],[tamaño_sucio]],cambio_tamaño[#All],2,0),"Tamaño único")</f>
        <v>Tamaño único</v>
      </c>
      <c r="O4410">
        <v>2</v>
      </c>
      <c r="P4410">
        <v>1782.56</v>
      </c>
      <c r="Q4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0">
        <v>3565.12</v>
      </c>
      <c r="S4410" t="s">
        <v>5</v>
      </c>
      <c r="T4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0" t="str">
        <f>VLOOKUP(ventas_starbucks_2025[[#This Row],[canal_compra]],cambio_canal_compra[#All],2,0)</f>
        <v>En tienda</v>
      </c>
      <c r="V4410" t="s">
        <v>40</v>
      </c>
      <c r="W4410" t="str">
        <f>VLOOKUP(ventas_starbucks_2025[[#This Row],[método_pago]],cambio_metodo_pago[#All],2,0)</f>
        <v>Efectivo</v>
      </c>
      <c r="X4410" t="s">
        <v>22</v>
      </c>
      <c r="Y4410">
        <v>0</v>
      </c>
      <c r="Z4410" t="str">
        <f>VLOOKUP(ventas_starbucks_2025[[#This Row],[promoción_aplicada5]],promocion_cambiar[#All],2,0)</f>
        <v>Combo</v>
      </c>
      <c r="AA4410" t="s">
        <v>8</v>
      </c>
      <c r="AB4410" t="s">
        <v>32</v>
      </c>
      <c r="AC4410" t="s">
        <v>10</v>
      </c>
      <c r="AD4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10">
        <v>8.5</v>
      </c>
      <c r="AF4410">
        <v>1</v>
      </c>
      <c r="AG4410">
        <v>45</v>
      </c>
      <c r="AH4410">
        <v>43</v>
      </c>
    </row>
    <row r="4411" spans="1:34" x14ac:dyDescent="0.25">
      <c r="A4411" s="3" t="s">
        <v>4486</v>
      </c>
      <c r="B4411" s="1">
        <v>45749</v>
      </c>
      <c r="C4411" s="23">
        <f t="shared" si="340"/>
        <v>2</v>
      </c>
      <c r="D4411" s="23">
        <f t="shared" si="341"/>
        <v>3</v>
      </c>
      <c r="E4411" s="1" t="str">
        <f t="shared" si="342"/>
        <v>miércoles</v>
      </c>
      <c r="F4411" s="23">
        <f t="shared" si="343"/>
        <v>4</v>
      </c>
      <c r="G4411" s="1" t="str">
        <f t="shared" si="344"/>
        <v>abril</v>
      </c>
      <c r="H4411" s="2">
        <v>0.58958333333333335</v>
      </c>
      <c r="I4411" t="s">
        <v>1</v>
      </c>
      <c r="J4411" t="str">
        <f>VLOOKUP(ventas_starbucks_2025[[#This Row],[sucursal]],cambio_sucursal[#All],2,0)</f>
        <v>Sucursal Nueva Córdoba</v>
      </c>
      <c r="K4411" t="s">
        <v>48</v>
      </c>
      <c r="L4411" t="s">
        <v>49</v>
      </c>
      <c r="M4411" t="s">
        <v>62</v>
      </c>
      <c r="N4411" t="str">
        <f>IFERROR(VLOOKUP(ventas_starbucks_2025[[#This Row],[tamaño_sucio]],cambio_tamaño[#All],2,0),"Tamaño único")</f>
        <v>Extra-Grande</v>
      </c>
      <c r="O4411">
        <v>4</v>
      </c>
      <c r="P4411">
        <v>1914.05</v>
      </c>
      <c r="Q4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1">
        <v>7656.2</v>
      </c>
      <c r="S4411" t="s">
        <v>5</v>
      </c>
      <c r="T4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11" t="str">
        <f>VLOOKUP(ventas_starbucks_2025[[#This Row],[canal_compra]],cambio_canal_compra[#All],2,0)</f>
        <v>En tienda</v>
      </c>
      <c r="V4411" t="s">
        <v>16</v>
      </c>
      <c r="W4411" t="str">
        <f>VLOOKUP(ventas_starbucks_2025[[#This Row],[método_pago]],cambio_metodo_pago[#All],2,0)</f>
        <v>Tarjeta</v>
      </c>
      <c r="X4411" t="s">
        <v>7</v>
      </c>
      <c r="Y4411">
        <v>10</v>
      </c>
      <c r="Z4411" t="str">
        <f>VLOOKUP(ventas_starbucks_2025[[#This Row],[promoción_aplicada5]],promocion_cambiar[#All],2,0)</f>
        <v>2x1</v>
      </c>
      <c r="AA4411" t="s">
        <v>51</v>
      </c>
      <c r="AB4411" t="s">
        <v>32</v>
      </c>
      <c r="AC4411" t="s">
        <v>10</v>
      </c>
      <c r="AD4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11">
        <v>13.2</v>
      </c>
      <c r="AF4411">
        <v>4</v>
      </c>
      <c r="AG4411">
        <v>30</v>
      </c>
      <c r="AH4411">
        <v>26</v>
      </c>
    </row>
    <row r="4412" spans="1:34" x14ac:dyDescent="0.25">
      <c r="A4412" s="3" t="s">
        <v>4487</v>
      </c>
      <c r="B4412" s="1">
        <v>45729</v>
      </c>
      <c r="C4412" s="23">
        <f t="shared" si="340"/>
        <v>13</v>
      </c>
      <c r="D4412" s="23">
        <f t="shared" si="341"/>
        <v>4</v>
      </c>
      <c r="E4412" s="1" t="str">
        <f t="shared" si="342"/>
        <v>jueves</v>
      </c>
      <c r="F4412" s="23">
        <f t="shared" si="343"/>
        <v>3</v>
      </c>
      <c r="G4412" s="1" t="str">
        <f t="shared" si="344"/>
        <v>marzo</v>
      </c>
      <c r="H4412" s="2">
        <v>0.59166666666666667</v>
      </c>
      <c r="I4412" t="s">
        <v>26</v>
      </c>
      <c r="J4412" t="str">
        <f>VLOOKUP(ventas_starbucks_2025[[#This Row],[sucursal]],cambio_sucursal[#All],2,0)</f>
        <v>Sucursal San Lorenzo 47</v>
      </c>
      <c r="K4412" t="s">
        <v>175</v>
      </c>
      <c r="L4412" t="s">
        <v>70</v>
      </c>
      <c r="M4412" t="s">
        <v>55</v>
      </c>
      <c r="N4412" t="str">
        <f>IFERROR(VLOOKUP(ventas_starbucks_2025[[#This Row],[tamaño_sucio]],cambio_tamaño[#All],2,0),"Tamaño único")</f>
        <v>Pequeño</v>
      </c>
      <c r="O4412">
        <v>3</v>
      </c>
      <c r="P4412">
        <v>1729.33</v>
      </c>
      <c r="Q4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2">
        <v>5187.99</v>
      </c>
      <c r="S4412" t="s">
        <v>5</v>
      </c>
      <c r="T4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12" t="str">
        <f>VLOOKUP(ventas_starbucks_2025[[#This Row],[canal_compra]],cambio_canal_compra[#All],2,0)</f>
        <v>En tienda</v>
      </c>
      <c r="V4412" t="s">
        <v>40</v>
      </c>
      <c r="W4412" t="str">
        <f>VLOOKUP(ventas_starbucks_2025[[#This Row],[método_pago]],cambio_metodo_pago[#All],2,0)</f>
        <v>Efectivo</v>
      </c>
      <c r="X4412" t="s">
        <v>7</v>
      </c>
      <c r="Y4412">
        <v>15</v>
      </c>
      <c r="Z4412" t="str">
        <f>VLOOKUP(ventas_starbucks_2025[[#This Row],[promoción_aplicada5]],promocion_cambiar[#All],2,0)</f>
        <v>Combo</v>
      </c>
      <c r="AA4412" t="s">
        <v>8</v>
      </c>
      <c r="AB4412" t="s">
        <v>52</v>
      </c>
      <c r="AC4412" t="s">
        <v>24</v>
      </c>
      <c r="AD4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12">
        <v>13.5</v>
      </c>
      <c r="AF4412">
        <v>4</v>
      </c>
      <c r="AG4412">
        <v>28</v>
      </c>
      <c r="AH4412">
        <v>25</v>
      </c>
    </row>
    <row r="4413" spans="1:34" x14ac:dyDescent="0.25">
      <c r="A4413" s="3" t="s">
        <v>4488</v>
      </c>
      <c r="B4413" s="1">
        <v>45701</v>
      </c>
      <c r="C4413" s="23">
        <f t="shared" si="340"/>
        <v>13</v>
      </c>
      <c r="D4413" s="23">
        <f t="shared" si="341"/>
        <v>4</v>
      </c>
      <c r="E4413" s="23" t="str">
        <f t="shared" si="342"/>
        <v>jueves</v>
      </c>
      <c r="F4413" s="23">
        <f t="shared" si="343"/>
        <v>2</v>
      </c>
      <c r="G4413" s="23" t="str">
        <f t="shared" si="344"/>
        <v>febrero</v>
      </c>
      <c r="H4413" s="2">
        <v>0.82152777777777775</v>
      </c>
      <c r="I4413" t="s">
        <v>1</v>
      </c>
      <c r="J4413" t="str">
        <f>VLOOKUP(ventas_starbucks_2025[[#This Row],[sucursal]],cambio_sucursal[#All],2,0)</f>
        <v>Sucursal Nueva Córdoba</v>
      </c>
      <c r="K4413" t="s">
        <v>48</v>
      </c>
      <c r="L4413" t="s">
        <v>49</v>
      </c>
      <c r="M4413" t="s">
        <v>55</v>
      </c>
      <c r="N4413" t="str">
        <f>IFERROR(VLOOKUP(ventas_starbucks_2025[[#This Row],[tamaño_sucio]],cambio_tamaño[#All],2,0),"Tamaño único")</f>
        <v>Pequeño</v>
      </c>
      <c r="O4413">
        <v>4</v>
      </c>
      <c r="P4413">
        <v>2081.34</v>
      </c>
      <c r="Q4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13">
        <v>8325.36</v>
      </c>
      <c r="S4413" t="s">
        <v>15</v>
      </c>
      <c r="T4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13" t="str">
        <f>VLOOKUP(ventas_starbucks_2025[[#This Row],[canal_compra]],cambio_canal_compra[#All],2,0)</f>
        <v>Para llevar</v>
      </c>
      <c r="V4413" t="s">
        <v>16</v>
      </c>
      <c r="W4413" t="str">
        <f>VLOOKUP(ventas_starbucks_2025[[#This Row],[método_pago]],cambio_metodo_pago[#All],2,0)</f>
        <v>Tarjeta</v>
      </c>
      <c r="X4413" t="s">
        <v>7</v>
      </c>
      <c r="Y4413">
        <v>15</v>
      </c>
      <c r="Z4413" t="str">
        <f>VLOOKUP(ventas_starbucks_2025[[#This Row],[promoción_aplicada5]],promocion_cambiar[#All],2,0)</f>
        <v>2x1</v>
      </c>
      <c r="AA4413" t="s">
        <v>51</v>
      </c>
      <c r="AB4413" t="s">
        <v>9</v>
      </c>
      <c r="AC4413" t="s">
        <v>10</v>
      </c>
      <c r="AD4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13">
        <v>8.6</v>
      </c>
      <c r="AF4413">
        <v>3</v>
      </c>
      <c r="AG4413">
        <v>29</v>
      </c>
      <c r="AH4413">
        <v>25</v>
      </c>
    </row>
    <row r="4414" spans="1:34" x14ac:dyDescent="0.25">
      <c r="A4414" s="3" t="s">
        <v>4489</v>
      </c>
      <c r="B4414" s="1">
        <v>45665</v>
      </c>
      <c r="C4414" s="23">
        <f t="shared" si="340"/>
        <v>8</v>
      </c>
      <c r="D4414" s="23">
        <f t="shared" si="341"/>
        <v>3</v>
      </c>
      <c r="E4414" s="23" t="str">
        <f t="shared" si="342"/>
        <v>miércoles</v>
      </c>
      <c r="F4414" s="23">
        <f t="shared" si="343"/>
        <v>1</v>
      </c>
      <c r="G4414" s="23" t="str">
        <f t="shared" si="344"/>
        <v>enero</v>
      </c>
      <c r="H4414" s="2">
        <v>0.47013888888888888</v>
      </c>
      <c r="I4414" t="s">
        <v>26</v>
      </c>
      <c r="J4414" t="str">
        <f>VLOOKUP(ventas_starbucks_2025[[#This Row],[sucursal]],cambio_sucursal[#All],2,0)</f>
        <v>Sucursal San Lorenzo 47</v>
      </c>
      <c r="K4414" t="s">
        <v>13</v>
      </c>
      <c r="L4414" t="s">
        <v>14</v>
      </c>
      <c r="M4414" t="s">
        <v>4</v>
      </c>
      <c r="N4414" t="str">
        <f>IFERROR(VLOOKUP(ventas_starbucks_2025[[#This Row],[tamaño_sucio]],cambio_tamaño[#All],2,0),"Tamaño único")</f>
        <v>Tamaño único</v>
      </c>
      <c r="O4414">
        <v>4</v>
      </c>
      <c r="P4414">
        <v>1699.64</v>
      </c>
      <c r="Q4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4">
        <v>6798.56</v>
      </c>
      <c r="S4414" t="s">
        <v>31</v>
      </c>
      <c r="T4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14" t="str">
        <f>VLOOKUP(ventas_starbucks_2025[[#This Row],[canal_compra]],cambio_canal_compra[#All],2,0)</f>
        <v>Entrega domicilio</v>
      </c>
      <c r="V4414" t="s">
        <v>6</v>
      </c>
      <c r="W4414" t="str">
        <f>VLOOKUP(ventas_starbucks_2025[[#This Row],[método_pago]],cambio_metodo_pago[#All],2,0)</f>
        <v>Aplicación móbil</v>
      </c>
      <c r="X4414" t="s">
        <v>7</v>
      </c>
      <c r="Y4414">
        <v>15</v>
      </c>
      <c r="Z4414" t="str">
        <f>VLOOKUP(ventas_starbucks_2025[[#This Row],[promoción_aplicada5]],promocion_cambiar[#All],2,0)</f>
        <v>2x1</v>
      </c>
      <c r="AA4414" t="s">
        <v>51</v>
      </c>
      <c r="AB4414" t="s">
        <v>9</v>
      </c>
      <c r="AC4414" t="s">
        <v>41</v>
      </c>
      <c r="AD4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14">
        <v>3.4</v>
      </c>
      <c r="AF4414">
        <v>1</v>
      </c>
      <c r="AG4414">
        <v>47</v>
      </c>
      <c r="AH4414">
        <v>43</v>
      </c>
    </row>
    <row r="4415" spans="1:34" x14ac:dyDescent="0.25">
      <c r="A4415" s="3" t="s">
        <v>4490</v>
      </c>
      <c r="B4415" s="1">
        <v>45666</v>
      </c>
      <c r="C4415" s="23">
        <f t="shared" si="340"/>
        <v>9</v>
      </c>
      <c r="D4415" s="23">
        <f t="shared" si="341"/>
        <v>4</v>
      </c>
      <c r="E4415" s="23" t="str">
        <f t="shared" si="342"/>
        <v>jueves</v>
      </c>
      <c r="F4415" s="23">
        <f t="shared" si="343"/>
        <v>1</v>
      </c>
      <c r="G4415" s="23" t="str">
        <f t="shared" si="344"/>
        <v>enero</v>
      </c>
      <c r="H4415" s="2">
        <v>0.46458333333333335</v>
      </c>
      <c r="I4415" t="s">
        <v>26</v>
      </c>
      <c r="J4415" t="str">
        <f>VLOOKUP(ventas_starbucks_2025[[#This Row],[sucursal]],cambio_sucursal[#All],2,0)</f>
        <v>Sucursal San Lorenzo 47</v>
      </c>
      <c r="K4415" t="s">
        <v>38</v>
      </c>
      <c r="L4415" t="s">
        <v>39</v>
      </c>
      <c r="M4415" t="s">
        <v>4</v>
      </c>
      <c r="N4415" t="str">
        <f>IFERROR(VLOOKUP(ventas_starbucks_2025[[#This Row],[tamaño_sucio]],cambio_tamaño[#All],2,0),"Tamaño único")</f>
        <v>Tamaño único</v>
      </c>
      <c r="O4415">
        <v>2</v>
      </c>
      <c r="P4415">
        <v>1344.37</v>
      </c>
      <c r="Q4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5">
        <v>2688.74</v>
      </c>
      <c r="S4415" t="s">
        <v>31</v>
      </c>
      <c r="T4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5" t="str">
        <f>VLOOKUP(ventas_starbucks_2025[[#This Row],[canal_compra]],cambio_canal_compra[#All],2,0)</f>
        <v>Entrega domicilio</v>
      </c>
      <c r="V4415" t="s">
        <v>6</v>
      </c>
      <c r="W4415" t="str">
        <f>VLOOKUP(ventas_starbucks_2025[[#This Row],[método_pago]],cambio_metodo_pago[#All],2,0)</f>
        <v>Aplicación móbil</v>
      </c>
      <c r="X4415" t="s">
        <v>22</v>
      </c>
      <c r="Y4415">
        <v>0</v>
      </c>
      <c r="Z4415" t="str">
        <f>VLOOKUP(ventas_starbucks_2025[[#This Row],[promoción_aplicada5]],promocion_cambiar[#All],2,0)</f>
        <v>Hora Feliz</v>
      </c>
      <c r="AA4415" t="s">
        <v>36</v>
      </c>
      <c r="AB4415" t="s">
        <v>29</v>
      </c>
      <c r="AC4415" t="s">
        <v>24</v>
      </c>
      <c r="AD4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15">
        <v>14.2</v>
      </c>
      <c r="AF4415">
        <v>1</v>
      </c>
      <c r="AG4415">
        <v>35</v>
      </c>
      <c r="AH4415">
        <v>33</v>
      </c>
    </row>
    <row r="4416" spans="1:34" x14ac:dyDescent="0.25">
      <c r="A4416" s="3" t="s">
        <v>4491</v>
      </c>
      <c r="B4416" s="1">
        <v>45762</v>
      </c>
      <c r="C4416" s="23">
        <f t="shared" si="340"/>
        <v>15</v>
      </c>
      <c r="D4416" s="23">
        <f t="shared" si="341"/>
        <v>2</v>
      </c>
      <c r="E4416" s="23" t="str">
        <f t="shared" si="342"/>
        <v>martes</v>
      </c>
      <c r="F4416" s="23">
        <f t="shared" si="343"/>
        <v>4</v>
      </c>
      <c r="G4416" s="23" t="str">
        <f t="shared" si="344"/>
        <v>abril</v>
      </c>
      <c r="H4416" s="2">
        <v>0.64375000000000004</v>
      </c>
      <c r="I4416" t="s">
        <v>26</v>
      </c>
      <c r="J4416" t="str">
        <f>VLOOKUP(ventas_starbucks_2025[[#This Row],[sucursal]],cambio_sucursal[#All],2,0)</f>
        <v>Sucursal San Lorenzo 47</v>
      </c>
      <c r="K4416" t="s">
        <v>13</v>
      </c>
      <c r="L4416" t="s">
        <v>14</v>
      </c>
      <c r="M4416" t="s">
        <v>4</v>
      </c>
      <c r="N4416" t="str">
        <f>IFERROR(VLOOKUP(ventas_starbucks_2025[[#This Row],[tamaño_sucio]],cambio_tamaño[#All],2,0),"Tamaño único")</f>
        <v>Tamaño único</v>
      </c>
      <c r="O4416">
        <v>4</v>
      </c>
      <c r="P4416">
        <v>2110.5500000000002</v>
      </c>
      <c r="Q4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16">
        <v>8442.2000000000007</v>
      </c>
      <c r="S4416" t="s">
        <v>15</v>
      </c>
      <c r="T4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16" t="str">
        <f>VLOOKUP(ventas_starbucks_2025[[#This Row],[canal_compra]],cambio_canal_compra[#All],2,0)</f>
        <v>Para llevar</v>
      </c>
      <c r="V4416" t="s">
        <v>40</v>
      </c>
      <c r="W4416" t="str">
        <f>VLOOKUP(ventas_starbucks_2025[[#This Row],[método_pago]],cambio_metodo_pago[#All],2,0)</f>
        <v>Efectivo</v>
      </c>
      <c r="X4416" t="s">
        <v>7</v>
      </c>
      <c r="Y4416">
        <v>10</v>
      </c>
      <c r="Z4416" t="str">
        <f>VLOOKUP(ventas_starbucks_2025[[#This Row],[promoción_aplicada5]],promocion_cambiar[#All],2,0)</f>
        <v>Combo</v>
      </c>
      <c r="AA4416" t="s">
        <v>8</v>
      </c>
      <c r="AB4416" t="s">
        <v>9</v>
      </c>
      <c r="AC4416" t="s">
        <v>24</v>
      </c>
      <c r="AD4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16">
        <v>3.2</v>
      </c>
      <c r="AF4416">
        <v>5</v>
      </c>
      <c r="AG4416">
        <v>42</v>
      </c>
      <c r="AH4416">
        <v>38</v>
      </c>
    </row>
    <row r="4417" spans="1:34" x14ac:dyDescent="0.25">
      <c r="A4417" s="3" t="s">
        <v>4492</v>
      </c>
      <c r="B4417" s="1">
        <v>45725</v>
      </c>
      <c r="C4417" s="23">
        <f t="shared" si="340"/>
        <v>9</v>
      </c>
      <c r="D4417" s="23">
        <f t="shared" si="341"/>
        <v>7</v>
      </c>
      <c r="E4417" s="23" t="str">
        <f t="shared" si="342"/>
        <v>domingo</v>
      </c>
      <c r="F4417" s="23">
        <f t="shared" si="343"/>
        <v>3</v>
      </c>
      <c r="G4417" s="23" t="str">
        <f t="shared" si="344"/>
        <v>marzo</v>
      </c>
      <c r="H4417" s="2">
        <v>0.3923611111111111</v>
      </c>
      <c r="I4417" t="s">
        <v>57</v>
      </c>
      <c r="J4417" t="str">
        <f>VLOOKUP(ventas_starbucks_2025[[#This Row],[sucursal]],cambio_sucursal[#All],2,0)</f>
        <v>Sucursal Avda Colón</v>
      </c>
      <c r="K4417" t="s">
        <v>58</v>
      </c>
      <c r="L4417" t="s">
        <v>39</v>
      </c>
      <c r="M4417" t="s">
        <v>4</v>
      </c>
      <c r="N4417" t="str">
        <f>IFERROR(VLOOKUP(ventas_starbucks_2025[[#This Row],[tamaño_sucio]],cambio_tamaño[#All],2,0),"Tamaño único")</f>
        <v>Tamaño único</v>
      </c>
      <c r="O4417">
        <v>1</v>
      </c>
      <c r="P4417">
        <v>1048.81</v>
      </c>
      <c r="Q4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7">
        <v>1048.81</v>
      </c>
      <c r="S4417" t="s">
        <v>5</v>
      </c>
      <c r="T4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7" t="str">
        <f>VLOOKUP(ventas_starbucks_2025[[#This Row],[canal_compra]],cambio_canal_compra[#All],2,0)</f>
        <v>En tienda</v>
      </c>
      <c r="V4417" t="s">
        <v>40</v>
      </c>
      <c r="W4417" t="str">
        <f>VLOOKUP(ventas_starbucks_2025[[#This Row],[método_pago]],cambio_metodo_pago[#All],2,0)</f>
        <v>Efectivo</v>
      </c>
      <c r="X4417" t="s">
        <v>22</v>
      </c>
      <c r="Y4417">
        <v>0</v>
      </c>
      <c r="Z4417" t="str">
        <f>VLOOKUP(ventas_starbucks_2025[[#This Row],[promoción_aplicada5]],promocion_cambiar[#All],2,0)</f>
        <v>Hora Feliz</v>
      </c>
      <c r="AA4417" t="s">
        <v>36</v>
      </c>
      <c r="AB4417" t="s">
        <v>9</v>
      </c>
      <c r="AC4417" t="s">
        <v>10</v>
      </c>
      <c r="AD4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17">
        <v>13.1</v>
      </c>
      <c r="AF4417">
        <v>2</v>
      </c>
      <c r="AG4417">
        <v>49</v>
      </c>
      <c r="AH4417">
        <v>48</v>
      </c>
    </row>
    <row r="4418" spans="1:34" x14ac:dyDescent="0.25">
      <c r="A4418" s="3" t="s">
        <v>4493</v>
      </c>
      <c r="B4418" s="1">
        <v>45753</v>
      </c>
      <c r="C4418" s="23">
        <f t="shared" ref="C4418:C4481" si="345">DAY(B4418)</f>
        <v>6</v>
      </c>
      <c r="D4418" s="23">
        <f t="shared" ref="D4418:D4481" si="346">WEEKDAY(B4418,2)</f>
        <v>7</v>
      </c>
      <c r="E4418" s="23" t="str">
        <f t="shared" ref="E4418:E4481" si="347">TEXT(B4418,"dddd")</f>
        <v>domingo</v>
      </c>
      <c r="F4418" s="23">
        <f t="shared" ref="F4418:F4481" si="348">MONTH(B4418)</f>
        <v>4</v>
      </c>
      <c r="G4418" s="23" t="str">
        <f t="shared" ref="G4418:G4481" si="349">TEXT(B4418,"mmmm")</f>
        <v>abril</v>
      </c>
      <c r="H4418" s="2">
        <v>0.5</v>
      </c>
      <c r="I4418" t="s">
        <v>57</v>
      </c>
      <c r="J4418" t="str">
        <f>VLOOKUP(ventas_starbucks_2025[[#This Row],[sucursal]],cambio_sucursal[#All],2,0)</f>
        <v>Sucursal Avda Colón</v>
      </c>
      <c r="K4418" t="s">
        <v>101</v>
      </c>
      <c r="L4418" t="s">
        <v>3</v>
      </c>
      <c r="M4418" t="s">
        <v>4</v>
      </c>
      <c r="N4418" t="str">
        <f>IFERROR(VLOOKUP(ventas_starbucks_2025[[#This Row],[tamaño_sucio]],cambio_tamaño[#All],2,0),"Tamaño único")</f>
        <v>Tamaño único</v>
      </c>
      <c r="O4418">
        <v>4</v>
      </c>
      <c r="P4418">
        <v>2808.33</v>
      </c>
      <c r="Q4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18">
        <v>11233.32</v>
      </c>
      <c r="S4418" t="s">
        <v>5</v>
      </c>
      <c r="T4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18" t="str">
        <f>VLOOKUP(ventas_starbucks_2025[[#This Row],[canal_compra]],cambio_canal_compra[#All],2,0)</f>
        <v>En tienda</v>
      </c>
      <c r="V4418" t="s">
        <v>40</v>
      </c>
      <c r="W4418" t="str">
        <f>VLOOKUP(ventas_starbucks_2025[[#This Row],[método_pago]],cambio_metodo_pago[#All],2,0)</f>
        <v>Efectivo</v>
      </c>
      <c r="X4418" t="s">
        <v>22</v>
      </c>
      <c r="Y4418">
        <v>0</v>
      </c>
      <c r="Z4418" t="str">
        <f>VLOOKUP(ventas_starbucks_2025[[#This Row],[promoción_aplicada5]],promocion_cambiar[#All],2,0)</f>
        <v>Hora Feliz</v>
      </c>
      <c r="AA4418" t="s">
        <v>36</v>
      </c>
      <c r="AB4418" t="s">
        <v>9</v>
      </c>
      <c r="AC4418" t="s">
        <v>10</v>
      </c>
      <c r="AD4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18">
        <v>11.4</v>
      </c>
      <c r="AF4418">
        <v>3</v>
      </c>
      <c r="AG4418">
        <v>18</v>
      </c>
      <c r="AH4418">
        <v>14</v>
      </c>
    </row>
    <row r="4419" spans="1:34" x14ac:dyDescent="0.25">
      <c r="A4419" s="3" t="s">
        <v>4494</v>
      </c>
      <c r="B4419" s="1">
        <v>45693</v>
      </c>
      <c r="C4419" s="23">
        <f t="shared" si="345"/>
        <v>5</v>
      </c>
      <c r="D4419" s="23">
        <f t="shared" si="346"/>
        <v>3</v>
      </c>
      <c r="E4419" s="1" t="str">
        <f t="shared" si="347"/>
        <v>miércoles</v>
      </c>
      <c r="F4419" s="23">
        <f t="shared" si="348"/>
        <v>2</v>
      </c>
      <c r="G4419" s="1" t="str">
        <f t="shared" si="349"/>
        <v>febrero</v>
      </c>
      <c r="H4419" s="2">
        <v>0.47569444444444442</v>
      </c>
      <c r="I4419" t="s">
        <v>26</v>
      </c>
      <c r="J4419" t="str">
        <f>VLOOKUP(ventas_starbucks_2025[[#This Row],[sucursal]],cambio_sucursal[#All],2,0)</f>
        <v>Sucursal San Lorenzo 47</v>
      </c>
      <c r="K4419" t="s">
        <v>48</v>
      </c>
      <c r="L4419" t="s">
        <v>49</v>
      </c>
      <c r="M4419" t="s">
        <v>45</v>
      </c>
      <c r="N4419" t="str">
        <f>IFERROR(VLOOKUP(ventas_starbucks_2025[[#This Row],[tamaño_sucio]],cambio_tamaño[#All],2,0),"Tamaño único")</f>
        <v>Grande</v>
      </c>
      <c r="O4419">
        <v>2</v>
      </c>
      <c r="P4419">
        <v>1676.08</v>
      </c>
      <c r="Q4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9">
        <v>3352.16</v>
      </c>
      <c r="S4419" t="s">
        <v>5</v>
      </c>
      <c r="T4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9" t="str">
        <f>VLOOKUP(ventas_starbucks_2025[[#This Row],[canal_compra]],cambio_canal_compra[#All],2,0)</f>
        <v>En tienda</v>
      </c>
      <c r="V4419" t="s">
        <v>40</v>
      </c>
      <c r="W4419" t="str">
        <f>VLOOKUP(ventas_starbucks_2025[[#This Row],[método_pago]],cambio_metodo_pago[#All],2,0)</f>
        <v>Efectivo</v>
      </c>
      <c r="X4419" t="s">
        <v>22</v>
      </c>
      <c r="Y4419">
        <v>0</v>
      </c>
      <c r="Z4419" t="str">
        <f>VLOOKUP(ventas_starbucks_2025[[#This Row],[promoción_aplicada5]],promocion_cambiar[#All],2,0)</f>
        <v>Combo</v>
      </c>
      <c r="AA4419" t="s">
        <v>8</v>
      </c>
      <c r="AB4419" t="s">
        <v>52</v>
      </c>
      <c r="AC4419" t="s">
        <v>41</v>
      </c>
      <c r="AD4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19">
        <v>8.1999999999999993</v>
      </c>
      <c r="AF4419">
        <v>2</v>
      </c>
      <c r="AG4419">
        <v>50</v>
      </c>
      <c r="AH4419">
        <v>48</v>
      </c>
    </row>
    <row r="4420" spans="1:34" x14ac:dyDescent="0.25">
      <c r="A4420" s="3" t="s">
        <v>4495</v>
      </c>
      <c r="B4420" s="1">
        <v>45678</v>
      </c>
      <c r="C4420" s="23">
        <f t="shared" si="345"/>
        <v>21</v>
      </c>
      <c r="D4420" s="23">
        <f t="shared" si="346"/>
        <v>2</v>
      </c>
      <c r="E4420" s="23" t="str">
        <f t="shared" si="347"/>
        <v>martes</v>
      </c>
      <c r="F4420" s="23">
        <f t="shared" si="348"/>
        <v>1</v>
      </c>
      <c r="G4420" s="23" t="str">
        <f t="shared" si="349"/>
        <v>enero</v>
      </c>
      <c r="H4420" s="2">
        <v>0.34583333333333333</v>
      </c>
      <c r="I4420" t="s">
        <v>26</v>
      </c>
      <c r="J4420" t="str">
        <f>VLOOKUP(ventas_starbucks_2025[[#This Row],[sucursal]],cambio_sucursal[#All],2,0)</f>
        <v>Sucursal San Lorenzo 47</v>
      </c>
      <c r="K4420" t="s">
        <v>132</v>
      </c>
      <c r="L4420" t="s">
        <v>35</v>
      </c>
      <c r="M4420" t="s">
        <v>4</v>
      </c>
      <c r="N4420" t="str">
        <f>IFERROR(VLOOKUP(ventas_starbucks_2025[[#This Row],[tamaño_sucio]],cambio_tamaño[#All],2,0),"Tamaño único")</f>
        <v>Tamaño único</v>
      </c>
      <c r="O4420">
        <v>3</v>
      </c>
      <c r="P4420">
        <v>1134.99</v>
      </c>
      <c r="Q4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0">
        <v>3404.97</v>
      </c>
      <c r="S4420" t="s">
        <v>31</v>
      </c>
      <c r="T4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0" t="str">
        <f>VLOOKUP(ventas_starbucks_2025[[#This Row],[canal_compra]],cambio_canal_compra[#All],2,0)</f>
        <v>Entrega domicilio</v>
      </c>
      <c r="V4420" t="s">
        <v>40</v>
      </c>
      <c r="W4420" t="str">
        <f>VLOOKUP(ventas_starbucks_2025[[#This Row],[método_pago]],cambio_metodo_pago[#All],2,0)</f>
        <v>Efectivo</v>
      </c>
      <c r="X4420" t="s">
        <v>22</v>
      </c>
      <c r="Y4420">
        <v>0</v>
      </c>
      <c r="Z4420" t="str">
        <f>VLOOKUP(ventas_starbucks_2025[[#This Row],[promoción_aplicada5]],promocion_cambiar[#All],2,0)</f>
        <v>Combo</v>
      </c>
      <c r="AA4420" t="s">
        <v>8</v>
      </c>
      <c r="AB4420" t="s">
        <v>18</v>
      </c>
      <c r="AC4420" t="s">
        <v>24</v>
      </c>
      <c r="AD4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20">
        <v>13.7</v>
      </c>
      <c r="AF4420">
        <v>2</v>
      </c>
      <c r="AG4420">
        <v>10</v>
      </c>
      <c r="AH4420">
        <v>7</v>
      </c>
    </row>
    <row r="4421" spans="1:34" x14ac:dyDescent="0.25">
      <c r="A4421" s="3" t="s">
        <v>4496</v>
      </c>
      <c r="B4421" s="1">
        <v>45658</v>
      </c>
      <c r="C4421" s="23">
        <f t="shared" si="345"/>
        <v>1</v>
      </c>
      <c r="D4421" s="23">
        <f t="shared" si="346"/>
        <v>3</v>
      </c>
      <c r="E4421" s="1" t="str">
        <f t="shared" si="347"/>
        <v>miércoles</v>
      </c>
      <c r="F4421" s="23">
        <f t="shared" si="348"/>
        <v>1</v>
      </c>
      <c r="G4421" s="1" t="str">
        <f t="shared" si="349"/>
        <v>enero</v>
      </c>
      <c r="H4421" s="2">
        <v>0.6694444444444444</v>
      </c>
      <c r="I4421" t="s">
        <v>26</v>
      </c>
      <c r="J4421" t="str">
        <f>VLOOKUP(ventas_starbucks_2025[[#This Row],[sucursal]],cambio_sucursal[#All],2,0)</f>
        <v>Sucursal San Lorenzo 47</v>
      </c>
      <c r="K4421" t="s">
        <v>87</v>
      </c>
      <c r="L4421" t="s">
        <v>65</v>
      </c>
      <c r="M4421" t="s">
        <v>4</v>
      </c>
      <c r="N4421" t="str">
        <f>IFERROR(VLOOKUP(ventas_starbucks_2025[[#This Row],[tamaño_sucio]],cambio_tamaño[#All],2,0),"Tamaño único")</f>
        <v>Tamaño único</v>
      </c>
      <c r="O4421">
        <v>4</v>
      </c>
      <c r="P4421">
        <v>1515.64</v>
      </c>
      <c r="Q4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1">
        <v>6062.56</v>
      </c>
      <c r="S4421" t="s">
        <v>5</v>
      </c>
      <c r="T4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21" t="str">
        <f>VLOOKUP(ventas_starbucks_2025[[#This Row],[canal_compra]],cambio_canal_compra[#All],2,0)</f>
        <v>En tienda</v>
      </c>
      <c r="V4421" t="s">
        <v>40</v>
      </c>
      <c r="W4421" t="str">
        <f>VLOOKUP(ventas_starbucks_2025[[#This Row],[método_pago]],cambio_metodo_pago[#All],2,0)</f>
        <v>Efectivo</v>
      </c>
      <c r="X4421" t="s">
        <v>22</v>
      </c>
      <c r="Y4421">
        <v>0</v>
      </c>
      <c r="Z4421" t="str">
        <f>VLOOKUP(ventas_starbucks_2025[[#This Row],[promoción_aplicada5]],promocion_cambiar[#All],2,0)</f>
        <v>2x1</v>
      </c>
      <c r="AA4421" t="s">
        <v>51</v>
      </c>
      <c r="AB4421" t="s">
        <v>29</v>
      </c>
      <c r="AC4421" t="s">
        <v>24</v>
      </c>
      <c r="AD4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21">
        <v>9.6</v>
      </c>
      <c r="AF4421">
        <v>1</v>
      </c>
      <c r="AG4421">
        <v>18</v>
      </c>
      <c r="AH4421">
        <v>14</v>
      </c>
    </row>
    <row r="4422" spans="1:34" x14ac:dyDescent="0.25">
      <c r="A4422" s="3" t="s">
        <v>4497</v>
      </c>
      <c r="B4422" s="1">
        <v>45673</v>
      </c>
      <c r="C4422" s="23">
        <f t="shared" si="345"/>
        <v>16</v>
      </c>
      <c r="D4422" s="23">
        <f t="shared" si="346"/>
        <v>4</v>
      </c>
      <c r="E4422" s="23" t="str">
        <f t="shared" si="347"/>
        <v>jueves</v>
      </c>
      <c r="F4422" s="23">
        <f t="shared" si="348"/>
        <v>1</v>
      </c>
      <c r="G4422" s="23" t="str">
        <f t="shared" si="349"/>
        <v>enero</v>
      </c>
      <c r="H4422" s="2">
        <v>0.85277777777777775</v>
      </c>
      <c r="I4422" t="s">
        <v>26</v>
      </c>
      <c r="J4422" t="str">
        <f>VLOOKUP(ventas_starbucks_2025[[#This Row],[sucursal]],cambio_sucursal[#All],2,0)</f>
        <v>Sucursal San Lorenzo 47</v>
      </c>
      <c r="K4422" t="s">
        <v>82</v>
      </c>
      <c r="L4422" t="s">
        <v>28</v>
      </c>
      <c r="M4422" t="s">
        <v>4</v>
      </c>
      <c r="N4422" t="str">
        <f>IFERROR(VLOOKUP(ventas_starbucks_2025[[#This Row],[tamaño_sucio]],cambio_tamaño[#All],2,0),"Tamaño único")</f>
        <v>Tamaño único</v>
      </c>
      <c r="O4422">
        <v>3</v>
      </c>
      <c r="P4422">
        <v>2544.4</v>
      </c>
      <c r="Q4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22">
        <v>7633.2</v>
      </c>
      <c r="S4422" t="s">
        <v>31</v>
      </c>
      <c r="T4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22" t="str">
        <f>VLOOKUP(ventas_starbucks_2025[[#This Row],[canal_compra]],cambio_canal_compra[#All],2,0)</f>
        <v>Entrega domicilio</v>
      </c>
      <c r="V4422" t="s">
        <v>6</v>
      </c>
      <c r="W4422" t="str">
        <f>VLOOKUP(ventas_starbucks_2025[[#This Row],[método_pago]],cambio_metodo_pago[#All],2,0)</f>
        <v>Aplicación móbil</v>
      </c>
      <c r="X4422" t="s">
        <v>7</v>
      </c>
      <c r="Y4422">
        <v>10</v>
      </c>
      <c r="Z4422" t="str">
        <f>VLOOKUP(ventas_starbucks_2025[[#This Row],[promoción_aplicada5]],promocion_cambiar[#All],2,0)</f>
        <v>2x1</v>
      </c>
      <c r="AA4422" t="s">
        <v>51</v>
      </c>
      <c r="AB4422" t="s">
        <v>29</v>
      </c>
      <c r="AC4422" t="s">
        <v>10</v>
      </c>
      <c r="AD4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22">
        <v>5.4</v>
      </c>
      <c r="AF4422">
        <v>3</v>
      </c>
      <c r="AG4422">
        <v>45</v>
      </c>
      <c r="AH4422">
        <v>42</v>
      </c>
    </row>
    <row r="4423" spans="1:34" x14ac:dyDescent="0.25">
      <c r="A4423" s="3" t="s">
        <v>4498</v>
      </c>
      <c r="B4423" s="1">
        <v>45704</v>
      </c>
      <c r="C4423" s="23">
        <f t="shared" si="345"/>
        <v>16</v>
      </c>
      <c r="D4423" s="23">
        <f t="shared" si="346"/>
        <v>7</v>
      </c>
      <c r="E4423" s="1" t="str">
        <f t="shared" si="347"/>
        <v>domingo</v>
      </c>
      <c r="F4423" s="23">
        <f t="shared" si="348"/>
        <v>2</v>
      </c>
      <c r="G4423" s="1" t="str">
        <f t="shared" si="349"/>
        <v>febrero</v>
      </c>
      <c r="H4423" s="2">
        <v>0.4236111111111111</v>
      </c>
      <c r="I4423" t="s">
        <v>1</v>
      </c>
      <c r="J4423" t="str">
        <f>VLOOKUP(ventas_starbucks_2025[[#This Row],[sucursal]],cambio_sucursal[#All],2,0)</f>
        <v>Sucursal Nueva Córdoba</v>
      </c>
      <c r="K4423" t="s">
        <v>34</v>
      </c>
      <c r="L4423" t="s">
        <v>35</v>
      </c>
      <c r="M4423" t="s">
        <v>4</v>
      </c>
      <c r="N4423" t="str">
        <f>IFERROR(VLOOKUP(ventas_starbucks_2025[[#This Row],[tamaño_sucio]],cambio_tamaño[#All],2,0),"Tamaño único")</f>
        <v>Tamaño único</v>
      </c>
      <c r="O4423">
        <v>3</v>
      </c>
      <c r="P4423">
        <v>1174.3699999999999</v>
      </c>
      <c r="Q4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3">
        <v>3523.11</v>
      </c>
      <c r="S4423" t="s">
        <v>15</v>
      </c>
      <c r="T4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3" t="str">
        <f>VLOOKUP(ventas_starbucks_2025[[#This Row],[canal_compra]],cambio_canal_compra[#All],2,0)</f>
        <v>Para llevar</v>
      </c>
      <c r="V4423" t="s">
        <v>40</v>
      </c>
      <c r="W4423" t="str">
        <f>VLOOKUP(ventas_starbucks_2025[[#This Row],[método_pago]],cambio_metodo_pago[#All],2,0)</f>
        <v>Efectivo</v>
      </c>
      <c r="X4423" t="s">
        <v>7</v>
      </c>
      <c r="Y4423">
        <v>10</v>
      </c>
      <c r="Z4423" t="str">
        <f>VLOOKUP(ventas_starbucks_2025[[#This Row],[promoción_aplicada5]],promocion_cambiar[#All],2,0)</f>
        <v>Hora Feliz</v>
      </c>
      <c r="AA4423" t="s">
        <v>36</v>
      </c>
      <c r="AB4423" t="s">
        <v>9</v>
      </c>
      <c r="AC4423" t="s">
        <v>24</v>
      </c>
      <c r="AD4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23">
        <v>14.7</v>
      </c>
      <c r="AF4423">
        <v>2</v>
      </c>
      <c r="AG4423">
        <v>43</v>
      </c>
      <c r="AH4423">
        <v>40</v>
      </c>
    </row>
    <row r="4424" spans="1:34" x14ac:dyDescent="0.25">
      <c r="A4424" s="3" t="s">
        <v>4499</v>
      </c>
      <c r="B4424" s="1">
        <v>45758</v>
      </c>
      <c r="C4424" s="23">
        <f t="shared" si="345"/>
        <v>11</v>
      </c>
      <c r="D4424" s="23">
        <f t="shared" si="346"/>
        <v>5</v>
      </c>
      <c r="E4424" s="1" t="str">
        <f t="shared" si="347"/>
        <v>viernes</v>
      </c>
      <c r="F4424" s="23">
        <f t="shared" si="348"/>
        <v>4</v>
      </c>
      <c r="G4424" s="1" t="str">
        <f t="shared" si="349"/>
        <v>abril</v>
      </c>
      <c r="H4424" s="2">
        <v>0.55000000000000004</v>
      </c>
      <c r="I4424" t="s">
        <v>12</v>
      </c>
      <c r="J4424" t="str">
        <f>VLOOKUP(ventas_starbucks_2025[[#This Row],[sucursal]],cambio_sucursal[#All],2,0)</f>
        <v>Sucursal Córdoba Shopping</v>
      </c>
      <c r="K4424" t="s">
        <v>327</v>
      </c>
      <c r="L4424" t="s">
        <v>44</v>
      </c>
      <c r="M4424" t="s">
        <v>50</v>
      </c>
      <c r="N4424" t="str">
        <f>IFERROR(VLOOKUP(ventas_starbucks_2025[[#This Row],[tamaño_sucio]],cambio_tamaño[#All],2,0),"Tamaño único")</f>
        <v>Mediano</v>
      </c>
      <c r="O4424">
        <v>1</v>
      </c>
      <c r="P4424">
        <v>1560.73</v>
      </c>
      <c r="Q4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4">
        <v>1560.73</v>
      </c>
      <c r="S4424" t="s">
        <v>15</v>
      </c>
      <c r="T4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4" t="str">
        <f>VLOOKUP(ventas_starbucks_2025[[#This Row],[canal_compra]],cambio_canal_compra[#All],2,0)</f>
        <v>Para llevar</v>
      </c>
      <c r="V4424" t="s">
        <v>16</v>
      </c>
      <c r="W4424" t="str">
        <f>VLOOKUP(ventas_starbucks_2025[[#This Row],[método_pago]],cambio_metodo_pago[#All],2,0)</f>
        <v>Tarjeta</v>
      </c>
      <c r="X4424" t="s">
        <v>7</v>
      </c>
      <c r="Y4424">
        <v>10</v>
      </c>
      <c r="Z4424" t="str">
        <f>VLOOKUP(ventas_starbucks_2025[[#This Row],[promoción_aplicada5]],promocion_cambiar[#All],2,0)</f>
        <v>Hora Feliz</v>
      </c>
      <c r="AA4424" t="s">
        <v>36</v>
      </c>
      <c r="AB4424" t="s">
        <v>18</v>
      </c>
      <c r="AC4424" t="s">
        <v>10</v>
      </c>
      <c r="AD4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24">
        <v>12.8</v>
      </c>
      <c r="AF4424">
        <v>4</v>
      </c>
      <c r="AG4424">
        <v>47</v>
      </c>
      <c r="AH4424">
        <v>46</v>
      </c>
    </row>
    <row r="4425" spans="1:34" x14ac:dyDescent="0.25">
      <c r="A4425" s="3" t="s">
        <v>4500</v>
      </c>
      <c r="B4425" s="1">
        <v>45698</v>
      </c>
      <c r="C4425" s="23">
        <f t="shared" si="345"/>
        <v>10</v>
      </c>
      <c r="D4425" s="23">
        <f t="shared" si="346"/>
        <v>1</v>
      </c>
      <c r="E4425" s="23" t="str">
        <f t="shared" si="347"/>
        <v>lunes</v>
      </c>
      <c r="F4425" s="23">
        <f t="shared" si="348"/>
        <v>2</v>
      </c>
      <c r="G4425" s="23" t="str">
        <f t="shared" si="349"/>
        <v>febrero</v>
      </c>
      <c r="H4425" s="2">
        <v>0.71458333333333335</v>
      </c>
      <c r="I4425" t="s">
        <v>12</v>
      </c>
      <c r="J4425" t="str">
        <f>VLOOKUP(ventas_starbucks_2025[[#This Row],[sucursal]],cambio_sucursal[#All],2,0)</f>
        <v>Sucursal Córdoba Shopping</v>
      </c>
      <c r="K4425" t="s">
        <v>89</v>
      </c>
      <c r="L4425" t="s">
        <v>90</v>
      </c>
      <c r="M4425" t="s">
        <v>4</v>
      </c>
      <c r="N4425" t="str">
        <f>IFERROR(VLOOKUP(ventas_starbucks_2025[[#This Row],[tamaño_sucio]],cambio_tamaño[#All],2,0),"Tamaño único")</f>
        <v>Tamaño único</v>
      </c>
      <c r="O4425">
        <v>4</v>
      </c>
      <c r="P4425">
        <v>1545.29</v>
      </c>
      <c r="Q4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5">
        <v>6181.16</v>
      </c>
      <c r="S4425" t="s">
        <v>31</v>
      </c>
      <c r="T4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25" t="str">
        <f>VLOOKUP(ventas_starbucks_2025[[#This Row],[canal_compra]],cambio_canal_compra[#All],2,0)</f>
        <v>Entrega domicilio</v>
      </c>
      <c r="V4425" t="s">
        <v>6</v>
      </c>
      <c r="W4425" t="str">
        <f>VLOOKUP(ventas_starbucks_2025[[#This Row],[método_pago]],cambio_metodo_pago[#All],2,0)</f>
        <v>Aplicación móbil</v>
      </c>
      <c r="X4425" t="s">
        <v>22</v>
      </c>
      <c r="Y4425">
        <v>0</v>
      </c>
      <c r="Z4425" t="str">
        <f>VLOOKUP(ventas_starbucks_2025[[#This Row],[promoción_aplicada5]],promocion_cambiar[#All],2,0)</f>
        <v>Combo</v>
      </c>
      <c r="AA4425" t="s">
        <v>8</v>
      </c>
      <c r="AB4425" t="s">
        <v>9</v>
      </c>
      <c r="AC4425" t="s">
        <v>10</v>
      </c>
      <c r="AD4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25">
        <v>9.1</v>
      </c>
      <c r="AF4425">
        <v>2</v>
      </c>
      <c r="AG4425">
        <v>25</v>
      </c>
      <c r="AH4425">
        <v>21</v>
      </c>
    </row>
    <row r="4426" spans="1:34" x14ac:dyDescent="0.25">
      <c r="A4426" s="3" t="s">
        <v>4501</v>
      </c>
      <c r="B4426" s="1">
        <v>45723</v>
      </c>
      <c r="C4426" s="23">
        <f t="shared" si="345"/>
        <v>7</v>
      </c>
      <c r="D4426" s="23">
        <f t="shared" si="346"/>
        <v>5</v>
      </c>
      <c r="E4426" s="23" t="str">
        <f t="shared" si="347"/>
        <v>viernes</v>
      </c>
      <c r="F4426" s="23">
        <f t="shared" si="348"/>
        <v>3</v>
      </c>
      <c r="G4426" s="23" t="str">
        <f t="shared" si="349"/>
        <v>marzo</v>
      </c>
      <c r="H4426" s="2">
        <v>0.52986111111111112</v>
      </c>
      <c r="I4426" t="s">
        <v>12</v>
      </c>
      <c r="J4426" t="str">
        <f>VLOOKUP(ventas_starbucks_2025[[#This Row],[sucursal]],cambio_sucursal[#All],2,0)</f>
        <v>Sucursal Córdoba Shopping</v>
      </c>
      <c r="K4426" t="s">
        <v>101</v>
      </c>
      <c r="L4426" t="s">
        <v>3</v>
      </c>
      <c r="M4426" t="s">
        <v>4</v>
      </c>
      <c r="N4426" t="str">
        <f>IFERROR(VLOOKUP(ventas_starbucks_2025[[#This Row],[tamaño_sucio]],cambio_tamaño[#All],2,0),"Tamaño único")</f>
        <v>Tamaño único</v>
      </c>
      <c r="O4426">
        <v>1</v>
      </c>
      <c r="P4426">
        <v>2965.58</v>
      </c>
      <c r="Q4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26">
        <v>2965.58</v>
      </c>
      <c r="S4426" t="s">
        <v>31</v>
      </c>
      <c r="T4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6" t="str">
        <f>VLOOKUP(ventas_starbucks_2025[[#This Row],[canal_compra]],cambio_canal_compra[#All],2,0)</f>
        <v>Entrega domicilio</v>
      </c>
      <c r="V4426" t="s">
        <v>16</v>
      </c>
      <c r="W4426" t="str">
        <f>VLOOKUP(ventas_starbucks_2025[[#This Row],[método_pago]],cambio_metodo_pago[#All],2,0)</f>
        <v>Tarjeta</v>
      </c>
      <c r="X4426" t="s">
        <v>22</v>
      </c>
      <c r="Y4426">
        <v>0</v>
      </c>
      <c r="Z4426" t="str">
        <f>VLOOKUP(ventas_starbucks_2025[[#This Row],[promoción_aplicada5]],promocion_cambiar[#All],2,0)</f>
        <v>Ninguna</v>
      </c>
      <c r="AA4426" t="s">
        <v>17</v>
      </c>
      <c r="AB4426" t="s">
        <v>52</v>
      </c>
      <c r="AC4426" t="s">
        <v>24</v>
      </c>
      <c r="AD4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26">
        <v>12.1</v>
      </c>
      <c r="AF4426">
        <v>5</v>
      </c>
      <c r="AG4426">
        <v>23</v>
      </c>
      <c r="AH4426">
        <v>22</v>
      </c>
    </row>
    <row r="4427" spans="1:34" x14ac:dyDescent="0.25">
      <c r="A4427" s="3" t="s">
        <v>4502</v>
      </c>
      <c r="B4427" s="1">
        <v>45691</v>
      </c>
      <c r="C4427" s="23">
        <f t="shared" si="345"/>
        <v>3</v>
      </c>
      <c r="D4427" s="23">
        <f t="shared" si="346"/>
        <v>1</v>
      </c>
      <c r="E4427" s="23" t="str">
        <f t="shared" si="347"/>
        <v>lunes</v>
      </c>
      <c r="F4427" s="23">
        <f t="shared" si="348"/>
        <v>2</v>
      </c>
      <c r="G4427" s="23" t="str">
        <f t="shared" si="349"/>
        <v>febrero</v>
      </c>
      <c r="H4427" s="2">
        <v>0.59652777777777777</v>
      </c>
      <c r="I4427" t="s">
        <v>57</v>
      </c>
      <c r="J4427" t="str">
        <f>VLOOKUP(ventas_starbucks_2025[[#This Row],[sucursal]],cambio_sucursal[#All],2,0)</f>
        <v>Sucursal Avda Colón</v>
      </c>
      <c r="K4427" t="s">
        <v>74</v>
      </c>
      <c r="L4427" t="s">
        <v>70</v>
      </c>
      <c r="M4427" t="s">
        <v>62</v>
      </c>
      <c r="N4427" t="str">
        <f>IFERROR(VLOOKUP(ventas_starbucks_2025[[#This Row],[tamaño_sucio]],cambio_tamaño[#All],2,0),"Tamaño único")</f>
        <v>Extra-Grande</v>
      </c>
      <c r="O4427">
        <v>2</v>
      </c>
      <c r="P4427">
        <v>1646.33</v>
      </c>
      <c r="Q4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7">
        <v>3292.66</v>
      </c>
      <c r="S4427" t="s">
        <v>5</v>
      </c>
      <c r="T4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7" t="str">
        <f>VLOOKUP(ventas_starbucks_2025[[#This Row],[canal_compra]],cambio_canal_compra[#All],2,0)</f>
        <v>En tienda</v>
      </c>
      <c r="V4427" t="s">
        <v>16</v>
      </c>
      <c r="W4427" t="str">
        <f>VLOOKUP(ventas_starbucks_2025[[#This Row],[método_pago]],cambio_metodo_pago[#All],2,0)</f>
        <v>Tarjeta</v>
      </c>
      <c r="X4427" t="s">
        <v>22</v>
      </c>
      <c r="Y4427">
        <v>0</v>
      </c>
      <c r="Z4427" t="str">
        <f>VLOOKUP(ventas_starbucks_2025[[#This Row],[promoción_aplicada5]],promocion_cambiar[#All],2,0)</f>
        <v>Hora Feliz</v>
      </c>
      <c r="AA4427" t="s">
        <v>36</v>
      </c>
      <c r="AB4427" t="s">
        <v>9</v>
      </c>
      <c r="AC4427" t="s">
        <v>41</v>
      </c>
      <c r="AD4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27">
        <v>14.2</v>
      </c>
      <c r="AF4427">
        <v>2</v>
      </c>
      <c r="AG4427">
        <v>24</v>
      </c>
      <c r="AH4427">
        <v>22</v>
      </c>
    </row>
    <row r="4428" spans="1:34" x14ac:dyDescent="0.25">
      <c r="A4428" s="3" t="s">
        <v>4503</v>
      </c>
      <c r="B4428" s="1">
        <v>45660</v>
      </c>
      <c r="C4428" s="23">
        <f t="shared" si="345"/>
        <v>3</v>
      </c>
      <c r="D4428" s="23">
        <f t="shared" si="346"/>
        <v>5</v>
      </c>
      <c r="E4428" s="23" t="str">
        <f t="shared" si="347"/>
        <v>viernes</v>
      </c>
      <c r="F4428" s="23">
        <f t="shared" si="348"/>
        <v>1</v>
      </c>
      <c r="G4428" s="23" t="str">
        <f t="shared" si="349"/>
        <v>enero</v>
      </c>
      <c r="H4428" s="2">
        <v>0.53611111111111109</v>
      </c>
      <c r="I4428" t="s">
        <v>26</v>
      </c>
      <c r="J4428" t="str">
        <f>VLOOKUP(ventas_starbucks_2025[[#This Row],[sucursal]],cambio_sucursal[#All],2,0)</f>
        <v>Sucursal San Lorenzo 47</v>
      </c>
      <c r="K4428" t="s">
        <v>94</v>
      </c>
      <c r="L4428" t="s">
        <v>70</v>
      </c>
      <c r="M4428" t="s">
        <v>45</v>
      </c>
      <c r="N4428" t="str">
        <f>IFERROR(VLOOKUP(ventas_starbucks_2025[[#This Row],[tamaño_sucio]],cambio_tamaño[#All],2,0),"Tamaño único")</f>
        <v>Grande</v>
      </c>
      <c r="O4428">
        <v>2</v>
      </c>
      <c r="P4428">
        <v>1458.31</v>
      </c>
      <c r="Q4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8">
        <v>2916.62</v>
      </c>
      <c r="S4428" t="s">
        <v>5</v>
      </c>
      <c r="T4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8" t="str">
        <f>VLOOKUP(ventas_starbucks_2025[[#This Row],[canal_compra]],cambio_canal_compra[#All],2,0)</f>
        <v>En tienda</v>
      </c>
      <c r="V4428" t="s">
        <v>16</v>
      </c>
      <c r="W4428" t="str">
        <f>VLOOKUP(ventas_starbucks_2025[[#This Row],[método_pago]],cambio_metodo_pago[#All],2,0)</f>
        <v>Tarjeta</v>
      </c>
      <c r="X4428" t="s">
        <v>22</v>
      </c>
      <c r="Y4428">
        <v>0</v>
      </c>
      <c r="Z4428" t="str">
        <f>VLOOKUP(ventas_starbucks_2025[[#This Row],[promoción_aplicada5]],promocion_cambiar[#All],2,0)</f>
        <v>Combo</v>
      </c>
      <c r="AA4428" t="s">
        <v>8</v>
      </c>
      <c r="AB4428" t="s">
        <v>9</v>
      </c>
      <c r="AC4428" t="s">
        <v>24</v>
      </c>
      <c r="AD4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28">
        <v>14.4</v>
      </c>
      <c r="AF4428">
        <v>5</v>
      </c>
      <c r="AG4428">
        <v>22</v>
      </c>
      <c r="AH4428">
        <v>20</v>
      </c>
    </row>
    <row r="4429" spans="1:34" x14ac:dyDescent="0.25">
      <c r="A4429" s="3" t="s">
        <v>4504</v>
      </c>
      <c r="B4429" s="1">
        <v>45684</v>
      </c>
      <c r="C4429" s="23">
        <f t="shared" si="345"/>
        <v>27</v>
      </c>
      <c r="D4429" s="23">
        <f t="shared" si="346"/>
        <v>1</v>
      </c>
      <c r="E4429" s="23" t="str">
        <f t="shared" si="347"/>
        <v>lunes</v>
      </c>
      <c r="F4429" s="23">
        <f t="shared" si="348"/>
        <v>1</v>
      </c>
      <c r="G4429" s="23" t="str">
        <f t="shared" si="349"/>
        <v>enero</v>
      </c>
      <c r="H4429" s="2">
        <v>0.64166666666666672</v>
      </c>
      <c r="I4429" t="s">
        <v>12</v>
      </c>
      <c r="J4429" t="str">
        <f>VLOOKUP(ventas_starbucks_2025[[#This Row],[sucursal]],cambio_sucursal[#All],2,0)</f>
        <v>Sucursal Córdoba Shopping</v>
      </c>
      <c r="K4429" t="s">
        <v>205</v>
      </c>
      <c r="L4429" t="s">
        <v>70</v>
      </c>
      <c r="M4429" t="s">
        <v>62</v>
      </c>
      <c r="N4429" t="str">
        <f>IFERROR(VLOOKUP(ventas_starbucks_2025[[#This Row],[tamaño_sucio]],cambio_tamaño[#All],2,0),"Tamaño único")</f>
        <v>Extra-Grande</v>
      </c>
      <c r="O4429">
        <v>4</v>
      </c>
      <c r="P4429">
        <v>1351.44</v>
      </c>
      <c r="Q4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9">
        <v>5405.76</v>
      </c>
      <c r="S4429" t="s">
        <v>15</v>
      </c>
      <c r="T4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29" t="str">
        <f>VLOOKUP(ventas_starbucks_2025[[#This Row],[canal_compra]],cambio_canal_compra[#All],2,0)</f>
        <v>Para llevar</v>
      </c>
      <c r="V4429" t="s">
        <v>40</v>
      </c>
      <c r="W4429" t="str">
        <f>VLOOKUP(ventas_starbucks_2025[[#This Row],[método_pago]],cambio_metodo_pago[#All],2,0)</f>
        <v>Efectivo</v>
      </c>
      <c r="X4429" t="s">
        <v>22</v>
      </c>
      <c r="Y4429">
        <v>0</v>
      </c>
      <c r="Z4429" t="str">
        <f>VLOOKUP(ventas_starbucks_2025[[#This Row],[promoción_aplicada5]],promocion_cambiar[#All],2,0)</f>
        <v>Ninguna</v>
      </c>
      <c r="AA4429" t="s">
        <v>17</v>
      </c>
      <c r="AB4429" t="s">
        <v>18</v>
      </c>
      <c r="AC4429" t="s">
        <v>24</v>
      </c>
      <c r="AD4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29">
        <v>11.6</v>
      </c>
      <c r="AF4429">
        <v>3</v>
      </c>
      <c r="AG4429">
        <v>17</v>
      </c>
      <c r="AH4429">
        <v>13</v>
      </c>
    </row>
    <row r="4430" spans="1:34" x14ac:dyDescent="0.25">
      <c r="A4430" s="3" t="s">
        <v>4505</v>
      </c>
      <c r="B4430" s="1">
        <v>45718</v>
      </c>
      <c r="C4430" s="23">
        <f t="shared" si="345"/>
        <v>2</v>
      </c>
      <c r="D4430" s="23">
        <f t="shared" si="346"/>
        <v>7</v>
      </c>
      <c r="E4430" s="23" t="str">
        <f t="shared" si="347"/>
        <v>domingo</v>
      </c>
      <c r="F4430" s="23">
        <f t="shared" si="348"/>
        <v>3</v>
      </c>
      <c r="G4430" s="23" t="str">
        <f t="shared" si="349"/>
        <v>marzo</v>
      </c>
      <c r="H4430" s="2">
        <v>0.31319444444444444</v>
      </c>
      <c r="I4430" t="s">
        <v>1</v>
      </c>
      <c r="J4430" t="str">
        <f>VLOOKUP(ventas_starbucks_2025[[#This Row],[sucursal]],cambio_sucursal[#All],2,0)</f>
        <v>Sucursal Nueva Córdoba</v>
      </c>
      <c r="K4430" t="s">
        <v>38</v>
      </c>
      <c r="L4430" t="s">
        <v>39</v>
      </c>
      <c r="M4430" t="s">
        <v>4</v>
      </c>
      <c r="N4430" t="str">
        <f>IFERROR(VLOOKUP(ventas_starbucks_2025[[#This Row],[tamaño_sucio]],cambio_tamaño[#All],2,0),"Tamaño único")</f>
        <v>Tamaño único</v>
      </c>
      <c r="O4430">
        <v>3</v>
      </c>
      <c r="P4430">
        <v>1150.17</v>
      </c>
      <c r="Q4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0">
        <v>3450.51</v>
      </c>
      <c r="S4430" t="s">
        <v>15</v>
      </c>
      <c r="T4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30" t="str">
        <f>VLOOKUP(ventas_starbucks_2025[[#This Row],[canal_compra]],cambio_canal_compra[#All],2,0)</f>
        <v>Para llevar</v>
      </c>
      <c r="V4430" t="s">
        <v>40</v>
      </c>
      <c r="W4430" t="str">
        <f>VLOOKUP(ventas_starbucks_2025[[#This Row],[método_pago]],cambio_metodo_pago[#All],2,0)</f>
        <v>Efectivo</v>
      </c>
      <c r="X4430" t="s">
        <v>22</v>
      </c>
      <c r="Y4430">
        <v>0</v>
      </c>
      <c r="Z4430" t="str">
        <f>VLOOKUP(ventas_starbucks_2025[[#This Row],[promoción_aplicada5]],promocion_cambiar[#All],2,0)</f>
        <v>Combo</v>
      </c>
      <c r="AA4430" t="s">
        <v>8</v>
      </c>
      <c r="AB4430" t="s">
        <v>18</v>
      </c>
      <c r="AC4430" t="s">
        <v>10</v>
      </c>
      <c r="AD4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30">
        <v>5.8</v>
      </c>
      <c r="AF4430">
        <v>4</v>
      </c>
      <c r="AG4430">
        <v>39</v>
      </c>
      <c r="AH4430">
        <v>36</v>
      </c>
    </row>
    <row r="4431" spans="1:34" x14ac:dyDescent="0.25">
      <c r="A4431" s="3" t="s">
        <v>4506</v>
      </c>
      <c r="B4431" s="1">
        <v>45756</v>
      </c>
      <c r="C4431" s="23">
        <f t="shared" si="345"/>
        <v>9</v>
      </c>
      <c r="D4431" s="23">
        <f t="shared" si="346"/>
        <v>3</v>
      </c>
      <c r="E4431" s="23" t="str">
        <f t="shared" si="347"/>
        <v>miércoles</v>
      </c>
      <c r="F4431" s="23">
        <f t="shared" si="348"/>
        <v>4</v>
      </c>
      <c r="G4431" s="23" t="str">
        <f t="shared" si="349"/>
        <v>abril</v>
      </c>
      <c r="H4431" s="2">
        <v>0.33541666666666664</v>
      </c>
      <c r="I4431" t="s">
        <v>12</v>
      </c>
      <c r="J4431" t="str">
        <f>VLOOKUP(ventas_starbucks_2025[[#This Row],[sucursal]],cambio_sucursal[#All],2,0)</f>
        <v>Sucursal Córdoba Shopping</v>
      </c>
      <c r="K4431" t="s">
        <v>48</v>
      </c>
      <c r="L4431" t="s">
        <v>49</v>
      </c>
      <c r="M4431" t="s">
        <v>62</v>
      </c>
      <c r="N4431" t="str">
        <f>IFERROR(VLOOKUP(ventas_starbucks_2025[[#This Row],[tamaño_sucio]],cambio_tamaño[#All],2,0),"Tamaño único")</f>
        <v>Extra-Grande</v>
      </c>
      <c r="O4431">
        <v>4</v>
      </c>
      <c r="P4431">
        <v>1699.29</v>
      </c>
      <c r="Q4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1">
        <v>6797.16</v>
      </c>
      <c r="S4431" t="s">
        <v>31</v>
      </c>
      <c r="T4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31" t="str">
        <f>VLOOKUP(ventas_starbucks_2025[[#This Row],[canal_compra]],cambio_canal_compra[#All],2,0)</f>
        <v>Entrega domicilio</v>
      </c>
      <c r="V4431" t="s">
        <v>6</v>
      </c>
      <c r="W4431" t="str">
        <f>VLOOKUP(ventas_starbucks_2025[[#This Row],[método_pago]],cambio_metodo_pago[#All],2,0)</f>
        <v>Aplicación móbil</v>
      </c>
      <c r="X4431" t="s">
        <v>22</v>
      </c>
      <c r="Y4431">
        <v>0</v>
      </c>
      <c r="Z4431" t="str">
        <f>VLOOKUP(ventas_starbucks_2025[[#This Row],[promoción_aplicada5]],promocion_cambiar[#All],2,0)</f>
        <v>Ninguna</v>
      </c>
      <c r="AA4431" t="s">
        <v>17</v>
      </c>
      <c r="AB4431" t="s">
        <v>29</v>
      </c>
      <c r="AC4431" t="s">
        <v>10</v>
      </c>
      <c r="AD4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31">
        <v>2.8</v>
      </c>
      <c r="AF4431">
        <v>1</v>
      </c>
      <c r="AG4431">
        <v>48</v>
      </c>
      <c r="AH4431">
        <v>44</v>
      </c>
    </row>
    <row r="4432" spans="1:34" x14ac:dyDescent="0.25">
      <c r="A4432" s="3" t="s">
        <v>4507</v>
      </c>
      <c r="B4432" s="1">
        <v>45710</v>
      </c>
      <c r="C4432" s="23">
        <f t="shared" si="345"/>
        <v>22</v>
      </c>
      <c r="D4432" s="23">
        <f t="shared" si="346"/>
        <v>6</v>
      </c>
      <c r="E4432" s="1" t="str">
        <f t="shared" si="347"/>
        <v>sábado</v>
      </c>
      <c r="F4432" s="23">
        <f t="shared" si="348"/>
        <v>2</v>
      </c>
      <c r="G4432" s="1" t="str">
        <f t="shared" si="349"/>
        <v>febrero</v>
      </c>
      <c r="H4432" s="2">
        <v>0.43402777777777779</v>
      </c>
      <c r="I4432" t="s">
        <v>1</v>
      </c>
      <c r="J4432" t="str">
        <f>VLOOKUP(ventas_starbucks_2025[[#This Row],[sucursal]],cambio_sucursal[#All],2,0)</f>
        <v>Sucursal Nueva Córdoba</v>
      </c>
      <c r="K4432" t="s">
        <v>94</v>
      </c>
      <c r="L4432" t="s">
        <v>70</v>
      </c>
      <c r="M4432" t="s">
        <v>55</v>
      </c>
      <c r="N4432" t="str">
        <f>IFERROR(VLOOKUP(ventas_starbucks_2025[[#This Row],[tamaño_sucio]],cambio_tamaño[#All],2,0),"Tamaño único")</f>
        <v>Pequeño</v>
      </c>
      <c r="O4432">
        <v>5</v>
      </c>
      <c r="P4432">
        <v>1378.63</v>
      </c>
      <c r="Q4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2">
        <v>6893.15</v>
      </c>
      <c r="S4432" t="s">
        <v>31</v>
      </c>
      <c r="T4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32" t="str">
        <f>VLOOKUP(ventas_starbucks_2025[[#This Row],[canal_compra]],cambio_canal_compra[#All],2,0)</f>
        <v>Entrega domicilio</v>
      </c>
      <c r="V4432" t="s">
        <v>16</v>
      </c>
      <c r="W4432" t="str">
        <f>VLOOKUP(ventas_starbucks_2025[[#This Row],[método_pago]],cambio_metodo_pago[#All],2,0)</f>
        <v>Tarjeta</v>
      </c>
      <c r="X4432" t="s">
        <v>22</v>
      </c>
      <c r="Y4432">
        <v>0</v>
      </c>
      <c r="Z4432" t="str">
        <f>VLOOKUP(ventas_starbucks_2025[[#This Row],[promoción_aplicada5]],promocion_cambiar[#All],2,0)</f>
        <v>Hora Feliz</v>
      </c>
      <c r="AA4432" t="s">
        <v>36</v>
      </c>
      <c r="AB4432" t="s">
        <v>9</v>
      </c>
      <c r="AC4432" t="s">
        <v>41</v>
      </c>
      <c r="AD4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32">
        <v>11.1</v>
      </c>
      <c r="AF4432">
        <v>4</v>
      </c>
      <c r="AG4432">
        <v>47</v>
      </c>
      <c r="AH4432">
        <v>42</v>
      </c>
    </row>
    <row r="4433" spans="1:34" x14ac:dyDescent="0.25">
      <c r="A4433" s="3" t="s">
        <v>4508</v>
      </c>
      <c r="B4433" s="1">
        <v>45680</v>
      </c>
      <c r="C4433" s="23">
        <f t="shared" si="345"/>
        <v>23</v>
      </c>
      <c r="D4433" s="23">
        <f t="shared" si="346"/>
        <v>4</v>
      </c>
      <c r="E4433" s="1" t="str">
        <f t="shared" si="347"/>
        <v>jueves</v>
      </c>
      <c r="F4433" s="23">
        <f t="shared" si="348"/>
        <v>1</v>
      </c>
      <c r="G4433" s="1" t="str">
        <f t="shared" si="349"/>
        <v>enero</v>
      </c>
      <c r="H4433" s="2">
        <v>0.67291666666666672</v>
      </c>
      <c r="I4433" t="s">
        <v>57</v>
      </c>
      <c r="J4433" t="str">
        <f>VLOOKUP(ventas_starbucks_2025[[#This Row],[sucursal]],cambio_sucursal[#All],2,0)</f>
        <v>Sucursal Avda Colón</v>
      </c>
      <c r="K4433" t="s">
        <v>89</v>
      </c>
      <c r="L4433" t="s">
        <v>90</v>
      </c>
      <c r="M4433" t="s">
        <v>4</v>
      </c>
      <c r="N4433" t="str">
        <f>IFERROR(VLOOKUP(ventas_starbucks_2025[[#This Row],[tamaño_sucio]],cambio_tamaño[#All],2,0),"Tamaño único")</f>
        <v>Tamaño único</v>
      </c>
      <c r="O4433">
        <v>4</v>
      </c>
      <c r="P4433">
        <v>1320.29</v>
      </c>
      <c r="Q4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3">
        <v>5281.16</v>
      </c>
      <c r="S4433" t="s">
        <v>15</v>
      </c>
      <c r="T4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33" t="str">
        <f>VLOOKUP(ventas_starbucks_2025[[#This Row],[canal_compra]],cambio_canal_compra[#All],2,0)</f>
        <v>Para llevar</v>
      </c>
      <c r="V4433" t="s">
        <v>6</v>
      </c>
      <c r="W4433" t="str">
        <f>VLOOKUP(ventas_starbucks_2025[[#This Row],[método_pago]],cambio_metodo_pago[#All],2,0)</f>
        <v>Aplicación móbil</v>
      </c>
      <c r="X4433" t="s">
        <v>7</v>
      </c>
      <c r="Y4433">
        <v>10</v>
      </c>
      <c r="Z4433" t="str">
        <f>VLOOKUP(ventas_starbucks_2025[[#This Row],[promoción_aplicada5]],promocion_cambiar[#All],2,0)</f>
        <v>Combo</v>
      </c>
      <c r="AA4433" t="s">
        <v>8</v>
      </c>
      <c r="AB4433" t="s">
        <v>52</v>
      </c>
      <c r="AC4433" t="s">
        <v>10</v>
      </c>
      <c r="AD4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33">
        <v>12.1</v>
      </c>
      <c r="AF4433">
        <v>2</v>
      </c>
      <c r="AG4433">
        <v>25</v>
      </c>
      <c r="AH4433">
        <v>21</v>
      </c>
    </row>
    <row r="4434" spans="1:34" x14ac:dyDescent="0.25">
      <c r="A4434" s="3" t="s">
        <v>4509</v>
      </c>
      <c r="B4434" s="1">
        <v>45670</v>
      </c>
      <c r="C4434" s="23">
        <f t="shared" si="345"/>
        <v>13</v>
      </c>
      <c r="D4434" s="23">
        <f t="shared" si="346"/>
        <v>1</v>
      </c>
      <c r="E4434" s="23" t="str">
        <f t="shared" si="347"/>
        <v>lunes</v>
      </c>
      <c r="F4434" s="23">
        <f t="shared" si="348"/>
        <v>1</v>
      </c>
      <c r="G4434" s="23" t="str">
        <f t="shared" si="349"/>
        <v>enero</v>
      </c>
      <c r="H4434" s="2">
        <v>0.38541666666666669</v>
      </c>
      <c r="I4434" t="s">
        <v>12</v>
      </c>
      <c r="J4434" t="str">
        <f>VLOOKUP(ventas_starbucks_2025[[#This Row],[sucursal]],cambio_sucursal[#All],2,0)</f>
        <v>Sucursal Córdoba Shopping</v>
      </c>
      <c r="K4434" t="s">
        <v>254</v>
      </c>
      <c r="L4434" t="s">
        <v>44</v>
      </c>
      <c r="M4434" t="s">
        <v>45</v>
      </c>
      <c r="N4434" t="str">
        <f>IFERROR(VLOOKUP(ventas_starbucks_2025[[#This Row],[tamaño_sucio]],cambio_tamaño[#All],2,0),"Tamaño único")</f>
        <v>Grande</v>
      </c>
      <c r="O4434">
        <v>5</v>
      </c>
      <c r="P4434">
        <v>1230.78</v>
      </c>
      <c r="Q4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4">
        <v>6153.9</v>
      </c>
      <c r="S4434" t="s">
        <v>15</v>
      </c>
      <c r="T4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34" t="str">
        <f>VLOOKUP(ventas_starbucks_2025[[#This Row],[canal_compra]],cambio_canal_compra[#All],2,0)</f>
        <v>Para llevar</v>
      </c>
      <c r="V4434" t="s">
        <v>40</v>
      </c>
      <c r="W4434" t="str">
        <f>VLOOKUP(ventas_starbucks_2025[[#This Row],[método_pago]],cambio_metodo_pago[#All],2,0)</f>
        <v>Efectivo</v>
      </c>
      <c r="X4434" t="s">
        <v>7</v>
      </c>
      <c r="Y4434">
        <v>10</v>
      </c>
      <c r="Z4434" t="str">
        <f>VLOOKUP(ventas_starbucks_2025[[#This Row],[promoción_aplicada5]],promocion_cambiar[#All],2,0)</f>
        <v>2x1</v>
      </c>
      <c r="AA4434" t="s">
        <v>51</v>
      </c>
      <c r="AB4434" t="s">
        <v>23</v>
      </c>
      <c r="AC4434" t="s">
        <v>10</v>
      </c>
      <c r="AD4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34">
        <v>4.4000000000000004</v>
      </c>
      <c r="AF4434">
        <v>2</v>
      </c>
      <c r="AG4434">
        <v>40</v>
      </c>
      <c r="AH4434">
        <v>35</v>
      </c>
    </row>
    <row r="4435" spans="1:34" x14ac:dyDescent="0.25">
      <c r="A4435" s="3" t="s">
        <v>4510</v>
      </c>
      <c r="B4435" s="1">
        <v>45721</v>
      </c>
      <c r="C4435" s="23">
        <f t="shared" si="345"/>
        <v>5</v>
      </c>
      <c r="D4435" s="23">
        <f t="shared" si="346"/>
        <v>3</v>
      </c>
      <c r="E4435" s="23" t="str">
        <f t="shared" si="347"/>
        <v>miércoles</v>
      </c>
      <c r="F4435" s="23">
        <f t="shared" si="348"/>
        <v>3</v>
      </c>
      <c r="G4435" s="23" t="str">
        <f t="shared" si="349"/>
        <v>marzo</v>
      </c>
      <c r="H4435" s="2">
        <v>0.3888888888888889</v>
      </c>
      <c r="I4435" t="s">
        <v>12</v>
      </c>
      <c r="J4435" t="str">
        <f>VLOOKUP(ventas_starbucks_2025[[#This Row],[sucursal]],cambio_sucursal[#All],2,0)</f>
        <v>Sucursal Córdoba Shopping</v>
      </c>
      <c r="K4435" t="s">
        <v>20</v>
      </c>
      <c r="L4435" t="s">
        <v>21</v>
      </c>
      <c r="M4435" t="s">
        <v>4</v>
      </c>
      <c r="N4435" t="str">
        <f>IFERROR(VLOOKUP(ventas_starbucks_2025[[#This Row],[tamaño_sucio]],cambio_tamaño[#All],2,0),"Tamaño único")</f>
        <v>Tamaño único</v>
      </c>
      <c r="O4435">
        <v>3</v>
      </c>
      <c r="P4435">
        <v>869.17</v>
      </c>
      <c r="Q4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435">
        <v>2607.5100000000002</v>
      </c>
      <c r="S4435" t="s">
        <v>5</v>
      </c>
      <c r="T4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35" t="str">
        <f>VLOOKUP(ventas_starbucks_2025[[#This Row],[canal_compra]],cambio_canal_compra[#All],2,0)</f>
        <v>En tienda</v>
      </c>
      <c r="V4435" t="s">
        <v>40</v>
      </c>
      <c r="W4435" t="str">
        <f>VLOOKUP(ventas_starbucks_2025[[#This Row],[método_pago]],cambio_metodo_pago[#All],2,0)</f>
        <v>Efectivo</v>
      </c>
      <c r="X4435" t="s">
        <v>7</v>
      </c>
      <c r="Y4435">
        <v>15</v>
      </c>
      <c r="Z4435" t="str">
        <f>VLOOKUP(ventas_starbucks_2025[[#This Row],[promoción_aplicada5]],promocion_cambiar[#All],2,0)</f>
        <v>Combo</v>
      </c>
      <c r="AA4435" t="s">
        <v>8</v>
      </c>
      <c r="AB4435" t="s">
        <v>18</v>
      </c>
      <c r="AC4435" t="s">
        <v>41</v>
      </c>
      <c r="AD4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35">
        <v>9.8000000000000007</v>
      </c>
      <c r="AF4435">
        <v>1</v>
      </c>
      <c r="AG4435">
        <v>12</v>
      </c>
      <c r="AH4435">
        <v>9</v>
      </c>
    </row>
    <row r="4436" spans="1:34" x14ac:dyDescent="0.25">
      <c r="A4436" s="3" t="s">
        <v>4511</v>
      </c>
      <c r="B4436" s="1">
        <v>45734</v>
      </c>
      <c r="C4436" s="23">
        <f t="shared" si="345"/>
        <v>18</v>
      </c>
      <c r="D4436" s="23">
        <f t="shared" si="346"/>
        <v>2</v>
      </c>
      <c r="E4436" s="23" t="str">
        <f t="shared" si="347"/>
        <v>martes</v>
      </c>
      <c r="F4436" s="23">
        <f t="shared" si="348"/>
        <v>3</v>
      </c>
      <c r="G4436" s="23" t="str">
        <f t="shared" si="349"/>
        <v>marzo</v>
      </c>
      <c r="H4436" s="2">
        <v>0.33680555555555558</v>
      </c>
      <c r="I4436" t="s">
        <v>1</v>
      </c>
      <c r="J4436" t="str">
        <f>VLOOKUP(ventas_starbucks_2025[[#This Row],[sucursal]],cambio_sucursal[#All],2,0)</f>
        <v>Sucursal Nueva Córdoba</v>
      </c>
      <c r="K4436" t="s">
        <v>82</v>
      </c>
      <c r="L4436" t="s">
        <v>28</v>
      </c>
      <c r="M4436" t="s">
        <v>4</v>
      </c>
      <c r="N4436" t="str">
        <f>IFERROR(VLOOKUP(ventas_starbucks_2025[[#This Row],[tamaño_sucio]],cambio_tamaño[#All],2,0),"Tamaño único")</f>
        <v>Tamaño único</v>
      </c>
      <c r="O4436">
        <v>2</v>
      </c>
      <c r="P4436">
        <v>2599.1999999999998</v>
      </c>
      <c r="Q4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36">
        <v>5198.3999999999996</v>
      </c>
      <c r="S4436" t="s">
        <v>15</v>
      </c>
      <c r="T4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36" t="str">
        <f>VLOOKUP(ventas_starbucks_2025[[#This Row],[canal_compra]],cambio_canal_compra[#All],2,0)</f>
        <v>Para llevar</v>
      </c>
      <c r="V4436" t="s">
        <v>16</v>
      </c>
      <c r="W4436" t="str">
        <f>VLOOKUP(ventas_starbucks_2025[[#This Row],[método_pago]],cambio_metodo_pago[#All],2,0)</f>
        <v>Tarjeta</v>
      </c>
      <c r="X4436" t="s">
        <v>7</v>
      </c>
      <c r="Y4436">
        <v>10</v>
      </c>
      <c r="Z4436" t="str">
        <f>VLOOKUP(ventas_starbucks_2025[[#This Row],[promoción_aplicada5]],promocion_cambiar[#All],2,0)</f>
        <v>Hora Feliz</v>
      </c>
      <c r="AA4436" t="s">
        <v>36</v>
      </c>
      <c r="AB4436" t="s">
        <v>52</v>
      </c>
      <c r="AC4436" t="s">
        <v>10</v>
      </c>
      <c r="AD4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36">
        <v>7.5</v>
      </c>
      <c r="AF4436">
        <v>5</v>
      </c>
      <c r="AG4436">
        <v>30</v>
      </c>
      <c r="AH4436">
        <v>28</v>
      </c>
    </row>
    <row r="4437" spans="1:34" x14ac:dyDescent="0.25">
      <c r="A4437" s="3" t="s">
        <v>4512</v>
      </c>
      <c r="B4437" s="1">
        <v>45689</v>
      </c>
      <c r="C4437" s="23">
        <f t="shared" si="345"/>
        <v>1</v>
      </c>
      <c r="D4437" s="23">
        <f t="shared" si="346"/>
        <v>6</v>
      </c>
      <c r="E4437" s="23" t="str">
        <f t="shared" si="347"/>
        <v>sábado</v>
      </c>
      <c r="F4437" s="23">
        <f t="shared" si="348"/>
        <v>2</v>
      </c>
      <c r="G4437" s="23" t="str">
        <f t="shared" si="349"/>
        <v>febrero</v>
      </c>
      <c r="H4437" s="2">
        <v>0.42916666666666664</v>
      </c>
      <c r="I4437" t="s">
        <v>26</v>
      </c>
      <c r="J4437" t="str">
        <f>VLOOKUP(ventas_starbucks_2025[[#This Row],[sucursal]],cambio_sucursal[#All],2,0)</f>
        <v>Sucursal San Lorenzo 47</v>
      </c>
      <c r="K4437" t="s">
        <v>101</v>
      </c>
      <c r="L4437" t="s">
        <v>3</v>
      </c>
      <c r="M4437" t="s">
        <v>4</v>
      </c>
      <c r="N4437" t="str">
        <f>IFERROR(VLOOKUP(ventas_starbucks_2025[[#This Row],[tamaño_sucio]],cambio_tamaño[#All],2,0),"Tamaño único")</f>
        <v>Tamaño único</v>
      </c>
      <c r="O4437">
        <v>3</v>
      </c>
      <c r="P4437">
        <v>2757.22</v>
      </c>
      <c r="Q4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37">
        <v>8271.66</v>
      </c>
      <c r="S4437" t="s">
        <v>5</v>
      </c>
      <c r="T4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37" t="str">
        <f>VLOOKUP(ventas_starbucks_2025[[#This Row],[canal_compra]],cambio_canal_compra[#All],2,0)</f>
        <v>En tienda</v>
      </c>
      <c r="V4437" t="s">
        <v>16</v>
      </c>
      <c r="W4437" t="str">
        <f>VLOOKUP(ventas_starbucks_2025[[#This Row],[método_pago]],cambio_metodo_pago[#All],2,0)</f>
        <v>Tarjeta</v>
      </c>
      <c r="X4437" t="s">
        <v>7</v>
      </c>
      <c r="Y4437">
        <v>0</v>
      </c>
      <c r="Z4437" t="str">
        <f>VLOOKUP(ventas_starbucks_2025[[#This Row],[promoción_aplicada5]],promocion_cambiar[#All],2,0)</f>
        <v>Ninguna</v>
      </c>
      <c r="AA4437" t="s">
        <v>17</v>
      </c>
      <c r="AB4437" t="s">
        <v>32</v>
      </c>
      <c r="AC4437" t="s">
        <v>24</v>
      </c>
      <c r="AD4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37">
        <v>4.5999999999999996</v>
      </c>
      <c r="AF4437">
        <v>5</v>
      </c>
      <c r="AG4437">
        <v>19</v>
      </c>
      <c r="AH4437">
        <v>16</v>
      </c>
    </row>
    <row r="4438" spans="1:34" x14ac:dyDescent="0.25">
      <c r="A4438" s="3" t="s">
        <v>4513</v>
      </c>
      <c r="B4438" s="1">
        <v>45765</v>
      </c>
      <c r="C4438" s="23">
        <f t="shared" si="345"/>
        <v>18</v>
      </c>
      <c r="D4438" s="23">
        <f t="shared" si="346"/>
        <v>5</v>
      </c>
      <c r="E4438" s="23" t="str">
        <f t="shared" si="347"/>
        <v>viernes</v>
      </c>
      <c r="F4438" s="23">
        <f t="shared" si="348"/>
        <v>4</v>
      </c>
      <c r="G4438" s="23" t="str">
        <f t="shared" si="349"/>
        <v>abril</v>
      </c>
      <c r="H4438" s="2">
        <v>0.48055555555555557</v>
      </c>
      <c r="I4438" t="s">
        <v>26</v>
      </c>
      <c r="J4438" t="str">
        <f>VLOOKUP(ventas_starbucks_2025[[#This Row],[sucursal]],cambio_sucursal[#All],2,0)</f>
        <v>Sucursal San Lorenzo 47</v>
      </c>
      <c r="K4438" t="s">
        <v>13</v>
      </c>
      <c r="L4438" t="s">
        <v>14</v>
      </c>
      <c r="M4438" t="s">
        <v>4</v>
      </c>
      <c r="N4438" t="str">
        <f>IFERROR(VLOOKUP(ventas_starbucks_2025[[#This Row],[tamaño_sucio]],cambio_tamaño[#All],2,0),"Tamaño único")</f>
        <v>Tamaño único</v>
      </c>
      <c r="O4438">
        <v>3</v>
      </c>
      <c r="P4438">
        <v>2130.5300000000002</v>
      </c>
      <c r="Q4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38">
        <v>6391.59</v>
      </c>
      <c r="S4438" t="s">
        <v>31</v>
      </c>
      <c r="T4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38" t="str">
        <f>VLOOKUP(ventas_starbucks_2025[[#This Row],[canal_compra]],cambio_canal_compra[#All],2,0)</f>
        <v>Entrega domicilio</v>
      </c>
      <c r="V4438" t="s">
        <v>16</v>
      </c>
      <c r="W4438" t="str">
        <f>VLOOKUP(ventas_starbucks_2025[[#This Row],[método_pago]],cambio_metodo_pago[#All],2,0)</f>
        <v>Tarjeta</v>
      </c>
      <c r="X4438" t="s">
        <v>7</v>
      </c>
      <c r="Y4438">
        <v>10</v>
      </c>
      <c r="Z4438" t="str">
        <f>VLOOKUP(ventas_starbucks_2025[[#This Row],[promoción_aplicada5]],promocion_cambiar[#All],2,0)</f>
        <v>2x1</v>
      </c>
      <c r="AA4438" t="s">
        <v>51</v>
      </c>
      <c r="AB4438" t="s">
        <v>52</v>
      </c>
      <c r="AC4438" t="s">
        <v>10</v>
      </c>
      <c r="AD4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38">
        <v>7.1</v>
      </c>
      <c r="AF4438">
        <v>4</v>
      </c>
      <c r="AG4438">
        <v>32</v>
      </c>
      <c r="AH4438">
        <v>29</v>
      </c>
    </row>
    <row r="4439" spans="1:34" x14ac:dyDescent="0.25">
      <c r="A4439" s="3" t="s">
        <v>4514</v>
      </c>
      <c r="B4439" s="1">
        <v>45703</v>
      </c>
      <c r="C4439" s="23">
        <f t="shared" si="345"/>
        <v>15</v>
      </c>
      <c r="D4439" s="23">
        <f t="shared" si="346"/>
        <v>6</v>
      </c>
      <c r="E4439" s="23" t="str">
        <f t="shared" si="347"/>
        <v>sábado</v>
      </c>
      <c r="F4439" s="23">
        <f t="shared" si="348"/>
        <v>2</v>
      </c>
      <c r="G4439" s="23" t="str">
        <f t="shared" si="349"/>
        <v>febrero</v>
      </c>
      <c r="H4439" s="2">
        <v>0.39097222222222222</v>
      </c>
      <c r="I4439" t="s">
        <v>1</v>
      </c>
      <c r="J4439" t="str">
        <f>VLOOKUP(ventas_starbucks_2025[[#This Row],[sucursal]],cambio_sucursal[#All],2,0)</f>
        <v>Sucursal Nueva Córdoba</v>
      </c>
      <c r="K4439" t="s">
        <v>74</v>
      </c>
      <c r="L4439" t="s">
        <v>70</v>
      </c>
      <c r="M4439" t="s">
        <v>50</v>
      </c>
      <c r="N4439" t="str">
        <f>IFERROR(VLOOKUP(ventas_starbucks_2025[[#This Row],[tamaño_sucio]],cambio_tamaño[#All],2,0),"Tamaño único")</f>
        <v>Mediano</v>
      </c>
      <c r="O4439">
        <v>3</v>
      </c>
      <c r="P4439">
        <v>1835.71</v>
      </c>
      <c r="Q4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9">
        <v>5507.13</v>
      </c>
      <c r="S4439" t="s">
        <v>5</v>
      </c>
      <c r="T4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39" t="str">
        <f>VLOOKUP(ventas_starbucks_2025[[#This Row],[canal_compra]],cambio_canal_compra[#All],2,0)</f>
        <v>En tienda</v>
      </c>
      <c r="V4439" t="s">
        <v>40</v>
      </c>
      <c r="W4439" t="str">
        <f>VLOOKUP(ventas_starbucks_2025[[#This Row],[método_pago]],cambio_metodo_pago[#All],2,0)</f>
        <v>Efectivo</v>
      </c>
      <c r="X4439" t="s">
        <v>22</v>
      </c>
      <c r="Y4439">
        <v>0</v>
      </c>
      <c r="Z4439" t="str">
        <f>VLOOKUP(ventas_starbucks_2025[[#This Row],[promoción_aplicada5]],promocion_cambiar[#All],2,0)</f>
        <v>Ninguna</v>
      </c>
      <c r="AA4439" t="s">
        <v>17</v>
      </c>
      <c r="AB4439" t="s">
        <v>18</v>
      </c>
      <c r="AC4439" t="s">
        <v>24</v>
      </c>
      <c r="AD4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39">
        <v>11.6</v>
      </c>
      <c r="AF4439">
        <v>5</v>
      </c>
      <c r="AG4439">
        <v>17</v>
      </c>
      <c r="AH4439">
        <v>14</v>
      </c>
    </row>
    <row r="4440" spans="1:34" x14ac:dyDescent="0.25">
      <c r="A4440" s="3" t="s">
        <v>4515</v>
      </c>
      <c r="B4440" s="1">
        <v>45750</v>
      </c>
      <c r="C4440" s="23">
        <f t="shared" si="345"/>
        <v>3</v>
      </c>
      <c r="D4440" s="23">
        <f t="shared" si="346"/>
        <v>4</v>
      </c>
      <c r="E4440" s="23" t="str">
        <f t="shared" si="347"/>
        <v>jueves</v>
      </c>
      <c r="F4440" s="23">
        <f t="shared" si="348"/>
        <v>4</v>
      </c>
      <c r="G4440" s="23" t="str">
        <f t="shared" si="349"/>
        <v>abril</v>
      </c>
      <c r="H4440" s="2">
        <v>0.86944444444444446</v>
      </c>
      <c r="I4440" t="s">
        <v>26</v>
      </c>
      <c r="J4440" t="str">
        <f>VLOOKUP(ventas_starbucks_2025[[#This Row],[sucursal]],cambio_sucursal[#All],2,0)</f>
        <v>Sucursal San Lorenzo 47</v>
      </c>
      <c r="K4440" t="s">
        <v>130</v>
      </c>
      <c r="L4440" t="s">
        <v>65</v>
      </c>
      <c r="M4440" t="s">
        <v>4</v>
      </c>
      <c r="N4440" t="str">
        <f>IFERROR(VLOOKUP(ventas_starbucks_2025[[#This Row],[tamaño_sucio]],cambio_tamaño[#All],2,0),"Tamaño único")</f>
        <v>Tamaño único</v>
      </c>
      <c r="O4440">
        <v>3</v>
      </c>
      <c r="P4440">
        <v>1564.02</v>
      </c>
      <c r="Q4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0">
        <v>4692.0600000000004</v>
      </c>
      <c r="S4440" t="s">
        <v>31</v>
      </c>
      <c r="T4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40" t="str">
        <f>VLOOKUP(ventas_starbucks_2025[[#This Row],[canal_compra]],cambio_canal_compra[#All],2,0)</f>
        <v>Entrega domicilio</v>
      </c>
      <c r="V4440" t="s">
        <v>40</v>
      </c>
      <c r="W4440" t="str">
        <f>VLOOKUP(ventas_starbucks_2025[[#This Row],[método_pago]],cambio_metodo_pago[#All],2,0)</f>
        <v>Efectivo</v>
      </c>
      <c r="X4440" t="s">
        <v>7</v>
      </c>
      <c r="Y4440">
        <v>15</v>
      </c>
      <c r="Z4440" t="str">
        <f>VLOOKUP(ventas_starbucks_2025[[#This Row],[promoción_aplicada5]],promocion_cambiar[#All],2,0)</f>
        <v>2x1</v>
      </c>
      <c r="AA4440" t="s">
        <v>51</v>
      </c>
      <c r="AB4440" t="s">
        <v>32</v>
      </c>
      <c r="AC4440" t="s">
        <v>24</v>
      </c>
      <c r="AD4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40">
        <v>2.8</v>
      </c>
      <c r="AF4440">
        <v>3</v>
      </c>
      <c r="AG4440">
        <v>50</v>
      </c>
      <c r="AH4440">
        <v>47</v>
      </c>
    </row>
    <row r="4441" spans="1:34" x14ac:dyDescent="0.25">
      <c r="A4441" s="3" t="s">
        <v>4516</v>
      </c>
      <c r="B4441" s="1">
        <v>45690</v>
      </c>
      <c r="C4441" s="23">
        <f t="shared" si="345"/>
        <v>2</v>
      </c>
      <c r="D4441" s="23">
        <f t="shared" si="346"/>
        <v>7</v>
      </c>
      <c r="E4441" s="23" t="str">
        <f t="shared" si="347"/>
        <v>domingo</v>
      </c>
      <c r="F4441" s="23">
        <f t="shared" si="348"/>
        <v>2</v>
      </c>
      <c r="G4441" s="23" t="str">
        <f t="shared" si="349"/>
        <v>febrero</v>
      </c>
      <c r="H4441" s="2">
        <v>0.50763888888888886</v>
      </c>
      <c r="I4441" t="s">
        <v>1</v>
      </c>
      <c r="J4441" t="str">
        <f>VLOOKUP(ventas_starbucks_2025[[#This Row],[sucursal]],cambio_sucursal[#All],2,0)</f>
        <v>Sucursal Nueva Córdoba</v>
      </c>
      <c r="K4441" t="s">
        <v>284</v>
      </c>
      <c r="L4441" t="s">
        <v>35</v>
      </c>
      <c r="M4441" t="s">
        <v>4</v>
      </c>
      <c r="N4441" t="str">
        <f>IFERROR(VLOOKUP(ventas_starbucks_2025[[#This Row],[tamaño_sucio]],cambio_tamaño[#All],2,0),"Tamaño único")</f>
        <v>Tamaño único</v>
      </c>
      <c r="O4441">
        <v>5</v>
      </c>
      <c r="P4441">
        <v>1205.6199999999999</v>
      </c>
      <c r="Q4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1">
        <v>6028.1</v>
      </c>
      <c r="S4441" t="s">
        <v>15</v>
      </c>
      <c r="T4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1" t="str">
        <f>VLOOKUP(ventas_starbucks_2025[[#This Row],[canal_compra]],cambio_canal_compra[#All],2,0)</f>
        <v>Para llevar</v>
      </c>
      <c r="V4441" t="s">
        <v>16</v>
      </c>
      <c r="W4441" t="str">
        <f>VLOOKUP(ventas_starbucks_2025[[#This Row],[método_pago]],cambio_metodo_pago[#All],2,0)</f>
        <v>Tarjeta</v>
      </c>
      <c r="X4441" t="s">
        <v>7</v>
      </c>
      <c r="Y4441">
        <v>15</v>
      </c>
      <c r="Z4441" t="str">
        <f>VLOOKUP(ventas_starbucks_2025[[#This Row],[promoción_aplicada5]],promocion_cambiar[#All],2,0)</f>
        <v>Hora Feliz</v>
      </c>
      <c r="AA4441" t="s">
        <v>36</v>
      </c>
      <c r="AB4441" t="s">
        <v>52</v>
      </c>
      <c r="AC4441" t="s">
        <v>24</v>
      </c>
      <c r="AD4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41">
        <v>6.4</v>
      </c>
      <c r="AF4441">
        <v>5</v>
      </c>
      <c r="AG4441">
        <v>11</v>
      </c>
      <c r="AH4441">
        <v>6</v>
      </c>
    </row>
    <row r="4442" spans="1:34" x14ac:dyDescent="0.25">
      <c r="A4442" s="3" t="s">
        <v>4517</v>
      </c>
      <c r="B4442" s="1">
        <v>45690</v>
      </c>
      <c r="C4442" s="23">
        <f t="shared" si="345"/>
        <v>2</v>
      </c>
      <c r="D4442" s="23">
        <f t="shared" si="346"/>
        <v>7</v>
      </c>
      <c r="E4442" s="23" t="str">
        <f t="shared" si="347"/>
        <v>domingo</v>
      </c>
      <c r="F4442" s="23">
        <f t="shared" si="348"/>
        <v>2</v>
      </c>
      <c r="G4442" s="23" t="str">
        <f t="shared" si="349"/>
        <v>febrero</v>
      </c>
      <c r="H4442" s="2">
        <v>0.64652777777777781</v>
      </c>
      <c r="I4442" t="s">
        <v>26</v>
      </c>
      <c r="J4442" t="str">
        <f>VLOOKUP(ventas_starbucks_2025[[#This Row],[sucursal]],cambio_sucursal[#All],2,0)</f>
        <v>Sucursal San Lorenzo 47</v>
      </c>
      <c r="K4442" t="s">
        <v>101</v>
      </c>
      <c r="L4442" t="s">
        <v>3</v>
      </c>
      <c r="M4442" t="s">
        <v>4</v>
      </c>
      <c r="N4442" t="str">
        <f>IFERROR(VLOOKUP(ventas_starbucks_2025[[#This Row],[tamaño_sucio]],cambio_tamaño[#All],2,0),"Tamaño único")</f>
        <v>Tamaño único</v>
      </c>
      <c r="O4442">
        <v>2</v>
      </c>
      <c r="P4442">
        <v>2746.89</v>
      </c>
      <c r="Q4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42">
        <v>5493.78</v>
      </c>
      <c r="S4442" t="s">
        <v>5</v>
      </c>
      <c r="T4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2" t="str">
        <f>VLOOKUP(ventas_starbucks_2025[[#This Row],[canal_compra]],cambio_canal_compra[#All],2,0)</f>
        <v>En tienda</v>
      </c>
      <c r="V4442" t="s">
        <v>40</v>
      </c>
      <c r="W4442" t="str">
        <f>VLOOKUP(ventas_starbucks_2025[[#This Row],[método_pago]],cambio_metodo_pago[#All],2,0)</f>
        <v>Efectivo</v>
      </c>
      <c r="X4442" t="s">
        <v>22</v>
      </c>
      <c r="Y4442">
        <v>0</v>
      </c>
      <c r="Z4442" t="str">
        <f>VLOOKUP(ventas_starbucks_2025[[#This Row],[promoción_aplicada5]],promocion_cambiar[#All],2,0)</f>
        <v>2x1</v>
      </c>
      <c r="AA4442" t="s">
        <v>51</v>
      </c>
      <c r="AB4442" t="s">
        <v>9</v>
      </c>
      <c r="AC4442" t="s">
        <v>10</v>
      </c>
      <c r="AD4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42">
        <v>4.3</v>
      </c>
      <c r="AF4442">
        <v>1</v>
      </c>
      <c r="AG4442">
        <v>16</v>
      </c>
      <c r="AH4442">
        <v>14</v>
      </c>
    </row>
    <row r="4443" spans="1:34" x14ac:dyDescent="0.25">
      <c r="A4443" s="3" t="s">
        <v>4518</v>
      </c>
      <c r="B4443" s="1">
        <v>45728</v>
      </c>
      <c r="C4443" s="23">
        <f t="shared" si="345"/>
        <v>12</v>
      </c>
      <c r="D4443" s="23">
        <f t="shared" si="346"/>
        <v>3</v>
      </c>
      <c r="E4443" s="1" t="str">
        <f t="shared" si="347"/>
        <v>miércoles</v>
      </c>
      <c r="F4443" s="23">
        <f t="shared" si="348"/>
        <v>3</v>
      </c>
      <c r="G4443" s="1" t="str">
        <f t="shared" si="349"/>
        <v>marzo</v>
      </c>
      <c r="H4443" s="2">
        <v>0.32708333333333334</v>
      </c>
      <c r="I4443" t="s">
        <v>1</v>
      </c>
      <c r="J4443" t="str">
        <f>VLOOKUP(ventas_starbucks_2025[[#This Row],[sucursal]],cambio_sucursal[#All],2,0)</f>
        <v>Sucursal Nueva Córdoba</v>
      </c>
      <c r="K4443" t="s">
        <v>13</v>
      </c>
      <c r="L4443" t="s">
        <v>14</v>
      </c>
      <c r="M4443" t="s">
        <v>4</v>
      </c>
      <c r="N4443" t="str">
        <f>IFERROR(VLOOKUP(ventas_starbucks_2025[[#This Row],[tamaño_sucio]],cambio_tamaño[#All],2,0),"Tamaño único")</f>
        <v>Tamaño único</v>
      </c>
      <c r="O4443">
        <v>5</v>
      </c>
      <c r="P4443">
        <v>1870.25</v>
      </c>
      <c r="Q4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3">
        <v>9351.25</v>
      </c>
      <c r="S4443" t="s">
        <v>5</v>
      </c>
      <c r="T4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3" t="str">
        <f>VLOOKUP(ventas_starbucks_2025[[#This Row],[canal_compra]],cambio_canal_compra[#All],2,0)</f>
        <v>En tienda</v>
      </c>
      <c r="V4443" t="s">
        <v>6</v>
      </c>
      <c r="W4443" t="str">
        <f>VLOOKUP(ventas_starbucks_2025[[#This Row],[método_pago]],cambio_metodo_pago[#All],2,0)</f>
        <v>Aplicación móbil</v>
      </c>
      <c r="X4443" t="s">
        <v>7</v>
      </c>
      <c r="Y4443">
        <v>15</v>
      </c>
      <c r="Z4443" t="str">
        <f>VLOOKUP(ventas_starbucks_2025[[#This Row],[promoción_aplicada5]],promocion_cambiar[#All],2,0)</f>
        <v>2x1</v>
      </c>
      <c r="AA4443" t="s">
        <v>51</v>
      </c>
      <c r="AB4443" t="s">
        <v>52</v>
      </c>
      <c r="AC4443" t="s">
        <v>10</v>
      </c>
      <c r="AD4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43">
        <v>3.3</v>
      </c>
      <c r="AF4443">
        <v>1</v>
      </c>
      <c r="AG4443">
        <v>48</v>
      </c>
      <c r="AH4443">
        <v>43</v>
      </c>
    </row>
    <row r="4444" spans="1:34" x14ac:dyDescent="0.25">
      <c r="A4444" s="3" t="s">
        <v>4519</v>
      </c>
      <c r="B4444" s="1">
        <v>45722</v>
      </c>
      <c r="C4444" s="23">
        <f t="shared" si="345"/>
        <v>6</v>
      </c>
      <c r="D4444" s="23">
        <f t="shared" si="346"/>
        <v>4</v>
      </c>
      <c r="E4444" s="1" t="str">
        <f t="shared" si="347"/>
        <v>jueves</v>
      </c>
      <c r="F4444" s="23">
        <f t="shared" si="348"/>
        <v>3</v>
      </c>
      <c r="G4444" s="1" t="str">
        <f t="shared" si="349"/>
        <v>marzo</v>
      </c>
      <c r="H4444" s="2">
        <v>0.33819444444444446</v>
      </c>
      <c r="I4444" t="s">
        <v>12</v>
      </c>
      <c r="J4444" t="str">
        <f>VLOOKUP(ventas_starbucks_2025[[#This Row],[sucursal]],cambio_sucursal[#All],2,0)</f>
        <v>Sucursal Córdoba Shopping</v>
      </c>
      <c r="K4444" t="s">
        <v>173</v>
      </c>
      <c r="L4444" t="s">
        <v>35</v>
      </c>
      <c r="M4444" t="s">
        <v>4</v>
      </c>
      <c r="N4444" t="str">
        <f>IFERROR(VLOOKUP(ventas_starbucks_2025[[#This Row],[tamaño_sucio]],cambio_tamaño[#All],2,0),"Tamaño único")</f>
        <v>Tamaño único</v>
      </c>
      <c r="O4444">
        <v>1</v>
      </c>
      <c r="P4444">
        <v>1483.39</v>
      </c>
      <c r="Q4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4">
        <v>1483.39</v>
      </c>
      <c r="S4444" t="s">
        <v>5</v>
      </c>
      <c r="T4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44" t="str">
        <f>VLOOKUP(ventas_starbucks_2025[[#This Row],[canal_compra]],cambio_canal_compra[#All],2,0)</f>
        <v>En tienda</v>
      </c>
      <c r="V4444" t="s">
        <v>16</v>
      </c>
      <c r="W4444" t="str">
        <f>VLOOKUP(ventas_starbucks_2025[[#This Row],[método_pago]],cambio_metodo_pago[#All],2,0)</f>
        <v>Tarjeta</v>
      </c>
      <c r="X4444" t="s">
        <v>7</v>
      </c>
      <c r="Y4444">
        <v>15</v>
      </c>
      <c r="Z4444" t="str">
        <f>VLOOKUP(ventas_starbucks_2025[[#This Row],[promoción_aplicada5]],promocion_cambiar[#All],2,0)</f>
        <v>Combo</v>
      </c>
      <c r="AA4444" t="s">
        <v>8</v>
      </c>
      <c r="AB4444" t="s">
        <v>18</v>
      </c>
      <c r="AC4444" t="s">
        <v>10</v>
      </c>
      <c r="AD4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44">
        <v>10.199999999999999</v>
      </c>
      <c r="AF4444">
        <v>5</v>
      </c>
      <c r="AG4444">
        <v>33</v>
      </c>
      <c r="AH4444">
        <v>32</v>
      </c>
    </row>
    <row r="4445" spans="1:34" x14ac:dyDescent="0.25">
      <c r="A4445" s="3" t="s">
        <v>4520</v>
      </c>
      <c r="B4445" s="1">
        <v>45659</v>
      </c>
      <c r="C4445" s="23">
        <f t="shared" si="345"/>
        <v>2</v>
      </c>
      <c r="D4445" s="23">
        <f t="shared" si="346"/>
        <v>4</v>
      </c>
      <c r="E4445" s="23" t="str">
        <f t="shared" si="347"/>
        <v>jueves</v>
      </c>
      <c r="F4445" s="23">
        <f t="shared" si="348"/>
        <v>1</v>
      </c>
      <c r="G4445" s="23" t="str">
        <f t="shared" si="349"/>
        <v>enero</v>
      </c>
      <c r="H4445" s="2">
        <v>0.38055555555555554</v>
      </c>
      <c r="I4445" t="s">
        <v>57</v>
      </c>
      <c r="J4445" t="str">
        <f>VLOOKUP(ventas_starbucks_2025[[#This Row],[sucursal]],cambio_sucursal[#All],2,0)</f>
        <v>Sucursal Avda Colón</v>
      </c>
      <c r="K4445" t="s">
        <v>89</v>
      </c>
      <c r="L4445" t="s">
        <v>90</v>
      </c>
      <c r="M4445" t="s">
        <v>4</v>
      </c>
      <c r="N4445" t="str">
        <f>IFERROR(VLOOKUP(ventas_starbucks_2025[[#This Row],[tamaño_sucio]],cambio_tamaño[#All],2,0),"Tamaño único")</f>
        <v>Tamaño único</v>
      </c>
      <c r="O4445">
        <v>5</v>
      </c>
      <c r="P4445">
        <v>1524.33</v>
      </c>
      <c r="Q4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5">
        <v>7621.65</v>
      </c>
      <c r="S4445" t="s">
        <v>15</v>
      </c>
      <c r="T4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5" t="str">
        <f>VLOOKUP(ventas_starbucks_2025[[#This Row],[canal_compra]],cambio_canal_compra[#All],2,0)</f>
        <v>Para llevar</v>
      </c>
      <c r="V4445" t="s">
        <v>16</v>
      </c>
      <c r="W4445" t="str">
        <f>VLOOKUP(ventas_starbucks_2025[[#This Row],[método_pago]],cambio_metodo_pago[#All],2,0)</f>
        <v>Tarjeta</v>
      </c>
      <c r="X4445" t="s">
        <v>7</v>
      </c>
      <c r="Y4445">
        <v>10</v>
      </c>
      <c r="Z4445" t="str">
        <f>VLOOKUP(ventas_starbucks_2025[[#This Row],[promoción_aplicada5]],promocion_cambiar[#All],2,0)</f>
        <v>2x1</v>
      </c>
      <c r="AA4445" t="s">
        <v>51</v>
      </c>
      <c r="AB4445" t="s">
        <v>23</v>
      </c>
      <c r="AC4445" t="s">
        <v>10</v>
      </c>
      <c r="AD4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45">
        <v>2.5</v>
      </c>
      <c r="AF4445">
        <v>1</v>
      </c>
      <c r="AG4445">
        <v>31</v>
      </c>
      <c r="AH4445">
        <v>26</v>
      </c>
    </row>
    <row r="4446" spans="1:34" x14ac:dyDescent="0.25">
      <c r="A4446" s="3" t="s">
        <v>4521</v>
      </c>
      <c r="B4446" s="1">
        <v>45670</v>
      </c>
      <c r="C4446" s="23">
        <f t="shared" si="345"/>
        <v>13</v>
      </c>
      <c r="D4446" s="23">
        <f t="shared" si="346"/>
        <v>1</v>
      </c>
      <c r="E4446" s="23" t="str">
        <f t="shared" si="347"/>
        <v>lunes</v>
      </c>
      <c r="F4446" s="23">
        <f t="shared" si="348"/>
        <v>1</v>
      </c>
      <c r="G4446" s="23" t="str">
        <f t="shared" si="349"/>
        <v>enero</v>
      </c>
      <c r="H4446" s="2">
        <v>0.70833333333333337</v>
      </c>
      <c r="I4446" t="s">
        <v>1</v>
      </c>
      <c r="J4446" t="str">
        <f>VLOOKUP(ventas_starbucks_2025[[#This Row],[sucursal]],cambio_sucursal[#All],2,0)</f>
        <v>Sucursal Nueva Córdoba</v>
      </c>
      <c r="K4446" t="s">
        <v>89</v>
      </c>
      <c r="L4446" t="s">
        <v>90</v>
      </c>
      <c r="M4446" t="s">
        <v>4</v>
      </c>
      <c r="N4446" t="str">
        <f>IFERROR(VLOOKUP(ventas_starbucks_2025[[#This Row],[tamaño_sucio]],cambio_tamaño[#All],2,0),"Tamaño único")</f>
        <v>Tamaño único</v>
      </c>
      <c r="O4446">
        <v>5</v>
      </c>
      <c r="P4446">
        <v>1221.3399999999999</v>
      </c>
      <c r="Q4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6">
        <v>6106.7</v>
      </c>
      <c r="S4446" t="s">
        <v>15</v>
      </c>
      <c r="T4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6" t="str">
        <f>VLOOKUP(ventas_starbucks_2025[[#This Row],[canal_compra]],cambio_canal_compra[#All],2,0)</f>
        <v>Para llevar</v>
      </c>
      <c r="V4446" t="s">
        <v>40</v>
      </c>
      <c r="W4446" t="str">
        <f>VLOOKUP(ventas_starbucks_2025[[#This Row],[método_pago]],cambio_metodo_pago[#All],2,0)</f>
        <v>Efectivo</v>
      </c>
      <c r="X4446" t="s">
        <v>7</v>
      </c>
      <c r="Y4446">
        <v>0</v>
      </c>
      <c r="Z4446" t="str">
        <f>VLOOKUP(ventas_starbucks_2025[[#This Row],[promoción_aplicada5]],promocion_cambiar[#All],2,0)</f>
        <v>2x1</v>
      </c>
      <c r="AA4446" t="s">
        <v>51</v>
      </c>
      <c r="AB4446" t="s">
        <v>52</v>
      </c>
      <c r="AC4446" t="s">
        <v>24</v>
      </c>
      <c r="AD4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46">
        <v>3.2</v>
      </c>
      <c r="AF4446">
        <v>3</v>
      </c>
      <c r="AG4446">
        <v>39</v>
      </c>
      <c r="AH4446">
        <v>34</v>
      </c>
    </row>
    <row r="4447" spans="1:34" x14ac:dyDescent="0.25">
      <c r="A4447" s="3" t="s">
        <v>4522</v>
      </c>
      <c r="B4447" s="1">
        <v>45698</v>
      </c>
      <c r="C4447" s="23">
        <f t="shared" si="345"/>
        <v>10</v>
      </c>
      <c r="D4447" s="23">
        <f t="shared" si="346"/>
        <v>1</v>
      </c>
      <c r="E4447" s="1" t="str">
        <f t="shared" si="347"/>
        <v>lunes</v>
      </c>
      <c r="F4447" s="23">
        <f t="shared" si="348"/>
        <v>2</v>
      </c>
      <c r="G4447" s="1" t="str">
        <f t="shared" si="349"/>
        <v>febrero</v>
      </c>
      <c r="H4447" s="2">
        <v>0.69513888888888886</v>
      </c>
      <c r="I4447" t="s">
        <v>1</v>
      </c>
      <c r="J4447" t="str">
        <f>VLOOKUP(ventas_starbucks_2025[[#This Row],[sucursal]],cambio_sucursal[#All],2,0)</f>
        <v>Sucursal Nueva Córdoba</v>
      </c>
      <c r="K4447" t="s">
        <v>101</v>
      </c>
      <c r="L4447" t="s">
        <v>3</v>
      </c>
      <c r="M4447" t="s">
        <v>4</v>
      </c>
      <c r="N4447" t="str">
        <f>IFERROR(VLOOKUP(ventas_starbucks_2025[[#This Row],[tamaño_sucio]],cambio_tamaño[#All],2,0),"Tamaño único")</f>
        <v>Tamaño único</v>
      </c>
      <c r="O4447">
        <v>4</v>
      </c>
      <c r="P4447">
        <v>3453.29</v>
      </c>
      <c r="Q4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447">
        <v>13813.16</v>
      </c>
      <c r="S4447" t="s">
        <v>15</v>
      </c>
      <c r="T4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47" t="str">
        <f>VLOOKUP(ventas_starbucks_2025[[#This Row],[canal_compra]],cambio_canal_compra[#All],2,0)</f>
        <v>Para llevar</v>
      </c>
      <c r="V4447" t="s">
        <v>16</v>
      </c>
      <c r="W4447" t="str">
        <f>VLOOKUP(ventas_starbucks_2025[[#This Row],[método_pago]],cambio_metodo_pago[#All],2,0)</f>
        <v>Tarjeta</v>
      </c>
      <c r="X4447" t="s">
        <v>7</v>
      </c>
      <c r="Y4447">
        <v>0</v>
      </c>
      <c r="Z4447" t="str">
        <f>VLOOKUP(ventas_starbucks_2025[[#This Row],[promoción_aplicada5]],promocion_cambiar[#All],2,0)</f>
        <v>Ninguna</v>
      </c>
      <c r="AA4447" t="s">
        <v>17</v>
      </c>
      <c r="AB4447" t="s">
        <v>29</v>
      </c>
      <c r="AC4447" t="s">
        <v>41</v>
      </c>
      <c r="AD4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47">
        <v>9.3000000000000007</v>
      </c>
      <c r="AF4447">
        <v>3</v>
      </c>
      <c r="AG4447">
        <v>14</v>
      </c>
      <c r="AH4447">
        <v>10</v>
      </c>
    </row>
    <row r="4448" spans="1:34" x14ac:dyDescent="0.25">
      <c r="A4448" s="3" t="s">
        <v>4523</v>
      </c>
      <c r="B4448" s="1">
        <v>45756</v>
      </c>
      <c r="C4448" s="23">
        <f t="shared" si="345"/>
        <v>9</v>
      </c>
      <c r="D4448" s="23">
        <f t="shared" si="346"/>
        <v>3</v>
      </c>
      <c r="E4448" s="23" t="str">
        <f t="shared" si="347"/>
        <v>miércoles</v>
      </c>
      <c r="F4448" s="23">
        <f t="shared" si="348"/>
        <v>4</v>
      </c>
      <c r="G4448" s="23" t="str">
        <f t="shared" si="349"/>
        <v>abril</v>
      </c>
      <c r="H4448" s="2">
        <v>0.53472222222222221</v>
      </c>
      <c r="I4448" t="s">
        <v>26</v>
      </c>
      <c r="J4448" t="str">
        <f>VLOOKUP(ventas_starbucks_2025[[#This Row],[sucursal]],cambio_sucursal[#All],2,0)</f>
        <v>Sucursal San Lorenzo 47</v>
      </c>
      <c r="K4448" t="s">
        <v>89</v>
      </c>
      <c r="L4448" t="s">
        <v>90</v>
      </c>
      <c r="M4448" t="s">
        <v>4</v>
      </c>
      <c r="N4448" t="str">
        <f>IFERROR(VLOOKUP(ventas_starbucks_2025[[#This Row],[tamaño_sucio]],cambio_tamaño[#All],2,0),"Tamaño único")</f>
        <v>Tamaño único</v>
      </c>
      <c r="O4448">
        <v>1</v>
      </c>
      <c r="P4448">
        <v>1405.08</v>
      </c>
      <c r="Q4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8">
        <v>1405.08</v>
      </c>
      <c r="S4448" t="s">
        <v>15</v>
      </c>
      <c r="T4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48" t="str">
        <f>VLOOKUP(ventas_starbucks_2025[[#This Row],[canal_compra]],cambio_canal_compra[#All],2,0)</f>
        <v>Para llevar</v>
      </c>
      <c r="V4448" t="s">
        <v>40</v>
      </c>
      <c r="W4448" t="str">
        <f>VLOOKUP(ventas_starbucks_2025[[#This Row],[método_pago]],cambio_metodo_pago[#All],2,0)</f>
        <v>Efectivo</v>
      </c>
      <c r="X4448" t="s">
        <v>22</v>
      </c>
      <c r="Y4448">
        <v>0</v>
      </c>
      <c r="Z4448" t="str">
        <f>VLOOKUP(ventas_starbucks_2025[[#This Row],[promoción_aplicada5]],promocion_cambiar[#All],2,0)</f>
        <v>2x1</v>
      </c>
      <c r="AA4448" t="s">
        <v>51</v>
      </c>
      <c r="AB4448" t="s">
        <v>18</v>
      </c>
      <c r="AC4448" t="s">
        <v>24</v>
      </c>
      <c r="AD4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48">
        <v>14.6</v>
      </c>
      <c r="AF4448">
        <v>5</v>
      </c>
      <c r="AG4448">
        <v>33</v>
      </c>
      <c r="AH4448">
        <v>32</v>
      </c>
    </row>
    <row r="4449" spans="1:34" x14ac:dyDescent="0.25">
      <c r="A4449" s="3" t="s">
        <v>4524</v>
      </c>
      <c r="B4449" s="1">
        <v>45687</v>
      </c>
      <c r="C4449" s="23">
        <f t="shared" si="345"/>
        <v>30</v>
      </c>
      <c r="D4449" s="23">
        <f t="shared" si="346"/>
        <v>4</v>
      </c>
      <c r="E4449" s="23" t="str">
        <f t="shared" si="347"/>
        <v>jueves</v>
      </c>
      <c r="F4449" s="23">
        <f t="shared" si="348"/>
        <v>1</v>
      </c>
      <c r="G4449" s="23" t="str">
        <f t="shared" si="349"/>
        <v>enero</v>
      </c>
      <c r="H4449" s="2">
        <v>0.32500000000000001</v>
      </c>
      <c r="I4449" t="s">
        <v>1</v>
      </c>
      <c r="J4449" t="str">
        <f>VLOOKUP(ventas_starbucks_2025[[#This Row],[sucursal]],cambio_sucursal[#All],2,0)</f>
        <v>Sucursal Nueva Córdoba</v>
      </c>
      <c r="K4449" t="s">
        <v>127</v>
      </c>
      <c r="L4449" t="s">
        <v>44</v>
      </c>
      <c r="M4449" t="s">
        <v>55</v>
      </c>
      <c r="N4449" t="str">
        <f>IFERROR(VLOOKUP(ventas_starbucks_2025[[#This Row],[tamaño_sucio]],cambio_tamaño[#All],2,0),"Tamaño único")</f>
        <v>Pequeño</v>
      </c>
      <c r="O4449">
        <v>3</v>
      </c>
      <c r="P4449">
        <v>1625.23</v>
      </c>
      <c r="Q4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9">
        <v>4875.6899999999996</v>
      </c>
      <c r="S4449" t="s">
        <v>15</v>
      </c>
      <c r="T4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49" t="str">
        <f>VLOOKUP(ventas_starbucks_2025[[#This Row],[canal_compra]],cambio_canal_compra[#All],2,0)</f>
        <v>Para llevar</v>
      </c>
      <c r="V4449" t="s">
        <v>40</v>
      </c>
      <c r="W4449" t="str">
        <f>VLOOKUP(ventas_starbucks_2025[[#This Row],[método_pago]],cambio_metodo_pago[#All],2,0)</f>
        <v>Efectivo</v>
      </c>
      <c r="X4449" t="s">
        <v>22</v>
      </c>
      <c r="Y4449">
        <v>0</v>
      </c>
      <c r="Z4449" t="str">
        <f>VLOOKUP(ventas_starbucks_2025[[#This Row],[promoción_aplicada5]],promocion_cambiar[#All],2,0)</f>
        <v>Hora Feliz</v>
      </c>
      <c r="AA4449" t="s">
        <v>36</v>
      </c>
      <c r="AB4449" t="s">
        <v>18</v>
      </c>
      <c r="AC4449" t="s">
        <v>41</v>
      </c>
      <c r="AD4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49">
        <v>13.5</v>
      </c>
      <c r="AF4449">
        <v>2</v>
      </c>
      <c r="AG4449">
        <v>40</v>
      </c>
      <c r="AH4449">
        <v>37</v>
      </c>
    </row>
    <row r="4450" spans="1:34" x14ac:dyDescent="0.25">
      <c r="A4450" s="3" t="s">
        <v>4525</v>
      </c>
      <c r="B4450" s="1">
        <v>45690</v>
      </c>
      <c r="C4450" s="23">
        <f t="shared" si="345"/>
        <v>2</v>
      </c>
      <c r="D4450" s="23">
        <f t="shared" si="346"/>
        <v>7</v>
      </c>
      <c r="E4450" s="23" t="str">
        <f t="shared" si="347"/>
        <v>domingo</v>
      </c>
      <c r="F4450" s="23">
        <f t="shared" si="348"/>
        <v>2</v>
      </c>
      <c r="G4450" s="23" t="str">
        <f t="shared" si="349"/>
        <v>febrero</v>
      </c>
      <c r="H4450" s="2">
        <v>0.68263888888888891</v>
      </c>
      <c r="I4450" t="s">
        <v>57</v>
      </c>
      <c r="J4450" t="str">
        <f>VLOOKUP(ventas_starbucks_2025[[#This Row],[sucursal]],cambio_sucursal[#All],2,0)</f>
        <v>Sucursal Avda Colón</v>
      </c>
      <c r="K4450" t="s">
        <v>13</v>
      </c>
      <c r="L4450" t="s">
        <v>14</v>
      </c>
      <c r="M4450" t="s">
        <v>4</v>
      </c>
      <c r="N4450" t="str">
        <f>IFERROR(VLOOKUP(ventas_starbucks_2025[[#This Row],[tamaño_sucio]],cambio_tamaño[#All],2,0),"Tamaño único")</f>
        <v>Tamaño único</v>
      </c>
      <c r="O4450">
        <v>4</v>
      </c>
      <c r="P4450">
        <v>2144.9899999999998</v>
      </c>
      <c r="Q4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50">
        <v>8579.9599999999991</v>
      </c>
      <c r="S4450" t="s">
        <v>31</v>
      </c>
      <c r="T4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50" t="str">
        <f>VLOOKUP(ventas_starbucks_2025[[#This Row],[canal_compra]],cambio_canal_compra[#All],2,0)</f>
        <v>Entrega domicilio</v>
      </c>
      <c r="V4450" t="s">
        <v>40</v>
      </c>
      <c r="W4450" t="str">
        <f>VLOOKUP(ventas_starbucks_2025[[#This Row],[método_pago]],cambio_metodo_pago[#All],2,0)</f>
        <v>Efectivo</v>
      </c>
      <c r="X4450" t="s">
        <v>7</v>
      </c>
      <c r="Y4450">
        <v>15</v>
      </c>
      <c r="Z4450" t="str">
        <f>VLOOKUP(ventas_starbucks_2025[[#This Row],[promoción_aplicada5]],promocion_cambiar[#All],2,0)</f>
        <v>Combo</v>
      </c>
      <c r="AA4450" t="s">
        <v>8</v>
      </c>
      <c r="AB4450" t="s">
        <v>29</v>
      </c>
      <c r="AC4450" t="s">
        <v>24</v>
      </c>
      <c r="AD4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50">
        <v>2.5</v>
      </c>
      <c r="AF4450">
        <v>3</v>
      </c>
      <c r="AG4450">
        <v>34</v>
      </c>
      <c r="AH4450">
        <v>30</v>
      </c>
    </row>
    <row r="4451" spans="1:34" x14ac:dyDescent="0.25">
      <c r="A4451" s="3" t="s">
        <v>4526</v>
      </c>
      <c r="B4451" s="1">
        <v>45713</v>
      </c>
      <c r="C4451" s="23">
        <f t="shared" si="345"/>
        <v>25</v>
      </c>
      <c r="D4451" s="23">
        <f t="shared" si="346"/>
        <v>2</v>
      </c>
      <c r="E4451" s="23" t="str">
        <f t="shared" si="347"/>
        <v>martes</v>
      </c>
      <c r="F4451" s="23">
        <f t="shared" si="348"/>
        <v>2</v>
      </c>
      <c r="G4451" s="23" t="str">
        <f t="shared" si="349"/>
        <v>febrero</v>
      </c>
      <c r="H4451" s="2">
        <v>0.55902777777777779</v>
      </c>
      <c r="I4451" t="s">
        <v>1</v>
      </c>
      <c r="J4451" t="str">
        <f>VLOOKUP(ventas_starbucks_2025[[#This Row],[sucursal]],cambio_sucursal[#All],2,0)</f>
        <v>Sucursal Nueva Córdoba</v>
      </c>
      <c r="K4451" t="s">
        <v>113</v>
      </c>
      <c r="L4451" t="s">
        <v>44</v>
      </c>
      <c r="M4451" t="s">
        <v>50</v>
      </c>
      <c r="N4451" t="str">
        <f>IFERROR(VLOOKUP(ventas_starbucks_2025[[#This Row],[tamaño_sucio]],cambio_tamaño[#All],2,0),"Tamaño único")</f>
        <v>Mediano</v>
      </c>
      <c r="O4451">
        <v>2</v>
      </c>
      <c r="P4451">
        <v>1210.3699999999999</v>
      </c>
      <c r="Q4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1">
        <v>2420.7399999999998</v>
      </c>
      <c r="S4451" t="s">
        <v>31</v>
      </c>
      <c r="T4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1" t="str">
        <f>VLOOKUP(ventas_starbucks_2025[[#This Row],[canal_compra]],cambio_canal_compra[#All],2,0)</f>
        <v>Entrega domicilio</v>
      </c>
      <c r="V4451" t="s">
        <v>6</v>
      </c>
      <c r="W4451" t="str">
        <f>VLOOKUP(ventas_starbucks_2025[[#This Row],[método_pago]],cambio_metodo_pago[#All],2,0)</f>
        <v>Aplicación móbil</v>
      </c>
      <c r="X4451" t="s">
        <v>22</v>
      </c>
      <c r="Y4451">
        <v>0</v>
      </c>
      <c r="Z4451" t="str">
        <f>VLOOKUP(ventas_starbucks_2025[[#This Row],[promoción_aplicada5]],promocion_cambiar[#All],2,0)</f>
        <v>Ninguna</v>
      </c>
      <c r="AA4451" t="s">
        <v>17</v>
      </c>
      <c r="AB4451" t="s">
        <v>18</v>
      </c>
      <c r="AC4451" t="s">
        <v>41</v>
      </c>
      <c r="AD4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51">
        <v>4.9000000000000004</v>
      </c>
      <c r="AF4451">
        <v>3</v>
      </c>
      <c r="AG4451">
        <v>31</v>
      </c>
      <c r="AH4451">
        <v>29</v>
      </c>
    </row>
    <row r="4452" spans="1:34" x14ac:dyDescent="0.25">
      <c r="A4452" s="3" t="s">
        <v>4527</v>
      </c>
      <c r="B4452" s="1">
        <v>45676</v>
      </c>
      <c r="C4452" s="23">
        <f t="shared" si="345"/>
        <v>19</v>
      </c>
      <c r="D4452" s="23">
        <f t="shared" si="346"/>
        <v>7</v>
      </c>
      <c r="E4452" s="23" t="str">
        <f t="shared" si="347"/>
        <v>domingo</v>
      </c>
      <c r="F4452" s="23">
        <f t="shared" si="348"/>
        <v>1</v>
      </c>
      <c r="G4452" s="23" t="str">
        <f t="shared" si="349"/>
        <v>enero</v>
      </c>
      <c r="H4452" s="2">
        <v>0.60972222222222228</v>
      </c>
      <c r="I4452" t="s">
        <v>12</v>
      </c>
      <c r="J4452" t="str">
        <f>VLOOKUP(ventas_starbucks_2025[[#This Row],[sucursal]],cambio_sucursal[#All],2,0)</f>
        <v>Sucursal Córdoba Shopping</v>
      </c>
      <c r="K4452" t="s">
        <v>13</v>
      </c>
      <c r="L4452" t="s">
        <v>14</v>
      </c>
      <c r="M4452" t="s">
        <v>4</v>
      </c>
      <c r="N4452" t="str">
        <f>IFERROR(VLOOKUP(ventas_starbucks_2025[[#This Row],[tamaño_sucio]],cambio_tamaño[#All],2,0),"Tamaño único")</f>
        <v>Tamaño único</v>
      </c>
      <c r="O4452">
        <v>4</v>
      </c>
      <c r="P4452">
        <v>1605.14</v>
      </c>
      <c r="Q4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2">
        <v>6420.56</v>
      </c>
      <c r="S4452" t="s">
        <v>31</v>
      </c>
      <c r="T4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52" t="str">
        <f>VLOOKUP(ventas_starbucks_2025[[#This Row],[canal_compra]],cambio_canal_compra[#All],2,0)</f>
        <v>Entrega domicilio</v>
      </c>
      <c r="V4452" t="s">
        <v>40</v>
      </c>
      <c r="W4452" t="str">
        <f>VLOOKUP(ventas_starbucks_2025[[#This Row],[método_pago]],cambio_metodo_pago[#All],2,0)</f>
        <v>Efectivo</v>
      </c>
      <c r="X4452" t="s">
        <v>22</v>
      </c>
      <c r="Y4452">
        <v>0</v>
      </c>
      <c r="Z4452" t="str">
        <f>VLOOKUP(ventas_starbucks_2025[[#This Row],[promoción_aplicada5]],promocion_cambiar[#All],2,0)</f>
        <v>Hora Feliz</v>
      </c>
      <c r="AA4452" t="s">
        <v>36</v>
      </c>
      <c r="AB4452" t="s">
        <v>18</v>
      </c>
      <c r="AC4452" t="s">
        <v>41</v>
      </c>
      <c r="AD4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2">
        <v>6.5</v>
      </c>
      <c r="AF4452">
        <v>5</v>
      </c>
      <c r="AG4452">
        <v>21</v>
      </c>
      <c r="AH4452">
        <v>17</v>
      </c>
    </row>
    <row r="4453" spans="1:34" x14ac:dyDescent="0.25">
      <c r="A4453" s="3" t="s">
        <v>4528</v>
      </c>
      <c r="B4453" s="1">
        <v>45713</v>
      </c>
      <c r="C4453" s="23">
        <f t="shared" si="345"/>
        <v>25</v>
      </c>
      <c r="D4453" s="23">
        <f t="shared" si="346"/>
        <v>2</v>
      </c>
      <c r="E4453" s="1" t="str">
        <f t="shared" si="347"/>
        <v>martes</v>
      </c>
      <c r="F4453" s="23">
        <f t="shared" si="348"/>
        <v>2</v>
      </c>
      <c r="G4453" s="1" t="str">
        <f t="shared" si="349"/>
        <v>febrero</v>
      </c>
      <c r="H4453" s="2">
        <v>0.85763888888888884</v>
      </c>
      <c r="I4453" t="s">
        <v>26</v>
      </c>
      <c r="J4453" t="str">
        <f>VLOOKUP(ventas_starbucks_2025[[#This Row],[sucursal]],cambio_sucursal[#All],2,0)</f>
        <v>Sucursal San Lorenzo 47</v>
      </c>
      <c r="K4453" t="s">
        <v>20</v>
      </c>
      <c r="L4453" t="s">
        <v>21</v>
      </c>
      <c r="M4453" t="s">
        <v>4</v>
      </c>
      <c r="N4453" t="str">
        <f>IFERROR(VLOOKUP(ventas_starbucks_2025[[#This Row],[tamaño_sucio]],cambio_tamaño[#All],2,0),"Tamaño único")</f>
        <v>Tamaño único</v>
      </c>
      <c r="O4453">
        <v>2</v>
      </c>
      <c r="P4453">
        <v>1006.01</v>
      </c>
      <c r="Q4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3">
        <v>2012.02</v>
      </c>
      <c r="S4453" t="s">
        <v>5</v>
      </c>
      <c r="T4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3" t="str">
        <f>VLOOKUP(ventas_starbucks_2025[[#This Row],[canal_compra]],cambio_canal_compra[#All],2,0)</f>
        <v>En tienda</v>
      </c>
      <c r="V4453" t="s">
        <v>16</v>
      </c>
      <c r="W4453" t="str">
        <f>VLOOKUP(ventas_starbucks_2025[[#This Row],[método_pago]],cambio_metodo_pago[#All],2,0)</f>
        <v>Tarjeta</v>
      </c>
      <c r="X4453" t="s">
        <v>7</v>
      </c>
      <c r="Y4453">
        <v>10</v>
      </c>
      <c r="Z4453" t="str">
        <f>VLOOKUP(ventas_starbucks_2025[[#This Row],[promoción_aplicada5]],promocion_cambiar[#All],2,0)</f>
        <v>Ninguna</v>
      </c>
      <c r="AA4453" t="s">
        <v>17</v>
      </c>
      <c r="AB4453" t="s">
        <v>23</v>
      </c>
      <c r="AC4453" t="s">
        <v>24</v>
      </c>
      <c r="AD4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3">
        <v>5.4</v>
      </c>
      <c r="AF4453">
        <v>3</v>
      </c>
      <c r="AG4453">
        <v>23</v>
      </c>
      <c r="AH4453">
        <v>21</v>
      </c>
    </row>
    <row r="4454" spans="1:34" x14ac:dyDescent="0.25">
      <c r="A4454" s="3" t="s">
        <v>4529</v>
      </c>
      <c r="B4454" s="1">
        <v>45662</v>
      </c>
      <c r="C4454" s="23">
        <f t="shared" si="345"/>
        <v>5</v>
      </c>
      <c r="D4454" s="23">
        <f t="shared" si="346"/>
        <v>7</v>
      </c>
      <c r="E4454" s="23" t="str">
        <f t="shared" si="347"/>
        <v>domingo</v>
      </c>
      <c r="F4454" s="23">
        <f t="shared" si="348"/>
        <v>1</v>
      </c>
      <c r="G4454" s="23" t="str">
        <f t="shared" si="349"/>
        <v>enero</v>
      </c>
      <c r="H4454" s="2">
        <v>0.66666666666666663</v>
      </c>
      <c r="I4454" t="s">
        <v>12</v>
      </c>
      <c r="J4454" t="str">
        <f>VLOOKUP(ventas_starbucks_2025[[#This Row],[sucursal]],cambio_sucursal[#All],2,0)</f>
        <v>Sucursal Córdoba Shopping</v>
      </c>
      <c r="K4454" t="s">
        <v>48</v>
      </c>
      <c r="L4454" t="s">
        <v>49</v>
      </c>
      <c r="M4454" t="s">
        <v>62</v>
      </c>
      <c r="N4454" t="str">
        <f>IFERROR(VLOOKUP(ventas_starbucks_2025[[#This Row],[tamaño_sucio]],cambio_tamaño[#All],2,0),"Tamaño único")</f>
        <v>Extra-Grande</v>
      </c>
      <c r="O4454">
        <v>4</v>
      </c>
      <c r="P4454">
        <v>1856.48</v>
      </c>
      <c r="Q4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4">
        <v>7425.92</v>
      </c>
      <c r="S4454" t="s">
        <v>31</v>
      </c>
      <c r="T4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54" t="str">
        <f>VLOOKUP(ventas_starbucks_2025[[#This Row],[canal_compra]],cambio_canal_compra[#All],2,0)</f>
        <v>Entrega domicilio</v>
      </c>
      <c r="V4454" t="s">
        <v>40</v>
      </c>
      <c r="W4454" t="str">
        <f>VLOOKUP(ventas_starbucks_2025[[#This Row],[método_pago]],cambio_metodo_pago[#All],2,0)</f>
        <v>Efectivo</v>
      </c>
      <c r="X4454" t="s">
        <v>22</v>
      </c>
      <c r="Y4454">
        <v>0</v>
      </c>
      <c r="Z4454" t="str">
        <f>VLOOKUP(ventas_starbucks_2025[[#This Row],[promoción_aplicada5]],promocion_cambiar[#All],2,0)</f>
        <v>Combo</v>
      </c>
      <c r="AA4454" t="s">
        <v>8</v>
      </c>
      <c r="AB4454" t="s">
        <v>52</v>
      </c>
      <c r="AC4454" t="s">
        <v>41</v>
      </c>
      <c r="AD4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4">
        <v>9.6999999999999993</v>
      </c>
      <c r="AF4454">
        <v>2</v>
      </c>
      <c r="AG4454">
        <v>32</v>
      </c>
      <c r="AH4454">
        <v>28</v>
      </c>
    </row>
    <row r="4455" spans="1:34" x14ac:dyDescent="0.25">
      <c r="A4455" s="3" t="s">
        <v>4530</v>
      </c>
      <c r="B4455" s="1">
        <v>45666</v>
      </c>
      <c r="C4455" s="23">
        <f t="shared" si="345"/>
        <v>9</v>
      </c>
      <c r="D4455" s="23">
        <f t="shared" si="346"/>
        <v>4</v>
      </c>
      <c r="E4455" s="1" t="str">
        <f t="shared" si="347"/>
        <v>jueves</v>
      </c>
      <c r="F4455" s="23">
        <f t="shared" si="348"/>
        <v>1</v>
      </c>
      <c r="G4455" s="1" t="str">
        <f t="shared" si="349"/>
        <v>enero</v>
      </c>
      <c r="H4455" s="2">
        <v>0.41111111111111109</v>
      </c>
      <c r="I4455" t="s">
        <v>57</v>
      </c>
      <c r="J4455" t="str">
        <f>VLOOKUP(ventas_starbucks_2025[[#This Row],[sucursal]],cambio_sucursal[#All],2,0)</f>
        <v>Sucursal Avda Colón</v>
      </c>
      <c r="K4455" t="s">
        <v>87</v>
      </c>
      <c r="L4455" t="s">
        <v>65</v>
      </c>
      <c r="M4455" t="s">
        <v>4</v>
      </c>
      <c r="N4455" t="str">
        <f>IFERROR(VLOOKUP(ventas_starbucks_2025[[#This Row],[tamaño_sucio]],cambio_tamaño[#All],2,0),"Tamaño único")</f>
        <v>Tamaño único</v>
      </c>
      <c r="O4455">
        <v>5</v>
      </c>
      <c r="P4455">
        <v>1850.67</v>
      </c>
      <c r="Q4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5">
        <v>9253.35</v>
      </c>
      <c r="S4455" t="s">
        <v>15</v>
      </c>
      <c r="T4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55" t="str">
        <f>VLOOKUP(ventas_starbucks_2025[[#This Row],[canal_compra]],cambio_canal_compra[#All],2,0)</f>
        <v>Para llevar</v>
      </c>
      <c r="V4455" t="s">
        <v>16</v>
      </c>
      <c r="W4455" t="str">
        <f>VLOOKUP(ventas_starbucks_2025[[#This Row],[método_pago]],cambio_metodo_pago[#All],2,0)</f>
        <v>Tarjeta</v>
      </c>
      <c r="X4455" t="s">
        <v>22</v>
      </c>
      <c r="Y4455">
        <v>0</v>
      </c>
      <c r="Z4455" t="str">
        <f>VLOOKUP(ventas_starbucks_2025[[#This Row],[promoción_aplicada5]],promocion_cambiar[#All],2,0)</f>
        <v>Combo</v>
      </c>
      <c r="AA4455" t="s">
        <v>8</v>
      </c>
      <c r="AB4455" t="s">
        <v>18</v>
      </c>
      <c r="AC4455" t="s">
        <v>10</v>
      </c>
      <c r="AD4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55">
        <v>2.6</v>
      </c>
      <c r="AF4455">
        <v>1</v>
      </c>
      <c r="AG4455">
        <v>41</v>
      </c>
      <c r="AH4455">
        <v>36</v>
      </c>
    </row>
    <row r="4456" spans="1:34" x14ac:dyDescent="0.25">
      <c r="A4456" s="3" t="s">
        <v>4531</v>
      </c>
      <c r="B4456" s="1">
        <v>45725</v>
      </c>
      <c r="C4456" s="23">
        <f t="shared" si="345"/>
        <v>9</v>
      </c>
      <c r="D4456" s="23">
        <f t="shared" si="346"/>
        <v>7</v>
      </c>
      <c r="E4456" s="23" t="str">
        <f t="shared" si="347"/>
        <v>domingo</v>
      </c>
      <c r="F4456" s="23">
        <f t="shared" si="348"/>
        <v>3</v>
      </c>
      <c r="G4456" s="23" t="str">
        <f t="shared" si="349"/>
        <v>marzo</v>
      </c>
      <c r="H4456" s="2">
        <v>0.47916666666666669</v>
      </c>
      <c r="I4456" t="s">
        <v>12</v>
      </c>
      <c r="J4456" t="str">
        <f>VLOOKUP(ventas_starbucks_2025[[#This Row],[sucursal]],cambio_sucursal[#All],2,0)</f>
        <v>Sucursal Córdoba Shopping</v>
      </c>
      <c r="K4456" t="s">
        <v>130</v>
      </c>
      <c r="L4456" t="s">
        <v>65</v>
      </c>
      <c r="M4456" t="s">
        <v>4</v>
      </c>
      <c r="N4456" t="str">
        <f>IFERROR(VLOOKUP(ventas_starbucks_2025[[#This Row],[tamaño_sucio]],cambio_tamaño[#All],2,0),"Tamaño único")</f>
        <v>Tamaño único</v>
      </c>
      <c r="O4456">
        <v>3</v>
      </c>
      <c r="P4456">
        <v>1417.12</v>
      </c>
      <c r="Q4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6">
        <v>4251.3599999999997</v>
      </c>
      <c r="S4456" t="s">
        <v>31</v>
      </c>
      <c r="T4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6" t="str">
        <f>VLOOKUP(ventas_starbucks_2025[[#This Row],[canal_compra]],cambio_canal_compra[#All],2,0)</f>
        <v>Entrega domicilio</v>
      </c>
      <c r="V4456" t="s">
        <v>40</v>
      </c>
      <c r="W4456" t="str">
        <f>VLOOKUP(ventas_starbucks_2025[[#This Row],[método_pago]],cambio_metodo_pago[#All],2,0)</f>
        <v>Efectivo</v>
      </c>
      <c r="X4456" t="s">
        <v>7</v>
      </c>
      <c r="Y4456">
        <v>15</v>
      </c>
      <c r="Z4456" t="str">
        <f>VLOOKUP(ventas_starbucks_2025[[#This Row],[promoción_aplicada5]],promocion_cambiar[#All],2,0)</f>
        <v>Ninguna</v>
      </c>
      <c r="AA4456" t="s">
        <v>17</v>
      </c>
      <c r="AB4456" t="s">
        <v>9</v>
      </c>
      <c r="AC4456" t="s">
        <v>10</v>
      </c>
      <c r="AD4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6">
        <v>5.6</v>
      </c>
      <c r="AF4456">
        <v>5</v>
      </c>
      <c r="AG4456">
        <v>42</v>
      </c>
      <c r="AH4456">
        <v>39</v>
      </c>
    </row>
    <row r="4457" spans="1:34" x14ac:dyDescent="0.25">
      <c r="A4457" s="3" t="s">
        <v>4532</v>
      </c>
      <c r="B4457" s="1">
        <v>45663</v>
      </c>
      <c r="C4457" s="23">
        <f t="shared" si="345"/>
        <v>6</v>
      </c>
      <c r="D4457" s="23">
        <f t="shared" si="346"/>
        <v>1</v>
      </c>
      <c r="E4457" s="1" t="str">
        <f t="shared" si="347"/>
        <v>lunes</v>
      </c>
      <c r="F4457" s="23">
        <f t="shared" si="348"/>
        <v>1</v>
      </c>
      <c r="G4457" s="1" t="str">
        <f t="shared" si="349"/>
        <v>enero</v>
      </c>
      <c r="H4457" s="2">
        <v>0.82499999999999996</v>
      </c>
      <c r="I4457" t="s">
        <v>26</v>
      </c>
      <c r="J4457" t="str">
        <f>VLOOKUP(ventas_starbucks_2025[[#This Row],[sucursal]],cambio_sucursal[#All],2,0)</f>
        <v>Sucursal San Lorenzo 47</v>
      </c>
      <c r="K4457" t="s">
        <v>101</v>
      </c>
      <c r="L4457" t="s">
        <v>3</v>
      </c>
      <c r="M4457" t="s">
        <v>4</v>
      </c>
      <c r="N4457" t="str">
        <f>IFERROR(VLOOKUP(ventas_starbucks_2025[[#This Row],[tamaño_sucio]],cambio_tamaño[#All],2,0),"Tamaño único")</f>
        <v>Tamaño único</v>
      </c>
      <c r="O4457">
        <v>4</v>
      </c>
      <c r="P4457">
        <v>2783.66</v>
      </c>
      <c r="Q4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57">
        <v>11134.64</v>
      </c>
      <c r="S4457" t="s">
        <v>15</v>
      </c>
      <c r="T4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57" t="str">
        <f>VLOOKUP(ventas_starbucks_2025[[#This Row],[canal_compra]],cambio_canal_compra[#All],2,0)</f>
        <v>Para llevar</v>
      </c>
      <c r="V4457" t="s">
        <v>16</v>
      </c>
      <c r="W4457" t="str">
        <f>VLOOKUP(ventas_starbucks_2025[[#This Row],[método_pago]],cambio_metodo_pago[#All],2,0)</f>
        <v>Tarjeta</v>
      </c>
      <c r="X4457" t="s">
        <v>22</v>
      </c>
      <c r="Y4457">
        <v>0</v>
      </c>
      <c r="Z4457" t="str">
        <f>VLOOKUP(ventas_starbucks_2025[[#This Row],[promoción_aplicada5]],promocion_cambiar[#All],2,0)</f>
        <v>Hora Feliz</v>
      </c>
      <c r="AA4457" t="s">
        <v>36</v>
      </c>
      <c r="AB4457" t="s">
        <v>9</v>
      </c>
      <c r="AC4457" t="s">
        <v>41</v>
      </c>
      <c r="AD4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57">
        <v>11.7</v>
      </c>
      <c r="AF4457">
        <v>5</v>
      </c>
      <c r="AG4457">
        <v>38</v>
      </c>
      <c r="AH4457">
        <v>34</v>
      </c>
    </row>
    <row r="4458" spans="1:34" x14ac:dyDescent="0.25">
      <c r="A4458" s="3" t="s">
        <v>4533</v>
      </c>
      <c r="B4458" s="1">
        <v>45683</v>
      </c>
      <c r="C4458" s="23">
        <f t="shared" si="345"/>
        <v>26</v>
      </c>
      <c r="D4458" s="23">
        <f t="shared" si="346"/>
        <v>7</v>
      </c>
      <c r="E4458" s="1" t="str">
        <f t="shared" si="347"/>
        <v>domingo</v>
      </c>
      <c r="F4458" s="23">
        <f t="shared" si="348"/>
        <v>1</v>
      </c>
      <c r="G4458" s="1" t="str">
        <f t="shared" si="349"/>
        <v>enero</v>
      </c>
      <c r="H4458" s="2">
        <v>0.7729166666666667</v>
      </c>
      <c r="I4458" t="s">
        <v>26</v>
      </c>
      <c r="J4458" t="str">
        <f>VLOOKUP(ventas_starbucks_2025[[#This Row],[sucursal]],cambio_sucursal[#All],2,0)</f>
        <v>Sucursal San Lorenzo 47</v>
      </c>
      <c r="K4458" t="s">
        <v>58</v>
      </c>
      <c r="L4458" t="s">
        <v>39</v>
      </c>
      <c r="M4458" t="s">
        <v>4</v>
      </c>
      <c r="N4458" t="str">
        <f>IFERROR(VLOOKUP(ventas_starbucks_2025[[#This Row],[tamaño_sucio]],cambio_tamaño[#All],2,0),"Tamaño único")</f>
        <v>Tamaño único</v>
      </c>
      <c r="O4458">
        <v>1</v>
      </c>
      <c r="P4458">
        <v>1042.8699999999999</v>
      </c>
      <c r="Q4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8">
        <v>1042.8699999999999</v>
      </c>
      <c r="S4458" t="s">
        <v>15</v>
      </c>
      <c r="T4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8" t="str">
        <f>VLOOKUP(ventas_starbucks_2025[[#This Row],[canal_compra]],cambio_canal_compra[#All],2,0)</f>
        <v>Para llevar</v>
      </c>
      <c r="V4458" t="s">
        <v>16</v>
      </c>
      <c r="W4458" t="str">
        <f>VLOOKUP(ventas_starbucks_2025[[#This Row],[método_pago]],cambio_metodo_pago[#All],2,0)</f>
        <v>Tarjeta</v>
      </c>
      <c r="X4458" t="s">
        <v>7</v>
      </c>
      <c r="Y4458">
        <v>0</v>
      </c>
      <c r="Z4458" t="str">
        <f>VLOOKUP(ventas_starbucks_2025[[#This Row],[promoción_aplicada5]],promocion_cambiar[#All],2,0)</f>
        <v>2x1</v>
      </c>
      <c r="AA4458" t="s">
        <v>51</v>
      </c>
      <c r="AB4458" t="s">
        <v>52</v>
      </c>
      <c r="AC4458" t="s">
        <v>10</v>
      </c>
      <c r="AD4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58">
        <v>14.5</v>
      </c>
      <c r="AF4458">
        <v>1</v>
      </c>
      <c r="AG4458">
        <v>12</v>
      </c>
      <c r="AH4458">
        <v>11</v>
      </c>
    </row>
    <row r="4459" spans="1:34" x14ac:dyDescent="0.25">
      <c r="A4459" s="3" t="s">
        <v>4534</v>
      </c>
      <c r="B4459" s="1">
        <v>45681</v>
      </c>
      <c r="C4459" s="23">
        <f t="shared" si="345"/>
        <v>24</v>
      </c>
      <c r="D4459" s="23">
        <f t="shared" si="346"/>
        <v>5</v>
      </c>
      <c r="E4459" s="23" t="str">
        <f t="shared" si="347"/>
        <v>viernes</v>
      </c>
      <c r="F4459" s="23">
        <f t="shared" si="348"/>
        <v>1</v>
      </c>
      <c r="G4459" s="23" t="str">
        <f t="shared" si="349"/>
        <v>enero</v>
      </c>
      <c r="H4459" s="2">
        <v>0.75763888888888886</v>
      </c>
      <c r="I4459" t="s">
        <v>26</v>
      </c>
      <c r="J4459" t="str">
        <f>VLOOKUP(ventas_starbucks_2025[[#This Row],[sucursal]],cambio_sucursal[#All],2,0)</f>
        <v>Sucursal San Lorenzo 47</v>
      </c>
      <c r="K4459" t="s">
        <v>300</v>
      </c>
      <c r="L4459" t="s">
        <v>44</v>
      </c>
      <c r="M4459" t="s">
        <v>45</v>
      </c>
      <c r="N4459" t="str">
        <f>IFERROR(VLOOKUP(ventas_starbucks_2025[[#This Row],[tamaño_sucio]],cambio_tamaño[#All],2,0),"Tamaño único")</f>
        <v>Grande</v>
      </c>
      <c r="O4459">
        <v>1</v>
      </c>
      <c r="P4459">
        <v>1571.67</v>
      </c>
      <c r="Q4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9">
        <v>1571.67</v>
      </c>
      <c r="S4459" t="s">
        <v>31</v>
      </c>
      <c r="T4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9" t="str">
        <f>VLOOKUP(ventas_starbucks_2025[[#This Row],[canal_compra]],cambio_canal_compra[#All],2,0)</f>
        <v>Entrega domicilio</v>
      </c>
      <c r="V4459" t="s">
        <v>6</v>
      </c>
      <c r="W4459" t="str">
        <f>VLOOKUP(ventas_starbucks_2025[[#This Row],[método_pago]],cambio_metodo_pago[#All],2,0)</f>
        <v>Aplicación móbil</v>
      </c>
      <c r="X4459" t="s">
        <v>22</v>
      </c>
      <c r="Y4459">
        <v>0</v>
      </c>
      <c r="Z4459" t="str">
        <f>VLOOKUP(ventas_starbucks_2025[[#This Row],[promoción_aplicada5]],promocion_cambiar[#All],2,0)</f>
        <v>Hora Feliz</v>
      </c>
      <c r="AA4459" t="s">
        <v>36</v>
      </c>
      <c r="AB4459" t="s">
        <v>32</v>
      </c>
      <c r="AC4459" t="s">
        <v>24</v>
      </c>
      <c r="AD4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9">
        <v>8.6</v>
      </c>
      <c r="AF4459">
        <v>4</v>
      </c>
      <c r="AG4459">
        <v>11</v>
      </c>
      <c r="AH4459">
        <v>10</v>
      </c>
    </row>
    <row r="4460" spans="1:34" x14ac:dyDescent="0.25">
      <c r="A4460" s="3" t="s">
        <v>4535</v>
      </c>
      <c r="B4460" s="1">
        <v>45717</v>
      </c>
      <c r="C4460" s="23">
        <f t="shared" si="345"/>
        <v>1</v>
      </c>
      <c r="D4460" s="23">
        <f t="shared" si="346"/>
        <v>6</v>
      </c>
      <c r="E4460" s="23" t="str">
        <f t="shared" si="347"/>
        <v>sábado</v>
      </c>
      <c r="F4460" s="23">
        <f t="shared" si="348"/>
        <v>3</v>
      </c>
      <c r="G4460" s="23" t="str">
        <f t="shared" si="349"/>
        <v>marzo</v>
      </c>
      <c r="H4460" s="2">
        <v>0.37847222222222221</v>
      </c>
      <c r="I4460" t="s">
        <v>57</v>
      </c>
      <c r="J4460" t="str">
        <f>VLOOKUP(ventas_starbucks_2025[[#This Row],[sucursal]],cambio_sucursal[#All],2,0)</f>
        <v>Sucursal Avda Colón</v>
      </c>
      <c r="K4460" t="s">
        <v>48</v>
      </c>
      <c r="L4460" t="s">
        <v>49</v>
      </c>
      <c r="M4460" t="s">
        <v>50</v>
      </c>
      <c r="N4460" t="str">
        <f>IFERROR(VLOOKUP(ventas_starbucks_2025[[#This Row],[tamaño_sucio]],cambio_tamaño[#All],2,0),"Tamaño único")</f>
        <v>Mediano</v>
      </c>
      <c r="O4460">
        <v>5</v>
      </c>
      <c r="P4460">
        <v>2003.85</v>
      </c>
      <c r="Q4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60">
        <v>10019.25</v>
      </c>
      <c r="S4460" t="s">
        <v>31</v>
      </c>
      <c r="T4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60" t="str">
        <f>VLOOKUP(ventas_starbucks_2025[[#This Row],[canal_compra]],cambio_canal_compra[#All],2,0)</f>
        <v>Entrega domicilio</v>
      </c>
      <c r="V4460" t="s">
        <v>40</v>
      </c>
      <c r="W4460" t="str">
        <f>VLOOKUP(ventas_starbucks_2025[[#This Row],[método_pago]],cambio_metodo_pago[#All],2,0)</f>
        <v>Efectivo</v>
      </c>
      <c r="X4460" t="s">
        <v>22</v>
      </c>
      <c r="Y4460">
        <v>0</v>
      </c>
      <c r="Z4460" t="str">
        <f>VLOOKUP(ventas_starbucks_2025[[#This Row],[promoción_aplicada5]],promocion_cambiar[#All],2,0)</f>
        <v>2x1</v>
      </c>
      <c r="AA4460" t="s">
        <v>51</v>
      </c>
      <c r="AB4460" t="s">
        <v>23</v>
      </c>
      <c r="AC4460" t="s">
        <v>10</v>
      </c>
      <c r="AD4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60">
        <v>12.2</v>
      </c>
      <c r="AF4460">
        <v>1</v>
      </c>
      <c r="AG4460">
        <v>19</v>
      </c>
      <c r="AH4460">
        <v>14</v>
      </c>
    </row>
    <row r="4461" spans="1:34" x14ac:dyDescent="0.25">
      <c r="A4461" s="3" t="s">
        <v>4536</v>
      </c>
      <c r="B4461" s="1">
        <v>45746</v>
      </c>
      <c r="C4461" s="23">
        <f t="shared" si="345"/>
        <v>30</v>
      </c>
      <c r="D4461" s="23">
        <f t="shared" si="346"/>
        <v>7</v>
      </c>
      <c r="E4461" s="23" t="str">
        <f t="shared" si="347"/>
        <v>domingo</v>
      </c>
      <c r="F4461" s="23">
        <f t="shared" si="348"/>
        <v>3</v>
      </c>
      <c r="G4461" s="23" t="str">
        <f t="shared" si="349"/>
        <v>marzo</v>
      </c>
      <c r="H4461" s="2">
        <v>0.72986111111111107</v>
      </c>
      <c r="I4461" t="s">
        <v>1</v>
      </c>
      <c r="J4461" t="str">
        <f>VLOOKUP(ventas_starbucks_2025[[#This Row],[sucursal]],cambio_sucursal[#All],2,0)</f>
        <v>Sucursal Nueva Córdoba</v>
      </c>
      <c r="K4461" t="s">
        <v>48</v>
      </c>
      <c r="L4461" t="s">
        <v>49</v>
      </c>
      <c r="M4461" t="s">
        <v>55</v>
      </c>
      <c r="N4461" t="str">
        <f>IFERROR(VLOOKUP(ventas_starbucks_2025[[#This Row],[tamaño_sucio]],cambio_tamaño[#All],2,0),"Tamaño único")</f>
        <v>Pequeño</v>
      </c>
      <c r="O4461">
        <v>5</v>
      </c>
      <c r="P4461">
        <v>1700.58</v>
      </c>
      <c r="Q4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1">
        <v>8502.9</v>
      </c>
      <c r="S4461" t="s">
        <v>5</v>
      </c>
      <c r="T4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61" t="str">
        <f>VLOOKUP(ventas_starbucks_2025[[#This Row],[canal_compra]],cambio_canal_compra[#All],2,0)</f>
        <v>En tienda</v>
      </c>
      <c r="V4461" t="s">
        <v>40</v>
      </c>
      <c r="W4461" t="str">
        <f>VLOOKUP(ventas_starbucks_2025[[#This Row],[método_pago]],cambio_metodo_pago[#All],2,0)</f>
        <v>Efectivo</v>
      </c>
      <c r="X4461" t="s">
        <v>22</v>
      </c>
      <c r="Y4461">
        <v>0</v>
      </c>
      <c r="Z4461" t="str">
        <f>VLOOKUP(ventas_starbucks_2025[[#This Row],[promoción_aplicada5]],promocion_cambiar[#All],2,0)</f>
        <v>Ninguna</v>
      </c>
      <c r="AA4461" t="s">
        <v>17</v>
      </c>
      <c r="AB4461" t="s">
        <v>23</v>
      </c>
      <c r="AC4461" t="s">
        <v>41</v>
      </c>
      <c r="AD4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61">
        <v>14.6</v>
      </c>
      <c r="AF4461">
        <v>1</v>
      </c>
      <c r="AG4461">
        <v>37</v>
      </c>
      <c r="AH4461">
        <v>32</v>
      </c>
    </row>
    <row r="4462" spans="1:34" x14ac:dyDescent="0.25">
      <c r="A4462" s="3" t="s">
        <v>4537</v>
      </c>
      <c r="B4462" s="1">
        <v>45725</v>
      </c>
      <c r="C4462" s="23">
        <f t="shared" si="345"/>
        <v>9</v>
      </c>
      <c r="D4462" s="23">
        <f t="shared" si="346"/>
        <v>7</v>
      </c>
      <c r="E4462" s="1" t="str">
        <f t="shared" si="347"/>
        <v>domingo</v>
      </c>
      <c r="F4462" s="23">
        <f t="shared" si="348"/>
        <v>3</v>
      </c>
      <c r="G4462" s="1" t="str">
        <f t="shared" si="349"/>
        <v>marzo</v>
      </c>
      <c r="H4462" s="2">
        <v>0.44166666666666665</v>
      </c>
      <c r="I4462" t="s">
        <v>12</v>
      </c>
      <c r="J4462" t="str">
        <f>VLOOKUP(ventas_starbucks_2025[[#This Row],[sucursal]],cambio_sucursal[#All],2,0)</f>
        <v>Sucursal Córdoba Shopping</v>
      </c>
      <c r="K4462" t="s">
        <v>2</v>
      </c>
      <c r="L4462" t="s">
        <v>3</v>
      </c>
      <c r="M4462" t="s">
        <v>4</v>
      </c>
      <c r="N4462" t="str">
        <f>IFERROR(VLOOKUP(ventas_starbucks_2025[[#This Row],[tamaño_sucio]],cambio_tamaño[#All],2,0),"Tamaño único")</f>
        <v>Tamaño único</v>
      </c>
      <c r="O4462">
        <v>5</v>
      </c>
      <c r="P4462">
        <v>2995.02</v>
      </c>
      <c r="Q4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62">
        <v>14975.1</v>
      </c>
      <c r="S4462" t="s">
        <v>15</v>
      </c>
      <c r="T4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62" t="str">
        <f>VLOOKUP(ventas_starbucks_2025[[#This Row],[canal_compra]],cambio_canal_compra[#All],2,0)</f>
        <v>Para llevar</v>
      </c>
      <c r="V4462" t="s">
        <v>6</v>
      </c>
      <c r="W4462" t="str">
        <f>VLOOKUP(ventas_starbucks_2025[[#This Row],[método_pago]],cambio_metodo_pago[#All],2,0)</f>
        <v>Aplicación móbil</v>
      </c>
      <c r="X4462" t="s">
        <v>22</v>
      </c>
      <c r="Y4462">
        <v>0</v>
      </c>
      <c r="Z4462" t="str">
        <f>VLOOKUP(ventas_starbucks_2025[[#This Row],[promoción_aplicada5]],promocion_cambiar[#All],2,0)</f>
        <v>2x1</v>
      </c>
      <c r="AA4462" t="s">
        <v>51</v>
      </c>
      <c r="AB4462" t="s">
        <v>18</v>
      </c>
      <c r="AC4462" t="s">
        <v>24</v>
      </c>
      <c r="AD4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62">
        <v>7.4</v>
      </c>
      <c r="AF4462">
        <v>5</v>
      </c>
      <c r="AG4462">
        <v>32</v>
      </c>
      <c r="AH4462">
        <v>27</v>
      </c>
    </row>
    <row r="4463" spans="1:34" x14ac:dyDescent="0.25">
      <c r="A4463" s="3" t="s">
        <v>4538</v>
      </c>
      <c r="B4463" s="1">
        <v>45726</v>
      </c>
      <c r="C4463" s="23">
        <f t="shared" si="345"/>
        <v>10</v>
      </c>
      <c r="D4463" s="23">
        <f t="shared" si="346"/>
        <v>1</v>
      </c>
      <c r="E4463" s="23" t="str">
        <f t="shared" si="347"/>
        <v>lunes</v>
      </c>
      <c r="F4463" s="23">
        <f t="shared" si="348"/>
        <v>3</v>
      </c>
      <c r="G4463" s="23" t="str">
        <f t="shared" si="349"/>
        <v>marzo</v>
      </c>
      <c r="H4463" s="2">
        <v>0.54722222222222228</v>
      </c>
      <c r="I4463" t="s">
        <v>26</v>
      </c>
      <c r="J4463" t="str">
        <f>VLOOKUP(ventas_starbucks_2025[[#This Row],[sucursal]],cambio_sucursal[#All],2,0)</f>
        <v>Sucursal San Lorenzo 47</v>
      </c>
      <c r="K4463" t="s">
        <v>13</v>
      </c>
      <c r="L4463" t="s">
        <v>14</v>
      </c>
      <c r="M4463" t="s">
        <v>4</v>
      </c>
      <c r="N4463" t="str">
        <f>IFERROR(VLOOKUP(ventas_starbucks_2025[[#This Row],[tamaño_sucio]],cambio_tamaño[#All],2,0),"Tamaño único")</f>
        <v>Tamaño único</v>
      </c>
      <c r="O4463">
        <v>4</v>
      </c>
      <c r="P4463">
        <v>1873.74</v>
      </c>
      <c r="Q4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3">
        <v>7494.96</v>
      </c>
      <c r="S4463" t="s">
        <v>5</v>
      </c>
      <c r="T4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63" t="str">
        <f>VLOOKUP(ventas_starbucks_2025[[#This Row],[canal_compra]],cambio_canal_compra[#All],2,0)</f>
        <v>En tienda</v>
      </c>
      <c r="V4463" t="s">
        <v>40</v>
      </c>
      <c r="W4463" t="str">
        <f>VLOOKUP(ventas_starbucks_2025[[#This Row],[método_pago]],cambio_metodo_pago[#All],2,0)</f>
        <v>Efectivo</v>
      </c>
      <c r="X4463" t="s">
        <v>22</v>
      </c>
      <c r="Y4463">
        <v>0</v>
      </c>
      <c r="Z4463" t="str">
        <f>VLOOKUP(ventas_starbucks_2025[[#This Row],[promoción_aplicada5]],promocion_cambiar[#All],2,0)</f>
        <v>Combo</v>
      </c>
      <c r="AA4463" t="s">
        <v>8</v>
      </c>
      <c r="AB4463" t="s">
        <v>52</v>
      </c>
      <c r="AC4463" t="s">
        <v>10</v>
      </c>
      <c r="AD4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63">
        <v>13.7</v>
      </c>
      <c r="AF4463">
        <v>5</v>
      </c>
      <c r="AG4463">
        <v>33</v>
      </c>
      <c r="AH4463">
        <v>29</v>
      </c>
    </row>
    <row r="4464" spans="1:34" x14ac:dyDescent="0.25">
      <c r="A4464" s="3" t="s">
        <v>4539</v>
      </c>
      <c r="B4464" s="1">
        <v>45686</v>
      </c>
      <c r="C4464" s="23">
        <f t="shared" si="345"/>
        <v>29</v>
      </c>
      <c r="D4464" s="23">
        <f t="shared" si="346"/>
        <v>3</v>
      </c>
      <c r="E4464" s="23" t="str">
        <f t="shared" si="347"/>
        <v>miércoles</v>
      </c>
      <c r="F4464" s="23">
        <f t="shared" si="348"/>
        <v>1</v>
      </c>
      <c r="G4464" s="23" t="str">
        <f t="shared" si="349"/>
        <v>enero</v>
      </c>
      <c r="H4464" s="2">
        <v>0.29236111111111113</v>
      </c>
      <c r="I4464" t="s">
        <v>57</v>
      </c>
      <c r="J4464" t="str">
        <f>VLOOKUP(ventas_starbucks_2025[[#This Row],[sucursal]],cambio_sucursal[#All],2,0)</f>
        <v>Sucursal Avda Colón</v>
      </c>
      <c r="K4464" t="s">
        <v>13</v>
      </c>
      <c r="L4464" t="s">
        <v>14</v>
      </c>
      <c r="M4464" t="s">
        <v>4</v>
      </c>
      <c r="N4464" t="str">
        <f>IFERROR(VLOOKUP(ventas_starbucks_2025[[#This Row],[tamaño_sucio]],cambio_tamaño[#All],2,0),"Tamaño único")</f>
        <v>Tamaño único</v>
      </c>
      <c r="O4464">
        <v>5</v>
      </c>
      <c r="P4464">
        <v>1789.98</v>
      </c>
      <c r="Q4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4">
        <v>8949.9</v>
      </c>
      <c r="S4464" t="s">
        <v>5</v>
      </c>
      <c r="T4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64" t="str">
        <f>VLOOKUP(ventas_starbucks_2025[[#This Row],[canal_compra]],cambio_canal_compra[#All],2,0)</f>
        <v>En tienda</v>
      </c>
      <c r="V4464" t="s">
        <v>40</v>
      </c>
      <c r="W4464" t="str">
        <f>VLOOKUP(ventas_starbucks_2025[[#This Row],[método_pago]],cambio_metodo_pago[#All],2,0)</f>
        <v>Efectivo</v>
      </c>
      <c r="X4464" t="s">
        <v>22</v>
      </c>
      <c r="Y4464">
        <v>0</v>
      </c>
      <c r="Z4464" t="str">
        <f>VLOOKUP(ventas_starbucks_2025[[#This Row],[promoción_aplicada5]],promocion_cambiar[#All],2,0)</f>
        <v>Combo</v>
      </c>
      <c r="AA4464" t="s">
        <v>8</v>
      </c>
      <c r="AB4464" t="s">
        <v>9</v>
      </c>
      <c r="AC4464" t="s">
        <v>41</v>
      </c>
      <c r="AD4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64">
        <v>13.8</v>
      </c>
      <c r="AF4464">
        <v>4</v>
      </c>
      <c r="AG4464">
        <v>39</v>
      </c>
      <c r="AH4464">
        <v>34</v>
      </c>
    </row>
    <row r="4465" spans="1:34" x14ac:dyDescent="0.25">
      <c r="A4465" s="3" t="s">
        <v>4540</v>
      </c>
      <c r="B4465" s="1">
        <v>45723</v>
      </c>
      <c r="C4465" s="23">
        <f t="shared" si="345"/>
        <v>7</v>
      </c>
      <c r="D4465" s="23">
        <f t="shared" si="346"/>
        <v>5</v>
      </c>
      <c r="E4465" s="23" t="str">
        <f t="shared" si="347"/>
        <v>viernes</v>
      </c>
      <c r="F4465" s="23">
        <f t="shared" si="348"/>
        <v>3</v>
      </c>
      <c r="G4465" s="23" t="str">
        <f t="shared" si="349"/>
        <v>marzo</v>
      </c>
      <c r="H4465" s="2">
        <v>0.3347222222222222</v>
      </c>
      <c r="I4465" t="s">
        <v>12</v>
      </c>
      <c r="J4465" t="str">
        <f>VLOOKUP(ventas_starbucks_2025[[#This Row],[sucursal]],cambio_sucursal[#All],2,0)</f>
        <v>Sucursal Córdoba Shopping</v>
      </c>
      <c r="K4465" t="s">
        <v>58</v>
      </c>
      <c r="L4465" t="s">
        <v>39</v>
      </c>
      <c r="M4465" t="s">
        <v>4</v>
      </c>
      <c r="N4465" t="str">
        <f>IFERROR(VLOOKUP(ventas_starbucks_2025[[#This Row],[tamaño_sucio]],cambio_tamaño[#All],2,0),"Tamaño único")</f>
        <v>Tamaño único</v>
      </c>
      <c r="O4465">
        <v>2</v>
      </c>
      <c r="P4465">
        <v>1161.18</v>
      </c>
      <c r="Q4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5">
        <v>2322.36</v>
      </c>
      <c r="S4465" t="s">
        <v>5</v>
      </c>
      <c r="T4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5" t="str">
        <f>VLOOKUP(ventas_starbucks_2025[[#This Row],[canal_compra]],cambio_canal_compra[#All],2,0)</f>
        <v>En tienda</v>
      </c>
      <c r="V4465" t="s">
        <v>40</v>
      </c>
      <c r="W4465" t="str">
        <f>VLOOKUP(ventas_starbucks_2025[[#This Row],[método_pago]],cambio_metodo_pago[#All],2,0)</f>
        <v>Efectivo</v>
      </c>
      <c r="X4465" t="s">
        <v>7</v>
      </c>
      <c r="Y4465">
        <v>10</v>
      </c>
      <c r="Z4465" t="str">
        <f>VLOOKUP(ventas_starbucks_2025[[#This Row],[promoción_aplicada5]],promocion_cambiar[#All],2,0)</f>
        <v>Hora Feliz</v>
      </c>
      <c r="AA4465" t="s">
        <v>36</v>
      </c>
      <c r="AB4465" t="s">
        <v>29</v>
      </c>
      <c r="AC4465" t="s">
        <v>41</v>
      </c>
      <c r="AD4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65">
        <v>11.4</v>
      </c>
      <c r="AF4465">
        <v>2</v>
      </c>
      <c r="AG4465">
        <v>30</v>
      </c>
      <c r="AH4465">
        <v>28</v>
      </c>
    </row>
    <row r="4466" spans="1:34" x14ac:dyDescent="0.25">
      <c r="A4466" s="3" t="s">
        <v>4541</v>
      </c>
      <c r="B4466" s="1">
        <v>45746</v>
      </c>
      <c r="C4466" s="23">
        <f t="shared" si="345"/>
        <v>30</v>
      </c>
      <c r="D4466" s="23">
        <f t="shared" si="346"/>
        <v>7</v>
      </c>
      <c r="E4466" s="23" t="str">
        <f t="shared" si="347"/>
        <v>domingo</v>
      </c>
      <c r="F4466" s="23">
        <f t="shared" si="348"/>
        <v>3</v>
      </c>
      <c r="G4466" s="23" t="str">
        <f t="shared" si="349"/>
        <v>marzo</v>
      </c>
      <c r="H4466" s="2">
        <v>0.58611111111111114</v>
      </c>
      <c r="I4466" t="s">
        <v>12</v>
      </c>
      <c r="J4466" t="str">
        <f>VLOOKUP(ventas_starbucks_2025[[#This Row],[sucursal]],cambio_sucursal[#All],2,0)</f>
        <v>Sucursal Córdoba Shopping</v>
      </c>
      <c r="K4466" t="s">
        <v>67</v>
      </c>
      <c r="L4466" t="s">
        <v>35</v>
      </c>
      <c r="M4466" t="s">
        <v>4</v>
      </c>
      <c r="N4466" t="str">
        <f>IFERROR(VLOOKUP(ventas_starbucks_2025[[#This Row],[tamaño_sucio]],cambio_tamaño[#All],2,0),"Tamaño único")</f>
        <v>Tamaño único</v>
      </c>
      <c r="O4466">
        <v>2</v>
      </c>
      <c r="P4466">
        <v>1036.72</v>
      </c>
      <c r="Q4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6">
        <v>2073.44</v>
      </c>
      <c r="S4466" t="s">
        <v>15</v>
      </c>
      <c r="T4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6" t="str">
        <f>VLOOKUP(ventas_starbucks_2025[[#This Row],[canal_compra]],cambio_canal_compra[#All],2,0)</f>
        <v>Para llevar</v>
      </c>
      <c r="V4466" t="s">
        <v>16</v>
      </c>
      <c r="W4466" t="str">
        <f>VLOOKUP(ventas_starbucks_2025[[#This Row],[método_pago]],cambio_metodo_pago[#All],2,0)</f>
        <v>Tarjeta</v>
      </c>
      <c r="X4466" t="s">
        <v>22</v>
      </c>
      <c r="Y4466">
        <v>0</v>
      </c>
      <c r="Z4466" t="str">
        <f>VLOOKUP(ventas_starbucks_2025[[#This Row],[promoción_aplicada5]],promocion_cambiar[#All],2,0)</f>
        <v>Combo</v>
      </c>
      <c r="AA4466" t="s">
        <v>8</v>
      </c>
      <c r="AB4466" t="s">
        <v>18</v>
      </c>
      <c r="AC4466" t="s">
        <v>41</v>
      </c>
      <c r="AD4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66">
        <v>7.5</v>
      </c>
      <c r="AF4466">
        <v>3</v>
      </c>
      <c r="AG4466">
        <v>24</v>
      </c>
      <c r="AH4466">
        <v>22</v>
      </c>
    </row>
    <row r="4467" spans="1:34" x14ac:dyDescent="0.25">
      <c r="A4467" s="3" t="s">
        <v>4542</v>
      </c>
      <c r="B4467" s="1">
        <v>45738</v>
      </c>
      <c r="C4467" s="23">
        <f t="shared" si="345"/>
        <v>22</v>
      </c>
      <c r="D4467" s="23">
        <f t="shared" si="346"/>
        <v>6</v>
      </c>
      <c r="E4467" s="23" t="str">
        <f t="shared" si="347"/>
        <v>sábado</v>
      </c>
      <c r="F4467" s="23">
        <f t="shared" si="348"/>
        <v>3</v>
      </c>
      <c r="G4467" s="23" t="str">
        <f t="shared" si="349"/>
        <v>marzo</v>
      </c>
      <c r="H4467" s="2">
        <v>0.52430555555555558</v>
      </c>
      <c r="I4467" t="s">
        <v>26</v>
      </c>
      <c r="J4467" t="str">
        <f>VLOOKUP(ventas_starbucks_2025[[#This Row],[sucursal]],cambio_sucursal[#All],2,0)</f>
        <v>Sucursal San Lorenzo 47</v>
      </c>
      <c r="K4467" t="s">
        <v>48</v>
      </c>
      <c r="L4467" t="s">
        <v>49</v>
      </c>
      <c r="M4467" t="s">
        <v>62</v>
      </c>
      <c r="N4467" t="str">
        <f>IFERROR(VLOOKUP(ventas_starbucks_2025[[#This Row],[tamaño_sucio]],cambio_tamaño[#All],2,0),"Tamaño único")</f>
        <v>Extra-Grande</v>
      </c>
      <c r="O4467">
        <v>1</v>
      </c>
      <c r="P4467">
        <v>1711.55</v>
      </c>
      <c r="Q4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7">
        <v>1711.55</v>
      </c>
      <c r="S4467" t="s">
        <v>15</v>
      </c>
      <c r="T4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7" t="str">
        <f>VLOOKUP(ventas_starbucks_2025[[#This Row],[canal_compra]],cambio_canal_compra[#All],2,0)</f>
        <v>Para llevar</v>
      </c>
      <c r="V4467" t="s">
        <v>16</v>
      </c>
      <c r="W4467" t="str">
        <f>VLOOKUP(ventas_starbucks_2025[[#This Row],[método_pago]],cambio_metodo_pago[#All],2,0)</f>
        <v>Tarjeta</v>
      </c>
      <c r="X4467" t="s">
        <v>7</v>
      </c>
      <c r="Y4467">
        <v>10</v>
      </c>
      <c r="Z4467" t="str">
        <f>VLOOKUP(ventas_starbucks_2025[[#This Row],[promoción_aplicada5]],promocion_cambiar[#All],2,0)</f>
        <v>Ninguna</v>
      </c>
      <c r="AA4467" t="s">
        <v>17</v>
      </c>
      <c r="AB4467" t="s">
        <v>23</v>
      </c>
      <c r="AC4467" t="s">
        <v>10</v>
      </c>
      <c r="AD4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67">
        <v>4.3</v>
      </c>
      <c r="AF4467">
        <v>3</v>
      </c>
      <c r="AG4467">
        <v>23</v>
      </c>
      <c r="AH4467">
        <v>22</v>
      </c>
    </row>
    <row r="4468" spans="1:34" x14ac:dyDescent="0.25">
      <c r="A4468" s="3" t="s">
        <v>4543</v>
      </c>
      <c r="B4468" s="1">
        <v>45755</v>
      </c>
      <c r="C4468" s="23">
        <f t="shared" si="345"/>
        <v>8</v>
      </c>
      <c r="D4468" s="23">
        <f t="shared" si="346"/>
        <v>2</v>
      </c>
      <c r="E4468" s="23" t="str">
        <f t="shared" si="347"/>
        <v>martes</v>
      </c>
      <c r="F4468" s="23">
        <f t="shared" si="348"/>
        <v>4</v>
      </c>
      <c r="G4468" s="23" t="str">
        <f t="shared" si="349"/>
        <v>abril</v>
      </c>
      <c r="H4468" s="2">
        <v>0.6958333333333333</v>
      </c>
      <c r="I4468" t="s">
        <v>12</v>
      </c>
      <c r="J4468" t="str">
        <f>VLOOKUP(ventas_starbucks_2025[[#This Row],[sucursal]],cambio_sucursal[#All],2,0)</f>
        <v>Sucursal Córdoba Shopping</v>
      </c>
      <c r="K4468" t="s">
        <v>13</v>
      </c>
      <c r="L4468" t="s">
        <v>14</v>
      </c>
      <c r="M4468" t="s">
        <v>4</v>
      </c>
      <c r="N4468" t="str">
        <f>IFERROR(VLOOKUP(ventas_starbucks_2025[[#This Row],[tamaño_sucio]],cambio_tamaño[#All],2,0),"Tamaño único")</f>
        <v>Tamaño único</v>
      </c>
      <c r="O4468">
        <v>1</v>
      </c>
      <c r="P4468">
        <v>1960.7</v>
      </c>
      <c r="Q4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8">
        <v>1960.7</v>
      </c>
      <c r="S4468" t="s">
        <v>5</v>
      </c>
      <c r="T4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8" t="str">
        <f>VLOOKUP(ventas_starbucks_2025[[#This Row],[canal_compra]],cambio_canal_compra[#All],2,0)</f>
        <v>En tienda</v>
      </c>
      <c r="V4468" t="s">
        <v>40</v>
      </c>
      <c r="W4468" t="str">
        <f>VLOOKUP(ventas_starbucks_2025[[#This Row],[método_pago]],cambio_metodo_pago[#All],2,0)</f>
        <v>Efectivo</v>
      </c>
      <c r="X4468" t="s">
        <v>7</v>
      </c>
      <c r="Y4468">
        <v>10</v>
      </c>
      <c r="Z4468" t="str">
        <f>VLOOKUP(ventas_starbucks_2025[[#This Row],[promoción_aplicada5]],promocion_cambiar[#All],2,0)</f>
        <v>Ninguna</v>
      </c>
      <c r="AA4468" t="s">
        <v>17</v>
      </c>
      <c r="AB4468" t="s">
        <v>52</v>
      </c>
      <c r="AC4468" t="s">
        <v>41</v>
      </c>
      <c r="AD4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68">
        <v>13.2</v>
      </c>
      <c r="AF4468">
        <v>4</v>
      </c>
      <c r="AG4468">
        <v>44</v>
      </c>
      <c r="AH4468">
        <v>43</v>
      </c>
    </row>
    <row r="4469" spans="1:34" x14ac:dyDescent="0.25">
      <c r="A4469" s="3" t="s">
        <v>4544</v>
      </c>
      <c r="B4469" s="1">
        <v>45706</v>
      </c>
      <c r="C4469" s="23">
        <f t="shared" si="345"/>
        <v>18</v>
      </c>
      <c r="D4469" s="23">
        <f t="shared" si="346"/>
        <v>2</v>
      </c>
      <c r="E4469" s="23" t="str">
        <f t="shared" si="347"/>
        <v>martes</v>
      </c>
      <c r="F4469" s="23">
        <f t="shared" si="348"/>
        <v>2</v>
      </c>
      <c r="G4469" s="23" t="str">
        <f t="shared" si="349"/>
        <v>febrero</v>
      </c>
      <c r="H4469" s="2">
        <v>0.38124999999999998</v>
      </c>
      <c r="I4469" t="s">
        <v>12</v>
      </c>
      <c r="J4469" t="str">
        <f>VLOOKUP(ventas_starbucks_2025[[#This Row],[sucursal]],cambio_sucursal[#All],2,0)</f>
        <v>Sucursal Córdoba Shopping</v>
      </c>
      <c r="K4469" t="s">
        <v>132</v>
      </c>
      <c r="L4469" t="s">
        <v>35</v>
      </c>
      <c r="M4469" t="s">
        <v>4</v>
      </c>
      <c r="N4469" t="str">
        <f>IFERROR(VLOOKUP(ventas_starbucks_2025[[#This Row],[tamaño_sucio]],cambio_tamaño[#All],2,0),"Tamaño único")</f>
        <v>Tamaño único</v>
      </c>
      <c r="O4469">
        <v>4</v>
      </c>
      <c r="P4469">
        <v>1095.3499999999999</v>
      </c>
      <c r="Q4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9">
        <v>4381.3999999999996</v>
      </c>
      <c r="S4469" t="s">
        <v>5</v>
      </c>
      <c r="T4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9" t="str">
        <f>VLOOKUP(ventas_starbucks_2025[[#This Row],[canal_compra]],cambio_canal_compra[#All],2,0)</f>
        <v>En tienda</v>
      </c>
      <c r="V4469" t="s">
        <v>6</v>
      </c>
      <c r="W4469" t="str">
        <f>VLOOKUP(ventas_starbucks_2025[[#This Row],[método_pago]],cambio_metodo_pago[#All],2,0)</f>
        <v>Aplicación móbil</v>
      </c>
      <c r="X4469" t="s">
        <v>7</v>
      </c>
      <c r="Y4469">
        <v>0</v>
      </c>
      <c r="Z4469" t="str">
        <f>VLOOKUP(ventas_starbucks_2025[[#This Row],[promoción_aplicada5]],promocion_cambiar[#All],2,0)</f>
        <v>Hora Feliz</v>
      </c>
      <c r="AA4469" t="s">
        <v>36</v>
      </c>
      <c r="AB4469" t="s">
        <v>18</v>
      </c>
      <c r="AC4469" t="s">
        <v>41</v>
      </c>
      <c r="AD4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69">
        <v>4.7</v>
      </c>
      <c r="AF4469">
        <v>3</v>
      </c>
      <c r="AG4469">
        <v>39</v>
      </c>
      <c r="AH4469">
        <v>35</v>
      </c>
    </row>
    <row r="4470" spans="1:34" x14ac:dyDescent="0.25">
      <c r="A4470" s="3" t="s">
        <v>4545</v>
      </c>
      <c r="B4470" s="1">
        <v>45692</v>
      </c>
      <c r="C4470" s="23">
        <f t="shared" si="345"/>
        <v>4</v>
      </c>
      <c r="D4470" s="23">
        <f t="shared" si="346"/>
        <v>2</v>
      </c>
      <c r="E4470" s="23" t="str">
        <f t="shared" si="347"/>
        <v>martes</v>
      </c>
      <c r="F4470" s="23">
        <f t="shared" si="348"/>
        <v>2</v>
      </c>
      <c r="G4470" s="23" t="str">
        <f t="shared" si="349"/>
        <v>febrero</v>
      </c>
      <c r="H4470" s="2">
        <v>0.85624999999999996</v>
      </c>
      <c r="I4470" t="s">
        <v>1</v>
      </c>
      <c r="J4470" t="str">
        <f>VLOOKUP(ventas_starbucks_2025[[#This Row],[sucursal]],cambio_sucursal[#All],2,0)</f>
        <v>Sucursal Nueva Córdoba</v>
      </c>
      <c r="K4470" t="s">
        <v>58</v>
      </c>
      <c r="L4470" t="s">
        <v>39</v>
      </c>
      <c r="M4470" t="s">
        <v>4</v>
      </c>
      <c r="N4470" t="str">
        <f>IFERROR(VLOOKUP(ventas_starbucks_2025[[#This Row],[tamaño_sucio]],cambio_tamaño[#All],2,0),"Tamaño único")</f>
        <v>Tamaño único</v>
      </c>
      <c r="O4470">
        <v>5</v>
      </c>
      <c r="P4470">
        <v>1230.8</v>
      </c>
      <c r="Q4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0">
        <v>6154</v>
      </c>
      <c r="S4470" t="s">
        <v>5</v>
      </c>
      <c r="T4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0" t="str">
        <f>VLOOKUP(ventas_starbucks_2025[[#This Row],[canal_compra]],cambio_canal_compra[#All],2,0)</f>
        <v>En tienda</v>
      </c>
      <c r="V4470" t="s">
        <v>6</v>
      </c>
      <c r="W4470" t="str">
        <f>VLOOKUP(ventas_starbucks_2025[[#This Row],[método_pago]],cambio_metodo_pago[#All],2,0)</f>
        <v>Aplicación móbil</v>
      </c>
      <c r="X4470" t="s">
        <v>22</v>
      </c>
      <c r="Y4470">
        <v>0</v>
      </c>
      <c r="Z4470" t="str">
        <f>VLOOKUP(ventas_starbucks_2025[[#This Row],[promoción_aplicada5]],promocion_cambiar[#All],2,0)</f>
        <v>Combo</v>
      </c>
      <c r="AA4470" t="s">
        <v>8</v>
      </c>
      <c r="AB4470" t="s">
        <v>9</v>
      </c>
      <c r="AC4470" t="s">
        <v>10</v>
      </c>
      <c r="AD4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70">
        <v>13.2</v>
      </c>
      <c r="AF4470">
        <v>1</v>
      </c>
      <c r="AG4470">
        <v>12</v>
      </c>
      <c r="AH4470">
        <v>7</v>
      </c>
    </row>
    <row r="4471" spans="1:34" x14ac:dyDescent="0.25">
      <c r="A4471" s="3" t="s">
        <v>4546</v>
      </c>
      <c r="B4471" s="1">
        <v>45736</v>
      </c>
      <c r="C4471" s="23">
        <f t="shared" si="345"/>
        <v>20</v>
      </c>
      <c r="D4471" s="23">
        <f t="shared" si="346"/>
        <v>4</v>
      </c>
      <c r="E4471" s="1" t="str">
        <f t="shared" si="347"/>
        <v>jueves</v>
      </c>
      <c r="F4471" s="23">
        <f t="shared" si="348"/>
        <v>3</v>
      </c>
      <c r="G4471" s="1" t="str">
        <f t="shared" si="349"/>
        <v>marzo</v>
      </c>
      <c r="H4471" s="2">
        <v>0.37777777777777777</v>
      </c>
      <c r="I4471" t="s">
        <v>57</v>
      </c>
      <c r="J4471" t="str">
        <f>VLOOKUP(ventas_starbucks_2025[[#This Row],[sucursal]],cambio_sucursal[#All],2,0)</f>
        <v>Sucursal Avda Colón</v>
      </c>
      <c r="K4471" t="s">
        <v>38</v>
      </c>
      <c r="L4471" t="s">
        <v>39</v>
      </c>
      <c r="M4471" t="s">
        <v>4</v>
      </c>
      <c r="N4471" t="str">
        <f>IFERROR(VLOOKUP(ventas_starbucks_2025[[#This Row],[tamaño_sucio]],cambio_tamaño[#All],2,0),"Tamaño único")</f>
        <v>Tamaño único</v>
      </c>
      <c r="O4471">
        <v>5</v>
      </c>
      <c r="P4471">
        <v>1313.64</v>
      </c>
      <c r="Q4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1">
        <v>6568.2</v>
      </c>
      <c r="S4471" t="s">
        <v>31</v>
      </c>
      <c r="T4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1" t="str">
        <f>VLOOKUP(ventas_starbucks_2025[[#This Row],[canal_compra]],cambio_canal_compra[#All],2,0)</f>
        <v>Entrega domicilio</v>
      </c>
      <c r="V4471" t="s">
        <v>40</v>
      </c>
      <c r="W4471" t="str">
        <f>VLOOKUP(ventas_starbucks_2025[[#This Row],[método_pago]],cambio_metodo_pago[#All],2,0)</f>
        <v>Efectivo</v>
      </c>
      <c r="X4471" t="s">
        <v>7</v>
      </c>
      <c r="Y4471">
        <v>0</v>
      </c>
      <c r="Z4471" t="str">
        <f>VLOOKUP(ventas_starbucks_2025[[#This Row],[promoción_aplicada5]],promocion_cambiar[#All],2,0)</f>
        <v>Hora Feliz</v>
      </c>
      <c r="AA4471" t="s">
        <v>36</v>
      </c>
      <c r="AB4471" t="s">
        <v>9</v>
      </c>
      <c r="AC4471" t="s">
        <v>24</v>
      </c>
      <c r="AD4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71">
        <v>5.6</v>
      </c>
      <c r="AF4471">
        <v>2</v>
      </c>
      <c r="AG4471">
        <v>39</v>
      </c>
      <c r="AH4471">
        <v>34</v>
      </c>
    </row>
    <row r="4472" spans="1:34" x14ac:dyDescent="0.25">
      <c r="A4472" s="3" t="s">
        <v>4547</v>
      </c>
      <c r="B4472" s="1">
        <v>45659</v>
      </c>
      <c r="C4472" s="23">
        <f t="shared" si="345"/>
        <v>2</v>
      </c>
      <c r="D4472" s="23">
        <f t="shared" si="346"/>
        <v>4</v>
      </c>
      <c r="E4472" s="23" t="str">
        <f t="shared" si="347"/>
        <v>jueves</v>
      </c>
      <c r="F4472" s="23">
        <f t="shared" si="348"/>
        <v>1</v>
      </c>
      <c r="G4472" s="23" t="str">
        <f t="shared" si="349"/>
        <v>enero</v>
      </c>
      <c r="H4472" s="2">
        <v>0.3125</v>
      </c>
      <c r="I4472" t="s">
        <v>26</v>
      </c>
      <c r="J4472" t="str">
        <f>VLOOKUP(ventas_starbucks_2025[[#This Row],[sucursal]],cambio_sucursal[#All],2,0)</f>
        <v>Sucursal San Lorenzo 47</v>
      </c>
      <c r="K4472" t="s">
        <v>67</v>
      </c>
      <c r="L4472" t="s">
        <v>35</v>
      </c>
      <c r="M4472" t="s">
        <v>4</v>
      </c>
      <c r="N4472" t="str">
        <f>IFERROR(VLOOKUP(ventas_starbucks_2025[[#This Row],[tamaño_sucio]],cambio_tamaño[#All],2,0),"Tamaño único")</f>
        <v>Tamaño único</v>
      </c>
      <c r="O4472">
        <v>5</v>
      </c>
      <c r="P4472">
        <v>1243.24</v>
      </c>
      <c r="Q4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2">
        <v>6216.2</v>
      </c>
      <c r="S4472" t="s">
        <v>5</v>
      </c>
      <c r="T4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2" t="str">
        <f>VLOOKUP(ventas_starbucks_2025[[#This Row],[canal_compra]],cambio_canal_compra[#All],2,0)</f>
        <v>En tienda</v>
      </c>
      <c r="V4472" t="s">
        <v>16</v>
      </c>
      <c r="W4472" t="str">
        <f>VLOOKUP(ventas_starbucks_2025[[#This Row],[método_pago]],cambio_metodo_pago[#All],2,0)</f>
        <v>Tarjeta</v>
      </c>
      <c r="X4472" t="s">
        <v>22</v>
      </c>
      <c r="Y4472">
        <v>0</v>
      </c>
      <c r="Z4472" t="str">
        <f>VLOOKUP(ventas_starbucks_2025[[#This Row],[promoción_aplicada5]],promocion_cambiar[#All],2,0)</f>
        <v>Combo</v>
      </c>
      <c r="AA4472" t="s">
        <v>8</v>
      </c>
      <c r="AB4472" t="s">
        <v>9</v>
      </c>
      <c r="AC4472" t="s">
        <v>24</v>
      </c>
      <c r="AD4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72">
        <v>12.4</v>
      </c>
      <c r="AF4472">
        <v>1</v>
      </c>
      <c r="AG4472">
        <v>22</v>
      </c>
      <c r="AH4472">
        <v>17</v>
      </c>
    </row>
    <row r="4473" spans="1:34" x14ac:dyDescent="0.25">
      <c r="A4473" s="3" t="s">
        <v>4548</v>
      </c>
      <c r="B4473" s="1">
        <v>45751</v>
      </c>
      <c r="C4473" s="23">
        <f t="shared" si="345"/>
        <v>4</v>
      </c>
      <c r="D4473" s="23">
        <f t="shared" si="346"/>
        <v>5</v>
      </c>
      <c r="E4473" s="23" t="str">
        <f t="shared" si="347"/>
        <v>viernes</v>
      </c>
      <c r="F4473" s="23">
        <f t="shared" si="348"/>
        <v>4</v>
      </c>
      <c r="G4473" s="23" t="str">
        <f t="shared" si="349"/>
        <v>abril</v>
      </c>
      <c r="H4473" s="2">
        <v>0.42708333333333331</v>
      </c>
      <c r="I4473" t="s">
        <v>1</v>
      </c>
      <c r="J4473" t="str">
        <f>VLOOKUP(ventas_starbucks_2025[[#This Row],[sucursal]],cambio_sucursal[#All],2,0)</f>
        <v>Sucursal Nueva Córdoba</v>
      </c>
      <c r="K4473" t="s">
        <v>89</v>
      </c>
      <c r="L4473" t="s">
        <v>90</v>
      </c>
      <c r="M4473" t="s">
        <v>4</v>
      </c>
      <c r="N4473" t="str">
        <f>IFERROR(VLOOKUP(ventas_starbucks_2025[[#This Row],[tamaño_sucio]],cambio_tamaño[#All],2,0),"Tamaño único")</f>
        <v>Tamaño único</v>
      </c>
      <c r="O4473">
        <v>1</v>
      </c>
      <c r="P4473">
        <v>1420.53</v>
      </c>
      <c r="Q4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3">
        <v>1420.53</v>
      </c>
      <c r="S4473" t="s">
        <v>5</v>
      </c>
      <c r="T4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73" t="str">
        <f>VLOOKUP(ventas_starbucks_2025[[#This Row],[canal_compra]],cambio_canal_compra[#All],2,0)</f>
        <v>En tienda</v>
      </c>
      <c r="V4473" t="s">
        <v>6</v>
      </c>
      <c r="W4473" t="str">
        <f>VLOOKUP(ventas_starbucks_2025[[#This Row],[método_pago]],cambio_metodo_pago[#All],2,0)</f>
        <v>Aplicación móbil</v>
      </c>
      <c r="X4473" t="s">
        <v>7</v>
      </c>
      <c r="Y4473">
        <v>15</v>
      </c>
      <c r="Z4473" t="str">
        <f>VLOOKUP(ventas_starbucks_2025[[#This Row],[promoción_aplicada5]],promocion_cambiar[#All],2,0)</f>
        <v>2x1</v>
      </c>
      <c r="AA4473" t="s">
        <v>51</v>
      </c>
      <c r="AB4473" t="s">
        <v>23</v>
      </c>
      <c r="AC4473" t="s">
        <v>24</v>
      </c>
      <c r="AD4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73">
        <v>9.4</v>
      </c>
      <c r="AF4473">
        <v>4</v>
      </c>
      <c r="AG4473">
        <v>13</v>
      </c>
      <c r="AH4473">
        <v>12</v>
      </c>
    </row>
    <row r="4474" spans="1:34" x14ac:dyDescent="0.25">
      <c r="A4474" s="3" t="s">
        <v>4549</v>
      </c>
      <c r="B4474" s="1">
        <v>45691</v>
      </c>
      <c r="C4474" s="23">
        <f t="shared" si="345"/>
        <v>3</v>
      </c>
      <c r="D4474" s="23">
        <f t="shared" si="346"/>
        <v>1</v>
      </c>
      <c r="E4474" s="23" t="str">
        <f t="shared" si="347"/>
        <v>lunes</v>
      </c>
      <c r="F4474" s="23">
        <f t="shared" si="348"/>
        <v>2</v>
      </c>
      <c r="G4474" s="23" t="str">
        <f t="shared" si="349"/>
        <v>febrero</v>
      </c>
      <c r="H4474" s="2">
        <v>0.74652777777777779</v>
      </c>
      <c r="I4474" t="s">
        <v>12</v>
      </c>
      <c r="J4474" t="str">
        <f>VLOOKUP(ventas_starbucks_2025[[#This Row],[sucursal]],cambio_sucursal[#All],2,0)</f>
        <v>Sucursal Córdoba Shopping</v>
      </c>
      <c r="K4474" t="s">
        <v>300</v>
      </c>
      <c r="L4474" t="s">
        <v>44</v>
      </c>
      <c r="M4474" t="s">
        <v>55</v>
      </c>
      <c r="N4474" t="str">
        <f>IFERROR(VLOOKUP(ventas_starbucks_2025[[#This Row],[tamaño_sucio]],cambio_tamaño[#All],2,0),"Tamaño único")</f>
        <v>Pequeño</v>
      </c>
      <c r="O4474">
        <v>3</v>
      </c>
      <c r="P4474">
        <v>1578.53</v>
      </c>
      <c r="Q4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4">
        <v>4735.59</v>
      </c>
      <c r="S4474" t="s">
        <v>5</v>
      </c>
      <c r="T4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74" t="str">
        <f>VLOOKUP(ventas_starbucks_2025[[#This Row],[canal_compra]],cambio_canal_compra[#All],2,0)</f>
        <v>En tienda</v>
      </c>
      <c r="V4474" t="s">
        <v>40</v>
      </c>
      <c r="W4474" t="str">
        <f>VLOOKUP(ventas_starbucks_2025[[#This Row],[método_pago]],cambio_metodo_pago[#All],2,0)</f>
        <v>Efectivo</v>
      </c>
      <c r="X4474" t="s">
        <v>22</v>
      </c>
      <c r="Y4474">
        <v>0</v>
      </c>
      <c r="Z4474" t="str">
        <f>VLOOKUP(ventas_starbucks_2025[[#This Row],[promoción_aplicada5]],promocion_cambiar[#All],2,0)</f>
        <v>Hora Feliz</v>
      </c>
      <c r="AA4474" t="s">
        <v>36</v>
      </c>
      <c r="AB4474" t="s">
        <v>52</v>
      </c>
      <c r="AC4474" t="s">
        <v>24</v>
      </c>
      <c r="AD4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74">
        <v>11.8</v>
      </c>
      <c r="AF4474">
        <v>3</v>
      </c>
      <c r="AG4474">
        <v>35</v>
      </c>
      <c r="AH4474">
        <v>32</v>
      </c>
    </row>
    <row r="4475" spans="1:34" x14ac:dyDescent="0.25">
      <c r="A4475" s="3" t="s">
        <v>4550</v>
      </c>
      <c r="B4475" s="1">
        <v>45689</v>
      </c>
      <c r="C4475" s="23">
        <f t="shared" si="345"/>
        <v>1</v>
      </c>
      <c r="D4475" s="23">
        <f t="shared" si="346"/>
        <v>6</v>
      </c>
      <c r="E4475" s="23" t="str">
        <f t="shared" si="347"/>
        <v>sábado</v>
      </c>
      <c r="F4475" s="23">
        <f t="shared" si="348"/>
        <v>2</v>
      </c>
      <c r="G4475" s="23" t="str">
        <f t="shared" si="349"/>
        <v>febrero</v>
      </c>
      <c r="H4475" s="2">
        <v>0.3527777777777778</v>
      </c>
      <c r="I4475" t="s">
        <v>12</v>
      </c>
      <c r="J4475" t="str">
        <f>VLOOKUP(ventas_starbucks_2025[[#This Row],[sucursal]],cambio_sucursal[#All],2,0)</f>
        <v>Sucursal Córdoba Shopping</v>
      </c>
      <c r="K4475" t="s">
        <v>48</v>
      </c>
      <c r="L4475" t="s">
        <v>49</v>
      </c>
      <c r="M4475" t="s">
        <v>55</v>
      </c>
      <c r="N4475" t="str">
        <f>IFERROR(VLOOKUP(ventas_starbucks_2025[[#This Row],[tamaño_sucio]],cambio_tamaño[#All],2,0),"Tamaño único")</f>
        <v>Pequeño</v>
      </c>
      <c r="O4475">
        <v>4</v>
      </c>
      <c r="P4475">
        <v>1829.56</v>
      </c>
      <c r="Q4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5">
        <v>7318.24</v>
      </c>
      <c r="S4475" t="s">
        <v>31</v>
      </c>
      <c r="T4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5" t="str">
        <f>VLOOKUP(ventas_starbucks_2025[[#This Row],[canal_compra]],cambio_canal_compra[#All],2,0)</f>
        <v>Entrega domicilio</v>
      </c>
      <c r="V4475" t="s">
        <v>40</v>
      </c>
      <c r="W4475" t="str">
        <f>VLOOKUP(ventas_starbucks_2025[[#This Row],[método_pago]],cambio_metodo_pago[#All],2,0)</f>
        <v>Efectivo</v>
      </c>
      <c r="X4475" t="s">
        <v>7</v>
      </c>
      <c r="Y4475">
        <v>0</v>
      </c>
      <c r="Z4475" t="str">
        <f>VLOOKUP(ventas_starbucks_2025[[#This Row],[promoción_aplicada5]],promocion_cambiar[#All],2,0)</f>
        <v>2x1</v>
      </c>
      <c r="AA4475" t="s">
        <v>51</v>
      </c>
      <c r="AB4475" t="s">
        <v>18</v>
      </c>
      <c r="AC4475" t="s">
        <v>24</v>
      </c>
      <c r="AD4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75">
        <v>13.6</v>
      </c>
      <c r="AF4475">
        <v>4</v>
      </c>
      <c r="AG4475">
        <v>31</v>
      </c>
      <c r="AH4475">
        <v>27</v>
      </c>
    </row>
    <row r="4476" spans="1:34" x14ac:dyDescent="0.25">
      <c r="A4476" s="3" t="s">
        <v>4551</v>
      </c>
      <c r="B4476" s="1">
        <v>45688</v>
      </c>
      <c r="C4476" s="23">
        <f t="shared" si="345"/>
        <v>31</v>
      </c>
      <c r="D4476" s="23">
        <f t="shared" si="346"/>
        <v>5</v>
      </c>
      <c r="E4476" s="1" t="str">
        <f t="shared" si="347"/>
        <v>viernes</v>
      </c>
      <c r="F4476" s="23">
        <f t="shared" si="348"/>
        <v>1</v>
      </c>
      <c r="G4476" s="1" t="str">
        <f t="shared" si="349"/>
        <v>enero</v>
      </c>
      <c r="H4476" s="2">
        <v>0.29791666666666666</v>
      </c>
      <c r="I4476" t="s">
        <v>1</v>
      </c>
      <c r="J4476" t="str">
        <f>VLOOKUP(ventas_starbucks_2025[[#This Row],[sucursal]],cambio_sucursal[#All],2,0)</f>
        <v>Sucursal Nueva Córdoba</v>
      </c>
      <c r="K4476" t="s">
        <v>38</v>
      </c>
      <c r="L4476" t="s">
        <v>39</v>
      </c>
      <c r="M4476" t="s">
        <v>4</v>
      </c>
      <c r="N4476" t="str">
        <f>IFERROR(VLOOKUP(ventas_starbucks_2025[[#This Row],[tamaño_sucio]],cambio_tamaño[#All],2,0),"Tamaño único")</f>
        <v>Tamaño único</v>
      </c>
      <c r="O4476">
        <v>5</v>
      </c>
      <c r="P4476">
        <v>1139.79</v>
      </c>
      <c r="Q4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6">
        <v>5698.95</v>
      </c>
      <c r="S4476" t="s">
        <v>31</v>
      </c>
      <c r="T4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6" t="str">
        <f>VLOOKUP(ventas_starbucks_2025[[#This Row],[canal_compra]],cambio_canal_compra[#All],2,0)</f>
        <v>Entrega domicilio</v>
      </c>
      <c r="V4476" t="s">
        <v>40</v>
      </c>
      <c r="W4476" t="str">
        <f>VLOOKUP(ventas_starbucks_2025[[#This Row],[método_pago]],cambio_metodo_pago[#All],2,0)</f>
        <v>Efectivo</v>
      </c>
      <c r="X4476" t="s">
        <v>22</v>
      </c>
      <c r="Y4476">
        <v>0</v>
      </c>
      <c r="Z4476" t="str">
        <f>VLOOKUP(ventas_starbucks_2025[[#This Row],[promoción_aplicada5]],promocion_cambiar[#All],2,0)</f>
        <v>Combo</v>
      </c>
      <c r="AA4476" t="s">
        <v>8</v>
      </c>
      <c r="AB4476" t="s">
        <v>32</v>
      </c>
      <c r="AC4476" t="s">
        <v>10</v>
      </c>
      <c r="AD4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76">
        <v>11.6</v>
      </c>
      <c r="AF4476">
        <v>4</v>
      </c>
      <c r="AG4476">
        <v>18</v>
      </c>
      <c r="AH4476">
        <v>13</v>
      </c>
    </row>
    <row r="4477" spans="1:34" x14ac:dyDescent="0.25">
      <c r="A4477" s="3" t="s">
        <v>4552</v>
      </c>
      <c r="B4477" s="1">
        <v>45762</v>
      </c>
      <c r="C4477" s="23">
        <f t="shared" si="345"/>
        <v>15</v>
      </c>
      <c r="D4477" s="23">
        <f t="shared" si="346"/>
        <v>2</v>
      </c>
      <c r="E4477" s="23" t="str">
        <f t="shared" si="347"/>
        <v>martes</v>
      </c>
      <c r="F4477" s="23">
        <f t="shared" si="348"/>
        <v>4</v>
      </c>
      <c r="G4477" s="23" t="str">
        <f t="shared" si="349"/>
        <v>abril</v>
      </c>
      <c r="H4477" s="2">
        <v>0.56944444444444442</v>
      </c>
      <c r="I4477" t="s">
        <v>12</v>
      </c>
      <c r="J4477" t="str">
        <f>VLOOKUP(ventas_starbucks_2025[[#This Row],[sucursal]],cambio_sucursal[#All],2,0)</f>
        <v>Sucursal Córdoba Shopping</v>
      </c>
      <c r="K4477" t="s">
        <v>38</v>
      </c>
      <c r="L4477" t="s">
        <v>39</v>
      </c>
      <c r="M4477" t="s">
        <v>4</v>
      </c>
      <c r="N4477" t="str">
        <f>IFERROR(VLOOKUP(ventas_starbucks_2025[[#This Row],[tamaño_sucio]],cambio_tamaño[#All],2,0),"Tamaño único")</f>
        <v>Tamaño único</v>
      </c>
      <c r="O4477">
        <v>1</v>
      </c>
      <c r="P4477">
        <v>1528.16</v>
      </c>
      <c r="Q4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7">
        <v>1528.16</v>
      </c>
      <c r="S4477" t="s">
        <v>5</v>
      </c>
      <c r="T4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77" t="str">
        <f>VLOOKUP(ventas_starbucks_2025[[#This Row],[canal_compra]],cambio_canal_compra[#All],2,0)</f>
        <v>En tienda</v>
      </c>
      <c r="V4477" t="s">
        <v>16</v>
      </c>
      <c r="W4477" t="str">
        <f>VLOOKUP(ventas_starbucks_2025[[#This Row],[método_pago]],cambio_metodo_pago[#All],2,0)</f>
        <v>Tarjeta</v>
      </c>
      <c r="X4477" t="s">
        <v>7</v>
      </c>
      <c r="Y4477">
        <v>15</v>
      </c>
      <c r="Z4477" t="str">
        <f>VLOOKUP(ventas_starbucks_2025[[#This Row],[promoción_aplicada5]],promocion_cambiar[#All],2,0)</f>
        <v>2x1</v>
      </c>
      <c r="AA4477" t="s">
        <v>51</v>
      </c>
      <c r="AB4477" t="s">
        <v>9</v>
      </c>
      <c r="AC4477" t="s">
        <v>24</v>
      </c>
      <c r="AD4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77">
        <v>6.9</v>
      </c>
      <c r="AF4477">
        <v>4</v>
      </c>
      <c r="AG4477">
        <v>24</v>
      </c>
      <c r="AH4477">
        <v>23</v>
      </c>
    </row>
    <row r="4478" spans="1:34" x14ac:dyDescent="0.25">
      <c r="A4478" s="3" t="s">
        <v>4553</v>
      </c>
      <c r="B4478" s="1">
        <v>45712</v>
      </c>
      <c r="C4478" s="23">
        <f t="shared" si="345"/>
        <v>24</v>
      </c>
      <c r="D4478" s="23">
        <f t="shared" si="346"/>
        <v>1</v>
      </c>
      <c r="E4478" s="23" t="str">
        <f t="shared" si="347"/>
        <v>lunes</v>
      </c>
      <c r="F4478" s="23">
        <f t="shared" si="348"/>
        <v>2</v>
      </c>
      <c r="G4478" s="23" t="str">
        <f t="shared" si="349"/>
        <v>febrero</v>
      </c>
      <c r="H4478" s="2">
        <v>0.85069444444444442</v>
      </c>
      <c r="I4478" t="s">
        <v>12</v>
      </c>
      <c r="J4478" t="str">
        <f>VLOOKUP(ventas_starbucks_2025[[#This Row],[sucursal]],cambio_sucursal[#All],2,0)</f>
        <v>Sucursal Córdoba Shopping</v>
      </c>
      <c r="K4478" t="s">
        <v>13</v>
      </c>
      <c r="L4478" t="s">
        <v>14</v>
      </c>
      <c r="M4478" t="s">
        <v>4</v>
      </c>
      <c r="N4478" t="str">
        <f>IFERROR(VLOOKUP(ventas_starbucks_2025[[#This Row],[tamaño_sucio]],cambio_tamaño[#All],2,0),"Tamaño único")</f>
        <v>Tamaño único</v>
      </c>
      <c r="O4478">
        <v>4</v>
      </c>
      <c r="P4478">
        <v>1833.38</v>
      </c>
      <c r="Q4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8">
        <v>7333.52</v>
      </c>
      <c r="S4478" t="s">
        <v>31</v>
      </c>
      <c r="T4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8" t="str">
        <f>VLOOKUP(ventas_starbucks_2025[[#This Row],[canal_compra]],cambio_canal_compra[#All],2,0)</f>
        <v>Entrega domicilio</v>
      </c>
      <c r="V4478" t="s">
        <v>40</v>
      </c>
      <c r="W4478" t="str">
        <f>VLOOKUP(ventas_starbucks_2025[[#This Row],[método_pago]],cambio_metodo_pago[#All],2,0)</f>
        <v>Efectivo</v>
      </c>
      <c r="X4478" t="s">
        <v>7</v>
      </c>
      <c r="Y4478">
        <v>15</v>
      </c>
      <c r="Z4478" t="str">
        <f>VLOOKUP(ventas_starbucks_2025[[#This Row],[promoción_aplicada5]],promocion_cambiar[#All],2,0)</f>
        <v>Hora Feliz</v>
      </c>
      <c r="AA4478" t="s">
        <v>36</v>
      </c>
      <c r="AB4478" t="s">
        <v>18</v>
      </c>
      <c r="AC4478" t="s">
        <v>41</v>
      </c>
      <c r="AD4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78">
        <v>5.6</v>
      </c>
      <c r="AF4478">
        <v>5</v>
      </c>
      <c r="AG4478">
        <v>43</v>
      </c>
      <c r="AH4478">
        <v>39</v>
      </c>
    </row>
    <row r="4479" spans="1:34" x14ac:dyDescent="0.25">
      <c r="A4479" s="3" t="s">
        <v>4554</v>
      </c>
      <c r="B4479" s="1">
        <v>45740</v>
      </c>
      <c r="C4479" s="23">
        <f t="shared" si="345"/>
        <v>24</v>
      </c>
      <c r="D4479" s="23">
        <f t="shared" si="346"/>
        <v>1</v>
      </c>
      <c r="E4479" s="23" t="str">
        <f t="shared" si="347"/>
        <v>lunes</v>
      </c>
      <c r="F4479" s="23">
        <f t="shared" si="348"/>
        <v>3</v>
      </c>
      <c r="G4479" s="23" t="str">
        <f t="shared" si="349"/>
        <v>marzo</v>
      </c>
      <c r="H4479" s="2">
        <v>0.62430555555555556</v>
      </c>
      <c r="I4479" t="s">
        <v>12</v>
      </c>
      <c r="J4479" t="str">
        <f>VLOOKUP(ventas_starbucks_2025[[#This Row],[sucursal]],cambio_sucursal[#All],2,0)</f>
        <v>Sucursal Córdoba Shopping</v>
      </c>
      <c r="K4479" t="s">
        <v>82</v>
      </c>
      <c r="L4479" t="s">
        <v>28</v>
      </c>
      <c r="M4479" t="s">
        <v>4</v>
      </c>
      <c r="N4479" t="str">
        <f>IFERROR(VLOOKUP(ventas_starbucks_2025[[#This Row],[tamaño_sucio]],cambio_tamaño[#All],2,0),"Tamaño único")</f>
        <v>Tamaño único</v>
      </c>
      <c r="O4479">
        <v>4</v>
      </c>
      <c r="P4479">
        <v>2883.15</v>
      </c>
      <c r="Q4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79">
        <v>11532.6</v>
      </c>
      <c r="S4479" t="s">
        <v>31</v>
      </c>
      <c r="T4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79" t="str">
        <f>VLOOKUP(ventas_starbucks_2025[[#This Row],[canal_compra]],cambio_canal_compra[#All],2,0)</f>
        <v>Entrega domicilio</v>
      </c>
      <c r="V4479" t="s">
        <v>16</v>
      </c>
      <c r="W4479" t="str">
        <f>VLOOKUP(ventas_starbucks_2025[[#This Row],[método_pago]],cambio_metodo_pago[#All],2,0)</f>
        <v>Tarjeta</v>
      </c>
      <c r="X4479" t="s">
        <v>22</v>
      </c>
      <c r="Y4479">
        <v>0</v>
      </c>
      <c r="Z4479" t="str">
        <f>VLOOKUP(ventas_starbucks_2025[[#This Row],[promoción_aplicada5]],promocion_cambiar[#All],2,0)</f>
        <v>Hora Feliz</v>
      </c>
      <c r="AA4479" t="s">
        <v>36</v>
      </c>
      <c r="AB4479" t="s">
        <v>32</v>
      </c>
      <c r="AC4479" t="s">
        <v>24</v>
      </c>
      <c r="AD4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79">
        <v>14.7</v>
      </c>
      <c r="AF4479">
        <v>4</v>
      </c>
      <c r="AG4479">
        <v>16</v>
      </c>
      <c r="AH4479">
        <v>12</v>
      </c>
    </row>
    <row r="4480" spans="1:34" x14ac:dyDescent="0.25">
      <c r="A4480" s="3" t="s">
        <v>4555</v>
      </c>
      <c r="B4480" s="1">
        <v>45712</v>
      </c>
      <c r="C4480" s="23">
        <f t="shared" si="345"/>
        <v>24</v>
      </c>
      <c r="D4480" s="23">
        <f t="shared" si="346"/>
        <v>1</v>
      </c>
      <c r="E4480" s="23" t="str">
        <f t="shared" si="347"/>
        <v>lunes</v>
      </c>
      <c r="F4480" s="23">
        <f t="shared" si="348"/>
        <v>2</v>
      </c>
      <c r="G4480" s="23" t="str">
        <f t="shared" si="349"/>
        <v>febrero</v>
      </c>
      <c r="H4480" s="2">
        <v>0.72777777777777775</v>
      </c>
      <c r="I4480" t="s">
        <v>12</v>
      </c>
      <c r="J4480" t="str">
        <f>VLOOKUP(ventas_starbucks_2025[[#This Row],[sucursal]],cambio_sucursal[#All],2,0)</f>
        <v>Sucursal Córdoba Shopping</v>
      </c>
      <c r="K4480" t="s">
        <v>89</v>
      </c>
      <c r="L4480" t="s">
        <v>90</v>
      </c>
      <c r="M4480" t="s">
        <v>4</v>
      </c>
      <c r="N4480" t="str">
        <f>IFERROR(VLOOKUP(ventas_starbucks_2025[[#This Row],[tamaño_sucio]],cambio_tamaño[#All],2,0),"Tamaño único")</f>
        <v>Tamaño único</v>
      </c>
      <c r="O4480">
        <v>5</v>
      </c>
      <c r="P4480">
        <v>1670.14</v>
      </c>
      <c r="Q4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0">
        <v>8350.7000000000007</v>
      </c>
      <c r="S4480" t="s">
        <v>31</v>
      </c>
      <c r="T4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80" t="str">
        <f>VLOOKUP(ventas_starbucks_2025[[#This Row],[canal_compra]],cambio_canal_compra[#All],2,0)</f>
        <v>Entrega domicilio</v>
      </c>
      <c r="V4480" t="s">
        <v>6</v>
      </c>
      <c r="W4480" t="str">
        <f>VLOOKUP(ventas_starbucks_2025[[#This Row],[método_pago]],cambio_metodo_pago[#All],2,0)</f>
        <v>Aplicación móbil</v>
      </c>
      <c r="X4480" t="s">
        <v>7</v>
      </c>
      <c r="Y4480">
        <v>15</v>
      </c>
      <c r="Z4480" t="str">
        <f>VLOOKUP(ventas_starbucks_2025[[#This Row],[promoción_aplicada5]],promocion_cambiar[#All],2,0)</f>
        <v>Combo</v>
      </c>
      <c r="AA4480" t="s">
        <v>8</v>
      </c>
      <c r="AB4480" t="s">
        <v>23</v>
      </c>
      <c r="AC4480" t="s">
        <v>10</v>
      </c>
      <c r="AD4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80">
        <v>3.2</v>
      </c>
      <c r="AF4480">
        <v>1</v>
      </c>
      <c r="AG4480">
        <v>14</v>
      </c>
      <c r="AH4480">
        <v>9</v>
      </c>
    </row>
    <row r="4481" spans="1:34" x14ac:dyDescent="0.25">
      <c r="A4481" s="3" t="s">
        <v>4556</v>
      </c>
      <c r="B4481" s="1">
        <v>45660</v>
      </c>
      <c r="C4481" s="23">
        <f t="shared" si="345"/>
        <v>3</v>
      </c>
      <c r="D4481" s="23">
        <f t="shared" si="346"/>
        <v>5</v>
      </c>
      <c r="E4481" s="23" t="str">
        <f t="shared" si="347"/>
        <v>viernes</v>
      </c>
      <c r="F4481" s="23">
        <f t="shared" si="348"/>
        <v>1</v>
      </c>
      <c r="G4481" s="23" t="str">
        <f t="shared" si="349"/>
        <v>enero</v>
      </c>
      <c r="H4481" s="2">
        <v>0.39166666666666666</v>
      </c>
      <c r="I4481" t="s">
        <v>1</v>
      </c>
      <c r="J4481" t="str">
        <f>VLOOKUP(ventas_starbucks_2025[[#This Row],[sucursal]],cambio_sucursal[#All],2,0)</f>
        <v>Sucursal Nueva Córdoba</v>
      </c>
      <c r="K4481" t="s">
        <v>89</v>
      </c>
      <c r="L4481" t="s">
        <v>90</v>
      </c>
      <c r="M4481" t="s">
        <v>4</v>
      </c>
      <c r="N4481" t="str">
        <f>IFERROR(VLOOKUP(ventas_starbucks_2025[[#This Row],[tamaño_sucio]],cambio_tamaño[#All],2,0),"Tamaño único")</f>
        <v>Tamaño único</v>
      </c>
      <c r="O4481">
        <v>1</v>
      </c>
      <c r="P4481">
        <v>1335.35</v>
      </c>
      <c r="Q4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1">
        <v>1335.35</v>
      </c>
      <c r="S4481" t="s">
        <v>15</v>
      </c>
      <c r="T4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1" t="str">
        <f>VLOOKUP(ventas_starbucks_2025[[#This Row],[canal_compra]],cambio_canal_compra[#All],2,0)</f>
        <v>Para llevar</v>
      </c>
      <c r="V4481" t="s">
        <v>40</v>
      </c>
      <c r="W4481" t="str">
        <f>VLOOKUP(ventas_starbucks_2025[[#This Row],[método_pago]],cambio_metodo_pago[#All],2,0)</f>
        <v>Efectivo</v>
      </c>
      <c r="X4481" t="s">
        <v>7</v>
      </c>
      <c r="Y4481">
        <v>10</v>
      </c>
      <c r="Z4481" t="str">
        <f>VLOOKUP(ventas_starbucks_2025[[#This Row],[promoción_aplicada5]],promocion_cambiar[#All],2,0)</f>
        <v>Hora Feliz</v>
      </c>
      <c r="AA4481" t="s">
        <v>36</v>
      </c>
      <c r="AB4481" t="s">
        <v>32</v>
      </c>
      <c r="AC4481" t="s">
        <v>24</v>
      </c>
      <c r="AD4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81">
        <v>5.2</v>
      </c>
      <c r="AF4481">
        <v>2</v>
      </c>
      <c r="AG4481">
        <v>25</v>
      </c>
      <c r="AH4481">
        <v>24</v>
      </c>
    </row>
    <row r="4482" spans="1:34" x14ac:dyDescent="0.25">
      <c r="A4482" s="3" t="s">
        <v>4557</v>
      </c>
      <c r="B4482" s="1">
        <v>45718</v>
      </c>
      <c r="C4482" s="23">
        <f t="shared" ref="C4482:C4545" si="350">DAY(B4482)</f>
        <v>2</v>
      </c>
      <c r="D4482" s="23">
        <f t="shared" ref="D4482:D4545" si="351">WEEKDAY(B4482,2)</f>
        <v>7</v>
      </c>
      <c r="E4482" s="23" t="str">
        <f t="shared" ref="E4482:E4545" si="352">TEXT(B4482,"dddd")</f>
        <v>domingo</v>
      </c>
      <c r="F4482" s="23">
        <f t="shared" ref="F4482:F4545" si="353">MONTH(B4482)</f>
        <v>3</v>
      </c>
      <c r="G4482" s="23" t="str">
        <f t="shared" ref="G4482:G4545" si="354">TEXT(B4482,"mmmm")</f>
        <v>marzo</v>
      </c>
      <c r="H4482" s="2">
        <v>0.72430555555555554</v>
      </c>
      <c r="I4482" t="s">
        <v>57</v>
      </c>
      <c r="J4482" t="str">
        <f>VLOOKUP(ventas_starbucks_2025[[#This Row],[sucursal]],cambio_sucursal[#All],2,0)</f>
        <v>Sucursal Avda Colón</v>
      </c>
      <c r="K4482" t="s">
        <v>94</v>
      </c>
      <c r="L4482" t="s">
        <v>70</v>
      </c>
      <c r="M4482" t="s">
        <v>45</v>
      </c>
      <c r="N4482" t="str">
        <f>IFERROR(VLOOKUP(ventas_starbucks_2025[[#This Row],[tamaño_sucio]],cambio_tamaño[#All],2,0),"Tamaño único")</f>
        <v>Grande</v>
      </c>
      <c r="O4482">
        <v>3</v>
      </c>
      <c r="P4482">
        <v>1604.95</v>
      </c>
      <c r="Q4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2">
        <v>4814.8500000000004</v>
      </c>
      <c r="S4482" t="s">
        <v>5</v>
      </c>
      <c r="T4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2" t="str">
        <f>VLOOKUP(ventas_starbucks_2025[[#This Row],[canal_compra]],cambio_canal_compra[#All],2,0)</f>
        <v>En tienda</v>
      </c>
      <c r="V4482" t="s">
        <v>16</v>
      </c>
      <c r="W4482" t="str">
        <f>VLOOKUP(ventas_starbucks_2025[[#This Row],[método_pago]],cambio_metodo_pago[#All],2,0)</f>
        <v>Tarjeta</v>
      </c>
      <c r="X4482" t="s">
        <v>22</v>
      </c>
      <c r="Y4482">
        <v>0</v>
      </c>
      <c r="Z4482" t="str">
        <f>VLOOKUP(ventas_starbucks_2025[[#This Row],[promoción_aplicada5]],promocion_cambiar[#All],2,0)</f>
        <v>Combo</v>
      </c>
      <c r="AA4482" t="s">
        <v>8</v>
      </c>
      <c r="AB4482" t="s">
        <v>18</v>
      </c>
      <c r="AC4482" t="s">
        <v>41</v>
      </c>
      <c r="AD4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82">
        <v>11.9</v>
      </c>
      <c r="AF4482">
        <v>1</v>
      </c>
      <c r="AG4482">
        <v>34</v>
      </c>
      <c r="AH4482">
        <v>31</v>
      </c>
    </row>
    <row r="4483" spans="1:34" x14ac:dyDescent="0.25">
      <c r="A4483" s="3" t="s">
        <v>4558</v>
      </c>
      <c r="B4483" s="1">
        <v>45732</v>
      </c>
      <c r="C4483" s="23">
        <f t="shared" si="350"/>
        <v>16</v>
      </c>
      <c r="D4483" s="23">
        <f t="shared" si="351"/>
        <v>7</v>
      </c>
      <c r="E4483" s="23" t="str">
        <f t="shared" si="352"/>
        <v>domingo</v>
      </c>
      <c r="F4483" s="23">
        <f t="shared" si="353"/>
        <v>3</v>
      </c>
      <c r="G4483" s="23" t="str">
        <f t="shared" si="354"/>
        <v>marzo</v>
      </c>
      <c r="H4483" s="2">
        <v>0.52777777777777779</v>
      </c>
      <c r="I4483" t="s">
        <v>57</v>
      </c>
      <c r="J4483" t="str">
        <f>VLOOKUP(ventas_starbucks_2025[[#This Row],[sucursal]],cambio_sucursal[#All],2,0)</f>
        <v>Sucursal Avda Colón</v>
      </c>
      <c r="K4483" t="s">
        <v>48</v>
      </c>
      <c r="L4483" t="s">
        <v>49</v>
      </c>
      <c r="M4483" t="s">
        <v>62</v>
      </c>
      <c r="N4483" t="str">
        <f>IFERROR(VLOOKUP(ventas_starbucks_2025[[#This Row],[tamaño_sucio]],cambio_tamaño[#All],2,0),"Tamaño único")</f>
        <v>Extra-Grande</v>
      </c>
      <c r="O4483">
        <v>3</v>
      </c>
      <c r="P4483">
        <v>1791.46</v>
      </c>
      <c r="Q4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3">
        <v>5374.38</v>
      </c>
      <c r="S4483" t="s">
        <v>5</v>
      </c>
      <c r="T4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83" t="str">
        <f>VLOOKUP(ventas_starbucks_2025[[#This Row],[canal_compra]],cambio_canal_compra[#All],2,0)</f>
        <v>En tienda</v>
      </c>
      <c r="V4483" t="s">
        <v>16</v>
      </c>
      <c r="W4483" t="str">
        <f>VLOOKUP(ventas_starbucks_2025[[#This Row],[método_pago]],cambio_metodo_pago[#All],2,0)</f>
        <v>Tarjeta</v>
      </c>
      <c r="X4483" t="s">
        <v>7</v>
      </c>
      <c r="Y4483">
        <v>10</v>
      </c>
      <c r="Z4483" t="str">
        <f>VLOOKUP(ventas_starbucks_2025[[#This Row],[promoción_aplicada5]],promocion_cambiar[#All],2,0)</f>
        <v>2x1</v>
      </c>
      <c r="AA4483" t="s">
        <v>51</v>
      </c>
      <c r="AB4483" t="s">
        <v>32</v>
      </c>
      <c r="AC4483" t="s">
        <v>10</v>
      </c>
      <c r="AD4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83">
        <v>3.9</v>
      </c>
      <c r="AF4483">
        <v>3</v>
      </c>
      <c r="AG4483">
        <v>27</v>
      </c>
      <c r="AH4483">
        <v>24</v>
      </c>
    </row>
    <row r="4484" spans="1:34" x14ac:dyDescent="0.25">
      <c r="A4484" s="3" t="s">
        <v>4559</v>
      </c>
      <c r="B4484" s="1">
        <v>45696</v>
      </c>
      <c r="C4484" s="23">
        <f t="shared" si="350"/>
        <v>8</v>
      </c>
      <c r="D4484" s="23">
        <f t="shared" si="351"/>
        <v>6</v>
      </c>
      <c r="E4484" s="23" t="str">
        <f t="shared" si="352"/>
        <v>sábado</v>
      </c>
      <c r="F4484" s="23">
        <f t="shared" si="353"/>
        <v>2</v>
      </c>
      <c r="G4484" s="23" t="str">
        <f t="shared" si="354"/>
        <v>febrero</v>
      </c>
      <c r="H4484" s="2">
        <v>0.43680555555555556</v>
      </c>
      <c r="I4484" t="s">
        <v>1</v>
      </c>
      <c r="J4484" t="str">
        <f>VLOOKUP(ventas_starbucks_2025[[#This Row],[sucursal]],cambio_sucursal[#All],2,0)</f>
        <v>Sucursal Nueva Córdoba</v>
      </c>
      <c r="K4484" t="s">
        <v>13</v>
      </c>
      <c r="L4484" t="s">
        <v>14</v>
      </c>
      <c r="M4484" t="s">
        <v>4</v>
      </c>
      <c r="N4484" t="str">
        <f>IFERROR(VLOOKUP(ventas_starbucks_2025[[#This Row],[tamaño_sucio]],cambio_tamaño[#All],2,0),"Tamaño único")</f>
        <v>Tamaño único</v>
      </c>
      <c r="O4484">
        <v>3</v>
      </c>
      <c r="P4484">
        <v>1840.24</v>
      </c>
      <c r="Q4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4">
        <v>5520.72</v>
      </c>
      <c r="S4484" t="s">
        <v>15</v>
      </c>
      <c r="T4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84" t="str">
        <f>VLOOKUP(ventas_starbucks_2025[[#This Row],[canal_compra]],cambio_canal_compra[#All],2,0)</f>
        <v>Para llevar</v>
      </c>
      <c r="V4484" t="s">
        <v>40</v>
      </c>
      <c r="W4484" t="str">
        <f>VLOOKUP(ventas_starbucks_2025[[#This Row],[método_pago]],cambio_metodo_pago[#All],2,0)</f>
        <v>Efectivo</v>
      </c>
      <c r="X4484" t="s">
        <v>7</v>
      </c>
      <c r="Y4484">
        <v>0</v>
      </c>
      <c r="Z4484" t="str">
        <f>VLOOKUP(ventas_starbucks_2025[[#This Row],[promoción_aplicada5]],promocion_cambiar[#All],2,0)</f>
        <v>2x1</v>
      </c>
      <c r="AA4484" t="s">
        <v>51</v>
      </c>
      <c r="AB4484" t="s">
        <v>29</v>
      </c>
      <c r="AC4484" t="s">
        <v>10</v>
      </c>
      <c r="AD4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84">
        <v>12.6</v>
      </c>
      <c r="AF4484">
        <v>1</v>
      </c>
      <c r="AG4484">
        <v>16</v>
      </c>
      <c r="AH4484">
        <v>13</v>
      </c>
    </row>
    <row r="4485" spans="1:34" x14ac:dyDescent="0.25">
      <c r="A4485" s="3" t="s">
        <v>4560</v>
      </c>
      <c r="B4485" s="1">
        <v>45749</v>
      </c>
      <c r="C4485" s="23">
        <f t="shared" si="350"/>
        <v>2</v>
      </c>
      <c r="D4485" s="23">
        <f t="shared" si="351"/>
        <v>3</v>
      </c>
      <c r="E4485" s="23" t="str">
        <f t="shared" si="352"/>
        <v>miércoles</v>
      </c>
      <c r="F4485" s="23">
        <f t="shared" si="353"/>
        <v>4</v>
      </c>
      <c r="G4485" s="23" t="str">
        <f t="shared" si="354"/>
        <v>abril</v>
      </c>
      <c r="H4485" s="2">
        <v>0.50972222222222219</v>
      </c>
      <c r="I4485" t="s">
        <v>12</v>
      </c>
      <c r="J4485" t="str">
        <f>VLOOKUP(ventas_starbucks_2025[[#This Row],[sucursal]],cambio_sucursal[#All],2,0)</f>
        <v>Sucursal Córdoba Shopping</v>
      </c>
      <c r="K4485" t="s">
        <v>38</v>
      </c>
      <c r="L4485" t="s">
        <v>39</v>
      </c>
      <c r="M4485" t="s">
        <v>4</v>
      </c>
      <c r="N4485" t="str">
        <f>IFERROR(VLOOKUP(ventas_starbucks_2025[[#This Row],[tamaño_sucio]],cambio_tamaño[#All],2,0),"Tamaño único")</f>
        <v>Tamaño único</v>
      </c>
      <c r="O4485">
        <v>3</v>
      </c>
      <c r="P4485">
        <v>1138.0999999999999</v>
      </c>
      <c r="Q4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5">
        <v>3414.3</v>
      </c>
      <c r="S4485" t="s">
        <v>15</v>
      </c>
      <c r="T4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5" t="str">
        <f>VLOOKUP(ventas_starbucks_2025[[#This Row],[canal_compra]],cambio_canal_compra[#All],2,0)</f>
        <v>Para llevar</v>
      </c>
      <c r="V4485" t="s">
        <v>16</v>
      </c>
      <c r="W4485" t="str">
        <f>VLOOKUP(ventas_starbucks_2025[[#This Row],[método_pago]],cambio_metodo_pago[#All],2,0)</f>
        <v>Tarjeta</v>
      </c>
      <c r="X4485" t="s">
        <v>7</v>
      </c>
      <c r="Y4485">
        <v>10</v>
      </c>
      <c r="Z4485" t="str">
        <f>VLOOKUP(ventas_starbucks_2025[[#This Row],[promoción_aplicada5]],promocion_cambiar[#All],2,0)</f>
        <v>Ninguna</v>
      </c>
      <c r="AA4485" t="s">
        <v>17</v>
      </c>
      <c r="AB4485" t="s">
        <v>32</v>
      </c>
      <c r="AC4485" t="s">
        <v>41</v>
      </c>
      <c r="AD4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85">
        <v>3.1</v>
      </c>
      <c r="AF4485">
        <v>2</v>
      </c>
      <c r="AG4485">
        <v>41</v>
      </c>
      <c r="AH4485">
        <v>38</v>
      </c>
    </row>
    <row r="4486" spans="1:34" x14ac:dyDescent="0.25">
      <c r="A4486" s="3" t="s">
        <v>4561</v>
      </c>
      <c r="B4486" s="1">
        <v>45683</v>
      </c>
      <c r="C4486" s="23">
        <f t="shared" si="350"/>
        <v>26</v>
      </c>
      <c r="D4486" s="23">
        <f t="shared" si="351"/>
        <v>7</v>
      </c>
      <c r="E4486" s="23" t="str">
        <f t="shared" si="352"/>
        <v>domingo</v>
      </c>
      <c r="F4486" s="23">
        <f t="shared" si="353"/>
        <v>1</v>
      </c>
      <c r="G4486" s="23" t="str">
        <f t="shared" si="354"/>
        <v>enero</v>
      </c>
      <c r="H4486" s="2">
        <v>0.82152777777777775</v>
      </c>
      <c r="I4486" t="s">
        <v>26</v>
      </c>
      <c r="J4486" t="str">
        <f>VLOOKUP(ventas_starbucks_2025[[#This Row],[sucursal]],cambio_sucursal[#All],2,0)</f>
        <v>Sucursal San Lorenzo 47</v>
      </c>
      <c r="K4486" t="s">
        <v>115</v>
      </c>
      <c r="L4486" t="s">
        <v>21</v>
      </c>
      <c r="M4486" t="s">
        <v>4</v>
      </c>
      <c r="N4486" t="str">
        <f>IFERROR(VLOOKUP(ventas_starbucks_2025[[#This Row],[tamaño_sucio]],cambio_tamaño[#All],2,0),"Tamaño único")</f>
        <v>Tamaño único</v>
      </c>
      <c r="O4486">
        <v>1</v>
      </c>
      <c r="P4486">
        <v>1048.22</v>
      </c>
      <c r="Q4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6">
        <v>1048.22</v>
      </c>
      <c r="S4486" t="s">
        <v>15</v>
      </c>
      <c r="T4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6" t="str">
        <f>VLOOKUP(ventas_starbucks_2025[[#This Row],[canal_compra]],cambio_canal_compra[#All],2,0)</f>
        <v>Para llevar</v>
      </c>
      <c r="V4486" t="s">
        <v>16</v>
      </c>
      <c r="W4486" t="str">
        <f>VLOOKUP(ventas_starbucks_2025[[#This Row],[método_pago]],cambio_metodo_pago[#All],2,0)</f>
        <v>Tarjeta</v>
      </c>
      <c r="X4486" t="s">
        <v>7</v>
      </c>
      <c r="Y4486">
        <v>15</v>
      </c>
      <c r="Z4486" t="str">
        <f>VLOOKUP(ventas_starbucks_2025[[#This Row],[promoción_aplicada5]],promocion_cambiar[#All],2,0)</f>
        <v>Ninguna</v>
      </c>
      <c r="AA4486" t="s">
        <v>17</v>
      </c>
      <c r="AB4486" t="s">
        <v>9</v>
      </c>
      <c r="AC4486" t="s">
        <v>24</v>
      </c>
      <c r="AD4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86">
        <v>3.7</v>
      </c>
      <c r="AF4486">
        <v>5</v>
      </c>
      <c r="AG4486">
        <v>42</v>
      </c>
      <c r="AH4486">
        <v>41</v>
      </c>
    </row>
    <row r="4487" spans="1:34" x14ac:dyDescent="0.25">
      <c r="A4487" s="3" t="s">
        <v>4562</v>
      </c>
      <c r="B4487" s="1">
        <v>45696</v>
      </c>
      <c r="C4487" s="23">
        <f t="shared" si="350"/>
        <v>8</v>
      </c>
      <c r="D4487" s="23">
        <f t="shared" si="351"/>
        <v>6</v>
      </c>
      <c r="E4487" s="23" t="str">
        <f t="shared" si="352"/>
        <v>sábado</v>
      </c>
      <c r="F4487" s="23">
        <f t="shared" si="353"/>
        <v>2</v>
      </c>
      <c r="G4487" s="23" t="str">
        <f t="shared" si="354"/>
        <v>febrero</v>
      </c>
      <c r="H4487" s="2">
        <v>0.49513888888888891</v>
      </c>
      <c r="I4487" t="s">
        <v>57</v>
      </c>
      <c r="J4487" t="str">
        <f>VLOOKUP(ventas_starbucks_2025[[#This Row],[sucursal]],cambio_sucursal[#All],2,0)</f>
        <v>Sucursal Avda Colón</v>
      </c>
      <c r="K4487" t="s">
        <v>20</v>
      </c>
      <c r="L4487" t="s">
        <v>21</v>
      </c>
      <c r="M4487" t="s">
        <v>4</v>
      </c>
      <c r="N4487" t="str">
        <f>IFERROR(VLOOKUP(ventas_starbucks_2025[[#This Row],[tamaño_sucio]],cambio_tamaño[#All],2,0),"Tamaño único")</f>
        <v>Tamaño único</v>
      </c>
      <c r="O4487">
        <v>1</v>
      </c>
      <c r="P4487">
        <v>996.49</v>
      </c>
      <c r="Q4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487">
        <v>996.49</v>
      </c>
      <c r="S4487" t="s">
        <v>31</v>
      </c>
      <c r="T4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7" t="str">
        <f>VLOOKUP(ventas_starbucks_2025[[#This Row],[canal_compra]],cambio_canal_compra[#All],2,0)</f>
        <v>Entrega domicilio</v>
      </c>
      <c r="V4487" t="s">
        <v>6</v>
      </c>
      <c r="W4487" t="str">
        <f>VLOOKUP(ventas_starbucks_2025[[#This Row],[método_pago]],cambio_metodo_pago[#All],2,0)</f>
        <v>Aplicación móbil</v>
      </c>
      <c r="X4487" t="s">
        <v>22</v>
      </c>
      <c r="Y4487">
        <v>0</v>
      </c>
      <c r="Z4487" t="str">
        <f>VLOOKUP(ventas_starbucks_2025[[#This Row],[promoción_aplicada5]],promocion_cambiar[#All],2,0)</f>
        <v>Ninguna</v>
      </c>
      <c r="AA4487" t="s">
        <v>17</v>
      </c>
      <c r="AB4487" t="s">
        <v>9</v>
      </c>
      <c r="AC4487" t="s">
        <v>24</v>
      </c>
      <c r="AD4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87">
        <v>10</v>
      </c>
      <c r="AF4487">
        <v>5</v>
      </c>
      <c r="AG4487">
        <v>42</v>
      </c>
      <c r="AH4487">
        <v>41</v>
      </c>
    </row>
    <row r="4488" spans="1:34" x14ac:dyDescent="0.25">
      <c r="A4488" s="3" t="s">
        <v>4563</v>
      </c>
      <c r="B4488" s="1">
        <v>45706</v>
      </c>
      <c r="C4488" s="23">
        <f t="shared" si="350"/>
        <v>18</v>
      </c>
      <c r="D4488" s="23">
        <f t="shared" si="351"/>
        <v>2</v>
      </c>
      <c r="E4488" s="23" t="str">
        <f t="shared" si="352"/>
        <v>martes</v>
      </c>
      <c r="F4488" s="23">
        <f t="shared" si="353"/>
        <v>2</v>
      </c>
      <c r="G4488" s="23" t="str">
        <f t="shared" si="354"/>
        <v>febrero</v>
      </c>
      <c r="H4488" s="2">
        <v>0.47916666666666669</v>
      </c>
      <c r="I4488" t="s">
        <v>12</v>
      </c>
      <c r="J4488" t="str">
        <f>VLOOKUP(ventas_starbucks_2025[[#This Row],[sucursal]],cambio_sucursal[#All],2,0)</f>
        <v>Sucursal Córdoba Shopping</v>
      </c>
      <c r="K4488" t="s">
        <v>27</v>
      </c>
      <c r="L4488" t="s">
        <v>28</v>
      </c>
      <c r="M4488" t="s">
        <v>4</v>
      </c>
      <c r="N4488" t="str">
        <f>IFERROR(VLOOKUP(ventas_starbucks_2025[[#This Row],[tamaño_sucio]],cambio_tamaño[#All],2,0),"Tamaño único")</f>
        <v>Tamaño único</v>
      </c>
      <c r="O4488">
        <v>1</v>
      </c>
      <c r="P4488">
        <v>2001.34</v>
      </c>
      <c r="Q4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88">
        <v>2001.34</v>
      </c>
      <c r="S4488" t="s">
        <v>5</v>
      </c>
      <c r="T4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8" t="str">
        <f>VLOOKUP(ventas_starbucks_2025[[#This Row],[canal_compra]],cambio_canal_compra[#All],2,0)</f>
        <v>En tienda</v>
      </c>
      <c r="V4488" t="s">
        <v>40</v>
      </c>
      <c r="W4488" t="str">
        <f>VLOOKUP(ventas_starbucks_2025[[#This Row],[método_pago]],cambio_metodo_pago[#All],2,0)</f>
        <v>Efectivo</v>
      </c>
      <c r="X4488" t="s">
        <v>22</v>
      </c>
      <c r="Y4488">
        <v>0</v>
      </c>
      <c r="Z4488" t="str">
        <f>VLOOKUP(ventas_starbucks_2025[[#This Row],[promoción_aplicada5]],promocion_cambiar[#All],2,0)</f>
        <v>Ninguna</v>
      </c>
      <c r="AA4488" t="s">
        <v>17</v>
      </c>
      <c r="AB4488" t="s">
        <v>9</v>
      </c>
      <c r="AC4488" t="s">
        <v>41</v>
      </c>
      <c r="AD4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88">
        <v>10</v>
      </c>
      <c r="AF4488">
        <v>4</v>
      </c>
      <c r="AG4488">
        <v>22</v>
      </c>
      <c r="AH4488">
        <v>21</v>
      </c>
    </row>
    <row r="4489" spans="1:34" x14ac:dyDescent="0.25">
      <c r="A4489" s="3" t="s">
        <v>4564</v>
      </c>
      <c r="B4489" s="1">
        <v>45669</v>
      </c>
      <c r="C4489" s="23">
        <f t="shared" si="350"/>
        <v>12</v>
      </c>
      <c r="D4489" s="23">
        <f t="shared" si="351"/>
        <v>7</v>
      </c>
      <c r="E4489" s="23" t="str">
        <f t="shared" si="352"/>
        <v>domingo</v>
      </c>
      <c r="F4489" s="23">
        <f t="shared" si="353"/>
        <v>1</v>
      </c>
      <c r="G4489" s="23" t="str">
        <f t="shared" si="354"/>
        <v>enero</v>
      </c>
      <c r="H4489" s="2">
        <v>0.85902777777777772</v>
      </c>
      <c r="I4489" t="s">
        <v>1</v>
      </c>
      <c r="J4489" t="str">
        <f>VLOOKUP(ventas_starbucks_2025[[#This Row],[sucursal]],cambio_sucursal[#All],2,0)</f>
        <v>Sucursal Nueva Córdoba</v>
      </c>
      <c r="K4489" t="s">
        <v>132</v>
      </c>
      <c r="L4489" t="s">
        <v>35</v>
      </c>
      <c r="M4489" t="s">
        <v>4</v>
      </c>
      <c r="N4489" t="str">
        <f>IFERROR(VLOOKUP(ventas_starbucks_2025[[#This Row],[tamaño_sucio]],cambio_tamaño[#All],2,0),"Tamaño único")</f>
        <v>Tamaño único</v>
      </c>
      <c r="O4489">
        <v>1</v>
      </c>
      <c r="P4489">
        <v>1000.14</v>
      </c>
      <c r="Q4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9">
        <v>1000.14</v>
      </c>
      <c r="S4489" t="s">
        <v>15</v>
      </c>
      <c r="T4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9" t="str">
        <f>VLOOKUP(ventas_starbucks_2025[[#This Row],[canal_compra]],cambio_canal_compra[#All],2,0)</f>
        <v>Para llevar</v>
      </c>
      <c r="V4489" t="s">
        <v>40</v>
      </c>
      <c r="W4489" t="str">
        <f>VLOOKUP(ventas_starbucks_2025[[#This Row],[método_pago]],cambio_metodo_pago[#All],2,0)</f>
        <v>Efectivo</v>
      </c>
      <c r="X4489" t="s">
        <v>22</v>
      </c>
      <c r="Y4489">
        <v>0</v>
      </c>
      <c r="Z4489" t="str">
        <f>VLOOKUP(ventas_starbucks_2025[[#This Row],[promoción_aplicada5]],promocion_cambiar[#All],2,0)</f>
        <v>2x1</v>
      </c>
      <c r="AA4489" t="s">
        <v>51</v>
      </c>
      <c r="AB4489" t="s">
        <v>18</v>
      </c>
      <c r="AC4489" t="s">
        <v>10</v>
      </c>
      <c r="AD4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89">
        <v>6.4</v>
      </c>
      <c r="AF4489">
        <v>5</v>
      </c>
      <c r="AG4489">
        <v>30</v>
      </c>
      <c r="AH4489">
        <v>29</v>
      </c>
    </row>
    <row r="4490" spans="1:34" x14ac:dyDescent="0.25">
      <c r="A4490" s="3" t="s">
        <v>4565</v>
      </c>
      <c r="B4490" s="1">
        <v>45733</v>
      </c>
      <c r="C4490" s="23">
        <f t="shared" si="350"/>
        <v>17</v>
      </c>
      <c r="D4490" s="23">
        <f t="shared" si="351"/>
        <v>1</v>
      </c>
      <c r="E4490" s="1" t="str">
        <f t="shared" si="352"/>
        <v>lunes</v>
      </c>
      <c r="F4490" s="23">
        <f t="shared" si="353"/>
        <v>3</v>
      </c>
      <c r="G4490" s="1" t="str">
        <f t="shared" si="354"/>
        <v>marzo</v>
      </c>
      <c r="H4490" s="2">
        <v>0.55625000000000002</v>
      </c>
      <c r="I4490" t="s">
        <v>26</v>
      </c>
      <c r="J4490" t="str">
        <f>VLOOKUP(ventas_starbucks_2025[[#This Row],[sucursal]],cambio_sucursal[#All],2,0)</f>
        <v>Sucursal San Lorenzo 47</v>
      </c>
      <c r="K4490" t="s">
        <v>20</v>
      </c>
      <c r="L4490" t="s">
        <v>21</v>
      </c>
      <c r="M4490" t="s">
        <v>4</v>
      </c>
      <c r="N4490" t="str">
        <f>IFERROR(VLOOKUP(ventas_starbucks_2025[[#This Row],[tamaño_sucio]],cambio_tamaño[#All],2,0),"Tamaño único")</f>
        <v>Tamaño único</v>
      </c>
      <c r="O4490">
        <v>3</v>
      </c>
      <c r="P4490">
        <v>1088</v>
      </c>
      <c r="Q4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0">
        <v>3264</v>
      </c>
      <c r="S4490" t="s">
        <v>5</v>
      </c>
      <c r="T4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0" t="str">
        <f>VLOOKUP(ventas_starbucks_2025[[#This Row],[canal_compra]],cambio_canal_compra[#All],2,0)</f>
        <v>En tienda</v>
      </c>
      <c r="V4490" t="s">
        <v>6</v>
      </c>
      <c r="W4490" t="str">
        <f>VLOOKUP(ventas_starbucks_2025[[#This Row],[método_pago]],cambio_metodo_pago[#All],2,0)</f>
        <v>Aplicación móbil</v>
      </c>
      <c r="X4490" t="s">
        <v>22</v>
      </c>
      <c r="Y4490">
        <v>0</v>
      </c>
      <c r="Z4490" t="str">
        <f>VLOOKUP(ventas_starbucks_2025[[#This Row],[promoción_aplicada5]],promocion_cambiar[#All],2,0)</f>
        <v>2x1</v>
      </c>
      <c r="AA4490" t="s">
        <v>51</v>
      </c>
      <c r="AB4490" t="s">
        <v>9</v>
      </c>
      <c r="AC4490" t="s">
        <v>10</v>
      </c>
      <c r="AD4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90">
        <v>7</v>
      </c>
      <c r="AF4490">
        <v>2</v>
      </c>
      <c r="AG4490">
        <v>30</v>
      </c>
      <c r="AH4490">
        <v>27</v>
      </c>
    </row>
    <row r="4491" spans="1:34" x14ac:dyDescent="0.25">
      <c r="A4491" s="3" t="s">
        <v>4566</v>
      </c>
      <c r="B4491" s="1">
        <v>45675</v>
      </c>
      <c r="C4491" s="23">
        <f t="shared" si="350"/>
        <v>18</v>
      </c>
      <c r="D4491" s="23">
        <f t="shared" si="351"/>
        <v>6</v>
      </c>
      <c r="E4491" s="1" t="str">
        <f t="shared" si="352"/>
        <v>sábado</v>
      </c>
      <c r="F4491" s="23">
        <f t="shared" si="353"/>
        <v>1</v>
      </c>
      <c r="G4491" s="1" t="str">
        <f t="shared" si="354"/>
        <v>enero</v>
      </c>
      <c r="H4491" s="2">
        <v>0.74930555555555556</v>
      </c>
      <c r="I4491" t="s">
        <v>12</v>
      </c>
      <c r="J4491" t="str">
        <f>VLOOKUP(ventas_starbucks_2025[[#This Row],[sucursal]],cambio_sucursal[#All],2,0)</f>
        <v>Sucursal Córdoba Shopping</v>
      </c>
      <c r="K4491" t="s">
        <v>58</v>
      </c>
      <c r="L4491" t="s">
        <v>39</v>
      </c>
      <c r="M4491" t="s">
        <v>4</v>
      </c>
      <c r="N4491" t="str">
        <f>IFERROR(VLOOKUP(ventas_starbucks_2025[[#This Row],[tamaño_sucio]],cambio_tamaño[#All],2,0),"Tamaño único")</f>
        <v>Tamaño único</v>
      </c>
      <c r="O4491">
        <v>5</v>
      </c>
      <c r="P4491">
        <v>1432.6</v>
      </c>
      <c r="Q4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1">
        <v>7163</v>
      </c>
      <c r="S4491" t="s">
        <v>5</v>
      </c>
      <c r="T4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91" t="str">
        <f>VLOOKUP(ventas_starbucks_2025[[#This Row],[canal_compra]],cambio_canal_compra[#All],2,0)</f>
        <v>En tienda</v>
      </c>
      <c r="V4491" t="s">
        <v>40</v>
      </c>
      <c r="W4491" t="str">
        <f>VLOOKUP(ventas_starbucks_2025[[#This Row],[método_pago]],cambio_metodo_pago[#All],2,0)</f>
        <v>Efectivo</v>
      </c>
      <c r="X4491" t="s">
        <v>7</v>
      </c>
      <c r="Y4491">
        <v>10</v>
      </c>
      <c r="Z4491" t="str">
        <f>VLOOKUP(ventas_starbucks_2025[[#This Row],[promoción_aplicada5]],promocion_cambiar[#All],2,0)</f>
        <v>Combo</v>
      </c>
      <c r="AA4491" t="s">
        <v>8</v>
      </c>
      <c r="AB4491" t="s">
        <v>32</v>
      </c>
      <c r="AC4491" t="s">
        <v>10</v>
      </c>
      <c r="AD4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91">
        <v>2.2000000000000002</v>
      </c>
      <c r="AF4491">
        <v>2</v>
      </c>
      <c r="AG4491">
        <v>38</v>
      </c>
      <c r="AH4491">
        <v>33</v>
      </c>
    </row>
    <row r="4492" spans="1:34" x14ac:dyDescent="0.25">
      <c r="A4492" s="3" t="s">
        <v>4567</v>
      </c>
      <c r="B4492" s="1">
        <v>45715</v>
      </c>
      <c r="C4492" s="23">
        <f t="shared" si="350"/>
        <v>27</v>
      </c>
      <c r="D4492" s="23">
        <f t="shared" si="351"/>
        <v>4</v>
      </c>
      <c r="E4492" s="1" t="str">
        <f t="shared" si="352"/>
        <v>jueves</v>
      </c>
      <c r="F4492" s="23">
        <f t="shared" si="353"/>
        <v>2</v>
      </c>
      <c r="G4492" s="1" t="str">
        <f t="shared" si="354"/>
        <v>febrero</v>
      </c>
      <c r="H4492" s="2">
        <v>0.68611111111111112</v>
      </c>
      <c r="I4492" t="s">
        <v>57</v>
      </c>
      <c r="J4492" t="str">
        <f>VLOOKUP(ventas_starbucks_2025[[#This Row],[sucursal]],cambio_sucursal[#All],2,0)</f>
        <v>Sucursal Avda Colón</v>
      </c>
      <c r="K4492" t="s">
        <v>60</v>
      </c>
      <c r="L4492" t="s">
        <v>44</v>
      </c>
      <c r="M4492" t="s">
        <v>50</v>
      </c>
      <c r="N4492" t="str">
        <f>IFERROR(VLOOKUP(ventas_starbucks_2025[[#This Row],[tamaño_sucio]],cambio_tamaño[#All],2,0),"Tamaño único")</f>
        <v>Mediano</v>
      </c>
      <c r="O4492">
        <v>1</v>
      </c>
      <c r="P4492">
        <v>1781.14</v>
      </c>
      <c r="Q4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2">
        <v>1781.14</v>
      </c>
      <c r="S4492" t="s">
        <v>15</v>
      </c>
      <c r="T4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2" t="str">
        <f>VLOOKUP(ventas_starbucks_2025[[#This Row],[canal_compra]],cambio_canal_compra[#All],2,0)</f>
        <v>Para llevar</v>
      </c>
      <c r="V4492" t="s">
        <v>6</v>
      </c>
      <c r="W4492" t="str">
        <f>VLOOKUP(ventas_starbucks_2025[[#This Row],[método_pago]],cambio_metodo_pago[#All],2,0)</f>
        <v>Aplicación móbil</v>
      </c>
      <c r="X4492" t="s">
        <v>22</v>
      </c>
      <c r="Y4492">
        <v>0</v>
      </c>
      <c r="Z4492" t="str">
        <f>VLOOKUP(ventas_starbucks_2025[[#This Row],[promoción_aplicada5]],promocion_cambiar[#All],2,0)</f>
        <v>Hora Feliz</v>
      </c>
      <c r="AA4492" t="s">
        <v>36</v>
      </c>
      <c r="AB4492" t="s">
        <v>52</v>
      </c>
      <c r="AC4492" t="s">
        <v>10</v>
      </c>
      <c r="AD4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92">
        <v>2.2000000000000002</v>
      </c>
      <c r="AF4492">
        <v>3</v>
      </c>
      <c r="AG4492">
        <v>45</v>
      </c>
      <c r="AH4492">
        <v>44</v>
      </c>
    </row>
    <row r="4493" spans="1:34" x14ac:dyDescent="0.25">
      <c r="A4493" s="3" t="s">
        <v>4568</v>
      </c>
      <c r="B4493" s="1">
        <v>45722</v>
      </c>
      <c r="C4493" s="23">
        <f t="shared" si="350"/>
        <v>6</v>
      </c>
      <c r="D4493" s="23">
        <f t="shared" si="351"/>
        <v>4</v>
      </c>
      <c r="E4493" s="23" t="str">
        <f t="shared" si="352"/>
        <v>jueves</v>
      </c>
      <c r="F4493" s="23">
        <f t="shared" si="353"/>
        <v>3</v>
      </c>
      <c r="G4493" s="23" t="str">
        <f t="shared" si="354"/>
        <v>marzo</v>
      </c>
      <c r="H4493" s="2">
        <v>0.66041666666666665</v>
      </c>
      <c r="I4493" t="s">
        <v>1</v>
      </c>
      <c r="J4493" t="str">
        <f>VLOOKUP(ventas_starbucks_2025[[#This Row],[sucursal]],cambio_sucursal[#All],2,0)</f>
        <v>Sucursal Nueva Córdoba</v>
      </c>
      <c r="K4493" t="s">
        <v>48</v>
      </c>
      <c r="L4493" t="s">
        <v>49</v>
      </c>
      <c r="M4493" t="s">
        <v>55</v>
      </c>
      <c r="N4493" t="str">
        <f>IFERROR(VLOOKUP(ventas_starbucks_2025[[#This Row],[tamaño_sucio]],cambio_tamaño[#All],2,0),"Tamaño único")</f>
        <v>Pequeño</v>
      </c>
      <c r="O4493">
        <v>2</v>
      </c>
      <c r="P4493">
        <v>1884.74</v>
      </c>
      <c r="Q4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3">
        <v>3769.48</v>
      </c>
      <c r="S4493" t="s">
        <v>5</v>
      </c>
      <c r="T4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3" t="str">
        <f>VLOOKUP(ventas_starbucks_2025[[#This Row],[canal_compra]],cambio_canal_compra[#All],2,0)</f>
        <v>En tienda</v>
      </c>
      <c r="V4493" t="s">
        <v>16</v>
      </c>
      <c r="W4493" t="str">
        <f>VLOOKUP(ventas_starbucks_2025[[#This Row],[método_pago]],cambio_metodo_pago[#All],2,0)</f>
        <v>Tarjeta</v>
      </c>
      <c r="X4493" t="s">
        <v>7</v>
      </c>
      <c r="Y4493">
        <v>15</v>
      </c>
      <c r="Z4493" t="str">
        <f>VLOOKUP(ventas_starbucks_2025[[#This Row],[promoción_aplicada5]],promocion_cambiar[#All],2,0)</f>
        <v>Combo</v>
      </c>
      <c r="AA4493" t="s">
        <v>8</v>
      </c>
      <c r="AB4493" t="s">
        <v>32</v>
      </c>
      <c r="AC4493" t="s">
        <v>24</v>
      </c>
      <c r="AD4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93">
        <v>6.3</v>
      </c>
      <c r="AF4493">
        <v>4</v>
      </c>
      <c r="AG4493">
        <v>50</v>
      </c>
      <c r="AH4493">
        <v>48</v>
      </c>
    </row>
    <row r="4494" spans="1:34" x14ac:dyDescent="0.25">
      <c r="A4494" s="3" t="s">
        <v>4569</v>
      </c>
      <c r="B4494" s="1">
        <v>45764</v>
      </c>
      <c r="C4494" s="23">
        <f t="shared" si="350"/>
        <v>17</v>
      </c>
      <c r="D4494" s="23">
        <f t="shared" si="351"/>
        <v>4</v>
      </c>
      <c r="E4494" s="23" t="str">
        <f t="shared" si="352"/>
        <v>jueves</v>
      </c>
      <c r="F4494" s="23">
        <f t="shared" si="353"/>
        <v>4</v>
      </c>
      <c r="G4494" s="23" t="str">
        <f t="shared" si="354"/>
        <v>abril</v>
      </c>
      <c r="H4494" s="2">
        <v>0.67500000000000004</v>
      </c>
      <c r="I4494" t="s">
        <v>57</v>
      </c>
      <c r="J4494" t="str">
        <f>VLOOKUP(ventas_starbucks_2025[[#This Row],[sucursal]],cambio_sucursal[#All],2,0)</f>
        <v>Sucursal Avda Colón</v>
      </c>
      <c r="K4494" t="s">
        <v>58</v>
      </c>
      <c r="L4494" t="s">
        <v>39</v>
      </c>
      <c r="M4494" t="s">
        <v>4</v>
      </c>
      <c r="N4494" t="str">
        <f>IFERROR(VLOOKUP(ventas_starbucks_2025[[#This Row],[tamaño_sucio]],cambio_tamaño[#All],2,0),"Tamaño único")</f>
        <v>Tamaño único</v>
      </c>
      <c r="O4494">
        <v>3</v>
      </c>
      <c r="P4494">
        <v>1282.79</v>
      </c>
      <c r="Q4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4">
        <v>3848.37</v>
      </c>
      <c r="S4494" t="s">
        <v>31</v>
      </c>
      <c r="T4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4" t="str">
        <f>VLOOKUP(ventas_starbucks_2025[[#This Row],[canal_compra]],cambio_canal_compra[#All],2,0)</f>
        <v>Entrega domicilio</v>
      </c>
      <c r="V4494" t="s">
        <v>16</v>
      </c>
      <c r="W4494" t="str">
        <f>VLOOKUP(ventas_starbucks_2025[[#This Row],[método_pago]],cambio_metodo_pago[#All],2,0)</f>
        <v>Tarjeta</v>
      </c>
      <c r="X4494" t="s">
        <v>7</v>
      </c>
      <c r="Y4494">
        <v>0</v>
      </c>
      <c r="Z4494" t="str">
        <f>VLOOKUP(ventas_starbucks_2025[[#This Row],[promoción_aplicada5]],promocion_cambiar[#All],2,0)</f>
        <v>Ninguna</v>
      </c>
      <c r="AA4494" t="s">
        <v>17</v>
      </c>
      <c r="AB4494" t="s">
        <v>23</v>
      </c>
      <c r="AC4494" t="s">
        <v>41</v>
      </c>
      <c r="AD4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94">
        <v>13</v>
      </c>
      <c r="AF4494">
        <v>2</v>
      </c>
      <c r="AG4494">
        <v>29</v>
      </c>
      <c r="AH4494">
        <v>26</v>
      </c>
    </row>
    <row r="4495" spans="1:34" x14ac:dyDescent="0.25">
      <c r="A4495" s="3" t="s">
        <v>4570</v>
      </c>
      <c r="B4495" s="1">
        <v>45751</v>
      </c>
      <c r="C4495" s="23">
        <f t="shared" si="350"/>
        <v>4</v>
      </c>
      <c r="D4495" s="23">
        <f t="shared" si="351"/>
        <v>5</v>
      </c>
      <c r="E4495" s="23" t="str">
        <f t="shared" si="352"/>
        <v>viernes</v>
      </c>
      <c r="F4495" s="23">
        <f t="shared" si="353"/>
        <v>4</v>
      </c>
      <c r="G4495" s="23" t="str">
        <f t="shared" si="354"/>
        <v>abril</v>
      </c>
      <c r="H4495" s="2">
        <v>0.63263888888888886</v>
      </c>
      <c r="I4495" t="s">
        <v>12</v>
      </c>
      <c r="J4495" t="str">
        <f>VLOOKUP(ventas_starbucks_2025[[#This Row],[sucursal]],cambio_sucursal[#All],2,0)</f>
        <v>Sucursal Córdoba Shopping</v>
      </c>
      <c r="K4495" t="s">
        <v>89</v>
      </c>
      <c r="L4495" t="s">
        <v>90</v>
      </c>
      <c r="M4495" t="s">
        <v>4</v>
      </c>
      <c r="N4495" t="str">
        <f>IFERROR(VLOOKUP(ventas_starbucks_2025[[#This Row],[tamaño_sucio]],cambio_tamaño[#All],2,0),"Tamaño único")</f>
        <v>Tamaño único</v>
      </c>
      <c r="O4495">
        <v>4</v>
      </c>
      <c r="P4495">
        <v>1224.72</v>
      </c>
      <c r="Q4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5">
        <v>4898.88</v>
      </c>
      <c r="S4495" t="s">
        <v>15</v>
      </c>
      <c r="T4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5" t="str">
        <f>VLOOKUP(ventas_starbucks_2025[[#This Row],[canal_compra]],cambio_canal_compra[#All],2,0)</f>
        <v>Para llevar</v>
      </c>
      <c r="V4495" t="s">
        <v>6</v>
      </c>
      <c r="W4495" t="str">
        <f>VLOOKUP(ventas_starbucks_2025[[#This Row],[método_pago]],cambio_metodo_pago[#All],2,0)</f>
        <v>Aplicación móbil</v>
      </c>
      <c r="X4495" t="s">
        <v>7</v>
      </c>
      <c r="Y4495">
        <v>0</v>
      </c>
      <c r="Z4495" t="str">
        <f>VLOOKUP(ventas_starbucks_2025[[#This Row],[promoción_aplicada5]],promocion_cambiar[#All],2,0)</f>
        <v>2x1</v>
      </c>
      <c r="AA4495" t="s">
        <v>51</v>
      </c>
      <c r="AB4495" t="s">
        <v>52</v>
      </c>
      <c r="AC4495" t="s">
        <v>24</v>
      </c>
      <c r="AD4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95">
        <v>14.7</v>
      </c>
      <c r="AF4495">
        <v>4</v>
      </c>
      <c r="AG4495">
        <v>48</v>
      </c>
      <c r="AH4495">
        <v>44</v>
      </c>
    </row>
    <row r="4496" spans="1:34" x14ac:dyDescent="0.25">
      <c r="A4496" s="3" t="s">
        <v>4571</v>
      </c>
      <c r="B4496" s="1">
        <v>45668</v>
      </c>
      <c r="C4496" s="23">
        <f t="shared" si="350"/>
        <v>11</v>
      </c>
      <c r="D4496" s="23">
        <f t="shared" si="351"/>
        <v>6</v>
      </c>
      <c r="E4496" s="1" t="str">
        <f t="shared" si="352"/>
        <v>sábado</v>
      </c>
      <c r="F4496" s="23">
        <f t="shared" si="353"/>
        <v>1</v>
      </c>
      <c r="G4496" s="1" t="str">
        <f t="shared" si="354"/>
        <v>enero</v>
      </c>
      <c r="H4496" s="2">
        <v>0.46041666666666664</v>
      </c>
      <c r="I4496" t="s">
        <v>57</v>
      </c>
      <c r="J4496" t="str">
        <f>VLOOKUP(ventas_starbucks_2025[[#This Row],[sucursal]],cambio_sucursal[#All],2,0)</f>
        <v>Sucursal Avda Colón</v>
      </c>
      <c r="K4496" t="s">
        <v>13</v>
      </c>
      <c r="L4496" t="s">
        <v>14</v>
      </c>
      <c r="M4496" t="s">
        <v>4</v>
      </c>
      <c r="N4496" t="str">
        <f>IFERROR(VLOOKUP(ventas_starbucks_2025[[#This Row],[tamaño_sucio]],cambio_tamaño[#All],2,0),"Tamaño único")</f>
        <v>Tamaño único</v>
      </c>
      <c r="O4496">
        <v>5</v>
      </c>
      <c r="P4496">
        <v>2040.8</v>
      </c>
      <c r="Q4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96">
        <v>10204</v>
      </c>
      <c r="S4496" t="s">
        <v>31</v>
      </c>
      <c r="T4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96" t="str">
        <f>VLOOKUP(ventas_starbucks_2025[[#This Row],[canal_compra]],cambio_canal_compra[#All],2,0)</f>
        <v>Entrega domicilio</v>
      </c>
      <c r="V4496" t="s">
        <v>40</v>
      </c>
      <c r="W4496" t="str">
        <f>VLOOKUP(ventas_starbucks_2025[[#This Row],[método_pago]],cambio_metodo_pago[#All],2,0)</f>
        <v>Efectivo</v>
      </c>
      <c r="X4496" t="s">
        <v>7</v>
      </c>
      <c r="Y4496">
        <v>0</v>
      </c>
      <c r="Z4496" t="str">
        <f>VLOOKUP(ventas_starbucks_2025[[#This Row],[promoción_aplicada5]],promocion_cambiar[#All],2,0)</f>
        <v>Hora Feliz</v>
      </c>
      <c r="AA4496" t="s">
        <v>36</v>
      </c>
      <c r="AB4496" t="s">
        <v>18</v>
      </c>
      <c r="AC4496" t="s">
        <v>24</v>
      </c>
      <c r="AD4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96">
        <v>12.4</v>
      </c>
      <c r="AF4496">
        <v>5</v>
      </c>
      <c r="AG4496">
        <v>22</v>
      </c>
      <c r="AH4496">
        <v>17</v>
      </c>
    </row>
    <row r="4497" spans="1:34" x14ac:dyDescent="0.25">
      <c r="A4497" s="3" t="s">
        <v>4572</v>
      </c>
      <c r="B4497" s="1">
        <v>45675</v>
      </c>
      <c r="C4497" s="23">
        <f t="shared" si="350"/>
        <v>18</v>
      </c>
      <c r="D4497" s="23">
        <f t="shared" si="351"/>
        <v>6</v>
      </c>
      <c r="E4497" s="23" t="str">
        <f t="shared" si="352"/>
        <v>sábado</v>
      </c>
      <c r="F4497" s="23">
        <f t="shared" si="353"/>
        <v>1</v>
      </c>
      <c r="G4497" s="23" t="str">
        <f t="shared" si="354"/>
        <v>enero</v>
      </c>
      <c r="H4497" s="2">
        <v>0.84236111111111112</v>
      </c>
      <c r="I4497" t="s">
        <v>12</v>
      </c>
      <c r="J4497" t="str">
        <f>VLOOKUP(ventas_starbucks_2025[[#This Row],[sucursal]],cambio_sucursal[#All],2,0)</f>
        <v>Sucursal Córdoba Shopping</v>
      </c>
      <c r="K4497" t="s">
        <v>58</v>
      </c>
      <c r="L4497" t="s">
        <v>39</v>
      </c>
      <c r="M4497" t="s">
        <v>4</v>
      </c>
      <c r="N4497" t="str">
        <f>IFERROR(VLOOKUP(ventas_starbucks_2025[[#This Row],[tamaño_sucio]],cambio_tamaño[#All],2,0),"Tamaño único")</f>
        <v>Tamaño único</v>
      </c>
      <c r="O4497">
        <v>1</v>
      </c>
      <c r="P4497">
        <v>1413.02</v>
      </c>
      <c r="Q4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7">
        <v>1413.02</v>
      </c>
      <c r="S4497" t="s">
        <v>15</v>
      </c>
      <c r="T4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7" t="str">
        <f>VLOOKUP(ventas_starbucks_2025[[#This Row],[canal_compra]],cambio_canal_compra[#All],2,0)</f>
        <v>Para llevar</v>
      </c>
      <c r="V4497" t="s">
        <v>40</v>
      </c>
      <c r="W4497" t="str">
        <f>VLOOKUP(ventas_starbucks_2025[[#This Row],[método_pago]],cambio_metodo_pago[#All],2,0)</f>
        <v>Efectivo</v>
      </c>
      <c r="X4497" t="s">
        <v>22</v>
      </c>
      <c r="Y4497">
        <v>0</v>
      </c>
      <c r="Z4497" t="str">
        <f>VLOOKUP(ventas_starbucks_2025[[#This Row],[promoción_aplicada5]],promocion_cambiar[#All],2,0)</f>
        <v>Ninguna</v>
      </c>
      <c r="AA4497" t="s">
        <v>17</v>
      </c>
      <c r="AB4497" t="s">
        <v>23</v>
      </c>
      <c r="AC4497" t="s">
        <v>10</v>
      </c>
      <c r="AD4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97">
        <v>2.2999999999999998</v>
      </c>
      <c r="AF4497">
        <v>2</v>
      </c>
      <c r="AG4497">
        <v>43</v>
      </c>
      <c r="AH4497">
        <v>42</v>
      </c>
    </row>
    <row r="4498" spans="1:34" x14ac:dyDescent="0.25">
      <c r="A4498" s="3" t="s">
        <v>4573</v>
      </c>
      <c r="B4498" s="1">
        <v>45663</v>
      </c>
      <c r="C4498" s="23">
        <f t="shared" si="350"/>
        <v>6</v>
      </c>
      <c r="D4498" s="23">
        <f t="shared" si="351"/>
        <v>1</v>
      </c>
      <c r="E4498" s="1" t="str">
        <f t="shared" si="352"/>
        <v>lunes</v>
      </c>
      <c r="F4498" s="23">
        <f t="shared" si="353"/>
        <v>1</v>
      </c>
      <c r="G4498" s="1" t="str">
        <f t="shared" si="354"/>
        <v>enero</v>
      </c>
      <c r="H4498" s="2">
        <v>0.61597222222222225</v>
      </c>
      <c r="I4498" t="s">
        <v>1</v>
      </c>
      <c r="J4498" t="str">
        <f>VLOOKUP(ventas_starbucks_2025[[#This Row],[sucursal]],cambio_sucursal[#All],2,0)</f>
        <v>Sucursal Nueva Córdoba</v>
      </c>
      <c r="K4498" t="s">
        <v>284</v>
      </c>
      <c r="L4498" t="s">
        <v>35</v>
      </c>
      <c r="M4498" t="s">
        <v>4</v>
      </c>
      <c r="N4498" t="str">
        <f>IFERROR(VLOOKUP(ventas_starbucks_2025[[#This Row],[tamaño_sucio]],cambio_tamaño[#All],2,0),"Tamaño único")</f>
        <v>Tamaño único</v>
      </c>
      <c r="O4498">
        <v>4</v>
      </c>
      <c r="P4498">
        <v>1062.08</v>
      </c>
      <c r="Q4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8">
        <v>4248.32</v>
      </c>
      <c r="S4498" t="s">
        <v>31</v>
      </c>
      <c r="T4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8" t="str">
        <f>VLOOKUP(ventas_starbucks_2025[[#This Row],[canal_compra]],cambio_canal_compra[#All],2,0)</f>
        <v>Entrega domicilio</v>
      </c>
      <c r="V4498" t="s">
        <v>6</v>
      </c>
      <c r="W4498" t="str">
        <f>VLOOKUP(ventas_starbucks_2025[[#This Row],[método_pago]],cambio_metodo_pago[#All],2,0)</f>
        <v>Aplicación móbil</v>
      </c>
      <c r="X4498" t="s">
        <v>7</v>
      </c>
      <c r="Y4498">
        <v>15</v>
      </c>
      <c r="Z4498" t="str">
        <f>VLOOKUP(ventas_starbucks_2025[[#This Row],[promoción_aplicada5]],promocion_cambiar[#All],2,0)</f>
        <v>Ninguna</v>
      </c>
      <c r="AA4498" t="s">
        <v>17</v>
      </c>
      <c r="AB4498" t="s">
        <v>18</v>
      </c>
      <c r="AC4498" t="s">
        <v>41</v>
      </c>
      <c r="AD4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98">
        <v>12.7</v>
      </c>
      <c r="AF4498">
        <v>2</v>
      </c>
      <c r="AG4498">
        <v>50</v>
      </c>
      <c r="AH4498">
        <v>46</v>
      </c>
    </row>
    <row r="4499" spans="1:34" x14ac:dyDescent="0.25">
      <c r="A4499" s="3" t="s">
        <v>4574</v>
      </c>
      <c r="B4499" s="1">
        <v>45679</v>
      </c>
      <c r="C4499" s="23">
        <f t="shared" si="350"/>
        <v>22</v>
      </c>
      <c r="D4499" s="23">
        <f t="shared" si="351"/>
        <v>3</v>
      </c>
      <c r="E4499" s="1" t="str">
        <f t="shared" si="352"/>
        <v>miércoles</v>
      </c>
      <c r="F4499" s="23">
        <f t="shared" si="353"/>
        <v>1</v>
      </c>
      <c r="G4499" s="1" t="str">
        <f t="shared" si="354"/>
        <v>enero</v>
      </c>
      <c r="H4499" s="2">
        <v>0.44791666666666669</v>
      </c>
      <c r="I4499" t="s">
        <v>12</v>
      </c>
      <c r="J4499" t="str">
        <f>VLOOKUP(ventas_starbucks_2025[[#This Row],[sucursal]],cambio_sucursal[#All],2,0)</f>
        <v>Sucursal Córdoba Shopping</v>
      </c>
      <c r="K4499" t="s">
        <v>130</v>
      </c>
      <c r="L4499" t="s">
        <v>65</v>
      </c>
      <c r="M4499" t="s">
        <v>4</v>
      </c>
      <c r="N4499" t="str">
        <f>IFERROR(VLOOKUP(ventas_starbucks_2025[[#This Row],[tamaño_sucio]],cambio_tamaño[#All],2,0),"Tamaño único")</f>
        <v>Tamaño único</v>
      </c>
      <c r="O4499">
        <v>5</v>
      </c>
      <c r="P4499">
        <v>1742.21</v>
      </c>
      <c r="Q4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9">
        <v>8711.0499999999993</v>
      </c>
      <c r="S4499" t="s">
        <v>31</v>
      </c>
      <c r="T4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99" t="str">
        <f>VLOOKUP(ventas_starbucks_2025[[#This Row],[canal_compra]],cambio_canal_compra[#All],2,0)</f>
        <v>Entrega domicilio</v>
      </c>
      <c r="V4499" t="s">
        <v>6</v>
      </c>
      <c r="W4499" t="str">
        <f>VLOOKUP(ventas_starbucks_2025[[#This Row],[método_pago]],cambio_metodo_pago[#All],2,0)</f>
        <v>Aplicación móbil</v>
      </c>
      <c r="X4499" t="s">
        <v>22</v>
      </c>
      <c r="Y4499">
        <v>0</v>
      </c>
      <c r="Z4499" t="str">
        <f>VLOOKUP(ventas_starbucks_2025[[#This Row],[promoción_aplicada5]],promocion_cambiar[#All],2,0)</f>
        <v>Hora Feliz</v>
      </c>
      <c r="AA4499" t="s">
        <v>36</v>
      </c>
      <c r="AB4499" t="s">
        <v>29</v>
      </c>
      <c r="AC4499" t="s">
        <v>24</v>
      </c>
      <c r="AD4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99">
        <v>5.8</v>
      </c>
      <c r="AF4499">
        <v>4</v>
      </c>
      <c r="AG4499">
        <v>21</v>
      </c>
      <c r="AH4499">
        <v>16</v>
      </c>
    </row>
    <row r="4500" spans="1:34" x14ac:dyDescent="0.25">
      <c r="A4500" s="3" t="s">
        <v>4575</v>
      </c>
      <c r="B4500" s="1">
        <v>45761</v>
      </c>
      <c r="C4500" s="23">
        <f t="shared" si="350"/>
        <v>14</v>
      </c>
      <c r="D4500" s="23">
        <f t="shared" si="351"/>
        <v>1</v>
      </c>
      <c r="E4500" s="23" t="str">
        <f t="shared" si="352"/>
        <v>lunes</v>
      </c>
      <c r="F4500" s="23">
        <f t="shared" si="353"/>
        <v>4</v>
      </c>
      <c r="G4500" s="23" t="str">
        <f t="shared" si="354"/>
        <v>abril</v>
      </c>
      <c r="H4500" s="2">
        <v>0.54791666666666672</v>
      </c>
      <c r="I4500" t="s">
        <v>26</v>
      </c>
      <c r="J4500" t="str">
        <f>VLOOKUP(ventas_starbucks_2025[[#This Row],[sucursal]],cambio_sucursal[#All],2,0)</f>
        <v>Sucursal San Lorenzo 47</v>
      </c>
      <c r="K4500" t="s">
        <v>27</v>
      </c>
      <c r="L4500" t="s">
        <v>28</v>
      </c>
      <c r="M4500" t="s">
        <v>4</v>
      </c>
      <c r="N4500" t="str">
        <f>IFERROR(VLOOKUP(ventas_starbucks_2025[[#This Row],[tamaño_sucio]],cambio_tamaño[#All],2,0),"Tamaño único")</f>
        <v>Tamaño único</v>
      </c>
      <c r="O4500">
        <v>3</v>
      </c>
      <c r="P4500">
        <v>2442.5100000000002</v>
      </c>
      <c r="Q4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00">
        <v>7327.53</v>
      </c>
      <c r="S4500" t="s">
        <v>15</v>
      </c>
      <c r="T4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00" t="str">
        <f>VLOOKUP(ventas_starbucks_2025[[#This Row],[canal_compra]],cambio_canal_compra[#All],2,0)</f>
        <v>Para llevar</v>
      </c>
      <c r="V4500" t="s">
        <v>6</v>
      </c>
      <c r="W4500" t="str">
        <f>VLOOKUP(ventas_starbucks_2025[[#This Row],[método_pago]],cambio_metodo_pago[#All],2,0)</f>
        <v>Aplicación móbil</v>
      </c>
      <c r="X4500" t="s">
        <v>7</v>
      </c>
      <c r="Y4500">
        <v>10</v>
      </c>
      <c r="Z4500" t="str">
        <f>VLOOKUP(ventas_starbucks_2025[[#This Row],[promoción_aplicada5]],promocion_cambiar[#All],2,0)</f>
        <v>Ninguna</v>
      </c>
      <c r="AA4500" t="s">
        <v>17</v>
      </c>
      <c r="AB4500" t="s">
        <v>9</v>
      </c>
      <c r="AC4500" t="s">
        <v>41</v>
      </c>
      <c r="AD4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00">
        <v>5.2</v>
      </c>
      <c r="AF4500">
        <v>5</v>
      </c>
      <c r="AG4500">
        <v>34</v>
      </c>
      <c r="AH4500">
        <v>31</v>
      </c>
    </row>
    <row r="4501" spans="1:34" x14ac:dyDescent="0.25">
      <c r="A4501" s="3" t="s">
        <v>4576</v>
      </c>
      <c r="B4501" s="1">
        <v>45694</v>
      </c>
      <c r="C4501" s="23">
        <f t="shared" si="350"/>
        <v>6</v>
      </c>
      <c r="D4501" s="23">
        <f t="shared" si="351"/>
        <v>4</v>
      </c>
      <c r="E4501" s="1" t="str">
        <f t="shared" si="352"/>
        <v>jueves</v>
      </c>
      <c r="F4501" s="23">
        <f t="shared" si="353"/>
        <v>2</v>
      </c>
      <c r="G4501" s="1" t="str">
        <f t="shared" si="354"/>
        <v>febrero</v>
      </c>
      <c r="H4501" s="2">
        <v>0.7729166666666667</v>
      </c>
      <c r="I4501" t="s">
        <v>1</v>
      </c>
      <c r="J4501" t="str">
        <f>VLOOKUP(ventas_starbucks_2025[[#This Row],[sucursal]],cambio_sucursal[#All],2,0)</f>
        <v>Sucursal Nueva Córdoba</v>
      </c>
      <c r="K4501" t="s">
        <v>2</v>
      </c>
      <c r="L4501" t="s">
        <v>3</v>
      </c>
      <c r="M4501" t="s">
        <v>4</v>
      </c>
      <c r="N4501" t="str">
        <f>IFERROR(VLOOKUP(ventas_starbucks_2025[[#This Row],[tamaño_sucio]],cambio_tamaño[#All],2,0),"Tamaño único")</f>
        <v>Tamaño único</v>
      </c>
      <c r="O4501">
        <v>1</v>
      </c>
      <c r="P4501">
        <v>2841.76</v>
      </c>
      <c r="Q4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01">
        <v>2841.76</v>
      </c>
      <c r="S4501" t="s">
        <v>31</v>
      </c>
      <c r="T4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1" t="str">
        <f>VLOOKUP(ventas_starbucks_2025[[#This Row],[canal_compra]],cambio_canal_compra[#All],2,0)</f>
        <v>Entrega domicilio</v>
      </c>
      <c r="V4501" t="s">
        <v>6</v>
      </c>
      <c r="W4501" t="str">
        <f>VLOOKUP(ventas_starbucks_2025[[#This Row],[método_pago]],cambio_metodo_pago[#All],2,0)</f>
        <v>Aplicación móbil</v>
      </c>
      <c r="X4501" t="s">
        <v>7</v>
      </c>
      <c r="Y4501">
        <v>15</v>
      </c>
      <c r="Z4501" t="str">
        <f>VLOOKUP(ventas_starbucks_2025[[#This Row],[promoción_aplicada5]],promocion_cambiar[#All],2,0)</f>
        <v>2x1</v>
      </c>
      <c r="AA4501" t="s">
        <v>51</v>
      </c>
      <c r="AB4501" t="s">
        <v>52</v>
      </c>
      <c r="AC4501" t="s">
        <v>10</v>
      </c>
      <c r="AD4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01">
        <v>12.2</v>
      </c>
      <c r="AF4501">
        <v>2</v>
      </c>
      <c r="AG4501">
        <v>32</v>
      </c>
      <c r="AH4501">
        <v>31</v>
      </c>
    </row>
    <row r="4502" spans="1:34" x14ac:dyDescent="0.25">
      <c r="A4502" s="3" t="s">
        <v>4577</v>
      </c>
      <c r="B4502" s="1">
        <v>45759</v>
      </c>
      <c r="C4502" s="23">
        <f t="shared" si="350"/>
        <v>12</v>
      </c>
      <c r="D4502" s="23">
        <f t="shared" si="351"/>
        <v>6</v>
      </c>
      <c r="E4502" s="23" t="str">
        <f t="shared" si="352"/>
        <v>sábado</v>
      </c>
      <c r="F4502" s="23">
        <f t="shared" si="353"/>
        <v>4</v>
      </c>
      <c r="G4502" s="23" t="str">
        <f t="shared" si="354"/>
        <v>abril</v>
      </c>
      <c r="H4502" s="2">
        <v>0.65694444444444444</v>
      </c>
      <c r="I4502" t="s">
        <v>12</v>
      </c>
      <c r="J4502" t="str">
        <f>VLOOKUP(ventas_starbucks_2025[[#This Row],[sucursal]],cambio_sucursal[#All],2,0)</f>
        <v>Sucursal Córdoba Shopping</v>
      </c>
      <c r="K4502" t="s">
        <v>27</v>
      </c>
      <c r="L4502" t="s">
        <v>28</v>
      </c>
      <c r="M4502" t="s">
        <v>4</v>
      </c>
      <c r="N4502" t="str">
        <f>IFERROR(VLOOKUP(ventas_starbucks_2025[[#This Row],[tamaño_sucio]],cambio_tamaño[#All],2,0),"Tamaño único")</f>
        <v>Tamaño único</v>
      </c>
      <c r="O4502">
        <v>3</v>
      </c>
      <c r="P4502">
        <v>2581.46</v>
      </c>
      <c r="Q4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02">
        <v>7744.38</v>
      </c>
      <c r="S4502" t="s">
        <v>31</v>
      </c>
      <c r="T4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02" t="str">
        <f>VLOOKUP(ventas_starbucks_2025[[#This Row],[canal_compra]],cambio_canal_compra[#All],2,0)</f>
        <v>Entrega domicilio</v>
      </c>
      <c r="V4502" t="s">
        <v>16</v>
      </c>
      <c r="W4502" t="str">
        <f>VLOOKUP(ventas_starbucks_2025[[#This Row],[método_pago]],cambio_metodo_pago[#All],2,0)</f>
        <v>Tarjeta</v>
      </c>
      <c r="X4502" t="s">
        <v>22</v>
      </c>
      <c r="Y4502">
        <v>0</v>
      </c>
      <c r="Z4502" t="str">
        <f>VLOOKUP(ventas_starbucks_2025[[#This Row],[promoción_aplicada5]],promocion_cambiar[#All],2,0)</f>
        <v>Ninguna</v>
      </c>
      <c r="AA4502" t="s">
        <v>17</v>
      </c>
      <c r="AB4502" t="s">
        <v>32</v>
      </c>
      <c r="AC4502" t="s">
        <v>24</v>
      </c>
      <c r="AD4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02">
        <v>5.5</v>
      </c>
      <c r="AF4502">
        <v>5</v>
      </c>
      <c r="AG4502">
        <v>48</v>
      </c>
      <c r="AH4502">
        <v>45</v>
      </c>
    </row>
    <row r="4503" spans="1:34" x14ac:dyDescent="0.25">
      <c r="A4503" s="3" t="s">
        <v>4578</v>
      </c>
      <c r="B4503" s="1">
        <v>45704</v>
      </c>
      <c r="C4503" s="23">
        <f t="shared" si="350"/>
        <v>16</v>
      </c>
      <c r="D4503" s="23">
        <f t="shared" si="351"/>
        <v>7</v>
      </c>
      <c r="E4503" s="23" t="str">
        <f t="shared" si="352"/>
        <v>domingo</v>
      </c>
      <c r="F4503" s="23">
        <f t="shared" si="353"/>
        <v>2</v>
      </c>
      <c r="G4503" s="23" t="str">
        <f t="shared" si="354"/>
        <v>febrero</v>
      </c>
      <c r="H4503" s="2">
        <v>0.6333333333333333</v>
      </c>
      <c r="I4503" t="s">
        <v>26</v>
      </c>
      <c r="J4503" t="str">
        <f>VLOOKUP(ventas_starbucks_2025[[#This Row],[sucursal]],cambio_sucursal[#All],2,0)</f>
        <v>Sucursal San Lorenzo 47</v>
      </c>
      <c r="K4503" t="s">
        <v>82</v>
      </c>
      <c r="L4503" t="s">
        <v>28</v>
      </c>
      <c r="M4503" t="s">
        <v>4</v>
      </c>
      <c r="N4503" t="str">
        <f>IFERROR(VLOOKUP(ventas_starbucks_2025[[#This Row],[tamaño_sucio]],cambio_tamaño[#All],2,0),"Tamaño único")</f>
        <v>Tamaño único</v>
      </c>
      <c r="O4503">
        <v>5</v>
      </c>
      <c r="P4503">
        <v>2603.1</v>
      </c>
      <c r="Q4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03">
        <v>13015.5</v>
      </c>
      <c r="S4503" t="s">
        <v>15</v>
      </c>
      <c r="T4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03" t="str">
        <f>VLOOKUP(ventas_starbucks_2025[[#This Row],[canal_compra]],cambio_canal_compra[#All],2,0)</f>
        <v>Para llevar</v>
      </c>
      <c r="V4503" t="s">
        <v>6</v>
      </c>
      <c r="W4503" t="str">
        <f>VLOOKUP(ventas_starbucks_2025[[#This Row],[método_pago]],cambio_metodo_pago[#All],2,0)</f>
        <v>Aplicación móbil</v>
      </c>
      <c r="X4503" t="s">
        <v>22</v>
      </c>
      <c r="Y4503">
        <v>0</v>
      </c>
      <c r="Z4503" t="str">
        <f>VLOOKUP(ventas_starbucks_2025[[#This Row],[promoción_aplicada5]],promocion_cambiar[#All],2,0)</f>
        <v>Hora Feliz</v>
      </c>
      <c r="AA4503" t="s">
        <v>36</v>
      </c>
      <c r="AB4503" t="s">
        <v>32</v>
      </c>
      <c r="AC4503" t="s">
        <v>24</v>
      </c>
      <c r="AD4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03">
        <v>2.7</v>
      </c>
      <c r="AF4503">
        <v>4</v>
      </c>
      <c r="AG4503">
        <v>43</v>
      </c>
      <c r="AH4503">
        <v>38</v>
      </c>
    </row>
    <row r="4504" spans="1:34" x14ac:dyDescent="0.25">
      <c r="A4504" s="3" t="s">
        <v>4579</v>
      </c>
      <c r="B4504" s="1">
        <v>45750</v>
      </c>
      <c r="C4504" s="23">
        <f t="shared" si="350"/>
        <v>3</v>
      </c>
      <c r="D4504" s="23">
        <f t="shared" si="351"/>
        <v>4</v>
      </c>
      <c r="E4504" s="23" t="str">
        <f t="shared" si="352"/>
        <v>jueves</v>
      </c>
      <c r="F4504" s="23">
        <f t="shared" si="353"/>
        <v>4</v>
      </c>
      <c r="G4504" s="23" t="str">
        <f t="shared" si="354"/>
        <v>abril</v>
      </c>
      <c r="H4504" s="2">
        <v>0.86944444444444446</v>
      </c>
      <c r="I4504" t="s">
        <v>12</v>
      </c>
      <c r="J4504" t="str">
        <f>VLOOKUP(ventas_starbucks_2025[[#This Row],[sucursal]],cambio_sucursal[#All],2,0)</f>
        <v>Sucursal Córdoba Shopping</v>
      </c>
      <c r="K4504" t="s">
        <v>67</v>
      </c>
      <c r="L4504" t="s">
        <v>35</v>
      </c>
      <c r="M4504" t="s">
        <v>4</v>
      </c>
      <c r="N4504" t="str">
        <f>IFERROR(VLOOKUP(ventas_starbucks_2025[[#This Row],[tamaño_sucio]],cambio_tamaño[#All],2,0),"Tamaño único")</f>
        <v>Tamaño único</v>
      </c>
      <c r="O4504">
        <v>4</v>
      </c>
      <c r="P4504">
        <v>976.74</v>
      </c>
      <c r="Q4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04">
        <v>3906.96</v>
      </c>
      <c r="S4504" t="s">
        <v>31</v>
      </c>
      <c r="T4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4" t="str">
        <f>VLOOKUP(ventas_starbucks_2025[[#This Row],[canal_compra]],cambio_canal_compra[#All],2,0)</f>
        <v>Entrega domicilio</v>
      </c>
      <c r="V4504" t="s">
        <v>40</v>
      </c>
      <c r="W4504" t="str">
        <f>VLOOKUP(ventas_starbucks_2025[[#This Row],[método_pago]],cambio_metodo_pago[#All],2,0)</f>
        <v>Efectivo</v>
      </c>
      <c r="X4504" t="s">
        <v>7</v>
      </c>
      <c r="Y4504">
        <v>0</v>
      </c>
      <c r="Z4504" t="str">
        <f>VLOOKUP(ventas_starbucks_2025[[#This Row],[promoción_aplicada5]],promocion_cambiar[#All],2,0)</f>
        <v>Ninguna</v>
      </c>
      <c r="AA4504" t="s">
        <v>17</v>
      </c>
      <c r="AB4504" t="s">
        <v>23</v>
      </c>
      <c r="AC4504" t="s">
        <v>24</v>
      </c>
      <c r="AD4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04">
        <v>12.7</v>
      </c>
      <c r="AF4504">
        <v>4</v>
      </c>
      <c r="AG4504">
        <v>37</v>
      </c>
      <c r="AH4504">
        <v>33</v>
      </c>
    </row>
    <row r="4505" spans="1:34" x14ac:dyDescent="0.25">
      <c r="A4505" s="3" t="s">
        <v>4580</v>
      </c>
      <c r="B4505" s="1">
        <v>45746</v>
      </c>
      <c r="C4505" s="23">
        <f t="shared" si="350"/>
        <v>30</v>
      </c>
      <c r="D4505" s="23">
        <f t="shared" si="351"/>
        <v>7</v>
      </c>
      <c r="E4505" s="23" t="str">
        <f t="shared" si="352"/>
        <v>domingo</v>
      </c>
      <c r="F4505" s="23">
        <f t="shared" si="353"/>
        <v>3</v>
      </c>
      <c r="G4505" s="23" t="str">
        <f t="shared" si="354"/>
        <v>marzo</v>
      </c>
      <c r="H4505" s="2">
        <v>0.42916666666666664</v>
      </c>
      <c r="I4505" t="s">
        <v>1</v>
      </c>
      <c r="J4505" t="str">
        <f>VLOOKUP(ventas_starbucks_2025[[#This Row],[sucursal]],cambio_sucursal[#All],2,0)</f>
        <v>Sucursal Nueva Córdoba</v>
      </c>
      <c r="K4505" t="s">
        <v>89</v>
      </c>
      <c r="L4505" t="s">
        <v>90</v>
      </c>
      <c r="M4505" t="s">
        <v>4</v>
      </c>
      <c r="N4505" t="str">
        <f>IFERROR(VLOOKUP(ventas_starbucks_2025[[#This Row],[tamaño_sucio]],cambio_tamaño[#All],2,0),"Tamaño único")</f>
        <v>Tamaño único</v>
      </c>
      <c r="O4505">
        <v>1</v>
      </c>
      <c r="P4505">
        <v>1188.23</v>
      </c>
      <c r="Q4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5">
        <v>1188.23</v>
      </c>
      <c r="S4505" t="s">
        <v>31</v>
      </c>
      <c r="T4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5" t="str">
        <f>VLOOKUP(ventas_starbucks_2025[[#This Row],[canal_compra]],cambio_canal_compra[#All],2,0)</f>
        <v>Entrega domicilio</v>
      </c>
      <c r="V4505" t="s">
        <v>40</v>
      </c>
      <c r="W4505" t="str">
        <f>VLOOKUP(ventas_starbucks_2025[[#This Row],[método_pago]],cambio_metodo_pago[#All],2,0)</f>
        <v>Efectivo</v>
      </c>
      <c r="X4505" t="s">
        <v>22</v>
      </c>
      <c r="Y4505">
        <v>0</v>
      </c>
      <c r="Z4505" t="str">
        <f>VLOOKUP(ventas_starbucks_2025[[#This Row],[promoción_aplicada5]],promocion_cambiar[#All],2,0)</f>
        <v>Hora Feliz</v>
      </c>
      <c r="AA4505" t="s">
        <v>36</v>
      </c>
      <c r="AB4505" t="s">
        <v>23</v>
      </c>
      <c r="AC4505" t="s">
        <v>24</v>
      </c>
      <c r="AD4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05">
        <v>5</v>
      </c>
      <c r="AF4505">
        <v>1</v>
      </c>
      <c r="AG4505">
        <v>16</v>
      </c>
      <c r="AH4505">
        <v>15</v>
      </c>
    </row>
    <row r="4506" spans="1:34" x14ac:dyDescent="0.25">
      <c r="A4506" s="3" t="s">
        <v>4581</v>
      </c>
      <c r="B4506" s="1">
        <v>45696</v>
      </c>
      <c r="C4506" s="23">
        <f t="shared" si="350"/>
        <v>8</v>
      </c>
      <c r="D4506" s="23">
        <f t="shared" si="351"/>
        <v>6</v>
      </c>
      <c r="E4506" s="23" t="str">
        <f t="shared" si="352"/>
        <v>sábado</v>
      </c>
      <c r="F4506" s="23">
        <f t="shared" si="353"/>
        <v>2</v>
      </c>
      <c r="G4506" s="23" t="str">
        <f t="shared" si="354"/>
        <v>febrero</v>
      </c>
      <c r="H4506" s="2">
        <v>0.37986111111111109</v>
      </c>
      <c r="I4506" t="s">
        <v>1</v>
      </c>
      <c r="J4506" t="str">
        <f>VLOOKUP(ventas_starbucks_2025[[#This Row],[sucursal]],cambio_sucursal[#All],2,0)</f>
        <v>Sucursal Nueva Córdoba</v>
      </c>
      <c r="K4506" t="s">
        <v>115</v>
      </c>
      <c r="L4506" t="s">
        <v>21</v>
      </c>
      <c r="M4506" t="s">
        <v>4</v>
      </c>
      <c r="N4506" t="str">
        <f>IFERROR(VLOOKUP(ventas_starbucks_2025[[#This Row],[tamaño_sucio]],cambio_tamaño[#All],2,0),"Tamaño único")</f>
        <v>Tamaño único</v>
      </c>
      <c r="O4506">
        <v>2</v>
      </c>
      <c r="P4506">
        <v>1044.4100000000001</v>
      </c>
      <c r="Q4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6">
        <v>2088.8200000000002</v>
      </c>
      <c r="S4506" t="s">
        <v>15</v>
      </c>
      <c r="T4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6" t="str">
        <f>VLOOKUP(ventas_starbucks_2025[[#This Row],[canal_compra]],cambio_canal_compra[#All],2,0)</f>
        <v>Para llevar</v>
      </c>
      <c r="V4506" t="s">
        <v>16</v>
      </c>
      <c r="W4506" t="str">
        <f>VLOOKUP(ventas_starbucks_2025[[#This Row],[método_pago]],cambio_metodo_pago[#All],2,0)</f>
        <v>Tarjeta</v>
      </c>
      <c r="X4506" t="s">
        <v>22</v>
      </c>
      <c r="Y4506">
        <v>0</v>
      </c>
      <c r="Z4506" t="str">
        <f>VLOOKUP(ventas_starbucks_2025[[#This Row],[promoción_aplicada5]],promocion_cambiar[#All],2,0)</f>
        <v>Hora Feliz</v>
      </c>
      <c r="AA4506" t="s">
        <v>36</v>
      </c>
      <c r="AB4506" t="s">
        <v>18</v>
      </c>
      <c r="AC4506" t="s">
        <v>24</v>
      </c>
      <c r="AD4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06">
        <v>10.5</v>
      </c>
      <c r="AF4506">
        <v>5</v>
      </c>
      <c r="AG4506">
        <v>12</v>
      </c>
      <c r="AH4506">
        <v>10</v>
      </c>
    </row>
    <row r="4507" spans="1:34" x14ac:dyDescent="0.25">
      <c r="A4507" s="3" t="s">
        <v>4582</v>
      </c>
      <c r="B4507" s="1">
        <v>45704</v>
      </c>
      <c r="C4507" s="23">
        <f t="shared" si="350"/>
        <v>16</v>
      </c>
      <c r="D4507" s="23">
        <f t="shared" si="351"/>
        <v>7</v>
      </c>
      <c r="E4507" s="1" t="str">
        <f t="shared" si="352"/>
        <v>domingo</v>
      </c>
      <c r="F4507" s="23">
        <f t="shared" si="353"/>
        <v>2</v>
      </c>
      <c r="G4507" s="1" t="str">
        <f t="shared" si="354"/>
        <v>febrero</v>
      </c>
      <c r="H4507" s="2">
        <v>0.8520833333333333</v>
      </c>
      <c r="I4507" t="s">
        <v>12</v>
      </c>
      <c r="J4507" t="str">
        <f>VLOOKUP(ventas_starbucks_2025[[#This Row],[sucursal]],cambio_sucursal[#All],2,0)</f>
        <v>Sucursal Córdoba Shopping</v>
      </c>
      <c r="K4507" t="s">
        <v>94</v>
      </c>
      <c r="L4507" t="s">
        <v>70</v>
      </c>
      <c r="M4507" t="s">
        <v>62</v>
      </c>
      <c r="N4507" t="str">
        <f>IFERROR(VLOOKUP(ventas_starbucks_2025[[#This Row],[tamaño_sucio]],cambio_tamaño[#All],2,0),"Tamaño único")</f>
        <v>Extra-Grande</v>
      </c>
      <c r="O4507">
        <v>5</v>
      </c>
      <c r="P4507">
        <v>1327.79</v>
      </c>
      <c r="Q4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7">
        <v>6638.95</v>
      </c>
      <c r="S4507" t="s">
        <v>15</v>
      </c>
      <c r="T4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07" t="str">
        <f>VLOOKUP(ventas_starbucks_2025[[#This Row],[canal_compra]],cambio_canal_compra[#All],2,0)</f>
        <v>Para llevar</v>
      </c>
      <c r="V4507" t="s">
        <v>16</v>
      </c>
      <c r="W4507" t="str">
        <f>VLOOKUP(ventas_starbucks_2025[[#This Row],[método_pago]],cambio_metodo_pago[#All],2,0)</f>
        <v>Tarjeta</v>
      </c>
      <c r="X4507" t="s">
        <v>22</v>
      </c>
      <c r="Y4507">
        <v>0</v>
      </c>
      <c r="Z4507" t="str">
        <f>VLOOKUP(ventas_starbucks_2025[[#This Row],[promoción_aplicada5]],promocion_cambiar[#All],2,0)</f>
        <v>Combo</v>
      </c>
      <c r="AA4507" t="s">
        <v>8</v>
      </c>
      <c r="AB4507" t="s">
        <v>23</v>
      </c>
      <c r="AC4507" t="s">
        <v>41</v>
      </c>
      <c r="AD4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07">
        <v>9.1</v>
      </c>
      <c r="AF4507">
        <v>3</v>
      </c>
      <c r="AG4507">
        <v>45</v>
      </c>
      <c r="AH4507">
        <v>40</v>
      </c>
    </row>
    <row r="4508" spans="1:34" x14ac:dyDescent="0.25">
      <c r="A4508" s="3" t="s">
        <v>4583</v>
      </c>
      <c r="B4508" s="1">
        <v>45671</v>
      </c>
      <c r="C4508" s="23">
        <f t="shared" si="350"/>
        <v>14</v>
      </c>
      <c r="D4508" s="23">
        <f t="shared" si="351"/>
        <v>2</v>
      </c>
      <c r="E4508" s="23" t="str">
        <f t="shared" si="352"/>
        <v>martes</v>
      </c>
      <c r="F4508" s="23">
        <f t="shared" si="353"/>
        <v>1</v>
      </c>
      <c r="G4508" s="23" t="str">
        <f t="shared" si="354"/>
        <v>enero</v>
      </c>
      <c r="H4508" s="2">
        <v>0.84722222222222221</v>
      </c>
      <c r="I4508" t="s">
        <v>12</v>
      </c>
      <c r="J4508" t="str">
        <f>VLOOKUP(ventas_starbucks_2025[[#This Row],[sucursal]],cambio_sucursal[#All],2,0)</f>
        <v>Sucursal Córdoba Shopping</v>
      </c>
      <c r="K4508" t="s">
        <v>69</v>
      </c>
      <c r="L4508" t="s">
        <v>70</v>
      </c>
      <c r="M4508" t="s">
        <v>45</v>
      </c>
      <c r="N4508" t="str">
        <f>IFERROR(VLOOKUP(ventas_starbucks_2025[[#This Row],[tamaño_sucio]],cambio_tamaño[#All],2,0),"Tamaño único")</f>
        <v>Grande</v>
      </c>
      <c r="O4508">
        <v>5</v>
      </c>
      <c r="P4508">
        <v>1431.64</v>
      </c>
      <c r="Q4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8">
        <v>7158.2</v>
      </c>
      <c r="S4508" t="s">
        <v>31</v>
      </c>
      <c r="T4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08" t="str">
        <f>VLOOKUP(ventas_starbucks_2025[[#This Row],[canal_compra]],cambio_canal_compra[#All],2,0)</f>
        <v>Entrega domicilio</v>
      </c>
      <c r="V4508" t="s">
        <v>6</v>
      </c>
      <c r="W4508" t="str">
        <f>VLOOKUP(ventas_starbucks_2025[[#This Row],[método_pago]],cambio_metodo_pago[#All],2,0)</f>
        <v>Aplicación móbil</v>
      </c>
      <c r="X4508" t="s">
        <v>7</v>
      </c>
      <c r="Y4508">
        <v>15</v>
      </c>
      <c r="Z4508" t="str">
        <f>VLOOKUP(ventas_starbucks_2025[[#This Row],[promoción_aplicada5]],promocion_cambiar[#All],2,0)</f>
        <v>Ninguna</v>
      </c>
      <c r="AA4508" t="s">
        <v>17</v>
      </c>
      <c r="AB4508" t="s">
        <v>9</v>
      </c>
      <c r="AC4508" t="s">
        <v>10</v>
      </c>
      <c r="AD4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08">
        <v>8.8000000000000007</v>
      </c>
      <c r="AF4508">
        <v>4</v>
      </c>
      <c r="AG4508">
        <v>37</v>
      </c>
      <c r="AH4508">
        <v>32</v>
      </c>
    </row>
    <row r="4509" spans="1:34" x14ac:dyDescent="0.25">
      <c r="A4509" s="3" t="s">
        <v>4584</v>
      </c>
      <c r="B4509" s="1">
        <v>45674</v>
      </c>
      <c r="C4509" s="23">
        <f t="shared" si="350"/>
        <v>17</v>
      </c>
      <c r="D4509" s="23">
        <f t="shared" si="351"/>
        <v>5</v>
      </c>
      <c r="E4509" s="23" t="str">
        <f t="shared" si="352"/>
        <v>viernes</v>
      </c>
      <c r="F4509" s="23">
        <f t="shared" si="353"/>
        <v>1</v>
      </c>
      <c r="G4509" s="23" t="str">
        <f t="shared" si="354"/>
        <v>enero</v>
      </c>
      <c r="H4509" s="2">
        <v>0.69027777777777777</v>
      </c>
      <c r="I4509" t="s">
        <v>12</v>
      </c>
      <c r="J4509" t="str">
        <f>VLOOKUP(ventas_starbucks_2025[[#This Row],[sucursal]],cambio_sucursal[#All],2,0)</f>
        <v>Sucursal Córdoba Shopping</v>
      </c>
      <c r="K4509" t="s">
        <v>115</v>
      </c>
      <c r="L4509" t="s">
        <v>21</v>
      </c>
      <c r="M4509" t="s">
        <v>4</v>
      </c>
      <c r="N4509" t="str">
        <f>IFERROR(VLOOKUP(ventas_starbucks_2025[[#This Row],[tamaño_sucio]],cambio_tamaño[#All],2,0),"Tamaño único")</f>
        <v>Tamaño único</v>
      </c>
      <c r="O4509">
        <v>4</v>
      </c>
      <c r="P4509">
        <v>742.48</v>
      </c>
      <c r="Q4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09">
        <v>2969.92</v>
      </c>
      <c r="S4509" t="s">
        <v>5</v>
      </c>
      <c r="T4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9" t="str">
        <f>VLOOKUP(ventas_starbucks_2025[[#This Row],[canal_compra]],cambio_canal_compra[#All],2,0)</f>
        <v>En tienda</v>
      </c>
      <c r="V4509" t="s">
        <v>40</v>
      </c>
      <c r="W4509" t="str">
        <f>VLOOKUP(ventas_starbucks_2025[[#This Row],[método_pago]],cambio_metodo_pago[#All],2,0)</f>
        <v>Efectivo</v>
      </c>
      <c r="X4509" t="s">
        <v>22</v>
      </c>
      <c r="Y4509">
        <v>0</v>
      </c>
      <c r="Z4509" t="str">
        <f>VLOOKUP(ventas_starbucks_2025[[#This Row],[promoción_aplicada5]],promocion_cambiar[#All],2,0)</f>
        <v>Ninguna</v>
      </c>
      <c r="AA4509" t="s">
        <v>17</v>
      </c>
      <c r="AB4509" t="s">
        <v>23</v>
      </c>
      <c r="AC4509" t="s">
        <v>10</v>
      </c>
      <c r="AD4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09">
        <v>12.9</v>
      </c>
      <c r="AF4509">
        <v>2</v>
      </c>
      <c r="AG4509">
        <v>41</v>
      </c>
      <c r="AH4509">
        <v>37</v>
      </c>
    </row>
    <row r="4510" spans="1:34" x14ac:dyDescent="0.25">
      <c r="A4510" s="3" t="s">
        <v>4585</v>
      </c>
      <c r="B4510" s="1">
        <v>45661</v>
      </c>
      <c r="C4510" s="23">
        <f t="shared" si="350"/>
        <v>4</v>
      </c>
      <c r="D4510" s="23">
        <f t="shared" si="351"/>
        <v>6</v>
      </c>
      <c r="E4510" s="1" t="str">
        <f t="shared" si="352"/>
        <v>sábado</v>
      </c>
      <c r="F4510" s="23">
        <f t="shared" si="353"/>
        <v>1</v>
      </c>
      <c r="G4510" s="1" t="str">
        <f t="shared" si="354"/>
        <v>enero</v>
      </c>
      <c r="H4510" s="2">
        <v>0.59652777777777777</v>
      </c>
      <c r="I4510" t="s">
        <v>1</v>
      </c>
      <c r="J4510" t="str">
        <f>VLOOKUP(ventas_starbucks_2025[[#This Row],[sucursal]],cambio_sucursal[#All],2,0)</f>
        <v>Sucursal Nueva Córdoba</v>
      </c>
      <c r="K4510" t="s">
        <v>27</v>
      </c>
      <c r="L4510" t="s">
        <v>28</v>
      </c>
      <c r="M4510" t="s">
        <v>4</v>
      </c>
      <c r="N4510" t="str">
        <f>IFERROR(VLOOKUP(ventas_starbucks_2025[[#This Row],[tamaño_sucio]],cambio_tamaño[#All],2,0),"Tamaño único")</f>
        <v>Tamaño único</v>
      </c>
      <c r="O4510">
        <v>1</v>
      </c>
      <c r="P4510">
        <v>2872</v>
      </c>
      <c r="Q4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10">
        <v>2872</v>
      </c>
      <c r="S4510" t="s">
        <v>31</v>
      </c>
      <c r="T4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0" t="str">
        <f>VLOOKUP(ventas_starbucks_2025[[#This Row],[canal_compra]],cambio_canal_compra[#All],2,0)</f>
        <v>Entrega domicilio</v>
      </c>
      <c r="V4510" t="s">
        <v>16</v>
      </c>
      <c r="W4510" t="str">
        <f>VLOOKUP(ventas_starbucks_2025[[#This Row],[método_pago]],cambio_metodo_pago[#All],2,0)</f>
        <v>Tarjeta</v>
      </c>
      <c r="X4510" t="s">
        <v>22</v>
      </c>
      <c r="Y4510">
        <v>0</v>
      </c>
      <c r="Z4510" t="str">
        <f>VLOOKUP(ventas_starbucks_2025[[#This Row],[promoción_aplicada5]],promocion_cambiar[#All],2,0)</f>
        <v>Combo</v>
      </c>
      <c r="AA4510" t="s">
        <v>8</v>
      </c>
      <c r="AB4510" t="s">
        <v>29</v>
      </c>
      <c r="AC4510" t="s">
        <v>10</v>
      </c>
      <c r="AD4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10">
        <v>3.5</v>
      </c>
      <c r="AF4510">
        <v>4</v>
      </c>
      <c r="AG4510">
        <v>32</v>
      </c>
      <c r="AH4510">
        <v>31</v>
      </c>
    </row>
    <row r="4511" spans="1:34" x14ac:dyDescent="0.25">
      <c r="A4511" s="3" t="s">
        <v>4586</v>
      </c>
      <c r="B4511" s="1">
        <v>45744</v>
      </c>
      <c r="C4511" s="23">
        <f t="shared" si="350"/>
        <v>28</v>
      </c>
      <c r="D4511" s="23">
        <f t="shared" si="351"/>
        <v>5</v>
      </c>
      <c r="E4511" s="23" t="str">
        <f t="shared" si="352"/>
        <v>viernes</v>
      </c>
      <c r="F4511" s="23">
        <f t="shared" si="353"/>
        <v>3</v>
      </c>
      <c r="G4511" s="23" t="str">
        <f t="shared" si="354"/>
        <v>marzo</v>
      </c>
      <c r="H4511" s="2">
        <v>0.32222222222222224</v>
      </c>
      <c r="I4511" t="s">
        <v>1</v>
      </c>
      <c r="J4511" t="str">
        <f>VLOOKUP(ventas_starbucks_2025[[#This Row],[sucursal]],cambio_sucursal[#All],2,0)</f>
        <v>Sucursal Nueva Córdoba</v>
      </c>
      <c r="K4511" t="s">
        <v>254</v>
      </c>
      <c r="L4511" t="s">
        <v>44</v>
      </c>
      <c r="M4511" t="s">
        <v>50</v>
      </c>
      <c r="N4511" t="str">
        <f>IFERROR(VLOOKUP(ventas_starbucks_2025[[#This Row],[tamaño_sucio]],cambio_tamaño[#All],2,0),"Tamaño único")</f>
        <v>Mediano</v>
      </c>
      <c r="O4511">
        <v>2</v>
      </c>
      <c r="P4511">
        <v>1485.76</v>
      </c>
      <c r="Q4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1">
        <v>2971.52</v>
      </c>
      <c r="S4511" t="s">
        <v>5</v>
      </c>
      <c r="T4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1" t="str">
        <f>VLOOKUP(ventas_starbucks_2025[[#This Row],[canal_compra]],cambio_canal_compra[#All],2,0)</f>
        <v>En tienda</v>
      </c>
      <c r="V4511" t="s">
        <v>40</v>
      </c>
      <c r="W4511" t="str">
        <f>VLOOKUP(ventas_starbucks_2025[[#This Row],[método_pago]],cambio_metodo_pago[#All],2,0)</f>
        <v>Efectivo</v>
      </c>
      <c r="X4511" t="s">
        <v>22</v>
      </c>
      <c r="Y4511">
        <v>0</v>
      </c>
      <c r="Z4511" t="str">
        <f>VLOOKUP(ventas_starbucks_2025[[#This Row],[promoción_aplicada5]],promocion_cambiar[#All],2,0)</f>
        <v>2x1</v>
      </c>
      <c r="AA4511" t="s">
        <v>51</v>
      </c>
      <c r="AB4511" t="s">
        <v>29</v>
      </c>
      <c r="AC4511" t="s">
        <v>41</v>
      </c>
      <c r="AD4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11">
        <v>9.1</v>
      </c>
      <c r="AF4511">
        <v>5</v>
      </c>
      <c r="AG4511">
        <v>32</v>
      </c>
      <c r="AH4511">
        <v>30</v>
      </c>
    </row>
    <row r="4512" spans="1:34" x14ac:dyDescent="0.25">
      <c r="A4512" s="3" t="s">
        <v>4587</v>
      </c>
      <c r="B4512" s="1">
        <v>45685</v>
      </c>
      <c r="C4512" s="23">
        <f t="shared" si="350"/>
        <v>28</v>
      </c>
      <c r="D4512" s="23">
        <f t="shared" si="351"/>
        <v>2</v>
      </c>
      <c r="E4512" s="23" t="str">
        <f t="shared" si="352"/>
        <v>martes</v>
      </c>
      <c r="F4512" s="23">
        <f t="shared" si="353"/>
        <v>1</v>
      </c>
      <c r="G4512" s="23" t="str">
        <f t="shared" si="354"/>
        <v>enero</v>
      </c>
      <c r="H4512" s="2">
        <v>0.6069444444444444</v>
      </c>
      <c r="I4512" t="s">
        <v>1</v>
      </c>
      <c r="J4512" t="str">
        <f>VLOOKUP(ventas_starbucks_2025[[#This Row],[sucursal]],cambio_sucursal[#All],2,0)</f>
        <v>Sucursal Nueva Córdoba</v>
      </c>
      <c r="K4512" t="s">
        <v>127</v>
      </c>
      <c r="L4512" t="s">
        <v>44</v>
      </c>
      <c r="M4512" t="s">
        <v>50</v>
      </c>
      <c r="N4512" t="str">
        <f>IFERROR(VLOOKUP(ventas_starbucks_2025[[#This Row],[tamaño_sucio]],cambio_tamaño[#All],2,0),"Tamaño único")</f>
        <v>Mediano</v>
      </c>
      <c r="O4512">
        <v>5</v>
      </c>
      <c r="P4512">
        <v>1323.4</v>
      </c>
      <c r="Q4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2">
        <v>6617</v>
      </c>
      <c r="S4512" t="s">
        <v>15</v>
      </c>
      <c r="T4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12" t="str">
        <f>VLOOKUP(ventas_starbucks_2025[[#This Row],[canal_compra]],cambio_canal_compra[#All],2,0)</f>
        <v>Para llevar</v>
      </c>
      <c r="V4512" t="s">
        <v>16</v>
      </c>
      <c r="W4512" t="str">
        <f>VLOOKUP(ventas_starbucks_2025[[#This Row],[método_pago]],cambio_metodo_pago[#All],2,0)</f>
        <v>Tarjeta</v>
      </c>
      <c r="X4512" t="s">
        <v>22</v>
      </c>
      <c r="Y4512">
        <v>0</v>
      </c>
      <c r="Z4512" t="str">
        <f>VLOOKUP(ventas_starbucks_2025[[#This Row],[promoción_aplicada5]],promocion_cambiar[#All],2,0)</f>
        <v>2x1</v>
      </c>
      <c r="AA4512" t="s">
        <v>51</v>
      </c>
      <c r="AB4512" t="s">
        <v>32</v>
      </c>
      <c r="AC4512" t="s">
        <v>10</v>
      </c>
      <c r="AD4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12">
        <v>10.199999999999999</v>
      </c>
      <c r="AF4512">
        <v>3</v>
      </c>
      <c r="AG4512">
        <v>30</v>
      </c>
      <c r="AH4512">
        <v>25</v>
      </c>
    </row>
    <row r="4513" spans="1:34" x14ac:dyDescent="0.25">
      <c r="A4513" s="3" t="s">
        <v>4588</v>
      </c>
      <c r="B4513" s="1">
        <v>45708</v>
      </c>
      <c r="C4513" s="23">
        <f t="shared" si="350"/>
        <v>20</v>
      </c>
      <c r="D4513" s="23">
        <f t="shared" si="351"/>
        <v>4</v>
      </c>
      <c r="E4513" s="23" t="str">
        <f t="shared" si="352"/>
        <v>jueves</v>
      </c>
      <c r="F4513" s="23">
        <f t="shared" si="353"/>
        <v>2</v>
      </c>
      <c r="G4513" s="23" t="str">
        <f t="shared" si="354"/>
        <v>febrero</v>
      </c>
      <c r="H4513" s="2">
        <v>0.56041666666666667</v>
      </c>
      <c r="I4513" t="s">
        <v>57</v>
      </c>
      <c r="J4513" t="str">
        <f>VLOOKUP(ventas_starbucks_2025[[#This Row],[sucursal]],cambio_sucursal[#All],2,0)</f>
        <v>Sucursal Avda Colón</v>
      </c>
      <c r="K4513" t="s">
        <v>27</v>
      </c>
      <c r="L4513" t="s">
        <v>28</v>
      </c>
      <c r="M4513" t="s">
        <v>4</v>
      </c>
      <c r="N4513" t="str">
        <f>IFERROR(VLOOKUP(ventas_starbucks_2025[[#This Row],[tamaño_sucio]],cambio_tamaño[#All],2,0),"Tamaño único")</f>
        <v>Tamaño único</v>
      </c>
      <c r="O4513">
        <v>4</v>
      </c>
      <c r="P4513">
        <v>2054.81</v>
      </c>
      <c r="Q4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13">
        <v>8219.24</v>
      </c>
      <c r="S4513" t="s">
        <v>15</v>
      </c>
      <c r="T4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13" t="str">
        <f>VLOOKUP(ventas_starbucks_2025[[#This Row],[canal_compra]],cambio_canal_compra[#All],2,0)</f>
        <v>Para llevar</v>
      </c>
      <c r="V4513" t="s">
        <v>16</v>
      </c>
      <c r="W4513" t="str">
        <f>VLOOKUP(ventas_starbucks_2025[[#This Row],[método_pago]],cambio_metodo_pago[#All],2,0)</f>
        <v>Tarjeta</v>
      </c>
      <c r="X4513" t="s">
        <v>7</v>
      </c>
      <c r="Y4513">
        <v>10</v>
      </c>
      <c r="Z4513" t="str">
        <f>VLOOKUP(ventas_starbucks_2025[[#This Row],[promoción_aplicada5]],promocion_cambiar[#All],2,0)</f>
        <v>2x1</v>
      </c>
      <c r="AA4513" t="s">
        <v>51</v>
      </c>
      <c r="AB4513" t="s">
        <v>23</v>
      </c>
      <c r="AC4513" t="s">
        <v>10</v>
      </c>
      <c r="AD4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13">
        <v>10.5</v>
      </c>
      <c r="AF4513">
        <v>3</v>
      </c>
      <c r="AG4513">
        <v>26</v>
      </c>
      <c r="AH4513">
        <v>22</v>
      </c>
    </row>
    <row r="4514" spans="1:34" x14ac:dyDescent="0.25">
      <c r="A4514" s="3" t="s">
        <v>4589</v>
      </c>
      <c r="B4514" s="1">
        <v>45757</v>
      </c>
      <c r="C4514" s="23">
        <f t="shared" si="350"/>
        <v>10</v>
      </c>
      <c r="D4514" s="23">
        <f t="shared" si="351"/>
        <v>4</v>
      </c>
      <c r="E4514" s="23" t="str">
        <f t="shared" si="352"/>
        <v>jueves</v>
      </c>
      <c r="F4514" s="23">
        <f t="shared" si="353"/>
        <v>4</v>
      </c>
      <c r="G4514" s="23" t="str">
        <f t="shared" si="354"/>
        <v>abril</v>
      </c>
      <c r="H4514" s="2">
        <v>0.68819444444444444</v>
      </c>
      <c r="I4514" t="s">
        <v>57</v>
      </c>
      <c r="J4514" t="str">
        <f>VLOOKUP(ventas_starbucks_2025[[#This Row],[sucursal]],cambio_sucursal[#All],2,0)</f>
        <v>Sucursal Avda Colón</v>
      </c>
      <c r="K4514" t="s">
        <v>69</v>
      </c>
      <c r="L4514" t="s">
        <v>70</v>
      </c>
      <c r="M4514" t="s">
        <v>50</v>
      </c>
      <c r="N4514" t="str">
        <f>IFERROR(VLOOKUP(ventas_starbucks_2025[[#This Row],[tamaño_sucio]],cambio_tamaño[#All],2,0),"Tamaño único")</f>
        <v>Mediano</v>
      </c>
      <c r="O4514">
        <v>5</v>
      </c>
      <c r="P4514">
        <v>1745.51</v>
      </c>
      <c r="Q4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4">
        <v>8727.5499999999993</v>
      </c>
      <c r="S4514" t="s">
        <v>15</v>
      </c>
      <c r="T4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14" t="str">
        <f>VLOOKUP(ventas_starbucks_2025[[#This Row],[canal_compra]],cambio_canal_compra[#All],2,0)</f>
        <v>Para llevar</v>
      </c>
      <c r="V4514" t="s">
        <v>40</v>
      </c>
      <c r="W4514" t="str">
        <f>VLOOKUP(ventas_starbucks_2025[[#This Row],[método_pago]],cambio_metodo_pago[#All],2,0)</f>
        <v>Efectivo</v>
      </c>
      <c r="X4514" t="s">
        <v>22</v>
      </c>
      <c r="Y4514">
        <v>0</v>
      </c>
      <c r="Z4514" t="str">
        <f>VLOOKUP(ventas_starbucks_2025[[#This Row],[promoción_aplicada5]],promocion_cambiar[#All],2,0)</f>
        <v>Ninguna</v>
      </c>
      <c r="AA4514" t="s">
        <v>17</v>
      </c>
      <c r="AB4514" t="s">
        <v>29</v>
      </c>
      <c r="AC4514" t="s">
        <v>10</v>
      </c>
      <c r="AD4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14">
        <v>14.5</v>
      </c>
      <c r="AF4514">
        <v>4</v>
      </c>
      <c r="AG4514">
        <v>15</v>
      </c>
      <c r="AH4514">
        <v>10</v>
      </c>
    </row>
    <row r="4515" spans="1:34" x14ac:dyDescent="0.25">
      <c r="A4515" s="3" t="s">
        <v>4590</v>
      </c>
      <c r="B4515" s="1">
        <v>45699</v>
      </c>
      <c r="C4515" s="23">
        <f t="shared" si="350"/>
        <v>11</v>
      </c>
      <c r="D4515" s="23">
        <f t="shared" si="351"/>
        <v>2</v>
      </c>
      <c r="E4515" s="23" t="str">
        <f t="shared" si="352"/>
        <v>martes</v>
      </c>
      <c r="F4515" s="23">
        <f t="shared" si="353"/>
        <v>2</v>
      </c>
      <c r="G4515" s="23" t="str">
        <f t="shared" si="354"/>
        <v>febrero</v>
      </c>
      <c r="H4515" s="2">
        <v>0.57986111111111116</v>
      </c>
      <c r="I4515" t="s">
        <v>57</v>
      </c>
      <c r="J4515" t="str">
        <f>VLOOKUP(ventas_starbucks_2025[[#This Row],[sucursal]],cambio_sucursal[#All],2,0)</f>
        <v>Sucursal Avda Colón</v>
      </c>
      <c r="K4515" t="s">
        <v>327</v>
      </c>
      <c r="L4515" t="s">
        <v>44</v>
      </c>
      <c r="M4515" t="s">
        <v>55</v>
      </c>
      <c r="N4515" t="str">
        <f>IFERROR(VLOOKUP(ventas_starbucks_2025[[#This Row],[tamaño_sucio]],cambio_tamaño[#All],2,0),"Tamaño único")</f>
        <v>Pequeño</v>
      </c>
      <c r="O4515">
        <v>5</v>
      </c>
      <c r="P4515">
        <v>1384.59</v>
      </c>
      <c r="Q4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5">
        <v>6922.95</v>
      </c>
      <c r="S4515" t="s">
        <v>5</v>
      </c>
      <c r="T4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15" t="str">
        <f>VLOOKUP(ventas_starbucks_2025[[#This Row],[canal_compra]],cambio_canal_compra[#All],2,0)</f>
        <v>En tienda</v>
      </c>
      <c r="V4515" t="s">
        <v>16</v>
      </c>
      <c r="W4515" t="str">
        <f>VLOOKUP(ventas_starbucks_2025[[#This Row],[método_pago]],cambio_metodo_pago[#All],2,0)</f>
        <v>Tarjeta</v>
      </c>
      <c r="X4515" t="s">
        <v>22</v>
      </c>
      <c r="Y4515">
        <v>0</v>
      </c>
      <c r="Z4515" t="str">
        <f>VLOOKUP(ventas_starbucks_2025[[#This Row],[promoción_aplicada5]],promocion_cambiar[#All],2,0)</f>
        <v>Combo</v>
      </c>
      <c r="AA4515" t="s">
        <v>8</v>
      </c>
      <c r="AB4515" t="s">
        <v>9</v>
      </c>
      <c r="AC4515" t="s">
        <v>10</v>
      </c>
      <c r="AD4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15">
        <v>13.7</v>
      </c>
      <c r="AF4515">
        <v>3</v>
      </c>
      <c r="AG4515">
        <v>14</v>
      </c>
      <c r="AH4515">
        <v>9</v>
      </c>
    </row>
    <row r="4516" spans="1:34" x14ac:dyDescent="0.25">
      <c r="A4516" s="3" t="s">
        <v>4591</v>
      </c>
      <c r="B4516" s="1">
        <v>45680</v>
      </c>
      <c r="C4516" s="23">
        <f t="shared" si="350"/>
        <v>23</v>
      </c>
      <c r="D4516" s="23">
        <f t="shared" si="351"/>
        <v>4</v>
      </c>
      <c r="E4516" s="23" t="str">
        <f t="shared" si="352"/>
        <v>jueves</v>
      </c>
      <c r="F4516" s="23">
        <f t="shared" si="353"/>
        <v>1</v>
      </c>
      <c r="G4516" s="23" t="str">
        <f t="shared" si="354"/>
        <v>enero</v>
      </c>
      <c r="H4516" s="2">
        <v>0.52638888888888891</v>
      </c>
      <c r="I4516" t="s">
        <v>12</v>
      </c>
      <c r="J4516" t="str">
        <f>VLOOKUP(ventas_starbucks_2025[[#This Row],[sucursal]],cambio_sucursal[#All],2,0)</f>
        <v>Sucursal Córdoba Shopping</v>
      </c>
      <c r="K4516" t="s">
        <v>101</v>
      </c>
      <c r="L4516" t="s">
        <v>3</v>
      </c>
      <c r="M4516" t="s">
        <v>4</v>
      </c>
      <c r="N4516" t="str">
        <f>IFERROR(VLOOKUP(ventas_starbucks_2025[[#This Row],[tamaño_sucio]],cambio_tamaño[#All],2,0),"Tamaño único")</f>
        <v>Tamaño único</v>
      </c>
      <c r="O4516">
        <v>3</v>
      </c>
      <c r="P4516">
        <v>2756.34</v>
      </c>
      <c r="Q4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16">
        <v>8269.02</v>
      </c>
      <c r="S4516" t="s">
        <v>15</v>
      </c>
      <c r="T4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16" t="str">
        <f>VLOOKUP(ventas_starbucks_2025[[#This Row],[canal_compra]],cambio_canal_compra[#All],2,0)</f>
        <v>Para llevar</v>
      </c>
      <c r="V4516" t="s">
        <v>6</v>
      </c>
      <c r="W4516" t="str">
        <f>VLOOKUP(ventas_starbucks_2025[[#This Row],[método_pago]],cambio_metodo_pago[#All],2,0)</f>
        <v>Aplicación móbil</v>
      </c>
      <c r="X4516" t="s">
        <v>7</v>
      </c>
      <c r="Y4516">
        <v>10</v>
      </c>
      <c r="Z4516" t="str">
        <f>VLOOKUP(ventas_starbucks_2025[[#This Row],[promoción_aplicada5]],promocion_cambiar[#All],2,0)</f>
        <v>Hora Feliz</v>
      </c>
      <c r="AA4516" t="s">
        <v>36</v>
      </c>
      <c r="AB4516" t="s">
        <v>18</v>
      </c>
      <c r="AC4516" t="s">
        <v>10</v>
      </c>
      <c r="AD4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16">
        <v>14.4</v>
      </c>
      <c r="AF4516">
        <v>3</v>
      </c>
      <c r="AG4516">
        <v>10</v>
      </c>
      <c r="AH4516">
        <v>7</v>
      </c>
    </row>
    <row r="4517" spans="1:34" x14ac:dyDescent="0.25">
      <c r="A4517" s="3" t="s">
        <v>4592</v>
      </c>
      <c r="B4517" s="1">
        <v>45709</v>
      </c>
      <c r="C4517" s="23">
        <f t="shared" si="350"/>
        <v>21</v>
      </c>
      <c r="D4517" s="23">
        <f t="shared" si="351"/>
        <v>5</v>
      </c>
      <c r="E4517" s="23" t="str">
        <f t="shared" si="352"/>
        <v>viernes</v>
      </c>
      <c r="F4517" s="23">
        <f t="shared" si="353"/>
        <v>2</v>
      </c>
      <c r="G4517" s="23" t="str">
        <f t="shared" si="354"/>
        <v>febrero</v>
      </c>
      <c r="H4517" s="2">
        <v>0.48958333333333331</v>
      </c>
      <c r="I4517" t="s">
        <v>12</v>
      </c>
      <c r="J4517" t="str">
        <f>VLOOKUP(ventas_starbucks_2025[[#This Row],[sucursal]],cambio_sucursal[#All],2,0)</f>
        <v>Sucursal Córdoba Shopping</v>
      </c>
      <c r="K4517" t="s">
        <v>48</v>
      </c>
      <c r="L4517" t="s">
        <v>49</v>
      </c>
      <c r="M4517" t="s">
        <v>50</v>
      </c>
      <c r="N4517" t="str">
        <f>IFERROR(VLOOKUP(ventas_starbucks_2025[[#This Row],[tamaño_sucio]],cambio_tamaño[#All],2,0),"Tamaño único")</f>
        <v>Mediano</v>
      </c>
      <c r="O4517">
        <v>3</v>
      </c>
      <c r="P4517">
        <v>1684.92</v>
      </c>
      <c r="Q4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7">
        <v>5054.76</v>
      </c>
      <c r="S4517" t="s">
        <v>15</v>
      </c>
      <c r="T4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17" t="str">
        <f>VLOOKUP(ventas_starbucks_2025[[#This Row],[canal_compra]],cambio_canal_compra[#All],2,0)</f>
        <v>Para llevar</v>
      </c>
      <c r="V4517" t="s">
        <v>40</v>
      </c>
      <c r="W4517" t="str">
        <f>VLOOKUP(ventas_starbucks_2025[[#This Row],[método_pago]],cambio_metodo_pago[#All],2,0)</f>
        <v>Efectivo</v>
      </c>
      <c r="X4517" t="s">
        <v>22</v>
      </c>
      <c r="Y4517">
        <v>0</v>
      </c>
      <c r="Z4517" t="str">
        <f>VLOOKUP(ventas_starbucks_2025[[#This Row],[promoción_aplicada5]],promocion_cambiar[#All],2,0)</f>
        <v>Hora Feliz</v>
      </c>
      <c r="AA4517" t="s">
        <v>36</v>
      </c>
      <c r="AB4517" t="s">
        <v>9</v>
      </c>
      <c r="AC4517" t="s">
        <v>41</v>
      </c>
      <c r="AD4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17">
        <v>6.4</v>
      </c>
      <c r="AF4517">
        <v>2</v>
      </c>
      <c r="AG4517">
        <v>14</v>
      </c>
      <c r="AH4517">
        <v>11</v>
      </c>
    </row>
    <row r="4518" spans="1:34" x14ac:dyDescent="0.25">
      <c r="A4518" s="3" t="s">
        <v>4593</v>
      </c>
      <c r="B4518" s="1">
        <v>45729</v>
      </c>
      <c r="C4518" s="23">
        <f t="shared" si="350"/>
        <v>13</v>
      </c>
      <c r="D4518" s="23">
        <f t="shared" si="351"/>
        <v>4</v>
      </c>
      <c r="E4518" s="23" t="str">
        <f t="shared" si="352"/>
        <v>jueves</v>
      </c>
      <c r="F4518" s="23">
        <f t="shared" si="353"/>
        <v>3</v>
      </c>
      <c r="G4518" s="23" t="str">
        <f t="shared" si="354"/>
        <v>marzo</v>
      </c>
      <c r="H4518" s="2">
        <v>0.69444444444444442</v>
      </c>
      <c r="I4518" t="s">
        <v>1</v>
      </c>
      <c r="J4518" t="str">
        <f>VLOOKUP(ventas_starbucks_2025[[#This Row],[sucursal]],cambio_sucursal[#All],2,0)</f>
        <v>Sucursal Nueva Córdoba</v>
      </c>
      <c r="K4518" t="s">
        <v>48</v>
      </c>
      <c r="L4518" t="s">
        <v>49</v>
      </c>
      <c r="M4518" t="s">
        <v>62</v>
      </c>
      <c r="N4518" t="str">
        <f>IFERROR(VLOOKUP(ventas_starbucks_2025[[#This Row],[tamaño_sucio]],cambio_tamaño[#All],2,0),"Tamaño único")</f>
        <v>Extra-Grande</v>
      </c>
      <c r="O4518">
        <v>4</v>
      </c>
      <c r="P4518">
        <v>1638.75</v>
      </c>
      <c r="Q4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8">
        <v>6555</v>
      </c>
      <c r="S4518" t="s">
        <v>31</v>
      </c>
      <c r="T4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18" t="str">
        <f>VLOOKUP(ventas_starbucks_2025[[#This Row],[canal_compra]],cambio_canal_compra[#All],2,0)</f>
        <v>Entrega domicilio</v>
      </c>
      <c r="V4518" t="s">
        <v>40</v>
      </c>
      <c r="W4518" t="str">
        <f>VLOOKUP(ventas_starbucks_2025[[#This Row],[método_pago]],cambio_metodo_pago[#All],2,0)</f>
        <v>Efectivo</v>
      </c>
      <c r="X4518" t="s">
        <v>7</v>
      </c>
      <c r="Y4518">
        <v>15</v>
      </c>
      <c r="Z4518" t="str">
        <f>VLOOKUP(ventas_starbucks_2025[[#This Row],[promoción_aplicada5]],promocion_cambiar[#All],2,0)</f>
        <v>Combo</v>
      </c>
      <c r="AA4518" t="s">
        <v>8</v>
      </c>
      <c r="AB4518" t="s">
        <v>9</v>
      </c>
      <c r="AC4518" t="s">
        <v>24</v>
      </c>
      <c r="AD4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18">
        <v>6.8</v>
      </c>
      <c r="AF4518">
        <v>5</v>
      </c>
      <c r="AG4518">
        <v>34</v>
      </c>
      <c r="AH4518">
        <v>30</v>
      </c>
    </row>
    <row r="4519" spans="1:34" x14ac:dyDescent="0.25">
      <c r="A4519" s="3" t="s">
        <v>4594</v>
      </c>
      <c r="B4519" s="1">
        <v>45734</v>
      </c>
      <c r="C4519" s="23">
        <f t="shared" si="350"/>
        <v>18</v>
      </c>
      <c r="D4519" s="23">
        <f t="shared" si="351"/>
        <v>2</v>
      </c>
      <c r="E4519" s="23" t="str">
        <f t="shared" si="352"/>
        <v>martes</v>
      </c>
      <c r="F4519" s="23">
        <f t="shared" si="353"/>
        <v>3</v>
      </c>
      <c r="G4519" s="23" t="str">
        <f t="shared" si="354"/>
        <v>marzo</v>
      </c>
      <c r="H4519" s="2">
        <v>0.31458333333333333</v>
      </c>
      <c r="I4519" t="s">
        <v>57</v>
      </c>
      <c r="J4519" t="str">
        <f>VLOOKUP(ventas_starbucks_2025[[#This Row],[sucursal]],cambio_sucursal[#All],2,0)</f>
        <v>Sucursal Avda Colón</v>
      </c>
      <c r="K4519" t="s">
        <v>58</v>
      </c>
      <c r="L4519" t="s">
        <v>39</v>
      </c>
      <c r="M4519" t="s">
        <v>4</v>
      </c>
      <c r="N4519" t="str">
        <f>IFERROR(VLOOKUP(ventas_starbucks_2025[[#This Row],[tamaño_sucio]],cambio_tamaño[#All],2,0),"Tamaño único")</f>
        <v>Tamaño único</v>
      </c>
      <c r="O4519">
        <v>1</v>
      </c>
      <c r="P4519">
        <v>1221.3</v>
      </c>
      <c r="Q4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9">
        <v>1221.3</v>
      </c>
      <c r="S4519" t="s">
        <v>15</v>
      </c>
      <c r="T4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9" t="str">
        <f>VLOOKUP(ventas_starbucks_2025[[#This Row],[canal_compra]],cambio_canal_compra[#All],2,0)</f>
        <v>Para llevar</v>
      </c>
      <c r="V4519" t="s">
        <v>16</v>
      </c>
      <c r="W4519" t="str">
        <f>VLOOKUP(ventas_starbucks_2025[[#This Row],[método_pago]],cambio_metodo_pago[#All],2,0)</f>
        <v>Tarjeta</v>
      </c>
      <c r="X4519" t="s">
        <v>7</v>
      </c>
      <c r="Y4519">
        <v>15</v>
      </c>
      <c r="Z4519" t="str">
        <f>VLOOKUP(ventas_starbucks_2025[[#This Row],[promoción_aplicada5]],promocion_cambiar[#All],2,0)</f>
        <v>Hora Feliz</v>
      </c>
      <c r="AA4519" t="s">
        <v>36</v>
      </c>
      <c r="AB4519" t="s">
        <v>9</v>
      </c>
      <c r="AC4519" t="s">
        <v>24</v>
      </c>
      <c r="AD4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19">
        <v>4.7</v>
      </c>
      <c r="AF4519">
        <v>5</v>
      </c>
      <c r="AG4519">
        <v>28</v>
      </c>
      <c r="AH4519">
        <v>27</v>
      </c>
    </row>
    <row r="4520" spans="1:34" x14ac:dyDescent="0.25">
      <c r="A4520" s="3" t="s">
        <v>4595</v>
      </c>
      <c r="B4520" s="1">
        <v>45702</v>
      </c>
      <c r="C4520" s="23">
        <f t="shared" si="350"/>
        <v>14</v>
      </c>
      <c r="D4520" s="23">
        <f t="shared" si="351"/>
        <v>5</v>
      </c>
      <c r="E4520" s="23" t="str">
        <f t="shared" si="352"/>
        <v>viernes</v>
      </c>
      <c r="F4520" s="23">
        <f t="shared" si="353"/>
        <v>2</v>
      </c>
      <c r="G4520" s="23" t="str">
        <f t="shared" si="354"/>
        <v>febrero</v>
      </c>
      <c r="H4520" s="2">
        <v>0.69027777777777777</v>
      </c>
      <c r="I4520" t="s">
        <v>57</v>
      </c>
      <c r="J4520" t="str">
        <f>VLOOKUP(ventas_starbucks_2025[[#This Row],[sucursal]],cambio_sucursal[#All],2,0)</f>
        <v>Sucursal Avda Colón</v>
      </c>
      <c r="K4520" t="s">
        <v>34</v>
      </c>
      <c r="L4520" t="s">
        <v>35</v>
      </c>
      <c r="M4520" t="s">
        <v>4</v>
      </c>
      <c r="N4520" t="str">
        <f>IFERROR(VLOOKUP(ventas_starbucks_2025[[#This Row],[tamaño_sucio]],cambio_tamaño[#All],2,0),"Tamaño único")</f>
        <v>Tamaño único</v>
      </c>
      <c r="O4520">
        <v>5</v>
      </c>
      <c r="P4520">
        <v>1471.01</v>
      </c>
      <c r="Q4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0">
        <v>7355.05</v>
      </c>
      <c r="S4520" t="s">
        <v>15</v>
      </c>
      <c r="T4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20" t="str">
        <f>VLOOKUP(ventas_starbucks_2025[[#This Row],[canal_compra]],cambio_canal_compra[#All],2,0)</f>
        <v>Para llevar</v>
      </c>
      <c r="V4520" t="s">
        <v>40</v>
      </c>
      <c r="W4520" t="str">
        <f>VLOOKUP(ventas_starbucks_2025[[#This Row],[método_pago]],cambio_metodo_pago[#All],2,0)</f>
        <v>Efectivo</v>
      </c>
      <c r="X4520" t="s">
        <v>22</v>
      </c>
      <c r="Y4520">
        <v>0</v>
      </c>
      <c r="Z4520" t="str">
        <f>VLOOKUP(ventas_starbucks_2025[[#This Row],[promoción_aplicada5]],promocion_cambiar[#All],2,0)</f>
        <v>Combo</v>
      </c>
      <c r="AA4520" t="s">
        <v>8</v>
      </c>
      <c r="AB4520" t="s">
        <v>9</v>
      </c>
      <c r="AC4520" t="s">
        <v>10</v>
      </c>
      <c r="AD4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20">
        <v>5</v>
      </c>
      <c r="AF4520">
        <v>3</v>
      </c>
      <c r="AG4520">
        <v>22</v>
      </c>
      <c r="AH4520">
        <v>17</v>
      </c>
    </row>
    <row r="4521" spans="1:34" x14ac:dyDescent="0.25">
      <c r="A4521" s="3" t="s">
        <v>4596</v>
      </c>
      <c r="B4521" s="1">
        <v>45709</v>
      </c>
      <c r="C4521" s="23">
        <f t="shared" si="350"/>
        <v>21</v>
      </c>
      <c r="D4521" s="23">
        <f t="shared" si="351"/>
        <v>5</v>
      </c>
      <c r="E4521" s="1" t="str">
        <f t="shared" si="352"/>
        <v>viernes</v>
      </c>
      <c r="F4521" s="23">
        <f t="shared" si="353"/>
        <v>2</v>
      </c>
      <c r="G4521" s="1" t="str">
        <f t="shared" si="354"/>
        <v>febrero</v>
      </c>
      <c r="H4521" s="2">
        <v>0.46736111111111112</v>
      </c>
      <c r="I4521" t="s">
        <v>57</v>
      </c>
      <c r="J4521" t="str">
        <f>VLOOKUP(ventas_starbucks_2025[[#This Row],[sucursal]],cambio_sucursal[#All],2,0)</f>
        <v>Sucursal Avda Colón</v>
      </c>
      <c r="K4521" t="s">
        <v>87</v>
      </c>
      <c r="L4521" t="s">
        <v>65</v>
      </c>
      <c r="M4521" t="s">
        <v>4</v>
      </c>
      <c r="N4521" t="str">
        <f>IFERROR(VLOOKUP(ventas_starbucks_2025[[#This Row],[tamaño_sucio]],cambio_tamaño[#All],2,0),"Tamaño único")</f>
        <v>Tamaño único</v>
      </c>
      <c r="O4521">
        <v>1</v>
      </c>
      <c r="P4521">
        <v>1805.64</v>
      </c>
      <c r="Q4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1">
        <v>1805.64</v>
      </c>
      <c r="S4521" t="s">
        <v>31</v>
      </c>
      <c r="T4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21" t="str">
        <f>VLOOKUP(ventas_starbucks_2025[[#This Row],[canal_compra]],cambio_canal_compra[#All],2,0)</f>
        <v>Entrega domicilio</v>
      </c>
      <c r="V4521" t="s">
        <v>40</v>
      </c>
      <c r="W4521" t="str">
        <f>VLOOKUP(ventas_starbucks_2025[[#This Row],[método_pago]],cambio_metodo_pago[#All],2,0)</f>
        <v>Efectivo</v>
      </c>
      <c r="X4521" t="s">
        <v>22</v>
      </c>
      <c r="Y4521">
        <v>0</v>
      </c>
      <c r="Z4521" t="str">
        <f>VLOOKUP(ventas_starbucks_2025[[#This Row],[promoción_aplicada5]],promocion_cambiar[#All],2,0)</f>
        <v>Combo</v>
      </c>
      <c r="AA4521" t="s">
        <v>8</v>
      </c>
      <c r="AB4521" t="s">
        <v>52</v>
      </c>
      <c r="AC4521" t="s">
        <v>41</v>
      </c>
      <c r="AD4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21">
        <v>9.5</v>
      </c>
      <c r="AF4521">
        <v>5</v>
      </c>
      <c r="AG4521">
        <v>32</v>
      </c>
      <c r="AH4521">
        <v>31</v>
      </c>
    </row>
    <row r="4522" spans="1:34" x14ac:dyDescent="0.25">
      <c r="A4522" s="3" t="s">
        <v>4597</v>
      </c>
      <c r="B4522" s="1">
        <v>45747</v>
      </c>
      <c r="C4522" s="23">
        <f t="shared" si="350"/>
        <v>31</v>
      </c>
      <c r="D4522" s="23">
        <f t="shared" si="351"/>
        <v>1</v>
      </c>
      <c r="E4522" s="23" t="str">
        <f t="shared" si="352"/>
        <v>lunes</v>
      </c>
      <c r="F4522" s="23">
        <f t="shared" si="353"/>
        <v>3</v>
      </c>
      <c r="G4522" s="23" t="str">
        <f t="shared" si="354"/>
        <v>marzo</v>
      </c>
      <c r="H4522" s="2">
        <v>0.32569444444444445</v>
      </c>
      <c r="I4522" t="s">
        <v>26</v>
      </c>
      <c r="J4522" t="str">
        <f>VLOOKUP(ventas_starbucks_2025[[#This Row],[sucursal]],cambio_sucursal[#All],2,0)</f>
        <v>Sucursal San Lorenzo 47</v>
      </c>
      <c r="K4522" t="s">
        <v>2</v>
      </c>
      <c r="L4522" t="s">
        <v>3</v>
      </c>
      <c r="M4522" t="s">
        <v>4</v>
      </c>
      <c r="N4522" t="str">
        <f>IFERROR(VLOOKUP(ventas_starbucks_2025[[#This Row],[tamaño_sucio]],cambio_tamaño[#All],2,0),"Tamaño único")</f>
        <v>Tamaño único</v>
      </c>
      <c r="O4522">
        <v>2</v>
      </c>
      <c r="P4522">
        <v>2696.68</v>
      </c>
      <c r="Q4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22">
        <v>5393.36</v>
      </c>
      <c r="S4522" t="s">
        <v>5</v>
      </c>
      <c r="T4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22" t="str">
        <f>VLOOKUP(ventas_starbucks_2025[[#This Row],[canal_compra]],cambio_canal_compra[#All],2,0)</f>
        <v>En tienda</v>
      </c>
      <c r="V4522" t="s">
        <v>16</v>
      </c>
      <c r="W4522" t="str">
        <f>VLOOKUP(ventas_starbucks_2025[[#This Row],[método_pago]],cambio_metodo_pago[#All],2,0)</f>
        <v>Tarjeta</v>
      </c>
      <c r="X4522" t="s">
        <v>22</v>
      </c>
      <c r="Y4522">
        <v>0</v>
      </c>
      <c r="Z4522" t="str">
        <f>VLOOKUP(ventas_starbucks_2025[[#This Row],[promoción_aplicada5]],promocion_cambiar[#All],2,0)</f>
        <v>2x1</v>
      </c>
      <c r="AA4522" t="s">
        <v>51</v>
      </c>
      <c r="AB4522" t="s">
        <v>18</v>
      </c>
      <c r="AC4522" t="s">
        <v>10</v>
      </c>
      <c r="AD4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22">
        <v>7.9</v>
      </c>
      <c r="AF4522">
        <v>1</v>
      </c>
      <c r="AG4522">
        <v>45</v>
      </c>
      <c r="AH4522">
        <v>43</v>
      </c>
    </row>
    <row r="4523" spans="1:34" x14ac:dyDescent="0.25">
      <c r="A4523" s="3" t="s">
        <v>4598</v>
      </c>
      <c r="B4523" s="1">
        <v>45757</v>
      </c>
      <c r="C4523" s="23">
        <f t="shared" si="350"/>
        <v>10</v>
      </c>
      <c r="D4523" s="23">
        <f t="shared" si="351"/>
        <v>4</v>
      </c>
      <c r="E4523" s="23" t="str">
        <f t="shared" si="352"/>
        <v>jueves</v>
      </c>
      <c r="F4523" s="23">
        <f t="shared" si="353"/>
        <v>4</v>
      </c>
      <c r="G4523" s="23" t="str">
        <f t="shared" si="354"/>
        <v>abril</v>
      </c>
      <c r="H4523" s="2">
        <v>0.45069444444444445</v>
      </c>
      <c r="I4523" t="s">
        <v>12</v>
      </c>
      <c r="J4523" t="str">
        <f>VLOOKUP(ventas_starbucks_2025[[#This Row],[sucursal]],cambio_sucursal[#All],2,0)</f>
        <v>Sucursal Córdoba Shopping</v>
      </c>
      <c r="K4523" t="s">
        <v>38</v>
      </c>
      <c r="L4523" t="s">
        <v>39</v>
      </c>
      <c r="M4523" t="s">
        <v>4</v>
      </c>
      <c r="N4523" t="str">
        <f>IFERROR(VLOOKUP(ventas_starbucks_2025[[#This Row],[tamaño_sucio]],cambio_tamaño[#All],2,0),"Tamaño único")</f>
        <v>Tamaño único</v>
      </c>
      <c r="O4523">
        <v>2</v>
      </c>
      <c r="P4523">
        <v>1487.46</v>
      </c>
      <c r="Q4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3">
        <v>2974.92</v>
      </c>
      <c r="S4523" t="s">
        <v>31</v>
      </c>
      <c r="T4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23" t="str">
        <f>VLOOKUP(ventas_starbucks_2025[[#This Row],[canal_compra]],cambio_canal_compra[#All],2,0)</f>
        <v>Entrega domicilio</v>
      </c>
      <c r="V4523" t="s">
        <v>6</v>
      </c>
      <c r="W4523" t="str">
        <f>VLOOKUP(ventas_starbucks_2025[[#This Row],[método_pago]],cambio_metodo_pago[#All],2,0)</f>
        <v>Aplicación móbil</v>
      </c>
      <c r="X4523" t="s">
        <v>22</v>
      </c>
      <c r="Y4523">
        <v>0</v>
      </c>
      <c r="Z4523" t="str">
        <f>VLOOKUP(ventas_starbucks_2025[[#This Row],[promoción_aplicada5]],promocion_cambiar[#All],2,0)</f>
        <v>Hora Feliz</v>
      </c>
      <c r="AA4523" t="s">
        <v>36</v>
      </c>
      <c r="AB4523" t="s">
        <v>18</v>
      </c>
      <c r="AC4523" t="s">
        <v>24</v>
      </c>
      <c r="AD4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23">
        <v>3.2</v>
      </c>
      <c r="AF4523">
        <v>2</v>
      </c>
      <c r="AG4523">
        <v>14</v>
      </c>
      <c r="AH4523">
        <v>12</v>
      </c>
    </row>
    <row r="4524" spans="1:34" x14ac:dyDescent="0.25">
      <c r="A4524" s="3" t="s">
        <v>4599</v>
      </c>
      <c r="B4524" s="1">
        <v>45761</v>
      </c>
      <c r="C4524" s="23">
        <f t="shared" si="350"/>
        <v>14</v>
      </c>
      <c r="D4524" s="23">
        <f t="shared" si="351"/>
        <v>1</v>
      </c>
      <c r="E4524" s="1" t="str">
        <f t="shared" si="352"/>
        <v>lunes</v>
      </c>
      <c r="F4524" s="23">
        <f t="shared" si="353"/>
        <v>4</v>
      </c>
      <c r="G4524" s="1" t="str">
        <f t="shared" si="354"/>
        <v>abril</v>
      </c>
      <c r="H4524" s="2">
        <v>0.41319444444444442</v>
      </c>
      <c r="I4524" t="s">
        <v>57</v>
      </c>
      <c r="J4524" t="str">
        <f>VLOOKUP(ventas_starbucks_2025[[#This Row],[sucursal]],cambio_sucursal[#All],2,0)</f>
        <v>Sucursal Avda Colón</v>
      </c>
      <c r="K4524" t="s">
        <v>101</v>
      </c>
      <c r="L4524" t="s">
        <v>3</v>
      </c>
      <c r="M4524" t="s">
        <v>4</v>
      </c>
      <c r="N4524" t="str">
        <f>IFERROR(VLOOKUP(ventas_starbucks_2025[[#This Row],[tamaño_sucio]],cambio_tamaño[#All],2,0),"Tamaño único")</f>
        <v>Tamaño único</v>
      </c>
      <c r="O4524">
        <v>5</v>
      </c>
      <c r="P4524">
        <v>3346.71</v>
      </c>
      <c r="Q4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524">
        <v>16733.55</v>
      </c>
      <c r="S4524" t="s">
        <v>5</v>
      </c>
      <c r="T4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524" t="str">
        <f>VLOOKUP(ventas_starbucks_2025[[#This Row],[canal_compra]],cambio_canal_compra[#All],2,0)</f>
        <v>En tienda</v>
      </c>
      <c r="V4524" t="s">
        <v>40</v>
      </c>
      <c r="W4524" t="str">
        <f>VLOOKUP(ventas_starbucks_2025[[#This Row],[método_pago]],cambio_metodo_pago[#All],2,0)</f>
        <v>Efectivo</v>
      </c>
      <c r="X4524" t="s">
        <v>22</v>
      </c>
      <c r="Y4524">
        <v>0</v>
      </c>
      <c r="Z4524" t="str">
        <f>VLOOKUP(ventas_starbucks_2025[[#This Row],[promoción_aplicada5]],promocion_cambiar[#All],2,0)</f>
        <v>2x1</v>
      </c>
      <c r="AA4524" t="s">
        <v>51</v>
      </c>
      <c r="AB4524" t="s">
        <v>52</v>
      </c>
      <c r="AC4524" t="s">
        <v>41</v>
      </c>
      <c r="AD4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24">
        <v>7</v>
      </c>
      <c r="AF4524">
        <v>5</v>
      </c>
      <c r="AG4524">
        <v>10</v>
      </c>
      <c r="AH4524">
        <v>5</v>
      </c>
    </row>
    <row r="4525" spans="1:34" x14ac:dyDescent="0.25">
      <c r="A4525" s="3" t="s">
        <v>4600</v>
      </c>
      <c r="B4525" s="1">
        <v>45684</v>
      </c>
      <c r="C4525" s="23">
        <f t="shared" si="350"/>
        <v>27</v>
      </c>
      <c r="D4525" s="23">
        <f t="shared" si="351"/>
        <v>1</v>
      </c>
      <c r="E4525" s="23" t="str">
        <f t="shared" si="352"/>
        <v>lunes</v>
      </c>
      <c r="F4525" s="23">
        <f t="shared" si="353"/>
        <v>1</v>
      </c>
      <c r="G4525" s="23" t="str">
        <f t="shared" si="354"/>
        <v>enero</v>
      </c>
      <c r="H4525" s="2">
        <v>0.84930555555555554</v>
      </c>
      <c r="I4525" t="s">
        <v>57</v>
      </c>
      <c r="J4525" t="str">
        <f>VLOOKUP(ventas_starbucks_2025[[#This Row],[sucursal]],cambio_sucursal[#All],2,0)</f>
        <v>Sucursal Avda Colón</v>
      </c>
      <c r="K4525" t="s">
        <v>13</v>
      </c>
      <c r="L4525" t="s">
        <v>14</v>
      </c>
      <c r="M4525" t="s">
        <v>4</v>
      </c>
      <c r="N4525" t="str">
        <f>IFERROR(VLOOKUP(ventas_starbucks_2025[[#This Row],[tamaño_sucio]],cambio_tamaño[#All],2,0),"Tamaño único")</f>
        <v>Tamaño único</v>
      </c>
      <c r="O4525">
        <v>4</v>
      </c>
      <c r="P4525">
        <v>1865.55</v>
      </c>
      <c r="Q4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5">
        <v>7462.2</v>
      </c>
      <c r="S4525" t="s">
        <v>15</v>
      </c>
      <c r="T4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25" t="str">
        <f>VLOOKUP(ventas_starbucks_2025[[#This Row],[canal_compra]],cambio_canal_compra[#All],2,0)</f>
        <v>Para llevar</v>
      </c>
      <c r="V4525" t="s">
        <v>16</v>
      </c>
      <c r="W4525" t="str">
        <f>VLOOKUP(ventas_starbucks_2025[[#This Row],[método_pago]],cambio_metodo_pago[#All],2,0)</f>
        <v>Tarjeta</v>
      </c>
      <c r="X4525" t="s">
        <v>22</v>
      </c>
      <c r="Y4525">
        <v>0</v>
      </c>
      <c r="Z4525" t="str">
        <f>VLOOKUP(ventas_starbucks_2025[[#This Row],[promoción_aplicada5]],promocion_cambiar[#All],2,0)</f>
        <v>Ninguna</v>
      </c>
      <c r="AA4525" t="s">
        <v>17</v>
      </c>
      <c r="AB4525" t="s">
        <v>29</v>
      </c>
      <c r="AC4525" t="s">
        <v>41</v>
      </c>
      <c r="AD4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25">
        <v>11.8</v>
      </c>
      <c r="AF4525">
        <v>4</v>
      </c>
      <c r="AG4525">
        <v>30</v>
      </c>
      <c r="AH4525">
        <v>26</v>
      </c>
    </row>
    <row r="4526" spans="1:34" x14ac:dyDescent="0.25">
      <c r="A4526" s="3" t="s">
        <v>4601</v>
      </c>
      <c r="B4526" s="1">
        <v>45736</v>
      </c>
      <c r="C4526" s="23">
        <f t="shared" si="350"/>
        <v>20</v>
      </c>
      <c r="D4526" s="23">
        <f t="shared" si="351"/>
        <v>4</v>
      </c>
      <c r="E4526" s="23" t="str">
        <f t="shared" si="352"/>
        <v>jueves</v>
      </c>
      <c r="F4526" s="23">
        <f t="shared" si="353"/>
        <v>3</v>
      </c>
      <c r="G4526" s="23" t="str">
        <f t="shared" si="354"/>
        <v>marzo</v>
      </c>
      <c r="H4526" s="2">
        <v>0.59652777777777777</v>
      </c>
      <c r="I4526" t="s">
        <v>57</v>
      </c>
      <c r="J4526" t="str">
        <f>VLOOKUP(ventas_starbucks_2025[[#This Row],[sucursal]],cambio_sucursal[#All],2,0)</f>
        <v>Sucursal Avda Colón</v>
      </c>
      <c r="K4526" t="s">
        <v>13</v>
      </c>
      <c r="L4526" t="s">
        <v>14</v>
      </c>
      <c r="M4526" t="s">
        <v>4</v>
      </c>
      <c r="N4526" t="str">
        <f>IFERROR(VLOOKUP(ventas_starbucks_2025[[#This Row],[tamaño_sucio]],cambio_tamaño[#All],2,0),"Tamaño único")</f>
        <v>Tamaño único</v>
      </c>
      <c r="O4526">
        <v>1</v>
      </c>
      <c r="P4526">
        <v>1863.01</v>
      </c>
      <c r="Q4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6">
        <v>1863.01</v>
      </c>
      <c r="S4526" t="s">
        <v>15</v>
      </c>
      <c r="T4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26" t="str">
        <f>VLOOKUP(ventas_starbucks_2025[[#This Row],[canal_compra]],cambio_canal_compra[#All],2,0)</f>
        <v>Para llevar</v>
      </c>
      <c r="V4526" t="s">
        <v>6</v>
      </c>
      <c r="W4526" t="str">
        <f>VLOOKUP(ventas_starbucks_2025[[#This Row],[método_pago]],cambio_metodo_pago[#All],2,0)</f>
        <v>Aplicación móbil</v>
      </c>
      <c r="X4526" t="s">
        <v>22</v>
      </c>
      <c r="Y4526">
        <v>0</v>
      </c>
      <c r="Z4526" t="str">
        <f>VLOOKUP(ventas_starbucks_2025[[#This Row],[promoción_aplicada5]],promocion_cambiar[#All],2,0)</f>
        <v>Hora Feliz</v>
      </c>
      <c r="AA4526" t="s">
        <v>36</v>
      </c>
      <c r="AB4526" t="s">
        <v>32</v>
      </c>
      <c r="AC4526" t="s">
        <v>24</v>
      </c>
      <c r="AD4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26">
        <v>11.8</v>
      </c>
      <c r="AF4526">
        <v>4</v>
      </c>
      <c r="AG4526">
        <v>35</v>
      </c>
      <c r="AH4526">
        <v>34</v>
      </c>
    </row>
    <row r="4527" spans="1:34" x14ac:dyDescent="0.25">
      <c r="A4527" s="3" t="s">
        <v>4602</v>
      </c>
      <c r="B4527" s="1">
        <v>45755</v>
      </c>
      <c r="C4527" s="23">
        <f t="shared" si="350"/>
        <v>8</v>
      </c>
      <c r="D4527" s="23">
        <f t="shared" si="351"/>
        <v>2</v>
      </c>
      <c r="E4527" s="23" t="str">
        <f t="shared" si="352"/>
        <v>martes</v>
      </c>
      <c r="F4527" s="23">
        <f t="shared" si="353"/>
        <v>4</v>
      </c>
      <c r="G4527" s="23" t="str">
        <f t="shared" si="354"/>
        <v>abril</v>
      </c>
      <c r="H4527" s="2">
        <v>0.32500000000000001</v>
      </c>
      <c r="I4527" t="s">
        <v>12</v>
      </c>
      <c r="J4527" t="str">
        <f>VLOOKUP(ventas_starbucks_2025[[#This Row],[sucursal]],cambio_sucursal[#All],2,0)</f>
        <v>Sucursal Córdoba Shopping</v>
      </c>
      <c r="K4527" t="s">
        <v>48</v>
      </c>
      <c r="L4527" t="s">
        <v>49</v>
      </c>
      <c r="M4527" t="s">
        <v>62</v>
      </c>
      <c r="N4527" t="str">
        <f>IFERROR(VLOOKUP(ventas_starbucks_2025[[#This Row],[tamaño_sucio]],cambio_tamaño[#All],2,0),"Tamaño único")</f>
        <v>Extra-Grande</v>
      </c>
      <c r="O4527">
        <v>1</v>
      </c>
      <c r="P4527">
        <v>1911.47</v>
      </c>
      <c r="Q4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7">
        <v>1911.47</v>
      </c>
      <c r="S4527" t="s">
        <v>15</v>
      </c>
      <c r="T4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27" t="str">
        <f>VLOOKUP(ventas_starbucks_2025[[#This Row],[canal_compra]],cambio_canal_compra[#All],2,0)</f>
        <v>Para llevar</v>
      </c>
      <c r="V4527" t="s">
        <v>6</v>
      </c>
      <c r="W4527" t="str">
        <f>VLOOKUP(ventas_starbucks_2025[[#This Row],[método_pago]],cambio_metodo_pago[#All],2,0)</f>
        <v>Aplicación móbil</v>
      </c>
      <c r="X4527" t="s">
        <v>22</v>
      </c>
      <c r="Y4527">
        <v>0</v>
      </c>
      <c r="Z4527" t="str">
        <f>VLOOKUP(ventas_starbucks_2025[[#This Row],[promoción_aplicada5]],promocion_cambiar[#All],2,0)</f>
        <v>Combo</v>
      </c>
      <c r="AA4527" t="s">
        <v>8</v>
      </c>
      <c r="AB4527" t="s">
        <v>23</v>
      </c>
      <c r="AC4527" t="s">
        <v>24</v>
      </c>
      <c r="AD4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27">
        <v>12.1</v>
      </c>
      <c r="AF4527">
        <v>3</v>
      </c>
      <c r="AG4527">
        <v>15</v>
      </c>
      <c r="AH4527">
        <v>14</v>
      </c>
    </row>
    <row r="4528" spans="1:34" x14ac:dyDescent="0.25">
      <c r="A4528" s="3" t="s">
        <v>4603</v>
      </c>
      <c r="B4528" s="1">
        <v>45752</v>
      </c>
      <c r="C4528" s="23">
        <f t="shared" si="350"/>
        <v>5</v>
      </c>
      <c r="D4528" s="23">
        <f t="shared" si="351"/>
        <v>6</v>
      </c>
      <c r="E4528" s="23" t="str">
        <f t="shared" si="352"/>
        <v>sábado</v>
      </c>
      <c r="F4528" s="23">
        <f t="shared" si="353"/>
        <v>4</v>
      </c>
      <c r="G4528" s="23" t="str">
        <f t="shared" si="354"/>
        <v>abril</v>
      </c>
      <c r="H4528" s="2">
        <v>0.81527777777777777</v>
      </c>
      <c r="I4528" t="s">
        <v>57</v>
      </c>
      <c r="J4528" t="str">
        <f>VLOOKUP(ventas_starbucks_2025[[#This Row],[sucursal]],cambio_sucursal[#All],2,0)</f>
        <v>Sucursal Avda Colón</v>
      </c>
      <c r="K4528" t="s">
        <v>2</v>
      </c>
      <c r="L4528" t="s">
        <v>3</v>
      </c>
      <c r="M4528" t="s">
        <v>4</v>
      </c>
      <c r="N4528" t="str">
        <f>IFERROR(VLOOKUP(ventas_starbucks_2025[[#This Row],[tamaño_sucio]],cambio_tamaño[#All],2,0),"Tamaño único")</f>
        <v>Tamaño único</v>
      </c>
      <c r="O4528">
        <v>2</v>
      </c>
      <c r="P4528">
        <v>2830.97</v>
      </c>
      <c r="Q4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28">
        <v>5661.94</v>
      </c>
      <c r="S4528" t="s">
        <v>5</v>
      </c>
      <c r="T4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28" t="str">
        <f>VLOOKUP(ventas_starbucks_2025[[#This Row],[canal_compra]],cambio_canal_compra[#All],2,0)</f>
        <v>En tienda</v>
      </c>
      <c r="V4528" t="s">
        <v>16</v>
      </c>
      <c r="W4528" t="str">
        <f>VLOOKUP(ventas_starbucks_2025[[#This Row],[método_pago]],cambio_metodo_pago[#All],2,0)</f>
        <v>Tarjeta</v>
      </c>
      <c r="X4528" t="s">
        <v>7</v>
      </c>
      <c r="Y4528">
        <v>0</v>
      </c>
      <c r="Z4528" t="str">
        <f>VLOOKUP(ventas_starbucks_2025[[#This Row],[promoción_aplicada5]],promocion_cambiar[#All],2,0)</f>
        <v>Combo</v>
      </c>
      <c r="AA4528" t="s">
        <v>8</v>
      </c>
      <c r="AB4528" t="s">
        <v>18</v>
      </c>
      <c r="AC4528" t="s">
        <v>24</v>
      </c>
      <c r="AD4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28">
        <v>9</v>
      </c>
      <c r="AF4528">
        <v>3</v>
      </c>
      <c r="AG4528">
        <v>38</v>
      </c>
      <c r="AH4528">
        <v>36</v>
      </c>
    </row>
    <row r="4529" spans="1:34" x14ac:dyDescent="0.25">
      <c r="A4529" s="3" t="s">
        <v>4604</v>
      </c>
      <c r="B4529" s="1">
        <v>45724</v>
      </c>
      <c r="C4529" s="23">
        <f t="shared" si="350"/>
        <v>8</v>
      </c>
      <c r="D4529" s="23">
        <f t="shared" si="351"/>
        <v>6</v>
      </c>
      <c r="E4529" s="23" t="str">
        <f t="shared" si="352"/>
        <v>sábado</v>
      </c>
      <c r="F4529" s="23">
        <f t="shared" si="353"/>
        <v>3</v>
      </c>
      <c r="G4529" s="23" t="str">
        <f t="shared" si="354"/>
        <v>marzo</v>
      </c>
      <c r="H4529" s="2">
        <v>0.66597222222222219</v>
      </c>
      <c r="I4529" t="s">
        <v>26</v>
      </c>
      <c r="J4529" t="str">
        <f>VLOOKUP(ventas_starbucks_2025[[#This Row],[sucursal]],cambio_sucursal[#All],2,0)</f>
        <v>Sucursal San Lorenzo 47</v>
      </c>
      <c r="K4529" t="s">
        <v>284</v>
      </c>
      <c r="L4529" t="s">
        <v>35</v>
      </c>
      <c r="M4529" t="s">
        <v>4</v>
      </c>
      <c r="N4529" t="str">
        <f>IFERROR(VLOOKUP(ventas_starbucks_2025[[#This Row],[tamaño_sucio]],cambio_tamaño[#All],2,0),"Tamaño único")</f>
        <v>Tamaño único</v>
      </c>
      <c r="O4529">
        <v>1</v>
      </c>
      <c r="P4529">
        <v>1038.71</v>
      </c>
      <c r="Q4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9">
        <v>1038.71</v>
      </c>
      <c r="S4529" t="s">
        <v>31</v>
      </c>
      <c r="T4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29" t="str">
        <f>VLOOKUP(ventas_starbucks_2025[[#This Row],[canal_compra]],cambio_canal_compra[#All],2,0)</f>
        <v>Entrega domicilio</v>
      </c>
      <c r="V4529" t="s">
        <v>40</v>
      </c>
      <c r="W4529" t="str">
        <f>VLOOKUP(ventas_starbucks_2025[[#This Row],[método_pago]],cambio_metodo_pago[#All],2,0)</f>
        <v>Efectivo</v>
      </c>
      <c r="X4529" t="s">
        <v>22</v>
      </c>
      <c r="Y4529">
        <v>0</v>
      </c>
      <c r="Z4529" t="str">
        <f>VLOOKUP(ventas_starbucks_2025[[#This Row],[promoción_aplicada5]],promocion_cambiar[#All],2,0)</f>
        <v>Ninguna</v>
      </c>
      <c r="AA4529" t="s">
        <v>17</v>
      </c>
      <c r="AB4529" t="s">
        <v>18</v>
      </c>
      <c r="AC4529" t="s">
        <v>41</v>
      </c>
      <c r="AD4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29">
        <v>10.8</v>
      </c>
      <c r="AF4529">
        <v>3</v>
      </c>
      <c r="AG4529">
        <v>16</v>
      </c>
      <c r="AH4529">
        <v>15</v>
      </c>
    </row>
    <row r="4530" spans="1:34" x14ac:dyDescent="0.25">
      <c r="A4530" s="3" t="s">
        <v>4605</v>
      </c>
      <c r="B4530" s="1">
        <v>45740</v>
      </c>
      <c r="C4530" s="23">
        <f t="shared" si="350"/>
        <v>24</v>
      </c>
      <c r="D4530" s="23">
        <f t="shared" si="351"/>
        <v>1</v>
      </c>
      <c r="E4530" s="23" t="str">
        <f t="shared" si="352"/>
        <v>lunes</v>
      </c>
      <c r="F4530" s="23">
        <f t="shared" si="353"/>
        <v>3</v>
      </c>
      <c r="G4530" s="23" t="str">
        <f t="shared" si="354"/>
        <v>marzo</v>
      </c>
      <c r="H4530" s="2">
        <v>0.50902777777777775</v>
      </c>
      <c r="I4530" t="s">
        <v>57</v>
      </c>
      <c r="J4530" t="str">
        <f>VLOOKUP(ventas_starbucks_2025[[#This Row],[sucursal]],cambio_sucursal[#All],2,0)</f>
        <v>Sucursal Avda Colón</v>
      </c>
      <c r="K4530" t="s">
        <v>38</v>
      </c>
      <c r="L4530" t="s">
        <v>39</v>
      </c>
      <c r="M4530" t="s">
        <v>4</v>
      </c>
      <c r="N4530" t="str">
        <f>IFERROR(VLOOKUP(ventas_starbucks_2025[[#This Row],[tamaño_sucio]],cambio_tamaño[#All],2,0),"Tamaño único")</f>
        <v>Tamaño único</v>
      </c>
      <c r="O4530">
        <v>4</v>
      </c>
      <c r="P4530">
        <v>1198.43</v>
      </c>
      <c r="Q4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0">
        <v>4793.72</v>
      </c>
      <c r="S4530" t="s">
        <v>5</v>
      </c>
      <c r="T4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0" t="str">
        <f>VLOOKUP(ventas_starbucks_2025[[#This Row],[canal_compra]],cambio_canal_compra[#All],2,0)</f>
        <v>En tienda</v>
      </c>
      <c r="V4530" t="s">
        <v>40</v>
      </c>
      <c r="W4530" t="str">
        <f>VLOOKUP(ventas_starbucks_2025[[#This Row],[método_pago]],cambio_metodo_pago[#All],2,0)</f>
        <v>Efectivo</v>
      </c>
      <c r="X4530" t="s">
        <v>7</v>
      </c>
      <c r="Y4530">
        <v>0</v>
      </c>
      <c r="Z4530" t="str">
        <f>VLOOKUP(ventas_starbucks_2025[[#This Row],[promoción_aplicada5]],promocion_cambiar[#All],2,0)</f>
        <v>Combo</v>
      </c>
      <c r="AA4530" t="s">
        <v>8</v>
      </c>
      <c r="AB4530" t="s">
        <v>9</v>
      </c>
      <c r="AC4530" t="s">
        <v>24</v>
      </c>
      <c r="AD4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30">
        <v>7.4</v>
      </c>
      <c r="AF4530">
        <v>5</v>
      </c>
      <c r="AG4530">
        <v>33</v>
      </c>
      <c r="AH4530">
        <v>29</v>
      </c>
    </row>
    <row r="4531" spans="1:34" x14ac:dyDescent="0.25">
      <c r="A4531" s="3" t="s">
        <v>4606</v>
      </c>
      <c r="B4531" s="1">
        <v>45698</v>
      </c>
      <c r="C4531" s="23">
        <f t="shared" si="350"/>
        <v>10</v>
      </c>
      <c r="D4531" s="23">
        <f t="shared" si="351"/>
        <v>1</v>
      </c>
      <c r="E4531" s="23" t="str">
        <f t="shared" si="352"/>
        <v>lunes</v>
      </c>
      <c r="F4531" s="23">
        <f t="shared" si="353"/>
        <v>2</v>
      </c>
      <c r="G4531" s="23" t="str">
        <f t="shared" si="354"/>
        <v>febrero</v>
      </c>
      <c r="H4531" s="2">
        <v>0.62638888888888888</v>
      </c>
      <c r="I4531" t="s">
        <v>57</v>
      </c>
      <c r="J4531" t="str">
        <f>VLOOKUP(ventas_starbucks_2025[[#This Row],[sucursal]],cambio_sucursal[#All],2,0)</f>
        <v>Sucursal Avda Colón</v>
      </c>
      <c r="K4531" t="s">
        <v>284</v>
      </c>
      <c r="L4531" t="s">
        <v>35</v>
      </c>
      <c r="M4531" t="s">
        <v>4</v>
      </c>
      <c r="N4531" t="str">
        <f>IFERROR(VLOOKUP(ventas_starbucks_2025[[#This Row],[tamaño_sucio]],cambio_tamaño[#All],2,0),"Tamaño único")</f>
        <v>Tamaño único</v>
      </c>
      <c r="O4531">
        <v>2</v>
      </c>
      <c r="P4531">
        <v>1349.92</v>
      </c>
      <c r="Q4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1">
        <v>2699.84</v>
      </c>
      <c r="S4531" t="s">
        <v>15</v>
      </c>
      <c r="T4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1" t="str">
        <f>VLOOKUP(ventas_starbucks_2025[[#This Row],[canal_compra]],cambio_canal_compra[#All],2,0)</f>
        <v>Para llevar</v>
      </c>
      <c r="V4531" t="s">
        <v>40</v>
      </c>
      <c r="W4531" t="str">
        <f>VLOOKUP(ventas_starbucks_2025[[#This Row],[método_pago]],cambio_metodo_pago[#All],2,0)</f>
        <v>Efectivo</v>
      </c>
      <c r="X4531" t="s">
        <v>22</v>
      </c>
      <c r="Y4531">
        <v>0</v>
      </c>
      <c r="Z4531" t="str">
        <f>VLOOKUP(ventas_starbucks_2025[[#This Row],[promoción_aplicada5]],promocion_cambiar[#All],2,0)</f>
        <v>2x1</v>
      </c>
      <c r="AA4531" t="s">
        <v>51</v>
      </c>
      <c r="AB4531" t="s">
        <v>23</v>
      </c>
      <c r="AC4531" t="s">
        <v>41</v>
      </c>
      <c r="AD4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31">
        <v>14.2</v>
      </c>
      <c r="AF4531">
        <v>3</v>
      </c>
      <c r="AG4531">
        <v>31</v>
      </c>
      <c r="AH4531">
        <v>29</v>
      </c>
    </row>
    <row r="4532" spans="1:34" x14ac:dyDescent="0.25">
      <c r="A4532" s="3" t="s">
        <v>4607</v>
      </c>
      <c r="B4532" s="1">
        <v>45745</v>
      </c>
      <c r="C4532" s="23">
        <f t="shared" si="350"/>
        <v>29</v>
      </c>
      <c r="D4532" s="23">
        <f t="shared" si="351"/>
        <v>6</v>
      </c>
      <c r="E4532" s="23" t="str">
        <f t="shared" si="352"/>
        <v>sábado</v>
      </c>
      <c r="F4532" s="23">
        <f t="shared" si="353"/>
        <v>3</v>
      </c>
      <c r="G4532" s="23" t="str">
        <f t="shared" si="354"/>
        <v>marzo</v>
      </c>
      <c r="H4532" s="2">
        <v>0.62013888888888891</v>
      </c>
      <c r="I4532" t="s">
        <v>26</v>
      </c>
      <c r="J4532" t="str">
        <f>VLOOKUP(ventas_starbucks_2025[[#This Row],[sucursal]],cambio_sucursal[#All],2,0)</f>
        <v>Sucursal San Lorenzo 47</v>
      </c>
      <c r="K4532" t="s">
        <v>58</v>
      </c>
      <c r="L4532" t="s">
        <v>39</v>
      </c>
      <c r="M4532" t="s">
        <v>4</v>
      </c>
      <c r="N4532" t="str">
        <f>IFERROR(VLOOKUP(ventas_starbucks_2025[[#This Row],[tamaño_sucio]],cambio_tamaño[#All],2,0),"Tamaño único")</f>
        <v>Tamaño único</v>
      </c>
      <c r="O4532">
        <v>5</v>
      </c>
      <c r="P4532">
        <v>1108.1199999999999</v>
      </c>
      <c r="Q4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2">
        <v>5540.6</v>
      </c>
      <c r="S4532" t="s">
        <v>15</v>
      </c>
      <c r="T4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32" t="str">
        <f>VLOOKUP(ventas_starbucks_2025[[#This Row],[canal_compra]],cambio_canal_compra[#All],2,0)</f>
        <v>Para llevar</v>
      </c>
      <c r="V4532" t="s">
        <v>6</v>
      </c>
      <c r="W4532" t="str">
        <f>VLOOKUP(ventas_starbucks_2025[[#This Row],[método_pago]],cambio_metodo_pago[#All],2,0)</f>
        <v>Aplicación móbil</v>
      </c>
      <c r="X4532" t="s">
        <v>7</v>
      </c>
      <c r="Y4532">
        <v>0</v>
      </c>
      <c r="Z4532" t="str">
        <f>VLOOKUP(ventas_starbucks_2025[[#This Row],[promoción_aplicada5]],promocion_cambiar[#All],2,0)</f>
        <v>Combo</v>
      </c>
      <c r="AA4532" t="s">
        <v>8</v>
      </c>
      <c r="AB4532" t="s">
        <v>29</v>
      </c>
      <c r="AC4532" t="s">
        <v>10</v>
      </c>
      <c r="AD4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32">
        <v>5.2</v>
      </c>
      <c r="AF4532">
        <v>5</v>
      </c>
      <c r="AG4532">
        <v>10</v>
      </c>
      <c r="AH4532">
        <v>5</v>
      </c>
    </row>
    <row r="4533" spans="1:34" x14ac:dyDescent="0.25">
      <c r="A4533" s="3" t="s">
        <v>4608</v>
      </c>
      <c r="B4533" s="1">
        <v>45762</v>
      </c>
      <c r="C4533" s="23">
        <f t="shared" si="350"/>
        <v>15</v>
      </c>
      <c r="D4533" s="23">
        <f t="shared" si="351"/>
        <v>2</v>
      </c>
      <c r="E4533" s="23" t="str">
        <f t="shared" si="352"/>
        <v>martes</v>
      </c>
      <c r="F4533" s="23">
        <f t="shared" si="353"/>
        <v>4</v>
      </c>
      <c r="G4533" s="23" t="str">
        <f t="shared" si="354"/>
        <v>abril</v>
      </c>
      <c r="H4533" s="2">
        <v>0.78125</v>
      </c>
      <c r="I4533" t="s">
        <v>12</v>
      </c>
      <c r="J4533" t="str">
        <f>VLOOKUP(ventas_starbucks_2025[[#This Row],[sucursal]],cambio_sucursal[#All],2,0)</f>
        <v>Sucursal Córdoba Shopping</v>
      </c>
      <c r="K4533" t="s">
        <v>173</v>
      </c>
      <c r="L4533" t="s">
        <v>35</v>
      </c>
      <c r="M4533" t="s">
        <v>4</v>
      </c>
      <c r="N4533" t="str">
        <f>IFERROR(VLOOKUP(ventas_starbucks_2025[[#This Row],[tamaño_sucio]],cambio_tamaño[#All],2,0),"Tamaño único")</f>
        <v>Tamaño único</v>
      </c>
      <c r="O4533">
        <v>5</v>
      </c>
      <c r="P4533">
        <v>1319.92</v>
      </c>
      <c r="Q4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3">
        <v>6599.6</v>
      </c>
      <c r="S4533" t="s">
        <v>5</v>
      </c>
      <c r="T4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33" t="str">
        <f>VLOOKUP(ventas_starbucks_2025[[#This Row],[canal_compra]],cambio_canal_compra[#All],2,0)</f>
        <v>En tienda</v>
      </c>
      <c r="V4533" t="s">
        <v>40</v>
      </c>
      <c r="W4533" t="str">
        <f>VLOOKUP(ventas_starbucks_2025[[#This Row],[método_pago]],cambio_metodo_pago[#All],2,0)</f>
        <v>Efectivo</v>
      </c>
      <c r="X4533" t="s">
        <v>7</v>
      </c>
      <c r="Y4533">
        <v>0</v>
      </c>
      <c r="Z4533" t="str">
        <f>VLOOKUP(ventas_starbucks_2025[[#This Row],[promoción_aplicada5]],promocion_cambiar[#All],2,0)</f>
        <v>Ninguna</v>
      </c>
      <c r="AA4533" t="s">
        <v>17</v>
      </c>
      <c r="AB4533" t="s">
        <v>52</v>
      </c>
      <c r="AC4533" t="s">
        <v>41</v>
      </c>
      <c r="AD4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33">
        <v>11.5</v>
      </c>
      <c r="AF4533">
        <v>2</v>
      </c>
      <c r="AG4533">
        <v>21</v>
      </c>
      <c r="AH4533">
        <v>16</v>
      </c>
    </row>
    <row r="4534" spans="1:34" x14ac:dyDescent="0.25">
      <c r="A4534" s="3" t="s">
        <v>4609</v>
      </c>
      <c r="B4534" s="1">
        <v>45668</v>
      </c>
      <c r="C4534" s="23">
        <f t="shared" si="350"/>
        <v>11</v>
      </c>
      <c r="D4534" s="23">
        <f t="shared" si="351"/>
        <v>6</v>
      </c>
      <c r="E4534" s="23" t="str">
        <f t="shared" si="352"/>
        <v>sábado</v>
      </c>
      <c r="F4534" s="23">
        <f t="shared" si="353"/>
        <v>1</v>
      </c>
      <c r="G4534" s="23" t="str">
        <f t="shared" si="354"/>
        <v>enero</v>
      </c>
      <c r="H4534" s="2">
        <v>0.34722222222222221</v>
      </c>
      <c r="I4534" t="s">
        <v>1</v>
      </c>
      <c r="J4534" t="str">
        <f>VLOOKUP(ventas_starbucks_2025[[#This Row],[sucursal]],cambio_sucursal[#All],2,0)</f>
        <v>Sucursal Nueva Córdoba</v>
      </c>
      <c r="K4534" t="s">
        <v>38</v>
      </c>
      <c r="L4534" t="s">
        <v>39</v>
      </c>
      <c r="M4534" t="s">
        <v>4</v>
      </c>
      <c r="N4534" t="str">
        <f>IFERROR(VLOOKUP(ventas_starbucks_2025[[#This Row],[tamaño_sucio]],cambio_tamaño[#All],2,0),"Tamaño único")</f>
        <v>Tamaño único</v>
      </c>
      <c r="O4534">
        <v>2</v>
      </c>
      <c r="P4534">
        <v>1253.93</v>
      </c>
      <c r="Q4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4">
        <v>2507.86</v>
      </c>
      <c r="S4534" t="s">
        <v>5</v>
      </c>
      <c r="T4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4" t="str">
        <f>VLOOKUP(ventas_starbucks_2025[[#This Row],[canal_compra]],cambio_canal_compra[#All],2,0)</f>
        <v>En tienda</v>
      </c>
      <c r="V4534" t="s">
        <v>40</v>
      </c>
      <c r="W4534" t="str">
        <f>VLOOKUP(ventas_starbucks_2025[[#This Row],[método_pago]],cambio_metodo_pago[#All],2,0)</f>
        <v>Efectivo</v>
      </c>
      <c r="X4534" t="s">
        <v>7</v>
      </c>
      <c r="Y4534">
        <v>15</v>
      </c>
      <c r="Z4534" t="str">
        <f>VLOOKUP(ventas_starbucks_2025[[#This Row],[promoción_aplicada5]],promocion_cambiar[#All],2,0)</f>
        <v>Ninguna</v>
      </c>
      <c r="AA4534" t="s">
        <v>17</v>
      </c>
      <c r="AB4534" t="s">
        <v>32</v>
      </c>
      <c r="AC4534" t="s">
        <v>41</v>
      </c>
      <c r="AD4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34">
        <v>8.4</v>
      </c>
      <c r="AF4534">
        <v>1</v>
      </c>
      <c r="AG4534">
        <v>26</v>
      </c>
      <c r="AH4534">
        <v>24</v>
      </c>
    </row>
    <row r="4535" spans="1:34" x14ac:dyDescent="0.25">
      <c r="A4535" s="3" t="s">
        <v>4610</v>
      </c>
      <c r="B4535" s="1">
        <v>45741</v>
      </c>
      <c r="C4535" s="23">
        <f t="shared" si="350"/>
        <v>25</v>
      </c>
      <c r="D4535" s="23">
        <f t="shared" si="351"/>
        <v>2</v>
      </c>
      <c r="E4535" s="23" t="str">
        <f t="shared" si="352"/>
        <v>martes</v>
      </c>
      <c r="F4535" s="23">
        <f t="shared" si="353"/>
        <v>3</v>
      </c>
      <c r="G4535" s="23" t="str">
        <f t="shared" si="354"/>
        <v>marzo</v>
      </c>
      <c r="H4535" s="2">
        <v>0.58611111111111114</v>
      </c>
      <c r="I4535" t="s">
        <v>12</v>
      </c>
      <c r="J4535" t="str">
        <f>VLOOKUP(ventas_starbucks_2025[[#This Row],[sucursal]],cambio_sucursal[#All],2,0)</f>
        <v>Sucursal Córdoba Shopping</v>
      </c>
      <c r="K4535" t="s">
        <v>69</v>
      </c>
      <c r="L4535" t="s">
        <v>70</v>
      </c>
      <c r="M4535" t="s">
        <v>50</v>
      </c>
      <c r="N4535" t="str">
        <f>IFERROR(VLOOKUP(ventas_starbucks_2025[[#This Row],[tamaño_sucio]],cambio_tamaño[#All],2,0),"Tamaño único")</f>
        <v>Mediano</v>
      </c>
      <c r="O4535">
        <v>4</v>
      </c>
      <c r="P4535">
        <v>1720.02</v>
      </c>
      <c r="Q4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5">
        <v>6880.08</v>
      </c>
      <c r="S4535" t="s">
        <v>31</v>
      </c>
      <c r="T4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35" t="str">
        <f>VLOOKUP(ventas_starbucks_2025[[#This Row],[canal_compra]],cambio_canal_compra[#All],2,0)</f>
        <v>Entrega domicilio</v>
      </c>
      <c r="V4535" t="s">
        <v>6</v>
      </c>
      <c r="W4535" t="str">
        <f>VLOOKUP(ventas_starbucks_2025[[#This Row],[método_pago]],cambio_metodo_pago[#All],2,0)</f>
        <v>Aplicación móbil</v>
      </c>
      <c r="X4535" t="s">
        <v>22</v>
      </c>
      <c r="Y4535">
        <v>0</v>
      </c>
      <c r="Z4535" t="str">
        <f>VLOOKUP(ventas_starbucks_2025[[#This Row],[promoción_aplicada5]],promocion_cambiar[#All],2,0)</f>
        <v>Ninguna</v>
      </c>
      <c r="AA4535" t="s">
        <v>17</v>
      </c>
      <c r="AB4535" t="s">
        <v>32</v>
      </c>
      <c r="AC4535" t="s">
        <v>10</v>
      </c>
      <c r="AD4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35">
        <v>13.7</v>
      </c>
      <c r="AF4535">
        <v>2</v>
      </c>
      <c r="AG4535">
        <v>36</v>
      </c>
      <c r="AH4535">
        <v>32</v>
      </c>
    </row>
    <row r="4536" spans="1:34" x14ac:dyDescent="0.25">
      <c r="A4536" s="3" t="s">
        <v>4611</v>
      </c>
      <c r="B4536" s="1">
        <v>45701</v>
      </c>
      <c r="C4536" s="23">
        <f t="shared" si="350"/>
        <v>13</v>
      </c>
      <c r="D4536" s="23">
        <f t="shared" si="351"/>
        <v>4</v>
      </c>
      <c r="E4536" s="23" t="str">
        <f t="shared" si="352"/>
        <v>jueves</v>
      </c>
      <c r="F4536" s="23">
        <f t="shared" si="353"/>
        <v>2</v>
      </c>
      <c r="G4536" s="23" t="str">
        <f t="shared" si="354"/>
        <v>febrero</v>
      </c>
      <c r="H4536" s="2">
        <v>0.58611111111111114</v>
      </c>
      <c r="I4536" t="s">
        <v>26</v>
      </c>
      <c r="J4536" t="str">
        <f>VLOOKUP(ventas_starbucks_2025[[#This Row],[sucursal]],cambio_sucursal[#All],2,0)</f>
        <v>Sucursal San Lorenzo 47</v>
      </c>
      <c r="K4536" t="s">
        <v>20</v>
      </c>
      <c r="L4536" t="s">
        <v>21</v>
      </c>
      <c r="M4536" t="s">
        <v>4</v>
      </c>
      <c r="N4536" t="str">
        <f>IFERROR(VLOOKUP(ventas_starbucks_2025[[#This Row],[tamaño_sucio]],cambio_tamaño[#All],2,0),"Tamaño único")</f>
        <v>Tamaño único</v>
      </c>
      <c r="O4536">
        <v>3</v>
      </c>
      <c r="P4536">
        <v>777.39</v>
      </c>
      <c r="Q4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36">
        <v>2332.17</v>
      </c>
      <c r="S4536" t="s">
        <v>31</v>
      </c>
      <c r="T4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6" t="str">
        <f>VLOOKUP(ventas_starbucks_2025[[#This Row],[canal_compra]],cambio_canal_compra[#All],2,0)</f>
        <v>Entrega domicilio</v>
      </c>
      <c r="V4536" t="s">
        <v>16</v>
      </c>
      <c r="W4536" t="str">
        <f>VLOOKUP(ventas_starbucks_2025[[#This Row],[método_pago]],cambio_metodo_pago[#All],2,0)</f>
        <v>Tarjeta</v>
      </c>
      <c r="X4536" t="s">
        <v>22</v>
      </c>
      <c r="Y4536">
        <v>0</v>
      </c>
      <c r="Z4536" t="str">
        <f>VLOOKUP(ventas_starbucks_2025[[#This Row],[promoción_aplicada5]],promocion_cambiar[#All],2,0)</f>
        <v>Combo</v>
      </c>
      <c r="AA4536" t="s">
        <v>8</v>
      </c>
      <c r="AB4536" t="s">
        <v>23</v>
      </c>
      <c r="AC4536" t="s">
        <v>41</v>
      </c>
      <c r="AD4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36">
        <v>10.6</v>
      </c>
      <c r="AF4536">
        <v>3</v>
      </c>
      <c r="AG4536">
        <v>36</v>
      </c>
      <c r="AH4536">
        <v>33</v>
      </c>
    </row>
    <row r="4537" spans="1:34" x14ac:dyDescent="0.25">
      <c r="A4537" s="3" t="s">
        <v>4612</v>
      </c>
      <c r="B4537" s="1">
        <v>45660</v>
      </c>
      <c r="C4537" s="23">
        <f t="shared" si="350"/>
        <v>3</v>
      </c>
      <c r="D4537" s="23">
        <f t="shared" si="351"/>
        <v>5</v>
      </c>
      <c r="E4537" s="1" t="str">
        <f t="shared" si="352"/>
        <v>viernes</v>
      </c>
      <c r="F4537" s="23">
        <f t="shared" si="353"/>
        <v>1</v>
      </c>
      <c r="G4537" s="1" t="str">
        <f t="shared" si="354"/>
        <v>enero</v>
      </c>
      <c r="H4537" s="2">
        <v>0.38333333333333336</v>
      </c>
      <c r="I4537" t="s">
        <v>26</v>
      </c>
      <c r="J4537" t="str">
        <f>VLOOKUP(ventas_starbucks_2025[[#This Row],[sucursal]],cambio_sucursal[#All],2,0)</f>
        <v>Sucursal San Lorenzo 47</v>
      </c>
      <c r="K4537" t="s">
        <v>13</v>
      </c>
      <c r="L4537" t="s">
        <v>14</v>
      </c>
      <c r="M4537" t="s">
        <v>4</v>
      </c>
      <c r="N4537" t="str">
        <f>IFERROR(VLOOKUP(ventas_starbucks_2025[[#This Row],[tamaño_sucio]],cambio_tamaño[#All],2,0),"Tamaño único")</f>
        <v>Tamaño único</v>
      </c>
      <c r="O4537">
        <v>3</v>
      </c>
      <c r="P4537">
        <v>1957.62</v>
      </c>
      <c r="Q4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7">
        <v>5872.86</v>
      </c>
      <c r="S4537" t="s">
        <v>15</v>
      </c>
      <c r="T4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37" t="str">
        <f>VLOOKUP(ventas_starbucks_2025[[#This Row],[canal_compra]],cambio_canal_compra[#All],2,0)</f>
        <v>Para llevar</v>
      </c>
      <c r="V4537" t="s">
        <v>16</v>
      </c>
      <c r="W4537" t="str">
        <f>VLOOKUP(ventas_starbucks_2025[[#This Row],[método_pago]],cambio_metodo_pago[#All],2,0)</f>
        <v>Tarjeta</v>
      </c>
      <c r="X4537" t="s">
        <v>22</v>
      </c>
      <c r="Y4537">
        <v>0</v>
      </c>
      <c r="Z4537" t="str">
        <f>VLOOKUP(ventas_starbucks_2025[[#This Row],[promoción_aplicada5]],promocion_cambiar[#All],2,0)</f>
        <v>Combo</v>
      </c>
      <c r="AA4537" t="s">
        <v>8</v>
      </c>
      <c r="AB4537" t="s">
        <v>52</v>
      </c>
      <c r="AC4537" t="s">
        <v>24</v>
      </c>
      <c r="AD4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37">
        <v>6.1</v>
      </c>
      <c r="AF4537">
        <v>3</v>
      </c>
      <c r="AG4537">
        <v>36</v>
      </c>
      <c r="AH4537">
        <v>33</v>
      </c>
    </row>
    <row r="4538" spans="1:34" x14ac:dyDescent="0.25">
      <c r="A4538" s="3" t="s">
        <v>4613</v>
      </c>
      <c r="B4538" s="1">
        <v>45687</v>
      </c>
      <c r="C4538" s="23">
        <f t="shared" si="350"/>
        <v>30</v>
      </c>
      <c r="D4538" s="23">
        <f t="shared" si="351"/>
        <v>4</v>
      </c>
      <c r="E4538" s="23" t="str">
        <f t="shared" si="352"/>
        <v>jueves</v>
      </c>
      <c r="F4538" s="23">
        <f t="shared" si="353"/>
        <v>1</v>
      </c>
      <c r="G4538" s="23" t="str">
        <f t="shared" si="354"/>
        <v>enero</v>
      </c>
      <c r="H4538" s="2">
        <v>0.53541666666666665</v>
      </c>
      <c r="I4538" t="s">
        <v>1</v>
      </c>
      <c r="J4538" t="str">
        <f>VLOOKUP(ventas_starbucks_2025[[#This Row],[sucursal]],cambio_sucursal[#All],2,0)</f>
        <v>Sucursal Nueva Córdoba</v>
      </c>
      <c r="K4538" t="s">
        <v>87</v>
      </c>
      <c r="L4538" t="s">
        <v>65</v>
      </c>
      <c r="M4538" t="s">
        <v>4</v>
      </c>
      <c r="N4538" t="str">
        <f>IFERROR(VLOOKUP(ventas_starbucks_2025[[#This Row],[tamaño_sucio]],cambio_tamaño[#All],2,0),"Tamaño único")</f>
        <v>Tamaño único</v>
      </c>
      <c r="O4538">
        <v>5</v>
      </c>
      <c r="P4538">
        <v>1853.88</v>
      </c>
      <c r="Q4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8">
        <v>9269.4</v>
      </c>
      <c r="S4538" t="s">
        <v>15</v>
      </c>
      <c r="T4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38" t="str">
        <f>VLOOKUP(ventas_starbucks_2025[[#This Row],[canal_compra]],cambio_canal_compra[#All],2,0)</f>
        <v>Para llevar</v>
      </c>
      <c r="V4538" t="s">
        <v>6</v>
      </c>
      <c r="W4538" t="str">
        <f>VLOOKUP(ventas_starbucks_2025[[#This Row],[método_pago]],cambio_metodo_pago[#All],2,0)</f>
        <v>Aplicación móbil</v>
      </c>
      <c r="X4538" t="s">
        <v>22</v>
      </c>
      <c r="Y4538">
        <v>0</v>
      </c>
      <c r="Z4538" t="str">
        <f>VLOOKUP(ventas_starbucks_2025[[#This Row],[promoción_aplicada5]],promocion_cambiar[#All],2,0)</f>
        <v>Ninguna</v>
      </c>
      <c r="AA4538" t="s">
        <v>17</v>
      </c>
      <c r="AB4538" t="s">
        <v>23</v>
      </c>
      <c r="AC4538" t="s">
        <v>10</v>
      </c>
      <c r="AD4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38">
        <v>6.1</v>
      </c>
      <c r="AF4538">
        <v>5</v>
      </c>
      <c r="AG4538">
        <v>33</v>
      </c>
      <c r="AH4538">
        <v>28</v>
      </c>
    </row>
    <row r="4539" spans="1:34" x14ac:dyDescent="0.25">
      <c r="A4539" s="3" t="s">
        <v>4614</v>
      </c>
      <c r="B4539" s="1">
        <v>45721</v>
      </c>
      <c r="C4539" s="23">
        <f t="shared" si="350"/>
        <v>5</v>
      </c>
      <c r="D4539" s="23">
        <f t="shared" si="351"/>
        <v>3</v>
      </c>
      <c r="E4539" s="23" t="str">
        <f t="shared" si="352"/>
        <v>miércoles</v>
      </c>
      <c r="F4539" s="23">
        <f t="shared" si="353"/>
        <v>3</v>
      </c>
      <c r="G4539" s="23" t="str">
        <f t="shared" si="354"/>
        <v>marzo</v>
      </c>
      <c r="H4539" s="2">
        <v>0.46111111111111114</v>
      </c>
      <c r="I4539" t="s">
        <v>1</v>
      </c>
      <c r="J4539" t="str">
        <f>VLOOKUP(ventas_starbucks_2025[[#This Row],[sucursal]],cambio_sucursal[#All],2,0)</f>
        <v>Sucursal Nueva Córdoba</v>
      </c>
      <c r="K4539" t="s">
        <v>115</v>
      </c>
      <c r="L4539" t="s">
        <v>21</v>
      </c>
      <c r="M4539" t="s">
        <v>4</v>
      </c>
      <c r="N4539" t="str">
        <f>IFERROR(VLOOKUP(ventas_starbucks_2025[[#This Row],[tamaño_sucio]],cambio_tamaño[#All],2,0),"Tamaño único")</f>
        <v>Tamaño único</v>
      </c>
      <c r="O4539">
        <v>2</v>
      </c>
      <c r="P4539">
        <v>1249.28</v>
      </c>
      <c r="Q4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9">
        <v>2498.56</v>
      </c>
      <c r="S4539" t="s">
        <v>5</v>
      </c>
      <c r="T4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9" t="str">
        <f>VLOOKUP(ventas_starbucks_2025[[#This Row],[canal_compra]],cambio_canal_compra[#All],2,0)</f>
        <v>En tienda</v>
      </c>
      <c r="V4539" t="s">
        <v>16</v>
      </c>
      <c r="W4539" t="str">
        <f>VLOOKUP(ventas_starbucks_2025[[#This Row],[método_pago]],cambio_metodo_pago[#All],2,0)</f>
        <v>Tarjeta</v>
      </c>
      <c r="X4539" t="s">
        <v>7</v>
      </c>
      <c r="Y4539">
        <v>10</v>
      </c>
      <c r="Z4539" t="str">
        <f>VLOOKUP(ventas_starbucks_2025[[#This Row],[promoción_aplicada5]],promocion_cambiar[#All],2,0)</f>
        <v>Hora Feliz</v>
      </c>
      <c r="AA4539" t="s">
        <v>36</v>
      </c>
      <c r="AB4539" t="s">
        <v>23</v>
      </c>
      <c r="AC4539" t="s">
        <v>24</v>
      </c>
      <c r="AD4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39">
        <v>6.3</v>
      </c>
      <c r="AF4539">
        <v>4</v>
      </c>
      <c r="AG4539">
        <v>46</v>
      </c>
      <c r="AH4539">
        <v>44</v>
      </c>
    </row>
    <row r="4540" spans="1:34" x14ac:dyDescent="0.25">
      <c r="A4540" s="3" t="s">
        <v>4615</v>
      </c>
      <c r="B4540" s="1">
        <v>45659</v>
      </c>
      <c r="C4540" s="23">
        <f t="shared" si="350"/>
        <v>2</v>
      </c>
      <c r="D4540" s="23">
        <f t="shared" si="351"/>
        <v>4</v>
      </c>
      <c r="E4540" s="23" t="str">
        <f t="shared" si="352"/>
        <v>jueves</v>
      </c>
      <c r="F4540" s="23">
        <f t="shared" si="353"/>
        <v>1</v>
      </c>
      <c r="G4540" s="23" t="str">
        <f t="shared" si="354"/>
        <v>enero</v>
      </c>
      <c r="H4540" s="2">
        <v>0.81597222222222221</v>
      </c>
      <c r="I4540" t="s">
        <v>26</v>
      </c>
      <c r="J4540" t="str">
        <f>VLOOKUP(ventas_starbucks_2025[[#This Row],[sucursal]],cambio_sucursal[#All],2,0)</f>
        <v>Sucursal San Lorenzo 47</v>
      </c>
      <c r="K4540" t="s">
        <v>101</v>
      </c>
      <c r="L4540" t="s">
        <v>3</v>
      </c>
      <c r="M4540" t="s">
        <v>4</v>
      </c>
      <c r="N4540" t="str">
        <f>IFERROR(VLOOKUP(ventas_starbucks_2025[[#This Row],[tamaño_sucio]],cambio_tamaño[#All],2,0),"Tamaño único")</f>
        <v>Tamaño único</v>
      </c>
      <c r="O4540">
        <v>3</v>
      </c>
      <c r="P4540">
        <v>2657.61</v>
      </c>
      <c r="Q4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40">
        <v>7972.83</v>
      </c>
      <c r="S4540" t="s">
        <v>31</v>
      </c>
      <c r="T4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40" t="str">
        <f>VLOOKUP(ventas_starbucks_2025[[#This Row],[canal_compra]],cambio_canal_compra[#All],2,0)</f>
        <v>Entrega domicilio</v>
      </c>
      <c r="V4540" t="s">
        <v>6</v>
      </c>
      <c r="W4540" t="str">
        <f>VLOOKUP(ventas_starbucks_2025[[#This Row],[método_pago]],cambio_metodo_pago[#All],2,0)</f>
        <v>Aplicación móbil</v>
      </c>
      <c r="X4540" t="s">
        <v>22</v>
      </c>
      <c r="Y4540">
        <v>0</v>
      </c>
      <c r="Z4540" t="str">
        <f>VLOOKUP(ventas_starbucks_2025[[#This Row],[promoción_aplicada5]],promocion_cambiar[#All],2,0)</f>
        <v>Ninguna</v>
      </c>
      <c r="AA4540" t="s">
        <v>17</v>
      </c>
      <c r="AB4540" t="s">
        <v>32</v>
      </c>
      <c r="AC4540" t="s">
        <v>10</v>
      </c>
      <c r="AD4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40">
        <v>13.3</v>
      </c>
      <c r="AF4540">
        <v>1</v>
      </c>
      <c r="AG4540">
        <v>12</v>
      </c>
      <c r="AH4540">
        <v>9</v>
      </c>
    </row>
    <row r="4541" spans="1:34" x14ac:dyDescent="0.25">
      <c r="A4541" s="3" t="s">
        <v>4616</v>
      </c>
      <c r="B4541" s="1">
        <v>45709</v>
      </c>
      <c r="C4541" s="23">
        <f t="shared" si="350"/>
        <v>21</v>
      </c>
      <c r="D4541" s="23">
        <f t="shared" si="351"/>
        <v>5</v>
      </c>
      <c r="E4541" s="23" t="str">
        <f t="shared" si="352"/>
        <v>viernes</v>
      </c>
      <c r="F4541" s="23">
        <f t="shared" si="353"/>
        <v>2</v>
      </c>
      <c r="G4541" s="23" t="str">
        <f t="shared" si="354"/>
        <v>febrero</v>
      </c>
      <c r="H4541" s="2">
        <v>0.56458333333333333</v>
      </c>
      <c r="I4541" t="s">
        <v>26</v>
      </c>
      <c r="J4541" t="str">
        <f>VLOOKUP(ventas_starbucks_2025[[#This Row],[sucursal]],cambio_sucursal[#All],2,0)</f>
        <v>Sucursal San Lorenzo 47</v>
      </c>
      <c r="K4541" t="s">
        <v>48</v>
      </c>
      <c r="L4541" t="s">
        <v>49</v>
      </c>
      <c r="M4541" t="s">
        <v>45</v>
      </c>
      <c r="N4541" t="str">
        <f>IFERROR(VLOOKUP(ventas_starbucks_2025[[#This Row],[tamaño_sucio]],cambio_tamaño[#All],2,0),"Tamaño único")</f>
        <v>Grande</v>
      </c>
      <c r="O4541">
        <v>1</v>
      </c>
      <c r="P4541">
        <v>1693.54</v>
      </c>
      <c r="Q4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1">
        <v>1693.54</v>
      </c>
      <c r="S4541" t="s">
        <v>15</v>
      </c>
      <c r="T4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1" t="str">
        <f>VLOOKUP(ventas_starbucks_2025[[#This Row],[canal_compra]],cambio_canal_compra[#All],2,0)</f>
        <v>Para llevar</v>
      </c>
      <c r="V4541" t="s">
        <v>16</v>
      </c>
      <c r="W4541" t="str">
        <f>VLOOKUP(ventas_starbucks_2025[[#This Row],[método_pago]],cambio_metodo_pago[#All],2,0)</f>
        <v>Tarjeta</v>
      </c>
      <c r="X4541" t="s">
        <v>7</v>
      </c>
      <c r="Y4541">
        <v>0</v>
      </c>
      <c r="Z4541" t="str">
        <f>VLOOKUP(ventas_starbucks_2025[[#This Row],[promoción_aplicada5]],promocion_cambiar[#All],2,0)</f>
        <v>2x1</v>
      </c>
      <c r="AA4541" t="s">
        <v>51</v>
      </c>
      <c r="AB4541" t="s">
        <v>52</v>
      </c>
      <c r="AC4541" t="s">
        <v>41</v>
      </c>
      <c r="AD4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41">
        <v>9.8000000000000007</v>
      </c>
      <c r="AF4541">
        <v>4</v>
      </c>
      <c r="AG4541">
        <v>24</v>
      </c>
      <c r="AH4541">
        <v>23</v>
      </c>
    </row>
    <row r="4542" spans="1:34" x14ac:dyDescent="0.25">
      <c r="A4542" s="3" t="s">
        <v>4617</v>
      </c>
      <c r="B4542" s="1">
        <v>45755</v>
      </c>
      <c r="C4542" s="23">
        <f t="shared" si="350"/>
        <v>8</v>
      </c>
      <c r="D4542" s="23">
        <f t="shared" si="351"/>
        <v>2</v>
      </c>
      <c r="E4542" s="23" t="str">
        <f t="shared" si="352"/>
        <v>martes</v>
      </c>
      <c r="F4542" s="23">
        <f t="shared" si="353"/>
        <v>4</v>
      </c>
      <c r="G4542" s="23" t="str">
        <f t="shared" si="354"/>
        <v>abril</v>
      </c>
      <c r="H4542" s="2">
        <v>0.45555555555555555</v>
      </c>
      <c r="I4542" t="s">
        <v>1</v>
      </c>
      <c r="J4542" t="str">
        <f>VLOOKUP(ventas_starbucks_2025[[#This Row],[sucursal]],cambio_sucursal[#All],2,0)</f>
        <v>Sucursal Nueva Córdoba</v>
      </c>
      <c r="K4542" t="s">
        <v>38</v>
      </c>
      <c r="L4542" t="s">
        <v>39</v>
      </c>
      <c r="M4542" t="s">
        <v>4</v>
      </c>
      <c r="N4542" t="str">
        <f>IFERROR(VLOOKUP(ventas_starbucks_2025[[#This Row],[tamaño_sucio]],cambio_tamaño[#All],2,0),"Tamaño único")</f>
        <v>Tamaño único</v>
      </c>
      <c r="O4542">
        <v>3</v>
      </c>
      <c r="P4542">
        <v>1319.33</v>
      </c>
      <c r="Q4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2">
        <v>3957.99</v>
      </c>
      <c r="S4542" t="s">
        <v>15</v>
      </c>
      <c r="T4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2" t="str">
        <f>VLOOKUP(ventas_starbucks_2025[[#This Row],[canal_compra]],cambio_canal_compra[#All],2,0)</f>
        <v>Para llevar</v>
      </c>
      <c r="V4542" t="s">
        <v>6</v>
      </c>
      <c r="W4542" t="str">
        <f>VLOOKUP(ventas_starbucks_2025[[#This Row],[método_pago]],cambio_metodo_pago[#All],2,0)</f>
        <v>Aplicación móbil</v>
      </c>
      <c r="X4542" t="s">
        <v>22</v>
      </c>
      <c r="Y4542">
        <v>0</v>
      </c>
      <c r="Z4542" t="str">
        <f>VLOOKUP(ventas_starbucks_2025[[#This Row],[promoción_aplicada5]],promocion_cambiar[#All],2,0)</f>
        <v>Combo</v>
      </c>
      <c r="AA4542" t="s">
        <v>8</v>
      </c>
      <c r="AB4542" t="s">
        <v>18</v>
      </c>
      <c r="AC4542" t="s">
        <v>24</v>
      </c>
      <c r="AD4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42">
        <v>14</v>
      </c>
      <c r="AF4542">
        <v>2</v>
      </c>
      <c r="AG4542">
        <v>23</v>
      </c>
      <c r="AH4542">
        <v>20</v>
      </c>
    </row>
    <row r="4543" spans="1:34" x14ac:dyDescent="0.25">
      <c r="A4543" s="3" t="s">
        <v>4618</v>
      </c>
      <c r="B4543" s="1">
        <v>45692</v>
      </c>
      <c r="C4543" s="23">
        <f t="shared" si="350"/>
        <v>4</v>
      </c>
      <c r="D4543" s="23">
        <f t="shared" si="351"/>
        <v>2</v>
      </c>
      <c r="E4543" s="23" t="str">
        <f t="shared" si="352"/>
        <v>martes</v>
      </c>
      <c r="F4543" s="23">
        <f t="shared" si="353"/>
        <v>2</v>
      </c>
      <c r="G4543" s="23" t="str">
        <f t="shared" si="354"/>
        <v>febrero</v>
      </c>
      <c r="H4543" s="2">
        <v>0.77430555555555558</v>
      </c>
      <c r="I4543" t="s">
        <v>26</v>
      </c>
      <c r="J4543" t="str">
        <f>VLOOKUP(ventas_starbucks_2025[[#This Row],[sucursal]],cambio_sucursal[#All],2,0)</f>
        <v>Sucursal San Lorenzo 47</v>
      </c>
      <c r="K4543" t="s">
        <v>209</v>
      </c>
      <c r="L4543" t="s">
        <v>44</v>
      </c>
      <c r="M4543" t="s">
        <v>62</v>
      </c>
      <c r="N4543" t="str">
        <f>IFERROR(VLOOKUP(ventas_starbucks_2025[[#This Row],[tamaño_sucio]],cambio_tamaño[#All],2,0),"Tamaño único")</f>
        <v>Extra-Grande</v>
      </c>
      <c r="O4543">
        <v>1</v>
      </c>
      <c r="P4543">
        <v>1320.44</v>
      </c>
      <c r="Q4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3">
        <v>1320.44</v>
      </c>
      <c r="S4543" t="s">
        <v>31</v>
      </c>
      <c r="T4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3" t="str">
        <f>VLOOKUP(ventas_starbucks_2025[[#This Row],[canal_compra]],cambio_canal_compra[#All],2,0)</f>
        <v>Entrega domicilio</v>
      </c>
      <c r="V4543" t="s">
        <v>40</v>
      </c>
      <c r="W4543" t="str">
        <f>VLOOKUP(ventas_starbucks_2025[[#This Row],[método_pago]],cambio_metodo_pago[#All],2,0)</f>
        <v>Efectivo</v>
      </c>
      <c r="X4543" t="s">
        <v>22</v>
      </c>
      <c r="Y4543">
        <v>0</v>
      </c>
      <c r="Z4543" t="str">
        <f>VLOOKUP(ventas_starbucks_2025[[#This Row],[promoción_aplicada5]],promocion_cambiar[#All],2,0)</f>
        <v>Hora Feliz</v>
      </c>
      <c r="AA4543" t="s">
        <v>36</v>
      </c>
      <c r="AB4543" t="s">
        <v>52</v>
      </c>
      <c r="AC4543" t="s">
        <v>24</v>
      </c>
      <c r="AD4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43">
        <v>8.3000000000000007</v>
      </c>
      <c r="AF4543">
        <v>2</v>
      </c>
      <c r="AG4543">
        <v>38</v>
      </c>
      <c r="AH4543">
        <v>37</v>
      </c>
    </row>
    <row r="4544" spans="1:34" x14ac:dyDescent="0.25">
      <c r="A4544" s="3" t="s">
        <v>4619</v>
      </c>
      <c r="B4544" s="1">
        <v>45658</v>
      </c>
      <c r="C4544" s="23">
        <f t="shared" si="350"/>
        <v>1</v>
      </c>
      <c r="D4544" s="23">
        <f t="shared" si="351"/>
        <v>3</v>
      </c>
      <c r="E4544" s="23" t="str">
        <f t="shared" si="352"/>
        <v>miércoles</v>
      </c>
      <c r="F4544" s="23">
        <f t="shared" si="353"/>
        <v>1</v>
      </c>
      <c r="G4544" s="23" t="str">
        <f t="shared" si="354"/>
        <v>enero</v>
      </c>
      <c r="H4544" s="2">
        <v>0.55833333333333335</v>
      </c>
      <c r="I4544" t="s">
        <v>26</v>
      </c>
      <c r="J4544" t="str">
        <f>VLOOKUP(ventas_starbucks_2025[[#This Row],[sucursal]],cambio_sucursal[#All],2,0)</f>
        <v>Sucursal San Lorenzo 47</v>
      </c>
      <c r="K4544" t="s">
        <v>89</v>
      </c>
      <c r="L4544" t="s">
        <v>90</v>
      </c>
      <c r="M4544" t="s">
        <v>4</v>
      </c>
      <c r="N4544" t="str">
        <f>IFERROR(VLOOKUP(ventas_starbucks_2025[[#This Row],[tamaño_sucio]],cambio_tamaño[#All],2,0),"Tamaño único")</f>
        <v>Tamaño único</v>
      </c>
      <c r="O4544">
        <v>2</v>
      </c>
      <c r="P4544">
        <v>1138.6400000000001</v>
      </c>
      <c r="Q4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4">
        <v>2277.2800000000002</v>
      </c>
      <c r="S4544" t="s">
        <v>5</v>
      </c>
      <c r="T4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4" t="str">
        <f>VLOOKUP(ventas_starbucks_2025[[#This Row],[canal_compra]],cambio_canal_compra[#All],2,0)</f>
        <v>En tienda</v>
      </c>
      <c r="V4544" t="s">
        <v>40</v>
      </c>
      <c r="W4544" t="str">
        <f>VLOOKUP(ventas_starbucks_2025[[#This Row],[método_pago]],cambio_metodo_pago[#All],2,0)</f>
        <v>Efectivo</v>
      </c>
      <c r="X4544" t="s">
        <v>22</v>
      </c>
      <c r="Y4544">
        <v>0</v>
      </c>
      <c r="Z4544" t="str">
        <f>VLOOKUP(ventas_starbucks_2025[[#This Row],[promoción_aplicada5]],promocion_cambiar[#All],2,0)</f>
        <v>Combo</v>
      </c>
      <c r="AA4544" t="s">
        <v>8</v>
      </c>
      <c r="AB4544" t="s">
        <v>23</v>
      </c>
      <c r="AC4544" t="s">
        <v>41</v>
      </c>
      <c r="AD4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44">
        <v>9</v>
      </c>
      <c r="AF4544">
        <v>5</v>
      </c>
      <c r="AG4544">
        <v>14</v>
      </c>
      <c r="AH4544">
        <v>12</v>
      </c>
    </row>
    <row r="4545" spans="1:34" x14ac:dyDescent="0.25">
      <c r="A4545" s="3" t="s">
        <v>4620</v>
      </c>
      <c r="B4545" s="1">
        <v>45735</v>
      </c>
      <c r="C4545" s="23">
        <f t="shared" si="350"/>
        <v>19</v>
      </c>
      <c r="D4545" s="23">
        <f t="shared" si="351"/>
        <v>3</v>
      </c>
      <c r="E4545" s="23" t="str">
        <f t="shared" si="352"/>
        <v>miércoles</v>
      </c>
      <c r="F4545" s="23">
        <f t="shared" si="353"/>
        <v>3</v>
      </c>
      <c r="G4545" s="23" t="str">
        <f t="shared" si="354"/>
        <v>marzo</v>
      </c>
      <c r="H4545" s="2">
        <v>0.51875000000000004</v>
      </c>
      <c r="I4545" t="s">
        <v>1</v>
      </c>
      <c r="J4545" t="str">
        <f>VLOOKUP(ventas_starbucks_2025[[#This Row],[sucursal]],cambio_sucursal[#All],2,0)</f>
        <v>Sucursal Nueva Córdoba</v>
      </c>
      <c r="K4545" t="s">
        <v>284</v>
      </c>
      <c r="L4545" t="s">
        <v>35</v>
      </c>
      <c r="M4545" t="s">
        <v>4</v>
      </c>
      <c r="N4545" t="str">
        <f>IFERROR(VLOOKUP(ventas_starbucks_2025[[#This Row],[tamaño_sucio]],cambio_tamaño[#All],2,0),"Tamaño único")</f>
        <v>Tamaño único</v>
      </c>
      <c r="O4545">
        <v>4</v>
      </c>
      <c r="P4545">
        <v>941.01</v>
      </c>
      <c r="Q4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45">
        <v>3764.04</v>
      </c>
      <c r="S4545" t="s">
        <v>5</v>
      </c>
      <c r="T4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5" t="str">
        <f>VLOOKUP(ventas_starbucks_2025[[#This Row],[canal_compra]],cambio_canal_compra[#All],2,0)</f>
        <v>En tienda</v>
      </c>
      <c r="V4545" t="s">
        <v>40</v>
      </c>
      <c r="W4545" t="str">
        <f>VLOOKUP(ventas_starbucks_2025[[#This Row],[método_pago]],cambio_metodo_pago[#All],2,0)</f>
        <v>Efectivo</v>
      </c>
      <c r="X4545" t="s">
        <v>7</v>
      </c>
      <c r="Y4545">
        <v>10</v>
      </c>
      <c r="Z4545" t="str">
        <f>VLOOKUP(ventas_starbucks_2025[[#This Row],[promoción_aplicada5]],promocion_cambiar[#All],2,0)</f>
        <v>Hora Feliz</v>
      </c>
      <c r="AA4545" t="s">
        <v>36</v>
      </c>
      <c r="AB4545" t="s">
        <v>52</v>
      </c>
      <c r="AC4545" t="s">
        <v>41</v>
      </c>
      <c r="AD4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45">
        <v>8</v>
      </c>
      <c r="AF4545">
        <v>5</v>
      </c>
      <c r="AG4545">
        <v>48</v>
      </c>
      <c r="AH4545">
        <v>44</v>
      </c>
    </row>
    <row r="4546" spans="1:34" x14ac:dyDescent="0.25">
      <c r="A4546" s="3" t="s">
        <v>4621</v>
      </c>
      <c r="B4546" s="1">
        <v>45758</v>
      </c>
      <c r="C4546" s="23">
        <f t="shared" ref="C4546:C4609" si="355">DAY(B4546)</f>
        <v>11</v>
      </c>
      <c r="D4546" s="23">
        <f t="shared" ref="D4546:D4609" si="356">WEEKDAY(B4546,2)</f>
        <v>5</v>
      </c>
      <c r="E4546" s="23" t="str">
        <f t="shared" ref="E4546:E4609" si="357">TEXT(B4546,"dddd")</f>
        <v>viernes</v>
      </c>
      <c r="F4546" s="23">
        <f t="shared" ref="F4546:F4609" si="358">MONTH(B4546)</f>
        <v>4</v>
      </c>
      <c r="G4546" s="23" t="str">
        <f t="shared" ref="G4546:G4609" si="359">TEXT(B4546,"mmmm")</f>
        <v>abril</v>
      </c>
      <c r="H4546" s="2">
        <v>0.53333333333333333</v>
      </c>
      <c r="I4546" t="s">
        <v>26</v>
      </c>
      <c r="J4546" t="str">
        <f>VLOOKUP(ventas_starbucks_2025[[#This Row],[sucursal]],cambio_sucursal[#All],2,0)</f>
        <v>Sucursal San Lorenzo 47</v>
      </c>
      <c r="K4546" t="s">
        <v>48</v>
      </c>
      <c r="L4546" t="s">
        <v>49</v>
      </c>
      <c r="M4546" t="s">
        <v>55</v>
      </c>
      <c r="N4546" t="str">
        <f>IFERROR(VLOOKUP(ventas_starbucks_2025[[#This Row],[tamaño_sucio]],cambio_tamaño[#All],2,0),"Tamaño único")</f>
        <v>Pequeño</v>
      </c>
      <c r="O4546">
        <v>4</v>
      </c>
      <c r="P4546">
        <v>1664.85</v>
      </c>
      <c r="Q4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6">
        <v>6659.4</v>
      </c>
      <c r="S4546" t="s">
        <v>15</v>
      </c>
      <c r="T4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46" t="str">
        <f>VLOOKUP(ventas_starbucks_2025[[#This Row],[canal_compra]],cambio_canal_compra[#All],2,0)</f>
        <v>Para llevar</v>
      </c>
      <c r="V4546" t="s">
        <v>6</v>
      </c>
      <c r="W4546" t="str">
        <f>VLOOKUP(ventas_starbucks_2025[[#This Row],[método_pago]],cambio_metodo_pago[#All],2,0)</f>
        <v>Aplicación móbil</v>
      </c>
      <c r="X4546" t="s">
        <v>7</v>
      </c>
      <c r="Y4546">
        <v>0</v>
      </c>
      <c r="Z4546" t="str">
        <f>VLOOKUP(ventas_starbucks_2025[[#This Row],[promoción_aplicada5]],promocion_cambiar[#All],2,0)</f>
        <v>2x1</v>
      </c>
      <c r="AA4546" t="s">
        <v>51</v>
      </c>
      <c r="AB4546" t="s">
        <v>32</v>
      </c>
      <c r="AC4546" t="s">
        <v>10</v>
      </c>
      <c r="AD4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46">
        <v>11.2</v>
      </c>
      <c r="AF4546">
        <v>4</v>
      </c>
      <c r="AG4546">
        <v>20</v>
      </c>
      <c r="AH4546">
        <v>16</v>
      </c>
    </row>
    <row r="4547" spans="1:34" x14ac:dyDescent="0.25">
      <c r="A4547" s="3" t="s">
        <v>4622</v>
      </c>
      <c r="B4547" s="1">
        <v>45697</v>
      </c>
      <c r="C4547" s="23">
        <f t="shared" si="355"/>
        <v>9</v>
      </c>
      <c r="D4547" s="23">
        <f t="shared" si="356"/>
        <v>7</v>
      </c>
      <c r="E4547" s="1" t="str">
        <f t="shared" si="357"/>
        <v>domingo</v>
      </c>
      <c r="F4547" s="23">
        <f t="shared" si="358"/>
        <v>2</v>
      </c>
      <c r="G4547" s="1" t="str">
        <f t="shared" si="359"/>
        <v>febrero</v>
      </c>
      <c r="H4547" s="2">
        <v>0.34722222222222221</v>
      </c>
      <c r="I4547" t="s">
        <v>57</v>
      </c>
      <c r="J4547" t="str">
        <f>VLOOKUP(ventas_starbucks_2025[[#This Row],[sucursal]],cambio_sucursal[#All],2,0)</f>
        <v>Sucursal Avda Colón</v>
      </c>
      <c r="K4547" t="s">
        <v>94</v>
      </c>
      <c r="L4547" t="s">
        <v>70</v>
      </c>
      <c r="M4547" t="s">
        <v>62</v>
      </c>
      <c r="N4547" t="str">
        <f>IFERROR(VLOOKUP(ventas_starbucks_2025[[#This Row],[tamaño_sucio]],cambio_tamaño[#All],2,0),"Tamaño único")</f>
        <v>Extra-Grande</v>
      </c>
      <c r="O4547">
        <v>1</v>
      </c>
      <c r="P4547">
        <v>1573.66</v>
      </c>
      <c r="Q4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7">
        <v>1573.66</v>
      </c>
      <c r="S4547" t="s">
        <v>15</v>
      </c>
      <c r="T4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7" t="str">
        <f>VLOOKUP(ventas_starbucks_2025[[#This Row],[canal_compra]],cambio_canal_compra[#All],2,0)</f>
        <v>Para llevar</v>
      </c>
      <c r="V4547" t="s">
        <v>40</v>
      </c>
      <c r="W4547" t="str">
        <f>VLOOKUP(ventas_starbucks_2025[[#This Row],[método_pago]],cambio_metodo_pago[#All],2,0)</f>
        <v>Efectivo</v>
      </c>
      <c r="X4547" t="s">
        <v>7</v>
      </c>
      <c r="Y4547">
        <v>15</v>
      </c>
      <c r="Z4547" t="str">
        <f>VLOOKUP(ventas_starbucks_2025[[#This Row],[promoción_aplicada5]],promocion_cambiar[#All],2,0)</f>
        <v>Hora Feliz</v>
      </c>
      <c r="AA4547" t="s">
        <v>36</v>
      </c>
      <c r="AB4547" t="s">
        <v>9</v>
      </c>
      <c r="AC4547" t="s">
        <v>10</v>
      </c>
      <c r="AD4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47">
        <v>2.5</v>
      </c>
      <c r="AF4547">
        <v>2</v>
      </c>
      <c r="AG4547">
        <v>20</v>
      </c>
      <c r="AH4547">
        <v>19</v>
      </c>
    </row>
    <row r="4548" spans="1:34" x14ac:dyDescent="0.25">
      <c r="A4548" s="3" t="s">
        <v>4623</v>
      </c>
      <c r="B4548" s="1">
        <v>45667</v>
      </c>
      <c r="C4548" s="23">
        <f t="shared" si="355"/>
        <v>10</v>
      </c>
      <c r="D4548" s="23">
        <f t="shared" si="356"/>
        <v>5</v>
      </c>
      <c r="E4548" s="23" t="str">
        <f t="shared" si="357"/>
        <v>viernes</v>
      </c>
      <c r="F4548" s="23">
        <f t="shared" si="358"/>
        <v>1</v>
      </c>
      <c r="G4548" s="23" t="str">
        <f t="shared" si="359"/>
        <v>enero</v>
      </c>
      <c r="H4548" s="2">
        <v>0.39374999999999999</v>
      </c>
      <c r="I4548" t="s">
        <v>12</v>
      </c>
      <c r="J4548" t="str">
        <f>VLOOKUP(ventas_starbucks_2025[[#This Row],[sucursal]],cambio_sucursal[#All],2,0)</f>
        <v>Sucursal Córdoba Shopping</v>
      </c>
      <c r="K4548" t="s">
        <v>27</v>
      </c>
      <c r="L4548" t="s">
        <v>28</v>
      </c>
      <c r="M4548" t="s">
        <v>4</v>
      </c>
      <c r="N4548" t="str">
        <f>IFERROR(VLOOKUP(ventas_starbucks_2025[[#This Row],[tamaño_sucio]],cambio_tamaño[#All],2,0),"Tamaño único")</f>
        <v>Tamaño único</v>
      </c>
      <c r="O4548">
        <v>5</v>
      </c>
      <c r="P4548">
        <v>2501.73</v>
      </c>
      <c r="Q4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48">
        <v>12508.65</v>
      </c>
      <c r="S4548" t="s">
        <v>5</v>
      </c>
      <c r="T4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48" t="str">
        <f>VLOOKUP(ventas_starbucks_2025[[#This Row],[canal_compra]],cambio_canal_compra[#All],2,0)</f>
        <v>En tienda</v>
      </c>
      <c r="V4548" t="s">
        <v>6</v>
      </c>
      <c r="W4548" t="str">
        <f>VLOOKUP(ventas_starbucks_2025[[#This Row],[método_pago]],cambio_metodo_pago[#All],2,0)</f>
        <v>Aplicación móbil</v>
      </c>
      <c r="X4548" t="s">
        <v>7</v>
      </c>
      <c r="Y4548">
        <v>10</v>
      </c>
      <c r="Z4548" t="str">
        <f>VLOOKUP(ventas_starbucks_2025[[#This Row],[promoción_aplicada5]],promocion_cambiar[#All],2,0)</f>
        <v>Ninguna</v>
      </c>
      <c r="AA4548" t="s">
        <v>17</v>
      </c>
      <c r="AB4548" t="s">
        <v>9</v>
      </c>
      <c r="AC4548" t="s">
        <v>24</v>
      </c>
      <c r="AD4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48">
        <v>4.3</v>
      </c>
      <c r="AF4548">
        <v>1</v>
      </c>
      <c r="AG4548">
        <v>10</v>
      </c>
      <c r="AH4548">
        <v>5</v>
      </c>
    </row>
    <row r="4549" spans="1:34" x14ac:dyDescent="0.25">
      <c r="A4549" s="3" t="s">
        <v>4624</v>
      </c>
      <c r="B4549" s="1">
        <v>45754</v>
      </c>
      <c r="C4549" s="23">
        <f t="shared" si="355"/>
        <v>7</v>
      </c>
      <c r="D4549" s="23">
        <f t="shared" si="356"/>
        <v>1</v>
      </c>
      <c r="E4549" s="23" t="str">
        <f t="shared" si="357"/>
        <v>lunes</v>
      </c>
      <c r="F4549" s="23">
        <f t="shared" si="358"/>
        <v>4</v>
      </c>
      <c r="G4549" s="23" t="str">
        <f t="shared" si="359"/>
        <v>abril</v>
      </c>
      <c r="H4549" s="2">
        <v>0.87152777777777779</v>
      </c>
      <c r="I4549" t="s">
        <v>1</v>
      </c>
      <c r="J4549" t="str">
        <f>VLOOKUP(ventas_starbucks_2025[[#This Row],[sucursal]],cambio_sucursal[#All],2,0)</f>
        <v>Sucursal Nueva Córdoba</v>
      </c>
      <c r="K4549" t="s">
        <v>58</v>
      </c>
      <c r="L4549" t="s">
        <v>39</v>
      </c>
      <c r="M4549" t="s">
        <v>4</v>
      </c>
      <c r="N4549" t="str">
        <f>IFERROR(VLOOKUP(ventas_starbucks_2025[[#This Row],[tamaño_sucio]],cambio_tamaño[#All],2,0),"Tamaño único")</f>
        <v>Tamaño único</v>
      </c>
      <c r="O4549">
        <v>5</v>
      </c>
      <c r="P4549">
        <v>1078.74</v>
      </c>
      <c r="Q4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9">
        <v>5393.7</v>
      </c>
      <c r="S4549" t="s">
        <v>31</v>
      </c>
      <c r="T4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49" t="str">
        <f>VLOOKUP(ventas_starbucks_2025[[#This Row],[canal_compra]],cambio_canal_compra[#All],2,0)</f>
        <v>Entrega domicilio</v>
      </c>
      <c r="V4549" t="s">
        <v>40</v>
      </c>
      <c r="W4549" t="str">
        <f>VLOOKUP(ventas_starbucks_2025[[#This Row],[método_pago]],cambio_metodo_pago[#All],2,0)</f>
        <v>Efectivo</v>
      </c>
      <c r="X4549" t="s">
        <v>22</v>
      </c>
      <c r="Y4549">
        <v>0</v>
      </c>
      <c r="Z4549" t="str">
        <f>VLOOKUP(ventas_starbucks_2025[[#This Row],[promoción_aplicada5]],promocion_cambiar[#All],2,0)</f>
        <v>Combo</v>
      </c>
      <c r="AA4549" t="s">
        <v>8</v>
      </c>
      <c r="AB4549" t="s">
        <v>29</v>
      </c>
      <c r="AC4549" t="s">
        <v>24</v>
      </c>
      <c r="AD4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49">
        <v>12.4</v>
      </c>
      <c r="AF4549">
        <v>1</v>
      </c>
      <c r="AG4549">
        <v>40</v>
      </c>
      <c r="AH4549">
        <v>35</v>
      </c>
    </row>
    <row r="4550" spans="1:34" x14ac:dyDescent="0.25">
      <c r="A4550" s="3" t="s">
        <v>4625</v>
      </c>
      <c r="B4550" s="1">
        <v>45719</v>
      </c>
      <c r="C4550" s="23">
        <f t="shared" si="355"/>
        <v>3</v>
      </c>
      <c r="D4550" s="23">
        <f t="shared" si="356"/>
        <v>1</v>
      </c>
      <c r="E4550" s="23" t="str">
        <f t="shared" si="357"/>
        <v>lunes</v>
      </c>
      <c r="F4550" s="23">
        <f t="shared" si="358"/>
        <v>3</v>
      </c>
      <c r="G4550" s="23" t="str">
        <f t="shared" si="359"/>
        <v>marzo</v>
      </c>
      <c r="H4550" s="2">
        <v>0.58402777777777781</v>
      </c>
      <c r="I4550" t="s">
        <v>57</v>
      </c>
      <c r="J4550" t="str">
        <f>VLOOKUP(ventas_starbucks_2025[[#This Row],[sucursal]],cambio_sucursal[#All],2,0)</f>
        <v>Sucursal Avda Colón</v>
      </c>
      <c r="K4550" t="s">
        <v>358</v>
      </c>
      <c r="L4550" t="s">
        <v>44</v>
      </c>
      <c r="M4550" t="s">
        <v>45</v>
      </c>
      <c r="N4550" t="str">
        <f>IFERROR(VLOOKUP(ventas_starbucks_2025[[#This Row],[tamaño_sucio]],cambio_tamaño[#All],2,0),"Tamaño único")</f>
        <v>Grande</v>
      </c>
      <c r="O4550">
        <v>4</v>
      </c>
      <c r="P4550">
        <v>1259.3599999999999</v>
      </c>
      <c r="Q4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0">
        <v>5037.4399999999996</v>
      </c>
      <c r="S4550" t="s">
        <v>31</v>
      </c>
      <c r="T4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50" t="str">
        <f>VLOOKUP(ventas_starbucks_2025[[#This Row],[canal_compra]],cambio_canal_compra[#All],2,0)</f>
        <v>Entrega domicilio</v>
      </c>
      <c r="V4550" t="s">
        <v>16</v>
      </c>
      <c r="W4550" t="str">
        <f>VLOOKUP(ventas_starbucks_2025[[#This Row],[método_pago]],cambio_metodo_pago[#All],2,0)</f>
        <v>Tarjeta</v>
      </c>
      <c r="X4550" t="s">
        <v>7</v>
      </c>
      <c r="Y4550">
        <v>10</v>
      </c>
      <c r="Z4550" t="str">
        <f>VLOOKUP(ventas_starbucks_2025[[#This Row],[promoción_aplicada5]],promocion_cambiar[#All],2,0)</f>
        <v>Ninguna</v>
      </c>
      <c r="AA4550" t="s">
        <v>17</v>
      </c>
      <c r="AB4550" t="s">
        <v>23</v>
      </c>
      <c r="AC4550" t="s">
        <v>41</v>
      </c>
      <c r="AD4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50">
        <v>7.9</v>
      </c>
      <c r="AF4550">
        <v>4</v>
      </c>
      <c r="AG4550">
        <v>19</v>
      </c>
      <c r="AH4550">
        <v>15</v>
      </c>
    </row>
    <row r="4551" spans="1:34" x14ac:dyDescent="0.25">
      <c r="A4551" s="3" t="s">
        <v>4626</v>
      </c>
      <c r="B4551" s="1">
        <v>45692</v>
      </c>
      <c r="C4551" s="23">
        <f t="shared" si="355"/>
        <v>4</v>
      </c>
      <c r="D4551" s="23">
        <f t="shared" si="356"/>
        <v>2</v>
      </c>
      <c r="E4551" s="23" t="str">
        <f t="shared" si="357"/>
        <v>martes</v>
      </c>
      <c r="F4551" s="23">
        <f t="shared" si="358"/>
        <v>2</v>
      </c>
      <c r="G4551" s="23" t="str">
        <f t="shared" si="359"/>
        <v>febrero</v>
      </c>
      <c r="H4551" s="2">
        <v>0.74444444444444446</v>
      </c>
      <c r="I4551" t="s">
        <v>57</v>
      </c>
      <c r="J4551" t="str">
        <f>VLOOKUP(ventas_starbucks_2025[[#This Row],[sucursal]],cambio_sucursal[#All],2,0)</f>
        <v>Sucursal Avda Colón</v>
      </c>
      <c r="K4551" t="s">
        <v>87</v>
      </c>
      <c r="L4551" t="s">
        <v>65</v>
      </c>
      <c r="M4551" t="s">
        <v>4</v>
      </c>
      <c r="N4551" t="str">
        <f>IFERROR(VLOOKUP(ventas_starbucks_2025[[#This Row],[tamaño_sucio]],cambio_tamaño[#All],2,0),"Tamaño único")</f>
        <v>Tamaño único</v>
      </c>
      <c r="O4551">
        <v>5</v>
      </c>
      <c r="P4551">
        <v>1422.99</v>
      </c>
      <c r="Q4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1">
        <v>7114.95</v>
      </c>
      <c r="S4551" t="s">
        <v>31</v>
      </c>
      <c r="T4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51" t="str">
        <f>VLOOKUP(ventas_starbucks_2025[[#This Row],[canal_compra]],cambio_canal_compra[#All],2,0)</f>
        <v>Entrega domicilio</v>
      </c>
      <c r="V4551" t="s">
        <v>40</v>
      </c>
      <c r="W4551" t="str">
        <f>VLOOKUP(ventas_starbucks_2025[[#This Row],[método_pago]],cambio_metodo_pago[#All],2,0)</f>
        <v>Efectivo</v>
      </c>
      <c r="X4551" t="s">
        <v>22</v>
      </c>
      <c r="Y4551">
        <v>0</v>
      </c>
      <c r="Z4551" t="str">
        <f>VLOOKUP(ventas_starbucks_2025[[#This Row],[promoción_aplicada5]],promocion_cambiar[#All],2,0)</f>
        <v>2x1</v>
      </c>
      <c r="AA4551" t="s">
        <v>51</v>
      </c>
      <c r="AB4551" t="s">
        <v>32</v>
      </c>
      <c r="AC4551" t="s">
        <v>10</v>
      </c>
      <c r="AD4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51">
        <v>7</v>
      </c>
      <c r="AF4551">
        <v>5</v>
      </c>
      <c r="AG4551">
        <v>16</v>
      </c>
      <c r="AH4551">
        <v>11</v>
      </c>
    </row>
    <row r="4552" spans="1:34" x14ac:dyDescent="0.25">
      <c r="A4552" s="3" t="s">
        <v>4627</v>
      </c>
      <c r="B4552" s="1">
        <v>45663</v>
      </c>
      <c r="C4552" s="23">
        <f t="shared" si="355"/>
        <v>6</v>
      </c>
      <c r="D4552" s="23">
        <f t="shared" si="356"/>
        <v>1</v>
      </c>
      <c r="E4552" s="23" t="str">
        <f t="shared" si="357"/>
        <v>lunes</v>
      </c>
      <c r="F4552" s="23">
        <f t="shared" si="358"/>
        <v>1</v>
      </c>
      <c r="G4552" s="23" t="str">
        <f t="shared" si="359"/>
        <v>enero</v>
      </c>
      <c r="H4552" s="2">
        <v>0.68888888888888888</v>
      </c>
      <c r="I4552" t="s">
        <v>1</v>
      </c>
      <c r="J4552" t="str">
        <f>VLOOKUP(ventas_starbucks_2025[[#This Row],[sucursal]],cambio_sucursal[#All],2,0)</f>
        <v>Sucursal Nueva Córdoba</v>
      </c>
      <c r="K4552" t="s">
        <v>173</v>
      </c>
      <c r="L4552" t="s">
        <v>35</v>
      </c>
      <c r="M4552" t="s">
        <v>4</v>
      </c>
      <c r="N4552" t="str">
        <f>IFERROR(VLOOKUP(ventas_starbucks_2025[[#This Row],[tamaño_sucio]],cambio_tamaño[#All],2,0),"Tamaño único")</f>
        <v>Tamaño único</v>
      </c>
      <c r="O4552">
        <v>1</v>
      </c>
      <c r="P4552">
        <v>1285.76</v>
      </c>
      <c r="Q4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2">
        <v>1285.76</v>
      </c>
      <c r="S4552" t="s">
        <v>31</v>
      </c>
      <c r="T4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2" t="str">
        <f>VLOOKUP(ventas_starbucks_2025[[#This Row],[canal_compra]],cambio_canal_compra[#All],2,0)</f>
        <v>Entrega domicilio</v>
      </c>
      <c r="V4552" t="s">
        <v>6</v>
      </c>
      <c r="W4552" t="str">
        <f>VLOOKUP(ventas_starbucks_2025[[#This Row],[método_pago]],cambio_metodo_pago[#All],2,0)</f>
        <v>Aplicación móbil</v>
      </c>
      <c r="X4552" t="s">
        <v>22</v>
      </c>
      <c r="Y4552">
        <v>0</v>
      </c>
      <c r="Z4552" t="str">
        <f>VLOOKUP(ventas_starbucks_2025[[#This Row],[promoción_aplicada5]],promocion_cambiar[#All],2,0)</f>
        <v>Combo</v>
      </c>
      <c r="AA4552" t="s">
        <v>8</v>
      </c>
      <c r="AB4552" t="s">
        <v>52</v>
      </c>
      <c r="AC4552" t="s">
        <v>41</v>
      </c>
      <c r="AD4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52">
        <v>13.2</v>
      </c>
      <c r="AF4552">
        <v>5</v>
      </c>
      <c r="AG4552">
        <v>13</v>
      </c>
      <c r="AH4552">
        <v>12</v>
      </c>
    </row>
    <row r="4553" spans="1:34" x14ac:dyDescent="0.25">
      <c r="A4553" s="3" t="s">
        <v>4628</v>
      </c>
      <c r="B4553" s="1">
        <v>45664</v>
      </c>
      <c r="C4553" s="23">
        <f t="shared" si="355"/>
        <v>7</v>
      </c>
      <c r="D4553" s="23">
        <f t="shared" si="356"/>
        <v>2</v>
      </c>
      <c r="E4553" s="23" t="str">
        <f t="shared" si="357"/>
        <v>martes</v>
      </c>
      <c r="F4553" s="23">
        <f t="shared" si="358"/>
        <v>1</v>
      </c>
      <c r="G4553" s="23" t="str">
        <f t="shared" si="359"/>
        <v>enero</v>
      </c>
      <c r="H4553" s="2">
        <v>0.79583333333333328</v>
      </c>
      <c r="I4553" t="s">
        <v>57</v>
      </c>
      <c r="J4553" t="str">
        <f>VLOOKUP(ventas_starbucks_2025[[#This Row],[sucursal]],cambio_sucursal[#All],2,0)</f>
        <v>Sucursal Avda Colón</v>
      </c>
      <c r="K4553" t="s">
        <v>132</v>
      </c>
      <c r="L4553" t="s">
        <v>35</v>
      </c>
      <c r="M4553" t="s">
        <v>4</v>
      </c>
      <c r="N4553" t="str">
        <f>IFERROR(VLOOKUP(ventas_starbucks_2025[[#This Row],[tamaño_sucio]],cambio_tamaño[#All],2,0),"Tamaño único")</f>
        <v>Tamaño único</v>
      </c>
      <c r="O4553">
        <v>3</v>
      </c>
      <c r="P4553">
        <v>1276.26</v>
      </c>
      <c r="Q4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3">
        <v>3828.78</v>
      </c>
      <c r="S4553" t="s">
        <v>5</v>
      </c>
      <c r="T4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3" t="str">
        <f>VLOOKUP(ventas_starbucks_2025[[#This Row],[canal_compra]],cambio_canal_compra[#All],2,0)</f>
        <v>En tienda</v>
      </c>
      <c r="V4553" t="s">
        <v>40</v>
      </c>
      <c r="W4553" t="str">
        <f>VLOOKUP(ventas_starbucks_2025[[#This Row],[método_pago]],cambio_metodo_pago[#All],2,0)</f>
        <v>Efectivo</v>
      </c>
      <c r="X4553" t="s">
        <v>22</v>
      </c>
      <c r="Y4553">
        <v>0</v>
      </c>
      <c r="Z4553" t="str">
        <f>VLOOKUP(ventas_starbucks_2025[[#This Row],[promoción_aplicada5]],promocion_cambiar[#All],2,0)</f>
        <v>Hora Feliz</v>
      </c>
      <c r="AA4553" t="s">
        <v>36</v>
      </c>
      <c r="AB4553" t="s">
        <v>23</v>
      </c>
      <c r="AC4553" t="s">
        <v>41</v>
      </c>
      <c r="AD4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53">
        <v>2.7</v>
      </c>
      <c r="AF4553">
        <v>1</v>
      </c>
      <c r="AG4553">
        <v>16</v>
      </c>
      <c r="AH4553">
        <v>13</v>
      </c>
    </row>
    <row r="4554" spans="1:34" x14ac:dyDescent="0.25">
      <c r="A4554" s="3" t="s">
        <v>4629</v>
      </c>
      <c r="B4554" s="1">
        <v>45742</v>
      </c>
      <c r="C4554" s="23">
        <f t="shared" si="355"/>
        <v>26</v>
      </c>
      <c r="D4554" s="23">
        <f t="shared" si="356"/>
        <v>3</v>
      </c>
      <c r="E4554" s="23" t="str">
        <f t="shared" si="357"/>
        <v>miércoles</v>
      </c>
      <c r="F4554" s="23">
        <f t="shared" si="358"/>
        <v>3</v>
      </c>
      <c r="G4554" s="23" t="str">
        <f t="shared" si="359"/>
        <v>marzo</v>
      </c>
      <c r="H4554" s="2">
        <v>0.76249999999999996</v>
      </c>
      <c r="I4554" t="s">
        <v>12</v>
      </c>
      <c r="J4554" t="str">
        <f>VLOOKUP(ventas_starbucks_2025[[#This Row],[sucursal]],cambio_sucursal[#All],2,0)</f>
        <v>Sucursal Córdoba Shopping</v>
      </c>
      <c r="K4554" t="s">
        <v>48</v>
      </c>
      <c r="L4554" t="s">
        <v>49</v>
      </c>
      <c r="M4554" t="s">
        <v>62</v>
      </c>
      <c r="N4554" t="str">
        <f>IFERROR(VLOOKUP(ventas_starbucks_2025[[#This Row],[tamaño_sucio]],cambio_tamaño[#All],2,0),"Tamaño único")</f>
        <v>Extra-Grande</v>
      </c>
      <c r="O4554">
        <v>1</v>
      </c>
      <c r="P4554">
        <v>1897.17</v>
      </c>
      <c r="Q4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4">
        <v>1897.17</v>
      </c>
      <c r="S4554" t="s">
        <v>5</v>
      </c>
      <c r="T4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4" t="str">
        <f>VLOOKUP(ventas_starbucks_2025[[#This Row],[canal_compra]],cambio_canal_compra[#All],2,0)</f>
        <v>En tienda</v>
      </c>
      <c r="V4554" t="s">
        <v>6</v>
      </c>
      <c r="W4554" t="str">
        <f>VLOOKUP(ventas_starbucks_2025[[#This Row],[método_pago]],cambio_metodo_pago[#All],2,0)</f>
        <v>Aplicación móbil</v>
      </c>
      <c r="X4554" t="s">
        <v>22</v>
      </c>
      <c r="Y4554">
        <v>0</v>
      </c>
      <c r="Z4554" t="str">
        <f>VLOOKUP(ventas_starbucks_2025[[#This Row],[promoción_aplicada5]],promocion_cambiar[#All],2,0)</f>
        <v>Hora Feliz</v>
      </c>
      <c r="AA4554" t="s">
        <v>36</v>
      </c>
      <c r="AB4554" t="s">
        <v>23</v>
      </c>
      <c r="AC4554" t="s">
        <v>24</v>
      </c>
      <c r="AD4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54">
        <v>13.8</v>
      </c>
      <c r="AF4554">
        <v>1</v>
      </c>
      <c r="AG4554">
        <v>42</v>
      </c>
      <c r="AH4554">
        <v>41</v>
      </c>
    </row>
    <row r="4555" spans="1:34" x14ac:dyDescent="0.25">
      <c r="A4555" s="3" t="s">
        <v>4630</v>
      </c>
      <c r="B4555" s="1">
        <v>45705</v>
      </c>
      <c r="C4555" s="23">
        <f t="shared" si="355"/>
        <v>17</v>
      </c>
      <c r="D4555" s="23">
        <f t="shared" si="356"/>
        <v>1</v>
      </c>
      <c r="E4555" s="1" t="str">
        <f t="shared" si="357"/>
        <v>lunes</v>
      </c>
      <c r="F4555" s="23">
        <f t="shared" si="358"/>
        <v>2</v>
      </c>
      <c r="G4555" s="1" t="str">
        <f t="shared" si="359"/>
        <v>febrero</v>
      </c>
      <c r="H4555" s="2">
        <v>0.49444444444444446</v>
      </c>
      <c r="I4555" t="s">
        <v>1</v>
      </c>
      <c r="J4555" t="str">
        <f>VLOOKUP(ventas_starbucks_2025[[#This Row],[sucursal]],cambio_sucursal[#All],2,0)</f>
        <v>Sucursal Nueva Córdoba</v>
      </c>
      <c r="K4555" t="s">
        <v>130</v>
      </c>
      <c r="L4555" t="s">
        <v>65</v>
      </c>
      <c r="M4555" t="s">
        <v>4</v>
      </c>
      <c r="N4555" t="str">
        <f>IFERROR(VLOOKUP(ventas_starbucks_2025[[#This Row],[tamaño_sucio]],cambio_tamaño[#All],2,0),"Tamaño único")</f>
        <v>Tamaño único</v>
      </c>
      <c r="O4555">
        <v>3</v>
      </c>
      <c r="P4555">
        <v>1695.11</v>
      </c>
      <c r="Q4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5">
        <v>5085.33</v>
      </c>
      <c r="S4555" t="s">
        <v>15</v>
      </c>
      <c r="T4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55" t="str">
        <f>VLOOKUP(ventas_starbucks_2025[[#This Row],[canal_compra]],cambio_canal_compra[#All],2,0)</f>
        <v>Para llevar</v>
      </c>
      <c r="V4555" t="s">
        <v>40</v>
      </c>
      <c r="W4555" t="str">
        <f>VLOOKUP(ventas_starbucks_2025[[#This Row],[método_pago]],cambio_metodo_pago[#All],2,0)</f>
        <v>Efectivo</v>
      </c>
      <c r="X4555" t="s">
        <v>7</v>
      </c>
      <c r="Y4555">
        <v>15</v>
      </c>
      <c r="Z4555" t="str">
        <f>VLOOKUP(ventas_starbucks_2025[[#This Row],[promoción_aplicada5]],promocion_cambiar[#All],2,0)</f>
        <v>2x1</v>
      </c>
      <c r="AA4555" t="s">
        <v>51</v>
      </c>
      <c r="AB4555" t="s">
        <v>32</v>
      </c>
      <c r="AC4555" t="s">
        <v>41</v>
      </c>
      <c r="AD4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55">
        <v>14.2</v>
      </c>
      <c r="AF4555">
        <v>3</v>
      </c>
      <c r="AG4555">
        <v>11</v>
      </c>
      <c r="AH4555">
        <v>8</v>
      </c>
    </row>
    <row r="4556" spans="1:34" x14ac:dyDescent="0.25">
      <c r="A4556" s="3" t="s">
        <v>4631</v>
      </c>
      <c r="B4556" s="1">
        <v>45740</v>
      </c>
      <c r="C4556" s="23">
        <f t="shared" si="355"/>
        <v>24</v>
      </c>
      <c r="D4556" s="23">
        <f t="shared" si="356"/>
        <v>1</v>
      </c>
      <c r="E4556" s="23" t="str">
        <f t="shared" si="357"/>
        <v>lunes</v>
      </c>
      <c r="F4556" s="23">
        <f t="shared" si="358"/>
        <v>3</v>
      </c>
      <c r="G4556" s="23" t="str">
        <f t="shared" si="359"/>
        <v>marzo</v>
      </c>
      <c r="H4556" s="2">
        <v>0.62847222222222221</v>
      </c>
      <c r="I4556" t="s">
        <v>57</v>
      </c>
      <c r="J4556" t="str">
        <f>VLOOKUP(ventas_starbucks_2025[[#This Row],[sucursal]],cambio_sucursal[#All],2,0)</f>
        <v>Sucursal Avda Colón</v>
      </c>
      <c r="K4556" t="s">
        <v>58</v>
      </c>
      <c r="L4556" t="s">
        <v>39</v>
      </c>
      <c r="M4556" t="s">
        <v>4</v>
      </c>
      <c r="N4556" t="str">
        <f>IFERROR(VLOOKUP(ventas_starbucks_2025[[#This Row],[tamaño_sucio]],cambio_tamaño[#All],2,0),"Tamaño único")</f>
        <v>Tamaño único</v>
      </c>
      <c r="O4556">
        <v>4</v>
      </c>
      <c r="P4556">
        <v>1051.75</v>
      </c>
      <c r="Q4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6">
        <v>4207</v>
      </c>
      <c r="S4556" t="s">
        <v>31</v>
      </c>
      <c r="T4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6" t="str">
        <f>VLOOKUP(ventas_starbucks_2025[[#This Row],[canal_compra]],cambio_canal_compra[#All],2,0)</f>
        <v>Entrega domicilio</v>
      </c>
      <c r="V4556" t="s">
        <v>16</v>
      </c>
      <c r="W4556" t="str">
        <f>VLOOKUP(ventas_starbucks_2025[[#This Row],[método_pago]],cambio_metodo_pago[#All],2,0)</f>
        <v>Tarjeta</v>
      </c>
      <c r="X4556" t="s">
        <v>7</v>
      </c>
      <c r="Y4556">
        <v>10</v>
      </c>
      <c r="Z4556" t="str">
        <f>VLOOKUP(ventas_starbucks_2025[[#This Row],[promoción_aplicada5]],promocion_cambiar[#All],2,0)</f>
        <v>Combo</v>
      </c>
      <c r="AA4556" t="s">
        <v>8</v>
      </c>
      <c r="AB4556" t="s">
        <v>23</v>
      </c>
      <c r="AC4556" t="s">
        <v>41</v>
      </c>
      <c r="AD4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56">
        <v>2.1</v>
      </c>
      <c r="AF4556">
        <v>2</v>
      </c>
      <c r="AG4556">
        <v>25</v>
      </c>
      <c r="AH4556">
        <v>21</v>
      </c>
    </row>
    <row r="4557" spans="1:34" x14ac:dyDescent="0.25">
      <c r="A4557" s="3" t="s">
        <v>4632</v>
      </c>
      <c r="B4557" s="1">
        <v>45748</v>
      </c>
      <c r="C4557" s="23">
        <f t="shared" si="355"/>
        <v>1</v>
      </c>
      <c r="D4557" s="23">
        <f t="shared" si="356"/>
        <v>2</v>
      </c>
      <c r="E4557" s="1" t="str">
        <f t="shared" si="357"/>
        <v>martes</v>
      </c>
      <c r="F4557" s="23">
        <f t="shared" si="358"/>
        <v>4</v>
      </c>
      <c r="G4557" s="1" t="str">
        <f t="shared" si="359"/>
        <v>abril</v>
      </c>
      <c r="H4557" s="2">
        <v>0.86736111111111114</v>
      </c>
      <c r="I4557" t="s">
        <v>12</v>
      </c>
      <c r="J4557" t="str">
        <f>VLOOKUP(ventas_starbucks_2025[[#This Row],[sucursal]],cambio_sucursal[#All],2,0)</f>
        <v>Sucursal Córdoba Shopping</v>
      </c>
      <c r="K4557" t="s">
        <v>38</v>
      </c>
      <c r="L4557" t="s">
        <v>39</v>
      </c>
      <c r="M4557" t="s">
        <v>4</v>
      </c>
      <c r="N4557" t="str">
        <f>IFERROR(VLOOKUP(ventas_starbucks_2025[[#This Row],[tamaño_sucio]],cambio_tamaño[#All],2,0),"Tamaño único")</f>
        <v>Tamaño único</v>
      </c>
      <c r="O4557">
        <v>3</v>
      </c>
      <c r="P4557">
        <v>1339.13</v>
      </c>
      <c r="Q4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7">
        <v>4017.39</v>
      </c>
      <c r="S4557" t="s">
        <v>5</v>
      </c>
      <c r="T4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7" t="str">
        <f>VLOOKUP(ventas_starbucks_2025[[#This Row],[canal_compra]],cambio_canal_compra[#All],2,0)</f>
        <v>En tienda</v>
      </c>
      <c r="V4557" t="s">
        <v>6</v>
      </c>
      <c r="W4557" t="str">
        <f>VLOOKUP(ventas_starbucks_2025[[#This Row],[método_pago]],cambio_metodo_pago[#All],2,0)</f>
        <v>Aplicación móbil</v>
      </c>
      <c r="X4557" t="s">
        <v>7</v>
      </c>
      <c r="Y4557">
        <v>10</v>
      </c>
      <c r="Z4557" t="str">
        <f>VLOOKUP(ventas_starbucks_2025[[#This Row],[promoción_aplicada5]],promocion_cambiar[#All],2,0)</f>
        <v>Ninguna</v>
      </c>
      <c r="AA4557" t="s">
        <v>17</v>
      </c>
      <c r="AB4557" t="s">
        <v>32</v>
      </c>
      <c r="AC4557" t="s">
        <v>41</v>
      </c>
      <c r="AD4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57">
        <v>13.2</v>
      </c>
      <c r="AF4557">
        <v>2</v>
      </c>
      <c r="AG4557">
        <v>32</v>
      </c>
      <c r="AH4557">
        <v>29</v>
      </c>
    </row>
    <row r="4558" spans="1:34" x14ac:dyDescent="0.25">
      <c r="A4558" s="3" t="s">
        <v>4633</v>
      </c>
      <c r="B4558" s="1">
        <v>45739</v>
      </c>
      <c r="C4558" s="23">
        <f t="shared" si="355"/>
        <v>23</v>
      </c>
      <c r="D4558" s="23">
        <f t="shared" si="356"/>
        <v>7</v>
      </c>
      <c r="E4558" s="23" t="str">
        <f t="shared" si="357"/>
        <v>domingo</v>
      </c>
      <c r="F4558" s="23">
        <f t="shared" si="358"/>
        <v>3</v>
      </c>
      <c r="G4558" s="23" t="str">
        <f t="shared" si="359"/>
        <v>marzo</v>
      </c>
      <c r="H4558" s="2">
        <v>0.36041666666666666</v>
      </c>
      <c r="I4558" t="s">
        <v>57</v>
      </c>
      <c r="J4558" t="str">
        <f>VLOOKUP(ventas_starbucks_2025[[#This Row],[sucursal]],cambio_sucursal[#All],2,0)</f>
        <v>Sucursal Avda Colón</v>
      </c>
      <c r="K4558" t="s">
        <v>13</v>
      </c>
      <c r="L4558" t="s">
        <v>14</v>
      </c>
      <c r="M4558" t="s">
        <v>4</v>
      </c>
      <c r="N4558" t="str">
        <f>IFERROR(VLOOKUP(ventas_starbucks_2025[[#This Row],[tamaño_sucio]],cambio_tamaño[#All],2,0),"Tamaño único")</f>
        <v>Tamaño único</v>
      </c>
      <c r="O4558">
        <v>2</v>
      </c>
      <c r="P4558">
        <v>1870.58</v>
      </c>
      <c r="Q4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8">
        <v>3741.16</v>
      </c>
      <c r="S4558" t="s">
        <v>31</v>
      </c>
      <c r="T4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8" t="str">
        <f>VLOOKUP(ventas_starbucks_2025[[#This Row],[canal_compra]],cambio_canal_compra[#All],2,0)</f>
        <v>Entrega domicilio</v>
      </c>
      <c r="V4558" t="s">
        <v>16</v>
      </c>
      <c r="W4558" t="str">
        <f>VLOOKUP(ventas_starbucks_2025[[#This Row],[método_pago]],cambio_metodo_pago[#All],2,0)</f>
        <v>Tarjeta</v>
      </c>
      <c r="X4558" t="s">
        <v>7</v>
      </c>
      <c r="Y4558">
        <v>0</v>
      </c>
      <c r="Z4558" t="str">
        <f>VLOOKUP(ventas_starbucks_2025[[#This Row],[promoción_aplicada5]],promocion_cambiar[#All],2,0)</f>
        <v>2x1</v>
      </c>
      <c r="AA4558" t="s">
        <v>51</v>
      </c>
      <c r="AB4558" t="s">
        <v>29</v>
      </c>
      <c r="AC4558" t="s">
        <v>10</v>
      </c>
      <c r="AD4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58">
        <v>11.8</v>
      </c>
      <c r="AF4558">
        <v>2</v>
      </c>
      <c r="AG4558">
        <v>15</v>
      </c>
      <c r="AH4558">
        <v>13</v>
      </c>
    </row>
    <row r="4559" spans="1:34" x14ac:dyDescent="0.25">
      <c r="A4559" s="3" t="s">
        <v>4634</v>
      </c>
      <c r="B4559" s="1">
        <v>45749</v>
      </c>
      <c r="C4559" s="23">
        <f t="shared" si="355"/>
        <v>2</v>
      </c>
      <c r="D4559" s="23">
        <f t="shared" si="356"/>
        <v>3</v>
      </c>
      <c r="E4559" s="23" t="str">
        <f t="shared" si="357"/>
        <v>miércoles</v>
      </c>
      <c r="F4559" s="23">
        <f t="shared" si="358"/>
        <v>4</v>
      </c>
      <c r="G4559" s="23" t="str">
        <f t="shared" si="359"/>
        <v>abril</v>
      </c>
      <c r="H4559" s="2">
        <v>0.57777777777777772</v>
      </c>
      <c r="I4559" t="s">
        <v>26</v>
      </c>
      <c r="J4559" t="str">
        <f>VLOOKUP(ventas_starbucks_2025[[#This Row],[sucursal]],cambio_sucursal[#All],2,0)</f>
        <v>Sucursal San Lorenzo 47</v>
      </c>
      <c r="K4559" t="s">
        <v>38</v>
      </c>
      <c r="L4559" t="s">
        <v>39</v>
      </c>
      <c r="M4559" t="s">
        <v>4</v>
      </c>
      <c r="N4559" t="str">
        <f>IFERROR(VLOOKUP(ventas_starbucks_2025[[#This Row],[tamaño_sucio]],cambio_tamaño[#All],2,0),"Tamaño único")</f>
        <v>Tamaño único</v>
      </c>
      <c r="O4559">
        <v>4</v>
      </c>
      <c r="P4559">
        <v>1090.75</v>
      </c>
      <c r="Q4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9">
        <v>4363</v>
      </c>
      <c r="S4559" t="s">
        <v>5</v>
      </c>
      <c r="T4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9" t="str">
        <f>VLOOKUP(ventas_starbucks_2025[[#This Row],[canal_compra]],cambio_canal_compra[#All],2,0)</f>
        <v>En tienda</v>
      </c>
      <c r="V4559" t="s">
        <v>6</v>
      </c>
      <c r="W4559" t="str">
        <f>VLOOKUP(ventas_starbucks_2025[[#This Row],[método_pago]],cambio_metodo_pago[#All],2,0)</f>
        <v>Aplicación móbil</v>
      </c>
      <c r="X4559" t="s">
        <v>22</v>
      </c>
      <c r="Y4559">
        <v>0</v>
      </c>
      <c r="Z4559" t="str">
        <f>VLOOKUP(ventas_starbucks_2025[[#This Row],[promoción_aplicada5]],promocion_cambiar[#All],2,0)</f>
        <v>Combo</v>
      </c>
      <c r="AA4559" t="s">
        <v>8</v>
      </c>
      <c r="AB4559" t="s">
        <v>32</v>
      </c>
      <c r="AC4559" t="s">
        <v>10</v>
      </c>
      <c r="AD4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59">
        <v>8</v>
      </c>
      <c r="AF4559">
        <v>3</v>
      </c>
      <c r="AG4559">
        <v>41</v>
      </c>
      <c r="AH4559">
        <v>37</v>
      </c>
    </row>
    <row r="4560" spans="1:34" x14ac:dyDescent="0.25">
      <c r="A4560" s="3" t="s">
        <v>4635</v>
      </c>
      <c r="B4560" s="1">
        <v>45730</v>
      </c>
      <c r="C4560" s="23">
        <f t="shared" si="355"/>
        <v>14</v>
      </c>
      <c r="D4560" s="23">
        <f t="shared" si="356"/>
        <v>5</v>
      </c>
      <c r="E4560" s="23" t="str">
        <f t="shared" si="357"/>
        <v>viernes</v>
      </c>
      <c r="F4560" s="23">
        <f t="shared" si="358"/>
        <v>3</v>
      </c>
      <c r="G4560" s="23" t="str">
        <f t="shared" si="359"/>
        <v>marzo</v>
      </c>
      <c r="H4560" s="2">
        <v>0.45763888888888887</v>
      </c>
      <c r="I4560" t="s">
        <v>26</v>
      </c>
      <c r="J4560" t="str">
        <f>VLOOKUP(ventas_starbucks_2025[[#This Row],[sucursal]],cambio_sucursal[#All],2,0)</f>
        <v>Sucursal San Lorenzo 47</v>
      </c>
      <c r="K4560" t="s">
        <v>27</v>
      </c>
      <c r="L4560" t="s">
        <v>28</v>
      </c>
      <c r="M4560" t="s">
        <v>4</v>
      </c>
      <c r="N4560" t="str">
        <f>IFERROR(VLOOKUP(ventas_starbucks_2025[[#This Row],[tamaño_sucio]],cambio_tamaño[#All],2,0),"Tamaño único")</f>
        <v>Tamaño único</v>
      </c>
      <c r="O4560">
        <v>1</v>
      </c>
      <c r="P4560">
        <v>2378.84</v>
      </c>
      <c r="Q4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60">
        <v>2378.84</v>
      </c>
      <c r="S4560" t="s">
        <v>31</v>
      </c>
      <c r="T4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0" t="str">
        <f>VLOOKUP(ventas_starbucks_2025[[#This Row],[canal_compra]],cambio_canal_compra[#All],2,0)</f>
        <v>Entrega domicilio</v>
      </c>
      <c r="V4560" t="s">
        <v>16</v>
      </c>
      <c r="W4560" t="str">
        <f>VLOOKUP(ventas_starbucks_2025[[#This Row],[método_pago]],cambio_metodo_pago[#All],2,0)</f>
        <v>Tarjeta</v>
      </c>
      <c r="X4560" t="s">
        <v>22</v>
      </c>
      <c r="Y4560">
        <v>0</v>
      </c>
      <c r="Z4560" t="str">
        <f>VLOOKUP(ventas_starbucks_2025[[#This Row],[promoción_aplicada5]],promocion_cambiar[#All],2,0)</f>
        <v>Hora Feliz</v>
      </c>
      <c r="AA4560" t="s">
        <v>36</v>
      </c>
      <c r="AB4560" t="s">
        <v>32</v>
      </c>
      <c r="AC4560" t="s">
        <v>10</v>
      </c>
      <c r="AD4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60">
        <v>12</v>
      </c>
      <c r="AF4560">
        <v>3</v>
      </c>
      <c r="AG4560">
        <v>38</v>
      </c>
      <c r="AH4560">
        <v>37</v>
      </c>
    </row>
    <row r="4561" spans="1:34" x14ac:dyDescent="0.25">
      <c r="A4561" s="3" t="s">
        <v>4636</v>
      </c>
      <c r="B4561" s="1">
        <v>45700</v>
      </c>
      <c r="C4561" s="23">
        <f t="shared" si="355"/>
        <v>12</v>
      </c>
      <c r="D4561" s="23">
        <f t="shared" si="356"/>
        <v>3</v>
      </c>
      <c r="E4561" s="1" t="str">
        <f t="shared" si="357"/>
        <v>miércoles</v>
      </c>
      <c r="F4561" s="23">
        <f t="shared" si="358"/>
        <v>2</v>
      </c>
      <c r="G4561" s="1" t="str">
        <f t="shared" si="359"/>
        <v>febrero</v>
      </c>
      <c r="H4561" s="2">
        <v>0.33611111111111114</v>
      </c>
      <c r="I4561" t="s">
        <v>1</v>
      </c>
      <c r="J4561" t="str">
        <f>VLOOKUP(ventas_starbucks_2025[[#This Row],[sucursal]],cambio_sucursal[#All],2,0)</f>
        <v>Sucursal Nueva Córdoba</v>
      </c>
      <c r="K4561" t="s">
        <v>2</v>
      </c>
      <c r="L4561" t="s">
        <v>3</v>
      </c>
      <c r="M4561" t="s">
        <v>4</v>
      </c>
      <c r="N4561" t="str">
        <f>IFERROR(VLOOKUP(ventas_starbucks_2025[[#This Row],[tamaño_sucio]],cambio_tamaño[#All],2,0),"Tamaño único")</f>
        <v>Tamaño único</v>
      </c>
      <c r="O4561">
        <v>2</v>
      </c>
      <c r="P4561">
        <v>3081.75</v>
      </c>
      <c r="Q4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561">
        <v>6163.5</v>
      </c>
      <c r="S4561" t="s">
        <v>5</v>
      </c>
      <c r="T4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61" t="str">
        <f>VLOOKUP(ventas_starbucks_2025[[#This Row],[canal_compra]],cambio_canal_compra[#All],2,0)</f>
        <v>En tienda</v>
      </c>
      <c r="V4561" t="s">
        <v>16</v>
      </c>
      <c r="W4561" t="str">
        <f>VLOOKUP(ventas_starbucks_2025[[#This Row],[método_pago]],cambio_metodo_pago[#All],2,0)</f>
        <v>Tarjeta</v>
      </c>
      <c r="X4561" t="s">
        <v>22</v>
      </c>
      <c r="Y4561">
        <v>0</v>
      </c>
      <c r="Z4561" t="str">
        <f>VLOOKUP(ventas_starbucks_2025[[#This Row],[promoción_aplicada5]],promocion_cambiar[#All],2,0)</f>
        <v>Combo</v>
      </c>
      <c r="AA4561" t="s">
        <v>8</v>
      </c>
      <c r="AB4561" t="s">
        <v>29</v>
      </c>
      <c r="AC4561" t="s">
        <v>41</v>
      </c>
      <c r="AD4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61">
        <v>7.6</v>
      </c>
      <c r="AF4561">
        <v>5</v>
      </c>
      <c r="AG4561">
        <v>28</v>
      </c>
      <c r="AH4561">
        <v>26</v>
      </c>
    </row>
    <row r="4562" spans="1:34" x14ac:dyDescent="0.25">
      <c r="A4562" s="3" t="s">
        <v>4637</v>
      </c>
      <c r="B4562" s="1">
        <v>45692</v>
      </c>
      <c r="C4562" s="23">
        <f t="shared" si="355"/>
        <v>4</v>
      </c>
      <c r="D4562" s="23">
        <f t="shared" si="356"/>
        <v>2</v>
      </c>
      <c r="E4562" s="23" t="str">
        <f t="shared" si="357"/>
        <v>martes</v>
      </c>
      <c r="F4562" s="23">
        <f t="shared" si="358"/>
        <v>2</v>
      </c>
      <c r="G4562" s="23" t="str">
        <f t="shared" si="359"/>
        <v>febrero</v>
      </c>
      <c r="H4562" s="2">
        <v>0.65972222222222221</v>
      </c>
      <c r="I4562" t="s">
        <v>1</v>
      </c>
      <c r="J4562" t="str">
        <f>VLOOKUP(ventas_starbucks_2025[[#This Row],[sucursal]],cambio_sucursal[#All],2,0)</f>
        <v>Sucursal Nueva Córdoba</v>
      </c>
      <c r="K4562" t="s">
        <v>13</v>
      </c>
      <c r="L4562" t="s">
        <v>14</v>
      </c>
      <c r="M4562" t="s">
        <v>4</v>
      </c>
      <c r="N4562" t="str">
        <f>IFERROR(VLOOKUP(ventas_starbucks_2025[[#This Row],[tamaño_sucio]],cambio_tamaño[#All],2,0),"Tamaño único")</f>
        <v>Tamaño único</v>
      </c>
      <c r="O4562">
        <v>3</v>
      </c>
      <c r="P4562">
        <v>1754.92</v>
      </c>
      <c r="Q4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2">
        <v>5264.76</v>
      </c>
      <c r="S4562" t="s">
        <v>31</v>
      </c>
      <c r="T4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62" t="str">
        <f>VLOOKUP(ventas_starbucks_2025[[#This Row],[canal_compra]],cambio_canal_compra[#All],2,0)</f>
        <v>Entrega domicilio</v>
      </c>
      <c r="V4562" t="s">
        <v>40</v>
      </c>
      <c r="W4562" t="str">
        <f>VLOOKUP(ventas_starbucks_2025[[#This Row],[método_pago]],cambio_metodo_pago[#All],2,0)</f>
        <v>Efectivo</v>
      </c>
      <c r="X4562" t="s">
        <v>7</v>
      </c>
      <c r="Y4562">
        <v>0</v>
      </c>
      <c r="Z4562" t="str">
        <f>VLOOKUP(ventas_starbucks_2025[[#This Row],[promoción_aplicada5]],promocion_cambiar[#All],2,0)</f>
        <v>Hora Feliz</v>
      </c>
      <c r="AA4562" t="s">
        <v>36</v>
      </c>
      <c r="AB4562" t="s">
        <v>18</v>
      </c>
      <c r="AC4562" t="s">
        <v>10</v>
      </c>
      <c r="AD4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62">
        <v>10.1</v>
      </c>
      <c r="AF4562">
        <v>3</v>
      </c>
      <c r="AG4562">
        <v>10</v>
      </c>
      <c r="AH4562">
        <v>7</v>
      </c>
    </row>
    <row r="4563" spans="1:34" x14ac:dyDescent="0.25">
      <c r="A4563" s="3" t="s">
        <v>4638</v>
      </c>
      <c r="B4563" s="1">
        <v>45718</v>
      </c>
      <c r="C4563" s="23">
        <f t="shared" si="355"/>
        <v>2</v>
      </c>
      <c r="D4563" s="23">
        <f t="shared" si="356"/>
        <v>7</v>
      </c>
      <c r="E4563" s="23" t="str">
        <f t="shared" si="357"/>
        <v>domingo</v>
      </c>
      <c r="F4563" s="23">
        <f t="shared" si="358"/>
        <v>3</v>
      </c>
      <c r="G4563" s="23" t="str">
        <f t="shared" si="359"/>
        <v>marzo</v>
      </c>
      <c r="H4563" s="2">
        <v>0.65277777777777779</v>
      </c>
      <c r="I4563" t="s">
        <v>26</v>
      </c>
      <c r="J4563" t="str">
        <f>VLOOKUP(ventas_starbucks_2025[[#This Row],[sucursal]],cambio_sucursal[#All],2,0)</f>
        <v>Sucursal San Lorenzo 47</v>
      </c>
      <c r="K4563" t="s">
        <v>20</v>
      </c>
      <c r="L4563" t="s">
        <v>21</v>
      </c>
      <c r="M4563" t="s">
        <v>4</v>
      </c>
      <c r="N4563" t="str">
        <f>IFERROR(VLOOKUP(ventas_starbucks_2025[[#This Row],[tamaño_sucio]],cambio_tamaño[#All],2,0),"Tamaño único")</f>
        <v>Tamaño único</v>
      </c>
      <c r="O4563">
        <v>5</v>
      </c>
      <c r="P4563">
        <v>959.06</v>
      </c>
      <c r="Q4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63">
        <v>4795.3</v>
      </c>
      <c r="S4563" t="s">
        <v>15</v>
      </c>
      <c r="T4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3" t="str">
        <f>VLOOKUP(ventas_starbucks_2025[[#This Row],[canal_compra]],cambio_canal_compra[#All],2,0)</f>
        <v>Para llevar</v>
      </c>
      <c r="V4563" t="s">
        <v>6</v>
      </c>
      <c r="W4563" t="str">
        <f>VLOOKUP(ventas_starbucks_2025[[#This Row],[método_pago]],cambio_metodo_pago[#All],2,0)</f>
        <v>Aplicación móbil</v>
      </c>
      <c r="X4563" t="s">
        <v>7</v>
      </c>
      <c r="Y4563">
        <v>10</v>
      </c>
      <c r="Z4563" t="str">
        <f>VLOOKUP(ventas_starbucks_2025[[#This Row],[promoción_aplicada5]],promocion_cambiar[#All],2,0)</f>
        <v>Combo</v>
      </c>
      <c r="AA4563" t="s">
        <v>8</v>
      </c>
      <c r="AB4563" t="s">
        <v>9</v>
      </c>
      <c r="AC4563" t="s">
        <v>41</v>
      </c>
      <c r="AD4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63">
        <v>14</v>
      </c>
      <c r="AF4563">
        <v>3</v>
      </c>
      <c r="AG4563">
        <v>36</v>
      </c>
      <c r="AH4563">
        <v>31</v>
      </c>
    </row>
    <row r="4564" spans="1:34" x14ac:dyDescent="0.25">
      <c r="A4564" s="3" t="s">
        <v>4639</v>
      </c>
      <c r="B4564" s="1">
        <v>45753</v>
      </c>
      <c r="C4564" s="23">
        <f t="shared" si="355"/>
        <v>6</v>
      </c>
      <c r="D4564" s="23">
        <f t="shared" si="356"/>
        <v>7</v>
      </c>
      <c r="E4564" s="1" t="str">
        <f t="shared" si="357"/>
        <v>domingo</v>
      </c>
      <c r="F4564" s="23">
        <f t="shared" si="358"/>
        <v>4</v>
      </c>
      <c r="G4564" s="1" t="str">
        <f t="shared" si="359"/>
        <v>abril</v>
      </c>
      <c r="H4564" s="2">
        <v>0.49027777777777776</v>
      </c>
      <c r="I4564" t="s">
        <v>1</v>
      </c>
      <c r="J4564" t="str">
        <f>VLOOKUP(ventas_starbucks_2025[[#This Row],[sucursal]],cambio_sucursal[#All],2,0)</f>
        <v>Sucursal Nueva Córdoba</v>
      </c>
      <c r="K4564" t="s">
        <v>20</v>
      </c>
      <c r="L4564" t="s">
        <v>21</v>
      </c>
      <c r="M4564" t="s">
        <v>4</v>
      </c>
      <c r="N4564" t="str">
        <f>IFERROR(VLOOKUP(ventas_starbucks_2025[[#This Row],[tamaño_sucio]],cambio_tamaño[#All],2,0),"Tamaño único")</f>
        <v>Tamaño único</v>
      </c>
      <c r="O4564">
        <v>4</v>
      </c>
      <c r="P4564">
        <v>1201.69</v>
      </c>
      <c r="Q4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4">
        <v>4806.76</v>
      </c>
      <c r="S4564" t="s">
        <v>31</v>
      </c>
      <c r="T4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4" t="str">
        <f>VLOOKUP(ventas_starbucks_2025[[#This Row],[canal_compra]],cambio_canal_compra[#All],2,0)</f>
        <v>Entrega domicilio</v>
      </c>
      <c r="V4564" t="s">
        <v>16</v>
      </c>
      <c r="W4564" t="str">
        <f>VLOOKUP(ventas_starbucks_2025[[#This Row],[método_pago]],cambio_metodo_pago[#All],2,0)</f>
        <v>Tarjeta</v>
      </c>
      <c r="X4564" t="s">
        <v>7</v>
      </c>
      <c r="Y4564">
        <v>10</v>
      </c>
      <c r="Z4564" t="str">
        <f>VLOOKUP(ventas_starbucks_2025[[#This Row],[promoción_aplicada5]],promocion_cambiar[#All],2,0)</f>
        <v>2x1</v>
      </c>
      <c r="AA4564" t="s">
        <v>51</v>
      </c>
      <c r="AB4564" t="s">
        <v>52</v>
      </c>
      <c r="AC4564" t="s">
        <v>10</v>
      </c>
      <c r="AD4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64">
        <v>8.3000000000000007</v>
      </c>
      <c r="AF4564">
        <v>5</v>
      </c>
      <c r="AG4564">
        <v>22</v>
      </c>
      <c r="AH4564">
        <v>18</v>
      </c>
    </row>
    <row r="4565" spans="1:34" x14ac:dyDescent="0.25">
      <c r="A4565" s="3" t="s">
        <v>4640</v>
      </c>
      <c r="B4565" s="1">
        <v>45760</v>
      </c>
      <c r="C4565" s="23">
        <f t="shared" si="355"/>
        <v>13</v>
      </c>
      <c r="D4565" s="23">
        <f t="shared" si="356"/>
        <v>7</v>
      </c>
      <c r="E4565" s="23" t="str">
        <f t="shared" si="357"/>
        <v>domingo</v>
      </c>
      <c r="F4565" s="23">
        <f t="shared" si="358"/>
        <v>4</v>
      </c>
      <c r="G4565" s="23" t="str">
        <f t="shared" si="359"/>
        <v>abril</v>
      </c>
      <c r="H4565" s="2">
        <v>0.29236111111111113</v>
      </c>
      <c r="I4565" t="s">
        <v>12</v>
      </c>
      <c r="J4565" t="str">
        <f>VLOOKUP(ventas_starbucks_2025[[#This Row],[sucursal]],cambio_sucursal[#All],2,0)</f>
        <v>Sucursal Córdoba Shopping</v>
      </c>
      <c r="K4565" t="s">
        <v>58</v>
      </c>
      <c r="L4565" t="s">
        <v>39</v>
      </c>
      <c r="M4565" t="s">
        <v>4</v>
      </c>
      <c r="N4565" t="str">
        <f>IFERROR(VLOOKUP(ventas_starbucks_2025[[#This Row],[tamaño_sucio]],cambio_tamaño[#All],2,0),"Tamaño único")</f>
        <v>Tamaño único</v>
      </c>
      <c r="O4565">
        <v>3</v>
      </c>
      <c r="P4565">
        <v>1497.51</v>
      </c>
      <c r="Q4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5">
        <v>4492.53</v>
      </c>
      <c r="S4565" t="s">
        <v>31</v>
      </c>
      <c r="T4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5" t="str">
        <f>VLOOKUP(ventas_starbucks_2025[[#This Row],[canal_compra]],cambio_canal_compra[#All],2,0)</f>
        <v>Entrega domicilio</v>
      </c>
      <c r="V4565" t="s">
        <v>6</v>
      </c>
      <c r="W4565" t="str">
        <f>VLOOKUP(ventas_starbucks_2025[[#This Row],[método_pago]],cambio_metodo_pago[#All],2,0)</f>
        <v>Aplicación móbil</v>
      </c>
      <c r="X4565" t="s">
        <v>22</v>
      </c>
      <c r="Y4565">
        <v>0</v>
      </c>
      <c r="Z4565" t="str">
        <f>VLOOKUP(ventas_starbucks_2025[[#This Row],[promoción_aplicada5]],promocion_cambiar[#All],2,0)</f>
        <v>Combo</v>
      </c>
      <c r="AA4565" t="s">
        <v>8</v>
      </c>
      <c r="AB4565" t="s">
        <v>52</v>
      </c>
      <c r="AC4565" t="s">
        <v>41</v>
      </c>
      <c r="AD4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65">
        <v>9.4</v>
      </c>
      <c r="AF4565">
        <v>3</v>
      </c>
      <c r="AG4565">
        <v>29</v>
      </c>
      <c r="AH4565">
        <v>26</v>
      </c>
    </row>
    <row r="4566" spans="1:34" x14ac:dyDescent="0.25">
      <c r="A4566" s="3" t="s">
        <v>4641</v>
      </c>
      <c r="B4566" s="1">
        <v>45747</v>
      </c>
      <c r="C4566" s="23">
        <f t="shared" si="355"/>
        <v>31</v>
      </c>
      <c r="D4566" s="23">
        <f t="shared" si="356"/>
        <v>1</v>
      </c>
      <c r="E4566" s="23" t="str">
        <f t="shared" si="357"/>
        <v>lunes</v>
      </c>
      <c r="F4566" s="23">
        <f t="shared" si="358"/>
        <v>3</v>
      </c>
      <c r="G4566" s="23" t="str">
        <f t="shared" si="359"/>
        <v>marzo</v>
      </c>
      <c r="H4566" s="2">
        <v>0.38611111111111113</v>
      </c>
      <c r="I4566" t="s">
        <v>26</v>
      </c>
      <c r="J4566" t="str">
        <f>VLOOKUP(ventas_starbucks_2025[[#This Row],[sucursal]],cambio_sucursal[#All],2,0)</f>
        <v>Sucursal San Lorenzo 47</v>
      </c>
      <c r="K4566" t="s">
        <v>115</v>
      </c>
      <c r="L4566" t="s">
        <v>21</v>
      </c>
      <c r="M4566" t="s">
        <v>4</v>
      </c>
      <c r="N4566" t="str">
        <f>IFERROR(VLOOKUP(ventas_starbucks_2025[[#This Row],[tamaño_sucio]],cambio_tamaño[#All],2,0),"Tamaño único")</f>
        <v>Tamaño único</v>
      </c>
      <c r="O4566">
        <v>4</v>
      </c>
      <c r="P4566">
        <v>1082.29</v>
      </c>
      <c r="Q4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6">
        <v>4329.16</v>
      </c>
      <c r="S4566" t="s">
        <v>5</v>
      </c>
      <c r="T4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6" t="str">
        <f>VLOOKUP(ventas_starbucks_2025[[#This Row],[canal_compra]],cambio_canal_compra[#All],2,0)</f>
        <v>En tienda</v>
      </c>
      <c r="V4566" t="s">
        <v>16</v>
      </c>
      <c r="W4566" t="str">
        <f>VLOOKUP(ventas_starbucks_2025[[#This Row],[método_pago]],cambio_metodo_pago[#All],2,0)</f>
        <v>Tarjeta</v>
      </c>
      <c r="X4566" t="s">
        <v>7</v>
      </c>
      <c r="Y4566">
        <v>15</v>
      </c>
      <c r="Z4566" t="str">
        <f>VLOOKUP(ventas_starbucks_2025[[#This Row],[promoción_aplicada5]],promocion_cambiar[#All],2,0)</f>
        <v>Ninguna</v>
      </c>
      <c r="AA4566" t="s">
        <v>17</v>
      </c>
      <c r="AB4566" t="s">
        <v>29</v>
      </c>
      <c r="AC4566" t="s">
        <v>10</v>
      </c>
      <c r="AD4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66">
        <v>10.3</v>
      </c>
      <c r="AF4566">
        <v>3</v>
      </c>
      <c r="AG4566">
        <v>34</v>
      </c>
      <c r="AH4566">
        <v>30</v>
      </c>
    </row>
    <row r="4567" spans="1:34" x14ac:dyDescent="0.25">
      <c r="A4567" s="3" t="s">
        <v>4642</v>
      </c>
      <c r="B4567" s="1">
        <v>45703</v>
      </c>
      <c r="C4567" s="23">
        <f t="shared" si="355"/>
        <v>15</v>
      </c>
      <c r="D4567" s="23">
        <f t="shared" si="356"/>
        <v>6</v>
      </c>
      <c r="E4567" s="23" t="str">
        <f t="shared" si="357"/>
        <v>sábado</v>
      </c>
      <c r="F4567" s="23">
        <f t="shared" si="358"/>
        <v>2</v>
      </c>
      <c r="G4567" s="23" t="str">
        <f t="shared" si="359"/>
        <v>febrero</v>
      </c>
      <c r="H4567" s="2">
        <v>0.63402777777777775</v>
      </c>
      <c r="I4567" t="s">
        <v>57</v>
      </c>
      <c r="J4567" t="str">
        <f>VLOOKUP(ventas_starbucks_2025[[#This Row],[sucursal]],cambio_sucursal[#All],2,0)</f>
        <v>Sucursal Avda Colón</v>
      </c>
      <c r="K4567" t="s">
        <v>58</v>
      </c>
      <c r="L4567" t="s">
        <v>39</v>
      </c>
      <c r="M4567" t="s">
        <v>4</v>
      </c>
      <c r="N4567" t="str">
        <f>IFERROR(VLOOKUP(ventas_starbucks_2025[[#This Row],[tamaño_sucio]],cambio_tamaño[#All],2,0),"Tamaño único")</f>
        <v>Tamaño único</v>
      </c>
      <c r="O4567">
        <v>3</v>
      </c>
      <c r="P4567">
        <v>1246.3900000000001</v>
      </c>
      <c r="Q4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7">
        <v>3739.17</v>
      </c>
      <c r="S4567" t="s">
        <v>15</v>
      </c>
      <c r="T4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7" t="str">
        <f>VLOOKUP(ventas_starbucks_2025[[#This Row],[canal_compra]],cambio_canal_compra[#All],2,0)</f>
        <v>Para llevar</v>
      </c>
      <c r="V4567" t="s">
        <v>6</v>
      </c>
      <c r="W4567" t="str">
        <f>VLOOKUP(ventas_starbucks_2025[[#This Row],[método_pago]],cambio_metodo_pago[#All],2,0)</f>
        <v>Aplicación móbil</v>
      </c>
      <c r="X4567" t="s">
        <v>7</v>
      </c>
      <c r="Y4567">
        <v>10</v>
      </c>
      <c r="Z4567" t="str">
        <f>VLOOKUP(ventas_starbucks_2025[[#This Row],[promoción_aplicada5]],promocion_cambiar[#All],2,0)</f>
        <v>Hora Feliz</v>
      </c>
      <c r="AA4567" t="s">
        <v>36</v>
      </c>
      <c r="AB4567" t="s">
        <v>23</v>
      </c>
      <c r="AC4567" t="s">
        <v>41</v>
      </c>
      <c r="AD4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67">
        <v>6.8</v>
      </c>
      <c r="AF4567">
        <v>2</v>
      </c>
      <c r="AG4567">
        <v>21</v>
      </c>
      <c r="AH4567">
        <v>18</v>
      </c>
    </row>
    <row r="4568" spans="1:34" x14ac:dyDescent="0.25">
      <c r="A4568" s="3" t="s">
        <v>4643</v>
      </c>
      <c r="B4568" s="1">
        <v>45678</v>
      </c>
      <c r="C4568" s="23">
        <f t="shared" si="355"/>
        <v>21</v>
      </c>
      <c r="D4568" s="23">
        <f t="shared" si="356"/>
        <v>2</v>
      </c>
      <c r="E4568" s="23" t="str">
        <f t="shared" si="357"/>
        <v>martes</v>
      </c>
      <c r="F4568" s="23">
        <f t="shared" si="358"/>
        <v>1</v>
      </c>
      <c r="G4568" s="23" t="str">
        <f t="shared" si="359"/>
        <v>enero</v>
      </c>
      <c r="H4568" s="2">
        <v>0.43680555555555556</v>
      </c>
      <c r="I4568" t="s">
        <v>26</v>
      </c>
      <c r="J4568" t="str">
        <f>VLOOKUP(ventas_starbucks_2025[[#This Row],[sucursal]],cambio_sucursal[#All],2,0)</f>
        <v>Sucursal San Lorenzo 47</v>
      </c>
      <c r="K4568" t="s">
        <v>58</v>
      </c>
      <c r="L4568" t="s">
        <v>39</v>
      </c>
      <c r="M4568" t="s">
        <v>4</v>
      </c>
      <c r="N4568" t="str">
        <f>IFERROR(VLOOKUP(ventas_starbucks_2025[[#This Row],[tamaño_sucio]],cambio_tamaño[#All],2,0),"Tamaño único")</f>
        <v>Tamaño único</v>
      </c>
      <c r="O4568">
        <v>1</v>
      </c>
      <c r="P4568">
        <v>1543.34</v>
      </c>
      <c r="Q4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8">
        <v>1543.34</v>
      </c>
      <c r="S4568" t="s">
        <v>15</v>
      </c>
      <c r="T4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8" t="str">
        <f>VLOOKUP(ventas_starbucks_2025[[#This Row],[canal_compra]],cambio_canal_compra[#All],2,0)</f>
        <v>Para llevar</v>
      </c>
      <c r="V4568" t="s">
        <v>6</v>
      </c>
      <c r="W4568" t="str">
        <f>VLOOKUP(ventas_starbucks_2025[[#This Row],[método_pago]],cambio_metodo_pago[#All],2,0)</f>
        <v>Aplicación móbil</v>
      </c>
      <c r="X4568" t="s">
        <v>22</v>
      </c>
      <c r="Y4568">
        <v>0</v>
      </c>
      <c r="Z4568" t="str">
        <f>VLOOKUP(ventas_starbucks_2025[[#This Row],[promoción_aplicada5]],promocion_cambiar[#All],2,0)</f>
        <v>Ninguna</v>
      </c>
      <c r="AA4568" t="s">
        <v>17</v>
      </c>
      <c r="AB4568" t="s">
        <v>29</v>
      </c>
      <c r="AC4568" t="s">
        <v>10</v>
      </c>
      <c r="AD4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68">
        <v>3.7</v>
      </c>
      <c r="AF4568">
        <v>3</v>
      </c>
      <c r="AG4568">
        <v>24</v>
      </c>
      <c r="AH4568">
        <v>23</v>
      </c>
    </row>
    <row r="4569" spans="1:34" x14ac:dyDescent="0.25">
      <c r="A4569" s="3" t="s">
        <v>4644</v>
      </c>
      <c r="B4569" s="1">
        <v>45711</v>
      </c>
      <c r="C4569" s="23">
        <f t="shared" si="355"/>
        <v>23</v>
      </c>
      <c r="D4569" s="23">
        <f t="shared" si="356"/>
        <v>7</v>
      </c>
      <c r="E4569" s="1" t="str">
        <f t="shared" si="357"/>
        <v>domingo</v>
      </c>
      <c r="F4569" s="23">
        <f t="shared" si="358"/>
        <v>2</v>
      </c>
      <c r="G4569" s="1" t="str">
        <f t="shared" si="359"/>
        <v>febrero</v>
      </c>
      <c r="H4569" s="2">
        <v>0.67569444444444449</v>
      </c>
      <c r="I4569" t="s">
        <v>12</v>
      </c>
      <c r="J4569" t="str">
        <f>VLOOKUP(ventas_starbucks_2025[[#This Row],[sucursal]],cambio_sucursal[#All],2,0)</f>
        <v>Sucursal Córdoba Shopping</v>
      </c>
      <c r="K4569" t="s">
        <v>64</v>
      </c>
      <c r="L4569" t="s">
        <v>65</v>
      </c>
      <c r="M4569" t="s">
        <v>4</v>
      </c>
      <c r="N4569" t="str">
        <f>IFERROR(VLOOKUP(ventas_starbucks_2025[[#This Row],[tamaño_sucio]],cambio_tamaño[#All],2,0),"Tamaño único")</f>
        <v>Tamaño único</v>
      </c>
      <c r="O4569">
        <v>2</v>
      </c>
      <c r="P4569">
        <v>1788.79</v>
      </c>
      <c r="Q4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9">
        <v>3577.58</v>
      </c>
      <c r="S4569" t="s">
        <v>15</v>
      </c>
      <c r="T4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9" t="str">
        <f>VLOOKUP(ventas_starbucks_2025[[#This Row],[canal_compra]],cambio_canal_compra[#All],2,0)</f>
        <v>Para llevar</v>
      </c>
      <c r="V4569" t="s">
        <v>16</v>
      </c>
      <c r="W4569" t="str">
        <f>VLOOKUP(ventas_starbucks_2025[[#This Row],[método_pago]],cambio_metodo_pago[#All],2,0)</f>
        <v>Tarjeta</v>
      </c>
      <c r="X4569" t="s">
        <v>22</v>
      </c>
      <c r="Y4569">
        <v>0</v>
      </c>
      <c r="Z4569" t="str">
        <f>VLOOKUP(ventas_starbucks_2025[[#This Row],[promoción_aplicada5]],promocion_cambiar[#All],2,0)</f>
        <v>Ninguna</v>
      </c>
      <c r="AA4569" t="s">
        <v>17</v>
      </c>
      <c r="AB4569" t="s">
        <v>29</v>
      </c>
      <c r="AC4569" t="s">
        <v>41</v>
      </c>
      <c r="AD4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69">
        <v>10.6</v>
      </c>
      <c r="AF4569">
        <v>1</v>
      </c>
      <c r="AG4569">
        <v>35</v>
      </c>
      <c r="AH4569">
        <v>33</v>
      </c>
    </row>
    <row r="4570" spans="1:34" x14ac:dyDescent="0.25">
      <c r="A4570" s="3" t="s">
        <v>4645</v>
      </c>
      <c r="B4570" s="1">
        <v>45762</v>
      </c>
      <c r="C4570" s="23">
        <f t="shared" si="355"/>
        <v>15</v>
      </c>
      <c r="D4570" s="23">
        <f t="shared" si="356"/>
        <v>2</v>
      </c>
      <c r="E4570" s="23" t="str">
        <f t="shared" si="357"/>
        <v>martes</v>
      </c>
      <c r="F4570" s="23">
        <f t="shared" si="358"/>
        <v>4</v>
      </c>
      <c r="G4570" s="23" t="str">
        <f t="shared" si="359"/>
        <v>abril</v>
      </c>
      <c r="H4570" s="2">
        <v>0.48819444444444443</v>
      </c>
      <c r="I4570" t="s">
        <v>57</v>
      </c>
      <c r="J4570" t="str">
        <f>VLOOKUP(ventas_starbucks_2025[[#This Row],[sucursal]],cambio_sucursal[#All],2,0)</f>
        <v>Sucursal Avda Colón</v>
      </c>
      <c r="K4570" t="s">
        <v>87</v>
      </c>
      <c r="L4570" t="s">
        <v>65</v>
      </c>
      <c r="M4570" t="s">
        <v>4</v>
      </c>
      <c r="N4570" t="str">
        <f>IFERROR(VLOOKUP(ventas_starbucks_2025[[#This Row],[tamaño_sucio]],cambio_tamaño[#All],2,0),"Tamaño único")</f>
        <v>Tamaño único</v>
      </c>
      <c r="O4570">
        <v>5</v>
      </c>
      <c r="P4570">
        <v>1841.6</v>
      </c>
      <c r="Q4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0">
        <v>9208</v>
      </c>
      <c r="S4570" t="s">
        <v>5</v>
      </c>
      <c r="T4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70" t="str">
        <f>VLOOKUP(ventas_starbucks_2025[[#This Row],[canal_compra]],cambio_canal_compra[#All],2,0)</f>
        <v>En tienda</v>
      </c>
      <c r="V4570" t="s">
        <v>6</v>
      </c>
      <c r="W4570" t="str">
        <f>VLOOKUP(ventas_starbucks_2025[[#This Row],[método_pago]],cambio_metodo_pago[#All],2,0)</f>
        <v>Aplicación móbil</v>
      </c>
      <c r="X4570" t="s">
        <v>7</v>
      </c>
      <c r="Y4570">
        <v>15</v>
      </c>
      <c r="Z4570" t="str">
        <f>VLOOKUP(ventas_starbucks_2025[[#This Row],[promoción_aplicada5]],promocion_cambiar[#All],2,0)</f>
        <v>Combo</v>
      </c>
      <c r="AA4570" t="s">
        <v>8</v>
      </c>
      <c r="AB4570" t="s">
        <v>32</v>
      </c>
      <c r="AC4570" t="s">
        <v>41</v>
      </c>
      <c r="AD4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70">
        <v>6.2</v>
      </c>
      <c r="AF4570">
        <v>2</v>
      </c>
      <c r="AG4570">
        <v>42</v>
      </c>
      <c r="AH4570">
        <v>37</v>
      </c>
    </row>
    <row r="4571" spans="1:34" x14ac:dyDescent="0.25">
      <c r="A4571" s="3" t="s">
        <v>4646</v>
      </c>
      <c r="B4571" s="1">
        <v>45758</v>
      </c>
      <c r="C4571" s="23">
        <f t="shared" si="355"/>
        <v>11</v>
      </c>
      <c r="D4571" s="23">
        <f t="shared" si="356"/>
        <v>5</v>
      </c>
      <c r="E4571" s="1" t="str">
        <f t="shared" si="357"/>
        <v>viernes</v>
      </c>
      <c r="F4571" s="23">
        <f t="shared" si="358"/>
        <v>4</v>
      </c>
      <c r="G4571" s="1" t="str">
        <f t="shared" si="359"/>
        <v>abril</v>
      </c>
      <c r="H4571" s="2">
        <v>0.55625000000000002</v>
      </c>
      <c r="I4571" t="s">
        <v>57</v>
      </c>
      <c r="J4571" t="str">
        <f>VLOOKUP(ventas_starbucks_2025[[#This Row],[sucursal]],cambio_sucursal[#All],2,0)</f>
        <v>Sucursal Avda Colón</v>
      </c>
      <c r="K4571" t="s">
        <v>130</v>
      </c>
      <c r="L4571" t="s">
        <v>65</v>
      </c>
      <c r="M4571" t="s">
        <v>4</v>
      </c>
      <c r="N4571" t="str">
        <f>IFERROR(VLOOKUP(ventas_starbucks_2025[[#This Row],[tamaño_sucio]],cambio_tamaño[#All],2,0),"Tamaño único")</f>
        <v>Tamaño único</v>
      </c>
      <c r="O4571">
        <v>1</v>
      </c>
      <c r="P4571">
        <v>1561.43</v>
      </c>
      <c r="Q4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1">
        <v>1561.43</v>
      </c>
      <c r="S4571" t="s">
        <v>15</v>
      </c>
      <c r="T4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71" t="str">
        <f>VLOOKUP(ventas_starbucks_2025[[#This Row],[canal_compra]],cambio_canal_compra[#All],2,0)</f>
        <v>Para llevar</v>
      </c>
      <c r="V4571" t="s">
        <v>40</v>
      </c>
      <c r="W4571" t="str">
        <f>VLOOKUP(ventas_starbucks_2025[[#This Row],[método_pago]],cambio_metodo_pago[#All],2,0)</f>
        <v>Efectivo</v>
      </c>
      <c r="X4571" t="s">
        <v>7</v>
      </c>
      <c r="Y4571">
        <v>0</v>
      </c>
      <c r="Z4571" t="str">
        <f>VLOOKUP(ventas_starbucks_2025[[#This Row],[promoción_aplicada5]],promocion_cambiar[#All],2,0)</f>
        <v>Ninguna</v>
      </c>
      <c r="AA4571" t="s">
        <v>17</v>
      </c>
      <c r="AB4571" t="s">
        <v>29</v>
      </c>
      <c r="AC4571" t="s">
        <v>10</v>
      </c>
      <c r="AD4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71">
        <v>5.3</v>
      </c>
      <c r="AF4571">
        <v>4</v>
      </c>
      <c r="AG4571">
        <v>18</v>
      </c>
      <c r="AH4571">
        <v>17</v>
      </c>
    </row>
    <row r="4572" spans="1:34" x14ac:dyDescent="0.25">
      <c r="A4572" s="3" t="s">
        <v>4647</v>
      </c>
      <c r="B4572" s="1">
        <v>45690</v>
      </c>
      <c r="C4572" s="23">
        <f t="shared" si="355"/>
        <v>2</v>
      </c>
      <c r="D4572" s="23">
        <f t="shared" si="356"/>
        <v>7</v>
      </c>
      <c r="E4572" s="23" t="str">
        <f t="shared" si="357"/>
        <v>domingo</v>
      </c>
      <c r="F4572" s="23">
        <f t="shared" si="358"/>
        <v>2</v>
      </c>
      <c r="G4572" s="23" t="str">
        <f t="shared" si="359"/>
        <v>febrero</v>
      </c>
      <c r="H4572" s="2">
        <v>0.53680555555555554</v>
      </c>
      <c r="I4572" t="s">
        <v>1</v>
      </c>
      <c r="J4572" t="str">
        <f>VLOOKUP(ventas_starbucks_2025[[#This Row],[sucursal]],cambio_sucursal[#All],2,0)</f>
        <v>Sucursal Nueva Córdoba</v>
      </c>
      <c r="K4572" t="s">
        <v>173</v>
      </c>
      <c r="L4572" t="s">
        <v>35</v>
      </c>
      <c r="M4572" t="s">
        <v>4</v>
      </c>
      <c r="N4572" t="str">
        <f>IFERROR(VLOOKUP(ventas_starbucks_2025[[#This Row],[tamaño_sucio]],cambio_tamaño[#All],2,0),"Tamaño único")</f>
        <v>Tamaño único</v>
      </c>
      <c r="O4572">
        <v>5</v>
      </c>
      <c r="P4572">
        <v>972.36</v>
      </c>
      <c r="Q4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72">
        <v>4861.8</v>
      </c>
      <c r="S4572" t="s">
        <v>15</v>
      </c>
      <c r="T4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72" t="str">
        <f>VLOOKUP(ventas_starbucks_2025[[#This Row],[canal_compra]],cambio_canal_compra[#All],2,0)</f>
        <v>Para llevar</v>
      </c>
      <c r="V4572" t="s">
        <v>6</v>
      </c>
      <c r="W4572" t="str">
        <f>VLOOKUP(ventas_starbucks_2025[[#This Row],[método_pago]],cambio_metodo_pago[#All],2,0)</f>
        <v>Aplicación móbil</v>
      </c>
      <c r="X4572" t="s">
        <v>22</v>
      </c>
      <c r="Y4572">
        <v>0</v>
      </c>
      <c r="Z4572" t="str">
        <f>VLOOKUP(ventas_starbucks_2025[[#This Row],[promoción_aplicada5]],promocion_cambiar[#All],2,0)</f>
        <v>Ninguna</v>
      </c>
      <c r="AA4572" t="s">
        <v>17</v>
      </c>
      <c r="AB4572" t="s">
        <v>23</v>
      </c>
      <c r="AC4572" t="s">
        <v>10</v>
      </c>
      <c r="AD4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72">
        <v>12.8</v>
      </c>
      <c r="AF4572">
        <v>5</v>
      </c>
      <c r="AG4572">
        <v>26</v>
      </c>
      <c r="AH4572">
        <v>21</v>
      </c>
    </row>
    <row r="4573" spans="1:34" x14ac:dyDescent="0.25">
      <c r="A4573" s="3" t="s">
        <v>4648</v>
      </c>
      <c r="B4573" s="1">
        <v>45728</v>
      </c>
      <c r="C4573" s="23">
        <f t="shared" si="355"/>
        <v>12</v>
      </c>
      <c r="D4573" s="23">
        <f t="shared" si="356"/>
        <v>3</v>
      </c>
      <c r="E4573" s="23" t="str">
        <f t="shared" si="357"/>
        <v>miércoles</v>
      </c>
      <c r="F4573" s="23">
        <f t="shared" si="358"/>
        <v>3</v>
      </c>
      <c r="G4573" s="23" t="str">
        <f t="shared" si="359"/>
        <v>marzo</v>
      </c>
      <c r="H4573" s="2">
        <v>0.39791666666666664</v>
      </c>
      <c r="I4573" t="s">
        <v>57</v>
      </c>
      <c r="J4573" t="str">
        <f>VLOOKUP(ventas_starbucks_2025[[#This Row],[sucursal]],cambio_sucursal[#All],2,0)</f>
        <v>Sucursal Avda Colón</v>
      </c>
      <c r="K4573" t="s">
        <v>2</v>
      </c>
      <c r="L4573" t="s">
        <v>3</v>
      </c>
      <c r="M4573" t="s">
        <v>4</v>
      </c>
      <c r="N4573" t="str">
        <f>IFERROR(VLOOKUP(ventas_starbucks_2025[[#This Row],[tamaño_sucio]],cambio_tamaño[#All],2,0),"Tamaño único")</f>
        <v>Tamaño único</v>
      </c>
      <c r="O4573">
        <v>5</v>
      </c>
      <c r="P4573">
        <v>2544.84</v>
      </c>
      <c r="Q4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73">
        <v>12724.2</v>
      </c>
      <c r="S4573" t="s">
        <v>15</v>
      </c>
      <c r="T4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73" t="str">
        <f>VLOOKUP(ventas_starbucks_2025[[#This Row],[canal_compra]],cambio_canal_compra[#All],2,0)</f>
        <v>Para llevar</v>
      </c>
      <c r="V4573" t="s">
        <v>16</v>
      </c>
      <c r="W4573" t="str">
        <f>VLOOKUP(ventas_starbucks_2025[[#This Row],[método_pago]],cambio_metodo_pago[#All],2,0)</f>
        <v>Tarjeta</v>
      </c>
      <c r="X4573" t="s">
        <v>7</v>
      </c>
      <c r="Y4573">
        <v>10</v>
      </c>
      <c r="Z4573" t="str">
        <f>VLOOKUP(ventas_starbucks_2025[[#This Row],[promoción_aplicada5]],promocion_cambiar[#All],2,0)</f>
        <v>Combo</v>
      </c>
      <c r="AA4573" t="s">
        <v>8</v>
      </c>
      <c r="AB4573" t="s">
        <v>23</v>
      </c>
      <c r="AC4573" t="s">
        <v>10</v>
      </c>
      <c r="AD4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73">
        <v>7.5</v>
      </c>
      <c r="AF4573">
        <v>2</v>
      </c>
      <c r="AG4573">
        <v>47</v>
      </c>
      <c r="AH4573">
        <v>42</v>
      </c>
    </row>
    <row r="4574" spans="1:34" x14ac:dyDescent="0.25">
      <c r="A4574" s="3" t="s">
        <v>4649</v>
      </c>
      <c r="B4574" s="1">
        <v>45753</v>
      </c>
      <c r="C4574" s="23">
        <f t="shared" si="355"/>
        <v>6</v>
      </c>
      <c r="D4574" s="23">
        <f t="shared" si="356"/>
        <v>7</v>
      </c>
      <c r="E4574" s="23" t="str">
        <f t="shared" si="357"/>
        <v>domingo</v>
      </c>
      <c r="F4574" s="23">
        <f t="shared" si="358"/>
        <v>4</v>
      </c>
      <c r="G4574" s="23" t="str">
        <f t="shared" si="359"/>
        <v>abril</v>
      </c>
      <c r="H4574" s="2">
        <v>0.79652777777777772</v>
      </c>
      <c r="I4574" t="s">
        <v>26</v>
      </c>
      <c r="J4574" t="str">
        <f>VLOOKUP(ventas_starbucks_2025[[#This Row],[sucursal]],cambio_sucursal[#All],2,0)</f>
        <v>Sucursal San Lorenzo 47</v>
      </c>
      <c r="K4574" t="s">
        <v>27</v>
      </c>
      <c r="L4574" t="s">
        <v>28</v>
      </c>
      <c r="M4574" t="s">
        <v>4</v>
      </c>
      <c r="N4574" t="str">
        <f>IFERROR(VLOOKUP(ventas_starbucks_2025[[#This Row],[tamaño_sucio]],cambio_tamaño[#All],2,0),"Tamaño único")</f>
        <v>Tamaño único</v>
      </c>
      <c r="O4574">
        <v>5</v>
      </c>
      <c r="P4574">
        <v>2339.0300000000002</v>
      </c>
      <c r="Q4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74">
        <v>11695.15</v>
      </c>
      <c r="S4574" t="s">
        <v>5</v>
      </c>
      <c r="T4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74" t="str">
        <f>VLOOKUP(ventas_starbucks_2025[[#This Row],[canal_compra]],cambio_canal_compra[#All],2,0)</f>
        <v>En tienda</v>
      </c>
      <c r="V4574" t="s">
        <v>16</v>
      </c>
      <c r="W4574" t="str">
        <f>VLOOKUP(ventas_starbucks_2025[[#This Row],[método_pago]],cambio_metodo_pago[#All],2,0)</f>
        <v>Tarjeta</v>
      </c>
      <c r="X4574" t="s">
        <v>7</v>
      </c>
      <c r="Y4574">
        <v>10</v>
      </c>
      <c r="Z4574" t="str">
        <f>VLOOKUP(ventas_starbucks_2025[[#This Row],[promoción_aplicada5]],promocion_cambiar[#All],2,0)</f>
        <v>Hora Feliz</v>
      </c>
      <c r="AA4574" t="s">
        <v>36</v>
      </c>
      <c r="AB4574" t="s">
        <v>23</v>
      </c>
      <c r="AC4574" t="s">
        <v>10</v>
      </c>
      <c r="AD4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74">
        <v>14.4</v>
      </c>
      <c r="AF4574">
        <v>3</v>
      </c>
      <c r="AG4574">
        <v>48</v>
      </c>
      <c r="AH4574">
        <v>43</v>
      </c>
    </row>
    <row r="4575" spans="1:34" x14ac:dyDescent="0.25">
      <c r="A4575" s="3" t="s">
        <v>4650</v>
      </c>
      <c r="B4575" s="1">
        <v>45695</v>
      </c>
      <c r="C4575" s="23">
        <f t="shared" si="355"/>
        <v>7</v>
      </c>
      <c r="D4575" s="23">
        <f t="shared" si="356"/>
        <v>5</v>
      </c>
      <c r="E4575" s="23" t="str">
        <f t="shared" si="357"/>
        <v>viernes</v>
      </c>
      <c r="F4575" s="23">
        <f t="shared" si="358"/>
        <v>2</v>
      </c>
      <c r="G4575" s="23" t="str">
        <f t="shared" si="359"/>
        <v>febrero</v>
      </c>
      <c r="H4575" s="2">
        <v>0.51041666666666663</v>
      </c>
      <c r="I4575" t="s">
        <v>26</v>
      </c>
      <c r="J4575" t="str">
        <f>VLOOKUP(ventas_starbucks_2025[[#This Row],[sucursal]],cambio_sucursal[#All],2,0)</f>
        <v>Sucursal San Lorenzo 47</v>
      </c>
      <c r="K4575" t="s">
        <v>74</v>
      </c>
      <c r="L4575" t="s">
        <v>70</v>
      </c>
      <c r="M4575" t="s">
        <v>50</v>
      </c>
      <c r="N4575" t="str">
        <f>IFERROR(VLOOKUP(ventas_starbucks_2025[[#This Row],[tamaño_sucio]],cambio_tamaño[#All],2,0),"Tamaño único")</f>
        <v>Mediano</v>
      </c>
      <c r="O4575">
        <v>5</v>
      </c>
      <c r="P4575">
        <v>1680.71</v>
      </c>
      <c r="Q4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5">
        <v>8403.5499999999993</v>
      </c>
      <c r="S4575" t="s">
        <v>31</v>
      </c>
      <c r="T4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75" t="str">
        <f>VLOOKUP(ventas_starbucks_2025[[#This Row],[canal_compra]],cambio_canal_compra[#All],2,0)</f>
        <v>Entrega domicilio</v>
      </c>
      <c r="V4575" t="s">
        <v>16</v>
      </c>
      <c r="W4575" t="str">
        <f>VLOOKUP(ventas_starbucks_2025[[#This Row],[método_pago]],cambio_metodo_pago[#All],2,0)</f>
        <v>Tarjeta</v>
      </c>
      <c r="X4575" t="s">
        <v>22</v>
      </c>
      <c r="Y4575">
        <v>0</v>
      </c>
      <c r="Z4575" t="str">
        <f>VLOOKUP(ventas_starbucks_2025[[#This Row],[promoción_aplicada5]],promocion_cambiar[#All],2,0)</f>
        <v>2x1</v>
      </c>
      <c r="AA4575" t="s">
        <v>51</v>
      </c>
      <c r="AB4575" t="s">
        <v>52</v>
      </c>
      <c r="AC4575" t="s">
        <v>10</v>
      </c>
      <c r="AD4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75">
        <v>8.5</v>
      </c>
      <c r="AF4575">
        <v>1</v>
      </c>
      <c r="AG4575">
        <v>21</v>
      </c>
      <c r="AH4575">
        <v>16</v>
      </c>
    </row>
    <row r="4576" spans="1:34" x14ac:dyDescent="0.25">
      <c r="A4576" s="3" t="s">
        <v>4651</v>
      </c>
      <c r="B4576" s="1">
        <v>45699</v>
      </c>
      <c r="C4576" s="23">
        <f t="shared" si="355"/>
        <v>11</v>
      </c>
      <c r="D4576" s="23">
        <f t="shared" si="356"/>
        <v>2</v>
      </c>
      <c r="E4576" s="1" t="str">
        <f t="shared" si="357"/>
        <v>martes</v>
      </c>
      <c r="F4576" s="23">
        <f t="shared" si="358"/>
        <v>2</v>
      </c>
      <c r="G4576" s="1" t="str">
        <f t="shared" si="359"/>
        <v>febrero</v>
      </c>
      <c r="H4576" s="2">
        <v>0.31388888888888888</v>
      </c>
      <c r="I4576" t="s">
        <v>1</v>
      </c>
      <c r="J4576" t="str">
        <f>VLOOKUP(ventas_starbucks_2025[[#This Row],[sucursal]],cambio_sucursal[#All],2,0)</f>
        <v>Sucursal Nueva Córdoba</v>
      </c>
      <c r="K4576" t="s">
        <v>175</v>
      </c>
      <c r="L4576" t="s">
        <v>70</v>
      </c>
      <c r="M4576" t="s">
        <v>50</v>
      </c>
      <c r="N4576" t="str">
        <f>IFERROR(VLOOKUP(ventas_starbucks_2025[[#This Row],[tamaño_sucio]],cambio_tamaño[#All],2,0),"Tamaño único")</f>
        <v>Mediano</v>
      </c>
      <c r="O4576">
        <v>3</v>
      </c>
      <c r="P4576">
        <v>1598.34</v>
      </c>
      <c r="Q4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6">
        <v>4795.0200000000004</v>
      </c>
      <c r="S4576" t="s">
        <v>15</v>
      </c>
      <c r="T4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76" t="str">
        <f>VLOOKUP(ventas_starbucks_2025[[#This Row],[canal_compra]],cambio_canal_compra[#All],2,0)</f>
        <v>Para llevar</v>
      </c>
      <c r="V4576" t="s">
        <v>16</v>
      </c>
      <c r="W4576" t="str">
        <f>VLOOKUP(ventas_starbucks_2025[[#This Row],[método_pago]],cambio_metodo_pago[#All],2,0)</f>
        <v>Tarjeta</v>
      </c>
      <c r="X4576" t="s">
        <v>7</v>
      </c>
      <c r="Y4576">
        <v>15</v>
      </c>
      <c r="Z4576" t="str">
        <f>VLOOKUP(ventas_starbucks_2025[[#This Row],[promoción_aplicada5]],promocion_cambiar[#All],2,0)</f>
        <v>Ninguna</v>
      </c>
      <c r="AA4576" t="s">
        <v>17</v>
      </c>
      <c r="AB4576" t="s">
        <v>29</v>
      </c>
      <c r="AC4576" t="s">
        <v>10</v>
      </c>
      <c r="AD4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76">
        <v>13.1</v>
      </c>
      <c r="AF4576">
        <v>3</v>
      </c>
      <c r="AG4576">
        <v>15</v>
      </c>
      <c r="AH4576">
        <v>12</v>
      </c>
    </row>
    <row r="4577" spans="1:34" x14ac:dyDescent="0.25">
      <c r="A4577" s="3" t="s">
        <v>4652</v>
      </c>
      <c r="B4577" s="1">
        <v>45759</v>
      </c>
      <c r="C4577" s="23">
        <f t="shared" si="355"/>
        <v>12</v>
      </c>
      <c r="D4577" s="23">
        <f t="shared" si="356"/>
        <v>6</v>
      </c>
      <c r="E4577" s="1" t="str">
        <f t="shared" si="357"/>
        <v>sábado</v>
      </c>
      <c r="F4577" s="23">
        <f t="shared" si="358"/>
        <v>4</v>
      </c>
      <c r="G4577" s="1" t="str">
        <f t="shared" si="359"/>
        <v>abril</v>
      </c>
      <c r="H4577" s="2">
        <v>0.82916666666666672</v>
      </c>
      <c r="I4577" t="s">
        <v>12</v>
      </c>
      <c r="J4577" t="str">
        <f>VLOOKUP(ventas_starbucks_2025[[#This Row],[sucursal]],cambio_sucursal[#All],2,0)</f>
        <v>Sucursal Córdoba Shopping</v>
      </c>
      <c r="K4577" t="s">
        <v>94</v>
      </c>
      <c r="L4577" t="s">
        <v>70</v>
      </c>
      <c r="M4577" t="s">
        <v>50</v>
      </c>
      <c r="N4577" t="str">
        <f>IFERROR(VLOOKUP(ventas_starbucks_2025[[#This Row],[tamaño_sucio]],cambio_tamaño[#All],2,0),"Tamaño único")</f>
        <v>Mediano</v>
      </c>
      <c r="O4577">
        <v>1</v>
      </c>
      <c r="P4577">
        <v>1434.84</v>
      </c>
      <c r="Q4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7">
        <v>1434.84</v>
      </c>
      <c r="S4577" t="s">
        <v>31</v>
      </c>
      <c r="T4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77" t="str">
        <f>VLOOKUP(ventas_starbucks_2025[[#This Row],[canal_compra]],cambio_canal_compra[#All],2,0)</f>
        <v>Entrega domicilio</v>
      </c>
      <c r="V4577" t="s">
        <v>40</v>
      </c>
      <c r="W4577" t="str">
        <f>VLOOKUP(ventas_starbucks_2025[[#This Row],[método_pago]],cambio_metodo_pago[#All],2,0)</f>
        <v>Efectivo</v>
      </c>
      <c r="X4577" t="s">
        <v>7</v>
      </c>
      <c r="Y4577">
        <v>15</v>
      </c>
      <c r="Z4577" t="str">
        <f>VLOOKUP(ventas_starbucks_2025[[#This Row],[promoción_aplicada5]],promocion_cambiar[#All],2,0)</f>
        <v>Hora Feliz</v>
      </c>
      <c r="AA4577" t="s">
        <v>36</v>
      </c>
      <c r="AB4577" t="s">
        <v>32</v>
      </c>
      <c r="AC4577" t="s">
        <v>24</v>
      </c>
      <c r="AD4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77">
        <v>9.8000000000000007</v>
      </c>
      <c r="AF4577">
        <v>1</v>
      </c>
      <c r="AG4577">
        <v>31</v>
      </c>
      <c r="AH4577">
        <v>30</v>
      </c>
    </row>
    <row r="4578" spans="1:34" x14ac:dyDescent="0.25">
      <c r="A4578" s="3" t="s">
        <v>4653</v>
      </c>
      <c r="B4578" s="1">
        <v>45691</v>
      </c>
      <c r="C4578" s="23">
        <f t="shared" si="355"/>
        <v>3</v>
      </c>
      <c r="D4578" s="23">
        <f t="shared" si="356"/>
        <v>1</v>
      </c>
      <c r="E4578" s="1" t="str">
        <f t="shared" si="357"/>
        <v>lunes</v>
      </c>
      <c r="F4578" s="23">
        <f t="shared" si="358"/>
        <v>2</v>
      </c>
      <c r="G4578" s="1" t="str">
        <f t="shared" si="359"/>
        <v>febrero</v>
      </c>
      <c r="H4578" s="2">
        <v>0.41944444444444445</v>
      </c>
      <c r="I4578" t="s">
        <v>26</v>
      </c>
      <c r="J4578" t="str">
        <f>VLOOKUP(ventas_starbucks_2025[[#This Row],[sucursal]],cambio_sucursal[#All],2,0)</f>
        <v>Sucursal San Lorenzo 47</v>
      </c>
      <c r="K4578" t="s">
        <v>38</v>
      </c>
      <c r="L4578" t="s">
        <v>39</v>
      </c>
      <c r="M4578" t="s">
        <v>4</v>
      </c>
      <c r="N4578" t="str">
        <f>IFERROR(VLOOKUP(ventas_starbucks_2025[[#This Row],[tamaño_sucio]],cambio_tamaño[#All],2,0),"Tamaño único")</f>
        <v>Tamaño único</v>
      </c>
      <c r="O4578">
        <v>4</v>
      </c>
      <c r="P4578">
        <v>1496.69</v>
      </c>
      <c r="Q4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8">
        <v>5986.76</v>
      </c>
      <c r="S4578" t="s">
        <v>5</v>
      </c>
      <c r="T4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78" t="str">
        <f>VLOOKUP(ventas_starbucks_2025[[#This Row],[canal_compra]],cambio_canal_compra[#All],2,0)</f>
        <v>En tienda</v>
      </c>
      <c r="V4578" t="s">
        <v>16</v>
      </c>
      <c r="W4578" t="str">
        <f>VLOOKUP(ventas_starbucks_2025[[#This Row],[método_pago]],cambio_metodo_pago[#All],2,0)</f>
        <v>Tarjeta</v>
      </c>
      <c r="X4578" t="s">
        <v>22</v>
      </c>
      <c r="Y4578">
        <v>0</v>
      </c>
      <c r="Z4578" t="str">
        <f>VLOOKUP(ventas_starbucks_2025[[#This Row],[promoción_aplicada5]],promocion_cambiar[#All],2,0)</f>
        <v>Ninguna</v>
      </c>
      <c r="AA4578" t="s">
        <v>17</v>
      </c>
      <c r="AB4578" t="s">
        <v>18</v>
      </c>
      <c r="AC4578" t="s">
        <v>24</v>
      </c>
      <c r="AD4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78">
        <v>2.6</v>
      </c>
      <c r="AF4578">
        <v>1</v>
      </c>
      <c r="AG4578">
        <v>35</v>
      </c>
      <c r="AH4578">
        <v>31</v>
      </c>
    </row>
    <row r="4579" spans="1:34" x14ac:dyDescent="0.25">
      <c r="A4579" s="3" t="s">
        <v>4654</v>
      </c>
      <c r="B4579" s="1">
        <v>45731</v>
      </c>
      <c r="C4579" s="23">
        <f t="shared" si="355"/>
        <v>15</v>
      </c>
      <c r="D4579" s="23">
        <f t="shared" si="356"/>
        <v>6</v>
      </c>
      <c r="E4579" s="23" t="str">
        <f t="shared" si="357"/>
        <v>sábado</v>
      </c>
      <c r="F4579" s="23">
        <f t="shared" si="358"/>
        <v>3</v>
      </c>
      <c r="G4579" s="23" t="str">
        <f t="shared" si="359"/>
        <v>marzo</v>
      </c>
      <c r="H4579" s="2">
        <v>0.56666666666666665</v>
      </c>
      <c r="I4579" t="s">
        <v>1</v>
      </c>
      <c r="J4579" t="str">
        <f>VLOOKUP(ventas_starbucks_2025[[#This Row],[sucursal]],cambio_sucursal[#All],2,0)</f>
        <v>Sucursal Nueva Córdoba</v>
      </c>
      <c r="K4579" t="s">
        <v>13</v>
      </c>
      <c r="L4579" t="s">
        <v>14</v>
      </c>
      <c r="M4579" t="s">
        <v>4</v>
      </c>
      <c r="N4579" t="str">
        <f>IFERROR(VLOOKUP(ventas_starbucks_2025[[#This Row],[tamaño_sucio]],cambio_tamaño[#All],2,0),"Tamaño único")</f>
        <v>Tamaño único</v>
      </c>
      <c r="O4579">
        <v>2</v>
      </c>
      <c r="P4579">
        <v>1717.22</v>
      </c>
      <c r="Q4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9">
        <v>3434.44</v>
      </c>
      <c r="S4579" t="s">
        <v>15</v>
      </c>
      <c r="T4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79" t="str">
        <f>VLOOKUP(ventas_starbucks_2025[[#This Row],[canal_compra]],cambio_canal_compra[#All],2,0)</f>
        <v>Para llevar</v>
      </c>
      <c r="V4579" t="s">
        <v>40</v>
      </c>
      <c r="W4579" t="str">
        <f>VLOOKUP(ventas_starbucks_2025[[#This Row],[método_pago]],cambio_metodo_pago[#All],2,0)</f>
        <v>Efectivo</v>
      </c>
      <c r="X4579" t="s">
        <v>7</v>
      </c>
      <c r="Y4579">
        <v>15</v>
      </c>
      <c r="Z4579" t="str">
        <f>VLOOKUP(ventas_starbucks_2025[[#This Row],[promoción_aplicada5]],promocion_cambiar[#All],2,0)</f>
        <v>Ninguna</v>
      </c>
      <c r="AA4579" t="s">
        <v>17</v>
      </c>
      <c r="AB4579" t="s">
        <v>23</v>
      </c>
      <c r="AC4579" t="s">
        <v>10</v>
      </c>
      <c r="AD4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79">
        <v>9.1</v>
      </c>
      <c r="AF4579">
        <v>5</v>
      </c>
      <c r="AG4579">
        <v>27</v>
      </c>
      <c r="AH4579">
        <v>25</v>
      </c>
    </row>
    <row r="4580" spans="1:34" x14ac:dyDescent="0.25">
      <c r="A4580" s="3" t="s">
        <v>4655</v>
      </c>
      <c r="B4580" s="1">
        <v>45683</v>
      </c>
      <c r="C4580" s="23">
        <f t="shared" si="355"/>
        <v>26</v>
      </c>
      <c r="D4580" s="23">
        <f t="shared" si="356"/>
        <v>7</v>
      </c>
      <c r="E4580" s="23" t="str">
        <f t="shared" si="357"/>
        <v>domingo</v>
      </c>
      <c r="F4580" s="23">
        <f t="shared" si="358"/>
        <v>1</v>
      </c>
      <c r="G4580" s="23" t="str">
        <f t="shared" si="359"/>
        <v>enero</v>
      </c>
      <c r="H4580" s="2">
        <v>0.81111111111111112</v>
      </c>
      <c r="I4580" t="s">
        <v>1</v>
      </c>
      <c r="J4580" t="str">
        <f>VLOOKUP(ventas_starbucks_2025[[#This Row],[sucursal]],cambio_sucursal[#All],2,0)</f>
        <v>Sucursal Nueva Córdoba</v>
      </c>
      <c r="K4580" t="s">
        <v>327</v>
      </c>
      <c r="L4580" t="s">
        <v>44</v>
      </c>
      <c r="M4580" t="s">
        <v>62</v>
      </c>
      <c r="N4580" t="str">
        <f>IFERROR(VLOOKUP(ventas_starbucks_2025[[#This Row],[tamaño_sucio]],cambio_tamaño[#All],2,0),"Tamaño único")</f>
        <v>Extra-Grande</v>
      </c>
      <c r="O4580">
        <v>5</v>
      </c>
      <c r="P4580">
        <v>1479.31</v>
      </c>
      <c r="Q4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0">
        <v>7396.55</v>
      </c>
      <c r="S4580" t="s">
        <v>5</v>
      </c>
      <c r="T4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80" t="str">
        <f>VLOOKUP(ventas_starbucks_2025[[#This Row],[canal_compra]],cambio_canal_compra[#All],2,0)</f>
        <v>En tienda</v>
      </c>
      <c r="V4580" t="s">
        <v>40</v>
      </c>
      <c r="W4580" t="str">
        <f>VLOOKUP(ventas_starbucks_2025[[#This Row],[método_pago]],cambio_metodo_pago[#All],2,0)</f>
        <v>Efectivo</v>
      </c>
      <c r="X4580" t="s">
        <v>7</v>
      </c>
      <c r="Y4580">
        <v>0</v>
      </c>
      <c r="Z4580" t="str">
        <f>VLOOKUP(ventas_starbucks_2025[[#This Row],[promoción_aplicada5]],promocion_cambiar[#All],2,0)</f>
        <v>Hora Feliz</v>
      </c>
      <c r="AA4580" t="s">
        <v>36</v>
      </c>
      <c r="AB4580" t="s">
        <v>23</v>
      </c>
      <c r="AC4580" t="s">
        <v>10</v>
      </c>
      <c r="AD4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80">
        <v>7.6</v>
      </c>
      <c r="AF4580">
        <v>2</v>
      </c>
      <c r="AG4580">
        <v>23</v>
      </c>
      <c r="AH4580">
        <v>18</v>
      </c>
    </row>
    <row r="4581" spans="1:34" x14ac:dyDescent="0.25">
      <c r="A4581" s="3" t="s">
        <v>4656</v>
      </c>
      <c r="B4581" s="1">
        <v>45703</v>
      </c>
      <c r="C4581" s="23">
        <f t="shared" si="355"/>
        <v>15</v>
      </c>
      <c r="D4581" s="23">
        <f t="shared" si="356"/>
        <v>6</v>
      </c>
      <c r="E4581" s="23" t="str">
        <f t="shared" si="357"/>
        <v>sábado</v>
      </c>
      <c r="F4581" s="23">
        <f t="shared" si="358"/>
        <v>2</v>
      </c>
      <c r="G4581" s="23" t="str">
        <f t="shared" si="359"/>
        <v>febrero</v>
      </c>
      <c r="H4581" s="2">
        <v>0.64097222222222228</v>
      </c>
      <c r="I4581" t="s">
        <v>57</v>
      </c>
      <c r="J4581" t="str">
        <f>VLOOKUP(ventas_starbucks_2025[[#This Row],[sucursal]],cambio_sucursal[#All],2,0)</f>
        <v>Sucursal Avda Colón</v>
      </c>
      <c r="K4581" t="s">
        <v>209</v>
      </c>
      <c r="L4581" t="s">
        <v>44</v>
      </c>
      <c r="M4581" t="s">
        <v>62</v>
      </c>
      <c r="N4581" t="str">
        <f>IFERROR(VLOOKUP(ventas_starbucks_2025[[#This Row],[tamaño_sucio]],cambio_tamaño[#All],2,0),"Tamaño único")</f>
        <v>Extra-Grande</v>
      </c>
      <c r="O4581">
        <v>4</v>
      </c>
      <c r="P4581">
        <v>1779.57</v>
      </c>
      <c r="Q4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1">
        <v>7118.28</v>
      </c>
      <c r="S4581" t="s">
        <v>5</v>
      </c>
      <c r="T4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81" t="str">
        <f>VLOOKUP(ventas_starbucks_2025[[#This Row],[canal_compra]],cambio_canal_compra[#All],2,0)</f>
        <v>En tienda</v>
      </c>
      <c r="V4581" t="s">
        <v>40</v>
      </c>
      <c r="W4581" t="str">
        <f>VLOOKUP(ventas_starbucks_2025[[#This Row],[método_pago]],cambio_metodo_pago[#All],2,0)</f>
        <v>Efectivo</v>
      </c>
      <c r="X4581" t="s">
        <v>7</v>
      </c>
      <c r="Y4581">
        <v>0</v>
      </c>
      <c r="Z4581" t="str">
        <f>VLOOKUP(ventas_starbucks_2025[[#This Row],[promoción_aplicada5]],promocion_cambiar[#All],2,0)</f>
        <v>Ninguna</v>
      </c>
      <c r="AA4581" t="s">
        <v>17</v>
      </c>
      <c r="AB4581" t="s">
        <v>9</v>
      </c>
      <c r="AC4581" t="s">
        <v>24</v>
      </c>
      <c r="AD4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81">
        <v>4.3</v>
      </c>
      <c r="AF4581">
        <v>2</v>
      </c>
      <c r="AG4581">
        <v>21</v>
      </c>
      <c r="AH4581">
        <v>17</v>
      </c>
    </row>
    <row r="4582" spans="1:34" x14ac:dyDescent="0.25">
      <c r="A4582" s="3" t="s">
        <v>4657</v>
      </c>
      <c r="B4582" s="1">
        <v>45752</v>
      </c>
      <c r="C4582" s="23">
        <f t="shared" si="355"/>
        <v>5</v>
      </c>
      <c r="D4582" s="23">
        <f t="shared" si="356"/>
        <v>6</v>
      </c>
      <c r="E4582" s="23" t="str">
        <f t="shared" si="357"/>
        <v>sábado</v>
      </c>
      <c r="F4582" s="23">
        <f t="shared" si="358"/>
        <v>4</v>
      </c>
      <c r="G4582" s="23" t="str">
        <f t="shared" si="359"/>
        <v>abril</v>
      </c>
      <c r="H4582" s="2">
        <v>0.56180555555555556</v>
      </c>
      <c r="I4582" t="s">
        <v>57</v>
      </c>
      <c r="J4582" t="str">
        <f>VLOOKUP(ventas_starbucks_2025[[#This Row],[sucursal]],cambio_sucursal[#All],2,0)</f>
        <v>Sucursal Avda Colón</v>
      </c>
      <c r="K4582" t="s">
        <v>48</v>
      </c>
      <c r="L4582" t="s">
        <v>49</v>
      </c>
      <c r="M4582" t="s">
        <v>62</v>
      </c>
      <c r="N4582" t="str">
        <f>IFERROR(VLOOKUP(ventas_starbucks_2025[[#This Row],[tamaño_sucio]],cambio_tamaño[#All],2,0),"Tamaño único")</f>
        <v>Extra-Grande</v>
      </c>
      <c r="O4582">
        <v>4</v>
      </c>
      <c r="P4582">
        <v>2046.27</v>
      </c>
      <c r="Q4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82">
        <v>8185.08</v>
      </c>
      <c r="S4582" t="s">
        <v>31</v>
      </c>
      <c r="T4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82" t="str">
        <f>VLOOKUP(ventas_starbucks_2025[[#This Row],[canal_compra]],cambio_canal_compra[#All],2,0)</f>
        <v>Entrega domicilio</v>
      </c>
      <c r="V4582" t="s">
        <v>6</v>
      </c>
      <c r="W4582" t="str">
        <f>VLOOKUP(ventas_starbucks_2025[[#This Row],[método_pago]],cambio_metodo_pago[#All],2,0)</f>
        <v>Aplicación móbil</v>
      </c>
      <c r="X4582" t="s">
        <v>22</v>
      </c>
      <c r="Y4582">
        <v>0</v>
      </c>
      <c r="Z4582" t="str">
        <f>VLOOKUP(ventas_starbucks_2025[[#This Row],[promoción_aplicada5]],promocion_cambiar[#All],2,0)</f>
        <v>Hora Feliz</v>
      </c>
      <c r="AA4582" t="s">
        <v>36</v>
      </c>
      <c r="AB4582" t="s">
        <v>29</v>
      </c>
      <c r="AC4582" t="s">
        <v>24</v>
      </c>
      <c r="AD4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82">
        <v>9</v>
      </c>
      <c r="AF4582">
        <v>3</v>
      </c>
      <c r="AG4582">
        <v>16</v>
      </c>
      <c r="AH4582">
        <v>12</v>
      </c>
    </row>
    <row r="4583" spans="1:34" x14ac:dyDescent="0.25">
      <c r="A4583" s="3" t="s">
        <v>4658</v>
      </c>
      <c r="B4583" s="1">
        <v>45757</v>
      </c>
      <c r="C4583" s="23">
        <f t="shared" si="355"/>
        <v>10</v>
      </c>
      <c r="D4583" s="23">
        <f t="shared" si="356"/>
        <v>4</v>
      </c>
      <c r="E4583" s="23" t="str">
        <f t="shared" si="357"/>
        <v>jueves</v>
      </c>
      <c r="F4583" s="23">
        <f t="shared" si="358"/>
        <v>4</v>
      </c>
      <c r="G4583" s="23" t="str">
        <f t="shared" si="359"/>
        <v>abril</v>
      </c>
      <c r="H4583" s="2">
        <v>0.5756944444444444</v>
      </c>
      <c r="I4583" t="s">
        <v>12</v>
      </c>
      <c r="J4583" t="str">
        <f>VLOOKUP(ventas_starbucks_2025[[#This Row],[sucursal]],cambio_sucursal[#All],2,0)</f>
        <v>Sucursal Córdoba Shopping</v>
      </c>
      <c r="K4583" t="s">
        <v>20</v>
      </c>
      <c r="L4583" t="s">
        <v>21</v>
      </c>
      <c r="M4583" t="s">
        <v>4</v>
      </c>
      <c r="N4583" t="str">
        <f>IFERROR(VLOOKUP(ventas_starbucks_2025[[#This Row],[tamaño_sucio]],cambio_tamaño[#All],2,0),"Tamaño único")</f>
        <v>Tamaño único</v>
      </c>
      <c r="O4583">
        <v>2</v>
      </c>
      <c r="P4583">
        <v>1026.3800000000001</v>
      </c>
      <c r="Q4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3">
        <v>2052.7600000000002</v>
      </c>
      <c r="S4583" t="s">
        <v>31</v>
      </c>
      <c r="T4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3" t="str">
        <f>VLOOKUP(ventas_starbucks_2025[[#This Row],[canal_compra]],cambio_canal_compra[#All],2,0)</f>
        <v>Entrega domicilio</v>
      </c>
      <c r="V4583" t="s">
        <v>6</v>
      </c>
      <c r="W4583" t="str">
        <f>VLOOKUP(ventas_starbucks_2025[[#This Row],[método_pago]],cambio_metodo_pago[#All],2,0)</f>
        <v>Aplicación móbil</v>
      </c>
      <c r="X4583" t="s">
        <v>22</v>
      </c>
      <c r="Y4583">
        <v>0</v>
      </c>
      <c r="Z4583" t="str">
        <f>VLOOKUP(ventas_starbucks_2025[[#This Row],[promoción_aplicada5]],promocion_cambiar[#All],2,0)</f>
        <v>Combo</v>
      </c>
      <c r="AA4583" t="s">
        <v>8</v>
      </c>
      <c r="AB4583" t="s">
        <v>52</v>
      </c>
      <c r="AC4583" t="s">
        <v>41</v>
      </c>
      <c r="AD4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83">
        <v>2.8</v>
      </c>
      <c r="AF4583">
        <v>1</v>
      </c>
      <c r="AG4583">
        <v>49</v>
      </c>
      <c r="AH4583">
        <v>47</v>
      </c>
    </row>
    <row r="4584" spans="1:34" x14ac:dyDescent="0.25">
      <c r="A4584" s="3" t="s">
        <v>4659</v>
      </c>
      <c r="B4584" s="1">
        <v>45746</v>
      </c>
      <c r="C4584" s="23">
        <f t="shared" si="355"/>
        <v>30</v>
      </c>
      <c r="D4584" s="23">
        <f t="shared" si="356"/>
        <v>7</v>
      </c>
      <c r="E4584" s="23" t="str">
        <f t="shared" si="357"/>
        <v>domingo</v>
      </c>
      <c r="F4584" s="23">
        <f t="shared" si="358"/>
        <v>3</v>
      </c>
      <c r="G4584" s="23" t="str">
        <f t="shared" si="359"/>
        <v>marzo</v>
      </c>
      <c r="H4584" s="2">
        <v>0.3888888888888889</v>
      </c>
      <c r="I4584" t="s">
        <v>26</v>
      </c>
      <c r="J4584" t="str">
        <f>VLOOKUP(ventas_starbucks_2025[[#This Row],[sucursal]],cambio_sucursal[#All],2,0)</f>
        <v>Sucursal San Lorenzo 47</v>
      </c>
      <c r="K4584" t="s">
        <v>48</v>
      </c>
      <c r="L4584" t="s">
        <v>49</v>
      </c>
      <c r="M4584" t="s">
        <v>55</v>
      </c>
      <c r="N4584" t="str">
        <f>IFERROR(VLOOKUP(ventas_starbucks_2025[[#This Row],[tamaño_sucio]],cambio_tamaño[#All],2,0),"Tamaño único")</f>
        <v>Pequeño</v>
      </c>
      <c r="O4584">
        <v>1</v>
      </c>
      <c r="P4584">
        <v>1782.67</v>
      </c>
      <c r="Q4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4">
        <v>1782.67</v>
      </c>
      <c r="S4584" t="s">
        <v>5</v>
      </c>
      <c r="T4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4" t="str">
        <f>VLOOKUP(ventas_starbucks_2025[[#This Row],[canal_compra]],cambio_canal_compra[#All],2,0)</f>
        <v>En tienda</v>
      </c>
      <c r="V4584" t="s">
        <v>16</v>
      </c>
      <c r="W4584" t="str">
        <f>VLOOKUP(ventas_starbucks_2025[[#This Row],[método_pago]],cambio_metodo_pago[#All],2,0)</f>
        <v>Tarjeta</v>
      </c>
      <c r="X4584" t="s">
        <v>22</v>
      </c>
      <c r="Y4584">
        <v>0</v>
      </c>
      <c r="Z4584" t="str">
        <f>VLOOKUP(ventas_starbucks_2025[[#This Row],[promoción_aplicada5]],promocion_cambiar[#All],2,0)</f>
        <v>Combo</v>
      </c>
      <c r="AA4584" t="s">
        <v>8</v>
      </c>
      <c r="AB4584" t="s">
        <v>23</v>
      </c>
      <c r="AC4584" t="s">
        <v>41</v>
      </c>
      <c r="AD4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84">
        <v>3.1</v>
      </c>
      <c r="AF4584">
        <v>4</v>
      </c>
      <c r="AG4584">
        <v>49</v>
      </c>
      <c r="AH4584">
        <v>48</v>
      </c>
    </row>
    <row r="4585" spans="1:34" x14ac:dyDescent="0.25">
      <c r="A4585" s="3" t="s">
        <v>4660</v>
      </c>
      <c r="B4585" s="1">
        <v>45763</v>
      </c>
      <c r="C4585" s="23">
        <f t="shared" si="355"/>
        <v>16</v>
      </c>
      <c r="D4585" s="23">
        <f t="shared" si="356"/>
        <v>3</v>
      </c>
      <c r="E4585" s="23" t="str">
        <f t="shared" si="357"/>
        <v>miércoles</v>
      </c>
      <c r="F4585" s="23">
        <f t="shared" si="358"/>
        <v>4</v>
      </c>
      <c r="G4585" s="23" t="str">
        <f t="shared" si="359"/>
        <v>abril</v>
      </c>
      <c r="H4585" s="2">
        <v>0.82291666666666663</v>
      </c>
      <c r="I4585" t="s">
        <v>1</v>
      </c>
      <c r="J4585" t="str">
        <f>VLOOKUP(ventas_starbucks_2025[[#This Row],[sucursal]],cambio_sucursal[#All],2,0)</f>
        <v>Sucursal Nueva Córdoba</v>
      </c>
      <c r="K4585" t="s">
        <v>58</v>
      </c>
      <c r="L4585" t="s">
        <v>39</v>
      </c>
      <c r="M4585" t="s">
        <v>4</v>
      </c>
      <c r="N4585" t="str">
        <f>IFERROR(VLOOKUP(ventas_starbucks_2025[[#This Row],[tamaño_sucio]],cambio_tamaño[#All],2,0),"Tamaño único")</f>
        <v>Tamaño único</v>
      </c>
      <c r="O4585">
        <v>2</v>
      </c>
      <c r="P4585">
        <v>1180.6400000000001</v>
      </c>
      <c r="Q4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5">
        <v>2361.2800000000002</v>
      </c>
      <c r="S4585" t="s">
        <v>5</v>
      </c>
      <c r="T4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5" t="str">
        <f>VLOOKUP(ventas_starbucks_2025[[#This Row],[canal_compra]],cambio_canal_compra[#All],2,0)</f>
        <v>En tienda</v>
      </c>
      <c r="V4585" t="s">
        <v>16</v>
      </c>
      <c r="W4585" t="str">
        <f>VLOOKUP(ventas_starbucks_2025[[#This Row],[método_pago]],cambio_metodo_pago[#All],2,0)</f>
        <v>Tarjeta</v>
      </c>
      <c r="X4585" t="s">
        <v>22</v>
      </c>
      <c r="Y4585">
        <v>0</v>
      </c>
      <c r="Z4585" t="str">
        <f>VLOOKUP(ventas_starbucks_2025[[#This Row],[promoción_aplicada5]],promocion_cambiar[#All],2,0)</f>
        <v>Hora Feliz</v>
      </c>
      <c r="AA4585" t="s">
        <v>36</v>
      </c>
      <c r="AB4585" t="s">
        <v>29</v>
      </c>
      <c r="AC4585" t="s">
        <v>10</v>
      </c>
      <c r="AD4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85">
        <v>14</v>
      </c>
      <c r="AF4585">
        <v>3</v>
      </c>
      <c r="AG4585">
        <v>47</v>
      </c>
      <c r="AH4585">
        <v>45</v>
      </c>
    </row>
    <row r="4586" spans="1:34" x14ac:dyDescent="0.25">
      <c r="A4586" s="3" t="s">
        <v>4661</v>
      </c>
      <c r="B4586" s="1">
        <v>45670</v>
      </c>
      <c r="C4586" s="23">
        <f t="shared" si="355"/>
        <v>13</v>
      </c>
      <c r="D4586" s="23">
        <f t="shared" si="356"/>
        <v>1</v>
      </c>
      <c r="E4586" s="23" t="str">
        <f t="shared" si="357"/>
        <v>lunes</v>
      </c>
      <c r="F4586" s="23">
        <f t="shared" si="358"/>
        <v>1</v>
      </c>
      <c r="G4586" s="23" t="str">
        <f t="shared" si="359"/>
        <v>enero</v>
      </c>
      <c r="H4586" s="2">
        <v>0.46875</v>
      </c>
      <c r="I4586" t="s">
        <v>12</v>
      </c>
      <c r="J4586" t="str">
        <f>VLOOKUP(ventas_starbucks_2025[[#This Row],[sucursal]],cambio_sucursal[#All],2,0)</f>
        <v>Sucursal Córdoba Shopping</v>
      </c>
      <c r="K4586" t="s">
        <v>67</v>
      </c>
      <c r="L4586" t="s">
        <v>35</v>
      </c>
      <c r="M4586" t="s">
        <v>4</v>
      </c>
      <c r="N4586" t="str">
        <f>IFERROR(VLOOKUP(ventas_starbucks_2025[[#This Row],[tamaño_sucio]],cambio_tamaño[#All],2,0),"Tamaño único")</f>
        <v>Tamaño único</v>
      </c>
      <c r="O4586">
        <v>5</v>
      </c>
      <c r="P4586">
        <v>965.12</v>
      </c>
      <c r="Q4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86">
        <v>4825.6000000000004</v>
      </c>
      <c r="S4586" t="s">
        <v>5</v>
      </c>
      <c r="T4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6" t="str">
        <f>VLOOKUP(ventas_starbucks_2025[[#This Row],[canal_compra]],cambio_canal_compra[#All],2,0)</f>
        <v>En tienda</v>
      </c>
      <c r="V4586" t="s">
        <v>16</v>
      </c>
      <c r="W4586" t="str">
        <f>VLOOKUP(ventas_starbucks_2025[[#This Row],[método_pago]],cambio_metodo_pago[#All],2,0)</f>
        <v>Tarjeta</v>
      </c>
      <c r="X4586" t="s">
        <v>7</v>
      </c>
      <c r="Y4586">
        <v>15</v>
      </c>
      <c r="Z4586" t="str">
        <f>VLOOKUP(ventas_starbucks_2025[[#This Row],[promoción_aplicada5]],promocion_cambiar[#All],2,0)</f>
        <v>Ninguna</v>
      </c>
      <c r="AA4586" t="s">
        <v>17</v>
      </c>
      <c r="AB4586" t="s">
        <v>23</v>
      </c>
      <c r="AC4586" t="s">
        <v>41</v>
      </c>
      <c r="AD4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86">
        <v>11.3</v>
      </c>
      <c r="AF4586">
        <v>3</v>
      </c>
      <c r="AG4586">
        <v>20</v>
      </c>
      <c r="AH4586">
        <v>15</v>
      </c>
    </row>
    <row r="4587" spans="1:34" x14ac:dyDescent="0.25">
      <c r="A4587" s="3" t="s">
        <v>4662</v>
      </c>
      <c r="B4587" s="1">
        <v>45669</v>
      </c>
      <c r="C4587" s="23">
        <f t="shared" si="355"/>
        <v>12</v>
      </c>
      <c r="D4587" s="23">
        <f t="shared" si="356"/>
        <v>7</v>
      </c>
      <c r="E4587" s="23" t="str">
        <f t="shared" si="357"/>
        <v>domingo</v>
      </c>
      <c r="F4587" s="23">
        <f t="shared" si="358"/>
        <v>1</v>
      </c>
      <c r="G4587" s="23" t="str">
        <f t="shared" si="359"/>
        <v>enero</v>
      </c>
      <c r="H4587" s="2">
        <v>0.33750000000000002</v>
      </c>
      <c r="I4587" t="s">
        <v>26</v>
      </c>
      <c r="J4587" t="str">
        <f>VLOOKUP(ventas_starbucks_2025[[#This Row],[sucursal]],cambio_sucursal[#All],2,0)</f>
        <v>Sucursal San Lorenzo 47</v>
      </c>
      <c r="K4587" t="s">
        <v>300</v>
      </c>
      <c r="L4587" t="s">
        <v>44</v>
      </c>
      <c r="M4587" t="s">
        <v>55</v>
      </c>
      <c r="N4587" t="str">
        <f>IFERROR(VLOOKUP(ventas_starbucks_2025[[#This Row],[tamaño_sucio]],cambio_tamaño[#All],2,0),"Tamaño único")</f>
        <v>Pequeño</v>
      </c>
      <c r="O4587">
        <v>3</v>
      </c>
      <c r="P4587">
        <v>1413.41</v>
      </c>
      <c r="Q4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7">
        <v>4240.2299999999996</v>
      </c>
      <c r="S4587" t="s">
        <v>15</v>
      </c>
      <c r="T4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7" t="str">
        <f>VLOOKUP(ventas_starbucks_2025[[#This Row],[canal_compra]],cambio_canal_compra[#All],2,0)</f>
        <v>Para llevar</v>
      </c>
      <c r="V4587" t="s">
        <v>16</v>
      </c>
      <c r="W4587" t="str">
        <f>VLOOKUP(ventas_starbucks_2025[[#This Row],[método_pago]],cambio_metodo_pago[#All],2,0)</f>
        <v>Tarjeta</v>
      </c>
      <c r="X4587" t="s">
        <v>7</v>
      </c>
      <c r="Y4587">
        <v>0</v>
      </c>
      <c r="Z4587" t="str">
        <f>VLOOKUP(ventas_starbucks_2025[[#This Row],[promoción_aplicada5]],promocion_cambiar[#All],2,0)</f>
        <v>Ninguna</v>
      </c>
      <c r="AA4587" t="s">
        <v>17</v>
      </c>
      <c r="AB4587" t="s">
        <v>9</v>
      </c>
      <c r="AC4587" t="s">
        <v>10</v>
      </c>
      <c r="AD4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87">
        <v>3.2</v>
      </c>
      <c r="AF4587">
        <v>4</v>
      </c>
      <c r="AG4587">
        <v>33</v>
      </c>
      <c r="AH4587">
        <v>30</v>
      </c>
    </row>
    <row r="4588" spans="1:34" x14ac:dyDescent="0.25">
      <c r="A4588" s="3" t="s">
        <v>4663</v>
      </c>
      <c r="B4588" s="1">
        <v>45753</v>
      </c>
      <c r="C4588" s="23">
        <f t="shared" si="355"/>
        <v>6</v>
      </c>
      <c r="D4588" s="23">
        <f t="shared" si="356"/>
        <v>7</v>
      </c>
      <c r="E4588" s="23" t="str">
        <f t="shared" si="357"/>
        <v>domingo</v>
      </c>
      <c r="F4588" s="23">
        <f t="shared" si="358"/>
        <v>4</v>
      </c>
      <c r="G4588" s="23" t="str">
        <f t="shared" si="359"/>
        <v>abril</v>
      </c>
      <c r="H4588" s="2">
        <v>0.45763888888888887</v>
      </c>
      <c r="I4588" t="s">
        <v>26</v>
      </c>
      <c r="J4588" t="str">
        <f>VLOOKUP(ventas_starbucks_2025[[#This Row],[sucursal]],cambio_sucursal[#All],2,0)</f>
        <v>Sucursal San Lorenzo 47</v>
      </c>
      <c r="K4588" t="s">
        <v>209</v>
      </c>
      <c r="L4588" t="s">
        <v>44</v>
      </c>
      <c r="M4588" t="s">
        <v>62</v>
      </c>
      <c r="N4588" t="str">
        <f>IFERROR(VLOOKUP(ventas_starbucks_2025[[#This Row],[tamaño_sucio]],cambio_tamaño[#All],2,0),"Tamaño único")</f>
        <v>Extra-Grande</v>
      </c>
      <c r="O4588">
        <v>2</v>
      </c>
      <c r="P4588">
        <v>1450.2</v>
      </c>
      <c r="Q4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8">
        <v>2900.4</v>
      </c>
      <c r="S4588" t="s">
        <v>31</v>
      </c>
      <c r="T4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8" t="str">
        <f>VLOOKUP(ventas_starbucks_2025[[#This Row],[canal_compra]],cambio_canal_compra[#All],2,0)</f>
        <v>Entrega domicilio</v>
      </c>
      <c r="V4588" t="s">
        <v>16</v>
      </c>
      <c r="W4588" t="str">
        <f>VLOOKUP(ventas_starbucks_2025[[#This Row],[método_pago]],cambio_metodo_pago[#All],2,0)</f>
        <v>Tarjeta</v>
      </c>
      <c r="X4588" t="s">
        <v>22</v>
      </c>
      <c r="Y4588">
        <v>0</v>
      </c>
      <c r="Z4588" t="str">
        <f>VLOOKUP(ventas_starbucks_2025[[#This Row],[promoción_aplicada5]],promocion_cambiar[#All],2,0)</f>
        <v>Combo</v>
      </c>
      <c r="AA4588" t="s">
        <v>8</v>
      </c>
      <c r="AB4588" t="s">
        <v>32</v>
      </c>
      <c r="AC4588" t="s">
        <v>10</v>
      </c>
      <c r="AD4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88">
        <v>4.2</v>
      </c>
      <c r="AF4588">
        <v>5</v>
      </c>
      <c r="AG4588">
        <v>39</v>
      </c>
      <c r="AH4588">
        <v>37</v>
      </c>
    </row>
    <row r="4589" spans="1:34" x14ac:dyDescent="0.25">
      <c r="A4589" s="3" t="s">
        <v>4664</v>
      </c>
      <c r="B4589" s="1">
        <v>45751</v>
      </c>
      <c r="C4589" s="23">
        <f t="shared" si="355"/>
        <v>4</v>
      </c>
      <c r="D4589" s="23">
        <f t="shared" si="356"/>
        <v>5</v>
      </c>
      <c r="E4589" s="23" t="str">
        <f t="shared" si="357"/>
        <v>viernes</v>
      </c>
      <c r="F4589" s="23">
        <f t="shared" si="358"/>
        <v>4</v>
      </c>
      <c r="G4589" s="23" t="str">
        <f t="shared" si="359"/>
        <v>abril</v>
      </c>
      <c r="H4589" s="2">
        <v>0.86597222222222225</v>
      </c>
      <c r="I4589" t="s">
        <v>26</v>
      </c>
      <c r="J4589" t="str">
        <f>VLOOKUP(ventas_starbucks_2025[[#This Row],[sucursal]],cambio_sucursal[#All],2,0)</f>
        <v>Sucursal San Lorenzo 47</v>
      </c>
      <c r="K4589" t="s">
        <v>13</v>
      </c>
      <c r="L4589" t="s">
        <v>14</v>
      </c>
      <c r="M4589" t="s">
        <v>4</v>
      </c>
      <c r="N4589" t="str">
        <f>IFERROR(VLOOKUP(ventas_starbucks_2025[[#This Row],[tamaño_sucio]],cambio_tamaño[#All],2,0),"Tamaño único")</f>
        <v>Tamaño único</v>
      </c>
      <c r="O4589">
        <v>1</v>
      </c>
      <c r="P4589">
        <v>2157.96</v>
      </c>
      <c r="Q4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89">
        <v>2157.96</v>
      </c>
      <c r="S4589" t="s">
        <v>31</v>
      </c>
      <c r="T4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9" t="str">
        <f>VLOOKUP(ventas_starbucks_2025[[#This Row],[canal_compra]],cambio_canal_compra[#All],2,0)</f>
        <v>Entrega domicilio</v>
      </c>
      <c r="V4589" t="s">
        <v>16</v>
      </c>
      <c r="W4589" t="str">
        <f>VLOOKUP(ventas_starbucks_2025[[#This Row],[método_pago]],cambio_metodo_pago[#All],2,0)</f>
        <v>Tarjeta</v>
      </c>
      <c r="X4589" t="s">
        <v>22</v>
      </c>
      <c r="Y4589">
        <v>0</v>
      </c>
      <c r="Z4589" t="str">
        <f>VLOOKUP(ventas_starbucks_2025[[#This Row],[promoción_aplicada5]],promocion_cambiar[#All],2,0)</f>
        <v>Ninguna</v>
      </c>
      <c r="AA4589" t="s">
        <v>17</v>
      </c>
      <c r="AB4589" t="s">
        <v>23</v>
      </c>
      <c r="AC4589" t="s">
        <v>41</v>
      </c>
      <c r="AD4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89">
        <v>14.9</v>
      </c>
      <c r="AF4589">
        <v>2</v>
      </c>
      <c r="AG4589">
        <v>39</v>
      </c>
      <c r="AH4589">
        <v>38</v>
      </c>
    </row>
    <row r="4590" spans="1:34" x14ac:dyDescent="0.25">
      <c r="A4590" s="3" t="s">
        <v>4665</v>
      </c>
      <c r="B4590" s="1">
        <v>45748</v>
      </c>
      <c r="C4590" s="23">
        <f t="shared" si="355"/>
        <v>1</v>
      </c>
      <c r="D4590" s="23">
        <f t="shared" si="356"/>
        <v>2</v>
      </c>
      <c r="E4590" s="1" t="str">
        <f t="shared" si="357"/>
        <v>martes</v>
      </c>
      <c r="F4590" s="23">
        <f t="shared" si="358"/>
        <v>4</v>
      </c>
      <c r="G4590" s="1" t="str">
        <f t="shared" si="359"/>
        <v>abril</v>
      </c>
      <c r="H4590" s="2">
        <v>0.81944444444444442</v>
      </c>
      <c r="I4590" t="s">
        <v>57</v>
      </c>
      <c r="J4590" t="str">
        <f>VLOOKUP(ventas_starbucks_2025[[#This Row],[sucursal]],cambio_sucursal[#All],2,0)</f>
        <v>Sucursal Avda Colón</v>
      </c>
      <c r="K4590" t="s">
        <v>175</v>
      </c>
      <c r="L4590" t="s">
        <v>70</v>
      </c>
      <c r="M4590" t="s">
        <v>50</v>
      </c>
      <c r="N4590" t="str">
        <f>IFERROR(VLOOKUP(ventas_starbucks_2025[[#This Row],[tamaño_sucio]],cambio_tamaño[#All],2,0),"Tamaño único")</f>
        <v>Mediano</v>
      </c>
      <c r="O4590">
        <v>2</v>
      </c>
      <c r="P4590">
        <v>1687.2</v>
      </c>
      <c r="Q4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0">
        <v>3374.4</v>
      </c>
      <c r="S4590" t="s">
        <v>15</v>
      </c>
      <c r="T4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90" t="str">
        <f>VLOOKUP(ventas_starbucks_2025[[#This Row],[canal_compra]],cambio_canal_compra[#All],2,0)</f>
        <v>Para llevar</v>
      </c>
      <c r="V4590" t="s">
        <v>6</v>
      </c>
      <c r="W4590" t="str">
        <f>VLOOKUP(ventas_starbucks_2025[[#This Row],[método_pago]],cambio_metodo_pago[#All],2,0)</f>
        <v>Aplicación móbil</v>
      </c>
      <c r="X4590" t="s">
        <v>7</v>
      </c>
      <c r="Y4590">
        <v>15</v>
      </c>
      <c r="Z4590" t="str">
        <f>VLOOKUP(ventas_starbucks_2025[[#This Row],[promoción_aplicada5]],promocion_cambiar[#All],2,0)</f>
        <v>Combo</v>
      </c>
      <c r="AA4590" t="s">
        <v>8</v>
      </c>
      <c r="AB4590" t="s">
        <v>32</v>
      </c>
      <c r="AC4590" t="s">
        <v>10</v>
      </c>
      <c r="AD4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90">
        <v>12.4</v>
      </c>
      <c r="AF4590">
        <v>2</v>
      </c>
      <c r="AG4590">
        <v>10</v>
      </c>
      <c r="AH4590">
        <v>8</v>
      </c>
    </row>
    <row r="4591" spans="1:34" x14ac:dyDescent="0.25">
      <c r="A4591" s="3" t="s">
        <v>4666</v>
      </c>
      <c r="B4591" s="1">
        <v>45720</v>
      </c>
      <c r="C4591" s="23">
        <f t="shared" si="355"/>
        <v>4</v>
      </c>
      <c r="D4591" s="23">
        <f t="shared" si="356"/>
        <v>2</v>
      </c>
      <c r="E4591" s="1" t="str">
        <f t="shared" si="357"/>
        <v>martes</v>
      </c>
      <c r="F4591" s="23">
        <f t="shared" si="358"/>
        <v>3</v>
      </c>
      <c r="G4591" s="1" t="str">
        <f t="shared" si="359"/>
        <v>marzo</v>
      </c>
      <c r="H4591" s="2">
        <v>0.86388888888888893</v>
      </c>
      <c r="I4591" t="s">
        <v>12</v>
      </c>
      <c r="J4591" t="str">
        <f>VLOOKUP(ventas_starbucks_2025[[#This Row],[sucursal]],cambio_sucursal[#All],2,0)</f>
        <v>Sucursal Córdoba Shopping</v>
      </c>
      <c r="K4591" t="s">
        <v>43</v>
      </c>
      <c r="L4591" t="s">
        <v>44</v>
      </c>
      <c r="M4591" t="s">
        <v>55</v>
      </c>
      <c r="N4591" t="str">
        <f>IFERROR(VLOOKUP(ventas_starbucks_2025[[#This Row],[tamaño_sucio]],cambio_tamaño[#All],2,0),"Tamaño único")</f>
        <v>Pequeño</v>
      </c>
      <c r="O4591">
        <v>4</v>
      </c>
      <c r="P4591">
        <v>1435.93</v>
      </c>
      <c r="Q4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1">
        <v>5743.72</v>
      </c>
      <c r="S4591" t="s">
        <v>15</v>
      </c>
      <c r="T4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1" t="str">
        <f>VLOOKUP(ventas_starbucks_2025[[#This Row],[canal_compra]],cambio_canal_compra[#All],2,0)</f>
        <v>Para llevar</v>
      </c>
      <c r="V4591" t="s">
        <v>16</v>
      </c>
      <c r="W4591" t="str">
        <f>VLOOKUP(ventas_starbucks_2025[[#This Row],[método_pago]],cambio_metodo_pago[#All],2,0)</f>
        <v>Tarjeta</v>
      </c>
      <c r="X4591" t="s">
        <v>7</v>
      </c>
      <c r="Y4591">
        <v>0</v>
      </c>
      <c r="Z4591" t="str">
        <f>VLOOKUP(ventas_starbucks_2025[[#This Row],[promoción_aplicada5]],promocion_cambiar[#All],2,0)</f>
        <v>Combo</v>
      </c>
      <c r="AA4591" t="s">
        <v>8</v>
      </c>
      <c r="AB4591" t="s">
        <v>52</v>
      </c>
      <c r="AC4591" t="s">
        <v>10</v>
      </c>
      <c r="AD4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91">
        <v>11.9</v>
      </c>
      <c r="AF4591">
        <v>4</v>
      </c>
      <c r="AG4591">
        <v>42</v>
      </c>
      <c r="AH4591">
        <v>38</v>
      </c>
    </row>
    <row r="4592" spans="1:34" x14ac:dyDescent="0.25">
      <c r="A4592" s="3" t="s">
        <v>4667</v>
      </c>
      <c r="B4592" s="1">
        <v>45741</v>
      </c>
      <c r="C4592" s="23">
        <f t="shared" si="355"/>
        <v>25</v>
      </c>
      <c r="D4592" s="23">
        <f t="shared" si="356"/>
        <v>2</v>
      </c>
      <c r="E4592" s="1" t="str">
        <f t="shared" si="357"/>
        <v>martes</v>
      </c>
      <c r="F4592" s="23">
        <f t="shared" si="358"/>
        <v>3</v>
      </c>
      <c r="G4592" s="1" t="str">
        <f t="shared" si="359"/>
        <v>marzo</v>
      </c>
      <c r="H4592" s="2">
        <v>0.29722222222222222</v>
      </c>
      <c r="I4592" t="s">
        <v>57</v>
      </c>
      <c r="J4592" t="str">
        <f>VLOOKUP(ventas_starbucks_2025[[#This Row],[sucursal]],cambio_sucursal[#All],2,0)</f>
        <v>Sucursal Avda Colón</v>
      </c>
      <c r="K4592" t="s">
        <v>74</v>
      </c>
      <c r="L4592" t="s">
        <v>70</v>
      </c>
      <c r="M4592" t="s">
        <v>45</v>
      </c>
      <c r="N4592" t="str">
        <f>IFERROR(VLOOKUP(ventas_starbucks_2025[[#This Row],[tamaño_sucio]],cambio_tamaño[#All],2,0),"Tamaño único")</f>
        <v>Grande</v>
      </c>
      <c r="O4592">
        <v>1</v>
      </c>
      <c r="P4592">
        <v>1557.4</v>
      </c>
      <c r="Q4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2">
        <v>1557.4</v>
      </c>
      <c r="S4592" t="s">
        <v>31</v>
      </c>
      <c r="T4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92" t="str">
        <f>VLOOKUP(ventas_starbucks_2025[[#This Row],[canal_compra]],cambio_canal_compra[#All],2,0)</f>
        <v>Entrega domicilio</v>
      </c>
      <c r="V4592" t="s">
        <v>6</v>
      </c>
      <c r="W4592" t="str">
        <f>VLOOKUP(ventas_starbucks_2025[[#This Row],[método_pago]],cambio_metodo_pago[#All],2,0)</f>
        <v>Aplicación móbil</v>
      </c>
      <c r="X4592" t="s">
        <v>22</v>
      </c>
      <c r="Y4592">
        <v>0</v>
      </c>
      <c r="Z4592" t="str">
        <f>VLOOKUP(ventas_starbucks_2025[[#This Row],[promoción_aplicada5]],promocion_cambiar[#All],2,0)</f>
        <v>Ninguna</v>
      </c>
      <c r="AA4592" t="s">
        <v>17</v>
      </c>
      <c r="AB4592" t="s">
        <v>29</v>
      </c>
      <c r="AC4592" t="s">
        <v>41</v>
      </c>
      <c r="AD4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92">
        <v>11.9</v>
      </c>
      <c r="AF4592">
        <v>1</v>
      </c>
      <c r="AG4592">
        <v>50</v>
      </c>
      <c r="AH4592">
        <v>49</v>
      </c>
    </row>
    <row r="4593" spans="1:34" x14ac:dyDescent="0.25">
      <c r="A4593" s="3" t="s">
        <v>4668</v>
      </c>
      <c r="B4593" s="1">
        <v>45754</v>
      </c>
      <c r="C4593" s="23">
        <f t="shared" si="355"/>
        <v>7</v>
      </c>
      <c r="D4593" s="23">
        <f t="shared" si="356"/>
        <v>1</v>
      </c>
      <c r="E4593" s="23" t="str">
        <f t="shared" si="357"/>
        <v>lunes</v>
      </c>
      <c r="F4593" s="23">
        <f t="shared" si="358"/>
        <v>4</v>
      </c>
      <c r="G4593" s="23" t="str">
        <f t="shared" si="359"/>
        <v>abril</v>
      </c>
      <c r="H4593" s="2">
        <v>0.71597222222222223</v>
      </c>
      <c r="I4593" t="s">
        <v>12</v>
      </c>
      <c r="J4593" t="str">
        <f>VLOOKUP(ventas_starbucks_2025[[#This Row],[sucursal]],cambio_sucursal[#All],2,0)</f>
        <v>Sucursal Córdoba Shopping</v>
      </c>
      <c r="K4593" t="s">
        <v>13</v>
      </c>
      <c r="L4593" t="s">
        <v>14</v>
      </c>
      <c r="M4593" t="s">
        <v>4</v>
      </c>
      <c r="N4593" t="str">
        <f>IFERROR(VLOOKUP(ventas_starbucks_2025[[#This Row],[tamaño_sucio]],cambio_tamaño[#All],2,0),"Tamaño único")</f>
        <v>Tamaño único</v>
      </c>
      <c r="O4593">
        <v>5</v>
      </c>
      <c r="P4593">
        <v>1800.87</v>
      </c>
      <c r="Q4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3">
        <v>9004.35</v>
      </c>
      <c r="S4593" t="s">
        <v>5</v>
      </c>
      <c r="T4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3" t="str">
        <f>VLOOKUP(ventas_starbucks_2025[[#This Row],[canal_compra]],cambio_canal_compra[#All],2,0)</f>
        <v>En tienda</v>
      </c>
      <c r="V4593" t="s">
        <v>6</v>
      </c>
      <c r="W4593" t="str">
        <f>VLOOKUP(ventas_starbucks_2025[[#This Row],[método_pago]],cambio_metodo_pago[#All],2,0)</f>
        <v>Aplicación móbil</v>
      </c>
      <c r="X4593" t="s">
        <v>7</v>
      </c>
      <c r="Y4593">
        <v>0</v>
      </c>
      <c r="Z4593" t="str">
        <f>VLOOKUP(ventas_starbucks_2025[[#This Row],[promoción_aplicada5]],promocion_cambiar[#All],2,0)</f>
        <v>Ninguna</v>
      </c>
      <c r="AA4593" t="s">
        <v>17</v>
      </c>
      <c r="AB4593" t="s">
        <v>9</v>
      </c>
      <c r="AC4593" t="s">
        <v>24</v>
      </c>
      <c r="AD4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93">
        <v>7.4</v>
      </c>
      <c r="AF4593">
        <v>4</v>
      </c>
      <c r="AG4593">
        <v>21</v>
      </c>
      <c r="AH4593">
        <v>16</v>
      </c>
    </row>
    <row r="4594" spans="1:34" x14ac:dyDescent="0.25">
      <c r="A4594" s="3" t="s">
        <v>4669</v>
      </c>
      <c r="B4594" s="1">
        <v>45679</v>
      </c>
      <c r="C4594" s="23">
        <f t="shared" si="355"/>
        <v>22</v>
      </c>
      <c r="D4594" s="23">
        <f t="shared" si="356"/>
        <v>3</v>
      </c>
      <c r="E4594" s="23" t="str">
        <f t="shared" si="357"/>
        <v>miércoles</v>
      </c>
      <c r="F4594" s="23">
        <f t="shared" si="358"/>
        <v>1</v>
      </c>
      <c r="G4594" s="23" t="str">
        <f t="shared" si="359"/>
        <v>enero</v>
      </c>
      <c r="H4594" s="2">
        <v>0.50138888888888888</v>
      </c>
      <c r="I4594" t="s">
        <v>57</v>
      </c>
      <c r="J4594" t="str">
        <f>VLOOKUP(ventas_starbucks_2025[[#This Row],[sucursal]],cambio_sucursal[#All],2,0)</f>
        <v>Sucursal Avda Colón</v>
      </c>
      <c r="K4594" t="s">
        <v>58</v>
      </c>
      <c r="L4594" t="s">
        <v>39</v>
      </c>
      <c r="M4594" t="s">
        <v>4</v>
      </c>
      <c r="N4594" t="str">
        <f>IFERROR(VLOOKUP(ventas_starbucks_2025[[#This Row],[tamaño_sucio]],cambio_tamaño[#All],2,0),"Tamaño único")</f>
        <v>Tamaño único</v>
      </c>
      <c r="O4594">
        <v>1</v>
      </c>
      <c r="P4594">
        <v>1055.54</v>
      </c>
      <c r="Q4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4">
        <v>1055.54</v>
      </c>
      <c r="S4594" t="s">
        <v>15</v>
      </c>
      <c r="T4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94" t="str">
        <f>VLOOKUP(ventas_starbucks_2025[[#This Row],[canal_compra]],cambio_canal_compra[#All],2,0)</f>
        <v>Para llevar</v>
      </c>
      <c r="V4594" t="s">
        <v>16</v>
      </c>
      <c r="W4594" t="str">
        <f>VLOOKUP(ventas_starbucks_2025[[#This Row],[método_pago]],cambio_metodo_pago[#All],2,0)</f>
        <v>Tarjeta</v>
      </c>
      <c r="X4594" t="s">
        <v>7</v>
      </c>
      <c r="Y4594">
        <v>0</v>
      </c>
      <c r="Z4594" t="str">
        <f>VLOOKUP(ventas_starbucks_2025[[#This Row],[promoción_aplicada5]],promocion_cambiar[#All],2,0)</f>
        <v>Combo</v>
      </c>
      <c r="AA4594" t="s">
        <v>8</v>
      </c>
      <c r="AB4594" t="s">
        <v>18</v>
      </c>
      <c r="AC4594" t="s">
        <v>24</v>
      </c>
      <c r="AD4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94">
        <v>14.7</v>
      </c>
      <c r="AF4594">
        <v>3</v>
      </c>
      <c r="AG4594">
        <v>39</v>
      </c>
      <c r="AH4594">
        <v>38</v>
      </c>
    </row>
    <row r="4595" spans="1:34" x14ac:dyDescent="0.25">
      <c r="A4595" s="3" t="s">
        <v>4670</v>
      </c>
      <c r="B4595" s="1">
        <v>45667</v>
      </c>
      <c r="C4595" s="23">
        <f t="shared" si="355"/>
        <v>10</v>
      </c>
      <c r="D4595" s="23">
        <f t="shared" si="356"/>
        <v>5</v>
      </c>
      <c r="E4595" s="1" t="str">
        <f t="shared" si="357"/>
        <v>viernes</v>
      </c>
      <c r="F4595" s="23">
        <f t="shared" si="358"/>
        <v>1</v>
      </c>
      <c r="G4595" s="1" t="str">
        <f t="shared" si="359"/>
        <v>enero</v>
      </c>
      <c r="H4595" s="2">
        <v>0.50972222222222219</v>
      </c>
      <c r="I4595" t="s">
        <v>12</v>
      </c>
      <c r="J4595" t="str">
        <f>VLOOKUP(ventas_starbucks_2025[[#This Row],[sucursal]],cambio_sucursal[#All],2,0)</f>
        <v>Sucursal Córdoba Shopping</v>
      </c>
      <c r="K4595" t="s">
        <v>130</v>
      </c>
      <c r="L4595" t="s">
        <v>65</v>
      </c>
      <c r="M4595" t="s">
        <v>4</v>
      </c>
      <c r="N4595" t="str">
        <f>IFERROR(VLOOKUP(ventas_starbucks_2025[[#This Row],[tamaño_sucio]],cambio_tamaño[#All],2,0),"Tamaño único")</f>
        <v>Tamaño único</v>
      </c>
      <c r="O4595">
        <v>1</v>
      </c>
      <c r="P4595">
        <v>1825.65</v>
      </c>
      <c r="Q4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5">
        <v>1825.65</v>
      </c>
      <c r="S4595" t="s">
        <v>31</v>
      </c>
      <c r="T4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95" t="str">
        <f>VLOOKUP(ventas_starbucks_2025[[#This Row],[canal_compra]],cambio_canal_compra[#All],2,0)</f>
        <v>Entrega domicilio</v>
      </c>
      <c r="V4595" t="s">
        <v>16</v>
      </c>
      <c r="W4595" t="str">
        <f>VLOOKUP(ventas_starbucks_2025[[#This Row],[método_pago]],cambio_metodo_pago[#All],2,0)</f>
        <v>Tarjeta</v>
      </c>
      <c r="X4595" t="s">
        <v>22</v>
      </c>
      <c r="Y4595">
        <v>0</v>
      </c>
      <c r="Z4595" t="str">
        <f>VLOOKUP(ventas_starbucks_2025[[#This Row],[promoción_aplicada5]],promocion_cambiar[#All],2,0)</f>
        <v>Combo</v>
      </c>
      <c r="AA4595" t="s">
        <v>8</v>
      </c>
      <c r="AB4595" t="s">
        <v>9</v>
      </c>
      <c r="AC4595" t="s">
        <v>41</v>
      </c>
      <c r="AD4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95">
        <v>13</v>
      </c>
      <c r="AF4595">
        <v>4</v>
      </c>
      <c r="AG4595">
        <v>20</v>
      </c>
      <c r="AH4595">
        <v>19</v>
      </c>
    </row>
    <row r="4596" spans="1:34" x14ac:dyDescent="0.25">
      <c r="A4596" s="3" t="s">
        <v>4671</v>
      </c>
      <c r="B4596" s="1">
        <v>45719</v>
      </c>
      <c r="C4596" s="23">
        <f t="shared" si="355"/>
        <v>3</v>
      </c>
      <c r="D4596" s="23">
        <f t="shared" si="356"/>
        <v>1</v>
      </c>
      <c r="E4596" s="23" t="str">
        <f t="shared" si="357"/>
        <v>lunes</v>
      </c>
      <c r="F4596" s="23">
        <f t="shared" si="358"/>
        <v>3</v>
      </c>
      <c r="G4596" s="23" t="str">
        <f t="shared" si="359"/>
        <v>marzo</v>
      </c>
      <c r="H4596" s="2">
        <v>0.5083333333333333</v>
      </c>
      <c r="I4596" t="s">
        <v>26</v>
      </c>
      <c r="J4596" t="str">
        <f>VLOOKUP(ventas_starbucks_2025[[#This Row],[sucursal]],cambio_sucursal[#All],2,0)</f>
        <v>Sucursal San Lorenzo 47</v>
      </c>
      <c r="K4596" t="s">
        <v>13</v>
      </c>
      <c r="L4596" t="s">
        <v>14</v>
      </c>
      <c r="M4596" t="s">
        <v>4</v>
      </c>
      <c r="N4596" t="str">
        <f>IFERROR(VLOOKUP(ventas_starbucks_2025[[#This Row],[tamaño_sucio]],cambio_tamaño[#All],2,0),"Tamaño único")</f>
        <v>Tamaño único</v>
      </c>
      <c r="O4596">
        <v>5</v>
      </c>
      <c r="P4596">
        <v>1745.07</v>
      </c>
      <c r="Q4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6">
        <v>8725.35</v>
      </c>
      <c r="S4596" t="s">
        <v>5</v>
      </c>
      <c r="T4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6" t="str">
        <f>VLOOKUP(ventas_starbucks_2025[[#This Row],[canal_compra]],cambio_canal_compra[#All],2,0)</f>
        <v>En tienda</v>
      </c>
      <c r="V4596" t="s">
        <v>6</v>
      </c>
      <c r="W4596" t="str">
        <f>VLOOKUP(ventas_starbucks_2025[[#This Row],[método_pago]],cambio_metodo_pago[#All],2,0)</f>
        <v>Aplicación móbil</v>
      </c>
      <c r="X4596" t="s">
        <v>22</v>
      </c>
      <c r="Y4596">
        <v>0</v>
      </c>
      <c r="Z4596" t="str">
        <f>VLOOKUP(ventas_starbucks_2025[[#This Row],[promoción_aplicada5]],promocion_cambiar[#All],2,0)</f>
        <v>Hora Feliz</v>
      </c>
      <c r="AA4596" t="s">
        <v>36</v>
      </c>
      <c r="AB4596" t="s">
        <v>32</v>
      </c>
      <c r="AC4596" t="s">
        <v>41</v>
      </c>
      <c r="AD4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96">
        <v>10.4</v>
      </c>
      <c r="AF4596">
        <v>4</v>
      </c>
      <c r="AG4596">
        <v>26</v>
      </c>
      <c r="AH4596">
        <v>21</v>
      </c>
    </row>
    <row r="4597" spans="1:34" x14ac:dyDescent="0.25">
      <c r="A4597" s="3" t="s">
        <v>4672</v>
      </c>
      <c r="B4597" s="1">
        <v>45738</v>
      </c>
      <c r="C4597" s="23">
        <f t="shared" si="355"/>
        <v>22</v>
      </c>
      <c r="D4597" s="23">
        <f t="shared" si="356"/>
        <v>6</v>
      </c>
      <c r="E4597" s="23" t="str">
        <f t="shared" si="357"/>
        <v>sábado</v>
      </c>
      <c r="F4597" s="23">
        <f t="shared" si="358"/>
        <v>3</v>
      </c>
      <c r="G4597" s="23" t="str">
        <f t="shared" si="359"/>
        <v>marzo</v>
      </c>
      <c r="H4597" s="2">
        <v>0.60763888888888884</v>
      </c>
      <c r="I4597" t="s">
        <v>57</v>
      </c>
      <c r="J4597" t="str">
        <f>VLOOKUP(ventas_starbucks_2025[[#This Row],[sucursal]],cambio_sucursal[#All],2,0)</f>
        <v>Sucursal Avda Colón</v>
      </c>
      <c r="K4597" t="s">
        <v>115</v>
      </c>
      <c r="L4597" t="s">
        <v>21</v>
      </c>
      <c r="M4597" t="s">
        <v>4</v>
      </c>
      <c r="N4597" t="str">
        <f>IFERROR(VLOOKUP(ventas_starbucks_2025[[#This Row],[tamaño_sucio]],cambio_tamaño[#All],2,0),"Tamaño único")</f>
        <v>Tamaño único</v>
      </c>
      <c r="O4597">
        <v>2</v>
      </c>
      <c r="P4597">
        <v>805.33</v>
      </c>
      <c r="Q4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97">
        <v>1610.66</v>
      </c>
      <c r="S4597" t="s">
        <v>15</v>
      </c>
      <c r="T4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97" t="str">
        <f>VLOOKUP(ventas_starbucks_2025[[#This Row],[canal_compra]],cambio_canal_compra[#All],2,0)</f>
        <v>Para llevar</v>
      </c>
      <c r="V4597" t="s">
        <v>16</v>
      </c>
      <c r="W4597" t="str">
        <f>VLOOKUP(ventas_starbucks_2025[[#This Row],[método_pago]],cambio_metodo_pago[#All],2,0)</f>
        <v>Tarjeta</v>
      </c>
      <c r="X4597" t="s">
        <v>22</v>
      </c>
      <c r="Y4597">
        <v>0</v>
      </c>
      <c r="Z4597" t="str">
        <f>VLOOKUP(ventas_starbucks_2025[[#This Row],[promoción_aplicada5]],promocion_cambiar[#All],2,0)</f>
        <v>2x1</v>
      </c>
      <c r="AA4597" t="s">
        <v>51</v>
      </c>
      <c r="AB4597" t="s">
        <v>23</v>
      </c>
      <c r="AC4597" t="s">
        <v>24</v>
      </c>
      <c r="AD4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97">
        <v>6</v>
      </c>
      <c r="AF4597">
        <v>4</v>
      </c>
      <c r="AG4597">
        <v>26</v>
      </c>
      <c r="AH4597">
        <v>24</v>
      </c>
    </row>
    <row r="4598" spans="1:34" x14ac:dyDescent="0.25">
      <c r="A4598" s="3" t="s">
        <v>4673</v>
      </c>
      <c r="B4598" s="1">
        <v>45724</v>
      </c>
      <c r="C4598" s="23">
        <f t="shared" si="355"/>
        <v>8</v>
      </c>
      <c r="D4598" s="23">
        <f t="shared" si="356"/>
        <v>6</v>
      </c>
      <c r="E4598" s="1" t="str">
        <f t="shared" si="357"/>
        <v>sábado</v>
      </c>
      <c r="F4598" s="23">
        <f t="shared" si="358"/>
        <v>3</v>
      </c>
      <c r="G4598" s="1" t="str">
        <f t="shared" si="359"/>
        <v>marzo</v>
      </c>
      <c r="H4598" s="2">
        <v>0.48402777777777778</v>
      </c>
      <c r="I4598" t="s">
        <v>12</v>
      </c>
      <c r="J4598" t="str">
        <f>VLOOKUP(ventas_starbucks_2025[[#This Row],[sucursal]],cambio_sucursal[#All],2,0)</f>
        <v>Sucursal Córdoba Shopping</v>
      </c>
      <c r="K4598" t="s">
        <v>254</v>
      </c>
      <c r="L4598" t="s">
        <v>44</v>
      </c>
      <c r="M4598" t="s">
        <v>55</v>
      </c>
      <c r="N4598" t="str">
        <f>IFERROR(VLOOKUP(ventas_starbucks_2025[[#This Row],[tamaño_sucio]],cambio_tamaño[#All],2,0),"Tamaño único")</f>
        <v>Pequeño</v>
      </c>
      <c r="O4598">
        <v>4</v>
      </c>
      <c r="P4598">
        <v>1716.34</v>
      </c>
      <c r="Q4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8">
        <v>6865.36</v>
      </c>
      <c r="S4598" t="s">
        <v>31</v>
      </c>
      <c r="T4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8" t="str">
        <f>VLOOKUP(ventas_starbucks_2025[[#This Row],[canal_compra]],cambio_canal_compra[#All],2,0)</f>
        <v>Entrega domicilio</v>
      </c>
      <c r="V4598" t="s">
        <v>6</v>
      </c>
      <c r="W4598" t="str">
        <f>VLOOKUP(ventas_starbucks_2025[[#This Row],[método_pago]],cambio_metodo_pago[#All],2,0)</f>
        <v>Aplicación móbil</v>
      </c>
      <c r="X4598" t="s">
        <v>7</v>
      </c>
      <c r="Y4598">
        <v>0</v>
      </c>
      <c r="Z4598" t="str">
        <f>VLOOKUP(ventas_starbucks_2025[[#This Row],[promoción_aplicada5]],promocion_cambiar[#All],2,0)</f>
        <v>2x1</v>
      </c>
      <c r="AA4598" t="s">
        <v>51</v>
      </c>
      <c r="AB4598" t="s">
        <v>32</v>
      </c>
      <c r="AC4598" t="s">
        <v>41</v>
      </c>
      <c r="AD4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98">
        <v>12.5</v>
      </c>
      <c r="AF4598">
        <v>3</v>
      </c>
      <c r="AG4598">
        <v>33</v>
      </c>
      <c r="AH4598">
        <v>29</v>
      </c>
    </row>
    <row r="4599" spans="1:34" x14ac:dyDescent="0.25">
      <c r="A4599" s="3" t="s">
        <v>4674</v>
      </c>
      <c r="B4599" s="1">
        <v>45686</v>
      </c>
      <c r="C4599" s="23">
        <f t="shared" si="355"/>
        <v>29</v>
      </c>
      <c r="D4599" s="23">
        <f t="shared" si="356"/>
        <v>3</v>
      </c>
      <c r="E4599" s="1" t="str">
        <f t="shared" si="357"/>
        <v>miércoles</v>
      </c>
      <c r="F4599" s="23">
        <f t="shared" si="358"/>
        <v>1</v>
      </c>
      <c r="G4599" s="1" t="str">
        <f t="shared" si="359"/>
        <v>enero</v>
      </c>
      <c r="H4599" s="2">
        <v>0.58472222222222225</v>
      </c>
      <c r="I4599" t="s">
        <v>1</v>
      </c>
      <c r="J4599" t="str">
        <f>VLOOKUP(ventas_starbucks_2025[[#This Row],[sucursal]],cambio_sucursal[#All],2,0)</f>
        <v>Sucursal Nueva Córdoba</v>
      </c>
      <c r="K4599" t="s">
        <v>13</v>
      </c>
      <c r="L4599" t="s">
        <v>14</v>
      </c>
      <c r="M4599" t="s">
        <v>4</v>
      </c>
      <c r="N4599" t="str">
        <f>IFERROR(VLOOKUP(ventas_starbucks_2025[[#This Row],[tamaño_sucio]],cambio_tamaño[#All],2,0),"Tamaño único")</f>
        <v>Tamaño único</v>
      </c>
      <c r="O4599">
        <v>5</v>
      </c>
      <c r="P4599">
        <v>2071.8200000000002</v>
      </c>
      <c r="Q4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99">
        <v>10359.1</v>
      </c>
      <c r="S4599" t="s">
        <v>5</v>
      </c>
      <c r="T4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99" t="str">
        <f>VLOOKUP(ventas_starbucks_2025[[#This Row],[canal_compra]],cambio_canal_compra[#All],2,0)</f>
        <v>En tienda</v>
      </c>
      <c r="V4599" t="s">
        <v>16</v>
      </c>
      <c r="W4599" t="str">
        <f>VLOOKUP(ventas_starbucks_2025[[#This Row],[método_pago]],cambio_metodo_pago[#All],2,0)</f>
        <v>Tarjeta</v>
      </c>
      <c r="X4599" t="s">
        <v>7</v>
      </c>
      <c r="Y4599">
        <v>15</v>
      </c>
      <c r="Z4599" t="str">
        <f>VLOOKUP(ventas_starbucks_2025[[#This Row],[promoción_aplicada5]],promocion_cambiar[#All],2,0)</f>
        <v>2x1</v>
      </c>
      <c r="AA4599" t="s">
        <v>51</v>
      </c>
      <c r="AB4599" t="s">
        <v>29</v>
      </c>
      <c r="AC4599" t="s">
        <v>41</v>
      </c>
      <c r="AD4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99">
        <v>12.4</v>
      </c>
      <c r="AF4599">
        <v>3</v>
      </c>
      <c r="AG4599">
        <v>41</v>
      </c>
      <c r="AH4599">
        <v>36</v>
      </c>
    </row>
    <row r="4600" spans="1:34" x14ac:dyDescent="0.25">
      <c r="A4600" s="3" t="s">
        <v>4675</v>
      </c>
      <c r="B4600" s="1">
        <v>45690</v>
      </c>
      <c r="C4600" s="23">
        <f t="shared" si="355"/>
        <v>2</v>
      </c>
      <c r="D4600" s="23">
        <f t="shared" si="356"/>
        <v>7</v>
      </c>
      <c r="E4600" s="1" t="str">
        <f t="shared" si="357"/>
        <v>domingo</v>
      </c>
      <c r="F4600" s="23">
        <f t="shared" si="358"/>
        <v>2</v>
      </c>
      <c r="G4600" s="1" t="str">
        <f t="shared" si="359"/>
        <v>febrero</v>
      </c>
      <c r="H4600" s="2">
        <v>0.51875000000000004</v>
      </c>
      <c r="I4600" t="s">
        <v>12</v>
      </c>
      <c r="J4600" t="str">
        <f>VLOOKUP(ventas_starbucks_2025[[#This Row],[sucursal]],cambio_sucursal[#All],2,0)</f>
        <v>Sucursal Córdoba Shopping</v>
      </c>
      <c r="K4600" t="s">
        <v>20</v>
      </c>
      <c r="L4600" t="s">
        <v>21</v>
      </c>
      <c r="M4600" t="s">
        <v>4</v>
      </c>
      <c r="N4600" t="str">
        <f>IFERROR(VLOOKUP(ventas_starbucks_2025[[#This Row],[tamaño_sucio]],cambio_tamaño[#All],2,0),"Tamaño único")</f>
        <v>Tamaño único</v>
      </c>
      <c r="O4600">
        <v>1</v>
      </c>
      <c r="P4600">
        <v>885.54</v>
      </c>
      <c r="Q4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00">
        <v>885.54</v>
      </c>
      <c r="S4600" t="s">
        <v>15</v>
      </c>
      <c r="T4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0" t="str">
        <f>VLOOKUP(ventas_starbucks_2025[[#This Row],[canal_compra]],cambio_canal_compra[#All],2,0)</f>
        <v>Para llevar</v>
      </c>
      <c r="V4600" t="s">
        <v>16</v>
      </c>
      <c r="W4600" t="str">
        <f>VLOOKUP(ventas_starbucks_2025[[#This Row],[método_pago]],cambio_metodo_pago[#All],2,0)</f>
        <v>Tarjeta</v>
      </c>
      <c r="X4600" t="s">
        <v>22</v>
      </c>
      <c r="Y4600">
        <v>0</v>
      </c>
      <c r="Z4600" t="str">
        <f>VLOOKUP(ventas_starbucks_2025[[#This Row],[promoción_aplicada5]],promocion_cambiar[#All],2,0)</f>
        <v>Combo</v>
      </c>
      <c r="AA4600" t="s">
        <v>8</v>
      </c>
      <c r="AB4600" t="s">
        <v>9</v>
      </c>
      <c r="AC4600" t="s">
        <v>24</v>
      </c>
      <c r="AD4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00">
        <v>9.5</v>
      </c>
      <c r="AF4600">
        <v>3</v>
      </c>
      <c r="AG4600">
        <v>11</v>
      </c>
      <c r="AH4600">
        <v>10</v>
      </c>
    </row>
    <row r="4601" spans="1:34" x14ac:dyDescent="0.25">
      <c r="A4601" s="3" t="s">
        <v>4676</v>
      </c>
      <c r="B4601" s="1">
        <v>45697</v>
      </c>
      <c r="C4601" s="23">
        <f t="shared" si="355"/>
        <v>9</v>
      </c>
      <c r="D4601" s="23">
        <f t="shared" si="356"/>
        <v>7</v>
      </c>
      <c r="E4601" s="1" t="str">
        <f t="shared" si="357"/>
        <v>domingo</v>
      </c>
      <c r="F4601" s="23">
        <f t="shared" si="358"/>
        <v>2</v>
      </c>
      <c r="G4601" s="1" t="str">
        <f t="shared" si="359"/>
        <v>febrero</v>
      </c>
      <c r="H4601" s="2">
        <v>0.57499999999999996</v>
      </c>
      <c r="I4601" t="s">
        <v>57</v>
      </c>
      <c r="J4601" t="str">
        <f>VLOOKUP(ventas_starbucks_2025[[#This Row],[sucursal]],cambio_sucursal[#All],2,0)</f>
        <v>Sucursal Avda Colón</v>
      </c>
      <c r="K4601" t="s">
        <v>101</v>
      </c>
      <c r="L4601" t="s">
        <v>3</v>
      </c>
      <c r="M4601" t="s">
        <v>4</v>
      </c>
      <c r="N4601" t="str">
        <f>IFERROR(VLOOKUP(ventas_starbucks_2025[[#This Row],[tamaño_sucio]],cambio_tamaño[#All],2,0),"Tamaño único")</f>
        <v>Tamaño único</v>
      </c>
      <c r="O4601">
        <v>1</v>
      </c>
      <c r="P4601">
        <v>2681.52</v>
      </c>
      <c r="Q4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01">
        <v>2681.52</v>
      </c>
      <c r="S4601" t="s">
        <v>15</v>
      </c>
      <c r="T4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1" t="str">
        <f>VLOOKUP(ventas_starbucks_2025[[#This Row],[canal_compra]],cambio_canal_compra[#All],2,0)</f>
        <v>Para llevar</v>
      </c>
      <c r="V4601" t="s">
        <v>16</v>
      </c>
      <c r="W4601" t="str">
        <f>VLOOKUP(ventas_starbucks_2025[[#This Row],[método_pago]],cambio_metodo_pago[#All],2,0)</f>
        <v>Tarjeta</v>
      </c>
      <c r="X4601" t="s">
        <v>22</v>
      </c>
      <c r="Y4601">
        <v>0</v>
      </c>
      <c r="Z4601" t="str">
        <f>VLOOKUP(ventas_starbucks_2025[[#This Row],[promoción_aplicada5]],promocion_cambiar[#All],2,0)</f>
        <v>Ninguna</v>
      </c>
      <c r="AA4601" t="s">
        <v>17</v>
      </c>
      <c r="AB4601" t="s">
        <v>52</v>
      </c>
      <c r="AC4601" t="s">
        <v>10</v>
      </c>
      <c r="AD4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01">
        <v>11.3</v>
      </c>
      <c r="AF4601">
        <v>3</v>
      </c>
      <c r="AG4601">
        <v>24</v>
      </c>
      <c r="AH4601">
        <v>23</v>
      </c>
    </row>
    <row r="4602" spans="1:34" x14ac:dyDescent="0.25">
      <c r="A4602" s="3" t="s">
        <v>4677</v>
      </c>
      <c r="B4602" s="1">
        <v>45731</v>
      </c>
      <c r="C4602" s="23">
        <f t="shared" si="355"/>
        <v>15</v>
      </c>
      <c r="D4602" s="23">
        <f t="shared" si="356"/>
        <v>6</v>
      </c>
      <c r="E4602" s="23" t="str">
        <f t="shared" si="357"/>
        <v>sábado</v>
      </c>
      <c r="F4602" s="23">
        <f t="shared" si="358"/>
        <v>3</v>
      </c>
      <c r="G4602" s="23" t="str">
        <f t="shared" si="359"/>
        <v>marzo</v>
      </c>
      <c r="H4602" s="2">
        <v>0.37708333333333333</v>
      </c>
      <c r="I4602" t="s">
        <v>57</v>
      </c>
      <c r="J4602" t="str">
        <f>VLOOKUP(ventas_starbucks_2025[[#This Row],[sucursal]],cambio_sucursal[#All],2,0)</f>
        <v>Sucursal Avda Colón</v>
      </c>
      <c r="K4602" t="s">
        <v>2</v>
      </c>
      <c r="L4602" t="s">
        <v>3</v>
      </c>
      <c r="M4602" t="s">
        <v>4</v>
      </c>
      <c r="N4602" t="str">
        <f>IFERROR(VLOOKUP(ventas_starbucks_2025[[#This Row],[tamaño_sucio]],cambio_tamaño[#All],2,0),"Tamaño único")</f>
        <v>Tamaño único</v>
      </c>
      <c r="O4602">
        <v>5</v>
      </c>
      <c r="P4602">
        <v>3377.79</v>
      </c>
      <c r="Q4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602">
        <v>16888.95</v>
      </c>
      <c r="S4602" t="s">
        <v>31</v>
      </c>
      <c r="T4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602" t="str">
        <f>VLOOKUP(ventas_starbucks_2025[[#This Row],[canal_compra]],cambio_canal_compra[#All],2,0)</f>
        <v>Entrega domicilio</v>
      </c>
      <c r="V4602" t="s">
        <v>16</v>
      </c>
      <c r="W4602" t="str">
        <f>VLOOKUP(ventas_starbucks_2025[[#This Row],[método_pago]],cambio_metodo_pago[#All],2,0)</f>
        <v>Tarjeta</v>
      </c>
      <c r="X4602" t="s">
        <v>22</v>
      </c>
      <c r="Y4602">
        <v>0</v>
      </c>
      <c r="Z4602" t="str">
        <f>VLOOKUP(ventas_starbucks_2025[[#This Row],[promoción_aplicada5]],promocion_cambiar[#All],2,0)</f>
        <v>2x1</v>
      </c>
      <c r="AA4602" t="s">
        <v>51</v>
      </c>
      <c r="AB4602" t="s">
        <v>52</v>
      </c>
      <c r="AC4602" t="s">
        <v>10</v>
      </c>
      <c r="AD4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02">
        <v>11.2</v>
      </c>
      <c r="AF4602">
        <v>1</v>
      </c>
      <c r="AG4602">
        <v>37</v>
      </c>
      <c r="AH4602">
        <v>32</v>
      </c>
    </row>
    <row r="4603" spans="1:34" x14ac:dyDescent="0.25">
      <c r="A4603" s="3" t="s">
        <v>4678</v>
      </c>
      <c r="B4603" s="1">
        <v>45729</v>
      </c>
      <c r="C4603" s="23">
        <f t="shared" si="355"/>
        <v>13</v>
      </c>
      <c r="D4603" s="23">
        <f t="shared" si="356"/>
        <v>4</v>
      </c>
      <c r="E4603" s="1" t="str">
        <f t="shared" si="357"/>
        <v>jueves</v>
      </c>
      <c r="F4603" s="23">
        <f t="shared" si="358"/>
        <v>3</v>
      </c>
      <c r="G4603" s="1" t="str">
        <f t="shared" si="359"/>
        <v>marzo</v>
      </c>
      <c r="H4603" s="2">
        <v>0.86597222222222225</v>
      </c>
      <c r="I4603" t="s">
        <v>12</v>
      </c>
      <c r="J4603" t="str">
        <f>VLOOKUP(ventas_starbucks_2025[[#This Row],[sucursal]],cambio_sucursal[#All],2,0)</f>
        <v>Sucursal Córdoba Shopping</v>
      </c>
      <c r="K4603" t="s">
        <v>13</v>
      </c>
      <c r="L4603" t="s">
        <v>14</v>
      </c>
      <c r="M4603" t="s">
        <v>4</v>
      </c>
      <c r="N4603" t="str">
        <f>IFERROR(VLOOKUP(ventas_starbucks_2025[[#This Row],[tamaño_sucio]],cambio_tamaño[#All],2,0),"Tamaño único")</f>
        <v>Tamaño único</v>
      </c>
      <c r="O4603">
        <v>2</v>
      </c>
      <c r="P4603">
        <v>1933.45</v>
      </c>
      <c r="Q4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3">
        <v>3866.9</v>
      </c>
      <c r="S4603" t="s">
        <v>31</v>
      </c>
      <c r="T4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3" t="str">
        <f>VLOOKUP(ventas_starbucks_2025[[#This Row],[canal_compra]],cambio_canal_compra[#All],2,0)</f>
        <v>Entrega domicilio</v>
      </c>
      <c r="V4603" t="s">
        <v>16</v>
      </c>
      <c r="W4603" t="str">
        <f>VLOOKUP(ventas_starbucks_2025[[#This Row],[método_pago]],cambio_metodo_pago[#All],2,0)</f>
        <v>Tarjeta</v>
      </c>
      <c r="X4603" t="s">
        <v>22</v>
      </c>
      <c r="Y4603">
        <v>0</v>
      </c>
      <c r="Z4603" t="str">
        <f>VLOOKUP(ventas_starbucks_2025[[#This Row],[promoción_aplicada5]],promocion_cambiar[#All],2,0)</f>
        <v>2x1</v>
      </c>
      <c r="AA4603" t="s">
        <v>51</v>
      </c>
      <c r="AB4603" t="s">
        <v>29</v>
      </c>
      <c r="AC4603" t="s">
        <v>24</v>
      </c>
      <c r="AD4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03">
        <v>3.3</v>
      </c>
      <c r="AF4603">
        <v>4</v>
      </c>
      <c r="AG4603">
        <v>17</v>
      </c>
      <c r="AH4603">
        <v>15</v>
      </c>
    </row>
    <row r="4604" spans="1:34" x14ac:dyDescent="0.25">
      <c r="A4604" s="3" t="s">
        <v>4679</v>
      </c>
      <c r="B4604" s="1">
        <v>45685</v>
      </c>
      <c r="C4604" s="23">
        <f t="shared" si="355"/>
        <v>28</v>
      </c>
      <c r="D4604" s="23">
        <f t="shared" si="356"/>
        <v>2</v>
      </c>
      <c r="E4604" s="1" t="str">
        <f t="shared" si="357"/>
        <v>martes</v>
      </c>
      <c r="F4604" s="23">
        <f t="shared" si="358"/>
        <v>1</v>
      </c>
      <c r="G4604" s="1" t="str">
        <f t="shared" si="359"/>
        <v>enero</v>
      </c>
      <c r="H4604" s="2">
        <v>0.3125</v>
      </c>
      <c r="I4604" t="s">
        <v>1</v>
      </c>
      <c r="J4604" t="str">
        <f>VLOOKUP(ventas_starbucks_2025[[#This Row],[sucursal]],cambio_sucursal[#All],2,0)</f>
        <v>Sucursal Nueva Córdoba</v>
      </c>
      <c r="K4604" t="s">
        <v>115</v>
      </c>
      <c r="L4604" t="s">
        <v>21</v>
      </c>
      <c r="M4604" t="s">
        <v>4</v>
      </c>
      <c r="N4604" t="str">
        <f>IFERROR(VLOOKUP(ventas_starbucks_2025[[#This Row],[tamaño_sucio]],cambio_tamaño[#All],2,0),"Tamaño único")</f>
        <v>Tamaño único</v>
      </c>
      <c r="O4604">
        <v>2</v>
      </c>
      <c r="P4604">
        <v>705.41</v>
      </c>
      <c r="Q4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04">
        <v>1410.82</v>
      </c>
      <c r="S4604" t="s">
        <v>15</v>
      </c>
      <c r="T4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4" t="str">
        <f>VLOOKUP(ventas_starbucks_2025[[#This Row],[canal_compra]],cambio_canal_compra[#All],2,0)</f>
        <v>Para llevar</v>
      </c>
      <c r="V4604" t="s">
        <v>16</v>
      </c>
      <c r="W4604" t="str">
        <f>VLOOKUP(ventas_starbucks_2025[[#This Row],[método_pago]],cambio_metodo_pago[#All],2,0)</f>
        <v>Tarjeta</v>
      </c>
      <c r="X4604" t="s">
        <v>7</v>
      </c>
      <c r="Y4604">
        <v>15</v>
      </c>
      <c r="Z4604" t="str">
        <f>VLOOKUP(ventas_starbucks_2025[[#This Row],[promoción_aplicada5]],promocion_cambiar[#All],2,0)</f>
        <v>Hora Feliz</v>
      </c>
      <c r="AA4604" t="s">
        <v>36</v>
      </c>
      <c r="AB4604" t="s">
        <v>32</v>
      </c>
      <c r="AC4604" t="s">
        <v>41</v>
      </c>
      <c r="AD4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04">
        <v>3</v>
      </c>
      <c r="AF4604">
        <v>1</v>
      </c>
      <c r="AG4604">
        <v>13</v>
      </c>
      <c r="AH4604">
        <v>11</v>
      </c>
    </row>
    <row r="4605" spans="1:34" x14ac:dyDescent="0.25">
      <c r="A4605" s="3" t="s">
        <v>4680</v>
      </c>
      <c r="B4605" s="1">
        <v>45726</v>
      </c>
      <c r="C4605" s="23">
        <f t="shared" si="355"/>
        <v>10</v>
      </c>
      <c r="D4605" s="23">
        <f t="shared" si="356"/>
        <v>1</v>
      </c>
      <c r="E4605" s="1" t="str">
        <f t="shared" si="357"/>
        <v>lunes</v>
      </c>
      <c r="F4605" s="23">
        <f t="shared" si="358"/>
        <v>3</v>
      </c>
      <c r="G4605" s="1" t="str">
        <f t="shared" si="359"/>
        <v>marzo</v>
      </c>
      <c r="H4605" s="2">
        <v>0.62152777777777779</v>
      </c>
      <c r="I4605" t="s">
        <v>57</v>
      </c>
      <c r="J4605" t="str">
        <f>VLOOKUP(ventas_starbucks_2025[[#This Row],[sucursal]],cambio_sucursal[#All],2,0)</f>
        <v>Sucursal Avda Colón</v>
      </c>
      <c r="K4605" t="s">
        <v>2</v>
      </c>
      <c r="L4605" t="s">
        <v>3</v>
      </c>
      <c r="M4605" t="s">
        <v>4</v>
      </c>
      <c r="N4605" t="str">
        <f>IFERROR(VLOOKUP(ventas_starbucks_2025[[#This Row],[tamaño_sucio]],cambio_tamaño[#All],2,0),"Tamaño único")</f>
        <v>Tamaño único</v>
      </c>
      <c r="O4605">
        <v>2</v>
      </c>
      <c r="P4605">
        <v>2957.32</v>
      </c>
      <c r="Q4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05">
        <v>5914.64</v>
      </c>
      <c r="S4605" t="s">
        <v>31</v>
      </c>
      <c r="T4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05" t="str">
        <f>VLOOKUP(ventas_starbucks_2025[[#This Row],[canal_compra]],cambio_canal_compra[#All],2,0)</f>
        <v>Entrega domicilio</v>
      </c>
      <c r="V4605" t="s">
        <v>40</v>
      </c>
      <c r="W4605" t="str">
        <f>VLOOKUP(ventas_starbucks_2025[[#This Row],[método_pago]],cambio_metodo_pago[#All],2,0)</f>
        <v>Efectivo</v>
      </c>
      <c r="X4605" t="s">
        <v>7</v>
      </c>
      <c r="Y4605">
        <v>10</v>
      </c>
      <c r="Z4605" t="str">
        <f>VLOOKUP(ventas_starbucks_2025[[#This Row],[promoción_aplicada5]],promocion_cambiar[#All],2,0)</f>
        <v>2x1</v>
      </c>
      <c r="AA4605" t="s">
        <v>51</v>
      </c>
      <c r="AB4605" t="s">
        <v>23</v>
      </c>
      <c r="AC4605" t="s">
        <v>41</v>
      </c>
      <c r="AD4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05">
        <v>7.6</v>
      </c>
      <c r="AF4605">
        <v>4</v>
      </c>
      <c r="AG4605">
        <v>22</v>
      </c>
      <c r="AH4605">
        <v>20</v>
      </c>
    </row>
    <row r="4606" spans="1:34" x14ac:dyDescent="0.25">
      <c r="A4606" s="3" t="s">
        <v>4681</v>
      </c>
      <c r="B4606" s="1">
        <v>45719</v>
      </c>
      <c r="C4606" s="23">
        <f t="shared" si="355"/>
        <v>3</v>
      </c>
      <c r="D4606" s="23">
        <f t="shared" si="356"/>
        <v>1</v>
      </c>
      <c r="E4606" s="23" t="str">
        <f t="shared" si="357"/>
        <v>lunes</v>
      </c>
      <c r="F4606" s="23">
        <f t="shared" si="358"/>
        <v>3</v>
      </c>
      <c r="G4606" s="23" t="str">
        <f t="shared" si="359"/>
        <v>marzo</v>
      </c>
      <c r="H4606" s="2">
        <v>0.66666666666666663</v>
      </c>
      <c r="I4606" t="s">
        <v>26</v>
      </c>
      <c r="J4606" t="str">
        <f>VLOOKUP(ventas_starbucks_2025[[#This Row],[sucursal]],cambio_sucursal[#All],2,0)</f>
        <v>Sucursal San Lorenzo 47</v>
      </c>
      <c r="K4606" t="s">
        <v>58</v>
      </c>
      <c r="L4606" t="s">
        <v>39</v>
      </c>
      <c r="M4606" t="s">
        <v>4</v>
      </c>
      <c r="N4606" t="str">
        <f>IFERROR(VLOOKUP(ventas_starbucks_2025[[#This Row],[tamaño_sucio]],cambio_tamaño[#All],2,0),"Tamaño único")</f>
        <v>Tamaño único</v>
      </c>
      <c r="O4606">
        <v>3</v>
      </c>
      <c r="P4606">
        <v>1276.68</v>
      </c>
      <c r="Q4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6">
        <v>3830.04</v>
      </c>
      <c r="S4606" t="s">
        <v>5</v>
      </c>
      <c r="T4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6" t="str">
        <f>VLOOKUP(ventas_starbucks_2025[[#This Row],[canal_compra]],cambio_canal_compra[#All],2,0)</f>
        <v>En tienda</v>
      </c>
      <c r="V4606" t="s">
        <v>6</v>
      </c>
      <c r="W4606" t="str">
        <f>VLOOKUP(ventas_starbucks_2025[[#This Row],[método_pago]],cambio_metodo_pago[#All],2,0)</f>
        <v>Aplicación móbil</v>
      </c>
      <c r="X4606" t="s">
        <v>22</v>
      </c>
      <c r="Y4606">
        <v>0</v>
      </c>
      <c r="Z4606" t="str">
        <f>VLOOKUP(ventas_starbucks_2025[[#This Row],[promoción_aplicada5]],promocion_cambiar[#All],2,0)</f>
        <v>2x1</v>
      </c>
      <c r="AA4606" t="s">
        <v>51</v>
      </c>
      <c r="AB4606" t="s">
        <v>23</v>
      </c>
      <c r="AC4606" t="s">
        <v>24</v>
      </c>
      <c r="AD4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06">
        <v>13.5</v>
      </c>
      <c r="AF4606">
        <v>5</v>
      </c>
      <c r="AG4606">
        <v>35</v>
      </c>
      <c r="AH4606">
        <v>32</v>
      </c>
    </row>
    <row r="4607" spans="1:34" x14ac:dyDescent="0.25">
      <c r="A4607" s="3" t="s">
        <v>4682</v>
      </c>
      <c r="B4607" s="1">
        <v>45754</v>
      </c>
      <c r="C4607" s="23">
        <f t="shared" si="355"/>
        <v>7</v>
      </c>
      <c r="D4607" s="23">
        <f t="shared" si="356"/>
        <v>1</v>
      </c>
      <c r="E4607" s="23" t="str">
        <f t="shared" si="357"/>
        <v>lunes</v>
      </c>
      <c r="F4607" s="23">
        <f t="shared" si="358"/>
        <v>4</v>
      </c>
      <c r="G4607" s="23" t="str">
        <f t="shared" si="359"/>
        <v>abril</v>
      </c>
      <c r="H4607" s="2">
        <v>0.59652777777777777</v>
      </c>
      <c r="I4607" t="s">
        <v>1</v>
      </c>
      <c r="J4607" t="str">
        <f>VLOOKUP(ventas_starbucks_2025[[#This Row],[sucursal]],cambio_sucursal[#All],2,0)</f>
        <v>Sucursal Nueva Córdoba</v>
      </c>
      <c r="K4607" t="s">
        <v>82</v>
      </c>
      <c r="L4607" t="s">
        <v>28</v>
      </c>
      <c r="M4607" t="s">
        <v>4</v>
      </c>
      <c r="N4607" t="str">
        <f>IFERROR(VLOOKUP(ventas_starbucks_2025[[#This Row],[tamaño_sucio]],cambio_tamaño[#All],2,0),"Tamaño único")</f>
        <v>Tamaño único</v>
      </c>
      <c r="O4607">
        <v>2</v>
      </c>
      <c r="P4607">
        <v>2405.02</v>
      </c>
      <c r="Q4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07">
        <v>4810.04</v>
      </c>
      <c r="S4607" t="s">
        <v>15</v>
      </c>
      <c r="T4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7" t="str">
        <f>VLOOKUP(ventas_starbucks_2025[[#This Row],[canal_compra]],cambio_canal_compra[#All],2,0)</f>
        <v>Para llevar</v>
      </c>
      <c r="V4607" t="s">
        <v>16</v>
      </c>
      <c r="W4607" t="str">
        <f>VLOOKUP(ventas_starbucks_2025[[#This Row],[método_pago]],cambio_metodo_pago[#All],2,0)</f>
        <v>Tarjeta</v>
      </c>
      <c r="X4607" t="s">
        <v>7</v>
      </c>
      <c r="Y4607">
        <v>10</v>
      </c>
      <c r="Z4607" t="str">
        <f>VLOOKUP(ventas_starbucks_2025[[#This Row],[promoción_aplicada5]],promocion_cambiar[#All],2,0)</f>
        <v>2x1</v>
      </c>
      <c r="AA4607" t="s">
        <v>51</v>
      </c>
      <c r="AB4607" t="s">
        <v>32</v>
      </c>
      <c r="AC4607" t="s">
        <v>24</v>
      </c>
      <c r="AD4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07">
        <v>12.7</v>
      </c>
      <c r="AF4607">
        <v>4</v>
      </c>
      <c r="AG4607">
        <v>17</v>
      </c>
      <c r="AH4607">
        <v>15</v>
      </c>
    </row>
    <row r="4608" spans="1:34" x14ac:dyDescent="0.25">
      <c r="A4608" s="3" t="s">
        <v>4683</v>
      </c>
      <c r="B4608" s="1">
        <v>45699</v>
      </c>
      <c r="C4608" s="23">
        <f t="shared" si="355"/>
        <v>11</v>
      </c>
      <c r="D4608" s="23">
        <f t="shared" si="356"/>
        <v>2</v>
      </c>
      <c r="E4608" s="23" t="str">
        <f t="shared" si="357"/>
        <v>martes</v>
      </c>
      <c r="F4608" s="23">
        <f t="shared" si="358"/>
        <v>2</v>
      </c>
      <c r="G4608" s="23" t="str">
        <f t="shared" si="359"/>
        <v>febrero</v>
      </c>
      <c r="H4608" s="2">
        <v>0.6381944444444444</v>
      </c>
      <c r="I4608" t="s">
        <v>1</v>
      </c>
      <c r="J4608" t="str">
        <f>VLOOKUP(ventas_starbucks_2025[[#This Row],[sucursal]],cambio_sucursal[#All],2,0)</f>
        <v>Sucursal Nueva Córdoba</v>
      </c>
      <c r="K4608" t="s">
        <v>48</v>
      </c>
      <c r="L4608" t="s">
        <v>49</v>
      </c>
      <c r="M4608" t="s">
        <v>50</v>
      </c>
      <c r="N4608" t="str">
        <f>IFERROR(VLOOKUP(ventas_starbucks_2025[[#This Row],[tamaño_sucio]],cambio_tamaño[#All],2,0),"Tamaño único")</f>
        <v>Mediano</v>
      </c>
      <c r="O4608">
        <v>3</v>
      </c>
      <c r="P4608">
        <v>1853.69</v>
      </c>
      <c r="Q4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8">
        <v>5561.07</v>
      </c>
      <c r="S4608" t="s">
        <v>5</v>
      </c>
      <c r="T4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08" t="str">
        <f>VLOOKUP(ventas_starbucks_2025[[#This Row],[canal_compra]],cambio_canal_compra[#All],2,0)</f>
        <v>En tienda</v>
      </c>
      <c r="V4608" t="s">
        <v>16</v>
      </c>
      <c r="W4608" t="str">
        <f>VLOOKUP(ventas_starbucks_2025[[#This Row],[método_pago]],cambio_metodo_pago[#All],2,0)</f>
        <v>Tarjeta</v>
      </c>
      <c r="X4608" t="s">
        <v>22</v>
      </c>
      <c r="Y4608">
        <v>0</v>
      </c>
      <c r="Z4608" t="str">
        <f>VLOOKUP(ventas_starbucks_2025[[#This Row],[promoción_aplicada5]],promocion_cambiar[#All],2,0)</f>
        <v>Combo</v>
      </c>
      <c r="AA4608" t="s">
        <v>8</v>
      </c>
      <c r="AB4608" t="s">
        <v>32</v>
      </c>
      <c r="AC4608" t="s">
        <v>41</v>
      </c>
      <c r="AD4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08">
        <v>8.8000000000000007</v>
      </c>
      <c r="AF4608">
        <v>3</v>
      </c>
      <c r="AG4608">
        <v>34</v>
      </c>
      <c r="AH4608">
        <v>31</v>
      </c>
    </row>
    <row r="4609" spans="1:34" x14ac:dyDescent="0.25">
      <c r="A4609" s="3" t="s">
        <v>4684</v>
      </c>
      <c r="B4609" s="1">
        <v>45740</v>
      </c>
      <c r="C4609" s="23">
        <f t="shared" si="355"/>
        <v>24</v>
      </c>
      <c r="D4609" s="23">
        <f t="shared" si="356"/>
        <v>1</v>
      </c>
      <c r="E4609" s="23" t="str">
        <f t="shared" si="357"/>
        <v>lunes</v>
      </c>
      <c r="F4609" s="23">
        <f t="shared" si="358"/>
        <v>3</v>
      </c>
      <c r="G4609" s="23" t="str">
        <f t="shared" si="359"/>
        <v>marzo</v>
      </c>
      <c r="H4609" s="2">
        <v>0.54236111111111107</v>
      </c>
      <c r="I4609" t="s">
        <v>12</v>
      </c>
      <c r="J4609" t="str">
        <f>VLOOKUP(ventas_starbucks_2025[[#This Row],[sucursal]],cambio_sucursal[#All],2,0)</f>
        <v>Sucursal Córdoba Shopping</v>
      </c>
      <c r="K4609" t="s">
        <v>48</v>
      </c>
      <c r="L4609" t="s">
        <v>49</v>
      </c>
      <c r="M4609" t="s">
        <v>55</v>
      </c>
      <c r="N4609" t="str">
        <f>IFERROR(VLOOKUP(ventas_starbucks_2025[[#This Row],[tamaño_sucio]],cambio_tamaño[#All],2,0),"Tamaño único")</f>
        <v>Pequeño</v>
      </c>
      <c r="O4609">
        <v>4</v>
      </c>
      <c r="P4609">
        <v>1659.18</v>
      </c>
      <c r="Q4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9">
        <v>6636.72</v>
      </c>
      <c r="S4609" t="s">
        <v>15</v>
      </c>
      <c r="T4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09" t="str">
        <f>VLOOKUP(ventas_starbucks_2025[[#This Row],[canal_compra]],cambio_canal_compra[#All],2,0)</f>
        <v>Para llevar</v>
      </c>
      <c r="V4609" t="s">
        <v>6</v>
      </c>
      <c r="W4609" t="str">
        <f>VLOOKUP(ventas_starbucks_2025[[#This Row],[método_pago]],cambio_metodo_pago[#All],2,0)</f>
        <v>Aplicación móbil</v>
      </c>
      <c r="X4609" t="s">
        <v>7</v>
      </c>
      <c r="Y4609">
        <v>10</v>
      </c>
      <c r="Z4609" t="str">
        <f>VLOOKUP(ventas_starbucks_2025[[#This Row],[promoción_aplicada5]],promocion_cambiar[#All],2,0)</f>
        <v>Combo</v>
      </c>
      <c r="AA4609" t="s">
        <v>8</v>
      </c>
      <c r="AB4609" t="s">
        <v>23</v>
      </c>
      <c r="AC4609" t="s">
        <v>24</v>
      </c>
      <c r="AD4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09">
        <v>14.3</v>
      </c>
      <c r="AF4609">
        <v>4</v>
      </c>
      <c r="AG4609">
        <v>27</v>
      </c>
      <c r="AH4609">
        <v>23</v>
      </c>
    </row>
    <row r="4610" spans="1:34" x14ac:dyDescent="0.25">
      <c r="A4610" s="3" t="s">
        <v>4685</v>
      </c>
      <c r="B4610" s="1">
        <v>45691</v>
      </c>
      <c r="C4610" s="23">
        <f t="shared" ref="C4610:C4673" si="360">DAY(B4610)</f>
        <v>3</v>
      </c>
      <c r="D4610" s="23">
        <f t="shared" ref="D4610:D4673" si="361">WEEKDAY(B4610,2)</f>
        <v>1</v>
      </c>
      <c r="E4610" s="1" t="str">
        <f t="shared" ref="E4610:E4673" si="362">TEXT(B4610,"dddd")</f>
        <v>lunes</v>
      </c>
      <c r="F4610" s="23">
        <f t="shared" ref="F4610:F4673" si="363">MONTH(B4610)</f>
        <v>2</v>
      </c>
      <c r="G4610" s="1" t="str">
        <f t="shared" ref="G4610:G4673" si="364">TEXT(B4610,"mmmm")</f>
        <v>febrero</v>
      </c>
      <c r="H4610" s="2">
        <v>0.72083333333333333</v>
      </c>
      <c r="I4610" t="s">
        <v>1</v>
      </c>
      <c r="J4610" t="str">
        <f>VLOOKUP(ventas_starbucks_2025[[#This Row],[sucursal]],cambio_sucursal[#All],2,0)</f>
        <v>Sucursal Nueva Córdoba</v>
      </c>
      <c r="K4610" t="s">
        <v>87</v>
      </c>
      <c r="L4610" t="s">
        <v>65</v>
      </c>
      <c r="M4610" t="s">
        <v>4</v>
      </c>
      <c r="N4610" t="str">
        <f>IFERROR(VLOOKUP(ventas_starbucks_2025[[#This Row],[tamaño_sucio]],cambio_tamaño[#All],2,0),"Tamaño único")</f>
        <v>Tamaño único</v>
      </c>
      <c r="O4610">
        <v>1</v>
      </c>
      <c r="P4610">
        <v>1907.11</v>
      </c>
      <c r="Q4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0">
        <v>1907.11</v>
      </c>
      <c r="S4610" t="s">
        <v>31</v>
      </c>
      <c r="T4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0" t="str">
        <f>VLOOKUP(ventas_starbucks_2025[[#This Row],[canal_compra]],cambio_canal_compra[#All],2,0)</f>
        <v>Entrega domicilio</v>
      </c>
      <c r="V4610" t="s">
        <v>6</v>
      </c>
      <c r="W4610" t="str">
        <f>VLOOKUP(ventas_starbucks_2025[[#This Row],[método_pago]],cambio_metodo_pago[#All],2,0)</f>
        <v>Aplicación móbil</v>
      </c>
      <c r="X4610" t="s">
        <v>22</v>
      </c>
      <c r="Y4610">
        <v>0</v>
      </c>
      <c r="Z4610" t="str">
        <f>VLOOKUP(ventas_starbucks_2025[[#This Row],[promoción_aplicada5]],promocion_cambiar[#All],2,0)</f>
        <v>2x1</v>
      </c>
      <c r="AA4610" t="s">
        <v>51</v>
      </c>
      <c r="AB4610" t="s">
        <v>23</v>
      </c>
      <c r="AC4610" t="s">
        <v>41</v>
      </c>
      <c r="AD4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0">
        <v>6.1</v>
      </c>
      <c r="AF4610">
        <v>5</v>
      </c>
      <c r="AG4610">
        <v>23</v>
      </c>
      <c r="AH4610">
        <v>22</v>
      </c>
    </row>
    <row r="4611" spans="1:34" x14ac:dyDescent="0.25">
      <c r="A4611" s="3" t="s">
        <v>4686</v>
      </c>
      <c r="B4611" s="1">
        <v>45713</v>
      </c>
      <c r="C4611" s="23">
        <f t="shared" si="360"/>
        <v>25</v>
      </c>
      <c r="D4611" s="23">
        <f t="shared" si="361"/>
        <v>2</v>
      </c>
      <c r="E4611" s="23" t="str">
        <f t="shared" si="362"/>
        <v>martes</v>
      </c>
      <c r="F4611" s="23">
        <f t="shared" si="363"/>
        <v>2</v>
      </c>
      <c r="G4611" s="23" t="str">
        <f t="shared" si="364"/>
        <v>febrero</v>
      </c>
      <c r="H4611" s="2">
        <v>0.77083333333333337</v>
      </c>
      <c r="I4611" t="s">
        <v>26</v>
      </c>
      <c r="J4611" t="str">
        <f>VLOOKUP(ventas_starbucks_2025[[#This Row],[sucursal]],cambio_sucursal[#All],2,0)</f>
        <v>Sucursal San Lorenzo 47</v>
      </c>
      <c r="K4611" t="s">
        <v>130</v>
      </c>
      <c r="L4611" t="s">
        <v>65</v>
      </c>
      <c r="M4611" t="s">
        <v>4</v>
      </c>
      <c r="N4611" t="str">
        <f>IFERROR(VLOOKUP(ventas_starbucks_2025[[#This Row],[tamaño_sucio]],cambio_tamaño[#All],2,0),"Tamaño único")</f>
        <v>Tamaño único</v>
      </c>
      <c r="O4611">
        <v>4</v>
      </c>
      <c r="P4611">
        <v>1459.17</v>
      </c>
      <c r="Q4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1">
        <v>5836.68</v>
      </c>
      <c r="S4611" t="s">
        <v>15</v>
      </c>
      <c r="T4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11" t="str">
        <f>VLOOKUP(ventas_starbucks_2025[[#This Row],[canal_compra]],cambio_canal_compra[#All],2,0)</f>
        <v>Para llevar</v>
      </c>
      <c r="V4611" t="s">
        <v>6</v>
      </c>
      <c r="W4611" t="str">
        <f>VLOOKUP(ventas_starbucks_2025[[#This Row],[método_pago]],cambio_metodo_pago[#All],2,0)</f>
        <v>Aplicación móbil</v>
      </c>
      <c r="X4611" t="s">
        <v>7</v>
      </c>
      <c r="Y4611">
        <v>0</v>
      </c>
      <c r="Z4611" t="str">
        <f>VLOOKUP(ventas_starbucks_2025[[#This Row],[promoción_aplicada5]],promocion_cambiar[#All],2,0)</f>
        <v>Hora Feliz</v>
      </c>
      <c r="AA4611" t="s">
        <v>36</v>
      </c>
      <c r="AB4611" t="s">
        <v>29</v>
      </c>
      <c r="AC4611" t="s">
        <v>41</v>
      </c>
      <c r="AD4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1">
        <v>5.9</v>
      </c>
      <c r="AF4611">
        <v>3</v>
      </c>
      <c r="AG4611">
        <v>31</v>
      </c>
      <c r="AH4611">
        <v>27</v>
      </c>
    </row>
    <row r="4612" spans="1:34" x14ac:dyDescent="0.25">
      <c r="A4612" s="3" t="s">
        <v>4687</v>
      </c>
      <c r="B4612" s="1">
        <v>45713</v>
      </c>
      <c r="C4612" s="23">
        <f t="shared" si="360"/>
        <v>25</v>
      </c>
      <c r="D4612" s="23">
        <f t="shared" si="361"/>
        <v>2</v>
      </c>
      <c r="E4612" s="23" t="str">
        <f t="shared" si="362"/>
        <v>martes</v>
      </c>
      <c r="F4612" s="23">
        <f t="shared" si="363"/>
        <v>2</v>
      </c>
      <c r="G4612" s="23" t="str">
        <f t="shared" si="364"/>
        <v>febrero</v>
      </c>
      <c r="H4612" s="2">
        <v>0.80902777777777779</v>
      </c>
      <c r="I4612" t="s">
        <v>57</v>
      </c>
      <c r="J4612" t="str">
        <f>VLOOKUP(ventas_starbucks_2025[[#This Row],[sucursal]],cambio_sucursal[#All],2,0)</f>
        <v>Sucursal Avda Colón</v>
      </c>
      <c r="K4612" t="s">
        <v>89</v>
      </c>
      <c r="L4612" t="s">
        <v>90</v>
      </c>
      <c r="M4612" t="s">
        <v>4</v>
      </c>
      <c r="N4612" t="str">
        <f>IFERROR(VLOOKUP(ventas_starbucks_2025[[#This Row],[tamaño_sucio]],cambio_tamaño[#All],2,0),"Tamaño único")</f>
        <v>Tamaño único</v>
      </c>
      <c r="O4612">
        <v>1</v>
      </c>
      <c r="P4612">
        <v>1203.24</v>
      </c>
      <c r="Q4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2">
        <v>1203.24</v>
      </c>
      <c r="S4612" t="s">
        <v>15</v>
      </c>
      <c r="T4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2" t="str">
        <f>VLOOKUP(ventas_starbucks_2025[[#This Row],[canal_compra]],cambio_canal_compra[#All],2,0)</f>
        <v>Para llevar</v>
      </c>
      <c r="V4612" t="s">
        <v>6</v>
      </c>
      <c r="W4612" t="str">
        <f>VLOOKUP(ventas_starbucks_2025[[#This Row],[método_pago]],cambio_metodo_pago[#All],2,0)</f>
        <v>Aplicación móbil</v>
      </c>
      <c r="X4612" t="s">
        <v>7</v>
      </c>
      <c r="Y4612">
        <v>0</v>
      </c>
      <c r="Z4612" t="str">
        <f>VLOOKUP(ventas_starbucks_2025[[#This Row],[promoción_aplicada5]],promocion_cambiar[#All],2,0)</f>
        <v>2x1</v>
      </c>
      <c r="AA4612" t="s">
        <v>51</v>
      </c>
      <c r="AB4612" t="s">
        <v>9</v>
      </c>
      <c r="AC4612" t="s">
        <v>10</v>
      </c>
      <c r="AD4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2">
        <v>5.8</v>
      </c>
      <c r="AF4612">
        <v>4</v>
      </c>
      <c r="AG4612">
        <v>14</v>
      </c>
      <c r="AH4612">
        <v>13</v>
      </c>
    </row>
    <row r="4613" spans="1:34" x14ac:dyDescent="0.25">
      <c r="A4613" s="3" t="s">
        <v>4688</v>
      </c>
      <c r="B4613" s="1">
        <v>45670</v>
      </c>
      <c r="C4613" s="23">
        <f t="shared" si="360"/>
        <v>13</v>
      </c>
      <c r="D4613" s="23">
        <f t="shared" si="361"/>
        <v>1</v>
      </c>
      <c r="E4613" s="23" t="str">
        <f t="shared" si="362"/>
        <v>lunes</v>
      </c>
      <c r="F4613" s="23">
        <f t="shared" si="363"/>
        <v>1</v>
      </c>
      <c r="G4613" s="23" t="str">
        <f t="shared" si="364"/>
        <v>enero</v>
      </c>
      <c r="H4613" s="2">
        <v>0.80138888888888893</v>
      </c>
      <c r="I4613" t="s">
        <v>1</v>
      </c>
      <c r="J4613" t="str">
        <f>VLOOKUP(ventas_starbucks_2025[[#This Row],[sucursal]],cambio_sucursal[#All],2,0)</f>
        <v>Sucursal Nueva Córdoba</v>
      </c>
      <c r="K4613" t="s">
        <v>20</v>
      </c>
      <c r="L4613" t="s">
        <v>21</v>
      </c>
      <c r="M4613" t="s">
        <v>4</v>
      </c>
      <c r="N4613" t="str">
        <f>IFERROR(VLOOKUP(ventas_starbucks_2025[[#This Row],[tamaño_sucio]],cambio_tamaño[#All],2,0),"Tamaño único")</f>
        <v>Tamaño único</v>
      </c>
      <c r="O4613">
        <v>4</v>
      </c>
      <c r="P4613">
        <v>1212</v>
      </c>
      <c r="Q4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3">
        <v>4848</v>
      </c>
      <c r="S4613" t="s">
        <v>15</v>
      </c>
      <c r="T4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3" t="str">
        <f>VLOOKUP(ventas_starbucks_2025[[#This Row],[canal_compra]],cambio_canal_compra[#All],2,0)</f>
        <v>Para llevar</v>
      </c>
      <c r="V4613" t="s">
        <v>16</v>
      </c>
      <c r="W4613" t="str">
        <f>VLOOKUP(ventas_starbucks_2025[[#This Row],[método_pago]],cambio_metodo_pago[#All],2,0)</f>
        <v>Tarjeta</v>
      </c>
      <c r="X4613" t="s">
        <v>7</v>
      </c>
      <c r="Y4613">
        <v>10</v>
      </c>
      <c r="Z4613" t="str">
        <f>VLOOKUP(ventas_starbucks_2025[[#This Row],[promoción_aplicada5]],promocion_cambiar[#All],2,0)</f>
        <v>2x1</v>
      </c>
      <c r="AA4613" t="s">
        <v>51</v>
      </c>
      <c r="AB4613" t="s">
        <v>9</v>
      </c>
      <c r="AC4613" t="s">
        <v>24</v>
      </c>
      <c r="AD4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3">
        <v>5.7</v>
      </c>
      <c r="AF4613">
        <v>4</v>
      </c>
      <c r="AG4613">
        <v>26</v>
      </c>
      <c r="AH4613">
        <v>22</v>
      </c>
    </row>
    <row r="4614" spans="1:34" x14ac:dyDescent="0.25">
      <c r="A4614" s="3" t="s">
        <v>4689</v>
      </c>
      <c r="B4614" s="1">
        <v>45721</v>
      </c>
      <c r="C4614" s="23">
        <f t="shared" si="360"/>
        <v>5</v>
      </c>
      <c r="D4614" s="23">
        <f t="shared" si="361"/>
        <v>3</v>
      </c>
      <c r="E4614" s="23" t="str">
        <f t="shared" si="362"/>
        <v>miércoles</v>
      </c>
      <c r="F4614" s="23">
        <f t="shared" si="363"/>
        <v>3</v>
      </c>
      <c r="G4614" s="23" t="str">
        <f t="shared" si="364"/>
        <v>marzo</v>
      </c>
      <c r="H4614" s="2">
        <v>0.54861111111111116</v>
      </c>
      <c r="I4614" t="s">
        <v>1</v>
      </c>
      <c r="J4614" t="str">
        <f>VLOOKUP(ventas_starbucks_2025[[#This Row],[sucursal]],cambio_sucursal[#All],2,0)</f>
        <v>Sucursal Nueva Córdoba</v>
      </c>
      <c r="K4614" t="s">
        <v>13</v>
      </c>
      <c r="L4614" t="s">
        <v>14</v>
      </c>
      <c r="M4614" t="s">
        <v>4</v>
      </c>
      <c r="N4614" t="str">
        <f>IFERROR(VLOOKUP(ventas_starbucks_2025[[#This Row],[tamaño_sucio]],cambio_tamaño[#All],2,0),"Tamaño único")</f>
        <v>Tamaño único</v>
      </c>
      <c r="O4614">
        <v>5</v>
      </c>
      <c r="P4614">
        <v>1622.99</v>
      </c>
      <c r="Q4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4">
        <v>8114.95</v>
      </c>
      <c r="S4614" t="s">
        <v>5</v>
      </c>
      <c r="T4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14" t="str">
        <f>VLOOKUP(ventas_starbucks_2025[[#This Row],[canal_compra]],cambio_canal_compra[#All],2,0)</f>
        <v>En tienda</v>
      </c>
      <c r="V4614" t="s">
        <v>16</v>
      </c>
      <c r="W4614" t="str">
        <f>VLOOKUP(ventas_starbucks_2025[[#This Row],[método_pago]],cambio_metodo_pago[#All],2,0)</f>
        <v>Tarjeta</v>
      </c>
      <c r="X4614" t="s">
        <v>7</v>
      </c>
      <c r="Y4614">
        <v>10</v>
      </c>
      <c r="Z4614" t="str">
        <f>VLOOKUP(ventas_starbucks_2025[[#This Row],[promoción_aplicada5]],promocion_cambiar[#All],2,0)</f>
        <v>Hora Feliz</v>
      </c>
      <c r="AA4614" t="s">
        <v>36</v>
      </c>
      <c r="AB4614" t="s">
        <v>23</v>
      </c>
      <c r="AC4614" t="s">
        <v>41</v>
      </c>
      <c r="AD4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4">
        <v>9.3000000000000007</v>
      </c>
      <c r="AF4614">
        <v>4</v>
      </c>
      <c r="AG4614">
        <v>32</v>
      </c>
      <c r="AH4614">
        <v>27</v>
      </c>
    </row>
    <row r="4615" spans="1:34" x14ac:dyDescent="0.25">
      <c r="A4615" s="3" t="s">
        <v>4690</v>
      </c>
      <c r="B4615" s="1">
        <v>45668</v>
      </c>
      <c r="C4615" s="23">
        <f t="shared" si="360"/>
        <v>11</v>
      </c>
      <c r="D4615" s="23">
        <f t="shared" si="361"/>
        <v>6</v>
      </c>
      <c r="E4615" s="23" t="str">
        <f t="shared" si="362"/>
        <v>sábado</v>
      </c>
      <c r="F4615" s="23">
        <f t="shared" si="363"/>
        <v>1</v>
      </c>
      <c r="G4615" s="23" t="str">
        <f t="shared" si="364"/>
        <v>enero</v>
      </c>
      <c r="H4615" s="2">
        <v>0.62013888888888891</v>
      </c>
      <c r="I4615" t="s">
        <v>12</v>
      </c>
      <c r="J4615" t="str">
        <f>VLOOKUP(ventas_starbucks_2025[[#This Row],[sucursal]],cambio_sucursal[#All],2,0)</f>
        <v>Sucursal Córdoba Shopping</v>
      </c>
      <c r="K4615" t="s">
        <v>20</v>
      </c>
      <c r="L4615" t="s">
        <v>21</v>
      </c>
      <c r="M4615" t="s">
        <v>4</v>
      </c>
      <c r="N4615" t="str">
        <f>IFERROR(VLOOKUP(ventas_starbucks_2025[[#This Row],[tamaño_sucio]],cambio_tamaño[#All],2,0),"Tamaño único")</f>
        <v>Tamaño único</v>
      </c>
      <c r="O4615">
        <v>5</v>
      </c>
      <c r="P4615">
        <v>1062.4100000000001</v>
      </c>
      <c r="Q4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5">
        <v>5312.05</v>
      </c>
      <c r="S4615" t="s">
        <v>15</v>
      </c>
      <c r="T4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15" t="str">
        <f>VLOOKUP(ventas_starbucks_2025[[#This Row],[canal_compra]],cambio_canal_compra[#All],2,0)</f>
        <v>Para llevar</v>
      </c>
      <c r="V4615" t="s">
        <v>6</v>
      </c>
      <c r="W4615" t="str">
        <f>VLOOKUP(ventas_starbucks_2025[[#This Row],[método_pago]],cambio_metodo_pago[#All],2,0)</f>
        <v>Aplicación móbil</v>
      </c>
      <c r="X4615" t="s">
        <v>22</v>
      </c>
      <c r="Y4615">
        <v>0</v>
      </c>
      <c r="Z4615" t="str">
        <f>VLOOKUP(ventas_starbucks_2025[[#This Row],[promoción_aplicada5]],promocion_cambiar[#All],2,0)</f>
        <v>Combo</v>
      </c>
      <c r="AA4615" t="s">
        <v>8</v>
      </c>
      <c r="AB4615" t="s">
        <v>9</v>
      </c>
      <c r="AC4615" t="s">
        <v>24</v>
      </c>
      <c r="AD4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15">
        <v>4</v>
      </c>
      <c r="AF4615">
        <v>3</v>
      </c>
      <c r="AG4615">
        <v>15</v>
      </c>
      <c r="AH4615">
        <v>10</v>
      </c>
    </row>
    <row r="4616" spans="1:34" x14ac:dyDescent="0.25">
      <c r="A4616" s="3" t="s">
        <v>4691</v>
      </c>
      <c r="B4616" s="1">
        <v>45720</v>
      </c>
      <c r="C4616" s="23">
        <f t="shared" si="360"/>
        <v>4</v>
      </c>
      <c r="D4616" s="23">
        <f t="shared" si="361"/>
        <v>2</v>
      </c>
      <c r="E4616" s="23" t="str">
        <f t="shared" si="362"/>
        <v>martes</v>
      </c>
      <c r="F4616" s="23">
        <f t="shared" si="363"/>
        <v>3</v>
      </c>
      <c r="G4616" s="23" t="str">
        <f t="shared" si="364"/>
        <v>marzo</v>
      </c>
      <c r="H4616" s="2">
        <v>0.64236111111111116</v>
      </c>
      <c r="I4616" t="s">
        <v>1</v>
      </c>
      <c r="J4616" t="str">
        <f>VLOOKUP(ventas_starbucks_2025[[#This Row],[sucursal]],cambio_sucursal[#All],2,0)</f>
        <v>Sucursal Nueva Córdoba</v>
      </c>
      <c r="K4616" t="s">
        <v>38</v>
      </c>
      <c r="L4616" t="s">
        <v>39</v>
      </c>
      <c r="M4616" t="s">
        <v>4</v>
      </c>
      <c r="N4616" t="str">
        <f>IFERROR(VLOOKUP(ventas_starbucks_2025[[#This Row],[tamaño_sucio]],cambio_tamaño[#All],2,0),"Tamaño único")</f>
        <v>Tamaño único</v>
      </c>
      <c r="O4616">
        <v>5</v>
      </c>
      <c r="P4616">
        <v>1310.55</v>
      </c>
      <c r="Q4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6">
        <v>6552.75</v>
      </c>
      <c r="S4616" t="s">
        <v>15</v>
      </c>
      <c r="T4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16" t="str">
        <f>VLOOKUP(ventas_starbucks_2025[[#This Row],[canal_compra]],cambio_canal_compra[#All],2,0)</f>
        <v>Para llevar</v>
      </c>
      <c r="V4616" t="s">
        <v>40</v>
      </c>
      <c r="W4616" t="str">
        <f>VLOOKUP(ventas_starbucks_2025[[#This Row],[método_pago]],cambio_metodo_pago[#All],2,0)</f>
        <v>Efectivo</v>
      </c>
      <c r="X4616" t="s">
        <v>7</v>
      </c>
      <c r="Y4616">
        <v>0</v>
      </c>
      <c r="Z4616" t="str">
        <f>VLOOKUP(ventas_starbucks_2025[[#This Row],[promoción_aplicada5]],promocion_cambiar[#All],2,0)</f>
        <v>Ninguna</v>
      </c>
      <c r="AA4616" t="s">
        <v>17</v>
      </c>
      <c r="AB4616" t="s">
        <v>18</v>
      </c>
      <c r="AC4616" t="s">
        <v>24</v>
      </c>
      <c r="AD4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6">
        <v>5.8</v>
      </c>
      <c r="AF4616">
        <v>4</v>
      </c>
      <c r="AG4616">
        <v>18</v>
      </c>
      <c r="AH4616">
        <v>13</v>
      </c>
    </row>
    <row r="4617" spans="1:34" x14ac:dyDescent="0.25">
      <c r="A4617" s="3" t="s">
        <v>4692</v>
      </c>
      <c r="B4617" s="1">
        <v>45743</v>
      </c>
      <c r="C4617" s="23">
        <f t="shared" si="360"/>
        <v>27</v>
      </c>
      <c r="D4617" s="23">
        <f t="shared" si="361"/>
        <v>4</v>
      </c>
      <c r="E4617" s="23" t="str">
        <f t="shared" si="362"/>
        <v>jueves</v>
      </c>
      <c r="F4617" s="23">
        <f t="shared" si="363"/>
        <v>3</v>
      </c>
      <c r="G4617" s="23" t="str">
        <f t="shared" si="364"/>
        <v>marzo</v>
      </c>
      <c r="H4617" s="2">
        <v>0.47013888888888888</v>
      </c>
      <c r="I4617" t="s">
        <v>26</v>
      </c>
      <c r="J4617" t="str">
        <f>VLOOKUP(ventas_starbucks_2025[[#This Row],[sucursal]],cambio_sucursal[#All],2,0)</f>
        <v>Sucursal San Lorenzo 47</v>
      </c>
      <c r="K4617" t="s">
        <v>34</v>
      </c>
      <c r="L4617" t="s">
        <v>35</v>
      </c>
      <c r="M4617" t="s">
        <v>4</v>
      </c>
      <c r="N4617" t="str">
        <f>IFERROR(VLOOKUP(ventas_starbucks_2025[[#This Row],[tamaño_sucio]],cambio_tamaño[#All],2,0),"Tamaño único")</f>
        <v>Tamaño único</v>
      </c>
      <c r="O4617">
        <v>1</v>
      </c>
      <c r="P4617">
        <v>1364.61</v>
      </c>
      <c r="Q4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7">
        <v>1364.61</v>
      </c>
      <c r="S4617" t="s">
        <v>15</v>
      </c>
      <c r="T4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7" t="str">
        <f>VLOOKUP(ventas_starbucks_2025[[#This Row],[canal_compra]],cambio_canal_compra[#All],2,0)</f>
        <v>Para llevar</v>
      </c>
      <c r="V4617" t="s">
        <v>16</v>
      </c>
      <c r="W4617" t="str">
        <f>VLOOKUP(ventas_starbucks_2025[[#This Row],[método_pago]],cambio_metodo_pago[#All],2,0)</f>
        <v>Tarjeta</v>
      </c>
      <c r="X4617" t="s">
        <v>7</v>
      </c>
      <c r="Y4617">
        <v>0</v>
      </c>
      <c r="Z4617" t="str">
        <f>VLOOKUP(ventas_starbucks_2025[[#This Row],[promoción_aplicada5]],promocion_cambiar[#All],2,0)</f>
        <v>Combo</v>
      </c>
      <c r="AA4617" t="s">
        <v>8</v>
      </c>
      <c r="AB4617" t="s">
        <v>29</v>
      </c>
      <c r="AC4617" t="s">
        <v>10</v>
      </c>
      <c r="AD4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17">
        <v>10.6</v>
      </c>
      <c r="AF4617">
        <v>5</v>
      </c>
      <c r="AG4617">
        <v>27</v>
      </c>
      <c r="AH4617">
        <v>26</v>
      </c>
    </row>
    <row r="4618" spans="1:34" x14ac:dyDescent="0.25">
      <c r="A4618" s="3" t="s">
        <v>4693</v>
      </c>
      <c r="B4618" s="1">
        <v>45664</v>
      </c>
      <c r="C4618" s="23">
        <f t="shared" si="360"/>
        <v>7</v>
      </c>
      <c r="D4618" s="23">
        <f t="shared" si="361"/>
        <v>2</v>
      </c>
      <c r="E4618" s="1" t="str">
        <f t="shared" si="362"/>
        <v>martes</v>
      </c>
      <c r="F4618" s="23">
        <f t="shared" si="363"/>
        <v>1</v>
      </c>
      <c r="G4618" s="1" t="str">
        <f t="shared" si="364"/>
        <v>enero</v>
      </c>
      <c r="H4618" s="2">
        <v>0.67638888888888893</v>
      </c>
      <c r="I4618" t="s">
        <v>57</v>
      </c>
      <c r="J4618" t="str">
        <f>VLOOKUP(ventas_starbucks_2025[[#This Row],[sucursal]],cambio_sucursal[#All],2,0)</f>
        <v>Sucursal Avda Colón</v>
      </c>
      <c r="K4618" t="s">
        <v>27</v>
      </c>
      <c r="L4618" t="s">
        <v>28</v>
      </c>
      <c r="M4618" t="s">
        <v>4</v>
      </c>
      <c r="N4618" t="str">
        <f>IFERROR(VLOOKUP(ventas_starbucks_2025[[#This Row],[tamaño_sucio]],cambio_tamaño[#All],2,0),"Tamaño único")</f>
        <v>Tamaño único</v>
      </c>
      <c r="O4618">
        <v>1</v>
      </c>
      <c r="P4618">
        <v>2666.02</v>
      </c>
      <c r="Q4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18">
        <v>2666.02</v>
      </c>
      <c r="S4618" t="s">
        <v>5</v>
      </c>
      <c r="T4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8" t="str">
        <f>VLOOKUP(ventas_starbucks_2025[[#This Row],[canal_compra]],cambio_canal_compra[#All],2,0)</f>
        <v>En tienda</v>
      </c>
      <c r="V4618" t="s">
        <v>16</v>
      </c>
      <c r="W4618" t="str">
        <f>VLOOKUP(ventas_starbucks_2025[[#This Row],[método_pago]],cambio_metodo_pago[#All],2,0)</f>
        <v>Tarjeta</v>
      </c>
      <c r="X4618" t="s">
        <v>22</v>
      </c>
      <c r="Y4618">
        <v>0</v>
      </c>
      <c r="Z4618" t="str">
        <f>VLOOKUP(ventas_starbucks_2025[[#This Row],[promoción_aplicada5]],promocion_cambiar[#All],2,0)</f>
        <v>Combo</v>
      </c>
      <c r="AA4618" t="s">
        <v>8</v>
      </c>
      <c r="AB4618" t="s">
        <v>52</v>
      </c>
      <c r="AC4618" t="s">
        <v>10</v>
      </c>
      <c r="AD4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8">
        <v>7.2</v>
      </c>
      <c r="AF4618">
        <v>3</v>
      </c>
      <c r="AG4618">
        <v>11</v>
      </c>
      <c r="AH4618">
        <v>10</v>
      </c>
    </row>
    <row r="4619" spans="1:34" x14ac:dyDescent="0.25">
      <c r="A4619" s="3" t="s">
        <v>4694</v>
      </c>
      <c r="B4619" s="1">
        <v>45660</v>
      </c>
      <c r="C4619" s="23">
        <f t="shared" si="360"/>
        <v>3</v>
      </c>
      <c r="D4619" s="23">
        <f t="shared" si="361"/>
        <v>5</v>
      </c>
      <c r="E4619" s="23" t="str">
        <f t="shared" si="362"/>
        <v>viernes</v>
      </c>
      <c r="F4619" s="23">
        <f t="shared" si="363"/>
        <v>1</v>
      </c>
      <c r="G4619" s="23" t="str">
        <f t="shared" si="364"/>
        <v>enero</v>
      </c>
      <c r="H4619" s="2">
        <v>0.73263888888888884</v>
      </c>
      <c r="I4619" t="s">
        <v>26</v>
      </c>
      <c r="J4619" t="str">
        <f>VLOOKUP(ventas_starbucks_2025[[#This Row],[sucursal]],cambio_sucursal[#All],2,0)</f>
        <v>Sucursal San Lorenzo 47</v>
      </c>
      <c r="K4619" t="s">
        <v>284</v>
      </c>
      <c r="L4619" t="s">
        <v>35</v>
      </c>
      <c r="M4619" t="s">
        <v>4</v>
      </c>
      <c r="N4619" t="str">
        <f>IFERROR(VLOOKUP(ventas_starbucks_2025[[#This Row],[tamaño_sucio]],cambio_tamaño[#All],2,0),"Tamaño único")</f>
        <v>Tamaño único</v>
      </c>
      <c r="O4619">
        <v>3</v>
      </c>
      <c r="P4619">
        <v>1330.43</v>
      </c>
      <c r="Q4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9">
        <v>3991.29</v>
      </c>
      <c r="S4619" t="s">
        <v>31</v>
      </c>
      <c r="T4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9" t="str">
        <f>VLOOKUP(ventas_starbucks_2025[[#This Row],[canal_compra]],cambio_canal_compra[#All],2,0)</f>
        <v>Entrega domicilio</v>
      </c>
      <c r="V4619" t="s">
        <v>16</v>
      </c>
      <c r="W4619" t="str">
        <f>VLOOKUP(ventas_starbucks_2025[[#This Row],[método_pago]],cambio_metodo_pago[#All],2,0)</f>
        <v>Tarjeta</v>
      </c>
      <c r="X4619" t="s">
        <v>7</v>
      </c>
      <c r="Y4619">
        <v>15</v>
      </c>
      <c r="Z4619" t="str">
        <f>VLOOKUP(ventas_starbucks_2025[[#This Row],[promoción_aplicada5]],promocion_cambiar[#All],2,0)</f>
        <v>Hora Feliz</v>
      </c>
      <c r="AA4619" t="s">
        <v>36</v>
      </c>
      <c r="AB4619" t="s">
        <v>29</v>
      </c>
      <c r="AC4619" t="s">
        <v>10</v>
      </c>
      <c r="AD4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19">
        <v>12.6</v>
      </c>
      <c r="AF4619">
        <v>1</v>
      </c>
      <c r="AG4619">
        <v>18</v>
      </c>
      <c r="AH4619">
        <v>15</v>
      </c>
    </row>
    <row r="4620" spans="1:34" x14ac:dyDescent="0.25">
      <c r="A4620" s="3" t="s">
        <v>4695</v>
      </c>
      <c r="B4620" s="1">
        <v>45695</v>
      </c>
      <c r="C4620" s="23">
        <f t="shared" si="360"/>
        <v>7</v>
      </c>
      <c r="D4620" s="23">
        <f t="shared" si="361"/>
        <v>5</v>
      </c>
      <c r="E4620" s="23" t="str">
        <f t="shared" si="362"/>
        <v>viernes</v>
      </c>
      <c r="F4620" s="23">
        <f t="shared" si="363"/>
        <v>2</v>
      </c>
      <c r="G4620" s="23" t="str">
        <f t="shared" si="364"/>
        <v>febrero</v>
      </c>
      <c r="H4620" s="2">
        <v>0.64027777777777772</v>
      </c>
      <c r="I4620" t="s">
        <v>57</v>
      </c>
      <c r="J4620" t="str">
        <f>VLOOKUP(ventas_starbucks_2025[[#This Row],[sucursal]],cambio_sucursal[#All],2,0)</f>
        <v>Sucursal Avda Colón</v>
      </c>
      <c r="K4620" t="s">
        <v>2</v>
      </c>
      <c r="L4620" t="s">
        <v>3</v>
      </c>
      <c r="M4620" t="s">
        <v>4</v>
      </c>
      <c r="N4620" t="str">
        <f>IFERROR(VLOOKUP(ventas_starbucks_2025[[#This Row],[tamaño_sucio]],cambio_tamaño[#All],2,0),"Tamaño único")</f>
        <v>Tamaño único</v>
      </c>
      <c r="O4620">
        <v>3</v>
      </c>
      <c r="P4620">
        <v>2568.58</v>
      </c>
      <c r="Q4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20">
        <v>7705.74</v>
      </c>
      <c r="S4620" t="s">
        <v>5</v>
      </c>
      <c r="T4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0" t="str">
        <f>VLOOKUP(ventas_starbucks_2025[[#This Row],[canal_compra]],cambio_canal_compra[#All],2,0)</f>
        <v>En tienda</v>
      </c>
      <c r="V4620" t="s">
        <v>40</v>
      </c>
      <c r="W4620" t="str">
        <f>VLOOKUP(ventas_starbucks_2025[[#This Row],[método_pago]],cambio_metodo_pago[#All],2,0)</f>
        <v>Efectivo</v>
      </c>
      <c r="X4620" t="s">
        <v>7</v>
      </c>
      <c r="Y4620">
        <v>10</v>
      </c>
      <c r="Z4620" t="str">
        <f>VLOOKUP(ventas_starbucks_2025[[#This Row],[promoción_aplicada5]],promocion_cambiar[#All],2,0)</f>
        <v>Hora Feliz</v>
      </c>
      <c r="AA4620" t="s">
        <v>36</v>
      </c>
      <c r="AB4620" t="s">
        <v>32</v>
      </c>
      <c r="AC4620" t="s">
        <v>41</v>
      </c>
      <c r="AD4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20">
        <v>5.8</v>
      </c>
      <c r="AF4620">
        <v>3</v>
      </c>
      <c r="AG4620">
        <v>34</v>
      </c>
      <c r="AH4620">
        <v>31</v>
      </c>
    </row>
    <row r="4621" spans="1:34" x14ac:dyDescent="0.25">
      <c r="A4621" s="3" t="s">
        <v>4696</v>
      </c>
      <c r="B4621" s="1">
        <v>45715</v>
      </c>
      <c r="C4621" s="23">
        <f t="shared" si="360"/>
        <v>27</v>
      </c>
      <c r="D4621" s="23">
        <f t="shared" si="361"/>
        <v>4</v>
      </c>
      <c r="E4621" s="23" t="str">
        <f t="shared" si="362"/>
        <v>jueves</v>
      </c>
      <c r="F4621" s="23">
        <f t="shared" si="363"/>
        <v>2</v>
      </c>
      <c r="G4621" s="23" t="str">
        <f t="shared" si="364"/>
        <v>febrero</v>
      </c>
      <c r="H4621" s="2">
        <v>0.62916666666666665</v>
      </c>
      <c r="I4621" t="s">
        <v>26</v>
      </c>
      <c r="J4621" t="str">
        <f>VLOOKUP(ventas_starbucks_2025[[#This Row],[sucursal]],cambio_sucursal[#All],2,0)</f>
        <v>Sucursal San Lorenzo 47</v>
      </c>
      <c r="K4621" t="s">
        <v>254</v>
      </c>
      <c r="L4621" t="s">
        <v>44</v>
      </c>
      <c r="M4621" t="s">
        <v>55</v>
      </c>
      <c r="N4621" t="str">
        <f>IFERROR(VLOOKUP(ventas_starbucks_2025[[#This Row],[tamaño_sucio]],cambio_tamaño[#All],2,0),"Tamaño único")</f>
        <v>Pequeño</v>
      </c>
      <c r="O4621">
        <v>4</v>
      </c>
      <c r="P4621">
        <v>1525.15</v>
      </c>
      <c r="Q4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1">
        <v>6100.6</v>
      </c>
      <c r="S4621" t="s">
        <v>5</v>
      </c>
      <c r="T4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1" t="str">
        <f>VLOOKUP(ventas_starbucks_2025[[#This Row],[canal_compra]],cambio_canal_compra[#All],2,0)</f>
        <v>En tienda</v>
      </c>
      <c r="V4621" t="s">
        <v>40</v>
      </c>
      <c r="W4621" t="str">
        <f>VLOOKUP(ventas_starbucks_2025[[#This Row],[método_pago]],cambio_metodo_pago[#All],2,0)</f>
        <v>Efectivo</v>
      </c>
      <c r="X4621" t="s">
        <v>22</v>
      </c>
      <c r="Y4621">
        <v>0</v>
      </c>
      <c r="Z4621" t="str">
        <f>VLOOKUP(ventas_starbucks_2025[[#This Row],[promoción_aplicada5]],promocion_cambiar[#All],2,0)</f>
        <v>Combo</v>
      </c>
      <c r="AA4621" t="s">
        <v>8</v>
      </c>
      <c r="AB4621" t="s">
        <v>29</v>
      </c>
      <c r="AC4621" t="s">
        <v>10</v>
      </c>
      <c r="AD4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21">
        <v>2.8</v>
      </c>
      <c r="AF4621">
        <v>3</v>
      </c>
      <c r="AG4621">
        <v>17</v>
      </c>
      <c r="AH4621">
        <v>13</v>
      </c>
    </row>
    <row r="4622" spans="1:34" x14ac:dyDescent="0.25">
      <c r="A4622" s="3" t="s">
        <v>4697</v>
      </c>
      <c r="B4622" s="1">
        <v>45659</v>
      </c>
      <c r="C4622" s="23">
        <f t="shared" si="360"/>
        <v>2</v>
      </c>
      <c r="D4622" s="23">
        <f t="shared" si="361"/>
        <v>4</v>
      </c>
      <c r="E4622" s="23" t="str">
        <f t="shared" si="362"/>
        <v>jueves</v>
      </c>
      <c r="F4622" s="23">
        <f t="shared" si="363"/>
        <v>1</v>
      </c>
      <c r="G4622" s="23" t="str">
        <f t="shared" si="364"/>
        <v>enero</v>
      </c>
      <c r="H4622" s="2">
        <v>0.78263888888888888</v>
      </c>
      <c r="I4622" t="s">
        <v>1</v>
      </c>
      <c r="J4622" t="str">
        <f>VLOOKUP(ventas_starbucks_2025[[#This Row],[sucursal]],cambio_sucursal[#All],2,0)</f>
        <v>Sucursal Nueva Córdoba</v>
      </c>
      <c r="K4622" t="s">
        <v>13</v>
      </c>
      <c r="L4622" t="s">
        <v>14</v>
      </c>
      <c r="M4622" t="s">
        <v>4</v>
      </c>
      <c r="N4622" t="str">
        <f>IFERROR(VLOOKUP(ventas_starbucks_2025[[#This Row],[tamaño_sucio]],cambio_tamaño[#All],2,0),"Tamaño único")</f>
        <v>Tamaño único</v>
      </c>
      <c r="O4622">
        <v>2</v>
      </c>
      <c r="P4622">
        <v>1601.79</v>
      </c>
      <c r="Q4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2">
        <v>3203.58</v>
      </c>
      <c r="S4622" t="s">
        <v>15</v>
      </c>
      <c r="T4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22" t="str">
        <f>VLOOKUP(ventas_starbucks_2025[[#This Row],[canal_compra]],cambio_canal_compra[#All],2,0)</f>
        <v>Para llevar</v>
      </c>
      <c r="V4622" t="s">
        <v>16</v>
      </c>
      <c r="W4622" t="str">
        <f>VLOOKUP(ventas_starbucks_2025[[#This Row],[método_pago]],cambio_metodo_pago[#All],2,0)</f>
        <v>Tarjeta</v>
      </c>
      <c r="X4622" t="s">
        <v>22</v>
      </c>
      <c r="Y4622">
        <v>0</v>
      </c>
      <c r="Z4622" t="str">
        <f>VLOOKUP(ventas_starbucks_2025[[#This Row],[promoción_aplicada5]],promocion_cambiar[#All],2,0)</f>
        <v>Combo</v>
      </c>
      <c r="AA4622" t="s">
        <v>8</v>
      </c>
      <c r="AB4622" t="s">
        <v>32</v>
      </c>
      <c r="AC4622" t="s">
        <v>41</v>
      </c>
      <c r="AD4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22">
        <v>3.1</v>
      </c>
      <c r="AF4622">
        <v>2</v>
      </c>
      <c r="AG4622">
        <v>30</v>
      </c>
      <c r="AH4622">
        <v>28</v>
      </c>
    </row>
    <row r="4623" spans="1:34" x14ac:dyDescent="0.25">
      <c r="A4623" s="3" t="s">
        <v>4698</v>
      </c>
      <c r="B4623" s="1">
        <v>45669</v>
      </c>
      <c r="C4623" s="23">
        <f t="shared" si="360"/>
        <v>12</v>
      </c>
      <c r="D4623" s="23">
        <f t="shared" si="361"/>
        <v>7</v>
      </c>
      <c r="E4623" s="1" t="str">
        <f t="shared" si="362"/>
        <v>domingo</v>
      </c>
      <c r="F4623" s="23">
        <f t="shared" si="363"/>
        <v>1</v>
      </c>
      <c r="G4623" s="1" t="str">
        <f t="shared" si="364"/>
        <v>enero</v>
      </c>
      <c r="H4623" s="2">
        <v>0.74722222222222223</v>
      </c>
      <c r="I4623" t="s">
        <v>1</v>
      </c>
      <c r="J4623" t="str">
        <f>VLOOKUP(ventas_starbucks_2025[[#This Row],[sucursal]],cambio_sucursal[#All],2,0)</f>
        <v>Sucursal Nueva Córdoba</v>
      </c>
      <c r="K4623" t="s">
        <v>34</v>
      </c>
      <c r="L4623" t="s">
        <v>35</v>
      </c>
      <c r="M4623" t="s">
        <v>4</v>
      </c>
      <c r="N4623" t="str">
        <f>IFERROR(VLOOKUP(ventas_starbucks_2025[[#This Row],[tamaño_sucio]],cambio_tamaño[#All],2,0),"Tamaño único")</f>
        <v>Tamaño único</v>
      </c>
      <c r="O4623">
        <v>5</v>
      </c>
      <c r="P4623">
        <v>1090.3399999999999</v>
      </c>
      <c r="Q4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3">
        <v>5451.7</v>
      </c>
      <c r="S4623" t="s">
        <v>5</v>
      </c>
      <c r="T4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3" t="str">
        <f>VLOOKUP(ventas_starbucks_2025[[#This Row],[canal_compra]],cambio_canal_compra[#All],2,0)</f>
        <v>En tienda</v>
      </c>
      <c r="V4623" t="s">
        <v>16</v>
      </c>
      <c r="W4623" t="str">
        <f>VLOOKUP(ventas_starbucks_2025[[#This Row],[método_pago]],cambio_metodo_pago[#All],2,0)</f>
        <v>Tarjeta</v>
      </c>
      <c r="X4623" t="s">
        <v>22</v>
      </c>
      <c r="Y4623">
        <v>0</v>
      </c>
      <c r="Z4623" t="str">
        <f>VLOOKUP(ventas_starbucks_2025[[#This Row],[promoción_aplicada5]],promocion_cambiar[#All],2,0)</f>
        <v>Ninguna</v>
      </c>
      <c r="AA4623" t="s">
        <v>17</v>
      </c>
      <c r="AB4623" t="s">
        <v>18</v>
      </c>
      <c r="AC4623" t="s">
        <v>24</v>
      </c>
      <c r="AD4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23">
        <v>8.3000000000000007</v>
      </c>
      <c r="AF4623">
        <v>4</v>
      </c>
      <c r="AG4623">
        <v>33</v>
      </c>
      <c r="AH4623">
        <v>28</v>
      </c>
    </row>
    <row r="4624" spans="1:34" x14ac:dyDescent="0.25">
      <c r="A4624" s="3" t="s">
        <v>4699</v>
      </c>
      <c r="B4624" s="1">
        <v>45742</v>
      </c>
      <c r="C4624" s="23">
        <f t="shared" si="360"/>
        <v>26</v>
      </c>
      <c r="D4624" s="23">
        <f t="shared" si="361"/>
        <v>3</v>
      </c>
      <c r="E4624" s="23" t="str">
        <f t="shared" si="362"/>
        <v>miércoles</v>
      </c>
      <c r="F4624" s="23">
        <f t="shared" si="363"/>
        <v>3</v>
      </c>
      <c r="G4624" s="23" t="str">
        <f t="shared" si="364"/>
        <v>marzo</v>
      </c>
      <c r="H4624" s="2">
        <v>0.61736111111111114</v>
      </c>
      <c r="I4624" t="s">
        <v>12</v>
      </c>
      <c r="J4624" t="str">
        <f>VLOOKUP(ventas_starbucks_2025[[#This Row],[sucursal]],cambio_sucursal[#All],2,0)</f>
        <v>Sucursal Córdoba Shopping</v>
      </c>
      <c r="K4624" t="s">
        <v>175</v>
      </c>
      <c r="L4624" t="s">
        <v>70</v>
      </c>
      <c r="M4624" t="s">
        <v>55</v>
      </c>
      <c r="N4624" t="str">
        <f>IFERROR(VLOOKUP(ventas_starbucks_2025[[#This Row],[tamaño_sucio]],cambio_tamaño[#All],2,0),"Tamaño único")</f>
        <v>Pequeño</v>
      </c>
      <c r="O4624">
        <v>4</v>
      </c>
      <c r="P4624">
        <v>1650.72</v>
      </c>
      <c r="Q4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4">
        <v>6602.88</v>
      </c>
      <c r="S4624" t="s">
        <v>5</v>
      </c>
      <c r="T4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4" t="str">
        <f>VLOOKUP(ventas_starbucks_2025[[#This Row],[canal_compra]],cambio_canal_compra[#All],2,0)</f>
        <v>En tienda</v>
      </c>
      <c r="V4624" t="s">
        <v>16</v>
      </c>
      <c r="W4624" t="str">
        <f>VLOOKUP(ventas_starbucks_2025[[#This Row],[método_pago]],cambio_metodo_pago[#All],2,0)</f>
        <v>Tarjeta</v>
      </c>
      <c r="X4624" t="s">
        <v>22</v>
      </c>
      <c r="Y4624">
        <v>0</v>
      </c>
      <c r="Z4624" t="str">
        <f>VLOOKUP(ventas_starbucks_2025[[#This Row],[promoción_aplicada5]],promocion_cambiar[#All],2,0)</f>
        <v>2x1</v>
      </c>
      <c r="AA4624" t="s">
        <v>51</v>
      </c>
      <c r="AB4624" t="s">
        <v>18</v>
      </c>
      <c r="AC4624" t="s">
        <v>41</v>
      </c>
      <c r="AD4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24">
        <v>9.6999999999999993</v>
      </c>
      <c r="AF4624">
        <v>1</v>
      </c>
      <c r="AG4624">
        <v>14</v>
      </c>
      <c r="AH4624">
        <v>10</v>
      </c>
    </row>
    <row r="4625" spans="1:34" x14ac:dyDescent="0.25">
      <c r="A4625" s="3" t="s">
        <v>4700</v>
      </c>
      <c r="B4625" s="1">
        <v>45756</v>
      </c>
      <c r="C4625" s="23">
        <f t="shared" si="360"/>
        <v>9</v>
      </c>
      <c r="D4625" s="23">
        <f t="shared" si="361"/>
        <v>3</v>
      </c>
      <c r="E4625" s="23" t="str">
        <f t="shared" si="362"/>
        <v>miércoles</v>
      </c>
      <c r="F4625" s="23">
        <f t="shared" si="363"/>
        <v>4</v>
      </c>
      <c r="G4625" s="23" t="str">
        <f t="shared" si="364"/>
        <v>abril</v>
      </c>
      <c r="H4625" s="2">
        <v>0.52083333333333337</v>
      </c>
      <c r="I4625" t="s">
        <v>57</v>
      </c>
      <c r="J4625" t="str">
        <f>VLOOKUP(ventas_starbucks_2025[[#This Row],[sucursal]],cambio_sucursal[#All],2,0)</f>
        <v>Sucursal Avda Colón</v>
      </c>
      <c r="K4625" t="s">
        <v>101</v>
      </c>
      <c r="L4625" t="s">
        <v>3</v>
      </c>
      <c r="M4625" t="s">
        <v>4</v>
      </c>
      <c r="N4625" t="str">
        <f>IFERROR(VLOOKUP(ventas_starbucks_2025[[#This Row],[tamaño_sucio]],cambio_tamaño[#All],2,0),"Tamaño único")</f>
        <v>Tamaño único</v>
      </c>
      <c r="O4625">
        <v>3</v>
      </c>
      <c r="P4625">
        <v>2973.63</v>
      </c>
      <c r="Q4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25">
        <v>8920.89</v>
      </c>
      <c r="S4625" t="s">
        <v>31</v>
      </c>
      <c r="T4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5" t="str">
        <f>VLOOKUP(ventas_starbucks_2025[[#This Row],[canal_compra]],cambio_canal_compra[#All],2,0)</f>
        <v>Entrega domicilio</v>
      </c>
      <c r="V4625" t="s">
        <v>40</v>
      </c>
      <c r="W4625" t="str">
        <f>VLOOKUP(ventas_starbucks_2025[[#This Row],[método_pago]],cambio_metodo_pago[#All],2,0)</f>
        <v>Efectivo</v>
      </c>
      <c r="X4625" t="s">
        <v>7</v>
      </c>
      <c r="Y4625">
        <v>15</v>
      </c>
      <c r="Z4625" t="str">
        <f>VLOOKUP(ventas_starbucks_2025[[#This Row],[promoción_aplicada5]],promocion_cambiar[#All],2,0)</f>
        <v>Combo</v>
      </c>
      <c r="AA4625" t="s">
        <v>8</v>
      </c>
      <c r="AB4625" t="s">
        <v>9</v>
      </c>
      <c r="AC4625" t="s">
        <v>41</v>
      </c>
      <c r="AD4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25">
        <v>10.3</v>
      </c>
      <c r="AF4625">
        <v>2</v>
      </c>
      <c r="AG4625">
        <v>20</v>
      </c>
      <c r="AH4625">
        <v>17</v>
      </c>
    </row>
    <row r="4626" spans="1:34" x14ac:dyDescent="0.25">
      <c r="A4626" s="3" t="s">
        <v>4701</v>
      </c>
      <c r="B4626" s="1">
        <v>45746</v>
      </c>
      <c r="C4626" s="23">
        <f t="shared" si="360"/>
        <v>30</v>
      </c>
      <c r="D4626" s="23">
        <f t="shared" si="361"/>
        <v>7</v>
      </c>
      <c r="E4626" s="1" t="str">
        <f t="shared" si="362"/>
        <v>domingo</v>
      </c>
      <c r="F4626" s="23">
        <f t="shared" si="363"/>
        <v>3</v>
      </c>
      <c r="G4626" s="1" t="str">
        <f t="shared" si="364"/>
        <v>marzo</v>
      </c>
      <c r="H4626" s="2">
        <v>0.77708333333333335</v>
      </c>
      <c r="I4626" t="s">
        <v>1</v>
      </c>
      <c r="J4626" t="str">
        <f>VLOOKUP(ventas_starbucks_2025[[#This Row],[sucursal]],cambio_sucursal[#All],2,0)</f>
        <v>Sucursal Nueva Córdoba</v>
      </c>
      <c r="K4626" t="s">
        <v>64</v>
      </c>
      <c r="L4626" t="s">
        <v>65</v>
      </c>
      <c r="M4626" t="s">
        <v>4</v>
      </c>
      <c r="N4626" t="str">
        <f>IFERROR(VLOOKUP(ventas_starbucks_2025[[#This Row],[tamaño_sucio]],cambio_tamaño[#All],2,0),"Tamaño único")</f>
        <v>Tamaño único</v>
      </c>
      <c r="O4626">
        <v>4</v>
      </c>
      <c r="P4626">
        <v>1810.81</v>
      </c>
      <c r="Q4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6">
        <v>7243.24</v>
      </c>
      <c r="S4626" t="s">
        <v>31</v>
      </c>
      <c r="T4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6" t="str">
        <f>VLOOKUP(ventas_starbucks_2025[[#This Row],[canal_compra]],cambio_canal_compra[#All],2,0)</f>
        <v>Entrega domicilio</v>
      </c>
      <c r="V4626" t="s">
        <v>6</v>
      </c>
      <c r="W4626" t="str">
        <f>VLOOKUP(ventas_starbucks_2025[[#This Row],[método_pago]],cambio_metodo_pago[#All],2,0)</f>
        <v>Aplicación móbil</v>
      </c>
      <c r="X4626" t="s">
        <v>7</v>
      </c>
      <c r="Y4626">
        <v>0</v>
      </c>
      <c r="Z4626" t="str">
        <f>VLOOKUP(ventas_starbucks_2025[[#This Row],[promoción_aplicada5]],promocion_cambiar[#All],2,0)</f>
        <v>2x1</v>
      </c>
      <c r="AA4626" t="s">
        <v>51</v>
      </c>
      <c r="AB4626" t="s">
        <v>9</v>
      </c>
      <c r="AC4626" t="s">
        <v>10</v>
      </c>
      <c r="AD4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26">
        <v>4.9000000000000004</v>
      </c>
      <c r="AF4626">
        <v>1</v>
      </c>
      <c r="AG4626">
        <v>30</v>
      </c>
      <c r="AH4626">
        <v>26</v>
      </c>
    </row>
    <row r="4627" spans="1:34" x14ac:dyDescent="0.25">
      <c r="A4627" s="3" t="s">
        <v>4702</v>
      </c>
      <c r="B4627" s="1">
        <v>45722</v>
      </c>
      <c r="C4627" s="23">
        <f t="shared" si="360"/>
        <v>6</v>
      </c>
      <c r="D4627" s="23">
        <f t="shared" si="361"/>
        <v>4</v>
      </c>
      <c r="E4627" s="23" t="str">
        <f t="shared" si="362"/>
        <v>jueves</v>
      </c>
      <c r="F4627" s="23">
        <f t="shared" si="363"/>
        <v>3</v>
      </c>
      <c r="G4627" s="23" t="str">
        <f t="shared" si="364"/>
        <v>marzo</v>
      </c>
      <c r="H4627" s="2">
        <v>0.80763888888888891</v>
      </c>
      <c r="I4627" t="s">
        <v>12</v>
      </c>
      <c r="J4627" t="str">
        <f>VLOOKUP(ventas_starbucks_2025[[#This Row],[sucursal]],cambio_sucursal[#All],2,0)</f>
        <v>Sucursal Córdoba Shopping</v>
      </c>
      <c r="K4627" t="s">
        <v>101</v>
      </c>
      <c r="L4627" t="s">
        <v>3</v>
      </c>
      <c r="M4627" t="s">
        <v>4</v>
      </c>
      <c r="N4627" t="str">
        <f>IFERROR(VLOOKUP(ventas_starbucks_2025[[#This Row],[tamaño_sucio]],cambio_tamaño[#All],2,0),"Tamaño único")</f>
        <v>Tamaño único</v>
      </c>
      <c r="O4627">
        <v>3</v>
      </c>
      <c r="P4627">
        <v>3075.52</v>
      </c>
      <c r="Q4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627">
        <v>9226.56</v>
      </c>
      <c r="S4627" t="s">
        <v>15</v>
      </c>
      <c r="T4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7" t="str">
        <f>VLOOKUP(ventas_starbucks_2025[[#This Row],[canal_compra]],cambio_canal_compra[#All],2,0)</f>
        <v>Para llevar</v>
      </c>
      <c r="V4627" t="s">
        <v>40</v>
      </c>
      <c r="W4627" t="str">
        <f>VLOOKUP(ventas_starbucks_2025[[#This Row],[método_pago]],cambio_metodo_pago[#All],2,0)</f>
        <v>Efectivo</v>
      </c>
      <c r="X4627" t="s">
        <v>22</v>
      </c>
      <c r="Y4627">
        <v>0</v>
      </c>
      <c r="Z4627" t="str">
        <f>VLOOKUP(ventas_starbucks_2025[[#This Row],[promoción_aplicada5]],promocion_cambiar[#All],2,0)</f>
        <v>Combo</v>
      </c>
      <c r="AA4627" t="s">
        <v>8</v>
      </c>
      <c r="AB4627" t="s">
        <v>32</v>
      </c>
      <c r="AC4627" t="s">
        <v>10</v>
      </c>
      <c r="AD4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27">
        <v>12.9</v>
      </c>
      <c r="AF4627">
        <v>4</v>
      </c>
      <c r="AG4627">
        <v>36</v>
      </c>
      <c r="AH4627">
        <v>33</v>
      </c>
    </row>
    <row r="4628" spans="1:34" x14ac:dyDescent="0.25">
      <c r="A4628" s="3" t="s">
        <v>4703</v>
      </c>
      <c r="B4628" s="1">
        <v>45671</v>
      </c>
      <c r="C4628" s="23">
        <f t="shared" si="360"/>
        <v>14</v>
      </c>
      <c r="D4628" s="23">
        <f t="shared" si="361"/>
        <v>2</v>
      </c>
      <c r="E4628" s="23" t="str">
        <f t="shared" si="362"/>
        <v>martes</v>
      </c>
      <c r="F4628" s="23">
        <f t="shared" si="363"/>
        <v>1</v>
      </c>
      <c r="G4628" s="23" t="str">
        <f t="shared" si="364"/>
        <v>enero</v>
      </c>
      <c r="H4628" s="2">
        <v>0.50069444444444444</v>
      </c>
      <c r="I4628" t="s">
        <v>26</v>
      </c>
      <c r="J4628" t="str">
        <f>VLOOKUP(ventas_starbucks_2025[[#This Row],[sucursal]],cambio_sucursal[#All],2,0)</f>
        <v>Sucursal San Lorenzo 47</v>
      </c>
      <c r="K4628" t="s">
        <v>89</v>
      </c>
      <c r="L4628" t="s">
        <v>90</v>
      </c>
      <c r="M4628" t="s">
        <v>4</v>
      </c>
      <c r="N4628" t="str">
        <f>IFERROR(VLOOKUP(ventas_starbucks_2025[[#This Row],[tamaño_sucio]],cambio_tamaño[#All],2,0),"Tamaño único")</f>
        <v>Tamaño único</v>
      </c>
      <c r="O4628">
        <v>5</v>
      </c>
      <c r="P4628">
        <v>1204.4100000000001</v>
      </c>
      <c r="Q4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8">
        <v>6022.05</v>
      </c>
      <c r="S4628" t="s">
        <v>5</v>
      </c>
      <c r="T4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8" t="str">
        <f>VLOOKUP(ventas_starbucks_2025[[#This Row],[canal_compra]],cambio_canal_compra[#All],2,0)</f>
        <v>En tienda</v>
      </c>
      <c r="V4628" t="s">
        <v>16</v>
      </c>
      <c r="W4628" t="str">
        <f>VLOOKUP(ventas_starbucks_2025[[#This Row],[método_pago]],cambio_metodo_pago[#All],2,0)</f>
        <v>Tarjeta</v>
      </c>
      <c r="X4628" t="s">
        <v>22</v>
      </c>
      <c r="Y4628">
        <v>0</v>
      </c>
      <c r="Z4628" t="str">
        <f>VLOOKUP(ventas_starbucks_2025[[#This Row],[promoción_aplicada5]],promocion_cambiar[#All],2,0)</f>
        <v>Hora Feliz</v>
      </c>
      <c r="AA4628" t="s">
        <v>36</v>
      </c>
      <c r="AB4628" t="s">
        <v>18</v>
      </c>
      <c r="AC4628" t="s">
        <v>10</v>
      </c>
      <c r="AD4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28">
        <v>13.7</v>
      </c>
      <c r="AF4628">
        <v>1</v>
      </c>
      <c r="AG4628">
        <v>43</v>
      </c>
      <c r="AH4628">
        <v>38</v>
      </c>
    </row>
    <row r="4629" spans="1:34" x14ac:dyDescent="0.25">
      <c r="A4629" s="3" t="s">
        <v>4704</v>
      </c>
      <c r="B4629" s="1">
        <v>45721</v>
      </c>
      <c r="C4629" s="23">
        <f t="shared" si="360"/>
        <v>5</v>
      </c>
      <c r="D4629" s="23">
        <f t="shared" si="361"/>
        <v>3</v>
      </c>
      <c r="E4629" s="23" t="str">
        <f t="shared" si="362"/>
        <v>miércoles</v>
      </c>
      <c r="F4629" s="23">
        <f t="shared" si="363"/>
        <v>3</v>
      </c>
      <c r="G4629" s="23" t="str">
        <f t="shared" si="364"/>
        <v>marzo</v>
      </c>
      <c r="H4629" s="2">
        <v>0.76180555555555551</v>
      </c>
      <c r="I4629" t="s">
        <v>1</v>
      </c>
      <c r="J4629" t="str">
        <f>VLOOKUP(ventas_starbucks_2025[[#This Row],[sucursal]],cambio_sucursal[#All],2,0)</f>
        <v>Sucursal Nueva Córdoba</v>
      </c>
      <c r="K4629" t="s">
        <v>74</v>
      </c>
      <c r="L4629" t="s">
        <v>70</v>
      </c>
      <c r="M4629" t="s">
        <v>55</v>
      </c>
      <c r="N4629" t="str">
        <f>IFERROR(VLOOKUP(ventas_starbucks_2025[[#This Row],[tamaño_sucio]],cambio_tamaño[#All],2,0),"Tamaño único")</f>
        <v>Pequeño</v>
      </c>
      <c r="O4629">
        <v>2</v>
      </c>
      <c r="P4629">
        <v>1643.24</v>
      </c>
      <c r="Q4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9">
        <v>3286.48</v>
      </c>
      <c r="S4629" t="s">
        <v>5</v>
      </c>
      <c r="T4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29" t="str">
        <f>VLOOKUP(ventas_starbucks_2025[[#This Row],[canal_compra]],cambio_canal_compra[#All],2,0)</f>
        <v>En tienda</v>
      </c>
      <c r="V4629" t="s">
        <v>6</v>
      </c>
      <c r="W4629" t="str">
        <f>VLOOKUP(ventas_starbucks_2025[[#This Row],[método_pago]],cambio_metodo_pago[#All],2,0)</f>
        <v>Aplicación móbil</v>
      </c>
      <c r="X4629" t="s">
        <v>7</v>
      </c>
      <c r="Y4629">
        <v>10</v>
      </c>
      <c r="Z4629" t="str">
        <f>VLOOKUP(ventas_starbucks_2025[[#This Row],[promoción_aplicada5]],promocion_cambiar[#All],2,0)</f>
        <v>Hora Feliz</v>
      </c>
      <c r="AA4629" t="s">
        <v>36</v>
      </c>
      <c r="AB4629" t="s">
        <v>32</v>
      </c>
      <c r="AC4629" t="s">
        <v>41</v>
      </c>
      <c r="AD4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29">
        <v>12.8</v>
      </c>
      <c r="AF4629">
        <v>2</v>
      </c>
      <c r="AG4629">
        <v>16</v>
      </c>
      <c r="AH4629">
        <v>14</v>
      </c>
    </row>
    <row r="4630" spans="1:34" x14ac:dyDescent="0.25">
      <c r="A4630" s="3" t="s">
        <v>4705</v>
      </c>
      <c r="B4630" s="1">
        <v>45698</v>
      </c>
      <c r="C4630" s="23">
        <f t="shared" si="360"/>
        <v>10</v>
      </c>
      <c r="D4630" s="23">
        <f t="shared" si="361"/>
        <v>1</v>
      </c>
      <c r="E4630" s="1" t="str">
        <f t="shared" si="362"/>
        <v>lunes</v>
      </c>
      <c r="F4630" s="23">
        <f t="shared" si="363"/>
        <v>2</v>
      </c>
      <c r="G4630" s="1" t="str">
        <f t="shared" si="364"/>
        <v>febrero</v>
      </c>
      <c r="H4630" s="2">
        <v>0.65972222222222221</v>
      </c>
      <c r="I4630" t="s">
        <v>12</v>
      </c>
      <c r="J4630" t="str">
        <f>VLOOKUP(ventas_starbucks_2025[[#This Row],[sucursal]],cambio_sucursal[#All],2,0)</f>
        <v>Sucursal Córdoba Shopping</v>
      </c>
      <c r="K4630" t="s">
        <v>13</v>
      </c>
      <c r="L4630" t="s">
        <v>14</v>
      </c>
      <c r="M4630" t="s">
        <v>4</v>
      </c>
      <c r="N4630" t="str">
        <f>IFERROR(VLOOKUP(ventas_starbucks_2025[[#This Row],[tamaño_sucio]],cambio_tamaño[#All],2,0),"Tamaño único")</f>
        <v>Tamaño único</v>
      </c>
      <c r="O4630">
        <v>1</v>
      </c>
      <c r="P4630">
        <v>1784.99</v>
      </c>
      <c r="Q4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0">
        <v>1784.99</v>
      </c>
      <c r="S4630" t="s">
        <v>31</v>
      </c>
      <c r="T4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0" t="str">
        <f>VLOOKUP(ventas_starbucks_2025[[#This Row],[canal_compra]],cambio_canal_compra[#All],2,0)</f>
        <v>Entrega domicilio</v>
      </c>
      <c r="V4630" t="s">
        <v>6</v>
      </c>
      <c r="W4630" t="str">
        <f>VLOOKUP(ventas_starbucks_2025[[#This Row],[método_pago]],cambio_metodo_pago[#All],2,0)</f>
        <v>Aplicación móbil</v>
      </c>
      <c r="X4630" t="s">
        <v>22</v>
      </c>
      <c r="Y4630">
        <v>0</v>
      </c>
      <c r="Z4630" t="str">
        <f>VLOOKUP(ventas_starbucks_2025[[#This Row],[promoción_aplicada5]],promocion_cambiar[#All],2,0)</f>
        <v>Combo</v>
      </c>
      <c r="AA4630" t="s">
        <v>8</v>
      </c>
      <c r="AB4630" t="s">
        <v>52</v>
      </c>
      <c r="AC4630" t="s">
        <v>41</v>
      </c>
      <c r="AD4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30">
        <v>2.2999999999999998</v>
      </c>
      <c r="AF4630">
        <v>4</v>
      </c>
      <c r="AG4630">
        <v>35</v>
      </c>
      <c r="AH4630">
        <v>34</v>
      </c>
    </row>
    <row r="4631" spans="1:34" x14ac:dyDescent="0.25">
      <c r="A4631" s="3" t="s">
        <v>4706</v>
      </c>
      <c r="B4631" s="1">
        <v>45746</v>
      </c>
      <c r="C4631" s="23">
        <f t="shared" si="360"/>
        <v>30</v>
      </c>
      <c r="D4631" s="23">
        <f t="shared" si="361"/>
        <v>7</v>
      </c>
      <c r="E4631" s="1" t="str">
        <f t="shared" si="362"/>
        <v>domingo</v>
      </c>
      <c r="F4631" s="23">
        <f t="shared" si="363"/>
        <v>3</v>
      </c>
      <c r="G4631" s="1" t="str">
        <f t="shared" si="364"/>
        <v>marzo</v>
      </c>
      <c r="H4631" s="2">
        <v>0.72083333333333333</v>
      </c>
      <c r="I4631" t="s">
        <v>57</v>
      </c>
      <c r="J4631" t="str">
        <f>VLOOKUP(ventas_starbucks_2025[[#This Row],[sucursal]],cambio_sucursal[#All],2,0)</f>
        <v>Sucursal Avda Colón</v>
      </c>
      <c r="K4631" t="s">
        <v>13</v>
      </c>
      <c r="L4631" t="s">
        <v>14</v>
      </c>
      <c r="M4631" t="s">
        <v>4</v>
      </c>
      <c r="N4631" t="str">
        <f>IFERROR(VLOOKUP(ventas_starbucks_2025[[#This Row],[tamaño_sucio]],cambio_tamaño[#All],2,0),"Tamaño único")</f>
        <v>Tamaño único</v>
      </c>
      <c r="O4631">
        <v>5</v>
      </c>
      <c r="P4631">
        <v>1904.48</v>
      </c>
      <c r="Q4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1">
        <v>9522.4</v>
      </c>
      <c r="S4631" t="s">
        <v>15</v>
      </c>
      <c r="T4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1" t="str">
        <f>VLOOKUP(ventas_starbucks_2025[[#This Row],[canal_compra]],cambio_canal_compra[#All],2,0)</f>
        <v>Para llevar</v>
      </c>
      <c r="V4631" t="s">
        <v>6</v>
      </c>
      <c r="W4631" t="str">
        <f>VLOOKUP(ventas_starbucks_2025[[#This Row],[método_pago]],cambio_metodo_pago[#All],2,0)</f>
        <v>Aplicación móbil</v>
      </c>
      <c r="X4631" t="s">
        <v>7</v>
      </c>
      <c r="Y4631">
        <v>10</v>
      </c>
      <c r="Z4631" t="str">
        <f>VLOOKUP(ventas_starbucks_2025[[#This Row],[promoción_aplicada5]],promocion_cambiar[#All],2,0)</f>
        <v>2x1</v>
      </c>
      <c r="AA4631" t="s">
        <v>51</v>
      </c>
      <c r="AB4631" t="s">
        <v>9</v>
      </c>
      <c r="AC4631" t="s">
        <v>41</v>
      </c>
      <c r="AD4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31">
        <v>5.6</v>
      </c>
      <c r="AF4631">
        <v>1</v>
      </c>
      <c r="AG4631">
        <v>22</v>
      </c>
      <c r="AH4631">
        <v>17</v>
      </c>
    </row>
    <row r="4632" spans="1:34" x14ac:dyDescent="0.25">
      <c r="A4632" s="3" t="s">
        <v>4707</v>
      </c>
      <c r="B4632" s="1">
        <v>45753</v>
      </c>
      <c r="C4632" s="23">
        <f t="shared" si="360"/>
        <v>6</v>
      </c>
      <c r="D4632" s="23">
        <f t="shared" si="361"/>
        <v>7</v>
      </c>
      <c r="E4632" s="1" t="str">
        <f t="shared" si="362"/>
        <v>domingo</v>
      </c>
      <c r="F4632" s="23">
        <f t="shared" si="363"/>
        <v>4</v>
      </c>
      <c r="G4632" s="1" t="str">
        <f t="shared" si="364"/>
        <v>abril</v>
      </c>
      <c r="H4632" s="2">
        <v>0.86597222222222225</v>
      </c>
      <c r="I4632" t="s">
        <v>12</v>
      </c>
      <c r="J4632" t="str">
        <f>VLOOKUP(ventas_starbucks_2025[[#This Row],[sucursal]],cambio_sucursal[#All],2,0)</f>
        <v>Sucursal Córdoba Shopping</v>
      </c>
      <c r="K4632" t="s">
        <v>94</v>
      </c>
      <c r="L4632" t="s">
        <v>70</v>
      </c>
      <c r="M4632" t="s">
        <v>62</v>
      </c>
      <c r="N4632" t="str">
        <f>IFERROR(VLOOKUP(ventas_starbucks_2025[[#This Row],[tamaño_sucio]],cambio_tamaño[#All],2,0),"Tamaño único")</f>
        <v>Extra-Grande</v>
      </c>
      <c r="O4632">
        <v>3</v>
      </c>
      <c r="P4632">
        <v>1415.76</v>
      </c>
      <c r="Q4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2">
        <v>4247.28</v>
      </c>
      <c r="S4632" t="s">
        <v>5</v>
      </c>
      <c r="T4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2" t="str">
        <f>VLOOKUP(ventas_starbucks_2025[[#This Row],[canal_compra]],cambio_canal_compra[#All],2,0)</f>
        <v>En tienda</v>
      </c>
      <c r="V4632" t="s">
        <v>16</v>
      </c>
      <c r="W4632" t="str">
        <f>VLOOKUP(ventas_starbucks_2025[[#This Row],[método_pago]],cambio_metodo_pago[#All],2,0)</f>
        <v>Tarjeta</v>
      </c>
      <c r="X4632" t="s">
        <v>7</v>
      </c>
      <c r="Y4632">
        <v>10</v>
      </c>
      <c r="Z4632" t="str">
        <f>VLOOKUP(ventas_starbucks_2025[[#This Row],[promoción_aplicada5]],promocion_cambiar[#All],2,0)</f>
        <v>Hora Feliz</v>
      </c>
      <c r="AA4632" t="s">
        <v>36</v>
      </c>
      <c r="AB4632" t="s">
        <v>23</v>
      </c>
      <c r="AC4632" t="s">
        <v>10</v>
      </c>
      <c r="AD4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32">
        <v>7.3</v>
      </c>
      <c r="AF4632">
        <v>1</v>
      </c>
      <c r="AG4632">
        <v>12</v>
      </c>
      <c r="AH4632">
        <v>9</v>
      </c>
    </row>
    <row r="4633" spans="1:34" x14ac:dyDescent="0.25">
      <c r="A4633" s="3" t="s">
        <v>4708</v>
      </c>
      <c r="B4633" s="1">
        <v>45679</v>
      </c>
      <c r="C4633" s="23">
        <f t="shared" si="360"/>
        <v>22</v>
      </c>
      <c r="D4633" s="23">
        <f t="shared" si="361"/>
        <v>3</v>
      </c>
      <c r="E4633" s="1" t="str">
        <f t="shared" si="362"/>
        <v>miércoles</v>
      </c>
      <c r="F4633" s="23">
        <f t="shared" si="363"/>
        <v>1</v>
      </c>
      <c r="G4633" s="1" t="str">
        <f t="shared" si="364"/>
        <v>enero</v>
      </c>
      <c r="H4633" s="2">
        <v>0.31319444444444444</v>
      </c>
      <c r="I4633" t="s">
        <v>57</v>
      </c>
      <c r="J4633" t="str">
        <f>VLOOKUP(ventas_starbucks_2025[[#This Row],[sucursal]],cambio_sucursal[#All],2,0)</f>
        <v>Sucursal Avda Colón</v>
      </c>
      <c r="K4633" t="s">
        <v>115</v>
      </c>
      <c r="L4633" t="s">
        <v>21</v>
      </c>
      <c r="M4633" t="s">
        <v>4</v>
      </c>
      <c r="N4633" t="str">
        <f>IFERROR(VLOOKUP(ventas_starbucks_2025[[#This Row],[tamaño_sucio]],cambio_tamaño[#All],2,0),"Tamaño único")</f>
        <v>Tamaño único</v>
      </c>
      <c r="O4633">
        <v>5</v>
      </c>
      <c r="P4633">
        <v>1151.48</v>
      </c>
      <c r="Q4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3">
        <v>5757.4</v>
      </c>
      <c r="S4633" t="s">
        <v>15</v>
      </c>
      <c r="T4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3" t="str">
        <f>VLOOKUP(ventas_starbucks_2025[[#This Row],[canal_compra]],cambio_canal_compra[#All],2,0)</f>
        <v>Para llevar</v>
      </c>
      <c r="V4633" t="s">
        <v>16</v>
      </c>
      <c r="W4633" t="str">
        <f>VLOOKUP(ventas_starbucks_2025[[#This Row],[método_pago]],cambio_metodo_pago[#All],2,0)</f>
        <v>Tarjeta</v>
      </c>
      <c r="X4633" t="s">
        <v>7</v>
      </c>
      <c r="Y4633">
        <v>0</v>
      </c>
      <c r="Z4633" t="str">
        <f>VLOOKUP(ventas_starbucks_2025[[#This Row],[promoción_aplicada5]],promocion_cambiar[#All],2,0)</f>
        <v>2x1</v>
      </c>
      <c r="AA4633" t="s">
        <v>51</v>
      </c>
      <c r="AB4633" t="s">
        <v>32</v>
      </c>
      <c r="AC4633" t="s">
        <v>24</v>
      </c>
      <c r="AD4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33">
        <v>4.3</v>
      </c>
      <c r="AF4633">
        <v>2</v>
      </c>
      <c r="AG4633">
        <v>42</v>
      </c>
      <c r="AH4633">
        <v>37</v>
      </c>
    </row>
    <row r="4634" spans="1:34" x14ac:dyDescent="0.25">
      <c r="A4634" s="3" t="s">
        <v>4709</v>
      </c>
      <c r="B4634" s="1">
        <v>45744</v>
      </c>
      <c r="C4634" s="23">
        <f t="shared" si="360"/>
        <v>28</v>
      </c>
      <c r="D4634" s="23">
        <f t="shared" si="361"/>
        <v>5</v>
      </c>
      <c r="E4634" s="23" t="str">
        <f t="shared" si="362"/>
        <v>viernes</v>
      </c>
      <c r="F4634" s="23">
        <f t="shared" si="363"/>
        <v>3</v>
      </c>
      <c r="G4634" s="23" t="str">
        <f t="shared" si="364"/>
        <v>marzo</v>
      </c>
      <c r="H4634" s="2">
        <v>0.7583333333333333</v>
      </c>
      <c r="I4634" t="s">
        <v>12</v>
      </c>
      <c r="J4634" t="str">
        <f>VLOOKUP(ventas_starbucks_2025[[#This Row],[sucursal]],cambio_sucursal[#All],2,0)</f>
        <v>Sucursal Córdoba Shopping</v>
      </c>
      <c r="K4634" t="s">
        <v>115</v>
      </c>
      <c r="L4634" t="s">
        <v>21</v>
      </c>
      <c r="M4634" t="s">
        <v>4</v>
      </c>
      <c r="N4634" t="str">
        <f>IFERROR(VLOOKUP(ventas_starbucks_2025[[#This Row],[tamaño_sucio]],cambio_tamaño[#All],2,0),"Tamaño único")</f>
        <v>Tamaño único</v>
      </c>
      <c r="O4634">
        <v>1</v>
      </c>
      <c r="P4634">
        <v>895.78</v>
      </c>
      <c r="Q4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34">
        <v>895.78</v>
      </c>
      <c r="S4634" t="s">
        <v>31</v>
      </c>
      <c r="T4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4" t="str">
        <f>VLOOKUP(ventas_starbucks_2025[[#This Row],[canal_compra]],cambio_canal_compra[#All],2,0)</f>
        <v>Entrega domicilio</v>
      </c>
      <c r="V4634" t="s">
        <v>6</v>
      </c>
      <c r="W4634" t="str">
        <f>VLOOKUP(ventas_starbucks_2025[[#This Row],[método_pago]],cambio_metodo_pago[#All],2,0)</f>
        <v>Aplicación móbil</v>
      </c>
      <c r="X4634" t="s">
        <v>22</v>
      </c>
      <c r="Y4634">
        <v>0</v>
      </c>
      <c r="Z4634" t="str">
        <f>VLOOKUP(ventas_starbucks_2025[[#This Row],[promoción_aplicada5]],promocion_cambiar[#All],2,0)</f>
        <v>Combo</v>
      </c>
      <c r="AA4634" t="s">
        <v>8</v>
      </c>
      <c r="AB4634" t="s">
        <v>52</v>
      </c>
      <c r="AC4634" t="s">
        <v>24</v>
      </c>
      <c r="AD4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34">
        <v>2.1</v>
      </c>
      <c r="AF4634">
        <v>3</v>
      </c>
      <c r="AG4634">
        <v>23</v>
      </c>
      <c r="AH4634">
        <v>22</v>
      </c>
    </row>
    <row r="4635" spans="1:34" x14ac:dyDescent="0.25">
      <c r="A4635" s="3" t="s">
        <v>4710</v>
      </c>
      <c r="B4635" s="1">
        <v>45761</v>
      </c>
      <c r="C4635" s="23">
        <f t="shared" si="360"/>
        <v>14</v>
      </c>
      <c r="D4635" s="23">
        <f t="shared" si="361"/>
        <v>1</v>
      </c>
      <c r="E4635" s="23" t="str">
        <f t="shared" si="362"/>
        <v>lunes</v>
      </c>
      <c r="F4635" s="23">
        <f t="shared" si="363"/>
        <v>4</v>
      </c>
      <c r="G4635" s="23" t="str">
        <f t="shared" si="364"/>
        <v>abril</v>
      </c>
      <c r="H4635" s="2">
        <v>0.81597222222222221</v>
      </c>
      <c r="I4635" t="s">
        <v>12</v>
      </c>
      <c r="J4635" t="str">
        <f>VLOOKUP(ventas_starbucks_2025[[#This Row],[sucursal]],cambio_sucursal[#All],2,0)</f>
        <v>Sucursal Córdoba Shopping</v>
      </c>
      <c r="K4635" t="s">
        <v>20</v>
      </c>
      <c r="L4635" t="s">
        <v>21</v>
      </c>
      <c r="M4635" t="s">
        <v>4</v>
      </c>
      <c r="N4635" t="str">
        <f>IFERROR(VLOOKUP(ventas_starbucks_2025[[#This Row],[tamaño_sucio]],cambio_tamaño[#All],2,0),"Tamaño único")</f>
        <v>Tamaño único</v>
      </c>
      <c r="O4635">
        <v>5</v>
      </c>
      <c r="P4635">
        <v>888.21</v>
      </c>
      <c r="Q4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35">
        <v>4441.05</v>
      </c>
      <c r="S4635" t="s">
        <v>15</v>
      </c>
      <c r="T4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5" t="str">
        <f>VLOOKUP(ventas_starbucks_2025[[#This Row],[canal_compra]],cambio_canal_compra[#All],2,0)</f>
        <v>Para llevar</v>
      </c>
      <c r="V4635" t="s">
        <v>6</v>
      </c>
      <c r="W4635" t="str">
        <f>VLOOKUP(ventas_starbucks_2025[[#This Row],[método_pago]],cambio_metodo_pago[#All],2,0)</f>
        <v>Aplicación móbil</v>
      </c>
      <c r="X4635" t="s">
        <v>22</v>
      </c>
      <c r="Y4635">
        <v>0</v>
      </c>
      <c r="Z4635" t="str">
        <f>VLOOKUP(ventas_starbucks_2025[[#This Row],[promoción_aplicada5]],promocion_cambiar[#All],2,0)</f>
        <v>Combo</v>
      </c>
      <c r="AA4635" t="s">
        <v>8</v>
      </c>
      <c r="AB4635" t="s">
        <v>18</v>
      </c>
      <c r="AC4635" t="s">
        <v>41</v>
      </c>
      <c r="AD4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35">
        <v>11.3</v>
      </c>
      <c r="AF4635">
        <v>2</v>
      </c>
      <c r="AG4635">
        <v>33</v>
      </c>
      <c r="AH4635">
        <v>28</v>
      </c>
    </row>
    <row r="4636" spans="1:34" x14ac:dyDescent="0.25">
      <c r="A4636" s="3" t="s">
        <v>4711</v>
      </c>
      <c r="B4636" s="1">
        <v>45664</v>
      </c>
      <c r="C4636" s="23">
        <f t="shared" si="360"/>
        <v>7</v>
      </c>
      <c r="D4636" s="23">
        <f t="shared" si="361"/>
        <v>2</v>
      </c>
      <c r="E4636" s="1" t="str">
        <f t="shared" si="362"/>
        <v>martes</v>
      </c>
      <c r="F4636" s="23">
        <f t="shared" si="363"/>
        <v>1</v>
      </c>
      <c r="G4636" s="1" t="str">
        <f t="shared" si="364"/>
        <v>enero</v>
      </c>
      <c r="H4636" s="2">
        <v>0.60833333333333328</v>
      </c>
      <c r="I4636" t="s">
        <v>1</v>
      </c>
      <c r="J4636" t="str">
        <f>VLOOKUP(ventas_starbucks_2025[[#This Row],[sucursal]],cambio_sucursal[#All],2,0)</f>
        <v>Sucursal Nueva Córdoba</v>
      </c>
      <c r="K4636" t="s">
        <v>64</v>
      </c>
      <c r="L4636" t="s">
        <v>65</v>
      </c>
      <c r="M4636" t="s">
        <v>4</v>
      </c>
      <c r="N4636" t="str">
        <f>IFERROR(VLOOKUP(ventas_starbucks_2025[[#This Row],[tamaño_sucio]],cambio_tamaño[#All],2,0),"Tamaño único")</f>
        <v>Tamaño único</v>
      </c>
      <c r="O4636">
        <v>4</v>
      </c>
      <c r="P4636">
        <v>1787.86</v>
      </c>
      <c r="Q4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6">
        <v>7151.44</v>
      </c>
      <c r="S4636" t="s">
        <v>15</v>
      </c>
      <c r="T4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6" t="str">
        <f>VLOOKUP(ventas_starbucks_2025[[#This Row],[canal_compra]],cambio_canal_compra[#All],2,0)</f>
        <v>Para llevar</v>
      </c>
      <c r="V4636" t="s">
        <v>40</v>
      </c>
      <c r="W4636" t="str">
        <f>VLOOKUP(ventas_starbucks_2025[[#This Row],[método_pago]],cambio_metodo_pago[#All],2,0)</f>
        <v>Efectivo</v>
      </c>
      <c r="X4636" t="s">
        <v>7</v>
      </c>
      <c r="Y4636">
        <v>15</v>
      </c>
      <c r="Z4636" t="str">
        <f>VLOOKUP(ventas_starbucks_2025[[#This Row],[promoción_aplicada5]],promocion_cambiar[#All],2,0)</f>
        <v>2x1</v>
      </c>
      <c r="AA4636" t="s">
        <v>51</v>
      </c>
      <c r="AB4636" t="s">
        <v>52</v>
      </c>
      <c r="AC4636" t="s">
        <v>24</v>
      </c>
      <c r="AD4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36">
        <v>5</v>
      </c>
      <c r="AF4636">
        <v>3</v>
      </c>
      <c r="AG4636">
        <v>24</v>
      </c>
      <c r="AH4636">
        <v>20</v>
      </c>
    </row>
    <row r="4637" spans="1:34" x14ac:dyDescent="0.25">
      <c r="A4637" s="3" t="s">
        <v>4712</v>
      </c>
      <c r="B4637" s="1">
        <v>45693</v>
      </c>
      <c r="C4637" s="23">
        <f t="shared" si="360"/>
        <v>5</v>
      </c>
      <c r="D4637" s="23">
        <f t="shared" si="361"/>
        <v>3</v>
      </c>
      <c r="E4637" s="23" t="str">
        <f t="shared" si="362"/>
        <v>miércoles</v>
      </c>
      <c r="F4637" s="23">
        <f t="shared" si="363"/>
        <v>2</v>
      </c>
      <c r="G4637" s="23" t="str">
        <f t="shared" si="364"/>
        <v>febrero</v>
      </c>
      <c r="H4637" s="2">
        <v>0.74097222222222225</v>
      </c>
      <c r="I4637" t="s">
        <v>26</v>
      </c>
      <c r="J4637" t="str">
        <f>VLOOKUP(ventas_starbucks_2025[[#This Row],[sucursal]],cambio_sucursal[#All],2,0)</f>
        <v>Sucursal San Lorenzo 47</v>
      </c>
      <c r="K4637" t="s">
        <v>254</v>
      </c>
      <c r="L4637" t="s">
        <v>44</v>
      </c>
      <c r="M4637" t="s">
        <v>45</v>
      </c>
      <c r="N4637" t="str">
        <f>IFERROR(VLOOKUP(ventas_starbucks_2025[[#This Row],[tamaño_sucio]],cambio_tamaño[#All],2,0),"Tamaño único")</f>
        <v>Grande</v>
      </c>
      <c r="O4637">
        <v>2</v>
      </c>
      <c r="P4637">
        <v>1562.07</v>
      </c>
      <c r="Q4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7">
        <v>3124.14</v>
      </c>
      <c r="S4637" t="s">
        <v>15</v>
      </c>
      <c r="T4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7" t="str">
        <f>VLOOKUP(ventas_starbucks_2025[[#This Row],[canal_compra]],cambio_canal_compra[#All],2,0)</f>
        <v>Para llevar</v>
      </c>
      <c r="V4637" t="s">
        <v>40</v>
      </c>
      <c r="W4637" t="str">
        <f>VLOOKUP(ventas_starbucks_2025[[#This Row],[método_pago]],cambio_metodo_pago[#All],2,0)</f>
        <v>Efectivo</v>
      </c>
      <c r="X4637" t="s">
        <v>7</v>
      </c>
      <c r="Y4637">
        <v>0</v>
      </c>
      <c r="Z4637" t="str">
        <f>VLOOKUP(ventas_starbucks_2025[[#This Row],[promoción_aplicada5]],promocion_cambiar[#All],2,0)</f>
        <v>2x1</v>
      </c>
      <c r="AA4637" t="s">
        <v>51</v>
      </c>
      <c r="AB4637" t="s">
        <v>18</v>
      </c>
      <c r="AC4637" t="s">
        <v>10</v>
      </c>
      <c r="AD4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37">
        <v>7.7</v>
      </c>
      <c r="AF4637">
        <v>4</v>
      </c>
      <c r="AG4637">
        <v>41</v>
      </c>
      <c r="AH4637">
        <v>39</v>
      </c>
    </row>
    <row r="4638" spans="1:34" x14ac:dyDescent="0.25">
      <c r="A4638" s="3" t="s">
        <v>4713</v>
      </c>
      <c r="B4638" s="1">
        <v>45744</v>
      </c>
      <c r="C4638" s="23">
        <f t="shared" si="360"/>
        <v>28</v>
      </c>
      <c r="D4638" s="23">
        <f t="shared" si="361"/>
        <v>5</v>
      </c>
      <c r="E4638" s="23" t="str">
        <f t="shared" si="362"/>
        <v>viernes</v>
      </c>
      <c r="F4638" s="23">
        <f t="shared" si="363"/>
        <v>3</v>
      </c>
      <c r="G4638" s="23" t="str">
        <f t="shared" si="364"/>
        <v>marzo</v>
      </c>
      <c r="H4638" s="2">
        <v>0.71875</v>
      </c>
      <c r="I4638" t="s">
        <v>57</v>
      </c>
      <c r="J4638" t="str">
        <f>VLOOKUP(ventas_starbucks_2025[[#This Row],[sucursal]],cambio_sucursal[#All],2,0)</f>
        <v>Sucursal Avda Colón</v>
      </c>
      <c r="K4638" t="s">
        <v>132</v>
      </c>
      <c r="L4638" t="s">
        <v>35</v>
      </c>
      <c r="M4638" t="s">
        <v>4</v>
      </c>
      <c r="N4638" t="str">
        <f>IFERROR(VLOOKUP(ventas_starbucks_2025[[#This Row],[tamaño_sucio]],cambio_tamaño[#All],2,0),"Tamaño único")</f>
        <v>Tamaño único</v>
      </c>
      <c r="O4638">
        <v>3</v>
      </c>
      <c r="P4638">
        <v>1414.64</v>
      </c>
      <c r="Q4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8">
        <v>4243.92</v>
      </c>
      <c r="S4638" t="s">
        <v>15</v>
      </c>
      <c r="T4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8" t="str">
        <f>VLOOKUP(ventas_starbucks_2025[[#This Row],[canal_compra]],cambio_canal_compra[#All],2,0)</f>
        <v>Para llevar</v>
      </c>
      <c r="V4638" t="s">
        <v>16</v>
      </c>
      <c r="W4638" t="str">
        <f>VLOOKUP(ventas_starbucks_2025[[#This Row],[método_pago]],cambio_metodo_pago[#All],2,0)</f>
        <v>Tarjeta</v>
      </c>
      <c r="X4638" t="s">
        <v>22</v>
      </c>
      <c r="Y4638">
        <v>0</v>
      </c>
      <c r="Z4638" t="str">
        <f>VLOOKUP(ventas_starbucks_2025[[#This Row],[promoción_aplicada5]],promocion_cambiar[#All],2,0)</f>
        <v>Hora Feliz</v>
      </c>
      <c r="AA4638" t="s">
        <v>36</v>
      </c>
      <c r="AB4638" t="s">
        <v>18</v>
      </c>
      <c r="AC4638" t="s">
        <v>10</v>
      </c>
      <c r="AD4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38">
        <v>12.1</v>
      </c>
      <c r="AF4638">
        <v>2</v>
      </c>
      <c r="AG4638">
        <v>31</v>
      </c>
      <c r="AH4638">
        <v>28</v>
      </c>
    </row>
    <row r="4639" spans="1:34" x14ac:dyDescent="0.25">
      <c r="A4639" s="3" t="s">
        <v>4714</v>
      </c>
      <c r="B4639" s="1">
        <v>45736</v>
      </c>
      <c r="C4639" s="23">
        <f t="shared" si="360"/>
        <v>20</v>
      </c>
      <c r="D4639" s="23">
        <f t="shared" si="361"/>
        <v>4</v>
      </c>
      <c r="E4639" s="1" t="str">
        <f t="shared" si="362"/>
        <v>jueves</v>
      </c>
      <c r="F4639" s="23">
        <f t="shared" si="363"/>
        <v>3</v>
      </c>
      <c r="G4639" s="1" t="str">
        <f t="shared" si="364"/>
        <v>marzo</v>
      </c>
      <c r="H4639" s="2">
        <v>0.84097222222222223</v>
      </c>
      <c r="I4639" t="s">
        <v>1</v>
      </c>
      <c r="J4639" t="str">
        <f>VLOOKUP(ventas_starbucks_2025[[#This Row],[sucursal]],cambio_sucursal[#All],2,0)</f>
        <v>Sucursal Nueva Córdoba</v>
      </c>
      <c r="K4639" t="s">
        <v>48</v>
      </c>
      <c r="L4639" t="s">
        <v>49</v>
      </c>
      <c r="M4639" t="s">
        <v>55</v>
      </c>
      <c r="N4639" t="str">
        <f>IFERROR(VLOOKUP(ventas_starbucks_2025[[#This Row],[tamaño_sucio]],cambio_tamaño[#All],2,0),"Tamaño único")</f>
        <v>Pequeño</v>
      </c>
      <c r="O4639">
        <v>5</v>
      </c>
      <c r="P4639">
        <v>1517.91</v>
      </c>
      <c r="Q4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9">
        <v>7589.55</v>
      </c>
      <c r="S4639" t="s">
        <v>5</v>
      </c>
      <c r="T4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9" t="str">
        <f>VLOOKUP(ventas_starbucks_2025[[#This Row],[canal_compra]],cambio_canal_compra[#All],2,0)</f>
        <v>En tienda</v>
      </c>
      <c r="V4639" t="s">
        <v>6</v>
      </c>
      <c r="W4639" t="str">
        <f>VLOOKUP(ventas_starbucks_2025[[#This Row],[método_pago]],cambio_metodo_pago[#All],2,0)</f>
        <v>Aplicación móbil</v>
      </c>
      <c r="X4639" t="s">
        <v>7</v>
      </c>
      <c r="Y4639">
        <v>0</v>
      </c>
      <c r="Z4639" t="str">
        <f>VLOOKUP(ventas_starbucks_2025[[#This Row],[promoción_aplicada5]],promocion_cambiar[#All],2,0)</f>
        <v>2x1</v>
      </c>
      <c r="AA4639" t="s">
        <v>51</v>
      </c>
      <c r="AB4639" t="s">
        <v>9</v>
      </c>
      <c r="AC4639" t="s">
        <v>10</v>
      </c>
      <c r="AD4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39">
        <v>14.7</v>
      </c>
      <c r="AF4639">
        <v>1</v>
      </c>
      <c r="AG4639">
        <v>37</v>
      </c>
      <c r="AH4639">
        <v>32</v>
      </c>
    </row>
    <row r="4640" spans="1:34" x14ac:dyDescent="0.25">
      <c r="A4640" s="3" t="s">
        <v>4715</v>
      </c>
      <c r="B4640" s="1">
        <v>45743</v>
      </c>
      <c r="C4640" s="23">
        <f t="shared" si="360"/>
        <v>27</v>
      </c>
      <c r="D4640" s="23">
        <f t="shared" si="361"/>
        <v>4</v>
      </c>
      <c r="E4640" s="23" t="str">
        <f t="shared" si="362"/>
        <v>jueves</v>
      </c>
      <c r="F4640" s="23">
        <f t="shared" si="363"/>
        <v>3</v>
      </c>
      <c r="G4640" s="23" t="str">
        <f t="shared" si="364"/>
        <v>marzo</v>
      </c>
      <c r="H4640" s="2">
        <v>0.47916666666666669</v>
      </c>
      <c r="I4640" t="s">
        <v>26</v>
      </c>
      <c r="J4640" t="str">
        <f>VLOOKUP(ventas_starbucks_2025[[#This Row],[sucursal]],cambio_sucursal[#All],2,0)</f>
        <v>Sucursal San Lorenzo 47</v>
      </c>
      <c r="K4640" t="s">
        <v>48</v>
      </c>
      <c r="L4640" t="s">
        <v>49</v>
      </c>
      <c r="M4640" t="s">
        <v>45</v>
      </c>
      <c r="N4640" t="str">
        <f>IFERROR(VLOOKUP(ventas_starbucks_2025[[#This Row],[tamaño_sucio]],cambio_tamaño[#All],2,0),"Tamaño único")</f>
        <v>Grande</v>
      </c>
      <c r="O4640">
        <v>4</v>
      </c>
      <c r="P4640">
        <v>1711.57</v>
      </c>
      <c r="Q4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0">
        <v>6846.28</v>
      </c>
      <c r="S4640" t="s">
        <v>15</v>
      </c>
      <c r="T4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40" t="str">
        <f>VLOOKUP(ventas_starbucks_2025[[#This Row],[canal_compra]],cambio_canal_compra[#All],2,0)</f>
        <v>Para llevar</v>
      </c>
      <c r="V4640" t="s">
        <v>6</v>
      </c>
      <c r="W4640" t="str">
        <f>VLOOKUP(ventas_starbucks_2025[[#This Row],[método_pago]],cambio_metodo_pago[#All],2,0)</f>
        <v>Aplicación móbil</v>
      </c>
      <c r="X4640" t="s">
        <v>7</v>
      </c>
      <c r="Y4640">
        <v>10</v>
      </c>
      <c r="Z4640" t="str">
        <f>VLOOKUP(ventas_starbucks_2025[[#This Row],[promoción_aplicada5]],promocion_cambiar[#All],2,0)</f>
        <v>2x1</v>
      </c>
      <c r="AA4640" t="s">
        <v>51</v>
      </c>
      <c r="AB4640" t="s">
        <v>9</v>
      </c>
      <c r="AC4640" t="s">
        <v>24</v>
      </c>
      <c r="AD4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40">
        <v>8.5</v>
      </c>
      <c r="AF4640">
        <v>4</v>
      </c>
      <c r="AG4640">
        <v>14</v>
      </c>
      <c r="AH4640">
        <v>10</v>
      </c>
    </row>
    <row r="4641" spans="1:34" x14ac:dyDescent="0.25">
      <c r="A4641" s="3" t="s">
        <v>4716</v>
      </c>
      <c r="B4641" s="1">
        <v>45734</v>
      </c>
      <c r="C4641" s="23">
        <f t="shared" si="360"/>
        <v>18</v>
      </c>
      <c r="D4641" s="23">
        <f t="shared" si="361"/>
        <v>2</v>
      </c>
      <c r="E4641" s="23" t="str">
        <f t="shared" si="362"/>
        <v>martes</v>
      </c>
      <c r="F4641" s="23">
        <f t="shared" si="363"/>
        <v>3</v>
      </c>
      <c r="G4641" s="23" t="str">
        <f t="shared" si="364"/>
        <v>marzo</v>
      </c>
      <c r="H4641" s="2">
        <v>0.53680555555555554</v>
      </c>
      <c r="I4641" t="s">
        <v>12</v>
      </c>
      <c r="J4641" t="str">
        <f>VLOOKUP(ventas_starbucks_2025[[#This Row],[sucursal]],cambio_sucursal[#All],2,0)</f>
        <v>Sucursal Córdoba Shopping</v>
      </c>
      <c r="K4641" t="s">
        <v>284</v>
      </c>
      <c r="L4641" t="s">
        <v>35</v>
      </c>
      <c r="M4641" t="s">
        <v>4</v>
      </c>
      <c r="N4641" t="str">
        <f>IFERROR(VLOOKUP(ventas_starbucks_2025[[#This Row],[tamaño_sucio]],cambio_tamaño[#All],2,0),"Tamaño único")</f>
        <v>Tamaño único</v>
      </c>
      <c r="O4641">
        <v>4</v>
      </c>
      <c r="P4641">
        <v>1067.6099999999999</v>
      </c>
      <c r="Q4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1">
        <v>4270.4399999999996</v>
      </c>
      <c r="S4641" t="s">
        <v>31</v>
      </c>
      <c r="T4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1" t="str">
        <f>VLOOKUP(ventas_starbucks_2025[[#This Row],[canal_compra]],cambio_canal_compra[#All],2,0)</f>
        <v>Entrega domicilio</v>
      </c>
      <c r="V4641" t="s">
        <v>40</v>
      </c>
      <c r="W4641" t="str">
        <f>VLOOKUP(ventas_starbucks_2025[[#This Row],[método_pago]],cambio_metodo_pago[#All],2,0)</f>
        <v>Efectivo</v>
      </c>
      <c r="X4641" t="s">
        <v>22</v>
      </c>
      <c r="Y4641">
        <v>0</v>
      </c>
      <c r="Z4641" t="str">
        <f>VLOOKUP(ventas_starbucks_2025[[#This Row],[promoción_aplicada5]],promocion_cambiar[#All],2,0)</f>
        <v>Ninguna</v>
      </c>
      <c r="AA4641" t="s">
        <v>17</v>
      </c>
      <c r="AB4641" t="s">
        <v>23</v>
      </c>
      <c r="AC4641" t="s">
        <v>10</v>
      </c>
      <c r="AD4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41">
        <v>8.8000000000000007</v>
      </c>
      <c r="AF4641">
        <v>2</v>
      </c>
      <c r="AG4641">
        <v>42</v>
      </c>
      <c r="AH4641">
        <v>38</v>
      </c>
    </row>
    <row r="4642" spans="1:34" x14ac:dyDescent="0.25">
      <c r="A4642" s="3" t="s">
        <v>4717</v>
      </c>
      <c r="B4642" s="1">
        <v>45732</v>
      </c>
      <c r="C4642" s="23">
        <f t="shared" si="360"/>
        <v>16</v>
      </c>
      <c r="D4642" s="23">
        <f t="shared" si="361"/>
        <v>7</v>
      </c>
      <c r="E4642" s="1" t="str">
        <f t="shared" si="362"/>
        <v>domingo</v>
      </c>
      <c r="F4642" s="23">
        <f t="shared" si="363"/>
        <v>3</v>
      </c>
      <c r="G4642" s="1" t="str">
        <f t="shared" si="364"/>
        <v>marzo</v>
      </c>
      <c r="H4642" s="2">
        <v>0.65902777777777777</v>
      </c>
      <c r="I4642" t="s">
        <v>12</v>
      </c>
      <c r="J4642" t="str">
        <f>VLOOKUP(ventas_starbucks_2025[[#This Row],[sucursal]],cambio_sucursal[#All],2,0)</f>
        <v>Sucursal Córdoba Shopping</v>
      </c>
      <c r="K4642" t="s">
        <v>64</v>
      </c>
      <c r="L4642" t="s">
        <v>65</v>
      </c>
      <c r="M4642" t="s">
        <v>4</v>
      </c>
      <c r="N4642" t="str">
        <f>IFERROR(VLOOKUP(ventas_starbucks_2025[[#This Row],[tamaño_sucio]],cambio_tamaño[#All],2,0),"Tamaño único")</f>
        <v>Tamaño único</v>
      </c>
      <c r="O4642">
        <v>3</v>
      </c>
      <c r="P4642">
        <v>1546.33</v>
      </c>
      <c r="Q4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2">
        <v>4638.99</v>
      </c>
      <c r="S4642" t="s">
        <v>31</v>
      </c>
      <c r="T4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2" t="str">
        <f>VLOOKUP(ventas_starbucks_2025[[#This Row],[canal_compra]],cambio_canal_compra[#All],2,0)</f>
        <v>Entrega domicilio</v>
      </c>
      <c r="V4642" t="s">
        <v>40</v>
      </c>
      <c r="W4642" t="str">
        <f>VLOOKUP(ventas_starbucks_2025[[#This Row],[método_pago]],cambio_metodo_pago[#All],2,0)</f>
        <v>Efectivo</v>
      </c>
      <c r="X4642" t="s">
        <v>7</v>
      </c>
      <c r="Y4642">
        <v>15</v>
      </c>
      <c r="Z4642" t="str">
        <f>VLOOKUP(ventas_starbucks_2025[[#This Row],[promoción_aplicada5]],promocion_cambiar[#All],2,0)</f>
        <v>Ninguna</v>
      </c>
      <c r="AA4642" t="s">
        <v>17</v>
      </c>
      <c r="AB4642" t="s">
        <v>52</v>
      </c>
      <c r="AC4642" t="s">
        <v>41</v>
      </c>
      <c r="AD4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42">
        <v>7.4</v>
      </c>
      <c r="AF4642">
        <v>2</v>
      </c>
      <c r="AG4642">
        <v>31</v>
      </c>
      <c r="AH4642">
        <v>28</v>
      </c>
    </row>
    <row r="4643" spans="1:34" x14ac:dyDescent="0.25">
      <c r="A4643" s="3" t="s">
        <v>4718</v>
      </c>
      <c r="B4643" s="1">
        <v>45699</v>
      </c>
      <c r="C4643" s="23">
        <f t="shared" si="360"/>
        <v>11</v>
      </c>
      <c r="D4643" s="23">
        <f t="shared" si="361"/>
        <v>2</v>
      </c>
      <c r="E4643" s="1" t="str">
        <f t="shared" si="362"/>
        <v>martes</v>
      </c>
      <c r="F4643" s="23">
        <f t="shared" si="363"/>
        <v>2</v>
      </c>
      <c r="G4643" s="1" t="str">
        <f t="shared" si="364"/>
        <v>febrero</v>
      </c>
      <c r="H4643" s="2">
        <v>0.45624999999999999</v>
      </c>
      <c r="I4643" t="s">
        <v>1</v>
      </c>
      <c r="J4643" t="str">
        <f>VLOOKUP(ventas_starbucks_2025[[#This Row],[sucursal]],cambio_sucursal[#All],2,0)</f>
        <v>Sucursal Nueva Córdoba</v>
      </c>
      <c r="K4643" t="s">
        <v>13</v>
      </c>
      <c r="L4643" t="s">
        <v>14</v>
      </c>
      <c r="M4643" t="s">
        <v>4</v>
      </c>
      <c r="N4643" t="str">
        <f>IFERROR(VLOOKUP(ventas_starbucks_2025[[#This Row],[tamaño_sucio]],cambio_tamaño[#All],2,0),"Tamaño único")</f>
        <v>Tamaño único</v>
      </c>
      <c r="O4643">
        <v>3</v>
      </c>
      <c r="P4643">
        <v>2058.86</v>
      </c>
      <c r="Q4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43">
        <v>6176.58</v>
      </c>
      <c r="S4643" t="s">
        <v>31</v>
      </c>
      <c r="T4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43" t="str">
        <f>VLOOKUP(ventas_starbucks_2025[[#This Row],[canal_compra]],cambio_canal_compra[#All],2,0)</f>
        <v>Entrega domicilio</v>
      </c>
      <c r="V4643" t="s">
        <v>6</v>
      </c>
      <c r="W4643" t="str">
        <f>VLOOKUP(ventas_starbucks_2025[[#This Row],[método_pago]],cambio_metodo_pago[#All],2,0)</f>
        <v>Aplicación móbil</v>
      </c>
      <c r="X4643" t="s">
        <v>22</v>
      </c>
      <c r="Y4643">
        <v>0</v>
      </c>
      <c r="Z4643" t="str">
        <f>VLOOKUP(ventas_starbucks_2025[[#This Row],[promoción_aplicada5]],promocion_cambiar[#All],2,0)</f>
        <v>2x1</v>
      </c>
      <c r="AA4643" t="s">
        <v>51</v>
      </c>
      <c r="AB4643" t="s">
        <v>18</v>
      </c>
      <c r="AC4643" t="s">
        <v>24</v>
      </c>
      <c r="AD4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43">
        <v>7.4</v>
      </c>
      <c r="AF4643">
        <v>1</v>
      </c>
      <c r="AG4643">
        <v>26</v>
      </c>
      <c r="AH4643">
        <v>23</v>
      </c>
    </row>
    <row r="4644" spans="1:34" x14ac:dyDescent="0.25">
      <c r="A4644" s="3" t="s">
        <v>4719</v>
      </c>
      <c r="B4644" s="1">
        <v>45687</v>
      </c>
      <c r="C4644" s="23">
        <f t="shared" si="360"/>
        <v>30</v>
      </c>
      <c r="D4644" s="23">
        <f t="shared" si="361"/>
        <v>4</v>
      </c>
      <c r="E4644" s="23" t="str">
        <f t="shared" si="362"/>
        <v>jueves</v>
      </c>
      <c r="F4644" s="23">
        <f t="shared" si="363"/>
        <v>1</v>
      </c>
      <c r="G4644" s="23" t="str">
        <f t="shared" si="364"/>
        <v>enero</v>
      </c>
      <c r="H4644" s="2">
        <v>0.43055555555555558</v>
      </c>
      <c r="I4644" t="s">
        <v>1</v>
      </c>
      <c r="J4644" t="str">
        <f>VLOOKUP(ventas_starbucks_2025[[#This Row],[sucursal]],cambio_sucursal[#All],2,0)</f>
        <v>Sucursal Nueva Córdoba</v>
      </c>
      <c r="K4644" t="s">
        <v>300</v>
      </c>
      <c r="L4644" t="s">
        <v>44</v>
      </c>
      <c r="M4644" t="s">
        <v>50</v>
      </c>
      <c r="N4644" t="str">
        <f>IFERROR(VLOOKUP(ventas_starbucks_2025[[#This Row],[tamaño_sucio]],cambio_tamaño[#All],2,0),"Tamaño único")</f>
        <v>Mediano</v>
      </c>
      <c r="O4644">
        <v>2</v>
      </c>
      <c r="P4644">
        <v>1265.74</v>
      </c>
      <c r="Q4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4">
        <v>2531.48</v>
      </c>
      <c r="S4644" t="s">
        <v>15</v>
      </c>
      <c r="T4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4" t="str">
        <f>VLOOKUP(ventas_starbucks_2025[[#This Row],[canal_compra]],cambio_canal_compra[#All],2,0)</f>
        <v>Para llevar</v>
      </c>
      <c r="V4644" t="s">
        <v>40</v>
      </c>
      <c r="W4644" t="str">
        <f>VLOOKUP(ventas_starbucks_2025[[#This Row],[método_pago]],cambio_metodo_pago[#All],2,0)</f>
        <v>Efectivo</v>
      </c>
      <c r="X4644" t="s">
        <v>7</v>
      </c>
      <c r="Y4644">
        <v>0</v>
      </c>
      <c r="Z4644" t="str">
        <f>VLOOKUP(ventas_starbucks_2025[[#This Row],[promoción_aplicada5]],promocion_cambiar[#All],2,0)</f>
        <v>Hora Feliz</v>
      </c>
      <c r="AA4644" t="s">
        <v>36</v>
      </c>
      <c r="AB4644" t="s">
        <v>9</v>
      </c>
      <c r="AC4644" t="s">
        <v>24</v>
      </c>
      <c r="AD4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44">
        <v>12</v>
      </c>
      <c r="AF4644">
        <v>1</v>
      </c>
      <c r="AG4644">
        <v>33</v>
      </c>
      <c r="AH4644">
        <v>31</v>
      </c>
    </row>
    <row r="4645" spans="1:34" x14ac:dyDescent="0.25">
      <c r="A4645" s="3" t="s">
        <v>4720</v>
      </c>
      <c r="B4645" s="1">
        <v>45671</v>
      </c>
      <c r="C4645" s="23">
        <f t="shared" si="360"/>
        <v>14</v>
      </c>
      <c r="D4645" s="23">
        <f t="shared" si="361"/>
        <v>2</v>
      </c>
      <c r="E4645" s="23" t="str">
        <f t="shared" si="362"/>
        <v>martes</v>
      </c>
      <c r="F4645" s="23">
        <f t="shared" si="363"/>
        <v>1</v>
      </c>
      <c r="G4645" s="23" t="str">
        <f t="shared" si="364"/>
        <v>enero</v>
      </c>
      <c r="H4645" s="2">
        <v>0.82013888888888886</v>
      </c>
      <c r="I4645" t="s">
        <v>26</v>
      </c>
      <c r="J4645" t="str">
        <f>VLOOKUP(ventas_starbucks_2025[[#This Row],[sucursal]],cambio_sucursal[#All],2,0)</f>
        <v>Sucursal San Lorenzo 47</v>
      </c>
      <c r="K4645" t="s">
        <v>13</v>
      </c>
      <c r="L4645" t="s">
        <v>14</v>
      </c>
      <c r="M4645" t="s">
        <v>4</v>
      </c>
      <c r="N4645" t="str">
        <f>IFERROR(VLOOKUP(ventas_starbucks_2025[[#This Row],[tamaño_sucio]],cambio_tamaño[#All],2,0),"Tamaño único")</f>
        <v>Tamaño único</v>
      </c>
      <c r="O4645">
        <v>4</v>
      </c>
      <c r="P4645">
        <v>1699.68</v>
      </c>
      <c r="Q4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5">
        <v>6798.72</v>
      </c>
      <c r="S4645" t="s">
        <v>31</v>
      </c>
      <c r="T4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45" t="str">
        <f>VLOOKUP(ventas_starbucks_2025[[#This Row],[canal_compra]],cambio_canal_compra[#All],2,0)</f>
        <v>Entrega domicilio</v>
      </c>
      <c r="V4645" t="s">
        <v>16</v>
      </c>
      <c r="W4645" t="str">
        <f>VLOOKUP(ventas_starbucks_2025[[#This Row],[método_pago]],cambio_metodo_pago[#All],2,0)</f>
        <v>Tarjeta</v>
      </c>
      <c r="X4645" t="s">
        <v>7</v>
      </c>
      <c r="Y4645">
        <v>10</v>
      </c>
      <c r="Z4645" t="str">
        <f>VLOOKUP(ventas_starbucks_2025[[#This Row],[promoción_aplicada5]],promocion_cambiar[#All],2,0)</f>
        <v>Combo</v>
      </c>
      <c r="AA4645" t="s">
        <v>8</v>
      </c>
      <c r="AB4645" t="s">
        <v>18</v>
      </c>
      <c r="AC4645" t="s">
        <v>41</v>
      </c>
      <c r="AD4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45">
        <v>13.1</v>
      </c>
      <c r="AF4645">
        <v>3</v>
      </c>
      <c r="AG4645">
        <v>14</v>
      </c>
      <c r="AH4645">
        <v>10</v>
      </c>
    </row>
    <row r="4646" spans="1:34" x14ac:dyDescent="0.25">
      <c r="A4646" s="3" t="s">
        <v>4721</v>
      </c>
      <c r="B4646" s="1">
        <v>45694</v>
      </c>
      <c r="C4646" s="23">
        <f t="shared" si="360"/>
        <v>6</v>
      </c>
      <c r="D4646" s="23">
        <f t="shared" si="361"/>
        <v>4</v>
      </c>
      <c r="E4646" s="1" t="str">
        <f t="shared" si="362"/>
        <v>jueves</v>
      </c>
      <c r="F4646" s="23">
        <f t="shared" si="363"/>
        <v>2</v>
      </c>
      <c r="G4646" s="1" t="str">
        <f t="shared" si="364"/>
        <v>febrero</v>
      </c>
      <c r="H4646" s="2">
        <v>0.34166666666666667</v>
      </c>
      <c r="I4646" t="s">
        <v>57</v>
      </c>
      <c r="J4646" t="str">
        <f>VLOOKUP(ventas_starbucks_2025[[#This Row],[sucursal]],cambio_sucursal[#All],2,0)</f>
        <v>Sucursal Avda Colón</v>
      </c>
      <c r="K4646" t="s">
        <v>67</v>
      </c>
      <c r="L4646" t="s">
        <v>35</v>
      </c>
      <c r="M4646" t="s">
        <v>4</v>
      </c>
      <c r="N4646" t="str">
        <f>IFERROR(VLOOKUP(ventas_starbucks_2025[[#This Row],[tamaño_sucio]],cambio_tamaño[#All],2,0),"Tamaño único")</f>
        <v>Tamaño único</v>
      </c>
      <c r="O4646">
        <v>5</v>
      </c>
      <c r="P4646">
        <v>1018.63</v>
      </c>
      <c r="Q4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6">
        <v>5093.1499999999996</v>
      </c>
      <c r="S4646" t="s">
        <v>15</v>
      </c>
      <c r="T4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46" t="str">
        <f>VLOOKUP(ventas_starbucks_2025[[#This Row],[canal_compra]],cambio_canal_compra[#All],2,0)</f>
        <v>Para llevar</v>
      </c>
      <c r="V4646" t="s">
        <v>40</v>
      </c>
      <c r="W4646" t="str">
        <f>VLOOKUP(ventas_starbucks_2025[[#This Row],[método_pago]],cambio_metodo_pago[#All],2,0)</f>
        <v>Efectivo</v>
      </c>
      <c r="X4646" t="s">
        <v>7</v>
      </c>
      <c r="Y4646">
        <v>0</v>
      </c>
      <c r="Z4646" t="str">
        <f>VLOOKUP(ventas_starbucks_2025[[#This Row],[promoción_aplicada5]],promocion_cambiar[#All],2,0)</f>
        <v>2x1</v>
      </c>
      <c r="AA4646" t="s">
        <v>51</v>
      </c>
      <c r="AB4646" t="s">
        <v>9</v>
      </c>
      <c r="AC4646" t="s">
        <v>24</v>
      </c>
      <c r="AD4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46">
        <v>4.3</v>
      </c>
      <c r="AF4646">
        <v>1</v>
      </c>
      <c r="AG4646">
        <v>31</v>
      </c>
      <c r="AH4646">
        <v>26</v>
      </c>
    </row>
    <row r="4647" spans="1:34" x14ac:dyDescent="0.25">
      <c r="A4647" s="3" t="s">
        <v>4722</v>
      </c>
      <c r="B4647" s="1">
        <v>45750</v>
      </c>
      <c r="C4647" s="23">
        <f t="shared" si="360"/>
        <v>3</v>
      </c>
      <c r="D4647" s="23">
        <f t="shared" si="361"/>
        <v>4</v>
      </c>
      <c r="E4647" s="1" t="str">
        <f t="shared" si="362"/>
        <v>jueves</v>
      </c>
      <c r="F4647" s="23">
        <f t="shared" si="363"/>
        <v>4</v>
      </c>
      <c r="G4647" s="1" t="str">
        <f t="shared" si="364"/>
        <v>abril</v>
      </c>
      <c r="H4647" s="2">
        <v>0.42916666666666664</v>
      </c>
      <c r="I4647" t="s">
        <v>1</v>
      </c>
      <c r="J4647" t="str">
        <f>VLOOKUP(ventas_starbucks_2025[[#This Row],[sucursal]],cambio_sucursal[#All],2,0)</f>
        <v>Sucursal Nueva Córdoba</v>
      </c>
      <c r="K4647" t="s">
        <v>48</v>
      </c>
      <c r="L4647" t="s">
        <v>49</v>
      </c>
      <c r="M4647" t="s">
        <v>62</v>
      </c>
      <c r="N4647" t="str">
        <f>IFERROR(VLOOKUP(ventas_starbucks_2025[[#This Row],[tamaño_sucio]],cambio_tamaño[#All],2,0),"Tamaño único")</f>
        <v>Extra-Grande</v>
      </c>
      <c r="O4647">
        <v>1</v>
      </c>
      <c r="P4647">
        <v>1747.83</v>
      </c>
      <c r="Q4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7">
        <v>1747.83</v>
      </c>
      <c r="S4647" t="s">
        <v>15</v>
      </c>
      <c r="T4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7" t="str">
        <f>VLOOKUP(ventas_starbucks_2025[[#This Row],[canal_compra]],cambio_canal_compra[#All],2,0)</f>
        <v>Para llevar</v>
      </c>
      <c r="V4647" t="s">
        <v>16</v>
      </c>
      <c r="W4647" t="str">
        <f>VLOOKUP(ventas_starbucks_2025[[#This Row],[método_pago]],cambio_metodo_pago[#All],2,0)</f>
        <v>Tarjeta</v>
      </c>
      <c r="X4647" t="s">
        <v>7</v>
      </c>
      <c r="Y4647">
        <v>10</v>
      </c>
      <c r="Z4647" t="str">
        <f>VLOOKUP(ventas_starbucks_2025[[#This Row],[promoción_aplicada5]],promocion_cambiar[#All],2,0)</f>
        <v>2x1</v>
      </c>
      <c r="AA4647" t="s">
        <v>51</v>
      </c>
      <c r="AB4647" t="s">
        <v>23</v>
      </c>
      <c r="AC4647" t="s">
        <v>24</v>
      </c>
      <c r="AD4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47">
        <v>5</v>
      </c>
      <c r="AF4647">
        <v>2</v>
      </c>
      <c r="AG4647">
        <v>41</v>
      </c>
      <c r="AH4647">
        <v>40</v>
      </c>
    </row>
    <row r="4648" spans="1:34" x14ac:dyDescent="0.25">
      <c r="A4648" s="3" t="s">
        <v>4723</v>
      </c>
      <c r="B4648" s="1">
        <v>45697</v>
      </c>
      <c r="C4648" s="23">
        <f t="shared" si="360"/>
        <v>9</v>
      </c>
      <c r="D4648" s="23">
        <f t="shared" si="361"/>
        <v>7</v>
      </c>
      <c r="E4648" s="1" t="str">
        <f t="shared" si="362"/>
        <v>domingo</v>
      </c>
      <c r="F4648" s="23">
        <f t="shared" si="363"/>
        <v>2</v>
      </c>
      <c r="G4648" s="1" t="str">
        <f t="shared" si="364"/>
        <v>febrero</v>
      </c>
      <c r="H4648" s="2">
        <v>0.43541666666666667</v>
      </c>
      <c r="I4648" t="s">
        <v>26</v>
      </c>
      <c r="J4648" t="str">
        <f>VLOOKUP(ventas_starbucks_2025[[#This Row],[sucursal]],cambio_sucursal[#All],2,0)</f>
        <v>Sucursal San Lorenzo 47</v>
      </c>
      <c r="K4648" t="s">
        <v>82</v>
      </c>
      <c r="L4648" t="s">
        <v>28</v>
      </c>
      <c r="M4648" t="s">
        <v>4</v>
      </c>
      <c r="N4648" t="str">
        <f>IFERROR(VLOOKUP(ventas_starbucks_2025[[#This Row],[tamaño_sucio]],cambio_tamaño[#All],2,0),"Tamaño único")</f>
        <v>Tamaño único</v>
      </c>
      <c r="O4648">
        <v>3</v>
      </c>
      <c r="P4648">
        <v>2772.8</v>
      </c>
      <c r="Q4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48">
        <v>8318.4</v>
      </c>
      <c r="S4648" t="s">
        <v>31</v>
      </c>
      <c r="T4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48" t="str">
        <f>VLOOKUP(ventas_starbucks_2025[[#This Row],[canal_compra]],cambio_canal_compra[#All],2,0)</f>
        <v>Entrega domicilio</v>
      </c>
      <c r="V4648" t="s">
        <v>6</v>
      </c>
      <c r="W4648" t="str">
        <f>VLOOKUP(ventas_starbucks_2025[[#This Row],[método_pago]],cambio_metodo_pago[#All],2,0)</f>
        <v>Aplicación móbil</v>
      </c>
      <c r="X4648" t="s">
        <v>22</v>
      </c>
      <c r="Y4648">
        <v>0</v>
      </c>
      <c r="Z4648" t="str">
        <f>VLOOKUP(ventas_starbucks_2025[[#This Row],[promoción_aplicada5]],promocion_cambiar[#All],2,0)</f>
        <v>Ninguna</v>
      </c>
      <c r="AA4648" t="s">
        <v>17</v>
      </c>
      <c r="AB4648" t="s">
        <v>32</v>
      </c>
      <c r="AC4648" t="s">
        <v>24</v>
      </c>
      <c r="AD4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48">
        <v>8.1999999999999993</v>
      </c>
      <c r="AF4648">
        <v>3</v>
      </c>
      <c r="AG4648">
        <v>13</v>
      </c>
      <c r="AH4648">
        <v>10</v>
      </c>
    </row>
    <row r="4649" spans="1:34" x14ac:dyDescent="0.25">
      <c r="A4649" s="3" t="s">
        <v>4724</v>
      </c>
      <c r="B4649" s="1">
        <v>45689</v>
      </c>
      <c r="C4649" s="23">
        <f t="shared" si="360"/>
        <v>1</v>
      </c>
      <c r="D4649" s="23">
        <f t="shared" si="361"/>
        <v>6</v>
      </c>
      <c r="E4649" s="23" t="str">
        <f t="shared" si="362"/>
        <v>sábado</v>
      </c>
      <c r="F4649" s="23">
        <f t="shared" si="363"/>
        <v>2</v>
      </c>
      <c r="G4649" s="23" t="str">
        <f t="shared" si="364"/>
        <v>febrero</v>
      </c>
      <c r="H4649" s="2">
        <v>0.69027777777777777</v>
      </c>
      <c r="I4649" t="s">
        <v>12</v>
      </c>
      <c r="J4649" t="str">
        <f>VLOOKUP(ventas_starbucks_2025[[#This Row],[sucursal]],cambio_sucursal[#All],2,0)</f>
        <v>Sucursal Córdoba Shopping</v>
      </c>
      <c r="K4649" t="s">
        <v>74</v>
      </c>
      <c r="L4649" t="s">
        <v>70</v>
      </c>
      <c r="M4649" t="s">
        <v>55</v>
      </c>
      <c r="N4649" t="str">
        <f>IFERROR(VLOOKUP(ventas_starbucks_2025[[#This Row],[tamaño_sucio]],cambio_tamaño[#All],2,0),"Tamaño único")</f>
        <v>Pequeño</v>
      </c>
      <c r="O4649">
        <v>2</v>
      </c>
      <c r="P4649">
        <v>1363.1</v>
      </c>
      <c r="Q4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9">
        <v>2726.2</v>
      </c>
      <c r="S4649" t="s">
        <v>15</v>
      </c>
      <c r="T4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9" t="str">
        <f>VLOOKUP(ventas_starbucks_2025[[#This Row],[canal_compra]],cambio_canal_compra[#All],2,0)</f>
        <v>Para llevar</v>
      </c>
      <c r="V4649" t="s">
        <v>40</v>
      </c>
      <c r="W4649" t="str">
        <f>VLOOKUP(ventas_starbucks_2025[[#This Row],[método_pago]],cambio_metodo_pago[#All],2,0)</f>
        <v>Efectivo</v>
      </c>
      <c r="X4649" t="s">
        <v>7</v>
      </c>
      <c r="Y4649">
        <v>10</v>
      </c>
      <c r="Z4649" t="str">
        <f>VLOOKUP(ventas_starbucks_2025[[#This Row],[promoción_aplicada5]],promocion_cambiar[#All],2,0)</f>
        <v>Hora Feliz</v>
      </c>
      <c r="AA4649" t="s">
        <v>36</v>
      </c>
      <c r="AB4649" t="s">
        <v>18</v>
      </c>
      <c r="AC4649" t="s">
        <v>24</v>
      </c>
      <c r="AD4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49">
        <v>11</v>
      </c>
      <c r="AF4649">
        <v>1</v>
      </c>
      <c r="AG4649">
        <v>36</v>
      </c>
      <c r="AH4649">
        <v>34</v>
      </c>
    </row>
    <row r="4650" spans="1:34" x14ac:dyDescent="0.25">
      <c r="A4650" s="3" t="s">
        <v>4725</v>
      </c>
      <c r="B4650" s="1">
        <v>45758</v>
      </c>
      <c r="C4650" s="23">
        <f t="shared" si="360"/>
        <v>11</v>
      </c>
      <c r="D4650" s="23">
        <f t="shared" si="361"/>
        <v>5</v>
      </c>
      <c r="E4650" s="23" t="str">
        <f t="shared" si="362"/>
        <v>viernes</v>
      </c>
      <c r="F4650" s="23">
        <f t="shared" si="363"/>
        <v>4</v>
      </c>
      <c r="G4650" s="23" t="str">
        <f t="shared" si="364"/>
        <v>abril</v>
      </c>
      <c r="H4650" s="2">
        <v>0.39027777777777778</v>
      </c>
      <c r="I4650" t="s">
        <v>12</v>
      </c>
      <c r="J4650" t="str">
        <f>VLOOKUP(ventas_starbucks_2025[[#This Row],[sucursal]],cambio_sucursal[#All],2,0)</f>
        <v>Sucursal Córdoba Shopping</v>
      </c>
      <c r="K4650" t="s">
        <v>13</v>
      </c>
      <c r="L4650" t="s">
        <v>14</v>
      </c>
      <c r="M4650" t="s">
        <v>4</v>
      </c>
      <c r="N4650" t="str">
        <f>IFERROR(VLOOKUP(ventas_starbucks_2025[[#This Row],[tamaño_sucio]],cambio_tamaño[#All],2,0),"Tamaño único")</f>
        <v>Tamaño único</v>
      </c>
      <c r="O4650">
        <v>2</v>
      </c>
      <c r="P4650">
        <v>1741.94</v>
      </c>
      <c r="Q4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0">
        <v>3483.88</v>
      </c>
      <c r="S4650" t="s">
        <v>5</v>
      </c>
      <c r="T4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0" t="str">
        <f>VLOOKUP(ventas_starbucks_2025[[#This Row],[canal_compra]],cambio_canal_compra[#All],2,0)</f>
        <v>En tienda</v>
      </c>
      <c r="V4650" t="s">
        <v>16</v>
      </c>
      <c r="W4650" t="str">
        <f>VLOOKUP(ventas_starbucks_2025[[#This Row],[método_pago]],cambio_metodo_pago[#All],2,0)</f>
        <v>Tarjeta</v>
      </c>
      <c r="X4650" t="s">
        <v>7</v>
      </c>
      <c r="Y4650">
        <v>10</v>
      </c>
      <c r="Z4650" t="str">
        <f>VLOOKUP(ventas_starbucks_2025[[#This Row],[promoción_aplicada5]],promocion_cambiar[#All],2,0)</f>
        <v>Ninguna</v>
      </c>
      <c r="AA4650" t="s">
        <v>17</v>
      </c>
      <c r="AB4650" t="s">
        <v>52</v>
      </c>
      <c r="AC4650" t="s">
        <v>41</v>
      </c>
      <c r="AD4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50">
        <v>13.7</v>
      </c>
      <c r="AF4650">
        <v>5</v>
      </c>
      <c r="AG4650">
        <v>20</v>
      </c>
      <c r="AH4650">
        <v>18</v>
      </c>
    </row>
    <row r="4651" spans="1:34" x14ac:dyDescent="0.25">
      <c r="A4651" s="3" t="s">
        <v>4726</v>
      </c>
      <c r="B4651" s="1">
        <v>45673</v>
      </c>
      <c r="C4651" s="23">
        <f t="shared" si="360"/>
        <v>16</v>
      </c>
      <c r="D4651" s="23">
        <f t="shared" si="361"/>
        <v>4</v>
      </c>
      <c r="E4651" s="1" t="str">
        <f t="shared" si="362"/>
        <v>jueves</v>
      </c>
      <c r="F4651" s="23">
        <f t="shared" si="363"/>
        <v>1</v>
      </c>
      <c r="G4651" s="1" t="str">
        <f t="shared" si="364"/>
        <v>enero</v>
      </c>
      <c r="H4651" s="2">
        <v>0.64722222222222225</v>
      </c>
      <c r="I4651" t="s">
        <v>1</v>
      </c>
      <c r="J4651" t="str">
        <f>VLOOKUP(ventas_starbucks_2025[[#This Row],[sucursal]],cambio_sucursal[#All],2,0)</f>
        <v>Sucursal Nueva Córdoba</v>
      </c>
      <c r="K4651" t="s">
        <v>132</v>
      </c>
      <c r="L4651" t="s">
        <v>35</v>
      </c>
      <c r="M4651" t="s">
        <v>4</v>
      </c>
      <c r="N4651" t="str">
        <f>IFERROR(VLOOKUP(ventas_starbucks_2025[[#This Row],[tamaño_sucio]],cambio_tamaño[#All],2,0),"Tamaño único")</f>
        <v>Tamaño único</v>
      </c>
      <c r="O4651">
        <v>5</v>
      </c>
      <c r="P4651">
        <v>964.2</v>
      </c>
      <c r="Q4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51">
        <v>4821</v>
      </c>
      <c r="S4651" t="s">
        <v>15</v>
      </c>
      <c r="T4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1" t="str">
        <f>VLOOKUP(ventas_starbucks_2025[[#This Row],[canal_compra]],cambio_canal_compra[#All],2,0)</f>
        <v>Para llevar</v>
      </c>
      <c r="V4651" t="s">
        <v>16</v>
      </c>
      <c r="W4651" t="str">
        <f>VLOOKUP(ventas_starbucks_2025[[#This Row],[método_pago]],cambio_metodo_pago[#All],2,0)</f>
        <v>Tarjeta</v>
      </c>
      <c r="X4651" t="s">
        <v>7</v>
      </c>
      <c r="Y4651">
        <v>10</v>
      </c>
      <c r="Z4651" t="str">
        <f>VLOOKUP(ventas_starbucks_2025[[#This Row],[promoción_aplicada5]],promocion_cambiar[#All],2,0)</f>
        <v>Combo</v>
      </c>
      <c r="AA4651" t="s">
        <v>8</v>
      </c>
      <c r="AB4651" t="s">
        <v>18</v>
      </c>
      <c r="AC4651" t="s">
        <v>24</v>
      </c>
      <c r="AD4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51">
        <v>2.2000000000000002</v>
      </c>
      <c r="AF4651">
        <v>3</v>
      </c>
      <c r="AG4651">
        <v>32</v>
      </c>
      <c r="AH4651">
        <v>27</v>
      </c>
    </row>
    <row r="4652" spans="1:34" x14ac:dyDescent="0.25">
      <c r="A4652" s="3" t="s">
        <v>4727</v>
      </c>
      <c r="B4652" s="1">
        <v>45678</v>
      </c>
      <c r="C4652" s="23">
        <f t="shared" si="360"/>
        <v>21</v>
      </c>
      <c r="D4652" s="23">
        <f t="shared" si="361"/>
        <v>2</v>
      </c>
      <c r="E4652" s="23" t="str">
        <f t="shared" si="362"/>
        <v>martes</v>
      </c>
      <c r="F4652" s="23">
        <f t="shared" si="363"/>
        <v>1</v>
      </c>
      <c r="G4652" s="23" t="str">
        <f t="shared" si="364"/>
        <v>enero</v>
      </c>
      <c r="H4652" s="2">
        <v>0.35625000000000001</v>
      </c>
      <c r="I4652" t="s">
        <v>26</v>
      </c>
      <c r="J4652" t="str">
        <f>VLOOKUP(ventas_starbucks_2025[[#This Row],[sucursal]],cambio_sucursal[#All],2,0)</f>
        <v>Sucursal San Lorenzo 47</v>
      </c>
      <c r="K4652" t="s">
        <v>2</v>
      </c>
      <c r="L4652" t="s">
        <v>3</v>
      </c>
      <c r="M4652" t="s">
        <v>4</v>
      </c>
      <c r="N4652" t="str">
        <f>IFERROR(VLOOKUP(ventas_starbucks_2025[[#This Row],[tamaño_sucio]],cambio_tamaño[#All],2,0),"Tamaño único")</f>
        <v>Tamaño único</v>
      </c>
      <c r="O4652">
        <v>3</v>
      </c>
      <c r="P4652">
        <v>3271.44</v>
      </c>
      <c r="Q4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652">
        <v>9814.32</v>
      </c>
      <c r="S4652" t="s">
        <v>15</v>
      </c>
      <c r="T4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52" t="str">
        <f>VLOOKUP(ventas_starbucks_2025[[#This Row],[canal_compra]],cambio_canal_compra[#All],2,0)</f>
        <v>Para llevar</v>
      </c>
      <c r="V4652" t="s">
        <v>16</v>
      </c>
      <c r="W4652" t="str">
        <f>VLOOKUP(ventas_starbucks_2025[[#This Row],[método_pago]],cambio_metodo_pago[#All],2,0)</f>
        <v>Tarjeta</v>
      </c>
      <c r="X4652" t="s">
        <v>22</v>
      </c>
      <c r="Y4652">
        <v>0</v>
      </c>
      <c r="Z4652" t="str">
        <f>VLOOKUP(ventas_starbucks_2025[[#This Row],[promoción_aplicada5]],promocion_cambiar[#All],2,0)</f>
        <v>Ninguna</v>
      </c>
      <c r="AA4652" t="s">
        <v>17</v>
      </c>
      <c r="AB4652" t="s">
        <v>23</v>
      </c>
      <c r="AC4652" t="s">
        <v>41</v>
      </c>
      <c r="AD4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52">
        <v>4.9000000000000004</v>
      </c>
      <c r="AF4652">
        <v>5</v>
      </c>
      <c r="AG4652">
        <v>44</v>
      </c>
      <c r="AH4652">
        <v>41</v>
      </c>
    </row>
    <row r="4653" spans="1:34" x14ac:dyDescent="0.25">
      <c r="A4653" s="3" t="s">
        <v>4728</v>
      </c>
      <c r="B4653" s="1">
        <v>45699</v>
      </c>
      <c r="C4653" s="23">
        <f t="shared" si="360"/>
        <v>11</v>
      </c>
      <c r="D4653" s="23">
        <f t="shared" si="361"/>
        <v>2</v>
      </c>
      <c r="E4653" s="23" t="str">
        <f t="shared" si="362"/>
        <v>martes</v>
      </c>
      <c r="F4653" s="23">
        <f t="shared" si="363"/>
        <v>2</v>
      </c>
      <c r="G4653" s="23" t="str">
        <f t="shared" si="364"/>
        <v>febrero</v>
      </c>
      <c r="H4653" s="2">
        <v>0.75138888888888888</v>
      </c>
      <c r="I4653" t="s">
        <v>12</v>
      </c>
      <c r="J4653" t="str">
        <f>VLOOKUP(ventas_starbucks_2025[[#This Row],[sucursal]],cambio_sucursal[#All],2,0)</f>
        <v>Sucursal Córdoba Shopping</v>
      </c>
      <c r="K4653" t="s">
        <v>94</v>
      </c>
      <c r="L4653" t="s">
        <v>70</v>
      </c>
      <c r="M4653" t="s">
        <v>50</v>
      </c>
      <c r="N4653" t="str">
        <f>IFERROR(VLOOKUP(ventas_starbucks_2025[[#This Row],[tamaño_sucio]],cambio_tamaño[#All],2,0),"Tamaño único")</f>
        <v>Mediano</v>
      </c>
      <c r="O4653">
        <v>3</v>
      </c>
      <c r="P4653">
        <v>1804.98</v>
      </c>
      <c r="Q4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3">
        <v>5414.94</v>
      </c>
      <c r="S4653" t="s">
        <v>5</v>
      </c>
      <c r="T4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53" t="str">
        <f>VLOOKUP(ventas_starbucks_2025[[#This Row],[canal_compra]],cambio_canal_compra[#All],2,0)</f>
        <v>En tienda</v>
      </c>
      <c r="V4653" t="s">
        <v>40</v>
      </c>
      <c r="W4653" t="str">
        <f>VLOOKUP(ventas_starbucks_2025[[#This Row],[método_pago]],cambio_metodo_pago[#All],2,0)</f>
        <v>Efectivo</v>
      </c>
      <c r="X4653" t="s">
        <v>22</v>
      </c>
      <c r="Y4653">
        <v>0</v>
      </c>
      <c r="Z4653" t="str">
        <f>VLOOKUP(ventas_starbucks_2025[[#This Row],[promoción_aplicada5]],promocion_cambiar[#All],2,0)</f>
        <v>Combo</v>
      </c>
      <c r="AA4653" t="s">
        <v>8</v>
      </c>
      <c r="AB4653" t="s">
        <v>52</v>
      </c>
      <c r="AC4653" t="s">
        <v>41</v>
      </c>
      <c r="AD4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53">
        <v>14.3</v>
      </c>
      <c r="AF4653">
        <v>4</v>
      </c>
      <c r="AG4653">
        <v>39</v>
      </c>
      <c r="AH4653">
        <v>36</v>
      </c>
    </row>
    <row r="4654" spans="1:34" x14ac:dyDescent="0.25">
      <c r="A4654" s="3" t="s">
        <v>4729</v>
      </c>
      <c r="B4654" s="1">
        <v>45675</v>
      </c>
      <c r="C4654" s="23">
        <f t="shared" si="360"/>
        <v>18</v>
      </c>
      <c r="D4654" s="23">
        <f t="shared" si="361"/>
        <v>6</v>
      </c>
      <c r="E4654" s="23" t="str">
        <f t="shared" si="362"/>
        <v>sábado</v>
      </c>
      <c r="F4654" s="23">
        <f t="shared" si="363"/>
        <v>1</v>
      </c>
      <c r="G4654" s="23" t="str">
        <f t="shared" si="364"/>
        <v>enero</v>
      </c>
      <c r="H4654" s="2">
        <v>0.82916666666666672</v>
      </c>
      <c r="I4654" t="s">
        <v>26</v>
      </c>
      <c r="J4654" t="str">
        <f>VLOOKUP(ventas_starbucks_2025[[#This Row],[sucursal]],cambio_sucursal[#All],2,0)</f>
        <v>Sucursal San Lorenzo 47</v>
      </c>
      <c r="K4654" t="s">
        <v>74</v>
      </c>
      <c r="L4654" t="s">
        <v>70</v>
      </c>
      <c r="M4654" t="s">
        <v>50</v>
      </c>
      <c r="N4654" t="str">
        <f>IFERROR(VLOOKUP(ventas_starbucks_2025[[#This Row],[tamaño_sucio]],cambio_tamaño[#All],2,0),"Tamaño único")</f>
        <v>Mediano</v>
      </c>
      <c r="O4654">
        <v>5</v>
      </c>
      <c r="P4654">
        <v>1368.58</v>
      </c>
      <c r="Q4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4">
        <v>6842.9</v>
      </c>
      <c r="S4654" t="s">
        <v>31</v>
      </c>
      <c r="T4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54" t="str">
        <f>VLOOKUP(ventas_starbucks_2025[[#This Row],[canal_compra]],cambio_canal_compra[#All],2,0)</f>
        <v>Entrega domicilio</v>
      </c>
      <c r="V4654" t="s">
        <v>6</v>
      </c>
      <c r="W4654" t="str">
        <f>VLOOKUP(ventas_starbucks_2025[[#This Row],[método_pago]],cambio_metodo_pago[#All],2,0)</f>
        <v>Aplicación móbil</v>
      </c>
      <c r="X4654" t="s">
        <v>22</v>
      </c>
      <c r="Y4654">
        <v>0</v>
      </c>
      <c r="Z4654" t="str">
        <f>VLOOKUP(ventas_starbucks_2025[[#This Row],[promoción_aplicada5]],promocion_cambiar[#All],2,0)</f>
        <v>Hora Feliz</v>
      </c>
      <c r="AA4654" t="s">
        <v>36</v>
      </c>
      <c r="AB4654" t="s">
        <v>23</v>
      </c>
      <c r="AC4654" t="s">
        <v>41</v>
      </c>
      <c r="AD4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54">
        <v>8.1999999999999993</v>
      </c>
      <c r="AF4654">
        <v>2</v>
      </c>
      <c r="AG4654">
        <v>37</v>
      </c>
      <c r="AH4654">
        <v>32</v>
      </c>
    </row>
    <row r="4655" spans="1:34" x14ac:dyDescent="0.25">
      <c r="A4655" s="3" t="s">
        <v>4730</v>
      </c>
      <c r="B4655" s="1">
        <v>45711</v>
      </c>
      <c r="C4655" s="23">
        <f t="shared" si="360"/>
        <v>23</v>
      </c>
      <c r="D4655" s="23">
        <f t="shared" si="361"/>
        <v>7</v>
      </c>
      <c r="E4655" s="23" t="str">
        <f t="shared" si="362"/>
        <v>domingo</v>
      </c>
      <c r="F4655" s="23">
        <f t="shared" si="363"/>
        <v>2</v>
      </c>
      <c r="G4655" s="23" t="str">
        <f t="shared" si="364"/>
        <v>febrero</v>
      </c>
      <c r="H4655" s="2">
        <v>0.70625000000000004</v>
      </c>
      <c r="I4655" t="s">
        <v>26</v>
      </c>
      <c r="J4655" t="str">
        <f>VLOOKUP(ventas_starbucks_2025[[#This Row],[sucursal]],cambio_sucursal[#All],2,0)</f>
        <v>Sucursal San Lorenzo 47</v>
      </c>
      <c r="K4655" t="s">
        <v>89</v>
      </c>
      <c r="L4655" t="s">
        <v>90</v>
      </c>
      <c r="M4655" t="s">
        <v>4</v>
      </c>
      <c r="N4655" t="str">
        <f>IFERROR(VLOOKUP(ventas_starbucks_2025[[#This Row],[tamaño_sucio]],cambio_tamaño[#All],2,0),"Tamaño único")</f>
        <v>Tamaño único</v>
      </c>
      <c r="O4655">
        <v>3</v>
      </c>
      <c r="P4655">
        <v>1380.83</v>
      </c>
      <c r="Q4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5">
        <v>4142.49</v>
      </c>
      <c r="S4655" t="s">
        <v>5</v>
      </c>
      <c r="T4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5" t="str">
        <f>VLOOKUP(ventas_starbucks_2025[[#This Row],[canal_compra]],cambio_canal_compra[#All],2,0)</f>
        <v>En tienda</v>
      </c>
      <c r="V4655" t="s">
        <v>16</v>
      </c>
      <c r="W4655" t="str">
        <f>VLOOKUP(ventas_starbucks_2025[[#This Row],[método_pago]],cambio_metodo_pago[#All],2,0)</f>
        <v>Tarjeta</v>
      </c>
      <c r="X4655" t="s">
        <v>7</v>
      </c>
      <c r="Y4655">
        <v>15</v>
      </c>
      <c r="Z4655" t="str">
        <f>VLOOKUP(ventas_starbucks_2025[[#This Row],[promoción_aplicada5]],promocion_cambiar[#All],2,0)</f>
        <v>Ninguna</v>
      </c>
      <c r="AA4655" t="s">
        <v>17</v>
      </c>
      <c r="AB4655" t="s">
        <v>9</v>
      </c>
      <c r="AC4655" t="s">
        <v>24</v>
      </c>
      <c r="AD4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55">
        <v>13.9</v>
      </c>
      <c r="AF4655">
        <v>1</v>
      </c>
      <c r="AG4655">
        <v>14</v>
      </c>
      <c r="AH4655">
        <v>11</v>
      </c>
    </row>
    <row r="4656" spans="1:34" x14ac:dyDescent="0.25">
      <c r="A4656" s="3" t="s">
        <v>4731</v>
      </c>
      <c r="B4656" s="1">
        <v>45703</v>
      </c>
      <c r="C4656" s="23">
        <f t="shared" si="360"/>
        <v>15</v>
      </c>
      <c r="D4656" s="23">
        <f t="shared" si="361"/>
        <v>6</v>
      </c>
      <c r="E4656" s="23" t="str">
        <f t="shared" si="362"/>
        <v>sábado</v>
      </c>
      <c r="F4656" s="23">
        <f t="shared" si="363"/>
        <v>2</v>
      </c>
      <c r="G4656" s="23" t="str">
        <f t="shared" si="364"/>
        <v>febrero</v>
      </c>
      <c r="H4656" s="2">
        <v>0.3840277777777778</v>
      </c>
      <c r="I4656" t="s">
        <v>12</v>
      </c>
      <c r="J4656" t="str">
        <f>VLOOKUP(ventas_starbucks_2025[[#This Row],[sucursal]],cambio_sucursal[#All],2,0)</f>
        <v>Sucursal Córdoba Shopping</v>
      </c>
      <c r="K4656" t="s">
        <v>2</v>
      </c>
      <c r="L4656" t="s">
        <v>3</v>
      </c>
      <c r="M4656" t="s">
        <v>4</v>
      </c>
      <c r="N4656" t="str">
        <f>IFERROR(VLOOKUP(ventas_starbucks_2025[[#This Row],[tamaño_sucio]],cambio_tamaño[#All],2,0),"Tamaño único")</f>
        <v>Tamaño único</v>
      </c>
      <c r="O4656">
        <v>4</v>
      </c>
      <c r="P4656">
        <v>3301.82</v>
      </c>
      <c r="Q4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656">
        <v>13207.28</v>
      </c>
      <c r="S4656" t="s">
        <v>15</v>
      </c>
      <c r="T4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656" t="str">
        <f>VLOOKUP(ventas_starbucks_2025[[#This Row],[canal_compra]],cambio_canal_compra[#All],2,0)</f>
        <v>Para llevar</v>
      </c>
      <c r="V4656" t="s">
        <v>6</v>
      </c>
      <c r="W4656" t="str">
        <f>VLOOKUP(ventas_starbucks_2025[[#This Row],[método_pago]],cambio_metodo_pago[#All],2,0)</f>
        <v>Aplicación móbil</v>
      </c>
      <c r="X4656" t="s">
        <v>22</v>
      </c>
      <c r="Y4656">
        <v>0</v>
      </c>
      <c r="Z4656" t="str">
        <f>VLOOKUP(ventas_starbucks_2025[[#This Row],[promoción_aplicada5]],promocion_cambiar[#All],2,0)</f>
        <v>Hora Feliz</v>
      </c>
      <c r="AA4656" t="s">
        <v>36</v>
      </c>
      <c r="AB4656" t="s">
        <v>29</v>
      </c>
      <c r="AC4656" t="s">
        <v>10</v>
      </c>
      <c r="AD4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56">
        <v>10.199999999999999</v>
      </c>
      <c r="AF4656">
        <v>3</v>
      </c>
      <c r="AG4656">
        <v>10</v>
      </c>
      <c r="AH4656">
        <v>6</v>
      </c>
    </row>
    <row r="4657" spans="1:34" x14ac:dyDescent="0.25">
      <c r="A4657" s="3" t="s">
        <v>4732</v>
      </c>
      <c r="B4657" s="1">
        <v>45704</v>
      </c>
      <c r="C4657" s="23">
        <f t="shared" si="360"/>
        <v>16</v>
      </c>
      <c r="D4657" s="23">
        <f t="shared" si="361"/>
        <v>7</v>
      </c>
      <c r="E4657" s="1" t="str">
        <f t="shared" si="362"/>
        <v>domingo</v>
      </c>
      <c r="F4657" s="23">
        <f t="shared" si="363"/>
        <v>2</v>
      </c>
      <c r="G4657" s="1" t="str">
        <f t="shared" si="364"/>
        <v>febrero</v>
      </c>
      <c r="H4657" s="2">
        <v>0.33402777777777776</v>
      </c>
      <c r="I4657" t="s">
        <v>57</v>
      </c>
      <c r="J4657" t="str">
        <f>VLOOKUP(ventas_starbucks_2025[[#This Row],[sucursal]],cambio_sucursal[#All],2,0)</f>
        <v>Sucursal Avda Colón</v>
      </c>
      <c r="K4657" t="s">
        <v>2</v>
      </c>
      <c r="L4657" t="s">
        <v>3</v>
      </c>
      <c r="M4657" t="s">
        <v>4</v>
      </c>
      <c r="N4657" t="str">
        <f>IFERROR(VLOOKUP(ventas_starbucks_2025[[#This Row],[tamaño_sucio]],cambio_tamaño[#All],2,0),"Tamaño único")</f>
        <v>Tamaño único</v>
      </c>
      <c r="O4657">
        <v>2</v>
      </c>
      <c r="P4657">
        <v>2501.0300000000002</v>
      </c>
      <c r="Q4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57">
        <v>5002.0600000000004</v>
      </c>
      <c r="S4657" t="s">
        <v>5</v>
      </c>
      <c r="T4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57" t="str">
        <f>VLOOKUP(ventas_starbucks_2025[[#This Row],[canal_compra]],cambio_canal_compra[#All],2,0)</f>
        <v>En tienda</v>
      </c>
      <c r="V4657" t="s">
        <v>16</v>
      </c>
      <c r="W4657" t="str">
        <f>VLOOKUP(ventas_starbucks_2025[[#This Row],[método_pago]],cambio_metodo_pago[#All],2,0)</f>
        <v>Tarjeta</v>
      </c>
      <c r="X4657" t="s">
        <v>22</v>
      </c>
      <c r="Y4657">
        <v>0</v>
      </c>
      <c r="Z4657" t="str">
        <f>VLOOKUP(ventas_starbucks_2025[[#This Row],[promoción_aplicada5]],promocion_cambiar[#All],2,0)</f>
        <v>Combo</v>
      </c>
      <c r="AA4657" t="s">
        <v>8</v>
      </c>
      <c r="AB4657" t="s">
        <v>9</v>
      </c>
      <c r="AC4657" t="s">
        <v>24</v>
      </c>
      <c r="AD4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57">
        <v>5.2</v>
      </c>
      <c r="AF4657">
        <v>3</v>
      </c>
      <c r="AG4657">
        <v>37</v>
      </c>
      <c r="AH4657">
        <v>35</v>
      </c>
    </row>
    <row r="4658" spans="1:34" x14ac:dyDescent="0.25">
      <c r="A4658" s="3" t="s">
        <v>4733</v>
      </c>
      <c r="B4658" s="1">
        <v>45710</v>
      </c>
      <c r="C4658" s="23">
        <f t="shared" si="360"/>
        <v>22</v>
      </c>
      <c r="D4658" s="23">
        <f t="shared" si="361"/>
        <v>6</v>
      </c>
      <c r="E4658" s="23" t="str">
        <f t="shared" si="362"/>
        <v>sábado</v>
      </c>
      <c r="F4658" s="23">
        <f t="shared" si="363"/>
        <v>2</v>
      </c>
      <c r="G4658" s="23" t="str">
        <f t="shared" si="364"/>
        <v>febrero</v>
      </c>
      <c r="H4658" s="2">
        <v>0.61527777777777781</v>
      </c>
      <c r="I4658" t="s">
        <v>1</v>
      </c>
      <c r="J4658" t="str">
        <f>VLOOKUP(ventas_starbucks_2025[[#This Row],[sucursal]],cambio_sucursal[#All],2,0)</f>
        <v>Sucursal Nueva Córdoba</v>
      </c>
      <c r="K4658" t="s">
        <v>48</v>
      </c>
      <c r="L4658" t="s">
        <v>49</v>
      </c>
      <c r="M4658" t="s">
        <v>45</v>
      </c>
      <c r="N4658" t="str">
        <f>IFERROR(VLOOKUP(ventas_starbucks_2025[[#This Row],[tamaño_sucio]],cambio_tamaño[#All],2,0),"Tamaño único")</f>
        <v>Grande</v>
      </c>
      <c r="O4658">
        <v>2</v>
      </c>
      <c r="P4658">
        <v>1850.75</v>
      </c>
      <c r="Q4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8">
        <v>3701.5</v>
      </c>
      <c r="S4658" t="s">
        <v>15</v>
      </c>
      <c r="T4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8" t="str">
        <f>VLOOKUP(ventas_starbucks_2025[[#This Row],[canal_compra]],cambio_canal_compra[#All],2,0)</f>
        <v>Para llevar</v>
      </c>
      <c r="V4658" t="s">
        <v>6</v>
      </c>
      <c r="W4658" t="str">
        <f>VLOOKUP(ventas_starbucks_2025[[#This Row],[método_pago]],cambio_metodo_pago[#All],2,0)</f>
        <v>Aplicación móbil</v>
      </c>
      <c r="X4658" t="s">
        <v>7</v>
      </c>
      <c r="Y4658">
        <v>10</v>
      </c>
      <c r="Z4658" t="str">
        <f>VLOOKUP(ventas_starbucks_2025[[#This Row],[promoción_aplicada5]],promocion_cambiar[#All],2,0)</f>
        <v>Ninguna</v>
      </c>
      <c r="AA4658" t="s">
        <v>17</v>
      </c>
      <c r="AB4658" t="s">
        <v>23</v>
      </c>
      <c r="AC4658" t="s">
        <v>10</v>
      </c>
      <c r="AD4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58">
        <v>7.6</v>
      </c>
      <c r="AF4658">
        <v>4</v>
      </c>
      <c r="AG4658">
        <v>33</v>
      </c>
      <c r="AH4658">
        <v>31</v>
      </c>
    </row>
    <row r="4659" spans="1:34" x14ac:dyDescent="0.25">
      <c r="A4659" s="3" t="s">
        <v>4734</v>
      </c>
      <c r="B4659" s="1">
        <v>45710</v>
      </c>
      <c r="C4659" s="23">
        <f t="shared" si="360"/>
        <v>22</v>
      </c>
      <c r="D4659" s="23">
        <f t="shared" si="361"/>
        <v>6</v>
      </c>
      <c r="E4659" s="23" t="str">
        <f t="shared" si="362"/>
        <v>sábado</v>
      </c>
      <c r="F4659" s="23">
        <f t="shared" si="363"/>
        <v>2</v>
      </c>
      <c r="G4659" s="23" t="str">
        <f t="shared" si="364"/>
        <v>febrero</v>
      </c>
      <c r="H4659" s="2">
        <v>0.47569444444444442</v>
      </c>
      <c r="I4659" t="s">
        <v>26</v>
      </c>
      <c r="J4659" t="str">
        <f>VLOOKUP(ventas_starbucks_2025[[#This Row],[sucursal]],cambio_sucursal[#All],2,0)</f>
        <v>Sucursal San Lorenzo 47</v>
      </c>
      <c r="K4659" t="s">
        <v>89</v>
      </c>
      <c r="L4659" t="s">
        <v>90</v>
      </c>
      <c r="M4659" t="s">
        <v>4</v>
      </c>
      <c r="N4659" t="str">
        <f>IFERROR(VLOOKUP(ventas_starbucks_2025[[#This Row],[tamaño_sucio]],cambio_tamaño[#All],2,0),"Tamaño único")</f>
        <v>Tamaño único</v>
      </c>
      <c r="O4659">
        <v>3</v>
      </c>
      <c r="P4659">
        <v>1535.87</v>
      </c>
      <c r="Q4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9">
        <v>4607.6099999999997</v>
      </c>
      <c r="S4659" t="s">
        <v>31</v>
      </c>
      <c r="T4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9" t="str">
        <f>VLOOKUP(ventas_starbucks_2025[[#This Row],[canal_compra]],cambio_canal_compra[#All],2,0)</f>
        <v>Entrega domicilio</v>
      </c>
      <c r="V4659" t="s">
        <v>6</v>
      </c>
      <c r="W4659" t="str">
        <f>VLOOKUP(ventas_starbucks_2025[[#This Row],[método_pago]],cambio_metodo_pago[#All],2,0)</f>
        <v>Aplicación móbil</v>
      </c>
      <c r="X4659" t="s">
        <v>22</v>
      </c>
      <c r="Y4659">
        <v>0</v>
      </c>
      <c r="Z4659" t="str">
        <f>VLOOKUP(ventas_starbucks_2025[[#This Row],[promoción_aplicada5]],promocion_cambiar[#All],2,0)</f>
        <v>Hora Feliz</v>
      </c>
      <c r="AA4659" t="s">
        <v>36</v>
      </c>
      <c r="AB4659" t="s">
        <v>32</v>
      </c>
      <c r="AC4659" t="s">
        <v>10</v>
      </c>
      <c r="AD4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59">
        <v>9</v>
      </c>
      <c r="AF4659">
        <v>4</v>
      </c>
      <c r="AG4659">
        <v>36</v>
      </c>
      <c r="AH4659">
        <v>33</v>
      </c>
    </row>
    <row r="4660" spans="1:34" x14ac:dyDescent="0.25">
      <c r="A4660" s="3" t="s">
        <v>4735</v>
      </c>
      <c r="B4660" s="1">
        <v>45763</v>
      </c>
      <c r="C4660" s="23">
        <f t="shared" si="360"/>
        <v>16</v>
      </c>
      <c r="D4660" s="23">
        <f t="shared" si="361"/>
        <v>3</v>
      </c>
      <c r="E4660" s="23" t="str">
        <f t="shared" si="362"/>
        <v>miércoles</v>
      </c>
      <c r="F4660" s="23">
        <f t="shared" si="363"/>
        <v>4</v>
      </c>
      <c r="G4660" s="23" t="str">
        <f t="shared" si="364"/>
        <v>abril</v>
      </c>
      <c r="H4660" s="2">
        <v>0.56319444444444444</v>
      </c>
      <c r="I4660" t="s">
        <v>12</v>
      </c>
      <c r="J4660" t="str">
        <f>VLOOKUP(ventas_starbucks_2025[[#This Row],[sucursal]],cambio_sucursal[#All],2,0)</f>
        <v>Sucursal Córdoba Shopping</v>
      </c>
      <c r="K4660" t="s">
        <v>89</v>
      </c>
      <c r="L4660" t="s">
        <v>90</v>
      </c>
      <c r="M4660" t="s">
        <v>4</v>
      </c>
      <c r="N4660" t="str">
        <f>IFERROR(VLOOKUP(ventas_starbucks_2025[[#This Row],[tamaño_sucio]],cambio_tamaño[#All],2,0),"Tamaño único")</f>
        <v>Tamaño único</v>
      </c>
      <c r="O4660">
        <v>4</v>
      </c>
      <c r="P4660">
        <v>1539.91</v>
      </c>
      <c r="Q4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0">
        <v>6159.64</v>
      </c>
      <c r="S4660" t="s">
        <v>5</v>
      </c>
      <c r="T4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0" t="str">
        <f>VLOOKUP(ventas_starbucks_2025[[#This Row],[canal_compra]],cambio_canal_compra[#All],2,0)</f>
        <v>En tienda</v>
      </c>
      <c r="V4660" t="s">
        <v>40</v>
      </c>
      <c r="W4660" t="str">
        <f>VLOOKUP(ventas_starbucks_2025[[#This Row],[método_pago]],cambio_metodo_pago[#All],2,0)</f>
        <v>Efectivo</v>
      </c>
      <c r="X4660" t="s">
        <v>7</v>
      </c>
      <c r="Y4660">
        <v>10</v>
      </c>
      <c r="Z4660" t="str">
        <f>VLOOKUP(ventas_starbucks_2025[[#This Row],[promoción_aplicada5]],promocion_cambiar[#All],2,0)</f>
        <v>Hora Feliz</v>
      </c>
      <c r="AA4660" t="s">
        <v>36</v>
      </c>
      <c r="AB4660" t="s">
        <v>29</v>
      </c>
      <c r="AC4660" t="s">
        <v>41</v>
      </c>
      <c r="AD4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60">
        <v>8.1999999999999993</v>
      </c>
      <c r="AF4660">
        <v>1</v>
      </c>
      <c r="AG4660">
        <v>22</v>
      </c>
      <c r="AH4660">
        <v>18</v>
      </c>
    </row>
    <row r="4661" spans="1:34" x14ac:dyDescent="0.25">
      <c r="A4661" s="3" t="s">
        <v>4736</v>
      </c>
      <c r="B4661" s="1">
        <v>45728</v>
      </c>
      <c r="C4661" s="23">
        <f t="shared" si="360"/>
        <v>12</v>
      </c>
      <c r="D4661" s="23">
        <f t="shared" si="361"/>
        <v>3</v>
      </c>
      <c r="E4661" s="23" t="str">
        <f t="shared" si="362"/>
        <v>miércoles</v>
      </c>
      <c r="F4661" s="23">
        <f t="shared" si="363"/>
        <v>3</v>
      </c>
      <c r="G4661" s="23" t="str">
        <f t="shared" si="364"/>
        <v>marzo</v>
      </c>
      <c r="H4661" s="2">
        <v>0.47916666666666669</v>
      </c>
      <c r="I4661" t="s">
        <v>12</v>
      </c>
      <c r="J4661" t="str">
        <f>VLOOKUP(ventas_starbucks_2025[[#This Row],[sucursal]],cambio_sucursal[#All],2,0)</f>
        <v>Sucursal Córdoba Shopping</v>
      </c>
      <c r="K4661" t="s">
        <v>67</v>
      </c>
      <c r="L4661" t="s">
        <v>35</v>
      </c>
      <c r="M4661" t="s">
        <v>4</v>
      </c>
      <c r="N4661" t="str">
        <f>IFERROR(VLOOKUP(ventas_starbucks_2025[[#This Row],[tamaño_sucio]],cambio_tamaño[#All],2,0),"Tamaño único")</f>
        <v>Tamaño único</v>
      </c>
      <c r="O4661">
        <v>4</v>
      </c>
      <c r="P4661">
        <v>1444.8</v>
      </c>
      <c r="Q4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1">
        <v>5779.2</v>
      </c>
      <c r="S4661" t="s">
        <v>15</v>
      </c>
      <c r="T4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1" t="str">
        <f>VLOOKUP(ventas_starbucks_2025[[#This Row],[canal_compra]],cambio_canal_compra[#All],2,0)</f>
        <v>Para llevar</v>
      </c>
      <c r="V4661" t="s">
        <v>40</v>
      </c>
      <c r="W4661" t="str">
        <f>VLOOKUP(ventas_starbucks_2025[[#This Row],[método_pago]],cambio_metodo_pago[#All],2,0)</f>
        <v>Efectivo</v>
      </c>
      <c r="X4661" t="s">
        <v>7</v>
      </c>
      <c r="Y4661">
        <v>0</v>
      </c>
      <c r="Z4661" t="str">
        <f>VLOOKUP(ventas_starbucks_2025[[#This Row],[promoción_aplicada5]],promocion_cambiar[#All],2,0)</f>
        <v>Hora Feliz</v>
      </c>
      <c r="AA4661" t="s">
        <v>36</v>
      </c>
      <c r="AB4661" t="s">
        <v>23</v>
      </c>
      <c r="AC4661" t="s">
        <v>41</v>
      </c>
      <c r="AD4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61">
        <v>14.5</v>
      </c>
      <c r="AF4661">
        <v>4</v>
      </c>
      <c r="AG4661">
        <v>46</v>
      </c>
      <c r="AH4661">
        <v>42</v>
      </c>
    </row>
    <row r="4662" spans="1:34" x14ac:dyDescent="0.25">
      <c r="A4662" s="3" t="s">
        <v>4737</v>
      </c>
      <c r="B4662" s="1">
        <v>45676</v>
      </c>
      <c r="C4662" s="23">
        <f t="shared" si="360"/>
        <v>19</v>
      </c>
      <c r="D4662" s="23">
        <f t="shared" si="361"/>
        <v>7</v>
      </c>
      <c r="E4662" s="1" t="str">
        <f t="shared" si="362"/>
        <v>domingo</v>
      </c>
      <c r="F4662" s="23">
        <f t="shared" si="363"/>
        <v>1</v>
      </c>
      <c r="G4662" s="1" t="str">
        <f t="shared" si="364"/>
        <v>enero</v>
      </c>
      <c r="H4662" s="2">
        <v>0.70277777777777772</v>
      </c>
      <c r="I4662" t="s">
        <v>12</v>
      </c>
      <c r="J4662" t="str">
        <f>VLOOKUP(ventas_starbucks_2025[[#This Row],[sucursal]],cambio_sucursal[#All],2,0)</f>
        <v>Sucursal Córdoba Shopping</v>
      </c>
      <c r="K4662" t="s">
        <v>115</v>
      </c>
      <c r="L4662" t="s">
        <v>21</v>
      </c>
      <c r="M4662" t="s">
        <v>4</v>
      </c>
      <c r="N4662" t="str">
        <f>IFERROR(VLOOKUP(ventas_starbucks_2025[[#This Row],[tamaño_sucio]],cambio_tamaño[#All],2,0),"Tamaño único")</f>
        <v>Tamaño único</v>
      </c>
      <c r="O4662">
        <v>1</v>
      </c>
      <c r="P4662">
        <v>1142.0999999999999</v>
      </c>
      <c r="Q4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2">
        <v>1142.0999999999999</v>
      </c>
      <c r="S4662" t="s">
        <v>15</v>
      </c>
      <c r="T4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62" t="str">
        <f>VLOOKUP(ventas_starbucks_2025[[#This Row],[canal_compra]],cambio_canal_compra[#All],2,0)</f>
        <v>Para llevar</v>
      </c>
      <c r="V4662" t="s">
        <v>6</v>
      </c>
      <c r="W4662" t="str">
        <f>VLOOKUP(ventas_starbucks_2025[[#This Row],[método_pago]],cambio_metodo_pago[#All],2,0)</f>
        <v>Aplicación móbil</v>
      </c>
      <c r="X4662" t="s">
        <v>22</v>
      </c>
      <c r="Y4662">
        <v>0</v>
      </c>
      <c r="Z4662" t="str">
        <f>VLOOKUP(ventas_starbucks_2025[[#This Row],[promoción_aplicada5]],promocion_cambiar[#All],2,0)</f>
        <v>Hora Feliz</v>
      </c>
      <c r="AA4662" t="s">
        <v>36</v>
      </c>
      <c r="AB4662" t="s">
        <v>9</v>
      </c>
      <c r="AC4662" t="s">
        <v>10</v>
      </c>
      <c r="AD4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62">
        <v>13.2</v>
      </c>
      <c r="AF4662">
        <v>3</v>
      </c>
      <c r="AG4662">
        <v>26</v>
      </c>
      <c r="AH4662">
        <v>25</v>
      </c>
    </row>
    <row r="4663" spans="1:34" x14ac:dyDescent="0.25">
      <c r="A4663" s="3" t="s">
        <v>4738</v>
      </c>
      <c r="B4663" s="1">
        <v>45663</v>
      </c>
      <c r="C4663" s="23">
        <f t="shared" si="360"/>
        <v>6</v>
      </c>
      <c r="D4663" s="23">
        <f t="shared" si="361"/>
        <v>1</v>
      </c>
      <c r="E4663" s="23" t="str">
        <f t="shared" si="362"/>
        <v>lunes</v>
      </c>
      <c r="F4663" s="23">
        <f t="shared" si="363"/>
        <v>1</v>
      </c>
      <c r="G4663" s="23" t="str">
        <f t="shared" si="364"/>
        <v>enero</v>
      </c>
      <c r="H4663" s="2">
        <v>0.59861111111111109</v>
      </c>
      <c r="I4663" t="s">
        <v>12</v>
      </c>
      <c r="J4663" t="str">
        <f>VLOOKUP(ventas_starbucks_2025[[#This Row],[sucursal]],cambio_sucursal[#All],2,0)</f>
        <v>Sucursal Córdoba Shopping</v>
      </c>
      <c r="K4663" t="s">
        <v>13</v>
      </c>
      <c r="L4663" t="s">
        <v>14</v>
      </c>
      <c r="M4663" t="s">
        <v>4</v>
      </c>
      <c r="N4663" t="str">
        <f>IFERROR(VLOOKUP(ventas_starbucks_2025[[#This Row],[tamaño_sucio]],cambio_tamaño[#All],2,0),"Tamaño único")</f>
        <v>Tamaño único</v>
      </c>
      <c r="O4663">
        <v>2</v>
      </c>
      <c r="P4663">
        <v>2186.5500000000002</v>
      </c>
      <c r="Q4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63">
        <v>4373.1000000000004</v>
      </c>
      <c r="S4663" t="s">
        <v>31</v>
      </c>
      <c r="T4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63" t="str">
        <f>VLOOKUP(ventas_starbucks_2025[[#This Row],[canal_compra]],cambio_canal_compra[#All],2,0)</f>
        <v>Entrega domicilio</v>
      </c>
      <c r="V4663" t="s">
        <v>6</v>
      </c>
      <c r="W4663" t="str">
        <f>VLOOKUP(ventas_starbucks_2025[[#This Row],[método_pago]],cambio_metodo_pago[#All],2,0)</f>
        <v>Aplicación móbil</v>
      </c>
      <c r="X4663" t="s">
        <v>22</v>
      </c>
      <c r="Y4663">
        <v>0</v>
      </c>
      <c r="Z4663" t="str">
        <f>VLOOKUP(ventas_starbucks_2025[[#This Row],[promoción_aplicada5]],promocion_cambiar[#All],2,0)</f>
        <v>2x1</v>
      </c>
      <c r="AA4663" t="s">
        <v>51</v>
      </c>
      <c r="AB4663" t="s">
        <v>9</v>
      </c>
      <c r="AC4663" t="s">
        <v>24</v>
      </c>
      <c r="AD4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63">
        <v>4.4000000000000004</v>
      </c>
      <c r="AF4663">
        <v>1</v>
      </c>
      <c r="AG4663">
        <v>41</v>
      </c>
      <c r="AH4663">
        <v>39</v>
      </c>
    </row>
    <row r="4664" spans="1:34" x14ac:dyDescent="0.25">
      <c r="A4664" s="3" t="s">
        <v>4739</v>
      </c>
      <c r="B4664" s="1">
        <v>45690</v>
      </c>
      <c r="C4664" s="23">
        <f t="shared" si="360"/>
        <v>2</v>
      </c>
      <c r="D4664" s="23">
        <f t="shared" si="361"/>
        <v>7</v>
      </c>
      <c r="E4664" s="1" t="str">
        <f t="shared" si="362"/>
        <v>domingo</v>
      </c>
      <c r="F4664" s="23">
        <f t="shared" si="363"/>
        <v>2</v>
      </c>
      <c r="G4664" s="1" t="str">
        <f t="shared" si="364"/>
        <v>febrero</v>
      </c>
      <c r="H4664" s="2">
        <v>0.31527777777777777</v>
      </c>
      <c r="I4664" t="s">
        <v>26</v>
      </c>
      <c r="J4664" t="str">
        <f>VLOOKUP(ventas_starbucks_2025[[#This Row],[sucursal]],cambio_sucursal[#All],2,0)</f>
        <v>Sucursal San Lorenzo 47</v>
      </c>
      <c r="K4664" t="s">
        <v>82</v>
      </c>
      <c r="L4664" t="s">
        <v>28</v>
      </c>
      <c r="M4664" t="s">
        <v>4</v>
      </c>
      <c r="N4664" t="str">
        <f>IFERROR(VLOOKUP(ventas_starbucks_2025[[#This Row],[tamaño_sucio]],cambio_tamaño[#All],2,0),"Tamaño único")</f>
        <v>Tamaño único</v>
      </c>
      <c r="O4664">
        <v>3</v>
      </c>
      <c r="P4664">
        <v>2904.32</v>
      </c>
      <c r="Q4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64">
        <v>8712.9599999999991</v>
      </c>
      <c r="S4664" t="s">
        <v>31</v>
      </c>
      <c r="T4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4" t="str">
        <f>VLOOKUP(ventas_starbucks_2025[[#This Row],[canal_compra]],cambio_canal_compra[#All],2,0)</f>
        <v>Entrega domicilio</v>
      </c>
      <c r="V4664" t="s">
        <v>16</v>
      </c>
      <c r="W4664" t="str">
        <f>VLOOKUP(ventas_starbucks_2025[[#This Row],[método_pago]],cambio_metodo_pago[#All],2,0)</f>
        <v>Tarjeta</v>
      </c>
      <c r="X4664" t="s">
        <v>22</v>
      </c>
      <c r="Y4664">
        <v>0</v>
      </c>
      <c r="Z4664" t="str">
        <f>VLOOKUP(ventas_starbucks_2025[[#This Row],[promoción_aplicada5]],promocion_cambiar[#All],2,0)</f>
        <v>Hora Feliz</v>
      </c>
      <c r="AA4664" t="s">
        <v>36</v>
      </c>
      <c r="AB4664" t="s">
        <v>52</v>
      </c>
      <c r="AC4664" t="s">
        <v>24</v>
      </c>
      <c r="AD4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64">
        <v>14.9</v>
      </c>
      <c r="AF4664">
        <v>5</v>
      </c>
      <c r="AG4664">
        <v>16</v>
      </c>
      <c r="AH4664">
        <v>13</v>
      </c>
    </row>
    <row r="4665" spans="1:34" x14ac:dyDescent="0.25">
      <c r="A4665" s="3" t="s">
        <v>4740</v>
      </c>
      <c r="B4665" s="1">
        <v>45679</v>
      </c>
      <c r="C4665" s="23">
        <f t="shared" si="360"/>
        <v>22</v>
      </c>
      <c r="D4665" s="23">
        <f t="shared" si="361"/>
        <v>3</v>
      </c>
      <c r="E4665" s="23" t="str">
        <f t="shared" si="362"/>
        <v>miércoles</v>
      </c>
      <c r="F4665" s="23">
        <f t="shared" si="363"/>
        <v>1</v>
      </c>
      <c r="G4665" s="23" t="str">
        <f t="shared" si="364"/>
        <v>enero</v>
      </c>
      <c r="H4665" s="2">
        <v>0.72638888888888886</v>
      </c>
      <c r="I4665" t="s">
        <v>12</v>
      </c>
      <c r="J4665" t="str">
        <f>VLOOKUP(ventas_starbucks_2025[[#This Row],[sucursal]],cambio_sucursal[#All],2,0)</f>
        <v>Sucursal Córdoba Shopping</v>
      </c>
      <c r="K4665" t="s">
        <v>101</v>
      </c>
      <c r="L4665" t="s">
        <v>3</v>
      </c>
      <c r="M4665" t="s">
        <v>4</v>
      </c>
      <c r="N4665" t="str">
        <f>IFERROR(VLOOKUP(ventas_starbucks_2025[[#This Row],[tamaño_sucio]],cambio_tamaño[#All],2,0),"Tamaño único")</f>
        <v>Tamaño único</v>
      </c>
      <c r="O4665">
        <v>2</v>
      </c>
      <c r="P4665">
        <v>2702.07</v>
      </c>
      <c r="Q4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65">
        <v>5404.14</v>
      </c>
      <c r="S4665" t="s">
        <v>15</v>
      </c>
      <c r="T4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5" t="str">
        <f>VLOOKUP(ventas_starbucks_2025[[#This Row],[canal_compra]],cambio_canal_compra[#All],2,0)</f>
        <v>Para llevar</v>
      </c>
      <c r="V4665" t="s">
        <v>40</v>
      </c>
      <c r="W4665" t="str">
        <f>VLOOKUP(ventas_starbucks_2025[[#This Row],[método_pago]],cambio_metodo_pago[#All],2,0)</f>
        <v>Efectivo</v>
      </c>
      <c r="X4665" t="s">
        <v>7</v>
      </c>
      <c r="Y4665">
        <v>0</v>
      </c>
      <c r="Z4665" t="str">
        <f>VLOOKUP(ventas_starbucks_2025[[#This Row],[promoción_aplicada5]],promocion_cambiar[#All],2,0)</f>
        <v>Combo</v>
      </c>
      <c r="AA4665" t="s">
        <v>8</v>
      </c>
      <c r="AB4665" t="s">
        <v>29</v>
      </c>
      <c r="AC4665" t="s">
        <v>10</v>
      </c>
      <c r="AD4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65">
        <v>9.1999999999999993</v>
      </c>
      <c r="AF4665">
        <v>2</v>
      </c>
      <c r="AG4665">
        <v>13</v>
      </c>
      <c r="AH4665">
        <v>11</v>
      </c>
    </row>
    <row r="4666" spans="1:34" x14ac:dyDescent="0.25">
      <c r="A4666" s="3" t="s">
        <v>4741</v>
      </c>
      <c r="B4666" s="1">
        <v>45765</v>
      </c>
      <c r="C4666" s="23">
        <f t="shared" si="360"/>
        <v>18</v>
      </c>
      <c r="D4666" s="23">
        <f t="shared" si="361"/>
        <v>5</v>
      </c>
      <c r="E4666" s="23" t="str">
        <f t="shared" si="362"/>
        <v>viernes</v>
      </c>
      <c r="F4666" s="23">
        <f t="shared" si="363"/>
        <v>4</v>
      </c>
      <c r="G4666" s="23" t="str">
        <f t="shared" si="364"/>
        <v>abril</v>
      </c>
      <c r="H4666" s="2">
        <v>0.68194444444444446</v>
      </c>
      <c r="I4666" t="s">
        <v>26</v>
      </c>
      <c r="J4666" t="str">
        <f>VLOOKUP(ventas_starbucks_2025[[#This Row],[sucursal]],cambio_sucursal[#All],2,0)</f>
        <v>Sucursal San Lorenzo 47</v>
      </c>
      <c r="K4666" t="s">
        <v>89</v>
      </c>
      <c r="L4666" t="s">
        <v>90</v>
      </c>
      <c r="M4666" t="s">
        <v>4</v>
      </c>
      <c r="N4666" t="str">
        <f>IFERROR(VLOOKUP(ventas_starbucks_2025[[#This Row],[tamaño_sucio]],cambio_tamaño[#All],2,0),"Tamaño único")</f>
        <v>Tamaño único</v>
      </c>
      <c r="O4666">
        <v>3</v>
      </c>
      <c r="P4666">
        <v>1634.95</v>
      </c>
      <c r="Q4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6">
        <v>4904.8500000000004</v>
      </c>
      <c r="S4666" t="s">
        <v>15</v>
      </c>
      <c r="T4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66" t="str">
        <f>VLOOKUP(ventas_starbucks_2025[[#This Row],[canal_compra]],cambio_canal_compra[#All],2,0)</f>
        <v>Para llevar</v>
      </c>
      <c r="V4666" t="s">
        <v>16</v>
      </c>
      <c r="W4666" t="str">
        <f>VLOOKUP(ventas_starbucks_2025[[#This Row],[método_pago]],cambio_metodo_pago[#All],2,0)</f>
        <v>Tarjeta</v>
      </c>
      <c r="X4666" t="s">
        <v>7</v>
      </c>
      <c r="Y4666">
        <v>0</v>
      </c>
      <c r="Z4666" t="str">
        <f>VLOOKUP(ventas_starbucks_2025[[#This Row],[promoción_aplicada5]],promocion_cambiar[#All],2,0)</f>
        <v>Hora Feliz</v>
      </c>
      <c r="AA4666" t="s">
        <v>36</v>
      </c>
      <c r="AB4666" t="s">
        <v>29</v>
      </c>
      <c r="AC4666" t="s">
        <v>10</v>
      </c>
      <c r="AD4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66">
        <v>8.6999999999999993</v>
      </c>
      <c r="AF4666">
        <v>2</v>
      </c>
      <c r="AG4666">
        <v>44</v>
      </c>
      <c r="AH4666">
        <v>41</v>
      </c>
    </row>
    <row r="4667" spans="1:34" x14ac:dyDescent="0.25">
      <c r="A4667" s="3" t="s">
        <v>4742</v>
      </c>
      <c r="B4667" s="1">
        <v>45670</v>
      </c>
      <c r="C4667" s="23">
        <f t="shared" si="360"/>
        <v>13</v>
      </c>
      <c r="D4667" s="23">
        <f t="shared" si="361"/>
        <v>1</v>
      </c>
      <c r="E4667" s="23" t="str">
        <f t="shared" si="362"/>
        <v>lunes</v>
      </c>
      <c r="F4667" s="23">
        <f t="shared" si="363"/>
        <v>1</v>
      </c>
      <c r="G4667" s="23" t="str">
        <f t="shared" si="364"/>
        <v>enero</v>
      </c>
      <c r="H4667" s="2">
        <v>0.75763888888888886</v>
      </c>
      <c r="I4667" t="s">
        <v>1</v>
      </c>
      <c r="J4667" t="str">
        <f>VLOOKUP(ventas_starbucks_2025[[#This Row],[sucursal]],cambio_sucursal[#All],2,0)</f>
        <v>Sucursal Nueva Córdoba</v>
      </c>
      <c r="K4667" t="s">
        <v>27</v>
      </c>
      <c r="L4667" t="s">
        <v>28</v>
      </c>
      <c r="M4667" t="s">
        <v>4</v>
      </c>
      <c r="N4667" t="str">
        <f>IFERROR(VLOOKUP(ventas_starbucks_2025[[#This Row],[tamaño_sucio]],cambio_tamaño[#All],2,0),"Tamaño único")</f>
        <v>Tamaño único</v>
      </c>
      <c r="O4667">
        <v>5</v>
      </c>
      <c r="P4667">
        <v>2732.21</v>
      </c>
      <c r="Q4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67">
        <v>13661.05</v>
      </c>
      <c r="S4667" t="s">
        <v>15</v>
      </c>
      <c r="T4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667" t="str">
        <f>VLOOKUP(ventas_starbucks_2025[[#This Row],[canal_compra]],cambio_canal_compra[#All],2,0)</f>
        <v>Para llevar</v>
      </c>
      <c r="V4667" t="s">
        <v>6</v>
      </c>
      <c r="W4667" t="str">
        <f>VLOOKUP(ventas_starbucks_2025[[#This Row],[método_pago]],cambio_metodo_pago[#All],2,0)</f>
        <v>Aplicación móbil</v>
      </c>
      <c r="X4667" t="s">
        <v>22</v>
      </c>
      <c r="Y4667">
        <v>0</v>
      </c>
      <c r="Z4667" t="str">
        <f>VLOOKUP(ventas_starbucks_2025[[#This Row],[promoción_aplicada5]],promocion_cambiar[#All],2,0)</f>
        <v>Combo</v>
      </c>
      <c r="AA4667" t="s">
        <v>8</v>
      </c>
      <c r="AB4667" t="s">
        <v>29</v>
      </c>
      <c r="AC4667" t="s">
        <v>41</v>
      </c>
      <c r="AD4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67">
        <v>12.5</v>
      </c>
      <c r="AF4667">
        <v>4</v>
      </c>
      <c r="AG4667">
        <v>14</v>
      </c>
      <c r="AH4667">
        <v>9</v>
      </c>
    </row>
    <row r="4668" spans="1:34" x14ac:dyDescent="0.25">
      <c r="A4668" s="3" t="s">
        <v>4743</v>
      </c>
      <c r="B4668" s="1">
        <v>45695</v>
      </c>
      <c r="C4668" s="23">
        <f t="shared" si="360"/>
        <v>7</v>
      </c>
      <c r="D4668" s="23">
        <f t="shared" si="361"/>
        <v>5</v>
      </c>
      <c r="E4668" s="1" t="str">
        <f t="shared" si="362"/>
        <v>viernes</v>
      </c>
      <c r="F4668" s="23">
        <f t="shared" si="363"/>
        <v>2</v>
      </c>
      <c r="G4668" s="1" t="str">
        <f t="shared" si="364"/>
        <v>febrero</v>
      </c>
      <c r="H4668" s="2">
        <v>0.57430555555555551</v>
      </c>
      <c r="I4668" t="s">
        <v>1</v>
      </c>
      <c r="J4668" t="str">
        <f>VLOOKUP(ventas_starbucks_2025[[#This Row],[sucursal]],cambio_sucursal[#All],2,0)</f>
        <v>Sucursal Nueva Córdoba</v>
      </c>
      <c r="K4668" t="s">
        <v>69</v>
      </c>
      <c r="L4668" t="s">
        <v>70</v>
      </c>
      <c r="M4668" t="s">
        <v>45</v>
      </c>
      <c r="N4668" t="str">
        <f>IFERROR(VLOOKUP(ventas_starbucks_2025[[#This Row],[tamaño_sucio]],cambio_tamaño[#All],2,0),"Tamaño único")</f>
        <v>Grande</v>
      </c>
      <c r="O4668">
        <v>4</v>
      </c>
      <c r="P4668">
        <v>1561.05</v>
      </c>
      <c r="Q4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8">
        <v>6244.2</v>
      </c>
      <c r="S4668" t="s">
        <v>31</v>
      </c>
      <c r="T4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8" t="str">
        <f>VLOOKUP(ventas_starbucks_2025[[#This Row],[canal_compra]],cambio_canal_compra[#All],2,0)</f>
        <v>Entrega domicilio</v>
      </c>
      <c r="V4668" t="s">
        <v>16</v>
      </c>
      <c r="W4668" t="str">
        <f>VLOOKUP(ventas_starbucks_2025[[#This Row],[método_pago]],cambio_metodo_pago[#All],2,0)</f>
        <v>Tarjeta</v>
      </c>
      <c r="X4668" t="s">
        <v>7</v>
      </c>
      <c r="Y4668">
        <v>10</v>
      </c>
      <c r="Z4668" t="str">
        <f>VLOOKUP(ventas_starbucks_2025[[#This Row],[promoción_aplicada5]],promocion_cambiar[#All],2,0)</f>
        <v>Hora Feliz</v>
      </c>
      <c r="AA4668" t="s">
        <v>36</v>
      </c>
      <c r="AB4668" t="s">
        <v>52</v>
      </c>
      <c r="AC4668" t="s">
        <v>10</v>
      </c>
      <c r="AD4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68">
        <v>8.6999999999999993</v>
      </c>
      <c r="AF4668">
        <v>5</v>
      </c>
      <c r="AG4668">
        <v>10</v>
      </c>
      <c r="AH4668">
        <v>6</v>
      </c>
    </row>
    <row r="4669" spans="1:34" x14ac:dyDescent="0.25">
      <c r="A4669" s="3" t="s">
        <v>4744</v>
      </c>
      <c r="B4669" s="1">
        <v>45704</v>
      </c>
      <c r="C4669" s="23">
        <f t="shared" si="360"/>
        <v>16</v>
      </c>
      <c r="D4669" s="23">
        <f t="shared" si="361"/>
        <v>7</v>
      </c>
      <c r="E4669" s="23" t="str">
        <f t="shared" si="362"/>
        <v>domingo</v>
      </c>
      <c r="F4669" s="23">
        <f t="shared" si="363"/>
        <v>2</v>
      </c>
      <c r="G4669" s="23" t="str">
        <f t="shared" si="364"/>
        <v>febrero</v>
      </c>
      <c r="H4669" s="2">
        <v>0.53541666666666665</v>
      </c>
      <c r="I4669" t="s">
        <v>1</v>
      </c>
      <c r="J4669" t="str">
        <f>VLOOKUP(ventas_starbucks_2025[[#This Row],[sucursal]],cambio_sucursal[#All],2,0)</f>
        <v>Sucursal Nueva Córdoba</v>
      </c>
      <c r="K4669" t="s">
        <v>132</v>
      </c>
      <c r="L4669" t="s">
        <v>35</v>
      </c>
      <c r="M4669" t="s">
        <v>4</v>
      </c>
      <c r="N4669" t="str">
        <f>IFERROR(VLOOKUP(ventas_starbucks_2025[[#This Row],[tamaño_sucio]],cambio_tamaño[#All],2,0),"Tamaño único")</f>
        <v>Tamaño único</v>
      </c>
      <c r="O4669">
        <v>5</v>
      </c>
      <c r="P4669">
        <v>1212.17</v>
      </c>
      <c r="Q4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9">
        <v>6060.85</v>
      </c>
      <c r="S4669" t="s">
        <v>15</v>
      </c>
      <c r="T4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9" t="str">
        <f>VLOOKUP(ventas_starbucks_2025[[#This Row],[canal_compra]],cambio_canal_compra[#All],2,0)</f>
        <v>Para llevar</v>
      </c>
      <c r="V4669" t="s">
        <v>6</v>
      </c>
      <c r="W4669" t="str">
        <f>VLOOKUP(ventas_starbucks_2025[[#This Row],[método_pago]],cambio_metodo_pago[#All],2,0)</f>
        <v>Aplicación móbil</v>
      </c>
      <c r="X4669" t="s">
        <v>7</v>
      </c>
      <c r="Y4669">
        <v>0</v>
      </c>
      <c r="Z4669" t="str">
        <f>VLOOKUP(ventas_starbucks_2025[[#This Row],[promoción_aplicada5]],promocion_cambiar[#All],2,0)</f>
        <v>Combo</v>
      </c>
      <c r="AA4669" t="s">
        <v>8</v>
      </c>
      <c r="AB4669" t="s">
        <v>32</v>
      </c>
      <c r="AC4669" t="s">
        <v>10</v>
      </c>
      <c r="AD4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69">
        <v>5.0999999999999996</v>
      </c>
      <c r="AF4669">
        <v>4</v>
      </c>
      <c r="AG4669">
        <v>33</v>
      </c>
      <c r="AH4669">
        <v>28</v>
      </c>
    </row>
    <row r="4670" spans="1:34" x14ac:dyDescent="0.25">
      <c r="A4670" s="3" t="s">
        <v>4745</v>
      </c>
      <c r="B4670" s="1">
        <v>45699</v>
      </c>
      <c r="C4670" s="23">
        <f t="shared" si="360"/>
        <v>11</v>
      </c>
      <c r="D4670" s="23">
        <f t="shared" si="361"/>
        <v>2</v>
      </c>
      <c r="E4670" s="23" t="str">
        <f t="shared" si="362"/>
        <v>martes</v>
      </c>
      <c r="F4670" s="23">
        <f t="shared" si="363"/>
        <v>2</v>
      </c>
      <c r="G4670" s="23" t="str">
        <f t="shared" si="364"/>
        <v>febrero</v>
      </c>
      <c r="H4670" s="2">
        <v>0.61944444444444446</v>
      </c>
      <c r="I4670" t="s">
        <v>57</v>
      </c>
      <c r="J4670" t="str">
        <f>VLOOKUP(ventas_starbucks_2025[[#This Row],[sucursal]],cambio_sucursal[#All],2,0)</f>
        <v>Sucursal Avda Colón</v>
      </c>
      <c r="K4670" t="s">
        <v>48</v>
      </c>
      <c r="L4670" t="s">
        <v>49</v>
      </c>
      <c r="M4670" t="s">
        <v>62</v>
      </c>
      <c r="N4670" t="str">
        <f>IFERROR(VLOOKUP(ventas_starbucks_2025[[#This Row],[tamaño_sucio]],cambio_tamaño[#All],2,0),"Tamaño único")</f>
        <v>Extra-Grande</v>
      </c>
      <c r="O4670">
        <v>5</v>
      </c>
      <c r="P4670">
        <v>1701.8</v>
      </c>
      <c r="Q4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0">
        <v>8509</v>
      </c>
      <c r="S4670" t="s">
        <v>15</v>
      </c>
      <c r="T4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70" t="str">
        <f>VLOOKUP(ventas_starbucks_2025[[#This Row],[canal_compra]],cambio_canal_compra[#All],2,0)</f>
        <v>Para llevar</v>
      </c>
      <c r="V4670" t="s">
        <v>6</v>
      </c>
      <c r="W4670" t="str">
        <f>VLOOKUP(ventas_starbucks_2025[[#This Row],[método_pago]],cambio_metodo_pago[#All],2,0)</f>
        <v>Aplicación móbil</v>
      </c>
      <c r="X4670" t="s">
        <v>22</v>
      </c>
      <c r="Y4670">
        <v>0</v>
      </c>
      <c r="Z4670" t="str">
        <f>VLOOKUP(ventas_starbucks_2025[[#This Row],[promoción_aplicada5]],promocion_cambiar[#All],2,0)</f>
        <v>Ninguna</v>
      </c>
      <c r="AA4670" t="s">
        <v>17</v>
      </c>
      <c r="AB4670" t="s">
        <v>52</v>
      </c>
      <c r="AC4670" t="s">
        <v>41</v>
      </c>
      <c r="AD4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70">
        <v>10.8</v>
      </c>
      <c r="AF4670">
        <v>5</v>
      </c>
      <c r="AG4670">
        <v>36</v>
      </c>
      <c r="AH4670">
        <v>31</v>
      </c>
    </row>
    <row r="4671" spans="1:34" x14ac:dyDescent="0.25">
      <c r="A4671" s="3" t="s">
        <v>4746</v>
      </c>
      <c r="B4671" s="1">
        <v>45662</v>
      </c>
      <c r="C4671" s="23">
        <f t="shared" si="360"/>
        <v>5</v>
      </c>
      <c r="D4671" s="23">
        <f t="shared" si="361"/>
        <v>7</v>
      </c>
      <c r="E4671" s="1" t="str">
        <f t="shared" si="362"/>
        <v>domingo</v>
      </c>
      <c r="F4671" s="23">
        <f t="shared" si="363"/>
        <v>1</v>
      </c>
      <c r="G4671" s="1" t="str">
        <f t="shared" si="364"/>
        <v>enero</v>
      </c>
      <c r="H4671" s="2">
        <v>0.40625</v>
      </c>
      <c r="I4671" t="s">
        <v>12</v>
      </c>
      <c r="J4671" t="str">
        <f>VLOOKUP(ventas_starbucks_2025[[#This Row],[sucursal]],cambio_sucursal[#All],2,0)</f>
        <v>Sucursal Córdoba Shopping</v>
      </c>
      <c r="K4671" t="s">
        <v>69</v>
      </c>
      <c r="L4671" t="s">
        <v>70</v>
      </c>
      <c r="M4671" t="s">
        <v>55</v>
      </c>
      <c r="N4671" t="str">
        <f>IFERROR(VLOOKUP(ventas_starbucks_2025[[#This Row],[tamaño_sucio]],cambio_tamaño[#All],2,0),"Tamaño único")</f>
        <v>Pequeño</v>
      </c>
      <c r="O4671">
        <v>1</v>
      </c>
      <c r="P4671">
        <v>1470.5</v>
      </c>
      <c r="Q4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1">
        <v>1470.5</v>
      </c>
      <c r="S4671" t="s">
        <v>15</v>
      </c>
      <c r="T4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1" t="str">
        <f>VLOOKUP(ventas_starbucks_2025[[#This Row],[canal_compra]],cambio_canal_compra[#All],2,0)</f>
        <v>Para llevar</v>
      </c>
      <c r="V4671" t="s">
        <v>16</v>
      </c>
      <c r="W4671" t="str">
        <f>VLOOKUP(ventas_starbucks_2025[[#This Row],[método_pago]],cambio_metodo_pago[#All],2,0)</f>
        <v>Tarjeta</v>
      </c>
      <c r="X4671" t="s">
        <v>7</v>
      </c>
      <c r="Y4671">
        <v>15</v>
      </c>
      <c r="Z4671" t="str">
        <f>VLOOKUP(ventas_starbucks_2025[[#This Row],[promoción_aplicada5]],promocion_cambiar[#All],2,0)</f>
        <v>Ninguna</v>
      </c>
      <c r="AA4671" t="s">
        <v>17</v>
      </c>
      <c r="AB4671" t="s">
        <v>9</v>
      </c>
      <c r="AC4671" t="s">
        <v>10</v>
      </c>
      <c r="AD4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71">
        <v>5.4</v>
      </c>
      <c r="AF4671">
        <v>3</v>
      </c>
      <c r="AG4671">
        <v>29</v>
      </c>
      <c r="AH4671">
        <v>28</v>
      </c>
    </row>
    <row r="4672" spans="1:34" x14ac:dyDescent="0.25">
      <c r="A4672" s="3" t="s">
        <v>4747</v>
      </c>
      <c r="B4672" s="1">
        <v>45733</v>
      </c>
      <c r="C4672" s="23">
        <f t="shared" si="360"/>
        <v>17</v>
      </c>
      <c r="D4672" s="23">
        <f t="shared" si="361"/>
        <v>1</v>
      </c>
      <c r="E4672" s="1" t="str">
        <f t="shared" si="362"/>
        <v>lunes</v>
      </c>
      <c r="F4672" s="23">
        <f t="shared" si="363"/>
        <v>3</v>
      </c>
      <c r="G4672" s="1" t="str">
        <f t="shared" si="364"/>
        <v>marzo</v>
      </c>
      <c r="H4672" s="2">
        <v>0.60833333333333328</v>
      </c>
      <c r="I4672" t="s">
        <v>26</v>
      </c>
      <c r="J4672" t="str">
        <f>VLOOKUP(ventas_starbucks_2025[[#This Row],[sucursal]],cambio_sucursal[#All],2,0)</f>
        <v>Sucursal San Lorenzo 47</v>
      </c>
      <c r="K4672" t="s">
        <v>101</v>
      </c>
      <c r="L4672" t="s">
        <v>3</v>
      </c>
      <c r="M4672" t="s">
        <v>4</v>
      </c>
      <c r="N4672" t="str">
        <f>IFERROR(VLOOKUP(ventas_starbucks_2025[[#This Row],[tamaño_sucio]],cambio_tamaño[#All],2,0),"Tamaño único")</f>
        <v>Tamaño único</v>
      </c>
      <c r="O4672">
        <v>1</v>
      </c>
      <c r="P4672">
        <v>2577.64</v>
      </c>
      <c r="Q4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72">
        <v>2577.64</v>
      </c>
      <c r="S4672" t="s">
        <v>31</v>
      </c>
      <c r="T4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2" t="str">
        <f>VLOOKUP(ventas_starbucks_2025[[#This Row],[canal_compra]],cambio_canal_compra[#All],2,0)</f>
        <v>Entrega domicilio</v>
      </c>
      <c r="V4672" t="s">
        <v>6</v>
      </c>
      <c r="W4672" t="str">
        <f>VLOOKUP(ventas_starbucks_2025[[#This Row],[método_pago]],cambio_metodo_pago[#All],2,0)</f>
        <v>Aplicación móbil</v>
      </c>
      <c r="X4672" t="s">
        <v>22</v>
      </c>
      <c r="Y4672">
        <v>0</v>
      </c>
      <c r="Z4672" t="str">
        <f>VLOOKUP(ventas_starbucks_2025[[#This Row],[promoción_aplicada5]],promocion_cambiar[#All],2,0)</f>
        <v>Combo</v>
      </c>
      <c r="AA4672" t="s">
        <v>8</v>
      </c>
      <c r="AB4672" t="s">
        <v>52</v>
      </c>
      <c r="AC4672" t="s">
        <v>24</v>
      </c>
      <c r="AD4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72">
        <v>12.2</v>
      </c>
      <c r="AF4672">
        <v>3</v>
      </c>
      <c r="AG4672">
        <v>37</v>
      </c>
      <c r="AH4672">
        <v>36</v>
      </c>
    </row>
    <row r="4673" spans="1:34" x14ac:dyDescent="0.25">
      <c r="A4673" s="3" t="s">
        <v>4748</v>
      </c>
      <c r="B4673" s="1">
        <v>45709</v>
      </c>
      <c r="C4673" s="23">
        <f t="shared" si="360"/>
        <v>21</v>
      </c>
      <c r="D4673" s="23">
        <f t="shared" si="361"/>
        <v>5</v>
      </c>
      <c r="E4673" s="1" t="str">
        <f t="shared" si="362"/>
        <v>viernes</v>
      </c>
      <c r="F4673" s="23">
        <f t="shared" si="363"/>
        <v>2</v>
      </c>
      <c r="G4673" s="1" t="str">
        <f t="shared" si="364"/>
        <v>febrero</v>
      </c>
      <c r="H4673" s="2">
        <v>0.50902777777777775</v>
      </c>
      <c r="I4673" t="s">
        <v>57</v>
      </c>
      <c r="J4673" t="str">
        <f>VLOOKUP(ventas_starbucks_2025[[#This Row],[sucursal]],cambio_sucursal[#All],2,0)</f>
        <v>Sucursal Avda Colón</v>
      </c>
      <c r="K4673" t="s">
        <v>34</v>
      </c>
      <c r="L4673" t="s">
        <v>35</v>
      </c>
      <c r="M4673" t="s">
        <v>4</v>
      </c>
      <c r="N4673" t="str">
        <f>IFERROR(VLOOKUP(ventas_starbucks_2025[[#This Row],[tamaño_sucio]],cambio_tamaño[#All],2,0),"Tamaño único")</f>
        <v>Tamaño único</v>
      </c>
      <c r="O4673">
        <v>1</v>
      </c>
      <c r="P4673">
        <v>1176.57</v>
      </c>
      <c r="Q4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3">
        <v>1176.57</v>
      </c>
      <c r="S4673" t="s">
        <v>15</v>
      </c>
      <c r="T4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3" t="str">
        <f>VLOOKUP(ventas_starbucks_2025[[#This Row],[canal_compra]],cambio_canal_compra[#All],2,0)</f>
        <v>Para llevar</v>
      </c>
      <c r="V4673" t="s">
        <v>6</v>
      </c>
      <c r="W4673" t="str">
        <f>VLOOKUP(ventas_starbucks_2025[[#This Row],[método_pago]],cambio_metodo_pago[#All],2,0)</f>
        <v>Aplicación móbil</v>
      </c>
      <c r="X4673" t="s">
        <v>7</v>
      </c>
      <c r="Y4673">
        <v>10</v>
      </c>
      <c r="Z4673" t="str">
        <f>VLOOKUP(ventas_starbucks_2025[[#This Row],[promoción_aplicada5]],promocion_cambiar[#All],2,0)</f>
        <v>2x1</v>
      </c>
      <c r="AA4673" t="s">
        <v>51</v>
      </c>
      <c r="AB4673" t="s">
        <v>52</v>
      </c>
      <c r="AC4673" t="s">
        <v>10</v>
      </c>
      <c r="AD4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73">
        <v>9.9</v>
      </c>
      <c r="AF4673">
        <v>5</v>
      </c>
      <c r="AG4673">
        <v>21</v>
      </c>
      <c r="AH4673">
        <v>20</v>
      </c>
    </row>
    <row r="4674" spans="1:34" x14ac:dyDescent="0.25">
      <c r="A4674" s="3" t="s">
        <v>4749</v>
      </c>
      <c r="B4674" s="1">
        <v>45662</v>
      </c>
      <c r="C4674" s="23">
        <f t="shared" ref="C4674:C4737" si="365">DAY(B4674)</f>
        <v>5</v>
      </c>
      <c r="D4674" s="23">
        <f t="shared" ref="D4674:D4737" si="366">WEEKDAY(B4674,2)</f>
        <v>7</v>
      </c>
      <c r="E4674" s="23" t="str">
        <f t="shared" ref="E4674:E4737" si="367">TEXT(B4674,"dddd")</f>
        <v>domingo</v>
      </c>
      <c r="F4674" s="23">
        <f t="shared" ref="F4674:F4737" si="368">MONTH(B4674)</f>
        <v>1</v>
      </c>
      <c r="G4674" s="23" t="str">
        <f t="shared" ref="G4674:G4737" si="369">TEXT(B4674,"mmmm")</f>
        <v>enero</v>
      </c>
      <c r="H4674" s="2">
        <v>0.61944444444444446</v>
      </c>
      <c r="I4674" t="s">
        <v>12</v>
      </c>
      <c r="J4674" t="str">
        <f>VLOOKUP(ventas_starbucks_2025[[#This Row],[sucursal]],cambio_sucursal[#All],2,0)</f>
        <v>Sucursal Córdoba Shopping</v>
      </c>
      <c r="K4674" t="s">
        <v>173</v>
      </c>
      <c r="L4674" t="s">
        <v>35</v>
      </c>
      <c r="M4674" t="s">
        <v>4</v>
      </c>
      <c r="N4674" t="str">
        <f>IFERROR(VLOOKUP(ventas_starbucks_2025[[#This Row],[tamaño_sucio]],cambio_tamaño[#All],2,0),"Tamaño único")</f>
        <v>Tamaño único</v>
      </c>
      <c r="O4674">
        <v>3</v>
      </c>
      <c r="P4674">
        <v>1178.21</v>
      </c>
      <c r="Q4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4">
        <v>3534.63</v>
      </c>
      <c r="S4674" t="s">
        <v>5</v>
      </c>
      <c r="T4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4" t="str">
        <f>VLOOKUP(ventas_starbucks_2025[[#This Row],[canal_compra]],cambio_canal_compra[#All],2,0)</f>
        <v>En tienda</v>
      </c>
      <c r="V4674" t="s">
        <v>16</v>
      </c>
      <c r="W4674" t="str">
        <f>VLOOKUP(ventas_starbucks_2025[[#This Row],[método_pago]],cambio_metodo_pago[#All],2,0)</f>
        <v>Tarjeta</v>
      </c>
      <c r="X4674" t="s">
        <v>7</v>
      </c>
      <c r="Y4674">
        <v>15</v>
      </c>
      <c r="Z4674" t="str">
        <f>VLOOKUP(ventas_starbucks_2025[[#This Row],[promoción_aplicada5]],promocion_cambiar[#All],2,0)</f>
        <v>Hora Feliz</v>
      </c>
      <c r="AA4674" t="s">
        <v>36</v>
      </c>
      <c r="AB4674" t="s">
        <v>52</v>
      </c>
      <c r="AC4674" t="s">
        <v>41</v>
      </c>
      <c r="AD4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74">
        <v>4.4000000000000004</v>
      </c>
      <c r="AF4674">
        <v>5</v>
      </c>
      <c r="AG4674">
        <v>31</v>
      </c>
      <c r="AH4674">
        <v>28</v>
      </c>
    </row>
    <row r="4675" spans="1:34" x14ac:dyDescent="0.25">
      <c r="A4675" s="3" t="s">
        <v>4750</v>
      </c>
      <c r="B4675" s="1">
        <v>45677</v>
      </c>
      <c r="C4675" s="23">
        <f t="shared" si="365"/>
        <v>20</v>
      </c>
      <c r="D4675" s="23">
        <f t="shared" si="366"/>
        <v>1</v>
      </c>
      <c r="E4675" s="23" t="str">
        <f t="shared" si="367"/>
        <v>lunes</v>
      </c>
      <c r="F4675" s="23">
        <f t="shared" si="368"/>
        <v>1</v>
      </c>
      <c r="G4675" s="23" t="str">
        <f t="shared" si="369"/>
        <v>enero</v>
      </c>
      <c r="H4675" s="2">
        <v>0.49513888888888891</v>
      </c>
      <c r="I4675" t="s">
        <v>57</v>
      </c>
      <c r="J4675" t="str">
        <f>VLOOKUP(ventas_starbucks_2025[[#This Row],[sucursal]],cambio_sucursal[#All],2,0)</f>
        <v>Sucursal Avda Colón</v>
      </c>
      <c r="K4675" t="s">
        <v>115</v>
      </c>
      <c r="L4675" t="s">
        <v>21</v>
      </c>
      <c r="M4675" t="s">
        <v>4</v>
      </c>
      <c r="N4675" t="str">
        <f>IFERROR(VLOOKUP(ventas_starbucks_2025[[#This Row],[tamaño_sucio]],cambio_tamaño[#All],2,0),"Tamaño único")</f>
        <v>Tamaño único</v>
      </c>
      <c r="O4675">
        <v>5</v>
      </c>
      <c r="P4675">
        <v>1099.1500000000001</v>
      </c>
      <c r="Q4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5">
        <v>5495.75</v>
      </c>
      <c r="S4675" t="s">
        <v>31</v>
      </c>
      <c r="T4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75" t="str">
        <f>VLOOKUP(ventas_starbucks_2025[[#This Row],[canal_compra]],cambio_canal_compra[#All],2,0)</f>
        <v>Entrega domicilio</v>
      </c>
      <c r="V4675" t="s">
        <v>6</v>
      </c>
      <c r="W4675" t="str">
        <f>VLOOKUP(ventas_starbucks_2025[[#This Row],[método_pago]],cambio_metodo_pago[#All],2,0)</f>
        <v>Aplicación móbil</v>
      </c>
      <c r="X4675" t="s">
        <v>7</v>
      </c>
      <c r="Y4675">
        <v>15</v>
      </c>
      <c r="Z4675" t="str">
        <f>VLOOKUP(ventas_starbucks_2025[[#This Row],[promoción_aplicada5]],promocion_cambiar[#All],2,0)</f>
        <v>2x1</v>
      </c>
      <c r="AA4675" t="s">
        <v>51</v>
      </c>
      <c r="AB4675" t="s">
        <v>23</v>
      </c>
      <c r="AC4675" t="s">
        <v>24</v>
      </c>
      <c r="AD4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75">
        <v>11.2</v>
      </c>
      <c r="AF4675">
        <v>3</v>
      </c>
      <c r="AG4675">
        <v>22</v>
      </c>
      <c r="AH4675">
        <v>17</v>
      </c>
    </row>
    <row r="4676" spans="1:34" x14ac:dyDescent="0.25">
      <c r="A4676" s="3" t="s">
        <v>4751</v>
      </c>
      <c r="B4676" s="1">
        <v>45714</v>
      </c>
      <c r="C4676" s="23">
        <f t="shared" si="365"/>
        <v>26</v>
      </c>
      <c r="D4676" s="23">
        <f t="shared" si="366"/>
        <v>3</v>
      </c>
      <c r="E4676" s="1" t="str">
        <f t="shared" si="367"/>
        <v>miércoles</v>
      </c>
      <c r="F4676" s="23">
        <f t="shared" si="368"/>
        <v>2</v>
      </c>
      <c r="G4676" s="1" t="str">
        <f t="shared" si="369"/>
        <v>febrero</v>
      </c>
      <c r="H4676" s="2">
        <v>0.70972222222222225</v>
      </c>
      <c r="I4676" t="s">
        <v>12</v>
      </c>
      <c r="J4676" t="str">
        <f>VLOOKUP(ventas_starbucks_2025[[#This Row],[sucursal]],cambio_sucursal[#All],2,0)</f>
        <v>Sucursal Córdoba Shopping</v>
      </c>
      <c r="K4676" t="s">
        <v>254</v>
      </c>
      <c r="L4676" t="s">
        <v>44</v>
      </c>
      <c r="M4676" t="s">
        <v>62</v>
      </c>
      <c r="N4676" t="str">
        <f>IFERROR(VLOOKUP(ventas_starbucks_2025[[#This Row],[tamaño_sucio]],cambio_tamaño[#All],2,0),"Tamaño único")</f>
        <v>Extra-Grande</v>
      </c>
      <c r="O4676">
        <v>4</v>
      </c>
      <c r="P4676">
        <v>1316.28</v>
      </c>
      <c r="Q4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6">
        <v>5265.12</v>
      </c>
      <c r="S4676" t="s">
        <v>31</v>
      </c>
      <c r="T4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76" t="str">
        <f>VLOOKUP(ventas_starbucks_2025[[#This Row],[canal_compra]],cambio_canal_compra[#All],2,0)</f>
        <v>Entrega domicilio</v>
      </c>
      <c r="V4676" t="s">
        <v>40</v>
      </c>
      <c r="W4676" t="str">
        <f>VLOOKUP(ventas_starbucks_2025[[#This Row],[método_pago]],cambio_metodo_pago[#All],2,0)</f>
        <v>Efectivo</v>
      </c>
      <c r="X4676" t="s">
        <v>22</v>
      </c>
      <c r="Y4676">
        <v>0</v>
      </c>
      <c r="Z4676" t="str">
        <f>VLOOKUP(ventas_starbucks_2025[[#This Row],[promoción_aplicada5]],promocion_cambiar[#All],2,0)</f>
        <v>Combo</v>
      </c>
      <c r="AA4676" t="s">
        <v>8</v>
      </c>
      <c r="AB4676" t="s">
        <v>9</v>
      </c>
      <c r="AC4676" t="s">
        <v>41</v>
      </c>
      <c r="AD4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76">
        <v>4.4000000000000004</v>
      </c>
      <c r="AF4676">
        <v>5</v>
      </c>
      <c r="AG4676">
        <v>39</v>
      </c>
      <c r="AH4676">
        <v>35</v>
      </c>
    </row>
    <row r="4677" spans="1:34" x14ac:dyDescent="0.25">
      <c r="A4677" s="3" t="s">
        <v>4752</v>
      </c>
      <c r="B4677" s="1">
        <v>45681</v>
      </c>
      <c r="C4677" s="23">
        <f t="shared" si="365"/>
        <v>24</v>
      </c>
      <c r="D4677" s="23">
        <f t="shared" si="366"/>
        <v>5</v>
      </c>
      <c r="E4677" s="23" t="str">
        <f t="shared" si="367"/>
        <v>viernes</v>
      </c>
      <c r="F4677" s="23">
        <f t="shared" si="368"/>
        <v>1</v>
      </c>
      <c r="G4677" s="23" t="str">
        <f t="shared" si="369"/>
        <v>enero</v>
      </c>
      <c r="H4677" s="2">
        <v>0.33333333333333331</v>
      </c>
      <c r="I4677" t="s">
        <v>57</v>
      </c>
      <c r="J4677" t="str">
        <f>VLOOKUP(ventas_starbucks_2025[[#This Row],[sucursal]],cambio_sucursal[#All],2,0)</f>
        <v>Sucursal Avda Colón</v>
      </c>
      <c r="K4677" t="s">
        <v>13</v>
      </c>
      <c r="L4677" t="s">
        <v>14</v>
      </c>
      <c r="M4677" t="s">
        <v>4</v>
      </c>
      <c r="N4677" t="str">
        <f>IFERROR(VLOOKUP(ventas_starbucks_2025[[#This Row],[tamaño_sucio]],cambio_tamaño[#All],2,0),"Tamaño único")</f>
        <v>Tamaño único</v>
      </c>
      <c r="O4677">
        <v>3</v>
      </c>
      <c r="P4677">
        <v>2114.67</v>
      </c>
      <c r="Q4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77">
        <v>6344.01</v>
      </c>
      <c r="S4677" t="s">
        <v>15</v>
      </c>
      <c r="T4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77" t="str">
        <f>VLOOKUP(ventas_starbucks_2025[[#This Row],[canal_compra]],cambio_canal_compra[#All],2,0)</f>
        <v>Para llevar</v>
      </c>
      <c r="V4677" t="s">
        <v>40</v>
      </c>
      <c r="W4677" t="str">
        <f>VLOOKUP(ventas_starbucks_2025[[#This Row],[método_pago]],cambio_metodo_pago[#All],2,0)</f>
        <v>Efectivo</v>
      </c>
      <c r="X4677" t="s">
        <v>7</v>
      </c>
      <c r="Y4677">
        <v>0</v>
      </c>
      <c r="Z4677" t="str">
        <f>VLOOKUP(ventas_starbucks_2025[[#This Row],[promoción_aplicada5]],promocion_cambiar[#All],2,0)</f>
        <v>Hora Feliz</v>
      </c>
      <c r="AA4677" t="s">
        <v>36</v>
      </c>
      <c r="AB4677" t="s">
        <v>32</v>
      </c>
      <c r="AC4677" t="s">
        <v>24</v>
      </c>
      <c r="AD4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77">
        <v>5.8</v>
      </c>
      <c r="AF4677">
        <v>3</v>
      </c>
      <c r="AG4677">
        <v>40</v>
      </c>
      <c r="AH4677">
        <v>37</v>
      </c>
    </row>
    <row r="4678" spans="1:34" x14ac:dyDescent="0.25">
      <c r="A4678" s="3" t="s">
        <v>4753</v>
      </c>
      <c r="B4678" s="1">
        <v>45687</v>
      </c>
      <c r="C4678" s="23">
        <f t="shared" si="365"/>
        <v>30</v>
      </c>
      <c r="D4678" s="23">
        <f t="shared" si="366"/>
        <v>4</v>
      </c>
      <c r="E4678" s="1" t="str">
        <f t="shared" si="367"/>
        <v>jueves</v>
      </c>
      <c r="F4678" s="23">
        <f t="shared" si="368"/>
        <v>1</v>
      </c>
      <c r="G4678" s="1" t="str">
        <f t="shared" si="369"/>
        <v>enero</v>
      </c>
      <c r="H4678" s="2">
        <v>0.45555555555555555</v>
      </c>
      <c r="I4678" t="s">
        <v>26</v>
      </c>
      <c r="J4678" t="str">
        <f>VLOOKUP(ventas_starbucks_2025[[#This Row],[sucursal]],cambio_sucursal[#All],2,0)</f>
        <v>Sucursal San Lorenzo 47</v>
      </c>
      <c r="K4678" t="s">
        <v>2</v>
      </c>
      <c r="L4678" t="s">
        <v>3</v>
      </c>
      <c r="M4678" t="s">
        <v>4</v>
      </c>
      <c r="N4678" t="str">
        <f>IFERROR(VLOOKUP(ventas_starbucks_2025[[#This Row],[tamaño_sucio]],cambio_tamaño[#All],2,0),"Tamaño único")</f>
        <v>Tamaño único</v>
      </c>
      <c r="O4678">
        <v>3</v>
      </c>
      <c r="P4678">
        <v>3468.73</v>
      </c>
      <c r="Q4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678">
        <v>10406.19</v>
      </c>
      <c r="S4678" t="s">
        <v>15</v>
      </c>
      <c r="T4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678" t="str">
        <f>VLOOKUP(ventas_starbucks_2025[[#This Row],[canal_compra]],cambio_canal_compra[#All],2,0)</f>
        <v>Para llevar</v>
      </c>
      <c r="V4678" t="s">
        <v>16</v>
      </c>
      <c r="W4678" t="str">
        <f>VLOOKUP(ventas_starbucks_2025[[#This Row],[método_pago]],cambio_metodo_pago[#All],2,0)</f>
        <v>Tarjeta</v>
      </c>
      <c r="X4678" t="s">
        <v>7</v>
      </c>
      <c r="Y4678">
        <v>0</v>
      </c>
      <c r="Z4678" t="str">
        <f>VLOOKUP(ventas_starbucks_2025[[#This Row],[promoción_aplicada5]],promocion_cambiar[#All],2,0)</f>
        <v>Hora Feliz</v>
      </c>
      <c r="AA4678" t="s">
        <v>36</v>
      </c>
      <c r="AB4678" t="s">
        <v>9</v>
      </c>
      <c r="AC4678" t="s">
        <v>41</v>
      </c>
      <c r="AD4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78">
        <v>10.3</v>
      </c>
      <c r="AF4678">
        <v>2</v>
      </c>
      <c r="AG4678">
        <v>39</v>
      </c>
      <c r="AH4678">
        <v>36</v>
      </c>
    </row>
    <row r="4679" spans="1:34" x14ac:dyDescent="0.25">
      <c r="A4679" s="3" t="s">
        <v>4754</v>
      </c>
      <c r="B4679" s="1">
        <v>45675</v>
      </c>
      <c r="C4679" s="23">
        <f t="shared" si="365"/>
        <v>18</v>
      </c>
      <c r="D4679" s="23">
        <f t="shared" si="366"/>
        <v>6</v>
      </c>
      <c r="E4679" s="23" t="str">
        <f t="shared" si="367"/>
        <v>sábado</v>
      </c>
      <c r="F4679" s="23">
        <f t="shared" si="368"/>
        <v>1</v>
      </c>
      <c r="G4679" s="23" t="str">
        <f t="shared" si="369"/>
        <v>enero</v>
      </c>
      <c r="H4679" s="2">
        <v>0.45</v>
      </c>
      <c r="I4679" t="s">
        <v>1</v>
      </c>
      <c r="J4679" t="str">
        <f>VLOOKUP(ventas_starbucks_2025[[#This Row],[sucursal]],cambio_sucursal[#All],2,0)</f>
        <v>Sucursal Nueva Córdoba</v>
      </c>
      <c r="K4679" t="s">
        <v>13</v>
      </c>
      <c r="L4679" t="s">
        <v>14</v>
      </c>
      <c r="M4679" t="s">
        <v>4</v>
      </c>
      <c r="N4679" t="str">
        <f>IFERROR(VLOOKUP(ventas_starbucks_2025[[#This Row],[tamaño_sucio]],cambio_tamaño[#All],2,0),"Tamaño único")</f>
        <v>Tamaño único</v>
      </c>
      <c r="O4679">
        <v>1</v>
      </c>
      <c r="P4679">
        <v>2062.8000000000002</v>
      </c>
      <c r="Q4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79">
        <v>2062.8000000000002</v>
      </c>
      <c r="S4679" t="s">
        <v>5</v>
      </c>
      <c r="T4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9" t="str">
        <f>VLOOKUP(ventas_starbucks_2025[[#This Row],[canal_compra]],cambio_canal_compra[#All],2,0)</f>
        <v>En tienda</v>
      </c>
      <c r="V4679" t="s">
        <v>16</v>
      </c>
      <c r="W4679" t="str">
        <f>VLOOKUP(ventas_starbucks_2025[[#This Row],[método_pago]],cambio_metodo_pago[#All],2,0)</f>
        <v>Tarjeta</v>
      </c>
      <c r="X4679" t="s">
        <v>7</v>
      </c>
      <c r="Y4679">
        <v>10</v>
      </c>
      <c r="Z4679" t="str">
        <f>VLOOKUP(ventas_starbucks_2025[[#This Row],[promoción_aplicada5]],promocion_cambiar[#All],2,0)</f>
        <v>2x1</v>
      </c>
      <c r="AA4679" t="s">
        <v>51</v>
      </c>
      <c r="AB4679" t="s">
        <v>23</v>
      </c>
      <c r="AC4679" t="s">
        <v>41</v>
      </c>
      <c r="AD4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79">
        <v>10.199999999999999</v>
      </c>
      <c r="AF4679">
        <v>2</v>
      </c>
      <c r="AG4679">
        <v>34</v>
      </c>
      <c r="AH4679">
        <v>33</v>
      </c>
    </row>
    <row r="4680" spans="1:34" x14ac:dyDescent="0.25">
      <c r="A4680" s="3" t="s">
        <v>4755</v>
      </c>
      <c r="B4680" s="1">
        <v>45706</v>
      </c>
      <c r="C4680" s="23">
        <f t="shared" si="365"/>
        <v>18</v>
      </c>
      <c r="D4680" s="23">
        <f t="shared" si="366"/>
        <v>2</v>
      </c>
      <c r="E4680" s="1" t="str">
        <f t="shared" si="367"/>
        <v>martes</v>
      </c>
      <c r="F4680" s="23">
        <f t="shared" si="368"/>
        <v>2</v>
      </c>
      <c r="G4680" s="1" t="str">
        <f t="shared" si="369"/>
        <v>febrero</v>
      </c>
      <c r="H4680" s="2">
        <v>0.47638888888888886</v>
      </c>
      <c r="I4680" t="s">
        <v>1</v>
      </c>
      <c r="J4680" t="str">
        <f>VLOOKUP(ventas_starbucks_2025[[#This Row],[sucursal]],cambio_sucursal[#All],2,0)</f>
        <v>Sucursal Nueva Córdoba</v>
      </c>
      <c r="K4680" t="s">
        <v>82</v>
      </c>
      <c r="L4680" t="s">
        <v>28</v>
      </c>
      <c r="M4680" t="s">
        <v>4</v>
      </c>
      <c r="N4680" t="str">
        <f>IFERROR(VLOOKUP(ventas_starbucks_2025[[#This Row],[tamaño_sucio]],cambio_tamaño[#All],2,0),"Tamaño único")</f>
        <v>Tamaño único</v>
      </c>
      <c r="O4680">
        <v>1</v>
      </c>
      <c r="P4680">
        <v>2729.46</v>
      </c>
      <c r="Q4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80">
        <v>2729.46</v>
      </c>
      <c r="S4680" t="s">
        <v>15</v>
      </c>
      <c r="T4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0" t="str">
        <f>VLOOKUP(ventas_starbucks_2025[[#This Row],[canal_compra]],cambio_canal_compra[#All],2,0)</f>
        <v>Para llevar</v>
      </c>
      <c r="V4680" t="s">
        <v>16</v>
      </c>
      <c r="W4680" t="str">
        <f>VLOOKUP(ventas_starbucks_2025[[#This Row],[método_pago]],cambio_metodo_pago[#All],2,0)</f>
        <v>Tarjeta</v>
      </c>
      <c r="X4680" t="s">
        <v>7</v>
      </c>
      <c r="Y4680">
        <v>0</v>
      </c>
      <c r="Z4680" t="str">
        <f>VLOOKUP(ventas_starbucks_2025[[#This Row],[promoción_aplicada5]],promocion_cambiar[#All],2,0)</f>
        <v>Combo</v>
      </c>
      <c r="AA4680" t="s">
        <v>8</v>
      </c>
      <c r="AB4680" t="s">
        <v>18</v>
      </c>
      <c r="AC4680" t="s">
        <v>24</v>
      </c>
      <c r="AD4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80">
        <v>7.9</v>
      </c>
      <c r="AF4680">
        <v>4</v>
      </c>
      <c r="AG4680">
        <v>42</v>
      </c>
      <c r="AH4680">
        <v>41</v>
      </c>
    </row>
    <row r="4681" spans="1:34" x14ac:dyDescent="0.25">
      <c r="A4681" s="3" t="s">
        <v>4756</v>
      </c>
      <c r="B4681" s="1">
        <v>45694</v>
      </c>
      <c r="C4681" s="23">
        <f t="shared" si="365"/>
        <v>6</v>
      </c>
      <c r="D4681" s="23">
        <f t="shared" si="366"/>
        <v>4</v>
      </c>
      <c r="E4681" s="23" t="str">
        <f t="shared" si="367"/>
        <v>jueves</v>
      </c>
      <c r="F4681" s="23">
        <f t="shared" si="368"/>
        <v>2</v>
      </c>
      <c r="G4681" s="23" t="str">
        <f t="shared" si="369"/>
        <v>febrero</v>
      </c>
      <c r="H4681" s="2">
        <v>0.44166666666666665</v>
      </c>
      <c r="I4681" t="s">
        <v>26</v>
      </c>
      <c r="J4681" t="str">
        <f>VLOOKUP(ventas_starbucks_2025[[#This Row],[sucursal]],cambio_sucursal[#All],2,0)</f>
        <v>Sucursal San Lorenzo 47</v>
      </c>
      <c r="K4681" t="s">
        <v>13</v>
      </c>
      <c r="L4681" t="s">
        <v>14</v>
      </c>
      <c r="M4681" t="s">
        <v>4</v>
      </c>
      <c r="N4681" t="str">
        <f>IFERROR(VLOOKUP(ventas_starbucks_2025[[#This Row],[tamaño_sucio]],cambio_tamaño[#All],2,0),"Tamaño único")</f>
        <v>Tamaño único</v>
      </c>
      <c r="O4681">
        <v>4</v>
      </c>
      <c r="P4681">
        <v>1723.92</v>
      </c>
      <c r="Q4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1">
        <v>6895.68</v>
      </c>
      <c r="S4681" t="s">
        <v>5</v>
      </c>
      <c r="T4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81" t="str">
        <f>VLOOKUP(ventas_starbucks_2025[[#This Row],[canal_compra]],cambio_canal_compra[#All],2,0)</f>
        <v>En tienda</v>
      </c>
      <c r="V4681" t="s">
        <v>16</v>
      </c>
      <c r="W4681" t="str">
        <f>VLOOKUP(ventas_starbucks_2025[[#This Row],[método_pago]],cambio_metodo_pago[#All],2,0)</f>
        <v>Tarjeta</v>
      </c>
      <c r="X4681" t="s">
        <v>7</v>
      </c>
      <c r="Y4681">
        <v>10</v>
      </c>
      <c r="Z4681" t="str">
        <f>VLOOKUP(ventas_starbucks_2025[[#This Row],[promoción_aplicada5]],promocion_cambiar[#All],2,0)</f>
        <v>Combo</v>
      </c>
      <c r="AA4681" t="s">
        <v>8</v>
      </c>
      <c r="AB4681" t="s">
        <v>18</v>
      </c>
      <c r="AC4681" t="s">
        <v>10</v>
      </c>
      <c r="AD4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81">
        <v>14</v>
      </c>
      <c r="AF4681">
        <v>5</v>
      </c>
      <c r="AG4681">
        <v>41</v>
      </c>
      <c r="AH4681">
        <v>37</v>
      </c>
    </row>
    <row r="4682" spans="1:34" x14ac:dyDescent="0.25">
      <c r="A4682" s="3" t="s">
        <v>4757</v>
      </c>
      <c r="B4682" s="1">
        <v>45674</v>
      </c>
      <c r="C4682" s="23">
        <f t="shared" si="365"/>
        <v>17</v>
      </c>
      <c r="D4682" s="23">
        <f t="shared" si="366"/>
        <v>5</v>
      </c>
      <c r="E4682" s="23" t="str">
        <f t="shared" si="367"/>
        <v>viernes</v>
      </c>
      <c r="F4682" s="23">
        <f t="shared" si="368"/>
        <v>1</v>
      </c>
      <c r="G4682" s="23" t="str">
        <f t="shared" si="369"/>
        <v>enero</v>
      </c>
      <c r="H4682" s="2">
        <v>0.60555555555555551</v>
      </c>
      <c r="I4682" t="s">
        <v>57</v>
      </c>
      <c r="J4682" t="str">
        <f>VLOOKUP(ventas_starbucks_2025[[#This Row],[sucursal]],cambio_sucursal[#All],2,0)</f>
        <v>Sucursal Avda Colón</v>
      </c>
      <c r="K4682" t="s">
        <v>48</v>
      </c>
      <c r="L4682" t="s">
        <v>49</v>
      </c>
      <c r="M4682" t="s">
        <v>50</v>
      </c>
      <c r="N4682" t="str">
        <f>IFERROR(VLOOKUP(ventas_starbucks_2025[[#This Row],[tamaño_sucio]],cambio_tamaño[#All],2,0),"Tamaño único")</f>
        <v>Mediano</v>
      </c>
      <c r="O4682">
        <v>2</v>
      </c>
      <c r="P4682">
        <v>1689.9</v>
      </c>
      <c r="Q4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2">
        <v>3379.8</v>
      </c>
      <c r="S4682" t="s">
        <v>15</v>
      </c>
      <c r="T4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2" t="str">
        <f>VLOOKUP(ventas_starbucks_2025[[#This Row],[canal_compra]],cambio_canal_compra[#All],2,0)</f>
        <v>Para llevar</v>
      </c>
      <c r="V4682" t="s">
        <v>6</v>
      </c>
      <c r="W4682" t="str">
        <f>VLOOKUP(ventas_starbucks_2025[[#This Row],[método_pago]],cambio_metodo_pago[#All],2,0)</f>
        <v>Aplicación móbil</v>
      </c>
      <c r="X4682" t="s">
        <v>7</v>
      </c>
      <c r="Y4682">
        <v>10</v>
      </c>
      <c r="Z4682" t="str">
        <f>VLOOKUP(ventas_starbucks_2025[[#This Row],[promoción_aplicada5]],promocion_cambiar[#All],2,0)</f>
        <v>Combo</v>
      </c>
      <c r="AA4682" t="s">
        <v>8</v>
      </c>
      <c r="AB4682" t="s">
        <v>52</v>
      </c>
      <c r="AC4682" t="s">
        <v>10</v>
      </c>
      <c r="AD4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82">
        <v>13</v>
      </c>
      <c r="AF4682">
        <v>1</v>
      </c>
      <c r="AG4682">
        <v>38</v>
      </c>
      <c r="AH4682">
        <v>36</v>
      </c>
    </row>
    <row r="4683" spans="1:34" x14ac:dyDescent="0.25">
      <c r="A4683" s="3" t="s">
        <v>4758</v>
      </c>
      <c r="B4683" s="1">
        <v>45686</v>
      </c>
      <c r="C4683" s="23">
        <f t="shared" si="365"/>
        <v>29</v>
      </c>
      <c r="D4683" s="23">
        <f t="shared" si="366"/>
        <v>3</v>
      </c>
      <c r="E4683" s="23" t="str">
        <f t="shared" si="367"/>
        <v>miércoles</v>
      </c>
      <c r="F4683" s="23">
        <f t="shared" si="368"/>
        <v>1</v>
      </c>
      <c r="G4683" s="23" t="str">
        <f t="shared" si="369"/>
        <v>enero</v>
      </c>
      <c r="H4683" s="2">
        <v>0.3215277777777778</v>
      </c>
      <c r="I4683" t="s">
        <v>12</v>
      </c>
      <c r="J4683" t="str">
        <f>VLOOKUP(ventas_starbucks_2025[[#This Row],[sucursal]],cambio_sucursal[#All],2,0)</f>
        <v>Sucursal Córdoba Shopping</v>
      </c>
      <c r="K4683" t="s">
        <v>20</v>
      </c>
      <c r="L4683" t="s">
        <v>21</v>
      </c>
      <c r="M4683" t="s">
        <v>4</v>
      </c>
      <c r="N4683" t="str">
        <f>IFERROR(VLOOKUP(ventas_starbucks_2025[[#This Row],[tamaño_sucio]],cambio_tamaño[#All],2,0),"Tamaño único")</f>
        <v>Tamaño único</v>
      </c>
      <c r="O4683">
        <v>4</v>
      </c>
      <c r="P4683">
        <v>1021.29</v>
      </c>
      <c r="Q4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3">
        <v>4085.16</v>
      </c>
      <c r="S4683" t="s">
        <v>15</v>
      </c>
      <c r="T4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3" t="str">
        <f>VLOOKUP(ventas_starbucks_2025[[#This Row],[canal_compra]],cambio_canal_compra[#All],2,0)</f>
        <v>Para llevar</v>
      </c>
      <c r="V4683" t="s">
        <v>40</v>
      </c>
      <c r="W4683" t="str">
        <f>VLOOKUP(ventas_starbucks_2025[[#This Row],[método_pago]],cambio_metodo_pago[#All],2,0)</f>
        <v>Efectivo</v>
      </c>
      <c r="X4683" t="s">
        <v>22</v>
      </c>
      <c r="Y4683">
        <v>0</v>
      </c>
      <c r="Z4683" t="str">
        <f>VLOOKUP(ventas_starbucks_2025[[#This Row],[promoción_aplicada5]],promocion_cambiar[#All],2,0)</f>
        <v>Combo</v>
      </c>
      <c r="AA4683" t="s">
        <v>8</v>
      </c>
      <c r="AB4683" t="s">
        <v>18</v>
      </c>
      <c r="AC4683" t="s">
        <v>41</v>
      </c>
      <c r="AD4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83">
        <v>10.6</v>
      </c>
      <c r="AF4683">
        <v>5</v>
      </c>
      <c r="AG4683">
        <v>36</v>
      </c>
      <c r="AH4683">
        <v>32</v>
      </c>
    </row>
    <row r="4684" spans="1:34" x14ac:dyDescent="0.25">
      <c r="A4684" s="3" t="s">
        <v>4759</v>
      </c>
      <c r="B4684" s="1">
        <v>45703</v>
      </c>
      <c r="C4684" s="23">
        <f t="shared" si="365"/>
        <v>15</v>
      </c>
      <c r="D4684" s="23">
        <f t="shared" si="366"/>
        <v>6</v>
      </c>
      <c r="E4684" s="23" t="str">
        <f t="shared" si="367"/>
        <v>sábado</v>
      </c>
      <c r="F4684" s="23">
        <f t="shared" si="368"/>
        <v>2</v>
      </c>
      <c r="G4684" s="23" t="str">
        <f t="shared" si="369"/>
        <v>febrero</v>
      </c>
      <c r="H4684" s="2">
        <v>0.61111111111111116</v>
      </c>
      <c r="I4684" t="s">
        <v>1</v>
      </c>
      <c r="J4684" t="str">
        <f>VLOOKUP(ventas_starbucks_2025[[#This Row],[sucursal]],cambio_sucursal[#All],2,0)</f>
        <v>Sucursal Nueva Córdoba</v>
      </c>
      <c r="K4684" t="s">
        <v>137</v>
      </c>
      <c r="L4684" t="s">
        <v>44</v>
      </c>
      <c r="M4684" t="s">
        <v>55</v>
      </c>
      <c r="N4684" t="str">
        <f>IFERROR(VLOOKUP(ventas_starbucks_2025[[#This Row],[tamaño_sucio]],cambio_tamaño[#All],2,0),"Tamaño único")</f>
        <v>Pequeño</v>
      </c>
      <c r="O4684">
        <v>1</v>
      </c>
      <c r="P4684">
        <v>1665.63</v>
      </c>
      <c r="Q4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4">
        <v>1665.63</v>
      </c>
      <c r="S4684" t="s">
        <v>5</v>
      </c>
      <c r="T4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4" t="str">
        <f>VLOOKUP(ventas_starbucks_2025[[#This Row],[canal_compra]],cambio_canal_compra[#All],2,0)</f>
        <v>En tienda</v>
      </c>
      <c r="V4684" t="s">
        <v>16</v>
      </c>
      <c r="W4684" t="str">
        <f>VLOOKUP(ventas_starbucks_2025[[#This Row],[método_pago]],cambio_metodo_pago[#All],2,0)</f>
        <v>Tarjeta</v>
      </c>
      <c r="X4684" t="s">
        <v>22</v>
      </c>
      <c r="Y4684">
        <v>0</v>
      </c>
      <c r="Z4684" t="str">
        <f>VLOOKUP(ventas_starbucks_2025[[#This Row],[promoción_aplicada5]],promocion_cambiar[#All],2,0)</f>
        <v>2x1</v>
      </c>
      <c r="AA4684" t="s">
        <v>51</v>
      </c>
      <c r="AB4684" t="s">
        <v>32</v>
      </c>
      <c r="AC4684" t="s">
        <v>41</v>
      </c>
      <c r="AD4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84">
        <v>5</v>
      </c>
      <c r="AF4684">
        <v>2</v>
      </c>
      <c r="AG4684">
        <v>39</v>
      </c>
      <c r="AH4684">
        <v>38</v>
      </c>
    </row>
    <row r="4685" spans="1:34" x14ac:dyDescent="0.25">
      <c r="A4685" s="3" t="s">
        <v>4760</v>
      </c>
      <c r="B4685" s="1">
        <v>45708</v>
      </c>
      <c r="C4685" s="23">
        <f t="shared" si="365"/>
        <v>20</v>
      </c>
      <c r="D4685" s="23">
        <f t="shared" si="366"/>
        <v>4</v>
      </c>
      <c r="E4685" s="23" t="str">
        <f t="shared" si="367"/>
        <v>jueves</v>
      </c>
      <c r="F4685" s="23">
        <f t="shared" si="368"/>
        <v>2</v>
      </c>
      <c r="G4685" s="23" t="str">
        <f t="shared" si="369"/>
        <v>febrero</v>
      </c>
      <c r="H4685" s="2">
        <v>0.60555555555555551</v>
      </c>
      <c r="I4685" t="s">
        <v>57</v>
      </c>
      <c r="J4685" t="str">
        <f>VLOOKUP(ventas_starbucks_2025[[#This Row],[sucursal]],cambio_sucursal[#All],2,0)</f>
        <v>Sucursal Avda Colón</v>
      </c>
      <c r="K4685" t="s">
        <v>89</v>
      </c>
      <c r="L4685" t="s">
        <v>90</v>
      </c>
      <c r="M4685" t="s">
        <v>4</v>
      </c>
      <c r="N4685" t="str">
        <f>IFERROR(VLOOKUP(ventas_starbucks_2025[[#This Row],[tamaño_sucio]],cambio_tamaño[#All],2,0),"Tamaño único")</f>
        <v>Tamaño único</v>
      </c>
      <c r="O4685">
        <v>5</v>
      </c>
      <c r="P4685">
        <v>1494.11</v>
      </c>
      <c r="Q4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5">
        <v>7470.55</v>
      </c>
      <c r="S4685" t="s">
        <v>5</v>
      </c>
      <c r="T4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85" t="str">
        <f>VLOOKUP(ventas_starbucks_2025[[#This Row],[canal_compra]],cambio_canal_compra[#All],2,0)</f>
        <v>En tienda</v>
      </c>
      <c r="V4685" t="s">
        <v>6</v>
      </c>
      <c r="W4685" t="str">
        <f>VLOOKUP(ventas_starbucks_2025[[#This Row],[método_pago]],cambio_metodo_pago[#All],2,0)</f>
        <v>Aplicación móbil</v>
      </c>
      <c r="X4685" t="s">
        <v>22</v>
      </c>
      <c r="Y4685">
        <v>0</v>
      </c>
      <c r="Z4685" t="str">
        <f>VLOOKUP(ventas_starbucks_2025[[#This Row],[promoción_aplicada5]],promocion_cambiar[#All],2,0)</f>
        <v>Combo</v>
      </c>
      <c r="AA4685" t="s">
        <v>8</v>
      </c>
      <c r="AB4685" t="s">
        <v>29</v>
      </c>
      <c r="AC4685" t="s">
        <v>24</v>
      </c>
      <c r="AD4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85">
        <v>13.6</v>
      </c>
      <c r="AF4685">
        <v>5</v>
      </c>
      <c r="AG4685">
        <v>27</v>
      </c>
      <c r="AH4685">
        <v>22</v>
      </c>
    </row>
    <row r="4686" spans="1:34" x14ac:dyDescent="0.25">
      <c r="A4686" s="3" t="s">
        <v>4761</v>
      </c>
      <c r="B4686" s="1">
        <v>45673</v>
      </c>
      <c r="C4686" s="23">
        <f t="shared" si="365"/>
        <v>16</v>
      </c>
      <c r="D4686" s="23">
        <f t="shared" si="366"/>
        <v>4</v>
      </c>
      <c r="E4686" s="23" t="str">
        <f t="shared" si="367"/>
        <v>jueves</v>
      </c>
      <c r="F4686" s="23">
        <f t="shared" si="368"/>
        <v>1</v>
      </c>
      <c r="G4686" s="23" t="str">
        <f t="shared" si="369"/>
        <v>enero</v>
      </c>
      <c r="H4686" s="2">
        <v>0.60833333333333328</v>
      </c>
      <c r="I4686" t="s">
        <v>57</v>
      </c>
      <c r="J4686" t="str">
        <f>VLOOKUP(ventas_starbucks_2025[[#This Row],[sucursal]],cambio_sucursal[#All],2,0)</f>
        <v>Sucursal Avda Colón</v>
      </c>
      <c r="K4686" t="s">
        <v>284</v>
      </c>
      <c r="L4686" t="s">
        <v>35</v>
      </c>
      <c r="M4686" t="s">
        <v>4</v>
      </c>
      <c r="N4686" t="str">
        <f>IFERROR(VLOOKUP(ventas_starbucks_2025[[#This Row],[tamaño_sucio]],cambio_tamaño[#All],2,0),"Tamaño único")</f>
        <v>Tamaño único</v>
      </c>
      <c r="O4686">
        <v>1</v>
      </c>
      <c r="P4686">
        <v>931.65</v>
      </c>
      <c r="Q4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86">
        <v>931.65</v>
      </c>
      <c r="S4686" t="s">
        <v>15</v>
      </c>
      <c r="T4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6" t="str">
        <f>VLOOKUP(ventas_starbucks_2025[[#This Row],[canal_compra]],cambio_canal_compra[#All],2,0)</f>
        <v>Para llevar</v>
      </c>
      <c r="V4686" t="s">
        <v>16</v>
      </c>
      <c r="W4686" t="str">
        <f>VLOOKUP(ventas_starbucks_2025[[#This Row],[método_pago]],cambio_metodo_pago[#All],2,0)</f>
        <v>Tarjeta</v>
      </c>
      <c r="X4686" t="s">
        <v>7</v>
      </c>
      <c r="Y4686">
        <v>0</v>
      </c>
      <c r="Z4686" t="str">
        <f>VLOOKUP(ventas_starbucks_2025[[#This Row],[promoción_aplicada5]],promocion_cambiar[#All],2,0)</f>
        <v>Combo</v>
      </c>
      <c r="AA4686" t="s">
        <v>8</v>
      </c>
      <c r="AB4686" t="s">
        <v>18</v>
      </c>
      <c r="AC4686" t="s">
        <v>10</v>
      </c>
      <c r="AD4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86">
        <v>11.6</v>
      </c>
      <c r="AF4686">
        <v>4</v>
      </c>
      <c r="AG4686">
        <v>42</v>
      </c>
      <c r="AH4686">
        <v>41</v>
      </c>
    </row>
    <row r="4687" spans="1:34" x14ac:dyDescent="0.25">
      <c r="A4687" s="3" t="s">
        <v>4762</v>
      </c>
      <c r="B4687" s="1">
        <v>45737</v>
      </c>
      <c r="C4687" s="23">
        <f t="shared" si="365"/>
        <v>21</v>
      </c>
      <c r="D4687" s="23">
        <f t="shared" si="366"/>
        <v>5</v>
      </c>
      <c r="E4687" s="1" t="str">
        <f t="shared" si="367"/>
        <v>viernes</v>
      </c>
      <c r="F4687" s="23">
        <f t="shared" si="368"/>
        <v>3</v>
      </c>
      <c r="G4687" s="1" t="str">
        <f t="shared" si="369"/>
        <v>marzo</v>
      </c>
      <c r="H4687" s="2">
        <v>0.84375</v>
      </c>
      <c r="I4687" t="s">
        <v>12</v>
      </c>
      <c r="J4687" t="str">
        <f>VLOOKUP(ventas_starbucks_2025[[#This Row],[sucursal]],cambio_sucursal[#All],2,0)</f>
        <v>Sucursal Córdoba Shopping</v>
      </c>
      <c r="K4687" t="s">
        <v>2</v>
      </c>
      <c r="L4687" t="s">
        <v>3</v>
      </c>
      <c r="M4687" t="s">
        <v>4</v>
      </c>
      <c r="N4687" t="str">
        <f>IFERROR(VLOOKUP(ventas_starbucks_2025[[#This Row],[tamaño_sucio]],cambio_tamaño[#All],2,0),"Tamaño único")</f>
        <v>Tamaño único</v>
      </c>
      <c r="O4687">
        <v>5</v>
      </c>
      <c r="P4687">
        <v>2705.62</v>
      </c>
      <c r="Q4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87">
        <v>13528.1</v>
      </c>
      <c r="S4687" t="s">
        <v>5</v>
      </c>
      <c r="T4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687" t="str">
        <f>VLOOKUP(ventas_starbucks_2025[[#This Row],[canal_compra]],cambio_canal_compra[#All],2,0)</f>
        <v>En tienda</v>
      </c>
      <c r="V4687" t="s">
        <v>16</v>
      </c>
      <c r="W4687" t="str">
        <f>VLOOKUP(ventas_starbucks_2025[[#This Row],[método_pago]],cambio_metodo_pago[#All],2,0)</f>
        <v>Tarjeta</v>
      </c>
      <c r="X4687" t="s">
        <v>7</v>
      </c>
      <c r="Y4687">
        <v>15</v>
      </c>
      <c r="Z4687" t="str">
        <f>VLOOKUP(ventas_starbucks_2025[[#This Row],[promoción_aplicada5]],promocion_cambiar[#All],2,0)</f>
        <v>Ninguna</v>
      </c>
      <c r="AA4687" t="s">
        <v>17</v>
      </c>
      <c r="AB4687" t="s">
        <v>18</v>
      </c>
      <c r="AC4687" t="s">
        <v>24</v>
      </c>
      <c r="AD4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87">
        <v>3.7</v>
      </c>
      <c r="AF4687">
        <v>4</v>
      </c>
      <c r="AG4687">
        <v>33</v>
      </c>
      <c r="AH4687">
        <v>28</v>
      </c>
    </row>
    <row r="4688" spans="1:34" x14ac:dyDescent="0.25">
      <c r="A4688" s="3" t="s">
        <v>4763</v>
      </c>
      <c r="B4688" s="1">
        <v>45751</v>
      </c>
      <c r="C4688" s="23">
        <f t="shared" si="365"/>
        <v>4</v>
      </c>
      <c r="D4688" s="23">
        <f t="shared" si="366"/>
        <v>5</v>
      </c>
      <c r="E4688" s="23" t="str">
        <f t="shared" si="367"/>
        <v>viernes</v>
      </c>
      <c r="F4688" s="23">
        <f t="shared" si="368"/>
        <v>4</v>
      </c>
      <c r="G4688" s="23" t="str">
        <f t="shared" si="369"/>
        <v>abril</v>
      </c>
      <c r="H4688" s="2">
        <v>0.53819444444444442</v>
      </c>
      <c r="I4688" t="s">
        <v>26</v>
      </c>
      <c r="J4688" t="str">
        <f>VLOOKUP(ventas_starbucks_2025[[#This Row],[sucursal]],cambio_sucursal[#All],2,0)</f>
        <v>Sucursal San Lorenzo 47</v>
      </c>
      <c r="K4688" t="s">
        <v>115</v>
      </c>
      <c r="L4688" t="s">
        <v>21</v>
      </c>
      <c r="M4688" t="s">
        <v>4</v>
      </c>
      <c r="N4688" t="str">
        <f>IFERROR(VLOOKUP(ventas_starbucks_2025[[#This Row],[tamaño_sucio]],cambio_tamaño[#All],2,0),"Tamaño único")</f>
        <v>Tamaño único</v>
      </c>
      <c r="O4688">
        <v>5</v>
      </c>
      <c r="P4688">
        <v>1140.3900000000001</v>
      </c>
      <c r="Q4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8">
        <v>5701.95</v>
      </c>
      <c r="S4688" t="s">
        <v>5</v>
      </c>
      <c r="T4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88" t="str">
        <f>VLOOKUP(ventas_starbucks_2025[[#This Row],[canal_compra]],cambio_canal_compra[#All],2,0)</f>
        <v>En tienda</v>
      </c>
      <c r="V4688" t="s">
        <v>6</v>
      </c>
      <c r="W4688" t="str">
        <f>VLOOKUP(ventas_starbucks_2025[[#This Row],[método_pago]],cambio_metodo_pago[#All],2,0)</f>
        <v>Aplicación móbil</v>
      </c>
      <c r="X4688" t="s">
        <v>7</v>
      </c>
      <c r="Y4688">
        <v>10</v>
      </c>
      <c r="Z4688" t="str">
        <f>VLOOKUP(ventas_starbucks_2025[[#This Row],[promoción_aplicada5]],promocion_cambiar[#All],2,0)</f>
        <v>2x1</v>
      </c>
      <c r="AA4688" t="s">
        <v>51</v>
      </c>
      <c r="AB4688" t="s">
        <v>9</v>
      </c>
      <c r="AC4688" t="s">
        <v>24</v>
      </c>
      <c r="AD4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88">
        <v>7.8</v>
      </c>
      <c r="AF4688">
        <v>1</v>
      </c>
      <c r="AG4688">
        <v>27</v>
      </c>
      <c r="AH4688">
        <v>22</v>
      </c>
    </row>
    <row r="4689" spans="1:34" x14ac:dyDescent="0.25">
      <c r="A4689" s="3" t="s">
        <v>4764</v>
      </c>
      <c r="B4689" s="1">
        <v>45732</v>
      </c>
      <c r="C4689" s="23">
        <f t="shared" si="365"/>
        <v>16</v>
      </c>
      <c r="D4689" s="23">
        <f t="shared" si="366"/>
        <v>7</v>
      </c>
      <c r="E4689" s="23" t="str">
        <f t="shared" si="367"/>
        <v>domingo</v>
      </c>
      <c r="F4689" s="23">
        <f t="shared" si="368"/>
        <v>3</v>
      </c>
      <c r="G4689" s="23" t="str">
        <f t="shared" si="369"/>
        <v>marzo</v>
      </c>
      <c r="H4689" s="2">
        <v>0.38680555555555557</v>
      </c>
      <c r="I4689" t="s">
        <v>57</v>
      </c>
      <c r="J4689" t="str">
        <f>VLOOKUP(ventas_starbucks_2025[[#This Row],[sucursal]],cambio_sucursal[#All],2,0)</f>
        <v>Sucursal Avda Colón</v>
      </c>
      <c r="K4689" t="s">
        <v>87</v>
      </c>
      <c r="L4689" t="s">
        <v>65</v>
      </c>
      <c r="M4689" t="s">
        <v>4</v>
      </c>
      <c r="N4689" t="str">
        <f>IFERROR(VLOOKUP(ventas_starbucks_2025[[#This Row],[tamaño_sucio]],cambio_tamaño[#All],2,0),"Tamaño único")</f>
        <v>Tamaño único</v>
      </c>
      <c r="O4689">
        <v>3</v>
      </c>
      <c r="P4689">
        <v>1504.36</v>
      </c>
      <c r="Q4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9">
        <v>4513.08</v>
      </c>
      <c r="S4689" t="s">
        <v>5</v>
      </c>
      <c r="T4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9" t="str">
        <f>VLOOKUP(ventas_starbucks_2025[[#This Row],[canal_compra]],cambio_canal_compra[#All],2,0)</f>
        <v>En tienda</v>
      </c>
      <c r="V4689" t="s">
        <v>6</v>
      </c>
      <c r="W4689" t="str">
        <f>VLOOKUP(ventas_starbucks_2025[[#This Row],[método_pago]],cambio_metodo_pago[#All],2,0)</f>
        <v>Aplicación móbil</v>
      </c>
      <c r="X4689" t="s">
        <v>22</v>
      </c>
      <c r="Y4689">
        <v>0</v>
      </c>
      <c r="Z4689" t="str">
        <f>VLOOKUP(ventas_starbucks_2025[[#This Row],[promoción_aplicada5]],promocion_cambiar[#All],2,0)</f>
        <v>Combo</v>
      </c>
      <c r="AA4689" t="s">
        <v>8</v>
      </c>
      <c r="AB4689" t="s">
        <v>29</v>
      </c>
      <c r="AC4689" t="s">
        <v>24</v>
      </c>
      <c r="AD4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89">
        <v>11.1</v>
      </c>
      <c r="AF4689">
        <v>2</v>
      </c>
      <c r="AG4689">
        <v>27</v>
      </c>
      <c r="AH4689">
        <v>24</v>
      </c>
    </row>
    <row r="4690" spans="1:34" x14ac:dyDescent="0.25">
      <c r="A4690" s="3" t="s">
        <v>4765</v>
      </c>
      <c r="B4690" s="1">
        <v>45708</v>
      </c>
      <c r="C4690" s="23">
        <f t="shared" si="365"/>
        <v>20</v>
      </c>
      <c r="D4690" s="23">
        <f t="shared" si="366"/>
        <v>4</v>
      </c>
      <c r="E4690" s="1" t="str">
        <f t="shared" si="367"/>
        <v>jueves</v>
      </c>
      <c r="F4690" s="23">
        <f t="shared" si="368"/>
        <v>2</v>
      </c>
      <c r="G4690" s="1" t="str">
        <f t="shared" si="369"/>
        <v>febrero</v>
      </c>
      <c r="H4690" s="2">
        <v>0.86319444444444449</v>
      </c>
      <c r="I4690" t="s">
        <v>1</v>
      </c>
      <c r="J4690" t="str">
        <f>VLOOKUP(ventas_starbucks_2025[[#This Row],[sucursal]],cambio_sucursal[#All],2,0)</f>
        <v>Sucursal Nueva Córdoba</v>
      </c>
      <c r="K4690" t="s">
        <v>2</v>
      </c>
      <c r="L4690" t="s">
        <v>3</v>
      </c>
      <c r="M4690" t="s">
        <v>4</v>
      </c>
      <c r="N4690" t="str">
        <f>IFERROR(VLOOKUP(ventas_starbucks_2025[[#This Row],[tamaño_sucio]],cambio_tamaño[#All],2,0),"Tamaño único")</f>
        <v>Tamaño único</v>
      </c>
      <c r="O4690">
        <v>2</v>
      </c>
      <c r="P4690">
        <v>3412.27</v>
      </c>
      <c r="Q4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690">
        <v>6824.54</v>
      </c>
      <c r="S4690" t="s">
        <v>5</v>
      </c>
      <c r="T4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0" t="str">
        <f>VLOOKUP(ventas_starbucks_2025[[#This Row],[canal_compra]],cambio_canal_compra[#All],2,0)</f>
        <v>En tienda</v>
      </c>
      <c r="V4690" t="s">
        <v>16</v>
      </c>
      <c r="W4690" t="str">
        <f>VLOOKUP(ventas_starbucks_2025[[#This Row],[método_pago]],cambio_metodo_pago[#All],2,0)</f>
        <v>Tarjeta</v>
      </c>
      <c r="X4690" t="s">
        <v>7</v>
      </c>
      <c r="Y4690">
        <v>0</v>
      </c>
      <c r="Z4690" t="str">
        <f>VLOOKUP(ventas_starbucks_2025[[#This Row],[promoción_aplicada5]],promocion_cambiar[#All],2,0)</f>
        <v>Combo</v>
      </c>
      <c r="AA4690" t="s">
        <v>8</v>
      </c>
      <c r="AB4690" t="s">
        <v>23</v>
      </c>
      <c r="AC4690" t="s">
        <v>24</v>
      </c>
      <c r="AD4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90">
        <v>10.9</v>
      </c>
      <c r="AF4690">
        <v>2</v>
      </c>
      <c r="AG4690">
        <v>21</v>
      </c>
      <c r="AH4690">
        <v>19</v>
      </c>
    </row>
    <row r="4691" spans="1:34" x14ac:dyDescent="0.25">
      <c r="A4691" s="3" t="s">
        <v>4766</v>
      </c>
      <c r="B4691" s="1">
        <v>45658</v>
      </c>
      <c r="C4691" s="23">
        <f t="shared" si="365"/>
        <v>1</v>
      </c>
      <c r="D4691" s="23">
        <f t="shared" si="366"/>
        <v>3</v>
      </c>
      <c r="E4691" s="1" t="str">
        <f t="shared" si="367"/>
        <v>miércoles</v>
      </c>
      <c r="F4691" s="23">
        <f t="shared" si="368"/>
        <v>1</v>
      </c>
      <c r="G4691" s="1" t="str">
        <f t="shared" si="369"/>
        <v>enero</v>
      </c>
      <c r="H4691" s="2">
        <v>0.5444444444444444</v>
      </c>
      <c r="I4691" t="s">
        <v>1</v>
      </c>
      <c r="J4691" t="str">
        <f>VLOOKUP(ventas_starbucks_2025[[#This Row],[sucursal]],cambio_sucursal[#All],2,0)</f>
        <v>Sucursal Nueva Córdoba</v>
      </c>
      <c r="K4691" t="s">
        <v>13</v>
      </c>
      <c r="L4691" t="s">
        <v>14</v>
      </c>
      <c r="M4691" t="s">
        <v>4</v>
      </c>
      <c r="N4691" t="str">
        <f>IFERROR(VLOOKUP(ventas_starbucks_2025[[#This Row],[tamaño_sucio]],cambio_tamaño[#All],2,0),"Tamaño único")</f>
        <v>Tamaño único</v>
      </c>
      <c r="O4691">
        <v>3</v>
      </c>
      <c r="P4691">
        <v>2104.7399999999998</v>
      </c>
      <c r="Q4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91">
        <v>6314.22</v>
      </c>
      <c r="S4691" t="s">
        <v>31</v>
      </c>
      <c r="T4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1" t="str">
        <f>VLOOKUP(ventas_starbucks_2025[[#This Row],[canal_compra]],cambio_canal_compra[#All],2,0)</f>
        <v>Entrega domicilio</v>
      </c>
      <c r="V4691" t="s">
        <v>40</v>
      </c>
      <c r="W4691" t="str">
        <f>VLOOKUP(ventas_starbucks_2025[[#This Row],[método_pago]],cambio_metodo_pago[#All],2,0)</f>
        <v>Efectivo</v>
      </c>
      <c r="X4691" t="s">
        <v>22</v>
      </c>
      <c r="Y4691">
        <v>0</v>
      </c>
      <c r="Z4691" t="str">
        <f>VLOOKUP(ventas_starbucks_2025[[#This Row],[promoción_aplicada5]],promocion_cambiar[#All],2,0)</f>
        <v>Combo</v>
      </c>
      <c r="AA4691" t="s">
        <v>8</v>
      </c>
      <c r="AB4691" t="s">
        <v>18</v>
      </c>
      <c r="AC4691" t="s">
        <v>10</v>
      </c>
      <c r="AD4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91">
        <v>9.5</v>
      </c>
      <c r="AF4691">
        <v>2</v>
      </c>
      <c r="AG4691">
        <v>47</v>
      </c>
      <c r="AH4691">
        <v>44</v>
      </c>
    </row>
    <row r="4692" spans="1:34" x14ac:dyDescent="0.25">
      <c r="A4692" s="3" t="s">
        <v>4767</v>
      </c>
      <c r="B4692" s="1">
        <v>45747</v>
      </c>
      <c r="C4692" s="23">
        <f t="shared" si="365"/>
        <v>31</v>
      </c>
      <c r="D4692" s="23">
        <f t="shared" si="366"/>
        <v>1</v>
      </c>
      <c r="E4692" s="1" t="str">
        <f t="shared" si="367"/>
        <v>lunes</v>
      </c>
      <c r="F4692" s="23">
        <f t="shared" si="368"/>
        <v>3</v>
      </c>
      <c r="G4692" s="1" t="str">
        <f t="shared" si="369"/>
        <v>marzo</v>
      </c>
      <c r="H4692" s="2">
        <v>0.85555555555555551</v>
      </c>
      <c r="I4692" t="s">
        <v>57</v>
      </c>
      <c r="J4692" t="str">
        <f>VLOOKUP(ventas_starbucks_2025[[#This Row],[sucursal]],cambio_sucursal[#All],2,0)</f>
        <v>Sucursal Avda Colón</v>
      </c>
      <c r="K4692" t="s">
        <v>38</v>
      </c>
      <c r="L4692" t="s">
        <v>39</v>
      </c>
      <c r="M4692" t="s">
        <v>4</v>
      </c>
      <c r="N4692" t="str">
        <f>IFERROR(VLOOKUP(ventas_starbucks_2025[[#This Row],[tamaño_sucio]],cambio_tamaño[#All],2,0),"Tamaño único")</f>
        <v>Tamaño único</v>
      </c>
      <c r="O4692">
        <v>5</v>
      </c>
      <c r="P4692">
        <v>1070.6400000000001</v>
      </c>
      <c r="Q4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2">
        <v>5353.2</v>
      </c>
      <c r="S4692" t="s">
        <v>15</v>
      </c>
      <c r="T4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2" t="str">
        <f>VLOOKUP(ventas_starbucks_2025[[#This Row],[canal_compra]],cambio_canal_compra[#All],2,0)</f>
        <v>Para llevar</v>
      </c>
      <c r="V4692" t="s">
        <v>40</v>
      </c>
      <c r="W4692" t="str">
        <f>VLOOKUP(ventas_starbucks_2025[[#This Row],[método_pago]],cambio_metodo_pago[#All],2,0)</f>
        <v>Efectivo</v>
      </c>
      <c r="X4692" t="s">
        <v>7</v>
      </c>
      <c r="Y4692">
        <v>0</v>
      </c>
      <c r="Z4692" t="str">
        <f>VLOOKUP(ventas_starbucks_2025[[#This Row],[promoción_aplicada5]],promocion_cambiar[#All],2,0)</f>
        <v>Ninguna</v>
      </c>
      <c r="AA4692" t="s">
        <v>17</v>
      </c>
      <c r="AB4692" t="s">
        <v>9</v>
      </c>
      <c r="AC4692" t="s">
        <v>10</v>
      </c>
      <c r="AD4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92">
        <v>3.5</v>
      </c>
      <c r="AF4692">
        <v>4</v>
      </c>
      <c r="AG4692">
        <v>17</v>
      </c>
      <c r="AH4692">
        <v>12</v>
      </c>
    </row>
    <row r="4693" spans="1:34" x14ac:dyDescent="0.25">
      <c r="A4693" s="3" t="s">
        <v>4768</v>
      </c>
      <c r="B4693" s="1">
        <v>45682</v>
      </c>
      <c r="C4693" s="23">
        <f t="shared" si="365"/>
        <v>25</v>
      </c>
      <c r="D4693" s="23">
        <f t="shared" si="366"/>
        <v>6</v>
      </c>
      <c r="E4693" s="23" t="str">
        <f t="shared" si="367"/>
        <v>sábado</v>
      </c>
      <c r="F4693" s="23">
        <f t="shared" si="368"/>
        <v>1</v>
      </c>
      <c r="G4693" s="23" t="str">
        <f t="shared" si="369"/>
        <v>enero</v>
      </c>
      <c r="H4693" s="2">
        <v>0.66597222222222219</v>
      </c>
      <c r="I4693" t="s">
        <v>1</v>
      </c>
      <c r="J4693" t="str">
        <f>VLOOKUP(ventas_starbucks_2025[[#This Row],[sucursal]],cambio_sucursal[#All],2,0)</f>
        <v>Sucursal Nueva Córdoba</v>
      </c>
      <c r="K4693" t="s">
        <v>87</v>
      </c>
      <c r="L4693" t="s">
        <v>65</v>
      </c>
      <c r="M4693" t="s">
        <v>4</v>
      </c>
      <c r="N4693" t="str">
        <f>IFERROR(VLOOKUP(ventas_starbucks_2025[[#This Row],[tamaño_sucio]],cambio_tamaño[#All],2,0),"Tamaño único")</f>
        <v>Tamaño único</v>
      </c>
      <c r="O4693">
        <v>1</v>
      </c>
      <c r="P4693">
        <v>1704.49</v>
      </c>
      <c r="Q4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3">
        <v>1704.49</v>
      </c>
      <c r="S4693" t="s">
        <v>15</v>
      </c>
      <c r="T4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93" t="str">
        <f>VLOOKUP(ventas_starbucks_2025[[#This Row],[canal_compra]],cambio_canal_compra[#All],2,0)</f>
        <v>Para llevar</v>
      </c>
      <c r="V4693" t="s">
        <v>6</v>
      </c>
      <c r="W4693" t="str">
        <f>VLOOKUP(ventas_starbucks_2025[[#This Row],[método_pago]],cambio_metodo_pago[#All],2,0)</f>
        <v>Aplicación móbil</v>
      </c>
      <c r="X4693" t="s">
        <v>22</v>
      </c>
      <c r="Y4693">
        <v>0</v>
      </c>
      <c r="Z4693" t="str">
        <f>VLOOKUP(ventas_starbucks_2025[[#This Row],[promoción_aplicada5]],promocion_cambiar[#All],2,0)</f>
        <v>Ninguna</v>
      </c>
      <c r="AA4693" t="s">
        <v>17</v>
      </c>
      <c r="AB4693" t="s">
        <v>9</v>
      </c>
      <c r="AC4693" t="s">
        <v>10</v>
      </c>
      <c r="AD4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93">
        <v>4</v>
      </c>
      <c r="AF4693">
        <v>1</v>
      </c>
      <c r="AG4693">
        <v>42</v>
      </c>
      <c r="AH4693">
        <v>41</v>
      </c>
    </row>
    <row r="4694" spans="1:34" x14ac:dyDescent="0.25">
      <c r="A4694" s="3" t="s">
        <v>4769</v>
      </c>
      <c r="B4694" s="1">
        <v>45716</v>
      </c>
      <c r="C4694" s="23">
        <f t="shared" si="365"/>
        <v>28</v>
      </c>
      <c r="D4694" s="23">
        <f t="shared" si="366"/>
        <v>5</v>
      </c>
      <c r="E4694" s="1" t="str">
        <f t="shared" si="367"/>
        <v>viernes</v>
      </c>
      <c r="F4694" s="23">
        <f t="shared" si="368"/>
        <v>2</v>
      </c>
      <c r="G4694" s="1" t="str">
        <f t="shared" si="369"/>
        <v>febrero</v>
      </c>
      <c r="H4694" s="2">
        <v>0.6069444444444444</v>
      </c>
      <c r="I4694" t="s">
        <v>57</v>
      </c>
      <c r="J4694" t="str">
        <f>VLOOKUP(ventas_starbucks_2025[[#This Row],[sucursal]],cambio_sucursal[#All],2,0)</f>
        <v>Sucursal Avda Colón</v>
      </c>
      <c r="K4694" t="s">
        <v>82</v>
      </c>
      <c r="L4694" t="s">
        <v>28</v>
      </c>
      <c r="M4694" t="s">
        <v>4</v>
      </c>
      <c r="N4694" t="str">
        <f>IFERROR(VLOOKUP(ventas_starbucks_2025[[#This Row],[tamaño_sucio]],cambio_tamaño[#All],2,0),"Tamaño único")</f>
        <v>Tamaño único</v>
      </c>
      <c r="O4694">
        <v>4</v>
      </c>
      <c r="P4694">
        <v>2282.1999999999998</v>
      </c>
      <c r="Q4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94">
        <v>9128.7999999999993</v>
      </c>
      <c r="S4694" t="s">
        <v>15</v>
      </c>
      <c r="T4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4" t="str">
        <f>VLOOKUP(ventas_starbucks_2025[[#This Row],[canal_compra]],cambio_canal_compra[#All],2,0)</f>
        <v>Para llevar</v>
      </c>
      <c r="V4694" t="s">
        <v>40</v>
      </c>
      <c r="W4694" t="str">
        <f>VLOOKUP(ventas_starbucks_2025[[#This Row],[método_pago]],cambio_metodo_pago[#All],2,0)</f>
        <v>Efectivo</v>
      </c>
      <c r="X4694" t="s">
        <v>7</v>
      </c>
      <c r="Y4694">
        <v>10</v>
      </c>
      <c r="Z4694" t="str">
        <f>VLOOKUP(ventas_starbucks_2025[[#This Row],[promoción_aplicada5]],promocion_cambiar[#All],2,0)</f>
        <v>Combo</v>
      </c>
      <c r="AA4694" t="s">
        <v>8</v>
      </c>
      <c r="AB4694" t="s">
        <v>29</v>
      </c>
      <c r="AC4694" t="s">
        <v>24</v>
      </c>
      <c r="AD4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94">
        <v>6.5</v>
      </c>
      <c r="AF4694">
        <v>5</v>
      </c>
      <c r="AG4694">
        <v>43</v>
      </c>
      <c r="AH4694">
        <v>39</v>
      </c>
    </row>
    <row r="4695" spans="1:34" x14ac:dyDescent="0.25">
      <c r="A4695" s="3" t="s">
        <v>4770</v>
      </c>
      <c r="B4695" s="1">
        <v>45713</v>
      </c>
      <c r="C4695" s="23">
        <f t="shared" si="365"/>
        <v>25</v>
      </c>
      <c r="D4695" s="23">
        <f t="shared" si="366"/>
        <v>2</v>
      </c>
      <c r="E4695" s="23" t="str">
        <f t="shared" si="367"/>
        <v>martes</v>
      </c>
      <c r="F4695" s="23">
        <f t="shared" si="368"/>
        <v>2</v>
      </c>
      <c r="G4695" s="23" t="str">
        <f t="shared" si="369"/>
        <v>febrero</v>
      </c>
      <c r="H4695" s="2">
        <v>0.41319444444444442</v>
      </c>
      <c r="I4695" t="s">
        <v>57</v>
      </c>
      <c r="J4695" t="str">
        <f>VLOOKUP(ventas_starbucks_2025[[#This Row],[sucursal]],cambio_sucursal[#All],2,0)</f>
        <v>Sucursal Avda Colón</v>
      </c>
      <c r="K4695" t="s">
        <v>327</v>
      </c>
      <c r="L4695" t="s">
        <v>44</v>
      </c>
      <c r="M4695" t="s">
        <v>45</v>
      </c>
      <c r="N4695" t="str">
        <f>IFERROR(VLOOKUP(ventas_starbucks_2025[[#This Row],[tamaño_sucio]],cambio_tamaño[#All],2,0),"Tamaño único")</f>
        <v>Grande</v>
      </c>
      <c r="O4695">
        <v>3</v>
      </c>
      <c r="P4695">
        <v>1640.7</v>
      </c>
      <c r="Q4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5">
        <v>4922.1000000000004</v>
      </c>
      <c r="S4695" t="s">
        <v>15</v>
      </c>
      <c r="T4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95" t="str">
        <f>VLOOKUP(ventas_starbucks_2025[[#This Row],[canal_compra]],cambio_canal_compra[#All],2,0)</f>
        <v>Para llevar</v>
      </c>
      <c r="V4695" t="s">
        <v>16</v>
      </c>
      <c r="W4695" t="str">
        <f>VLOOKUP(ventas_starbucks_2025[[#This Row],[método_pago]],cambio_metodo_pago[#All],2,0)</f>
        <v>Tarjeta</v>
      </c>
      <c r="X4695" t="s">
        <v>7</v>
      </c>
      <c r="Y4695">
        <v>10</v>
      </c>
      <c r="Z4695" t="str">
        <f>VLOOKUP(ventas_starbucks_2025[[#This Row],[promoción_aplicada5]],promocion_cambiar[#All],2,0)</f>
        <v>Hora Feliz</v>
      </c>
      <c r="AA4695" t="s">
        <v>36</v>
      </c>
      <c r="AB4695" t="s">
        <v>9</v>
      </c>
      <c r="AC4695" t="s">
        <v>10</v>
      </c>
      <c r="AD4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95">
        <v>11.8</v>
      </c>
      <c r="AF4695">
        <v>5</v>
      </c>
      <c r="AG4695">
        <v>25</v>
      </c>
      <c r="AH4695">
        <v>22</v>
      </c>
    </row>
    <row r="4696" spans="1:34" x14ac:dyDescent="0.25">
      <c r="A4696" s="3" t="s">
        <v>4771</v>
      </c>
      <c r="B4696" s="1">
        <v>45658</v>
      </c>
      <c r="C4696" s="23">
        <f t="shared" si="365"/>
        <v>1</v>
      </c>
      <c r="D4696" s="23">
        <f t="shared" si="366"/>
        <v>3</v>
      </c>
      <c r="E4696" s="23" t="str">
        <f t="shared" si="367"/>
        <v>miércoles</v>
      </c>
      <c r="F4696" s="23">
        <f t="shared" si="368"/>
        <v>1</v>
      </c>
      <c r="G4696" s="23" t="str">
        <f t="shared" si="369"/>
        <v>enero</v>
      </c>
      <c r="H4696" s="2">
        <v>0.76666666666666672</v>
      </c>
      <c r="I4696" t="s">
        <v>57</v>
      </c>
      <c r="J4696" t="str">
        <f>VLOOKUP(ventas_starbucks_2025[[#This Row],[sucursal]],cambio_sucursal[#All],2,0)</f>
        <v>Sucursal Avda Colón</v>
      </c>
      <c r="K4696" t="s">
        <v>38</v>
      </c>
      <c r="L4696" t="s">
        <v>39</v>
      </c>
      <c r="M4696" t="s">
        <v>4</v>
      </c>
      <c r="N4696" t="str">
        <f>IFERROR(VLOOKUP(ventas_starbucks_2025[[#This Row],[tamaño_sucio]],cambio_tamaño[#All],2,0),"Tamaño único")</f>
        <v>Tamaño único</v>
      </c>
      <c r="O4696">
        <v>4</v>
      </c>
      <c r="P4696">
        <v>1033.76</v>
      </c>
      <c r="Q4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6">
        <v>4135.04</v>
      </c>
      <c r="S4696" t="s">
        <v>5</v>
      </c>
      <c r="T4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96" t="str">
        <f>VLOOKUP(ventas_starbucks_2025[[#This Row],[canal_compra]],cambio_canal_compra[#All],2,0)</f>
        <v>En tienda</v>
      </c>
      <c r="V4696" t="s">
        <v>16</v>
      </c>
      <c r="W4696" t="str">
        <f>VLOOKUP(ventas_starbucks_2025[[#This Row],[método_pago]],cambio_metodo_pago[#All],2,0)</f>
        <v>Tarjeta</v>
      </c>
      <c r="X4696" t="s">
        <v>22</v>
      </c>
      <c r="Y4696">
        <v>0</v>
      </c>
      <c r="Z4696" t="str">
        <f>VLOOKUP(ventas_starbucks_2025[[#This Row],[promoción_aplicada5]],promocion_cambiar[#All],2,0)</f>
        <v>Combo</v>
      </c>
      <c r="AA4696" t="s">
        <v>8</v>
      </c>
      <c r="AB4696" t="s">
        <v>23</v>
      </c>
      <c r="AC4696" t="s">
        <v>41</v>
      </c>
      <c r="AD4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96">
        <v>7.2</v>
      </c>
      <c r="AF4696">
        <v>2</v>
      </c>
      <c r="AG4696">
        <v>13</v>
      </c>
      <c r="AH4696">
        <v>9</v>
      </c>
    </row>
    <row r="4697" spans="1:34" x14ac:dyDescent="0.25">
      <c r="A4697" s="3" t="s">
        <v>4772</v>
      </c>
      <c r="B4697" s="1">
        <v>45759</v>
      </c>
      <c r="C4697" s="23">
        <f t="shared" si="365"/>
        <v>12</v>
      </c>
      <c r="D4697" s="23">
        <f t="shared" si="366"/>
        <v>6</v>
      </c>
      <c r="E4697" s="1" t="str">
        <f t="shared" si="367"/>
        <v>sábado</v>
      </c>
      <c r="F4697" s="23">
        <f t="shared" si="368"/>
        <v>4</v>
      </c>
      <c r="G4697" s="1" t="str">
        <f t="shared" si="369"/>
        <v>abril</v>
      </c>
      <c r="H4697" s="2">
        <v>0.50972222222222219</v>
      </c>
      <c r="I4697" t="s">
        <v>26</v>
      </c>
      <c r="J4697" t="str">
        <f>VLOOKUP(ventas_starbucks_2025[[#This Row],[sucursal]],cambio_sucursal[#All],2,0)</f>
        <v>Sucursal San Lorenzo 47</v>
      </c>
      <c r="K4697" t="s">
        <v>13</v>
      </c>
      <c r="L4697" t="s">
        <v>14</v>
      </c>
      <c r="M4697" t="s">
        <v>4</v>
      </c>
      <c r="N4697" t="str">
        <f>IFERROR(VLOOKUP(ventas_starbucks_2025[[#This Row],[tamaño_sucio]],cambio_tamaño[#All],2,0),"Tamaño único")</f>
        <v>Tamaño único</v>
      </c>
      <c r="O4697">
        <v>3</v>
      </c>
      <c r="P4697">
        <v>2103.9299999999998</v>
      </c>
      <c r="Q4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97">
        <v>6311.79</v>
      </c>
      <c r="S4697" t="s">
        <v>15</v>
      </c>
      <c r="T4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7" t="str">
        <f>VLOOKUP(ventas_starbucks_2025[[#This Row],[canal_compra]],cambio_canal_compra[#All],2,0)</f>
        <v>Para llevar</v>
      </c>
      <c r="V4697" t="s">
        <v>16</v>
      </c>
      <c r="W4697" t="str">
        <f>VLOOKUP(ventas_starbucks_2025[[#This Row],[método_pago]],cambio_metodo_pago[#All],2,0)</f>
        <v>Tarjeta</v>
      </c>
      <c r="X4697" t="s">
        <v>7</v>
      </c>
      <c r="Y4697">
        <v>10</v>
      </c>
      <c r="Z4697" t="str">
        <f>VLOOKUP(ventas_starbucks_2025[[#This Row],[promoción_aplicada5]],promocion_cambiar[#All],2,0)</f>
        <v>Combo</v>
      </c>
      <c r="AA4697" t="s">
        <v>8</v>
      </c>
      <c r="AB4697" t="s">
        <v>29</v>
      </c>
      <c r="AC4697" t="s">
        <v>24</v>
      </c>
      <c r="AD4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97">
        <v>12.8</v>
      </c>
      <c r="AF4697">
        <v>3</v>
      </c>
      <c r="AG4697">
        <v>47</v>
      </c>
      <c r="AH4697">
        <v>44</v>
      </c>
    </row>
    <row r="4698" spans="1:34" x14ac:dyDescent="0.25">
      <c r="A4698" s="3" t="s">
        <v>4773</v>
      </c>
      <c r="B4698" s="1">
        <v>45737</v>
      </c>
      <c r="C4698" s="23">
        <f t="shared" si="365"/>
        <v>21</v>
      </c>
      <c r="D4698" s="23">
        <f t="shared" si="366"/>
        <v>5</v>
      </c>
      <c r="E4698" s="23" t="str">
        <f t="shared" si="367"/>
        <v>viernes</v>
      </c>
      <c r="F4698" s="23">
        <f t="shared" si="368"/>
        <v>3</v>
      </c>
      <c r="G4698" s="23" t="str">
        <f t="shared" si="369"/>
        <v>marzo</v>
      </c>
      <c r="H4698" s="2">
        <v>0.42638888888888887</v>
      </c>
      <c r="I4698" t="s">
        <v>1</v>
      </c>
      <c r="J4698" t="str">
        <f>VLOOKUP(ventas_starbucks_2025[[#This Row],[sucursal]],cambio_sucursal[#All],2,0)</f>
        <v>Sucursal Nueva Córdoba</v>
      </c>
      <c r="K4698" t="s">
        <v>48</v>
      </c>
      <c r="L4698" t="s">
        <v>49</v>
      </c>
      <c r="M4698" t="s">
        <v>45</v>
      </c>
      <c r="N4698" t="str">
        <f>IFERROR(VLOOKUP(ventas_starbucks_2025[[#This Row],[tamaño_sucio]],cambio_tamaño[#All],2,0),"Tamaño único")</f>
        <v>Grande</v>
      </c>
      <c r="O4698">
        <v>2</v>
      </c>
      <c r="P4698">
        <v>1713.33</v>
      </c>
      <c r="Q4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8">
        <v>3426.66</v>
      </c>
      <c r="S4698" t="s">
        <v>5</v>
      </c>
      <c r="T4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98" t="str">
        <f>VLOOKUP(ventas_starbucks_2025[[#This Row],[canal_compra]],cambio_canal_compra[#All],2,0)</f>
        <v>En tienda</v>
      </c>
      <c r="V4698" t="s">
        <v>6</v>
      </c>
      <c r="W4698" t="str">
        <f>VLOOKUP(ventas_starbucks_2025[[#This Row],[método_pago]],cambio_metodo_pago[#All],2,0)</f>
        <v>Aplicación móbil</v>
      </c>
      <c r="X4698" t="s">
        <v>22</v>
      </c>
      <c r="Y4698">
        <v>0</v>
      </c>
      <c r="Z4698" t="str">
        <f>VLOOKUP(ventas_starbucks_2025[[#This Row],[promoción_aplicada5]],promocion_cambiar[#All],2,0)</f>
        <v>Combo</v>
      </c>
      <c r="AA4698" t="s">
        <v>8</v>
      </c>
      <c r="AB4698" t="s">
        <v>52</v>
      </c>
      <c r="AC4698" t="s">
        <v>24</v>
      </c>
      <c r="AD4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98">
        <v>6.7</v>
      </c>
      <c r="AF4698">
        <v>5</v>
      </c>
      <c r="AG4698">
        <v>50</v>
      </c>
      <c r="AH4698">
        <v>48</v>
      </c>
    </row>
    <row r="4699" spans="1:34" x14ac:dyDescent="0.25">
      <c r="A4699" s="3" t="s">
        <v>4774</v>
      </c>
      <c r="B4699" s="1">
        <v>45661</v>
      </c>
      <c r="C4699" s="23">
        <f t="shared" si="365"/>
        <v>4</v>
      </c>
      <c r="D4699" s="23">
        <f t="shared" si="366"/>
        <v>6</v>
      </c>
      <c r="E4699" s="23" t="str">
        <f t="shared" si="367"/>
        <v>sábado</v>
      </c>
      <c r="F4699" s="23">
        <f t="shared" si="368"/>
        <v>1</v>
      </c>
      <c r="G4699" s="23" t="str">
        <f t="shared" si="369"/>
        <v>enero</v>
      </c>
      <c r="H4699" s="2">
        <v>0.86458333333333337</v>
      </c>
      <c r="I4699" t="s">
        <v>26</v>
      </c>
      <c r="J4699" t="str">
        <f>VLOOKUP(ventas_starbucks_2025[[#This Row],[sucursal]],cambio_sucursal[#All],2,0)</f>
        <v>Sucursal San Lorenzo 47</v>
      </c>
      <c r="K4699" t="s">
        <v>175</v>
      </c>
      <c r="L4699" t="s">
        <v>70</v>
      </c>
      <c r="M4699" t="s">
        <v>55</v>
      </c>
      <c r="N4699" t="str">
        <f>IFERROR(VLOOKUP(ventas_starbucks_2025[[#This Row],[tamaño_sucio]],cambio_tamaño[#All],2,0),"Tamaño único")</f>
        <v>Pequeño</v>
      </c>
      <c r="O4699">
        <v>5</v>
      </c>
      <c r="P4699">
        <v>1507.6</v>
      </c>
      <c r="Q4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9">
        <v>7538</v>
      </c>
      <c r="S4699" t="s">
        <v>31</v>
      </c>
      <c r="T4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9" t="str">
        <f>VLOOKUP(ventas_starbucks_2025[[#This Row],[canal_compra]],cambio_canal_compra[#All],2,0)</f>
        <v>Entrega domicilio</v>
      </c>
      <c r="V4699" t="s">
        <v>40</v>
      </c>
      <c r="W4699" t="str">
        <f>VLOOKUP(ventas_starbucks_2025[[#This Row],[método_pago]],cambio_metodo_pago[#All],2,0)</f>
        <v>Efectivo</v>
      </c>
      <c r="X4699" t="s">
        <v>7</v>
      </c>
      <c r="Y4699">
        <v>10</v>
      </c>
      <c r="Z4699" t="str">
        <f>VLOOKUP(ventas_starbucks_2025[[#This Row],[promoción_aplicada5]],promocion_cambiar[#All],2,0)</f>
        <v>Combo</v>
      </c>
      <c r="AA4699" t="s">
        <v>8</v>
      </c>
      <c r="AB4699" t="s">
        <v>9</v>
      </c>
      <c r="AC4699" t="s">
        <v>41</v>
      </c>
      <c r="AD4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99">
        <v>10.3</v>
      </c>
      <c r="AF4699">
        <v>5</v>
      </c>
      <c r="AG4699">
        <v>47</v>
      </c>
      <c r="AH4699">
        <v>42</v>
      </c>
    </row>
    <row r="4700" spans="1:34" x14ac:dyDescent="0.25">
      <c r="A4700" s="3" t="s">
        <v>4775</v>
      </c>
      <c r="B4700" s="1">
        <v>45669</v>
      </c>
      <c r="C4700" s="23">
        <f t="shared" si="365"/>
        <v>12</v>
      </c>
      <c r="D4700" s="23">
        <f t="shared" si="366"/>
        <v>7</v>
      </c>
      <c r="E4700" s="23" t="str">
        <f t="shared" si="367"/>
        <v>domingo</v>
      </c>
      <c r="F4700" s="23">
        <f t="shared" si="368"/>
        <v>1</v>
      </c>
      <c r="G4700" s="23" t="str">
        <f t="shared" si="369"/>
        <v>enero</v>
      </c>
      <c r="H4700" s="2">
        <v>0.34444444444444444</v>
      </c>
      <c r="I4700" t="s">
        <v>1</v>
      </c>
      <c r="J4700" t="str">
        <f>VLOOKUP(ventas_starbucks_2025[[#This Row],[sucursal]],cambio_sucursal[#All],2,0)</f>
        <v>Sucursal Nueva Córdoba</v>
      </c>
      <c r="K4700" t="s">
        <v>20</v>
      </c>
      <c r="L4700" t="s">
        <v>21</v>
      </c>
      <c r="M4700" t="s">
        <v>4</v>
      </c>
      <c r="N4700" t="str">
        <f>IFERROR(VLOOKUP(ventas_starbucks_2025[[#This Row],[tamaño_sucio]],cambio_tamaño[#All],2,0),"Tamaño único")</f>
        <v>Tamaño único</v>
      </c>
      <c r="O4700">
        <v>4</v>
      </c>
      <c r="P4700">
        <v>1217.98</v>
      </c>
      <c r="Q4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0">
        <v>4871.92</v>
      </c>
      <c r="S4700" t="s">
        <v>5</v>
      </c>
      <c r="T4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00" t="str">
        <f>VLOOKUP(ventas_starbucks_2025[[#This Row],[canal_compra]],cambio_canal_compra[#All],2,0)</f>
        <v>En tienda</v>
      </c>
      <c r="V4700" t="s">
        <v>6</v>
      </c>
      <c r="W4700" t="str">
        <f>VLOOKUP(ventas_starbucks_2025[[#This Row],[método_pago]],cambio_metodo_pago[#All],2,0)</f>
        <v>Aplicación móbil</v>
      </c>
      <c r="X4700" t="s">
        <v>7</v>
      </c>
      <c r="Y4700">
        <v>15</v>
      </c>
      <c r="Z4700" t="str">
        <f>VLOOKUP(ventas_starbucks_2025[[#This Row],[promoción_aplicada5]],promocion_cambiar[#All],2,0)</f>
        <v>Hora Feliz</v>
      </c>
      <c r="AA4700" t="s">
        <v>36</v>
      </c>
      <c r="AB4700" t="s">
        <v>23</v>
      </c>
      <c r="AC4700" t="s">
        <v>41</v>
      </c>
      <c r="AD4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00">
        <v>10.5</v>
      </c>
      <c r="AF4700">
        <v>4</v>
      </c>
      <c r="AG4700">
        <v>20</v>
      </c>
      <c r="AH4700">
        <v>16</v>
      </c>
    </row>
    <row r="4701" spans="1:34" x14ac:dyDescent="0.25">
      <c r="A4701" s="3" t="s">
        <v>4776</v>
      </c>
      <c r="B4701" s="1">
        <v>45672</v>
      </c>
      <c r="C4701" s="23">
        <f t="shared" si="365"/>
        <v>15</v>
      </c>
      <c r="D4701" s="23">
        <f t="shared" si="366"/>
        <v>3</v>
      </c>
      <c r="E4701" s="1" t="str">
        <f t="shared" si="367"/>
        <v>miércoles</v>
      </c>
      <c r="F4701" s="23">
        <f t="shared" si="368"/>
        <v>1</v>
      </c>
      <c r="G4701" s="1" t="str">
        <f t="shared" si="369"/>
        <v>enero</v>
      </c>
      <c r="H4701" s="2">
        <v>0.84027777777777779</v>
      </c>
      <c r="I4701" t="s">
        <v>57</v>
      </c>
      <c r="J4701" t="str">
        <f>VLOOKUP(ventas_starbucks_2025[[#This Row],[sucursal]],cambio_sucursal[#All],2,0)</f>
        <v>Sucursal Avda Colón</v>
      </c>
      <c r="K4701" t="s">
        <v>64</v>
      </c>
      <c r="L4701" t="s">
        <v>65</v>
      </c>
      <c r="M4701" t="s">
        <v>4</v>
      </c>
      <c r="N4701" t="str">
        <f>IFERROR(VLOOKUP(ventas_starbucks_2025[[#This Row],[tamaño_sucio]],cambio_tamaño[#All],2,0),"Tamaño único")</f>
        <v>Tamaño único</v>
      </c>
      <c r="O4701">
        <v>5</v>
      </c>
      <c r="P4701">
        <v>1741.92</v>
      </c>
      <c r="Q4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1">
        <v>8709.6</v>
      </c>
      <c r="S4701" t="s">
        <v>5</v>
      </c>
      <c r="T4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1" t="str">
        <f>VLOOKUP(ventas_starbucks_2025[[#This Row],[canal_compra]],cambio_canal_compra[#All],2,0)</f>
        <v>En tienda</v>
      </c>
      <c r="V4701" t="s">
        <v>16</v>
      </c>
      <c r="W4701" t="str">
        <f>VLOOKUP(ventas_starbucks_2025[[#This Row],[método_pago]],cambio_metodo_pago[#All],2,0)</f>
        <v>Tarjeta</v>
      </c>
      <c r="X4701" t="s">
        <v>22</v>
      </c>
      <c r="Y4701">
        <v>0</v>
      </c>
      <c r="Z4701" t="str">
        <f>VLOOKUP(ventas_starbucks_2025[[#This Row],[promoción_aplicada5]],promocion_cambiar[#All],2,0)</f>
        <v>2x1</v>
      </c>
      <c r="AA4701" t="s">
        <v>51</v>
      </c>
      <c r="AB4701" t="s">
        <v>18</v>
      </c>
      <c r="AC4701" t="s">
        <v>24</v>
      </c>
      <c r="AD4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01">
        <v>7.1</v>
      </c>
      <c r="AF4701">
        <v>5</v>
      </c>
      <c r="AG4701">
        <v>22</v>
      </c>
      <c r="AH4701">
        <v>17</v>
      </c>
    </row>
    <row r="4702" spans="1:34" x14ac:dyDescent="0.25">
      <c r="A4702" s="3" t="s">
        <v>4777</v>
      </c>
      <c r="B4702" s="1">
        <v>45673</v>
      </c>
      <c r="C4702" s="23">
        <f t="shared" si="365"/>
        <v>16</v>
      </c>
      <c r="D4702" s="23">
        <f t="shared" si="366"/>
        <v>4</v>
      </c>
      <c r="E4702" s="1" t="str">
        <f t="shared" si="367"/>
        <v>jueves</v>
      </c>
      <c r="F4702" s="23">
        <f t="shared" si="368"/>
        <v>1</v>
      </c>
      <c r="G4702" s="1" t="str">
        <f t="shared" si="369"/>
        <v>enero</v>
      </c>
      <c r="H4702" s="2">
        <v>0.82291666666666663</v>
      </c>
      <c r="I4702" t="s">
        <v>12</v>
      </c>
      <c r="J4702" t="str">
        <f>VLOOKUP(ventas_starbucks_2025[[#This Row],[sucursal]],cambio_sucursal[#All],2,0)</f>
        <v>Sucursal Córdoba Shopping</v>
      </c>
      <c r="K4702" t="s">
        <v>82</v>
      </c>
      <c r="L4702" t="s">
        <v>28</v>
      </c>
      <c r="M4702" t="s">
        <v>4</v>
      </c>
      <c r="N4702" t="str">
        <f>IFERROR(VLOOKUP(ventas_starbucks_2025[[#This Row],[tamaño_sucio]],cambio_tamaño[#All],2,0),"Tamaño único")</f>
        <v>Tamaño único</v>
      </c>
      <c r="O4702">
        <v>4</v>
      </c>
      <c r="P4702">
        <v>2488.14</v>
      </c>
      <c r="Q4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02">
        <v>9952.56</v>
      </c>
      <c r="S4702" t="s">
        <v>31</v>
      </c>
      <c r="T4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2" t="str">
        <f>VLOOKUP(ventas_starbucks_2025[[#This Row],[canal_compra]],cambio_canal_compra[#All],2,0)</f>
        <v>Entrega domicilio</v>
      </c>
      <c r="V4702" t="s">
        <v>40</v>
      </c>
      <c r="W4702" t="str">
        <f>VLOOKUP(ventas_starbucks_2025[[#This Row],[método_pago]],cambio_metodo_pago[#All],2,0)</f>
        <v>Efectivo</v>
      </c>
      <c r="X4702" t="s">
        <v>7</v>
      </c>
      <c r="Y4702">
        <v>0</v>
      </c>
      <c r="Z4702" t="str">
        <f>VLOOKUP(ventas_starbucks_2025[[#This Row],[promoción_aplicada5]],promocion_cambiar[#All],2,0)</f>
        <v>2x1</v>
      </c>
      <c r="AA4702" t="s">
        <v>51</v>
      </c>
      <c r="AB4702" t="s">
        <v>32</v>
      </c>
      <c r="AC4702" t="s">
        <v>41</v>
      </c>
      <c r="AD4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02">
        <v>8.1999999999999993</v>
      </c>
      <c r="AF4702">
        <v>2</v>
      </c>
      <c r="AG4702">
        <v>33</v>
      </c>
      <c r="AH4702">
        <v>29</v>
      </c>
    </row>
    <row r="4703" spans="1:34" x14ac:dyDescent="0.25">
      <c r="A4703" s="3" t="s">
        <v>4778</v>
      </c>
      <c r="B4703" s="1">
        <v>45740</v>
      </c>
      <c r="C4703" s="23">
        <f t="shared" si="365"/>
        <v>24</v>
      </c>
      <c r="D4703" s="23">
        <f t="shared" si="366"/>
        <v>1</v>
      </c>
      <c r="E4703" s="1" t="str">
        <f t="shared" si="367"/>
        <v>lunes</v>
      </c>
      <c r="F4703" s="23">
        <f t="shared" si="368"/>
        <v>3</v>
      </c>
      <c r="G4703" s="1" t="str">
        <f t="shared" si="369"/>
        <v>marzo</v>
      </c>
      <c r="H4703" s="2">
        <v>0.40972222222222221</v>
      </c>
      <c r="I4703" t="s">
        <v>26</v>
      </c>
      <c r="J4703" t="str">
        <f>VLOOKUP(ventas_starbucks_2025[[#This Row],[sucursal]],cambio_sucursal[#All],2,0)</f>
        <v>Sucursal San Lorenzo 47</v>
      </c>
      <c r="K4703" t="s">
        <v>20</v>
      </c>
      <c r="L4703" t="s">
        <v>21</v>
      </c>
      <c r="M4703" t="s">
        <v>4</v>
      </c>
      <c r="N4703" t="str">
        <f>IFERROR(VLOOKUP(ventas_starbucks_2025[[#This Row],[tamaño_sucio]],cambio_tamaño[#All],2,0),"Tamaño único")</f>
        <v>Tamaño único</v>
      </c>
      <c r="O4703">
        <v>4</v>
      </c>
      <c r="P4703">
        <v>1055.24</v>
      </c>
      <c r="Q4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3">
        <v>4220.96</v>
      </c>
      <c r="S4703" t="s">
        <v>5</v>
      </c>
      <c r="T4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03" t="str">
        <f>VLOOKUP(ventas_starbucks_2025[[#This Row],[canal_compra]],cambio_canal_compra[#All],2,0)</f>
        <v>En tienda</v>
      </c>
      <c r="V4703" t="s">
        <v>16</v>
      </c>
      <c r="W4703" t="str">
        <f>VLOOKUP(ventas_starbucks_2025[[#This Row],[método_pago]],cambio_metodo_pago[#All],2,0)</f>
        <v>Tarjeta</v>
      </c>
      <c r="X4703" t="s">
        <v>22</v>
      </c>
      <c r="Y4703">
        <v>0</v>
      </c>
      <c r="Z4703" t="str">
        <f>VLOOKUP(ventas_starbucks_2025[[#This Row],[promoción_aplicada5]],promocion_cambiar[#All],2,0)</f>
        <v>Ninguna</v>
      </c>
      <c r="AA4703" t="s">
        <v>17</v>
      </c>
      <c r="AB4703" t="s">
        <v>9</v>
      </c>
      <c r="AC4703" t="s">
        <v>24</v>
      </c>
      <c r="AD4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03">
        <v>14.3</v>
      </c>
      <c r="AF4703">
        <v>2</v>
      </c>
      <c r="AG4703">
        <v>30</v>
      </c>
      <c r="AH4703">
        <v>26</v>
      </c>
    </row>
    <row r="4704" spans="1:34" x14ac:dyDescent="0.25">
      <c r="A4704" s="3" t="s">
        <v>4779</v>
      </c>
      <c r="B4704" s="1">
        <v>45703</v>
      </c>
      <c r="C4704" s="23">
        <f t="shared" si="365"/>
        <v>15</v>
      </c>
      <c r="D4704" s="23">
        <f t="shared" si="366"/>
        <v>6</v>
      </c>
      <c r="E4704" s="23" t="str">
        <f t="shared" si="367"/>
        <v>sábado</v>
      </c>
      <c r="F4704" s="23">
        <f t="shared" si="368"/>
        <v>2</v>
      </c>
      <c r="G4704" s="23" t="str">
        <f t="shared" si="369"/>
        <v>febrero</v>
      </c>
      <c r="H4704" s="2">
        <v>0.82291666666666663</v>
      </c>
      <c r="I4704" t="s">
        <v>57</v>
      </c>
      <c r="J4704" t="str">
        <f>VLOOKUP(ventas_starbucks_2025[[#This Row],[sucursal]],cambio_sucursal[#All],2,0)</f>
        <v>Sucursal Avda Colón</v>
      </c>
      <c r="K4704" t="s">
        <v>27</v>
      </c>
      <c r="L4704" t="s">
        <v>28</v>
      </c>
      <c r="M4704" t="s">
        <v>4</v>
      </c>
      <c r="N4704" t="str">
        <f>IFERROR(VLOOKUP(ventas_starbucks_2025[[#This Row],[tamaño_sucio]],cambio_tamaño[#All],2,0),"Tamaño único")</f>
        <v>Tamaño único</v>
      </c>
      <c r="O4704">
        <v>4</v>
      </c>
      <c r="P4704">
        <v>2177.5100000000002</v>
      </c>
      <c r="Q4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04">
        <v>8710.0400000000009</v>
      </c>
      <c r="S4704" t="s">
        <v>31</v>
      </c>
      <c r="T4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4" t="str">
        <f>VLOOKUP(ventas_starbucks_2025[[#This Row],[canal_compra]],cambio_canal_compra[#All],2,0)</f>
        <v>Entrega domicilio</v>
      </c>
      <c r="V4704" t="s">
        <v>16</v>
      </c>
      <c r="W4704" t="str">
        <f>VLOOKUP(ventas_starbucks_2025[[#This Row],[método_pago]],cambio_metodo_pago[#All],2,0)</f>
        <v>Tarjeta</v>
      </c>
      <c r="X4704" t="s">
        <v>7</v>
      </c>
      <c r="Y4704">
        <v>0</v>
      </c>
      <c r="Z4704" t="str">
        <f>VLOOKUP(ventas_starbucks_2025[[#This Row],[promoción_aplicada5]],promocion_cambiar[#All],2,0)</f>
        <v>2x1</v>
      </c>
      <c r="AA4704" t="s">
        <v>51</v>
      </c>
      <c r="AB4704" t="s">
        <v>18</v>
      </c>
      <c r="AC4704" t="s">
        <v>41</v>
      </c>
      <c r="AD4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04">
        <v>15</v>
      </c>
      <c r="AF4704">
        <v>5</v>
      </c>
      <c r="AG4704">
        <v>13</v>
      </c>
      <c r="AH4704">
        <v>9</v>
      </c>
    </row>
    <row r="4705" spans="1:34" x14ac:dyDescent="0.25">
      <c r="A4705" s="3" t="s">
        <v>4780</v>
      </c>
      <c r="B4705" s="1">
        <v>45665</v>
      </c>
      <c r="C4705" s="23">
        <f t="shared" si="365"/>
        <v>8</v>
      </c>
      <c r="D4705" s="23">
        <f t="shared" si="366"/>
        <v>3</v>
      </c>
      <c r="E4705" s="23" t="str">
        <f t="shared" si="367"/>
        <v>miércoles</v>
      </c>
      <c r="F4705" s="23">
        <f t="shared" si="368"/>
        <v>1</v>
      </c>
      <c r="G4705" s="23" t="str">
        <f t="shared" si="369"/>
        <v>enero</v>
      </c>
      <c r="H4705" s="2">
        <v>0.73333333333333328</v>
      </c>
      <c r="I4705" t="s">
        <v>12</v>
      </c>
      <c r="J4705" t="str">
        <f>VLOOKUP(ventas_starbucks_2025[[#This Row],[sucursal]],cambio_sucursal[#All],2,0)</f>
        <v>Sucursal Córdoba Shopping</v>
      </c>
      <c r="K4705" t="s">
        <v>43</v>
      </c>
      <c r="L4705" t="s">
        <v>44</v>
      </c>
      <c r="M4705" t="s">
        <v>45</v>
      </c>
      <c r="N4705" t="str">
        <f>IFERROR(VLOOKUP(ventas_starbucks_2025[[#This Row],[tamaño_sucio]],cambio_tamaño[#All],2,0),"Tamaño único")</f>
        <v>Grande</v>
      </c>
      <c r="O4705">
        <v>3</v>
      </c>
      <c r="P4705">
        <v>1638.11</v>
      </c>
      <c r="Q4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5">
        <v>4914.33</v>
      </c>
      <c r="S4705" t="s">
        <v>5</v>
      </c>
      <c r="T4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05" t="str">
        <f>VLOOKUP(ventas_starbucks_2025[[#This Row],[canal_compra]],cambio_canal_compra[#All],2,0)</f>
        <v>En tienda</v>
      </c>
      <c r="V4705" t="s">
        <v>40</v>
      </c>
      <c r="W4705" t="str">
        <f>VLOOKUP(ventas_starbucks_2025[[#This Row],[método_pago]],cambio_metodo_pago[#All],2,0)</f>
        <v>Efectivo</v>
      </c>
      <c r="X4705" t="s">
        <v>22</v>
      </c>
      <c r="Y4705">
        <v>0</v>
      </c>
      <c r="Z4705" t="str">
        <f>VLOOKUP(ventas_starbucks_2025[[#This Row],[promoción_aplicada5]],promocion_cambiar[#All],2,0)</f>
        <v>2x1</v>
      </c>
      <c r="AA4705" t="s">
        <v>51</v>
      </c>
      <c r="AB4705" t="s">
        <v>29</v>
      </c>
      <c r="AC4705" t="s">
        <v>41</v>
      </c>
      <c r="AD4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05">
        <v>13.8</v>
      </c>
      <c r="AF4705">
        <v>2</v>
      </c>
      <c r="AG4705">
        <v>14</v>
      </c>
      <c r="AH4705">
        <v>11</v>
      </c>
    </row>
    <row r="4706" spans="1:34" x14ac:dyDescent="0.25">
      <c r="A4706" s="3" t="s">
        <v>4781</v>
      </c>
      <c r="B4706" s="1">
        <v>45671</v>
      </c>
      <c r="C4706" s="23">
        <f t="shared" si="365"/>
        <v>14</v>
      </c>
      <c r="D4706" s="23">
        <f t="shared" si="366"/>
        <v>2</v>
      </c>
      <c r="E4706" s="23" t="str">
        <f t="shared" si="367"/>
        <v>martes</v>
      </c>
      <c r="F4706" s="23">
        <f t="shared" si="368"/>
        <v>1</v>
      </c>
      <c r="G4706" s="23" t="str">
        <f t="shared" si="369"/>
        <v>enero</v>
      </c>
      <c r="H4706" s="2">
        <v>0.7416666666666667</v>
      </c>
      <c r="I4706" t="s">
        <v>26</v>
      </c>
      <c r="J4706" t="str">
        <f>VLOOKUP(ventas_starbucks_2025[[#This Row],[sucursal]],cambio_sucursal[#All],2,0)</f>
        <v>Sucursal San Lorenzo 47</v>
      </c>
      <c r="K4706" t="s">
        <v>38</v>
      </c>
      <c r="L4706" t="s">
        <v>39</v>
      </c>
      <c r="M4706" t="s">
        <v>4</v>
      </c>
      <c r="N4706" t="str">
        <f>IFERROR(VLOOKUP(ventas_starbucks_2025[[#This Row],[tamaño_sucio]],cambio_tamaño[#All],2,0),"Tamaño único")</f>
        <v>Tamaño único</v>
      </c>
      <c r="O4706">
        <v>2</v>
      </c>
      <c r="P4706">
        <v>1004.21</v>
      </c>
      <c r="Q4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6">
        <v>2008.42</v>
      </c>
      <c r="S4706" t="s">
        <v>31</v>
      </c>
      <c r="T4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06" t="str">
        <f>VLOOKUP(ventas_starbucks_2025[[#This Row],[canal_compra]],cambio_canal_compra[#All],2,0)</f>
        <v>Entrega domicilio</v>
      </c>
      <c r="V4706" t="s">
        <v>16</v>
      </c>
      <c r="W4706" t="str">
        <f>VLOOKUP(ventas_starbucks_2025[[#This Row],[método_pago]],cambio_metodo_pago[#All],2,0)</f>
        <v>Tarjeta</v>
      </c>
      <c r="X4706" t="s">
        <v>7</v>
      </c>
      <c r="Y4706">
        <v>0</v>
      </c>
      <c r="Z4706" t="str">
        <f>VLOOKUP(ventas_starbucks_2025[[#This Row],[promoción_aplicada5]],promocion_cambiar[#All],2,0)</f>
        <v>Ninguna</v>
      </c>
      <c r="AA4706" t="s">
        <v>17</v>
      </c>
      <c r="AB4706" t="s">
        <v>52</v>
      </c>
      <c r="AC4706" t="s">
        <v>10</v>
      </c>
      <c r="AD4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06">
        <v>13.1</v>
      </c>
      <c r="AF4706">
        <v>4</v>
      </c>
      <c r="AG4706">
        <v>13</v>
      </c>
      <c r="AH4706">
        <v>11</v>
      </c>
    </row>
    <row r="4707" spans="1:34" x14ac:dyDescent="0.25">
      <c r="A4707" s="3" t="s">
        <v>4782</v>
      </c>
      <c r="B4707" s="1">
        <v>45705</v>
      </c>
      <c r="C4707" s="23">
        <f t="shared" si="365"/>
        <v>17</v>
      </c>
      <c r="D4707" s="23">
        <f t="shared" si="366"/>
        <v>1</v>
      </c>
      <c r="E4707" s="23" t="str">
        <f t="shared" si="367"/>
        <v>lunes</v>
      </c>
      <c r="F4707" s="23">
        <f t="shared" si="368"/>
        <v>2</v>
      </c>
      <c r="G4707" s="23" t="str">
        <f t="shared" si="369"/>
        <v>febrero</v>
      </c>
      <c r="H4707" s="2">
        <v>0.41597222222222224</v>
      </c>
      <c r="I4707" t="s">
        <v>26</v>
      </c>
      <c r="J4707" t="str">
        <f>VLOOKUP(ventas_starbucks_2025[[#This Row],[sucursal]],cambio_sucursal[#All],2,0)</f>
        <v>Sucursal San Lorenzo 47</v>
      </c>
      <c r="K4707" t="s">
        <v>89</v>
      </c>
      <c r="L4707" t="s">
        <v>90</v>
      </c>
      <c r="M4707" t="s">
        <v>4</v>
      </c>
      <c r="N4707" t="str">
        <f>IFERROR(VLOOKUP(ventas_starbucks_2025[[#This Row],[tamaño_sucio]],cambio_tamaño[#All],2,0),"Tamaño único")</f>
        <v>Tamaño único</v>
      </c>
      <c r="O4707">
        <v>1</v>
      </c>
      <c r="P4707">
        <v>1289.53</v>
      </c>
      <c r="Q4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7">
        <v>1289.53</v>
      </c>
      <c r="S4707" t="s">
        <v>5</v>
      </c>
      <c r="T4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07" t="str">
        <f>VLOOKUP(ventas_starbucks_2025[[#This Row],[canal_compra]],cambio_canal_compra[#All],2,0)</f>
        <v>En tienda</v>
      </c>
      <c r="V4707" t="s">
        <v>6</v>
      </c>
      <c r="W4707" t="str">
        <f>VLOOKUP(ventas_starbucks_2025[[#This Row],[método_pago]],cambio_metodo_pago[#All],2,0)</f>
        <v>Aplicación móbil</v>
      </c>
      <c r="X4707" t="s">
        <v>7</v>
      </c>
      <c r="Y4707">
        <v>15</v>
      </c>
      <c r="Z4707" t="str">
        <f>VLOOKUP(ventas_starbucks_2025[[#This Row],[promoción_aplicada5]],promocion_cambiar[#All],2,0)</f>
        <v>Combo</v>
      </c>
      <c r="AA4707" t="s">
        <v>8</v>
      </c>
      <c r="AB4707" t="s">
        <v>29</v>
      </c>
      <c r="AC4707" t="s">
        <v>24</v>
      </c>
      <c r="AD4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07">
        <v>13</v>
      </c>
      <c r="AF4707">
        <v>1</v>
      </c>
      <c r="AG4707">
        <v>22</v>
      </c>
      <c r="AH4707">
        <v>21</v>
      </c>
    </row>
    <row r="4708" spans="1:34" x14ac:dyDescent="0.25">
      <c r="A4708" s="3" t="s">
        <v>4783</v>
      </c>
      <c r="B4708" s="1">
        <v>45699</v>
      </c>
      <c r="C4708" s="23">
        <f t="shared" si="365"/>
        <v>11</v>
      </c>
      <c r="D4708" s="23">
        <f t="shared" si="366"/>
        <v>2</v>
      </c>
      <c r="E4708" s="1" t="str">
        <f t="shared" si="367"/>
        <v>martes</v>
      </c>
      <c r="F4708" s="23">
        <f t="shared" si="368"/>
        <v>2</v>
      </c>
      <c r="G4708" s="1" t="str">
        <f t="shared" si="369"/>
        <v>febrero</v>
      </c>
      <c r="H4708" s="2">
        <v>0.7993055555555556</v>
      </c>
      <c r="I4708" t="s">
        <v>1</v>
      </c>
      <c r="J4708" t="str">
        <f>VLOOKUP(ventas_starbucks_2025[[#This Row],[sucursal]],cambio_sucursal[#All],2,0)</f>
        <v>Sucursal Nueva Córdoba</v>
      </c>
      <c r="K4708" t="s">
        <v>13</v>
      </c>
      <c r="L4708" t="s">
        <v>14</v>
      </c>
      <c r="M4708" t="s">
        <v>4</v>
      </c>
      <c r="N4708" t="str">
        <f>IFERROR(VLOOKUP(ventas_starbucks_2025[[#This Row],[tamaño_sucio]],cambio_tamaño[#All],2,0),"Tamaño único")</f>
        <v>Tamaño único</v>
      </c>
      <c r="O4708">
        <v>4</v>
      </c>
      <c r="P4708">
        <v>1749.99</v>
      </c>
      <c r="Q4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8">
        <v>6999.96</v>
      </c>
      <c r="S4708" t="s">
        <v>31</v>
      </c>
      <c r="T4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8" t="str">
        <f>VLOOKUP(ventas_starbucks_2025[[#This Row],[canal_compra]],cambio_canal_compra[#All],2,0)</f>
        <v>Entrega domicilio</v>
      </c>
      <c r="V4708" t="s">
        <v>16</v>
      </c>
      <c r="W4708" t="str">
        <f>VLOOKUP(ventas_starbucks_2025[[#This Row],[método_pago]],cambio_metodo_pago[#All],2,0)</f>
        <v>Tarjeta</v>
      </c>
      <c r="X4708" t="s">
        <v>22</v>
      </c>
      <c r="Y4708">
        <v>0</v>
      </c>
      <c r="Z4708" t="str">
        <f>VLOOKUP(ventas_starbucks_2025[[#This Row],[promoción_aplicada5]],promocion_cambiar[#All],2,0)</f>
        <v>Ninguna</v>
      </c>
      <c r="AA4708" t="s">
        <v>17</v>
      </c>
      <c r="AB4708" t="s">
        <v>9</v>
      </c>
      <c r="AC4708" t="s">
        <v>24</v>
      </c>
      <c r="AD4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08">
        <v>4.4000000000000004</v>
      </c>
      <c r="AF4708">
        <v>1</v>
      </c>
      <c r="AG4708">
        <v>11</v>
      </c>
      <c r="AH4708">
        <v>7</v>
      </c>
    </row>
    <row r="4709" spans="1:34" x14ac:dyDescent="0.25">
      <c r="A4709" s="3" t="s">
        <v>4784</v>
      </c>
      <c r="B4709" s="1">
        <v>45735</v>
      </c>
      <c r="C4709" s="23">
        <f t="shared" si="365"/>
        <v>19</v>
      </c>
      <c r="D4709" s="23">
        <f t="shared" si="366"/>
        <v>3</v>
      </c>
      <c r="E4709" s="1" t="str">
        <f t="shared" si="367"/>
        <v>miércoles</v>
      </c>
      <c r="F4709" s="23">
        <f t="shared" si="368"/>
        <v>3</v>
      </c>
      <c r="G4709" s="1" t="str">
        <f t="shared" si="369"/>
        <v>marzo</v>
      </c>
      <c r="H4709" s="2">
        <v>0.67569444444444449</v>
      </c>
      <c r="I4709" t="s">
        <v>26</v>
      </c>
      <c r="J4709" t="str">
        <f>VLOOKUP(ventas_starbucks_2025[[#This Row],[sucursal]],cambio_sucursal[#All],2,0)</f>
        <v>Sucursal San Lorenzo 47</v>
      </c>
      <c r="K4709" t="s">
        <v>2</v>
      </c>
      <c r="L4709" t="s">
        <v>3</v>
      </c>
      <c r="M4709" t="s">
        <v>4</v>
      </c>
      <c r="N4709" t="str">
        <f>IFERROR(VLOOKUP(ventas_starbucks_2025[[#This Row],[tamaño_sucio]],cambio_tamaño[#All],2,0),"Tamaño único")</f>
        <v>Tamaño único</v>
      </c>
      <c r="O4709">
        <v>2</v>
      </c>
      <c r="P4709">
        <v>2502.5500000000002</v>
      </c>
      <c r="Q4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09">
        <v>5005.1000000000004</v>
      </c>
      <c r="S4709" t="s">
        <v>15</v>
      </c>
      <c r="T4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9" t="str">
        <f>VLOOKUP(ventas_starbucks_2025[[#This Row],[canal_compra]],cambio_canal_compra[#All],2,0)</f>
        <v>Para llevar</v>
      </c>
      <c r="V4709" t="s">
        <v>16</v>
      </c>
      <c r="W4709" t="str">
        <f>VLOOKUP(ventas_starbucks_2025[[#This Row],[método_pago]],cambio_metodo_pago[#All],2,0)</f>
        <v>Tarjeta</v>
      </c>
      <c r="X4709" t="s">
        <v>7</v>
      </c>
      <c r="Y4709">
        <v>0</v>
      </c>
      <c r="Z4709" t="str">
        <f>VLOOKUP(ventas_starbucks_2025[[#This Row],[promoción_aplicada5]],promocion_cambiar[#All],2,0)</f>
        <v>Ninguna</v>
      </c>
      <c r="AA4709" t="s">
        <v>17</v>
      </c>
      <c r="AB4709" t="s">
        <v>29</v>
      </c>
      <c r="AC4709" t="s">
        <v>24</v>
      </c>
      <c r="AD4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09">
        <v>11.9</v>
      </c>
      <c r="AF4709">
        <v>4</v>
      </c>
      <c r="AG4709">
        <v>13</v>
      </c>
      <c r="AH4709">
        <v>11</v>
      </c>
    </row>
    <row r="4710" spans="1:34" x14ac:dyDescent="0.25">
      <c r="A4710" s="3" t="s">
        <v>4785</v>
      </c>
      <c r="B4710" s="1">
        <v>45734</v>
      </c>
      <c r="C4710" s="23">
        <f t="shared" si="365"/>
        <v>18</v>
      </c>
      <c r="D4710" s="23">
        <f t="shared" si="366"/>
        <v>2</v>
      </c>
      <c r="E4710" s="23" t="str">
        <f t="shared" si="367"/>
        <v>martes</v>
      </c>
      <c r="F4710" s="23">
        <f t="shared" si="368"/>
        <v>3</v>
      </c>
      <c r="G4710" s="23" t="str">
        <f t="shared" si="369"/>
        <v>marzo</v>
      </c>
      <c r="H4710" s="2">
        <v>0.66805555555555551</v>
      </c>
      <c r="I4710" t="s">
        <v>26</v>
      </c>
      <c r="J4710" t="str">
        <f>VLOOKUP(ventas_starbucks_2025[[#This Row],[sucursal]],cambio_sucursal[#All],2,0)</f>
        <v>Sucursal San Lorenzo 47</v>
      </c>
      <c r="K4710" t="s">
        <v>48</v>
      </c>
      <c r="L4710" t="s">
        <v>49</v>
      </c>
      <c r="M4710" t="s">
        <v>62</v>
      </c>
      <c r="N4710" t="str">
        <f>IFERROR(VLOOKUP(ventas_starbucks_2025[[#This Row],[tamaño_sucio]],cambio_tamaño[#All],2,0),"Tamaño único")</f>
        <v>Extra-Grande</v>
      </c>
      <c r="O4710">
        <v>3</v>
      </c>
      <c r="P4710">
        <v>1627</v>
      </c>
      <c r="Q4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0">
        <v>4881</v>
      </c>
      <c r="S4710" t="s">
        <v>15</v>
      </c>
      <c r="T4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0" t="str">
        <f>VLOOKUP(ventas_starbucks_2025[[#This Row],[canal_compra]],cambio_canal_compra[#All],2,0)</f>
        <v>Para llevar</v>
      </c>
      <c r="V4710" t="s">
        <v>40</v>
      </c>
      <c r="W4710" t="str">
        <f>VLOOKUP(ventas_starbucks_2025[[#This Row],[método_pago]],cambio_metodo_pago[#All],2,0)</f>
        <v>Efectivo</v>
      </c>
      <c r="X4710" t="s">
        <v>22</v>
      </c>
      <c r="Y4710">
        <v>0</v>
      </c>
      <c r="Z4710" t="str">
        <f>VLOOKUP(ventas_starbucks_2025[[#This Row],[promoción_aplicada5]],promocion_cambiar[#All],2,0)</f>
        <v>Combo</v>
      </c>
      <c r="AA4710" t="s">
        <v>8</v>
      </c>
      <c r="AB4710" t="s">
        <v>29</v>
      </c>
      <c r="AC4710" t="s">
        <v>41</v>
      </c>
      <c r="AD4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0">
        <v>9.3000000000000007</v>
      </c>
      <c r="AF4710">
        <v>5</v>
      </c>
      <c r="AG4710">
        <v>35</v>
      </c>
      <c r="AH4710">
        <v>32</v>
      </c>
    </row>
    <row r="4711" spans="1:34" x14ac:dyDescent="0.25">
      <c r="A4711" s="3" t="s">
        <v>4786</v>
      </c>
      <c r="B4711" s="1">
        <v>45742</v>
      </c>
      <c r="C4711" s="23">
        <f t="shared" si="365"/>
        <v>26</v>
      </c>
      <c r="D4711" s="23">
        <f t="shared" si="366"/>
        <v>3</v>
      </c>
      <c r="E4711" s="23" t="str">
        <f t="shared" si="367"/>
        <v>miércoles</v>
      </c>
      <c r="F4711" s="23">
        <f t="shared" si="368"/>
        <v>3</v>
      </c>
      <c r="G4711" s="23" t="str">
        <f t="shared" si="369"/>
        <v>marzo</v>
      </c>
      <c r="H4711" s="2">
        <v>0.87013888888888891</v>
      </c>
      <c r="I4711" t="s">
        <v>1</v>
      </c>
      <c r="J4711" t="str">
        <f>VLOOKUP(ventas_starbucks_2025[[#This Row],[sucursal]],cambio_sucursal[#All],2,0)</f>
        <v>Sucursal Nueva Córdoba</v>
      </c>
      <c r="K4711" t="s">
        <v>38</v>
      </c>
      <c r="L4711" t="s">
        <v>39</v>
      </c>
      <c r="M4711" t="s">
        <v>4</v>
      </c>
      <c r="N4711" t="str">
        <f>IFERROR(VLOOKUP(ventas_starbucks_2025[[#This Row],[tamaño_sucio]],cambio_tamaño[#All],2,0),"Tamaño único")</f>
        <v>Tamaño único</v>
      </c>
      <c r="O4711">
        <v>4</v>
      </c>
      <c r="P4711">
        <v>1484.53</v>
      </c>
      <c r="Q4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1">
        <v>5938.12</v>
      </c>
      <c r="S4711" t="s">
        <v>31</v>
      </c>
      <c r="T4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11" t="str">
        <f>VLOOKUP(ventas_starbucks_2025[[#This Row],[canal_compra]],cambio_canal_compra[#All],2,0)</f>
        <v>Entrega domicilio</v>
      </c>
      <c r="V4711" t="s">
        <v>6</v>
      </c>
      <c r="W4711" t="str">
        <f>VLOOKUP(ventas_starbucks_2025[[#This Row],[método_pago]],cambio_metodo_pago[#All],2,0)</f>
        <v>Aplicación móbil</v>
      </c>
      <c r="X4711" t="s">
        <v>7</v>
      </c>
      <c r="Y4711">
        <v>10</v>
      </c>
      <c r="Z4711" t="str">
        <f>VLOOKUP(ventas_starbucks_2025[[#This Row],[promoción_aplicada5]],promocion_cambiar[#All],2,0)</f>
        <v>Combo</v>
      </c>
      <c r="AA4711" t="s">
        <v>8</v>
      </c>
      <c r="AB4711" t="s">
        <v>23</v>
      </c>
      <c r="AC4711" t="s">
        <v>10</v>
      </c>
      <c r="AD4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11">
        <v>12.6</v>
      </c>
      <c r="AF4711">
        <v>2</v>
      </c>
      <c r="AG4711">
        <v>14</v>
      </c>
      <c r="AH4711">
        <v>10</v>
      </c>
    </row>
    <row r="4712" spans="1:34" x14ac:dyDescent="0.25">
      <c r="A4712" s="3" t="s">
        <v>4787</v>
      </c>
      <c r="B4712" s="1">
        <v>45749</v>
      </c>
      <c r="C4712" s="23">
        <f t="shared" si="365"/>
        <v>2</v>
      </c>
      <c r="D4712" s="23">
        <f t="shared" si="366"/>
        <v>3</v>
      </c>
      <c r="E4712" s="1" t="str">
        <f t="shared" si="367"/>
        <v>miércoles</v>
      </c>
      <c r="F4712" s="23">
        <f t="shared" si="368"/>
        <v>4</v>
      </c>
      <c r="G4712" s="1" t="str">
        <f t="shared" si="369"/>
        <v>abril</v>
      </c>
      <c r="H4712" s="2">
        <v>0.84375</v>
      </c>
      <c r="I4712" t="s">
        <v>57</v>
      </c>
      <c r="J4712" t="str">
        <f>VLOOKUP(ventas_starbucks_2025[[#This Row],[sucursal]],cambio_sucursal[#All],2,0)</f>
        <v>Sucursal Avda Colón</v>
      </c>
      <c r="K4712" t="s">
        <v>82</v>
      </c>
      <c r="L4712" t="s">
        <v>28</v>
      </c>
      <c r="M4712" t="s">
        <v>4</v>
      </c>
      <c r="N4712" t="str">
        <f>IFERROR(VLOOKUP(ventas_starbucks_2025[[#This Row],[tamaño_sucio]],cambio_tamaño[#All],2,0),"Tamaño único")</f>
        <v>Tamaño único</v>
      </c>
      <c r="O4712">
        <v>1</v>
      </c>
      <c r="P4712">
        <v>2155.48</v>
      </c>
      <c r="Q4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12">
        <v>2155.48</v>
      </c>
      <c r="S4712" t="s">
        <v>5</v>
      </c>
      <c r="T4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2" t="str">
        <f>VLOOKUP(ventas_starbucks_2025[[#This Row],[canal_compra]],cambio_canal_compra[#All],2,0)</f>
        <v>En tienda</v>
      </c>
      <c r="V4712" t="s">
        <v>40</v>
      </c>
      <c r="W4712" t="str">
        <f>VLOOKUP(ventas_starbucks_2025[[#This Row],[método_pago]],cambio_metodo_pago[#All],2,0)</f>
        <v>Efectivo</v>
      </c>
      <c r="X4712" t="s">
        <v>7</v>
      </c>
      <c r="Y4712">
        <v>0</v>
      </c>
      <c r="Z4712" t="str">
        <f>VLOOKUP(ventas_starbucks_2025[[#This Row],[promoción_aplicada5]],promocion_cambiar[#All],2,0)</f>
        <v>Combo</v>
      </c>
      <c r="AA4712" t="s">
        <v>8</v>
      </c>
      <c r="AB4712" t="s">
        <v>9</v>
      </c>
      <c r="AC4712" t="s">
        <v>41</v>
      </c>
      <c r="AD4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2">
        <v>5.3</v>
      </c>
      <c r="AF4712">
        <v>4</v>
      </c>
      <c r="AG4712">
        <v>19</v>
      </c>
      <c r="AH4712">
        <v>18</v>
      </c>
    </row>
    <row r="4713" spans="1:34" x14ac:dyDescent="0.25">
      <c r="A4713" s="3" t="s">
        <v>4788</v>
      </c>
      <c r="B4713" s="1">
        <v>45711</v>
      </c>
      <c r="C4713" s="23">
        <f t="shared" si="365"/>
        <v>23</v>
      </c>
      <c r="D4713" s="23">
        <f t="shared" si="366"/>
        <v>7</v>
      </c>
      <c r="E4713" s="23" t="str">
        <f t="shared" si="367"/>
        <v>domingo</v>
      </c>
      <c r="F4713" s="23">
        <f t="shared" si="368"/>
        <v>2</v>
      </c>
      <c r="G4713" s="23" t="str">
        <f t="shared" si="369"/>
        <v>febrero</v>
      </c>
      <c r="H4713" s="2">
        <v>0.78125</v>
      </c>
      <c r="I4713" t="s">
        <v>57</v>
      </c>
      <c r="J4713" t="str">
        <f>VLOOKUP(ventas_starbucks_2025[[#This Row],[sucursal]],cambio_sucursal[#All],2,0)</f>
        <v>Sucursal Avda Colón</v>
      </c>
      <c r="K4713" t="s">
        <v>74</v>
      </c>
      <c r="L4713" t="s">
        <v>70</v>
      </c>
      <c r="M4713" t="s">
        <v>55</v>
      </c>
      <c r="N4713" t="str">
        <f>IFERROR(VLOOKUP(ventas_starbucks_2025[[#This Row],[tamaño_sucio]],cambio_tamaño[#All],2,0),"Tamaño único")</f>
        <v>Pequeño</v>
      </c>
      <c r="O4713">
        <v>1</v>
      </c>
      <c r="P4713">
        <v>1315.08</v>
      </c>
      <c r="Q4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3">
        <v>1315.08</v>
      </c>
      <c r="S4713" t="s">
        <v>15</v>
      </c>
      <c r="T4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3" t="str">
        <f>VLOOKUP(ventas_starbucks_2025[[#This Row],[canal_compra]],cambio_canal_compra[#All],2,0)</f>
        <v>Para llevar</v>
      </c>
      <c r="V4713" t="s">
        <v>40</v>
      </c>
      <c r="W4713" t="str">
        <f>VLOOKUP(ventas_starbucks_2025[[#This Row],[método_pago]],cambio_metodo_pago[#All],2,0)</f>
        <v>Efectivo</v>
      </c>
      <c r="X4713" t="s">
        <v>7</v>
      </c>
      <c r="Y4713">
        <v>15</v>
      </c>
      <c r="Z4713" t="str">
        <f>VLOOKUP(ventas_starbucks_2025[[#This Row],[promoción_aplicada5]],promocion_cambiar[#All],2,0)</f>
        <v>2x1</v>
      </c>
      <c r="AA4713" t="s">
        <v>51</v>
      </c>
      <c r="AB4713" t="s">
        <v>18</v>
      </c>
      <c r="AC4713" t="s">
        <v>10</v>
      </c>
      <c r="AD4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3">
        <v>8.1</v>
      </c>
      <c r="AF4713">
        <v>1</v>
      </c>
      <c r="AG4713">
        <v>27</v>
      </c>
      <c r="AH4713">
        <v>26</v>
      </c>
    </row>
    <row r="4714" spans="1:34" x14ac:dyDescent="0.25">
      <c r="A4714" s="3" t="s">
        <v>4789</v>
      </c>
      <c r="B4714" s="1">
        <v>45752</v>
      </c>
      <c r="C4714" s="23">
        <f t="shared" si="365"/>
        <v>5</v>
      </c>
      <c r="D4714" s="23">
        <f t="shared" si="366"/>
        <v>6</v>
      </c>
      <c r="E4714" s="23" t="str">
        <f t="shared" si="367"/>
        <v>sábado</v>
      </c>
      <c r="F4714" s="23">
        <f t="shared" si="368"/>
        <v>4</v>
      </c>
      <c r="G4714" s="23" t="str">
        <f t="shared" si="369"/>
        <v>abril</v>
      </c>
      <c r="H4714" s="2">
        <v>0.60347222222222219</v>
      </c>
      <c r="I4714" t="s">
        <v>12</v>
      </c>
      <c r="J4714" t="str">
        <f>VLOOKUP(ventas_starbucks_2025[[#This Row],[sucursal]],cambio_sucursal[#All],2,0)</f>
        <v>Sucursal Córdoba Shopping</v>
      </c>
      <c r="K4714" t="s">
        <v>284</v>
      </c>
      <c r="L4714" t="s">
        <v>35</v>
      </c>
      <c r="M4714" t="s">
        <v>4</v>
      </c>
      <c r="N4714" t="str">
        <f>IFERROR(VLOOKUP(ventas_starbucks_2025[[#This Row],[tamaño_sucio]],cambio_tamaño[#All],2,0),"Tamaño único")</f>
        <v>Tamaño único</v>
      </c>
      <c r="O4714">
        <v>3</v>
      </c>
      <c r="P4714">
        <v>1026.24</v>
      </c>
      <c r="Q4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4">
        <v>3078.72</v>
      </c>
      <c r="S4714" t="s">
        <v>15</v>
      </c>
      <c r="T4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4" t="str">
        <f>VLOOKUP(ventas_starbucks_2025[[#This Row],[canal_compra]],cambio_canal_compra[#All],2,0)</f>
        <v>Para llevar</v>
      </c>
      <c r="V4714" t="s">
        <v>6</v>
      </c>
      <c r="W4714" t="str">
        <f>VLOOKUP(ventas_starbucks_2025[[#This Row],[método_pago]],cambio_metodo_pago[#All],2,0)</f>
        <v>Aplicación móbil</v>
      </c>
      <c r="X4714" t="s">
        <v>22</v>
      </c>
      <c r="Y4714">
        <v>0</v>
      </c>
      <c r="Z4714" t="str">
        <f>VLOOKUP(ventas_starbucks_2025[[#This Row],[promoción_aplicada5]],promocion_cambiar[#All],2,0)</f>
        <v>2x1</v>
      </c>
      <c r="AA4714" t="s">
        <v>51</v>
      </c>
      <c r="AB4714" t="s">
        <v>9</v>
      </c>
      <c r="AC4714" t="s">
        <v>41</v>
      </c>
      <c r="AD4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4">
        <v>6.6</v>
      </c>
      <c r="AF4714">
        <v>1</v>
      </c>
      <c r="AG4714">
        <v>28</v>
      </c>
      <c r="AH4714">
        <v>25</v>
      </c>
    </row>
    <row r="4715" spans="1:34" x14ac:dyDescent="0.25">
      <c r="A4715" s="3" t="s">
        <v>4790</v>
      </c>
      <c r="B4715" s="1">
        <v>45677</v>
      </c>
      <c r="C4715" s="23">
        <f t="shared" si="365"/>
        <v>20</v>
      </c>
      <c r="D4715" s="23">
        <f t="shared" si="366"/>
        <v>1</v>
      </c>
      <c r="E4715" s="23" t="str">
        <f t="shared" si="367"/>
        <v>lunes</v>
      </c>
      <c r="F4715" s="23">
        <f t="shared" si="368"/>
        <v>1</v>
      </c>
      <c r="G4715" s="23" t="str">
        <f t="shared" si="369"/>
        <v>enero</v>
      </c>
      <c r="H4715" s="2">
        <v>0.58958333333333335</v>
      </c>
      <c r="I4715" t="s">
        <v>1</v>
      </c>
      <c r="J4715" t="str">
        <f>VLOOKUP(ventas_starbucks_2025[[#This Row],[sucursal]],cambio_sucursal[#All],2,0)</f>
        <v>Sucursal Nueva Córdoba</v>
      </c>
      <c r="K4715" t="s">
        <v>200</v>
      </c>
      <c r="L4715" t="s">
        <v>44</v>
      </c>
      <c r="M4715" t="s">
        <v>55</v>
      </c>
      <c r="N4715" t="str">
        <f>IFERROR(VLOOKUP(ventas_starbucks_2025[[#This Row],[tamaño_sucio]],cambio_tamaño[#All],2,0),"Tamaño único")</f>
        <v>Pequeño</v>
      </c>
      <c r="O4715">
        <v>1</v>
      </c>
      <c r="P4715">
        <v>1560.35</v>
      </c>
      <c r="Q4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5">
        <v>1560.35</v>
      </c>
      <c r="S4715" t="s">
        <v>5</v>
      </c>
      <c r="T4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5" t="str">
        <f>VLOOKUP(ventas_starbucks_2025[[#This Row],[canal_compra]],cambio_canal_compra[#All],2,0)</f>
        <v>En tienda</v>
      </c>
      <c r="V4715" t="s">
        <v>6</v>
      </c>
      <c r="W4715" t="str">
        <f>VLOOKUP(ventas_starbucks_2025[[#This Row],[método_pago]],cambio_metodo_pago[#All],2,0)</f>
        <v>Aplicación móbil</v>
      </c>
      <c r="X4715" t="s">
        <v>22</v>
      </c>
      <c r="Y4715">
        <v>0</v>
      </c>
      <c r="Z4715" t="str">
        <f>VLOOKUP(ventas_starbucks_2025[[#This Row],[promoción_aplicada5]],promocion_cambiar[#All],2,0)</f>
        <v>Combo</v>
      </c>
      <c r="AA4715" t="s">
        <v>8</v>
      </c>
      <c r="AB4715" t="s">
        <v>9</v>
      </c>
      <c r="AC4715" t="s">
        <v>41</v>
      </c>
      <c r="AD4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15">
        <v>13.8</v>
      </c>
      <c r="AF4715">
        <v>5</v>
      </c>
      <c r="AG4715">
        <v>20</v>
      </c>
      <c r="AH4715">
        <v>19</v>
      </c>
    </row>
    <row r="4716" spans="1:34" x14ac:dyDescent="0.25">
      <c r="A4716" s="3" t="s">
        <v>4791</v>
      </c>
      <c r="B4716" s="1">
        <v>45664</v>
      </c>
      <c r="C4716" s="23">
        <f t="shared" si="365"/>
        <v>7</v>
      </c>
      <c r="D4716" s="23">
        <f t="shared" si="366"/>
        <v>2</v>
      </c>
      <c r="E4716" s="23" t="str">
        <f t="shared" si="367"/>
        <v>martes</v>
      </c>
      <c r="F4716" s="23">
        <f t="shared" si="368"/>
        <v>1</v>
      </c>
      <c r="G4716" s="23" t="str">
        <f t="shared" si="369"/>
        <v>enero</v>
      </c>
      <c r="H4716" s="2">
        <v>0.63541666666666663</v>
      </c>
      <c r="I4716" t="s">
        <v>57</v>
      </c>
      <c r="J4716" t="str">
        <f>VLOOKUP(ventas_starbucks_2025[[#This Row],[sucursal]],cambio_sucursal[#All],2,0)</f>
        <v>Sucursal Avda Colón</v>
      </c>
      <c r="K4716" t="s">
        <v>82</v>
      </c>
      <c r="L4716" t="s">
        <v>28</v>
      </c>
      <c r="M4716" t="s">
        <v>4</v>
      </c>
      <c r="N4716" t="str">
        <f>IFERROR(VLOOKUP(ventas_starbucks_2025[[#This Row],[tamaño_sucio]],cambio_tamaño[#All],2,0),"Tamaño único")</f>
        <v>Tamaño único</v>
      </c>
      <c r="O4716">
        <v>5</v>
      </c>
      <c r="P4716">
        <v>2441.35</v>
      </c>
      <c r="Q4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16">
        <v>12206.75</v>
      </c>
      <c r="S4716" t="s">
        <v>5</v>
      </c>
      <c r="T4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16" t="str">
        <f>VLOOKUP(ventas_starbucks_2025[[#This Row],[canal_compra]],cambio_canal_compra[#All],2,0)</f>
        <v>En tienda</v>
      </c>
      <c r="V4716" t="s">
        <v>16</v>
      </c>
      <c r="W4716" t="str">
        <f>VLOOKUP(ventas_starbucks_2025[[#This Row],[método_pago]],cambio_metodo_pago[#All],2,0)</f>
        <v>Tarjeta</v>
      </c>
      <c r="X4716" t="s">
        <v>7</v>
      </c>
      <c r="Y4716">
        <v>10</v>
      </c>
      <c r="Z4716" t="str">
        <f>VLOOKUP(ventas_starbucks_2025[[#This Row],[promoción_aplicada5]],promocion_cambiar[#All],2,0)</f>
        <v>Combo</v>
      </c>
      <c r="AA4716" t="s">
        <v>8</v>
      </c>
      <c r="AB4716" t="s">
        <v>29</v>
      </c>
      <c r="AC4716" t="s">
        <v>10</v>
      </c>
      <c r="AD4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16">
        <v>3.3</v>
      </c>
      <c r="AF4716">
        <v>2</v>
      </c>
      <c r="AG4716">
        <v>15</v>
      </c>
      <c r="AH4716">
        <v>10</v>
      </c>
    </row>
    <row r="4717" spans="1:34" x14ac:dyDescent="0.25">
      <c r="A4717" s="3" t="s">
        <v>4792</v>
      </c>
      <c r="B4717" s="1">
        <v>45721</v>
      </c>
      <c r="C4717" s="23">
        <f t="shared" si="365"/>
        <v>5</v>
      </c>
      <c r="D4717" s="23">
        <f t="shared" si="366"/>
        <v>3</v>
      </c>
      <c r="E4717" s="23" t="str">
        <f t="shared" si="367"/>
        <v>miércoles</v>
      </c>
      <c r="F4717" s="23">
        <f t="shared" si="368"/>
        <v>3</v>
      </c>
      <c r="G4717" s="23" t="str">
        <f t="shared" si="369"/>
        <v>marzo</v>
      </c>
      <c r="H4717" s="2">
        <v>0.59305555555555556</v>
      </c>
      <c r="I4717" t="s">
        <v>12</v>
      </c>
      <c r="J4717" t="str">
        <f>VLOOKUP(ventas_starbucks_2025[[#This Row],[sucursal]],cambio_sucursal[#All],2,0)</f>
        <v>Sucursal Córdoba Shopping</v>
      </c>
      <c r="K4717" t="s">
        <v>64</v>
      </c>
      <c r="L4717" t="s">
        <v>65</v>
      </c>
      <c r="M4717" t="s">
        <v>4</v>
      </c>
      <c r="N4717" t="str">
        <f>IFERROR(VLOOKUP(ventas_starbucks_2025[[#This Row],[tamaño_sucio]],cambio_tamaño[#All],2,0),"Tamaño único")</f>
        <v>Tamaño único</v>
      </c>
      <c r="O4717">
        <v>2</v>
      </c>
      <c r="P4717">
        <v>1937.75</v>
      </c>
      <c r="Q4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7">
        <v>3875.5</v>
      </c>
      <c r="S4717" t="s">
        <v>31</v>
      </c>
      <c r="T4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7" t="str">
        <f>VLOOKUP(ventas_starbucks_2025[[#This Row],[canal_compra]],cambio_canal_compra[#All],2,0)</f>
        <v>Entrega domicilio</v>
      </c>
      <c r="V4717" t="s">
        <v>16</v>
      </c>
      <c r="W4717" t="str">
        <f>VLOOKUP(ventas_starbucks_2025[[#This Row],[método_pago]],cambio_metodo_pago[#All],2,0)</f>
        <v>Tarjeta</v>
      </c>
      <c r="X4717" t="s">
        <v>22</v>
      </c>
      <c r="Y4717">
        <v>0</v>
      </c>
      <c r="Z4717" t="str">
        <f>VLOOKUP(ventas_starbucks_2025[[#This Row],[promoción_aplicada5]],promocion_cambiar[#All],2,0)</f>
        <v>Ninguna</v>
      </c>
      <c r="AA4717" t="s">
        <v>17</v>
      </c>
      <c r="AB4717" t="s">
        <v>18</v>
      </c>
      <c r="AC4717" t="s">
        <v>41</v>
      </c>
      <c r="AD4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17">
        <v>12.8</v>
      </c>
      <c r="AF4717">
        <v>3</v>
      </c>
      <c r="AG4717">
        <v>13</v>
      </c>
      <c r="AH4717">
        <v>11</v>
      </c>
    </row>
    <row r="4718" spans="1:34" x14ac:dyDescent="0.25">
      <c r="A4718" s="3" t="s">
        <v>4793</v>
      </c>
      <c r="B4718" s="1">
        <v>45698</v>
      </c>
      <c r="C4718" s="23">
        <f t="shared" si="365"/>
        <v>10</v>
      </c>
      <c r="D4718" s="23">
        <f t="shared" si="366"/>
        <v>1</v>
      </c>
      <c r="E4718" s="23" t="str">
        <f t="shared" si="367"/>
        <v>lunes</v>
      </c>
      <c r="F4718" s="23">
        <f t="shared" si="368"/>
        <v>2</v>
      </c>
      <c r="G4718" s="23" t="str">
        <f t="shared" si="369"/>
        <v>febrero</v>
      </c>
      <c r="H4718" s="2">
        <v>0.85555555555555551</v>
      </c>
      <c r="I4718" t="s">
        <v>12</v>
      </c>
      <c r="J4718" t="str">
        <f>VLOOKUP(ventas_starbucks_2025[[#This Row],[sucursal]],cambio_sucursal[#All],2,0)</f>
        <v>Sucursal Córdoba Shopping</v>
      </c>
      <c r="K4718" t="s">
        <v>69</v>
      </c>
      <c r="L4718" t="s">
        <v>70</v>
      </c>
      <c r="M4718" t="s">
        <v>50</v>
      </c>
      <c r="N4718" t="str">
        <f>IFERROR(VLOOKUP(ventas_starbucks_2025[[#This Row],[tamaño_sucio]],cambio_tamaño[#All],2,0),"Tamaño único")</f>
        <v>Mediano</v>
      </c>
      <c r="O4718">
        <v>5</v>
      </c>
      <c r="P4718">
        <v>1651.88</v>
      </c>
      <c r="Q4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8">
        <v>8259.4</v>
      </c>
      <c r="S4718" t="s">
        <v>31</v>
      </c>
      <c r="T4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18" t="str">
        <f>VLOOKUP(ventas_starbucks_2025[[#This Row],[canal_compra]],cambio_canal_compra[#All],2,0)</f>
        <v>Entrega domicilio</v>
      </c>
      <c r="V4718" t="s">
        <v>16</v>
      </c>
      <c r="W4718" t="str">
        <f>VLOOKUP(ventas_starbucks_2025[[#This Row],[método_pago]],cambio_metodo_pago[#All],2,0)</f>
        <v>Tarjeta</v>
      </c>
      <c r="X4718" t="s">
        <v>22</v>
      </c>
      <c r="Y4718">
        <v>0</v>
      </c>
      <c r="Z4718" t="str">
        <f>VLOOKUP(ventas_starbucks_2025[[#This Row],[promoción_aplicada5]],promocion_cambiar[#All],2,0)</f>
        <v>2x1</v>
      </c>
      <c r="AA4718" t="s">
        <v>51</v>
      </c>
      <c r="AB4718" t="s">
        <v>23</v>
      </c>
      <c r="AC4718" t="s">
        <v>10</v>
      </c>
      <c r="AD4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8">
        <v>7.9</v>
      </c>
      <c r="AF4718">
        <v>3</v>
      </c>
      <c r="AG4718">
        <v>35</v>
      </c>
      <c r="AH4718">
        <v>30</v>
      </c>
    </row>
    <row r="4719" spans="1:34" x14ac:dyDescent="0.25">
      <c r="A4719" s="3" t="s">
        <v>4794</v>
      </c>
      <c r="B4719" s="1">
        <v>45741</v>
      </c>
      <c r="C4719" s="23">
        <f t="shared" si="365"/>
        <v>25</v>
      </c>
      <c r="D4719" s="23">
        <f t="shared" si="366"/>
        <v>2</v>
      </c>
      <c r="E4719" s="1" t="str">
        <f t="shared" si="367"/>
        <v>martes</v>
      </c>
      <c r="F4719" s="23">
        <f t="shared" si="368"/>
        <v>3</v>
      </c>
      <c r="G4719" s="1" t="str">
        <f t="shared" si="369"/>
        <v>marzo</v>
      </c>
      <c r="H4719" s="2">
        <v>0.59305555555555556</v>
      </c>
      <c r="I4719" t="s">
        <v>57</v>
      </c>
      <c r="J4719" t="str">
        <f>VLOOKUP(ventas_starbucks_2025[[#This Row],[sucursal]],cambio_sucursal[#All],2,0)</f>
        <v>Sucursal Avda Colón</v>
      </c>
      <c r="K4719" t="s">
        <v>130</v>
      </c>
      <c r="L4719" t="s">
        <v>65</v>
      </c>
      <c r="M4719" t="s">
        <v>4</v>
      </c>
      <c r="N4719" t="str">
        <f>IFERROR(VLOOKUP(ventas_starbucks_2025[[#This Row],[tamaño_sucio]],cambio_tamaño[#All],2,0),"Tamaño único")</f>
        <v>Tamaño único</v>
      </c>
      <c r="O4719">
        <v>1</v>
      </c>
      <c r="P4719">
        <v>1529.02</v>
      </c>
      <c r="Q4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9">
        <v>1529.02</v>
      </c>
      <c r="S4719" t="s">
        <v>5</v>
      </c>
      <c r="T4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9" t="str">
        <f>VLOOKUP(ventas_starbucks_2025[[#This Row],[canal_compra]],cambio_canal_compra[#All],2,0)</f>
        <v>En tienda</v>
      </c>
      <c r="V4719" t="s">
        <v>6</v>
      </c>
      <c r="W4719" t="str">
        <f>VLOOKUP(ventas_starbucks_2025[[#This Row],[método_pago]],cambio_metodo_pago[#All],2,0)</f>
        <v>Aplicación móbil</v>
      </c>
      <c r="X4719" t="s">
        <v>22</v>
      </c>
      <c r="Y4719">
        <v>0</v>
      </c>
      <c r="Z4719" t="str">
        <f>VLOOKUP(ventas_starbucks_2025[[#This Row],[promoción_aplicada5]],promocion_cambiar[#All],2,0)</f>
        <v>Combo</v>
      </c>
      <c r="AA4719" t="s">
        <v>8</v>
      </c>
      <c r="AB4719" t="s">
        <v>9</v>
      </c>
      <c r="AC4719" t="s">
        <v>10</v>
      </c>
      <c r="AD4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19">
        <v>4.7</v>
      </c>
      <c r="AF4719">
        <v>2</v>
      </c>
      <c r="AG4719">
        <v>23</v>
      </c>
      <c r="AH4719">
        <v>22</v>
      </c>
    </row>
    <row r="4720" spans="1:34" x14ac:dyDescent="0.25">
      <c r="A4720" s="3" t="s">
        <v>4795</v>
      </c>
      <c r="B4720" s="1">
        <v>45676</v>
      </c>
      <c r="C4720" s="23">
        <f t="shared" si="365"/>
        <v>19</v>
      </c>
      <c r="D4720" s="23">
        <f t="shared" si="366"/>
        <v>7</v>
      </c>
      <c r="E4720" s="1" t="str">
        <f t="shared" si="367"/>
        <v>domingo</v>
      </c>
      <c r="F4720" s="23">
        <f t="shared" si="368"/>
        <v>1</v>
      </c>
      <c r="G4720" s="1" t="str">
        <f t="shared" si="369"/>
        <v>enero</v>
      </c>
      <c r="H4720" s="2">
        <v>0.68333333333333335</v>
      </c>
      <c r="I4720" t="s">
        <v>1</v>
      </c>
      <c r="J4720" t="str">
        <f>VLOOKUP(ventas_starbucks_2025[[#This Row],[sucursal]],cambio_sucursal[#All],2,0)</f>
        <v>Sucursal Nueva Córdoba</v>
      </c>
      <c r="K4720" t="s">
        <v>101</v>
      </c>
      <c r="L4720" t="s">
        <v>3</v>
      </c>
      <c r="M4720" t="s">
        <v>4</v>
      </c>
      <c r="N4720" t="str">
        <f>IFERROR(VLOOKUP(ventas_starbucks_2025[[#This Row],[tamaño_sucio]],cambio_tamaño[#All],2,0),"Tamaño único")</f>
        <v>Tamaño único</v>
      </c>
      <c r="O4720">
        <v>4</v>
      </c>
      <c r="P4720">
        <v>3477.4</v>
      </c>
      <c r="Q4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20">
        <v>13909.6</v>
      </c>
      <c r="S4720" t="s">
        <v>5</v>
      </c>
      <c r="T4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20" t="str">
        <f>VLOOKUP(ventas_starbucks_2025[[#This Row],[canal_compra]],cambio_canal_compra[#All],2,0)</f>
        <v>En tienda</v>
      </c>
      <c r="V4720" t="s">
        <v>6</v>
      </c>
      <c r="W4720" t="str">
        <f>VLOOKUP(ventas_starbucks_2025[[#This Row],[método_pago]],cambio_metodo_pago[#All],2,0)</f>
        <v>Aplicación móbil</v>
      </c>
      <c r="X4720" t="s">
        <v>7</v>
      </c>
      <c r="Y4720">
        <v>10</v>
      </c>
      <c r="Z4720" t="str">
        <f>VLOOKUP(ventas_starbucks_2025[[#This Row],[promoción_aplicada5]],promocion_cambiar[#All],2,0)</f>
        <v>2x1</v>
      </c>
      <c r="AA4720" t="s">
        <v>51</v>
      </c>
      <c r="AB4720" t="s">
        <v>9</v>
      </c>
      <c r="AC4720" t="s">
        <v>10</v>
      </c>
      <c r="AD4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20">
        <v>12.9</v>
      </c>
      <c r="AF4720">
        <v>2</v>
      </c>
      <c r="AG4720">
        <v>45</v>
      </c>
      <c r="AH4720">
        <v>41</v>
      </c>
    </row>
    <row r="4721" spans="1:34" x14ac:dyDescent="0.25">
      <c r="A4721" s="3" t="s">
        <v>4796</v>
      </c>
      <c r="B4721" s="1">
        <v>45676</v>
      </c>
      <c r="C4721" s="23">
        <f t="shared" si="365"/>
        <v>19</v>
      </c>
      <c r="D4721" s="23">
        <f t="shared" si="366"/>
        <v>7</v>
      </c>
      <c r="E4721" s="23" t="str">
        <f t="shared" si="367"/>
        <v>domingo</v>
      </c>
      <c r="F4721" s="23">
        <f t="shared" si="368"/>
        <v>1</v>
      </c>
      <c r="G4721" s="23" t="str">
        <f t="shared" si="369"/>
        <v>enero</v>
      </c>
      <c r="H4721" s="2">
        <v>0.6381944444444444</v>
      </c>
      <c r="I4721" t="s">
        <v>57</v>
      </c>
      <c r="J4721" t="str">
        <f>VLOOKUP(ventas_starbucks_2025[[#This Row],[sucursal]],cambio_sucursal[#All],2,0)</f>
        <v>Sucursal Avda Colón</v>
      </c>
      <c r="K4721" t="s">
        <v>101</v>
      </c>
      <c r="L4721" t="s">
        <v>3</v>
      </c>
      <c r="M4721" t="s">
        <v>4</v>
      </c>
      <c r="N4721" t="str">
        <f>IFERROR(VLOOKUP(ventas_starbucks_2025[[#This Row],[tamaño_sucio]],cambio_tamaño[#All],2,0),"Tamaño único")</f>
        <v>Tamaño único</v>
      </c>
      <c r="O4721">
        <v>1</v>
      </c>
      <c r="P4721">
        <v>3110.9</v>
      </c>
      <c r="Q4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21">
        <v>3110.9</v>
      </c>
      <c r="S4721" t="s">
        <v>15</v>
      </c>
      <c r="T4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1" t="str">
        <f>VLOOKUP(ventas_starbucks_2025[[#This Row],[canal_compra]],cambio_canal_compra[#All],2,0)</f>
        <v>Para llevar</v>
      </c>
      <c r="V4721" t="s">
        <v>6</v>
      </c>
      <c r="W4721" t="str">
        <f>VLOOKUP(ventas_starbucks_2025[[#This Row],[método_pago]],cambio_metodo_pago[#All],2,0)</f>
        <v>Aplicación móbil</v>
      </c>
      <c r="X4721" t="s">
        <v>22</v>
      </c>
      <c r="Y4721">
        <v>0</v>
      </c>
      <c r="Z4721" t="str">
        <f>VLOOKUP(ventas_starbucks_2025[[#This Row],[promoción_aplicada5]],promocion_cambiar[#All],2,0)</f>
        <v>2x1</v>
      </c>
      <c r="AA4721" t="s">
        <v>51</v>
      </c>
      <c r="AB4721" t="s">
        <v>23</v>
      </c>
      <c r="AC4721" t="s">
        <v>10</v>
      </c>
      <c r="AD4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21">
        <v>3.9</v>
      </c>
      <c r="AF4721">
        <v>2</v>
      </c>
      <c r="AG4721">
        <v>50</v>
      </c>
      <c r="AH4721">
        <v>49</v>
      </c>
    </row>
    <row r="4722" spans="1:34" x14ac:dyDescent="0.25">
      <c r="A4722" s="3" t="s">
        <v>4797</v>
      </c>
      <c r="B4722" s="1">
        <v>45680</v>
      </c>
      <c r="C4722" s="23">
        <f t="shared" si="365"/>
        <v>23</v>
      </c>
      <c r="D4722" s="23">
        <f t="shared" si="366"/>
        <v>4</v>
      </c>
      <c r="E4722" s="1" t="str">
        <f t="shared" si="367"/>
        <v>jueves</v>
      </c>
      <c r="F4722" s="23">
        <f t="shared" si="368"/>
        <v>1</v>
      </c>
      <c r="G4722" s="1" t="str">
        <f t="shared" si="369"/>
        <v>enero</v>
      </c>
      <c r="H4722" s="2">
        <v>0.76944444444444449</v>
      </c>
      <c r="I4722" t="s">
        <v>12</v>
      </c>
      <c r="J4722" t="str">
        <f>VLOOKUP(ventas_starbucks_2025[[#This Row],[sucursal]],cambio_sucursal[#All],2,0)</f>
        <v>Sucursal Córdoba Shopping</v>
      </c>
      <c r="K4722" t="s">
        <v>48</v>
      </c>
      <c r="L4722" t="s">
        <v>49</v>
      </c>
      <c r="M4722" t="s">
        <v>62</v>
      </c>
      <c r="N4722" t="str">
        <f>IFERROR(VLOOKUP(ventas_starbucks_2025[[#This Row],[tamaño_sucio]],cambio_tamaño[#All],2,0),"Tamaño único")</f>
        <v>Extra-Grande</v>
      </c>
      <c r="O4722">
        <v>1</v>
      </c>
      <c r="P4722">
        <v>1705.2</v>
      </c>
      <c r="Q4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2">
        <v>1705.2</v>
      </c>
      <c r="S4722" t="s">
        <v>15</v>
      </c>
      <c r="T4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2" t="str">
        <f>VLOOKUP(ventas_starbucks_2025[[#This Row],[canal_compra]],cambio_canal_compra[#All],2,0)</f>
        <v>Para llevar</v>
      </c>
      <c r="V4722" t="s">
        <v>6</v>
      </c>
      <c r="W4722" t="str">
        <f>VLOOKUP(ventas_starbucks_2025[[#This Row],[método_pago]],cambio_metodo_pago[#All],2,0)</f>
        <v>Aplicación móbil</v>
      </c>
      <c r="X4722" t="s">
        <v>7</v>
      </c>
      <c r="Y4722">
        <v>10</v>
      </c>
      <c r="Z4722" t="str">
        <f>VLOOKUP(ventas_starbucks_2025[[#This Row],[promoción_aplicada5]],promocion_cambiar[#All],2,0)</f>
        <v>2x1</v>
      </c>
      <c r="AA4722" t="s">
        <v>51</v>
      </c>
      <c r="AB4722" t="s">
        <v>29</v>
      </c>
      <c r="AC4722" t="s">
        <v>24</v>
      </c>
      <c r="AD4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2">
        <v>7.5</v>
      </c>
      <c r="AF4722">
        <v>5</v>
      </c>
      <c r="AG4722">
        <v>20</v>
      </c>
      <c r="AH4722">
        <v>19</v>
      </c>
    </row>
    <row r="4723" spans="1:34" x14ac:dyDescent="0.25">
      <c r="A4723" s="3" t="s">
        <v>4798</v>
      </c>
      <c r="B4723" s="1">
        <v>45676</v>
      </c>
      <c r="C4723" s="23">
        <f t="shared" si="365"/>
        <v>19</v>
      </c>
      <c r="D4723" s="23">
        <f t="shared" si="366"/>
        <v>7</v>
      </c>
      <c r="E4723" s="1" t="str">
        <f t="shared" si="367"/>
        <v>domingo</v>
      </c>
      <c r="F4723" s="23">
        <f t="shared" si="368"/>
        <v>1</v>
      </c>
      <c r="G4723" s="1" t="str">
        <f t="shared" si="369"/>
        <v>enero</v>
      </c>
      <c r="H4723" s="2">
        <v>0.57222222222222219</v>
      </c>
      <c r="I4723" t="s">
        <v>26</v>
      </c>
      <c r="J4723" t="str">
        <f>VLOOKUP(ventas_starbucks_2025[[#This Row],[sucursal]],cambio_sucursal[#All],2,0)</f>
        <v>Sucursal San Lorenzo 47</v>
      </c>
      <c r="K4723" t="s">
        <v>38</v>
      </c>
      <c r="L4723" t="s">
        <v>39</v>
      </c>
      <c r="M4723" t="s">
        <v>4</v>
      </c>
      <c r="N4723" t="str">
        <f>IFERROR(VLOOKUP(ventas_starbucks_2025[[#This Row],[tamaño_sucio]],cambio_tamaño[#All],2,0),"Tamaño único")</f>
        <v>Tamaño único</v>
      </c>
      <c r="O4723">
        <v>3</v>
      </c>
      <c r="P4723">
        <v>1573.96</v>
      </c>
      <c r="Q4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3">
        <v>4721.88</v>
      </c>
      <c r="S4723" t="s">
        <v>31</v>
      </c>
      <c r="T4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3" t="str">
        <f>VLOOKUP(ventas_starbucks_2025[[#This Row],[canal_compra]],cambio_canal_compra[#All],2,0)</f>
        <v>Entrega domicilio</v>
      </c>
      <c r="V4723" t="s">
        <v>40</v>
      </c>
      <c r="W4723" t="str">
        <f>VLOOKUP(ventas_starbucks_2025[[#This Row],[método_pago]],cambio_metodo_pago[#All],2,0)</f>
        <v>Efectivo</v>
      </c>
      <c r="X4723" t="s">
        <v>22</v>
      </c>
      <c r="Y4723">
        <v>0</v>
      </c>
      <c r="Z4723" t="str">
        <f>VLOOKUP(ventas_starbucks_2025[[#This Row],[promoción_aplicada5]],promocion_cambiar[#All],2,0)</f>
        <v>Combo</v>
      </c>
      <c r="AA4723" t="s">
        <v>8</v>
      </c>
      <c r="AB4723" t="s">
        <v>32</v>
      </c>
      <c r="AC4723" t="s">
        <v>24</v>
      </c>
      <c r="AD4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23">
        <v>12.2</v>
      </c>
      <c r="AF4723">
        <v>2</v>
      </c>
      <c r="AG4723">
        <v>48</v>
      </c>
      <c r="AH4723">
        <v>45</v>
      </c>
    </row>
    <row r="4724" spans="1:34" x14ac:dyDescent="0.25">
      <c r="A4724" s="3" t="s">
        <v>4799</v>
      </c>
      <c r="B4724" s="1">
        <v>45726</v>
      </c>
      <c r="C4724" s="23">
        <f t="shared" si="365"/>
        <v>10</v>
      </c>
      <c r="D4724" s="23">
        <f t="shared" si="366"/>
        <v>1</v>
      </c>
      <c r="E4724" s="23" t="str">
        <f t="shared" si="367"/>
        <v>lunes</v>
      </c>
      <c r="F4724" s="23">
        <f t="shared" si="368"/>
        <v>3</v>
      </c>
      <c r="G4724" s="23" t="str">
        <f t="shared" si="369"/>
        <v>marzo</v>
      </c>
      <c r="H4724" s="2">
        <v>0.74236111111111114</v>
      </c>
      <c r="I4724" t="s">
        <v>57</v>
      </c>
      <c r="J4724" t="str">
        <f>VLOOKUP(ventas_starbucks_2025[[#This Row],[sucursal]],cambio_sucursal[#All],2,0)</f>
        <v>Sucursal Avda Colón</v>
      </c>
      <c r="K4724" t="s">
        <v>2</v>
      </c>
      <c r="L4724" t="s">
        <v>3</v>
      </c>
      <c r="M4724" t="s">
        <v>4</v>
      </c>
      <c r="N4724" t="str">
        <f>IFERROR(VLOOKUP(ventas_starbucks_2025[[#This Row],[tamaño_sucio]],cambio_tamaño[#All],2,0),"Tamaño único")</f>
        <v>Tamaño único</v>
      </c>
      <c r="O4724">
        <v>3</v>
      </c>
      <c r="P4724">
        <v>3146.31</v>
      </c>
      <c r="Q4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24">
        <v>9438.93</v>
      </c>
      <c r="S4724" t="s">
        <v>15</v>
      </c>
      <c r="T4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24" t="str">
        <f>VLOOKUP(ventas_starbucks_2025[[#This Row],[canal_compra]],cambio_canal_compra[#All],2,0)</f>
        <v>Para llevar</v>
      </c>
      <c r="V4724" t="s">
        <v>40</v>
      </c>
      <c r="W4724" t="str">
        <f>VLOOKUP(ventas_starbucks_2025[[#This Row],[método_pago]],cambio_metodo_pago[#All],2,0)</f>
        <v>Efectivo</v>
      </c>
      <c r="X4724" t="s">
        <v>7</v>
      </c>
      <c r="Y4724">
        <v>15</v>
      </c>
      <c r="Z4724" t="str">
        <f>VLOOKUP(ventas_starbucks_2025[[#This Row],[promoción_aplicada5]],promocion_cambiar[#All],2,0)</f>
        <v>Ninguna</v>
      </c>
      <c r="AA4724" t="s">
        <v>17</v>
      </c>
      <c r="AB4724" t="s">
        <v>52</v>
      </c>
      <c r="AC4724" t="s">
        <v>10</v>
      </c>
      <c r="AD4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4">
        <v>9.4</v>
      </c>
      <c r="AF4724">
        <v>5</v>
      </c>
      <c r="AG4724">
        <v>28</v>
      </c>
      <c r="AH4724">
        <v>25</v>
      </c>
    </row>
    <row r="4725" spans="1:34" x14ac:dyDescent="0.25">
      <c r="A4725" s="3" t="s">
        <v>4800</v>
      </c>
      <c r="B4725" s="1">
        <v>45670</v>
      </c>
      <c r="C4725" s="23">
        <f t="shared" si="365"/>
        <v>13</v>
      </c>
      <c r="D4725" s="23">
        <f t="shared" si="366"/>
        <v>1</v>
      </c>
      <c r="E4725" s="23" t="str">
        <f t="shared" si="367"/>
        <v>lunes</v>
      </c>
      <c r="F4725" s="23">
        <f t="shared" si="368"/>
        <v>1</v>
      </c>
      <c r="G4725" s="23" t="str">
        <f t="shared" si="369"/>
        <v>enero</v>
      </c>
      <c r="H4725" s="2">
        <v>0.6430555555555556</v>
      </c>
      <c r="I4725" t="s">
        <v>12</v>
      </c>
      <c r="J4725" t="str">
        <f>VLOOKUP(ventas_starbucks_2025[[#This Row],[sucursal]],cambio_sucursal[#All],2,0)</f>
        <v>Sucursal Córdoba Shopping</v>
      </c>
      <c r="K4725" t="s">
        <v>137</v>
      </c>
      <c r="L4725" t="s">
        <v>44</v>
      </c>
      <c r="M4725" t="s">
        <v>62</v>
      </c>
      <c r="N4725" t="str">
        <f>IFERROR(VLOOKUP(ventas_starbucks_2025[[#This Row],[tamaño_sucio]],cambio_tamaño[#All],2,0),"Tamaño único")</f>
        <v>Extra-Grande</v>
      </c>
      <c r="O4725">
        <v>5</v>
      </c>
      <c r="P4725">
        <v>1633.75</v>
      </c>
      <c r="Q4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5">
        <v>8168.75</v>
      </c>
      <c r="S4725" t="s">
        <v>31</v>
      </c>
      <c r="T4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25" t="str">
        <f>VLOOKUP(ventas_starbucks_2025[[#This Row],[canal_compra]],cambio_canal_compra[#All],2,0)</f>
        <v>Entrega domicilio</v>
      </c>
      <c r="V4725" t="s">
        <v>40</v>
      </c>
      <c r="W4725" t="str">
        <f>VLOOKUP(ventas_starbucks_2025[[#This Row],[método_pago]],cambio_metodo_pago[#All],2,0)</f>
        <v>Efectivo</v>
      </c>
      <c r="X4725" t="s">
        <v>22</v>
      </c>
      <c r="Y4725">
        <v>0</v>
      </c>
      <c r="Z4725" t="str">
        <f>VLOOKUP(ventas_starbucks_2025[[#This Row],[promoción_aplicada5]],promocion_cambiar[#All],2,0)</f>
        <v>Hora Feliz</v>
      </c>
      <c r="AA4725" t="s">
        <v>36</v>
      </c>
      <c r="AB4725" t="s">
        <v>18</v>
      </c>
      <c r="AC4725" t="s">
        <v>10</v>
      </c>
      <c r="AD4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5">
        <v>6</v>
      </c>
      <c r="AF4725">
        <v>1</v>
      </c>
      <c r="AG4725">
        <v>43</v>
      </c>
      <c r="AH4725">
        <v>38</v>
      </c>
    </row>
    <row r="4726" spans="1:34" x14ac:dyDescent="0.25">
      <c r="A4726" s="3" t="s">
        <v>4801</v>
      </c>
      <c r="B4726" s="1">
        <v>45741</v>
      </c>
      <c r="C4726" s="23">
        <f t="shared" si="365"/>
        <v>25</v>
      </c>
      <c r="D4726" s="23">
        <f t="shared" si="366"/>
        <v>2</v>
      </c>
      <c r="E4726" s="23" t="str">
        <f t="shared" si="367"/>
        <v>martes</v>
      </c>
      <c r="F4726" s="23">
        <f t="shared" si="368"/>
        <v>3</v>
      </c>
      <c r="G4726" s="23" t="str">
        <f t="shared" si="369"/>
        <v>marzo</v>
      </c>
      <c r="H4726" s="2">
        <v>0.41388888888888886</v>
      </c>
      <c r="I4726" t="s">
        <v>26</v>
      </c>
      <c r="J4726" t="str">
        <f>VLOOKUP(ventas_starbucks_2025[[#This Row],[sucursal]],cambio_sucursal[#All],2,0)</f>
        <v>Sucursal San Lorenzo 47</v>
      </c>
      <c r="K4726" t="s">
        <v>64</v>
      </c>
      <c r="L4726" t="s">
        <v>65</v>
      </c>
      <c r="M4726" t="s">
        <v>4</v>
      </c>
      <c r="N4726" t="str">
        <f>IFERROR(VLOOKUP(ventas_starbucks_2025[[#This Row],[tamaño_sucio]],cambio_tamaño[#All],2,0),"Tamaño único")</f>
        <v>Tamaño único</v>
      </c>
      <c r="O4726">
        <v>1</v>
      </c>
      <c r="P4726">
        <v>1608.9</v>
      </c>
      <c r="Q4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6">
        <v>1608.9</v>
      </c>
      <c r="S4726" t="s">
        <v>31</v>
      </c>
      <c r="T4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6" t="str">
        <f>VLOOKUP(ventas_starbucks_2025[[#This Row],[canal_compra]],cambio_canal_compra[#All],2,0)</f>
        <v>Entrega domicilio</v>
      </c>
      <c r="V4726" t="s">
        <v>6</v>
      </c>
      <c r="W4726" t="str">
        <f>VLOOKUP(ventas_starbucks_2025[[#This Row],[método_pago]],cambio_metodo_pago[#All],2,0)</f>
        <v>Aplicación móbil</v>
      </c>
      <c r="X4726" t="s">
        <v>7</v>
      </c>
      <c r="Y4726">
        <v>15</v>
      </c>
      <c r="Z4726" t="str">
        <f>VLOOKUP(ventas_starbucks_2025[[#This Row],[promoción_aplicada5]],promocion_cambiar[#All],2,0)</f>
        <v>Ninguna</v>
      </c>
      <c r="AA4726" t="s">
        <v>17</v>
      </c>
      <c r="AB4726" t="s">
        <v>9</v>
      </c>
      <c r="AC4726" t="s">
        <v>41</v>
      </c>
      <c r="AD4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6">
        <v>8.5</v>
      </c>
      <c r="AF4726">
        <v>1</v>
      </c>
      <c r="AG4726">
        <v>49</v>
      </c>
      <c r="AH4726">
        <v>48</v>
      </c>
    </row>
    <row r="4727" spans="1:34" x14ac:dyDescent="0.25">
      <c r="A4727" s="3" t="s">
        <v>4802</v>
      </c>
      <c r="B4727" s="1">
        <v>45718</v>
      </c>
      <c r="C4727" s="23">
        <f t="shared" si="365"/>
        <v>2</v>
      </c>
      <c r="D4727" s="23">
        <f t="shared" si="366"/>
        <v>7</v>
      </c>
      <c r="E4727" s="23" t="str">
        <f t="shared" si="367"/>
        <v>domingo</v>
      </c>
      <c r="F4727" s="23">
        <f t="shared" si="368"/>
        <v>3</v>
      </c>
      <c r="G4727" s="23" t="str">
        <f t="shared" si="369"/>
        <v>marzo</v>
      </c>
      <c r="H4727" s="2">
        <v>0.68194444444444446</v>
      </c>
      <c r="I4727" t="s">
        <v>1</v>
      </c>
      <c r="J4727" t="str">
        <f>VLOOKUP(ventas_starbucks_2025[[#This Row],[sucursal]],cambio_sucursal[#All],2,0)</f>
        <v>Sucursal Nueva Córdoba</v>
      </c>
      <c r="K4727" t="s">
        <v>101</v>
      </c>
      <c r="L4727" t="s">
        <v>3</v>
      </c>
      <c r="M4727" t="s">
        <v>4</v>
      </c>
      <c r="N4727" t="str">
        <f>IFERROR(VLOOKUP(ventas_starbucks_2025[[#This Row],[tamaño_sucio]],cambio_tamaño[#All],2,0),"Tamaño único")</f>
        <v>Tamaño único</v>
      </c>
      <c r="O4727">
        <v>1</v>
      </c>
      <c r="P4727">
        <v>3298.17</v>
      </c>
      <c r="Q4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27">
        <v>3298.17</v>
      </c>
      <c r="S4727" t="s">
        <v>15</v>
      </c>
      <c r="T4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7" t="str">
        <f>VLOOKUP(ventas_starbucks_2025[[#This Row],[canal_compra]],cambio_canal_compra[#All],2,0)</f>
        <v>Para llevar</v>
      </c>
      <c r="V4727" t="s">
        <v>6</v>
      </c>
      <c r="W4727" t="str">
        <f>VLOOKUP(ventas_starbucks_2025[[#This Row],[método_pago]],cambio_metodo_pago[#All],2,0)</f>
        <v>Aplicación móbil</v>
      </c>
      <c r="X4727" t="s">
        <v>7</v>
      </c>
      <c r="Y4727">
        <v>0</v>
      </c>
      <c r="Z4727" t="str">
        <f>VLOOKUP(ventas_starbucks_2025[[#This Row],[promoción_aplicada5]],promocion_cambiar[#All],2,0)</f>
        <v>Hora Feliz</v>
      </c>
      <c r="AA4727" t="s">
        <v>36</v>
      </c>
      <c r="AB4727" t="s">
        <v>52</v>
      </c>
      <c r="AC4727" t="s">
        <v>10</v>
      </c>
      <c r="AD4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27">
        <v>11.5</v>
      </c>
      <c r="AF4727">
        <v>4</v>
      </c>
      <c r="AG4727">
        <v>40</v>
      </c>
      <c r="AH4727">
        <v>39</v>
      </c>
    </row>
    <row r="4728" spans="1:34" x14ac:dyDescent="0.25">
      <c r="A4728" s="3" t="s">
        <v>4803</v>
      </c>
      <c r="B4728" s="1">
        <v>45708</v>
      </c>
      <c r="C4728" s="23">
        <f t="shared" si="365"/>
        <v>20</v>
      </c>
      <c r="D4728" s="23">
        <f t="shared" si="366"/>
        <v>4</v>
      </c>
      <c r="E4728" s="23" t="str">
        <f t="shared" si="367"/>
        <v>jueves</v>
      </c>
      <c r="F4728" s="23">
        <f t="shared" si="368"/>
        <v>2</v>
      </c>
      <c r="G4728" s="23" t="str">
        <f t="shared" si="369"/>
        <v>febrero</v>
      </c>
      <c r="H4728" s="2">
        <v>0.83680555555555558</v>
      </c>
      <c r="I4728" t="s">
        <v>26</v>
      </c>
      <c r="J4728" t="str">
        <f>VLOOKUP(ventas_starbucks_2025[[#This Row],[sucursal]],cambio_sucursal[#All],2,0)</f>
        <v>Sucursal San Lorenzo 47</v>
      </c>
      <c r="K4728" t="s">
        <v>48</v>
      </c>
      <c r="L4728" t="s">
        <v>49</v>
      </c>
      <c r="M4728" t="s">
        <v>50</v>
      </c>
      <c r="N4728" t="str">
        <f>IFERROR(VLOOKUP(ventas_starbucks_2025[[#This Row],[tamaño_sucio]],cambio_tamaño[#All],2,0),"Tamaño único")</f>
        <v>Mediano</v>
      </c>
      <c r="O4728">
        <v>2</v>
      </c>
      <c r="P4728">
        <v>1571.3</v>
      </c>
      <c r="Q4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8">
        <v>3142.6</v>
      </c>
      <c r="S4728" t="s">
        <v>15</v>
      </c>
      <c r="T4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8" t="str">
        <f>VLOOKUP(ventas_starbucks_2025[[#This Row],[canal_compra]],cambio_canal_compra[#All],2,0)</f>
        <v>Para llevar</v>
      </c>
      <c r="V4728" t="s">
        <v>16</v>
      </c>
      <c r="W4728" t="str">
        <f>VLOOKUP(ventas_starbucks_2025[[#This Row],[método_pago]],cambio_metodo_pago[#All],2,0)</f>
        <v>Tarjeta</v>
      </c>
      <c r="X4728" t="s">
        <v>7</v>
      </c>
      <c r="Y4728">
        <v>10</v>
      </c>
      <c r="Z4728" t="str">
        <f>VLOOKUP(ventas_starbucks_2025[[#This Row],[promoción_aplicada5]],promocion_cambiar[#All],2,0)</f>
        <v>Combo</v>
      </c>
      <c r="AA4728" t="s">
        <v>8</v>
      </c>
      <c r="AB4728" t="s">
        <v>18</v>
      </c>
      <c r="AC4728" t="s">
        <v>41</v>
      </c>
      <c r="AD4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8">
        <v>6</v>
      </c>
      <c r="AF4728">
        <v>1</v>
      </c>
      <c r="AG4728">
        <v>36</v>
      </c>
      <c r="AH4728">
        <v>34</v>
      </c>
    </row>
    <row r="4729" spans="1:34" x14ac:dyDescent="0.25">
      <c r="A4729" s="3" t="s">
        <v>4804</v>
      </c>
      <c r="B4729" s="1">
        <v>45765</v>
      </c>
      <c r="C4729" s="23">
        <f t="shared" si="365"/>
        <v>18</v>
      </c>
      <c r="D4729" s="23">
        <f t="shared" si="366"/>
        <v>5</v>
      </c>
      <c r="E4729" s="1" t="str">
        <f t="shared" si="367"/>
        <v>viernes</v>
      </c>
      <c r="F4729" s="23">
        <f t="shared" si="368"/>
        <v>4</v>
      </c>
      <c r="G4729" s="1" t="str">
        <f t="shared" si="369"/>
        <v>abril</v>
      </c>
      <c r="H4729" s="2">
        <v>0.60416666666666663</v>
      </c>
      <c r="I4729" t="s">
        <v>26</v>
      </c>
      <c r="J4729" t="str">
        <f>VLOOKUP(ventas_starbucks_2025[[#This Row],[sucursal]],cambio_sucursal[#All],2,0)</f>
        <v>Sucursal San Lorenzo 47</v>
      </c>
      <c r="K4729" t="s">
        <v>175</v>
      </c>
      <c r="L4729" t="s">
        <v>70</v>
      </c>
      <c r="M4729" t="s">
        <v>55</v>
      </c>
      <c r="N4729" t="str">
        <f>IFERROR(VLOOKUP(ventas_starbucks_2025[[#This Row],[tamaño_sucio]],cambio_tamaño[#All],2,0),"Tamaño único")</f>
        <v>Pequeño</v>
      </c>
      <c r="O4729">
        <v>3</v>
      </c>
      <c r="P4729">
        <v>1896.69</v>
      </c>
      <c r="Q4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9">
        <v>5690.07</v>
      </c>
      <c r="S4729" t="s">
        <v>15</v>
      </c>
      <c r="T4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29" t="str">
        <f>VLOOKUP(ventas_starbucks_2025[[#This Row],[canal_compra]],cambio_canal_compra[#All],2,0)</f>
        <v>Para llevar</v>
      </c>
      <c r="V4729" t="s">
        <v>16</v>
      </c>
      <c r="W4729" t="str">
        <f>VLOOKUP(ventas_starbucks_2025[[#This Row],[método_pago]],cambio_metodo_pago[#All],2,0)</f>
        <v>Tarjeta</v>
      </c>
      <c r="X4729" t="s">
        <v>7</v>
      </c>
      <c r="Y4729">
        <v>10</v>
      </c>
      <c r="Z4729" t="str">
        <f>VLOOKUP(ventas_starbucks_2025[[#This Row],[promoción_aplicada5]],promocion_cambiar[#All],2,0)</f>
        <v>2x1</v>
      </c>
      <c r="AA4729" t="s">
        <v>51</v>
      </c>
      <c r="AB4729" t="s">
        <v>52</v>
      </c>
      <c r="AC4729" t="s">
        <v>10</v>
      </c>
      <c r="AD4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29">
        <v>11.5</v>
      </c>
      <c r="AF4729">
        <v>5</v>
      </c>
      <c r="AG4729">
        <v>40</v>
      </c>
      <c r="AH4729">
        <v>37</v>
      </c>
    </row>
    <row r="4730" spans="1:34" x14ac:dyDescent="0.25">
      <c r="A4730" s="3" t="s">
        <v>4805</v>
      </c>
      <c r="B4730" s="1">
        <v>45711</v>
      </c>
      <c r="C4730" s="23">
        <f t="shared" si="365"/>
        <v>23</v>
      </c>
      <c r="D4730" s="23">
        <f t="shared" si="366"/>
        <v>7</v>
      </c>
      <c r="E4730" s="1" t="str">
        <f t="shared" si="367"/>
        <v>domingo</v>
      </c>
      <c r="F4730" s="23">
        <f t="shared" si="368"/>
        <v>2</v>
      </c>
      <c r="G4730" s="1" t="str">
        <f t="shared" si="369"/>
        <v>febrero</v>
      </c>
      <c r="H4730" s="2">
        <v>0.52986111111111112</v>
      </c>
      <c r="I4730" t="s">
        <v>26</v>
      </c>
      <c r="J4730" t="str">
        <f>VLOOKUP(ventas_starbucks_2025[[#This Row],[sucursal]],cambio_sucursal[#All],2,0)</f>
        <v>Sucursal San Lorenzo 47</v>
      </c>
      <c r="K4730" t="s">
        <v>13</v>
      </c>
      <c r="L4730" t="s">
        <v>14</v>
      </c>
      <c r="M4730" t="s">
        <v>4</v>
      </c>
      <c r="N4730" t="str">
        <f>IFERROR(VLOOKUP(ventas_starbucks_2025[[#This Row],[tamaño_sucio]],cambio_tamaño[#All],2,0),"Tamaño único")</f>
        <v>Tamaño único</v>
      </c>
      <c r="O4730">
        <v>3</v>
      </c>
      <c r="P4730">
        <v>1806.54</v>
      </c>
      <c r="Q4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0">
        <v>5419.62</v>
      </c>
      <c r="S4730" t="s">
        <v>5</v>
      </c>
      <c r="T4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0" t="str">
        <f>VLOOKUP(ventas_starbucks_2025[[#This Row],[canal_compra]],cambio_canal_compra[#All],2,0)</f>
        <v>En tienda</v>
      </c>
      <c r="V4730" t="s">
        <v>40</v>
      </c>
      <c r="W4730" t="str">
        <f>VLOOKUP(ventas_starbucks_2025[[#This Row],[método_pago]],cambio_metodo_pago[#All],2,0)</f>
        <v>Efectivo</v>
      </c>
      <c r="X4730" t="s">
        <v>7</v>
      </c>
      <c r="Y4730">
        <v>10</v>
      </c>
      <c r="Z4730" t="str">
        <f>VLOOKUP(ventas_starbucks_2025[[#This Row],[promoción_aplicada5]],promocion_cambiar[#All],2,0)</f>
        <v>Ninguna</v>
      </c>
      <c r="AA4730" t="s">
        <v>17</v>
      </c>
      <c r="AB4730" t="s">
        <v>32</v>
      </c>
      <c r="AC4730" t="s">
        <v>24</v>
      </c>
      <c r="AD4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30">
        <v>6.9</v>
      </c>
      <c r="AF4730">
        <v>5</v>
      </c>
      <c r="AG4730">
        <v>15</v>
      </c>
      <c r="AH4730">
        <v>12</v>
      </c>
    </row>
    <row r="4731" spans="1:34" x14ac:dyDescent="0.25">
      <c r="A4731" s="3" t="s">
        <v>4806</v>
      </c>
      <c r="B4731" s="1">
        <v>45692</v>
      </c>
      <c r="C4731" s="23">
        <f t="shared" si="365"/>
        <v>4</v>
      </c>
      <c r="D4731" s="23">
        <f t="shared" si="366"/>
        <v>2</v>
      </c>
      <c r="E4731" s="23" t="str">
        <f t="shared" si="367"/>
        <v>martes</v>
      </c>
      <c r="F4731" s="23">
        <f t="shared" si="368"/>
        <v>2</v>
      </c>
      <c r="G4731" s="23" t="str">
        <f t="shared" si="369"/>
        <v>febrero</v>
      </c>
      <c r="H4731" s="2">
        <v>0.39374999999999999</v>
      </c>
      <c r="I4731" t="s">
        <v>26</v>
      </c>
      <c r="J4731" t="str">
        <f>VLOOKUP(ventas_starbucks_2025[[#This Row],[sucursal]],cambio_sucursal[#All],2,0)</f>
        <v>Sucursal San Lorenzo 47</v>
      </c>
      <c r="K4731" t="s">
        <v>20</v>
      </c>
      <c r="L4731" t="s">
        <v>21</v>
      </c>
      <c r="M4731" t="s">
        <v>4</v>
      </c>
      <c r="N4731" t="str">
        <f>IFERROR(VLOOKUP(ventas_starbucks_2025[[#This Row],[tamaño_sucio]],cambio_tamaño[#All],2,0),"Tamaño único")</f>
        <v>Tamaño único</v>
      </c>
      <c r="O4731">
        <v>1</v>
      </c>
      <c r="P4731">
        <v>1286.99</v>
      </c>
      <c r="Q4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1">
        <v>1286.99</v>
      </c>
      <c r="S4731" t="s">
        <v>15</v>
      </c>
      <c r="T4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31" t="str">
        <f>VLOOKUP(ventas_starbucks_2025[[#This Row],[canal_compra]],cambio_canal_compra[#All],2,0)</f>
        <v>Para llevar</v>
      </c>
      <c r="V4731" t="s">
        <v>40</v>
      </c>
      <c r="W4731" t="str">
        <f>VLOOKUP(ventas_starbucks_2025[[#This Row],[método_pago]],cambio_metodo_pago[#All],2,0)</f>
        <v>Efectivo</v>
      </c>
      <c r="X4731" t="s">
        <v>22</v>
      </c>
      <c r="Y4731">
        <v>0</v>
      </c>
      <c r="Z4731" t="str">
        <f>VLOOKUP(ventas_starbucks_2025[[#This Row],[promoción_aplicada5]],promocion_cambiar[#All],2,0)</f>
        <v>Hora Feliz</v>
      </c>
      <c r="AA4731" t="s">
        <v>36</v>
      </c>
      <c r="AB4731" t="s">
        <v>18</v>
      </c>
      <c r="AC4731" t="s">
        <v>41</v>
      </c>
      <c r="AD4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31">
        <v>14.3</v>
      </c>
      <c r="AF4731">
        <v>4</v>
      </c>
      <c r="AG4731">
        <v>40</v>
      </c>
      <c r="AH4731">
        <v>39</v>
      </c>
    </row>
    <row r="4732" spans="1:34" x14ac:dyDescent="0.25">
      <c r="A4732" s="3" t="s">
        <v>4807</v>
      </c>
      <c r="B4732" s="1">
        <v>45723</v>
      </c>
      <c r="C4732" s="23">
        <f t="shared" si="365"/>
        <v>7</v>
      </c>
      <c r="D4732" s="23">
        <f t="shared" si="366"/>
        <v>5</v>
      </c>
      <c r="E4732" s="23" t="str">
        <f t="shared" si="367"/>
        <v>viernes</v>
      </c>
      <c r="F4732" s="23">
        <f t="shared" si="368"/>
        <v>3</v>
      </c>
      <c r="G4732" s="23" t="str">
        <f t="shared" si="369"/>
        <v>marzo</v>
      </c>
      <c r="H4732" s="2">
        <v>0.3125</v>
      </c>
      <c r="I4732" t="s">
        <v>12</v>
      </c>
      <c r="J4732" t="str">
        <f>VLOOKUP(ventas_starbucks_2025[[#This Row],[sucursal]],cambio_sucursal[#All],2,0)</f>
        <v>Sucursal Córdoba Shopping</v>
      </c>
      <c r="K4732" t="s">
        <v>2</v>
      </c>
      <c r="L4732" t="s">
        <v>3</v>
      </c>
      <c r="M4732" t="s">
        <v>4</v>
      </c>
      <c r="N4732" t="str">
        <f>IFERROR(VLOOKUP(ventas_starbucks_2025[[#This Row],[tamaño_sucio]],cambio_tamaño[#All],2,0),"Tamaño único")</f>
        <v>Tamaño único</v>
      </c>
      <c r="O4732">
        <v>3</v>
      </c>
      <c r="P4732">
        <v>2547.25</v>
      </c>
      <c r="Q4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32">
        <v>7641.75</v>
      </c>
      <c r="S4732" t="s">
        <v>31</v>
      </c>
      <c r="T4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2" t="str">
        <f>VLOOKUP(ventas_starbucks_2025[[#This Row],[canal_compra]],cambio_canal_compra[#All],2,0)</f>
        <v>Entrega domicilio</v>
      </c>
      <c r="V4732" t="s">
        <v>40</v>
      </c>
      <c r="W4732" t="str">
        <f>VLOOKUP(ventas_starbucks_2025[[#This Row],[método_pago]],cambio_metodo_pago[#All],2,0)</f>
        <v>Efectivo</v>
      </c>
      <c r="X4732" t="s">
        <v>7</v>
      </c>
      <c r="Y4732">
        <v>15</v>
      </c>
      <c r="Z4732" t="str">
        <f>VLOOKUP(ventas_starbucks_2025[[#This Row],[promoción_aplicada5]],promocion_cambiar[#All],2,0)</f>
        <v>Hora Feliz</v>
      </c>
      <c r="AA4732" t="s">
        <v>36</v>
      </c>
      <c r="AB4732" t="s">
        <v>32</v>
      </c>
      <c r="AC4732" t="s">
        <v>41</v>
      </c>
      <c r="AD4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32">
        <v>7.2</v>
      </c>
      <c r="AF4732">
        <v>5</v>
      </c>
      <c r="AG4732">
        <v>32</v>
      </c>
      <c r="AH4732">
        <v>29</v>
      </c>
    </row>
    <row r="4733" spans="1:34" x14ac:dyDescent="0.25">
      <c r="A4733" s="3" t="s">
        <v>4808</v>
      </c>
      <c r="B4733" s="1">
        <v>45721</v>
      </c>
      <c r="C4733" s="23">
        <f t="shared" si="365"/>
        <v>5</v>
      </c>
      <c r="D4733" s="23">
        <f t="shared" si="366"/>
        <v>3</v>
      </c>
      <c r="E4733" s="23" t="str">
        <f t="shared" si="367"/>
        <v>miércoles</v>
      </c>
      <c r="F4733" s="23">
        <f t="shared" si="368"/>
        <v>3</v>
      </c>
      <c r="G4733" s="23" t="str">
        <f t="shared" si="369"/>
        <v>marzo</v>
      </c>
      <c r="H4733" s="2">
        <v>0.57430555555555551</v>
      </c>
      <c r="I4733" t="s">
        <v>26</v>
      </c>
      <c r="J4733" t="str">
        <f>VLOOKUP(ventas_starbucks_2025[[#This Row],[sucursal]],cambio_sucursal[#All],2,0)</f>
        <v>Sucursal San Lorenzo 47</v>
      </c>
      <c r="K4733" t="s">
        <v>48</v>
      </c>
      <c r="L4733" t="s">
        <v>49</v>
      </c>
      <c r="M4733" t="s">
        <v>62</v>
      </c>
      <c r="N4733" t="str">
        <f>IFERROR(VLOOKUP(ventas_starbucks_2025[[#This Row],[tamaño_sucio]],cambio_tamaño[#All],2,0),"Tamaño único")</f>
        <v>Extra-Grande</v>
      </c>
      <c r="O4733">
        <v>3</v>
      </c>
      <c r="P4733">
        <v>1690.94</v>
      </c>
      <c r="Q4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3">
        <v>5072.82</v>
      </c>
      <c r="S4733" t="s">
        <v>5</v>
      </c>
      <c r="T4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3" t="str">
        <f>VLOOKUP(ventas_starbucks_2025[[#This Row],[canal_compra]],cambio_canal_compra[#All],2,0)</f>
        <v>En tienda</v>
      </c>
      <c r="V4733" t="s">
        <v>6</v>
      </c>
      <c r="W4733" t="str">
        <f>VLOOKUP(ventas_starbucks_2025[[#This Row],[método_pago]],cambio_metodo_pago[#All],2,0)</f>
        <v>Aplicación móbil</v>
      </c>
      <c r="X4733" t="s">
        <v>22</v>
      </c>
      <c r="Y4733">
        <v>0</v>
      </c>
      <c r="Z4733" t="str">
        <f>VLOOKUP(ventas_starbucks_2025[[#This Row],[promoción_aplicada5]],promocion_cambiar[#All],2,0)</f>
        <v>2x1</v>
      </c>
      <c r="AA4733" t="s">
        <v>51</v>
      </c>
      <c r="AB4733" t="s">
        <v>18</v>
      </c>
      <c r="AC4733" t="s">
        <v>10</v>
      </c>
      <c r="AD4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33">
        <v>5.8</v>
      </c>
      <c r="AF4733">
        <v>2</v>
      </c>
      <c r="AG4733">
        <v>16</v>
      </c>
      <c r="AH4733">
        <v>13</v>
      </c>
    </row>
    <row r="4734" spans="1:34" x14ac:dyDescent="0.25">
      <c r="A4734" s="3" t="s">
        <v>4809</v>
      </c>
      <c r="B4734" s="1">
        <v>45721</v>
      </c>
      <c r="C4734" s="23">
        <f t="shared" si="365"/>
        <v>5</v>
      </c>
      <c r="D4734" s="23">
        <f t="shared" si="366"/>
        <v>3</v>
      </c>
      <c r="E4734" s="1" t="str">
        <f t="shared" si="367"/>
        <v>miércoles</v>
      </c>
      <c r="F4734" s="23">
        <f t="shared" si="368"/>
        <v>3</v>
      </c>
      <c r="G4734" s="1" t="str">
        <f t="shared" si="369"/>
        <v>marzo</v>
      </c>
      <c r="H4734" s="2">
        <v>0.81041666666666667</v>
      </c>
      <c r="I4734" t="s">
        <v>57</v>
      </c>
      <c r="J4734" t="str">
        <f>VLOOKUP(ventas_starbucks_2025[[#This Row],[sucursal]],cambio_sucursal[#All],2,0)</f>
        <v>Sucursal Avda Colón</v>
      </c>
      <c r="K4734" t="s">
        <v>48</v>
      </c>
      <c r="L4734" t="s">
        <v>49</v>
      </c>
      <c r="M4734" t="s">
        <v>62</v>
      </c>
      <c r="N4734" t="str">
        <f>IFERROR(VLOOKUP(ventas_starbucks_2025[[#This Row],[tamaño_sucio]],cambio_tamaño[#All],2,0),"Tamaño único")</f>
        <v>Extra-Grande</v>
      </c>
      <c r="O4734">
        <v>3</v>
      </c>
      <c r="P4734">
        <v>1758.15</v>
      </c>
      <c r="Q4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4">
        <v>5274.45</v>
      </c>
      <c r="S4734" t="s">
        <v>31</v>
      </c>
      <c r="T4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4" t="str">
        <f>VLOOKUP(ventas_starbucks_2025[[#This Row],[canal_compra]],cambio_canal_compra[#All],2,0)</f>
        <v>Entrega domicilio</v>
      </c>
      <c r="V4734" t="s">
        <v>40</v>
      </c>
      <c r="W4734" t="str">
        <f>VLOOKUP(ventas_starbucks_2025[[#This Row],[método_pago]],cambio_metodo_pago[#All],2,0)</f>
        <v>Efectivo</v>
      </c>
      <c r="X4734" t="s">
        <v>7</v>
      </c>
      <c r="Y4734">
        <v>10</v>
      </c>
      <c r="Z4734" t="str">
        <f>VLOOKUP(ventas_starbucks_2025[[#This Row],[promoción_aplicada5]],promocion_cambiar[#All],2,0)</f>
        <v>Hora Feliz</v>
      </c>
      <c r="AA4734" t="s">
        <v>36</v>
      </c>
      <c r="AB4734" t="s">
        <v>32</v>
      </c>
      <c r="AC4734" t="s">
        <v>24</v>
      </c>
      <c r="AD4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34">
        <v>4.8</v>
      </c>
      <c r="AF4734">
        <v>5</v>
      </c>
      <c r="AG4734">
        <v>47</v>
      </c>
      <c r="AH4734">
        <v>44</v>
      </c>
    </row>
    <row r="4735" spans="1:34" x14ac:dyDescent="0.25">
      <c r="A4735" s="3" t="s">
        <v>4810</v>
      </c>
      <c r="B4735" s="1">
        <v>45664</v>
      </c>
      <c r="C4735" s="23">
        <f t="shared" si="365"/>
        <v>7</v>
      </c>
      <c r="D4735" s="23">
        <f t="shared" si="366"/>
        <v>2</v>
      </c>
      <c r="E4735" s="1" t="str">
        <f t="shared" si="367"/>
        <v>martes</v>
      </c>
      <c r="F4735" s="23">
        <f t="shared" si="368"/>
        <v>1</v>
      </c>
      <c r="G4735" s="1" t="str">
        <f t="shared" si="369"/>
        <v>enero</v>
      </c>
      <c r="H4735" s="2">
        <v>0.29930555555555555</v>
      </c>
      <c r="I4735" t="s">
        <v>26</v>
      </c>
      <c r="J4735" t="str">
        <f>VLOOKUP(ventas_starbucks_2025[[#This Row],[sucursal]],cambio_sucursal[#All],2,0)</f>
        <v>Sucursal San Lorenzo 47</v>
      </c>
      <c r="K4735" t="s">
        <v>101</v>
      </c>
      <c r="L4735" t="s">
        <v>3</v>
      </c>
      <c r="M4735" t="s">
        <v>4</v>
      </c>
      <c r="N4735" t="str">
        <f>IFERROR(VLOOKUP(ventas_starbucks_2025[[#This Row],[tamaño_sucio]],cambio_tamaño[#All],2,0),"Tamaño único")</f>
        <v>Tamaño único</v>
      </c>
      <c r="O4735">
        <v>3</v>
      </c>
      <c r="P4735">
        <v>2537.0100000000002</v>
      </c>
      <c r="Q4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35">
        <v>7611.03</v>
      </c>
      <c r="S4735" t="s">
        <v>5</v>
      </c>
      <c r="T4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5" t="str">
        <f>VLOOKUP(ventas_starbucks_2025[[#This Row],[canal_compra]],cambio_canal_compra[#All],2,0)</f>
        <v>En tienda</v>
      </c>
      <c r="V4735" t="s">
        <v>16</v>
      </c>
      <c r="W4735" t="str">
        <f>VLOOKUP(ventas_starbucks_2025[[#This Row],[método_pago]],cambio_metodo_pago[#All],2,0)</f>
        <v>Tarjeta</v>
      </c>
      <c r="X4735" t="s">
        <v>7</v>
      </c>
      <c r="Y4735">
        <v>10</v>
      </c>
      <c r="Z4735" t="str">
        <f>VLOOKUP(ventas_starbucks_2025[[#This Row],[promoción_aplicada5]],promocion_cambiar[#All],2,0)</f>
        <v>Hora Feliz</v>
      </c>
      <c r="AA4735" t="s">
        <v>36</v>
      </c>
      <c r="AB4735" t="s">
        <v>29</v>
      </c>
      <c r="AC4735" t="s">
        <v>10</v>
      </c>
      <c r="AD4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35">
        <v>3.3</v>
      </c>
      <c r="AF4735">
        <v>5</v>
      </c>
      <c r="AG4735">
        <v>14</v>
      </c>
      <c r="AH4735">
        <v>11</v>
      </c>
    </row>
    <row r="4736" spans="1:34" x14ac:dyDescent="0.25">
      <c r="A4736" s="3" t="s">
        <v>4811</v>
      </c>
      <c r="B4736" s="1">
        <v>45708</v>
      </c>
      <c r="C4736" s="23">
        <f t="shared" si="365"/>
        <v>20</v>
      </c>
      <c r="D4736" s="23">
        <f t="shared" si="366"/>
        <v>4</v>
      </c>
      <c r="E4736" s="1" t="str">
        <f t="shared" si="367"/>
        <v>jueves</v>
      </c>
      <c r="F4736" s="23">
        <f t="shared" si="368"/>
        <v>2</v>
      </c>
      <c r="G4736" s="1" t="str">
        <f t="shared" si="369"/>
        <v>febrero</v>
      </c>
      <c r="H4736" s="2">
        <v>0.31666666666666665</v>
      </c>
      <c r="I4736" t="s">
        <v>1</v>
      </c>
      <c r="J4736" t="str">
        <f>VLOOKUP(ventas_starbucks_2025[[#This Row],[sucursal]],cambio_sucursal[#All],2,0)</f>
        <v>Sucursal Nueva Córdoba</v>
      </c>
      <c r="K4736" t="s">
        <v>58</v>
      </c>
      <c r="L4736" t="s">
        <v>39</v>
      </c>
      <c r="M4736" t="s">
        <v>4</v>
      </c>
      <c r="N4736" t="str">
        <f>IFERROR(VLOOKUP(ventas_starbucks_2025[[#This Row],[tamaño_sucio]],cambio_tamaño[#All],2,0),"Tamaño único")</f>
        <v>Tamaño único</v>
      </c>
      <c r="O4736">
        <v>1</v>
      </c>
      <c r="P4736">
        <v>1310.6600000000001</v>
      </c>
      <c r="Q4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6">
        <v>1310.6600000000001</v>
      </c>
      <c r="S4736" t="s">
        <v>31</v>
      </c>
      <c r="T4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36" t="str">
        <f>VLOOKUP(ventas_starbucks_2025[[#This Row],[canal_compra]],cambio_canal_compra[#All],2,0)</f>
        <v>Entrega domicilio</v>
      </c>
      <c r="V4736" t="s">
        <v>40</v>
      </c>
      <c r="W4736" t="str">
        <f>VLOOKUP(ventas_starbucks_2025[[#This Row],[método_pago]],cambio_metodo_pago[#All],2,0)</f>
        <v>Efectivo</v>
      </c>
      <c r="X4736" t="s">
        <v>7</v>
      </c>
      <c r="Y4736">
        <v>0</v>
      </c>
      <c r="Z4736" t="str">
        <f>VLOOKUP(ventas_starbucks_2025[[#This Row],[promoción_aplicada5]],promocion_cambiar[#All],2,0)</f>
        <v>Combo</v>
      </c>
      <c r="AA4736" t="s">
        <v>8</v>
      </c>
      <c r="AB4736" t="s">
        <v>52</v>
      </c>
      <c r="AC4736" t="s">
        <v>10</v>
      </c>
      <c r="AD4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36">
        <v>10.6</v>
      </c>
      <c r="AF4736">
        <v>5</v>
      </c>
      <c r="AG4736">
        <v>37</v>
      </c>
      <c r="AH4736">
        <v>36</v>
      </c>
    </row>
    <row r="4737" spans="1:34" x14ac:dyDescent="0.25">
      <c r="A4737" s="3" t="s">
        <v>4812</v>
      </c>
      <c r="B4737" s="1">
        <v>45765</v>
      </c>
      <c r="C4737" s="23">
        <f t="shared" si="365"/>
        <v>18</v>
      </c>
      <c r="D4737" s="23">
        <f t="shared" si="366"/>
        <v>5</v>
      </c>
      <c r="E4737" s="23" t="str">
        <f t="shared" si="367"/>
        <v>viernes</v>
      </c>
      <c r="F4737" s="23">
        <f t="shared" si="368"/>
        <v>4</v>
      </c>
      <c r="G4737" s="23" t="str">
        <f t="shared" si="369"/>
        <v>abril</v>
      </c>
      <c r="H4737" s="2">
        <v>0.71319444444444446</v>
      </c>
      <c r="I4737" t="s">
        <v>26</v>
      </c>
      <c r="J4737" t="str">
        <f>VLOOKUP(ventas_starbucks_2025[[#This Row],[sucursal]],cambio_sucursal[#All],2,0)</f>
        <v>Sucursal San Lorenzo 47</v>
      </c>
      <c r="K4737" t="s">
        <v>132</v>
      </c>
      <c r="L4737" t="s">
        <v>35</v>
      </c>
      <c r="M4737" t="s">
        <v>4</v>
      </c>
      <c r="N4737" t="str">
        <f>IFERROR(VLOOKUP(ventas_starbucks_2025[[#This Row],[tamaño_sucio]],cambio_tamaño[#All],2,0),"Tamaño único")</f>
        <v>Tamaño único</v>
      </c>
      <c r="O4737">
        <v>4</v>
      </c>
      <c r="P4737">
        <v>1266.21</v>
      </c>
      <c r="Q4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7">
        <v>5064.84</v>
      </c>
      <c r="S4737" t="s">
        <v>15</v>
      </c>
      <c r="T4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7" t="str">
        <f>VLOOKUP(ventas_starbucks_2025[[#This Row],[canal_compra]],cambio_canal_compra[#All],2,0)</f>
        <v>Para llevar</v>
      </c>
      <c r="V4737" t="s">
        <v>16</v>
      </c>
      <c r="W4737" t="str">
        <f>VLOOKUP(ventas_starbucks_2025[[#This Row],[método_pago]],cambio_metodo_pago[#All],2,0)</f>
        <v>Tarjeta</v>
      </c>
      <c r="X4737" t="s">
        <v>7</v>
      </c>
      <c r="Y4737">
        <v>10</v>
      </c>
      <c r="Z4737" t="str">
        <f>VLOOKUP(ventas_starbucks_2025[[#This Row],[promoción_aplicada5]],promocion_cambiar[#All],2,0)</f>
        <v>Combo</v>
      </c>
      <c r="AA4737" t="s">
        <v>8</v>
      </c>
      <c r="AB4737" t="s">
        <v>18</v>
      </c>
      <c r="AC4737" t="s">
        <v>41</v>
      </c>
      <c r="AD4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37">
        <v>7.5</v>
      </c>
      <c r="AF4737">
        <v>4</v>
      </c>
      <c r="AG4737">
        <v>23</v>
      </c>
      <c r="AH4737">
        <v>19</v>
      </c>
    </row>
    <row r="4738" spans="1:34" x14ac:dyDescent="0.25">
      <c r="A4738" s="3" t="s">
        <v>4813</v>
      </c>
      <c r="B4738" s="1">
        <v>45757</v>
      </c>
      <c r="C4738" s="23">
        <f t="shared" ref="C4738:C4801" si="370">DAY(B4738)</f>
        <v>10</v>
      </c>
      <c r="D4738" s="23">
        <f t="shared" ref="D4738:D4801" si="371">WEEKDAY(B4738,2)</f>
        <v>4</v>
      </c>
      <c r="E4738" s="1" t="str">
        <f t="shared" ref="E4738:E4801" si="372">TEXT(B4738,"dddd")</f>
        <v>jueves</v>
      </c>
      <c r="F4738" s="23">
        <f t="shared" ref="F4738:F4801" si="373">MONTH(B4738)</f>
        <v>4</v>
      </c>
      <c r="G4738" s="1" t="str">
        <f t="shared" ref="G4738:G4801" si="374">TEXT(B4738,"mmmm")</f>
        <v>abril</v>
      </c>
      <c r="H4738" s="2">
        <v>0.3923611111111111</v>
      </c>
      <c r="I4738" t="s">
        <v>26</v>
      </c>
      <c r="J4738" t="str">
        <f>VLOOKUP(ventas_starbucks_2025[[#This Row],[sucursal]],cambio_sucursal[#All],2,0)</f>
        <v>Sucursal San Lorenzo 47</v>
      </c>
      <c r="K4738" t="s">
        <v>115</v>
      </c>
      <c r="L4738" t="s">
        <v>21</v>
      </c>
      <c r="M4738" t="s">
        <v>4</v>
      </c>
      <c r="N4738" t="str">
        <f>IFERROR(VLOOKUP(ventas_starbucks_2025[[#This Row],[tamaño_sucio]],cambio_tamaño[#All],2,0),"Tamaño único")</f>
        <v>Tamaño único</v>
      </c>
      <c r="O4738">
        <v>3</v>
      </c>
      <c r="P4738">
        <v>917.91</v>
      </c>
      <c r="Q4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38">
        <v>2753.73</v>
      </c>
      <c r="S4738" t="s">
        <v>5</v>
      </c>
      <c r="T4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38" t="str">
        <f>VLOOKUP(ventas_starbucks_2025[[#This Row],[canal_compra]],cambio_canal_compra[#All],2,0)</f>
        <v>En tienda</v>
      </c>
      <c r="V4738" t="s">
        <v>16</v>
      </c>
      <c r="W4738" t="str">
        <f>VLOOKUP(ventas_starbucks_2025[[#This Row],[método_pago]],cambio_metodo_pago[#All],2,0)</f>
        <v>Tarjeta</v>
      </c>
      <c r="X4738" t="s">
        <v>7</v>
      </c>
      <c r="Y4738">
        <v>10</v>
      </c>
      <c r="Z4738" t="str">
        <f>VLOOKUP(ventas_starbucks_2025[[#This Row],[promoción_aplicada5]],promocion_cambiar[#All],2,0)</f>
        <v>Hora Feliz</v>
      </c>
      <c r="AA4738" t="s">
        <v>36</v>
      </c>
      <c r="AB4738" t="s">
        <v>32</v>
      </c>
      <c r="AC4738" t="s">
        <v>24</v>
      </c>
      <c r="AD4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38">
        <v>3.3</v>
      </c>
      <c r="AF4738">
        <v>5</v>
      </c>
      <c r="AG4738">
        <v>16</v>
      </c>
      <c r="AH4738">
        <v>13</v>
      </c>
    </row>
    <row r="4739" spans="1:34" x14ac:dyDescent="0.25">
      <c r="A4739" s="3" t="s">
        <v>4814</v>
      </c>
      <c r="B4739" s="1">
        <v>45727</v>
      </c>
      <c r="C4739" s="23">
        <f t="shared" si="370"/>
        <v>11</v>
      </c>
      <c r="D4739" s="23">
        <f t="shared" si="371"/>
        <v>2</v>
      </c>
      <c r="E4739" s="23" t="str">
        <f t="shared" si="372"/>
        <v>martes</v>
      </c>
      <c r="F4739" s="23">
        <f t="shared" si="373"/>
        <v>3</v>
      </c>
      <c r="G4739" s="23" t="str">
        <f t="shared" si="374"/>
        <v>marzo</v>
      </c>
      <c r="H4739" s="2">
        <v>0.64166666666666672</v>
      </c>
      <c r="I4739" t="s">
        <v>57</v>
      </c>
      <c r="J4739" t="str">
        <f>VLOOKUP(ventas_starbucks_2025[[#This Row],[sucursal]],cambio_sucursal[#All],2,0)</f>
        <v>Sucursal Avda Colón</v>
      </c>
      <c r="K4739" t="s">
        <v>132</v>
      </c>
      <c r="L4739" t="s">
        <v>35</v>
      </c>
      <c r="M4739" t="s">
        <v>4</v>
      </c>
      <c r="N4739" t="str">
        <f>IFERROR(VLOOKUP(ventas_starbucks_2025[[#This Row],[tamaño_sucio]],cambio_tamaño[#All],2,0),"Tamaño único")</f>
        <v>Tamaño único</v>
      </c>
      <c r="O4739">
        <v>4</v>
      </c>
      <c r="P4739">
        <v>1425.97</v>
      </c>
      <c r="Q4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9">
        <v>5703.88</v>
      </c>
      <c r="S4739" t="s">
        <v>15</v>
      </c>
      <c r="T4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9" t="str">
        <f>VLOOKUP(ventas_starbucks_2025[[#This Row],[canal_compra]],cambio_canal_compra[#All],2,0)</f>
        <v>Para llevar</v>
      </c>
      <c r="V4739" t="s">
        <v>6</v>
      </c>
      <c r="W4739" t="str">
        <f>VLOOKUP(ventas_starbucks_2025[[#This Row],[método_pago]],cambio_metodo_pago[#All],2,0)</f>
        <v>Aplicación móbil</v>
      </c>
      <c r="X4739" t="s">
        <v>22</v>
      </c>
      <c r="Y4739">
        <v>0</v>
      </c>
      <c r="Z4739" t="str">
        <f>VLOOKUP(ventas_starbucks_2025[[#This Row],[promoción_aplicada5]],promocion_cambiar[#All],2,0)</f>
        <v>Hora Feliz</v>
      </c>
      <c r="AA4739" t="s">
        <v>36</v>
      </c>
      <c r="AB4739" t="s">
        <v>9</v>
      </c>
      <c r="AC4739" t="s">
        <v>10</v>
      </c>
      <c r="AD4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39">
        <v>5.2</v>
      </c>
      <c r="AF4739">
        <v>3</v>
      </c>
      <c r="AG4739">
        <v>36</v>
      </c>
      <c r="AH4739">
        <v>32</v>
      </c>
    </row>
    <row r="4740" spans="1:34" x14ac:dyDescent="0.25">
      <c r="A4740" s="3" t="s">
        <v>4815</v>
      </c>
      <c r="B4740" s="1">
        <v>45756</v>
      </c>
      <c r="C4740" s="23">
        <f t="shared" si="370"/>
        <v>9</v>
      </c>
      <c r="D4740" s="23">
        <f t="shared" si="371"/>
        <v>3</v>
      </c>
      <c r="E4740" s="23" t="str">
        <f t="shared" si="372"/>
        <v>miércoles</v>
      </c>
      <c r="F4740" s="23">
        <f t="shared" si="373"/>
        <v>4</v>
      </c>
      <c r="G4740" s="23" t="str">
        <f t="shared" si="374"/>
        <v>abril</v>
      </c>
      <c r="H4740" s="2">
        <v>0.84027777777777779</v>
      </c>
      <c r="I4740" t="s">
        <v>12</v>
      </c>
      <c r="J4740" t="str">
        <f>VLOOKUP(ventas_starbucks_2025[[#This Row],[sucursal]],cambio_sucursal[#All],2,0)</f>
        <v>Sucursal Córdoba Shopping</v>
      </c>
      <c r="K4740" t="s">
        <v>48</v>
      </c>
      <c r="L4740" t="s">
        <v>49</v>
      </c>
      <c r="M4740" t="s">
        <v>50</v>
      </c>
      <c r="N4740" t="str">
        <f>IFERROR(VLOOKUP(ventas_starbucks_2025[[#This Row],[tamaño_sucio]],cambio_tamaño[#All],2,0),"Tamaño único")</f>
        <v>Mediano</v>
      </c>
      <c r="O4740">
        <v>4</v>
      </c>
      <c r="P4740">
        <v>1855.29</v>
      </c>
      <c r="Q4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0">
        <v>7421.16</v>
      </c>
      <c r="S4740" t="s">
        <v>5</v>
      </c>
      <c r="T4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40" t="str">
        <f>VLOOKUP(ventas_starbucks_2025[[#This Row],[canal_compra]],cambio_canal_compra[#All],2,0)</f>
        <v>En tienda</v>
      </c>
      <c r="V4740" t="s">
        <v>16</v>
      </c>
      <c r="W4740" t="str">
        <f>VLOOKUP(ventas_starbucks_2025[[#This Row],[método_pago]],cambio_metodo_pago[#All],2,0)</f>
        <v>Tarjeta</v>
      </c>
      <c r="X4740" t="s">
        <v>7</v>
      </c>
      <c r="Y4740">
        <v>15</v>
      </c>
      <c r="Z4740" t="str">
        <f>VLOOKUP(ventas_starbucks_2025[[#This Row],[promoción_aplicada5]],promocion_cambiar[#All],2,0)</f>
        <v>2x1</v>
      </c>
      <c r="AA4740" t="s">
        <v>51</v>
      </c>
      <c r="AB4740" t="s">
        <v>18</v>
      </c>
      <c r="AC4740" t="s">
        <v>10</v>
      </c>
      <c r="AD4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40">
        <v>12.3</v>
      </c>
      <c r="AF4740">
        <v>1</v>
      </c>
      <c r="AG4740">
        <v>13</v>
      </c>
      <c r="AH4740">
        <v>9</v>
      </c>
    </row>
    <row r="4741" spans="1:34" x14ac:dyDescent="0.25">
      <c r="A4741" s="3" t="s">
        <v>4816</v>
      </c>
      <c r="B4741" s="1">
        <v>45687</v>
      </c>
      <c r="C4741" s="23">
        <f t="shared" si="370"/>
        <v>30</v>
      </c>
      <c r="D4741" s="23">
        <f t="shared" si="371"/>
        <v>4</v>
      </c>
      <c r="E4741" s="23" t="str">
        <f t="shared" si="372"/>
        <v>jueves</v>
      </c>
      <c r="F4741" s="23">
        <f t="shared" si="373"/>
        <v>1</v>
      </c>
      <c r="G4741" s="23" t="str">
        <f t="shared" si="374"/>
        <v>enero</v>
      </c>
      <c r="H4741" s="2">
        <v>0.61736111111111114</v>
      </c>
      <c r="I4741" t="s">
        <v>1</v>
      </c>
      <c r="J4741" t="str">
        <f>VLOOKUP(ventas_starbucks_2025[[#This Row],[sucursal]],cambio_sucursal[#All],2,0)</f>
        <v>Sucursal Nueva Córdoba</v>
      </c>
      <c r="K4741" t="s">
        <v>27</v>
      </c>
      <c r="L4741" t="s">
        <v>28</v>
      </c>
      <c r="M4741" t="s">
        <v>4</v>
      </c>
      <c r="N4741" t="str">
        <f>IFERROR(VLOOKUP(ventas_starbucks_2025[[#This Row],[tamaño_sucio]],cambio_tamaño[#All],2,0),"Tamaño único")</f>
        <v>Tamaño único</v>
      </c>
      <c r="O4741">
        <v>5</v>
      </c>
      <c r="P4741">
        <v>2023.79</v>
      </c>
      <c r="Q4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41">
        <v>10118.950000000001</v>
      </c>
      <c r="S4741" t="s">
        <v>5</v>
      </c>
      <c r="T4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41" t="str">
        <f>VLOOKUP(ventas_starbucks_2025[[#This Row],[canal_compra]],cambio_canal_compra[#All],2,0)</f>
        <v>En tienda</v>
      </c>
      <c r="V4741" t="s">
        <v>6</v>
      </c>
      <c r="W4741" t="str">
        <f>VLOOKUP(ventas_starbucks_2025[[#This Row],[método_pago]],cambio_metodo_pago[#All],2,0)</f>
        <v>Aplicación móbil</v>
      </c>
      <c r="X4741" t="s">
        <v>22</v>
      </c>
      <c r="Y4741">
        <v>0</v>
      </c>
      <c r="Z4741" t="str">
        <f>VLOOKUP(ventas_starbucks_2025[[#This Row],[promoción_aplicada5]],promocion_cambiar[#All],2,0)</f>
        <v>2x1</v>
      </c>
      <c r="AA4741" t="s">
        <v>51</v>
      </c>
      <c r="AB4741" t="s">
        <v>29</v>
      </c>
      <c r="AC4741" t="s">
        <v>10</v>
      </c>
      <c r="AD4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41">
        <v>9.9</v>
      </c>
      <c r="AF4741">
        <v>3</v>
      </c>
      <c r="AG4741">
        <v>38</v>
      </c>
      <c r="AH4741">
        <v>33</v>
      </c>
    </row>
    <row r="4742" spans="1:34" x14ac:dyDescent="0.25">
      <c r="A4742" s="3" t="s">
        <v>4817</v>
      </c>
      <c r="B4742" s="1">
        <v>45703</v>
      </c>
      <c r="C4742" s="23">
        <f t="shared" si="370"/>
        <v>15</v>
      </c>
      <c r="D4742" s="23">
        <f t="shared" si="371"/>
        <v>6</v>
      </c>
      <c r="E4742" s="23" t="str">
        <f t="shared" si="372"/>
        <v>sábado</v>
      </c>
      <c r="F4742" s="23">
        <f t="shared" si="373"/>
        <v>2</v>
      </c>
      <c r="G4742" s="23" t="str">
        <f t="shared" si="374"/>
        <v>febrero</v>
      </c>
      <c r="H4742" s="2">
        <v>0.61736111111111114</v>
      </c>
      <c r="I4742" t="s">
        <v>12</v>
      </c>
      <c r="J4742" t="str">
        <f>VLOOKUP(ventas_starbucks_2025[[#This Row],[sucursal]],cambio_sucursal[#All],2,0)</f>
        <v>Sucursal Córdoba Shopping</v>
      </c>
      <c r="K4742" t="s">
        <v>2</v>
      </c>
      <c r="L4742" t="s">
        <v>3</v>
      </c>
      <c r="M4742" t="s">
        <v>4</v>
      </c>
      <c r="N4742" t="str">
        <f>IFERROR(VLOOKUP(ventas_starbucks_2025[[#This Row],[tamaño_sucio]],cambio_tamaño[#All],2,0),"Tamaño único")</f>
        <v>Tamaño único</v>
      </c>
      <c r="O4742">
        <v>3</v>
      </c>
      <c r="P4742">
        <v>2916.97</v>
      </c>
      <c r="Q4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42">
        <v>8750.91</v>
      </c>
      <c r="S4742" t="s">
        <v>5</v>
      </c>
      <c r="T4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42" t="str">
        <f>VLOOKUP(ventas_starbucks_2025[[#This Row],[canal_compra]],cambio_canal_compra[#All],2,0)</f>
        <v>En tienda</v>
      </c>
      <c r="V4742" t="s">
        <v>6</v>
      </c>
      <c r="W4742" t="str">
        <f>VLOOKUP(ventas_starbucks_2025[[#This Row],[método_pago]],cambio_metodo_pago[#All],2,0)</f>
        <v>Aplicación móbil</v>
      </c>
      <c r="X4742" t="s">
        <v>22</v>
      </c>
      <c r="Y4742">
        <v>0</v>
      </c>
      <c r="Z4742" t="str">
        <f>VLOOKUP(ventas_starbucks_2025[[#This Row],[promoción_aplicada5]],promocion_cambiar[#All],2,0)</f>
        <v>2x1</v>
      </c>
      <c r="AA4742" t="s">
        <v>51</v>
      </c>
      <c r="AB4742" t="s">
        <v>23</v>
      </c>
      <c r="AC4742" t="s">
        <v>10</v>
      </c>
      <c r="AD4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42">
        <v>10.5</v>
      </c>
      <c r="AF4742">
        <v>5</v>
      </c>
      <c r="AG4742">
        <v>45</v>
      </c>
      <c r="AH4742">
        <v>42</v>
      </c>
    </row>
    <row r="4743" spans="1:34" x14ac:dyDescent="0.25">
      <c r="A4743" s="3" t="s">
        <v>4818</v>
      </c>
      <c r="B4743" s="1">
        <v>45761</v>
      </c>
      <c r="C4743" s="23">
        <f t="shared" si="370"/>
        <v>14</v>
      </c>
      <c r="D4743" s="23">
        <f t="shared" si="371"/>
        <v>1</v>
      </c>
      <c r="E4743" s="23" t="str">
        <f t="shared" si="372"/>
        <v>lunes</v>
      </c>
      <c r="F4743" s="23">
        <f t="shared" si="373"/>
        <v>4</v>
      </c>
      <c r="G4743" s="23" t="str">
        <f t="shared" si="374"/>
        <v>abril</v>
      </c>
      <c r="H4743" s="2">
        <v>0.68958333333333333</v>
      </c>
      <c r="I4743" t="s">
        <v>57</v>
      </c>
      <c r="J4743" t="str">
        <f>VLOOKUP(ventas_starbucks_2025[[#This Row],[sucursal]],cambio_sucursal[#All],2,0)</f>
        <v>Sucursal Avda Colón</v>
      </c>
      <c r="K4743" t="s">
        <v>87</v>
      </c>
      <c r="L4743" t="s">
        <v>65</v>
      </c>
      <c r="M4743" t="s">
        <v>4</v>
      </c>
      <c r="N4743" t="str">
        <f>IFERROR(VLOOKUP(ventas_starbucks_2025[[#This Row],[tamaño_sucio]],cambio_tamaño[#All],2,0),"Tamaño único")</f>
        <v>Tamaño único</v>
      </c>
      <c r="O4743">
        <v>1</v>
      </c>
      <c r="P4743">
        <v>1561.14</v>
      </c>
      <c r="Q4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3">
        <v>1561.14</v>
      </c>
      <c r="S4743" t="s">
        <v>31</v>
      </c>
      <c r="T4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3" t="str">
        <f>VLOOKUP(ventas_starbucks_2025[[#This Row],[canal_compra]],cambio_canal_compra[#All],2,0)</f>
        <v>Entrega domicilio</v>
      </c>
      <c r="V4743" t="s">
        <v>40</v>
      </c>
      <c r="W4743" t="str">
        <f>VLOOKUP(ventas_starbucks_2025[[#This Row],[método_pago]],cambio_metodo_pago[#All],2,0)</f>
        <v>Efectivo</v>
      </c>
      <c r="X4743" t="s">
        <v>22</v>
      </c>
      <c r="Y4743">
        <v>0</v>
      </c>
      <c r="Z4743" t="str">
        <f>VLOOKUP(ventas_starbucks_2025[[#This Row],[promoción_aplicada5]],promocion_cambiar[#All],2,0)</f>
        <v>Combo</v>
      </c>
      <c r="AA4743" t="s">
        <v>8</v>
      </c>
      <c r="AB4743" t="s">
        <v>52</v>
      </c>
      <c r="AC4743" t="s">
        <v>24</v>
      </c>
      <c r="AD4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43">
        <v>9.1</v>
      </c>
      <c r="AF4743">
        <v>1</v>
      </c>
      <c r="AG4743">
        <v>16</v>
      </c>
      <c r="AH4743">
        <v>15</v>
      </c>
    </row>
    <row r="4744" spans="1:34" x14ac:dyDescent="0.25">
      <c r="A4744" s="3" t="s">
        <v>4819</v>
      </c>
      <c r="B4744" s="1">
        <v>45763</v>
      </c>
      <c r="C4744" s="23">
        <f t="shared" si="370"/>
        <v>16</v>
      </c>
      <c r="D4744" s="23">
        <f t="shared" si="371"/>
        <v>3</v>
      </c>
      <c r="E4744" s="23" t="str">
        <f t="shared" si="372"/>
        <v>miércoles</v>
      </c>
      <c r="F4744" s="23">
        <f t="shared" si="373"/>
        <v>4</v>
      </c>
      <c r="G4744" s="23" t="str">
        <f t="shared" si="374"/>
        <v>abril</v>
      </c>
      <c r="H4744" s="2">
        <v>0.69166666666666665</v>
      </c>
      <c r="I4744" t="s">
        <v>1</v>
      </c>
      <c r="J4744" t="str">
        <f>VLOOKUP(ventas_starbucks_2025[[#This Row],[sucursal]],cambio_sucursal[#All],2,0)</f>
        <v>Sucursal Nueva Córdoba</v>
      </c>
      <c r="K4744" t="s">
        <v>101</v>
      </c>
      <c r="L4744" t="s">
        <v>3</v>
      </c>
      <c r="M4744" t="s">
        <v>4</v>
      </c>
      <c r="N4744" t="str">
        <f>IFERROR(VLOOKUP(ventas_starbucks_2025[[#This Row],[tamaño_sucio]],cambio_tamaño[#All],2,0),"Tamaño único")</f>
        <v>Tamaño único</v>
      </c>
      <c r="O4744">
        <v>4</v>
      </c>
      <c r="P4744">
        <v>3139.89</v>
      </c>
      <c r="Q4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44">
        <v>12559.56</v>
      </c>
      <c r="S4744" t="s">
        <v>31</v>
      </c>
      <c r="T4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44" t="str">
        <f>VLOOKUP(ventas_starbucks_2025[[#This Row],[canal_compra]],cambio_canal_compra[#All],2,0)</f>
        <v>Entrega domicilio</v>
      </c>
      <c r="V4744" t="s">
        <v>16</v>
      </c>
      <c r="W4744" t="str">
        <f>VLOOKUP(ventas_starbucks_2025[[#This Row],[método_pago]],cambio_metodo_pago[#All],2,0)</f>
        <v>Tarjeta</v>
      </c>
      <c r="X4744" t="s">
        <v>22</v>
      </c>
      <c r="Y4744">
        <v>0</v>
      </c>
      <c r="Z4744" t="str">
        <f>VLOOKUP(ventas_starbucks_2025[[#This Row],[promoción_aplicada5]],promocion_cambiar[#All],2,0)</f>
        <v>Hora Feliz</v>
      </c>
      <c r="AA4744" t="s">
        <v>36</v>
      </c>
      <c r="AB4744" t="s">
        <v>23</v>
      </c>
      <c r="AC4744" t="s">
        <v>41</v>
      </c>
      <c r="AD4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44">
        <v>4.7</v>
      </c>
      <c r="AF4744">
        <v>1</v>
      </c>
      <c r="AG4744">
        <v>14</v>
      </c>
      <c r="AH4744">
        <v>10</v>
      </c>
    </row>
    <row r="4745" spans="1:34" x14ac:dyDescent="0.25">
      <c r="A4745" s="3" t="s">
        <v>4820</v>
      </c>
      <c r="B4745" s="1">
        <v>45702</v>
      </c>
      <c r="C4745" s="23">
        <f t="shared" si="370"/>
        <v>14</v>
      </c>
      <c r="D4745" s="23">
        <f t="shared" si="371"/>
        <v>5</v>
      </c>
      <c r="E4745" s="23" t="str">
        <f t="shared" si="372"/>
        <v>viernes</v>
      </c>
      <c r="F4745" s="23">
        <f t="shared" si="373"/>
        <v>2</v>
      </c>
      <c r="G4745" s="23" t="str">
        <f t="shared" si="374"/>
        <v>febrero</v>
      </c>
      <c r="H4745" s="2">
        <v>0.40694444444444444</v>
      </c>
      <c r="I4745" t="s">
        <v>1</v>
      </c>
      <c r="J4745" t="str">
        <f>VLOOKUP(ventas_starbucks_2025[[#This Row],[sucursal]],cambio_sucursal[#All],2,0)</f>
        <v>Sucursal Nueva Córdoba</v>
      </c>
      <c r="K4745" t="s">
        <v>69</v>
      </c>
      <c r="L4745" t="s">
        <v>70</v>
      </c>
      <c r="M4745" t="s">
        <v>45</v>
      </c>
      <c r="N4745" t="str">
        <f>IFERROR(VLOOKUP(ventas_starbucks_2025[[#This Row],[tamaño_sucio]],cambio_tamaño[#All],2,0),"Tamaño único")</f>
        <v>Grande</v>
      </c>
      <c r="O4745">
        <v>4</v>
      </c>
      <c r="P4745">
        <v>1560.32</v>
      </c>
      <c r="Q4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5">
        <v>6241.28</v>
      </c>
      <c r="S4745" t="s">
        <v>5</v>
      </c>
      <c r="T4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45" t="str">
        <f>VLOOKUP(ventas_starbucks_2025[[#This Row],[canal_compra]],cambio_canal_compra[#All],2,0)</f>
        <v>En tienda</v>
      </c>
      <c r="V4745" t="s">
        <v>40</v>
      </c>
      <c r="W4745" t="str">
        <f>VLOOKUP(ventas_starbucks_2025[[#This Row],[método_pago]],cambio_metodo_pago[#All],2,0)</f>
        <v>Efectivo</v>
      </c>
      <c r="X4745" t="s">
        <v>7</v>
      </c>
      <c r="Y4745">
        <v>15</v>
      </c>
      <c r="Z4745" t="str">
        <f>VLOOKUP(ventas_starbucks_2025[[#This Row],[promoción_aplicada5]],promocion_cambiar[#All],2,0)</f>
        <v>2x1</v>
      </c>
      <c r="AA4745" t="s">
        <v>51</v>
      </c>
      <c r="AB4745" t="s">
        <v>29</v>
      </c>
      <c r="AC4745" t="s">
        <v>24</v>
      </c>
      <c r="AD4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45">
        <v>4.2</v>
      </c>
      <c r="AF4745">
        <v>1</v>
      </c>
      <c r="AG4745">
        <v>33</v>
      </c>
      <c r="AH4745">
        <v>29</v>
      </c>
    </row>
    <row r="4746" spans="1:34" x14ac:dyDescent="0.25">
      <c r="A4746" s="3" t="s">
        <v>4821</v>
      </c>
      <c r="B4746" s="1">
        <v>45687</v>
      </c>
      <c r="C4746" s="23">
        <f t="shared" si="370"/>
        <v>30</v>
      </c>
      <c r="D4746" s="23">
        <f t="shared" si="371"/>
        <v>4</v>
      </c>
      <c r="E4746" s="1" t="str">
        <f t="shared" si="372"/>
        <v>jueves</v>
      </c>
      <c r="F4746" s="23">
        <f t="shared" si="373"/>
        <v>1</v>
      </c>
      <c r="G4746" s="1" t="str">
        <f t="shared" si="374"/>
        <v>enero</v>
      </c>
      <c r="H4746" s="2">
        <v>0.68888888888888888</v>
      </c>
      <c r="I4746" t="s">
        <v>1</v>
      </c>
      <c r="J4746" t="str">
        <f>VLOOKUP(ventas_starbucks_2025[[#This Row],[sucursal]],cambio_sucursal[#All],2,0)</f>
        <v>Sucursal Nueva Córdoba</v>
      </c>
      <c r="K4746" t="s">
        <v>209</v>
      </c>
      <c r="L4746" t="s">
        <v>44</v>
      </c>
      <c r="M4746" t="s">
        <v>45</v>
      </c>
      <c r="N4746" t="str">
        <f>IFERROR(VLOOKUP(ventas_starbucks_2025[[#This Row],[tamaño_sucio]],cambio_tamaño[#All],2,0),"Tamaño único")</f>
        <v>Grande</v>
      </c>
      <c r="O4746">
        <v>1</v>
      </c>
      <c r="P4746">
        <v>1525.77</v>
      </c>
      <c r="Q4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6">
        <v>1525.77</v>
      </c>
      <c r="S4746" t="s">
        <v>5</v>
      </c>
      <c r="T4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6" t="str">
        <f>VLOOKUP(ventas_starbucks_2025[[#This Row],[canal_compra]],cambio_canal_compra[#All],2,0)</f>
        <v>En tienda</v>
      </c>
      <c r="V4746" t="s">
        <v>40</v>
      </c>
      <c r="W4746" t="str">
        <f>VLOOKUP(ventas_starbucks_2025[[#This Row],[método_pago]],cambio_metodo_pago[#All],2,0)</f>
        <v>Efectivo</v>
      </c>
      <c r="X4746" t="s">
        <v>22</v>
      </c>
      <c r="Y4746">
        <v>0</v>
      </c>
      <c r="Z4746" t="str">
        <f>VLOOKUP(ventas_starbucks_2025[[#This Row],[promoción_aplicada5]],promocion_cambiar[#All],2,0)</f>
        <v>Hora Feliz</v>
      </c>
      <c r="AA4746" t="s">
        <v>36</v>
      </c>
      <c r="AB4746" t="s">
        <v>23</v>
      </c>
      <c r="AC4746" t="s">
        <v>41</v>
      </c>
      <c r="AD4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46">
        <v>8.1999999999999993</v>
      </c>
      <c r="AF4746">
        <v>3</v>
      </c>
      <c r="AG4746">
        <v>29</v>
      </c>
      <c r="AH4746">
        <v>28</v>
      </c>
    </row>
    <row r="4747" spans="1:34" x14ac:dyDescent="0.25">
      <c r="A4747" s="3" t="s">
        <v>4822</v>
      </c>
      <c r="B4747" s="1">
        <v>45702</v>
      </c>
      <c r="C4747" s="23">
        <f t="shared" si="370"/>
        <v>14</v>
      </c>
      <c r="D4747" s="23">
        <f t="shared" si="371"/>
        <v>5</v>
      </c>
      <c r="E4747" s="1" t="str">
        <f t="shared" si="372"/>
        <v>viernes</v>
      </c>
      <c r="F4747" s="23">
        <f t="shared" si="373"/>
        <v>2</v>
      </c>
      <c r="G4747" s="1" t="str">
        <f t="shared" si="374"/>
        <v>febrero</v>
      </c>
      <c r="H4747" s="2">
        <v>0.5541666666666667</v>
      </c>
      <c r="I4747" t="s">
        <v>26</v>
      </c>
      <c r="J4747" t="str">
        <f>VLOOKUP(ventas_starbucks_2025[[#This Row],[sucursal]],cambio_sucursal[#All],2,0)</f>
        <v>Sucursal San Lorenzo 47</v>
      </c>
      <c r="K4747" t="s">
        <v>67</v>
      </c>
      <c r="L4747" t="s">
        <v>35</v>
      </c>
      <c r="M4747" t="s">
        <v>4</v>
      </c>
      <c r="N4747" t="str">
        <f>IFERROR(VLOOKUP(ventas_starbucks_2025[[#This Row],[tamaño_sucio]],cambio_tamaño[#All],2,0),"Tamaño único")</f>
        <v>Tamaño único</v>
      </c>
      <c r="O4747">
        <v>2</v>
      </c>
      <c r="P4747">
        <v>900.13</v>
      </c>
      <c r="Q4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47">
        <v>1800.26</v>
      </c>
      <c r="S4747" t="s">
        <v>5</v>
      </c>
      <c r="T4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7" t="str">
        <f>VLOOKUP(ventas_starbucks_2025[[#This Row],[canal_compra]],cambio_canal_compra[#All],2,0)</f>
        <v>En tienda</v>
      </c>
      <c r="V4747" t="s">
        <v>16</v>
      </c>
      <c r="W4747" t="str">
        <f>VLOOKUP(ventas_starbucks_2025[[#This Row],[método_pago]],cambio_metodo_pago[#All],2,0)</f>
        <v>Tarjeta</v>
      </c>
      <c r="X4747" t="s">
        <v>22</v>
      </c>
      <c r="Y4747">
        <v>0</v>
      </c>
      <c r="Z4747" t="str">
        <f>VLOOKUP(ventas_starbucks_2025[[#This Row],[promoción_aplicada5]],promocion_cambiar[#All],2,0)</f>
        <v>Hora Feliz</v>
      </c>
      <c r="AA4747" t="s">
        <v>36</v>
      </c>
      <c r="AB4747" t="s">
        <v>9</v>
      </c>
      <c r="AC4747" t="s">
        <v>41</v>
      </c>
      <c r="AD4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47">
        <v>3.1</v>
      </c>
      <c r="AF4747">
        <v>5</v>
      </c>
      <c r="AG4747">
        <v>12</v>
      </c>
      <c r="AH4747">
        <v>10</v>
      </c>
    </row>
    <row r="4748" spans="1:34" x14ac:dyDescent="0.25">
      <c r="A4748" s="3" t="s">
        <v>4823</v>
      </c>
      <c r="B4748" s="1">
        <v>45759</v>
      </c>
      <c r="C4748" s="23">
        <f t="shared" si="370"/>
        <v>12</v>
      </c>
      <c r="D4748" s="23">
        <f t="shared" si="371"/>
        <v>6</v>
      </c>
      <c r="E4748" s="23" t="str">
        <f t="shared" si="372"/>
        <v>sábado</v>
      </c>
      <c r="F4748" s="23">
        <f t="shared" si="373"/>
        <v>4</v>
      </c>
      <c r="G4748" s="23" t="str">
        <f t="shared" si="374"/>
        <v>abril</v>
      </c>
      <c r="H4748" s="2">
        <v>0.80625000000000002</v>
      </c>
      <c r="I4748" t="s">
        <v>26</v>
      </c>
      <c r="J4748" t="str">
        <f>VLOOKUP(ventas_starbucks_2025[[#This Row],[sucursal]],cambio_sucursal[#All],2,0)</f>
        <v>Sucursal San Lorenzo 47</v>
      </c>
      <c r="K4748" t="s">
        <v>54</v>
      </c>
      <c r="L4748" t="s">
        <v>44</v>
      </c>
      <c r="M4748" t="s">
        <v>50</v>
      </c>
      <c r="N4748" t="str">
        <f>IFERROR(VLOOKUP(ventas_starbucks_2025[[#This Row],[tamaño_sucio]],cambio_tamaño[#All],2,0),"Tamaño único")</f>
        <v>Mediano</v>
      </c>
      <c r="O4748">
        <v>3</v>
      </c>
      <c r="P4748">
        <v>1279.8900000000001</v>
      </c>
      <c r="Q4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8">
        <v>3839.67</v>
      </c>
      <c r="S4748" t="s">
        <v>31</v>
      </c>
      <c r="T4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8" t="str">
        <f>VLOOKUP(ventas_starbucks_2025[[#This Row],[canal_compra]],cambio_canal_compra[#All],2,0)</f>
        <v>Entrega domicilio</v>
      </c>
      <c r="V4748" t="s">
        <v>16</v>
      </c>
      <c r="W4748" t="str">
        <f>VLOOKUP(ventas_starbucks_2025[[#This Row],[método_pago]],cambio_metodo_pago[#All],2,0)</f>
        <v>Tarjeta</v>
      </c>
      <c r="X4748" t="s">
        <v>22</v>
      </c>
      <c r="Y4748">
        <v>0</v>
      </c>
      <c r="Z4748" t="str">
        <f>VLOOKUP(ventas_starbucks_2025[[#This Row],[promoción_aplicada5]],promocion_cambiar[#All],2,0)</f>
        <v>2x1</v>
      </c>
      <c r="AA4748" t="s">
        <v>51</v>
      </c>
      <c r="AB4748" t="s">
        <v>18</v>
      </c>
      <c r="AC4748" t="s">
        <v>24</v>
      </c>
      <c r="AD4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48">
        <v>6.4</v>
      </c>
      <c r="AF4748">
        <v>1</v>
      </c>
      <c r="AG4748">
        <v>15</v>
      </c>
      <c r="AH4748">
        <v>12</v>
      </c>
    </row>
    <row r="4749" spans="1:34" x14ac:dyDescent="0.25">
      <c r="A4749" s="3" t="s">
        <v>4824</v>
      </c>
      <c r="B4749" s="1">
        <v>45691</v>
      </c>
      <c r="C4749" s="23">
        <f t="shared" si="370"/>
        <v>3</v>
      </c>
      <c r="D4749" s="23">
        <f t="shared" si="371"/>
        <v>1</v>
      </c>
      <c r="E4749" s="1" t="str">
        <f t="shared" si="372"/>
        <v>lunes</v>
      </c>
      <c r="F4749" s="23">
        <f t="shared" si="373"/>
        <v>2</v>
      </c>
      <c r="G4749" s="1" t="str">
        <f t="shared" si="374"/>
        <v>febrero</v>
      </c>
      <c r="H4749" s="2">
        <v>0.30555555555555558</v>
      </c>
      <c r="I4749" t="s">
        <v>57</v>
      </c>
      <c r="J4749" t="str">
        <f>VLOOKUP(ventas_starbucks_2025[[#This Row],[sucursal]],cambio_sucursal[#All],2,0)</f>
        <v>Sucursal Avda Colón</v>
      </c>
      <c r="K4749" t="s">
        <v>327</v>
      </c>
      <c r="L4749" t="s">
        <v>44</v>
      </c>
      <c r="M4749" t="s">
        <v>55</v>
      </c>
      <c r="N4749" t="str">
        <f>IFERROR(VLOOKUP(ventas_starbucks_2025[[#This Row],[tamaño_sucio]],cambio_tamaño[#All],2,0),"Tamaño único")</f>
        <v>Pequeño</v>
      </c>
      <c r="O4749">
        <v>4</v>
      </c>
      <c r="P4749">
        <v>1574.67</v>
      </c>
      <c r="Q4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9">
        <v>6298.68</v>
      </c>
      <c r="S4749" t="s">
        <v>15</v>
      </c>
      <c r="T4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49" t="str">
        <f>VLOOKUP(ventas_starbucks_2025[[#This Row],[canal_compra]],cambio_canal_compra[#All],2,0)</f>
        <v>Para llevar</v>
      </c>
      <c r="V4749" t="s">
        <v>16</v>
      </c>
      <c r="W4749" t="str">
        <f>VLOOKUP(ventas_starbucks_2025[[#This Row],[método_pago]],cambio_metodo_pago[#All],2,0)</f>
        <v>Tarjeta</v>
      </c>
      <c r="X4749" t="s">
        <v>22</v>
      </c>
      <c r="Y4749">
        <v>0</v>
      </c>
      <c r="Z4749" t="str">
        <f>VLOOKUP(ventas_starbucks_2025[[#This Row],[promoción_aplicada5]],promocion_cambiar[#All],2,0)</f>
        <v>Hora Feliz</v>
      </c>
      <c r="AA4749" t="s">
        <v>36</v>
      </c>
      <c r="AB4749" t="s">
        <v>18</v>
      </c>
      <c r="AC4749" t="s">
        <v>10</v>
      </c>
      <c r="AD4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49">
        <v>5.8</v>
      </c>
      <c r="AF4749">
        <v>4</v>
      </c>
      <c r="AG4749">
        <v>10</v>
      </c>
      <c r="AH4749">
        <v>6</v>
      </c>
    </row>
    <row r="4750" spans="1:34" x14ac:dyDescent="0.25">
      <c r="A4750" s="3" t="s">
        <v>4825</v>
      </c>
      <c r="B4750" s="1">
        <v>45750</v>
      </c>
      <c r="C4750" s="23">
        <f t="shared" si="370"/>
        <v>3</v>
      </c>
      <c r="D4750" s="23">
        <f t="shared" si="371"/>
        <v>4</v>
      </c>
      <c r="E4750" s="1" t="str">
        <f t="shared" si="372"/>
        <v>jueves</v>
      </c>
      <c r="F4750" s="23">
        <f t="shared" si="373"/>
        <v>4</v>
      </c>
      <c r="G4750" s="1" t="str">
        <f t="shared" si="374"/>
        <v>abril</v>
      </c>
      <c r="H4750" s="2">
        <v>0.31736111111111109</v>
      </c>
      <c r="I4750" t="s">
        <v>1</v>
      </c>
      <c r="J4750" t="str">
        <f>VLOOKUP(ventas_starbucks_2025[[#This Row],[sucursal]],cambio_sucursal[#All],2,0)</f>
        <v>Sucursal Nueva Córdoba</v>
      </c>
      <c r="K4750" t="s">
        <v>58</v>
      </c>
      <c r="L4750" t="s">
        <v>39</v>
      </c>
      <c r="M4750" t="s">
        <v>4</v>
      </c>
      <c r="N4750" t="str">
        <f>IFERROR(VLOOKUP(ventas_starbucks_2025[[#This Row],[tamaño_sucio]],cambio_tamaño[#All],2,0),"Tamaño único")</f>
        <v>Tamaño único</v>
      </c>
      <c r="O4750">
        <v>2</v>
      </c>
      <c r="P4750">
        <v>1279.4000000000001</v>
      </c>
      <c r="Q4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0">
        <v>2558.8000000000002</v>
      </c>
      <c r="S4750" t="s">
        <v>31</v>
      </c>
      <c r="T4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0" t="str">
        <f>VLOOKUP(ventas_starbucks_2025[[#This Row],[canal_compra]],cambio_canal_compra[#All],2,0)</f>
        <v>Entrega domicilio</v>
      </c>
      <c r="V4750" t="s">
        <v>40</v>
      </c>
      <c r="W4750" t="str">
        <f>VLOOKUP(ventas_starbucks_2025[[#This Row],[método_pago]],cambio_metodo_pago[#All],2,0)</f>
        <v>Efectivo</v>
      </c>
      <c r="X4750" t="s">
        <v>22</v>
      </c>
      <c r="Y4750">
        <v>0</v>
      </c>
      <c r="Z4750" t="str">
        <f>VLOOKUP(ventas_starbucks_2025[[#This Row],[promoción_aplicada5]],promocion_cambiar[#All],2,0)</f>
        <v>Combo</v>
      </c>
      <c r="AA4750" t="s">
        <v>8</v>
      </c>
      <c r="AB4750" t="s">
        <v>32</v>
      </c>
      <c r="AC4750" t="s">
        <v>10</v>
      </c>
      <c r="AD4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50">
        <v>14.5</v>
      </c>
      <c r="AF4750">
        <v>2</v>
      </c>
      <c r="AG4750">
        <v>43</v>
      </c>
      <c r="AH4750">
        <v>41</v>
      </c>
    </row>
    <row r="4751" spans="1:34" x14ac:dyDescent="0.25">
      <c r="A4751" s="3" t="s">
        <v>4826</v>
      </c>
      <c r="B4751" s="1">
        <v>45727</v>
      </c>
      <c r="C4751" s="23">
        <f t="shared" si="370"/>
        <v>11</v>
      </c>
      <c r="D4751" s="23">
        <f t="shared" si="371"/>
        <v>2</v>
      </c>
      <c r="E4751" s="23" t="str">
        <f t="shared" si="372"/>
        <v>martes</v>
      </c>
      <c r="F4751" s="23">
        <f t="shared" si="373"/>
        <v>3</v>
      </c>
      <c r="G4751" s="23" t="str">
        <f t="shared" si="374"/>
        <v>marzo</v>
      </c>
      <c r="H4751" s="2">
        <v>0.38541666666666669</v>
      </c>
      <c r="I4751" t="s">
        <v>1</v>
      </c>
      <c r="J4751" t="str">
        <f>VLOOKUP(ventas_starbucks_2025[[#This Row],[sucursal]],cambio_sucursal[#All],2,0)</f>
        <v>Sucursal Nueva Córdoba</v>
      </c>
      <c r="K4751" t="s">
        <v>89</v>
      </c>
      <c r="L4751" t="s">
        <v>90</v>
      </c>
      <c r="M4751" t="s">
        <v>4</v>
      </c>
      <c r="N4751" t="str">
        <f>IFERROR(VLOOKUP(ventas_starbucks_2025[[#This Row],[tamaño_sucio]],cambio_tamaño[#All],2,0),"Tamaño único")</f>
        <v>Tamaño único</v>
      </c>
      <c r="O4751">
        <v>1</v>
      </c>
      <c r="P4751">
        <v>1694.65</v>
      </c>
      <c r="Q4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1">
        <v>1694.65</v>
      </c>
      <c r="S4751" t="s">
        <v>15</v>
      </c>
      <c r="T4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1" t="str">
        <f>VLOOKUP(ventas_starbucks_2025[[#This Row],[canal_compra]],cambio_canal_compra[#All],2,0)</f>
        <v>Para llevar</v>
      </c>
      <c r="V4751" t="s">
        <v>6</v>
      </c>
      <c r="W4751" t="str">
        <f>VLOOKUP(ventas_starbucks_2025[[#This Row],[método_pago]],cambio_metodo_pago[#All],2,0)</f>
        <v>Aplicación móbil</v>
      </c>
      <c r="X4751" t="s">
        <v>22</v>
      </c>
      <c r="Y4751">
        <v>0</v>
      </c>
      <c r="Z4751" t="str">
        <f>VLOOKUP(ventas_starbucks_2025[[#This Row],[promoción_aplicada5]],promocion_cambiar[#All],2,0)</f>
        <v>Combo</v>
      </c>
      <c r="AA4751" t="s">
        <v>8</v>
      </c>
      <c r="AB4751" t="s">
        <v>23</v>
      </c>
      <c r="AC4751" t="s">
        <v>24</v>
      </c>
      <c r="AD4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51">
        <v>11.5</v>
      </c>
      <c r="AF4751">
        <v>1</v>
      </c>
      <c r="AG4751">
        <v>42</v>
      </c>
      <c r="AH4751">
        <v>41</v>
      </c>
    </row>
    <row r="4752" spans="1:34" x14ac:dyDescent="0.25">
      <c r="A4752" s="3" t="s">
        <v>4827</v>
      </c>
      <c r="B4752" s="1">
        <v>45721</v>
      </c>
      <c r="C4752" s="23">
        <f t="shared" si="370"/>
        <v>5</v>
      </c>
      <c r="D4752" s="23">
        <f t="shared" si="371"/>
        <v>3</v>
      </c>
      <c r="E4752" s="23" t="str">
        <f t="shared" si="372"/>
        <v>miércoles</v>
      </c>
      <c r="F4752" s="23">
        <f t="shared" si="373"/>
        <v>3</v>
      </c>
      <c r="G4752" s="23" t="str">
        <f t="shared" si="374"/>
        <v>marzo</v>
      </c>
      <c r="H4752" s="2">
        <v>0.63958333333333328</v>
      </c>
      <c r="I4752" t="s">
        <v>26</v>
      </c>
      <c r="J4752" t="str">
        <f>VLOOKUP(ventas_starbucks_2025[[#This Row],[sucursal]],cambio_sucursal[#All],2,0)</f>
        <v>Sucursal San Lorenzo 47</v>
      </c>
      <c r="K4752" t="s">
        <v>115</v>
      </c>
      <c r="L4752" t="s">
        <v>21</v>
      </c>
      <c r="M4752" t="s">
        <v>4</v>
      </c>
      <c r="N4752" t="str">
        <f>IFERROR(VLOOKUP(ventas_starbucks_2025[[#This Row],[tamaño_sucio]],cambio_tamaño[#All],2,0),"Tamaño único")</f>
        <v>Tamaño único</v>
      </c>
      <c r="O4752">
        <v>3</v>
      </c>
      <c r="P4752">
        <v>743.14</v>
      </c>
      <c r="Q4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52">
        <v>2229.42</v>
      </c>
      <c r="S4752" t="s">
        <v>5</v>
      </c>
      <c r="T4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2" t="str">
        <f>VLOOKUP(ventas_starbucks_2025[[#This Row],[canal_compra]],cambio_canal_compra[#All],2,0)</f>
        <v>En tienda</v>
      </c>
      <c r="V4752" t="s">
        <v>40</v>
      </c>
      <c r="W4752" t="str">
        <f>VLOOKUP(ventas_starbucks_2025[[#This Row],[método_pago]],cambio_metodo_pago[#All],2,0)</f>
        <v>Efectivo</v>
      </c>
      <c r="X4752" t="s">
        <v>7</v>
      </c>
      <c r="Y4752">
        <v>10</v>
      </c>
      <c r="Z4752" t="str">
        <f>VLOOKUP(ventas_starbucks_2025[[#This Row],[promoción_aplicada5]],promocion_cambiar[#All],2,0)</f>
        <v>2x1</v>
      </c>
      <c r="AA4752" t="s">
        <v>51</v>
      </c>
      <c r="AB4752" t="s">
        <v>18</v>
      </c>
      <c r="AC4752" t="s">
        <v>10</v>
      </c>
      <c r="AD4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52">
        <v>10.9</v>
      </c>
      <c r="AF4752">
        <v>1</v>
      </c>
      <c r="AG4752">
        <v>14</v>
      </c>
      <c r="AH4752">
        <v>11</v>
      </c>
    </row>
    <row r="4753" spans="1:34" x14ac:dyDescent="0.25">
      <c r="A4753" s="3" t="s">
        <v>4828</v>
      </c>
      <c r="B4753" s="1">
        <v>45708</v>
      </c>
      <c r="C4753" s="23">
        <f t="shared" si="370"/>
        <v>20</v>
      </c>
      <c r="D4753" s="23">
        <f t="shared" si="371"/>
        <v>4</v>
      </c>
      <c r="E4753" s="23" t="str">
        <f t="shared" si="372"/>
        <v>jueves</v>
      </c>
      <c r="F4753" s="23">
        <f t="shared" si="373"/>
        <v>2</v>
      </c>
      <c r="G4753" s="23" t="str">
        <f t="shared" si="374"/>
        <v>febrero</v>
      </c>
      <c r="H4753" s="2">
        <v>0.55555555555555558</v>
      </c>
      <c r="I4753" t="s">
        <v>26</v>
      </c>
      <c r="J4753" t="str">
        <f>VLOOKUP(ventas_starbucks_2025[[#This Row],[sucursal]],cambio_sucursal[#All],2,0)</f>
        <v>Sucursal San Lorenzo 47</v>
      </c>
      <c r="K4753" t="s">
        <v>48</v>
      </c>
      <c r="L4753" t="s">
        <v>49</v>
      </c>
      <c r="M4753" t="s">
        <v>50</v>
      </c>
      <c r="N4753" t="str">
        <f>IFERROR(VLOOKUP(ventas_starbucks_2025[[#This Row],[tamaño_sucio]],cambio_tamaño[#All],2,0),"Tamaño único")</f>
        <v>Mediano</v>
      </c>
      <c r="O4753">
        <v>3</v>
      </c>
      <c r="P4753">
        <v>1730.17</v>
      </c>
      <c r="Q4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3">
        <v>5190.51</v>
      </c>
      <c r="S4753" t="s">
        <v>31</v>
      </c>
      <c r="T4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53" t="str">
        <f>VLOOKUP(ventas_starbucks_2025[[#This Row],[canal_compra]],cambio_canal_compra[#All],2,0)</f>
        <v>Entrega domicilio</v>
      </c>
      <c r="V4753" t="s">
        <v>40</v>
      </c>
      <c r="W4753" t="str">
        <f>VLOOKUP(ventas_starbucks_2025[[#This Row],[método_pago]],cambio_metodo_pago[#All],2,0)</f>
        <v>Efectivo</v>
      </c>
      <c r="X4753" t="s">
        <v>22</v>
      </c>
      <c r="Y4753">
        <v>0</v>
      </c>
      <c r="Z4753" t="str">
        <f>VLOOKUP(ventas_starbucks_2025[[#This Row],[promoción_aplicada5]],promocion_cambiar[#All],2,0)</f>
        <v>Hora Feliz</v>
      </c>
      <c r="AA4753" t="s">
        <v>36</v>
      </c>
      <c r="AB4753" t="s">
        <v>9</v>
      </c>
      <c r="AC4753" t="s">
        <v>24</v>
      </c>
      <c r="AD4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53">
        <v>10.7</v>
      </c>
      <c r="AF4753">
        <v>5</v>
      </c>
      <c r="AG4753">
        <v>47</v>
      </c>
      <c r="AH4753">
        <v>44</v>
      </c>
    </row>
    <row r="4754" spans="1:34" x14ac:dyDescent="0.25">
      <c r="A4754" s="3" t="s">
        <v>4829</v>
      </c>
      <c r="B4754" s="1">
        <v>45716</v>
      </c>
      <c r="C4754" s="23">
        <f t="shared" si="370"/>
        <v>28</v>
      </c>
      <c r="D4754" s="23">
        <f t="shared" si="371"/>
        <v>5</v>
      </c>
      <c r="E4754" s="23" t="str">
        <f t="shared" si="372"/>
        <v>viernes</v>
      </c>
      <c r="F4754" s="23">
        <f t="shared" si="373"/>
        <v>2</v>
      </c>
      <c r="G4754" s="23" t="str">
        <f t="shared" si="374"/>
        <v>febrero</v>
      </c>
      <c r="H4754" s="2">
        <v>0.60972222222222228</v>
      </c>
      <c r="I4754" t="s">
        <v>1</v>
      </c>
      <c r="J4754" t="str">
        <f>VLOOKUP(ventas_starbucks_2025[[#This Row],[sucursal]],cambio_sucursal[#All],2,0)</f>
        <v>Sucursal Nueva Córdoba</v>
      </c>
      <c r="K4754" t="s">
        <v>130</v>
      </c>
      <c r="L4754" t="s">
        <v>65</v>
      </c>
      <c r="M4754" t="s">
        <v>4</v>
      </c>
      <c r="N4754" t="str">
        <f>IFERROR(VLOOKUP(ventas_starbucks_2025[[#This Row],[tamaño_sucio]],cambio_tamaño[#All],2,0),"Tamaño único")</f>
        <v>Tamaño único</v>
      </c>
      <c r="O4754">
        <v>5</v>
      </c>
      <c r="P4754">
        <v>1400.78</v>
      </c>
      <c r="Q4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4">
        <v>7003.9</v>
      </c>
      <c r="S4754" t="s">
        <v>31</v>
      </c>
      <c r="T4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54" t="str">
        <f>VLOOKUP(ventas_starbucks_2025[[#This Row],[canal_compra]],cambio_canal_compra[#All],2,0)</f>
        <v>Entrega domicilio</v>
      </c>
      <c r="V4754" t="s">
        <v>16</v>
      </c>
      <c r="W4754" t="str">
        <f>VLOOKUP(ventas_starbucks_2025[[#This Row],[método_pago]],cambio_metodo_pago[#All],2,0)</f>
        <v>Tarjeta</v>
      </c>
      <c r="X4754" t="s">
        <v>22</v>
      </c>
      <c r="Y4754">
        <v>0</v>
      </c>
      <c r="Z4754" t="str">
        <f>VLOOKUP(ventas_starbucks_2025[[#This Row],[promoción_aplicada5]],promocion_cambiar[#All],2,0)</f>
        <v>Combo</v>
      </c>
      <c r="AA4754" t="s">
        <v>8</v>
      </c>
      <c r="AB4754" t="s">
        <v>32</v>
      </c>
      <c r="AC4754" t="s">
        <v>24</v>
      </c>
      <c r="AD4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54">
        <v>3.5</v>
      </c>
      <c r="AF4754">
        <v>5</v>
      </c>
      <c r="AG4754">
        <v>50</v>
      </c>
      <c r="AH4754">
        <v>45</v>
      </c>
    </row>
    <row r="4755" spans="1:34" x14ac:dyDescent="0.25">
      <c r="A4755" s="3" t="s">
        <v>4830</v>
      </c>
      <c r="B4755" s="1">
        <v>45743</v>
      </c>
      <c r="C4755" s="23">
        <f t="shared" si="370"/>
        <v>27</v>
      </c>
      <c r="D4755" s="23">
        <f t="shared" si="371"/>
        <v>4</v>
      </c>
      <c r="E4755" s="23" t="str">
        <f t="shared" si="372"/>
        <v>jueves</v>
      </c>
      <c r="F4755" s="23">
        <f t="shared" si="373"/>
        <v>3</v>
      </c>
      <c r="G4755" s="23" t="str">
        <f t="shared" si="374"/>
        <v>marzo</v>
      </c>
      <c r="H4755" s="2">
        <v>0.53749999999999998</v>
      </c>
      <c r="I4755" t="s">
        <v>26</v>
      </c>
      <c r="J4755" t="str">
        <f>VLOOKUP(ventas_starbucks_2025[[#This Row],[sucursal]],cambio_sucursal[#All],2,0)</f>
        <v>Sucursal San Lorenzo 47</v>
      </c>
      <c r="K4755" t="s">
        <v>38</v>
      </c>
      <c r="L4755" t="s">
        <v>39</v>
      </c>
      <c r="M4755" t="s">
        <v>4</v>
      </c>
      <c r="N4755" t="str">
        <f>IFERROR(VLOOKUP(ventas_starbucks_2025[[#This Row],[tamaño_sucio]],cambio_tamaño[#All],2,0),"Tamaño único")</f>
        <v>Tamaño único</v>
      </c>
      <c r="O4755">
        <v>3</v>
      </c>
      <c r="P4755">
        <v>1035.23</v>
      </c>
      <c r="Q4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5">
        <v>3105.69</v>
      </c>
      <c r="S4755" t="s">
        <v>5</v>
      </c>
      <c r="T4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5" t="str">
        <f>VLOOKUP(ventas_starbucks_2025[[#This Row],[canal_compra]],cambio_canal_compra[#All],2,0)</f>
        <v>En tienda</v>
      </c>
      <c r="V4755" t="s">
        <v>16</v>
      </c>
      <c r="W4755" t="str">
        <f>VLOOKUP(ventas_starbucks_2025[[#This Row],[método_pago]],cambio_metodo_pago[#All],2,0)</f>
        <v>Tarjeta</v>
      </c>
      <c r="X4755" t="s">
        <v>7</v>
      </c>
      <c r="Y4755">
        <v>10</v>
      </c>
      <c r="Z4755" t="str">
        <f>VLOOKUP(ventas_starbucks_2025[[#This Row],[promoción_aplicada5]],promocion_cambiar[#All],2,0)</f>
        <v>Combo</v>
      </c>
      <c r="AA4755" t="s">
        <v>8</v>
      </c>
      <c r="AB4755" t="s">
        <v>32</v>
      </c>
      <c r="AC4755" t="s">
        <v>41</v>
      </c>
      <c r="AD4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55">
        <v>9.6</v>
      </c>
      <c r="AF4755">
        <v>2</v>
      </c>
      <c r="AG4755">
        <v>22</v>
      </c>
      <c r="AH4755">
        <v>19</v>
      </c>
    </row>
    <row r="4756" spans="1:34" x14ac:dyDescent="0.25">
      <c r="A4756" s="3" t="s">
        <v>4831</v>
      </c>
      <c r="B4756" s="1">
        <v>45669</v>
      </c>
      <c r="C4756" s="23">
        <f t="shared" si="370"/>
        <v>12</v>
      </c>
      <c r="D4756" s="23">
        <f t="shared" si="371"/>
        <v>7</v>
      </c>
      <c r="E4756" s="1" t="str">
        <f t="shared" si="372"/>
        <v>domingo</v>
      </c>
      <c r="F4756" s="23">
        <f t="shared" si="373"/>
        <v>1</v>
      </c>
      <c r="G4756" s="1" t="str">
        <f t="shared" si="374"/>
        <v>enero</v>
      </c>
      <c r="H4756" s="2">
        <v>0.81180555555555556</v>
      </c>
      <c r="I4756" t="s">
        <v>12</v>
      </c>
      <c r="J4756" t="str">
        <f>VLOOKUP(ventas_starbucks_2025[[#This Row],[sucursal]],cambio_sucursal[#All],2,0)</f>
        <v>Sucursal Córdoba Shopping</v>
      </c>
      <c r="K4756" t="s">
        <v>89</v>
      </c>
      <c r="L4756" t="s">
        <v>90</v>
      </c>
      <c r="M4756" t="s">
        <v>4</v>
      </c>
      <c r="N4756" t="str">
        <f>IFERROR(VLOOKUP(ventas_starbucks_2025[[#This Row],[tamaño_sucio]],cambio_tamaño[#All],2,0),"Tamaño único")</f>
        <v>Tamaño único</v>
      </c>
      <c r="O4756">
        <v>3</v>
      </c>
      <c r="P4756">
        <v>1193.06</v>
      </c>
      <c r="Q4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6">
        <v>3579.18</v>
      </c>
      <c r="S4756" t="s">
        <v>5</v>
      </c>
      <c r="T4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6" t="str">
        <f>VLOOKUP(ventas_starbucks_2025[[#This Row],[canal_compra]],cambio_canal_compra[#All],2,0)</f>
        <v>En tienda</v>
      </c>
      <c r="V4756" t="s">
        <v>16</v>
      </c>
      <c r="W4756" t="str">
        <f>VLOOKUP(ventas_starbucks_2025[[#This Row],[método_pago]],cambio_metodo_pago[#All],2,0)</f>
        <v>Tarjeta</v>
      </c>
      <c r="X4756" t="s">
        <v>22</v>
      </c>
      <c r="Y4756">
        <v>0</v>
      </c>
      <c r="Z4756" t="str">
        <f>VLOOKUP(ventas_starbucks_2025[[#This Row],[promoción_aplicada5]],promocion_cambiar[#All],2,0)</f>
        <v>Combo</v>
      </c>
      <c r="AA4756" t="s">
        <v>8</v>
      </c>
      <c r="AB4756" t="s">
        <v>9</v>
      </c>
      <c r="AC4756" t="s">
        <v>10</v>
      </c>
      <c r="AD4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56">
        <v>10.4</v>
      </c>
      <c r="AF4756">
        <v>5</v>
      </c>
      <c r="AG4756">
        <v>12</v>
      </c>
      <c r="AH4756">
        <v>9</v>
      </c>
    </row>
    <row r="4757" spans="1:34" x14ac:dyDescent="0.25">
      <c r="A4757" s="3" t="s">
        <v>4832</v>
      </c>
      <c r="B4757" s="1">
        <v>45719</v>
      </c>
      <c r="C4757" s="23">
        <f t="shared" si="370"/>
        <v>3</v>
      </c>
      <c r="D4757" s="23">
        <f t="shared" si="371"/>
        <v>1</v>
      </c>
      <c r="E4757" s="23" t="str">
        <f t="shared" si="372"/>
        <v>lunes</v>
      </c>
      <c r="F4757" s="23">
        <f t="shared" si="373"/>
        <v>3</v>
      </c>
      <c r="G4757" s="23" t="str">
        <f t="shared" si="374"/>
        <v>marzo</v>
      </c>
      <c r="H4757" s="2">
        <v>0.61041666666666672</v>
      </c>
      <c r="I4757" t="s">
        <v>57</v>
      </c>
      <c r="J4757" t="str">
        <f>VLOOKUP(ventas_starbucks_2025[[#This Row],[sucursal]],cambio_sucursal[#All],2,0)</f>
        <v>Sucursal Avda Colón</v>
      </c>
      <c r="K4757" t="s">
        <v>48</v>
      </c>
      <c r="L4757" t="s">
        <v>49</v>
      </c>
      <c r="M4757" t="s">
        <v>45</v>
      </c>
      <c r="N4757" t="str">
        <f>IFERROR(VLOOKUP(ventas_starbucks_2025[[#This Row],[tamaño_sucio]],cambio_tamaño[#All],2,0),"Tamaño único")</f>
        <v>Grande</v>
      </c>
      <c r="O4757">
        <v>2</v>
      </c>
      <c r="P4757">
        <v>1663.94</v>
      </c>
      <c r="Q4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7">
        <v>3327.88</v>
      </c>
      <c r="S4757" t="s">
        <v>31</v>
      </c>
      <c r="T4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7" t="str">
        <f>VLOOKUP(ventas_starbucks_2025[[#This Row],[canal_compra]],cambio_canal_compra[#All],2,0)</f>
        <v>Entrega domicilio</v>
      </c>
      <c r="V4757" t="s">
        <v>6</v>
      </c>
      <c r="W4757" t="str">
        <f>VLOOKUP(ventas_starbucks_2025[[#This Row],[método_pago]],cambio_metodo_pago[#All],2,0)</f>
        <v>Aplicación móbil</v>
      </c>
      <c r="X4757" t="s">
        <v>7</v>
      </c>
      <c r="Y4757">
        <v>0</v>
      </c>
      <c r="Z4757" t="str">
        <f>VLOOKUP(ventas_starbucks_2025[[#This Row],[promoción_aplicada5]],promocion_cambiar[#All],2,0)</f>
        <v>Combo</v>
      </c>
      <c r="AA4757" t="s">
        <v>8</v>
      </c>
      <c r="AB4757" t="s">
        <v>18</v>
      </c>
      <c r="AC4757" t="s">
        <v>10</v>
      </c>
      <c r="AD4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57">
        <v>10.5</v>
      </c>
      <c r="AF4757">
        <v>2</v>
      </c>
      <c r="AG4757">
        <v>47</v>
      </c>
      <c r="AH4757">
        <v>45</v>
      </c>
    </row>
    <row r="4758" spans="1:34" x14ac:dyDescent="0.25">
      <c r="A4758" s="3" t="s">
        <v>4833</v>
      </c>
      <c r="B4758" s="1">
        <v>45732</v>
      </c>
      <c r="C4758" s="23">
        <f t="shared" si="370"/>
        <v>16</v>
      </c>
      <c r="D4758" s="23">
        <f t="shared" si="371"/>
        <v>7</v>
      </c>
      <c r="E4758" s="1" t="str">
        <f t="shared" si="372"/>
        <v>domingo</v>
      </c>
      <c r="F4758" s="23">
        <f t="shared" si="373"/>
        <v>3</v>
      </c>
      <c r="G4758" s="1" t="str">
        <f t="shared" si="374"/>
        <v>marzo</v>
      </c>
      <c r="H4758" s="2">
        <v>0.74513888888888891</v>
      </c>
      <c r="I4758" t="s">
        <v>1</v>
      </c>
      <c r="J4758" t="str">
        <f>VLOOKUP(ventas_starbucks_2025[[#This Row],[sucursal]],cambio_sucursal[#All],2,0)</f>
        <v>Sucursal Nueva Córdoba</v>
      </c>
      <c r="K4758" t="s">
        <v>132</v>
      </c>
      <c r="L4758" t="s">
        <v>35</v>
      </c>
      <c r="M4758" t="s">
        <v>4</v>
      </c>
      <c r="N4758" t="str">
        <f>IFERROR(VLOOKUP(ventas_starbucks_2025[[#This Row],[tamaño_sucio]],cambio_tamaño[#All],2,0),"Tamaño único")</f>
        <v>Tamaño único</v>
      </c>
      <c r="O4758">
        <v>2</v>
      </c>
      <c r="P4758">
        <v>921.04</v>
      </c>
      <c r="Q4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58">
        <v>1842.08</v>
      </c>
      <c r="S4758" t="s">
        <v>31</v>
      </c>
      <c r="T4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8" t="str">
        <f>VLOOKUP(ventas_starbucks_2025[[#This Row],[canal_compra]],cambio_canal_compra[#All],2,0)</f>
        <v>Entrega domicilio</v>
      </c>
      <c r="V4758" t="s">
        <v>6</v>
      </c>
      <c r="W4758" t="str">
        <f>VLOOKUP(ventas_starbucks_2025[[#This Row],[método_pago]],cambio_metodo_pago[#All],2,0)</f>
        <v>Aplicación móbil</v>
      </c>
      <c r="X4758" t="s">
        <v>22</v>
      </c>
      <c r="Y4758">
        <v>0</v>
      </c>
      <c r="Z4758" t="str">
        <f>VLOOKUP(ventas_starbucks_2025[[#This Row],[promoción_aplicada5]],promocion_cambiar[#All],2,0)</f>
        <v>Hora Feliz</v>
      </c>
      <c r="AA4758" t="s">
        <v>36</v>
      </c>
      <c r="AB4758" t="s">
        <v>29</v>
      </c>
      <c r="AC4758" t="s">
        <v>24</v>
      </c>
      <c r="AD4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58">
        <v>10.199999999999999</v>
      </c>
      <c r="AF4758">
        <v>1</v>
      </c>
      <c r="AG4758">
        <v>11</v>
      </c>
      <c r="AH4758">
        <v>9</v>
      </c>
    </row>
    <row r="4759" spans="1:34" x14ac:dyDescent="0.25">
      <c r="A4759" s="3" t="s">
        <v>4834</v>
      </c>
      <c r="B4759" s="1">
        <v>45694</v>
      </c>
      <c r="C4759" s="23">
        <f t="shared" si="370"/>
        <v>6</v>
      </c>
      <c r="D4759" s="23">
        <f t="shared" si="371"/>
        <v>4</v>
      </c>
      <c r="E4759" s="23" t="str">
        <f t="shared" si="372"/>
        <v>jueves</v>
      </c>
      <c r="F4759" s="23">
        <f t="shared" si="373"/>
        <v>2</v>
      </c>
      <c r="G4759" s="23" t="str">
        <f t="shared" si="374"/>
        <v>febrero</v>
      </c>
      <c r="H4759" s="2">
        <v>0.32500000000000001</v>
      </c>
      <c r="I4759" t="s">
        <v>26</v>
      </c>
      <c r="J4759" t="str">
        <f>VLOOKUP(ventas_starbucks_2025[[#This Row],[sucursal]],cambio_sucursal[#All],2,0)</f>
        <v>Sucursal San Lorenzo 47</v>
      </c>
      <c r="K4759" t="s">
        <v>254</v>
      </c>
      <c r="L4759" t="s">
        <v>44</v>
      </c>
      <c r="M4759" t="s">
        <v>55</v>
      </c>
      <c r="N4759" t="str">
        <f>IFERROR(VLOOKUP(ventas_starbucks_2025[[#This Row],[tamaño_sucio]],cambio_tamaño[#All],2,0),"Tamaño único")</f>
        <v>Pequeño</v>
      </c>
      <c r="O4759">
        <v>3</v>
      </c>
      <c r="P4759">
        <v>1661.12</v>
      </c>
      <c r="Q4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9">
        <v>4983.3599999999997</v>
      </c>
      <c r="S4759" t="s">
        <v>15</v>
      </c>
      <c r="T4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9" t="str">
        <f>VLOOKUP(ventas_starbucks_2025[[#This Row],[canal_compra]],cambio_canal_compra[#All],2,0)</f>
        <v>Para llevar</v>
      </c>
      <c r="V4759" t="s">
        <v>40</v>
      </c>
      <c r="W4759" t="str">
        <f>VLOOKUP(ventas_starbucks_2025[[#This Row],[método_pago]],cambio_metodo_pago[#All],2,0)</f>
        <v>Efectivo</v>
      </c>
      <c r="X4759" t="s">
        <v>22</v>
      </c>
      <c r="Y4759">
        <v>0</v>
      </c>
      <c r="Z4759" t="str">
        <f>VLOOKUP(ventas_starbucks_2025[[#This Row],[promoción_aplicada5]],promocion_cambiar[#All],2,0)</f>
        <v>Combo</v>
      </c>
      <c r="AA4759" t="s">
        <v>8</v>
      </c>
      <c r="AB4759" t="s">
        <v>52</v>
      </c>
      <c r="AC4759" t="s">
        <v>10</v>
      </c>
      <c r="AD4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59">
        <v>8.6999999999999993</v>
      </c>
      <c r="AF4759">
        <v>3</v>
      </c>
      <c r="AG4759">
        <v>11</v>
      </c>
      <c r="AH4759">
        <v>8</v>
      </c>
    </row>
    <row r="4760" spans="1:34" x14ac:dyDescent="0.25">
      <c r="A4760" s="3" t="s">
        <v>4835</v>
      </c>
      <c r="B4760" s="1">
        <v>45760</v>
      </c>
      <c r="C4760" s="23">
        <f t="shared" si="370"/>
        <v>13</v>
      </c>
      <c r="D4760" s="23">
        <f t="shared" si="371"/>
        <v>7</v>
      </c>
      <c r="E4760" s="23" t="str">
        <f t="shared" si="372"/>
        <v>domingo</v>
      </c>
      <c r="F4760" s="23">
        <f t="shared" si="373"/>
        <v>4</v>
      </c>
      <c r="G4760" s="23" t="str">
        <f t="shared" si="374"/>
        <v>abril</v>
      </c>
      <c r="H4760" s="2">
        <v>0.56597222222222221</v>
      </c>
      <c r="I4760" t="s">
        <v>57</v>
      </c>
      <c r="J4760" t="str">
        <f>VLOOKUP(ventas_starbucks_2025[[#This Row],[sucursal]],cambio_sucursal[#All],2,0)</f>
        <v>Sucursal Avda Colón</v>
      </c>
      <c r="K4760" t="s">
        <v>38</v>
      </c>
      <c r="L4760" t="s">
        <v>39</v>
      </c>
      <c r="M4760" t="s">
        <v>4</v>
      </c>
      <c r="N4760" t="str">
        <f>IFERROR(VLOOKUP(ventas_starbucks_2025[[#This Row],[tamaño_sucio]],cambio_tamaño[#All],2,0),"Tamaño único")</f>
        <v>Tamaño único</v>
      </c>
      <c r="O4760">
        <v>1</v>
      </c>
      <c r="P4760">
        <v>1159.53</v>
      </c>
      <c r="Q4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0">
        <v>1159.53</v>
      </c>
      <c r="S4760" t="s">
        <v>5</v>
      </c>
      <c r="T4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60" t="str">
        <f>VLOOKUP(ventas_starbucks_2025[[#This Row],[canal_compra]],cambio_canal_compra[#All],2,0)</f>
        <v>En tienda</v>
      </c>
      <c r="V4760" t="s">
        <v>16</v>
      </c>
      <c r="W4760" t="str">
        <f>VLOOKUP(ventas_starbucks_2025[[#This Row],[método_pago]],cambio_metodo_pago[#All],2,0)</f>
        <v>Tarjeta</v>
      </c>
      <c r="X4760" t="s">
        <v>22</v>
      </c>
      <c r="Y4760">
        <v>0</v>
      </c>
      <c r="Z4760" t="str">
        <f>VLOOKUP(ventas_starbucks_2025[[#This Row],[promoción_aplicada5]],promocion_cambiar[#All],2,0)</f>
        <v>Hora Feliz</v>
      </c>
      <c r="AA4760" t="s">
        <v>36</v>
      </c>
      <c r="AB4760" t="s">
        <v>32</v>
      </c>
      <c r="AC4760" t="s">
        <v>41</v>
      </c>
      <c r="AD4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60">
        <v>11</v>
      </c>
      <c r="AF4760">
        <v>4</v>
      </c>
      <c r="AG4760">
        <v>15</v>
      </c>
      <c r="AH4760">
        <v>14</v>
      </c>
    </row>
    <row r="4761" spans="1:34" x14ac:dyDescent="0.25">
      <c r="A4761" s="3" t="s">
        <v>4836</v>
      </c>
      <c r="B4761" s="1">
        <v>45678</v>
      </c>
      <c r="C4761" s="23">
        <f t="shared" si="370"/>
        <v>21</v>
      </c>
      <c r="D4761" s="23">
        <f t="shared" si="371"/>
        <v>2</v>
      </c>
      <c r="E4761" s="23" t="str">
        <f t="shared" si="372"/>
        <v>martes</v>
      </c>
      <c r="F4761" s="23">
        <f t="shared" si="373"/>
        <v>1</v>
      </c>
      <c r="G4761" s="23" t="str">
        <f t="shared" si="374"/>
        <v>enero</v>
      </c>
      <c r="H4761" s="2">
        <v>0.83750000000000002</v>
      </c>
      <c r="I4761" t="s">
        <v>57</v>
      </c>
      <c r="J4761" t="str">
        <f>VLOOKUP(ventas_starbucks_2025[[#This Row],[sucursal]],cambio_sucursal[#All],2,0)</f>
        <v>Sucursal Avda Colón</v>
      </c>
      <c r="K4761" t="s">
        <v>27</v>
      </c>
      <c r="L4761" t="s">
        <v>28</v>
      </c>
      <c r="M4761" t="s">
        <v>4</v>
      </c>
      <c r="N4761" t="str">
        <f>IFERROR(VLOOKUP(ventas_starbucks_2025[[#This Row],[tamaño_sucio]],cambio_tamaño[#All],2,0),"Tamaño único")</f>
        <v>Tamaño único</v>
      </c>
      <c r="O4761">
        <v>4</v>
      </c>
      <c r="P4761">
        <v>2434.27</v>
      </c>
      <c r="Q4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61">
        <v>9737.08</v>
      </c>
      <c r="S4761" t="s">
        <v>5</v>
      </c>
      <c r="T4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61" t="str">
        <f>VLOOKUP(ventas_starbucks_2025[[#This Row],[canal_compra]],cambio_canal_compra[#All],2,0)</f>
        <v>En tienda</v>
      </c>
      <c r="V4761" t="s">
        <v>6</v>
      </c>
      <c r="W4761" t="str">
        <f>VLOOKUP(ventas_starbucks_2025[[#This Row],[método_pago]],cambio_metodo_pago[#All],2,0)</f>
        <v>Aplicación móbil</v>
      </c>
      <c r="X4761" t="s">
        <v>22</v>
      </c>
      <c r="Y4761">
        <v>0</v>
      </c>
      <c r="Z4761" t="str">
        <f>VLOOKUP(ventas_starbucks_2025[[#This Row],[promoción_aplicada5]],promocion_cambiar[#All],2,0)</f>
        <v>Ninguna</v>
      </c>
      <c r="AA4761" t="s">
        <v>17</v>
      </c>
      <c r="AB4761" t="s">
        <v>32</v>
      </c>
      <c r="AC4761" t="s">
        <v>41</v>
      </c>
      <c r="AD4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61">
        <v>3.7</v>
      </c>
      <c r="AF4761">
        <v>4</v>
      </c>
      <c r="AG4761">
        <v>10</v>
      </c>
      <c r="AH4761">
        <v>6</v>
      </c>
    </row>
    <row r="4762" spans="1:34" x14ac:dyDescent="0.25">
      <c r="A4762" s="3" t="s">
        <v>4837</v>
      </c>
      <c r="B4762" s="1">
        <v>45690</v>
      </c>
      <c r="C4762" s="23">
        <f t="shared" si="370"/>
        <v>2</v>
      </c>
      <c r="D4762" s="23">
        <f t="shared" si="371"/>
        <v>7</v>
      </c>
      <c r="E4762" s="1" t="str">
        <f t="shared" si="372"/>
        <v>domingo</v>
      </c>
      <c r="F4762" s="23">
        <f t="shared" si="373"/>
        <v>2</v>
      </c>
      <c r="G4762" s="1" t="str">
        <f t="shared" si="374"/>
        <v>febrero</v>
      </c>
      <c r="H4762" s="2">
        <v>0.41249999999999998</v>
      </c>
      <c r="I4762" t="s">
        <v>26</v>
      </c>
      <c r="J4762" t="str">
        <f>VLOOKUP(ventas_starbucks_2025[[#This Row],[sucursal]],cambio_sucursal[#All],2,0)</f>
        <v>Sucursal San Lorenzo 47</v>
      </c>
      <c r="K4762" t="s">
        <v>137</v>
      </c>
      <c r="L4762" t="s">
        <v>44</v>
      </c>
      <c r="M4762" t="s">
        <v>45</v>
      </c>
      <c r="N4762" t="str">
        <f>IFERROR(VLOOKUP(ventas_starbucks_2025[[#This Row],[tamaño_sucio]],cambio_tamaño[#All],2,0),"Tamaño único")</f>
        <v>Grande</v>
      </c>
      <c r="O4762">
        <v>4</v>
      </c>
      <c r="P4762">
        <v>1630.15</v>
      </c>
      <c r="Q4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2">
        <v>6520.6</v>
      </c>
      <c r="S4762" t="s">
        <v>5</v>
      </c>
      <c r="T4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62" t="str">
        <f>VLOOKUP(ventas_starbucks_2025[[#This Row],[canal_compra]],cambio_canal_compra[#All],2,0)</f>
        <v>En tienda</v>
      </c>
      <c r="V4762" t="s">
        <v>16</v>
      </c>
      <c r="W4762" t="str">
        <f>VLOOKUP(ventas_starbucks_2025[[#This Row],[método_pago]],cambio_metodo_pago[#All],2,0)</f>
        <v>Tarjeta</v>
      </c>
      <c r="X4762" t="s">
        <v>22</v>
      </c>
      <c r="Y4762">
        <v>0</v>
      </c>
      <c r="Z4762" t="str">
        <f>VLOOKUP(ventas_starbucks_2025[[#This Row],[promoción_aplicada5]],promocion_cambiar[#All],2,0)</f>
        <v>Ninguna</v>
      </c>
      <c r="AA4762" t="s">
        <v>17</v>
      </c>
      <c r="AB4762" t="s">
        <v>29</v>
      </c>
      <c r="AC4762" t="s">
        <v>41</v>
      </c>
      <c r="AD4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62">
        <v>6.7</v>
      </c>
      <c r="AF4762">
        <v>5</v>
      </c>
      <c r="AG4762">
        <v>27</v>
      </c>
      <c r="AH4762">
        <v>23</v>
      </c>
    </row>
    <row r="4763" spans="1:34" x14ac:dyDescent="0.25">
      <c r="A4763" s="3" t="s">
        <v>4838</v>
      </c>
      <c r="B4763" s="1">
        <v>45736</v>
      </c>
      <c r="C4763" s="23">
        <f t="shared" si="370"/>
        <v>20</v>
      </c>
      <c r="D4763" s="23">
        <f t="shared" si="371"/>
        <v>4</v>
      </c>
      <c r="E4763" s="23" t="str">
        <f t="shared" si="372"/>
        <v>jueves</v>
      </c>
      <c r="F4763" s="23">
        <f t="shared" si="373"/>
        <v>3</v>
      </c>
      <c r="G4763" s="23" t="str">
        <f t="shared" si="374"/>
        <v>marzo</v>
      </c>
      <c r="H4763" s="2">
        <v>0.85138888888888886</v>
      </c>
      <c r="I4763" t="s">
        <v>1</v>
      </c>
      <c r="J4763" t="str">
        <f>VLOOKUP(ventas_starbucks_2025[[#This Row],[sucursal]],cambio_sucursal[#All],2,0)</f>
        <v>Sucursal Nueva Córdoba</v>
      </c>
      <c r="K4763" t="s">
        <v>58</v>
      </c>
      <c r="L4763" t="s">
        <v>39</v>
      </c>
      <c r="M4763" t="s">
        <v>4</v>
      </c>
      <c r="N4763" t="str">
        <f>IFERROR(VLOOKUP(ventas_starbucks_2025[[#This Row],[tamaño_sucio]],cambio_tamaño[#All],2,0),"Tamaño único")</f>
        <v>Tamaño único</v>
      </c>
      <c r="O4763">
        <v>3</v>
      </c>
      <c r="P4763">
        <v>1073.32</v>
      </c>
      <c r="Q4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3">
        <v>3219.96</v>
      </c>
      <c r="S4763" t="s">
        <v>31</v>
      </c>
      <c r="T4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63" t="str">
        <f>VLOOKUP(ventas_starbucks_2025[[#This Row],[canal_compra]],cambio_canal_compra[#All],2,0)</f>
        <v>Entrega domicilio</v>
      </c>
      <c r="V4763" t="s">
        <v>16</v>
      </c>
      <c r="W4763" t="str">
        <f>VLOOKUP(ventas_starbucks_2025[[#This Row],[método_pago]],cambio_metodo_pago[#All],2,0)</f>
        <v>Tarjeta</v>
      </c>
      <c r="X4763" t="s">
        <v>7</v>
      </c>
      <c r="Y4763">
        <v>0</v>
      </c>
      <c r="Z4763" t="str">
        <f>VLOOKUP(ventas_starbucks_2025[[#This Row],[promoción_aplicada5]],promocion_cambiar[#All],2,0)</f>
        <v>Combo</v>
      </c>
      <c r="AA4763" t="s">
        <v>8</v>
      </c>
      <c r="AB4763" t="s">
        <v>29</v>
      </c>
      <c r="AC4763" t="s">
        <v>41</v>
      </c>
      <c r="AD4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63">
        <v>4.9000000000000004</v>
      </c>
      <c r="AF4763">
        <v>2</v>
      </c>
      <c r="AG4763">
        <v>46</v>
      </c>
      <c r="AH4763">
        <v>43</v>
      </c>
    </row>
    <row r="4764" spans="1:34" x14ac:dyDescent="0.25">
      <c r="A4764" s="3" t="s">
        <v>4839</v>
      </c>
      <c r="B4764" s="1">
        <v>45683</v>
      </c>
      <c r="C4764" s="23">
        <f t="shared" si="370"/>
        <v>26</v>
      </c>
      <c r="D4764" s="23">
        <f t="shared" si="371"/>
        <v>7</v>
      </c>
      <c r="E4764" s="1" t="str">
        <f t="shared" si="372"/>
        <v>domingo</v>
      </c>
      <c r="F4764" s="23">
        <f t="shared" si="373"/>
        <v>1</v>
      </c>
      <c r="G4764" s="1" t="str">
        <f t="shared" si="374"/>
        <v>enero</v>
      </c>
      <c r="H4764" s="2">
        <v>0.47847222222222224</v>
      </c>
      <c r="I4764" t="s">
        <v>57</v>
      </c>
      <c r="J4764" t="str">
        <f>VLOOKUP(ventas_starbucks_2025[[#This Row],[sucursal]],cambio_sucursal[#All],2,0)</f>
        <v>Sucursal Avda Colón</v>
      </c>
      <c r="K4764" t="s">
        <v>2</v>
      </c>
      <c r="L4764" t="s">
        <v>3</v>
      </c>
      <c r="M4764" t="s">
        <v>4</v>
      </c>
      <c r="N4764" t="str">
        <f>IFERROR(VLOOKUP(ventas_starbucks_2025[[#This Row],[tamaño_sucio]],cambio_tamaño[#All],2,0),"Tamaño único")</f>
        <v>Tamaño único</v>
      </c>
      <c r="O4764">
        <v>4</v>
      </c>
      <c r="P4764">
        <v>2706.38</v>
      </c>
      <c r="Q4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64">
        <v>10825.52</v>
      </c>
      <c r="S4764" t="s">
        <v>31</v>
      </c>
      <c r="T4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64" t="str">
        <f>VLOOKUP(ventas_starbucks_2025[[#This Row],[canal_compra]],cambio_canal_compra[#All],2,0)</f>
        <v>Entrega domicilio</v>
      </c>
      <c r="V4764" t="s">
        <v>6</v>
      </c>
      <c r="W4764" t="str">
        <f>VLOOKUP(ventas_starbucks_2025[[#This Row],[método_pago]],cambio_metodo_pago[#All],2,0)</f>
        <v>Aplicación móbil</v>
      </c>
      <c r="X4764" t="s">
        <v>7</v>
      </c>
      <c r="Y4764">
        <v>10</v>
      </c>
      <c r="Z4764" t="str">
        <f>VLOOKUP(ventas_starbucks_2025[[#This Row],[promoción_aplicada5]],promocion_cambiar[#All],2,0)</f>
        <v>2x1</v>
      </c>
      <c r="AA4764" t="s">
        <v>51</v>
      </c>
      <c r="AB4764" t="s">
        <v>9</v>
      </c>
      <c r="AC4764" t="s">
        <v>10</v>
      </c>
      <c r="AD4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64">
        <v>4.2</v>
      </c>
      <c r="AF4764">
        <v>4</v>
      </c>
      <c r="AG4764">
        <v>25</v>
      </c>
      <c r="AH4764">
        <v>21</v>
      </c>
    </row>
    <row r="4765" spans="1:34" x14ac:dyDescent="0.25">
      <c r="A4765" s="3" t="s">
        <v>4840</v>
      </c>
      <c r="B4765" s="1">
        <v>45671</v>
      </c>
      <c r="C4765" s="23">
        <f t="shared" si="370"/>
        <v>14</v>
      </c>
      <c r="D4765" s="23">
        <f t="shared" si="371"/>
        <v>2</v>
      </c>
      <c r="E4765" s="23" t="str">
        <f t="shared" si="372"/>
        <v>martes</v>
      </c>
      <c r="F4765" s="23">
        <f t="shared" si="373"/>
        <v>1</v>
      </c>
      <c r="G4765" s="23" t="str">
        <f t="shared" si="374"/>
        <v>enero</v>
      </c>
      <c r="H4765" s="2">
        <v>0.57916666666666672</v>
      </c>
      <c r="I4765" t="s">
        <v>1</v>
      </c>
      <c r="J4765" t="str">
        <f>VLOOKUP(ventas_starbucks_2025[[#This Row],[sucursal]],cambio_sucursal[#All],2,0)</f>
        <v>Sucursal Nueva Córdoba</v>
      </c>
      <c r="K4765" t="s">
        <v>67</v>
      </c>
      <c r="L4765" t="s">
        <v>35</v>
      </c>
      <c r="M4765" t="s">
        <v>4</v>
      </c>
      <c r="N4765" t="str">
        <f>IFERROR(VLOOKUP(ventas_starbucks_2025[[#This Row],[tamaño_sucio]],cambio_tamaño[#All],2,0),"Tamaño único")</f>
        <v>Tamaño único</v>
      </c>
      <c r="O4765">
        <v>3</v>
      </c>
      <c r="P4765">
        <v>1001.69</v>
      </c>
      <c r="Q4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5">
        <v>3005.07</v>
      </c>
      <c r="S4765" t="s">
        <v>31</v>
      </c>
      <c r="T4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65" t="str">
        <f>VLOOKUP(ventas_starbucks_2025[[#This Row],[canal_compra]],cambio_canal_compra[#All],2,0)</f>
        <v>Entrega domicilio</v>
      </c>
      <c r="V4765" t="s">
        <v>40</v>
      </c>
      <c r="W4765" t="str">
        <f>VLOOKUP(ventas_starbucks_2025[[#This Row],[método_pago]],cambio_metodo_pago[#All],2,0)</f>
        <v>Efectivo</v>
      </c>
      <c r="X4765" t="s">
        <v>22</v>
      </c>
      <c r="Y4765">
        <v>0</v>
      </c>
      <c r="Z4765" t="str">
        <f>VLOOKUP(ventas_starbucks_2025[[#This Row],[promoción_aplicada5]],promocion_cambiar[#All],2,0)</f>
        <v>2x1</v>
      </c>
      <c r="AA4765" t="s">
        <v>51</v>
      </c>
      <c r="AB4765" t="s">
        <v>32</v>
      </c>
      <c r="AC4765" t="s">
        <v>24</v>
      </c>
      <c r="AD4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65">
        <v>4</v>
      </c>
      <c r="AF4765">
        <v>3</v>
      </c>
      <c r="AG4765">
        <v>36</v>
      </c>
      <c r="AH4765">
        <v>33</v>
      </c>
    </row>
    <row r="4766" spans="1:34" x14ac:dyDescent="0.25">
      <c r="A4766" s="3" t="s">
        <v>4841</v>
      </c>
      <c r="B4766" s="1">
        <v>45736</v>
      </c>
      <c r="C4766" s="23">
        <f t="shared" si="370"/>
        <v>20</v>
      </c>
      <c r="D4766" s="23">
        <f t="shared" si="371"/>
        <v>4</v>
      </c>
      <c r="E4766" s="23" t="str">
        <f t="shared" si="372"/>
        <v>jueves</v>
      </c>
      <c r="F4766" s="23">
        <f t="shared" si="373"/>
        <v>3</v>
      </c>
      <c r="G4766" s="23" t="str">
        <f t="shared" si="374"/>
        <v>marzo</v>
      </c>
      <c r="H4766" s="2">
        <v>0.35833333333333334</v>
      </c>
      <c r="I4766" t="s">
        <v>12</v>
      </c>
      <c r="J4766" t="str">
        <f>VLOOKUP(ventas_starbucks_2025[[#This Row],[sucursal]],cambio_sucursal[#All],2,0)</f>
        <v>Sucursal Córdoba Shopping</v>
      </c>
      <c r="K4766" t="s">
        <v>13</v>
      </c>
      <c r="L4766" t="s">
        <v>14</v>
      </c>
      <c r="M4766" t="s">
        <v>4</v>
      </c>
      <c r="N4766" t="str">
        <f>IFERROR(VLOOKUP(ventas_starbucks_2025[[#This Row],[tamaño_sucio]],cambio_tamaño[#All],2,0),"Tamaño único")</f>
        <v>Tamaño único</v>
      </c>
      <c r="O4766">
        <v>1</v>
      </c>
      <c r="P4766">
        <v>2155.84</v>
      </c>
      <c r="Q4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66">
        <v>2155.84</v>
      </c>
      <c r="S4766" t="s">
        <v>31</v>
      </c>
      <c r="T4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66" t="str">
        <f>VLOOKUP(ventas_starbucks_2025[[#This Row],[canal_compra]],cambio_canal_compra[#All],2,0)</f>
        <v>Entrega domicilio</v>
      </c>
      <c r="V4766" t="s">
        <v>40</v>
      </c>
      <c r="W4766" t="str">
        <f>VLOOKUP(ventas_starbucks_2025[[#This Row],[método_pago]],cambio_metodo_pago[#All],2,0)</f>
        <v>Efectivo</v>
      </c>
      <c r="X4766" t="s">
        <v>7</v>
      </c>
      <c r="Y4766">
        <v>0</v>
      </c>
      <c r="Z4766" t="str">
        <f>VLOOKUP(ventas_starbucks_2025[[#This Row],[promoción_aplicada5]],promocion_cambiar[#All],2,0)</f>
        <v>2x1</v>
      </c>
      <c r="AA4766" t="s">
        <v>51</v>
      </c>
      <c r="AB4766" t="s">
        <v>18</v>
      </c>
      <c r="AC4766" t="s">
        <v>10</v>
      </c>
      <c r="AD4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66">
        <v>2.9</v>
      </c>
      <c r="AF4766">
        <v>4</v>
      </c>
      <c r="AG4766">
        <v>26</v>
      </c>
      <c r="AH4766">
        <v>25</v>
      </c>
    </row>
    <row r="4767" spans="1:34" x14ac:dyDescent="0.25">
      <c r="A4767" s="3" t="s">
        <v>4842</v>
      </c>
      <c r="B4767" s="1">
        <v>45678</v>
      </c>
      <c r="C4767" s="23">
        <f t="shared" si="370"/>
        <v>21</v>
      </c>
      <c r="D4767" s="23">
        <f t="shared" si="371"/>
        <v>2</v>
      </c>
      <c r="E4767" s="23" t="str">
        <f t="shared" si="372"/>
        <v>martes</v>
      </c>
      <c r="F4767" s="23">
        <f t="shared" si="373"/>
        <v>1</v>
      </c>
      <c r="G4767" s="23" t="str">
        <f t="shared" si="374"/>
        <v>enero</v>
      </c>
      <c r="H4767" s="2">
        <v>0.53055555555555556</v>
      </c>
      <c r="I4767" t="s">
        <v>1</v>
      </c>
      <c r="J4767" t="str">
        <f>VLOOKUP(ventas_starbucks_2025[[#This Row],[sucursal]],cambio_sucursal[#All],2,0)</f>
        <v>Sucursal Nueva Córdoba</v>
      </c>
      <c r="K4767" t="s">
        <v>54</v>
      </c>
      <c r="L4767" t="s">
        <v>44</v>
      </c>
      <c r="M4767" t="s">
        <v>45</v>
      </c>
      <c r="N4767" t="str">
        <f>IFERROR(VLOOKUP(ventas_starbucks_2025[[#This Row],[tamaño_sucio]],cambio_tamaño[#All],2,0),"Tamaño único")</f>
        <v>Grande</v>
      </c>
      <c r="O4767">
        <v>1</v>
      </c>
      <c r="P4767">
        <v>1256.73</v>
      </c>
      <c r="Q4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7">
        <v>1256.73</v>
      </c>
      <c r="S4767" t="s">
        <v>31</v>
      </c>
      <c r="T4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67" t="str">
        <f>VLOOKUP(ventas_starbucks_2025[[#This Row],[canal_compra]],cambio_canal_compra[#All],2,0)</f>
        <v>Entrega domicilio</v>
      </c>
      <c r="V4767" t="s">
        <v>6</v>
      </c>
      <c r="W4767" t="str">
        <f>VLOOKUP(ventas_starbucks_2025[[#This Row],[método_pago]],cambio_metodo_pago[#All],2,0)</f>
        <v>Aplicación móbil</v>
      </c>
      <c r="X4767" t="s">
        <v>7</v>
      </c>
      <c r="Y4767">
        <v>10</v>
      </c>
      <c r="Z4767" t="str">
        <f>VLOOKUP(ventas_starbucks_2025[[#This Row],[promoción_aplicada5]],promocion_cambiar[#All],2,0)</f>
        <v>Ninguna</v>
      </c>
      <c r="AA4767" t="s">
        <v>17</v>
      </c>
      <c r="AB4767" t="s">
        <v>29</v>
      </c>
      <c r="AC4767" t="s">
        <v>24</v>
      </c>
      <c r="AD4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67">
        <v>3.8</v>
      </c>
      <c r="AF4767">
        <v>5</v>
      </c>
      <c r="AG4767">
        <v>46</v>
      </c>
      <c r="AH4767">
        <v>45</v>
      </c>
    </row>
    <row r="4768" spans="1:34" x14ac:dyDescent="0.25">
      <c r="A4768" s="3" t="s">
        <v>4843</v>
      </c>
      <c r="B4768" s="1">
        <v>45740</v>
      </c>
      <c r="C4768" s="23">
        <f t="shared" si="370"/>
        <v>24</v>
      </c>
      <c r="D4768" s="23">
        <f t="shared" si="371"/>
        <v>1</v>
      </c>
      <c r="E4768" s="23" t="str">
        <f t="shared" si="372"/>
        <v>lunes</v>
      </c>
      <c r="F4768" s="23">
        <f t="shared" si="373"/>
        <v>3</v>
      </c>
      <c r="G4768" s="23" t="str">
        <f t="shared" si="374"/>
        <v>marzo</v>
      </c>
      <c r="H4768" s="2">
        <v>0.53055555555555556</v>
      </c>
      <c r="I4768" t="s">
        <v>57</v>
      </c>
      <c r="J4768" t="str">
        <f>VLOOKUP(ventas_starbucks_2025[[#This Row],[sucursal]],cambio_sucursal[#All],2,0)</f>
        <v>Sucursal Avda Colón</v>
      </c>
      <c r="K4768" t="s">
        <v>13</v>
      </c>
      <c r="L4768" t="s">
        <v>14</v>
      </c>
      <c r="M4768" t="s">
        <v>4</v>
      </c>
      <c r="N4768" t="str">
        <f>IFERROR(VLOOKUP(ventas_starbucks_2025[[#This Row],[tamaño_sucio]],cambio_tamaño[#All],2,0),"Tamaño único")</f>
        <v>Tamaño único</v>
      </c>
      <c r="O4768">
        <v>4</v>
      </c>
      <c r="P4768">
        <v>2089.6</v>
      </c>
      <c r="Q4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68">
        <v>8358.4</v>
      </c>
      <c r="S4768" t="s">
        <v>15</v>
      </c>
      <c r="T4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68" t="str">
        <f>VLOOKUP(ventas_starbucks_2025[[#This Row],[canal_compra]],cambio_canal_compra[#All],2,0)</f>
        <v>Para llevar</v>
      </c>
      <c r="V4768" t="s">
        <v>6</v>
      </c>
      <c r="W4768" t="str">
        <f>VLOOKUP(ventas_starbucks_2025[[#This Row],[método_pago]],cambio_metodo_pago[#All],2,0)</f>
        <v>Aplicación móbil</v>
      </c>
      <c r="X4768" t="s">
        <v>22</v>
      </c>
      <c r="Y4768">
        <v>0</v>
      </c>
      <c r="Z4768" t="str">
        <f>VLOOKUP(ventas_starbucks_2025[[#This Row],[promoción_aplicada5]],promocion_cambiar[#All],2,0)</f>
        <v>Hora Feliz</v>
      </c>
      <c r="AA4768" t="s">
        <v>36</v>
      </c>
      <c r="AB4768" t="s">
        <v>23</v>
      </c>
      <c r="AC4768" t="s">
        <v>41</v>
      </c>
      <c r="AD4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68">
        <v>8.6</v>
      </c>
      <c r="AF4768">
        <v>4</v>
      </c>
      <c r="AG4768">
        <v>15</v>
      </c>
      <c r="AH4768">
        <v>11</v>
      </c>
    </row>
    <row r="4769" spans="1:34" x14ac:dyDescent="0.25">
      <c r="A4769" s="3" t="s">
        <v>4844</v>
      </c>
      <c r="B4769" s="1">
        <v>45748</v>
      </c>
      <c r="C4769" s="23">
        <f t="shared" si="370"/>
        <v>1</v>
      </c>
      <c r="D4769" s="23">
        <f t="shared" si="371"/>
        <v>2</v>
      </c>
      <c r="E4769" s="23" t="str">
        <f t="shared" si="372"/>
        <v>martes</v>
      </c>
      <c r="F4769" s="23">
        <f t="shared" si="373"/>
        <v>4</v>
      </c>
      <c r="G4769" s="23" t="str">
        <f t="shared" si="374"/>
        <v>abril</v>
      </c>
      <c r="H4769" s="2">
        <v>0.58125000000000004</v>
      </c>
      <c r="I4769" t="s">
        <v>57</v>
      </c>
      <c r="J4769" t="str">
        <f>VLOOKUP(ventas_starbucks_2025[[#This Row],[sucursal]],cambio_sucursal[#All],2,0)</f>
        <v>Sucursal Avda Colón</v>
      </c>
      <c r="K4769" t="s">
        <v>2</v>
      </c>
      <c r="L4769" t="s">
        <v>3</v>
      </c>
      <c r="M4769" t="s">
        <v>4</v>
      </c>
      <c r="N4769" t="str">
        <f>IFERROR(VLOOKUP(ventas_starbucks_2025[[#This Row],[tamaño_sucio]],cambio_tamaño[#All],2,0),"Tamaño único")</f>
        <v>Tamaño único</v>
      </c>
      <c r="O4769">
        <v>5</v>
      </c>
      <c r="P4769">
        <v>3356.99</v>
      </c>
      <c r="Q4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69">
        <v>16784.95</v>
      </c>
      <c r="S4769" t="s">
        <v>31</v>
      </c>
      <c r="T4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769" t="str">
        <f>VLOOKUP(ventas_starbucks_2025[[#This Row],[canal_compra]],cambio_canal_compra[#All],2,0)</f>
        <v>Entrega domicilio</v>
      </c>
      <c r="V4769" t="s">
        <v>16</v>
      </c>
      <c r="W4769" t="str">
        <f>VLOOKUP(ventas_starbucks_2025[[#This Row],[método_pago]],cambio_metodo_pago[#All],2,0)</f>
        <v>Tarjeta</v>
      </c>
      <c r="X4769" t="s">
        <v>22</v>
      </c>
      <c r="Y4769">
        <v>0</v>
      </c>
      <c r="Z4769" t="str">
        <f>VLOOKUP(ventas_starbucks_2025[[#This Row],[promoción_aplicada5]],promocion_cambiar[#All],2,0)</f>
        <v>Ninguna</v>
      </c>
      <c r="AA4769" t="s">
        <v>17</v>
      </c>
      <c r="AB4769" t="s">
        <v>32</v>
      </c>
      <c r="AC4769" t="s">
        <v>41</v>
      </c>
      <c r="AD4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69">
        <v>6.1</v>
      </c>
      <c r="AF4769">
        <v>5</v>
      </c>
      <c r="AG4769">
        <v>38</v>
      </c>
      <c r="AH4769">
        <v>33</v>
      </c>
    </row>
    <row r="4770" spans="1:34" x14ac:dyDescent="0.25">
      <c r="A4770" s="3" t="s">
        <v>4845</v>
      </c>
      <c r="B4770" s="1">
        <v>45672</v>
      </c>
      <c r="C4770" s="23">
        <f t="shared" si="370"/>
        <v>15</v>
      </c>
      <c r="D4770" s="23">
        <f t="shared" si="371"/>
        <v>3</v>
      </c>
      <c r="E4770" s="1" t="str">
        <f t="shared" si="372"/>
        <v>miércoles</v>
      </c>
      <c r="F4770" s="23">
        <f t="shared" si="373"/>
        <v>1</v>
      </c>
      <c r="G4770" s="1" t="str">
        <f t="shared" si="374"/>
        <v>enero</v>
      </c>
      <c r="H4770" s="2">
        <v>0.71319444444444446</v>
      </c>
      <c r="I4770" t="s">
        <v>26</v>
      </c>
      <c r="J4770" t="str">
        <f>VLOOKUP(ventas_starbucks_2025[[#This Row],[sucursal]],cambio_sucursal[#All],2,0)</f>
        <v>Sucursal San Lorenzo 47</v>
      </c>
      <c r="K4770" t="s">
        <v>132</v>
      </c>
      <c r="L4770" t="s">
        <v>35</v>
      </c>
      <c r="M4770" t="s">
        <v>4</v>
      </c>
      <c r="N4770" t="str">
        <f>IFERROR(VLOOKUP(ventas_starbucks_2025[[#This Row],[tamaño_sucio]],cambio_tamaño[#All],2,0),"Tamaño único")</f>
        <v>Tamaño único</v>
      </c>
      <c r="O4770">
        <v>1</v>
      </c>
      <c r="P4770">
        <v>1349.65</v>
      </c>
      <c r="Q4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0">
        <v>1349.65</v>
      </c>
      <c r="S4770" t="s">
        <v>15</v>
      </c>
      <c r="T4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70" t="str">
        <f>VLOOKUP(ventas_starbucks_2025[[#This Row],[canal_compra]],cambio_canal_compra[#All],2,0)</f>
        <v>Para llevar</v>
      </c>
      <c r="V4770" t="s">
        <v>16</v>
      </c>
      <c r="W4770" t="str">
        <f>VLOOKUP(ventas_starbucks_2025[[#This Row],[método_pago]],cambio_metodo_pago[#All],2,0)</f>
        <v>Tarjeta</v>
      </c>
      <c r="X4770" t="s">
        <v>7</v>
      </c>
      <c r="Y4770">
        <v>0</v>
      </c>
      <c r="Z4770" t="str">
        <f>VLOOKUP(ventas_starbucks_2025[[#This Row],[promoción_aplicada5]],promocion_cambiar[#All],2,0)</f>
        <v>Hora Feliz</v>
      </c>
      <c r="AA4770" t="s">
        <v>36</v>
      </c>
      <c r="AB4770" t="s">
        <v>9</v>
      </c>
      <c r="AC4770" t="s">
        <v>10</v>
      </c>
      <c r="AD4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70">
        <v>5.2</v>
      </c>
      <c r="AF4770">
        <v>3</v>
      </c>
      <c r="AG4770">
        <v>23</v>
      </c>
      <c r="AH4770">
        <v>22</v>
      </c>
    </row>
    <row r="4771" spans="1:34" x14ac:dyDescent="0.25">
      <c r="A4771" s="3" t="s">
        <v>4846</v>
      </c>
      <c r="B4771" s="1">
        <v>45750</v>
      </c>
      <c r="C4771" s="23">
        <f t="shared" si="370"/>
        <v>3</v>
      </c>
      <c r="D4771" s="23">
        <f t="shared" si="371"/>
        <v>4</v>
      </c>
      <c r="E4771" s="23" t="str">
        <f t="shared" si="372"/>
        <v>jueves</v>
      </c>
      <c r="F4771" s="23">
        <f t="shared" si="373"/>
        <v>4</v>
      </c>
      <c r="G4771" s="23" t="str">
        <f t="shared" si="374"/>
        <v>abril</v>
      </c>
      <c r="H4771" s="2">
        <v>0.58194444444444449</v>
      </c>
      <c r="I4771" t="s">
        <v>26</v>
      </c>
      <c r="J4771" t="str">
        <f>VLOOKUP(ventas_starbucks_2025[[#This Row],[sucursal]],cambio_sucursal[#All],2,0)</f>
        <v>Sucursal San Lorenzo 47</v>
      </c>
      <c r="K4771" t="s">
        <v>175</v>
      </c>
      <c r="L4771" t="s">
        <v>70</v>
      </c>
      <c r="M4771" t="s">
        <v>62</v>
      </c>
      <c r="N4771" t="str">
        <f>IFERROR(VLOOKUP(ventas_starbucks_2025[[#This Row],[tamaño_sucio]],cambio_tamaño[#All],2,0),"Tamaño único")</f>
        <v>Extra-Grande</v>
      </c>
      <c r="O4771">
        <v>5</v>
      </c>
      <c r="P4771">
        <v>1458.16</v>
      </c>
      <c r="Q4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1">
        <v>7290.8</v>
      </c>
      <c r="S4771" t="s">
        <v>5</v>
      </c>
      <c r="T4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71" t="str">
        <f>VLOOKUP(ventas_starbucks_2025[[#This Row],[canal_compra]],cambio_canal_compra[#All],2,0)</f>
        <v>En tienda</v>
      </c>
      <c r="V4771" t="s">
        <v>40</v>
      </c>
      <c r="W4771" t="str">
        <f>VLOOKUP(ventas_starbucks_2025[[#This Row],[método_pago]],cambio_metodo_pago[#All],2,0)</f>
        <v>Efectivo</v>
      </c>
      <c r="X4771" t="s">
        <v>22</v>
      </c>
      <c r="Y4771">
        <v>0</v>
      </c>
      <c r="Z4771" t="str">
        <f>VLOOKUP(ventas_starbucks_2025[[#This Row],[promoción_aplicada5]],promocion_cambiar[#All],2,0)</f>
        <v>Hora Feliz</v>
      </c>
      <c r="AA4771" t="s">
        <v>36</v>
      </c>
      <c r="AB4771" t="s">
        <v>52</v>
      </c>
      <c r="AC4771" t="s">
        <v>41</v>
      </c>
      <c r="AD4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71">
        <v>9.8000000000000007</v>
      </c>
      <c r="AF4771">
        <v>4</v>
      </c>
      <c r="AG4771">
        <v>24</v>
      </c>
      <c r="AH4771">
        <v>19</v>
      </c>
    </row>
    <row r="4772" spans="1:34" x14ac:dyDescent="0.25">
      <c r="A4772" s="3" t="s">
        <v>4847</v>
      </c>
      <c r="B4772" s="1">
        <v>45686</v>
      </c>
      <c r="C4772" s="23">
        <f t="shared" si="370"/>
        <v>29</v>
      </c>
      <c r="D4772" s="23">
        <f t="shared" si="371"/>
        <v>3</v>
      </c>
      <c r="E4772" s="23" t="str">
        <f t="shared" si="372"/>
        <v>miércoles</v>
      </c>
      <c r="F4772" s="23">
        <f t="shared" si="373"/>
        <v>1</v>
      </c>
      <c r="G4772" s="23" t="str">
        <f t="shared" si="374"/>
        <v>enero</v>
      </c>
      <c r="H4772" s="2">
        <v>0.4861111111111111</v>
      </c>
      <c r="I4772" t="s">
        <v>1</v>
      </c>
      <c r="J4772" t="str">
        <f>VLOOKUP(ventas_starbucks_2025[[#This Row],[sucursal]],cambio_sucursal[#All],2,0)</f>
        <v>Sucursal Nueva Córdoba</v>
      </c>
      <c r="K4772" t="s">
        <v>13</v>
      </c>
      <c r="L4772" t="s">
        <v>14</v>
      </c>
      <c r="M4772" t="s">
        <v>4</v>
      </c>
      <c r="N4772" t="str">
        <f>IFERROR(VLOOKUP(ventas_starbucks_2025[[#This Row],[tamaño_sucio]],cambio_tamaño[#All],2,0),"Tamaño único")</f>
        <v>Tamaño único</v>
      </c>
      <c r="O4772">
        <v>4</v>
      </c>
      <c r="P4772">
        <v>1633.25</v>
      </c>
      <c r="Q4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2">
        <v>6533</v>
      </c>
      <c r="S4772" t="s">
        <v>31</v>
      </c>
      <c r="T4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72" t="str">
        <f>VLOOKUP(ventas_starbucks_2025[[#This Row],[canal_compra]],cambio_canal_compra[#All],2,0)</f>
        <v>Entrega domicilio</v>
      </c>
      <c r="V4772" t="s">
        <v>16</v>
      </c>
      <c r="W4772" t="str">
        <f>VLOOKUP(ventas_starbucks_2025[[#This Row],[método_pago]],cambio_metodo_pago[#All],2,0)</f>
        <v>Tarjeta</v>
      </c>
      <c r="X4772" t="s">
        <v>7</v>
      </c>
      <c r="Y4772">
        <v>10</v>
      </c>
      <c r="Z4772" t="str">
        <f>VLOOKUP(ventas_starbucks_2025[[#This Row],[promoción_aplicada5]],promocion_cambiar[#All],2,0)</f>
        <v>Combo</v>
      </c>
      <c r="AA4772" t="s">
        <v>8</v>
      </c>
      <c r="AB4772" t="s">
        <v>52</v>
      </c>
      <c r="AC4772" t="s">
        <v>41</v>
      </c>
      <c r="AD4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72">
        <v>3.2</v>
      </c>
      <c r="AF4772">
        <v>4</v>
      </c>
      <c r="AG4772">
        <v>12</v>
      </c>
      <c r="AH4772">
        <v>8</v>
      </c>
    </row>
    <row r="4773" spans="1:34" x14ac:dyDescent="0.25">
      <c r="A4773" s="3" t="s">
        <v>4848</v>
      </c>
      <c r="B4773" s="1">
        <v>45745</v>
      </c>
      <c r="C4773" s="23">
        <f t="shared" si="370"/>
        <v>29</v>
      </c>
      <c r="D4773" s="23">
        <f t="shared" si="371"/>
        <v>6</v>
      </c>
      <c r="E4773" s="23" t="str">
        <f t="shared" si="372"/>
        <v>sábado</v>
      </c>
      <c r="F4773" s="23">
        <f t="shared" si="373"/>
        <v>3</v>
      </c>
      <c r="G4773" s="23" t="str">
        <f t="shared" si="374"/>
        <v>marzo</v>
      </c>
      <c r="H4773" s="2">
        <v>0.68680555555555556</v>
      </c>
      <c r="I4773" t="s">
        <v>26</v>
      </c>
      <c r="J4773" t="str">
        <f>VLOOKUP(ventas_starbucks_2025[[#This Row],[sucursal]],cambio_sucursal[#All],2,0)</f>
        <v>Sucursal San Lorenzo 47</v>
      </c>
      <c r="K4773" t="s">
        <v>58</v>
      </c>
      <c r="L4773" t="s">
        <v>39</v>
      </c>
      <c r="M4773" t="s">
        <v>4</v>
      </c>
      <c r="N4773" t="str">
        <f>IFERROR(VLOOKUP(ventas_starbucks_2025[[#This Row],[tamaño_sucio]],cambio_tamaño[#All],2,0),"Tamaño único")</f>
        <v>Tamaño único</v>
      </c>
      <c r="O4773">
        <v>3</v>
      </c>
      <c r="P4773">
        <v>1599.02</v>
      </c>
      <c r="Q4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3">
        <v>4797.0600000000004</v>
      </c>
      <c r="S4773" t="s">
        <v>31</v>
      </c>
      <c r="T4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73" t="str">
        <f>VLOOKUP(ventas_starbucks_2025[[#This Row],[canal_compra]],cambio_canal_compra[#All],2,0)</f>
        <v>Entrega domicilio</v>
      </c>
      <c r="V4773" t="s">
        <v>40</v>
      </c>
      <c r="W4773" t="str">
        <f>VLOOKUP(ventas_starbucks_2025[[#This Row],[método_pago]],cambio_metodo_pago[#All],2,0)</f>
        <v>Efectivo</v>
      </c>
      <c r="X4773" t="s">
        <v>22</v>
      </c>
      <c r="Y4773">
        <v>0</v>
      </c>
      <c r="Z4773" t="str">
        <f>VLOOKUP(ventas_starbucks_2025[[#This Row],[promoción_aplicada5]],promocion_cambiar[#All],2,0)</f>
        <v>Combo</v>
      </c>
      <c r="AA4773" t="s">
        <v>8</v>
      </c>
      <c r="AB4773" t="s">
        <v>52</v>
      </c>
      <c r="AC4773" t="s">
        <v>41</v>
      </c>
      <c r="AD4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73">
        <v>13.5</v>
      </c>
      <c r="AF4773">
        <v>5</v>
      </c>
      <c r="AG4773">
        <v>25</v>
      </c>
      <c r="AH4773">
        <v>22</v>
      </c>
    </row>
    <row r="4774" spans="1:34" x14ac:dyDescent="0.25">
      <c r="A4774" s="3" t="s">
        <v>4849</v>
      </c>
      <c r="B4774" s="1">
        <v>45748</v>
      </c>
      <c r="C4774" s="23">
        <f t="shared" si="370"/>
        <v>1</v>
      </c>
      <c r="D4774" s="23">
        <f t="shared" si="371"/>
        <v>2</v>
      </c>
      <c r="E4774" s="23" t="str">
        <f t="shared" si="372"/>
        <v>martes</v>
      </c>
      <c r="F4774" s="23">
        <f t="shared" si="373"/>
        <v>4</v>
      </c>
      <c r="G4774" s="23" t="str">
        <f t="shared" si="374"/>
        <v>abril</v>
      </c>
      <c r="H4774" s="2">
        <v>0.69444444444444442</v>
      </c>
      <c r="I4774" t="s">
        <v>26</v>
      </c>
      <c r="J4774" t="str">
        <f>VLOOKUP(ventas_starbucks_2025[[#This Row],[sucursal]],cambio_sucursal[#All],2,0)</f>
        <v>Sucursal San Lorenzo 47</v>
      </c>
      <c r="K4774" t="s">
        <v>130</v>
      </c>
      <c r="L4774" t="s">
        <v>65</v>
      </c>
      <c r="M4774" t="s">
        <v>4</v>
      </c>
      <c r="N4774" t="str">
        <f>IFERROR(VLOOKUP(ventas_starbucks_2025[[#This Row],[tamaño_sucio]],cambio_tamaño[#All],2,0),"Tamaño único")</f>
        <v>Tamaño único</v>
      </c>
      <c r="O4774">
        <v>3</v>
      </c>
      <c r="P4774">
        <v>1819.11</v>
      </c>
      <c r="Q4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4">
        <v>5457.33</v>
      </c>
      <c r="S4774" t="s">
        <v>31</v>
      </c>
      <c r="T4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74" t="str">
        <f>VLOOKUP(ventas_starbucks_2025[[#This Row],[canal_compra]],cambio_canal_compra[#All],2,0)</f>
        <v>Entrega domicilio</v>
      </c>
      <c r="V4774" t="s">
        <v>6</v>
      </c>
      <c r="W4774" t="str">
        <f>VLOOKUP(ventas_starbucks_2025[[#This Row],[método_pago]],cambio_metodo_pago[#All],2,0)</f>
        <v>Aplicación móbil</v>
      </c>
      <c r="X4774" t="s">
        <v>7</v>
      </c>
      <c r="Y4774">
        <v>10</v>
      </c>
      <c r="Z4774" t="str">
        <f>VLOOKUP(ventas_starbucks_2025[[#This Row],[promoción_aplicada5]],promocion_cambiar[#All],2,0)</f>
        <v>2x1</v>
      </c>
      <c r="AA4774" t="s">
        <v>51</v>
      </c>
      <c r="AB4774" t="s">
        <v>18</v>
      </c>
      <c r="AC4774" t="s">
        <v>41</v>
      </c>
      <c r="AD4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74">
        <v>3.9</v>
      </c>
      <c r="AF4774">
        <v>4</v>
      </c>
      <c r="AG4774">
        <v>22</v>
      </c>
      <c r="AH4774">
        <v>19</v>
      </c>
    </row>
    <row r="4775" spans="1:34" x14ac:dyDescent="0.25">
      <c r="A4775" s="3" t="s">
        <v>4850</v>
      </c>
      <c r="B4775" s="1">
        <v>45761</v>
      </c>
      <c r="C4775" s="23">
        <f t="shared" si="370"/>
        <v>14</v>
      </c>
      <c r="D4775" s="23">
        <f t="shared" si="371"/>
        <v>1</v>
      </c>
      <c r="E4775" s="1" t="str">
        <f t="shared" si="372"/>
        <v>lunes</v>
      </c>
      <c r="F4775" s="23">
        <f t="shared" si="373"/>
        <v>4</v>
      </c>
      <c r="G4775" s="1" t="str">
        <f t="shared" si="374"/>
        <v>abril</v>
      </c>
      <c r="H4775" s="2">
        <v>0.52222222222222225</v>
      </c>
      <c r="I4775" t="s">
        <v>26</v>
      </c>
      <c r="J4775" t="str">
        <f>VLOOKUP(ventas_starbucks_2025[[#This Row],[sucursal]],cambio_sucursal[#All],2,0)</f>
        <v>Sucursal San Lorenzo 47</v>
      </c>
      <c r="K4775" t="s">
        <v>132</v>
      </c>
      <c r="L4775" t="s">
        <v>35</v>
      </c>
      <c r="M4775" t="s">
        <v>4</v>
      </c>
      <c r="N4775" t="str">
        <f>IFERROR(VLOOKUP(ventas_starbucks_2025[[#This Row],[tamaño_sucio]],cambio_tamaño[#All],2,0),"Tamaño único")</f>
        <v>Tamaño único</v>
      </c>
      <c r="O4775">
        <v>2</v>
      </c>
      <c r="P4775">
        <v>1486.88</v>
      </c>
      <c r="Q4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5">
        <v>2973.76</v>
      </c>
      <c r="S4775" t="s">
        <v>5</v>
      </c>
      <c r="T4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75" t="str">
        <f>VLOOKUP(ventas_starbucks_2025[[#This Row],[canal_compra]],cambio_canal_compra[#All],2,0)</f>
        <v>En tienda</v>
      </c>
      <c r="V4775" t="s">
        <v>40</v>
      </c>
      <c r="W4775" t="str">
        <f>VLOOKUP(ventas_starbucks_2025[[#This Row],[método_pago]],cambio_metodo_pago[#All],2,0)</f>
        <v>Efectivo</v>
      </c>
      <c r="X4775" t="s">
        <v>7</v>
      </c>
      <c r="Y4775">
        <v>10</v>
      </c>
      <c r="Z4775" t="str">
        <f>VLOOKUP(ventas_starbucks_2025[[#This Row],[promoción_aplicada5]],promocion_cambiar[#All],2,0)</f>
        <v>Combo</v>
      </c>
      <c r="AA4775" t="s">
        <v>8</v>
      </c>
      <c r="AB4775" t="s">
        <v>23</v>
      </c>
      <c r="AC4775" t="s">
        <v>41</v>
      </c>
      <c r="AD4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75">
        <v>12.4</v>
      </c>
      <c r="AF4775">
        <v>2</v>
      </c>
      <c r="AG4775">
        <v>34</v>
      </c>
      <c r="AH4775">
        <v>32</v>
      </c>
    </row>
    <row r="4776" spans="1:34" x14ac:dyDescent="0.25">
      <c r="A4776" s="3" t="s">
        <v>4851</v>
      </c>
      <c r="B4776" s="1">
        <v>45704</v>
      </c>
      <c r="C4776" s="23">
        <f t="shared" si="370"/>
        <v>16</v>
      </c>
      <c r="D4776" s="23">
        <f t="shared" si="371"/>
        <v>7</v>
      </c>
      <c r="E4776" s="1" t="str">
        <f t="shared" si="372"/>
        <v>domingo</v>
      </c>
      <c r="F4776" s="23">
        <f t="shared" si="373"/>
        <v>2</v>
      </c>
      <c r="G4776" s="1" t="str">
        <f t="shared" si="374"/>
        <v>febrero</v>
      </c>
      <c r="H4776" s="2">
        <v>0.5756944444444444</v>
      </c>
      <c r="I4776" t="s">
        <v>57</v>
      </c>
      <c r="J4776" t="str">
        <f>VLOOKUP(ventas_starbucks_2025[[#This Row],[sucursal]],cambio_sucursal[#All],2,0)</f>
        <v>Sucursal Avda Colón</v>
      </c>
      <c r="K4776" t="s">
        <v>27</v>
      </c>
      <c r="L4776" t="s">
        <v>28</v>
      </c>
      <c r="M4776" t="s">
        <v>4</v>
      </c>
      <c r="N4776" t="str">
        <f>IFERROR(VLOOKUP(ventas_starbucks_2025[[#This Row],[tamaño_sucio]],cambio_tamaño[#All],2,0),"Tamaño único")</f>
        <v>Tamaño único</v>
      </c>
      <c r="O4776">
        <v>5</v>
      </c>
      <c r="P4776">
        <v>2365.65</v>
      </c>
      <c r="Q4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76">
        <v>11828.25</v>
      </c>
      <c r="S4776" t="s">
        <v>15</v>
      </c>
      <c r="T4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76" t="str">
        <f>VLOOKUP(ventas_starbucks_2025[[#This Row],[canal_compra]],cambio_canal_compra[#All],2,0)</f>
        <v>Para llevar</v>
      </c>
      <c r="V4776" t="s">
        <v>6</v>
      </c>
      <c r="W4776" t="str">
        <f>VLOOKUP(ventas_starbucks_2025[[#This Row],[método_pago]],cambio_metodo_pago[#All],2,0)</f>
        <v>Aplicación móbil</v>
      </c>
      <c r="X4776" t="s">
        <v>22</v>
      </c>
      <c r="Y4776">
        <v>0</v>
      </c>
      <c r="Z4776" t="str">
        <f>VLOOKUP(ventas_starbucks_2025[[#This Row],[promoción_aplicada5]],promocion_cambiar[#All],2,0)</f>
        <v>Ninguna</v>
      </c>
      <c r="AA4776" t="s">
        <v>17</v>
      </c>
      <c r="AB4776" t="s">
        <v>32</v>
      </c>
      <c r="AC4776" t="s">
        <v>10</v>
      </c>
      <c r="AD4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76">
        <v>14.9</v>
      </c>
      <c r="AF4776">
        <v>5</v>
      </c>
      <c r="AG4776">
        <v>28</v>
      </c>
      <c r="AH4776">
        <v>23</v>
      </c>
    </row>
    <row r="4777" spans="1:34" x14ac:dyDescent="0.25">
      <c r="A4777" s="3" t="s">
        <v>4852</v>
      </c>
      <c r="B4777" s="1">
        <v>45739</v>
      </c>
      <c r="C4777" s="23">
        <f t="shared" si="370"/>
        <v>23</v>
      </c>
      <c r="D4777" s="23">
        <f t="shared" si="371"/>
        <v>7</v>
      </c>
      <c r="E4777" s="23" t="str">
        <f t="shared" si="372"/>
        <v>domingo</v>
      </c>
      <c r="F4777" s="23">
        <f t="shared" si="373"/>
        <v>3</v>
      </c>
      <c r="G4777" s="23" t="str">
        <f t="shared" si="374"/>
        <v>marzo</v>
      </c>
      <c r="H4777" s="2">
        <v>0.41388888888888886</v>
      </c>
      <c r="I4777" t="s">
        <v>57</v>
      </c>
      <c r="J4777" t="str">
        <f>VLOOKUP(ventas_starbucks_2025[[#This Row],[sucursal]],cambio_sucursal[#All],2,0)</f>
        <v>Sucursal Avda Colón</v>
      </c>
      <c r="K4777" t="s">
        <v>205</v>
      </c>
      <c r="L4777" t="s">
        <v>70</v>
      </c>
      <c r="M4777" t="s">
        <v>45</v>
      </c>
      <c r="N4777" t="str">
        <f>IFERROR(VLOOKUP(ventas_starbucks_2025[[#This Row],[tamaño_sucio]],cambio_tamaño[#All],2,0),"Tamaño único")</f>
        <v>Grande</v>
      </c>
      <c r="O4777">
        <v>3</v>
      </c>
      <c r="P4777">
        <v>1639</v>
      </c>
      <c r="Q4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7">
        <v>4917</v>
      </c>
      <c r="S4777" t="s">
        <v>31</v>
      </c>
      <c r="T4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77" t="str">
        <f>VLOOKUP(ventas_starbucks_2025[[#This Row],[canal_compra]],cambio_canal_compra[#All],2,0)</f>
        <v>Entrega domicilio</v>
      </c>
      <c r="V4777" t="s">
        <v>40</v>
      </c>
      <c r="W4777" t="str">
        <f>VLOOKUP(ventas_starbucks_2025[[#This Row],[método_pago]],cambio_metodo_pago[#All],2,0)</f>
        <v>Efectivo</v>
      </c>
      <c r="X4777" t="s">
        <v>7</v>
      </c>
      <c r="Y4777">
        <v>15</v>
      </c>
      <c r="Z4777" t="str">
        <f>VLOOKUP(ventas_starbucks_2025[[#This Row],[promoción_aplicada5]],promocion_cambiar[#All],2,0)</f>
        <v>Hora Feliz</v>
      </c>
      <c r="AA4777" t="s">
        <v>36</v>
      </c>
      <c r="AB4777" t="s">
        <v>18</v>
      </c>
      <c r="AC4777" t="s">
        <v>10</v>
      </c>
      <c r="AD4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77">
        <v>12.5</v>
      </c>
      <c r="AF4777">
        <v>4</v>
      </c>
      <c r="AG4777">
        <v>13</v>
      </c>
      <c r="AH4777">
        <v>10</v>
      </c>
    </row>
    <row r="4778" spans="1:34" x14ac:dyDescent="0.25">
      <c r="A4778" s="3" t="s">
        <v>4853</v>
      </c>
      <c r="B4778" s="1">
        <v>45725</v>
      </c>
      <c r="C4778" s="23">
        <f t="shared" si="370"/>
        <v>9</v>
      </c>
      <c r="D4778" s="23">
        <f t="shared" si="371"/>
        <v>7</v>
      </c>
      <c r="E4778" s="23" t="str">
        <f t="shared" si="372"/>
        <v>domingo</v>
      </c>
      <c r="F4778" s="23">
        <f t="shared" si="373"/>
        <v>3</v>
      </c>
      <c r="G4778" s="23" t="str">
        <f t="shared" si="374"/>
        <v>marzo</v>
      </c>
      <c r="H4778" s="2">
        <v>0.6694444444444444</v>
      </c>
      <c r="I4778" t="s">
        <v>26</v>
      </c>
      <c r="J4778" t="str">
        <f>VLOOKUP(ventas_starbucks_2025[[#This Row],[sucursal]],cambio_sucursal[#All],2,0)</f>
        <v>Sucursal San Lorenzo 47</v>
      </c>
      <c r="K4778" t="s">
        <v>48</v>
      </c>
      <c r="L4778" t="s">
        <v>49</v>
      </c>
      <c r="M4778" t="s">
        <v>55</v>
      </c>
      <c r="N4778" t="str">
        <f>IFERROR(VLOOKUP(ventas_starbucks_2025[[#This Row],[tamaño_sucio]],cambio_tamaño[#All],2,0),"Tamaño único")</f>
        <v>Pequeño</v>
      </c>
      <c r="O4778">
        <v>4</v>
      </c>
      <c r="P4778">
        <v>1869.1</v>
      </c>
      <c r="Q4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8">
        <v>7476.4</v>
      </c>
      <c r="S4778" t="s">
        <v>5</v>
      </c>
      <c r="T4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78" t="str">
        <f>VLOOKUP(ventas_starbucks_2025[[#This Row],[canal_compra]],cambio_canal_compra[#All],2,0)</f>
        <v>En tienda</v>
      </c>
      <c r="V4778" t="s">
        <v>16</v>
      </c>
      <c r="W4778" t="str">
        <f>VLOOKUP(ventas_starbucks_2025[[#This Row],[método_pago]],cambio_metodo_pago[#All],2,0)</f>
        <v>Tarjeta</v>
      </c>
      <c r="X4778" t="s">
        <v>22</v>
      </c>
      <c r="Y4778">
        <v>0</v>
      </c>
      <c r="Z4778" t="str">
        <f>VLOOKUP(ventas_starbucks_2025[[#This Row],[promoción_aplicada5]],promocion_cambiar[#All],2,0)</f>
        <v>Ninguna</v>
      </c>
      <c r="AA4778" t="s">
        <v>17</v>
      </c>
      <c r="AB4778" t="s">
        <v>18</v>
      </c>
      <c r="AC4778" t="s">
        <v>10</v>
      </c>
      <c r="AD4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78">
        <v>8.6</v>
      </c>
      <c r="AF4778">
        <v>4</v>
      </c>
      <c r="AG4778">
        <v>15</v>
      </c>
      <c r="AH4778">
        <v>11</v>
      </c>
    </row>
    <row r="4779" spans="1:34" x14ac:dyDescent="0.25">
      <c r="A4779" s="3" t="s">
        <v>4854</v>
      </c>
      <c r="B4779" s="1">
        <v>45699</v>
      </c>
      <c r="C4779" s="23">
        <f t="shared" si="370"/>
        <v>11</v>
      </c>
      <c r="D4779" s="23">
        <f t="shared" si="371"/>
        <v>2</v>
      </c>
      <c r="E4779" s="23" t="str">
        <f t="shared" si="372"/>
        <v>martes</v>
      </c>
      <c r="F4779" s="23">
        <f t="shared" si="373"/>
        <v>2</v>
      </c>
      <c r="G4779" s="23" t="str">
        <f t="shared" si="374"/>
        <v>febrero</v>
      </c>
      <c r="H4779" s="2">
        <v>0.65555555555555556</v>
      </c>
      <c r="I4779" t="s">
        <v>1</v>
      </c>
      <c r="J4779" t="str">
        <f>VLOOKUP(ventas_starbucks_2025[[#This Row],[sucursal]],cambio_sucursal[#All],2,0)</f>
        <v>Sucursal Nueva Córdoba</v>
      </c>
      <c r="K4779" t="s">
        <v>48</v>
      </c>
      <c r="L4779" t="s">
        <v>49</v>
      </c>
      <c r="M4779" t="s">
        <v>50</v>
      </c>
      <c r="N4779" t="str">
        <f>IFERROR(VLOOKUP(ventas_starbucks_2025[[#This Row],[tamaño_sucio]],cambio_tamaño[#All],2,0),"Tamaño único")</f>
        <v>Mediano</v>
      </c>
      <c r="O4779">
        <v>5</v>
      </c>
      <c r="P4779">
        <v>1643.12</v>
      </c>
      <c r="Q4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9">
        <v>8215.6</v>
      </c>
      <c r="S4779" t="s">
        <v>15</v>
      </c>
      <c r="T4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79" t="str">
        <f>VLOOKUP(ventas_starbucks_2025[[#This Row],[canal_compra]],cambio_canal_compra[#All],2,0)</f>
        <v>Para llevar</v>
      </c>
      <c r="V4779" t="s">
        <v>6</v>
      </c>
      <c r="W4779" t="str">
        <f>VLOOKUP(ventas_starbucks_2025[[#This Row],[método_pago]],cambio_metodo_pago[#All],2,0)</f>
        <v>Aplicación móbil</v>
      </c>
      <c r="X4779" t="s">
        <v>22</v>
      </c>
      <c r="Y4779">
        <v>0</v>
      </c>
      <c r="Z4779" t="str">
        <f>VLOOKUP(ventas_starbucks_2025[[#This Row],[promoción_aplicada5]],promocion_cambiar[#All],2,0)</f>
        <v>Combo</v>
      </c>
      <c r="AA4779" t="s">
        <v>8</v>
      </c>
      <c r="AB4779" t="s">
        <v>32</v>
      </c>
      <c r="AC4779" t="s">
        <v>24</v>
      </c>
      <c r="AD4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79">
        <v>5</v>
      </c>
      <c r="AF4779">
        <v>1</v>
      </c>
      <c r="AG4779">
        <v>50</v>
      </c>
      <c r="AH4779">
        <v>45</v>
      </c>
    </row>
    <row r="4780" spans="1:34" x14ac:dyDescent="0.25">
      <c r="A4780" s="3" t="s">
        <v>4855</v>
      </c>
      <c r="B4780" s="1">
        <v>45765</v>
      </c>
      <c r="C4780" s="23">
        <f t="shared" si="370"/>
        <v>18</v>
      </c>
      <c r="D4780" s="23">
        <f t="shared" si="371"/>
        <v>5</v>
      </c>
      <c r="E4780" s="23" t="str">
        <f t="shared" si="372"/>
        <v>viernes</v>
      </c>
      <c r="F4780" s="23">
        <f t="shared" si="373"/>
        <v>4</v>
      </c>
      <c r="G4780" s="23" t="str">
        <f t="shared" si="374"/>
        <v>abril</v>
      </c>
      <c r="H4780" s="2">
        <v>0.66874999999999996</v>
      </c>
      <c r="I4780" t="s">
        <v>1</v>
      </c>
      <c r="J4780" t="str">
        <f>VLOOKUP(ventas_starbucks_2025[[#This Row],[sucursal]],cambio_sucursal[#All],2,0)</f>
        <v>Sucursal Nueva Córdoba</v>
      </c>
      <c r="K4780" t="s">
        <v>101</v>
      </c>
      <c r="L4780" t="s">
        <v>3</v>
      </c>
      <c r="M4780" t="s">
        <v>4</v>
      </c>
      <c r="N4780" t="str">
        <f>IFERROR(VLOOKUP(ventas_starbucks_2025[[#This Row],[tamaño_sucio]],cambio_tamaño[#All],2,0),"Tamaño único")</f>
        <v>Tamaño único</v>
      </c>
      <c r="O4780">
        <v>3</v>
      </c>
      <c r="P4780">
        <v>3382.81</v>
      </c>
      <c r="Q4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80">
        <v>10148.43</v>
      </c>
      <c r="S4780" t="s">
        <v>5</v>
      </c>
      <c r="T4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80" t="str">
        <f>VLOOKUP(ventas_starbucks_2025[[#This Row],[canal_compra]],cambio_canal_compra[#All],2,0)</f>
        <v>En tienda</v>
      </c>
      <c r="V4780" t="s">
        <v>6</v>
      </c>
      <c r="W4780" t="str">
        <f>VLOOKUP(ventas_starbucks_2025[[#This Row],[método_pago]],cambio_metodo_pago[#All],2,0)</f>
        <v>Aplicación móbil</v>
      </c>
      <c r="X4780" t="s">
        <v>22</v>
      </c>
      <c r="Y4780">
        <v>0</v>
      </c>
      <c r="Z4780" t="str">
        <f>VLOOKUP(ventas_starbucks_2025[[#This Row],[promoción_aplicada5]],promocion_cambiar[#All],2,0)</f>
        <v>Ninguna</v>
      </c>
      <c r="AA4780" t="s">
        <v>17</v>
      </c>
      <c r="AB4780" t="s">
        <v>23</v>
      </c>
      <c r="AC4780" t="s">
        <v>24</v>
      </c>
      <c r="AD4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80">
        <v>12.6</v>
      </c>
      <c r="AF4780">
        <v>2</v>
      </c>
      <c r="AG4780">
        <v>32</v>
      </c>
      <c r="AH4780">
        <v>29</v>
      </c>
    </row>
    <row r="4781" spans="1:34" x14ac:dyDescent="0.25">
      <c r="A4781" s="3" t="s">
        <v>4856</v>
      </c>
      <c r="B4781" s="1">
        <v>45729</v>
      </c>
      <c r="C4781" s="23">
        <f t="shared" si="370"/>
        <v>13</v>
      </c>
      <c r="D4781" s="23">
        <f t="shared" si="371"/>
        <v>4</v>
      </c>
      <c r="E4781" s="23" t="str">
        <f t="shared" si="372"/>
        <v>jueves</v>
      </c>
      <c r="F4781" s="23">
        <f t="shared" si="373"/>
        <v>3</v>
      </c>
      <c r="G4781" s="23" t="str">
        <f t="shared" si="374"/>
        <v>marzo</v>
      </c>
      <c r="H4781" s="2">
        <v>0.39513888888888887</v>
      </c>
      <c r="I4781" t="s">
        <v>1</v>
      </c>
      <c r="J4781" t="str">
        <f>VLOOKUP(ventas_starbucks_2025[[#This Row],[sucursal]],cambio_sucursal[#All],2,0)</f>
        <v>Sucursal Nueva Córdoba</v>
      </c>
      <c r="K4781" t="s">
        <v>48</v>
      </c>
      <c r="L4781" t="s">
        <v>49</v>
      </c>
      <c r="M4781" t="s">
        <v>45</v>
      </c>
      <c r="N4781" t="str">
        <f>IFERROR(VLOOKUP(ventas_starbucks_2025[[#This Row],[tamaño_sucio]],cambio_tamaño[#All],2,0),"Tamaño único")</f>
        <v>Grande</v>
      </c>
      <c r="O4781">
        <v>1</v>
      </c>
      <c r="P4781">
        <v>1666.84</v>
      </c>
      <c r="Q4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1">
        <v>1666.84</v>
      </c>
      <c r="S4781" t="s">
        <v>15</v>
      </c>
      <c r="T4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1" t="str">
        <f>VLOOKUP(ventas_starbucks_2025[[#This Row],[canal_compra]],cambio_canal_compra[#All],2,0)</f>
        <v>Para llevar</v>
      </c>
      <c r="V4781" t="s">
        <v>16</v>
      </c>
      <c r="W4781" t="str">
        <f>VLOOKUP(ventas_starbucks_2025[[#This Row],[método_pago]],cambio_metodo_pago[#All],2,0)</f>
        <v>Tarjeta</v>
      </c>
      <c r="X4781" t="s">
        <v>7</v>
      </c>
      <c r="Y4781">
        <v>0</v>
      </c>
      <c r="Z4781" t="str">
        <f>VLOOKUP(ventas_starbucks_2025[[#This Row],[promoción_aplicada5]],promocion_cambiar[#All],2,0)</f>
        <v>Hora Feliz</v>
      </c>
      <c r="AA4781" t="s">
        <v>36</v>
      </c>
      <c r="AB4781" t="s">
        <v>18</v>
      </c>
      <c r="AC4781" t="s">
        <v>41</v>
      </c>
      <c r="AD4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1">
        <v>7.6</v>
      </c>
      <c r="AF4781">
        <v>2</v>
      </c>
      <c r="AG4781">
        <v>13</v>
      </c>
      <c r="AH4781">
        <v>12</v>
      </c>
    </row>
    <row r="4782" spans="1:34" x14ac:dyDescent="0.25">
      <c r="A4782" s="3" t="s">
        <v>4857</v>
      </c>
      <c r="B4782" s="1">
        <v>45764</v>
      </c>
      <c r="C4782" s="23">
        <f t="shared" si="370"/>
        <v>17</v>
      </c>
      <c r="D4782" s="23">
        <f t="shared" si="371"/>
        <v>4</v>
      </c>
      <c r="E4782" s="1" t="str">
        <f t="shared" si="372"/>
        <v>jueves</v>
      </c>
      <c r="F4782" s="23">
        <f t="shared" si="373"/>
        <v>4</v>
      </c>
      <c r="G4782" s="1" t="str">
        <f t="shared" si="374"/>
        <v>abril</v>
      </c>
      <c r="H4782" s="2">
        <v>0.82152777777777775</v>
      </c>
      <c r="I4782" t="s">
        <v>57</v>
      </c>
      <c r="J4782" t="str">
        <f>VLOOKUP(ventas_starbucks_2025[[#This Row],[sucursal]],cambio_sucursal[#All],2,0)</f>
        <v>Sucursal Avda Colón</v>
      </c>
      <c r="K4782" t="s">
        <v>200</v>
      </c>
      <c r="L4782" t="s">
        <v>44</v>
      </c>
      <c r="M4782" t="s">
        <v>50</v>
      </c>
      <c r="N4782" t="str">
        <f>IFERROR(VLOOKUP(ventas_starbucks_2025[[#This Row],[tamaño_sucio]],cambio_tamaño[#All],2,0),"Tamaño único")</f>
        <v>Mediano</v>
      </c>
      <c r="O4782">
        <v>1</v>
      </c>
      <c r="P4782">
        <v>1676.75</v>
      </c>
      <c r="Q4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2">
        <v>1676.75</v>
      </c>
      <c r="S4782" t="s">
        <v>31</v>
      </c>
      <c r="T4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2" t="str">
        <f>VLOOKUP(ventas_starbucks_2025[[#This Row],[canal_compra]],cambio_canal_compra[#All],2,0)</f>
        <v>Entrega domicilio</v>
      </c>
      <c r="V4782" t="s">
        <v>16</v>
      </c>
      <c r="W4782" t="str">
        <f>VLOOKUP(ventas_starbucks_2025[[#This Row],[método_pago]],cambio_metodo_pago[#All],2,0)</f>
        <v>Tarjeta</v>
      </c>
      <c r="X4782" t="s">
        <v>7</v>
      </c>
      <c r="Y4782">
        <v>15</v>
      </c>
      <c r="Z4782" t="str">
        <f>VLOOKUP(ventas_starbucks_2025[[#This Row],[promoción_aplicada5]],promocion_cambiar[#All],2,0)</f>
        <v>Ninguna</v>
      </c>
      <c r="AA4782" t="s">
        <v>17</v>
      </c>
      <c r="AB4782" t="s">
        <v>9</v>
      </c>
      <c r="AC4782" t="s">
        <v>24</v>
      </c>
      <c r="AD4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2">
        <v>8.1</v>
      </c>
      <c r="AF4782">
        <v>4</v>
      </c>
      <c r="AG4782">
        <v>33</v>
      </c>
      <c r="AH4782">
        <v>32</v>
      </c>
    </row>
    <row r="4783" spans="1:34" x14ac:dyDescent="0.25">
      <c r="A4783" s="3" t="s">
        <v>4858</v>
      </c>
      <c r="B4783" s="1">
        <v>45674</v>
      </c>
      <c r="C4783" s="23">
        <f t="shared" si="370"/>
        <v>17</v>
      </c>
      <c r="D4783" s="23">
        <f t="shared" si="371"/>
        <v>5</v>
      </c>
      <c r="E4783" s="23" t="str">
        <f t="shared" si="372"/>
        <v>viernes</v>
      </c>
      <c r="F4783" s="23">
        <f t="shared" si="373"/>
        <v>1</v>
      </c>
      <c r="G4783" s="23" t="str">
        <f t="shared" si="374"/>
        <v>enero</v>
      </c>
      <c r="H4783" s="2">
        <v>0.36736111111111114</v>
      </c>
      <c r="I4783" t="s">
        <v>57</v>
      </c>
      <c r="J4783" t="str">
        <f>VLOOKUP(ventas_starbucks_2025[[#This Row],[sucursal]],cambio_sucursal[#All],2,0)</f>
        <v>Sucursal Avda Colón</v>
      </c>
      <c r="K4783" t="s">
        <v>27</v>
      </c>
      <c r="L4783" t="s">
        <v>28</v>
      </c>
      <c r="M4783" t="s">
        <v>4</v>
      </c>
      <c r="N4783" t="str">
        <f>IFERROR(VLOOKUP(ventas_starbucks_2025[[#This Row],[tamaño_sucio]],cambio_tamaño[#All],2,0),"Tamaño único")</f>
        <v>Tamaño único</v>
      </c>
      <c r="O4783">
        <v>3</v>
      </c>
      <c r="P4783">
        <v>2275.4499999999998</v>
      </c>
      <c r="Q4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83">
        <v>6826.35</v>
      </c>
      <c r="S4783" t="s">
        <v>15</v>
      </c>
      <c r="T4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83" t="str">
        <f>VLOOKUP(ventas_starbucks_2025[[#This Row],[canal_compra]],cambio_canal_compra[#All],2,0)</f>
        <v>Para llevar</v>
      </c>
      <c r="V4783" t="s">
        <v>6</v>
      </c>
      <c r="W4783" t="str">
        <f>VLOOKUP(ventas_starbucks_2025[[#This Row],[método_pago]],cambio_metodo_pago[#All],2,0)</f>
        <v>Aplicación móbil</v>
      </c>
      <c r="X4783" t="s">
        <v>22</v>
      </c>
      <c r="Y4783">
        <v>0</v>
      </c>
      <c r="Z4783" t="str">
        <f>VLOOKUP(ventas_starbucks_2025[[#This Row],[promoción_aplicada5]],promocion_cambiar[#All],2,0)</f>
        <v>Ninguna</v>
      </c>
      <c r="AA4783" t="s">
        <v>17</v>
      </c>
      <c r="AB4783" t="s">
        <v>29</v>
      </c>
      <c r="AC4783" t="s">
        <v>41</v>
      </c>
      <c r="AD4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3">
        <v>9.1999999999999993</v>
      </c>
      <c r="AF4783">
        <v>2</v>
      </c>
      <c r="AG4783">
        <v>32</v>
      </c>
      <c r="AH4783">
        <v>29</v>
      </c>
    </row>
    <row r="4784" spans="1:34" x14ac:dyDescent="0.25">
      <c r="A4784" s="3" t="s">
        <v>4859</v>
      </c>
      <c r="B4784" s="1">
        <v>45682</v>
      </c>
      <c r="C4784" s="23">
        <f t="shared" si="370"/>
        <v>25</v>
      </c>
      <c r="D4784" s="23">
        <f t="shared" si="371"/>
        <v>6</v>
      </c>
      <c r="E4784" s="23" t="str">
        <f t="shared" si="372"/>
        <v>sábado</v>
      </c>
      <c r="F4784" s="23">
        <f t="shared" si="373"/>
        <v>1</v>
      </c>
      <c r="G4784" s="23" t="str">
        <f t="shared" si="374"/>
        <v>enero</v>
      </c>
      <c r="H4784" s="2">
        <v>0.75555555555555554</v>
      </c>
      <c r="I4784" t="s">
        <v>12</v>
      </c>
      <c r="J4784" t="str">
        <f>VLOOKUP(ventas_starbucks_2025[[#This Row],[sucursal]],cambio_sucursal[#All],2,0)</f>
        <v>Sucursal Córdoba Shopping</v>
      </c>
      <c r="K4784" t="s">
        <v>48</v>
      </c>
      <c r="L4784" t="s">
        <v>49</v>
      </c>
      <c r="M4784" t="s">
        <v>55</v>
      </c>
      <c r="N4784" t="str">
        <f>IFERROR(VLOOKUP(ventas_starbucks_2025[[#This Row],[tamaño_sucio]],cambio_tamaño[#All],2,0),"Tamaño único")</f>
        <v>Pequeño</v>
      </c>
      <c r="O4784">
        <v>5</v>
      </c>
      <c r="P4784">
        <v>1886.06</v>
      </c>
      <c r="Q4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4">
        <v>9430.2999999999993</v>
      </c>
      <c r="S4784" t="s">
        <v>15</v>
      </c>
      <c r="T4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84" t="str">
        <f>VLOOKUP(ventas_starbucks_2025[[#This Row],[canal_compra]],cambio_canal_compra[#All],2,0)</f>
        <v>Para llevar</v>
      </c>
      <c r="V4784" t="s">
        <v>6</v>
      </c>
      <c r="W4784" t="str">
        <f>VLOOKUP(ventas_starbucks_2025[[#This Row],[método_pago]],cambio_metodo_pago[#All],2,0)</f>
        <v>Aplicación móbil</v>
      </c>
      <c r="X4784" t="s">
        <v>7</v>
      </c>
      <c r="Y4784">
        <v>0</v>
      </c>
      <c r="Z4784" t="str">
        <f>VLOOKUP(ventas_starbucks_2025[[#This Row],[promoción_aplicada5]],promocion_cambiar[#All],2,0)</f>
        <v>Combo</v>
      </c>
      <c r="AA4784" t="s">
        <v>8</v>
      </c>
      <c r="AB4784" t="s">
        <v>23</v>
      </c>
      <c r="AC4784" t="s">
        <v>41</v>
      </c>
      <c r="AD4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4">
        <v>8.8000000000000007</v>
      </c>
      <c r="AF4784">
        <v>1</v>
      </c>
      <c r="AG4784">
        <v>47</v>
      </c>
      <c r="AH4784">
        <v>42</v>
      </c>
    </row>
    <row r="4785" spans="1:34" x14ac:dyDescent="0.25">
      <c r="A4785" s="3" t="s">
        <v>4860</v>
      </c>
      <c r="B4785" s="1">
        <v>45668</v>
      </c>
      <c r="C4785" s="23">
        <f t="shared" si="370"/>
        <v>11</v>
      </c>
      <c r="D4785" s="23">
        <f t="shared" si="371"/>
        <v>6</v>
      </c>
      <c r="E4785" s="23" t="str">
        <f t="shared" si="372"/>
        <v>sábado</v>
      </c>
      <c r="F4785" s="23">
        <f t="shared" si="373"/>
        <v>1</v>
      </c>
      <c r="G4785" s="23" t="str">
        <f t="shared" si="374"/>
        <v>enero</v>
      </c>
      <c r="H4785" s="2">
        <v>0.5444444444444444</v>
      </c>
      <c r="I4785" t="s">
        <v>26</v>
      </c>
      <c r="J4785" t="str">
        <f>VLOOKUP(ventas_starbucks_2025[[#This Row],[sucursal]],cambio_sucursal[#All],2,0)</f>
        <v>Sucursal San Lorenzo 47</v>
      </c>
      <c r="K4785" t="s">
        <v>27</v>
      </c>
      <c r="L4785" t="s">
        <v>28</v>
      </c>
      <c r="M4785" t="s">
        <v>4</v>
      </c>
      <c r="N4785" t="str">
        <f>IFERROR(VLOOKUP(ventas_starbucks_2025[[#This Row],[tamaño_sucio]],cambio_tamaño[#All],2,0),"Tamaño único")</f>
        <v>Tamaño único</v>
      </c>
      <c r="O4785">
        <v>3</v>
      </c>
      <c r="P4785">
        <v>2497.98</v>
      </c>
      <c r="Q4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85">
        <v>7493.94</v>
      </c>
      <c r="S4785" t="s">
        <v>5</v>
      </c>
      <c r="T4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85" t="str">
        <f>VLOOKUP(ventas_starbucks_2025[[#This Row],[canal_compra]],cambio_canal_compra[#All],2,0)</f>
        <v>En tienda</v>
      </c>
      <c r="V4785" t="s">
        <v>6</v>
      </c>
      <c r="W4785" t="str">
        <f>VLOOKUP(ventas_starbucks_2025[[#This Row],[método_pago]],cambio_metodo_pago[#All],2,0)</f>
        <v>Aplicación móbil</v>
      </c>
      <c r="X4785" t="s">
        <v>22</v>
      </c>
      <c r="Y4785">
        <v>0</v>
      </c>
      <c r="Z4785" t="str">
        <f>VLOOKUP(ventas_starbucks_2025[[#This Row],[promoción_aplicada5]],promocion_cambiar[#All],2,0)</f>
        <v>Combo</v>
      </c>
      <c r="AA4785" t="s">
        <v>8</v>
      </c>
      <c r="AB4785" t="s">
        <v>29</v>
      </c>
      <c r="AC4785" t="s">
        <v>24</v>
      </c>
      <c r="AD4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85">
        <v>11.9</v>
      </c>
      <c r="AF4785">
        <v>2</v>
      </c>
      <c r="AG4785">
        <v>48</v>
      </c>
      <c r="AH4785">
        <v>45</v>
      </c>
    </row>
    <row r="4786" spans="1:34" x14ac:dyDescent="0.25">
      <c r="A4786" s="3" t="s">
        <v>4861</v>
      </c>
      <c r="B4786" s="1">
        <v>45720</v>
      </c>
      <c r="C4786" s="23">
        <f t="shared" si="370"/>
        <v>4</v>
      </c>
      <c r="D4786" s="23">
        <f t="shared" si="371"/>
        <v>2</v>
      </c>
      <c r="E4786" s="23" t="str">
        <f t="shared" si="372"/>
        <v>martes</v>
      </c>
      <c r="F4786" s="23">
        <f t="shared" si="373"/>
        <v>3</v>
      </c>
      <c r="G4786" s="23" t="str">
        <f t="shared" si="374"/>
        <v>marzo</v>
      </c>
      <c r="H4786" s="2">
        <v>0.86319444444444449</v>
      </c>
      <c r="I4786" t="s">
        <v>12</v>
      </c>
      <c r="J4786" t="str">
        <f>VLOOKUP(ventas_starbucks_2025[[#This Row],[sucursal]],cambio_sucursal[#All],2,0)</f>
        <v>Sucursal Córdoba Shopping</v>
      </c>
      <c r="K4786" t="s">
        <v>67</v>
      </c>
      <c r="L4786" t="s">
        <v>35</v>
      </c>
      <c r="M4786" t="s">
        <v>4</v>
      </c>
      <c r="N4786" t="str">
        <f>IFERROR(VLOOKUP(ventas_starbucks_2025[[#This Row],[tamaño_sucio]],cambio_tamaño[#All],2,0),"Tamaño único")</f>
        <v>Tamaño único</v>
      </c>
      <c r="O4786">
        <v>1</v>
      </c>
      <c r="P4786">
        <v>943.73</v>
      </c>
      <c r="Q4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86">
        <v>943.73</v>
      </c>
      <c r="S4786" t="s">
        <v>31</v>
      </c>
      <c r="T4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6" t="str">
        <f>VLOOKUP(ventas_starbucks_2025[[#This Row],[canal_compra]],cambio_canal_compra[#All],2,0)</f>
        <v>Entrega domicilio</v>
      </c>
      <c r="V4786" t="s">
        <v>6</v>
      </c>
      <c r="W4786" t="str">
        <f>VLOOKUP(ventas_starbucks_2025[[#This Row],[método_pago]],cambio_metodo_pago[#All],2,0)</f>
        <v>Aplicación móbil</v>
      </c>
      <c r="X4786" t="s">
        <v>7</v>
      </c>
      <c r="Y4786">
        <v>15</v>
      </c>
      <c r="Z4786" t="str">
        <f>VLOOKUP(ventas_starbucks_2025[[#This Row],[promoción_aplicada5]],promocion_cambiar[#All],2,0)</f>
        <v>Combo</v>
      </c>
      <c r="AA4786" t="s">
        <v>8</v>
      </c>
      <c r="AB4786" t="s">
        <v>29</v>
      </c>
      <c r="AC4786" t="s">
        <v>24</v>
      </c>
      <c r="AD4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6">
        <v>5.2</v>
      </c>
      <c r="AF4786">
        <v>5</v>
      </c>
      <c r="AG4786">
        <v>31</v>
      </c>
      <c r="AH4786">
        <v>30</v>
      </c>
    </row>
    <row r="4787" spans="1:34" x14ac:dyDescent="0.25">
      <c r="A4787" s="3" t="s">
        <v>4862</v>
      </c>
      <c r="B4787" s="1">
        <v>45751</v>
      </c>
      <c r="C4787" s="23">
        <f t="shared" si="370"/>
        <v>4</v>
      </c>
      <c r="D4787" s="23">
        <f t="shared" si="371"/>
        <v>5</v>
      </c>
      <c r="E4787" s="23" t="str">
        <f t="shared" si="372"/>
        <v>viernes</v>
      </c>
      <c r="F4787" s="23">
        <f t="shared" si="373"/>
        <v>4</v>
      </c>
      <c r="G4787" s="23" t="str">
        <f t="shared" si="374"/>
        <v>abril</v>
      </c>
      <c r="H4787" s="2">
        <v>0.46250000000000002</v>
      </c>
      <c r="I4787" t="s">
        <v>57</v>
      </c>
      <c r="J4787" t="str">
        <f>VLOOKUP(ventas_starbucks_2025[[#This Row],[sucursal]],cambio_sucursal[#All],2,0)</f>
        <v>Sucursal Avda Colón</v>
      </c>
      <c r="K4787" t="s">
        <v>284</v>
      </c>
      <c r="L4787" t="s">
        <v>35</v>
      </c>
      <c r="M4787" t="s">
        <v>4</v>
      </c>
      <c r="N4787" t="str">
        <f>IFERROR(VLOOKUP(ventas_starbucks_2025[[#This Row],[tamaño_sucio]],cambio_tamaño[#All],2,0),"Tamaño único")</f>
        <v>Tamaño único</v>
      </c>
      <c r="O4787">
        <v>4</v>
      </c>
      <c r="P4787">
        <v>985.39</v>
      </c>
      <c r="Q4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87">
        <v>3941.56</v>
      </c>
      <c r="S4787" t="s">
        <v>15</v>
      </c>
      <c r="T4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7" t="str">
        <f>VLOOKUP(ventas_starbucks_2025[[#This Row],[canal_compra]],cambio_canal_compra[#All],2,0)</f>
        <v>Para llevar</v>
      </c>
      <c r="V4787" t="s">
        <v>16</v>
      </c>
      <c r="W4787" t="str">
        <f>VLOOKUP(ventas_starbucks_2025[[#This Row],[método_pago]],cambio_metodo_pago[#All],2,0)</f>
        <v>Tarjeta</v>
      </c>
      <c r="X4787" t="s">
        <v>7</v>
      </c>
      <c r="Y4787">
        <v>0</v>
      </c>
      <c r="Z4787" t="str">
        <f>VLOOKUP(ventas_starbucks_2025[[#This Row],[promoción_aplicada5]],promocion_cambiar[#All],2,0)</f>
        <v>2x1</v>
      </c>
      <c r="AA4787" t="s">
        <v>51</v>
      </c>
      <c r="AB4787" t="s">
        <v>29</v>
      </c>
      <c r="AC4787" t="s">
        <v>41</v>
      </c>
      <c r="AD4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87">
        <v>4.5</v>
      </c>
      <c r="AF4787">
        <v>4</v>
      </c>
      <c r="AG4787">
        <v>35</v>
      </c>
      <c r="AH4787">
        <v>31</v>
      </c>
    </row>
    <row r="4788" spans="1:34" x14ac:dyDescent="0.25">
      <c r="A4788" s="3" t="s">
        <v>4863</v>
      </c>
      <c r="B4788" s="1">
        <v>45664</v>
      </c>
      <c r="C4788" s="23">
        <f t="shared" si="370"/>
        <v>7</v>
      </c>
      <c r="D4788" s="23">
        <f t="shared" si="371"/>
        <v>2</v>
      </c>
      <c r="E4788" s="23" t="str">
        <f t="shared" si="372"/>
        <v>martes</v>
      </c>
      <c r="F4788" s="23">
        <f t="shared" si="373"/>
        <v>1</v>
      </c>
      <c r="G4788" s="23" t="str">
        <f t="shared" si="374"/>
        <v>enero</v>
      </c>
      <c r="H4788" s="2">
        <v>0.54513888888888884</v>
      </c>
      <c r="I4788" t="s">
        <v>57</v>
      </c>
      <c r="J4788" t="str">
        <f>VLOOKUP(ventas_starbucks_2025[[#This Row],[sucursal]],cambio_sucursal[#All],2,0)</f>
        <v>Sucursal Avda Colón</v>
      </c>
      <c r="K4788" t="s">
        <v>67</v>
      </c>
      <c r="L4788" t="s">
        <v>35</v>
      </c>
      <c r="M4788" t="s">
        <v>4</v>
      </c>
      <c r="N4788" t="str">
        <f>IFERROR(VLOOKUP(ventas_starbucks_2025[[#This Row],[tamaño_sucio]],cambio_tamaño[#All],2,0),"Tamaño único")</f>
        <v>Tamaño único</v>
      </c>
      <c r="O4788">
        <v>2</v>
      </c>
      <c r="P4788">
        <v>1010.25</v>
      </c>
      <c r="Q4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8">
        <v>2020.5</v>
      </c>
      <c r="S4788" t="s">
        <v>15</v>
      </c>
      <c r="T4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8" t="str">
        <f>VLOOKUP(ventas_starbucks_2025[[#This Row],[canal_compra]],cambio_canal_compra[#All],2,0)</f>
        <v>Para llevar</v>
      </c>
      <c r="V4788" t="s">
        <v>16</v>
      </c>
      <c r="W4788" t="str">
        <f>VLOOKUP(ventas_starbucks_2025[[#This Row],[método_pago]],cambio_metodo_pago[#All],2,0)</f>
        <v>Tarjeta</v>
      </c>
      <c r="X4788" t="s">
        <v>22</v>
      </c>
      <c r="Y4788">
        <v>0</v>
      </c>
      <c r="Z4788" t="str">
        <f>VLOOKUP(ventas_starbucks_2025[[#This Row],[promoción_aplicada5]],promocion_cambiar[#All],2,0)</f>
        <v>Combo</v>
      </c>
      <c r="AA4788" t="s">
        <v>8</v>
      </c>
      <c r="AB4788" t="s">
        <v>52</v>
      </c>
      <c r="AC4788" t="s">
        <v>24</v>
      </c>
      <c r="AD4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8">
        <v>5.6</v>
      </c>
      <c r="AF4788">
        <v>1</v>
      </c>
      <c r="AG4788">
        <v>43</v>
      </c>
      <c r="AH4788">
        <v>41</v>
      </c>
    </row>
    <row r="4789" spans="1:34" x14ac:dyDescent="0.25">
      <c r="A4789" s="3" t="s">
        <v>4864</v>
      </c>
      <c r="B4789" s="1">
        <v>45682</v>
      </c>
      <c r="C4789" s="23">
        <f t="shared" si="370"/>
        <v>25</v>
      </c>
      <c r="D4789" s="23">
        <f t="shared" si="371"/>
        <v>6</v>
      </c>
      <c r="E4789" s="23" t="str">
        <f t="shared" si="372"/>
        <v>sábado</v>
      </c>
      <c r="F4789" s="23">
        <f t="shared" si="373"/>
        <v>1</v>
      </c>
      <c r="G4789" s="23" t="str">
        <f t="shared" si="374"/>
        <v>enero</v>
      </c>
      <c r="H4789" s="2">
        <v>0.67986111111111114</v>
      </c>
      <c r="I4789" t="s">
        <v>1</v>
      </c>
      <c r="J4789" t="str">
        <f>VLOOKUP(ventas_starbucks_2025[[#This Row],[sucursal]],cambio_sucursal[#All],2,0)</f>
        <v>Sucursal Nueva Córdoba</v>
      </c>
      <c r="K4789" t="s">
        <v>54</v>
      </c>
      <c r="L4789" t="s">
        <v>44</v>
      </c>
      <c r="M4789" t="s">
        <v>45</v>
      </c>
      <c r="N4789" t="str">
        <f>IFERROR(VLOOKUP(ventas_starbucks_2025[[#This Row],[tamaño_sucio]],cambio_tamaño[#All],2,0),"Tamaño único")</f>
        <v>Grande</v>
      </c>
      <c r="O4789">
        <v>1</v>
      </c>
      <c r="P4789">
        <v>1327.52</v>
      </c>
      <c r="Q4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9">
        <v>1327.52</v>
      </c>
      <c r="S4789" t="s">
        <v>31</v>
      </c>
      <c r="T4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9" t="str">
        <f>VLOOKUP(ventas_starbucks_2025[[#This Row],[canal_compra]],cambio_canal_compra[#All],2,0)</f>
        <v>Entrega domicilio</v>
      </c>
      <c r="V4789" t="s">
        <v>40</v>
      </c>
      <c r="W4789" t="str">
        <f>VLOOKUP(ventas_starbucks_2025[[#This Row],[método_pago]],cambio_metodo_pago[#All],2,0)</f>
        <v>Efectivo</v>
      </c>
      <c r="X4789" t="s">
        <v>22</v>
      </c>
      <c r="Y4789">
        <v>0</v>
      </c>
      <c r="Z4789" t="str">
        <f>VLOOKUP(ventas_starbucks_2025[[#This Row],[promoción_aplicada5]],promocion_cambiar[#All],2,0)</f>
        <v>Hora Feliz</v>
      </c>
      <c r="AA4789" t="s">
        <v>36</v>
      </c>
      <c r="AB4789" t="s">
        <v>18</v>
      </c>
      <c r="AC4789" t="s">
        <v>10</v>
      </c>
      <c r="AD4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89">
        <v>2.7</v>
      </c>
      <c r="AF4789">
        <v>2</v>
      </c>
      <c r="AG4789">
        <v>10</v>
      </c>
      <c r="AH4789">
        <v>9</v>
      </c>
    </row>
    <row r="4790" spans="1:34" x14ac:dyDescent="0.25">
      <c r="A4790" s="3" t="s">
        <v>4865</v>
      </c>
      <c r="B4790" s="1">
        <v>45669</v>
      </c>
      <c r="C4790" s="23">
        <f t="shared" si="370"/>
        <v>12</v>
      </c>
      <c r="D4790" s="23">
        <f t="shared" si="371"/>
        <v>7</v>
      </c>
      <c r="E4790" s="23" t="str">
        <f t="shared" si="372"/>
        <v>domingo</v>
      </c>
      <c r="F4790" s="23">
        <f t="shared" si="373"/>
        <v>1</v>
      </c>
      <c r="G4790" s="23" t="str">
        <f t="shared" si="374"/>
        <v>enero</v>
      </c>
      <c r="H4790" s="2">
        <v>0.57430555555555551</v>
      </c>
      <c r="I4790" t="s">
        <v>12</v>
      </c>
      <c r="J4790" t="str">
        <f>VLOOKUP(ventas_starbucks_2025[[#This Row],[sucursal]],cambio_sucursal[#All],2,0)</f>
        <v>Sucursal Córdoba Shopping</v>
      </c>
      <c r="K4790" t="s">
        <v>101</v>
      </c>
      <c r="L4790" t="s">
        <v>3</v>
      </c>
      <c r="M4790" t="s">
        <v>4</v>
      </c>
      <c r="N4790" t="str">
        <f>IFERROR(VLOOKUP(ventas_starbucks_2025[[#This Row],[tamaño_sucio]],cambio_tamaño[#All],2,0),"Tamaño único")</f>
        <v>Tamaño único</v>
      </c>
      <c r="O4790">
        <v>1</v>
      </c>
      <c r="P4790">
        <v>2515.94</v>
      </c>
      <c r="Q4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90">
        <v>2515.94</v>
      </c>
      <c r="S4790" t="s">
        <v>31</v>
      </c>
      <c r="T4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0" t="str">
        <f>VLOOKUP(ventas_starbucks_2025[[#This Row],[canal_compra]],cambio_canal_compra[#All],2,0)</f>
        <v>Entrega domicilio</v>
      </c>
      <c r="V4790" t="s">
        <v>16</v>
      </c>
      <c r="W4790" t="str">
        <f>VLOOKUP(ventas_starbucks_2025[[#This Row],[método_pago]],cambio_metodo_pago[#All],2,0)</f>
        <v>Tarjeta</v>
      </c>
      <c r="X4790" t="s">
        <v>22</v>
      </c>
      <c r="Y4790">
        <v>0</v>
      </c>
      <c r="Z4790" t="str">
        <f>VLOOKUP(ventas_starbucks_2025[[#This Row],[promoción_aplicada5]],promocion_cambiar[#All],2,0)</f>
        <v>Combo</v>
      </c>
      <c r="AA4790" t="s">
        <v>8</v>
      </c>
      <c r="AB4790" t="s">
        <v>23</v>
      </c>
      <c r="AC4790" t="s">
        <v>41</v>
      </c>
      <c r="AD4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90">
        <v>13.9</v>
      </c>
      <c r="AF4790">
        <v>5</v>
      </c>
      <c r="AG4790">
        <v>46</v>
      </c>
      <c r="AH4790">
        <v>45</v>
      </c>
    </row>
    <row r="4791" spans="1:34" x14ac:dyDescent="0.25">
      <c r="A4791" s="3" t="s">
        <v>4866</v>
      </c>
      <c r="B4791" s="1">
        <v>45699</v>
      </c>
      <c r="C4791" s="23">
        <f t="shared" si="370"/>
        <v>11</v>
      </c>
      <c r="D4791" s="23">
        <f t="shared" si="371"/>
        <v>2</v>
      </c>
      <c r="E4791" s="23" t="str">
        <f t="shared" si="372"/>
        <v>martes</v>
      </c>
      <c r="F4791" s="23">
        <f t="shared" si="373"/>
        <v>2</v>
      </c>
      <c r="G4791" s="23" t="str">
        <f t="shared" si="374"/>
        <v>febrero</v>
      </c>
      <c r="H4791" s="2">
        <v>0.71319444444444446</v>
      </c>
      <c r="I4791" t="s">
        <v>1</v>
      </c>
      <c r="J4791" t="str">
        <f>VLOOKUP(ventas_starbucks_2025[[#This Row],[sucursal]],cambio_sucursal[#All],2,0)</f>
        <v>Sucursal Nueva Córdoba</v>
      </c>
      <c r="K4791" t="s">
        <v>89</v>
      </c>
      <c r="L4791" t="s">
        <v>90</v>
      </c>
      <c r="M4791" t="s">
        <v>4</v>
      </c>
      <c r="N4791" t="str">
        <f>IFERROR(VLOOKUP(ventas_starbucks_2025[[#This Row],[tamaño_sucio]],cambio_tamaño[#All],2,0),"Tamaño único")</f>
        <v>Tamaño único</v>
      </c>
      <c r="O4791">
        <v>5</v>
      </c>
      <c r="P4791">
        <v>1334.11</v>
      </c>
      <c r="Q4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1">
        <v>6670.55</v>
      </c>
      <c r="S4791" t="s">
        <v>31</v>
      </c>
      <c r="T4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91" t="str">
        <f>VLOOKUP(ventas_starbucks_2025[[#This Row],[canal_compra]],cambio_canal_compra[#All],2,0)</f>
        <v>Entrega domicilio</v>
      </c>
      <c r="V4791" t="s">
        <v>16</v>
      </c>
      <c r="W4791" t="str">
        <f>VLOOKUP(ventas_starbucks_2025[[#This Row],[método_pago]],cambio_metodo_pago[#All],2,0)</f>
        <v>Tarjeta</v>
      </c>
      <c r="X4791" t="s">
        <v>22</v>
      </c>
      <c r="Y4791">
        <v>0</v>
      </c>
      <c r="Z4791" t="str">
        <f>VLOOKUP(ventas_starbucks_2025[[#This Row],[promoción_aplicada5]],promocion_cambiar[#All],2,0)</f>
        <v>Combo</v>
      </c>
      <c r="AA4791" t="s">
        <v>8</v>
      </c>
      <c r="AB4791" t="s">
        <v>52</v>
      </c>
      <c r="AC4791" t="s">
        <v>41</v>
      </c>
      <c r="AD4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91">
        <v>7.2</v>
      </c>
      <c r="AF4791">
        <v>3</v>
      </c>
      <c r="AG4791">
        <v>32</v>
      </c>
      <c r="AH4791">
        <v>27</v>
      </c>
    </row>
    <row r="4792" spans="1:34" x14ac:dyDescent="0.25">
      <c r="A4792" s="3" t="s">
        <v>4867</v>
      </c>
      <c r="B4792" s="1">
        <v>45718</v>
      </c>
      <c r="C4792" s="23">
        <f t="shared" si="370"/>
        <v>2</v>
      </c>
      <c r="D4792" s="23">
        <f t="shared" si="371"/>
        <v>7</v>
      </c>
      <c r="E4792" s="23" t="str">
        <f t="shared" si="372"/>
        <v>domingo</v>
      </c>
      <c r="F4792" s="23">
        <f t="shared" si="373"/>
        <v>3</v>
      </c>
      <c r="G4792" s="23" t="str">
        <f t="shared" si="374"/>
        <v>marzo</v>
      </c>
      <c r="H4792" s="2">
        <v>0.84930555555555554</v>
      </c>
      <c r="I4792" t="s">
        <v>12</v>
      </c>
      <c r="J4792" t="str">
        <f>VLOOKUP(ventas_starbucks_2025[[#This Row],[sucursal]],cambio_sucursal[#All],2,0)</f>
        <v>Sucursal Córdoba Shopping</v>
      </c>
      <c r="K4792" t="s">
        <v>2</v>
      </c>
      <c r="L4792" t="s">
        <v>3</v>
      </c>
      <c r="M4792" t="s">
        <v>4</v>
      </c>
      <c r="N4792" t="str">
        <f>IFERROR(VLOOKUP(ventas_starbucks_2025[[#This Row],[tamaño_sucio]],cambio_tamaño[#All],2,0),"Tamaño único")</f>
        <v>Tamaño único</v>
      </c>
      <c r="O4792">
        <v>5</v>
      </c>
      <c r="P4792">
        <v>3045.33</v>
      </c>
      <c r="Q4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92">
        <v>15226.65</v>
      </c>
      <c r="S4792" t="s">
        <v>15</v>
      </c>
      <c r="T4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792" t="str">
        <f>VLOOKUP(ventas_starbucks_2025[[#This Row],[canal_compra]],cambio_canal_compra[#All],2,0)</f>
        <v>Para llevar</v>
      </c>
      <c r="V4792" t="s">
        <v>40</v>
      </c>
      <c r="W4792" t="str">
        <f>VLOOKUP(ventas_starbucks_2025[[#This Row],[método_pago]],cambio_metodo_pago[#All],2,0)</f>
        <v>Efectivo</v>
      </c>
      <c r="X4792" t="s">
        <v>7</v>
      </c>
      <c r="Y4792">
        <v>15</v>
      </c>
      <c r="Z4792" t="str">
        <f>VLOOKUP(ventas_starbucks_2025[[#This Row],[promoción_aplicada5]],promocion_cambiar[#All],2,0)</f>
        <v>Hora Feliz</v>
      </c>
      <c r="AA4792" t="s">
        <v>36</v>
      </c>
      <c r="AB4792" t="s">
        <v>9</v>
      </c>
      <c r="AC4792" t="s">
        <v>24</v>
      </c>
      <c r="AD4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92">
        <v>4.9000000000000004</v>
      </c>
      <c r="AF4792">
        <v>1</v>
      </c>
      <c r="AG4792">
        <v>27</v>
      </c>
      <c r="AH4792">
        <v>22</v>
      </c>
    </row>
    <row r="4793" spans="1:34" x14ac:dyDescent="0.25">
      <c r="A4793" s="3" t="s">
        <v>4868</v>
      </c>
      <c r="B4793" s="1">
        <v>45732</v>
      </c>
      <c r="C4793" s="23">
        <f t="shared" si="370"/>
        <v>16</v>
      </c>
      <c r="D4793" s="23">
        <f t="shared" si="371"/>
        <v>7</v>
      </c>
      <c r="E4793" s="1" t="str">
        <f t="shared" si="372"/>
        <v>domingo</v>
      </c>
      <c r="F4793" s="23">
        <f t="shared" si="373"/>
        <v>3</v>
      </c>
      <c r="G4793" s="1" t="str">
        <f t="shared" si="374"/>
        <v>marzo</v>
      </c>
      <c r="H4793" s="2">
        <v>0.57222222222222219</v>
      </c>
      <c r="I4793" t="s">
        <v>12</v>
      </c>
      <c r="J4793" t="str">
        <f>VLOOKUP(ventas_starbucks_2025[[#This Row],[sucursal]],cambio_sucursal[#All],2,0)</f>
        <v>Sucursal Córdoba Shopping</v>
      </c>
      <c r="K4793" t="s">
        <v>34</v>
      </c>
      <c r="L4793" t="s">
        <v>35</v>
      </c>
      <c r="M4793" t="s">
        <v>4</v>
      </c>
      <c r="N4793" t="str">
        <f>IFERROR(VLOOKUP(ventas_starbucks_2025[[#This Row],[tamaño_sucio]],cambio_tamaño[#All],2,0),"Tamaño único")</f>
        <v>Tamaño único</v>
      </c>
      <c r="O4793">
        <v>1</v>
      </c>
      <c r="P4793">
        <v>1418.28</v>
      </c>
      <c r="Q4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3">
        <v>1418.28</v>
      </c>
      <c r="S4793" t="s">
        <v>5</v>
      </c>
      <c r="T4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3" t="str">
        <f>VLOOKUP(ventas_starbucks_2025[[#This Row],[canal_compra]],cambio_canal_compra[#All],2,0)</f>
        <v>En tienda</v>
      </c>
      <c r="V4793" t="s">
        <v>6</v>
      </c>
      <c r="W4793" t="str">
        <f>VLOOKUP(ventas_starbucks_2025[[#This Row],[método_pago]],cambio_metodo_pago[#All],2,0)</f>
        <v>Aplicación móbil</v>
      </c>
      <c r="X4793" t="s">
        <v>7</v>
      </c>
      <c r="Y4793">
        <v>15</v>
      </c>
      <c r="Z4793" t="str">
        <f>VLOOKUP(ventas_starbucks_2025[[#This Row],[promoción_aplicada5]],promocion_cambiar[#All],2,0)</f>
        <v>Combo</v>
      </c>
      <c r="AA4793" t="s">
        <v>8</v>
      </c>
      <c r="AB4793" t="s">
        <v>23</v>
      </c>
      <c r="AC4793" t="s">
        <v>10</v>
      </c>
      <c r="AD4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93">
        <v>5.2</v>
      </c>
      <c r="AF4793">
        <v>3</v>
      </c>
      <c r="AG4793">
        <v>28</v>
      </c>
      <c r="AH4793">
        <v>27</v>
      </c>
    </row>
    <row r="4794" spans="1:34" x14ac:dyDescent="0.25">
      <c r="A4794" s="3" t="s">
        <v>4869</v>
      </c>
      <c r="B4794" s="1">
        <v>45698</v>
      </c>
      <c r="C4794" s="23">
        <f t="shared" si="370"/>
        <v>10</v>
      </c>
      <c r="D4794" s="23">
        <f t="shared" si="371"/>
        <v>1</v>
      </c>
      <c r="E4794" s="23" t="str">
        <f t="shared" si="372"/>
        <v>lunes</v>
      </c>
      <c r="F4794" s="23">
        <f t="shared" si="373"/>
        <v>2</v>
      </c>
      <c r="G4794" s="23" t="str">
        <f t="shared" si="374"/>
        <v>febrero</v>
      </c>
      <c r="H4794" s="2">
        <v>0.85069444444444442</v>
      </c>
      <c r="I4794" t="s">
        <v>26</v>
      </c>
      <c r="J4794" t="str">
        <f>VLOOKUP(ventas_starbucks_2025[[#This Row],[sucursal]],cambio_sucursal[#All],2,0)</f>
        <v>Sucursal San Lorenzo 47</v>
      </c>
      <c r="K4794" t="s">
        <v>27</v>
      </c>
      <c r="L4794" t="s">
        <v>28</v>
      </c>
      <c r="M4794" t="s">
        <v>4</v>
      </c>
      <c r="N4794" t="str">
        <f>IFERROR(VLOOKUP(ventas_starbucks_2025[[#This Row],[tamaño_sucio]],cambio_tamaño[#All],2,0),"Tamaño único")</f>
        <v>Tamaño único</v>
      </c>
      <c r="O4794">
        <v>5</v>
      </c>
      <c r="P4794">
        <v>2120.8000000000002</v>
      </c>
      <c r="Q4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94">
        <v>10604</v>
      </c>
      <c r="S4794" t="s">
        <v>5</v>
      </c>
      <c r="T4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94" t="str">
        <f>VLOOKUP(ventas_starbucks_2025[[#This Row],[canal_compra]],cambio_canal_compra[#All],2,0)</f>
        <v>En tienda</v>
      </c>
      <c r="V4794" t="s">
        <v>40</v>
      </c>
      <c r="W4794" t="str">
        <f>VLOOKUP(ventas_starbucks_2025[[#This Row],[método_pago]],cambio_metodo_pago[#All],2,0)</f>
        <v>Efectivo</v>
      </c>
      <c r="X4794" t="s">
        <v>7</v>
      </c>
      <c r="Y4794">
        <v>10</v>
      </c>
      <c r="Z4794" t="str">
        <f>VLOOKUP(ventas_starbucks_2025[[#This Row],[promoción_aplicada5]],promocion_cambiar[#All],2,0)</f>
        <v>2x1</v>
      </c>
      <c r="AA4794" t="s">
        <v>51</v>
      </c>
      <c r="AB4794" t="s">
        <v>18</v>
      </c>
      <c r="AC4794" t="s">
        <v>10</v>
      </c>
      <c r="AD4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94">
        <v>11</v>
      </c>
      <c r="AF4794">
        <v>4</v>
      </c>
      <c r="AG4794">
        <v>39</v>
      </c>
      <c r="AH4794">
        <v>34</v>
      </c>
    </row>
    <row r="4795" spans="1:34" x14ac:dyDescent="0.25">
      <c r="A4795" s="3" t="s">
        <v>4870</v>
      </c>
      <c r="B4795" s="1">
        <v>45761</v>
      </c>
      <c r="C4795" s="23">
        <f t="shared" si="370"/>
        <v>14</v>
      </c>
      <c r="D4795" s="23">
        <f t="shared" si="371"/>
        <v>1</v>
      </c>
      <c r="E4795" s="23" t="str">
        <f t="shared" si="372"/>
        <v>lunes</v>
      </c>
      <c r="F4795" s="23">
        <f t="shared" si="373"/>
        <v>4</v>
      </c>
      <c r="G4795" s="23" t="str">
        <f t="shared" si="374"/>
        <v>abril</v>
      </c>
      <c r="H4795" s="2">
        <v>0.6069444444444444</v>
      </c>
      <c r="I4795" t="s">
        <v>1</v>
      </c>
      <c r="J4795" t="str">
        <f>VLOOKUP(ventas_starbucks_2025[[#This Row],[sucursal]],cambio_sucursal[#All],2,0)</f>
        <v>Sucursal Nueva Córdoba</v>
      </c>
      <c r="K4795" t="s">
        <v>127</v>
      </c>
      <c r="L4795" t="s">
        <v>44</v>
      </c>
      <c r="M4795" t="s">
        <v>45</v>
      </c>
      <c r="N4795" t="str">
        <f>IFERROR(VLOOKUP(ventas_starbucks_2025[[#This Row],[tamaño_sucio]],cambio_tamaño[#All],2,0),"Tamaño único")</f>
        <v>Grande</v>
      </c>
      <c r="O4795">
        <v>1</v>
      </c>
      <c r="P4795">
        <v>1606</v>
      </c>
      <c r="Q4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5">
        <v>1606</v>
      </c>
      <c r="S4795" t="s">
        <v>31</v>
      </c>
      <c r="T4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5" t="str">
        <f>VLOOKUP(ventas_starbucks_2025[[#This Row],[canal_compra]],cambio_canal_compra[#All],2,0)</f>
        <v>Entrega domicilio</v>
      </c>
      <c r="V4795" t="s">
        <v>40</v>
      </c>
      <c r="W4795" t="str">
        <f>VLOOKUP(ventas_starbucks_2025[[#This Row],[método_pago]],cambio_metodo_pago[#All],2,0)</f>
        <v>Efectivo</v>
      </c>
      <c r="X4795" t="s">
        <v>7</v>
      </c>
      <c r="Y4795">
        <v>10</v>
      </c>
      <c r="Z4795" t="str">
        <f>VLOOKUP(ventas_starbucks_2025[[#This Row],[promoción_aplicada5]],promocion_cambiar[#All],2,0)</f>
        <v>Ninguna</v>
      </c>
      <c r="AA4795" t="s">
        <v>17</v>
      </c>
      <c r="AB4795" t="s">
        <v>23</v>
      </c>
      <c r="AC4795" t="s">
        <v>24</v>
      </c>
      <c r="AD4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95">
        <v>2.6</v>
      </c>
      <c r="AF4795">
        <v>1</v>
      </c>
      <c r="AG4795">
        <v>35</v>
      </c>
      <c r="AH4795">
        <v>34</v>
      </c>
    </row>
    <row r="4796" spans="1:34" x14ac:dyDescent="0.25">
      <c r="A4796" s="3" t="s">
        <v>4871</v>
      </c>
      <c r="B4796" s="1">
        <v>45754</v>
      </c>
      <c r="C4796" s="23">
        <f t="shared" si="370"/>
        <v>7</v>
      </c>
      <c r="D4796" s="23">
        <f t="shared" si="371"/>
        <v>1</v>
      </c>
      <c r="E4796" s="23" t="str">
        <f t="shared" si="372"/>
        <v>lunes</v>
      </c>
      <c r="F4796" s="23">
        <f t="shared" si="373"/>
        <v>4</v>
      </c>
      <c r="G4796" s="23" t="str">
        <f t="shared" si="374"/>
        <v>abril</v>
      </c>
      <c r="H4796" s="2">
        <v>0.69861111111111107</v>
      </c>
      <c r="I4796" t="s">
        <v>1</v>
      </c>
      <c r="J4796" t="str">
        <f>VLOOKUP(ventas_starbucks_2025[[#This Row],[sucursal]],cambio_sucursal[#All],2,0)</f>
        <v>Sucursal Nueva Córdoba</v>
      </c>
      <c r="K4796" t="s">
        <v>67</v>
      </c>
      <c r="L4796" t="s">
        <v>35</v>
      </c>
      <c r="M4796" t="s">
        <v>4</v>
      </c>
      <c r="N4796" t="str">
        <f>IFERROR(VLOOKUP(ventas_starbucks_2025[[#This Row],[tamaño_sucio]],cambio_tamaño[#All],2,0),"Tamaño único")</f>
        <v>Tamaño único</v>
      </c>
      <c r="O4796">
        <v>5</v>
      </c>
      <c r="P4796">
        <v>956.91</v>
      </c>
      <c r="Q4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96">
        <v>4784.55</v>
      </c>
      <c r="S4796" t="s">
        <v>31</v>
      </c>
      <c r="T4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6" t="str">
        <f>VLOOKUP(ventas_starbucks_2025[[#This Row],[canal_compra]],cambio_canal_compra[#All],2,0)</f>
        <v>Entrega domicilio</v>
      </c>
      <c r="V4796" t="s">
        <v>6</v>
      </c>
      <c r="W4796" t="str">
        <f>VLOOKUP(ventas_starbucks_2025[[#This Row],[método_pago]],cambio_metodo_pago[#All],2,0)</f>
        <v>Aplicación móbil</v>
      </c>
      <c r="X4796" t="s">
        <v>22</v>
      </c>
      <c r="Y4796">
        <v>0</v>
      </c>
      <c r="Z4796" t="str">
        <f>VLOOKUP(ventas_starbucks_2025[[#This Row],[promoción_aplicada5]],promocion_cambiar[#All],2,0)</f>
        <v>Ninguna</v>
      </c>
      <c r="AA4796" t="s">
        <v>17</v>
      </c>
      <c r="AB4796" t="s">
        <v>18</v>
      </c>
      <c r="AC4796" t="s">
        <v>41</v>
      </c>
      <c r="AD4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96">
        <v>14.1</v>
      </c>
      <c r="AF4796">
        <v>2</v>
      </c>
      <c r="AG4796">
        <v>34</v>
      </c>
      <c r="AH4796">
        <v>29</v>
      </c>
    </row>
    <row r="4797" spans="1:34" x14ac:dyDescent="0.25">
      <c r="A4797" s="3" t="s">
        <v>4872</v>
      </c>
      <c r="B4797" s="1">
        <v>45758</v>
      </c>
      <c r="C4797" s="23">
        <f t="shared" si="370"/>
        <v>11</v>
      </c>
      <c r="D4797" s="23">
        <f t="shared" si="371"/>
        <v>5</v>
      </c>
      <c r="E4797" s="23" t="str">
        <f t="shared" si="372"/>
        <v>viernes</v>
      </c>
      <c r="F4797" s="23">
        <f t="shared" si="373"/>
        <v>4</v>
      </c>
      <c r="G4797" s="23" t="str">
        <f t="shared" si="374"/>
        <v>abril</v>
      </c>
      <c r="H4797" s="2">
        <v>0.44236111111111109</v>
      </c>
      <c r="I4797" t="s">
        <v>26</v>
      </c>
      <c r="J4797" t="str">
        <f>VLOOKUP(ventas_starbucks_2025[[#This Row],[sucursal]],cambio_sucursal[#All],2,0)</f>
        <v>Sucursal San Lorenzo 47</v>
      </c>
      <c r="K4797" t="s">
        <v>58</v>
      </c>
      <c r="L4797" t="s">
        <v>39</v>
      </c>
      <c r="M4797" t="s">
        <v>4</v>
      </c>
      <c r="N4797" t="str">
        <f>IFERROR(VLOOKUP(ventas_starbucks_2025[[#This Row],[tamaño_sucio]],cambio_tamaño[#All],2,0),"Tamaño único")</f>
        <v>Tamaño único</v>
      </c>
      <c r="O4797">
        <v>2</v>
      </c>
      <c r="P4797">
        <v>1493.21</v>
      </c>
      <c r="Q4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7">
        <v>2986.42</v>
      </c>
      <c r="S4797" t="s">
        <v>15</v>
      </c>
      <c r="T4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7" t="str">
        <f>VLOOKUP(ventas_starbucks_2025[[#This Row],[canal_compra]],cambio_canal_compra[#All],2,0)</f>
        <v>Para llevar</v>
      </c>
      <c r="V4797" t="s">
        <v>16</v>
      </c>
      <c r="W4797" t="str">
        <f>VLOOKUP(ventas_starbucks_2025[[#This Row],[método_pago]],cambio_metodo_pago[#All],2,0)</f>
        <v>Tarjeta</v>
      </c>
      <c r="X4797" t="s">
        <v>22</v>
      </c>
      <c r="Y4797">
        <v>0</v>
      </c>
      <c r="Z4797" t="str">
        <f>VLOOKUP(ventas_starbucks_2025[[#This Row],[promoción_aplicada5]],promocion_cambiar[#All],2,0)</f>
        <v>Combo</v>
      </c>
      <c r="AA4797" t="s">
        <v>8</v>
      </c>
      <c r="AB4797" t="s">
        <v>18</v>
      </c>
      <c r="AC4797" t="s">
        <v>24</v>
      </c>
      <c r="AD4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97">
        <v>6.1</v>
      </c>
      <c r="AF4797">
        <v>4</v>
      </c>
      <c r="AG4797">
        <v>38</v>
      </c>
      <c r="AH4797">
        <v>36</v>
      </c>
    </row>
    <row r="4798" spans="1:34" x14ac:dyDescent="0.25">
      <c r="A4798" s="3" t="s">
        <v>4873</v>
      </c>
      <c r="B4798" s="1">
        <v>45714</v>
      </c>
      <c r="C4798" s="23">
        <f t="shared" si="370"/>
        <v>26</v>
      </c>
      <c r="D4798" s="23">
        <f t="shared" si="371"/>
        <v>3</v>
      </c>
      <c r="E4798" s="23" t="str">
        <f t="shared" si="372"/>
        <v>miércoles</v>
      </c>
      <c r="F4798" s="23">
        <f t="shared" si="373"/>
        <v>2</v>
      </c>
      <c r="G4798" s="23" t="str">
        <f t="shared" si="374"/>
        <v>febrero</v>
      </c>
      <c r="H4798" s="2">
        <v>0.74652777777777779</v>
      </c>
      <c r="I4798" t="s">
        <v>12</v>
      </c>
      <c r="J4798" t="str">
        <f>VLOOKUP(ventas_starbucks_2025[[#This Row],[sucursal]],cambio_sucursal[#All],2,0)</f>
        <v>Sucursal Córdoba Shopping</v>
      </c>
      <c r="K4798" t="s">
        <v>89</v>
      </c>
      <c r="L4798" t="s">
        <v>90</v>
      </c>
      <c r="M4798" t="s">
        <v>4</v>
      </c>
      <c r="N4798" t="str">
        <f>IFERROR(VLOOKUP(ventas_starbucks_2025[[#This Row],[tamaño_sucio]],cambio_tamaño[#All],2,0),"Tamaño único")</f>
        <v>Tamaño único</v>
      </c>
      <c r="O4798">
        <v>2</v>
      </c>
      <c r="P4798">
        <v>1349.16</v>
      </c>
      <c r="Q4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8">
        <v>2698.32</v>
      </c>
      <c r="S4798" t="s">
        <v>15</v>
      </c>
      <c r="T4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8" t="str">
        <f>VLOOKUP(ventas_starbucks_2025[[#This Row],[canal_compra]],cambio_canal_compra[#All],2,0)</f>
        <v>Para llevar</v>
      </c>
      <c r="V4798" t="s">
        <v>6</v>
      </c>
      <c r="W4798" t="str">
        <f>VLOOKUP(ventas_starbucks_2025[[#This Row],[método_pago]],cambio_metodo_pago[#All],2,0)</f>
        <v>Aplicación móbil</v>
      </c>
      <c r="X4798" t="s">
        <v>7</v>
      </c>
      <c r="Y4798">
        <v>0</v>
      </c>
      <c r="Z4798" t="str">
        <f>VLOOKUP(ventas_starbucks_2025[[#This Row],[promoción_aplicada5]],promocion_cambiar[#All],2,0)</f>
        <v>Ninguna</v>
      </c>
      <c r="AA4798" t="s">
        <v>17</v>
      </c>
      <c r="AB4798" t="s">
        <v>29</v>
      </c>
      <c r="AC4798" t="s">
        <v>41</v>
      </c>
      <c r="AD4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98">
        <v>2.2000000000000002</v>
      </c>
      <c r="AF4798">
        <v>3</v>
      </c>
      <c r="AG4798">
        <v>47</v>
      </c>
      <c r="AH4798">
        <v>45</v>
      </c>
    </row>
    <row r="4799" spans="1:34" x14ac:dyDescent="0.25">
      <c r="A4799" s="3" t="s">
        <v>4874</v>
      </c>
      <c r="B4799" s="1">
        <v>45698</v>
      </c>
      <c r="C4799" s="23">
        <f t="shared" si="370"/>
        <v>10</v>
      </c>
      <c r="D4799" s="23">
        <f t="shared" si="371"/>
        <v>1</v>
      </c>
      <c r="E4799" s="23" t="str">
        <f t="shared" si="372"/>
        <v>lunes</v>
      </c>
      <c r="F4799" s="23">
        <f t="shared" si="373"/>
        <v>2</v>
      </c>
      <c r="G4799" s="23" t="str">
        <f t="shared" si="374"/>
        <v>febrero</v>
      </c>
      <c r="H4799" s="2">
        <v>0.55138888888888893</v>
      </c>
      <c r="I4799" t="s">
        <v>57</v>
      </c>
      <c r="J4799" t="str">
        <f>VLOOKUP(ventas_starbucks_2025[[#This Row],[sucursal]],cambio_sucursal[#All],2,0)</f>
        <v>Sucursal Avda Colón</v>
      </c>
      <c r="K4799" t="s">
        <v>74</v>
      </c>
      <c r="L4799" t="s">
        <v>70</v>
      </c>
      <c r="M4799" t="s">
        <v>45</v>
      </c>
      <c r="N4799" t="str">
        <f>IFERROR(VLOOKUP(ventas_starbucks_2025[[#This Row],[tamaño_sucio]],cambio_tamaño[#All],2,0),"Tamaño único")</f>
        <v>Grande</v>
      </c>
      <c r="O4799">
        <v>1</v>
      </c>
      <c r="P4799">
        <v>1673.35</v>
      </c>
      <c r="Q4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9">
        <v>1673.35</v>
      </c>
      <c r="S4799" t="s">
        <v>31</v>
      </c>
      <c r="T4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9" t="str">
        <f>VLOOKUP(ventas_starbucks_2025[[#This Row],[canal_compra]],cambio_canal_compra[#All],2,0)</f>
        <v>Entrega domicilio</v>
      </c>
      <c r="V4799" t="s">
        <v>40</v>
      </c>
      <c r="W4799" t="str">
        <f>VLOOKUP(ventas_starbucks_2025[[#This Row],[método_pago]],cambio_metodo_pago[#All],2,0)</f>
        <v>Efectivo</v>
      </c>
      <c r="X4799" t="s">
        <v>7</v>
      </c>
      <c r="Y4799">
        <v>0</v>
      </c>
      <c r="Z4799" t="str">
        <f>VLOOKUP(ventas_starbucks_2025[[#This Row],[promoción_aplicada5]],promocion_cambiar[#All],2,0)</f>
        <v>Combo</v>
      </c>
      <c r="AA4799" t="s">
        <v>8</v>
      </c>
      <c r="AB4799" t="s">
        <v>29</v>
      </c>
      <c r="AC4799" t="s">
        <v>10</v>
      </c>
      <c r="AD4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99">
        <v>2.4</v>
      </c>
      <c r="AF4799">
        <v>5</v>
      </c>
      <c r="AG4799">
        <v>49</v>
      </c>
      <c r="AH4799">
        <v>48</v>
      </c>
    </row>
    <row r="4800" spans="1:34" x14ac:dyDescent="0.25">
      <c r="A4800" s="3" t="s">
        <v>4875</v>
      </c>
      <c r="B4800" s="1">
        <v>45728</v>
      </c>
      <c r="C4800" s="23">
        <f t="shared" si="370"/>
        <v>12</v>
      </c>
      <c r="D4800" s="23">
        <f t="shared" si="371"/>
        <v>3</v>
      </c>
      <c r="E4800" s="1" t="str">
        <f t="shared" si="372"/>
        <v>miércoles</v>
      </c>
      <c r="F4800" s="23">
        <f t="shared" si="373"/>
        <v>3</v>
      </c>
      <c r="G4800" s="1" t="str">
        <f t="shared" si="374"/>
        <v>marzo</v>
      </c>
      <c r="H4800" s="2">
        <v>0.65277777777777779</v>
      </c>
      <c r="I4800" t="s">
        <v>26</v>
      </c>
      <c r="J4800" t="str">
        <f>VLOOKUP(ventas_starbucks_2025[[#This Row],[sucursal]],cambio_sucursal[#All],2,0)</f>
        <v>Sucursal San Lorenzo 47</v>
      </c>
      <c r="K4800" t="s">
        <v>173</v>
      </c>
      <c r="L4800" t="s">
        <v>35</v>
      </c>
      <c r="M4800" t="s">
        <v>4</v>
      </c>
      <c r="N4800" t="str">
        <f>IFERROR(VLOOKUP(ventas_starbucks_2025[[#This Row],[tamaño_sucio]],cambio_tamaño[#All],2,0),"Tamaño único")</f>
        <v>Tamaño único</v>
      </c>
      <c r="O4800">
        <v>1</v>
      </c>
      <c r="P4800">
        <v>977.26</v>
      </c>
      <c r="Q4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00">
        <v>977.26</v>
      </c>
      <c r="S4800" t="s">
        <v>15</v>
      </c>
      <c r="T4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0" t="str">
        <f>VLOOKUP(ventas_starbucks_2025[[#This Row],[canal_compra]],cambio_canal_compra[#All],2,0)</f>
        <v>Para llevar</v>
      </c>
      <c r="V4800" t="s">
        <v>40</v>
      </c>
      <c r="W4800" t="str">
        <f>VLOOKUP(ventas_starbucks_2025[[#This Row],[método_pago]],cambio_metodo_pago[#All],2,0)</f>
        <v>Efectivo</v>
      </c>
      <c r="X4800" t="s">
        <v>22</v>
      </c>
      <c r="Y4800">
        <v>0</v>
      </c>
      <c r="Z4800" t="str">
        <f>VLOOKUP(ventas_starbucks_2025[[#This Row],[promoción_aplicada5]],promocion_cambiar[#All],2,0)</f>
        <v>2x1</v>
      </c>
      <c r="AA4800" t="s">
        <v>51</v>
      </c>
      <c r="AB4800" t="s">
        <v>52</v>
      </c>
      <c r="AC4800" t="s">
        <v>41</v>
      </c>
      <c r="AD4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00">
        <v>13.9</v>
      </c>
      <c r="AF4800">
        <v>3</v>
      </c>
      <c r="AG4800">
        <v>18</v>
      </c>
      <c r="AH4800">
        <v>17</v>
      </c>
    </row>
    <row r="4801" spans="1:34" x14ac:dyDescent="0.25">
      <c r="A4801" s="3" t="s">
        <v>4876</v>
      </c>
      <c r="B4801" s="1">
        <v>45710</v>
      </c>
      <c r="C4801" s="23">
        <f t="shared" si="370"/>
        <v>22</v>
      </c>
      <c r="D4801" s="23">
        <f t="shared" si="371"/>
        <v>6</v>
      </c>
      <c r="E4801" s="1" t="str">
        <f t="shared" si="372"/>
        <v>sábado</v>
      </c>
      <c r="F4801" s="23">
        <f t="shared" si="373"/>
        <v>2</v>
      </c>
      <c r="G4801" s="1" t="str">
        <f t="shared" si="374"/>
        <v>febrero</v>
      </c>
      <c r="H4801" s="2">
        <v>0.72152777777777777</v>
      </c>
      <c r="I4801" t="s">
        <v>1</v>
      </c>
      <c r="J4801" t="str">
        <f>VLOOKUP(ventas_starbucks_2025[[#This Row],[sucursal]],cambio_sucursal[#All],2,0)</f>
        <v>Sucursal Nueva Córdoba</v>
      </c>
      <c r="K4801" t="s">
        <v>115</v>
      </c>
      <c r="L4801" t="s">
        <v>21</v>
      </c>
      <c r="M4801" t="s">
        <v>4</v>
      </c>
      <c r="N4801" t="str">
        <f>IFERROR(VLOOKUP(ventas_starbucks_2025[[#This Row],[tamaño_sucio]],cambio_tamaño[#All],2,0),"Tamaño único")</f>
        <v>Tamaño único</v>
      </c>
      <c r="O4801">
        <v>1</v>
      </c>
      <c r="P4801">
        <v>1223.9000000000001</v>
      </c>
      <c r="Q4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1">
        <v>1223.9000000000001</v>
      </c>
      <c r="S4801" t="s">
        <v>15</v>
      </c>
      <c r="T4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1" t="str">
        <f>VLOOKUP(ventas_starbucks_2025[[#This Row],[canal_compra]],cambio_canal_compra[#All],2,0)</f>
        <v>Para llevar</v>
      </c>
      <c r="V4801" t="s">
        <v>6</v>
      </c>
      <c r="W4801" t="str">
        <f>VLOOKUP(ventas_starbucks_2025[[#This Row],[método_pago]],cambio_metodo_pago[#All],2,0)</f>
        <v>Aplicación móbil</v>
      </c>
      <c r="X4801" t="s">
        <v>22</v>
      </c>
      <c r="Y4801">
        <v>0</v>
      </c>
      <c r="Z4801" t="str">
        <f>VLOOKUP(ventas_starbucks_2025[[#This Row],[promoción_aplicada5]],promocion_cambiar[#All],2,0)</f>
        <v>Hora Feliz</v>
      </c>
      <c r="AA4801" t="s">
        <v>36</v>
      </c>
      <c r="AB4801" t="s">
        <v>32</v>
      </c>
      <c r="AC4801" t="s">
        <v>41</v>
      </c>
      <c r="AD4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01">
        <v>3.2</v>
      </c>
      <c r="AF4801">
        <v>1</v>
      </c>
      <c r="AG4801">
        <v>28</v>
      </c>
      <c r="AH4801">
        <v>27</v>
      </c>
    </row>
    <row r="4802" spans="1:34" x14ac:dyDescent="0.25">
      <c r="A4802" s="3" t="s">
        <v>4877</v>
      </c>
      <c r="B4802" s="1">
        <v>45708</v>
      </c>
      <c r="C4802" s="23">
        <f t="shared" ref="C4802:C4865" si="375">DAY(B4802)</f>
        <v>20</v>
      </c>
      <c r="D4802" s="23">
        <f t="shared" ref="D4802:D4865" si="376">WEEKDAY(B4802,2)</f>
        <v>4</v>
      </c>
      <c r="E4802" s="23" t="str">
        <f t="shared" ref="E4802:E4865" si="377">TEXT(B4802,"dddd")</f>
        <v>jueves</v>
      </c>
      <c r="F4802" s="23">
        <f t="shared" ref="F4802:F4865" si="378">MONTH(B4802)</f>
        <v>2</v>
      </c>
      <c r="G4802" s="23" t="str">
        <f t="shared" ref="G4802:G4865" si="379">TEXT(B4802,"mmmm")</f>
        <v>febrero</v>
      </c>
      <c r="H4802" s="2">
        <v>0.30972222222222223</v>
      </c>
      <c r="I4802" t="s">
        <v>26</v>
      </c>
      <c r="J4802" t="str">
        <f>VLOOKUP(ventas_starbucks_2025[[#This Row],[sucursal]],cambio_sucursal[#All],2,0)</f>
        <v>Sucursal San Lorenzo 47</v>
      </c>
      <c r="K4802" t="s">
        <v>38</v>
      </c>
      <c r="L4802" t="s">
        <v>39</v>
      </c>
      <c r="M4802" t="s">
        <v>4</v>
      </c>
      <c r="N4802" t="str">
        <f>IFERROR(VLOOKUP(ventas_starbucks_2025[[#This Row],[tamaño_sucio]],cambio_tamaño[#All],2,0),"Tamaño único")</f>
        <v>Tamaño único</v>
      </c>
      <c r="O4802">
        <v>2</v>
      </c>
      <c r="P4802">
        <v>1418.62</v>
      </c>
      <c r="Q4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2">
        <v>2837.24</v>
      </c>
      <c r="S4802" t="s">
        <v>15</v>
      </c>
      <c r="T4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2" t="str">
        <f>VLOOKUP(ventas_starbucks_2025[[#This Row],[canal_compra]],cambio_canal_compra[#All],2,0)</f>
        <v>Para llevar</v>
      </c>
      <c r="V4802" t="s">
        <v>16</v>
      </c>
      <c r="W4802" t="str">
        <f>VLOOKUP(ventas_starbucks_2025[[#This Row],[método_pago]],cambio_metodo_pago[#All],2,0)</f>
        <v>Tarjeta</v>
      </c>
      <c r="X4802" t="s">
        <v>7</v>
      </c>
      <c r="Y4802">
        <v>10</v>
      </c>
      <c r="Z4802" t="str">
        <f>VLOOKUP(ventas_starbucks_2025[[#This Row],[promoción_aplicada5]],promocion_cambiar[#All],2,0)</f>
        <v>Hora Feliz</v>
      </c>
      <c r="AA4802" t="s">
        <v>36</v>
      </c>
      <c r="AB4802" t="s">
        <v>52</v>
      </c>
      <c r="AC4802" t="s">
        <v>41</v>
      </c>
      <c r="AD4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02">
        <v>11.6</v>
      </c>
      <c r="AF4802">
        <v>2</v>
      </c>
      <c r="AG4802">
        <v>47</v>
      </c>
      <c r="AH4802">
        <v>45</v>
      </c>
    </row>
    <row r="4803" spans="1:34" x14ac:dyDescent="0.25">
      <c r="A4803" s="3" t="s">
        <v>4878</v>
      </c>
      <c r="B4803" s="1">
        <v>45682</v>
      </c>
      <c r="C4803" s="23">
        <f t="shared" si="375"/>
        <v>25</v>
      </c>
      <c r="D4803" s="23">
        <f t="shared" si="376"/>
        <v>6</v>
      </c>
      <c r="E4803" s="23" t="str">
        <f t="shared" si="377"/>
        <v>sábado</v>
      </c>
      <c r="F4803" s="23">
        <f t="shared" si="378"/>
        <v>1</v>
      </c>
      <c r="G4803" s="23" t="str">
        <f t="shared" si="379"/>
        <v>enero</v>
      </c>
      <c r="H4803" s="2">
        <v>0.64861111111111114</v>
      </c>
      <c r="I4803" t="s">
        <v>26</v>
      </c>
      <c r="J4803" t="str">
        <f>VLOOKUP(ventas_starbucks_2025[[#This Row],[sucursal]],cambio_sucursal[#All],2,0)</f>
        <v>Sucursal San Lorenzo 47</v>
      </c>
      <c r="K4803" t="s">
        <v>38</v>
      </c>
      <c r="L4803" t="s">
        <v>39</v>
      </c>
      <c r="M4803" t="s">
        <v>4</v>
      </c>
      <c r="N4803" t="str">
        <f>IFERROR(VLOOKUP(ventas_starbucks_2025[[#This Row],[tamaño_sucio]],cambio_tamaño[#All],2,0),"Tamaño único")</f>
        <v>Tamaño único</v>
      </c>
      <c r="O4803">
        <v>1</v>
      </c>
      <c r="P4803">
        <v>1453.28</v>
      </c>
      <c r="Q4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3">
        <v>1453.28</v>
      </c>
      <c r="S4803" t="s">
        <v>31</v>
      </c>
      <c r="T4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3" t="str">
        <f>VLOOKUP(ventas_starbucks_2025[[#This Row],[canal_compra]],cambio_canal_compra[#All],2,0)</f>
        <v>Entrega domicilio</v>
      </c>
      <c r="V4803" t="s">
        <v>6</v>
      </c>
      <c r="W4803" t="str">
        <f>VLOOKUP(ventas_starbucks_2025[[#This Row],[método_pago]],cambio_metodo_pago[#All],2,0)</f>
        <v>Aplicación móbil</v>
      </c>
      <c r="X4803" t="s">
        <v>7</v>
      </c>
      <c r="Y4803">
        <v>10</v>
      </c>
      <c r="Z4803" t="str">
        <f>VLOOKUP(ventas_starbucks_2025[[#This Row],[promoción_aplicada5]],promocion_cambiar[#All],2,0)</f>
        <v>Hora Feliz</v>
      </c>
      <c r="AA4803" t="s">
        <v>36</v>
      </c>
      <c r="AB4803" t="s">
        <v>52</v>
      </c>
      <c r="AC4803" t="s">
        <v>24</v>
      </c>
      <c r="AD4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03">
        <v>7.9</v>
      </c>
      <c r="AF4803">
        <v>5</v>
      </c>
      <c r="AG4803">
        <v>38</v>
      </c>
      <c r="AH4803">
        <v>37</v>
      </c>
    </row>
    <row r="4804" spans="1:34" x14ac:dyDescent="0.25">
      <c r="A4804" s="3" t="s">
        <v>4879</v>
      </c>
      <c r="B4804" s="1">
        <v>45661</v>
      </c>
      <c r="C4804" s="23">
        <f t="shared" si="375"/>
        <v>4</v>
      </c>
      <c r="D4804" s="23">
        <f t="shared" si="376"/>
        <v>6</v>
      </c>
      <c r="E4804" s="23" t="str">
        <f t="shared" si="377"/>
        <v>sábado</v>
      </c>
      <c r="F4804" s="23">
        <f t="shared" si="378"/>
        <v>1</v>
      </c>
      <c r="G4804" s="23" t="str">
        <f t="shared" si="379"/>
        <v>enero</v>
      </c>
      <c r="H4804" s="2">
        <v>0.83472222222222225</v>
      </c>
      <c r="I4804" t="s">
        <v>57</v>
      </c>
      <c r="J4804" t="str">
        <f>VLOOKUP(ventas_starbucks_2025[[#This Row],[sucursal]],cambio_sucursal[#All],2,0)</f>
        <v>Sucursal Avda Colón</v>
      </c>
      <c r="K4804" t="s">
        <v>64</v>
      </c>
      <c r="L4804" t="s">
        <v>65</v>
      </c>
      <c r="M4804" t="s">
        <v>4</v>
      </c>
      <c r="N4804" t="str">
        <f>IFERROR(VLOOKUP(ventas_starbucks_2025[[#This Row],[tamaño_sucio]],cambio_tamaño[#All],2,0),"Tamaño único")</f>
        <v>Tamaño único</v>
      </c>
      <c r="O4804">
        <v>3</v>
      </c>
      <c r="P4804">
        <v>1819.52</v>
      </c>
      <c r="Q4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4">
        <v>5458.56</v>
      </c>
      <c r="S4804" t="s">
        <v>15</v>
      </c>
      <c r="T4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04" t="str">
        <f>VLOOKUP(ventas_starbucks_2025[[#This Row],[canal_compra]],cambio_canal_compra[#All],2,0)</f>
        <v>Para llevar</v>
      </c>
      <c r="V4804" t="s">
        <v>16</v>
      </c>
      <c r="W4804" t="str">
        <f>VLOOKUP(ventas_starbucks_2025[[#This Row],[método_pago]],cambio_metodo_pago[#All],2,0)</f>
        <v>Tarjeta</v>
      </c>
      <c r="X4804" t="s">
        <v>22</v>
      </c>
      <c r="Y4804">
        <v>0</v>
      </c>
      <c r="Z4804" t="str">
        <f>VLOOKUP(ventas_starbucks_2025[[#This Row],[promoción_aplicada5]],promocion_cambiar[#All],2,0)</f>
        <v>Ninguna</v>
      </c>
      <c r="AA4804" t="s">
        <v>17</v>
      </c>
      <c r="AB4804" t="s">
        <v>29</v>
      </c>
      <c r="AC4804" t="s">
        <v>24</v>
      </c>
      <c r="AD4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04">
        <v>3.4</v>
      </c>
      <c r="AF4804">
        <v>3</v>
      </c>
      <c r="AG4804">
        <v>46</v>
      </c>
      <c r="AH4804">
        <v>43</v>
      </c>
    </row>
    <row r="4805" spans="1:34" x14ac:dyDescent="0.25">
      <c r="A4805" s="3" t="s">
        <v>4880</v>
      </c>
      <c r="B4805" s="1">
        <v>45707</v>
      </c>
      <c r="C4805" s="23">
        <f t="shared" si="375"/>
        <v>19</v>
      </c>
      <c r="D4805" s="23">
        <f t="shared" si="376"/>
        <v>3</v>
      </c>
      <c r="E4805" s="23" t="str">
        <f t="shared" si="377"/>
        <v>miércoles</v>
      </c>
      <c r="F4805" s="23">
        <f t="shared" si="378"/>
        <v>2</v>
      </c>
      <c r="G4805" s="23" t="str">
        <f t="shared" si="379"/>
        <v>febrero</v>
      </c>
      <c r="H4805" s="2">
        <v>0.40277777777777779</v>
      </c>
      <c r="I4805" t="s">
        <v>57</v>
      </c>
      <c r="J4805" t="str">
        <f>VLOOKUP(ventas_starbucks_2025[[#This Row],[sucursal]],cambio_sucursal[#All],2,0)</f>
        <v>Sucursal Avda Colón</v>
      </c>
      <c r="K4805" t="s">
        <v>115</v>
      </c>
      <c r="L4805" t="s">
        <v>21</v>
      </c>
      <c r="M4805" t="s">
        <v>4</v>
      </c>
      <c r="N4805" t="str">
        <f>IFERROR(VLOOKUP(ventas_starbucks_2025[[#This Row],[tamaño_sucio]],cambio_tamaño[#All],2,0),"Tamaño único")</f>
        <v>Tamaño único</v>
      </c>
      <c r="O4805">
        <v>5</v>
      </c>
      <c r="P4805">
        <v>824.92</v>
      </c>
      <c r="Q4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05">
        <v>4124.6000000000004</v>
      </c>
      <c r="S4805" t="s">
        <v>31</v>
      </c>
      <c r="T4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5" t="str">
        <f>VLOOKUP(ventas_starbucks_2025[[#This Row],[canal_compra]],cambio_canal_compra[#All],2,0)</f>
        <v>Entrega domicilio</v>
      </c>
      <c r="V4805" t="s">
        <v>40</v>
      </c>
      <c r="W4805" t="str">
        <f>VLOOKUP(ventas_starbucks_2025[[#This Row],[método_pago]],cambio_metodo_pago[#All],2,0)</f>
        <v>Efectivo</v>
      </c>
      <c r="X4805" t="s">
        <v>7</v>
      </c>
      <c r="Y4805">
        <v>0</v>
      </c>
      <c r="Z4805" t="str">
        <f>VLOOKUP(ventas_starbucks_2025[[#This Row],[promoción_aplicada5]],promocion_cambiar[#All],2,0)</f>
        <v>Ninguna</v>
      </c>
      <c r="AA4805" t="s">
        <v>17</v>
      </c>
      <c r="AB4805" t="s">
        <v>32</v>
      </c>
      <c r="AC4805" t="s">
        <v>24</v>
      </c>
      <c r="AD4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05">
        <v>5.3</v>
      </c>
      <c r="AF4805">
        <v>5</v>
      </c>
      <c r="AG4805">
        <v>15</v>
      </c>
      <c r="AH4805">
        <v>10</v>
      </c>
    </row>
    <row r="4806" spans="1:34" x14ac:dyDescent="0.25">
      <c r="A4806" s="3" t="s">
        <v>4881</v>
      </c>
      <c r="B4806" s="1">
        <v>45658</v>
      </c>
      <c r="C4806" s="23">
        <f t="shared" si="375"/>
        <v>1</v>
      </c>
      <c r="D4806" s="23">
        <f t="shared" si="376"/>
        <v>3</v>
      </c>
      <c r="E4806" s="1" t="str">
        <f t="shared" si="377"/>
        <v>miércoles</v>
      </c>
      <c r="F4806" s="23">
        <f t="shared" si="378"/>
        <v>1</v>
      </c>
      <c r="G4806" s="1" t="str">
        <f t="shared" si="379"/>
        <v>enero</v>
      </c>
      <c r="H4806" s="2">
        <v>0.50277777777777777</v>
      </c>
      <c r="I4806" t="s">
        <v>1</v>
      </c>
      <c r="J4806" t="str">
        <f>VLOOKUP(ventas_starbucks_2025[[#This Row],[sucursal]],cambio_sucursal[#All],2,0)</f>
        <v>Sucursal Nueva Córdoba</v>
      </c>
      <c r="K4806" t="s">
        <v>48</v>
      </c>
      <c r="L4806" t="s">
        <v>49</v>
      </c>
      <c r="M4806" t="s">
        <v>45</v>
      </c>
      <c r="N4806" t="str">
        <f>IFERROR(VLOOKUP(ventas_starbucks_2025[[#This Row],[tamaño_sucio]],cambio_tamaño[#All],2,0),"Tamaño único")</f>
        <v>Grande</v>
      </c>
      <c r="O4806">
        <v>3</v>
      </c>
      <c r="P4806">
        <v>1677.56</v>
      </c>
      <c r="Q4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6">
        <v>5032.68</v>
      </c>
      <c r="S4806" t="s">
        <v>5</v>
      </c>
      <c r="T4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06" t="str">
        <f>VLOOKUP(ventas_starbucks_2025[[#This Row],[canal_compra]],cambio_canal_compra[#All],2,0)</f>
        <v>En tienda</v>
      </c>
      <c r="V4806" t="s">
        <v>16</v>
      </c>
      <c r="W4806" t="str">
        <f>VLOOKUP(ventas_starbucks_2025[[#This Row],[método_pago]],cambio_metodo_pago[#All],2,0)</f>
        <v>Tarjeta</v>
      </c>
      <c r="X4806" t="s">
        <v>22</v>
      </c>
      <c r="Y4806">
        <v>0</v>
      </c>
      <c r="Z4806" t="str">
        <f>VLOOKUP(ventas_starbucks_2025[[#This Row],[promoción_aplicada5]],promocion_cambiar[#All],2,0)</f>
        <v>2x1</v>
      </c>
      <c r="AA4806" t="s">
        <v>51</v>
      </c>
      <c r="AB4806" t="s">
        <v>9</v>
      </c>
      <c r="AC4806" t="s">
        <v>24</v>
      </c>
      <c r="AD4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06">
        <v>3.2</v>
      </c>
      <c r="AF4806">
        <v>1</v>
      </c>
      <c r="AG4806">
        <v>38</v>
      </c>
      <c r="AH4806">
        <v>35</v>
      </c>
    </row>
    <row r="4807" spans="1:34" x14ac:dyDescent="0.25">
      <c r="A4807" s="3" t="s">
        <v>4882</v>
      </c>
      <c r="B4807" s="1">
        <v>45720</v>
      </c>
      <c r="C4807" s="23">
        <f t="shared" si="375"/>
        <v>4</v>
      </c>
      <c r="D4807" s="23">
        <f t="shared" si="376"/>
        <v>2</v>
      </c>
      <c r="E4807" s="23" t="str">
        <f t="shared" si="377"/>
        <v>martes</v>
      </c>
      <c r="F4807" s="23">
        <f t="shared" si="378"/>
        <v>3</v>
      </c>
      <c r="G4807" s="23" t="str">
        <f t="shared" si="379"/>
        <v>marzo</v>
      </c>
      <c r="H4807" s="2">
        <v>0.79236111111111107</v>
      </c>
      <c r="I4807" t="s">
        <v>1</v>
      </c>
      <c r="J4807" t="str">
        <f>VLOOKUP(ventas_starbucks_2025[[#This Row],[sucursal]],cambio_sucursal[#All],2,0)</f>
        <v>Sucursal Nueva Córdoba</v>
      </c>
      <c r="K4807" t="s">
        <v>69</v>
      </c>
      <c r="L4807" t="s">
        <v>70</v>
      </c>
      <c r="M4807" t="s">
        <v>55</v>
      </c>
      <c r="N4807" t="str">
        <f>IFERROR(VLOOKUP(ventas_starbucks_2025[[#This Row],[tamaño_sucio]],cambio_tamaño[#All],2,0),"Tamaño único")</f>
        <v>Pequeño</v>
      </c>
      <c r="O4807">
        <v>4</v>
      </c>
      <c r="P4807">
        <v>1613.67</v>
      </c>
      <c r="Q4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7">
        <v>6454.68</v>
      </c>
      <c r="S4807" t="s">
        <v>5</v>
      </c>
      <c r="T4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07" t="str">
        <f>VLOOKUP(ventas_starbucks_2025[[#This Row],[canal_compra]],cambio_canal_compra[#All],2,0)</f>
        <v>En tienda</v>
      </c>
      <c r="V4807" t="s">
        <v>6</v>
      </c>
      <c r="W4807" t="str">
        <f>VLOOKUP(ventas_starbucks_2025[[#This Row],[método_pago]],cambio_metodo_pago[#All],2,0)</f>
        <v>Aplicación móbil</v>
      </c>
      <c r="X4807" t="s">
        <v>7</v>
      </c>
      <c r="Y4807">
        <v>0</v>
      </c>
      <c r="Z4807" t="str">
        <f>VLOOKUP(ventas_starbucks_2025[[#This Row],[promoción_aplicada5]],promocion_cambiar[#All],2,0)</f>
        <v>2x1</v>
      </c>
      <c r="AA4807" t="s">
        <v>51</v>
      </c>
      <c r="AB4807" t="s">
        <v>9</v>
      </c>
      <c r="AC4807" t="s">
        <v>24</v>
      </c>
      <c r="AD4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07">
        <v>8</v>
      </c>
      <c r="AF4807">
        <v>4</v>
      </c>
      <c r="AG4807">
        <v>30</v>
      </c>
      <c r="AH4807">
        <v>26</v>
      </c>
    </row>
    <row r="4808" spans="1:34" x14ac:dyDescent="0.25">
      <c r="A4808" s="3" t="s">
        <v>4883</v>
      </c>
      <c r="B4808" s="1">
        <v>45748</v>
      </c>
      <c r="C4808" s="23">
        <f t="shared" si="375"/>
        <v>1</v>
      </c>
      <c r="D4808" s="23">
        <f t="shared" si="376"/>
        <v>2</v>
      </c>
      <c r="E4808" s="23" t="str">
        <f t="shared" si="377"/>
        <v>martes</v>
      </c>
      <c r="F4808" s="23">
        <f t="shared" si="378"/>
        <v>4</v>
      </c>
      <c r="G4808" s="23" t="str">
        <f t="shared" si="379"/>
        <v>abril</v>
      </c>
      <c r="H4808" s="2">
        <v>0.85138888888888886</v>
      </c>
      <c r="I4808" t="s">
        <v>57</v>
      </c>
      <c r="J4808" t="str">
        <f>VLOOKUP(ventas_starbucks_2025[[#This Row],[sucursal]],cambio_sucursal[#All],2,0)</f>
        <v>Sucursal Avda Colón</v>
      </c>
      <c r="K4808" t="s">
        <v>127</v>
      </c>
      <c r="L4808" t="s">
        <v>44</v>
      </c>
      <c r="M4808" t="s">
        <v>50</v>
      </c>
      <c r="N4808" t="str">
        <f>IFERROR(VLOOKUP(ventas_starbucks_2025[[#This Row],[tamaño_sucio]],cambio_tamaño[#All],2,0),"Tamaño único")</f>
        <v>Mediano</v>
      </c>
      <c r="O4808">
        <v>3</v>
      </c>
      <c r="P4808">
        <v>1353.23</v>
      </c>
      <c r="Q4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8">
        <v>4059.69</v>
      </c>
      <c r="S4808" t="s">
        <v>5</v>
      </c>
      <c r="T4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8" t="str">
        <f>VLOOKUP(ventas_starbucks_2025[[#This Row],[canal_compra]],cambio_canal_compra[#All],2,0)</f>
        <v>En tienda</v>
      </c>
      <c r="V4808" t="s">
        <v>6</v>
      </c>
      <c r="W4808" t="str">
        <f>VLOOKUP(ventas_starbucks_2025[[#This Row],[método_pago]],cambio_metodo_pago[#All],2,0)</f>
        <v>Aplicación móbil</v>
      </c>
      <c r="X4808" t="s">
        <v>22</v>
      </c>
      <c r="Y4808">
        <v>0</v>
      </c>
      <c r="Z4808" t="str">
        <f>VLOOKUP(ventas_starbucks_2025[[#This Row],[promoción_aplicada5]],promocion_cambiar[#All],2,0)</f>
        <v>Ninguna</v>
      </c>
      <c r="AA4808" t="s">
        <v>17</v>
      </c>
      <c r="AB4808" t="s">
        <v>9</v>
      </c>
      <c r="AC4808" t="s">
        <v>10</v>
      </c>
      <c r="AD4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08">
        <v>11.7</v>
      </c>
      <c r="AF4808">
        <v>2</v>
      </c>
      <c r="AG4808">
        <v>37</v>
      </c>
      <c r="AH4808">
        <v>34</v>
      </c>
    </row>
    <row r="4809" spans="1:34" x14ac:dyDescent="0.25">
      <c r="A4809" s="3" t="s">
        <v>4884</v>
      </c>
      <c r="B4809" s="1">
        <v>45762</v>
      </c>
      <c r="C4809" s="23">
        <f t="shared" si="375"/>
        <v>15</v>
      </c>
      <c r="D4809" s="23">
        <f t="shared" si="376"/>
        <v>2</v>
      </c>
      <c r="E4809" s="23" t="str">
        <f t="shared" si="377"/>
        <v>martes</v>
      </c>
      <c r="F4809" s="23">
        <f t="shared" si="378"/>
        <v>4</v>
      </c>
      <c r="G4809" s="23" t="str">
        <f t="shared" si="379"/>
        <v>abril</v>
      </c>
      <c r="H4809" s="2">
        <v>0.29652777777777778</v>
      </c>
      <c r="I4809" t="s">
        <v>26</v>
      </c>
      <c r="J4809" t="str">
        <f>VLOOKUP(ventas_starbucks_2025[[#This Row],[sucursal]],cambio_sucursal[#All],2,0)</f>
        <v>Sucursal San Lorenzo 47</v>
      </c>
      <c r="K4809" t="s">
        <v>130</v>
      </c>
      <c r="L4809" t="s">
        <v>65</v>
      </c>
      <c r="M4809" t="s">
        <v>4</v>
      </c>
      <c r="N4809" t="str">
        <f>IFERROR(VLOOKUP(ventas_starbucks_2025[[#This Row],[tamaño_sucio]],cambio_tamaño[#All],2,0),"Tamaño único")</f>
        <v>Tamaño único</v>
      </c>
      <c r="O4809">
        <v>4</v>
      </c>
      <c r="P4809">
        <v>1898.91</v>
      </c>
      <c r="Q4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9">
        <v>7595.64</v>
      </c>
      <c r="S4809" t="s">
        <v>5</v>
      </c>
      <c r="T4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09" t="str">
        <f>VLOOKUP(ventas_starbucks_2025[[#This Row],[canal_compra]],cambio_canal_compra[#All],2,0)</f>
        <v>En tienda</v>
      </c>
      <c r="V4809" t="s">
        <v>40</v>
      </c>
      <c r="W4809" t="str">
        <f>VLOOKUP(ventas_starbucks_2025[[#This Row],[método_pago]],cambio_metodo_pago[#All],2,0)</f>
        <v>Efectivo</v>
      </c>
      <c r="X4809" t="s">
        <v>7</v>
      </c>
      <c r="Y4809">
        <v>15</v>
      </c>
      <c r="Z4809" t="str">
        <f>VLOOKUP(ventas_starbucks_2025[[#This Row],[promoción_aplicada5]],promocion_cambiar[#All],2,0)</f>
        <v>2x1</v>
      </c>
      <c r="AA4809" t="s">
        <v>51</v>
      </c>
      <c r="AB4809" t="s">
        <v>23</v>
      </c>
      <c r="AC4809" t="s">
        <v>41</v>
      </c>
      <c r="AD4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09">
        <v>14</v>
      </c>
      <c r="AF4809">
        <v>5</v>
      </c>
      <c r="AG4809">
        <v>46</v>
      </c>
      <c r="AH4809">
        <v>42</v>
      </c>
    </row>
    <row r="4810" spans="1:34" x14ac:dyDescent="0.25">
      <c r="A4810" s="3" t="s">
        <v>4885</v>
      </c>
      <c r="B4810" s="1">
        <v>45697</v>
      </c>
      <c r="C4810" s="23">
        <f t="shared" si="375"/>
        <v>9</v>
      </c>
      <c r="D4810" s="23">
        <f t="shared" si="376"/>
        <v>7</v>
      </c>
      <c r="E4810" s="23" t="str">
        <f t="shared" si="377"/>
        <v>domingo</v>
      </c>
      <c r="F4810" s="23">
        <f t="shared" si="378"/>
        <v>2</v>
      </c>
      <c r="G4810" s="23" t="str">
        <f t="shared" si="379"/>
        <v>febrero</v>
      </c>
      <c r="H4810" s="2">
        <v>0.44236111111111109</v>
      </c>
      <c r="I4810" t="s">
        <v>26</v>
      </c>
      <c r="J4810" t="str">
        <f>VLOOKUP(ventas_starbucks_2025[[#This Row],[sucursal]],cambio_sucursal[#All],2,0)</f>
        <v>Sucursal San Lorenzo 47</v>
      </c>
      <c r="K4810" t="s">
        <v>58</v>
      </c>
      <c r="L4810" t="s">
        <v>39</v>
      </c>
      <c r="M4810" t="s">
        <v>4</v>
      </c>
      <c r="N4810" t="str">
        <f>IFERROR(VLOOKUP(ventas_starbucks_2025[[#This Row],[tamaño_sucio]],cambio_tamaño[#All],2,0),"Tamaño único")</f>
        <v>Tamaño único</v>
      </c>
      <c r="O4810">
        <v>2</v>
      </c>
      <c r="P4810">
        <v>1011.22</v>
      </c>
      <c r="Q4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0">
        <v>2022.44</v>
      </c>
      <c r="S4810" t="s">
        <v>31</v>
      </c>
      <c r="T4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0" t="str">
        <f>VLOOKUP(ventas_starbucks_2025[[#This Row],[canal_compra]],cambio_canal_compra[#All],2,0)</f>
        <v>Entrega domicilio</v>
      </c>
      <c r="V4810" t="s">
        <v>6</v>
      </c>
      <c r="W4810" t="str">
        <f>VLOOKUP(ventas_starbucks_2025[[#This Row],[método_pago]],cambio_metodo_pago[#All],2,0)</f>
        <v>Aplicación móbil</v>
      </c>
      <c r="X4810" t="s">
        <v>22</v>
      </c>
      <c r="Y4810">
        <v>0</v>
      </c>
      <c r="Z4810" t="str">
        <f>VLOOKUP(ventas_starbucks_2025[[#This Row],[promoción_aplicada5]],promocion_cambiar[#All],2,0)</f>
        <v>2x1</v>
      </c>
      <c r="AA4810" t="s">
        <v>51</v>
      </c>
      <c r="AB4810" t="s">
        <v>23</v>
      </c>
      <c r="AC4810" t="s">
        <v>10</v>
      </c>
      <c r="AD4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10">
        <v>8.4</v>
      </c>
      <c r="AF4810">
        <v>4</v>
      </c>
      <c r="AG4810">
        <v>36</v>
      </c>
      <c r="AH4810">
        <v>34</v>
      </c>
    </row>
    <row r="4811" spans="1:34" x14ac:dyDescent="0.25">
      <c r="A4811" s="3" t="s">
        <v>4886</v>
      </c>
      <c r="B4811" s="1">
        <v>45742</v>
      </c>
      <c r="C4811" s="23">
        <f t="shared" si="375"/>
        <v>26</v>
      </c>
      <c r="D4811" s="23">
        <f t="shared" si="376"/>
        <v>3</v>
      </c>
      <c r="E4811" s="23" t="str">
        <f t="shared" si="377"/>
        <v>miércoles</v>
      </c>
      <c r="F4811" s="23">
        <f t="shared" si="378"/>
        <v>3</v>
      </c>
      <c r="G4811" s="23" t="str">
        <f t="shared" si="379"/>
        <v>marzo</v>
      </c>
      <c r="H4811" s="2">
        <v>0.6694444444444444</v>
      </c>
      <c r="I4811" t="s">
        <v>57</v>
      </c>
      <c r="J4811" t="str">
        <f>VLOOKUP(ventas_starbucks_2025[[#This Row],[sucursal]],cambio_sucursal[#All],2,0)</f>
        <v>Sucursal Avda Colón</v>
      </c>
      <c r="K4811" t="s">
        <v>38</v>
      </c>
      <c r="L4811" t="s">
        <v>39</v>
      </c>
      <c r="M4811" t="s">
        <v>4</v>
      </c>
      <c r="N4811" t="str">
        <f>IFERROR(VLOOKUP(ventas_starbucks_2025[[#This Row],[tamaño_sucio]],cambio_tamaño[#All],2,0),"Tamaño único")</f>
        <v>Tamaño único</v>
      </c>
      <c r="O4811">
        <v>1</v>
      </c>
      <c r="P4811">
        <v>1590.53</v>
      </c>
      <c r="Q4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1">
        <v>1590.53</v>
      </c>
      <c r="S4811" t="s">
        <v>31</v>
      </c>
      <c r="T4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1" t="str">
        <f>VLOOKUP(ventas_starbucks_2025[[#This Row],[canal_compra]],cambio_canal_compra[#All],2,0)</f>
        <v>Entrega domicilio</v>
      </c>
      <c r="V4811" t="s">
        <v>16</v>
      </c>
      <c r="W4811" t="str">
        <f>VLOOKUP(ventas_starbucks_2025[[#This Row],[método_pago]],cambio_metodo_pago[#All],2,0)</f>
        <v>Tarjeta</v>
      </c>
      <c r="X4811" t="s">
        <v>7</v>
      </c>
      <c r="Y4811">
        <v>10</v>
      </c>
      <c r="Z4811" t="str">
        <f>VLOOKUP(ventas_starbucks_2025[[#This Row],[promoción_aplicada5]],promocion_cambiar[#All],2,0)</f>
        <v>Ninguna</v>
      </c>
      <c r="AA4811" t="s">
        <v>17</v>
      </c>
      <c r="AB4811" t="s">
        <v>29</v>
      </c>
      <c r="AC4811" t="s">
        <v>41</v>
      </c>
      <c r="AD4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11">
        <v>11.7</v>
      </c>
      <c r="AF4811">
        <v>4</v>
      </c>
      <c r="AG4811">
        <v>39</v>
      </c>
      <c r="AH4811">
        <v>38</v>
      </c>
    </row>
    <row r="4812" spans="1:34" x14ac:dyDescent="0.25">
      <c r="A4812" s="3" t="s">
        <v>4887</v>
      </c>
      <c r="B4812" s="1">
        <v>45732</v>
      </c>
      <c r="C4812" s="23">
        <f t="shared" si="375"/>
        <v>16</v>
      </c>
      <c r="D4812" s="23">
        <f t="shared" si="376"/>
        <v>7</v>
      </c>
      <c r="E4812" s="23" t="str">
        <f t="shared" si="377"/>
        <v>domingo</v>
      </c>
      <c r="F4812" s="23">
        <f t="shared" si="378"/>
        <v>3</v>
      </c>
      <c r="G4812" s="23" t="str">
        <f t="shared" si="379"/>
        <v>marzo</v>
      </c>
      <c r="H4812" s="2">
        <v>0.74444444444444446</v>
      </c>
      <c r="I4812" t="s">
        <v>57</v>
      </c>
      <c r="J4812" t="str">
        <f>VLOOKUP(ventas_starbucks_2025[[#This Row],[sucursal]],cambio_sucursal[#All],2,0)</f>
        <v>Sucursal Avda Colón</v>
      </c>
      <c r="K4812" t="s">
        <v>89</v>
      </c>
      <c r="L4812" t="s">
        <v>90</v>
      </c>
      <c r="M4812" t="s">
        <v>4</v>
      </c>
      <c r="N4812" t="str">
        <f>IFERROR(VLOOKUP(ventas_starbucks_2025[[#This Row],[tamaño_sucio]],cambio_tamaño[#All],2,0),"Tamaño único")</f>
        <v>Tamaño único</v>
      </c>
      <c r="O4812">
        <v>2</v>
      </c>
      <c r="P4812">
        <v>1251.55</v>
      </c>
      <c r="Q4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2">
        <v>2503.1</v>
      </c>
      <c r="S4812" t="s">
        <v>15</v>
      </c>
      <c r="T4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2" t="str">
        <f>VLOOKUP(ventas_starbucks_2025[[#This Row],[canal_compra]],cambio_canal_compra[#All],2,0)</f>
        <v>Para llevar</v>
      </c>
      <c r="V4812" t="s">
        <v>16</v>
      </c>
      <c r="W4812" t="str">
        <f>VLOOKUP(ventas_starbucks_2025[[#This Row],[método_pago]],cambio_metodo_pago[#All],2,0)</f>
        <v>Tarjeta</v>
      </c>
      <c r="X4812" t="s">
        <v>7</v>
      </c>
      <c r="Y4812">
        <v>0</v>
      </c>
      <c r="Z4812" t="str">
        <f>VLOOKUP(ventas_starbucks_2025[[#This Row],[promoción_aplicada5]],promocion_cambiar[#All],2,0)</f>
        <v>2x1</v>
      </c>
      <c r="AA4812" t="s">
        <v>51</v>
      </c>
      <c r="AB4812" t="s">
        <v>32</v>
      </c>
      <c r="AC4812" t="s">
        <v>24</v>
      </c>
      <c r="AD4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12">
        <v>6.9</v>
      </c>
      <c r="AF4812">
        <v>2</v>
      </c>
      <c r="AG4812">
        <v>23</v>
      </c>
      <c r="AH4812">
        <v>21</v>
      </c>
    </row>
    <row r="4813" spans="1:34" x14ac:dyDescent="0.25">
      <c r="A4813" s="3" t="s">
        <v>4888</v>
      </c>
      <c r="B4813" s="1">
        <v>45726</v>
      </c>
      <c r="C4813" s="23">
        <f t="shared" si="375"/>
        <v>10</v>
      </c>
      <c r="D4813" s="23">
        <f t="shared" si="376"/>
        <v>1</v>
      </c>
      <c r="E4813" s="1" t="str">
        <f t="shared" si="377"/>
        <v>lunes</v>
      </c>
      <c r="F4813" s="23">
        <f t="shared" si="378"/>
        <v>3</v>
      </c>
      <c r="G4813" s="1" t="str">
        <f t="shared" si="379"/>
        <v>marzo</v>
      </c>
      <c r="H4813" s="2">
        <v>0.3972222222222222</v>
      </c>
      <c r="I4813" t="s">
        <v>57</v>
      </c>
      <c r="J4813" t="str">
        <f>VLOOKUP(ventas_starbucks_2025[[#This Row],[sucursal]],cambio_sucursal[#All],2,0)</f>
        <v>Sucursal Avda Colón</v>
      </c>
      <c r="K4813" t="s">
        <v>115</v>
      </c>
      <c r="L4813" t="s">
        <v>21</v>
      </c>
      <c r="M4813" t="s">
        <v>4</v>
      </c>
      <c r="N4813" t="str">
        <f>IFERROR(VLOOKUP(ventas_starbucks_2025[[#This Row],[tamaño_sucio]],cambio_tamaño[#All],2,0),"Tamaño único")</f>
        <v>Tamaño único</v>
      </c>
      <c r="O4813">
        <v>3</v>
      </c>
      <c r="P4813">
        <v>1015.45</v>
      </c>
      <c r="Q4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3">
        <v>3046.35</v>
      </c>
      <c r="S4813" t="s">
        <v>31</v>
      </c>
      <c r="T4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3" t="str">
        <f>VLOOKUP(ventas_starbucks_2025[[#This Row],[canal_compra]],cambio_canal_compra[#All],2,0)</f>
        <v>Entrega domicilio</v>
      </c>
      <c r="V4813" t="s">
        <v>6</v>
      </c>
      <c r="W4813" t="str">
        <f>VLOOKUP(ventas_starbucks_2025[[#This Row],[método_pago]],cambio_metodo_pago[#All],2,0)</f>
        <v>Aplicación móbil</v>
      </c>
      <c r="X4813" t="s">
        <v>7</v>
      </c>
      <c r="Y4813">
        <v>15</v>
      </c>
      <c r="Z4813" t="str">
        <f>VLOOKUP(ventas_starbucks_2025[[#This Row],[promoción_aplicada5]],promocion_cambiar[#All],2,0)</f>
        <v>Combo</v>
      </c>
      <c r="AA4813" t="s">
        <v>8</v>
      </c>
      <c r="AB4813" t="s">
        <v>32</v>
      </c>
      <c r="AC4813" t="s">
        <v>10</v>
      </c>
      <c r="AD4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13">
        <v>3.1</v>
      </c>
      <c r="AF4813">
        <v>4</v>
      </c>
      <c r="AG4813">
        <v>16</v>
      </c>
      <c r="AH4813">
        <v>13</v>
      </c>
    </row>
    <row r="4814" spans="1:34" x14ac:dyDescent="0.25">
      <c r="A4814" s="3" t="s">
        <v>4889</v>
      </c>
      <c r="B4814" s="1">
        <v>45673</v>
      </c>
      <c r="C4814" s="23">
        <f t="shared" si="375"/>
        <v>16</v>
      </c>
      <c r="D4814" s="23">
        <f t="shared" si="376"/>
        <v>4</v>
      </c>
      <c r="E4814" s="23" t="str">
        <f t="shared" si="377"/>
        <v>jueves</v>
      </c>
      <c r="F4814" s="23">
        <f t="shared" si="378"/>
        <v>1</v>
      </c>
      <c r="G4814" s="23" t="str">
        <f t="shared" si="379"/>
        <v>enero</v>
      </c>
      <c r="H4814" s="2">
        <v>0.7055555555555556</v>
      </c>
      <c r="I4814" t="s">
        <v>57</v>
      </c>
      <c r="J4814" t="str">
        <f>VLOOKUP(ventas_starbucks_2025[[#This Row],[sucursal]],cambio_sucursal[#All],2,0)</f>
        <v>Sucursal Avda Colón</v>
      </c>
      <c r="K4814" t="s">
        <v>48</v>
      </c>
      <c r="L4814" t="s">
        <v>49</v>
      </c>
      <c r="M4814" t="s">
        <v>55</v>
      </c>
      <c r="N4814" t="str">
        <f>IFERROR(VLOOKUP(ventas_starbucks_2025[[#This Row],[tamaño_sucio]],cambio_tamaño[#All],2,0),"Tamaño único")</f>
        <v>Pequeño</v>
      </c>
      <c r="O4814">
        <v>5</v>
      </c>
      <c r="P4814">
        <v>1872.13</v>
      </c>
      <c r="Q4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4">
        <v>9360.65</v>
      </c>
      <c r="S4814" t="s">
        <v>5</v>
      </c>
      <c r="T4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14" t="str">
        <f>VLOOKUP(ventas_starbucks_2025[[#This Row],[canal_compra]],cambio_canal_compra[#All],2,0)</f>
        <v>En tienda</v>
      </c>
      <c r="V4814" t="s">
        <v>16</v>
      </c>
      <c r="W4814" t="str">
        <f>VLOOKUP(ventas_starbucks_2025[[#This Row],[método_pago]],cambio_metodo_pago[#All],2,0)</f>
        <v>Tarjeta</v>
      </c>
      <c r="X4814" t="s">
        <v>22</v>
      </c>
      <c r="Y4814">
        <v>0</v>
      </c>
      <c r="Z4814" t="str">
        <f>VLOOKUP(ventas_starbucks_2025[[#This Row],[promoción_aplicada5]],promocion_cambiar[#All],2,0)</f>
        <v>Ninguna</v>
      </c>
      <c r="AA4814" t="s">
        <v>17</v>
      </c>
      <c r="AB4814" t="s">
        <v>9</v>
      </c>
      <c r="AC4814" t="s">
        <v>41</v>
      </c>
      <c r="AD4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14">
        <v>4.7</v>
      </c>
      <c r="AF4814">
        <v>3</v>
      </c>
      <c r="AG4814">
        <v>34</v>
      </c>
      <c r="AH4814">
        <v>29</v>
      </c>
    </row>
    <row r="4815" spans="1:34" x14ac:dyDescent="0.25">
      <c r="A4815" s="3" t="s">
        <v>4890</v>
      </c>
      <c r="B4815" s="1">
        <v>45712</v>
      </c>
      <c r="C4815" s="23">
        <f t="shared" si="375"/>
        <v>24</v>
      </c>
      <c r="D4815" s="23">
        <f t="shared" si="376"/>
        <v>1</v>
      </c>
      <c r="E4815" s="23" t="str">
        <f t="shared" si="377"/>
        <v>lunes</v>
      </c>
      <c r="F4815" s="23">
        <f t="shared" si="378"/>
        <v>2</v>
      </c>
      <c r="G4815" s="23" t="str">
        <f t="shared" si="379"/>
        <v>febrero</v>
      </c>
      <c r="H4815" s="2">
        <v>0.50486111111111109</v>
      </c>
      <c r="I4815" t="s">
        <v>12</v>
      </c>
      <c r="J4815" t="str">
        <f>VLOOKUP(ventas_starbucks_2025[[#This Row],[sucursal]],cambio_sucursal[#All],2,0)</f>
        <v>Sucursal Córdoba Shopping</v>
      </c>
      <c r="K4815" t="s">
        <v>115</v>
      </c>
      <c r="L4815" t="s">
        <v>21</v>
      </c>
      <c r="M4815" t="s">
        <v>4</v>
      </c>
      <c r="N4815" t="str">
        <f>IFERROR(VLOOKUP(ventas_starbucks_2025[[#This Row],[tamaño_sucio]],cambio_tamaño[#All],2,0),"Tamaño único")</f>
        <v>Tamaño único</v>
      </c>
      <c r="O4815">
        <v>5</v>
      </c>
      <c r="P4815">
        <v>1044.74</v>
      </c>
      <c r="Q4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5">
        <v>5223.7</v>
      </c>
      <c r="S4815" t="s">
        <v>15</v>
      </c>
      <c r="T4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15" t="str">
        <f>VLOOKUP(ventas_starbucks_2025[[#This Row],[canal_compra]],cambio_canal_compra[#All],2,0)</f>
        <v>Para llevar</v>
      </c>
      <c r="V4815" t="s">
        <v>6</v>
      </c>
      <c r="W4815" t="str">
        <f>VLOOKUP(ventas_starbucks_2025[[#This Row],[método_pago]],cambio_metodo_pago[#All],2,0)</f>
        <v>Aplicación móbil</v>
      </c>
      <c r="X4815" t="s">
        <v>22</v>
      </c>
      <c r="Y4815">
        <v>0</v>
      </c>
      <c r="Z4815" t="str">
        <f>VLOOKUP(ventas_starbucks_2025[[#This Row],[promoción_aplicada5]],promocion_cambiar[#All],2,0)</f>
        <v>2x1</v>
      </c>
      <c r="AA4815" t="s">
        <v>51</v>
      </c>
      <c r="AB4815" t="s">
        <v>29</v>
      </c>
      <c r="AC4815" t="s">
        <v>24</v>
      </c>
      <c r="AD4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15">
        <v>13.3</v>
      </c>
      <c r="AF4815">
        <v>2</v>
      </c>
      <c r="AG4815">
        <v>36</v>
      </c>
      <c r="AH4815">
        <v>31</v>
      </c>
    </row>
    <row r="4816" spans="1:34" x14ac:dyDescent="0.25">
      <c r="A4816" s="3" t="s">
        <v>4891</v>
      </c>
      <c r="B4816" s="1">
        <v>45739</v>
      </c>
      <c r="C4816" s="23">
        <f t="shared" si="375"/>
        <v>23</v>
      </c>
      <c r="D4816" s="23">
        <f t="shared" si="376"/>
        <v>7</v>
      </c>
      <c r="E4816" s="1" t="str">
        <f t="shared" si="377"/>
        <v>domingo</v>
      </c>
      <c r="F4816" s="23">
        <f t="shared" si="378"/>
        <v>3</v>
      </c>
      <c r="G4816" s="1" t="str">
        <f t="shared" si="379"/>
        <v>marzo</v>
      </c>
      <c r="H4816" s="2">
        <v>0.33819444444444446</v>
      </c>
      <c r="I4816" t="s">
        <v>26</v>
      </c>
      <c r="J4816" t="str">
        <f>VLOOKUP(ventas_starbucks_2025[[#This Row],[sucursal]],cambio_sucursal[#All],2,0)</f>
        <v>Sucursal San Lorenzo 47</v>
      </c>
      <c r="K4816" t="s">
        <v>82</v>
      </c>
      <c r="L4816" t="s">
        <v>28</v>
      </c>
      <c r="M4816" t="s">
        <v>4</v>
      </c>
      <c r="N4816" t="str">
        <f>IFERROR(VLOOKUP(ventas_starbucks_2025[[#This Row],[tamaño_sucio]],cambio_tamaño[#All],2,0),"Tamaño único")</f>
        <v>Tamaño único</v>
      </c>
      <c r="O4816">
        <v>5</v>
      </c>
      <c r="P4816">
        <v>2457.81</v>
      </c>
      <c r="Q4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16">
        <v>12289.05</v>
      </c>
      <c r="S4816" t="s">
        <v>31</v>
      </c>
      <c r="T4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16" t="str">
        <f>VLOOKUP(ventas_starbucks_2025[[#This Row],[canal_compra]],cambio_canal_compra[#All],2,0)</f>
        <v>Entrega domicilio</v>
      </c>
      <c r="V4816" t="s">
        <v>6</v>
      </c>
      <c r="W4816" t="str">
        <f>VLOOKUP(ventas_starbucks_2025[[#This Row],[método_pago]],cambio_metodo_pago[#All],2,0)</f>
        <v>Aplicación móbil</v>
      </c>
      <c r="X4816" t="s">
        <v>22</v>
      </c>
      <c r="Y4816">
        <v>0</v>
      </c>
      <c r="Z4816" t="str">
        <f>VLOOKUP(ventas_starbucks_2025[[#This Row],[promoción_aplicada5]],promocion_cambiar[#All],2,0)</f>
        <v>Combo</v>
      </c>
      <c r="AA4816" t="s">
        <v>8</v>
      </c>
      <c r="AB4816" t="s">
        <v>29</v>
      </c>
      <c r="AC4816" t="s">
        <v>10</v>
      </c>
      <c r="AD4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16">
        <v>5.9</v>
      </c>
      <c r="AF4816">
        <v>1</v>
      </c>
      <c r="AG4816">
        <v>33</v>
      </c>
      <c r="AH4816">
        <v>28</v>
      </c>
    </row>
    <row r="4817" spans="1:34" x14ac:dyDescent="0.25">
      <c r="A4817" s="3" t="s">
        <v>4892</v>
      </c>
      <c r="B4817" s="1">
        <v>45746</v>
      </c>
      <c r="C4817" s="23">
        <f t="shared" si="375"/>
        <v>30</v>
      </c>
      <c r="D4817" s="23">
        <f t="shared" si="376"/>
        <v>7</v>
      </c>
      <c r="E4817" s="1" t="str">
        <f t="shared" si="377"/>
        <v>domingo</v>
      </c>
      <c r="F4817" s="23">
        <f t="shared" si="378"/>
        <v>3</v>
      </c>
      <c r="G4817" s="1" t="str">
        <f t="shared" si="379"/>
        <v>marzo</v>
      </c>
      <c r="H4817" s="2">
        <v>0.78888888888888886</v>
      </c>
      <c r="I4817" t="s">
        <v>1</v>
      </c>
      <c r="J4817" t="str">
        <f>VLOOKUP(ventas_starbucks_2025[[#This Row],[sucursal]],cambio_sucursal[#All],2,0)</f>
        <v>Sucursal Nueva Córdoba</v>
      </c>
      <c r="K4817" t="s">
        <v>89</v>
      </c>
      <c r="L4817" t="s">
        <v>90</v>
      </c>
      <c r="M4817" t="s">
        <v>4</v>
      </c>
      <c r="N4817" t="str">
        <f>IFERROR(VLOOKUP(ventas_starbucks_2025[[#This Row],[tamaño_sucio]],cambio_tamaño[#All],2,0),"Tamaño único")</f>
        <v>Tamaño único</v>
      </c>
      <c r="O4817">
        <v>1</v>
      </c>
      <c r="P4817">
        <v>1116.3</v>
      </c>
      <c r="Q4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7">
        <v>1116.3</v>
      </c>
      <c r="S4817" t="s">
        <v>15</v>
      </c>
      <c r="T4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7" t="str">
        <f>VLOOKUP(ventas_starbucks_2025[[#This Row],[canal_compra]],cambio_canal_compra[#All],2,0)</f>
        <v>Para llevar</v>
      </c>
      <c r="V4817" t="s">
        <v>40</v>
      </c>
      <c r="W4817" t="str">
        <f>VLOOKUP(ventas_starbucks_2025[[#This Row],[método_pago]],cambio_metodo_pago[#All],2,0)</f>
        <v>Efectivo</v>
      </c>
      <c r="X4817" t="s">
        <v>22</v>
      </c>
      <c r="Y4817">
        <v>0</v>
      </c>
      <c r="Z4817" t="str">
        <f>VLOOKUP(ventas_starbucks_2025[[#This Row],[promoción_aplicada5]],promocion_cambiar[#All],2,0)</f>
        <v>Ninguna</v>
      </c>
      <c r="AA4817" t="s">
        <v>17</v>
      </c>
      <c r="AB4817" t="s">
        <v>9</v>
      </c>
      <c r="AC4817" t="s">
        <v>41</v>
      </c>
      <c r="AD4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17">
        <v>2</v>
      </c>
      <c r="AF4817">
        <v>4</v>
      </c>
      <c r="AG4817">
        <v>26</v>
      </c>
      <c r="AH4817">
        <v>25</v>
      </c>
    </row>
    <row r="4818" spans="1:34" x14ac:dyDescent="0.25">
      <c r="A4818" s="3" t="s">
        <v>4893</v>
      </c>
      <c r="B4818" s="1">
        <v>45734</v>
      </c>
      <c r="C4818" s="23">
        <f t="shared" si="375"/>
        <v>18</v>
      </c>
      <c r="D4818" s="23">
        <f t="shared" si="376"/>
        <v>2</v>
      </c>
      <c r="E4818" s="23" t="str">
        <f t="shared" si="377"/>
        <v>martes</v>
      </c>
      <c r="F4818" s="23">
        <f t="shared" si="378"/>
        <v>3</v>
      </c>
      <c r="G4818" s="23" t="str">
        <f t="shared" si="379"/>
        <v>marzo</v>
      </c>
      <c r="H4818" s="2">
        <v>0.56458333333333333</v>
      </c>
      <c r="I4818" t="s">
        <v>26</v>
      </c>
      <c r="J4818" t="str">
        <f>VLOOKUP(ventas_starbucks_2025[[#This Row],[sucursal]],cambio_sucursal[#All],2,0)</f>
        <v>Sucursal San Lorenzo 47</v>
      </c>
      <c r="K4818" t="s">
        <v>69</v>
      </c>
      <c r="L4818" t="s">
        <v>70</v>
      </c>
      <c r="M4818" t="s">
        <v>55</v>
      </c>
      <c r="N4818" t="str">
        <f>IFERROR(VLOOKUP(ventas_starbucks_2025[[#This Row],[tamaño_sucio]],cambio_tamaño[#All],2,0),"Tamaño único")</f>
        <v>Pequeño</v>
      </c>
      <c r="O4818">
        <v>3</v>
      </c>
      <c r="P4818">
        <v>1579.96</v>
      </c>
      <c r="Q4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8">
        <v>4739.88</v>
      </c>
      <c r="S4818" t="s">
        <v>31</v>
      </c>
      <c r="T4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8" t="str">
        <f>VLOOKUP(ventas_starbucks_2025[[#This Row],[canal_compra]],cambio_canal_compra[#All],2,0)</f>
        <v>Entrega domicilio</v>
      </c>
      <c r="V4818" t="s">
        <v>6</v>
      </c>
      <c r="W4818" t="str">
        <f>VLOOKUP(ventas_starbucks_2025[[#This Row],[método_pago]],cambio_metodo_pago[#All],2,0)</f>
        <v>Aplicación móbil</v>
      </c>
      <c r="X4818" t="s">
        <v>7</v>
      </c>
      <c r="Y4818">
        <v>0</v>
      </c>
      <c r="Z4818" t="str">
        <f>VLOOKUP(ventas_starbucks_2025[[#This Row],[promoción_aplicada5]],promocion_cambiar[#All],2,0)</f>
        <v>Combo</v>
      </c>
      <c r="AA4818" t="s">
        <v>8</v>
      </c>
      <c r="AB4818" t="s">
        <v>52</v>
      </c>
      <c r="AC4818" t="s">
        <v>24</v>
      </c>
      <c r="AD4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18">
        <v>2.7</v>
      </c>
      <c r="AF4818">
        <v>3</v>
      </c>
      <c r="AG4818">
        <v>46</v>
      </c>
      <c r="AH4818">
        <v>43</v>
      </c>
    </row>
    <row r="4819" spans="1:34" x14ac:dyDescent="0.25">
      <c r="A4819" s="3" t="s">
        <v>4894</v>
      </c>
      <c r="B4819" s="1">
        <v>45748</v>
      </c>
      <c r="C4819" s="23">
        <f t="shared" si="375"/>
        <v>1</v>
      </c>
      <c r="D4819" s="23">
        <f t="shared" si="376"/>
        <v>2</v>
      </c>
      <c r="E4819" s="23" t="str">
        <f t="shared" si="377"/>
        <v>martes</v>
      </c>
      <c r="F4819" s="23">
        <f t="shared" si="378"/>
        <v>4</v>
      </c>
      <c r="G4819" s="23" t="str">
        <f t="shared" si="379"/>
        <v>abril</v>
      </c>
      <c r="H4819" s="2">
        <v>0.6118055555555556</v>
      </c>
      <c r="I4819" t="s">
        <v>57</v>
      </c>
      <c r="J4819" t="str">
        <f>VLOOKUP(ventas_starbucks_2025[[#This Row],[sucursal]],cambio_sucursal[#All],2,0)</f>
        <v>Sucursal Avda Colón</v>
      </c>
      <c r="K4819" t="s">
        <v>2</v>
      </c>
      <c r="L4819" t="s">
        <v>3</v>
      </c>
      <c r="M4819" t="s">
        <v>4</v>
      </c>
      <c r="N4819" t="str">
        <f>IFERROR(VLOOKUP(ventas_starbucks_2025[[#This Row],[tamaño_sucio]],cambio_tamaño[#All],2,0),"Tamaño único")</f>
        <v>Tamaño único</v>
      </c>
      <c r="O4819">
        <v>2</v>
      </c>
      <c r="P4819">
        <v>2849.55</v>
      </c>
      <c r="Q4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19">
        <v>5699.1</v>
      </c>
      <c r="S4819" t="s">
        <v>15</v>
      </c>
      <c r="T4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19" t="str">
        <f>VLOOKUP(ventas_starbucks_2025[[#This Row],[canal_compra]],cambio_canal_compra[#All],2,0)</f>
        <v>Para llevar</v>
      </c>
      <c r="V4819" t="s">
        <v>40</v>
      </c>
      <c r="W4819" t="str">
        <f>VLOOKUP(ventas_starbucks_2025[[#This Row],[método_pago]],cambio_metodo_pago[#All],2,0)</f>
        <v>Efectivo</v>
      </c>
      <c r="X4819" t="s">
        <v>7</v>
      </c>
      <c r="Y4819">
        <v>0</v>
      </c>
      <c r="Z4819" t="str">
        <f>VLOOKUP(ventas_starbucks_2025[[#This Row],[promoción_aplicada5]],promocion_cambiar[#All],2,0)</f>
        <v>2x1</v>
      </c>
      <c r="AA4819" t="s">
        <v>51</v>
      </c>
      <c r="AB4819" t="s">
        <v>52</v>
      </c>
      <c r="AC4819" t="s">
        <v>41</v>
      </c>
      <c r="AD4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19">
        <v>10.7</v>
      </c>
      <c r="AF4819">
        <v>2</v>
      </c>
      <c r="AG4819">
        <v>25</v>
      </c>
      <c r="AH4819">
        <v>23</v>
      </c>
    </row>
    <row r="4820" spans="1:34" x14ac:dyDescent="0.25">
      <c r="A4820" s="3" t="s">
        <v>4895</v>
      </c>
      <c r="B4820" s="1">
        <v>45757</v>
      </c>
      <c r="C4820" s="23">
        <f t="shared" si="375"/>
        <v>10</v>
      </c>
      <c r="D4820" s="23">
        <f t="shared" si="376"/>
        <v>4</v>
      </c>
      <c r="E4820" s="1" t="str">
        <f t="shared" si="377"/>
        <v>jueves</v>
      </c>
      <c r="F4820" s="23">
        <f t="shared" si="378"/>
        <v>4</v>
      </c>
      <c r="G4820" s="1" t="str">
        <f t="shared" si="379"/>
        <v>abril</v>
      </c>
      <c r="H4820" s="2">
        <v>0.70763888888888893</v>
      </c>
      <c r="I4820" t="s">
        <v>26</v>
      </c>
      <c r="J4820" t="str">
        <f>VLOOKUP(ventas_starbucks_2025[[#This Row],[sucursal]],cambio_sucursal[#All],2,0)</f>
        <v>Sucursal San Lorenzo 47</v>
      </c>
      <c r="K4820" t="s">
        <v>130</v>
      </c>
      <c r="L4820" t="s">
        <v>65</v>
      </c>
      <c r="M4820" t="s">
        <v>4</v>
      </c>
      <c r="N4820" t="str">
        <f>IFERROR(VLOOKUP(ventas_starbucks_2025[[#This Row],[tamaño_sucio]],cambio_tamaño[#All],2,0),"Tamaño único")</f>
        <v>Tamaño único</v>
      </c>
      <c r="O4820">
        <v>2</v>
      </c>
      <c r="P4820">
        <v>1998.37</v>
      </c>
      <c r="Q4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0">
        <v>3996.74</v>
      </c>
      <c r="S4820" t="s">
        <v>15</v>
      </c>
      <c r="T4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0" t="str">
        <f>VLOOKUP(ventas_starbucks_2025[[#This Row],[canal_compra]],cambio_canal_compra[#All],2,0)</f>
        <v>Para llevar</v>
      </c>
      <c r="V4820" t="s">
        <v>16</v>
      </c>
      <c r="W4820" t="str">
        <f>VLOOKUP(ventas_starbucks_2025[[#This Row],[método_pago]],cambio_metodo_pago[#All],2,0)</f>
        <v>Tarjeta</v>
      </c>
      <c r="X4820" t="s">
        <v>7</v>
      </c>
      <c r="Y4820">
        <v>15</v>
      </c>
      <c r="Z4820" t="str">
        <f>VLOOKUP(ventas_starbucks_2025[[#This Row],[promoción_aplicada5]],promocion_cambiar[#All],2,0)</f>
        <v>Ninguna</v>
      </c>
      <c r="AA4820" t="s">
        <v>17</v>
      </c>
      <c r="AB4820" t="s">
        <v>29</v>
      </c>
      <c r="AC4820" t="s">
        <v>41</v>
      </c>
      <c r="AD4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0">
        <v>5.2</v>
      </c>
      <c r="AF4820">
        <v>5</v>
      </c>
      <c r="AG4820">
        <v>28</v>
      </c>
      <c r="AH4820">
        <v>26</v>
      </c>
    </row>
    <row r="4821" spans="1:34" x14ac:dyDescent="0.25">
      <c r="A4821" s="3" t="s">
        <v>4896</v>
      </c>
      <c r="B4821" s="1">
        <v>45672</v>
      </c>
      <c r="C4821" s="23">
        <f t="shared" si="375"/>
        <v>15</v>
      </c>
      <c r="D4821" s="23">
        <f t="shared" si="376"/>
        <v>3</v>
      </c>
      <c r="E4821" s="23" t="str">
        <f t="shared" si="377"/>
        <v>miércoles</v>
      </c>
      <c r="F4821" s="23">
        <f t="shared" si="378"/>
        <v>1</v>
      </c>
      <c r="G4821" s="23" t="str">
        <f t="shared" si="379"/>
        <v>enero</v>
      </c>
      <c r="H4821" s="2">
        <v>0.60486111111111107</v>
      </c>
      <c r="I4821" t="s">
        <v>1</v>
      </c>
      <c r="J4821" t="str">
        <f>VLOOKUP(ventas_starbucks_2025[[#This Row],[sucursal]],cambio_sucursal[#All],2,0)</f>
        <v>Sucursal Nueva Córdoba</v>
      </c>
      <c r="K4821" t="s">
        <v>13</v>
      </c>
      <c r="L4821" t="s">
        <v>14</v>
      </c>
      <c r="M4821" t="s">
        <v>4</v>
      </c>
      <c r="N4821" t="str">
        <f>IFERROR(VLOOKUP(ventas_starbucks_2025[[#This Row],[tamaño_sucio]],cambio_tamaño[#All],2,0),"Tamaño único")</f>
        <v>Tamaño único</v>
      </c>
      <c r="O4821">
        <v>5</v>
      </c>
      <c r="P4821">
        <v>2085.4299999999998</v>
      </c>
      <c r="Q4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21">
        <v>10427.15</v>
      </c>
      <c r="S4821" t="s">
        <v>5</v>
      </c>
      <c r="T4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21" t="str">
        <f>VLOOKUP(ventas_starbucks_2025[[#This Row],[canal_compra]],cambio_canal_compra[#All],2,0)</f>
        <v>En tienda</v>
      </c>
      <c r="V4821" t="s">
        <v>40</v>
      </c>
      <c r="W4821" t="str">
        <f>VLOOKUP(ventas_starbucks_2025[[#This Row],[método_pago]],cambio_metodo_pago[#All],2,0)</f>
        <v>Efectivo</v>
      </c>
      <c r="X4821" t="s">
        <v>22</v>
      </c>
      <c r="Y4821">
        <v>0</v>
      </c>
      <c r="Z4821" t="str">
        <f>VLOOKUP(ventas_starbucks_2025[[#This Row],[promoción_aplicada5]],promocion_cambiar[#All],2,0)</f>
        <v>Combo</v>
      </c>
      <c r="AA4821" t="s">
        <v>8</v>
      </c>
      <c r="AB4821" t="s">
        <v>18</v>
      </c>
      <c r="AC4821" t="s">
        <v>24</v>
      </c>
      <c r="AD4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21">
        <v>14.5</v>
      </c>
      <c r="AF4821">
        <v>3</v>
      </c>
      <c r="AG4821">
        <v>24</v>
      </c>
      <c r="AH4821">
        <v>19</v>
      </c>
    </row>
    <row r="4822" spans="1:34" x14ac:dyDescent="0.25">
      <c r="A4822" s="3" t="s">
        <v>4897</v>
      </c>
      <c r="B4822" s="1">
        <v>45747</v>
      </c>
      <c r="C4822" s="23">
        <f t="shared" si="375"/>
        <v>31</v>
      </c>
      <c r="D4822" s="23">
        <f t="shared" si="376"/>
        <v>1</v>
      </c>
      <c r="E4822" s="23" t="str">
        <f t="shared" si="377"/>
        <v>lunes</v>
      </c>
      <c r="F4822" s="23">
        <f t="shared" si="378"/>
        <v>3</v>
      </c>
      <c r="G4822" s="23" t="str">
        <f t="shared" si="379"/>
        <v>marzo</v>
      </c>
      <c r="H4822" s="2">
        <v>0.3527777777777778</v>
      </c>
      <c r="I4822" t="s">
        <v>12</v>
      </c>
      <c r="J4822" t="str">
        <f>VLOOKUP(ventas_starbucks_2025[[#This Row],[sucursal]],cambio_sucursal[#All],2,0)</f>
        <v>Sucursal Córdoba Shopping</v>
      </c>
      <c r="K4822" t="s">
        <v>64</v>
      </c>
      <c r="L4822" t="s">
        <v>65</v>
      </c>
      <c r="M4822" t="s">
        <v>4</v>
      </c>
      <c r="N4822" t="str">
        <f>IFERROR(VLOOKUP(ventas_starbucks_2025[[#This Row],[tamaño_sucio]],cambio_tamaño[#All],2,0),"Tamaño único")</f>
        <v>Tamaño único</v>
      </c>
      <c r="O4822">
        <v>5</v>
      </c>
      <c r="P4822">
        <v>1569.75</v>
      </c>
      <c r="Q4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2">
        <v>7848.75</v>
      </c>
      <c r="S4822" t="s">
        <v>31</v>
      </c>
      <c r="T4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22" t="str">
        <f>VLOOKUP(ventas_starbucks_2025[[#This Row],[canal_compra]],cambio_canal_compra[#All],2,0)</f>
        <v>Entrega domicilio</v>
      </c>
      <c r="V4822" t="s">
        <v>6</v>
      </c>
      <c r="W4822" t="str">
        <f>VLOOKUP(ventas_starbucks_2025[[#This Row],[método_pago]],cambio_metodo_pago[#All],2,0)</f>
        <v>Aplicación móbil</v>
      </c>
      <c r="X4822" t="s">
        <v>22</v>
      </c>
      <c r="Y4822">
        <v>0</v>
      </c>
      <c r="Z4822" t="str">
        <f>VLOOKUP(ventas_starbucks_2025[[#This Row],[promoción_aplicada5]],promocion_cambiar[#All],2,0)</f>
        <v>Combo</v>
      </c>
      <c r="AA4822" t="s">
        <v>8</v>
      </c>
      <c r="AB4822" t="s">
        <v>52</v>
      </c>
      <c r="AC4822" t="s">
        <v>10</v>
      </c>
      <c r="AD4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2">
        <v>8.4</v>
      </c>
      <c r="AF4822">
        <v>2</v>
      </c>
      <c r="AG4822">
        <v>16</v>
      </c>
      <c r="AH4822">
        <v>11</v>
      </c>
    </row>
    <row r="4823" spans="1:34" x14ac:dyDescent="0.25">
      <c r="A4823" s="3" t="s">
        <v>4898</v>
      </c>
      <c r="B4823" s="1">
        <v>45693</v>
      </c>
      <c r="C4823" s="23">
        <f t="shared" si="375"/>
        <v>5</v>
      </c>
      <c r="D4823" s="23">
        <f t="shared" si="376"/>
        <v>3</v>
      </c>
      <c r="E4823" s="23" t="str">
        <f t="shared" si="377"/>
        <v>miércoles</v>
      </c>
      <c r="F4823" s="23">
        <f t="shared" si="378"/>
        <v>2</v>
      </c>
      <c r="G4823" s="23" t="str">
        <f t="shared" si="379"/>
        <v>febrero</v>
      </c>
      <c r="H4823" s="2">
        <v>0.38750000000000001</v>
      </c>
      <c r="I4823" t="s">
        <v>1</v>
      </c>
      <c r="J4823" t="str">
        <f>VLOOKUP(ventas_starbucks_2025[[#This Row],[sucursal]],cambio_sucursal[#All],2,0)</f>
        <v>Sucursal Nueva Córdoba</v>
      </c>
      <c r="K4823" t="s">
        <v>20</v>
      </c>
      <c r="L4823" t="s">
        <v>21</v>
      </c>
      <c r="M4823" t="s">
        <v>4</v>
      </c>
      <c r="N4823" t="str">
        <f>IFERROR(VLOOKUP(ventas_starbucks_2025[[#This Row],[tamaño_sucio]],cambio_tamaño[#All],2,0),"Tamaño único")</f>
        <v>Tamaño único</v>
      </c>
      <c r="O4823">
        <v>2</v>
      </c>
      <c r="P4823">
        <v>1170.98</v>
      </c>
      <c r="Q4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3">
        <v>2341.96</v>
      </c>
      <c r="S4823" t="s">
        <v>5</v>
      </c>
      <c r="T4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3" t="str">
        <f>VLOOKUP(ventas_starbucks_2025[[#This Row],[canal_compra]],cambio_canal_compra[#All],2,0)</f>
        <v>En tienda</v>
      </c>
      <c r="V4823" t="s">
        <v>6</v>
      </c>
      <c r="W4823" t="str">
        <f>VLOOKUP(ventas_starbucks_2025[[#This Row],[método_pago]],cambio_metodo_pago[#All],2,0)</f>
        <v>Aplicación móbil</v>
      </c>
      <c r="X4823" t="s">
        <v>22</v>
      </c>
      <c r="Y4823">
        <v>0</v>
      </c>
      <c r="Z4823" t="str">
        <f>VLOOKUP(ventas_starbucks_2025[[#This Row],[promoción_aplicada5]],promocion_cambiar[#All],2,0)</f>
        <v>Hora Feliz</v>
      </c>
      <c r="AA4823" t="s">
        <v>36</v>
      </c>
      <c r="AB4823" t="s">
        <v>18</v>
      </c>
      <c r="AC4823" t="s">
        <v>24</v>
      </c>
      <c r="AD4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23">
        <v>2.7</v>
      </c>
      <c r="AF4823">
        <v>2</v>
      </c>
      <c r="AG4823">
        <v>37</v>
      </c>
      <c r="AH4823">
        <v>35</v>
      </c>
    </row>
    <row r="4824" spans="1:34" x14ac:dyDescent="0.25">
      <c r="A4824" s="3" t="s">
        <v>4899</v>
      </c>
      <c r="B4824" s="1">
        <v>45754</v>
      </c>
      <c r="C4824" s="23">
        <f t="shared" si="375"/>
        <v>7</v>
      </c>
      <c r="D4824" s="23">
        <f t="shared" si="376"/>
        <v>1</v>
      </c>
      <c r="E4824" s="23" t="str">
        <f t="shared" si="377"/>
        <v>lunes</v>
      </c>
      <c r="F4824" s="23">
        <f t="shared" si="378"/>
        <v>4</v>
      </c>
      <c r="G4824" s="23" t="str">
        <f t="shared" si="379"/>
        <v>abril</v>
      </c>
      <c r="H4824" s="2">
        <v>0.47569444444444442</v>
      </c>
      <c r="I4824" t="s">
        <v>26</v>
      </c>
      <c r="J4824" t="str">
        <f>VLOOKUP(ventas_starbucks_2025[[#This Row],[sucursal]],cambio_sucursal[#All],2,0)</f>
        <v>Sucursal San Lorenzo 47</v>
      </c>
      <c r="K4824" t="s">
        <v>2</v>
      </c>
      <c r="L4824" t="s">
        <v>3</v>
      </c>
      <c r="M4824" t="s">
        <v>4</v>
      </c>
      <c r="N4824" t="str">
        <f>IFERROR(VLOOKUP(ventas_starbucks_2025[[#This Row],[tamaño_sucio]],cambio_tamaño[#All],2,0),"Tamaño único")</f>
        <v>Tamaño único</v>
      </c>
      <c r="O4824">
        <v>1</v>
      </c>
      <c r="P4824">
        <v>3490.51</v>
      </c>
      <c r="Q4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824">
        <v>3490.51</v>
      </c>
      <c r="S4824" t="s">
        <v>31</v>
      </c>
      <c r="T4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4" t="str">
        <f>VLOOKUP(ventas_starbucks_2025[[#This Row],[canal_compra]],cambio_canal_compra[#All],2,0)</f>
        <v>Entrega domicilio</v>
      </c>
      <c r="V4824" t="s">
        <v>6</v>
      </c>
      <c r="W4824" t="str">
        <f>VLOOKUP(ventas_starbucks_2025[[#This Row],[método_pago]],cambio_metodo_pago[#All],2,0)</f>
        <v>Aplicación móbil</v>
      </c>
      <c r="X4824" t="s">
        <v>7</v>
      </c>
      <c r="Y4824">
        <v>10</v>
      </c>
      <c r="Z4824" t="str">
        <f>VLOOKUP(ventas_starbucks_2025[[#This Row],[promoción_aplicada5]],promocion_cambiar[#All],2,0)</f>
        <v>Hora Feliz</v>
      </c>
      <c r="AA4824" t="s">
        <v>36</v>
      </c>
      <c r="AB4824" t="s">
        <v>23</v>
      </c>
      <c r="AC4824" t="s">
        <v>10</v>
      </c>
      <c r="AD4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24">
        <v>14.9</v>
      </c>
      <c r="AF4824">
        <v>4</v>
      </c>
      <c r="AG4824">
        <v>21</v>
      </c>
      <c r="AH4824">
        <v>20</v>
      </c>
    </row>
    <row r="4825" spans="1:34" x14ac:dyDescent="0.25">
      <c r="A4825" s="3" t="s">
        <v>4900</v>
      </c>
      <c r="B4825" s="1">
        <v>45760</v>
      </c>
      <c r="C4825" s="23">
        <f t="shared" si="375"/>
        <v>13</v>
      </c>
      <c r="D4825" s="23">
        <f t="shared" si="376"/>
        <v>7</v>
      </c>
      <c r="E4825" s="23" t="str">
        <f t="shared" si="377"/>
        <v>domingo</v>
      </c>
      <c r="F4825" s="23">
        <f t="shared" si="378"/>
        <v>4</v>
      </c>
      <c r="G4825" s="23" t="str">
        <f t="shared" si="379"/>
        <v>abril</v>
      </c>
      <c r="H4825" s="2">
        <v>0.45347222222222222</v>
      </c>
      <c r="I4825" t="s">
        <v>57</v>
      </c>
      <c r="J4825" t="str">
        <f>VLOOKUP(ventas_starbucks_2025[[#This Row],[sucursal]],cambio_sucursal[#All],2,0)</f>
        <v>Sucursal Avda Colón</v>
      </c>
      <c r="K4825" t="s">
        <v>101</v>
      </c>
      <c r="L4825" t="s">
        <v>3</v>
      </c>
      <c r="M4825" t="s">
        <v>4</v>
      </c>
      <c r="N4825" t="str">
        <f>IFERROR(VLOOKUP(ventas_starbucks_2025[[#This Row],[tamaño_sucio]],cambio_tamaño[#All],2,0),"Tamaño único")</f>
        <v>Tamaño único</v>
      </c>
      <c r="O4825">
        <v>2</v>
      </c>
      <c r="P4825">
        <v>2633.72</v>
      </c>
      <c r="Q4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25">
        <v>5267.44</v>
      </c>
      <c r="S4825" t="s">
        <v>31</v>
      </c>
      <c r="T4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25" t="str">
        <f>VLOOKUP(ventas_starbucks_2025[[#This Row],[canal_compra]],cambio_canal_compra[#All],2,0)</f>
        <v>Entrega domicilio</v>
      </c>
      <c r="V4825" t="s">
        <v>6</v>
      </c>
      <c r="W4825" t="str">
        <f>VLOOKUP(ventas_starbucks_2025[[#This Row],[método_pago]],cambio_metodo_pago[#All],2,0)</f>
        <v>Aplicación móbil</v>
      </c>
      <c r="X4825" t="s">
        <v>22</v>
      </c>
      <c r="Y4825">
        <v>0</v>
      </c>
      <c r="Z4825" t="str">
        <f>VLOOKUP(ventas_starbucks_2025[[#This Row],[promoción_aplicada5]],promocion_cambiar[#All],2,0)</f>
        <v>Ninguna</v>
      </c>
      <c r="AA4825" t="s">
        <v>17</v>
      </c>
      <c r="AB4825" t="s">
        <v>18</v>
      </c>
      <c r="AC4825" t="s">
        <v>41</v>
      </c>
      <c r="AD4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25">
        <v>13.6</v>
      </c>
      <c r="AF4825">
        <v>1</v>
      </c>
      <c r="AG4825">
        <v>46</v>
      </c>
      <c r="AH4825">
        <v>44</v>
      </c>
    </row>
    <row r="4826" spans="1:34" x14ac:dyDescent="0.25">
      <c r="A4826" s="3" t="s">
        <v>4901</v>
      </c>
      <c r="B4826" s="1">
        <v>45711</v>
      </c>
      <c r="C4826" s="23">
        <f t="shared" si="375"/>
        <v>23</v>
      </c>
      <c r="D4826" s="23">
        <f t="shared" si="376"/>
        <v>7</v>
      </c>
      <c r="E4826" s="23" t="str">
        <f t="shared" si="377"/>
        <v>domingo</v>
      </c>
      <c r="F4826" s="23">
        <f t="shared" si="378"/>
        <v>2</v>
      </c>
      <c r="G4826" s="23" t="str">
        <f t="shared" si="379"/>
        <v>febrero</v>
      </c>
      <c r="H4826" s="2">
        <v>0.71180555555555558</v>
      </c>
      <c r="I4826" t="s">
        <v>57</v>
      </c>
      <c r="J4826" t="str">
        <f>VLOOKUP(ventas_starbucks_2025[[#This Row],[sucursal]],cambio_sucursal[#All],2,0)</f>
        <v>Sucursal Avda Colón</v>
      </c>
      <c r="K4826" t="s">
        <v>48</v>
      </c>
      <c r="L4826" t="s">
        <v>49</v>
      </c>
      <c r="M4826" t="s">
        <v>50</v>
      </c>
      <c r="N4826" t="str">
        <f>IFERROR(VLOOKUP(ventas_starbucks_2025[[#This Row],[tamaño_sucio]],cambio_tamaño[#All],2,0),"Tamaño único")</f>
        <v>Mediano</v>
      </c>
      <c r="O4826">
        <v>3</v>
      </c>
      <c r="P4826">
        <v>1565.67</v>
      </c>
      <c r="Q4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6">
        <v>4697.01</v>
      </c>
      <c r="S4826" t="s">
        <v>15</v>
      </c>
      <c r="T4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6" t="str">
        <f>VLOOKUP(ventas_starbucks_2025[[#This Row],[canal_compra]],cambio_canal_compra[#All],2,0)</f>
        <v>Para llevar</v>
      </c>
      <c r="V4826" t="s">
        <v>6</v>
      </c>
      <c r="W4826" t="str">
        <f>VLOOKUP(ventas_starbucks_2025[[#This Row],[método_pago]],cambio_metodo_pago[#All],2,0)</f>
        <v>Aplicación móbil</v>
      </c>
      <c r="X4826" t="s">
        <v>22</v>
      </c>
      <c r="Y4826">
        <v>0</v>
      </c>
      <c r="Z4826" t="str">
        <f>VLOOKUP(ventas_starbucks_2025[[#This Row],[promoción_aplicada5]],promocion_cambiar[#All],2,0)</f>
        <v>Ninguna</v>
      </c>
      <c r="AA4826" t="s">
        <v>17</v>
      </c>
      <c r="AB4826" t="s">
        <v>18</v>
      </c>
      <c r="AC4826" t="s">
        <v>10</v>
      </c>
      <c r="AD4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6">
        <v>7.7</v>
      </c>
      <c r="AF4826">
        <v>1</v>
      </c>
      <c r="AG4826">
        <v>15</v>
      </c>
      <c r="AH4826">
        <v>12</v>
      </c>
    </row>
    <row r="4827" spans="1:34" x14ac:dyDescent="0.25">
      <c r="A4827" s="3" t="s">
        <v>4902</v>
      </c>
      <c r="B4827" s="1">
        <v>45743</v>
      </c>
      <c r="C4827" s="23">
        <f t="shared" si="375"/>
        <v>27</v>
      </c>
      <c r="D4827" s="23">
        <f t="shared" si="376"/>
        <v>4</v>
      </c>
      <c r="E4827" s="23" t="str">
        <f t="shared" si="377"/>
        <v>jueves</v>
      </c>
      <c r="F4827" s="23">
        <f t="shared" si="378"/>
        <v>3</v>
      </c>
      <c r="G4827" s="23" t="str">
        <f t="shared" si="379"/>
        <v>marzo</v>
      </c>
      <c r="H4827" s="2">
        <v>0.85138888888888886</v>
      </c>
      <c r="I4827" t="s">
        <v>12</v>
      </c>
      <c r="J4827" t="str">
        <f>VLOOKUP(ventas_starbucks_2025[[#This Row],[sucursal]],cambio_sucursal[#All],2,0)</f>
        <v>Sucursal Córdoba Shopping</v>
      </c>
      <c r="K4827" t="s">
        <v>48</v>
      </c>
      <c r="L4827" t="s">
        <v>49</v>
      </c>
      <c r="M4827" t="s">
        <v>45</v>
      </c>
      <c r="N4827" t="str">
        <f>IFERROR(VLOOKUP(ventas_starbucks_2025[[#This Row],[tamaño_sucio]],cambio_tamaño[#All],2,0),"Tamaño único")</f>
        <v>Grande</v>
      </c>
      <c r="O4827">
        <v>5</v>
      </c>
      <c r="P4827">
        <v>1833.71</v>
      </c>
      <c r="Q4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7">
        <v>9168.5499999999993</v>
      </c>
      <c r="S4827" t="s">
        <v>5</v>
      </c>
      <c r="T4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27" t="str">
        <f>VLOOKUP(ventas_starbucks_2025[[#This Row],[canal_compra]],cambio_canal_compra[#All],2,0)</f>
        <v>En tienda</v>
      </c>
      <c r="V4827" t="s">
        <v>16</v>
      </c>
      <c r="W4827" t="str">
        <f>VLOOKUP(ventas_starbucks_2025[[#This Row],[método_pago]],cambio_metodo_pago[#All],2,0)</f>
        <v>Tarjeta</v>
      </c>
      <c r="X4827" t="s">
        <v>22</v>
      </c>
      <c r="Y4827">
        <v>0</v>
      </c>
      <c r="Z4827" t="str">
        <f>VLOOKUP(ventas_starbucks_2025[[#This Row],[promoción_aplicada5]],promocion_cambiar[#All],2,0)</f>
        <v>Ninguna</v>
      </c>
      <c r="AA4827" t="s">
        <v>17</v>
      </c>
      <c r="AB4827" t="s">
        <v>23</v>
      </c>
      <c r="AC4827" t="s">
        <v>41</v>
      </c>
      <c r="AD4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7">
        <v>5.6</v>
      </c>
      <c r="AF4827">
        <v>5</v>
      </c>
      <c r="AG4827">
        <v>16</v>
      </c>
      <c r="AH4827">
        <v>11</v>
      </c>
    </row>
    <row r="4828" spans="1:34" x14ac:dyDescent="0.25">
      <c r="A4828" s="3" t="s">
        <v>4903</v>
      </c>
      <c r="B4828" s="1">
        <v>45745</v>
      </c>
      <c r="C4828" s="23">
        <f t="shared" si="375"/>
        <v>29</v>
      </c>
      <c r="D4828" s="23">
        <f t="shared" si="376"/>
        <v>6</v>
      </c>
      <c r="E4828" s="1" t="str">
        <f t="shared" si="377"/>
        <v>sábado</v>
      </c>
      <c r="F4828" s="23">
        <f t="shared" si="378"/>
        <v>3</v>
      </c>
      <c r="G4828" s="1" t="str">
        <f t="shared" si="379"/>
        <v>marzo</v>
      </c>
      <c r="H4828" s="2">
        <v>0.83472222222222225</v>
      </c>
      <c r="I4828" t="s">
        <v>57</v>
      </c>
      <c r="J4828" t="str">
        <f>VLOOKUP(ventas_starbucks_2025[[#This Row],[sucursal]],cambio_sucursal[#All],2,0)</f>
        <v>Sucursal Avda Colón</v>
      </c>
      <c r="K4828" t="s">
        <v>20</v>
      </c>
      <c r="L4828" t="s">
        <v>21</v>
      </c>
      <c r="M4828" t="s">
        <v>4</v>
      </c>
      <c r="N4828" t="str">
        <f>IFERROR(VLOOKUP(ventas_starbucks_2025[[#This Row],[tamaño_sucio]],cambio_tamaño[#All],2,0),"Tamaño único")</f>
        <v>Tamaño único</v>
      </c>
      <c r="O4828">
        <v>2</v>
      </c>
      <c r="P4828">
        <v>1112.23</v>
      </c>
      <c r="Q4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8">
        <v>2224.46</v>
      </c>
      <c r="S4828" t="s">
        <v>15</v>
      </c>
      <c r="T4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8" t="str">
        <f>VLOOKUP(ventas_starbucks_2025[[#This Row],[canal_compra]],cambio_canal_compra[#All],2,0)</f>
        <v>Para llevar</v>
      </c>
      <c r="V4828" t="s">
        <v>16</v>
      </c>
      <c r="W4828" t="str">
        <f>VLOOKUP(ventas_starbucks_2025[[#This Row],[método_pago]],cambio_metodo_pago[#All],2,0)</f>
        <v>Tarjeta</v>
      </c>
      <c r="X4828" t="s">
        <v>7</v>
      </c>
      <c r="Y4828">
        <v>0</v>
      </c>
      <c r="Z4828" t="str">
        <f>VLOOKUP(ventas_starbucks_2025[[#This Row],[promoción_aplicada5]],promocion_cambiar[#All],2,0)</f>
        <v>Combo</v>
      </c>
      <c r="AA4828" t="s">
        <v>8</v>
      </c>
      <c r="AB4828" t="s">
        <v>23</v>
      </c>
      <c r="AC4828" t="s">
        <v>24</v>
      </c>
      <c r="AD4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8">
        <v>7.6</v>
      </c>
      <c r="AF4828">
        <v>4</v>
      </c>
      <c r="AG4828">
        <v>50</v>
      </c>
      <c r="AH4828">
        <v>48</v>
      </c>
    </row>
    <row r="4829" spans="1:34" x14ac:dyDescent="0.25">
      <c r="A4829" s="3" t="s">
        <v>4904</v>
      </c>
      <c r="B4829" s="1">
        <v>45688</v>
      </c>
      <c r="C4829" s="23">
        <f t="shared" si="375"/>
        <v>31</v>
      </c>
      <c r="D4829" s="23">
        <f t="shared" si="376"/>
        <v>5</v>
      </c>
      <c r="E4829" s="23" t="str">
        <f t="shared" si="377"/>
        <v>viernes</v>
      </c>
      <c r="F4829" s="23">
        <f t="shared" si="378"/>
        <v>1</v>
      </c>
      <c r="G4829" s="23" t="str">
        <f t="shared" si="379"/>
        <v>enero</v>
      </c>
      <c r="H4829" s="2">
        <v>0.83958333333333335</v>
      </c>
      <c r="I4829" t="s">
        <v>57</v>
      </c>
      <c r="J4829" t="str">
        <f>VLOOKUP(ventas_starbucks_2025[[#This Row],[sucursal]],cambio_sucursal[#All],2,0)</f>
        <v>Sucursal Avda Colón</v>
      </c>
      <c r="K4829" t="s">
        <v>127</v>
      </c>
      <c r="L4829" t="s">
        <v>44</v>
      </c>
      <c r="M4829" t="s">
        <v>62</v>
      </c>
      <c r="N4829" t="str">
        <f>IFERROR(VLOOKUP(ventas_starbucks_2025[[#This Row],[tamaño_sucio]],cambio_tamaño[#All],2,0),"Tamaño único")</f>
        <v>Extra-Grande</v>
      </c>
      <c r="O4829">
        <v>3</v>
      </c>
      <c r="P4829">
        <v>1253.83</v>
      </c>
      <c r="Q4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9">
        <v>3761.49</v>
      </c>
      <c r="S4829" t="s">
        <v>31</v>
      </c>
      <c r="T4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9" t="str">
        <f>VLOOKUP(ventas_starbucks_2025[[#This Row],[canal_compra]],cambio_canal_compra[#All],2,0)</f>
        <v>Entrega domicilio</v>
      </c>
      <c r="V4829" t="s">
        <v>6</v>
      </c>
      <c r="W4829" t="str">
        <f>VLOOKUP(ventas_starbucks_2025[[#This Row],[método_pago]],cambio_metodo_pago[#All],2,0)</f>
        <v>Aplicación móbil</v>
      </c>
      <c r="X4829" t="s">
        <v>7</v>
      </c>
      <c r="Y4829">
        <v>0</v>
      </c>
      <c r="Z4829" t="str">
        <f>VLOOKUP(ventas_starbucks_2025[[#This Row],[promoción_aplicada5]],promocion_cambiar[#All],2,0)</f>
        <v>2x1</v>
      </c>
      <c r="AA4829" t="s">
        <v>51</v>
      </c>
      <c r="AB4829" t="s">
        <v>32</v>
      </c>
      <c r="AC4829" t="s">
        <v>41</v>
      </c>
      <c r="AD4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9">
        <v>8.1999999999999993</v>
      </c>
      <c r="AF4829">
        <v>1</v>
      </c>
      <c r="AG4829">
        <v>11</v>
      </c>
      <c r="AH4829">
        <v>8</v>
      </c>
    </row>
    <row r="4830" spans="1:34" x14ac:dyDescent="0.25">
      <c r="A4830" s="3" t="s">
        <v>4905</v>
      </c>
      <c r="B4830" s="1">
        <v>45721</v>
      </c>
      <c r="C4830" s="23">
        <f t="shared" si="375"/>
        <v>5</v>
      </c>
      <c r="D4830" s="23">
        <f t="shared" si="376"/>
        <v>3</v>
      </c>
      <c r="E4830" s="23" t="str">
        <f t="shared" si="377"/>
        <v>miércoles</v>
      </c>
      <c r="F4830" s="23">
        <f t="shared" si="378"/>
        <v>3</v>
      </c>
      <c r="G4830" s="23" t="str">
        <f t="shared" si="379"/>
        <v>marzo</v>
      </c>
      <c r="H4830" s="2">
        <v>0.49652777777777779</v>
      </c>
      <c r="I4830" t="s">
        <v>26</v>
      </c>
      <c r="J4830" t="str">
        <f>VLOOKUP(ventas_starbucks_2025[[#This Row],[sucursal]],cambio_sucursal[#All],2,0)</f>
        <v>Sucursal San Lorenzo 47</v>
      </c>
      <c r="K4830" t="s">
        <v>132</v>
      </c>
      <c r="L4830" t="s">
        <v>35</v>
      </c>
      <c r="M4830" t="s">
        <v>4</v>
      </c>
      <c r="N4830" t="str">
        <f>IFERROR(VLOOKUP(ventas_starbucks_2025[[#This Row],[tamaño_sucio]],cambio_tamaño[#All],2,0),"Tamaño único")</f>
        <v>Tamaño único</v>
      </c>
      <c r="O4830">
        <v>5</v>
      </c>
      <c r="P4830">
        <v>1486.95</v>
      </c>
      <c r="Q4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0">
        <v>7434.75</v>
      </c>
      <c r="S4830" t="s">
        <v>5</v>
      </c>
      <c r="T4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30" t="str">
        <f>VLOOKUP(ventas_starbucks_2025[[#This Row],[canal_compra]],cambio_canal_compra[#All],2,0)</f>
        <v>En tienda</v>
      </c>
      <c r="V4830" t="s">
        <v>6</v>
      </c>
      <c r="W4830" t="str">
        <f>VLOOKUP(ventas_starbucks_2025[[#This Row],[método_pago]],cambio_metodo_pago[#All],2,0)</f>
        <v>Aplicación móbil</v>
      </c>
      <c r="X4830" t="s">
        <v>22</v>
      </c>
      <c r="Y4830">
        <v>0</v>
      </c>
      <c r="Z4830" t="str">
        <f>VLOOKUP(ventas_starbucks_2025[[#This Row],[promoción_aplicada5]],promocion_cambiar[#All],2,0)</f>
        <v>2x1</v>
      </c>
      <c r="AA4830" t="s">
        <v>51</v>
      </c>
      <c r="AB4830" t="s">
        <v>18</v>
      </c>
      <c r="AC4830" t="s">
        <v>41</v>
      </c>
      <c r="AD4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30">
        <v>14.4</v>
      </c>
      <c r="AF4830">
        <v>2</v>
      </c>
      <c r="AG4830">
        <v>34</v>
      </c>
      <c r="AH4830">
        <v>29</v>
      </c>
    </row>
    <row r="4831" spans="1:34" x14ac:dyDescent="0.25">
      <c r="A4831" s="3" t="s">
        <v>4906</v>
      </c>
      <c r="B4831" s="1">
        <v>45765</v>
      </c>
      <c r="C4831" s="23">
        <f t="shared" si="375"/>
        <v>18</v>
      </c>
      <c r="D4831" s="23">
        <f t="shared" si="376"/>
        <v>5</v>
      </c>
      <c r="E4831" s="1" t="str">
        <f t="shared" si="377"/>
        <v>viernes</v>
      </c>
      <c r="F4831" s="23">
        <f t="shared" si="378"/>
        <v>4</v>
      </c>
      <c r="G4831" s="1" t="str">
        <f t="shared" si="379"/>
        <v>abril</v>
      </c>
      <c r="H4831" s="2">
        <v>0.40347222222222223</v>
      </c>
      <c r="I4831" t="s">
        <v>57</v>
      </c>
      <c r="J4831" t="str">
        <f>VLOOKUP(ventas_starbucks_2025[[#This Row],[sucursal]],cambio_sucursal[#All],2,0)</f>
        <v>Sucursal Avda Colón</v>
      </c>
      <c r="K4831" t="s">
        <v>94</v>
      </c>
      <c r="L4831" t="s">
        <v>70</v>
      </c>
      <c r="M4831" t="s">
        <v>62</v>
      </c>
      <c r="N4831" t="str">
        <f>IFERROR(VLOOKUP(ventas_starbucks_2025[[#This Row],[tamaño_sucio]],cambio_tamaño[#All],2,0),"Tamaño único")</f>
        <v>Extra-Grande</v>
      </c>
      <c r="O4831">
        <v>1</v>
      </c>
      <c r="P4831">
        <v>1450.31</v>
      </c>
      <c r="Q4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1">
        <v>1450.31</v>
      </c>
      <c r="S4831" t="s">
        <v>5</v>
      </c>
      <c r="T4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1" t="str">
        <f>VLOOKUP(ventas_starbucks_2025[[#This Row],[canal_compra]],cambio_canal_compra[#All],2,0)</f>
        <v>En tienda</v>
      </c>
      <c r="V4831" t="s">
        <v>40</v>
      </c>
      <c r="W4831" t="str">
        <f>VLOOKUP(ventas_starbucks_2025[[#This Row],[método_pago]],cambio_metodo_pago[#All],2,0)</f>
        <v>Efectivo</v>
      </c>
      <c r="X4831" t="s">
        <v>7</v>
      </c>
      <c r="Y4831">
        <v>15</v>
      </c>
      <c r="Z4831" t="str">
        <f>VLOOKUP(ventas_starbucks_2025[[#This Row],[promoción_aplicada5]],promocion_cambiar[#All],2,0)</f>
        <v>2x1</v>
      </c>
      <c r="AA4831" t="s">
        <v>51</v>
      </c>
      <c r="AB4831" t="s">
        <v>18</v>
      </c>
      <c r="AC4831" t="s">
        <v>10</v>
      </c>
      <c r="AD4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31">
        <v>3</v>
      </c>
      <c r="AF4831">
        <v>2</v>
      </c>
      <c r="AG4831">
        <v>33</v>
      </c>
      <c r="AH4831">
        <v>32</v>
      </c>
    </row>
    <row r="4832" spans="1:34" x14ac:dyDescent="0.25">
      <c r="A4832" s="3" t="s">
        <v>4907</v>
      </c>
      <c r="B4832" s="1">
        <v>45730</v>
      </c>
      <c r="C4832" s="23">
        <f t="shared" si="375"/>
        <v>14</v>
      </c>
      <c r="D4832" s="23">
        <f t="shared" si="376"/>
        <v>5</v>
      </c>
      <c r="E4832" s="23" t="str">
        <f t="shared" si="377"/>
        <v>viernes</v>
      </c>
      <c r="F4832" s="23">
        <f t="shared" si="378"/>
        <v>3</v>
      </c>
      <c r="G4832" s="23" t="str">
        <f t="shared" si="379"/>
        <v>marzo</v>
      </c>
      <c r="H4832" s="2">
        <v>0.51875000000000004</v>
      </c>
      <c r="I4832" t="s">
        <v>1</v>
      </c>
      <c r="J4832" t="str">
        <f>VLOOKUP(ventas_starbucks_2025[[#This Row],[sucursal]],cambio_sucursal[#All],2,0)</f>
        <v>Sucursal Nueva Córdoba</v>
      </c>
      <c r="K4832" t="s">
        <v>82</v>
      </c>
      <c r="L4832" t="s">
        <v>28</v>
      </c>
      <c r="M4832" t="s">
        <v>4</v>
      </c>
      <c r="N4832" t="str">
        <f>IFERROR(VLOOKUP(ventas_starbucks_2025[[#This Row],[tamaño_sucio]],cambio_tamaño[#All],2,0),"Tamaño único")</f>
        <v>Tamaño único</v>
      </c>
      <c r="O4832">
        <v>3</v>
      </c>
      <c r="P4832">
        <v>2955.29</v>
      </c>
      <c r="Q4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32">
        <v>8865.8700000000008</v>
      </c>
      <c r="S4832" t="s">
        <v>5</v>
      </c>
      <c r="T4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32" t="str">
        <f>VLOOKUP(ventas_starbucks_2025[[#This Row],[canal_compra]],cambio_canal_compra[#All],2,0)</f>
        <v>En tienda</v>
      </c>
      <c r="V4832" t="s">
        <v>40</v>
      </c>
      <c r="W4832" t="str">
        <f>VLOOKUP(ventas_starbucks_2025[[#This Row],[método_pago]],cambio_metodo_pago[#All],2,0)</f>
        <v>Efectivo</v>
      </c>
      <c r="X4832" t="s">
        <v>22</v>
      </c>
      <c r="Y4832">
        <v>0</v>
      </c>
      <c r="Z4832" t="str">
        <f>VLOOKUP(ventas_starbucks_2025[[#This Row],[promoción_aplicada5]],promocion_cambiar[#All],2,0)</f>
        <v>Hora Feliz</v>
      </c>
      <c r="AA4832" t="s">
        <v>36</v>
      </c>
      <c r="AB4832" t="s">
        <v>18</v>
      </c>
      <c r="AC4832" t="s">
        <v>41</v>
      </c>
      <c r="AD4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32">
        <v>3</v>
      </c>
      <c r="AF4832">
        <v>1</v>
      </c>
      <c r="AG4832">
        <v>28</v>
      </c>
      <c r="AH4832">
        <v>25</v>
      </c>
    </row>
    <row r="4833" spans="1:34" x14ac:dyDescent="0.25">
      <c r="A4833" s="3" t="s">
        <v>4908</v>
      </c>
      <c r="B4833" s="1">
        <v>45698</v>
      </c>
      <c r="C4833" s="23">
        <f t="shared" si="375"/>
        <v>10</v>
      </c>
      <c r="D4833" s="23">
        <f t="shared" si="376"/>
        <v>1</v>
      </c>
      <c r="E4833" s="1" t="str">
        <f t="shared" si="377"/>
        <v>lunes</v>
      </c>
      <c r="F4833" s="23">
        <f t="shared" si="378"/>
        <v>2</v>
      </c>
      <c r="G4833" s="1" t="str">
        <f t="shared" si="379"/>
        <v>febrero</v>
      </c>
      <c r="H4833" s="2">
        <v>0.75694444444444442</v>
      </c>
      <c r="I4833" t="s">
        <v>26</v>
      </c>
      <c r="J4833" t="str">
        <f>VLOOKUP(ventas_starbucks_2025[[#This Row],[sucursal]],cambio_sucursal[#All],2,0)</f>
        <v>Sucursal San Lorenzo 47</v>
      </c>
      <c r="K4833" t="s">
        <v>48</v>
      </c>
      <c r="L4833" t="s">
        <v>49</v>
      </c>
      <c r="M4833" t="s">
        <v>45</v>
      </c>
      <c r="N4833" t="str">
        <f>IFERROR(VLOOKUP(ventas_starbucks_2025[[#This Row],[tamaño_sucio]],cambio_tamaño[#All],2,0),"Tamaño único")</f>
        <v>Grande</v>
      </c>
      <c r="O4833">
        <v>5</v>
      </c>
      <c r="P4833">
        <v>1764.73</v>
      </c>
      <c r="Q4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3">
        <v>8823.65</v>
      </c>
      <c r="S4833" t="s">
        <v>5</v>
      </c>
      <c r="T4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33" t="str">
        <f>VLOOKUP(ventas_starbucks_2025[[#This Row],[canal_compra]],cambio_canal_compra[#All],2,0)</f>
        <v>En tienda</v>
      </c>
      <c r="V4833" t="s">
        <v>16</v>
      </c>
      <c r="W4833" t="str">
        <f>VLOOKUP(ventas_starbucks_2025[[#This Row],[método_pago]],cambio_metodo_pago[#All],2,0)</f>
        <v>Tarjeta</v>
      </c>
      <c r="X4833" t="s">
        <v>22</v>
      </c>
      <c r="Y4833">
        <v>0</v>
      </c>
      <c r="Z4833" t="str">
        <f>VLOOKUP(ventas_starbucks_2025[[#This Row],[promoción_aplicada5]],promocion_cambiar[#All],2,0)</f>
        <v>Ninguna</v>
      </c>
      <c r="AA4833" t="s">
        <v>17</v>
      </c>
      <c r="AB4833" t="s">
        <v>32</v>
      </c>
      <c r="AC4833" t="s">
        <v>41</v>
      </c>
      <c r="AD4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33">
        <v>13.5</v>
      </c>
      <c r="AF4833">
        <v>2</v>
      </c>
      <c r="AG4833">
        <v>37</v>
      </c>
      <c r="AH4833">
        <v>32</v>
      </c>
    </row>
    <row r="4834" spans="1:34" x14ac:dyDescent="0.25">
      <c r="A4834" s="3" t="s">
        <v>4909</v>
      </c>
      <c r="B4834" s="1">
        <v>45659</v>
      </c>
      <c r="C4834" s="23">
        <f t="shared" si="375"/>
        <v>2</v>
      </c>
      <c r="D4834" s="23">
        <f t="shared" si="376"/>
        <v>4</v>
      </c>
      <c r="E4834" s="23" t="str">
        <f t="shared" si="377"/>
        <v>jueves</v>
      </c>
      <c r="F4834" s="23">
        <f t="shared" si="378"/>
        <v>1</v>
      </c>
      <c r="G4834" s="23" t="str">
        <f t="shared" si="379"/>
        <v>enero</v>
      </c>
      <c r="H4834" s="2">
        <v>0.86736111111111114</v>
      </c>
      <c r="I4834" t="s">
        <v>26</v>
      </c>
      <c r="J4834" t="str">
        <f>VLOOKUP(ventas_starbucks_2025[[#This Row],[sucursal]],cambio_sucursal[#All],2,0)</f>
        <v>Sucursal San Lorenzo 47</v>
      </c>
      <c r="K4834" t="s">
        <v>58</v>
      </c>
      <c r="L4834" t="s">
        <v>39</v>
      </c>
      <c r="M4834" t="s">
        <v>4</v>
      </c>
      <c r="N4834" t="str">
        <f>IFERROR(VLOOKUP(ventas_starbucks_2025[[#This Row],[tamaño_sucio]],cambio_tamaño[#All],2,0),"Tamaño único")</f>
        <v>Tamaño único</v>
      </c>
      <c r="O4834">
        <v>2</v>
      </c>
      <c r="P4834">
        <v>1375.45</v>
      </c>
      <c r="Q4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4">
        <v>2750.9</v>
      </c>
      <c r="S4834" t="s">
        <v>31</v>
      </c>
      <c r="T4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4" t="str">
        <f>VLOOKUP(ventas_starbucks_2025[[#This Row],[canal_compra]],cambio_canal_compra[#All],2,0)</f>
        <v>Entrega domicilio</v>
      </c>
      <c r="V4834" t="s">
        <v>6</v>
      </c>
      <c r="W4834" t="str">
        <f>VLOOKUP(ventas_starbucks_2025[[#This Row],[método_pago]],cambio_metodo_pago[#All],2,0)</f>
        <v>Aplicación móbil</v>
      </c>
      <c r="X4834" t="s">
        <v>7</v>
      </c>
      <c r="Y4834">
        <v>10</v>
      </c>
      <c r="Z4834" t="str">
        <f>VLOOKUP(ventas_starbucks_2025[[#This Row],[promoción_aplicada5]],promocion_cambiar[#All],2,0)</f>
        <v>Hora Feliz</v>
      </c>
      <c r="AA4834" t="s">
        <v>36</v>
      </c>
      <c r="AB4834" t="s">
        <v>9</v>
      </c>
      <c r="AC4834" t="s">
        <v>24</v>
      </c>
      <c r="AD4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34">
        <v>13.2</v>
      </c>
      <c r="AF4834">
        <v>3</v>
      </c>
      <c r="AG4834">
        <v>14</v>
      </c>
      <c r="AH4834">
        <v>12</v>
      </c>
    </row>
    <row r="4835" spans="1:34" x14ac:dyDescent="0.25">
      <c r="A4835" s="3" t="s">
        <v>4910</v>
      </c>
      <c r="B4835" s="1">
        <v>45682</v>
      </c>
      <c r="C4835" s="23">
        <f t="shared" si="375"/>
        <v>25</v>
      </c>
      <c r="D4835" s="23">
        <f t="shared" si="376"/>
        <v>6</v>
      </c>
      <c r="E4835" s="1" t="str">
        <f t="shared" si="377"/>
        <v>sábado</v>
      </c>
      <c r="F4835" s="23">
        <f t="shared" si="378"/>
        <v>1</v>
      </c>
      <c r="G4835" s="1" t="str">
        <f t="shared" si="379"/>
        <v>enero</v>
      </c>
      <c r="H4835" s="2">
        <v>0.76666666666666672</v>
      </c>
      <c r="I4835" t="s">
        <v>12</v>
      </c>
      <c r="J4835" t="str">
        <f>VLOOKUP(ventas_starbucks_2025[[#This Row],[sucursal]],cambio_sucursal[#All],2,0)</f>
        <v>Sucursal Córdoba Shopping</v>
      </c>
      <c r="K4835" t="s">
        <v>82</v>
      </c>
      <c r="L4835" t="s">
        <v>28</v>
      </c>
      <c r="M4835" t="s">
        <v>4</v>
      </c>
      <c r="N4835" t="str">
        <f>IFERROR(VLOOKUP(ventas_starbucks_2025[[#This Row],[tamaño_sucio]],cambio_tamaño[#All],2,0),"Tamaño único")</f>
        <v>Tamaño único</v>
      </c>
      <c r="O4835">
        <v>1</v>
      </c>
      <c r="P4835">
        <v>2760.97</v>
      </c>
      <c r="Q4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35">
        <v>2760.97</v>
      </c>
      <c r="S4835" t="s">
        <v>5</v>
      </c>
      <c r="T4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5" t="str">
        <f>VLOOKUP(ventas_starbucks_2025[[#This Row],[canal_compra]],cambio_canal_compra[#All],2,0)</f>
        <v>En tienda</v>
      </c>
      <c r="V4835" t="s">
        <v>6</v>
      </c>
      <c r="W4835" t="str">
        <f>VLOOKUP(ventas_starbucks_2025[[#This Row],[método_pago]],cambio_metodo_pago[#All],2,0)</f>
        <v>Aplicación móbil</v>
      </c>
      <c r="X4835" t="s">
        <v>22</v>
      </c>
      <c r="Y4835">
        <v>0</v>
      </c>
      <c r="Z4835" t="str">
        <f>VLOOKUP(ventas_starbucks_2025[[#This Row],[promoción_aplicada5]],promocion_cambiar[#All],2,0)</f>
        <v>Ninguna</v>
      </c>
      <c r="AA4835" t="s">
        <v>17</v>
      </c>
      <c r="AB4835" t="s">
        <v>9</v>
      </c>
      <c r="AC4835" t="s">
        <v>10</v>
      </c>
      <c r="AD4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35">
        <v>4</v>
      </c>
      <c r="AF4835">
        <v>2</v>
      </c>
      <c r="AG4835">
        <v>27</v>
      </c>
      <c r="AH4835">
        <v>26</v>
      </c>
    </row>
    <row r="4836" spans="1:34" x14ac:dyDescent="0.25">
      <c r="A4836" s="3" t="s">
        <v>4911</v>
      </c>
      <c r="B4836" s="1">
        <v>45732</v>
      </c>
      <c r="C4836" s="23">
        <f t="shared" si="375"/>
        <v>16</v>
      </c>
      <c r="D4836" s="23">
        <f t="shared" si="376"/>
        <v>7</v>
      </c>
      <c r="E4836" s="23" t="str">
        <f t="shared" si="377"/>
        <v>domingo</v>
      </c>
      <c r="F4836" s="23">
        <f t="shared" si="378"/>
        <v>3</v>
      </c>
      <c r="G4836" s="23" t="str">
        <f t="shared" si="379"/>
        <v>marzo</v>
      </c>
      <c r="H4836" s="2">
        <v>0.31944444444444442</v>
      </c>
      <c r="I4836" t="s">
        <v>12</v>
      </c>
      <c r="J4836" t="str">
        <f>VLOOKUP(ventas_starbucks_2025[[#This Row],[sucursal]],cambio_sucursal[#All],2,0)</f>
        <v>Sucursal Córdoba Shopping</v>
      </c>
      <c r="K4836" t="s">
        <v>89</v>
      </c>
      <c r="L4836" t="s">
        <v>90</v>
      </c>
      <c r="M4836" t="s">
        <v>4</v>
      </c>
      <c r="N4836" t="str">
        <f>IFERROR(VLOOKUP(ventas_starbucks_2025[[#This Row],[tamaño_sucio]],cambio_tamaño[#All],2,0),"Tamaño único")</f>
        <v>Tamaño único</v>
      </c>
      <c r="O4836">
        <v>1</v>
      </c>
      <c r="P4836">
        <v>1144.69</v>
      </c>
      <c r="Q4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6">
        <v>1144.69</v>
      </c>
      <c r="S4836" t="s">
        <v>15</v>
      </c>
      <c r="T4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6" t="str">
        <f>VLOOKUP(ventas_starbucks_2025[[#This Row],[canal_compra]],cambio_canal_compra[#All],2,0)</f>
        <v>Para llevar</v>
      </c>
      <c r="V4836" t="s">
        <v>6</v>
      </c>
      <c r="W4836" t="str">
        <f>VLOOKUP(ventas_starbucks_2025[[#This Row],[método_pago]],cambio_metodo_pago[#All],2,0)</f>
        <v>Aplicación móbil</v>
      </c>
      <c r="X4836" t="s">
        <v>7</v>
      </c>
      <c r="Y4836">
        <v>15</v>
      </c>
      <c r="Z4836" t="str">
        <f>VLOOKUP(ventas_starbucks_2025[[#This Row],[promoción_aplicada5]],promocion_cambiar[#All],2,0)</f>
        <v>Ninguna</v>
      </c>
      <c r="AA4836" t="s">
        <v>17</v>
      </c>
      <c r="AB4836" t="s">
        <v>32</v>
      </c>
      <c r="AC4836" t="s">
        <v>41</v>
      </c>
      <c r="AD4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36">
        <v>10.5</v>
      </c>
      <c r="AF4836">
        <v>3</v>
      </c>
      <c r="AG4836">
        <v>31</v>
      </c>
      <c r="AH4836">
        <v>30</v>
      </c>
    </row>
    <row r="4837" spans="1:34" x14ac:dyDescent="0.25">
      <c r="A4837" s="3" t="s">
        <v>4912</v>
      </c>
      <c r="B4837" s="1">
        <v>45690</v>
      </c>
      <c r="C4837" s="23">
        <f t="shared" si="375"/>
        <v>2</v>
      </c>
      <c r="D4837" s="23">
        <f t="shared" si="376"/>
        <v>7</v>
      </c>
      <c r="E4837" s="23" t="str">
        <f t="shared" si="377"/>
        <v>domingo</v>
      </c>
      <c r="F4837" s="23">
        <f t="shared" si="378"/>
        <v>2</v>
      </c>
      <c r="G4837" s="23" t="str">
        <f t="shared" si="379"/>
        <v>febrero</v>
      </c>
      <c r="H4837" s="2">
        <v>0.6333333333333333</v>
      </c>
      <c r="I4837" t="s">
        <v>1</v>
      </c>
      <c r="J4837" t="str">
        <f>VLOOKUP(ventas_starbucks_2025[[#This Row],[sucursal]],cambio_sucursal[#All],2,0)</f>
        <v>Sucursal Nueva Córdoba</v>
      </c>
      <c r="K4837" t="s">
        <v>87</v>
      </c>
      <c r="L4837" t="s">
        <v>65</v>
      </c>
      <c r="M4837" t="s">
        <v>4</v>
      </c>
      <c r="N4837" t="str">
        <f>IFERROR(VLOOKUP(ventas_starbucks_2025[[#This Row],[tamaño_sucio]],cambio_tamaño[#All],2,0),"Tamaño único")</f>
        <v>Tamaño único</v>
      </c>
      <c r="O4837">
        <v>4</v>
      </c>
      <c r="P4837">
        <v>1503.88</v>
      </c>
      <c r="Q4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7">
        <v>6015.52</v>
      </c>
      <c r="S4837" t="s">
        <v>15</v>
      </c>
      <c r="T4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37" t="str">
        <f>VLOOKUP(ventas_starbucks_2025[[#This Row],[canal_compra]],cambio_canal_compra[#All],2,0)</f>
        <v>Para llevar</v>
      </c>
      <c r="V4837" t="s">
        <v>16</v>
      </c>
      <c r="W4837" t="str">
        <f>VLOOKUP(ventas_starbucks_2025[[#This Row],[método_pago]],cambio_metodo_pago[#All],2,0)</f>
        <v>Tarjeta</v>
      </c>
      <c r="X4837" t="s">
        <v>22</v>
      </c>
      <c r="Y4837">
        <v>0</v>
      </c>
      <c r="Z4837" t="str">
        <f>VLOOKUP(ventas_starbucks_2025[[#This Row],[promoción_aplicada5]],promocion_cambiar[#All],2,0)</f>
        <v>Combo</v>
      </c>
      <c r="AA4837" t="s">
        <v>8</v>
      </c>
      <c r="AB4837" t="s">
        <v>32</v>
      </c>
      <c r="AC4837" t="s">
        <v>41</v>
      </c>
      <c r="AD4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37">
        <v>6.3</v>
      </c>
      <c r="AF4837">
        <v>1</v>
      </c>
      <c r="AG4837">
        <v>24</v>
      </c>
      <c r="AH4837">
        <v>20</v>
      </c>
    </row>
    <row r="4838" spans="1:34" x14ac:dyDescent="0.25">
      <c r="A4838" s="3" t="s">
        <v>4913</v>
      </c>
      <c r="B4838" s="1">
        <v>45759</v>
      </c>
      <c r="C4838" s="23">
        <f t="shared" si="375"/>
        <v>12</v>
      </c>
      <c r="D4838" s="23">
        <f t="shared" si="376"/>
        <v>6</v>
      </c>
      <c r="E4838" s="23" t="str">
        <f t="shared" si="377"/>
        <v>sábado</v>
      </c>
      <c r="F4838" s="23">
        <f t="shared" si="378"/>
        <v>4</v>
      </c>
      <c r="G4838" s="23" t="str">
        <f t="shared" si="379"/>
        <v>abril</v>
      </c>
      <c r="H4838" s="2">
        <v>0.36944444444444446</v>
      </c>
      <c r="I4838" t="s">
        <v>12</v>
      </c>
      <c r="J4838" t="str">
        <f>VLOOKUP(ventas_starbucks_2025[[#This Row],[sucursal]],cambio_sucursal[#All],2,0)</f>
        <v>Sucursal Córdoba Shopping</v>
      </c>
      <c r="K4838" t="s">
        <v>101</v>
      </c>
      <c r="L4838" t="s">
        <v>3</v>
      </c>
      <c r="M4838" t="s">
        <v>4</v>
      </c>
      <c r="N4838" t="str">
        <f>IFERROR(VLOOKUP(ventas_starbucks_2025[[#This Row],[tamaño_sucio]],cambio_tamaño[#All],2,0),"Tamaño único")</f>
        <v>Tamaño único</v>
      </c>
      <c r="O4838">
        <v>1</v>
      </c>
      <c r="P4838">
        <v>3067.61</v>
      </c>
      <c r="Q4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838">
        <v>3067.61</v>
      </c>
      <c r="S4838" t="s">
        <v>31</v>
      </c>
      <c r="T4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8" t="str">
        <f>VLOOKUP(ventas_starbucks_2025[[#This Row],[canal_compra]],cambio_canal_compra[#All],2,0)</f>
        <v>Entrega domicilio</v>
      </c>
      <c r="V4838" t="s">
        <v>6</v>
      </c>
      <c r="W4838" t="str">
        <f>VLOOKUP(ventas_starbucks_2025[[#This Row],[método_pago]],cambio_metodo_pago[#All],2,0)</f>
        <v>Aplicación móbil</v>
      </c>
      <c r="X4838" t="s">
        <v>7</v>
      </c>
      <c r="Y4838">
        <v>15</v>
      </c>
      <c r="Z4838" t="str">
        <f>VLOOKUP(ventas_starbucks_2025[[#This Row],[promoción_aplicada5]],promocion_cambiar[#All],2,0)</f>
        <v>Combo</v>
      </c>
      <c r="AA4838" t="s">
        <v>8</v>
      </c>
      <c r="AB4838" t="s">
        <v>18</v>
      </c>
      <c r="AC4838" t="s">
        <v>24</v>
      </c>
      <c r="AD4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38">
        <v>14.7</v>
      </c>
      <c r="AF4838">
        <v>4</v>
      </c>
      <c r="AG4838">
        <v>46</v>
      </c>
      <c r="AH4838">
        <v>45</v>
      </c>
    </row>
    <row r="4839" spans="1:34" x14ac:dyDescent="0.25">
      <c r="A4839" s="3" t="s">
        <v>4914</v>
      </c>
      <c r="B4839" s="1">
        <v>45727</v>
      </c>
      <c r="C4839" s="23">
        <f t="shared" si="375"/>
        <v>11</v>
      </c>
      <c r="D4839" s="23">
        <f t="shared" si="376"/>
        <v>2</v>
      </c>
      <c r="E4839" s="23" t="str">
        <f t="shared" si="377"/>
        <v>martes</v>
      </c>
      <c r="F4839" s="23">
        <f t="shared" si="378"/>
        <v>3</v>
      </c>
      <c r="G4839" s="23" t="str">
        <f t="shared" si="379"/>
        <v>marzo</v>
      </c>
      <c r="H4839" s="2">
        <v>0.66041666666666665</v>
      </c>
      <c r="I4839" t="s">
        <v>57</v>
      </c>
      <c r="J4839" t="str">
        <f>VLOOKUP(ventas_starbucks_2025[[#This Row],[sucursal]],cambio_sucursal[#All],2,0)</f>
        <v>Sucursal Avda Colón</v>
      </c>
      <c r="K4839" t="s">
        <v>132</v>
      </c>
      <c r="L4839" t="s">
        <v>35</v>
      </c>
      <c r="M4839" t="s">
        <v>4</v>
      </c>
      <c r="N4839" t="str">
        <f>IFERROR(VLOOKUP(ventas_starbucks_2025[[#This Row],[tamaño_sucio]],cambio_tamaño[#All],2,0),"Tamaño único")</f>
        <v>Tamaño único</v>
      </c>
      <c r="O4839">
        <v>2</v>
      </c>
      <c r="P4839">
        <v>1392.68</v>
      </c>
      <c r="Q4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9">
        <v>2785.36</v>
      </c>
      <c r="S4839" t="s">
        <v>5</v>
      </c>
      <c r="T4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9" t="str">
        <f>VLOOKUP(ventas_starbucks_2025[[#This Row],[canal_compra]],cambio_canal_compra[#All],2,0)</f>
        <v>En tienda</v>
      </c>
      <c r="V4839" t="s">
        <v>6</v>
      </c>
      <c r="W4839" t="str">
        <f>VLOOKUP(ventas_starbucks_2025[[#This Row],[método_pago]],cambio_metodo_pago[#All],2,0)</f>
        <v>Aplicación móbil</v>
      </c>
      <c r="X4839" t="s">
        <v>7</v>
      </c>
      <c r="Y4839">
        <v>0</v>
      </c>
      <c r="Z4839" t="str">
        <f>VLOOKUP(ventas_starbucks_2025[[#This Row],[promoción_aplicada5]],promocion_cambiar[#All],2,0)</f>
        <v>Combo</v>
      </c>
      <c r="AA4839" t="s">
        <v>8</v>
      </c>
      <c r="AB4839" t="s">
        <v>18</v>
      </c>
      <c r="AC4839" t="s">
        <v>41</v>
      </c>
      <c r="AD4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39">
        <v>4.4000000000000004</v>
      </c>
      <c r="AF4839">
        <v>5</v>
      </c>
      <c r="AG4839">
        <v>34</v>
      </c>
      <c r="AH4839">
        <v>32</v>
      </c>
    </row>
    <row r="4840" spans="1:34" x14ac:dyDescent="0.25">
      <c r="A4840" s="3" t="s">
        <v>4915</v>
      </c>
      <c r="B4840" s="1">
        <v>45679</v>
      </c>
      <c r="C4840" s="23">
        <f t="shared" si="375"/>
        <v>22</v>
      </c>
      <c r="D4840" s="23">
        <f t="shared" si="376"/>
        <v>3</v>
      </c>
      <c r="E4840" s="23" t="str">
        <f t="shared" si="377"/>
        <v>miércoles</v>
      </c>
      <c r="F4840" s="23">
        <f t="shared" si="378"/>
        <v>1</v>
      </c>
      <c r="G4840" s="23" t="str">
        <f t="shared" si="379"/>
        <v>enero</v>
      </c>
      <c r="H4840" s="2">
        <v>0.32847222222222222</v>
      </c>
      <c r="I4840" t="s">
        <v>12</v>
      </c>
      <c r="J4840" t="str">
        <f>VLOOKUP(ventas_starbucks_2025[[#This Row],[sucursal]],cambio_sucursal[#All],2,0)</f>
        <v>Sucursal Córdoba Shopping</v>
      </c>
      <c r="K4840" t="s">
        <v>101</v>
      </c>
      <c r="L4840" t="s">
        <v>3</v>
      </c>
      <c r="M4840" t="s">
        <v>4</v>
      </c>
      <c r="N4840" t="str">
        <f>IFERROR(VLOOKUP(ventas_starbucks_2025[[#This Row],[tamaño_sucio]],cambio_tamaño[#All],2,0),"Tamaño único")</f>
        <v>Tamaño único</v>
      </c>
      <c r="O4840">
        <v>5</v>
      </c>
      <c r="P4840">
        <v>3298.42</v>
      </c>
      <c r="Q4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840">
        <v>16492.099999999999</v>
      </c>
      <c r="S4840" t="s">
        <v>31</v>
      </c>
      <c r="T4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840" t="str">
        <f>VLOOKUP(ventas_starbucks_2025[[#This Row],[canal_compra]],cambio_canal_compra[#All],2,0)</f>
        <v>Entrega domicilio</v>
      </c>
      <c r="V4840" t="s">
        <v>16</v>
      </c>
      <c r="W4840" t="str">
        <f>VLOOKUP(ventas_starbucks_2025[[#This Row],[método_pago]],cambio_metodo_pago[#All],2,0)</f>
        <v>Tarjeta</v>
      </c>
      <c r="X4840" t="s">
        <v>22</v>
      </c>
      <c r="Y4840">
        <v>0</v>
      </c>
      <c r="Z4840" t="str">
        <f>VLOOKUP(ventas_starbucks_2025[[#This Row],[promoción_aplicada5]],promocion_cambiar[#All],2,0)</f>
        <v>2x1</v>
      </c>
      <c r="AA4840" t="s">
        <v>51</v>
      </c>
      <c r="AB4840" t="s">
        <v>29</v>
      </c>
      <c r="AC4840" t="s">
        <v>41</v>
      </c>
      <c r="AD4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40">
        <v>12.4</v>
      </c>
      <c r="AF4840">
        <v>2</v>
      </c>
      <c r="AG4840">
        <v>40</v>
      </c>
      <c r="AH4840">
        <v>35</v>
      </c>
    </row>
    <row r="4841" spans="1:34" x14ac:dyDescent="0.25">
      <c r="A4841" s="3" t="s">
        <v>4916</v>
      </c>
      <c r="B4841" s="1">
        <v>45690</v>
      </c>
      <c r="C4841" s="23">
        <f t="shared" si="375"/>
        <v>2</v>
      </c>
      <c r="D4841" s="23">
        <f t="shared" si="376"/>
        <v>7</v>
      </c>
      <c r="E4841" s="23" t="str">
        <f t="shared" si="377"/>
        <v>domingo</v>
      </c>
      <c r="F4841" s="23">
        <f t="shared" si="378"/>
        <v>2</v>
      </c>
      <c r="G4841" s="23" t="str">
        <f t="shared" si="379"/>
        <v>febrero</v>
      </c>
      <c r="H4841" s="2">
        <v>0.30555555555555558</v>
      </c>
      <c r="I4841" t="s">
        <v>26</v>
      </c>
      <c r="J4841" t="str">
        <f>VLOOKUP(ventas_starbucks_2025[[#This Row],[sucursal]],cambio_sucursal[#All],2,0)</f>
        <v>Sucursal San Lorenzo 47</v>
      </c>
      <c r="K4841" t="s">
        <v>13</v>
      </c>
      <c r="L4841" t="s">
        <v>14</v>
      </c>
      <c r="M4841" t="s">
        <v>4</v>
      </c>
      <c r="N4841" t="str">
        <f>IFERROR(VLOOKUP(ventas_starbucks_2025[[#This Row],[tamaño_sucio]],cambio_tamaño[#All],2,0),"Tamaño único")</f>
        <v>Tamaño único</v>
      </c>
      <c r="O4841">
        <v>2</v>
      </c>
      <c r="P4841">
        <v>2194.16</v>
      </c>
      <c r="Q4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41">
        <v>4388.32</v>
      </c>
      <c r="S4841" t="s">
        <v>5</v>
      </c>
      <c r="T4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1" t="str">
        <f>VLOOKUP(ventas_starbucks_2025[[#This Row],[canal_compra]],cambio_canal_compra[#All],2,0)</f>
        <v>En tienda</v>
      </c>
      <c r="V4841" t="s">
        <v>40</v>
      </c>
      <c r="W4841" t="str">
        <f>VLOOKUP(ventas_starbucks_2025[[#This Row],[método_pago]],cambio_metodo_pago[#All],2,0)</f>
        <v>Efectivo</v>
      </c>
      <c r="X4841" t="s">
        <v>7</v>
      </c>
      <c r="Y4841">
        <v>0</v>
      </c>
      <c r="Z4841" t="str">
        <f>VLOOKUP(ventas_starbucks_2025[[#This Row],[promoción_aplicada5]],promocion_cambiar[#All],2,0)</f>
        <v>Ninguna</v>
      </c>
      <c r="AA4841" t="s">
        <v>17</v>
      </c>
      <c r="AB4841" t="s">
        <v>32</v>
      </c>
      <c r="AC4841" t="s">
        <v>41</v>
      </c>
      <c r="AD4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41">
        <v>2.8</v>
      </c>
      <c r="AF4841">
        <v>4</v>
      </c>
      <c r="AG4841">
        <v>48</v>
      </c>
      <c r="AH4841">
        <v>46</v>
      </c>
    </row>
    <row r="4842" spans="1:34" x14ac:dyDescent="0.25">
      <c r="A4842" s="3" t="s">
        <v>4917</v>
      </c>
      <c r="B4842" s="1">
        <v>45706</v>
      </c>
      <c r="C4842" s="23">
        <f t="shared" si="375"/>
        <v>18</v>
      </c>
      <c r="D4842" s="23">
        <f t="shared" si="376"/>
        <v>2</v>
      </c>
      <c r="E4842" s="23" t="str">
        <f t="shared" si="377"/>
        <v>martes</v>
      </c>
      <c r="F4842" s="23">
        <f t="shared" si="378"/>
        <v>2</v>
      </c>
      <c r="G4842" s="23" t="str">
        <f t="shared" si="379"/>
        <v>febrero</v>
      </c>
      <c r="H4842" s="2">
        <v>0.51458333333333328</v>
      </c>
      <c r="I4842" t="s">
        <v>26</v>
      </c>
      <c r="J4842" t="str">
        <f>VLOOKUP(ventas_starbucks_2025[[#This Row],[sucursal]],cambio_sucursal[#All],2,0)</f>
        <v>Sucursal San Lorenzo 47</v>
      </c>
      <c r="K4842" t="s">
        <v>64</v>
      </c>
      <c r="L4842" t="s">
        <v>65</v>
      </c>
      <c r="M4842" t="s">
        <v>4</v>
      </c>
      <c r="N4842" t="str">
        <f>IFERROR(VLOOKUP(ventas_starbucks_2025[[#This Row],[tamaño_sucio]],cambio_tamaño[#All],2,0),"Tamaño único")</f>
        <v>Tamaño único</v>
      </c>
      <c r="O4842">
        <v>3</v>
      </c>
      <c r="P4842">
        <v>1665.46</v>
      </c>
      <c r="Q4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2">
        <v>4996.38</v>
      </c>
      <c r="S4842" t="s">
        <v>5</v>
      </c>
      <c r="T4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2" t="str">
        <f>VLOOKUP(ventas_starbucks_2025[[#This Row],[canal_compra]],cambio_canal_compra[#All],2,0)</f>
        <v>En tienda</v>
      </c>
      <c r="V4842" t="s">
        <v>6</v>
      </c>
      <c r="W4842" t="str">
        <f>VLOOKUP(ventas_starbucks_2025[[#This Row],[método_pago]],cambio_metodo_pago[#All],2,0)</f>
        <v>Aplicación móbil</v>
      </c>
      <c r="X4842" t="s">
        <v>7</v>
      </c>
      <c r="Y4842">
        <v>15</v>
      </c>
      <c r="Z4842" t="str">
        <f>VLOOKUP(ventas_starbucks_2025[[#This Row],[promoción_aplicada5]],promocion_cambiar[#All],2,0)</f>
        <v>2x1</v>
      </c>
      <c r="AA4842" t="s">
        <v>51</v>
      </c>
      <c r="AB4842" t="s">
        <v>9</v>
      </c>
      <c r="AC4842" t="s">
        <v>10</v>
      </c>
      <c r="AD4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42">
        <v>15</v>
      </c>
      <c r="AF4842">
        <v>3</v>
      </c>
      <c r="AG4842">
        <v>23</v>
      </c>
      <c r="AH4842">
        <v>20</v>
      </c>
    </row>
    <row r="4843" spans="1:34" x14ac:dyDescent="0.25">
      <c r="A4843" s="3" t="s">
        <v>4918</v>
      </c>
      <c r="B4843" s="1">
        <v>45709</v>
      </c>
      <c r="C4843" s="23">
        <f t="shared" si="375"/>
        <v>21</v>
      </c>
      <c r="D4843" s="23">
        <f t="shared" si="376"/>
        <v>5</v>
      </c>
      <c r="E4843" s="1" t="str">
        <f t="shared" si="377"/>
        <v>viernes</v>
      </c>
      <c r="F4843" s="23">
        <f t="shared" si="378"/>
        <v>2</v>
      </c>
      <c r="G4843" s="1" t="str">
        <f t="shared" si="379"/>
        <v>febrero</v>
      </c>
      <c r="H4843" s="2">
        <v>0.30555555555555558</v>
      </c>
      <c r="I4843" t="s">
        <v>1</v>
      </c>
      <c r="J4843" t="str">
        <f>VLOOKUP(ventas_starbucks_2025[[#This Row],[sucursal]],cambio_sucursal[#All],2,0)</f>
        <v>Sucursal Nueva Córdoba</v>
      </c>
      <c r="K4843" t="s">
        <v>101</v>
      </c>
      <c r="L4843" t="s">
        <v>3</v>
      </c>
      <c r="M4843" t="s">
        <v>4</v>
      </c>
      <c r="N4843" t="str">
        <f>IFERROR(VLOOKUP(ventas_starbucks_2025[[#This Row],[tamaño_sucio]],cambio_tamaño[#All],2,0),"Tamaño único")</f>
        <v>Tamaño único</v>
      </c>
      <c r="O4843">
        <v>5</v>
      </c>
      <c r="P4843">
        <v>3462.84</v>
      </c>
      <c r="Q4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843">
        <v>17314.2</v>
      </c>
      <c r="S4843" t="s">
        <v>31</v>
      </c>
      <c r="T4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843" t="str">
        <f>VLOOKUP(ventas_starbucks_2025[[#This Row],[canal_compra]],cambio_canal_compra[#All],2,0)</f>
        <v>Entrega domicilio</v>
      </c>
      <c r="V4843" t="s">
        <v>16</v>
      </c>
      <c r="W4843" t="str">
        <f>VLOOKUP(ventas_starbucks_2025[[#This Row],[método_pago]],cambio_metodo_pago[#All],2,0)</f>
        <v>Tarjeta</v>
      </c>
      <c r="X4843" t="s">
        <v>7</v>
      </c>
      <c r="Y4843">
        <v>10</v>
      </c>
      <c r="Z4843" t="str">
        <f>VLOOKUP(ventas_starbucks_2025[[#This Row],[promoción_aplicada5]],promocion_cambiar[#All],2,0)</f>
        <v>Hora Feliz</v>
      </c>
      <c r="AA4843" t="s">
        <v>36</v>
      </c>
      <c r="AB4843" t="s">
        <v>52</v>
      </c>
      <c r="AC4843" t="s">
        <v>24</v>
      </c>
      <c r="AD4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43">
        <v>8.6999999999999993</v>
      </c>
      <c r="AF4843">
        <v>2</v>
      </c>
      <c r="AG4843">
        <v>42</v>
      </c>
      <c r="AH4843">
        <v>37</v>
      </c>
    </row>
    <row r="4844" spans="1:34" x14ac:dyDescent="0.25">
      <c r="A4844" s="3" t="s">
        <v>4919</v>
      </c>
      <c r="B4844" s="1">
        <v>45719</v>
      </c>
      <c r="C4844" s="23">
        <f t="shared" si="375"/>
        <v>3</v>
      </c>
      <c r="D4844" s="23">
        <f t="shared" si="376"/>
        <v>1</v>
      </c>
      <c r="E4844" s="1" t="str">
        <f t="shared" si="377"/>
        <v>lunes</v>
      </c>
      <c r="F4844" s="23">
        <f t="shared" si="378"/>
        <v>3</v>
      </c>
      <c r="G4844" s="1" t="str">
        <f t="shared" si="379"/>
        <v>marzo</v>
      </c>
      <c r="H4844" s="2">
        <v>0.73611111111111116</v>
      </c>
      <c r="I4844" t="s">
        <v>12</v>
      </c>
      <c r="J4844" t="str">
        <f>VLOOKUP(ventas_starbucks_2025[[#This Row],[sucursal]],cambio_sucursal[#All],2,0)</f>
        <v>Sucursal Córdoba Shopping</v>
      </c>
      <c r="K4844" t="s">
        <v>38</v>
      </c>
      <c r="L4844" t="s">
        <v>39</v>
      </c>
      <c r="M4844" t="s">
        <v>4</v>
      </c>
      <c r="N4844" t="str">
        <f>IFERROR(VLOOKUP(ventas_starbucks_2025[[#This Row],[tamaño_sucio]],cambio_tamaño[#All],2,0),"Tamaño único")</f>
        <v>Tamaño único</v>
      </c>
      <c r="O4844">
        <v>3</v>
      </c>
      <c r="P4844">
        <v>1238.3599999999999</v>
      </c>
      <c r="Q4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4">
        <v>3715.08</v>
      </c>
      <c r="S4844" t="s">
        <v>31</v>
      </c>
      <c r="T4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4" t="str">
        <f>VLOOKUP(ventas_starbucks_2025[[#This Row],[canal_compra]],cambio_canal_compra[#All],2,0)</f>
        <v>Entrega domicilio</v>
      </c>
      <c r="V4844" t="s">
        <v>16</v>
      </c>
      <c r="W4844" t="str">
        <f>VLOOKUP(ventas_starbucks_2025[[#This Row],[método_pago]],cambio_metodo_pago[#All],2,0)</f>
        <v>Tarjeta</v>
      </c>
      <c r="X4844" t="s">
        <v>22</v>
      </c>
      <c r="Y4844">
        <v>0</v>
      </c>
      <c r="Z4844" t="str">
        <f>VLOOKUP(ventas_starbucks_2025[[#This Row],[promoción_aplicada5]],promocion_cambiar[#All],2,0)</f>
        <v>Ninguna</v>
      </c>
      <c r="AA4844" t="s">
        <v>17</v>
      </c>
      <c r="AB4844" t="s">
        <v>29</v>
      </c>
      <c r="AC4844" t="s">
        <v>41</v>
      </c>
      <c r="AD4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44">
        <v>4.8</v>
      </c>
      <c r="AF4844">
        <v>1</v>
      </c>
      <c r="AG4844">
        <v>12</v>
      </c>
      <c r="AH4844">
        <v>9</v>
      </c>
    </row>
    <row r="4845" spans="1:34" x14ac:dyDescent="0.25">
      <c r="A4845" s="3" t="s">
        <v>4920</v>
      </c>
      <c r="B4845" s="1">
        <v>45674</v>
      </c>
      <c r="C4845" s="23">
        <f t="shared" si="375"/>
        <v>17</v>
      </c>
      <c r="D4845" s="23">
        <f t="shared" si="376"/>
        <v>5</v>
      </c>
      <c r="E4845" s="1" t="str">
        <f t="shared" si="377"/>
        <v>viernes</v>
      </c>
      <c r="F4845" s="23">
        <f t="shared" si="378"/>
        <v>1</v>
      </c>
      <c r="G4845" s="1" t="str">
        <f t="shared" si="379"/>
        <v>enero</v>
      </c>
      <c r="H4845" s="2">
        <v>0.5756944444444444</v>
      </c>
      <c r="I4845" t="s">
        <v>12</v>
      </c>
      <c r="J4845" t="str">
        <f>VLOOKUP(ventas_starbucks_2025[[#This Row],[sucursal]],cambio_sucursal[#All],2,0)</f>
        <v>Sucursal Córdoba Shopping</v>
      </c>
      <c r="K4845" t="s">
        <v>89</v>
      </c>
      <c r="L4845" t="s">
        <v>90</v>
      </c>
      <c r="M4845" t="s">
        <v>4</v>
      </c>
      <c r="N4845" t="str">
        <f>IFERROR(VLOOKUP(ventas_starbucks_2025[[#This Row],[tamaño_sucio]],cambio_tamaño[#All],2,0),"Tamaño único")</f>
        <v>Tamaño único</v>
      </c>
      <c r="O4845">
        <v>5</v>
      </c>
      <c r="P4845">
        <v>1639.6</v>
      </c>
      <c r="Q4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5">
        <v>8198</v>
      </c>
      <c r="S4845" t="s">
        <v>5</v>
      </c>
      <c r="T4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45" t="str">
        <f>VLOOKUP(ventas_starbucks_2025[[#This Row],[canal_compra]],cambio_canal_compra[#All],2,0)</f>
        <v>En tienda</v>
      </c>
      <c r="V4845" t="s">
        <v>40</v>
      </c>
      <c r="W4845" t="str">
        <f>VLOOKUP(ventas_starbucks_2025[[#This Row],[método_pago]],cambio_metodo_pago[#All],2,0)</f>
        <v>Efectivo</v>
      </c>
      <c r="X4845" t="s">
        <v>7</v>
      </c>
      <c r="Y4845">
        <v>15</v>
      </c>
      <c r="Z4845" t="str">
        <f>VLOOKUP(ventas_starbucks_2025[[#This Row],[promoción_aplicada5]],promocion_cambiar[#All],2,0)</f>
        <v>Combo</v>
      </c>
      <c r="AA4845" t="s">
        <v>8</v>
      </c>
      <c r="AB4845" t="s">
        <v>9</v>
      </c>
      <c r="AC4845" t="s">
        <v>24</v>
      </c>
      <c r="AD4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45">
        <v>14.3</v>
      </c>
      <c r="AF4845">
        <v>4</v>
      </c>
      <c r="AG4845">
        <v>25</v>
      </c>
      <c r="AH4845">
        <v>20</v>
      </c>
    </row>
    <row r="4846" spans="1:34" x14ac:dyDescent="0.25">
      <c r="A4846" s="3" t="s">
        <v>4921</v>
      </c>
      <c r="B4846" s="1">
        <v>45670</v>
      </c>
      <c r="C4846" s="23">
        <f t="shared" si="375"/>
        <v>13</v>
      </c>
      <c r="D4846" s="23">
        <f t="shared" si="376"/>
        <v>1</v>
      </c>
      <c r="E4846" s="1" t="str">
        <f t="shared" si="377"/>
        <v>lunes</v>
      </c>
      <c r="F4846" s="23">
        <f t="shared" si="378"/>
        <v>1</v>
      </c>
      <c r="G4846" s="1" t="str">
        <f t="shared" si="379"/>
        <v>enero</v>
      </c>
      <c r="H4846" s="2">
        <v>0.60347222222222219</v>
      </c>
      <c r="I4846" t="s">
        <v>1</v>
      </c>
      <c r="J4846" t="str">
        <f>VLOOKUP(ventas_starbucks_2025[[#This Row],[sucursal]],cambio_sucursal[#All],2,0)</f>
        <v>Sucursal Nueva Córdoba</v>
      </c>
      <c r="K4846" t="s">
        <v>27</v>
      </c>
      <c r="L4846" t="s">
        <v>28</v>
      </c>
      <c r="M4846" t="s">
        <v>4</v>
      </c>
      <c r="N4846" t="str">
        <f>IFERROR(VLOOKUP(ventas_starbucks_2025[[#This Row],[tamaño_sucio]],cambio_tamaño[#All],2,0),"Tamaño único")</f>
        <v>Tamaño único</v>
      </c>
      <c r="O4846">
        <v>1</v>
      </c>
      <c r="P4846">
        <v>2309.0700000000002</v>
      </c>
      <c r="Q4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46">
        <v>2309.0700000000002</v>
      </c>
      <c r="S4846" t="s">
        <v>31</v>
      </c>
      <c r="T4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6" t="str">
        <f>VLOOKUP(ventas_starbucks_2025[[#This Row],[canal_compra]],cambio_canal_compra[#All],2,0)</f>
        <v>Entrega domicilio</v>
      </c>
      <c r="V4846" t="s">
        <v>16</v>
      </c>
      <c r="W4846" t="str">
        <f>VLOOKUP(ventas_starbucks_2025[[#This Row],[método_pago]],cambio_metodo_pago[#All],2,0)</f>
        <v>Tarjeta</v>
      </c>
      <c r="X4846" t="s">
        <v>7</v>
      </c>
      <c r="Y4846">
        <v>0</v>
      </c>
      <c r="Z4846" t="str">
        <f>VLOOKUP(ventas_starbucks_2025[[#This Row],[promoción_aplicada5]],promocion_cambiar[#All],2,0)</f>
        <v>Hora Feliz</v>
      </c>
      <c r="AA4846" t="s">
        <v>36</v>
      </c>
      <c r="AB4846" t="s">
        <v>29</v>
      </c>
      <c r="AC4846" t="s">
        <v>41</v>
      </c>
      <c r="AD4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46">
        <v>8.1999999999999993</v>
      </c>
      <c r="AF4846">
        <v>5</v>
      </c>
      <c r="AG4846">
        <v>28</v>
      </c>
      <c r="AH4846">
        <v>27</v>
      </c>
    </row>
    <row r="4847" spans="1:34" x14ac:dyDescent="0.25">
      <c r="A4847" s="3" t="s">
        <v>4922</v>
      </c>
      <c r="B4847" s="1">
        <v>45748</v>
      </c>
      <c r="C4847" s="23">
        <f t="shared" si="375"/>
        <v>1</v>
      </c>
      <c r="D4847" s="23">
        <f t="shared" si="376"/>
        <v>2</v>
      </c>
      <c r="E4847" s="23" t="str">
        <f t="shared" si="377"/>
        <v>martes</v>
      </c>
      <c r="F4847" s="23">
        <f t="shared" si="378"/>
        <v>4</v>
      </c>
      <c r="G4847" s="23" t="str">
        <f t="shared" si="379"/>
        <v>abril</v>
      </c>
      <c r="H4847" s="2">
        <v>0.51111111111111107</v>
      </c>
      <c r="I4847" t="s">
        <v>12</v>
      </c>
      <c r="J4847" t="str">
        <f>VLOOKUP(ventas_starbucks_2025[[#This Row],[sucursal]],cambio_sucursal[#All],2,0)</f>
        <v>Sucursal Córdoba Shopping</v>
      </c>
      <c r="K4847" t="s">
        <v>101</v>
      </c>
      <c r="L4847" t="s">
        <v>3</v>
      </c>
      <c r="M4847" t="s">
        <v>4</v>
      </c>
      <c r="N4847" t="str">
        <f>IFERROR(VLOOKUP(ventas_starbucks_2025[[#This Row],[tamaño_sucio]],cambio_tamaño[#All],2,0),"Tamaño único")</f>
        <v>Tamaño único</v>
      </c>
      <c r="O4847">
        <v>1</v>
      </c>
      <c r="P4847">
        <v>2902.39</v>
      </c>
      <c r="Q4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47">
        <v>2902.39</v>
      </c>
      <c r="S4847" t="s">
        <v>15</v>
      </c>
      <c r="T4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7" t="str">
        <f>VLOOKUP(ventas_starbucks_2025[[#This Row],[canal_compra]],cambio_canal_compra[#All],2,0)</f>
        <v>Para llevar</v>
      </c>
      <c r="V4847" t="s">
        <v>16</v>
      </c>
      <c r="W4847" t="str">
        <f>VLOOKUP(ventas_starbucks_2025[[#This Row],[método_pago]],cambio_metodo_pago[#All],2,0)</f>
        <v>Tarjeta</v>
      </c>
      <c r="X4847" t="s">
        <v>7</v>
      </c>
      <c r="Y4847">
        <v>0</v>
      </c>
      <c r="Z4847" t="str">
        <f>VLOOKUP(ventas_starbucks_2025[[#This Row],[promoción_aplicada5]],promocion_cambiar[#All],2,0)</f>
        <v>Ninguna</v>
      </c>
      <c r="AA4847" t="s">
        <v>17</v>
      </c>
      <c r="AB4847" t="s">
        <v>23</v>
      </c>
      <c r="AC4847" t="s">
        <v>24</v>
      </c>
      <c r="AD4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47">
        <v>13.7</v>
      </c>
      <c r="AF4847">
        <v>5</v>
      </c>
      <c r="AG4847">
        <v>30</v>
      </c>
      <c r="AH4847">
        <v>29</v>
      </c>
    </row>
    <row r="4848" spans="1:34" x14ac:dyDescent="0.25">
      <c r="A4848" s="3" t="s">
        <v>4923</v>
      </c>
      <c r="B4848" s="1">
        <v>45732</v>
      </c>
      <c r="C4848" s="23">
        <f t="shared" si="375"/>
        <v>16</v>
      </c>
      <c r="D4848" s="23">
        <f t="shared" si="376"/>
        <v>7</v>
      </c>
      <c r="E4848" s="23" t="str">
        <f t="shared" si="377"/>
        <v>domingo</v>
      </c>
      <c r="F4848" s="23">
        <f t="shared" si="378"/>
        <v>3</v>
      </c>
      <c r="G4848" s="23" t="str">
        <f t="shared" si="379"/>
        <v>marzo</v>
      </c>
      <c r="H4848" s="2">
        <v>0.71805555555555556</v>
      </c>
      <c r="I4848" t="s">
        <v>12</v>
      </c>
      <c r="J4848" t="str">
        <f>VLOOKUP(ventas_starbucks_2025[[#This Row],[sucursal]],cambio_sucursal[#All],2,0)</f>
        <v>Sucursal Córdoba Shopping</v>
      </c>
      <c r="K4848" t="s">
        <v>34</v>
      </c>
      <c r="L4848" t="s">
        <v>35</v>
      </c>
      <c r="M4848" t="s">
        <v>4</v>
      </c>
      <c r="N4848" t="str">
        <f>IFERROR(VLOOKUP(ventas_starbucks_2025[[#This Row],[tamaño_sucio]],cambio_tamaño[#All],2,0),"Tamaño único")</f>
        <v>Tamaño único</v>
      </c>
      <c r="O4848">
        <v>3</v>
      </c>
      <c r="P4848">
        <v>1164.5899999999999</v>
      </c>
      <c r="Q4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8">
        <v>3493.77</v>
      </c>
      <c r="S4848" t="s">
        <v>15</v>
      </c>
      <c r="T4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8" t="str">
        <f>VLOOKUP(ventas_starbucks_2025[[#This Row],[canal_compra]],cambio_canal_compra[#All],2,0)</f>
        <v>Para llevar</v>
      </c>
      <c r="V4848" t="s">
        <v>40</v>
      </c>
      <c r="W4848" t="str">
        <f>VLOOKUP(ventas_starbucks_2025[[#This Row],[método_pago]],cambio_metodo_pago[#All],2,0)</f>
        <v>Efectivo</v>
      </c>
      <c r="X4848" t="s">
        <v>22</v>
      </c>
      <c r="Y4848">
        <v>0</v>
      </c>
      <c r="Z4848" t="str">
        <f>VLOOKUP(ventas_starbucks_2025[[#This Row],[promoción_aplicada5]],promocion_cambiar[#All],2,0)</f>
        <v>Ninguna</v>
      </c>
      <c r="AA4848" t="s">
        <v>17</v>
      </c>
      <c r="AB4848" t="s">
        <v>23</v>
      </c>
      <c r="AC4848" t="s">
        <v>41</v>
      </c>
      <c r="AD4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48">
        <v>14.4</v>
      </c>
      <c r="AF4848">
        <v>5</v>
      </c>
      <c r="AG4848">
        <v>12</v>
      </c>
      <c r="AH4848">
        <v>9</v>
      </c>
    </row>
    <row r="4849" spans="1:34" x14ac:dyDescent="0.25">
      <c r="A4849" s="3" t="s">
        <v>4924</v>
      </c>
      <c r="B4849" s="1">
        <v>45735</v>
      </c>
      <c r="C4849" s="23">
        <f t="shared" si="375"/>
        <v>19</v>
      </c>
      <c r="D4849" s="23">
        <f t="shared" si="376"/>
        <v>3</v>
      </c>
      <c r="E4849" s="23" t="str">
        <f t="shared" si="377"/>
        <v>miércoles</v>
      </c>
      <c r="F4849" s="23">
        <f t="shared" si="378"/>
        <v>3</v>
      </c>
      <c r="G4849" s="23" t="str">
        <f t="shared" si="379"/>
        <v>marzo</v>
      </c>
      <c r="H4849" s="2">
        <v>0.30555555555555558</v>
      </c>
      <c r="I4849" t="s">
        <v>57</v>
      </c>
      <c r="J4849" t="str">
        <f>VLOOKUP(ventas_starbucks_2025[[#This Row],[sucursal]],cambio_sucursal[#All],2,0)</f>
        <v>Sucursal Avda Colón</v>
      </c>
      <c r="K4849" t="s">
        <v>27</v>
      </c>
      <c r="L4849" t="s">
        <v>28</v>
      </c>
      <c r="M4849" t="s">
        <v>4</v>
      </c>
      <c r="N4849" t="str">
        <f>IFERROR(VLOOKUP(ventas_starbucks_2025[[#This Row],[tamaño_sucio]],cambio_tamaño[#All],2,0),"Tamaño único")</f>
        <v>Tamaño único</v>
      </c>
      <c r="O4849">
        <v>4</v>
      </c>
      <c r="P4849">
        <v>2396.7600000000002</v>
      </c>
      <c r="Q4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49">
        <v>9587.0400000000009</v>
      </c>
      <c r="S4849" t="s">
        <v>31</v>
      </c>
      <c r="T4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49" t="str">
        <f>VLOOKUP(ventas_starbucks_2025[[#This Row],[canal_compra]],cambio_canal_compra[#All],2,0)</f>
        <v>Entrega domicilio</v>
      </c>
      <c r="V4849" t="s">
        <v>16</v>
      </c>
      <c r="W4849" t="str">
        <f>VLOOKUP(ventas_starbucks_2025[[#This Row],[método_pago]],cambio_metodo_pago[#All],2,0)</f>
        <v>Tarjeta</v>
      </c>
      <c r="X4849" t="s">
        <v>22</v>
      </c>
      <c r="Y4849">
        <v>0</v>
      </c>
      <c r="Z4849" t="str">
        <f>VLOOKUP(ventas_starbucks_2025[[#This Row],[promoción_aplicada5]],promocion_cambiar[#All],2,0)</f>
        <v>2x1</v>
      </c>
      <c r="AA4849" t="s">
        <v>51</v>
      </c>
      <c r="AB4849" t="s">
        <v>23</v>
      </c>
      <c r="AC4849" t="s">
        <v>24</v>
      </c>
      <c r="AD4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49">
        <v>4.0999999999999996</v>
      </c>
      <c r="AF4849">
        <v>1</v>
      </c>
      <c r="AG4849">
        <v>27</v>
      </c>
      <c r="AH4849">
        <v>23</v>
      </c>
    </row>
    <row r="4850" spans="1:34" x14ac:dyDescent="0.25">
      <c r="A4850" s="3" t="s">
        <v>4925</v>
      </c>
      <c r="B4850" s="1">
        <v>45738</v>
      </c>
      <c r="C4850" s="23">
        <f t="shared" si="375"/>
        <v>22</v>
      </c>
      <c r="D4850" s="23">
        <f t="shared" si="376"/>
        <v>6</v>
      </c>
      <c r="E4850" s="23" t="str">
        <f t="shared" si="377"/>
        <v>sábado</v>
      </c>
      <c r="F4850" s="23">
        <f t="shared" si="378"/>
        <v>3</v>
      </c>
      <c r="G4850" s="23" t="str">
        <f t="shared" si="379"/>
        <v>marzo</v>
      </c>
      <c r="H4850" s="2">
        <v>0.31041666666666667</v>
      </c>
      <c r="I4850" t="s">
        <v>1</v>
      </c>
      <c r="J4850" t="str">
        <f>VLOOKUP(ventas_starbucks_2025[[#This Row],[sucursal]],cambio_sucursal[#All],2,0)</f>
        <v>Sucursal Nueva Córdoba</v>
      </c>
      <c r="K4850" t="s">
        <v>115</v>
      </c>
      <c r="L4850" t="s">
        <v>21</v>
      </c>
      <c r="M4850" t="s">
        <v>4</v>
      </c>
      <c r="N4850" t="str">
        <f>IFERROR(VLOOKUP(ventas_starbucks_2025[[#This Row],[tamaño_sucio]],cambio_tamaño[#All],2,0),"Tamaño único")</f>
        <v>Tamaño único</v>
      </c>
      <c r="O4850">
        <v>2</v>
      </c>
      <c r="P4850">
        <v>742.3</v>
      </c>
      <c r="Q4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50">
        <v>1484.6</v>
      </c>
      <c r="S4850" t="s">
        <v>15</v>
      </c>
      <c r="T4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0" t="str">
        <f>VLOOKUP(ventas_starbucks_2025[[#This Row],[canal_compra]],cambio_canal_compra[#All],2,0)</f>
        <v>Para llevar</v>
      </c>
      <c r="V4850" t="s">
        <v>40</v>
      </c>
      <c r="W4850" t="str">
        <f>VLOOKUP(ventas_starbucks_2025[[#This Row],[método_pago]],cambio_metodo_pago[#All],2,0)</f>
        <v>Efectivo</v>
      </c>
      <c r="X4850" t="s">
        <v>22</v>
      </c>
      <c r="Y4850">
        <v>0</v>
      </c>
      <c r="Z4850" t="str">
        <f>VLOOKUP(ventas_starbucks_2025[[#This Row],[promoción_aplicada5]],promocion_cambiar[#All],2,0)</f>
        <v>Combo</v>
      </c>
      <c r="AA4850" t="s">
        <v>8</v>
      </c>
      <c r="AB4850" t="s">
        <v>9</v>
      </c>
      <c r="AC4850" t="s">
        <v>41</v>
      </c>
      <c r="AD4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50">
        <v>4</v>
      </c>
      <c r="AF4850">
        <v>1</v>
      </c>
      <c r="AG4850">
        <v>10</v>
      </c>
      <c r="AH4850">
        <v>8</v>
      </c>
    </row>
    <row r="4851" spans="1:34" x14ac:dyDescent="0.25">
      <c r="A4851" s="3" t="s">
        <v>4926</v>
      </c>
      <c r="B4851" s="1">
        <v>45660</v>
      </c>
      <c r="C4851" s="23">
        <f t="shared" si="375"/>
        <v>3</v>
      </c>
      <c r="D4851" s="23">
        <f t="shared" si="376"/>
        <v>5</v>
      </c>
      <c r="E4851" s="23" t="str">
        <f t="shared" si="377"/>
        <v>viernes</v>
      </c>
      <c r="F4851" s="23">
        <f t="shared" si="378"/>
        <v>1</v>
      </c>
      <c r="G4851" s="23" t="str">
        <f t="shared" si="379"/>
        <v>enero</v>
      </c>
      <c r="H4851" s="2">
        <v>0.78402777777777777</v>
      </c>
      <c r="I4851" t="s">
        <v>1</v>
      </c>
      <c r="J4851" t="str">
        <f>VLOOKUP(ventas_starbucks_2025[[#This Row],[sucursal]],cambio_sucursal[#All],2,0)</f>
        <v>Sucursal Nueva Córdoba</v>
      </c>
      <c r="K4851" t="s">
        <v>58</v>
      </c>
      <c r="L4851" t="s">
        <v>39</v>
      </c>
      <c r="M4851" t="s">
        <v>4</v>
      </c>
      <c r="N4851" t="str">
        <f>IFERROR(VLOOKUP(ventas_starbucks_2025[[#This Row],[tamaño_sucio]],cambio_tamaño[#All],2,0),"Tamaño único")</f>
        <v>Tamaño único</v>
      </c>
      <c r="O4851">
        <v>5</v>
      </c>
      <c r="P4851">
        <v>1099.06</v>
      </c>
      <c r="Q4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1">
        <v>5495.3</v>
      </c>
      <c r="S4851" t="s">
        <v>31</v>
      </c>
      <c r="T4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51" t="str">
        <f>VLOOKUP(ventas_starbucks_2025[[#This Row],[canal_compra]],cambio_canal_compra[#All],2,0)</f>
        <v>Entrega domicilio</v>
      </c>
      <c r="V4851" t="s">
        <v>6</v>
      </c>
      <c r="W4851" t="str">
        <f>VLOOKUP(ventas_starbucks_2025[[#This Row],[método_pago]],cambio_metodo_pago[#All],2,0)</f>
        <v>Aplicación móbil</v>
      </c>
      <c r="X4851" t="s">
        <v>7</v>
      </c>
      <c r="Y4851">
        <v>15</v>
      </c>
      <c r="Z4851" t="str">
        <f>VLOOKUP(ventas_starbucks_2025[[#This Row],[promoción_aplicada5]],promocion_cambiar[#All],2,0)</f>
        <v>Combo</v>
      </c>
      <c r="AA4851" t="s">
        <v>8</v>
      </c>
      <c r="AB4851" t="s">
        <v>29</v>
      </c>
      <c r="AC4851" t="s">
        <v>41</v>
      </c>
      <c r="AD4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51">
        <v>12.7</v>
      </c>
      <c r="AF4851">
        <v>1</v>
      </c>
      <c r="AG4851">
        <v>49</v>
      </c>
      <c r="AH4851">
        <v>44</v>
      </c>
    </row>
    <row r="4852" spans="1:34" x14ac:dyDescent="0.25">
      <c r="A4852" s="3" t="s">
        <v>4927</v>
      </c>
      <c r="B4852" s="1">
        <v>45702</v>
      </c>
      <c r="C4852" s="23">
        <f t="shared" si="375"/>
        <v>14</v>
      </c>
      <c r="D4852" s="23">
        <f t="shared" si="376"/>
        <v>5</v>
      </c>
      <c r="E4852" s="23" t="str">
        <f t="shared" si="377"/>
        <v>viernes</v>
      </c>
      <c r="F4852" s="23">
        <f t="shared" si="378"/>
        <v>2</v>
      </c>
      <c r="G4852" s="23" t="str">
        <f t="shared" si="379"/>
        <v>febrero</v>
      </c>
      <c r="H4852" s="2">
        <v>0.84305555555555556</v>
      </c>
      <c r="I4852" t="s">
        <v>26</v>
      </c>
      <c r="J4852" t="str">
        <f>VLOOKUP(ventas_starbucks_2025[[#This Row],[sucursal]],cambio_sucursal[#All],2,0)</f>
        <v>Sucursal San Lorenzo 47</v>
      </c>
      <c r="K4852" t="s">
        <v>58</v>
      </c>
      <c r="L4852" t="s">
        <v>39</v>
      </c>
      <c r="M4852" t="s">
        <v>4</v>
      </c>
      <c r="N4852" t="str">
        <f>IFERROR(VLOOKUP(ventas_starbucks_2025[[#This Row],[tamaño_sucio]],cambio_tamaño[#All],2,0),"Tamaño único")</f>
        <v>Tamaño único</v>
      </c>
      <c r="O4852">
        <v>2</v>
      </c>
      <c r="P4852">
        <v>1306.79</v>
      </c>
      <c r="Q4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2">
        <v>2613.58</v>
      </c>
      <c r="S4852" t="s">
        <v>5</v>
      </c>
      <c r="T4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2" t="str">
        <f>VLOOKUP(ventas_starbucks_2025[[#This Row],[canal_compra]],cambio_canal_compra[#All],2,0)</f>
        <v>En tienda</v>
      </c>
      <c r="V4852" t="s">
        <v>16</v>
      </c>
      <c r="W4852" t="str">
        <f>VLOOKUP(ventas_starbucks_2025[[#This Row],[método_pago]],cambio_metodo_pago[#All],2,0)</f>
        <v>Tarjeta</v>
      </c>
      <c r="X4852" t="s">
        <v>7</v>
      </c>
      <c r="Y4852">
        <v>0</v>
      </c>
      <c r="Z4852" t="str">
        <f>VLOOKUP(ventas_starbucks_2025[[#This Row],[promoción_aplicada5]],promocion_cambiar[#All],2,0)</f>
        <v>Combo</v>
      </c>
      <c r="AA4852" t="s">
        <v>8</v>
      </c>
      <c r="AB4852" t="s">
        <v>23</v>
      </c>
      <c r="AC4852" t="s">
        <v>41</v>
      </c>
      <c r="AD4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52">
        <v>3.8</v>
      </c>
      <c r="AF4852">
        <v>2</v>
      </c>
      <c r="AG4852">
        <v>46</v>
      </c>
      <c r="AH4852">
        <v>44</v>
      </c>
    </row>
    <row r="4853" spans="1:34" x14ac:dyDescent="0.25">
      <c r="A4853" s="3" t="s">
        <v>4928</v>
      </c>
      <c r="B4853" s="1">
        <v>45738</v>
      </c>
      <c r="C4853" s="23">
        <f t="shared" si="375"/>
        <v>22</v>
      </c>
      <c r="D4853" s="23">
        <f t="shared" si="376"/>
        <v>6</v>
      </c>
      <c r="E4853" s="1" t="str">
        <f t="shared" si="377"/>
        <v>sábado</v>
      </c>
      <c r="F4853" s="23">
        <f t="shared" si="378"/>
        <v>3</v>
      </c>
      <c r="G4853" s="1" t="str">
        <f t="shared" si="379"/>
        <v>marzo</v>
      </c>
      <c r="H4853" s="2">
        <v>0.32916666666666666</v>
      </c>
      <c r="I4853" t="s">
        <v>26</v>
      </c>
      <c r="J4853" t="str">
        <f>VLOOKUP(ventas_starbucks_2025[[#This Row],[sucursal]],cambio_sucursal[#All],2,0)</f>
        <v>Sucursal San Lorenzo 47</v>
      </c>
      <c r="K4853" t="s">
        <v>13</v>
      </c>
      <c r="L4853" t="s">
        <v>14</v>
      </c>
      <c r="M4853" t="s">
        <v>4</v>
      </c>
      <c r="N4853" t="str">
        <f>IFERROR(VLOOKUP(ventas_starbucks_2025[[#This Row],[tamaño_sucio]],cambio_tamaño[#All],2,0),"Tamaño único")</f>
        <v>Tamaño único</v>
      </c>
      <c r="O4853">
        <v>5</v>
      </c>
      <c r="P4853">
        <v>1993.62</v>
      </c>
      <c r="Q4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3">
        <v>9968.1</v>
      </c>
      <c r="S4853" t="s">
        <v>5</v>
      </c>
      <c r="T4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53" t="str">
        <f>VLOOKUP(ventas_starbucks_2025[[#This Row],[canal_compra]],cambio_canal_compra[#All],2,0)</f>
        <v>En tienda</v>
      </c>
      <c r="V4853" t="s">
        <v>40</v>
      </c>
      <c r="W4853" t="str">
        <f>VLOOKUP(ventas_starbucks_2025[[#This Row],[método_pago]],cambio_metodo_pago[#All],2,0)</f>
        <v>Efectivo</v>
      </c>
      <c r="X4853" t="s">
        <v>7</v>
      </c>
      <c r="Y4853">
        <v>15</v>
      </c>
      <c r="Z4853" t="str">
        <f>VLOOKUP(ventas_starbucks_2025[[#This Row],[promoción_aplicada5]],promocion_cambiar[#All],2,0)</f>
        <v>Hora Feliz</v>
      </c>
      <c r="AA4853" t="s">
        <v>36</v>
      </c>
      <c r="AB4853" t="s">
        <v>52</v>
      </c>
      <c r="AC4853" t="s">
        <v>24</v>
      </c>
      <c r="AD4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53">
        <v>13.6</v>
      </c>
      <c r="AF4853">
        <v>4</v>
      </c>
      <c r="AG4853">
        <v>45</v>
      </c>
      <c r="AH4853">
        <v>40</v>
      </c>
    </row>
    <row r="4854" spans="1:34" x14ac:dyDescent="0.25">
      <c r="A4854" s="3" t="s">
        <v>4929</v>
      </c>
      <c r="B4854" s="1">
        <v>45756</v>
      </c>
      <c r="C4854" s="23">
        <f t="shared" si="375"/>
        <v>9</v>
      </c>
      <c r="D4854" s="23">
        <f t="shared" si="376"/>
        <v>3</v>
      </c>
      <c r="E4854" s="1" t="str">
        <f t="shared" si="377"/>
        <v>miércoles</v>
      </c>
      <c r="F4854" s="23">
        <f t="shared" si="378"/>
        <v>4</v>
      </c>
      <c r="G4854" s="1" t="str">
        <f t="shared" si="379"/>
        <v>abril</v>
      </c>
      <c r="H4854" s="2">
        <v>0.76388888888888884</v>
      </c>
      <c r="I4854" t="s">
        <v>57</v>
      </c>
      <c r="J4854" t="str">
        <f>VLOOKUP(ventas_starbucks_2025[[#This Row],[sucursal]],cambio_sucursal[#All],2,0)</f>
        <v>Sucursal Avda Colón</v>
      </c>
      <c r="K4854" t="s">
        <v>64</v>
      </c>
      <c r="L4854" t="s">
        <v>65</v>
      </c>
      <c r="M4854" t="s">
        <v>4</v>
      </c>
      <c r="N4854" t="str">
        <f>IFERROR(VLOOKUP(ventas_starbucks_2025[[#This Row],[tamaño_sucio]],cambio_tamaño[#All],2,0),"Tamaño único")</f>
        <v>Tamaño único</v>
      </c>
      <c r="O4854">
        <v>3</v>
      </c>
      <c r="P4854">
        <v>1847.12</v>
      </c>
      <c r="Q4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4">
        <v>5541.36</v>
      </c>
      <c r="S4854" t="s">
        <v>31</v>
      </c>
      <c r="T4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54" t="str">
        <f>VLOOKUP(ventas_starbucks_2025[[#This Row],[canal_compra]],cambio_canal_compra[#All],2,0)</f>
        <v>Entrega domicilio</v>
      </c>
      <c r="V4854" t="s">
        <v>40</v>
      </c>
      <c r="W4854" t="str">
        <f>VLOOKUP(ventas_starbucks_2025[[#This Row],[método_pago]],cambio_metodo_pago[#All],2,0)</f>
        <v>Efectivo</v>
      </c>
      <c r="X4854" t="s">
        <v>22</v>
      </c>
      <c r="Y4854">
        <v>0</v>
      </c>
      <c r="Z4854" t="str">
        <f>VLOOKUP(ventas_starbucks_2025[[#This Row],[promoción_aplicada5]],promocion_cambiar[#All],2,0)</f>
        <v>Ninguna</v>
      </c>
      <c r="AA4854" t="s">
        <v>17</v>
      </c>
      <c r="AB4854" t="s">
        <v>23</v>
      </c>
      <c r="AC4854" t="s">
        <v>41</v>
      </c>
      <c r="AD4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54">
        <v>2.5</v>
      </c>
      <c r="AF4854">
        <v>2</v>
      </c>
      <c r="AG4854">
        <v>38</v>
      </c>
      <c r="AH4854">
        <v>35</v>
      </c>
    </row>
    <row r="4855" spans="1:34" x14ac:dyDescent="0.25">
      <c r="A4855" s="3" t="s">
        <v>4930</v>
      </c>
      <c r="B4855" s="1">
        <v>45711</v>
      </c>
      <c r="C4855" s="23">
        <f t="shared" si="375"/>
        <v>23</v>
      </c>
      <c r="D4855" s="23">
        <f t="shared" si="376"/>
        <v>7</v>
      </c>
      <c r="E4855" s="1" t="str">
        <f t="shared" si="377"/>
        <v>domingo</v>
      </c>
      <c r="F4855" s="23">
        <f t="shared" si="378"/>
        <v>2</v>
      </c>
      <c r="G4855" s="1" t="str">
        <f t="shared" si="379"/>
        <v>febrero</v>
      </c>
      <c r="H4855" s="2">
        <v>0.40902777777777777</v>
      </c>
      <c r="I4855" t="s">
        <v>57</v>
      </c>
      <c r="J4855" t="str">
        <f>VLOOKUP(ventas_starbucks_2025[[#This Row],[sucursal]],cambio_sucursal[#All],2,0)</f>
        <v>Sucursal Avda Colón</v>
      </c>
      <c r="K4855" t="s">
        <v>101</v>
      </c>
      <c r="L4855" t="s">
        <v>3</v>
      </c>
      <c r="M4855" t="s">
        <v>4</v>
      </c>
      <c r="N4855" t="str">
        <f>IFERROR(VLOOKUP(ventas_starbucks_2025[[#This Row],[tamaño_sucio]],cambio_tamaño[#All],2,0),"Tamaño único")</f>
        <v>Tamaño único</v>
      </c>
      <c r="O4855">
        <v>4</v>
      </c>
      <c r="P4855">
        <v>2674.06</v>
      </c>
      <c r="Q4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55">
        <v>10696.24</v>
      </c>
      <c r="S4855" t="s">
        <v>5</v>
      </c>
      <c r="T4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55" t="str">
        <f>VLOOKUP(ventas_starbucks_2025[[#This Row],[canal_compra]],cambio_canal_compra[#All],2,0)</f>
        <v>En tienda</v>
      </c>
      <c r="V4855" t="s">
        <v>6</v>
      </c>
      <c r="W4855" t="str">
        <f>VLOOKUP(ventas_starbucks_2025[[#This Row],[método_pago]],cambio_metodo_pago[#All],2,0)</f>
        <v>Aplicación móbil</v>
      </c>
      <c r="X4855" t="s">
        <v>7</v>
      </c>
      <c r="Y4855">
        <v>0</v>
      </c>
      <c r="Z4855" t="str">
        <f>VLOOKUP(ventas_starbucks_2025[[#This Row],[promoción_aplicada5]],promocion_cambiar[#All],2,0)</f>
        <v>Ninguna</v>
      </c>
      <c r="AA4855" t="s">
        <v>17</v>
      </c>
      <c r="AB4855" t="s">
        <v>23</v>
      </c>
      <c r="AC4855" t="s">
        <v>10</v>
      </c>
      <c r="AD4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55">
        <v>13.8</v>
      </c>
      <c r="AF4855">
        <v>4</v>
      </c>
      <c r="AG4855">
        <v>23</v>
      </c>
      <c r="AH4855">
        <v>19</v>
      </c>
    </row>
    <row r="4856" spans="1:34" x14ac:dyDescent="0.25">
      <c r="A4856" s="3" t="s">
        <v>4931</v>
      </c>
      <c r="B4856" s="1">
        <v>45719</v>
      </c>
      <c r="C4856" s="23">
        <f t="shared" si="375"/>
        <v>3</v>
      </c>
      <c r="D4856" s="23">
        <f t="shared" si="376"/>
        <v>1</v>
      </c>
      <c r="E4856" s="23" t="str">
        <f t="shared" si="377"/>
        <v>lunes</v>
      </c>
      <c r="F4856" s="23">
        <f t="shared" si="378"/>
        <v>3</v>
      </c>
      <c r="G4856" s="23" t="str">
        <f t="shared" si="379"/>
        <v>marzo</v>
      </c>
      <c r="H4856" s="2">
        <v>0.81666666666666665</v>
      </c>
      <c r="I4856" t="s">
        <v>1</v>
      </c>
      <c r="J4856" t="str">
        <f>VLOOKUP(ventas_starbucks_2025[[#This Row],[sucursal]],cambio_sucursal[#All],2,0)</f>
        <v>Sucursal Nueva Córdoba</v>
      </c>
      <c r="K4856" t="s">
        <v>87</v>
      </c>
      <c r="L4856" t="s">
        <v>65</v>
      </c>
      <c r="M4856" t="s">
        <v>4</v>
      </c>
      <c r="N4856" t="str">
        <f>IFERROR(VLOOKUP(ventas_starbucks_2025[[#This Row],[tamaño_sucio]],cambio_tamaño[#All],2,0),"Tamaño único")</f>
        <v>Tamaño único</v>
      </c>
      <c r="O4856">
        <v>2</v>
      </c>
      <c r="P4856">
        <v>1985.98</v>
      </c>
      <c r="Q4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6">
        <v>3971.96</v>
      </c>
      <c r="S4856" t="s">
        <v>5</v>
      </c>
      <c r="T4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6" t="str">
        <f>VLOOKUP(ventas_starbucks_2025[[#This Row],[canal_compra]],cambio_canal_compra[#All],2,0)</f>
        <v>En tienda</v>
      </c>
      <c r="V4856" t="s">
        <v>40</v>
      </c>
      <c r="W4856" t="str">
        <f>VLOOKUP(ventas_starbucks_2025[[#This Row],[método_pago]],cambio_metodo_pago[#All],2,0)</f>
        <v>Efectivo</v>
      </c>
      <c r="X4856" t="s">
        <v>22</v>
      </c>
      <c r="Y4856">
        <v>0</v>
      </c>
      <c r="Z4856" t="str">
        <f>VLOOKUP(ventas_starbucks_2025[[#This Row],[promoción_aplicada5]],promocion_cambiar[#All],2,0)</f>
        <v>Ninguna</v>
      </c>
      <c r="AA4856" t="s">
        <v>17</v>
      </c>
      <c r="AB4856" t="s">
        <v>23</v>
      </c>
      <c r="AC4856" t="s">
        <v>41</v>
      </c>
      <c r="AD4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56">
        <v>13.1</v>
      </c>
      <c r="AF4856">
        <v>1</v>
      </c>
      <c r="AG4856">
        <v>45</v>
      </c>
      <c r="AH4856">
        <v>43</v>
      </c>
    </row>
    <row r="4857" spans="1:34" x14ac:dyDescent="0.25">
      <c r="A4857" s="3" t="s">
        <v>4932</v>
      </c>
      <c r="B4857" s="1">
        <v>45741</v>
      </c>
      <c r="C4857" s="23">
        <f t="shared" si="375"/>
        <v>25</v>
      </c>
      <c r="D4857" s="23">
        <f t="shared" si="376"/>
        <v>2</v>
      </c>
      <c r="E4857" s="23" t="str">
        <f t="shared" si="377"/>
        <v>martes</v>
      </c>
      <c r="F4857" s="23">
        <f t="shared" si="378"/>
        <v>3</v>
      </c>
      <c r="G4857" s="23" t="str">
        <f t="shared" si="379"/>
        <v>marzo</v>
      </c>
      <c r="H4857" s="2">
        <v>0.3125</v>
      </c>
      <c r="I4857" t="s">
        <v>1</v>
      </c>
      <c r="J4857" t="str">
        <f>VLOOKUP(ventas_starbucks_2025[[#This Row],[sucursal]],cambio_sucursal[#All],2,0)</f>
        <v>Sucursal Nueva Córdoba</v>
      </c>
      <c r="K4857" t="s">
        <v>130</v>
      </c>
      <c r="L4857" t="s">
        <v>65</v>
      </c>
      <c r="M4857" t="s">
        <v>4</v>
      </c>
      <c r="N4857" t="str">
        <f>IFERROR(VLOOKUP(ventas_starbucks_2025[[#This Row],[tamaño_sucio]],cambio_tamaño[#All],2,0),"Tamaño único")</f>
        <v>Tamaño único</v>
      </c>
      <c r="O4857">
        <v>1</v>
      </c>
      <c r="P4857">
        <v>1619.31</v>
      </c>
      <c r="Q4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7">
        <v>1619.31</v>
      </c>
      <c r="S4857" t="s">
        <v>31</v>
      </c>
      <c r="T4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7" t="str">
        <f>VLOOKUP(ventas_starbucks_2025[[#This Row],[canal_compra]],cambio_canal_compra[#All],2,0)</f>
        <v>Entrega domicilio</v>
      </c>
      <c r="V4857" t="s">
        <v>40</v>
      </c>
      <c r="W4857" t="str">
        <f>VLOOKUP(ventas_starbucks_2025[[#This Row],[método_pago]],cambio_metodo_pago[#All],2,0)</f>
        <v>Efectivo</v>
      </c>
      <c r="X4857" t="s">
        <v>7</v>
      </c>
      <c r="Y4857">
        <v>15</v>
      </c>
      <c r="Z4857" t="str">
        <f>VLOOKUP(ventas_starbucks_2025[[#This Row],[promoción_aplicada5]],promocion_cambiar[#All],2,0)</f>
        <v>Ninguna</v>
      </c>
      <c r="AA4857" t="s">
        <v>17</v>
      </c>
      <c r="AB4857" t="s">
        <v>23</v>
      </c>
      <c r="AC4857" t="s">
        <v>10</v>
      </c>
      <c r="AD4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57">
        <v>2.4</v>
      </c>
      <c r="AF4857">
        <v>2</v>
      </c>
      <c r="AG4857">
        <v>32</v>
      </c>
      <c r="AH4857">
        <v>31</v>
      </c>
    </row>
    <row r="4858" spans="1:34" x14ac:dyDescent="0.25">
      <c r="A4858" s="3" t="s">
        <v>4933</v>
      </c>
      <c r="B4858" s="1">
        <v>45672</v>
      </c>
      <c r="C4858" s="23">
        <f t="shared" si="375"/>
        <v>15</v>
      </c>
      <c r="D4858" s="23">
        <f t="shared" si="376"/>
        <v>3</v>
      </c>
      <c r="E4858" s="23" t="str">
        <f t="shared" si="377"/>
        <v>miércoles</v>
      </c>
      <c r="F4858" s="23">
        <f t="shared" si="378"/>
        <v>1</v>
      </c>
      <c r="G4858" s="23" t="str">
        <f t="shared" si="379"/>
        <v>enero</v>
      </c>
      <c r="H4858" s="2">
        <v>0.29722222222222222</v>
      </c>
      <c r="I4858" t="s">
        <v>1</v>
      </c>
      <c r="J4858" t="str">
        <f>VLOOKUP(ventas_starbucks_2025[[#This Row],[sucursal]],cambio_sucursal[#All],2,0)</f>
        <v>Sucursal Nueva Córdoba</v>
      </c>
      <c r="K4858" t="s">
        <v>38</v>
      </c>
      <c r="L4858" t="s">
        <v>39</v>
      </c>
      <c r="M4858" t="s">
        <v>4</v>
      </c>
      <c r="N4858" t="str">
        <f>IFERROR(VLOOKUP(ventas_starbucks_2025[[#This Row],[tamaño_sucio]],cambio_tamaño[#All],2,0),"Tamaño único")</f>
        <v>Tamaño único</v>
      </c>
      <c r="O4858">
        <v>1</v>
      </c>
      <c r="P4858">
        <v>1233.55</v>
      </c>
      <c r="Q4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8">
        <v>1233.55</v>
      </c>
      <c r="S4858" t="s">
        <v>31</v>
      </c>
      <c r="T4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8" t="str">
        <f>VLOOKUP(ventas_starbucks_2025[[#This Row],[canal_compra]],cambio_canal_compra[#All],2,0)</f>
        <v>Entrega domicilio</v>
      </c>
      <c r="V4858" t="s">
        <v>16</v>
      </c>
      <c r="W4858" t="str">
        <f>VLOOKUP(ventas_starbucks_2025[[#This Row],[método_pago]],cambio_metodo_pago[#All],2,0)</f>
        <v>Tarjeta</v>
      </c>
      <c r="X4858" t="s">
        <v>22</v>
      </c>
      <c r="Y4858">
        <v>0</v>
      </c>
      <c r="Z4858" t="str">
        <f>VLOOKUP(ventas_starbucks_2025[[#This Row],[promoción_aplicada5]],promocion_cambiar[#All],2,0)</f>
        <v>Combo</v>
      </c>
      <c r="AA4858" t="s">
        <v>8</v>
      </c>
      <c r="AB4858" t="s">
        <v>9</v>
      </c>
      <c r="AC4858" t="s">
        <v>41</v>
      </c>
      <c r="AD4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58">
        <v>10.1</v>
      </c>
      <c r="AF4858">
        <v>4</v>
      </c>
      <c r="AG4858">
        <v>38</v>
      </c>
      <c r="AH4858">
        <v>37</v>
      </c>
    </row>
    <row r="4859" spans="1:34" x14ac:dyDescent="0.25">
      <c r="A4859" s="3" t="s">
        <v>4934</v>
      </c>
      <c r="B4859" s="1">
        <v>45707</v>
      </c>
      <c r="C4859" s="23">
        <f t="shared" si="375"/>
        <v>19</v>
      </c>
      <c r="D4859" s="23">
        <f t="shared" si="376"/>
        <v>3</v>
      </c>
      <c r="E4859" s="1" t="str">
        <f t="shared" si="377"/>
        <v>miércoles</v>
      </c>
      <c r="F4859" s="23">
        <f t="shared" si="378"/>
        <v>2</v>
      </c>
      <c r="G4859" s="1" t="str">
        <f t="shared" si="379"/>
        <v>febrero</v>
      </c>
      <c r="H4859" s="2">
        <v>0.59930555555555554</v>
      </c>
      <c r="I4859" t="s">
        <v>57</v>
      </c>
      <c r="J4859" t="str">
        <f>VLOOKUP(ventas_starbucks_2025[[#This Row],[sucursal]],cambio_sucursal[#All],2,0)</f>
        <v>Sucursal Avda Colón</v>
      </c>
      <c r="K4859" t="s">
        <v>27</v>
      </c>
      <c r="L4859" t="s">
        <v>28</v>
      </c>
      <c r="M4859" t="s">
        <v>4</v>
      </c>
      <c r="N4859" t="str">
        <f>IFERROR(VLOOKUP(ventas_starbucks_2025[[#This Row],[tamaño_sucio]],cambio_tamaño[#All],2,0),"Tamaño único")</f>
        <v>Tamaño único</v>
      </c>
      <c r="O4859">
        <v>3</v>
      </c>
      <c r="P4859">
        <v>2708.53</v>
      </c>
      <c r="Q4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59">
        <v>8125.59</v>
      </c>
      <c r="S4859" t="s">
        <v>5</v>
      </c>
      <c r="T4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59" t="str">
        <f>VLOOKUP(ventas_starbucks_2025[[#This Row],[canal_compra]],cambio_canal_compra[#All],2,0)</f>
        <v>En tienda</v>
      </c>
      <c r="V4859" t="s">
        <v>40</v>
      </c>
      <c r="W4859" t="str">
        <f>VLOOKUP(ventas_starbucks_2025[[#This Row],[método_pago]],cambio_metodo_pago[#All],2,0)</f>
        <v>Efectivo</v>
      </c>
      <c r="X4859" t="s">
        <v>22</v>
      </c>
      <c r="Y4859">
        <v>0</v>
      </c>
      <c r="Z4859" t="str">
        <f>VLOOKUP(ventas_starbucks_2025[[#This Row],[promoción_aplicada5]],promocion_cambiar[#All],2,0)</f>
        <v>2x1</v>
      </c>
      <c r="AA4859" t="s">
        <v>51</v>
      </c>
      <c r="AB4859" t="s">
        <v>23</v>
      </c>
      <c r="AC4859" t="s">
        <v>10</v>
      </c>
      <c r="AD4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59">
        <v>13.2</v>
      </c>
      <c r="AF4859">
        <v>3</v>
      </c>
      <c r="AG4859">
        <v>31</v>
      </c>
      <c r="AH4859">
        <v>28</v>
      </c>
    </row>
    <row r="4860" spans="1:34" x14ac:dyDescent="0.25">
      <c r="A4860" s="3" t="s">
        <v>4935</v>
      </c>
      <c r="B4860" s="1">
        <v>45750</v>
      </c>
      <c r="C4860" s="23">
        <f t="shared" si="375"/>
        <v>3</v>
      </c>
      <c r="D4860" s="23">
        <f t="shared" si="376"/>
        <v>4</v>
      </c>
      <c r="E4860" s="1" t="str">
        <f t="shared" si="377"/>
        <v>jueves</v>
      </c>
      <c r="F4860" s="23">
        <f t="shared" si="378"/>
        <v>4</v>
      </c>
      <c r="G4860" s="1" t="str">
        <f t="shared" si="379"/>
        <v>abril</v>
      </c>
      <c r="H4860" s="2">
        <v>0.48055555555555557</v>
      </c>
      <c r="I4860" t="s">
        <v>1</v>
      </c>
      <c r="J4860" t="str">
        <f>VLOOKUP(ventas_starbucks_2025[[#This Row],[sucursal]],cambio_sucursal[#All],2,0)</f>
        <v>Sucursal Nueva Córdoba</v>
      </c>
      <c r="K4860" t="s">
        <v>34</v>
      </c>
      <c r="L4860" t="s">
        <v>35</v>
      </c>
      <c r="M4860" t="s">
        <v>4</v>
      </c>
      <c r="N4860" t="str">
        <f>IFERROR(VLOOKUP(ventas_starbucks_2025[[#This Row],[tamaño_sucio]],cambio_tamaño[#All],2,0),"Tamaño único")</f>
        <v>Tamaño único</v>
      </c>
      <c r="O4860">
        <v>3</v>
      </c>
      <c r="P4860">
        <v>1351.25</v>
      </c>
      <c r="Q4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0">
        <v>4053.75</v>
      </c>
      <c r="S4860" t="s">
        <v>5</v>
      </c>
      <c r="T4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0" t="str">
        <f>VLOOKUP(ventas_starbucks_2025[[#This Row],[canal_compra]],cambio_canal_compra[#All],2,0)</f>
        <v>En tienda</v>
      </c>
      <c r="V4860" t="s">
        <v>6</v>
      </c>
      <c r="W4860" t="str">
        <f>VLOOKUP(ventas_starbucks_2025[[#This Row],[método_pago]],cambio_metodo_pago[#All],2,0)</f>
        <v>Aplicación móbil</v>
      </c>
      <c r="X4860" t="s">
        <v>22</v>
      </c>
      <c r="Y4860">
        <v>0</v>
      </c>
      <c r="Z4860" t="str">
        <f>VLOOKUP(ventas_starbucks_2025[[#This Row],[promoción_aplicada5]],promocion_cambiar[#All],2,0)</f>
        <v>2x1</v>
      </c>
      <c r="AA4860" t="s">
        <v>51</v>
      </c>
      <c r="AB4860" t="s">
        <v>52</v>
      </c>
      <c r="AC4860" t="s">
        <v>10</v>
      </c>
      <c r="AD4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60">
        <v>6.7</v>
      </c>
      <c r="AF4860">
        <v>5</v>
      </c>
      <c r="AG4860">
        <v>39</v>
      </c>
      <c r="AH4860">
        <v>36</v>
      </c>
    </row>
    <row r="4861" spans="1:34" x14ac:dyDescent="0.25">
      <c r="A4861" s="3" t="s">
        <v>4936</v>
      </c>
      <c r="B4861" s="1">
        <v>45662</v>
      </c>
      <c r="C4861" s="23">
        <f t="shared" si="375"/>
        <v>5</v>
      </c>
      <c r="D4861" s="23">
        <f t="shared" si="376"/>
        <v>7</v>
      </c>
      <c r="E4861" s="23" t="str">
        <f t="shared" si="377"/>
        <v>domingo</v>
      </c>
      <c r="F4861" s="23">
        <f t="shared" si="378"/>
        <v>1</v>
      </c>
      <c r="G4861" s="23" t="str">
        <f t="shared" si="379"/>
        <v>enero</v>
      </c>
      <c r="H4861" s="2">
        <v>0.69930555555555551</v>
      </c>
      <c r="I4861" t="s">
        <v>57</v>
      </c>
      <c r="J4861" t="str">
        <f>VLOOKUP(ventas_starbucks_2025[[#This Row],[sucursal]],cambio_sucursal[#All],2,0)</f>
        <v>Sucursal Avda Colón</v>
      </c>
      <c r="K4861" t="s">
        <v>132</v>
      </c>
      <c r="L4861" t="s">
        <v>35</v>
      </c>
      <c r="M4861" t="s">
        <v>4</v>
      </c>
      <c r="N4861" t="str">
        <f>IFERROR(VLOOKUP(ventas_starbucks_2025[[#This Row],[tamaño_sucio]],cambio_tamaño[#All],2,0),"Tamaño único")</f>
        <v>Tamaño único</v>
      </c>
      <c r="O4861">
        <v>3</v>
      </c>
      <c r="P4861">
        <v>1006.44</v>
      </c>
      <c r="Q4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1">
        <v>3019.32</v>
      </c>
      <c r="S4861" t="s">
        <v>5</v>
      </c>
      <c r="T4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1" t="str">
        <f>VLOOKUP(ventas_starbucks_2025[[#This Row],[canal_compra]],cambio_canal_compra[#All],2,0)</f>
        <v>En tienda</v>
      </c>
      <c r="V4861" t="s">
        <v>16</v>
      </c>
      <c r="W4861" t="str">
        <f>VLOOKUP(ventas_starbucks_2025[[#This Row],[método_pago]],cambio_metodo_pago[#All],2,0)</f>
        <v>Tarjeta</v>
      </c>
      <c r="X4861" t="s">
        <v>22</v>
      </c>
      <c r="Y4861">
        <v>0</v>
      </c>
      <c r="Z4861" t="str">
        <f>VLOOKUP(ventas_starbucks_2025[[#This Row],[promoción_aplicada5]],promocion_cambiar[#All],2,0)</f>
        <v>2x1</v>
      </c>
      <c r="AA4861" t="s">
        <v>51</v>
      </c>
      <c r="AB4861" t="s">
        <v>23</v>
      </c>
      <c r="AC4861" t="s">
        <v>24</v>
      </c>
      <c r="AD4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61">
        <v>7.9</v>
      </c>
      <c r="AF4861">
        <v>5</v>
      </c>
      <c r="AG4861">
        <v>18</v>
      </c>
      <c r="AH4861">
        <v>15</v>
      </c>
    </row>
    <row r="4862" spans="1:34" x14ac:dyDescent="0.25">
      <c r="A4862" s="3" t="s">
        <v>4937</v>
      </c>
      <c r="B4862" s="1">
        <v>45763</v>
      </c>
      <c r="C4862" s="23">
        <f t="shared" si="375"/>
        <v>16</v>
      </c>
      <c r="D4862" s="23">
        <f t="shared" si="376"/>
        <v>3</v>
      </c>
      <c r="E4862" s="23" t="str">
        <f t="shared" si="377"/>
        <v>miércoles</v>
      </c>
      <c r="F4862" s="23">
        <f t="shared" si="378"/>
        <v>4</v>
      </c>
      <c r="G4862" s="23" t="str">
        <f t="shared" si="379"/>
        <v>abril</v>
      </c>
      <c r="H4862" s="2">
        <v>0.68333333333333335</v>
      </c>
      <c r="I4862" t="s">
        <v>1</v>
      </c>
      <c r="J4862" t="str">
        <f>VLOOKUP(ventas_starbucks_2025[[#This Row],[sucursal]],cambio_sucursal[#All],2,0)</f>
        <v>Sucursal Nueva Córdoba</v>
      </c>
      <c r="K4862" t="s">
        <v>89</v>
      </c>
      <c r="L4862" t="s">
        <v>90</v>
      </c>
      <c r="M4862" t="s">
        <v>4</v>
      </c>
      <c r="N4862" t="str">
        <f>IFERROR(VLOOKUP(ventas_starbucks_2025[[#This Row],[tamaño_sucio]],cambio_tamaño[#All],2,0),"Tamaño único")</f>
        <v>Tamaño único</v>
      </c>
      <c r="O4862">
        <v>4</v>
      </c>
      <c r="P4862">
        <v>1409.36</v>
      </c>
      <c r="Q4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2">
        <v>5637.44</v>
      </c>
      <c r="S4862" t="s">
        <v>5</v>
      </c>
      <c r="T4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62" t="str">
        <f>VLOOKUP(ventas_starbucks_2025[[#This Row],[canal_compra]],cambio_canal_compra[#All],2,0)</f>
        <v>En tienda</v>
      </c>
      <c r="V4862" t="s">
        <v>6</v>
      </c>
      <c r="W4862" t="str">
        <f>VLOOKUP(ventas_starbucks_2025[[#This Row],[método_pago]],cambio_metodo_pago[#All],2,0)</f>
        <v>Aplicación móbil</v>
      </c>
      <c r="X4862" t="s">
        <v>7</v>
      </c>
      <c r="Y4862">
        <v>15</v>
      </c>
      <c r="Z4862" t="str">
        <f>VLOOKUP(ventas_starbucks_2025[[#This Row],[promoción_aplicada5]],promocion_cambiar[#All],2,0)</f>
        <v>Ninguna</v>
      </c>
      <c r="AA4862" t="s">
        <v>17</v>
      </c>
      <c r="AB4862" t="s">
        <v>52</v>
      </c>
      <c r="AC4862" t="s">
        <v>41</v>
      </c>
      <c r="AD4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62">
        <v>14.8</v>
      </c>
      <c r="AF4862">
        <v>2</v>
      </c>
      <c r="AG4862">
        <v>15</v>
      </c>
      <c r="AH4862">
        <v>11</v>
      </c>
    </row>
    <row r="4863" spans="1:34" x14ac:dyDescent="0.25">
      <c r="A4863" s="3" t="s">
        <v>4938</v>
      </c>
      <c r="B4863" s="1">
        <v>45695</v>
      </c>
      <c r="C4863" s="23">
        <f t="shared" si="375"/>
        <v>7</v>
      </c>
      <c r="D4863" s="23">
        <f t="shared" si="376"/>
        <v>5</v>
      </c>
      <c r="E4863" s="1" t="str">
        <f t="shared" si="377"/>
        <v>viernes</v>
      </c>
      <c r="F4863" s="23">
        <f t="shared" si="378"/>
        <v>2</v>
      </c>
      <c r="G4863" s="1" t="str">
        <f t="shared" si="379"/>
        <v>febrero</v>
      </c>
      <c r="H4863" s="2">
        <v>0.32222222222222224</v>
      </c>
      <c r="I4863" t="s">
        <v>26</v>
      </c>
      <c r="J4863" t="str">
        <f>VLOOKUP(ventas_starbucks_2025[[#This Row],[sucursal]],cambio_sucursal[#All],2,0)</f>
        <v>Sucursal San Lorenzo 47</v>
      </c>
      <c r="K4863" t="s">
        <v>89</v>
      </c>
      <c r="L4863" t="s">
        <v>90</v>
      </c>
      <c r="M4863" t="s">
        <v>4</v>
      </c>
      <c r="N4863" t="str">
        <f>IFERROR(VLOOKUP(ventas_starbucks_2025[[#This Row],[tamaño_sucio]],cambio_tamaño[#All],2,0),"Tamaño único")</f>
        <v>Tamaño único</v>
      </c>
      <c r="O4863">
        <v>3</v>
      </c>
      <c r="P4863">
        <v>1382.9</v>
      </c>
      <c r="Q4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3">
        <v>4148.7</v>
      </c>
      <c r="S4863" t="s">
        <v>31</v>
      </c>
      <c r="T4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3" t="str">
        <f>VLOOKUP(ventas_starbucks_2025[[#This Row],[canal_compra]],cambio_canal_compra[#All],2,0)</f>
        <v>Entrega domicilio</v>
      </c>
      <c r="V4863" t="s">
        <v>40</v>
      </c>
      <c r="W4863" t="str">
        <f>VLOOKUP(ventas_starbucks_2025[[#This Row],[método_pago]],cambio_metodo_pago[#All],2,0)</f>
        <v>Efectivo</v>
      </c>
      <c r="X4863" t="s">
        <v>7</v>
      </c>
      <c r="Y4863">
        <v>10</v>
      </c>
      <c r="Z4863" t="str">
        <f>VLOOKUP(ventas_starbucks_2025[[#This Row],[promoción_aplicada5]],promocion_cambiar[#All],2,0)</f>
        <v>Combo</v>
      </c>
      <c r="AA4863" t="s">
        <v>8</v>
      </c>
      <c r="AB4863" t="s">
        <v>18</v>
      </c>
      <c r="AC4863" t="s">
        <v>41</v>
      </c>
      <c r="AD4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63">
        <v>10.7</v>
      </c>
      <c r="AF4863">
        <v>5</v>
      </c>
      <c r="AG4863">
        <v>15</v>
      </c>
      <c r="AH4863">
        <v>12</v>
      </c>
    </row>
    <row r="4864" spans="1:34" x14ac:dyDescent="0.25">
      <c r="A4864" s="3" t="s">
        <v>4939</v>
      </c>
      <c r="B4864" s="1">
        <v>45671</v>
      </c>
      <c r="C4864" s="23">
        <f t="shared" si="375"/>
        <v>14</v>
      </c>
      <c r="D4864" s="23">
        <f t="shared" si="376"/>
        <v>2</v>
      </c>
      <c r="E4864" s="23" t="str">
        <f t="shared" si="377"/>
        <v>martes</v>
      </c>
      <c r="F4864" s="23">
        <f t="shared" si="378"/>
        <v>1</v>
      </c>
      <c r="G4864" s="23" t="str">
        <f t="shared" si="379"/>
        <v>enero</v>
      </c>
      <c r="H4864" s="2">
        <v>0.59722222222222221</v>
      </c>
      <c r="I4864" t="s">
        <v>57</v>
      </c>
      <c r="J4864" t="str">
        <f>VLOOKUP(ventas_starbucks_2025[[#This Row],[sucursal]],cambio_sucursal[#All],2,0)</f>
        <v>Sucursal Avda Colón</v>
      </c>
      <c r="K4864" t="s">
        <v>48</v>
      </c>
      <c r="L4864" t="s">
        <v>49</v>
      </c>
      <c r="M4864" t="s">
        <v>62</v>
      </c>
      <c r="N4864" t="str">
        <f>IFERROR(VLOOKUP(ventas_starbucks_2025[[#This Row],[tamaño_sucio]],cambio_tamaño[#All],2,0),"Tamaño único")</f>
        <v>Extra-Grande</v>
      </c>
      <c r="O4864">
        <v>3</v>
      </c>
      <c r="P4864">
        <v>1670.27</v>
      </c>
      <c r="Q4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4">
        <v>5010.8100000000004</v>
      </c>
      <c r="S4864" t="s">
        <v>5</v>
      </c>
      <c r="T4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64" t="str">
        <f>VLOOKUP(ventas_starbucks_2025[[#This Row],[canal_compra]],cambio_canal_compra[#All],2,0)</f>
        <v>En tienda</v>
      </c>
      <c r="V4864" t="s">
        <v>40</v>
      </c>
      <c r="W4864" t="str">
        <f>VLOOKUP(ventas_starbucks_2025[[#This Row],[método_pago]],cambio_metodo_pago[#All],2,0)</f>
        <v>Efectivo</v>
      </c>
      <c r="X4864" t="s">
        <v>22</v>
      </c>
      <c r="Y4864">
        <v>0</v>
      </c>
      <c r="Z4864" t="str">
        <f>VLOOKUP(ventas_starbucks_2025[[#This Row],[promoción_aplicada5]],promocion_cambiar[#All],2,0)</f>
        <v>Ninguna</v>
      </c>
      <c r="AA4864" t="s">
        <v>17</v>
      </c>
      <c r="AB4864" t="s">
        <v>32</v>
      </c>
      <c r="AC4864" t="s">
        <v>24</v>
      </c>
      <c r="AD4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64">
        <v>11.4</v>
      </c>
      <c r="AF4864">
        <v>2</v>
      </c>
      <c r="AG4864">
        <v>39</v>
      </c>
      <c r="AH4864">
        <v>36</v>
      </c>
    </row>
    <row r="4865" spans="1:34" x14ac:dyDescent="0.25">
      <c r="A4865" s="3" t="s">
        <v>4940</v>
      </c>
      <c r="B4865" s="1">
        <v>45758</v>
      </c>
      <c r="C4865" s="23">
        <f t="shared" si="375"/>
        <v>11</v>
      </c>
      <c r="D4865" s="23">
        <f t="shared" si="376"/>
        <v>5</v>
      </c>
      <c r="E4865" s="23" t="str">
        <f t="shared" si="377"/>
        <v>viernes</v>
      </c>
      <c r="F4865" s="23">
        <f t="shared" si="378"/>
        <v>4</v>
      </c>
      <c r="G4865" s="23" t="str">
        <f t="shared" si="379"/>
        <v>abril</v>
      </c>
      <c r="H4865" s="2">
        <v>0.50138888888888888</v>
      </c>
      <c r="I4865" t="s">
        <v>1</v>
      </c>
      <c r="J4865" t="str">
        <f>VLOOKUP(ventas_starbucks_2025[[#This Row],[sucursal]],cambio_sucursal[#All],2,0)</f>
        <v>Sucursal Nueva Córdoba</v>
      </c>
      <c r="K4865" t="s">
        <v>113</v>
      </c>
      <c r="L4865" t="s">
        <v>44</v>
      </c>
      <c r="M4865" t="s">
        <v>62</v>
      </c>
      <c r="N4865" t="str">
        <f>IFERROR(VLOOKUP(ventas_starbucks_2025[[#This Row],[tamaño_sucio]],cambio_tamaño[#All],2,0),"Tamaño único")</f>
        <v>Extra-Grande</v>
      </c>
      <c r="O4865">
        <v>3</v>
      </c>
      <c r="P4865">
        <v>1201.07</v>
      </c>
      <c r="Q4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5">
        <v>3603.21</v>
      </c>
      <c r="S4865" t="s">
        <v>5</v>
      </c>
      <c r="T4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5" t="str">
        <f>VLOOKUP(ventas_starbucks_2025[[#This Row],[canal_compra]],cambio_canal_compra[#All],2,0)</f>
        <v>En tienda</v>
      </c>
      <c r="V4865" t="s">
        <v>6</v>
      </c>
      <c r="W4865" t="str">
        <f>VLOOKUP(ventas_starbucks_2025[[#This Row],[método_pago]],cambio_metodo_pago[#All],2,0)</f>
        <v>Aplicación móbil</v>
      </c>
      <c r="X4865" t="s">
        <v>22</v>
      </c>
      <c r="Y4865">
        <v>0</v>
      </c>
      <c r="Z4865" t="str">
        <f>VLOOKUP(ventas_starbucks_2025[[#This Row],[promoción_aplicada5]],promocion_cambiar[#All],2,0)</f>
        <v>2x1</v>
      </c>
      <c r="AA4865" t="s">
        <v>51</v>
      </c>
      <c r="AB4865" t="s">
        <v>52</v>
      </c>
      <c r="AC4865" t="s">
        <v>41</v>
      </c>
      <c r="AD4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65">
        <v>4.7</v>
      </c>
      <c r="AF4865">
        <v>5</v>
      </c>
      <c r="AG4865">
        <v>17</v>
      </c>
      <c r="AH4865">
        <v>14</v>
      </c>
    </row>
    <row r="4866" spans="1:34" x14ac:dyDescent="0.25">
      <c r="A4866" s="3" t="s">
        <v>4941</v>
      </c>
      <c r="B4866" s="1">
        <v>45662</v>
      </c>
      <c r="C4866" s="23">
        <f t="shared" ref="C4866:C4929" si="380">DAY(B4866)</f>
        <v>5</v>
      </c>
      <c r="D4866" s="23">
        <f t="shared" ref="D4866:D4929" si="381">WEEKDAY(B4866,2)</f>
        <v>7</v>
      </c>
      <c r="E4866" s="23" t="str">
        <f t="shared" ref="E4866:E4929" si="382">TEXT(B4866,"dddd")</f>
        <v>domingo</v>
      </c>
      <c r="F4866" s="23">
        <f t="shared" ref="F4866:F4929" si="383">MONTH(B4866)</f>
        <v>1</v>
      </c>
      <c r="G4866" s="23" t="str">
        <f t="shared" ref="G4866:G4929" si="384">TEXT(B4866,"mmmm")</f>
        <v>enero</v>
      </c>
      <c r="H4866" s="2">
        <v>0.58194444444444449</v>
      </c>
      <c r="I4866" t="s">
        <v>12</v>
      </c>
      <c r="J4866" t="str">
        <f>VLOOKUP(ventas_starbucks_2025[[#This Row],[sucursal]],cambio_sucursal[#All],2,0)</f>
        <v>Sucursal Córdoba Shopping</v>
      </c>
      <c r="K4866" t="s">
        <v>115</v>
      </c>
      <c r="L4866" t="s">
        <v>21</v>
      </c>
      <c r="M4866" t="s">
        <v>4</v>
      </c>
      <c r="N4866" t="str">
        <f>IFERROR(VLOOKUP(ventas_starbucks_2025[[#This Row],[tamaño_sucio]],cambio_tamaño[#All],2,0),"Tamaño único")</f>
        <v>Tamaño único</v>
      </c>
      <c r="O4866">
        <v>3</v>
      </c>
      <c r="P4866">
        <v>1278.81</v>
      </c>
      <c r="Q4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6">
        <v>3836.43</v>
      </c>
      <c r="S4866" t="s">
        <v>5</v>
      </c>
      <c r="T4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6" t="str">
        <f>VLOOKUP(ventas_starbucks_2025[[#This Row],[canal_compra]],cambio_canal_compra[#All],2,0)</f>
        <v>En tienda</v>
      </c>
      <c r="V4866" t="s">
        <v>6</v>
      </c>
      <c r="W4866" t="str">
        <f>VLOOKUP(ventas_starbucks_2025[[#This Row],[método_pago]],cambio_metodo_pago[#All],2,0)</f>
        <v>Aplicación móbil</v>
      </c>
      <c r="X4866" t="s">
        <v>22</v>
      </c>
      <c r="Y4866">
        <v>0</v>
      </c>
      <c r="Z4866" t="str">
        <f>VLOOKUP(ventas_starbucks_2025[[#This Row],[promoción_aplicada5]],promocion_cambiar[#All],2,0)</f>
        <v>Ninguna</v>
      </c>
      <c r="AA4866" t="s">
        <v>17</v>
      </c>
      <c r="AB4866" t="s">
        <v>18</v>
      </c>
      <c r="AC4866" t="s">
        <v>24</v>
      </c>
      <c r="AD4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66">
        <v>12.1</v>
      </c>
      <c r="AF4866">
        <v>1</v>
      </c>
      <c r="AG4866">
        <v>16</v>
      </c>
      <c r="AH4866">
        <v>13</v>
      </c>
    </row>
    <row r="4867" spans="1:34" x14ac:dyDescent="0.25">
      <c r="A4867" s="3" t="s">
        <v>4942</v>
      </c>
      <c r="B4867" s="1">
        <v>45730</v>
      </c>
      <c r="C4867" s="23">
        <f t="shared" si="380"/>
        <v>14</v>
      </c>
      <c r="D4867" s="23">
        <f t="shared" si="381"/>
        <v>5</v>
      </c>
      <c r="E4867" s="23" t="str">
        <f t="shared" si="382"/>
        <v>viernes</v>
      </c>
      <c r="F4867" s="23">
        <f t="shared" si="383"/>
        <v>3</v>
      </c>
      <c r="G4867" s="23" t="str">
        <f t="shared" si="384"/>
        <v>marzo</v>
      </c>
      <c r="H4867" s="2">
        <v>0.60833333333333328</v>
      </c>
      <c r="I4867" t="s">
        <v>12</v>
      </c>
      <c r="J4867" t="str">
        <f>VLOOKUP(ventas_starbucks_2025[[#This Row],[sucursal]],cambio_sucursal[#All],2,0)</f>
        <v>Sucursal Córdoba Shopping</v>
      </c>
      <c r="K4867" t="s">
        <v>13</v>
      </c>
      <c r="L4867" t="s">
        <v>14</v>
      </c>
      <c r="M4867" t="s">
        <v>4</v>
      </c>
      <c r="N4867" t="str">
        <f>IFERROR(VLOOKUP(ventas_starbucks_2025[[#This Row],[tamaño_sucio]],cambio_tamaño[#All],2,0),"Tamaño único")</f>
        <v>Tamaño único</v>
      </c>
      <c r="O4867">
        <v>4</v>
      </c>
      <c r="P4867">
        <v>2122.61</v>
      </c>
      <c r="Q4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67">
        <v>8490.44</v>
      </c>
      <c r="S4867" t="s">
        <v>5</v>
      </c>
      <c r="T4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67" t="str">
        <f>VLOOKUP(ventas_starbucks_2025[[#This Row],[canal_compra]],cambio_canal_compra[#All],2,0)</f>
        <v>En tienda</v>
      </c>
      <c r="V4867" t="s">
        <v>6</v>
      </c>
      <c r="W4867" t="str">
        <f>VLOOKUP(ventas_starbucks_2025[[#This Row],[método_pago]],cambio_metodo_pago[#All],2,0)</f>
        <v>Aplicación móbil</v>
      </c>
      <c r="X4867" t="s">
        <v>22</v>
      </c>
      <c r="Y4867">
        <v>0</v>
      </c>
      <c r="Z4867" t="str">
        <f>VLOOKUP(ventas_starbucks_2025[[#This Row],[promoción_aplicada5]],promocion_cambiar[#All],2,0)</f>
        <v>Hora Feliz</v>
      </c>
      <c r="AA4867" t="s">
        <v>36</v>
      </c>
      <c r="AB4867" t="s">
        <v>29</v>
      </c>
      <c r="AC4867" t="s">
        <v>41</v>
      </c>
      <c r="AD4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67">
        <v>12.5</v>
      </c>
      <c r="AF4867">
        <v>5</v>
      </c>
      <c r="AG4867">
        <v>24</v>
      </c>
      <c r="AH4867">
        <v>20</v>
      </c>
    </row>
    <row r="4868" spans="1:34" x14ac:dyDescent="0.25">
      <c r="A4868" s="3" t="s">
        <v>4943</v>
      </c>
      <c r="B4868" s="1">
        <v>45662</v>
      </c>
      <c r="C4868" s="23">
        <f t="shared" si="380"/>
        <v>5</v>
      </c>
      <c r="D4868" s="23">
        <f t="shared" si="381"/>
        <v>7</v>
      </c>
      <c r="E4868" s="23" t="str">
        <f t="shared" si="382"/>
        <v>domingo</v>
      </c>
      <c r="F4868" s="23">
        <f t="shared" si="383"/>
        <v>1</v>
      </c>
      <c r="G4868" s="23" t="str">
        <f t="shared" si="384"/>
        <v>enero</v>
      </c>
      <c r="H4868" s="2">
        <v>0.72222222222222221</v>
      </c>
      <c r="I4868" t="s">
        <v>57</v>
      </c>
      <c r="J4868" t="str">
        <f>VLOOKUP(ventas_starbucks_2025[[#This Row],[sucursal]],cambio_sucursal[#All],2,0)</f>
        <v>Sucursal Avda Colón</v>
      </c>
      <c r="K4868" t="s">
        <v>13</v>
      </c>
      <c r="L4868" t="s">
        <v>14</v>
      </c>
      <c r="M4868" t="s">
        <v>4</v>
      </c>
      <c r="N4868" t="str">
        <f>IFERROR(VLOOKUP(ventas_starbucks_2025[[#This Row],[tamaño_sucio]],cambio_tamaño[#All],2,0),"Tamaño único")</f>
        <v>Tamaño único</v>
      </c>
      <c r="O4868">
        <v>2</v>
      </c>
      <c r="P4868">
        <v>1627.81</v>
      </c>
      <c r="Q4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8">
        <v>3255.62</v>
      </c>
      <c r="S4868" t="s">
        <v>5</v>
      </c>
      <c r="T4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8" t="str">
        <f>VLOOKUP(ventas_starbucks_2025[[#This Row],[canal_compra]],cambio_canal_compra[#All],2,0)</f>
        <v>En tienda</v>
      </c>
      <c r="V4868" t="s">
        <v>6</v>
      </c>
      <c r="W4868" t="str">
        <f>VLOOKUP(ventas_starbucks_2025[[#This Row],[método_pago]],cambio_metodo_pago[#All],2,0)</f>
        <v>Aplicación móbil</v>
      </c>
      <c r="X4868" t="s">
        <v>7</v>
      </c>
      <c r="Y4868">
        <v>10</v>
      </c>
      <c r="Z4868" t="str">
        <f>VLOOKUP(ventas_starbucks_2025[[#This Row],[promoción_aplicada5]],promocion_cambiar[#All],2,0)</f>
        <v>Hora Feliz</v>
      </c>
      <c r="AA4868" t="s">
        <v>36</v>
      </c>
      <c r="AB4868" t="s">
        <v>29</v>
      </c>
      <c r="AC4868" t="s">
        <v>41</v>
      </c>
      <c r="AD4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68">
        <v>3.5</v>
      </c>
      <c r="AF4868">
        <v>3</v>
      </c>
      <c r="AG4868">
        <v>39</v>
      </c>
      <c r="AH4868">
        <v>37</v>
      </c>
    </row>
    <row r="4869" spans="1:34" x14ac:dyDescent="0.25">
      <c r="A4869" s="3" t="s">
        <v>4944</v>
      </c>
      <c r="B4869" s="1">
        <v>45684</v>
      </c>
      <c r="C4869" s="23">
        <f t="shared" si="380"/>
        <v>27</v>
      </c>
      <c r="D4869" s="23">
        <f t="shared" si="381"/>
        <v>1</v>
      </c>
      <c r="E4869" s="1" t="str">
        <f t="shared" si="382"/>
        <v>lunes</v>
      </c>
      <c r="F4869" s="23">
        <f t="shared" si="383"/>
        <v>1</v>
      </c>
      <c r="G4869" s="1" t="str">
        <f t="shared" si="384"/>
        <v>enero</v>
      </c>
      <c r="H4869" s="2">
        <v>0.78194444444444444</v>
      </c>
      <c r="I4869" t="s">
        <v>12</v>
      </c>
      <c r="J4869" t="str">
        <f>VLOOKUP(ventas_starbucks_2025[[#This Row],[sucursal]],cambio_sucursal[#All],2,0)</f>
        <v>Sucursal Córdoba Shopping</v>
      </c>
      <c r="K4869" t="s">
        <v>38</v>
      </c>
      <c r="L4869" t="s">
        <v>39</v>
      </c>
      <c r="M4869" t="s">
        <v>4</v>
      </c>
      <c r="N4869" t="str">
        <f>IFERROR(VLOOKUP(ventas_starbucks_2025[[#This Row],[tamaño_sucio]],cambio_tamaño[#All],2,0),"Tamaño único")</f>
        <v>Tamaño único</v>
      </c>
      <c r="O4869">
        <v>3</v>
      </c>
      <c r="P4869">
        <v>1325.4</v>
      </c>
      <c r="Q4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9">
        <v>3976.2</v>
      </c>
      <c r="S4869" t="s">
        <v>31</v>
      </c>
      <c r="T4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9" t="str">
        <f>VLOOKUP(ventas_starbucks_2025[[#This Row],[canal_compra]],cambio_canal_compra[#All],2,0)</f>
        <v>Entrega domicilio</v>
      </c>
      <c r="V4869" t="s">
        <v>40</v>
      </c>
      <c r="W4869" t="str">
        <f>VLOOKUP(ventas_starbucks_2025[[#This Row],[método_pago]],cambio_metodo_pago[#All],2,0)</f>
        <v>Efectivo</v>
      </c>
      <c r="X4869" t="s">
        <v>7</v>
      </c>
      <c r="Y4869">
        <v>0</v>
      </c>
      <c r="Z4869" t="str">
        <f>VLOOKUP(ventas_starbucks_2025[[#This Row],[promoción_aplicada5]],promocion_cambiar[#All],2,0)</f>
        <v>Ninguna</v>
      </c>
      <c r="AA4869" t="s">
        <v>17</v>
      </c>
      <c r="AB4869" t="s">
        <v>32</v>
      </c>
      <c r="AC4869" t="s">
        <v>24</v>
      </c>
      <c r="AD4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69">
        <v>5.6</v>
      </c>
      <c r="AF4869">
        <v>3</v>
      </c>
      <c r="AG4869">
        <v>34</v>
      </c>
      <c r="AH4869">
        <v>31</v>
      </c>
    </row>
    <row r="4870" spans="1:34" x14ac:dyDescent="0.25">
      <c r="A4870" s="3" t="s">
        <v>4945</v>
      </c>
      <c r="B4870" s="1">
        <v>45727</v>
      </c>
      <c r="C4870" s="23">
        <f t="shared" si="380"/>
        <v>11</v>
      </c>
      <c r="D4870" s="23">
        <f t="shared" si="381"/>
        <v>2</v>
      </c>
      <c r="E4870" s="1" t="str">
        <f t="shared" si="382"/>
        <v>martes</v>
      </c>
      <c r="F4870" s="23">
        <f t="shared" si="383"/>
        <v>3</v>
      </c>
      <c r="G4870" s="1" t="str">
        <f t="shared" si="384"/>
        <v>marzo</v>
      </c>
      <c r="H4870" s="2">
        <v>0.5395833333333333</v>
      </c>
      <c r="I4870" t="s">
        <v>12</v>
      </c>
      <c r="J4870" t="str">
        <f>VLOOKUP(ventas_starbucks_2025[[#This Row],[sucursal]],cambio_sucursal[#All],2,0)</f>
        <v>Sucursal Córdoba Shopping</v>
      </c>
      <c r="K4870" t="s">
        <v>2</v>
      </c>
      <c r="L4870" t="s">
        <v>3</v>
      </c>
      <c r="M4870" t="s">
        <v>4</v>
      </c>
      <c r="N4870" t="str">
        <f>IFERROR(VLOOKUP(ventas_starbucks_2025[[#This Row],[tamaño_sucio]],cambio_tamaño[#All],2,0),"Tamaño único")</f>
        <v>Tamaño único</v>
      </c>
      <c r="O4870">
        <v>2</v>
      </c>
      <c r="P4870">
        <v>3069.02</v>
      </c>
      <c r="Q4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870">
        <v>6138.04</v>
      </c>
      <c r="S4870" t="s">
        <v>5</v>
      </c>
      <c r="T4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70" t="str">
        <f>VLOOKUP(ventas_starbucks_2025[[#This Row],[canal_compra]],cambio_canal_compra[#All],2,0)</f>
        <v>En tienda</v>
      </c>
      <c r="V4870" t="s">
        <v>16</v>
      </c>
      <c r="W4870" t="str">
        <f>VLOOKUP(ventas_starbucks_2025[[#This Row],[método_pago]],cambio_metodo_pago[#All],2,0)</f>
        <v>Tarjeta</v>
      </c>
      <c r="X4870" t="s">
        <v>22</v>
      </c>
      <c r="Y4870">
        <v>0</v>
      </c>
      <c r="Z4870" t="str">
        <f>VLOOKUP(ventas_starbucks_2025[[#This Row],[promoción_aplicada5]],promocion_cambiar[#All],2,0)</f>
        <v>Combo</v>
      </c>
      <c r="AA4870" t="s">
        <v>8</v>
      </c>
      <c r="AB4870" t="s">
        <v>9</v>
      </c>
      <c r="AC4870" t="s">
        <v>41</v>
      </c>
      <c r="AD4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70">
        <v>6.6</v>
      </c>
      <c r="AF4870">
        <v>5</v>
      </c>
      <c r="AG4870">
        <v>40</v>
      </c>
      <c r="AH4870">
        <v>38</v>
      </c>
    </row>
    <row r="4871" spans="1:34" x14ac:dyDescent="0.25">
      <c r="A4871" s="3" t="s">
        <v>4946</v>
      </c>
      <c r="B4871" s="1">
        <v>45765</v>
      </c>
      <c r="C4871" s="23">
        <f t="shared" si="380"/>
        <v>18</v>
      </c>
      <c r="D4871" s="23">
        <f t="shared" si="381"/>
        <v>5</v>
      </c>
      <c r="E4871" s="23" t="str">
        <f t="shared" si="382"/>
        <v>viernes</v>
      </c>
      <c r="F4871" s="23">
        <f t="shared" si="383"/>
        <v>4</v>
      </c>
      <c r="G4871" s="23" t="str">
        <f t="shared" si="384"/>
        <v>abril</v>
      </c>
      <c r="H4871" s="2">
        <v>0.59930555555555554</v>
      </c>
      <c r="I4871" t="s">
        <v>1</v>
      </c>
      <c r="J4871" t="str">
        <f>VLOOKUP(ventas_starbucks_2025[[#This Row],[sucursal]],cambio_sucursal[#All],2,0)</f>
        <v>Sucursal Nueva Córdoba</v>
      </c>
      <c r="K4871" t="s">
        <v>48</v>
      </c>
      <c r="L4871" t="s">
        <v>49</v>
      </c>
      <c r="M4871" t="s">
        <v>50</v>
      </c>
      <c r="N4871" t="str">
        <f>IFERROR(VLOOKUP(ventas_starbucks_2025[[#This Row],[tamaño_sucio]],cambio_tamaño[#All],2,0),"Tamaño único")</f>
        <v>Mediano</v>
      </c>
      <c r="O4871">
        <v>3</v>
      </c>
      <c r="P4871">
        <v>2054.0700000000002</v>
      </c>
      <c r="Q4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71">
        <v>6162.21</v>
      </c>
      <c r="S4871" t="s">
        <v>5</v>
      </c>
      <c r="T4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71" t="str">
        <f>VLOOKUP(ventas_starbucks_2025[[#This Row],[canal_compra]],cambio_canal_compra[#All],2,0)</f>
        <v>En tienda</v>
      </c>
      <c r="V4871" t="s">
        <v>16</v>
      </c>
      <c r="W4871" t="str">
        <f>VLOOKUP(ventas_starbucks_2025[[#This Row],[método_pago]],cambio_metodo_pago[#All],2,0)</f>
        <v>Tarjeta</v>
      </c>
      <c r="X4871" t="s">
        <v>7</v>
      </c>
      <c r="Y4871">
        <v>0</v>
      </c>
      <c r="Z4871" t="str">
        <f>VLOOKUP(ventas_starbucks_2025[[#This Row],[promoción_aplicada5]],promocion_cambiar[#All],2,0)</f>
        <v>Combo</v>
      </c>
      <c r="AA4871" t="s">
        <v>8</v>
      </c>
      <c r="AB4871" t="s">
        <v>32</v>
      </c>
      <c r="AC4871" t="s">
        <v>10</v>
      </c>
      <c r="AD4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71">
        <v>10.8</v>
      </c>
      <c r="AF4871">
        <v>3</v>
      </c>
      <c r="AG4871">
        <v>39</v>
      </c>
      <c r="AH4871">
        <v>36</v>
      </c>
    </row>
    <row r="4872" spans="1:34" x14ac:dyDescent="0.25">
      <c r="A4872" s="3" t="s">
        <v>4947</v>
      </c>
      <c r="B4872" s="1">
        <v>45690</v>
      </c>
      <c r="C4872" s="23">
        <f t="shared" si="380"/>
        <v>2</v>
      </c>
      <c r="D4872" s="23">
        <f t="shared" si="381"/>
        <v>7</v>
      </c>
      <c r="E4872" s="23" t="str">
        <f t="shared" si="382"/>
        <v>domingo</v>
      </c>
      <c r="F4872" s="23">
        <f t="shared" si="383"/>
        <v>2</v>
      </c>
      <c r="G4872" s="23" t="str">
        <f t="shared" si="384"/>
        <v>febrero</v>
      </c>
      <c r="H4872" s="2">
        <v>0.82638888888888884</v>
      </c>
      <c r="I4872" t="s">
        <v>12</v>
      </c>
      <c r="J4872" t="str">
        <f>VLOOKUP(ventas_starbucks_2025[[#This Row],[sucursal]],cambio_sucursal[#All],2,0)</f>
        <v>Sucursal Córdoba Shopping</v>
      </c>
      <c r="K4872" t="s">
        <v>173</v>
      </c>
      <c r="L4872" t="s">
        <v>35</v>
      </c>
      <c r="M4872" t="s">
        <v>4</v>
      </c>
      <c r="N4872" t="str">
        <f>IFERROR(VLOOKUP(ventas_starbucks_2025[[#This Row],[tamaño_sucio]],cambio_tamaño[#All],2,0),"Tamaño único")</f>
        <v>Tamaño único</v>
      </c>
      <c r="O4872">
        <v>1</v>
      </c>
      <c r="P4872">
        <v>1334.52</v>
      </c>
      <c r="Q4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2">
        <v>1334.52</v>
      </c>
      <c r="S4872" t="s">
        <v>31</v>
      </c>
      <c r="T4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2" t="str">
        <f>VLOOKUP(ventas_starbucks_2025[[#This Row],[canal_compra]],cambio_canal_compra[#All],2,0)</f>
        <v>Entrega domicilio</v>
      </c>
      <c r="V4872" t="s">
        <v>40</v>
      </c>
      <c r="W4872" t="str">
        <f>VLOOKUP(ventas_starbucks_2025[[#This Row],[método_pago]],cambio_metodo_pago[#All],2,0)</f>
        <v>Efectivo</v>
      </c>
      <c r="X4872" t="s">
        <v>22</v>
      </c>
      <c r="Y4872">
        <v>0</v>
      </c>
      <c r="Z4872" t="str">
        <f>VLOOKUP(ventas_starbucks_2025[[#This Row],[promoción_aplicada5]],promocion_cambiar[#All],2,0)</f>
        <v>Hora Feliz</v>
      </c>
      <c r="AA4872" t="s">
        <v>36</v>
      </c>
      <c r="AB4872" t="s">
        <v>29</v>
      </c>
      <c r="AC4872" t="s">
        <v>24</v>
      </c>
      <c r="AD4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72">
        <v>6.1</v>
      </c>
      <c r="AF4872">
        <v>2</v>
      </c>
      <c r="AG4872">
        <v>23</v>
      </c>
      <c r="AH4872">
        <v>22</v>
      </c>
    </row>
    <row r="4873" spans="1:34" x14ac:dyDescent="0.25">
      <c r="A4873" s="3" t="s">
        <v>4948</v>
      </c>
      <c r="B4873" s="1">
        <v>45765</v>
      </c>
      <c r="C4873" s="23">
        <f t="shared" si="380"/>
        <v>18</v>
      </c>
      <c r="D4873" s="23">
        <f t="shared" si="381"/>
        <v>5</v>
      </c>
      <c r="E4873" s="23" t="str">
        <f t="shared" si="382"/>
        <v>viernes</v>
      </c>
      <c r="F4873" s="23">
        <f t="shared" si="383"/>
        <v>4</v>
      </c>
      <c r="G4873" s="23" t="str">
        <f t="shared" si="384"/>
        <v>abril</v>
      </c>
      <c r="H4873" s="2">
        <v>0.3</v>
      </c>
      <c r="I4873" t="s">
        <v>57</v>
      </c>
      <c r="J4873" t="str">
        <f>VLOOKUP(ventas_starbucks_2025[[#This Row],[sucursal]],cambio_sucursal[#All],2,0)</f>
        <v>Sucursal Avda Colón</v>
      </c>
      <c r="K4873" t="s">
        <v>2</v>
      </c>
      <c r="L4873" t="s">
        <v>3</v>
      </c>
      <c r="M4873" t="s">
        <v>4</v>
      </c>
      <c r="N4873" t="str">
        <f>IFERROR(VLOOKUP(ventas_starbucks_2025[[#This Row],[tamaño_sucio]],cambio_tamaño[#All],2,0),"Tamaño único")</f>
        <v>Tamaño único</v>
      </c>
      <c r="O4873">
        <v>4</v>
      </c>
      <c r="P4873">
        <v>3220.51</v>
      </c>
      <c r="Q4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873">
        <v>12882.04</v>
      </c>
      <c r="S4873" t="s">
        <v>15</v>
      </c>
      <c r="T4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73" t="str">
        <f>VLOOKUP(ventas_starbucks_2025[[#This Row],[canal_compra]],cambio_canal_compra[#All],2,0)</f>
        <v>Para llevar</v>
      </c>
      <c r="V4873" t="s">
        <v>6</v>
      </c>
      <c r="W4873" t="str">
        <f>VLOOKUP(ventas_starbucks_2025[[#This Row],[método_pago]],cambio_metodo_pago[#All],2,0)</f>
        <v>Aplicación móbil</v>
      </c>
      <c r="X4873" t="s">
        <v>7</v>
      </c>
      <c r="Y4873">
        <v>0</v>
      </c>
      <c r="Z4873" t="str">
        <f>VLOOKUP(ventas_starbucks_2025[[#This Row],[promoción_aplicada5]],promocion_cambiar[#All],2,0)</f>
        <v>Ninguna</v>
      </c>
      <c r="AA4873" t="s">
        <v>17</v>
      </c>
      <c r="AB4873" t="s">
        <v>32</v>
      </c>
      <c r="AC4873" t="s">
        <v>24</v>
      </c>
      <c r="AD4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73">
        <v>11.2</v>
      </c>
      <c r="AF4873">
        <v>1</v>
      </c>
      <c r="AG4873">
        <v>31</v>
      </c>
      <c r="AH4873">
        <v>27</v>
      </c>
    </row>
    <row r="4874" spans="1:34" x14ac:dyDescent="0.25">
      <c r="A4874" s="3" t="s">
        <v>4949</v>
      </c>
      <c r="B4874" s="1">
        <v>45691</v>
      </c>
      <c r="C4874" s="23">
        <f t="shared" si="380"/>
        <v>3</v>
      </c>
      <c r="D4874" s="23">
        <f t="shared" si="381"/>
        <v>1</v>
      </c>
      <c r="E4874" s="23" t="str">
        <f t="shared" si="382"/>
        <v>lunes</v>
      </c>
      <c r="F4874" s="23">
        <f t="shared" si="383"/>
        <v>2</v>
      </c>
      <c r="G4874" s="23" t="str">
        <f t="shared" si="384"/>
        <v>febrero</v>
      </c>
      <c r="H4874" s="2">
        <v>0.60624999999999996</v>
      </c>
      <c r="I4874" t="s">
        <v>12</v>
      </c>
      <c r="J4874" t="str">
        <f>VLOOKUP(ventas_starbucks_2025[[#This Row],[sucursal]],cambio_sucursal[#All],2,0)</f>
        <v>Sucursal Córdoba Shopping</v>
      </c>
      <c r="K4874" t="s">
        <v>48</v>
      </c>
      <c r="L4874" t="s">
        <v>49</v>
      </c>
      <c r="M4874" t="s">
        <v>55</v>
      </c>
      <c r="N4874" t="str">
        <f>IFERROR(VLOOKUP(ventas_starbucks_2025[[#This Row],[tamaño_sucio]],cambio_tamaño[#All],2,0),"Tamaño único")</f>
        <v>Pequeño</v>
      </c>
      <c r="O4874">
        <v>5</v>
      </c>
      <c r="P4874">
        <v>2089.11</v>
      </c>
      <c r="Q4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74">
        <v>10445.549999999999</v>
      </c>
      <c r="S4874" t="s">
        <v>5</v>
      </c>
      <c r="T4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74" t="str">
        <f>VLOOKUP(ventas_starbucks_2025[[#This Row],[canal_compra]],cambio_canal_compra[#All],2,0)</f>
        <v>En tienda</v>
      </c>
      <c r="V4874" t="s">
        <v>6</v>
      </c>
      <c r="W4874" t="str">
        <f>VLOOKUP(ventas_starbucks_2025[[#This Row],[método_pago]],cambio_metodo_pago[#All],2,0)</f>
        <v>Aplicación móbil</v>
      </c>
      <c r="X4874" t="s">
        <v>7</v>
      </c>
      <c r="Y4874">
        <v>0</v>
      </c>
      <c r="Z4874" t="str">
        <f>VLOOKUP(ventas_starbucks_2025[[#This Row],[promoción_aplicada5]],promocion_cambiar[#All],2,0)</f>
        <v>Ninguna</v>
      </c>
      <c r="AA4874" t="s">
        <v>17</v>
      </c>
      <c r="AB4874" t="s">
        <v>29</v>
      </c>
      <c r="AC4874" t="s">
        <v>41</v>
      </c>
      <c r="AD4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74">
        <v>3.9</v>
      </c>
      <c r="AF4874">
        <v>4</v>
      </c>
      <c r="AG4874">
        <v>12</v>
      </c>
      <c r="AH4874">
        <v>7</v>
      </c>
    </row>
    <row r="4875" spans="1:34" x14ac:dyDescent="0.25">
      <c r="A4875" s="3" t="s">
        <v>4950</v>
      </c>
      <c r="B4875" s="1">
        <v>45700</v>
      </c>
      <c r="C4875" s="23">
        <f t="shared" si="380"/>
        <v>12</v>
      </c>
      <c r="D4875" s="23">
        <f t="shared" si="381"/>
        <v>3</v>
      </c>
      <c r="E4875" s="23" t="str">
        <f t="shared" si="382"/>
        <v>miércoles</v>
      </c>
      <c r="F4875" s="23">
        <f t="shared" si="383"/>
        <v>2</v>
      </c>
      <c r="G4875" s="23" t="str">
        <f t="shared" si="384"/>
        <v>febrero</v>
      </c>
      <c r="H4875" s="2">
        <v>0.53402777777777777</v>
      </c>
      <c r="I4875" t="s">
        <v>57</v>
      </c>
      <c r="J4875" t="str">
        <f>VLOOKUP(ventas_starbucks_2025[[#This Row],[sucursal]],cambio_sucursal[#All],2,0)</f>
        <v>Sucursal Avda Colón</v>
      </c>
      <c r="K4875" t="s">
        <v>82</v>
      </c>
      <c r="L4875" t="s">
        <v>28</v>
      </c>
      <c r="M4875" t="s">
        <v>4</v>
      </c>
      <c r="N4875" t="str">
        <f>IFERROR(VLOOKUP(ventas_starbucks_2025[[#This Row],[tamaño_sucio]],cambio_tamaño[#All],2,0),"Tamaño único")</f>
        <v>Tamaño único</v>
      </c>
      <c r="O4875">
        <v>5</v>
      </c>
      <c r="P4875">
        <v>2131.06</v>
      </c>
      <c r="Q4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75">
        <v>10655.3</v>
      </c>
      <c r="S4875" t="s">
        <v>31</v>
      </c>
      <c r="T4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75" t="str">
        <f>VLOOKUP(ventas_starbucks_2025[[#This Row],[canal_compra]],cambio_canal_compra[#All],2,0)</f>
        <v>Entrega domicilio</v>
      </c>
      <c r="V4875" t="s">
        <v>16</v>
      </c>
      <c r="W4875" t="str">
        <f>VLOOKUP(ventas_starbucks_2025[[#This Row],[método_pago]],cambio_metodo_pago[#All],2,0)</f>
        <v>Tarjeta</v>
      </c>
      <c r="X4875" t="s">
        <v>22</v>
      </c>
      <c r="Y4875">
        <v>0</v>
      </c>
      <c r="Z4875" t="str">
        <f>VLOOKUP(ventas_starbucks_2025[[#This Row],[promoción_aplicada5]],promocion_cambiar[#All],2,0)</f>
        <v>Hora Feliz</v>
      </c>
      <c r="AA4875" t="s">
        <v>36</v>
      </c>
      <c r="AB4875" t="s">
        <v>29</v>
      </c>
      <c r="AC4875" t="s">
        <v>10</v>
      </c>
      <c r="AD4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75">
        <v>11.5</v>
      </c>
      <c r="AF4875">
        <v>5</v>
      </c>
      <c r="AG4875">
        <v>15</v>
      </c>
      <c r="AH4875">
        <v>10</v>
      </c>
    </row>
    <row r="4876" spans="1:34" x14ac:dyDescent="0.25">
      <c r="A4876" s="3" t="s">
        <v>4951</v>
      </c>
      <c r="B4876" s="1">
        <v>45723</v>
      </c>
      <c r="C4876" s="23">
        <f t="shared" si="380"/>
        <v>7</v>
      </c>
      <c r="D4876" s="23">
        <f t="shared" si="381"/>
        <v>5</v>
      </c>
      <c r="E4876" s="23" t="str">
        <f t="shared" si="382"/>
        <v>viernes</v>
      </c>
      <c r="F4876" s="23">
        <f t="shared" si="383"/>
        <v>3</v>
      </c>
      <c r="G4876" s="23" t="str">
        <f t="shared" si="384"/>
        <v>marzo</v>
      </c>
      <c r="H4876" s="2">
        <v>0.5493055555555556</v>
      </c>
      <c r="I4876" t="s">
        <v>26</v>
      </c>
      <c r="J4876" t="str">
        <f>VLOOKUP(ventas_starbucks_2025[[#This Row],[sucursal]],cambio_sucursal[#All],2,0)</f>
        <v>Sucursal San Lorenzo 47</v>
      </c>
      <c r="K4876" t="s">
        <v>89</v>
      </c>
      <c r="L4876" t="s">
        <v>90</v>
      </c>
      <c r="M4876" t="s">
        <v>4</v>
      </c>
      <c r="N4876" t="str">
        <f>IFERROR(VLOOKUP(ventas_starbucks_2025[[#This Row],[tamaño_sucio]],cambio_tamaño[#All],2,0),"Tamaño único")</f>
        <v>Tamaño único</v>
      </c>
      <c r="O4876">
        <v>3</v>
      </c>
      <c r="P4876">
        <v>1455.6</v>
      </c>
      <c r="Q4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6">
        <v>4366.8</v>
      </c>
      <c r="S4876" t="s">
        <v>31</v>
      </c>
      <c r="T4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6" t="str">
        <f>VLOOKUP(ventas_starbucks_2025[[#This Row],[canal_compra]],cambio_canal_compra[#All],2,0)</f>
        <v>Entrega domicilio</v>
      </c>
      <c r="V4876" t="s">
        <v>16</v>
      </c>
      <c r="W4876" t="str">
        <f>VLOOKUP(ventas_starbucks_2025[[#This Row],[método_pago]],cambio_metodo_pago[#All],2,0)</f>
        <v>Tarjeta</v>
      </c>
      <c r="X4876" t="s">
        <v>22</v>
      </c>
      <c r="Y4876">
        <v>0</v>
      </c>
      <c r="Z4876" t="str">
        <f>VLOOKUP(ventas_starbucks_2025[[#This Row],[promoción_aplicada5]],promocion_cambiar[#All],2,0)</f>
        <v>Hora Feliz</v>
      </c>
      <c r="AA4876" t="s">
        <v>36</v>
      </c>
      <c r="AB4876" t="s">
        <v>23</v>
      </c>
      <c r="AC4876" t="s">
        <v>10</v>
      </c>
      <c r="AD4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76">
        <v>3.2</v>
      </c>
      <c r="AF4876">
        <v>2</v>
      </c>
      <c r="AG4876">
        <v>15</v>
      </c>
      <c r="AH4876">
        <v>12</v>
      </c>
    </row>
    <row r="4877" spans="1:34" x14ac:dyDescent="0.25">
      <c r="A4877" s="3" t="s">
        <v>4952</v>
      </c>
      <c r="B4877" s="1">
        <v>45662</v>
      </c>
      <c r="C4877" s="23">
        <f t="shared" si="380"/>
        <v>5</v>
      </c>
      <c r="D4877" s="23">
        <f t="shared" si="381"/>
        <v>7</v>
      </c>
      <c r="E4877" s="23" t="str">
        <f t="shared" si="382"/>
        <v>domingo</v>
      </c>
      <c r="F4877" s="23">
        <f t="shared" si="383"/>
        <v>1</v>
      </c>
      <c r="G4877" s="23" t="str">
        <f t="shared" si="384"/>
        <v>enero</v>
      </c>
      <c r="H4877" s="2">
        <v>0.34513888888888888</v>
      </c>
      <c r="I4877" t="s">
        <v>12</v>
      </c>
      <c r="J4877" t="str">
        <f>VLOOKUP(ventas_starbucks_2025[[#This Row],[sucursal]],cambio_sucursal[#All],2,0)</f>
        <v>Sucursal Córdoba Shopping</v>
      </c>
      <c r="K4877" t="s">
        <v>48</v>
      </c>
      <c r="L4877" t="s">
        <v>49</v>
      </c>
      <c r="M4877" t="s">
        <v>62</v>
      </c>
      <c r="N4877" t="str">
        <f>IFERROR(VLOOKUP(ventas_starbucks_2025[[#This Row],[tamaño_sucio]],cambio_tamaño[#All],2,0),"Tamaño único")</f>
        <v>Extra-Grande</v>
      </c>
      <c r="O4877">
        <v>4</v>
      </c>
      <c r="P4877">
        <v>1807.9</v>
      </c>
      <c r="Q4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7">
        <v>7231.6</v>
      </c>
      <c r="S4877" t="s">
        <v>5</v>
      </c>
      <c r="T4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77" t="str">
        <f>VLOOKUP(ventas_starbucks_2025[[#This Row],[canal_compra]],cambio_canal_compra[#All],2,0)</f>
        <v>En tienda</v>
      </c>
      <c r="V4877" t="s">
        <v>40</v>
      </c>
      <c r="W4877" t="str">
        <f>VLOOKUP(ventas_starbucks_2025[[#This Row],[método_pago]],cambio_metodo_pago[#All],2,0)</f>
        <v>Efectivo</v>
      </c>
      <c r="X4877" t="s">
        <v>22</v>
      </c>
      <c r="Y4877">
        <v>0</v>
      </c>
      <c r="Z4877" t="str">
        <f>VLOOKUP(ventas_starbucks_2025[[#This Row],[promoción_aplicada5]],promocion_cambiar[#All],2,0)</f>
        <v>Ninguna</v>
      </c>
      <c r="AA4877" t="s">
        <v>17</v>
      </c>
      <c r="AB4877" t="s">
        <v>29</v>
      </c>
      <c r="AC4877" t="s">
        <v>24</v>
      </c>
      <c r="AD4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77">
        <v>8.5</v>
      </c>
      <c r="AF4877">
        <v>3</v>
      </c>
      <c r="AG4877">
        <v>48</v>
      </c>
      <c r="AH4877">
        <v>44</v>
      </c>
    </row>
    <row r="4878" spans="1:34" x14ac:dyDescent="0.25">
      <c r="A4878" s="3" t="s">
        <v>4953</v>
      </c>
      <c r="B4878" s="1">
        <v>45754</v>
      </c>
      <c r="C4878" s="23">
        <f t="shared" si="380"/>
        <v>7</v>
      </c>
      <c r="D4878" s="23">
        <f t="shared" si="381"/>
        <v>1</v>
      </c>
      <c r="E4878" s="1" t="str">
        <f t="shared" si="382"/>
        <v>lunes</v>
      </c>
      <c r="F4878" s="23">
        <f t="shared" si="383"/>
        <v>4</v>
      </c>
      <c r="G4878" s="1" t="str">
        <f t="shared" si="384"/>
        <v>abril</v>
      </c>
      <c r="H4878" s="2">
        <v>0.78263888888888888</v>
      </c>
      <c r="I4878" t="s">
        <v>26</v>
      </c>
      <c r="J4878" t="str">
        <f>VLOOKUP(ventas_starbucks_2025[[#This Row],[sucursal]],cambio_sucursal[#All],2,0)</f>
        <v>Sucursal San Lorenzo 47</v>
      </c>
      <c r="K4878" t="s">
        <v>13</v>
      </c>
      <c r="L4878" t="s">
        <v>14</v>
      </c>
      <c r="M4878" t="s">
        <v>4</v>
      </c>
      <c r="N4878" t="str">
        <f>IFERROR(VLOOKUP(ventas_starbucks_2025[[#This Row],[tamaño_sucio]],cambio_tamaño[#All],2,0),"Tamaño único")</f>
        <v>Tamaño único</v>
      </c>
      <c r="O4878">
        <v>1</v>
      </c>
      <c r="P4878">
        <v>2124.5300000000002</v>
      </c>
      <c r="Q4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78">
        <v>2124.5300000000002</v>
      </c>
      <c r="S4878" t="s">
        <v>31</v>
      </c>
      <c r="T4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8" t="str">
        <f>VLOOKUP(ventas_starbucks_2025[[#This Row],[canal_compra]],cambio_canal_compra[#All],2,0)</f>
        <v>Entrega domicilio</v>
      </c>
      <c r="V4878" t="s">
        <v>6</v>
      </c>
      <c r="W4878" t="str">
        <f>VLOOKUP(ventas_starbucks_2025[[#This Row],[método_pago]],cambio_metodo_pago[#All],2,0)</f>
        <v>Aplicación móbil</v>
      </c>
      <c r="X4878" t="s">
        <v>7</v>
      </c>
      <c r="Y4878">
        <v>10</v>
      </c>
      <c r="Z4878" t="str">
        <f>VLOOKUP(ventas_starbucks_2025[[#This Row],[promoción_aplicada5]],promocion_cambiar[#All],2,0)</f>
        <v>Combo</v>
      </c>
      <c r="AA4878" t="s">
        <v>8</v>
      </c>
      <c r="AB4878" t="s">
        <v>29</v>
      </c>
      <c r="AC4878" t="s">
        <v>41</v>
      </c>
      <c r="AD4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78">
        <v>2.6</v>
      </c>
      <c r="AF4878">
        <v>5</v>
      </c>
      <c r="AG4878">
        <v>43</v>
      </c>
      <c r="AH4878">
        <v>42</v>
      </c>
    </row>
    <row r="4879" spans="1:34" x14ac:dyDescent="0.25">
      <c r="A4879" s="3" t="s">
        <v>4954</v>
      </c>
      <c r="B4879" s="1">
        <v>45719</v>
      </c>
      <c r="C4879" s="23">
        <f t="shared" si="380"/>
        <v>3</v>
      </c>
      <c r="D4879" s="23">
        <f t="shared" si="381"/>
        <v>1</v>
      </c>
      <c r="E4879" s="1" t="str">
        <f t="shared" si="382"/>
        <v>lunes</v>
      </c>
      <c r="F4879" s="23">
        <f t="shared" si="383"/>
        <v>3</v>
      </c>
      <c r="G4879" s="1" t="str">
        <f t="shared" si="384"/>
        <v>marzo</v>
      </c>
      <c r="H4879" s="2">
        <v>0.61250000000000004</v>
      </c>
      <c r="I4879" t="s">
        <v>26</v>
      </c>
      <c r="J4879" t="str">
        <f>VLOOKUP(ventas_starbucks_2025[[#This Row],[sucursal]],cambio_sucursal[#All],2,0)</f>
        <v>Sucursal San Lorenzo 47</v>
      </c>
      <c r="K4879" t="s">
        <v>89</v>
      </c>
      <c r="L4879" t="s">
        <v>90</v>
      </c>
      <c r="M4879" t="s">
        <v>4</v>
      </c>
      <c r="N4879" t="str">
        <f>IFERROR(VLOOKUP(ventas_starbucks_2025[[#This Row],[tamaño_sucio]],cambio_tamaño[#All],2,0),"Tamaño único")</f>
        <v>Tamaño único</v>
      </c>
      <c r="O4879">
        <v>4</v>
      </c>
      <c r="P4879">
        <v>1130.26</v>
      </c>
      <c r="Q4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9">
        <v>4521.04</v>
      </c>
      <c r="S4879" t="s">
        <v>15</v>
      </c>
      <c r="T4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9" t="str">
        <f>VLOOKUP(ventas_starbucks_2025[[#This Row],[canal_compra]],cambio_canal_compra[#All],2,0)</f>
        <v>Para llevar</v>
      </c>
      <c r="V4879" t="s">
        <v>40</v>
      </c>
      <c r="W4879" t="str">
        <f>VLOOKUP(ventas_starbucks_2025[[#This Row],[método_pago]],cambio_metodo_pago[#All],2,0)</f>
        <v>Efectivo</v>
      </c>
      <c r="X4879" t="s">
        <v>22</v>
      </c>
      <c r="Y4879">
        <v>0</v>
      </c>
      <c r="Z4879" t="str">
        <f>VLOOKUP(ventas_starbucks_2025[[#This Row],[promoción_aplicada5]],promocion_cambiar[#All],2,0)</f>
        <v>Hora Feliz</v>
      </c>
      <c r="AA4879" t="s">
        <v>36</v>
      </c>
      <c r="AB4879" t="s">
        <v>29</v>
      </c>
      <c r="AC4879" t="s">
        <v>41</v>
      </c>
      <c r="AD4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79">
        <v>8.3000000000000007</v>
      </c>
      <c r="AF4879">
        <v>1</v>
      </c>
      <c r="AG4879">
        <v>22</v>
      </c>
      <c r="AH4879">
        <v>18</v>
      </c>
    </row>
    <row r="4880" spans="1:34" x14ac:dyDescent="0.25">
      <c r="A4880" s="3" t="s">
        <v>4955</v>
      </c>
      <c r="B4880" s="1">
        <v>45693</v>
      </c>
      <c r="C4880" s="23">
        <f t="shared" si="380"/>
        <v>5</v>
      </c>
      <c r="D4880" s="23">
        <f t="shared" si="381"/>
        <v>3</v>
      </c>
      <c r="E4880" s="23" t="str">
        <f t="shared" si="382"/>
        <v>miércoles</v>
      </c>
      <c r="F4880" s="23">
        <f t="shared" si="383"/>
        <v>2</v>
      </c>
      <c r="G4880" s="23" t="str">
        <f t="shared" si="384"/>
        <v>febrero</v>
      </c>
      <c r="H4880" s="2">
        <v>0.59652777777777777</v>
      </c>
      <c r="I4880" t="s">
        <v>1</v>
      </c>
      <c r="J4880" t="str">
        <f>VLOOKUP(ventas_starbucks_2025[[#This Row],[sucursal]],cambio_sucursal[#All],2,0)</f>
        <v>Sucursal Nueva Córdoba</v>
      </c>
      <c r="K4880" t="s">
        <v>113</v>
      </c>
      <c r="L4880" t="s">
        <v>44</v>
      </c>
      <c r="M4880" t="s">
        <v>55</v>
      </c>
      <c r="N4880" t="str">
        <f>IFERROR(VLOOKUP(ventas_starbucks_2025[[#This Row],[tamaño_sucio]],cambio_tamaño[#All],2,0),"Tamaño único")</f>
        <v>Pequeño</v>
      </c>
      <c r="O4880">
        <v>5</v>
      </c>
      <c r="P4880">
        <v>1359.97</v>
      </c>
      <c r="Q4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0">
        <v>6799.85</v>
      </c>
      <c r="S4880" t="s">
        <v>31</v>
      </c>
      <c r="T4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80" t="str">
        <f>VLOOKUP(ventas_starbucks_2025[[#This Row],[canal_compra]],cambio_canal_compra[#All],2,0)</f>
        <v>Entrega domicilio</v>
      </c>
      <c r="V4880" t="s">
        <v>40</v>
      </c>
      <c r="W4880" t="str">
        <f>VLOOKUP(ventas_starbucks_2025[[#This Row],[método_pago]],cambio_metodo_pago[#All],2,0)</f>
        <v>Efectivo</v>
      </c>
      <c r="X4880" t="s">
        <v>7</v>
      </c>
      <c r="Y4880">
        <v>15</v>
      </c>
      <c r="Z4880" t="str">
        <f>VLOOKUP(ventas_starbucks_2025[[#This Row],[promoción_aplicada5]],promocion_cambiar[#All],2,0)</f>
        <v>Combo</v>
      </c>
      <c r="AA4880" t="s">
        <v>8</v>
      </c>
      <c r="AB4880" t="s">
        <v>18</v>
      </c>
      <c r="AC4880" t="s">
        <v>24</v>
      </c>
      <c r="AD4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0">
        <v>5.6</v>
      </c>
      <c r="AF4880">
        <v>2</v>
      </c>
      <c r="AG4880">
        <v>44</v>
      </c>
      <c r="AH4880">
        <v>39</v>
      </c>
    </row>
    <row r="4881" spans="1:34" x14ac:dyDescent="0.25">
      <c r="A4881" s="3" t="s">
        <v>4956</v>
      </c>
      <c r="B4881" s="1">
        <v>45758</v>
      </c>
      <c r="C4881" s="23">
        <f t="shared" si="380"/>
        <v>11</v>
      </c>
      <c r="D4881" s="23">
        <f t="shared" si="381"/>
        <v>5</v>
      </c>
      <c r="E4881" s="1" t="str">
        <f t="shared" si="382"/>
        <v>viernes</v>
      </c>
      <c r="F4881" s="23">
        <f t="shared" si="383"/>
        <v>4</v>
      </c>
      <c r="G4881" s="1" t="str">
        <f t="shared" si="384"/>
        <v>abril</v>
      </c>
      <c r="H4881" s="2">
        <v>0.875</v>
      </c>
      <c r="I4881" t="s">
        <v>26</v>
      </c>
      <c r="J4881" t="str">
        <f>VLOOKUP(ventas_starbucks_2025[[#This Row],[sucursal]],cambio_sucursal[#All],2,0)</f>
        <v>Sucursal San Lorenzo 47</v>
      </c>
      <c r="K4881" t="s">
        <v>130</v>
      </c>
      <c r="L4881" t="s">
        <v>65</v>
      </c>
      <c r="M4881" t="s">
        <v>4</v>
      </c>
      <c r="N4881" t="str">
        <f>IFERROR(VLOOKUP(ventas_starbucks_2025[[#This Row],[tamaño_sucio]],cambio_tamaño[#All],2,0),"Tamaño único")</f>
        <v>Tamaño único</v>
      </c>
      <c r="O4881">
        <v>2</v>
      </c>
      <c r="P4881">
        <v>1901.27</v>
      </c>
      <c r="Q4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1">
        <v>3802.54</v>
      </c>
      <c r="S4881" t="s">
        <v>31</v>
      </c>
      <c r="T4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81" t="str">
        <f>VLOOKUP(ventas_starbucks_2025[[#This Row],[canal_compra]],cambio_canal_compra[#All],2,0)</f>
        <v>Entrega domicilio</v>
      </c>
      <c r="V4881" t="s">
        <v>16</v>
      </c>
      <c r="W4881" t="str">
        <f>VLOOKUP(ventas_starbucks_2025[[#This Row],[método_pago]],cambio_metodo_pago[#All],2,0)</f>
        <v>Tarjeta</v>
      </c>
      <c r="X4881" t="s">
        <v>22</v>
      </c>
      <c r="Y4881">
        <v>0</v>
      </c>
      <c r="Z4881" t="str">
        <f>VLOOKUP(ventas_starbucks_2025[[#This Row],[promoción_aplicada5]],promocion_cambiar[#All],2,0)</f>
        <v>Hora Feliz</v>
      </c>
      <c r="AA4881" t="s">
        <v>36</v>
      </c>
      <c r="AB4881" t="s">
        <v>23</v>
      </c>
      <c r="AC4881" t="s">
        <v>41</v>
      </c>
      <c r="AD4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1">
        <v>8</v>
      </c>
      <c r="AF4881">
        <v>3</v>
      </c>
      <c r="AG4881">
        <v>18</v>
      </c>
      <c r="AH4881">
        <v>16</v>
      </c>
    </row>
    <row r="4882" spans="1:34" x14ac:dyDescent="0.25">
      <c r="A4882" s="3" t="s">
        <v>4957</v>
      </c>
      <c r="B4882" s="1">
        <v>45721</v>
      </c>
      <c r="C4882" s="23">
        <f t="shared" si="380"/>
        <v>5</v>
      </c>
      <c r="D4882" s="23">
        <f t="shared" si="381"/>
        <v>3</v>
      </c>
      <c r="E4882" s="1" t="str">
        <f t="shared" si="382"/>
        <v>miércoles</v>
      </c>
      <c r="F4882" s="23">
        <f t="shared" si="383"/>
        <v>3</v>
      </c>
      <c r="G4882" s="1" t="str">
        <f t="shared" si="384"/>
        <v>marzo</v>
      </c>
      <c r="H4882" s="2">
        <v>0.65416666666666667</v>
      </c>
      <c r="I4882" t="s">
        <v>26</v>
      </c>
      <c r="J4882" t="str">
        <f>VLOOKUP(ventas_starbucks_2025[[#This Row],[sucursal]],cambio_sucursal[#All],2,0)</f>
        <v>Sucursal San Lorenzo 47</v>
      </c>
      <c r="K4882" t="s">
        <v>113</v>
      </c>
      <c r="L4882" t="s">
        <v>44</v>
      </c>
      <c r="M4882" t="s">
        <v>55</v>
      </c>
      <c r="N4882" t="str">
        <f>IFERROR(VLOOKUP(ventas_starbucks_2025[[#This Row],[tamaño_sucio]],cambio_tamaño[#All],2,0),"Tamaño único")</f>
        <v>Pequeño</v>
      </c>
      <c r="O4882">
        <v>5</v>
      </c>
      <c r="P4882">
        <v>1367.65</v>
      </c>
      <c r="Q4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2">
        <v>6838.25</v>
      </c>
      <c r="S4882" t="s">
        <v>5</v>
      </c>
      <c r="T4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82" t="str">
        <f>VLOOKUP(ventas_starbucks_2025[[#This Row],[canal_compra]],cambio_canal_compra[#All],2,0)</f>
        <v>En tienda</v>
      </c>
      <c r="V4882" t="s">
        <v>6</v>
      </c>
      <c r="W4882" t="str">
        <f>VLOOKUP(ventas_starbucks_2025[[#This Row],[método_pago]],cambio_metodo_pago[#All],2,0)</f>
        <v>Aplicación móbil</v>
      </c>
      <c r="X4882" t="s">
        <v>22</v>
      </c>
      <c r="Y4882">
        <v>0</v>
      </c>
      <c r="Z4882" t="str">
        <f>VLOOKUP(ventas_starbucks_2025[[#This Row],[promoción_aplicada5]],promocion_cambiar[#All],2,0)</f>
        <v>Ninguna</v>
      </c>
      <c r="AA4882" t="s">
        <v>17</v>
      </c>
      <c r="AB4882" t="s">
        <v>29</v>
      </c>
      <c r="AC4882" t="s">
        <v>24</v>
      </c>
      <c r="AD4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2">
        <v>7.7</v>
      </c>
      <c r="AF4882">
        <v>4</v>
      </c>
      <c r="AG4882">
        <v>50</v>
      </c>
      <c r="AH4882">
        <v>45</v>
      </c>
    </row>
    <row r="4883" spans="1:34" x14ac:dyDescent="0.25">
      <c r="A4883" s="3" t="s">
        <v>4958</v>
      </c>
      <c r="B4883" s="1">
        <v>45749</v>
      </c>
      <c r="C4883" s="23">
        <f t="shared" si="380"/>
        <v>2</v>
      </c>
      <c r="D4883" s="23">
        <f t="shared" si="381"/>
        <v>3</v>
      </c>
      <c r="E4883" s="1" t="str">
        <f t="shared" si="382"/>
        <v>miércoles</v>
      </c>
      <c r="F4883" s="23">
        <f t="shared" si="383"/>
        <v>4</v>
      </c>
      <c r="G4883" s="1" t="str">
        <f t="shared" si="384"/>
        <v>abril</v>
      </c>
      <c r="H4883" s="2">
        <v>0.73750000000000004</v>
      </c>
      <c r="I4883" t="s">
        <v>12</v>
      </c>
      <c r="J4883" t="str">
        <f>VLOOKUP(ventas_starbucks_2025[[#This Row],[sucursal]],cambio_sucursal[#All],2,0)</f>
        <v>Sucursal Córdoba Shopping</v>
      </c>
      <c r="K4883" t="s">
        <v>82</v>
      </c>
      <c r="L4883" t="s">
        <v>28</v>
      </c>
      <c r="M4883" t="s">
        <v>4</v>
      </c>
      <c r="N4883" t="str">
        <f>IFERROR(VLOOKUP(ventas_starbucks_2025[[#This Row],[tamaño_sucio]],cambio_tamaño[#All],2,0),"Tamaño único")</f>
        <v>Tamaño único</v>
      </c>
      <c r="O4883">
        <v>4</v>
      </c>
      <c r="P4883">
        <v>2796.97</v>
      </c>
      <c r="Q4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83">
        <v>11187.88</v>
      </c>
      <c r="S4883" t="s">
        <v>5</v>
      </c>
      <c r="T4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83" t="str">
        <f>VLOOKUP(ventas_starbucks_2025[[#This Row],[canal_compra]],cambio_canal_compra[#All],2,0)</f>
        <v>En tienda</v>
      </c>
      <c r="V4883" t="s">
        <v>6</v>
      </c>
      <c r="W4883" t="str">
        <f>VLOOKUP(ventas_starbucks_2025[[#This Row],[método_pago]],cambio_metodo_pago[#All],2,0)</f>
        <v>Aplicación móbil</v>
      </c>
      <c r="X4883" t="s">
        <v>7</v>
      </c>
      <c r="Y4883">
        <v>10</v>
      </c>
      <c r="Z4883" t="str">
        <f>VLOOKUP(ventas_starbucks_2025[[#This Row],[promoción_aplicada5]],promocion_cambiar[#All],2,0)</f>
        <v>Hora Feliz</v>
      </c>
      <c r="AA4883" t="s">
        <v>36</v>
      </c>
      <c r="AB4883" t="s">
        <v>52</v>
      </c>
      <c r="AC4883" t="s">
        <v>10</v>
      </c>
      <c r="AD4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3">
        <v>9.6999999999999993</v>
      </c>
      <c r="AF4883">
        <v>5</v>
      </c>
      <c r="AG4883">
        <v>47</v>
      </c>
      <c r="AH4883">
        <v>43</v>
      </c>
    </row>
    <row r="4884" spans="1:34" x14ac:dyDescent="0.25">
      <c r="A4884" s="3" t="s">
        <v>4959</v>
      </c>
      <c r="B4884" s="1">
        <v>45755</v>
      </c>
      <c r="C4884" s="23">
        <f t="shared" si="380"/>
        <v>8</v>
      </c>
      <c r="D4884" s="23">
        <f t="shared" si="381"/>
        <v>2</v>
      </c>
      <c r="E4884" s="23" t="str">
        <f t="shared" si="382"/>
        <v>martes</v>
      </c>
      <c r="F4884" s="23">
        <f t="shared" si="383"/>
        <v>4</v>
      </c>
      <c r="G4884" s="23" t="str">
        <f t="shared" si="384"/>
        <v>abril</v>
      </c>
      <c r="H4884" s="2">
        <v>0.6020833333333333</v>
      </c>
      <c r="I4884" t="s">
        <v>57</v>
      </c>
      <c r="J4884" t="str">
        <f>VLOOKUP(ventas_starbucks_2025[[#This Row],[sucursal]],cambio_sucursal[#All],2,0)</f>
        <v>Sucursal Avda Colón</v>
      </c>
      <c r="K4884" t="s">
        <v>58</v>
      </c>
      <c r="L4884" t="s">
        <v>39</v>
      </c>
      <c r="M4884" t="s">
        <v>4</v>
      </c>
      <c r="N4884" t="str">
        <f>IFERROR(VLOOKUP(ventas_starbucks_2025[[#This Row],[tamaño_sucio]],cambio_tamaño[#All],2,0),"Tamaño único")</f>
        <v>Tamaño único</v>
      </c>
      <c r="O4884">
        <v>2</v>
      </c>
      <c r="P4884">
        <v>1330.92</v>
      </c>
      <c r="Q4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4">
        <v>2661.84</v>
      </c>
      <c r="S4884" t="s">
        <v>5</v>
      </c>
      <c r="T4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84" t="str">
        <f>VLOOKUP(ventas_starbucks_2025[[#This Row],[canal_compra]],cambio_canal_compra[#All],2,0)</f>
        <v>En tienda</v>
      </c>
      <c r="V4884" t="s">
        <v>40</v>
      </c>
      <c r="W4884" t="str">
        <f>VLOOKUP(ventas_starbucks_2025[[#This Row],[método_pago]],cambio_metodo_pago[#All],2,0)</f>
        <v>Efectivo</v>
      </c>
      <c r="X4884" t="s">
        <v>22</v>
      </c>
      <c r="Y4884">
        <v>0</v>
      </c>
      <c r="Z4884" t="str">
        <f>VLOOKUP(ventas_starbucks_2025[[#This Row],[promoción_aplicada5]],promocion_cambiar[#All],2,0)</f>
        <v>Combo</v>
      </c>
      <c r="AA4884" t="s">
        <v>8</v>
      </c>
      <c r="AB4884" t="s">
        <v>9</v>
      </c>
      <c r="AC4884" t="s">
        <v>10</v>
      </c>
      <c r="AD4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84">
        <v>12.8</v>
      </c>
      <c r="AF4884">
        <v>4</v>
      </c>
      <c r="AG4884">
        <v>23</v>
      </c>
      <c r="AH4884">
        <v>21</v>
      </c>
    </row>
    <row r="4885" spans="1:34" x14ac:dyDescent="0.25">
      <c r="A4885" s="3" t="s">
        <v>4960</v>
      </c>
      <c r="B4885" s="1">
        <v>45764</v>
      </c>
      <c r="C4885" s="23">
        <f t="shared" si="380"/>
        <v>17</v>
      </c>
      <c r="D4885" s="23">
        <f t="shared" si="381"/>
        <v>4</v>
      </c>
      <c r="E4885" s="1" t="str">
        <f t="shared" si="382"/>
        <v>jueves</v>
      </c>
      <c r="F4885" s="23">
        <f t="shared" si="383"/>
        <v>4</v>
      </c>
      <c r="G4885" s="1" t="str">
        <f t="shared" si="384"/>
        <v>abril</v>
      </c>
      <c r="H4885" s="2">
        <v>0.65347222222222223</v>
      </c>
      <c r="I4885" t="s">
        <v>57</v>
      </c>
      <c r="J4885" t="str">
        <f>VLOOKUP(ventas_starbucks_2025[[#This Row],[sucursal]],cambio_sucursal[#All],2,0)</f>
        <v>Sucursal Avda Colón</v>
      </c>
      <c r="K4885" t="s">
        <v>82</v>
      </c>
      <c r="L4885" t="s">
        <v>28</v>
      </c>
      <c r="M4885" t="s">
        <v>4</v>
      </c>
      <c r="N4885" t="str">
        <f>IFERROR(VLOOKUP(ventas_starbucks_2025[[#This Row],[tamaño_sucio]],cambio_tamaño[#All],2,0),"Tamaño único")</f>
        <v>Tamaño único</v>
      </c>
      <c r="O4885">
        <v>5</v>
      </c>
      <c r="P4885">
        <v>2700.48</v>
      </c>
      <c r="Q4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85">
        <v>13502.4</v>
      </c>
      <c r="S4885" t="s">
        <v>15</v>
      </c>
      <c r="T4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85" t="str">
        <f>VLOOKUP(ventas_starbucks_2025[[#This Row],[canal_compra]],cambio_canal_compra[#All],2,0)</f>
        <v>Para llevar</v>
      </c>
      <c r="V4885" t="s">
        <v>40</v>
      </c>
      <c r="W4885" t="str">
        <f>VLOOKUP(ventas_starbucks_2025[[#This Row],[método_pago]],cambio_metodo_pago[#All],2,0)</f>
        <v>Efectivo</v>
      </c>
      <c r="X4885" t="s">
        <v>22</v>
      </c>
      <c r="Y4885">
        <v>0</v>
      </c>
      <c r="Z4885" t="str">
        <f>VLOOKUP(ventas_starbucks_2025[[#This Row],[promoción_aplicada5]],promocion_cambiar[#All],2,0)</f>
        <v>2x1</v>
      </c>
      <c r="AA4885" t="s">
        <v>51</v>
      </c>
      <c r="AB4885" t="s">
        <v>52</v>
      </c>
      <c r="AC4885" t="s">
        <v>24</v>
      </c>
      <c r="AD4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85">
        <v>12.9</v>
      </c>
      <c r="AF4885">
        <v>1</v>
      </c>
      <c r="AG4885">
        <v>27</v>
      </c>
      <c r="AH4885">
        <v>22</v>
      </c>
    </row>
    <row r="4886" spans="1:34" x14ac:dyDescent="0.25">
      <c r="A4886" s="3" t="s">
        <v>4961</v>
      </c>
      <c r="B4886" s="1">
        <v>45695</v>
      </c>
      <c r="C4886" s="23">
        <f t="shared" si="380"/>
        <v>7</v>
      </c>
      <c r="D4886" s="23">
        <f t="shared" si="381"/>
        <v>5</v>
      </c>
      <c r="E4886" s="23" t="str">
        <f t="shared" si="382"/>
        <v>viernes</v>
      </c>
      <c r="F4886" s="23">
        <f t="shared" si="383"/>
        <v>2</v>
      </c>
      <c r="G4886" s="23" t="str">
        <f t="shared" si="384"/>
        <v>febrero</v>
      </c>
      <c r="H4886" s="2">
        <v>0.50069444444444444</v>
      </c>
      <c r="I4886" t="s">
        <v>12</v>
      </c>
      <c r="J4886" t="str">
        <f>VLOOKUP(ventas_starbucks_2025[[#This Row],[sucursal]],cambio_sucursal[#All],2,0)</f>
        <v>Sucursal Córdoba Shopping</v>
      </c>
      <c r="K4886" t="s">
        <v>64</v>
      </c>
      <c r="L4886" t="s">
        <v>65</v>
      </c>
      <c r="M4886" t="s">
        <v>4</v>
      </c>
      <c r="N4886" t="str">
        <f>IFERROR(VLOOKUP(ventas_starbucks_2025[[#This Row],[tamaño_sucio]],cambio_tamaño[#All],2,0),"Tamaño único")</f>
        <v>Tamaño único</v>
      </c>
      <c r="O4886">
        <v>3</v>
      </c>
      <c r="P4886">
        <v>1536.49</v>
      </c>
      <c r="Q4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6">
        <v>4609.47</v>
      </c>
      <c r="S4886" t="s">
        <v>5</v>
      </c>
      <c r="T4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86" t="str">
        <f>VLOOKUP(ventas_starbucks_2025[[#This Row],[canal_compra]],cambio_canal_compra[#All],2,0)</f>
        <v>En tienda</v>
      </c>
      <c r="V4886" t="s">
        <v>40</v>
      </c>
      <c r="W4886" t="str">
        <f>VLOOKUP(ventas_starbucks_2025[[#This Row],[método_pago]],cambio_metodo_pago[#All],2,0)</f>
        <v>Efectivo</v>
      </c>
      <c r="X4886" t="s">
        <v>7</v>
      </c>
      <c r="Y4886">
        <v>15</v>
      </c>
      <c r="Z4886" t="str">
        <f>VLOOKUP(ventas_starbucks_2025[[#This Row],[promoción_aplicada5]],promocion_cambiar[#All],2,0)</f>
        <v>Combo</v>
      </c>
      <c r="AA4886" t="s">
        <v>8</v>
      </c>
      <c r="AB4886" t="s">
        <v>18</v>
      </c>
      <c r="AC4886" t="s">
        <v>41</v>
      </c>
      <c r="AD4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86">
        <v>14.7</v>
      </c>
      <c r="AF4886">
        <v>5</v>
      </c>
      <c r="AG4886">
        <v>43</v>
      </c>
      <c r="AH4886">
        <v>40</v>
      </c>
    </row>
    <row r="4887" spans="1:34" x14ac:dyDescent="0.25">
      <c r="A4887" s="3" t="s">
        <v>4962</v>
      </c>
      <c r="B4887" s="1">
        <v>45704</v>
      </c>
      <c r="C4887" s="23">
        <f t="shared" si="380"/>
        <v>16</v>
      </c>
      <c r="D4887" s="23">
        <f t="shared" si="381"/>
        <v>7</v>
      </c>
      <c r="E4887" s="23" t="str">
        <f t="shared" si="382"/>
        <v>domingo</v>
      </c>
      <c r="F4887" s="23">
        <f t="shared" si="383"/>
        <v>2</v>
      </c>
      <c r="G4887" s="23" t="str">
        <f t="shared" si="384"/>
        <v>febrero</v>
      </c>
      <c r="H4887" s="2">
        <v>0.52777777777777779</v>
      </c>
      <c r="I4887" t="s">
        <v>1</v>
      </c>
      <c r="J4887" t="str">
        <f>VLOOKUP(ventas_starbucks_2025[[#This Row],[sucursal]],cambio_sucursal[#All],2,0)</f>
        <v>Sucursal Nueva Córdoba</v>
      </c>
      <c r="K4887" t="s">
        <v>89</v>
      </c>
      <c r="L4887" t="s">
        <v>90</v>
      </c>
      <c r="M4887" t="s">
        <v>4</v>
      </c>
      <c r="N4887" t="str">
        <f>IFERROR(VLOOKUP(ventas_starbucks_2025[[#This Row],[tamaño_sucio]],cambio_tamaño[#All],2,0),"Tamaño único")</f>
        <v>Tamaño único</v>
      </c>
      <c r="O4887">
        <v>4</v>
      </c>
      <c r="P4887">
        <v>1619.42</v>
      </c>
      <c r="Q4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7">
        <v>6477.68</v>
      </c>
      <c r="S4887" t="s">
        <v>31</v>
      </c>
      <c r="T4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87" t="str">
        <f>VLOOKUP(ventas_starbucks_2025[[#This Row],[canal_compra]],cambio_canal_compra[#All],2,0)</f>
        <v>Entrega domicilio</v>
      </c>
      <c r="V4887" t="s">
        <v>40</v>
      </c>
      <c r="W4887" t="str">
        <f>VLOOKUP(ventas_starbucks_2025[[#This Row],[método_pago]],cambio_metodo_pago[#All],2,0)</f>
        <v>Efectivo</v>
      </c>
      <c r="X4887" t="s">
        <v>7</v>
      </c>
      <c r="Y4887">
        <v>15</v>
      </c>
      <c r="Z4887" t="str">
        <f>VLOOKUP(ventas_starbucks_2025[[#This Row],[promoción_aplicada5]],promocion_cambiar[#All],2,0)</f>
        <v>Hora Feliz</v>
      </c>
      <c r="AA4887" t="s">
        <v>36</v>
      </c>
      <c r="AB4887" t="s">
        <v>52</v>
      </c>
      <c r="AC4887" t="s">
        <v>41</v>
      </c>
      <c r="AD4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87">
        <v>12.9</v>
      </c>
      <c r="AF4887">
        <v>5</v>
      </c>
      <c r="AG4887">
        <v>26</v>
      </c>
      <c r="AH4887">
        <v>22</v>
      </c>
    </row>
    <row r="4888" spans="1:34" x14ac:dyDescent="0.25">
      <c r="A4888" s="3" t="s">
        <v>4963</v>
      </c>
      <c r="B4888" s="1">
        <v>45702</v>
      </c>
      <c r="C4888" s="23">
        <f t="shared" si="380"/>
        <v>14</v>
      </c>
      <c r="D4888" s="23">
        <f t="shared" si="381"/>
        <v>5</v>
      </c>
      <c r="E4888" s="23" t="str">
        <f t="shared" si="382"/>
        <v>viernes</v>
      </c>
      <c r="F4888" s="23">
        <f t="shared" si="383"/>
        <v>2</v>
      </c>
      <c r="G4888" s="23" t="str">
        <f t="shared" si="384"/>
        <v>febrero</v>
      </c>
      <c r="H4888" s="2">
        <v>0.55486111111111114</v>
      </c>
      <c r="I4888" t="s">
        <v>26</v>
      </c>
      <c r="J4888" t="str">
        <f>VLOOKUP(ventas_starbucks_2025[[#This Row],[sucursal]],cambio_sucursal[#All],2,0)</f>
        <v>Sucursal San Lorenzo 47</v>
      </c>
      <c r="K4888" t="s">
        <v>130</v>
      </c>
      <c r="L4888" t="s">
        <v>65</v>
      </c>
      <c r="M4888" t="s">
        <v>4</v>
      </c>
      <c r="N4888" t="str">
        <f>IFERROR(VLOOKUP(ventas_starbucks_2025[[#This Row],[tamaño_sucio]],cambio_tamaño[#All],2,0),"Tamaño único")</f>
        <v>Tamaño único</v>
      </c>
      <c r="O4888">
        <v>1</v>
      </c>
      <c r="P4888">
        <v>1483.08</v>
      </c>
      <c r="Q4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8">
        <v>1483.08</v>
      </c>
      <c r="S4888" t="s">
        <v>15</v>
      </c>
      <c r="T4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88" t="str">
        <f>VLOOKUP(ventas_starbucks_2025[[#This Row],[canal_compra]],cambio_canal_compra[#All],2,0)</f>
        <v>Para llevar</v>
      </c>
      <c r="V4888" t="s">
        <v>40</v>
      </c>
      <c r="W4888" t="str">
        <f>VLOOKUP(ventas_starbucks_2025[[#This Row],[método_pago]],cambio_metodo_pago[#All],2,0)</f>
        <v>Efectivo</v>
      </c>
      <c r="X4888" t="s">
        <v>7</v>
      </c>
      <c r="Y4888">
        <v>0</v>
      </c>
      <c r="Z4888" t="str">
        <f>VLOOKUP(ventas_starbucks_2025[[#This Row],[promoción_aplicada5]],promocion_cambiar[#All],2,0)</f>
        <v>2x1</v>
      </c>
      <c r="AA4888" t="s">
        <v>51</v>
      </c>
      <c r="AB4888" t="s">
        <v>23</v>
      </c>
      <c r="AC4888" t="s">
        <v>41</v>
      </c>
      <c r="AD4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88">
        <v>14.8</v>
      </c>
      <c r="AF4888">
        <v>4</v>
      </c>
      <c r="AG4888">
        <v>36</v>
      </c>
      <c r="AH4888">
        <v>35</v>
      </c>
    </row>
    <row r="4889" spans="1:34" x14ac:dyDescent="0.25">
      <c r="A4889" s="3" t="s">
        <v>4964</v>
      </c>
      <c r="B4889" s="1">
        <v>45668</v>
      </c>
      <c r="C4889" s="23">
        <f t="shared" si="380"/>
        <v>11</v>
      </c>
      <c r="D4889" s="23">
        <f t="shared" si="381"/>
        <v>6</v>
      </c>
      <c r="E4889" s="23" t="str">
        <f t="shared" si="382"/>
        <v>sábado</v>
      </c>
      <c r="F4889" s="23">
        <f t="shared" si="383"/>
        <v>1</v>
      </c>
      <c r="G4889" s="23" t="str">
        <f t="shared" si="384"/>
        <v>enero</v>
      </c>
      <c r="H4889" s="2">
        <v>0.65972222222222221</v>
      </c>
      <c r="I4889" t="s">
        <v>1</v>
      </c>
      <c r="J4889" t="str">
        <f>VLOOKUP(ventas_starbucks_2025[[#This Row],[sucursal]],cambio_sucursal[#All],2,0)</f>
        <v>Sucursal Nueva Córdoba</v>
      </c>
      <c r="K4889" t="s">
        <v>89</v>
      </c>
      <c r="L4889" t="s">
        <v>90</v>
      </c>
      <c r="M4889" t="s">
        <v>4</v>
      </c>
      <c r="N4889" t="str">
        <f>IFERROR(VLOOKUP(ventas_starbucks_2025[[#This Row],[tamaño_sucio]],cambio_tamaño[#All],2,0),"Tamaño único")</f>
        <v>Tamaño único</v>
      </c>
      <c r="O4889">
        <v>4</v>
      </c>
      <c r="P4889">
        <v>1689.87</v>
      </c>
      <c r="Q4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9">
        <v>6759.48</v>
      </c>
      <c r="S4889" t="s">
        <v>15</v>
      </c>
      <c r="T4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89" t="str">
        <f>VLOOKUP(ventas_starbucks_2025[[#This Row],[canal_compra]],cambio_canal_compra[#All],2,0)</f>
        <v>Para llevar</v>
      </c>
      <c r="V4889" t="s">
        <v>6</v>
      </c>
      <c r="W4889" t="str">
        <f>VLOOKUP(ventas_starbucks_2025[[#This Row],[método_pago]],cambio_metodo_pago[#All],2,0)</f>
        <v>Aplicación móbil</v>
      </c>
      <c r="X4889" t="s">
        <v>22</v>
      </c>
      <c r="Y4889">
        <v>0</v>
      </c>
      <c r="Z4889" t="str">
        <f>VLOOKUP(ventas_starbucks_2025[[#This Row],[promoción_aplicada5]],promocion_cambiar[#All],2,0)</f>
        <v>Ninguna</v>
      </c>
      <c r="AA4889" t="s">
        <v>17</v>
      </c>
      <c r="AB4889" t="s">
        <v>29</v>
      </c>
      <c r="AC4889" t="s">
        <v>10</v>
      </c>
      <c r="AD4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9">
        <v>5.7</v>
      </c>
      <c r="AF4889">
        <v>1</v>
      </c>
      <c r="AG4889">
        <v>19</v>
      </c>
      <c r="AH4889">
        <v>15</v>
      </c>
    </row>
    <row r="4890" spans="1:34" x14ac:dyDescent="0.25">
      <c r="A4890" s="3" t="s">
        <v>4965</v>
      </c>
      <c r="B4890" s="1">
        <v>45720</v>
      </c>
      <c r="C4890" s="23">
        <f t="shared" si="380"/>
        <v>4</v>
      </c>
      <c r="D4890" s="23">
        <f t="shared" si="381"/>
        <v>2</v>
      </c>
      <c r="E4890" s="23" t="str">
        <f t="shared" si="382"/>
        <v>martes</v>
      </c>
      <c r="F4890" s="23">
        <f t="shared" si="383"/>
        <v>3</v>
      </c>
      <c r="G4890" s="23" t="str">
        <f t="shared" si="384"/>
        <v>marzo</v>
      </c>
      <c r="H4890" s="2">
        <v>0.61736111111111114</v>
      </c>
      <c r="I4890" t="s">
        <v>1</v>
      </c>
      <c r="J4890" t="str">
        <f>VLOOKUP(ventas_starbucks_2025[[#This Row],[sucursal]],cambio_sucursal[#All],2,0)</f>
        <v>Sucursal Nueva Córdoba</v>
      </c>
      <c r="K4890" t="s">
        <v>38</v>
      </c>
      <c r="L4890" t="s">
        <v>39</v>
      </c>
      <c r="M4890" t="s">
        <v>4</v>
      </c>
      <c r="N4890" t="str">
        <f>IFERROR(VLOOKUP(ventas_starbucks_2025[[#This Row],[tamaño_sucio]],cambio_tamaño[#All],2,0),"Tamaño único")</f>
        <v>Tamaño único</v>
      </c>
      <c r="O4890">
        <v>2</v>
      </c>
      <c r="P4890">
        <v>1265.6600000000001</v>
      </c>
      <c r="Q4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0">
        <v>2531.3200000000002</v>
      </c>
      <c r="S4890" t="s">
        <v>31</v>
      </c>
      <c r="T4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0" t="str">
        <f>VLOOKUP(ventas_starbucks_2025[[#This Row],[canal_compra]],cambio_canal_compra[#All],2,0)</f>
        <v>Entrega domicilio</v>
      </c>
      <c r="V4890" t="s">
        <v>40</v>
      </c>
      <c r="W4890" t="str">
        <f>VLOOKUP(ventas_starbucks_2025[[#This Row],[método_pago]],cambio_metodo_pago[#All],2,0)</f>
        <v>Efectivo</v>
      </c>
      <c r="X4890" t="s">
        <v>7</v>
      </c>
      <c r="Y4890">
        <v>15</v>
      </c>
      <c r="Z4890" t="str">
        <f>VLOOKUP(ventas_starbucks_2025[[#This Row],[promoción_aplicada5]],promocion_cambiar[#All],2,0)</f>
        <v>Hora Feliz</v>
      </c>
      <c r="AA4890" t="s">
        <v>36</v>
      </c>
      <c r="AB4890" t="s">
        <v>32</v>
      </c>
      <c r="AC4890" t="s">
        <v>41</v>
      </c>
      <c r="AD4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90">
        <v>5.8</v>
      </c>
      <c r="AF4890">
        <v>4</v>
      </c>
      <c r="AG4890">
        <v>11</v>
      </c>
      <c r="AH4890">
        <v>9</v>
      </c>
    </row>
    <row r="4891" spans="1:34" x14ac:dyDescent="0.25">
      <c r="A4891" s="3" t="s">
        <v>4966</v>
      </c>
      <c r="B4891" s="1">
        <v>45693</v>
      </c>
      <c r="C4891" s="23">
        <f t="shared" si="380"/>
        <v>5</v>
      </c>
      <c r="D4891" s="23">
        <f t="shared" si="381"/>
        <v>3</v>
      </c>
      <c r="E4891" s="1" t="str">
        <f t="shared" si="382"/>
        <v>miércoles</v>
      </c>
      <c r="F4891" s="23">
        <f t="shared" si="383"/>
        <v>2</v>
      </c>
      <c r="G4891" s="1" t="str">
        <f t="shared" si="384"/>
        <v>febrero</v>
      </c>
      <c r="H4891" s="2">
        <v>0.48472222222222222</v>
      </c>
      <c r="I4891" t="s">
        <v>12</v>
      </c>
      <c r="J4891" t="str">
        <f>VLOOKUP(ventas_starbucks_2025[[#This Row],[sucursal]],cambio_sucursal[#All],2,0)</f>
        <v>Sucursal Córdoba Shopping</v>
      </c>
      <c r="K4891" t="s">
        <v>173</v>
      </c>
      <c r="L4891" t="s">
        <v>35</v>
      </c>
      <c r="M4891" t="s">
        <v>4</v>
      </c>
      <c r="N4891" t="str">
        <f>IFERROR(VLOOKUP(ventas_starbucks_2025[[#This Row],[tamaño_sucio]],cambio_tamaño[#All],2,0),"Tamaño único")</f>
        <v>Tamaño único</v>
      </c>
      <c r="O4891">
        <v>2</v>
      </c>
      <c r="P4891">
        <v>910.49</v>
      </c>
      <c r="Q4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91">
        <v>1820.98</v>
      </c>
      <c r="S4891" t="s">
        <v>15</v>
      </c>
      <c r="T4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1" t="str">
        <f>VLOOKUP(ventas_starbucks_2025[[#This Row],[canal_compra]],cambio_canal_compra[#All],2,0)</f>
        <v>Para llevar</v>
      </c>
      <c r="V4891" t="s">
        <v>16</v>
      </c>
      <c r="W4891" t="str">
        <f>VLOOKUP(ventas_starbucks_2025[[#This Row],[método_pago]],cambio_metodo_pago[#All],2,0)</f>
        <v>Tarjeta</v>
      </c>
      <c r="X4891" t="s">
        <v>22</v>
      </c>
      <c r="Y4891">
        <v>0</v>
      </c>
      <c r="Z4891" t="str">
        <f>VLOOKUP(ventas_starbucks_2025[[#This Row],[promoción_aplicada5]],promocion_cambiar[#All],2,0)</f>
        <v>Ninguna</v>
      </c>
      <c r="AA4891" t="s">
        <v>17</v>
      </c>
      <c r="AB4891" t="s">
        <v>9</v>
      </c>
      <c r="AC4891" t="s">
        <v>24</v>
      </c>
      <c r="AD4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91">
        <v>4.8</v>
      </c>
      <c r="AF4891">
        <v>2</v>
      </c>
      <c r="AG4891">
        <v>25</v>
      </c>
      <c r="AH4891">
        <v>23</v>
      </c>
    </row>
    <row r="4892" spans="1:34" x14ac:dyDescent="0.25">
      <c r="A4892" s="3" t="s">
        <v>4967</v>
      </c>
      <c r="B4892" s="1">
        <v>45761</v>
      </c>
      <c r="C4892" s="23">
        <f t="shared" si="380"/>
        <v>14</v>
      </c>
      <c r="D4892" s="23">
        <f t="shared" si="381"/>
        <v>1</v>
      </c>
      <c r="E4892" s="23" t="str">
        <f t="shared" si="382"/>
        <v>lunes</v>
      </c>
      <c r="F4892" s="23">
        <f t="shared" si="383"/>
        <v>4</v>
      </c>
      <c r="G4892" s="23" t="str">
        <f t="shared" si="384"/>
        <v>abril</v>
      </c>
      <c r="H4892" s="2">
        <v>0.65486111111111112</v>
      </c>
      <c r="I4892" t="s">
        <v>57</v>
      </c>
      <c r="J4892" t="str">
        <f>VLOOKUP(ventas_starbucks_2025[[#This Row],[sucursal]],cambio_sucursal[#All],2,0)</f>
        <v>Sucursal Avda Colón</v>
      </c>
      <c r="K4892" t="s">
        <v>89</v>
      </c>
      <c r="L4892" t="s">
        <v>90</v>
      </c>
      <c r="M4892" t="s">
        <v>4</v>
      </c>
      <c r="N4892" t="str">
        <f>IFERROR(VLOOKUP(ventas_starbucks_2025[[#This Row],[tamaño_sucio]],cambio_tamaño[#All],2,0),"Tamaño único")</f>
        <v>Tamaño único</v>
      </c>
      <c r="O4892">
        <v>3</v>
      </c>
      <c r="P4892">
        <v>1142.3599999999999</v>
      </c>
      <c r="Q4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2">
        <v>3427.08</v>
      </c>
      <c r="S4892" t="s">
        <v>5</v>
      </c>
      <c r="T4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2" t="str">
        <f>VLOOKUP(ventas_starbucks_2025[[#This Row],[canal_compra]],cambio_canal_compra[#All],2,0)</f>
        <v>En tienda</v>
      </c>
      <c r="V4892" t="s">
        <v>40</v>
      </c>
      <c r="W4892" t="str">
        <f>VLOOKUP(ventas_starbucks_2025[[#This Row],[método_pago]],cambio_metodo_pago[#All],2,0)</f>
        <v>Efectivo</v>
      </c>
      <c r="X4892" t="s">
        <v>22</v>
      </c>
      <c r="Y4892">
        <v>0</v>
      </c>
      <c r="Z4892" t="str">
        <f>VLOOKUP(ventas_starbucks_2025[[#This Row],[promoción_aplicada5]],promocion_cambiar[#All],2,0)</f>
        <v>Combo</v>
      </c>
      <c r="AA4892" t="s">
        <v>8</v>
      </c>
      <c r="AB4892" t="s">
        <v>52</v>
      </c>
      <c r="AC4892" t="s">
        <v>41</v>
      </c>
      <c r="AD4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92">
        <v>11.8</v>
      </c>
      <c r="AF4892">
        <v>3</v>
      </c>
      <c r="AG4892">
        <v>48</v>
      </c>
      <c r="AH4892">
        <v>45</v>
      </c>
    </row>
    <row r="4893" spans="1:34" x14ac:dyDescent="0.25">
      <c r="A4893" s="3" t="s">
        <v>4968</v>
      </c>
      <c r="B4893" s="1">
        <v>45752</v>
      </c>
      <c r="C4893" s="23">
        <f t="shared" si="380"/>
        <v>5</v>
      </c>
      <c r="D4893" s="23">
        <f t="shared" si="381"/>
        <v>6</v>
      </c>
      <c r="E4893" s="1" t="str">
        <f t="shared" si="382"/>
        <v>sábado</v>
      </c>
      <c r="F4893" s="23">
        <f t="shared" si="383"/>
        <v>4</v>
      </c>
      <c r="G4893" s="1" t="str">
        <f t="shared" si="384"/>
        <v>abril</v>
      </c>
      <c r="H4893" s="2">
        <v>0.73124999999999996</v>
      </c>
      <c r="I4893" t="s">
        <v>12</v>
      </c>
      <c r="J4893" t="str">
        <f>VLOOKUP(ventas_starbucks_2025[[#This Row],[sucursal]],cambio_sucursal[#All],2,0)</f>
        <v>Sucursal Córdoba Shopping</v>
      </c>
      <c r="K4893" t="s">
        <v>48</v>
      </c>
      <c r="L4893" t="s">
        <v>49</v>
      </c>
      <c r="M4893" t="s">
        <v>50</v>
      </c>
      <c r="N4893" t="str">
        <f>IFERROR(VLOOKUP(ventas_starbucks_2025[[#This Row],[tamaño_sucio]],cambio_tamaño[#All],2,0),"Tamaño único")</f>
        <v>Mediano</v>
      </c>
      <c r="O4893">
        <v>4</v>
      </c>
      <c r="P4893">
        <v>2075.7800000000002</v>
      </c>
      <c r="Q4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93">
        <v>8303.1200000000008</v>
      </c>
      <c r="S4893" t="s">
        <v>5</v>
      </c>
      <c r="T4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93" t="str">
        <f>VLOOKUP(ventas_starbucks_2025[[#This Row],[canal_compra]],cambio_canal_compra[#All],2,0)</f>
        <v>En tienda</v>
      </c>
      <c r="V4893" t="s">
        <v>40</v>
      </c>
      <c r="W4893" t="str">
        <f>VLOOKUP(ventas_starbucks_2025[[#This Row],[método_pago]],cambio_metodo_pago[#All],2,0)</f>
        <v>Efectivo</v>
      </c>
      <c r="X4893" t="s">
        <v>22</v>
      </c>
      <c r="Y4893">
        <v>0</v>
      </c>
      <c r="Z4893" t="str">
        <f>VLOOKUP(ventas_starbucks_2025[[#This Row],[promoción_aplicada5]],promocion_cambiar[#All],2,0)</f>
        <v>2x1</v>
      </c>
      <c r="AA4893" t="s">
        <v>51</v>
      </c>
      <c r="AB4893" t="s">
        <v>32</v>
      </c>
      <c r="AC4893" t="s">
        <v>24</v>
      </c>
      <c r="AD4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93">
        <v>11.1</v>
      </c>
      <c r="AF4893">
        <v>2</v>
      </c>
      <c r="AG4893">
        <v>18</v>
      </c>
      <c r="AH4893">
        <v>14</v>
      </c>
    </row>
    <row r="4894" spans="1:34" x14ac:dyDescent="0.25">
      <c r="A4894" s="3" t="s">
        <v>4969</v>
      </c>
      <c r="B4894" s="1">
        <v>45673</v>
      </c>
      <c r="C4894" s="23">
        <f t="shared" si="380"/>
        <v>16</v>
      </c>
      <c r="D4894" s="23">
        <f t="shared" si="381"/>
        <v>4</v>
      </c>
      <c r="E4894" s="23" t="str">
        <f t="shared" si="382"/>
        <v>jueves</v>
      </c>
      <c r="F4894" s="23">
        <f t="shared" si="383"/>
        <v>1</v>
      </c>
      <c r="G4894" s="23" t="str">
        <f t="shared" si="384"/>
        <v>enero</v>
      </c>
      <c r="H4894" s="2">
        <v>0.36458333333333331</v>
      </c>
      <c r="I4894" t="s">
        <v>12</v>
      </c>
      <c r="J4894" t="str">
        <f>VLOOKUP(ventas_starbucks_2025[[#This Row],[sucursal]],cambio_sucursal[#All],2,0)</f>
        <v>Sucursal Córdoba Shopping</v>
      </c>
      <c r="K4894" t="s">
        <v>64</v>
      </c>
      <c r="L4894" t="s">
        <v>65</v>
      </c>
      <c r="M4894" t="s">
        <v>4</v>
      </c>
      <c r="N4894" t="str">
        <f>IFERROR(VLOOKUP(ventas_starbucks_2025[[#This Row],[tamaño_sucio]],cambio_tamaño[#All],2,0),"Tamaño único")</f>
        <v>Tamaño único</v>
      </c>
      <c r="O4894">
        <v>5</v>
      </c>
      <c r="P4894">
        <v>1539.99</v>
      </c>
      <c r="Q4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4">
        <v>7699.95</v>
      </c>
      <c r="S4894" t="s">
        <v>31</v>
      </c>
      <c r="T4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94" t="str">
        <f>VLOOKUP(ventas_starbucks_2025[[#This Row],[canal_compra]],cambio_canal_compra[#All],2,0)</f>
        <v>Entrega domicilio</v>
      </c>
      <c r="V4894" t="s">
        <v>40</v>
      </c>
      <c r="W4894" t="str">
        <f>VLOOKUP(ventas_starbucks_2025[[#This Row],[método_pago]],cambio_metodo_pago[#All],2,0)</f>
        <v>Efectivo</v>
      </c>
      <c r="X4894" t="s">
        <v>7</v>
      </c>
      <c r="Y4894">
        <v>15</v>
      </c>
      <c r="Z4894" t="str">
        <f>VLOOKUP(ventas_starbucks_2025[[#This Row],[promoción_aplicada5]],promocion_cambiar[#All],2,0)</f>
        <v>Combo</v>
      </c>
      <c r="AA4894" t="s">
        <v>8</v>
      </c>
      <c r="AB4894" t="s">
        <v>23</v>
      </c>
      <c r="AC4894" t="s">
        <v>10</v>
      </c>
      <c r="AD4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94">
        <v>2.8</v>
      </c>
      <c r="AF4894">
        <v>5</v>
      </c>
      <c r="AG4894">
        <v>25</v>
      </c>
      <c r="AH4894">
        <v>20</v>
      </c>
    </row>
    <row r="4895" spans="1:34" x14ac:dyDescent="0.25">
      <c r="A4895" s="3" t="s">
        <v>4970</v>
      </c>
      <c r="B4895" s="1">
        <v>45674</v>
      </c>
      <c r="C4895" s="23">
        <f t="shared" si="380"/>
        <v>17</v>
      </c>
      <c r="D4895" s="23">
        <f t="shared" si="381"/>
        <v>5</v>
      </c>
      <c r="E4895" s="1" t="str">
        <f t="shared" si="382"/>
        <v>viernes</v>
      </c>
      <c r="F4895" s="23">
        <f t="shared" si="383"/>
        <v>1</v>
      </c>
      <c r="G4895" s="1" t="str">
        <f t="shared" si="384"/>
        <v>enero</v>
      </c>
      <c r="H4895" s="2">
        <v>0.30069444444444443</v>
      </c>
      <c r="I4895" t="s">
        <v>1</v>
      </c>
      <c r="J4895" t="str">
        <f>VLOOKUP(ventas_starbucks_2025[[#This Row],[sucursal]],cambio_sucursal[#All],2,0)</f>
        <v>Sucursal Nueva Córdoba</v>
      </c>
      <c r="K4895" t="s">
        <v>358</v>
      </c>
      <c r="L4895" t="s">
        <v>44</v>
      </c>
      <c r="M4895" t="s">
        <v>62</v>
      </c>
      <c r="N4895" t="str">
        <f>IFERROR(VLOOKUP(ventas_starbucks_2025[[#This Row],[tamaño_sucio]],cambio_tamaño[#All],2,0),"Tamaño único")</f>
        <v>Extra-Grande</v>
      </c>
      <c r="O4895">
        <v>2</v>
      </c>
      <c r="P4895">
        <v>1552.38</v>
      </c>
      <c r="Q4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5">
        <v>3104.76</v>
      </c>
      <c r="S4895" t="s">
        <v>15</v>
      </c>
      <c r="T4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5" t="str">
        <f>VLOOKUP(ventas_starbucks_2025[[#This Row],[canal_compra]],cambio_canal_compra[#All],2,0)</f>
        <v>Para llevar</v>
      </c>
      <c r="V4895" t="s">
        <v>6</v>
      </c>
      <c r="W4895" t="str">
        <f>VLOOKUP(ventas_starbucks_2025[[#This Row],[método_pago]],cambio_metodo_pago[#All],2,0)</f>
        <v>Aplicación móbil</v>
      </c>
      <c r="X4895" t="s">
        <v>22</v>
      </c>
      <c r="Y4895">
        <v>0</v>
      </c>
      <c r="Z4895" t="str">
        <f>VLOOKUP(ventas_starbucks_2025[[#This Row],[promoción_aplicada5]],promocion_cambiar[#All],2,0)</f>
        <v>Hora Feliz</v>
      </c>
      <c r="AA4895" t="s">
        <v>36</v>
      </c>
      <c r="AB4895" t="s">
        <v>52</v>
      </c>
      <c r="AC4895" t="s">
        <v>41</v>
      </c>
      <c r="AD4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95">
        <v>9.1</v>
      </c>
      <c r="AF4895">
        <v>2</v>
      </c>
      <c r="AG4895">
        <v>44</v>
      </c>
      <c r="AH4895">
        <v>42</v>
      </c>
    </row>
    <row r="4896" spans="1:34" x14ac:dyDescent="0.25">
      <c r="A4896" s="3" t="s">
        <v>4971</v>
      </c>
      <c r="B4896" s="1">
        <v>45741</v>
      </c>
      <c r="C4896" s="23">
        <f t="shared" si="380"/>
        <v>25</v>
      </c>
      <c r="D4896" s="23">
        <f t="shared" si="381"/>
        <v>2</v>
      </c>
      <c r="E4896" s="23" t="str">
        <f t="shared" si="382"/>
        <v>martes</v>
      </c>
      <c r="F4896" s="23">
        <f t="shared" si="383"/>
        <v>3</v>
      </c>
      <c r="G4896" s="23" t="str">
        <f t="shared" si="384"/>
        <v>marzo</v>
      </c>
      <c r="H4896" s="2">
        <v>0.71527777777777779</v>
      </c>
      <c r="I4896" t="s">
        <v>26</v>
      </c>
      <c r="J4896" t="str">
        <f>VLOOKUP(ventas_starbucks_2025[[#This Row],[sucursal]],cambio_sucursal[#All],2,0)</f>
        <v>Sucursal San Lorenzo 47</v>
      </c>
      <c r="K4896" t="s">
        <v>87</v>
      </c>
      <c r="L4896" t="s">
        <v>65</v>
      </c>
      <c r="M4896" t="s">
        <v>4</v>
      </c>
      <c r="N4896" t="str">
        <f>IFERROR(VLOOKUP(ventas_starbucks_2025[[#This Row],[tamaño_sucio]],cambio_tamaño[#All],2,0),"Tamaño único")</f>
        <v>Tamaño único</v>
      </c>
      <c r="O4896">
        <v>5</v>
      </c>
      <c r="P4896">
        <v>1734.26</v>
      </c>
      <c r="Q4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6">
        <v>8671.2999999999993</v>
      </c>
      <c r="S4896" t="s">
        <v>15</v>
      </c>
      <c r="T4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96" t="str">
        <f>VLOOKUP(ventas_starbucks_2025[[#This Row],[canal_compra]],cambio_canal_compra[#All],2,0)</f>
        <v>Para llevar</v>
      </c>
      <c r="V4896" t="s">
        <v>16</v>
      </c>
      <c r="W4896" t="str">
        <f>VLOOKUP(ventas_starbucks_2025[[#This Row],[método_pago]],cambio_metodo_pago[#All],2,0)</f>
        <v>Tarjeta</v>
      </c>
      <c r="X4896" t="s">
        <v>7</v>
      </c>
      <c r="Y4896">
        <v>0</v>
      </c>
      <c r="Z4896" t="str">
        <f>VLOOKUP(ventas_starbucks_2025[[#This Row],[promoción_aplicada5]],promocion_cambiar[#All],2,0)</f>
        <v>Ninguna</v>
      </c>
      <c r="AA4896" t="s">
        <v>17</v>
      </c>
      <c r="AB4896" t="s">
        <v>32</v>
      </c>
      <c r="AC4896" t="s">
        <v>10</v>
      </c>
      <c r="AD4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96">
        <v>5</v>
      </c>
      <c r="AF4896">
        <v>5</v>
      </c>
      <c r="AG4896">
        <v>34</v>
      </c>
      <c r="AH4896">
        <v>29</v>
      </c>
    </row>
    <row r="4897" spans="1:34" x14ac:dyDescent="0.25">
      <c r="A4897" s="3" t="s">
        <v>4972</v>
      </c>
      <c r="B4897" s="1">
        <v>45667</v>
      </c>
      <c r="C4897" s="23">
        <f t="shared" si="380"/>
        <v>10</v>
      </c>
      <c r="D4897" s="23">
        <f t="shared" si="381"/>
        <v>5</v>
      </c>
      <c r="E4897" s="23" t="str">
        <f t="shared" si="382"/>
        <v>viernes</v>
      </c>
      <c r="F4897" s="23">
        <f t="shared" si="383"/>
        <v>1</v>
      </c>
      <c r="G4897" s="23" t="str">
        <f t="shared" si="384"/>
        <v>enero</v>
      </c>
      <c r="H4897" s="2">
        <v>0.83472222222222225</v>
      </c>
      <c r="I4897" t="s">
        <v>57</v>
      </c>
      <c r="J4897" t="str">
        <f>VLOOKUP(ventas_starbucks_2025[[#This Row],[sucursal]],cambio_sucursal[#All],2,0)</f>
        <v>Sucursal Avda Colón</v>
      </c>
      <c r="K4897" t="s">
        <v>115</v>
      </c>
      <c r="L4897" t="s">
        <v>21</v>
      </c>
      <c r="M4897" t="s">
        <v>4</v>
      </c>
      <c r="N4897" t="str">
        <f>IFERROR(VLOOKUP(ventas_starbucks_2025[[#This Row],[tamaño_sucio]],cambio_tamaño[#All],2,0),"Tamaño único")</f>
        <v>Tamaño único</v>
      </c>
      <c r="O4897">
        <v>3</v>
      </c>
      <c r="P4897">
        <v>751.91</v>
      </c>
      <c r="Q4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97">
        <v>2255.73</v>
      </c>
      <c r="S4897" t="s">
        <v>31</v>
      </c>
      <c r="T4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7" t="str">
        <f>VLOOKUP(ventas_starbucks_2025[[#This Row],[canal_compra]],cambio_canal_compra[#All],2,0)</f>
        <v>Entrega domicilio</v>
      </c>
      <c r="V4897" t="s">
        <v>40</v>
      </c>
      <c r="W4897" t="str">
        <f>VLOOKUP(ventas_starbucks_2025[[#This Row],[método_pago]],cambio_metodo_pago[#All],2,0)</f>
        <v>Efectivo</v>
      </c>
      <c r="X4897" t="s">
        <v>7</v>
      </c>
      <c r="Y4897">
        <v>15</v>
      </c>
      <c r="Z4897" t="str">
        <f>VLOOKUP(ventas_starbucks_2025[[#This Row],[promoción_aplicada5]],promocion_cambiar[#All],2,0)</f>
        <v>Ninguna</v>
      </c>
      <c r="AA4897" t="s">
        <v>17</v>
      </c>
      <c r="AB4897" t="s">
        <v>52</v>
      </c>
      <c r="AC4897" t="s">
        <v>24</v>
      </c>
      <c r="AD4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97">
        <v>10.8</v>
      </c>
      <c r="AF4897">
        <v>1</v>
      </c>
      <c r="AG4897">
        <v>29</v>
      </c>
      <c r="AH4897">
        <v>26</v>
      </c>
    </row>
    <row r="4898" spans="1:34" x14ac:dyDescent="0.25">
      <c r="A4898" s="3" t="s">
        <v>4973</v>
      </c>
      <c r="B4898" s="1">
        <v>45747</v>
      </c>
      <c r="C4898" s="23">
        <f t="shared" si="380"/>
        <v>31</v>
      </c>
      <c r="D4898" s="23">
        <f t="shared" si="381"/>
        <v>1</v>
      </c>
      <c r="E4898" s="23" t="str">
        <f t="shared" si="382"/>
        <v>lunes</v>
      </c>
      <c r="F4898" s="23">
        <f t="shared" si="383"/>
        <v>3</v>
      </c>
      <c r="G4898" s="23" t="str">
        <f t="shared" si="384"/>
        <v>marzo</v>
      </c>
      <c r="H4898" s="2">
        <v>0.83333333333333337</v>
      </c>
      <c r="I4898" t="s">
        <v>12</v>
      </c>
      <c r="J4898" t="str">
        <f>VLOOKUP(ventas_starbucks_2025[[#This Row],[sucursal]],cambio_sucursal[#All],2,0)</f>
        <v>Sucursal Córdoba Shopping</v>
      </c>
      <c r="K4898" t="s">
        <v>284</v>
      </c>
      <c r="L4898" t="s">
        <v>35</v>
      </c>
      <c r="M4898" t="s">
        <v>4</v>
      </c>
      <c r="N4898" t="str">
        <f>IFERROR(VLOOKUP(ventas_starbucks_2025[[#This Row],[tamaño_sucio]],cambio_tamaño[#All],2,0),"Tamaño único")</f>
        <v>Tamaño único</v>
      </c>
      <c r="O4898">
        <v>3</v>
      </c>
      <c r="P4898">
        <v>1462.49</v>
      </c>
      <c r="Q4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8">
        <v>4387.47</v>
      </c>
      <c r="S4898" t="s">
        <v>15</v>
      </c>
      <c r="T4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8" t="str">
        <f>VLOOKUP(ventas_starbucks_2025[[#This Row],[canal_compra]],cambio_canal_compra[#All],2,0)</f>
        <v>Para llevar</v>
      </c>
      <c r="V4898" t="s">
        <v>40</v>
      </c>
      <c r="W4898" t="str">
        <f>VLOOKUP(ventas_starbucks_2025[[#This Row],[método_pago]],cambio_metodo_pago[#All],2,0)</f>
        <v>Efectivo</v>
      </c>
      <c r="X4898" t="s">
        <v>7</v>
      </c>
      <c r="Y4898">
        <v>15</v>
      </c>
      <c r="Z4898" t="str">
        <f>VLOOKUP(ventas_starbucks_2025[[#This Row],[promoción_aplicada5]],promocion_cambiar[#All],2,0)</f>
        <v>Ninguna</v>
      </c>
      <c r="AA4898" t="s">
        <v>17</v>
      </c>
      <c r="AB4898" t="s">
        <v>32</v>
      </c>
      <c r="AC4898" t="s">
        <v>10</v>
      </c>
      <c r="AD4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98">
        <v>14.6</v>
      </c>
      <c r="AF4898">
        <v>1</v>
      </c>
      <c r="AG4898">
        <v>46</v>
      </c>
      <c r="AH4898">
        <v>43</v>
      </c>
    </row>
    <row r="4899" spans="1:34" x14ac:dyDescent="0.25">
      <c r="A4899" s="3" t="s">
        <v>4974</v>
      </c>
      <c r="B4899" s="1">
        <v>45681</v>
      </c>
      <c r="C4899" s="23">
        <f t="shared" si="380"/>
        <v>24</v>
      </c>
      <c r="D4899" s="23">
        <f t="shared" si="381"/>
        <v>5</v>
      </c>
      <c r="E4899" s="23" t="str">
        <f t="shared" si="382"/>
        <v>viernes</v>
      </c>
      <c r="F4899" s="23">
        <f t="shared" si="383"/>
        <v>1</v>
      </c>
      <c r="G4899" s="23" t="str">
        <f t="shared" si="384"/>
        <v>enero</v>
      </c>
      <c r="H4899" s="2">
        <v>0.47916666666666669</v>
      </c>
      <c r="I4899" t="s">
        <v>26</v>
      </c>
      <c r="J4899" t="str">
        <f>VLOOKUP(ventas_starbucks_2025[[#This Row],[sucursal]],cambio_sucursal[#All],2,0)</f>
        <v>Sucursal San Lorenzo 47</v>
      </c>
      <c r="K4899" t="s">
        <v>87</v>
      </c>
      <c r="L4899" t="s">
        <v>65</v>
      </c>
      <c r="M4899" t="s">
        <v>4</v>
      </c>
      <c r="N4899" t="str">
        <f>IFERROR(VLOOKUP(ventas_starbucks_2025[[#This Row],[tamaño_sucio]],cambio_tamaño[#All],2,0),"Tamaño único")</f>
        <v>Tamaño único</v>
      </c>
      <c r="O4899">
        <v>5</v>
      </c>
      <c r="P4899">
        <v>1789.98</v>
      </c>
      <c r="Q4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9">
        <v>8949.9</v>
      </c>
      <c r="S4899" t="s">
        <v>5</v>
      </c>
      <c r="T4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99" t="str">
        <f>VLOOKUP(ventas_starbucks_2025[[#This Row],[canal_compra]],cambio_canal_compra[#All],2,0)</f>
        <v>En tienda</v>
      </c>
      <c r="V4899" t="s">
        <v>16</v>
      </c>
      <c r="W4899" t="str">
        <f>VLOOKUP(ventas_starbucks_2025[[#This Row],[método_pago]],cambio_metodo_pago[#All],2,0)</f>
        <v>Tarjeta</v>
      </c>
      <c r="X4899" t="s">
        <v>7</v>
      </c>
      <c r="Y4899">
        <v>15</v>
      </c>
      <c r="Z4899" t="str">
        <f>VLOOKUP(ventas_starbucks_2025[[#This Row],[promoción_aplicada5]],promocion_cambiar[#All],2,0)</f>
        <v>Hora Feliz</v>
      </c>
      <c r="AA4899" t="s">
        <v>36</v>
      </c>
      <c r="AB4899" t="s">
        <v>29</v>
      </c>
      <c r="AC4899" t="s">
        <v>24</v>
      </c>
      <c r="AD4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99">
        <v>14.4</v>
      </c>
      <c r="AF4899">
        <v>3</v>
      </c>
      <c r="AG4899">
        <v>24</v>
      </c>
      <c r="AH4899">
        <v>19</v>
      </c>
    </row>
    <row r="4900" spans="1:34" x14ac:dyDescent="0.25">
      <c r="A4900" s="3" t="s">
        <v>4975</v>
      </c>
      <c r="B4900" s="1">
        <v>45744</v>
      </c>
      <c r="C4900" s="23">
        <f t="shared" si="380"/>
        <v>28</v>
      </c>
      <c r="D4900" s="23">
        <f t="shared" si="381"/>
        <v>5</v>
      </c>
      <c r="E4900" s="23" t="str">
        <f t="shared" si="382"/>
        <v>viernes</v>
      </c>
      <c r="F4900" s="23">
        <f t="shared" si="383"/>
        <v>3</v>
      </c>
      <c r="G4900" s="23" t="str">
        <f t="shared" si="384"/>
        <v>marzo</v>
      </c>
      <c r="H4900" s="2">
        <v>0.52500000000000002</v>
      </c>
      <c r="I4900" t="s">
        <v>26</v>
      </c>
      <c r="J4900" t="str">
        <f>VLOOKUP(ventas_starbucks_2025[[#This Row],[sucursal]],cambio_sucursal[#All],2,0)</f>
        <v>Sucursal San Lorenzo 47</v>
      </c>
      <c r="K4900" t="s">
        <v>130</v>
      </c>
      <c r="L4900" t="s">
        <v>65</v>
      </c>
      <c r="M4900" t="s">
        <v>4</v>
      </c>
      <c r="N4900" t="str">
        <f>IFERROR(VLOOKUP(ventas_starbucks_2025[[#This Row],[tamaño_sucio]],cambio_tamaño[#All],2,0),"Tamaño único")</f>
        <v>Tamaño único</v>
      </c>
      <c r="O4900">
        <v>4</v>
      </c>
      <c r="P4900">
        <v>1705.66</v>
      </c>
      <c r="Q4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0">
        <v>6822.64</v>
      </c>
      <c r="S4900" t="s">
        <v>31</v>
      </c>
      <c r="T4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00" t="str">
        <f>VLOOKUP(ventas_starbucks_2025[[#This Row],[canal_compra]],cambio_canal_compra[#All],2,0)</f>
        <v>Entrega domicilio</v>
      </c>
      <c r="V4900" t="s">
        <v>40</v>
      </c>
      <c r="W4900" t="str">
        <f>VLOOKUP(ventas_starbucks_2025[[#This Row],[método_pago]],cambio_metodo_pago[#All],2,0)</f>
        <v>Efectivo</v>
      </c>
      <c r="X4900" t="s">
        <v>22</v>
      </c>
      <c r="Y4900">
        <v>0</v>
      </c>
      <c r="Z4900" t="str">
        <f>VLOOKUP(ventas_starbucks_2025[[#This Row],[promoción_aplicada5]],promocion_cambiar[#All],2,0)</f>
        <v>Ninguna</v>
      </c>
      <c r="AA4900" t="s">
        <v>17</v>
      </c>
      <c r="AB4900" t="s">
        <v>29</v>
      </c>
      <c r="AC4900" t="s">
        <v>10</v>
      </c>
      <c r="AD4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00">
        <v>9.3000000000000007</v>
      </c>
      <c r="AF4900">
        <v>4</v>
      </c>
      <c r="AG4900">
        <v>16</v>
      </c>
      <c r="AH4900">
        <v>12</v>
      </c>
    </row>
    <row r="4901" spans="1:34" x14ac:dyDescent="0.25">
      <c r="A4901" s="3" t="s">
        <v>4976</v>
      </c>
      <c r="B4901" s="1">
        <v>45755</v>
      </c>
      <c r="C4901" s="23">
        <f t="shared" si="380"/>
        <v>8</v>
      </c>
      <c r="D4901" s="23">
        <f t="shared" si="381"/>
        <v>2</v>
      </c>
      <c r="E4901" s="23" t="str">
        <f t="shared" si="382"/>
        <v>martes</v>
      </c>
      <c r="F4901" s="23">
        <f t="shared" si="383"/>
        <v>4</v>
      </c>
      <c r="G4901" s="23" t="str">
        <f t="shared" si="384"/>
        <v>abril</v>
      </c>
      <c r="H4901" s="2">
        <v>0.47499999999999998</v>
      </c>
      <c r="I4901" t="s">
        <v>26</v>
      </c>
      <c r="J4901" t="str">
        <f>VLOOKUP(ventas_starbucks_2025[[#This Row],[sucursal]],cambio_sucursal[#All],2,0)</f>
        <v>Sucursal San Lorenzo 47</v>
      </c>
      <c r="K4901" t="s">
        <v>358</v>
      </c>
      <c r="L4901" t="s">
        <v>44</v>
      </c>
      <c r="M4901" t="s">
        <v>55</v>
      </c>
      <c r="N4901" t="str">
        <f>IFERROR(VLOOKUP(ventas_starbucks_2025[[#This Row],[tamaño_sucio]],cambio_tamaño[#All],2,0),"Tamaño único")</f>
        <v>Pequeño</v>
      </c>
      <c r="O4901">
        <v>2</v>
      </c>
      <c r="P4901">
        <v>1266.76</v>
      </c>
      <c r="Q4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1">
        <v>2533.52</v>
      </c>
      <c r="S4901" t="s">
        <v>31</v>
      </c>
      <c r="T4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01" t="str">
        <f>VLOOKUP(ventas_starbucks_2025[[#This Row],[canal_compra]],cambio_canal_compra[#All],2,0)</f>
        <v>Entrega domicilio</v>
      </c>
      <c r="V4901" t="s">
        <v>6</v>
      </c>
      <c r="W4901" t="str">
        <f>VLOOKUP(ventas_starbucks_2025[[#This Row],[método_pago]],cambio_metodo_pago[#All],2,0)</f>
        <v>Aplicación móbil</v>
      </c>
      <c r="X4901" t="s">
        <v>22</v>
      </c>
      <c r="Y4901">
        <v>0</v>
      </c>
      <c r="Z4901" t="str">
        <f>VLOOKUP(ventas_starbucks_2025[[#This Row],[promoción_aplicada5]],promocion_cambiar[#All],2,0)</f>
        <v>Combo</v>
      </c>
      <c r="AA4901" t="s">
        <v>8</v>
      </c>
      <c r="AB4901" t="s">
        <v>23</v>
      </c>
      <c r="AC4901" t="s">
        <v>41</v>
      </c>
      <c r="AD4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01">
        <v>11.1</v>
      </c>
      <c r="AF4901">
        <v>1</v>
      </c>
      <c r="AG4901">
        <v>43</v>
      </c>
      <c r="AH4901">
        <v>41</v>
      </c>
    </row>
    <row r="4902" spans="1:34" x14ac:dyDescent="0.25">
      <c r="A4902" s="3" t="s">
        <v>4977</v>
      </c>
      <c r="B4902" s="1">
        <v>45760</v>
      </c>
      <c r="C4902" s="23">
        <f t="shared" si="380"/>
        <v>13</v>
      </c>
      <c r="D4902" s="23">
        <f t="shared" si="381"/>
        <v>7</v>
      </c>
      <c r="E4902" s="23" t="str">
        <f t="shared" si="382"/>
        <v>domingo</v>
      </c>
      <c r="F4902" s="23">
        <f t="shared" si="383"/>
        <v>4</v>
      </c>
      <c r="G4902" s="23" t="str">
        <f t="shared" si="384"/>
        <v>abril</v>
      </c>
      <c r="H4902" s="2">
        <v>0.59583333333333333</v>
      </c>
      <c r="I4902" t="s">
        <v>12</v>
      </c>
      <c r="J4902" t="str">
        <f>VLOOKUP(ventas_starbucks_2025[[#This Row],[sucursal]],cambio_sucursal[#All],2,0)</f>
        <v>Sucursal Córdoba Shopping</v>
      </c>
      <c r="K4902" t="s">
        <v>89</v>
      </c>
      <c r="L4902" t="s">
        <v>90</v>
      </c>
      <c r="M4902" t="s">
        <v>4</v>
      </c>
      <c r="N4902" t="str">
        <f>IFERROR(VLOOKUP(ventas_starbucks_2025[[#This Row],[tamaño_sucio]],cambio_tamaño[#All],2,0),"Tamaño único")</f>
        <v>Tamaño único</v>
      </c>
      <c r="O4902">
        <v>4</v>
      </c>
      <c r="P4902">
        <v>1557.57</v>
      </c>
      <c r="Q4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2">
        <v>6230.28</v>
      </c>
      <c r="S4902" t="s">
        <v>31</v>
      </c>
      <c r="T4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02" t="str">
        <f>VLOOKUP(ventas_starbucks_2025[[#This Row],[canal_compra]],cambio_canal_compra[#All],2,0)</f>
        <v>Entrega domicilio</v>
      </c>
      <c r="V4902" t="s">
        <v>6</v>
      </c>
      <c r="W4902" t="str">
        <f>VLOOKUP(ventas_starbucks_2025[[#This Row],[método_pago]],cambio_metodo_pago[#All],2,0)</f>
        <v>Aplicación móbil</v>
      </c>
      <c r="X4902" t="s">
        <v>22</v>
      </c>
      <c r="Y4902">
        <v>0</v>
      </c>
      <c r="Z4902" t="str">
        <f>VLOOKUP(ventas_starbucks_2025[[#This Row],[promoción_aplicada5]],promocion_cambiar[#All],2,0)</f>
        <v>Hora Feliz</v>
      </c>
      <c r="AA4902" t="s">
        <v>36</v>
      </c>
      <c r="AB4902" t="s">
        <v>23</v>
      </c>
      <c r="AC4902" t="s">
        <v>10</v>
      </c>
      <c r="AD4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02">
        <v>7.2</v>
      </c>
      <c r="AF4902">
        <v>2</v>
      </c>
      <c r="AG4902">
        <v>29</v>
      </c>
      <c r="AH4902">
        <v>25</v>
      </c>
    </row>
    <row r="4903" spans="1:34" x14ac:dyDescent="0.25">
      <c r="A4903" s="3" t="s">
        <v>4978</v>
      </c>
      <c r="B4903" s="1">
        <v>45765</v>
      </c>
      <c r="C4903" s="23">
        <f t="shared" si="380"/>
        <v>18</v>
      </c>
      <c r="D4903" s="23">
        <f t="shared" si="381"/>
        <v>5</v>
      </c>
      <c r="E4903" s="1" t="str">
        <f t="shared" si="382"/>
        <v>viernes</v>
      </c>
      <c r="F4903" s="23">
        <f t="shared" si="383"/>
        <v>4</v>
      </c>
      <c r="G4903" s="1" t="str">
        <f t="shared" si="384"/>
        <v>abril</v>
      </c>
      <c r="H4903" s="2">
        <v>0.85486111111111107</v>
      </c>
      <c r="I4903" t="s">
        <v>1</v>
      </c>
      <c r="J4903" t="str">
        <f>VLOOKUP(ventas_starbucks_2025[[#This Row],[sucursal]],cambio_sucursal[#All],2,0)</f>
        <v>Sucursal Nueva Córdoba</v>
      </c>
      <c r="K4903" t="s">
        <v>58</v>
      </c>
      <c r="L4903" t="s">
        <v>39</v>
      </c>
      <c r="M4903" t="s">
        <v>4</v>
      </c>
      <c r="N4903" t="str">
        <f>IFERROR(VLOOKUP(ventas_starbucks_2025[[#This Row],[tamaño_sucio]],cambio_tamaño[#All],2,0),"Tamaño único")</f>
        <v>Tamaño único</v>
      </c>
      <c r="O4903">
        <v>3</v>
      </c>
      <c r="P4903">
        <v>1218.82</v>
      </c>
      <c r="Q4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3">
        <v>3656.46</v>
      </c>
      <c r="S4903" t="s">
        <v>15</v>
      </c>
      <c r="T4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03" t="str">
        <f>VLOOKUP(ventas_starbucks_2025[[#This Row],[canal_compra]],cambio_canal_compra[#All],2,0)</f>
        <v>Para llevar</v>
      </c>
      <c r="V4903" t="s">
        <v>40</v>
      </c>
      <c r="W4903" t="str">
        <f>VLOOKUP(ventas_starbucks_2025[[#This Row],[método_pago]],cambio_metodo_pago[#All],2,0)</f>
        <v>Efectivo</v>
      </c>
      <c r="X4903" t="s">
        <v>22</v>
      </c>
      <c r="Y4903">
        <v>0</v>
      </c>
      <c r="Z4903" t="str">
        <f>VLOOKUP(ventas_starbucks_2025[[#This Row],[promoción_aplicada5]],promocion_cambiar[#All],2,0)</f>
        <v>2x1</v>
      </c>
      <c r="AA4903" t="s">
        <v>51</v>
      </c>
      <c r="AB4903" t="s">
        <v>52</v>
      </c>
      <c r="AC4903" t="s">
        <v>41</v>
      </c>
      <c r="AD4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03">
        <v>14.3</v>
      </c>
      <c r="AF4903">
        <v>2</v>
      </c>
      <c r="AG4903">
        <v>50</v>
      </c>
      <c r="AH4903">
        <v>47</v>
      </c>
    </row>
    <row r="4904" spans="1:34" x14ac:dyDescent="0.25">
      <c r="A4904" s="3" t="s">
        <v>4979</v>
      </c>
      <c r="B4904" s="1">
        <v>45707</v>
      </c>
      <c r="C4904" s="23">
        <f t="shared" si="380"/>
        <v>19</v>
      </c>
      <c r="D4904" s="23">
        <f t="shared" si="381"/>
        <v>3</v>
      </c>
      <c r="E4904" s="23" t="str">
        <f t="shared" si="382"/>
        <v>miércoles</v>
      </c>
      <c r="F4904" s="23">
        <f t="shared" si="383"/>
        <v>2</v>
      </c>
      <c r="G4904" s="23" t="str">
        <f t="shared" si="384"/>
        <v>febrero</v>
      </c>
      <c r="H4904" s="2">
        <v>0.77083333333333337</v>
      </c>
      <c r="I4904" t="s">
        <v>57</v>
      </c>
      <c r="J4904" t="str">
        <f>VLOOKUP(ventas_starbucks_2025[[#This Row],[sucursal]],cambio_sucursal[#All],2,0)</f>
        <v>Sucursal Avda Colón</v>
      </c>
      <c r="K4904" t="s">
        <v>82</v>
      </c>
      <c r="L4904" t="s">
        <v>28</v>
      </c>
      <c r="M4904" t="s">
        <v>4</v>
      </c>
      <c r="N4904" t="str">
        <f>IFERROR(VLOOKUP(ventas_starbucks_2025[[#This Row],[tamaño_sucio]],cambio_tamaño[#All],2,0),"Tamaño único")</f>
        <v>Tamaño único</v>
      </c>
      <c r="O4904">
        <v>4</v>
      </c>
      <c r="P4904">
        <v>2925.13</v>
      </c>
      <c r="Q4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04">
        <v>11700.52</v>
      </c>
      <c r="S4904" t="s">
        <v>5</v>
      </c>
      <c r="T4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04" t="str">
        <f>VLOOKUP(ventas_starbucks_2025[[#This Row],[canal_compra]],cambio_canal_compra[#All],2,0)</f>
        <v>En tienda</v>
      </c>
      <c r="V4904" t="s">
        <v>40</v>
      </c>
      <c r="W4904" t="str">
        <f>VLOOKUP(ventas_starbucks_2025[[#This Row],[método_pago]],cambio_metodo_pago[#All],2,0)</f>
        <v>Efectivo</v>
      </c>
      <c r="X4904" t="s">
        <v>22</v>
      </c>
      <c r="Y4904">
        <v>0</v>
      </c>
      <c r="Z4904" t="str">
        <f>VLOOKUP(ventas_starbucks_2025[[#This Row],[promoción_aplicada5]],promocion_cambiar[#All],2,0)</f>
        <v>Ninguna</v>
      </c>
      <c r="AA4904" t="s">
        <v>17</v>
      </c>
      <c r="AB4904" t="s">
        <v>23</v>
      </c>
      <c r="AC4904" t="s">
        <v>41</v>
      </c>
      <c r="AD4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04">
        <v>2.1</v>
      </c>
      <c r="AF4904">
        <v>1</v>
      </c>
      <c r="AG4904">
        <v>38</v>
      </c>
      <c r="AH4904">
        <v>34</v>
      </c>
    </row>
    <row r="4905" spans="1:34" x14ac:dyDescent="0.25">
      <c r="A4905" s="3" t="s">
        <v>4980</v>
      </c>
      <c r="B4905" s="1">
        <v>45673</v>
      </c>
      <c r="C4905" s="23">
        <f t="shared" si="380"/>
        <v>16</v>
      </c>
      <c r="D4905" s="23">
        <f t="shared" si="381"/>
        <v>4</v>
      </c>
      <c r="E4905" s="23" t="str">
        <f t="shared" si="382"/>
        <v>jueves</v>
      </c>
      <c r="F4905" s="23">
        <f t="shared" si="383"/>
        <v>1</v>
      </c>
      <c r="G4905" s="23" t="str">
        <f t="shared" si="384"/>
        <v>enero</v>
      </c>
      <c r="H4905" s="2">
        <v>0.48888888888888887</v>
      </c>
      <c r="I4905" t="s">
        <v>12</v>
      </c>
      <c r="J4905" t="str">
        <f>VLOOKUP(ventas_starbucks_2025[[#This Row],[sucursal]],cambio_sucursal[#All],2,0)</f>
        <v>Sucursal Córdoba Shopping</v>
      </c>
      <c r="K4905" t="s">
        <v>173</v>
      </c>
      <c r="L4905" t="s">
        <v>35</v>
      </c>
      <c r="M4905" t="s">
        <v>4</v>
      </c>
      <c r="N4905" t="str">
        <f>IFERROR(VLOOKUP(ventas_starbucks_2025[[#This Row],[tamaño_sucio]],cambio_tamaño[#All],2,0),"Tamaño único")</f>
        <v>Tamaño único</v>
      </c>
      <c r="O4905">
        <v>5</v>
      </c>
      <c r="P4905">
        <v>1318.76</v>
      </c>
      <c r="Q4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5">
        <v>6593.8</v>
      </c>
      <c r="S4905" t="s">
        <v>31</v>
      </c>
      <c r="T4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05" t="str">
        <f>VLOOKUP(ventas_starbucks_2025[[#This Row],[canal_compra]],cambio_canal_compra[#All],2,0)</f>
        <v>Entrega domicilio</v>
      </c>
      <c r="V4905" t="s">
        <v>40</v>
      </c>
      <c r="W4905" t="str">
        <f>VLOOKUP(ventas_starbucks_2025[[#This Row],[método_pago]],cambio_metodo_pago[#All],2,0)</f>
        <v>Efectivo</v>
      </c>
      <c r="X4905" t="s">
        <v>22</v>
      </c>
      <c r="Y4905">
        <v>0</v>
      </c>
      <c r="Z4905" t="str">
        <f>VLOOKUP(ventas_starbucks_2025[[#This Row],[promoción_aplicada5]],promocion_cambiar[#All],2,0)</f>
        <v>2x1</v>
      </c>
      <c r="AA4905" t="s">
        <v>51</v>
      </c>
      <c r="AB4905" t="s">
        <v>29</v>
      </c>
      <c r="AC4905" t="s">
        <v>41</v>
      </c>
      <c r="AD4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05">
        <v>13.8</v>
      </c>
      <c r="AF4905">
        <v>1</v>
      </c>
      <c r="AG4905">
        <v>27</v>
      </c>
      <c r="AH4905">
        <v>22</v>
      </c>
    </row>
    <row r="4906" spans="1:34" x14ac:dyDescent="0.25">
      <c r="A4906" s="3" t="s">
        <v>4981</v>
      </c>
      <c r="B4906" s="1">
        <v>45658</v>
      </c>
      <c r="C4906" s="23">
        <f t="shared" si="380"/>
        <v>1</v>
      </c>
      <c r="D4906" s="23">
        <f t="shared" si="381"/>
        <v>3</v>
      </c>
      <c r="E4906" s="23" t="str">
        <f t="shared" si="382"/>
        <v>miércoles</v>
      </c>
      <c r="F4906" s="23">
        <f t="shared" si="383"/>
        <v>1</v>
      </c>
      <c r="G4906" s="23" t="str">
        <f t="shared" si="384"/>
        <v>enero</v>
      </c>
      <c r="H4906" s="2">
        <v>0.71180555555555558</v>
      </c>
      <c r="I4906" t="s">
        <v>1</v>
      </c>
      <c r="J4906" t="str">
        <f>VLOOKUP(ventas_starbucks_2025[[#This Row],[sucursal]],cambio_sucursal[#All],2,0)</f>
        <v>Sucursal Nueva Córdoba</v>
      </c>
      <c r="K4906" t="s">
        <v>13</v>
      </c>
      <c r="L4906" t="s">
        <v>14</v>
      </c>
      <c r="M4906" t="s">
        <v>4</v>
      </c>
      <c r="N4906" t="str">
        <f>IFERROR(VLOOKUP(ventas_starbucks_2025[[#This Row],[tamaño_sucio]],cambio_tamaño[#All],2,0),"Tamaño único")</f>
        <v>Tamaño único</v>
      </c>
      <c r="O4906">
        <v>5</v>
      </c>
      <c r="P4906">
        <v>1644.45</v>
      </c>
      <c r="Q4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6">
        <v>8222.25</v>
      </c>
      <c r="S4906" t="s">
        <v>31</v>
      </c>
      <c r="T4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06" t="str">
        <f>VLOOKUP(ventas_starbucks_2025[[#This Row],[canal_compra]],cambio_canal_compra[#All],2,0)</f>
        <v>Entrega domicilio</v>
      </c>
      <c r="V4906" t="s">
        <v>40</v>
      </c>
      <c r="W4906" t="str">
        <f>VLOOKUP(ventas_starbucks_2025[[#This Row],[método_pago]],cambio_metodo_pago[#All],2,0)</f>
        <v>Efectivo</v>
      </c>
      <c r="X4906" t="s">
        <v>22</v>
      </c>
      <c r="Y4906">
        <v>0</v>
      </c>
      <c r="Z4906" t="str">
        <f>VLOOKUP(ventas_starbucks_2025[[#This Row],[promoción_aplicada5]],promocion_cambiar[#All],2,0)</f>
        <v>Hora Feliz</v>
      </c>
      <c r="AA4906" t="s">
        <v>36</v>
      </c>
      <c r="AB4906" t="s">
        <v>32</v>
      </c>
      <c r="AC4906" t="s">
        <v>10</v>
      </c>
      <c r="AD4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06">
        <v>3.9</v>
      </c>
      <c r="AF4906">
        <v>1</v>
      </c>
      <c r="AG4906">
        <v>28</v>
      </c>
      <c r="AH4906">
        <v>23</v>
      </c>
    </row>
    <row r="4907" spans="1:34" x14ac:dyDescent="0.25">
      <c r="A4907" s="3" t="s">
        <v>4982</v>
      </c>
      <c r="B4907" s="1">
        <v>45679</v>
      </c>
      <c r="C4907" s="23">
        <f t="shared" si="380"/>
        <v>22</v>
      </c>
      <c r="D4907" s="23">
        <f t="shared" si="381"/>
        <v>3</v>
      </c>
      <c r="E4907" s="23" t="str">
        <f t="shared" si="382"/>
        <v>miércoles</v>
      </c>
      <c r="F4907" s="23">
        <f t="shared" si="383"/>
        <v>1</v>
      </c>
      <c r="G4907" s="23" t="str">
        <f t="shared" si="384"/>
        <v>enero</v>
      </c>
      <c r="H4907" s="2">
        <v>0.66736111111111107</v>
      </c>
      <c r="I4907" t="s">
        <v>12</v>
      </c>
      <c r="J4907" t="str">
        <f>VLOOKUP(ventas_starbucks_2025[[#This Row],[sucursal]],cambio_sucursal[#All],2,0)</f>
        <v>Sucursal Córdoba Shopping</v>
      </c>
      <c r="K4907" t="s">
        <v>89</v>
      </c>
      <c r="L4907" t="s">
        <v>90</v>
      </c>
      <c r="M4907" t="s">
        <v>4</v>
      </c>
      <c r="N4907" t="str">
        <f>IFERROR(VLOOKUP(ventas_starbucks_2025[[#This Row],[tamaño_sucio]],cambio_tamaño[#All],2,0),"Tamaño único")</f>
        <v>Tamaño único</v>
      </c>
      <c r="O4907">
        <v>2</v>
      </c>
      <c r="P4907">
        <v>1189.43</v>
      </c>
      <c r="Q4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7">
        <v>2378.86</v>
      </c>
      <c r="S4907" t="s">
        <v>15</v>
      </c>
      <c r="T4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07" t="str">
        <f>VLOOKUP(ventas_starbucks_2025[[#This Row],[canal_compra]],cambio_canal_compra[#All],2,0)</f>
        <v>Para llevar</v>
      </c>
      <c r="V4907" t="s">
        <v>40</v>
      </c>
      <c r="W4907" t="str">
        <f>VLOOKUP(ventas_starbucks_2025[[#This Row],[método_pago]],cambio_metodo_pago[#All],2,0)</f>
        <v>Efectivo</v>
      </c>
      <c r="X4907" t="s">
        <v>22</v>
      </c>
      <c r="Y4907">
        <v>0</v>
      </c>
      <c r="Z4907" t="str">
        <f>VLOOKUP(ventas_starbucks_2025[[#This Row],[promoción_aplicada5]],promocion_cambiar[#All],2,0)</f>
        <v>2x1</v>
      </c>
      <c r="AA4907" t="s">
        <v>51</v>
      </c>
      <c r="AB4907" t="s">
        <v>18</v>
      </c>
      <c r="AC4907" t="s">
        <v>41</v>
      </c>
      <c r="AD4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07">
        <v>6</v>
      </c>
      <c r="AF4907">
        <v>2</v>
      </c>
      <c r="AG4907">
        <v>16</v>
      </c>
      <c r="AH4907">
        <v>14</v>
      </c>
    </row>
    <row r="4908" spans="1:34" x14ac:dyDescent="0.25">
      <c r="A4908" s="3" t="s">
        <v>4983</v>
      </c>
      <c r="B4908" s="1">
        <v>45670</v>
      </c>
      <c r="C4908" s="23">
        <f t="shared" si="380"/>
        <v>13</v>
      </c>
      <c r="D4908" s="23">
        <f t="shared" si="381"/>
        <v>1</v>
      </c>
      <c r="E4908" s="1" t="str">
        <f t="shared" si="382"/>
        <v>lunes</v>
      </c>
      <c r="F4908" s="23">
        <f t="shared" si="383"/>
        <v>1</v>
      </c>
      <c r="G4908" s="1" t="str">
        <f t="shared" si="384"/>
        <v>enero</v>
      </c>
      <c r="H4908" s="2">
        <v>0.68819444444444444</v>
      </c>
      <c r="I4908" t="s">
        <v>26</v>
      </c>
      <c r="J4908" t="str">
        <f>VLOOKUP(ventas_starbucks_2025[[#This Row],[sucursal]],cambio_sucursal[#All],2,0)</f>
        <v>Sucursal San Lorenzo 47</v>
      </c>
      <c r="K4908" t="s">
        <v>27</v>
      </c>
      <c r="L4908" t="s">
        <v>28</v>
      </c>
      <c r="M4908" t="s">
        <v>4</v>
      </c>
      <c r="N4908" t="str">
        <f>IFERROR(VLOOKUP(ventas_starbucks_2025[[#This Row],[tamaño_sucio]],cambio_tamaño[#All],2,0),"Tamaño único")</f>
        <v>Tamaño único</v>
      </c>
      <c r="O4908">
        <v>4</v>
      </c>
      <c r="P4908">
        <v>2942.2</v>
      </c>
      <c r="Q4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08">
        <v>11768.8</v>
      </c>
      <c r="S4908" t="s">
        <v>5</v>
      </c>
      <c r="T4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08" t="str">
        <f>VLOOKUP(ventas_starbucks_2025[[#This Row],[canal_compra]],cambio_canal_compra[#All],2,0)</f>
        <v>En tienda</v>
      </c>
      <c r="V4908" t="s">
        <v>6</v>
      </c>
      <c r="W4908" t="str">
        <f>VLOOKUP(ventas_starbucks_2025[[#This Row],[método_pago]],cambio_metodo_pago[#All],2,0)</f>
        <v>Aplicación móbil</v>
      </c>
      <c r="X4908" t="s">
        <v>22</v>
      </c>
      <c r="Y4908">
        <v>0</v>
      </c>
      <c r="Z4908" t="str">
        <f>VLOOKUP(ventas_starbucks_2025[[#This Row],[promoción_aplicada5]],promocion_cambiar[#All],2,0)</f>
        <v>Hora Feliz</v>
      </c>
      <c r="AA4908" t="s">
        <v>36</v>
      </c>
      <c r="AB4908" t="s">
        <v>18</v>
      </c>
      <c r="AC4908" t="s">
        <v>24</v>
      </c>
      <c r="AD4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08">
        <v>11.2</v>
      </c>
      <c r="AF4908">
        <v>1</v>
      </c>
      <c r="AG4908">
        <v>50</v>
      </c>
      <c r="AH4908">
        <v>46</v>
      </c>
    </row>
    <row r="4909" spans="1:34" x14ac:dyDescent="0.25">
      <c r="A4909" s="3" t="s">
        <v>4984</v>
      </c>
      <c r="B4909" s="1">
        <v>45744</v>
      </c>
      <c r="C4909" s="23">
        <f t="shared" si="380"/>
        <v>28</v>
      </c>
      <c r="D4909" s="23">
        <f t="shared" si="381"/>
        <v>5</v>
      </c>
      <c r="E4909" s="23" t="str">
        <f t="shared" si="382"/>
        <v>viernes</v>
      </c>
      <c r="F4909" s="23">
        <f t="shared" si="383"/>
        <v>3</v>
      </c>
      <c r="G4909" s="23" t="str">
        <f t="shared" si="384"/>
        <v>marzo</v>
      </c>
      <c r="H4909" s="2">
        <v>0.62083333333333335</v>
      </c>
      <c r="I4909" t="s">
        <v>26</v>
      </c>
      <c r="J4909" t="str">
        <f>VLOOKUP(ventas_starbucks_2025[[#This Row],[sucursal]],cambio_sucursal[#All],2,0)</f>
        <v>Sucursal San Lorenzo 47</v>
      </c>
      <c r="K4909" t="s">
        <v>205</v>
      </c>
      <c r="L4909" t="s">
        <v>70</v>
      </c>
      <c r="M4909" t="s">
        <v>50</v>
      </c>
      <c r="N4909" t="str">
        <f>IFERROR(VLOOKUP(ventas_starbucks_2025[[#This Row],[tamaño_sucio]],cambio_tamaño[#All],2,0),"Tamaño único")</f>
        <v>Mediano</v>
      </c>
      <c r="O4909">
        <v>3</v>
      </c>
      <c r="P4909">
        <v>1330.43</v>
      </c>
      <c r="Q4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9">
        <v>3991.29</v>
      </c>
      <c r="S4909" t="s">
        <v>15</v>
      </c>
      <c r="T4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09" t="str">
        <f>VLOOKUP(ventas_starbucks_2025[[#This Row],[canal_compra]],cambio_canal_compra[#All],2,0)</f>
        <v>Para llevar</v>
      </c>
      <c r="V4909" t="s">
        <v>40</v>
      </c>
      <c r="W4909" t="str">
        <f>VLOOKUP(ventas_starbucks_2025[[#This Row],[método_pago]],cambio_metodo_pago[#All],2,0)</f>
        <v>Efectivo</v>
      </c>
      <c r="X4909" t="s">
        <v>7</v>
      </c>
      <c r="Y4909">
        <v>10</v>
      </c>
      <c r="Z4909" t="str">
        <f>VLOOKUP(ventas_starbucks_2025[[#This Row],[promoción_aplicada5]],promocion_cambiar[#All],2,0)</f>
        <v>2x1</v>
      </c>
      <c r="AA4909" t="s">
        <v>51</v>
      </c>
      <c r="AB4909" t="s">
        <v>23</v>
      </c>
      <c r="AC4909" t="s">
        <v>41</v>
      </c>
      <c r="AD4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09">
        <v>12.8</v>
      </c>
      <c r="AF4909">
        <v>1</v>
      </c>
      <c r="AG4909">
        <v>21</v>
      </c>
      <c r="AH4909">
        <v>18</v>
      </c>
    </row>
    <row r="4910" spans="1:34" x14ac:dyDescent="0.25">
      <c r="A4910" s="3" t="s">
        <v>4985</v>
      </c>
      <c r="B4910" s="1">
        <v>45764</v>
      </c>
      <c r="C4910" s="23">
        <f t="shared" si="380"/>
        <v>17</v>
      </c>
      <c r="D4910" s="23">
        <f t="shared" si="381"/>
        <v>4</v>
      </c>
      <c r="E4910" s="23" t="str">
        <f t="shared" si="382"/>
        <v>jueves</v>
      </c>
      <c r="F4910" s="23">
        <f t="shared" si="383"/>
        <v>4</v>
      </c>
      <c r="G4910" s="23" t="str">
        <f t="shared" si="384"/>
        <v>abril</v>
      </c>
      <c r="H4910" s="2">
        <v>0.75694444444444442</v>
      </c>
      <c r="I4910" t="s">
        <v>1</v>
      </c>
      <c r="J4910" t="str">
        <f>VLOOKUP(ventas_starbucks_2025[[#This Row],[sucursal]],cambio_sucursal[#All],2,0)</f>
        <v>Sucursal Nueva Córdoba</v>
      </c>
      <c r="K4910" t="s">
        <v>64</v>
      </c>
      <c r="L4910" t="s">
        <v>65</v>
      </c>
      <c r="M4910" t="s">
        <v>4</v>
      </c>
      <c r="N4910" t="str">
        <f>IFERROR(VLOOKUP(ventas_starbucks_2025[[#This Row],[tamaño_sucio]],cambio_tamaño[#All],2,0),"Tamaño único")</f>
        <v>Tamaño único</v>
      </c>
      <c r="O4910">
        <v>1</v>
      </c>
      <c r="P4910">
        <v>1529.16</v>
      </c>
      <c r="Q4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0">
        <v>1529.16</v>
      </c>
      <c r="S4910" t="s">
        <v>5</v>
      </c>
      <c r="T4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0" t="str">
        <f>VLOOKUP(ventas_starbucks_2025[[#This Row],[canal_compra]],cambio_canal_compra[#All],2,0)</f>
        <v>En tienda</v>
      </c>
      <c r="V4910" t="s">
        <v>6</v>
      </c>
      <c r="W4910" t="str">
        <f>VLOOKUP(ventas_starbucks_2025[[#This Row],[método_pago]],cambio_metodo_pago[#All],2,0)</f>
        <v>Aplicación móbil</v>
      </c>
      <c r="X4910" t="s">
        <v>22</v>
      </c>
      <c r="Y4910">
        <v>0</v>
      </c>
      <c r="Z4910" t="str">
        <f>VLOOKUP(ventas_starbucks_2025[[#This Row],[promoción_aplicada5]],promocion_cambiar[#All],2,0)</f>
        <v>Hora Feliz</v>
      </c>
      <c r="AA4910" t="s">
        <v>36</v>
      </c>
      <c r="AB4910" t="s">
        <v>52</v>
      </c>
      <c r="AC4910" t="s">
        <v>10</v>
      </c>
      <c r="AD4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10">
        <v>10.3</v>
      </c>
      <c r="AF4910">
        <v>3</v>
      </c>
      <c r="AG4910">
        <v>32</v>
      </c>
      <c r="AH4910">
        <v>31</v>
      </c>
    </row>
    <row r="4911" spans="1:34" x14ac:dyDescent="0.25">
      <c r="A4911" s="3" t="s">
        <v>4986</v>
      </c>
      <c r="B4911" s="1">
        <v>45685</v>
      </c>
      <c r="C4911" s="23">
        <f t="shared" si="380"/>
        <v>28</v>
      </c>
      <c r="D4911" s="23">
        <f t="shared" si="381"/>
        <v>2</v>
      </c>
      <c r="E4911" s="23" t="str">
        <f t="shared" si="382"/>
        <v>martes</v>
      </c>
      <c r="F4911" s="23">
        <f t="shared" si="383"/>
        <v>1</v>
      </c>
      <c r="G4911" s="23" t="str">
        <f t="shared" si="384"/>
        <v>enero</v>
      </c>
      <c r="H4911" s="2">
        <v>0.65486111111111112</v>
      </c>
      <c r="I4911" t="s">
        <v>12</v>
      </c>
      <c r="J4911" t="str">
        <f>VLOOKUP(ventas_starbucks_2025[[#This Row],[sucursal]],cambio_sucursal[#All],2,0)</f>
        <v>Sucursal Córdoba Shopping</v>
      </c>
      <c r="K4911" t="s">
        <v>69</v>
      </c>
      <c r="L4911" t="s">
        <v>70</v>
      </c>
      <c r="M4911" t="s">
        <v>45</v>
      </c>
      <c r="N4911" t="str">
        <f>IFERROR(VLOOKUP(ventas_starbucks_2025[[#This Row],[tamaño_sucio]],cambio_tamaño[#All],2,0),"Tamaño único")</f>
        <v>Grande</v>
      </c>
      <c r="O4911">
        <v>3</v>
      </c>
      <c r="P4911">
        <v>1555.24</v>
      </c>
      <c r="Q4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1">
        <v>4665.72</v>
      </c>
      <c r="S4911" t="s">
        <v>31</v>
      </c>
      <c r="T4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1" t="str">
        <f>VLOOKUP(ventas_starbucks_2025[[#This Row],[canal_compra]],cambio_canal_compra[#All],2,0)</f>
        <v>Entrega domicilio</v>
      </c>
      <c r="V4911" t="s">
        <v>6</v>
      </c>
      <c r="W4911" t="str">
        <f>VLOOKUP(ventas_starbucks_2025[[#This Row],[método_pago]],cambio_metodo_pago[#All],2,0)</f>
        <v>Aplicación móbil</v>
      </c>
      <c r="X4911" t="s">
        <v>22</v>
      </c>
      <c r="Y4911">
        <v>0</v>
      </c>
      <c r="Z4911" t="str">
        <f>VLOOKUP(ventas_starbucks_2025[[#This Row],[promoción_aplicada5]],promocion_cambiar[#All],2,0)</f>
        <v>Ninguna</v>
      </c>
      <c r="AA4911" t="s">
        <v>17</v>
      </c>
      <c r="AB4911" t="s">
        <v>29</v>
      </c>
      <c r="AC4911" t="s">
        <v>24</v>
      </c>
      <c r="AD4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11">
        <v>12.4</v>
      </c>
      <c r="AF4911">
        <v>3</v>
      </c>
      <c r="AG4911">
        <v>46</v>
      </c>
      <c r="AH4911">
        <v>43</v>
      </c>
    </row>
    <row r="4912" spans="1:34" x14ac:dyDescent="0.25">
      <c r="A4912" s="3" t="s">
        <v>4987</v>
      </c>
      <c r="B4912" s="1">
        <v>45680</v>
      </c>
      <c r="C4912" s="23">
        <f t="shared" si="380"/>
        <v>23</v>
      </c>
      <c r="D4912" s="23">
        <f t="shared" si="381"/>
        <v>4</v>
      </c>
      <c r="E4912" s="23" t="str">
        <f t="shared" si="382"/>
        <v>jueves</v>
      </c>
      <c r="F4912" s="23">
        <f t="shared" si="383"/>
        <v>1</v>
      </c>
      <c r="G4912" s="23" t="str">
        <f t="shared" si="384"/>
        <v>enero</v>
      </c>
      <c r="H4912" s="2">
        <v>0.43055555555555558</v>
      </c>
      <c r="I4912" t="s">
        <v>12</v>
      </c>
      <c r="J4912" t="str">
        <f>VLOOKUP(ventas_starbucks_2025[[#This Row],[sucursal]],cambio_sucursal[#All],2,0)</f>
        <v>Sucursal Córdoba Shopping</v>
      </c>
      <c r="K4912" t="s">
        <v>13</v>
      </c>
      <c r="L4912" t="s">
        <v>14</v>
      </c>
      <c r="M4912" t="s">
        <v>4</v>
      </c>
      <c r="N4912" t="str">
        <f>IFERROR(VLOOKUP(ventas_starbucks_2025[[#This Row],[tamaño_sucio]],cambio_tamaño[#All],2,0),"Tamaño único")</f>
        <v>Tamaño único</v>
      </c>
      <c r="O4912">
        <v>2</v>
      </c>
      <c r="P4912">
        <v>1892.11</v>
      </c>
      <c r="Q4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2">
        <v>3784.22</v>
      </c>
      <c r="S4912" t="s">
        <v>5</v>
      </c>
      <c r="T4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2" t="str">
        <f>VLOOKUP(ventas_starbucks_2025[[#This Row],[canal_compra]],cambio_canal_compra[#All],2,0)</f>
        <v>En tienda</v>
      </c>
      <c r="V4912" t="s">
        <v>16</v>
      </c>
      <c r="W4912" t="str">
        <f>VLOOKUP(ventas_starbucks_2025[[#This Row],[método_pago]],cambio_metodo_pago[#All],2,0)</f>
        <v>Tarjeta</v>
      </c>
      <c r="X4912" t="s">
        <v>22</v>
      </c>
      <c r="Y4912">
        <v>0</v>
      </c>
      <c r="Z4912" t="str">
        <f>VLOOKUP(ventas_starbucks_2025[[#This Row],[promoción_aplicada5]],promocion_cambiar[#All],2,0)</f>
        <v>Combo</v>
      </c>
      <c r="AA4912" t="s">
        <v>8</v>
      </c>
      <c r="AB4912" t="s">
        <v>29</v>
      </c>
      <c r="AC4912" t="s">
        <v>24</v>
      </c>
      <c r="AD4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12">
        <v>14.2</v>
      </c>
      <c r="AF4912">
        <v>2</v>
      </c>
      <c r="AG4912">
        <v>11</v>
      </c>
      <c r="AH4912">
        <v>9</v>
      </c>
    </row>
    <row r="4913" spans="1:34" x14ac:dyDescent="0.25">
      <c r="A4913" s="3" t="s">
        <v>4988</v>
      </c>
      <c r="B4913" s="1">
        <v>45735</v>
      </c>
      <c r="C4913" s="23">
        <f t="shared" si="380"/>
        <v>19</v>
      </c>
      <c r="D4913" s="23">
        <f t="shared" si="381"/>
        <v>3</v>
      </c>
      <c r="E4913" s="23" t="str">
        <f t="shared" si="382"/>
        <v>miércoles</v>
      </c>
      <c r="F4913" s="23">
        <f t="shared" si="383"/>
        <v>3</v>
      </c>
      <c r="G4913" s="23" t="str">
        <f t="shared" si="384"/>
        <v>marzo</v>
      </c>
      <c r="H4913" s="2">
        <v>0.59583333333333333</v>
      </c>
      <c r="I4913" t="s">
        <v>1</v>
      </c>
      <c r="J4913" t="str">
        <f>VLOOKUP(ventas_starbucks_2025[[#This Row],[sucursal]],cambio_sucursal[#All],2,0)</f>
        <v>Sucursal Nueva Córdoba</v>
      </c>
      <c r="K4913" t="s">
        <v>205</v>
      </c>
      <c r="L4913" t="s">
        <v>70</v>
      </c>
      <c r="M4913" t="s">
        <v>50</v>
      </c>
      <c r="N4913" t="str">
        <f>IFERROR(VLOOKUP(ventas_starbucks_2025[[#This Row],[tamaño_sucio]],cambio_tamaño[#All],2,0),"Tamaño único")</f>
        <v>Mediano</v>
      </c>
      <c r="O4913">
        <v>3</v>
      </c>
      <c r="P4913">
        <v>1645.25</v>
      </c>
      <c r="Q4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3">
        <v>4935.75</v>
      </c>
      <c r="S4913" t="s">
        <v>31</v>
      </c>
      <c r="T4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3" t="str">
        <f>VLOOKUP(ventas_starbucks_2025[[#This Row],[canal_compra]],cambio_canal_compra[#All],2,0)</f>
        <v>Entrega domicilio</v>
      </c>
      <c r="V4913" t="s">
        <v>6</v>
      </c>
      <c r="W4913" t="str">
        <f>VLOOKUP(ventas_starbucks_2025[[#This Row],[método_pago]],cambio_metodo_pago[#All],2,0)</f>
        <v>Aplicación móbil</v>
      </c>
      <c r="X4913" t="s">
        <v>7</v>
      </c>
      <c r="Y4913">
        <v>10</v>
      </c>
      <c r="Z4913" t="str">
        <f>VLOOKUP(ventas_starbucks_2025[[#This Row],[promoción_aplicada5]],promocion_cambiar[#All],2,0)</f>
        <v>Hora Feliz</v>
      </c>
      <c r="AA4913" t="s">
        <v>36</v>
      </c>
      <c r="AB4913" t="s">
        <v>32</v>
      </c>
      <c r="AC4913" t="s">
        <v>41</v>
      </c>
      <c r="AD4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13">
        <v>13.6</v>
      </c>
      <c r="AF4913">
        <v>5</v>
      </c>
      <c r="AG4913">
        <v>47</v>
      </c>
      <c r="AH4913">
        <v>44</v>
      </c>
    </row>
    <row r="4914" spans="1:34" x14ac:dyDescent="0.25">
      <c r="A4914" s="3" t="s">
        <v>4989</v>
      </c>
      <c r="B4914" s="1">
        <v>45685</v>
      </c>
      <c r="C4914" s="23">
        <f t="shared" si="380"/>
        <v>28</v>
      </c>
      <c r="D4914" s="23">
        <f t="shared" si="381"/>
        <v>2</v>
      </c>
      <c r="E4914" s="23" t="str">
        <f t="shared" si="382"/>
        <v>martes</v>
      </c>
      <c r="F4914" s="23">
        <f t="shared" si="383"/>
        <v>1</v>
      </c>
      <c r="G4914" s="23" t="str">
        <f t="shared" si="384"/>
        <v>enero</v>
      </c>
      <c r="H4914" s="2">
        <v>0.65416666666666667</v>
      </c>
      <c r="I4914" t="s">
        <v>1</v>
      </c>
      <c r="J4914" t="str">
        <f>VLOOKUP(ventas_starbucks_2025[[#This Row],[sucursal]],cambio_sucursal[#All],2,0)</f>
        <v>Sucursal Nueva Córdoba</v>
      </c>
      <c r="K4914" t="s">
        <v>67</v>
      </c>
      <c r="L4914" t="s">
        <v>35</v>
      </c>
      <c r="M4914" t="s">
        <v>4</v>
      </c>
      <c r="N4914" t="str">
        <f>IFERROR(VLOOKUP(ventas_starbucks_2025[[#This Row],[tamaño_sucio]],cambio_tamaño[#All],2,0),"Tamaño único")</f>
        <v>Tamaño único</v>
      </c>
      <c r="O4914">
        <v>4</v>
      </c>
      <c r="P4914">
        <v>1263.3599999999999</v>
      </c>
      <c r="Q4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4">
        <v>5053.4399999999996</v>
      </c>
      <c r="S4914" t="s">
        <v>5</v>
      </c>
      <c r="T4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14" t="str">
        <f>VLOOKUP(ventas_starbucks_2025[[#This Row],[canal_compra]],cambio_canal_compra[#All],2,0)</f>
        <v>En tienda</v>
      </c>
      <c r="V4914" t="s">
        <v>16</v>
      </c>
      <c r="W4914" t="str">
        <f>VLOOKUP(ventas_starbucks_2025[[#This Row],[método_pago]],cambio_metodo_pago[#All],2,0)</f>
        <v>Tarjeta</v>
      </c>
      <c r="X4914" t="s">
        <v>22</v>
      </c>
      <c r="Y4914">
        <v>0</v>
      </c>
      <c r="Z4914" t="str">
        <f>VLOOKUP(ventas_starbucks_2025[[#This Row],[promoción_aplicada5]],promocion_cambiar[#All],2,0)</f>
        <v>Combo</v>
      </c>
      <c r="AA4914" t="s">
        <v>8</v>
      </c>
      <c r="AB4914" t="s">
        <v>18</v>
      </c>
      <c r="AC4914" t="s">
        <v>10</v>
      </c>
      <c r="AD4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14">
        <v>10.5</v>
      </c>
      <c r="AF4914">
        <v>4</v>
      </c>
      <c r="AG4914">
        <v>25</v>
      </c>
      <c r="AH4914">
        <v>21</v>
      </c>
    </row>
    <row r="4915" spans="1:34" x14ac:dyDescent="0.25">
      <c r="A4915" s="3" t="s">
        <v>4990</v>
      </c>
      <c r="B4915" s="1">
        <v>45690</v>
      </c>
      <c r="C4915" s="23">
        <f t="shared" si="380"/>
        <v>2</v>
      </c>
      <c r="D4915" s="23">
        <f t="shared" si="381"/>
        <v>7</v>
      </c>
      <c r="E4915" s="23" t="str">
        <f t="shared" si="382"/>
        <v>domingo</v>
      </c>
      <c r="F4915" s="23">
        <f t="shared" si="383"/>
        <v>2</v>
      </c>
      <c r="G4915" s="23" t="str">
        <f t="shared" si="384"/>
        <v>febrero</v>
      </c>
      <c r="H4915" s="2">
        <v>0.48402777777777778</v>
      </c>
      <c r="I4915" t="s">
        <v>12</v>
      </c>
      <c r="J4915" t="str">
        <f>VLOOKUP(ventas_starbucks_2025[[#This Row],[sucursal]],cambio_sucursal[#All],2,0)</f>
        <v>Sucursal Córdoba Shopping</v>
      </c>
      <c r="K4915" t="s">
        <v>43</v>
      </c>
      <c r="L4915" t="s">
        <v>44</v>
      </c>
      <c r="M4915" t="s">
        <v>50</v>
      </c>
      <c r="N4915" t="str">
        <f>IFERROR(VLOOKUP(ventas_starbucks_2025[[#This Row],[tamaño_sucio]],cambio_tamaño[#All],2,0),"Tamaño único")</f>
        <v>Mediano</v>
      </c>
      <c r="O4915">
        <v>3</v>
      </c>
      <c r="P4915">
        <v>1400.78</v>
      </c>
      <c r="Q4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5">
        <v>4202.34</v>
      </c>
      <c r="S4915" t="s">
        <v>31</v>
      </c>
      <c r="T4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5" t="str">
        <f>VLOOKUP(ventas_starbucks_2025[[#This Row],[canal_compra]],cambio_canal_compra[#All],2,0)</f>
        <v>Entrega domicilio</v>
      </c>
      <c r="V4915" t="s">
        <v>40</v>
      </c>
      <c r="W4915" t="str">
        <f>VLOOKUP(ventas_starbucks_2025[[#This Row],[método_pago]],cambio_metodo_pago[#All],2,0)</f>
        <v>Efectivo</v>
      </c>
      <c r="X4915" t="s">
        <v>7</v>
      </c>
      <c r="Y4915">
        <v>0</v>
      </c>
      <c r="Z4915" t="str">
        <f>VLOOKUP(ventas_starbucks_2025[[#This Row],[promoción_aplicada5]],promocion_cambiar[#All],2,0)</f>
        <v>2x1</v>
      </c>
      <c r="AA4915" t="s">
        <v>51</v>
      </c>
      <c r="AB4915" t="s">
        <v>52</v>
      </c>
      <c r="AC4915" t="s">
        <v>10</v>
      </c>
      <c r="AD4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15">
        <v>11.1</v>
      </c>
      <c r="AF4915">
        <v>3</v>
      </c>
      <c r="AG4915">
        <v>43</v>
      </c>
      <c r="AH4915">
        <v>40</v>
      </c>
    </row>
    <row r="4916" spans="1:34" x14ac:dyDescent="0.25">
      <c r="A4916" s="3" t="s">
        <v>4991</v>
      </c>
      <c r="B4916" s="1">
        <v>45688</v>
      </c>
      <c r="C4916" s="23">
        <f t="shared" si="380"/>
        <v>31</v>
      </c>
      <c r="D4916" s="23">
        <f t="shared" si="381"/>
        <v>5</v>
      </c>
      <c r="E4916" s="23" t="str">
        <f t="shared" si="382"/>
        <v>viernes</v>
      </c>
      <c r="F4916" s="23">
        <f t="shared" si="383"/>
        <v>1</v>
      </c>
      <c r="G4916" s="23" t="str">
        <f t="shared" si="384"/>
        <v>enero</v>
      </c>
      <c r="H4916" s="2">
        <v>0.47361111111111109</v>
      </c>
      <c r="I4916" t="s">
        <v>26</v>
      </c>
      <c r="J4916" t="str">
        <f>VLOOKUP(ventas_starbucks_2025[[#This Row],[sucursal]],cambio_sucursal[#All],2,0)</f>
        <v>Sucursal San Lorenzo 47</v>
      </c>
      <c r="K4916" t="s">
        <v>101</v>
      </c>
      <c r="L4916" t="s">
        <v>3</v>
      </c>
      <c r="M4916" t="s">
        <v>4</v>
      </c>
      <c r="N4916" t="str">
        <f>IFERROR(VLOOKUP(ventas_starbucks_2025[[#This Row],[tamaño_sucio]],cambio_tamaño[#All],2,0),"Tamaño único")</f>
        <v>Tamaño único</v>
      </c>
      <c r="O4916">
        <v>2</v>
      </c>
      <c r="P4916">
        <v>3166.1</v>
      </c>
      <c r="Q4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16">
        <v>6332.2</v>
      </c>
      <c r="S4916" t="s">
        <v>15</v>
      </c>
      <c r="T4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16" t="str">
        <f>VLOOKUP(ventas_starbucks_2025[[#This Row],[canal_compra]],cambio_canal_compra[#All],2,0)</f>
        <v>Para llevar</v>
      </c>
      <c r="V4916" t="s">
        <v>16</v>
      </c>
      <c r="W4916" t="str">
        <f>VLOOKUP(ventas_starbucks_2025[[#This Row],[método_pago]],cambio_metodo_pago[#All],2,0)</f>
        <v>Tarjeta</v>
      </c>
      <c r="X4916" t="s">
        <v>22</v>
      </c>
      <c r="Y4916">
        <v>0</v>
      </c>
      <c r="Z4916" t="str">
        <f>VLOOKUP(ventas_starbucks_2025[[#This Row],[promoción_aplicada5]],promocion_cambiar[#All],2,0)</f>
        <v>Ninguna</v>
      </c>
      <c r="AA4916" t="s">
        <v>17</v>
      </c>
      <c r="AB4916" t="s">
        <v>29</v>
      </c>
      <c r="AC4916" t="s">
        <v>41</v>
      </c>
      <c r="AD4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16">
        <v>11</v>
      </c>
      <c r="AF4916">
        <v>2</v>
      </c>
      <c r="AG4916">
        <v>14</v>
      </c>
      <c r="AH4916">
        <v>12</v>
      </c>
    </row>
    <row r="4917" spans="1:34" x14ac:dyDescent="0.25">
      <c r="A4917" s="3" t="s">
        <v>4992</v>
      </c>
      <c r="B4917" s="1">
        <v>45726</v>
      </c>
      <c r="C4917" s="23">
        <f t="shared" si="380"/>
        <v>10</v>
      </c>
      <c r="D4917" s="23">
        <f t="shared" si="381"/>
        <v>1</v>
      </c>
      <c r="E4917" s="1" t="str">
        <f t="shared" si="382"/>
        <v>lunes</v>
      </c>
      <c r="F4917" s="23">
        <f t="shared" si="383"/>
        <v>3</v>
      </c>
      <c r="G4917" s="1" t="str">
        <f t="shared" si="384"/>
        <v>marzo</v>
      </c>
      <c r="H4917" s="2">
        <v>0.7416666666666667</v>
      </c>
      <c r="I4917" t="s">
        <v>1</v>
      </c>
      <c r="J4917" t="str">
        <f>VLOOKUP(ventas_starbucks_2025[[#This Row],[sucursal]],cambio_sucursal[#All],2,0)</f>
        <v>Sucursal Nueva Córdoba</v>
      </c>
      <c r="K4917" t="s">
        <v>38</v>
      </c>
      <c r="L4917" t="s">
        <v>39</v>
      </c>
      <c r="M4917" t="s">
        <v>4</v>
      </c>
      <c r="N4917" t="str">
        <f>IFERROR(VLOOKUP(ventas_starbucks_2025[[#This Row],[tamaño_sucio]],cambio_tamaño[#All],2,0),"Tamaño único")</f>
        <v>Tamaño único</v>
      </c>
      <c r="O4917">
        <v>4</v>
      </c>
      <c r="P4917">
        <v>1224.25</v>
      </c>
      <c r="Q4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7">
        <v>4897</v>
      </c>
      <c r="S4917" t="s">
        <v>31</v>
      </c>
      <c r="T4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7" t="str">
        <f>VLOOKUP(ventas_starbucks_2025[[#This Row],[canal_compra]],cambio_canal_compra[#All],2,0)</f>
        <v>Entrega domicilio</v>
      </c>
      <c r="V4917" t="s">
        <v>40</v>
      </c>
      <c r="W4917" t="str">
        <f>VLOOKUP(ventas_starbucks_2025[[#This Row],[método_pago]],cambio_metodo_pago[#All],2,0)</f>
        <v>Efectivo</v>
      </c>
      <c r="X4917" t="s">
        <v>22</v>
      </c>
      <c r="Y4917">
        <v>0</v>
      </c>
      <c r="Z4917" t="str">
        <f>VLOOKUP(ventas_starbucks_2025[[#This Row],[promoción_aplicada5]],promocion_cambiar[#All],2,0)</f>
        <v>2x1</v>
      </c>
      <c r="AA4917" t="s">
        <v>51</v>
      </c>
      <c r="AB4917" t="s">
        <v>29</v>
      </c>
      <c r="AC4917" t="s">
        <v>24</v>
      </c>
      <c r="AD4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17">
        <v>13.7</v>
      </c>
      <c r="AF4917">
        <v>4</v>
      </c>
      <c r="AG4917">
        <v>47</v>
      </c>
      <c r="AH4917">
        <v>43</v>
      </c>
    </row>
    <row r="4918" spans="1:34" x14ac:dyDescent="0.25">
      <c r="A4918" s="3" t="s">
        <v>4993</v>
      </c>
      <c r="B4918" s="1">
        <v>45704</v>
      </c>
      <c r="C4918" s="23">
        <f t="shared" si="380"/>
        <v>16</v>
      </c>
      <c r="D4918" s="23">
        <f t="shared" si="381"/>
        <v>7</v>
      </c>
      <c r="E4918" s="1" t="str">
        <f t="shared" si="382"/>
        <v>domingo</v>
      </c>
      <c r="F4918" s="23">
        <f t="shared" si="383"/>
        <v>2</v>
      </c>
      <c r="G4918" s="1" t="str">
        <f t="shared" si="384"/>
        <v>febrero</v>
      </c>
      <c r="H4918" s="2">
        <v>0.8569444444444444</v>
      </c>
      <c r="I4918" t="s">
        <v>26</v>
      </c>
      <c r="J4918" t="str">
        <f>VLOOKUP(ventas_starbucks_2025[[#This Row],[sucursal]],cambio_sucursal[#All],2,0)</f>
        <v>Sucursal San Lorenzo 47</v>
      </c>
      <c r="K4918" t="s">
        <v>58</v>
      </c>
      <c r="L4918" t="s">
        <v>39</v>
      </c>
      <c r="M4918" t="s">
        <v>4</v>
      </c>
      <c r="N4918" t="str">
        <f>IFERROR(VLOOKUP(ventas_starbucks_2025[[#This Row],[tamaño_sucio]],cambio_tamaño[#All],2,0),"Tamaño único")</f>
        <v>Tamaño único</v>
      </c>
      <c r="O4918">
        <v>1</v>
      </c>
      <c r="P4918">
        <v>1321.71</v>
      </c>
      <c r="Q4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8">
        <v>1321.71</v>
      </c>
      <c r="S4918" t="s">
        <v>31</v>
      </c>
      <c r="T4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8" t="str">
        <f>VLOOKUP(ventas_starbucks_2025[[#This Row],[canal_compra]],cambio_canal_compra[#All],2,0)</f>
        <v>Entrega domicilio</v>
      </c>
      <c r="V4918" t="s">
        <v>16</v>
      </c>
      <c r="W4918" t="str">
        <f>VLOOKUP(ventas_starbucks_2025[[#This Row],[método_pago]],cambio_metodo_pago[#All],2,0)</f>
        <v>Tarjeta</v>
      </c>
      <c r="X4918" t="s">
        <v>22</v>
      </c>
      <c r="Y4918">
        <v>0</v>
      </c>
      <c r="Z4918" t="str">
        <f>VLOOKUP(ventas_starbucks_2025[[#This Row],[promoción_aplicada5]],promocion_cambiar[#All],2,0)</f>
        <v>Combo</v>
      </c>
      <c r="AA4918" t="s">
        <v>8</v>
      </c>
      <c r="AB4918" t="s">
        <v>29</v>
      </c>
      <c r="AC4918" t="s">
        <v>10</v>
      </c>
      <c r="AD4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18">
        <v>9.3000000000000007</v>
      </c>
      <c r="AF4918">
        <v>1</v>
      </c>
      <c r="AG4918">
        <v>18</v>
      </c>
      <c r="AH4918">
        <v>17</v>
      </c>
    </row>
    <row r="4919" spans="1:34" x14ac:dyDescent="0.25">
      <c r="A4919" s="3" t="s">
        <v>4994</v>
      </c>
      <c r="B4919" s="1">
        <v>45694</v>
      </c>
      <c r="C4919" s="23">
        <f t="shared" si="380"/>
        <v>6</v>
      </c>
      <c r="D4919" s="23">
        <f t="shared" si="381"/>
        <v>4</v>
      </c>
      <c r="E4919" s="1" t="str">
        <f t="shared" si="382"/>
        <v>jueves</v>
      </c>
      <c r="F4919" s="23">
        <f t="shared" si="383"/>
        <v>2</v>
      </c>
      <c r="G4919" s="1" t="str">
        <f t="shared" si="384"/>
        <v>febrero</v>
      </c>
      <c r="H4919" s="2">
        <v>0.8666666666666667</v>
      </c>
      <c r="I4919" t="s">
        <v>26</v>
      </c>
      <c r="J4919" t="str">
        <f>VLOOKUP(ventas_starbucks_2025[[#This Row],[sucursal]],cambio_sucursal[#All],2,0)</f>
        <v>Sucursal San Lorenzo 47</v>
      </c>
      <c r="K4919" t="s">
        <v>64</v>
      </c>
      <c r="L4919" t="s">
        <v>65</v>
      </c>
      <c r="M4919" t="s">
        <v>4</v>
      </c>
      <c r="N4919" t="str">
        <f>IFERROR(VLOOKUP(ventas_starbucks_2025[[#This Row],[tamaño_sucio]],cambio_tamaño[#All],2,0),"Tamaño único")</f>
        <v>Tamaño único</v>
      </c>
      <c r="O4919">
        <v>3</v>
      </c>
      <c r="P4919">
        <v>1955.99</v>
      </c>
      <c r="Q4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9">
        <v>5867.97</v>
      </c>
      <c r="S4919" t="s">
        <v>5</v>
      </c>
      <c r="T4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19" t="str">
        <f>VLOOKUP(ventas_starbucks_2025[[#This Row],[canal_compra]],cambio_canal_compra[#All],2,0)</f>
        <v>En tienda</v>
      </c>
      <c r="V4919" t="s">
        <v>16</v>
      </c>
      <c r="W4919" t="str">
        <f>VLOOKUP(ventas_starbucks_2025[[#This Row],[método_pago]],cambio_metodo_pago[#All],2,0)</f>
        <v>Tarjeta</v>
      </c>
      <c r="X4919" t="s">
        <v>22</v>
      </c>
      <c r="Y4919">
        <v>0</v>
      </c>
      <c r="Z4919" t="str">
        <f>VLOOKUP(ventas_starbucks_2025[[#This Row],[promoción_aplicada5]],promocion_cambiar[#All],2,0)</f>
        <v>Ninguna</v>
      </c>
      <c r="AA4919" t="s">
        <v>17</v>
      </c>
      <c r="AB4919" t="s">
        <v>52</v>
      </c>
      <c r="AC4919" t="s">
        <v>24</v>
      </c>
      <c r="AD4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19">
        <v>4.4000000000000004</v>
      </c>
      <c r="AF4919">
        <v>2</v>
      </c>
      <c r="AG4919">
        <v>42</v>
      </c>
      <c r="AH4919">
        <v>39</v>
      </c>
    </row>
    <row r="4920" spans="1:34" x14ac:dyDescent="0.25">
      <c r="A4920" s="3" t="s">
        <v>4995</v>
      </c>
      <c r="B4920" s="1">
        <v>45761</v>
      </c>
      <c r="C4920" s="23">
        <f t="shared" si="380"/>
        <v>14</v>
      </c>
      <c r="D4920" s="23">
        <f t="shared" si="381"/>
        <v>1</v>
      </c>
      <c r="E4920" s="23" t="str">
        <f t="shared" si="382"/>
        <v>lunes</v>
      </c>
      <c r="F4920" s="23">
        <f t="shared" si="383"/>
        <v>4</v>
      </c>
      <c r="G4920" s="23" t="str">
        <f t="shared" si="384"/>
        <v>abril</v>
      </c>
      <c r="H4920" s="2">
        <v>0.69930555555555551</v>
      </c>
      <c r="I4920" t="s">
        <v>12</v>
      </c>
      <c r="J4920" t="str">
        <f>VLOOKUP(ventas_starbucks_2025[[#This Row],[sucursal]],cambio_sucursal[#All],2,0)</f>
        <v>Sucursal Córdoba Shopping</v>
      </c>
      <c r="K4920" t="s">
        <v>89</v>
      </c>
      <c r="L4920" t="s">
        <v>90</v>
      </c>
      <c r="M4920" t="s">
        <v>4</v>
      </c>
      <c r="N4920" t="str">
        <f>IFERROR(VLOOKUP(ventas_starbucks_2025[[#This Row],[tamaño_sucio]],cambio_tamaño[#All],2,0),"Tamaño único")</f>
        <v>Tamaño único</v>
      </c>
      <c r="O4920">
        <v>3</v>
      </c>
      <c r="P4920">
        <v>1228.76</v>
      </c>
      <c r="Q4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0">
        <v>3686.28</v>
      </c>
      <c r="S4920" t="s">
        <v>31</v>
      </c>
      <c r="T4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0" t="str">
        <f>VLOOKUP(ventas_starbucks_2025[[#This Row],[canal_compra]],cambio_canal_compra[#All],2,0)</f>
        <v>Entrega domicilio</v>
      </c>
      <c r="V4920" t="s">
        <v>16</v>
      </c>
      <c r="W4920" t="str">
        <f>VLOOKUP(ventas_starbucks_2025[[#This Row],[método_pago]],cambio_metodo_pago[#All],2,0)</f>
        <v>Tarjeta</v>
      </c>
      <c r="X4920" t="s">
        <v>22</v>
      </c>
      <c r="Y4920">
        <v>0</v>
      </c>
      <c r="Z4920" t="str">
        <f>VLOOKUP(ventas_starbucks_2025[[#This Row],[promoción_aplicada5]],promocion_cambiar[#All],2,0)</f>
        <v>Hora Feliz</v>
      </c>
      <c r="AA4920" t="s">
        <v>36</v>
      </c>
      <c r="AB4920" t="s">
        <v>9</v>
      </c>
      <c r="AC4920" t="s">
        <v>10</v>
      </c>
      <c r="AD4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20">
        <v>4.3</v>
      </c>
      <c r="AF4920">
        <v>2</v>
      </c>
      <c r="AG4920">
        <v>35</v>
      </c>
      <c r="AH4920">
        <v>32</v>
      </c>
    </row>
    <row r="4921" spans="1:34" x14ac:dyDescent="0.25">
      <c r="A4921" s="3" t="s">
        <v>4996</v>
      </c>
      <c r="B4921" s="1">
        <v>45717</v>
      </c>
      <c r="C4921" s="23">
        <f t="shared" si="380"/>
        <v>1</v>
      </c>
      <c r="D4921" s="23">
        <f t="shared" si="381"/>
        <v>6</v>
      </c>
      <c r="E4921" s="23" t="str">
        <f t="shared" si="382"/>
        <v>sábado</v>
      </c>
      <c r="F4921" s="23">
        <f t="shared" si="383"/>
        <v>3</v>
      </c>
      <c r="G4921" s="23" t="str">
        <f t="shared" si="384"/>
        <v>marzo</v>
      </c>
      <c r="H4921" s="2">
        <v>0.46875</v>
      </c>
      <c r="I4921" t="s">
        <v>57</v>
      </c>
      <c r="J4921" t="str">
        <f>VLOOKUP(ventas_starbucks_2025[[#This Row],[sucursal]],cambio_sucursal[#All],2,0)</f>
        <v>Sucursal Avda Colón</v>
      </c>
      <c r="K4921" t="s">
        <v>89</v>
      </c>
      <c r="L4921" t="s">
        <v>90</v>
      </c>
      <c r="M4921" t="s">
        <v>4</v>
      </c>
      <c r="N4921" t="str">
        <f>IFERROR(VLOOKUP(ventas_starbucks_2025[[#This Row],[tamaño_sucio]],cambio_tamaño[#All],2,0),"Tamaño único")</f>
        <v>Tamaño único</v>
      </c>
      <c r="O4921">
        <v>4</v>
      </c>
      <c r="P4921">
        <v>1161.3399999999999</v>
      </c>
      <c r="Q4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1">
        <v>4645.3599999999997</v>
      </c>
      <c r="S4921" t="s">
        <v>31</v>
      </c>
      <c r="T4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1" t="str">
        <f>VLOOKUP(ventas_starbucks_2025[[#This Row],[canal_compra]],cambio_canal_compra[#All],2,0)</f>
        <v>Entrega domicilio</v>
      </c>
      <c r="V4921" t="s">
        <v>40</v>
      </c>
      <c r="W4921" t="str">
        <f>VLOOKUP(ventas_starbucks_2025[[#This Row],[método_pago]],cambio_metodo_pago[#All],2,0)</f>
        <v>Efectivo</v>
      </c>
      <c r="X4921" t="s">
        <v>7</v>
      </c>
      <c r="Y4921">
        <v>15</v>
      </c>
      <c r="Z4921" t="str">
        <f>VLOOKUP(ventas_starbucks_2025[[#This Row],[promoción_aplicada5]],promocion_cambiar[#All],2,0)</f>
        <v>2x1</v>
      </c>
      <c r="AA4921" t="s">
        <v>51</v>
      </c>
      <c r="AB4921" t="s">
        <v>52</v>
      </c>
      <c r="AC4921" t="s">
        <v>41</v>
      </c>
      <c r="AD4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21">
        <v>2.6</v>
      </c>
      <c r="AF4921">
        <v>4</v>
      </c>
      <c r="AG4921">
        <v>40</v>
      </c>
      <c r="AH4921">
        <v>36</v>
      </c>
    </row>
    <row r="4922" spans="1:34" x14ac:dyDescent="0.25">
      <c r="A4922" s="3" t="s">
        <v>4997</v>
      </c>
      <c r="B4922" s="1">
        <v>45763</v>
      </c>
      <c r="C4922" s="23">
        <f t="shared" si="380"/>
        <v>16</v>
      </c>
      <c r="D4922" s="23">
        <f t="shared" si="381"/>
        <v>3</v>
      </c>
      <c r="E4922" s="23" t="str">
        <f t="shared" si="382"/>
        <v>miércoles</v>
      </c>
      <c r="F4922" s="23">
        <f t="shared" si="383"/>
        <v>4</v>
      </c>
      <c r="G4922" s="23" t="str">
        <f t="shared" si="384"/>
        <v>abril</v>
      </c>
      <c r="H4922" s="2">
        <v>0.76597222222222228</v>
      </c>
      <c r="I4922" t="s">
        <v>12</v>
      </c>
      <c r="J4922" t="str">
        <f>VLOOKUP(ventas_starbucks_2025[[#This Row],[sucursal]],cambio_sucursal[#All],2,0)</f>
        <v>Sucursal Córdoba Shopping</v>
      </c>
      <c r="K4922" t="s">
        <v>101</v>
      </c>
      <c r="L4922" t="s">
        <v>3</v>
      </c>
      <c r="M4922" t="s">
        <v>4</v>
      </c>
      <c r="N4922" t="str">
        <f>IFERROR(VLOOKUP(ventas_starbucks_2025[[#This Row],[tamaño_sucio]],cambio_tamaño[#All],2,0),"Tamaño único")</f>
        <v>Tamaño único</v>
      </c>
      <c r="O4922">
        <v>2</v>
      </c>
      <c r="P4922">
        <v>2861.48</v>
      </c>
      <c r="Q4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22">
        <v>5722.96</v>
      </c>
      <c r="S4922" t="s">
        <v>15</v>
      </c>
      <c r="T4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22" t="str">
        <f>VLOOKUP(ventas_starbucks_2025[[#This Row],[canal_compra]],cambio_canal_compra[#All],2,0)</f>
        <v>Para llevar</v>
      </c>
      <c r="V4922" t="s">
        <v>40</v>
      </c>
      <c r="W4922" t="str">
        <f>VLOOKUP(ventas_starbucks_2025[[#This Row],[método_pago]],cambio_metodo_pago[#All],2,0)</f>
        <v>Efectivo</v>
      </c>
      <c r="X4922" t="s">
        <v>22</v>
      </c>
      <c r="Y4922">
        <v>0</v>
      </c>
      <c r="Z4922" t="str">
        <f>VLOOKUP(ventas_starbucks_2025[[#This Row],[promoción_aplicada5]],promocion_cambiar[#All],2,0)</f>
        <v>Combo</v>
      </c>
      <c r="AA4922" t="s">
        <v>8</v>
      </c>
      <c r="AB4922" t="s">
        <v>9</v>
      </c>
      <c r="AC4922" t="s">
        <v>24</v>
      </c>
      <c r="AD4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22">
        <v>13.2</v>
      </c>
      <c r="AF4922">
        <v>5</v>
      </c>
      <c r="AG4922">
        <v>39</v>
      </c>
      <c r="AH4922">
        <v>37</v>
      </c>
    </row>
    <row r="4923" spans="1:34" x14ac:dyDescent="0.25">
      <c r="A4923" s="3" t="s">
        <v>4998</v>
      </c>
      <c r="B4923" s="1">
        <v>45722</v>
      </c>
      <c r="C4923" s="23">
        <f t="shared" si="380"/>
        <v>6</v>
      </c>
      <c r="D4923" s="23">
        <f t="shared" si="381"/>
        <v>4</v>
      </c>
      <c r="E4923" s="1" t="str">
        <f t="shared" si="382"/>
        <v>jueves</v>
      </c>
      <c r="F4923" s="23">
        <f t="shared" si="383"/>
        <v>3</v>
      </c>
      <c r="G4923" s="1" t="str">
        <f t="shared" si="384"/>
        <v>marzo</v>
      </c>
      <c r="H4923" s="2">
        <v>0.61111111111111116</v>
      </c>
      <c r="I4923" t="s">
        <v>1</v>
      </c>
      <c r="J4923" t="str">
        <f>VLOOKUP(ventas_starbucks_2025[[#This Row],[sucursal]],cambio_sucursal[#All],2,0)</f>
        <v>Sucursal Nueva Córdoba</v>
      </c>
      <c r="K4923" t="s">
        <v>20</v>
      </c>
      <c r="L4923" t="s">
        <v>21</v>
      </c>
      <c r="M4923" t="s">
        <v>4</v>
      </c>
      <c r="N4923" t="str">
        <f>IFERROR(VLOOKUP(ventas_starbucks_2025[[#This Row],[tamaño_sucio]],cambio_tamaño[#All],2,0),"Tamaño único")</f>
        <v>Tamaño único</v>
      </c>
      <c r="O4923">
        <v>5</v>
      </c>
      <c r="P4923">
        <v>860.35</v>
      </c>
      <c r="Q4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23">
        <v>4301.75</v>
      </c>
      <c r="S4923" t="s">
        <v>5</v>
      </c>
      <c r="T4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3" t="str">
        <f>VLOOKUP(ventas_starbucks_2025[[#This Row],[canal_compra]],cambio_canal_compra[#All],2,0)</f>
        <v>En tienda</v>
      </c>
      <c r="V4923" t="s">
        <v>16</v>
      </c>
      <c r="W4923" t="str">
        <f>VLOOKUP(ventas_starbucks_2025[[#This Row],[método_pago]],cambio_metodo_pago[#All],2,0)</f>
        <v>Tarjeta</v>
      </c>
      <c r="X4923" t="s">
        <v>22</v>
      </c>
      <c r="Y4923">
        <v>0</v>
      </c>
      <c r="Z4923" t="str">
        <f>VLOOKUP(ventas_starbucks_2025[[#This Row],[promoción_aplicada5]],promocion_cambiar[#All],2,0)</f>
        <v>2x1</v>
      </c>
      <c r="AA4923" t="s">
        <v>51</v>
      </c>
      <c r="AB4923" t="s">
        <v>29</v>
      </c>
      <c r="AC4923" t="s">
        <v>41</v>
      </c>
      <c r="AD4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23">
        <v>11.4</v>
      </c>
      <c r="AF4923">
        <v>2</v>
      </c>
      <c r="AG4923">
        <v>34</v>
      </c>
      <c r="AH4923">
        <v>29</v>
      </c>
    </row>
    <row r="4924" spans="1:34" x14ac:dyDescent="0.25">
      <c r="A4924" s="3" t="s">
        <v>4999</v>
      </c>
      <c r="B4924" s="1">
        <v>45744</v>
      </c>
      <c r="C4924" s="23">
        <f t="shared" si="380"/>
        <v>28</v>
      </c>
      <c r="D4924" s="23">
        <f t="shared" si="381"/>
        <v>5</v>
      </c>
      <c r="E4924" s="23" t="str">
        <f t="shared" si="382"/>
        <v>viernes</v>
      </c>
      <c r="F4924" s="23">
        <f t="shared" si="383"/>
        <v>3</v>
      </c>
      <c r="G4924" s="23" t="str">
        <f t="shared" si="384"/>
        <v>marzo</v>
      </c>
      <c r="H4924" s="2">
        <v>0.30555555555555558</v>
      </c>
      <c r="I4924" t="s">
        <v>1</v>
      </c>
      <c r="J4924" t="str">
        <f>VLOOKUP(ventas_starbucks_2025[[#This Row],[sucursal]],cambio_sucursal[#All],2,0)</f>
        <v>Sucursal Nueva Córdoba</v>
      </c>
      <c r="K4924" t="s">
        <v>67</v>
      </c>
      <c r="L4924" t="s">
        <v>35</v>
      </c>
      <c r="M4924" t="s">
        <v>4</v>
      </c>
      <c r="N4924" t="str">
        <f>IFERROR(VLOOKUP(ventas_starbucks_2025[[#This Row],[tamaño_sucio]],cambio_tamaño[#All],2,0),"Tamaño único")</f>
        <v>Tamaño único</v>
      </c>
      <c r="O4924">
        <v>2</v>
      </c>
      <c r="P4924">
        <v>1197.06</v>
      </c>
      <c r="Q4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4">
        <v>2394.12</v>
      </c>
      <c r="S4924" t="s">
        <v>31</v>
      </c>
      <c r="T4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4" t="str">
        <f>VLOOKUP(ventas_starbucks_2025[[#This Row],[canal_compra]],cambio_canal_compra[#All],2,0)</f>
        <v>Entrega domicilio</v>
      </c>
      <c r="V4924" t="s">
        <v>16</v>
      </c>
      <c r="W4924" t="str">
        <f>VLOOKUP(ventas_starbucks_2025[[#This Row],[método_pago]],cambio_metodo_pago[#All],2,0)</f>
        <v>Tarjeta</v>
      </c>
      <c r="X4924" t="s">
        <v>7</v>
      </c>
      <c r="Y4924">
        <v>15</v>
      </c>
      <c r="Z4924" t="str">
        <f>VLOOKUP(ventas_starbucks_2025[[#This Row],[promoción_aplicada5]],promocion_cambiar[#All],2,0)</f>
        <v>2x1</v>
      </c>
      <c r="AA4924" t="s">
        <v>51</v>
      </c>
      <c r="AB4924" t="s">
        <v>18</v>
      </c>
      <c r="AC4924" t="s">
        <v>24</v>
      </c>
      <c r="AD4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24">
        <v>3</v>
      </c>
      <c r="AF4924">
        <v>1</v>
      </c>
      <c r="AG4924">
        <v>19</v>
      </c>
      <c r="AH4924">
        <v>17</v>
      </c>
    </row>
    <row r="4925" spans="1:34" x14ac:dyDescent="0.25">
      <c r="A4925" s="3" t="s">
        <v>5000</v>
      </c>
      <c r="B4925" s="1">
        <v>45731</v>
      </c>
      <c r="C4925" s="23">
        <f t="shared" si="380"/>
        <v>15</v>
      </c>
      <c r="D4925" s="23">
        <f t="shared" si="381"/>
        <v>6</v>
      </c>
      <c r="E4925" s="23" t="str">
        <f t="shared" si="382"/>
        <v>sábado</v>
      </c>
      <c r="F4925" s="23">
        <f t="shared" si="383"/>
        <v>3</v>
      </c>
      <c r="G4925" s="23" t="str">
        <f t="shared" si="384"/>
        <v>marzo</v>
      </c>
      <c r="H4925" s="2">
        <v>0.76736111111111116</v>
      </c>
      <c r="I4925" t="s">
        <v>1</v>
      </c>
      <c r="J4925" t="str">
        <f>VLOOKUP(ventas_starbucks_2025[[#This Row],[sucursal]],cambio_sucursal[#All],2,0)</f>
        <v>Sucursal Nueva Córdoba</v>
      </c>
      <c r="K4925" t="s">
        <v>94</v>
      </c>
      <c r="L4925" t="s">
        <v>70</v>
      </c>
      <c r="M4925" t="s">
        <v>62</v>
      </c>
      <c r="N4925" t="str">
        <f>IFERROR(VLOOKUP(ventas_starbucks_2025[[#This Row],[tamaño_sucio]],cambio_tamaño[#All],2,0),"Tamaño único")</f>
        <v>Extra-Grande</v>
      </c>
      <c r="O4925">
        <v>4</v>
      </c>
      <c r="P4925">
        <v>1785.59</v>
      </c>
      <c r="Q4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5">
        <v>7142.36</v>
      </c>
      <c r="S4925" t="s">
        <v>31</v>
      </c>
      <c r="T4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25" t="str">
        <f>VLOOKUP(ventas_starbucks_2025[[#This Row],[canal_compra]],cambio_canal_compra[#All],2,0)</f>
        <v>Entrega domicilio</v>
      </c>
      <c r="V4925" t="s">
        <v>16</v>
      </c>
      <c r="W4925" t="str">
        <f>VLOOKUP(ventas_starbucks_2025[[#This Row],[método_pago]],cambio_metodo_pago[#All],2,0)</f>
        <v>Tarjeta</v>
      </c>
      <c r="X4925" t="s">
        <v>7</v>
      </c>
      <c r="Y4925">
        <v>0</v>
      </c>
      <c r="Z4925" t="str">
        <f>VLOOKUP(ventas_starbucks_2025[[#This Row],[promoción_aplicada5]],promocion_cambiar[#All],2,0)</f>
        <v>2x1</v>
      </c>
      <c r="AA4925" t="s">
        <v>51</v>
      </c>
      <c r="AB4925" t="s">
        <v>9</v>
      </c>
      <c r="AC4925" t="s">
        <v>10</v>
      </c>
      <c r="AD4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25">
        <v>13.9</v>
      </c>
      <c r="AF4925">
        <v>5</v>
      </c>
      <c r="AG4925">
        <v>28</v>
      </c>
      <c r="AH4925">
        <v>24</v>
      </c>
    </row>
    <row r="4926" spans="1:34" x14ac:dyDescent="0.25">
      <c r="A4926" s="3" t="s">
        <v>5001</v>
      </c>
      <c r="B4926" s="1">
        <v>45679</v>
      </c>
      <c r="C4926" s="23">
        <f t="shared" si="380"/>
        <v>22</v>
      </c>
      <c r="D4926" s="23">
        <f t="shared" si="381"/>
        <v>3</v>
      </c>
      <c r="E4926" s="23" t="str">
        <f t="shared" si="382"/>
        <v>miércoles</v>
      </c>
      <c r="F4926" s="23">
        <f t="shared" si="383"/>
        <v>1</v>
      </c>
      <c r="G4926" s="23" t="str">
        <f t="shared" si="384"/>
        <v>enero</v>
      </c>
      <c r="H4926" s="2">
        <v>0.75277777777777777</v>
      </c>
      <c r="I4926" t="s">
        <v>12</v>
      </c>
      <c r="J4926" t="str">
        <f>VLOOKUP(ventas_starbucks_2025[[#This Row],[sucursal]],cambio_sucursal[#All],2,0)</f>
        <v>Sucursal Córdoba Shopping</v>
      </c>
      <c r="K4926" t="s">
        <v>48</v>
      </c>
      <c r="L4926" t="s">
        <v>49</v>
      </c>
      <c r="M4926" t="s">
        <v>50</v>
      </c>
      <c r="N4926" t="str">
        <f>IFERROR(VLOOKUP(ventas_starbucks_2025[[#This Row],[tamaño_sucio]],cambio_tamaño[#All],2,0),"Tamaño único")</f>
        <v>Mediano</v>
      </c>
      <c r="O4926">
        <v>1</v>
      </c>
      <c r="P4926">
        <v>1605.58</v>
      </c>
      <c r="Q4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6">
        <v>1605.58</v>
      </c>
      <c r="S4926" t="s">
        <v>5</v>
      </c>
      <c r="T4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6" t="str">
        <f>VLOOKUP(ventas_starbucks_2025[[#This Row],[canal_compra]],cambio_canal_compra[#All],2,0)</f>
        <v>En tienda</v>
      </c>
      <c r="V4926" t="s">
        <v>6</v>
      </c>
      <c r="W4926" t="str">
        <f>VLOOKUP(ventas_starbucks_2025[[#This Row],[método_pago]],cambio_metodo_pago[#All],2,0)</f>
        <v>Aplicación móbil</v>
      </c>
      <c r="X4926" t="s">
        <v>22</v>
      </c>
      <c r="Y4926">
        <v>0</v>
      </c>
      <c r="Z4926" t="str">
        <f>VLOOKUP(ventas_starbucks_2025[[#This Row],[promoción_aplicada5]],promocion_cambiar[#All],2,0)</f>
        <v>2x1</v>
      </c>
      <c r="AA4926" t="s">
        <v>51</v>
      </c>
      <c r="AB4926" t="s">
        <v>23</v>
      </c>
      <c r="AC4926" t="s">
        <v>10</v>
      </c>
      <c r="AD4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26">
        <v>12.2</v>
      </c>
      <c r="AF4926">
        <v>2</v>
      </c>
      <c r="AG4926">
        <v>46</v>
      </c>
      <c r="AH4926">
        <v>45</v>
      </c>
    </row>
    <row r="4927" spans="1:34" x14ac:dyDescent="0.25">
      <c r="A4927" s="3" t="s">
        <v>5002</v>
      </c>
      <c r="B4927" s="1">
        <v>45720</v>
      </c>
      <c r="C4927" s="23">
        <f t="shared" si="380"/>
        <v>4</v>
      </c>
      <c r="D4927" s="23">
        <f t="shared" si="381"/>
        <v>2</v>
      </c>
      <c r="E4927" s="23" t="str">
        <f t="shared" si="382"/>
        <v>martes</v>
      </c>
      <c r="F4927" s="23">
        <f t="shared" si="383"/>
        <v>3</v>
      </c>
      <c r="G4927" s="23" t="str">
        <f t="shared" si="384"/>
        <v>marzo</v>
      </c>
      <c r="H4927" s="2">
        <v>0.33611111111111114</v>
      </c>
      <c r="I4927" t="s">
        <v>12</v>
      </c>
      <c r="J4927" t="str">
        <f>VLOOKUP(ventas_starbucks_2025[[#This Row],[sucursal]],cambio_sucursal[#All],2,0)</f>
        <v>Sucursal Córdoba Shopping</v>
      </c>
      <c r="K4927" t="s">
        <v>284</v>
      </c>
      <c r="L4927" t="s">
        <v>35</v>
      </c>
      <c r="M4927" t="s">
        <v>4</v>
      </c>
      <c r="N4927" t="str">
        <f>IFERROR(VLOOKUP(ventas_starbucks_2025[[#This Row],[tamaño_sucio]],cambio_tamaño[#All],2,0),"Tamaño único")</f>
        <v>Tamaño único</v>
      </c>
      <c r="O4927">
        <v>2</v>
      </c>
      <c r="P4927">
        <v>1243.1600000000001</v>
      </c>
      <c r="Q4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7">
        <v>2486.3200000000002</v>
      </c>
      <c r="S4927" t="s">
        <v>5</v>
      </c>
      <c r="T4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7" t="str">
        <f>VLOOKUP(ventas_starbucks_2025[[#This Row],[canal_compra]],cambio_canal_compra[#All],2,0)</f>
        <v>En tienda</v>
      </c>
      <c r="V4927" t="s">
        <v>6</v>
      </c>
      <c r="W4927" t="str">
        <f>VLOOKUP(ventas_starbucks_2025[[#This Row],[método_pago]],cambio_metodo_pago[#All],2,0)</f>
        <v>Aplicación móbil</v>
      </c>
      <c r="X4927" t="s">
        <v>7</v>
      </c>
      <c r="Y4927">
        <v>0</v>
      </c>
      <c r="Z4927" t="str">
        <f>VLOOKUP(ventas_starbucks_2025[[#This Row],[promoción_aplicada5]],promocion_cambiar[#All],2,0)</f>
        <v>Ninguna</v>
      </c>
      <c r="AA4927" t="s">
        <v>17</v>
      </c>
      <c r="AB4927" t="s">
        <v>32</v>
      </c>
      <c r="AC4927" t="s">
        <v>10</v>
      </c>
      <c r="AD4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27">
        <v>4.7</v>
      </c>
      <c r="AF4927">
        <v>4</v>
      </c>
      <c r="AG4927">
        <v>13</v>
      </c>
      <c r="AH4927">
        <v>11</v>
      </c>
    </row>
    <row r="4928" spans="1:34" x14ac:dyDescent="0.25">
      <c r="A4928" s="3" t="s">
        <v>5003</v>
      </c>
      <c r="B4928" s="1">
        <v>45741</v>
      </c>
      <c r="C4928" s="23">
        <f t="shared" si="380"/>
        <v>25</v>
      </c>
      <c r="D4928" s="23">
        <f t="shared" si="381"/>
        <v>2</v>
      </c>
      <c r="E4928" s="23" t="str">
        <f t="shared" si="382"/>
        <v>martes</v>
      </c>
      <c r="F4928" s="23">
        <f t="shared" si="383"/>
        <v>3</v>
      </c>
      <c r="G4928" s="23" t="str">
        <f t="shared" si="384"/>
        <v>marzo</v>
      </c>
      <c r="H4928" s="2">
        <v>0.33402777777777776</v>
      </c>
      <c r="I4928" t="s">
        <v>1</v>
      </c>
      <c r="J4928" t="str">
        <f>VLOOKUP(ventas_starbucks_2025[[#This Row],[sucursal]],cambio_sucursal[#All],2,0)</f>
        <v>Sucursal Nueva Córdoba</v>
      </c>
      <c r="K4928" t="s">
        <v>327</v>
      </c>
      <c r="L4928" t="s">
        <v>44</v>
      </c>
      <c r="M4928" t="s">
        <v>50</v>
      </c>
      <c r="N4928" t="str">
        <f>IFERROR(VLOOKUP(ventas_starbucks_2025[[#This Row],[tamaño_sucio]],cambio_tamaño[#All],2,0),"Tamaño único")</f>
        <v>Mediano</v>
      </c>
      <c r="O4928">
        <v>1</v>
      </c>
      <c r="P4928">
        <v>1722.19</v>
      </c>
      <c r="Q4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8">
        <v>1722.19</v>
      </c>
      <c r="S4928" t="s">
        <v>5</v>
      </c>
      <c r="T4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8" t="str">
        <f>VLOOKUP(ventas_starbucks_2025[[#This Row],[canal_compra]],cambio_canal_compra[#All],2,0)</f>
        <v>En tienda</v>
      </c>
      <c r="V4928" t="s">
        <v>6</v>
      </c>
      <c r="W4928" t="str">
        <f>VLOOKUP(ventas_starbucks_2025[[#This Row],[método_pago]],cambio_metodo_pago[#All],2,0)</f>
        <v>Aplicación móbil</v>
      </c>
      <c r="X4928" t="s">
        <v>7</v>
      </c>
      <c r="Y4928">
        <v>10</v>
      </c>
      <c r="Z4928" t="str">
        <f>VLOOKUP(ventas_starbucks_2025[[#This Row],[promoción_aplicada5]],promocion_cambiar[#All],2,0)</f>
        <v>Hora Feliz</v>
      </c>
      <c r="AA4928" t="s">
        <v>36</v>
      </c>
      <c r="AB4928" t="s">
        <v>23</v>
      </c>
      <c r="AC4928" t="s">
        <v>24</v>
      </c>
      <c r="AD4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28">
        <v>5.3</v>
      </c>
      <c r="AF4928">
        <v>4</v>
      </c>
      <c r="AG4928">
        <v>41</v>
      </c>
      <c r="AH4928">
        <v>40</v>
      </c>
    </row>
    <row r="4929" spans="1:34" x14ac:dyDescent="0.25">
      <c r="A4929" s="3" t="s">
        <v>5004</v>
      </c>
      <c r="B4929" s="1">
        <v>45710</v>
      </c>
      <c r="C4929" s="23">
        <f t="shared" si="380"/>
        <v>22</v>
      </c>
      <c r="D4929" s="23">
        <f t="shared" si="381"/>
        <v>6</v>
      </c>
      <c r="E4929" s="23" t="str">
        <f t="shared" si="382"/>
        <v>sábado</v>
      </c>
      <c r="F4929" s="23">
        <f t="shared" si="383"/>
        <v>2</v>
      </c>
      <c r="G4929" s="23" t="str">
        <f t="shared" si="384"/>
        <v>febrero</v>
      </c>
      <c r="H4929" s="2">
        <v>0.40555555555555556</v>
      </c>
      <c r="I4929" t="s">
        <v>12</v>
      </c>
      <c r="J4929" t="str">
        <f>VLOOKUP(ventas_starbucks_2025[[#This Row],[sucursal]],cambio_sucursal[#All],2,0)</f>
        <v>Sucursal Córdoba Shopping</v>
      </c>
      <c r="K4929" t="s">
        <v>58</v>
      </c>
      <c r="L4929" t="s">
        <v>39</v>
      </c>
      <c r="M4929" t="s">
        <v>4</v>
      </c>
      <c r="N4929" t="str">
        <f>IFERROR(VLOOKUP(ventas_starbucks_2025[[#This Row],[tamaño_sucio]],cambio_tamaño[#All],2,0),"Tamaño único")</f>
        <v>Tamaño único</v>
      </c>
      <c r="O4929">
        <v>1</v>
      </c>
      <c r="P4929">
        <v>1089.99</v>
      </c>
      <c r="Q4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9">
        <v>1089.99</v>
      </c>
      <c r="S4929" t="s">
        <v>5</v>
      </c>
      <c r="T4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9" t="str">
        <f>VLOOKUP(ventas_starbucks_2025[[#This Row],[canal_compra]],cambio_canal_compra[#All],2,0)</f>
        <v>En tienda</v>
      </c>
      <c r="V4929" t="s">
        <v>16</v>
      </c>
      <c r="W4929" t="str">
        <f>VLOOKUP(ventas_starbucks_2025[[#This Row],[método_pago]],cambio_metodo_pago[#All],2,0)</f>
        <v>Tarjeta</v>
      </c>
      <c r="X4929" t="s">
        <v>7</v>
      </c>
      <c r="Y4929">
        <v>10</v>
      </c>
      <c r="Z4929" t="str">
        <f>VLOOKUP(ventas_starbucks_2025[[#This Row],[promoción_aplicada5]],promocion_cambiar[#All],2,0)</f>
        <v>Hora Feliz</v>
      </c>
      <c r="AA4929" t="s">
        <v>36</v>
      </c>
      <c r="AB4929" t="s">
        <v>18</v>
      </c>
      <c r="AC4929" t="s">
        <v>24</v>
      </c>
      <c r="AD4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29">
        <v>14.6</v>
      </c>
      <c r="AF4929">
        <v>1</v>
      </c>
      <c r="AG4929">
        <v>50</v>
      </c>
      <c r="AH4929">
        <v>49</v>
      </c>
    </row>
    <row r="4930" spans="1:34" x14ac:dyDescent="0.25">
      <c r="A4930" s="3" t="s">
        <v>5005</v>
      </c>
      <c r="B4930" s="1">
        <v>45752</v>
      </c>
      <c r="C4930" s="23">
        <f t="shared" ref="C4930:C4993" si="385">DAY(B4930)</f>
        <v>5</v>
      </c>
      <c r="D4930" s="23">
        <f t="shared" ref="D4930:D4993" si="386">WEEKDAY(B4930,2)</f>
        <v>6</v>
      </c>
      <c r="E4930" s="23" t="str">
        <f t="shared" ref="E4930:E4993" si="387">TEXT(B4930,"dddd")</f>
        <v>sábado</v>
      </c>
      <c r="F4930" s="23">
        <f t="shared" ref="F4930:F4993" si="388">MONTH(B4930)</f>
        <v>4</v>
      </c>
      <c r="G4930" s="23" t="str">
        <f t="shared" ref="G4930:G4993" si="389">TEXT(B4930,"mmmm")</f>
        <v>abril</v>
      </c>
      <c r="H4930" s="2">
        <v>0.53819444444444442</v>
      </c>
      <c r="I4930" t="s">
        <v>12</v>
      </c>
      <c r="J4930" t="str">
        <f>VLOOKUP(ventas_starbucks_2025[[#This Row],[sucursal]],cambio_sucursal[#All],2,0)</f>
        <v>Sucursal Córdoba Shopping</v>
      </c>
      <c r="K4930" t="s">
        <v>89</v>
      </c>
      <c r="L4930" t="s">
        <v>90</v>
      </c>
      <c r="M4930" t="s">
        <v>4</v>
      </c>
      <c r="N4930" t="str">
        <f>IFERROR(VLOOKUP(ventas_starbucks_2025[[#This Row],[tamaño_sucio]],cambio_tamaño[#All],2,0),"Tamaño único")</f>
        <v>Tamaño único</v>
      </c>
      <c r="O4930">
        <v>3</v>
      </c>
      <c r="P4930">
        <v>1236.1400000000001</v>
      </c>
      <c r="Q4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0">
        <v>3708.42</v>
      </c>
      <c r="S4930" t="s">
        <v>15</v>
      </c>
      <c r="T4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30" t="str">
        <f>VLOOKUP(ventas_starbucks_2025[[#This Row],[canal_compra]],cambio_canal_compra[#All],2,0)</f>
        <v>Para llevar</v>
      </c>
      <c r="V4930" t="s">
        <v>6</v>
      </c>
      <c r="W4930" t="str">
        <f>VLOOKUP(ventas_starbucks_2025[[#This Row],[método_pago]],cambio_metodo_pago[#All],2,0)</f>
        <v>Aplicación móbil</v>
      </c>
      <c r="X4930" t="s">
        <v>7</v>
      </c>
      <c r="Y4930">
        <v>10</v>
      </c>
      <c r="Z4930" t="str">
        <f>VLOOKUP(ventas_starbucks_2025[[#This Row],[promoción_aplicada5]],promocion_cambiar[#All],2,0)</f>
        <v>2x1</v>
      </c>
      <c r="AA4930" t="s">
        <v>51</v>
      </c>
      <c r="AB4930" t="s">
        <v>29</v>
      </c>
      <c r="AC4930" t="s">
        <v>10</v>
      </c>
      <c r="AD4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30">
        <v>11.2</v>
      </c>
      <c r="AF4930">
        <v>5</v>
      </c>
      <c r="AG4930">
        <v>13</v>
      </c>
      <c r="AH4930">
        <v>10</v>
      </c>
    </row>
    <row r="4931" spans="1:34" x14ac:dyDescent="0.25">
      <c r="A4931" s="3" t="s">
        <v>5006</v>
      </c>
      <c r="B4931" s="1">
        <v>45747</v>
      </c>
      <c r="C4931" s="23">
        <f t="shared" si="385"/>
        <v>31</v>
      </c>
      <c r="D4931" s="23">
        <f t="shared" si="386"/>
        <v>1</v>
      </c>
      <c r="E4931" s="23" t="str">
        <f t="shared" si="387"/>
        <v>lunes</v>
      </c>
      <c r="F4931" s="23">
        <f t="shared" si="388"/>
        <v>3</v>
      </c>
      <c r="G4931" s="23" t="str">
        <f t="shared" si="389"/>
        <v>marzo</v>
      </c>
      <c r="H4931" s="2">
        <v>0.80902777777777779</v>
      </c>
      <c r="I4931" t="s">
        <v>57</v>
      </c>
      <c r="J4931" t="str">
        <f>VLOOKUP(ventas_starbucks_2025[[#This Row],[sucursal]],cambio_sucursal[#All],2,0)</f>
        <v>Sucursal Avda Colón</v>
      </c>
      <c r="K4931" t="s">
        <v>87</v>
      </c>
      <c r="L4931" t="s">
        <v>65</v>
      </c>
      <c r="M4931" t="s">
        <v>4</v>
      </c>
      <c r="N4931" t="str">
        <f>IFERROR(VLOOKUP(ventas_starbucks_2025[[#This Row],[tamaño_sucio]],cambio_tamaño[#All],2,0),"Tamaño único")</f>
        <v>Tamaño único</v>
      </c>
      <c r="O4931">
        <v>3</v>
      </c>
      <c r="P4931">
        <v>1943.73</v>
      </c>
      <c r="Q4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1">
        <v>5831.19</v>
      </c>
      <c r="S4931" t="s">
        <v>31</v>
      </c>
      <c r="T4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1" t="str">
        <f>VLOOKUP(ventas_starbucks_2025[[#This Row],[canal_compra]],cambio_canal_compra[#All],2,0)</f>
        <v>Entrega domicilio</v>
      </c>
      <c r="V4931" t="s">
        <v>16</v>
      </c>
      <c r="W4931" t="str">
        <f>VLOOKUP(ventas_starbucks_2025[[#This Row],[método_pago]],cambio_metodo_pago[#All],2,0)</f>
        <v>Tarjeta</v>
      </c>
      <c r="X4931" t="s">
        <v>7</v>
      </c>
      <c r="Y4931">
        <v>10</v>
      </c>
      <c r="Z4931" t="str">
        <f>VLOOKUP(ventas_starbucks_2025[[#This Row],[promoción_aplicada5]],promocion_cambiar[#All],2,0)</f>
        <v>Ninguna</v>
      </c>
      <c r="AA4931" t="s">
        <v>17</v>
      </c>
      <c r="AB4931" t="s">
        <v>9</v>
      </c>
      <c r="AC4931" t="s">
        <v>41</v>
      </c>
      <c r="AD4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31">
        <v>14.3</v>
      </c>
      <c r="AF4931">
        <v>2</v>
      </c>
      <c r="AG4931">
        <v>48</v>
      </c>
      <c r="AH4931">
        <v>45</v>
      </c>
    </row>
    <row r="4932" spans="1:34" x14ac:dyDescent="0.25">
      <c r="A4932" s="3" t="s">
        <v>5007</v>
      </c>
      <c r="B4932" s="1">
        <v>45669</v>
      </c>
      <c r="C4932" s="23">
        <f t="shared" si="385"/>
        <v>12</v>
      </c>
      <c r="D4932" s="23">
        <f t="shared" si="386"/>
        <v>7</v>
      </c>
      <c r="E4932" s="23" t="str">
        <f t="shared" si="387"/>
        <v>domingo</v>
      </c>
      <c r="F4932" s="23">
        <f t="shared" si="388"/>
        <v>1</v>
      </c>
      <c r="G4932" s="23" t="str">
        <f t="shared" si="389"/>
        <v>enero</v>
      </c>
      <c r="H4932" s="2">
        <v>0.4597222222222222</v>
      </c>
      <c r="I4932" t="s">
        <v>26</v>
      </c>
      <c r="J4932" t="str">
        <f>VLOOKUP(ventas_starbucks_2025[[#This Row],[sucursal]],cambio_sucursal[#All],2,0)</f>
        <v>Sucursal San Lorenzo 47</v>
      </c>
      <c r="K4932" t="s">
        <v>13</v>
      </c>
      <c r="L4932" t="s">
        <v>14</v>
      </c>
      <c r="M4932" t="s">
        <v>4</v>
      </c>
      <c r="N4932" t="str">
        <f>IFERROR(VLOOKUP(ventas_starbucks_2025[[#This Row],[tamaño_sucio]],cambio_tamaño[#All],2,0),"Tamaño único")</f>
        <v>Tamaño único</v>
      </c>
      <c r="O4932">
        <v>1</v>
      </c>
      <c r="P4932">
        <v>1831.72</v>
      </c>
      <c r="Q4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2">
        <v>1831.72</v>
      </c>
      <c r="S4932" t="s">
        <v>31</v>
      </c>
      <c r="T4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32" t="str">
        <f>VLOOKUP(ventas_starbucks_2025[[#This Row],[canal_compra]],cambio_canal_compra[#All],2,0)</f>
        <v>Entrega domicilio</v>
      </c>
      <c r="V4932" t="s">
        <v>40</v>
      </c>
      <c r="W4932" t="str">
        <f>VLOOKUP(ventas_starbucks_2025[[#This Row],[método_pago]],cambio_metodo_pago[#All],2,0)</f>
        <v>Efectivo</v>
      </c>
      <c r="X4932" t="s">
        <v>22</v>
      </c>
      <c r="Y4932">
        <v>0</v>
      </c>
      <c r="Z4932" t="str">
        <f>VLOOKUP(ventas_starbucks_2025[[#This Row],[promoción_aplicada5]],promocion_cambiar[#All],2,0)</f>
        <v>Ninguna</v>
      </c>
      <c r="AA4932" t="s">
        <v>17</v>
      </c>
      <c r="AB4932" t="s">
        <v>32</v>
      </c>
      <c r="AC4932" t="s">
        <v>24</v>
      </c>
      <c r="AD4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32">
        <v>13</v>
      </c>
      <c r="AF4932">
        <v>2</v>
      </c>
      <c r="AG4932">
        <v>19</v>
      </c>
      <c r="AH4932">
        <v>18</v>
      </c>
    </row>
    <row r="4933" spans="1:34" x14ac:dyDescent="0.25">
      <c r="A4933" s="3" t="s">
        <v>5008</v>
      </c>
      <c r="B4933" s="1">
        <v>45749</v>
      </c>
      <c r="C4933" s="23">
        <f t="shared" si="385"/>
        <v>2</v>
      </c>
      <c r="D4933" s="23">
        <f t="shared" si="386"/>
        <v>3</v>
      </c>
      <c r="E4933" s="23" t="str">
        <f t="shared" si="387"/>
        <v>miércoles</v>
      </c>
      <c r="F4933" s="23">
        <f t="shared" si="388"/>
        <v>4</v>
      </c>
      <c r="G4933" s="23" t="str">
        <f t="shared" si="389"/>
        <v>abril</v>
      </c>
      <c r="H4933" s="2">
        <v>0.66736111111111107</v>
      </c>
      <c r="I4933" t="s">
        <v>12</v>
      </c>
      <c r="J4933" t="str">
        <f>VLOOKUP(ventas_starbucks_2025[[#This Row],[sucursal]],cambio_sucursal[#All],2,0)</f>
        <v>Sucursal Córdoba Shopping</v>
      </c>
      <c r="K4933" t="s">
        <v>48</v>
      </c>
      <c r="L4933" t="s">
        <v>49</v>
      </c>
      <c r="M4933" t="s">
        <v>55</v>
      </c>
      <c r="N4933" t="str">
        <f>IFERROR(VLOOKUP(ventas_starbucks_2025[[#This Row],[tamaño_sucio]],cambio_tamaño[#All],2,0),"Tamaño único")</f>
        <v>Pequeño</v>
      </c>
      <c r="O4933">
        <v>4</v>
      </c>
      <c r="P4933">
        <v>1672.76</v>
      </c>
      <c r="Q4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3">
        <v>6691.04</v>
      </c>
      <c r="S4933" t="s">
        <v>31</v>
      </c>
      <c r="T4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3" t="str">
        <f>VLOOKUP(ventas_starbucks_2025[[#This Row],[canal_compra]],cambio_canal_compra[#All],2,0)</f>
        <v>Entrega domicilio</v>
      </c>
      <c r="V4933" t="s">
        <v>6</v>
      </c>
      <c r="W4933" t="str">
        <f>VLOOKUP(ventas_starbucks_2025[[#This Row],[método_pago]],cambio_metodo_pago[#All],2,0)</f>
        <v>Aplicación móbil</v>
      </c>
      <c r="X4933" t="s">
        <v>7</v>
      </c>
      <c r="Y4933">
        <v>10</v>
      </c>
      <c r="Z4933" t="str">
        <f>VLOOKUP(ventas_starbucks_2025[[#This Row],[promoción_aplicada5]],promocion_cambiar[#All],2,0)</f>
        <v>Combo</v>
      </c>
      <c r="AA4933" t="s">
        <v>8</v>
      </c>
      <c r="AB4933" t="s">
        <v>52</v>
      </c>
      <c r="AC4933" t="s">
        <v>24</v>
      </c>
      <c r="AD4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33">
        <v>8.9</v>
      </c>
      <c r="AF4933">
        <v>2</v>
      </c>
      <c r="AG4933">
        <v>47</v>
      </c>
      <c r="AH4933">
        <v>43</v>
      </c>
    </row>
    <row r="4934" spans="1:34" x14ac:dyDescent="0.25">
      <c r="A4934" s="3" t="s">
        <v>5009</v>
      </c>
      <c r="B4934" s="1">
        <v>45685</v>
      </c>
      <c r="C4934" s="23">
        <f t="shared" si="385"/>
        <v>28</v>
      </c>
      <c r="D4934" s="23">
        <f t="shared" si="386"/>
        <v>2</v>
      </c>
      <c r="E4934" s="23" t="str">
        <f t="shared" si="387"/>
        <v>martes</v>
      </c>
      <c r="F4934" s="23">
        <f t="shared" si="388"/>
        <v>1</v>
      </c>
      <c r="G4934" s="23" t="str">
        <f t="shared" si="389"/>
        <v>enero</v>
      </c>
      <c r="H4934" s="2">
        <v>0.82638888888888884</v>
      </c>
      <c r="I4934" t="s">
        <v>57</v>
      </c>
      <c r="J4934" t="str">
        <f>VLOOKUP(ventas_starbucks_2025[[#This Row],[sucursal]],cambio_sucursal[#All],2,0)</f>
        <v>Sucursal Avda Colón</v>
      </c>
      <c r="K4934" t="s">
        <v>69</v>
      </c>
      <c r="L4934" t="s">
        <v>70</v>
      </c>
      <c r="M4934" t="s">
        <v>45</v>
      </c>
      <c r="N4934" t="str">
        <f>IFERROR(VLOOKUP(ventas_starbucks_2025[[#This Row],[tamaño_sucio]],cambio_tamaño[#All],2,0),"Tamaño único")</f>
        <v>Grande</v>
      </c>
      <c r="O4934">
        <v>1</v>
      </c>
      <c r="P4934">
        <v>1791.2</v>
      </c>
      <c r="Q4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4">
        <v>1791.2</v>
      </c>
      <c r="S4934" t="s">
        <v>31</v>
      </c>
      <c r="T4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34" t="str">
        <f>VLOOKUP(ventas_starbucks_2025[[#This Row],[canal_compra]],cambio_canal_compra[#All],2,0)</f>
        <v>Entrega domicilio</v>
      </c>
      <c r="V4934" t="s">
        <v>6</v>
      </c>
      <c r="W4934" t="str">
        <f>VLOOKUP(ventas_starbucks_2025[[#This Row],[método_pago]],cambio_metodo_pago[#All],2,0)</f>
        <v>Aplicación móbil</v>
      </c>
      <c r="X4934" t="s">
        <v>22</v>
      </c>
      <c r="Y4934">
        <v>0</v>
      </c>
      <c r="Z4934" t="str">
        <f>VLOOKUP(ventas_starbucks_2025[[#This Row],[promoción_aplicada5]],promocion_cambiar[#All],2,0)</f>
        <v>Hora Feliz</v>
      </c>
      <c r="AA4934" t="s">
        <v>36</v>
      </c>
      <c r="AB4934" t="s">
        <v>29</v>
      </c>
      <c r="AC4934" t="s">
        <v>41</v>
      </c>
      <c r="AD4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34">
        <v>14.9</v>
      </c>
      <c r="AF4934">
        <v>2</v>
      </c>
      <c r="AG4934">
        <v>44</v>
      </c>
      <c r="AH4934">
        <v>43</v>
      </c>
    </row>
    <row r="4935" spans="1:34" x14ac:dyDescent="0.25">
      <c r="A4935" s="3" t="s">
        <v>5010</v>
      </c>
      <c r="B4935" s="1">
        <v>45749</v>
      </c>
      <c r="C4935" s="23">
        <f t="shared" si="385"/>
        <v>2</v>
      </c>
      <c r="D4935" s="23">
        <f t="shared" si="386"/>
        <v>3</v>
      </c>
      <c r="E4935" s="23" t="str">
        <f t="shared" si="387"/>
        <v>miércoles</v>
      </c>
      <c r="F4935" s="23">
        <f t="shared" si="388"/>
        <v>4</v>
      </c>
      <c r="G4935" s="23" t="str">
        <f t="shared" si="389"/>
        <v>abril</v>
      </c>
      <c r="H4935" s="2">
        <v>0.54236111111111107</v>
      </c>
      <c r="I4935" t="s">
        <v>26</v>
      </c>
      <c r="J4935" t="str">
        <f>VLOOKUP(ventas_starbucks_2025[[#This Row],[sucursal]],cambio_sucursal[#All],2,0)</f>
        <v>Sucursal San Lorenzo 47</v>
      </c>
      <c r="K4935" t="s">
        <v>74</v>
      </c>
      <c r="L4935" t="s">
        <v>70</v>
      </c>
      <c r="M4935" t="s">
        <v>62</v>
      </c>
      <c r="N4935" t="str">
        <f>IFERROR(VLOOKUP(ventas_starbucks_2025[[#This Row],[tamaño_sucio]],cambio_tamaño[#All],2,0),"Tamaño único")</f>
        <v>Extra-Grande</v>
      </c>
      <c r="O4935">
        <v>4</v>
      </c>
      <c r="P4935">
        <v>1703.13</v>
      </c>
      <c r="Q4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5">
        <v>6812.52</v>
      </c>
      <c r="S4935" t="s">
        <v>15</v>
      </c>
      <c r="T4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5" t="str">
        <f>VLOOKUP(ventas_starbucks_2025[[#This Row],[canal_compra]],cambio_canal_compra[#All],2,0)</f>
        <v>Para llevar</v>
      </c>
      <c r="V4935" t="s">
        <v>40</v>
      </c>
      <c r="W4935" t="str">
        <f>VLOOKUP(ventas_starbucks_2025[[#This Row],[método_pago]],cambio_metodo_pago[#All],2,0)</f>
        <v>Efectivo</v>
      </c>
      <c r="X4935" t="s">
        <v>22</v>
      </c>
      <c r="Y4935">
        <v>0</v>
      </c>
      <c r="Z4935" t="str">
        <f>VLOOKUP(ventas_starbucks_2025[[#This Row],[promoción_aplicada5]],promocion_cambiar[#All],2,0)</f>
        <v>Ninguna</v>
      </c>
      <c r="AA4935" t="s">
        <v>17</v>
      </c>
      <c r="AB4935" t="s">
        <v>52</v>
      </c>
      <c r="AC4935" t="s">
        <v>24</v>
      </c>
      <c r="AD4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35">
        <v>5.4</v>
      </c>
      <c r="AF4935">
        <v>4</v>
      </c>
      <c r="AG4935">
        <v>22</v>
      </c>
      <c r="AH4935">
        <v>18</v>
      </c>
    </row>
    <row r="4936" spans="1:34" x14ac:dyDescent="0.25">
      <c r="A4936" s="3" t="s">
        <v>5011</v>
      </c>
      <c r="B4936" s="1">
        <v>45706</v>
      </c>
      <c r="C4936" s="23">
        <f t="shared" si="385"/>
        <v>18</v>
      </c>
      <c r="D4936" s="23">
        <f t="shared" si="386"/>
        <v>2</v>
      </c>
      <c r="E4936" s="23" t="str">
        <f t="shared" si="387"/>
        <v>martes</v>
      </c>
      <c r="F4936" s="23">
        <f t="shared" si="388"/>
        <v>2</v>
      </c>
      <c r="G4936" s="23" t="str">
        <f t="shared" si="389"/>
        <v>febrero</v>
      </c>
      <c r="H4936" s="2">
        <v>0.7993055555555556</v>
      </c>
      <c r="I4936" t="s">
        <v>12</v>
      </c>
      <c r="J4936" t="str">
        <f>VLOOKUP(ventas_starbucks_2025[[#This Row],[sucursal]],cambio_sucursal[#All],2,0)</f>
        <v>Sucursal Córdoba Shopping</v>
      </c>
      <c r="K4936" t="s">
        <v>20</v>
      </c>
      <c r="L4936" t="s">
        <v>21</v>
      </c>
      <c r="M4936" t="s">
        <v>4</v>
      </c>
      <c r="N4936" t="str">
        <f>IFERROR(VLOOKUP(ventas_starbucks_2025[[#This Row],[tamaño_sucio]],cambio_tamaño[#All],2,0),"Tamaño único")</f>
        <v>Tamaño único</v>
      </c>
      <c r="O4936">
        <v>4</v>
      </c>
      <c r="P4936">
        <v>1267.8</v>
      </c>
      <c r="Q4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6">
        <v>5071.2</v>
      </c>
      <c r="S4936" t="s">
        <v>31</v>
      </c>
      <c r="T4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6" t="str">
        <f>VLOOKUP(ventas_starbucks_2025[[#This Row],[canal_compra]],cambio_canal_compra[#All],2,0)</f>
        <v>Entrega domicilio</v>
      </c>
      <c r="V4936" t="s">
        <v>6</v>
      </c>
      <c r="W4936" t="str">
        <f>VLOOKUP(ventas_starbucks_2025[[#This Row],[método_pago]],cambio_metodo_pago[#All],2,0)</f>
        <v>Aplicación móbil</v>
      </c>
      <c r="X4936" t="s">
        <v>7</v>
      </c>
      <c r="Y4936">
        <v>0</v>
      </c>
      <c r="Z4936" t="str">
        <f>VLOOKUP(ventas_starbucks_2025[[#This Row],[promoción_aplicada5]],promocion_cambiar[#All],2,0)</f>
        <v>Combo</v>
      </c>
      <c r="AA4936" t="s">
        <v>8</v>
      </c>
      <c r="AB4936" t="s">
        <v>32</v>
      </c>
      <c r="AC4936" t="s">
        <v>24</v>
      </c>
      <c r="AD4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36">
        <v>13.5</v>
      </c>
      <c r="AF4936">
        <v>1</v>
      </c>
      <c r="AG4936">
        <v>38</v>
      </c>
      <c r="AH4936">
        <v>34</v>
      </c>
    </row>
    <row r="4937" spans="1:34" x14ac:dyDescent="0.25">
      <c r="A4937" s="3" t="s">
        <v>5012</v>
      </c>
      <c r="B4937" s="1">
        <v>45691</v>
      </c>
      <c r="C4937" s="23">
        <f t="shared" si="385"/>
        <v>3</v>
      </c>
      <c r="D4937" s="23">
        <f t="shared" si="386"/>
        <v>1</v>
      </c>
      <c r="E4937" s="23" t="str">
        <f t="shared" si="387"/>
        <v>lunes</v>
      </c>
      <c r="F4937" s="23">
        <f t="shared" si="388"/>
        <v>2</v>
      </c>
      <c r="G4937" s="23" t="str">
        <f t="shared" si="389"/>
        <v>febrero</v>
      </c>
      <c r="H4937" s="2">
        <v>0.50902777777777775</v>
      </c>
      <c r="I4937" t="s">
        <v>26</v>
      </c>
      <c r="J4937" t="str">
        <f>VLOOKUP(ventas_starbucks_2025[[#This Row],[sucursal]],cambio_sucursal[#All],2,0)</f>
        <v>Sucursal San Lorenzo 47</v>
      </c>
      <c r="K4937" t="s">
        <v>58</v>
      </c>
      <c r="L4937" t="s">
        <v>39</v>
      </c>
      <c r="M4937" t="s">
        <v>4</v>
      </c>
      <c r="N4937" t="str">
        <f>IFERROR(VLOOKUP(ventas_starbucks_2025[[#This Row],[tamaño_sucio]],cambio_tamaño[#All],2,0),"Tamaño único")</f>
        <v>Tamaño único</v>
      </c>
      <c r="O4937">
        <v>5</v>
      </c>
      <c r="P4937">
        <v>1092.0899999999999</v>
      </c>
      <c r="Q4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7">
        <v>5460.45</v>
      </c>
      <c r="S4937" t="s">
        <v>5</v>
      </c>
      <c r="T4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7" t="str">
        <f>VLOOKUP(ventas_starbucks_2025[[#This Row],[canal_compra]],cambio_canal_compra[#All],2,0)</f>
        <v>En tienda</v>
      </c>
      <c r="V4937" t="s">
        <v>6</v>
      </c>
      <c r="W4937" t="str">
        <f>VLOOKUP(ventas_starbucks_2025[[#This Row],[método_pago]],cambio_metodo_pago[#All],2,0)</f>
        <v>Aplicación móbil</v>
      </c>
      <c r="X4937" t="s">
        <v>22</v>
      </c>
      <c r="Y4937">
        <v>0</v>
      </c>
      <c r="Z4937" t="str">
        <f>VLOOKUP(ventas_starbucks_2025[[#This Row],[promoción_aplicada5]],promocion_cambiar[#All],2,0)</f>
        <v>2x1</v>
      </c>
      <c r="AA4937" t="s">
        <v>51</v>
      </c>
      <c r="AB4937" t="s">
        <v>32</v>
      </c>
      <c r="AC4937" t="s">
        <v>24</v>
      </c>
      <c r="AD4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37">
        <v>7.1</v>
      </c>
      <c r="AF4937">
        <v>1</v>
      </c>
      <c r="AG4937">
        <v>17</v>
      </c>
      <c r="AH4937">
        <v>12</v>
      </c>
    </row>
    <row r="4938" spans="1:34" x14ac:dyDescent="0.25">
      <c r="A4938" s="3" t="s">
        <v>5013</v>
      </c>
      <c r="B4938" s="1">
        <v>45701</v>
      </c>
      <c r="C4938" s="23">
        <f t="shared" si="385"/>
        <v>13</v>
      </c>
      <c r="D4938" s="23">
        <f t="shared" si="386"/>
        <v>4</v>
      </c>
      <c r="E4938" s="1" t="str">
        <f t="shared" si="387"/>
        <v>jueves</v>
      </c>
      <c r="F4938" s="23">
        <f t="shared" si="388"/>
        <v>2</v>
      </c>
      <c r="G4938" s="1" t="str">
        <f t="shared" si="389"/>
        <v>febrero</v>
      </c>
      <c r="H4938" s="2">
        <v>0.62638888888888888</v>
      </c>
      <c r="I4938" t="s">
        <v>26</v>
      </c>
      <c r="J4938" t="str">
        <f>VLOOKUP(ventas_starbucks_2025[[#This Row],[sucursal]],cambio_sucursal[#All],2,0)</f>
        <v>Sucursal San Lorenzo 47</v>
      </c>
      <c r="K4938" t="s">
        <v>175</v>
      </c>
      <c r="L4938" t="s">
        <v>70</v>
      </c>
      <c r="M4938" t="s">
        <v>45</v>
      </c>
      <c r="N4938" t="str">
        <f>IFERROR(VLOOKUP(ventas_starbucks_2025[[#This Row],[tamaño_sucio]],cambio_tamaño[#All],2,0),"Tamaño único")</f>
        <v>Grande</v>
      </c>
      <c r="O4938">
        <v>5</v>
      </c>
      <c r="P4938">
        <v>1407.02</v>
      </c>
      <c r="Q4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8">
        <v>7035.1</v>
      </c>
      <c r="S4938" t="s">
        <v>31</v>
      </c>
      <c r="T4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8" t="str">
        <f>VLOOKUP(ventas_starbucks_2025[[#This Row],[canal_compra]],cambio_canal_compra[#All],2,0)</f>
        <v>Entrega domicilio</v>
      </c>
      <c r="V4938" t="s">
        <v>16</v>
      </c>
      <c r="W4938" t="str">
        <f>VLOOKUP(ventas_starbucks_2025[[#This Row],[método_pago]],cambio_metodo_pago[#All],2,0)</f>
        <v>Tarjeta</v>
      </c>
      <c r="X4938" t="s">
        <v>7</v>
      </c>
      <c r="Y4938">
        <v>0</v>
      </c>
      <c r="Z4938" t="str">
        <f>VLOOKUP(ventas_starbucks_2025[[#This Row],[promoción_aplicada5]],promocion_cambiar[#All],2,0)</f>
        <v>2x1</v>
      </c>
      <c r="AA4938" t="s">
        <v>51</v>
      </c>
      <c r="AB4938" t="s">
        <v>18</v>
      </c>
      <c r="AC4938" t="s">
        <v>41</v>
      </c>
      <c r="AD4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38">
        <v>4</v>
      </c>
      <c r="AF4938">
        <v>3</v>
      </c>
      <c r="AG4938">
        <v>39</v>
      </c>
      <c r="AH4938">
        <v>34</v>
      </c>
    </row>
    <row r="4939" spans="1:34" x14ac:dyDescent="0.25">
      <c r="A4939" s="3" t="s">
        <v>5014</v>
      </c>
      <c r="B4939" s="1">
        <v>45749</v>
      </c>
      <c r="C4939" s="23">
        <f t="shared" si="385"/>
        <v>2</v>
      </c>
      <c r="D4939" s="23">
        <f t="shared" si="386"/>
        <v>3</v>
      </c>
      <c r="E4939" s="23" t="str">
        <f t="shared" si="387"/>
        <v>miércoles</v>
      </c>
      <c r="F4939" s="23">
        <f t="shared" si="388"/>
        <v>4</v>
      </c>
      <c r="G4939" s="23" t="str">
        <f t="shared" si="389"/>
        <v>abril</v>
      </c>
      <c r="H4939" s="2">
        <v>0.7104166666666667</v>
      </c>
      <c r="I4939" t="s">
        <v>26</v>
      </c>
      <c r="J4939" t="str">
        <f>VLOOKUP(ventas_starbucks_2025[[#This Row],[sucursal]],cambio_sucursal[#All],2,0)</f>
        <v>Sucursal San Lorenzo 47</v>
      </c>
      <c r="K4939" t="s">
        <v>115</v>
      </c>
      <c r="L4939" t="s">
        <v>21</v>
      </c>
      <c r="M4939" t="s">
        <v>4</v>
      </c>
      <c r="N4939" t="str">
        <f>IFERROR(VLOOKUP(ventas_starbucks_2025[[#This Row],[tamaño_sucio]],cambio_tamaño[#All],2,0),"Tamaño único")</f>
        <v>Tamaño único</v>
      </c>
      <c r="O4939">
        <v>4</v>
      </c>
      <c r="P4939">
        <v>1147.3900000000001</v>
      </c>
      <c r="Q4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9">
        <v>4589.5600000000004</v>
      </c>
      <c r="S4939" t="s">
        <v>31</v>
      </c>
      <c r="T4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39" t="str">
        <f>VLOOKUP(ventas_starbucks_2025[[#This Row],[canal_compra]],cambio_canal_compra[#All],2,0)</f>
        <v>Entrega domicilio</v>
      </c>
      <c r="V4939" t="s">
        <v>6</v>
      </c>
      <c r="W4939" t="str">
        <f>VLOOKUP(ventas_starbucks_2025[[#This Row],[método_pago]],cambio_metodo_pago[#All],2,0)</f>
        <v>Aplicación móbil</v>
      </c>
      <c r="X4939" t="s">
        <v>7</v>
      </c>
      <c r="Y4939">
        <v>10</v>
      </c>
      <c r="Z4939" t="str">
        <f>VLOOKUP(ventas_starbucks_2025[[#This Row],[promoción_aplicada5]],promocion_cambiar[#All],2,0)</f>
        <v>Combo</v>
      </c>
      <c r="AA4939" t="s">
        <v>8</v>
      </c>
      <c r="AB4939" t="s">
        <v>23</v>
      </c>
      <c r="AC4939" t="s">
        <v>41</v>
      </c>
      <c r="AD4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39">
        <v>2.4</v>
      </c>
      <c r="AF4939">
        <v>5</v>
      </c>
      <c r="AG4939">
        <v>38</v>
      </c>
      <c r="AH4939">
        <v>34</v>
      </c>
    </row>
    <row r="4940" spans="1:34" x14ac:dyDescent="0.25">
      <c r="A4940" s="3" t="s">
        <v>5015</v>
      </c>
      <c r="B4940" s="1">
        <v>45698</v>
      </c>
      <c r="C4940" s="23">
        <f t="shared" si="385"/>
        <v>10</v>
      </c>
      <c r="D4940" s="23">
        <f t="shared" si="386"/>
        <v>1</v>
      </c>
      <c r="E4940" s="23" t="str">
        <f t="shared" si="387"/>
        <v>lunes</v>
      </c>
      <c r="F4940" s="23">
        <f t="shared" si="388"/>
        <v>2</v>
      </c>
      <c r="G4940" s="23" t="str">
        <f t="shared" si="389"/>
        <v>febrero</v>
      </c>
      <c r="H4940" s="2">
        <v>0.72916666666666663</v>
      </c>
      <c r="I4940" t="s">
        <v>26</v>
      </c>
      <c r="J4940" t="str">
        <f>VLOOKUP(ventas_starbucks_2025[[#This Row],[sucursal]],cambio_sucursal[#All],2,0)</f>
        <v>Sucursal San Lorenzo 47</v>
      </c>
      <c r="K4940" t="s">
        <v>94</v>
      </c>
      <c r="L4940" t="s">
        <v>70</v>
      </c>
      <c r="M4940" t="s">
        <v>50</v>
      </c>
      <c r="N4940" t="str">
        <f>IFERROR(VLOOKUP(ventas_starbucks_2025[[#This Row],[tamaño_sucio]],cambio_tamaño[#All],2,0),"Tamaño único")</f>
        <v>Mediano</v>
      </c>
      <c r="O4940">
        <v>1</v>
      </c>
      <c r="P4940">
        <v>1766.42</v>
      </c>
      <c r="Q4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0">
        <v>1766.42</v>
      </c>
      <c r="S4940" t="s">
        <v>15</v>
      </c>
      <c r="T4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0" t="str">
        <f>VLOOKUP(ventas_starbucks_2025[[#This Row],[canal_compra]],cambio_canal_compra[#All],2,0)</f>
        <v>Para llevar</v>
      </c>
      <c r="V4940" t="s">
        <v>40</v>
      </c>
      <c r="W4940" t="str">
        <f>VLOOKUP(ventas_starbucks_2025[[#This Row],[método_pago]],cambio_metodo_pago[#All],2,0)</f>
        <v>Efectivo</v>
      </c>
      <c r="X4940" t="s">
        <v>22</v>
      </c>
      <c r="Y4940">
        <v>0</v>
      </c>
      <c r="Z4940" t="str">
        <f>VLOOKUP(ventas_starbucks_2025[[#This Row],[promoción_aplicada5]],promocion_cambiar[#All],2,0)</f>
        <v>2x1</v>
      </c>
      <c r="AA4940" t="s">
        <v>51</v>
      </c>
      <c r="AB4940" t="s">
        <v>9</v>
      </c>
      <c r="AC4940" t="s">
        <v>10</v>
      </c>
      <c r="AD4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40">
        <v>12.3</v>
      </c>
      <c r="AF4940">
        <v>4</v>
      </c>
      <c r="AG4940">
        <v>39</v>
      </c>
      <c r="AH4940">
        <v>38</v>
      </c>
    </row>
    <row r="4941" spans="1:34" x14ac:dyDescent="0.25">
      <c r="A4941" s="3" t="s">
        <v>5016</v>
      </c>
      <c r="B4941" s="1">
        <v>45696</v>
      </c>
      <c r="C4941" s="23">
        <f t="shared" si="385"/>
        <v>8</v>
      </c>
      <c r="D4941" s="23">
        <f t="shared" si="386"/>
        <v>6</v>
      </c>
      <c r="E4941" s="23" t="str">
        <f t="shared" si="387"/>
        <v>sábado</v>
      </c>
      <c r="F4941" s="23">
        <f t="shared" si="388"/>
        <v>2</v>
      </c>
      <c r="G4941" s="23" t="str">
        <f t="shared" si="389"/>
        <v>febrero</v>
      </c>
      <c r="H4941" s="2">
        <v>0.37638888888888888</v>
      </c>
      <c r="I4941" t="s">
        <v>26</v>
      </c>
      <c r="J4941" t="str">
        <f>VLOOKUP(ventas_starbucks_2025[[#This Row],[sucursal]],cambio_sucursal[#All],2,0)</f>
        <v>Sucursal San Lorenzo 47</v>
      </c>
      <c r="K4941" t="s">
        <v>130</v>
      </c>
      <c r="L4941" t="s">
        <v>65</v>
      </c>
      <c r="M4941" t="s">
        <v>4</v>
      </c>
      <c r="N4941" t="str">
        <f>IFERROR(VLOOKUP(ventas_starbucks_2025[[#This Row],[tamaño_sucio]],cambio_tamaño[#All],2,0),"Tamaño único")</f>
        <v>Tamaño único</v>
      </c>
      <c r="O4941">
        <v>3</v>
      </c>
      <c r="P4941">
        <v>1576.98</v>
      </c>
      <c r="Q4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1">
        <v>4730.9399999999996</v>
      </c>
      <c r="S4941" t="s">
        <v>31</v>
      </c>
      <c r="T4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1" t="str">
        <f>VLOOKUP(ventas_starbucks_2025[[#This Row],[canal_compra]],cambio_canal_compra[#All],2,0)</f>
        <v>Entrega domicilio</v>
      </c>
      <c r="V4941" t="s">
        <v>16</v>
      </c>
      <c r="W4941" t="str">
        <f>VLOOKUP(ventas_starbucks_2025[[#This Row],[método_pago]],cambio_metodo_pago[#All],2,0)</f>
        <v>Tarjeta</v>
      </c>
      <c r="X4941" t="s">
        <v>7</v>
      </c>
      <c r="Y4941">
        <v>10</v>
      </c>
      <c r="Z4941" t="str">
        <f>VLOOKUP(ventas_starbucks_2025[[#This Row],[promoción_aplicada5]],promocion_cambiar[#All],2,0)</f>
        <v>2x1</v>
      </c>
      <c r="AA4941" t="s">
        <v>51</v>
      </c>
      <c r="AB4941" t="s">
        <v>18</v>
      </c>
      <c r="AC4941" t="s">
        <v>41</v>
      </c>
      <c r="AD4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41">
        <v>5.4</v>
      </c>
      <c r="AF4941">
        <v>4</v>
      </c>
      <c r="AG4941">
        <v>12</v>
      </c>
      <c r="AH4941">
        <v>9</v>
      </c>
    </row>
    <row r="4942" spans="1:34" x14ac:dyDescent="0.25">
      <c r="A4942" s="3" t="s">
        <v>5017</v>
      </c>
      <c r="B4942" s="1">
        <v>45754</v>
      </c>
      <c r="C4942" s="23">
        <f t="shared" si="385"/>
        <v>7</v>
      </c>
      <c r="D4942" s="23">
        <f t="shared" si="386"/>
        <v>1</v>
      </c>
      <c r="E4942" s="1" t="str">
        <f t="shared" si="387"/>
        <v>lunes</v>
      </c>
      <c r="F4942" s="23">
        <f t="shared" si="388"/>
        <v>4</v>
      </c>
      <c r="G4942" s="1" t="str">
        <f t="shared" si="389"/>
        <v>abril</v>
      </c>
      <c r="H4942" s="2">
        <v>0.70486111111111116</v>
      </c>
      <c r="I4942" t="s">
        <v>26</v>
      </c>
      <c r="J4942" t="str">
        <f>VLOOKUP(ventas_starbucks_2025[[#This Row],[sucursal]],cambio_sucursal[#All],2,0)</f>
        <v>Sucursal San Lorenzo 47</v>
      </c>
      <c r="K4942" t="s">
        <v>89</v>
      </c>
      <c r="L4942" t="s">
        <v>90</v>
      </c>
      <c r="M4942" t="s">
        <v>4</v>
      </c>
      <c r="N4942" t="str">
        <f>IFERROR(VLOOKUP(ventas_starbucks_2025[[#This Row],[tamaño_sucio]],cambio_tamaño[#All],2,0),"Tamaño único")</f>
        <v>Tamaño único</v>
      </c>
      <c r="O4942">
        <v>3</v>
      </c>
      <c r="P4942">
        <v>1669.74</v>
      </c>
      <c r="Q4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2">
        <v>5009.22</v>
      </c>
      <c r="S4942" t="s">
        <v>5</v>
      </c>
      <c r="T4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42" t="str">
        <f>VLOOKUP(ventas_starbucks_2025[[#This Row],[canal_compra]],cambio_canal_compra[#All],2,0)</f>
        <v>En tienda</v>
      </c>
      <c r="V4942" t="s">
        <v>6</v>
      </c>
      <c r="W4942" t="str">
        <f>VLOOKUP(ventas_starbucks_2025[[#This Row],[método_pago]],cambio_metodo_pago[#All],2,0)</f>
        <v>Aplicación móbil</v>
      </c>
      <c r="X4942" t="s">
        <v>22</v>
      </c>
      <c r="Y4942">
        <v>0</v>
      </c>
      <c r="Z4942" t="str">
        <f>VLOOKUP(ventas_starbucks_2025[[#This Row],[promoción_aplicada5]],promocion_cambiar[#All],2,0)</f>
        <v>Hora Feliz</v>
      </c>
      <c r="AA4942" t="s">
        <v>36</v>
      </c>
      <c r="AB4942" t="s">
        <v>18</v>
      </c>
      <c r="AC4942" t="s">
        <v>24</v>
      </c>
      <c r="AD4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42">
        <v>7.1</v>
      </c>
      <c r="AF4942">
        <v>1</v>
      </c>
      <c r="AG4942">
        <v>29</v>
      </c>
      <c r="AH4942">
        <v>26</v>
      </c>
    </row>
    <row r="4943" spans="1:34" x14ac:dyDescent="0.25">
      <c r="A4943" s="3" t="s">
        <v>5018</v>
      </c>
      <c r="B4943" s="1">
        <v>45696</v>
      </c>
      <c r="C4943" s="23">
        <f t="shared" si="385"/>
        <v>8</v>
      </c>
      <c r="D4943" s="23">
        <f t="shared" si="386"/>
        <v>6</v>
      </c>
      <c r="E4943" s="23" t="str">
        <f t="shared" si="387"/>
        <v>sábado</v>
      </c>
      <c r="F4943" s="23">
        <f t="shared" si="388"/>
        <v>2</v>
      </c>
      <c r="G4943" s="23" t="str">
        <f t="shared" si="389"/>
        <v>febrero</v>
      </c>
      <c r="H4943" s="2">
        <v>0.47083333333333333</v>
      </c>
      <c r="I4943" t="s">
        <v>1</v>
      </c>
      <c r="J4943" t="str">
        <f>VLOOKUP(ventas_starbucks_2025[[#This Row],[sucursal]],cambio_sucursal[#All],2,0)</f>
        <v>Sucursal Nueva Córdoba</v>
      </c>
      <c r="K4943" t="s">
        <v>205</v>
      </c>
      <c r="L4943" t="s">
        <v>70</v>
      </c>
      <c r="M4943" t="s">
        <v>55</v>
      </c>
      <c r="N4943" t="str">
        <f>IFERROR(VLOOKUP(ventas_starbucks_2025[[#This Row],[tamaño_sucio]],cambio_tamaño[#All],2,0),"Tamaño único")</f>
        <v>Pequeño</v>
      </c>
      <c r="O4943">
        <v>2</v>
      </c>
      <c r="P4943">
        <v>1416.19</v>
      </c>
      <c r="Q4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3">
        <v>2832.38</v>
      </c>
      <c r="S4943" t="s">
        <v>31</v>
      </c>
      <c r="T4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3" t="str">
        <f>VLOOKUP(ventas_starbucks_2025[[#This Row],[canal_compra]],cambio_canal_compra[#All],2,0)</f>
        <v>Entrega domicilio</v>
      </c>
      <c r="V4943" t="s">
        <v>6</v>
      </c>
      <c r="W4943" t="str">
        <f>VLOOKUP(ventas_starbucks_2025[[#This Row],[método_pago]],cambio_metodo_pago[#All],2,0)</f>
        <v>Aplicación móbil</v>
      </c>
      <c r="X4943" t="s">
        <v>22</v>
      </c>
      <c r="Y4943">
        <v>0</v>
      </c>
      <c r="Z4943" t="str">
        <f>VLOOKUP(ventas_starbucks_2025[[#This Row],[promoción_aplicada5]],promocion_cambiar[#All],2,0)</f>
        <v>Combo</v>
      </c>
      <c r="AA4943" t="s">
        <v>8</v>
      </c>
      <c r="AB4943" t="s">
        <v>18</v>
      </c>
      <c r="AC4943" t="s">
        <v>41</v>
      </c>
      <c r="AD4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43">
        <v>4.5999999999999996</v>
      </c>
      <c r="AF4943">
        <v>2</v>
      </c>
      <c r="AG4943">
        <v>31</v>
      </c>
      <c r="AH4943">
        <v>29</v>
      </c>
    </row>
    <row r="4944" spans="1:34" x14ac:dyDescent="0.25">
      <c r="A4944" s="3" t="s">
        <v>5019</v>
      </c>
      <c r="B4944" s="1">
        <v>45731</v>
      </c>
      <c r="C4944" s="23">
        <f t="shared" si="385"/>
        <v>15</v>
      </c>
      <c r="D4944" s="23">
        <f t="shared" si="386"/>
        <v>6</v>
      </c>
      <c r="E4944" s="23" t="str">
        <f t="shared" si="387"/>
        <v>sábado</v>
      </c>
      <c r="F4944" s="23">
        <f t="shared" si="388"/>
        <v>3</v>
      </c>
      <c r="G4944" s="23" t="str">
        <f t="shared" si="389"/>
        <v>marzo</v>
      </c>
      <c r="H4944" s="2">
        <v>0.49930555555555556</v>
      </c>
      <c r="I4944" t="s">
        <v>26</v>
      </c>
      <c r="J4944" t="str">
        <f>VLOOKUP(ventas_starbucks_2025[[#This Row],[sucursal]],cambio_sucursal[#All],2,0)</f>
        <v>Sucursal San Lorenzo 47</v>
      </c>
      <c r="K4944" t="s">
        <v>13</v>
      </c>
      <c r="L4944" t="s">
        <v>14</v>
      </c>
      <c r="M4944" t="s">
        <v>4</v>
      </c>
      <c r="N4944" t="str">
        <f>IFERROR(VLOOKUP(ventas_starbucks_2025[[#This Row],[tamaño_sucio]],cambio_tamaño[#All],2,0),"Tamaño único")</f>
        <v>Tamaño único</v>
      </c>
      <c r="O4944">
        <v>3</v>
      </c>
      <c r="P4944">
        <v>1702.79</v>
      </c>
      <c r="Q4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4">
        <v>5108.37</v>
      </c>
      <c r="S4944" t="s">
        <v>15</v>
      </c>
      <c r="T4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44" t="str">
        <f>VLOOKUP(ventas_starbucks_2025[[#This Row],[canal_compra]],cambio_canal_compra[#All],2,0)</f>
        <v>Para llevar</v>
      </c>
      <c r="V4944" t="s">
        <v>6</v>
      </c>
      <c r="W4944" t="str">
        <f>VLOOKUP(ventas_starbucks_2025[[#This Row],[método_pago]],cambio_metodo_pago[#All],2,0)</f>
        <v>Aplicación móbil</v>
      </c>
      <c r="X4944" t="s">
        <v>7</v>
      </c>
      <c r="Y4944">
        <v>15</v>
      </c>
      <c r="Z4944" t="str">
        <f>VLOOKUP(ventas_starbucks_2025[[#This Row],[promoción_aplicada5]],promocion_cambiar[#All],2,0)</f>
        <v>Hora Feliz</v>
      </c>
      <c r="AA4944" t="s">
        <v>36</v>
      </c>
      <c r="AB4944" t="s">
        <v>18</v>
      </c>
      <c r="AC4944" t="s">
        <v>10</v>
      </c>
      <c r="AD4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44">
        <v>3.7</v>
      </c>
      <c r="AF4944">
        <v>1</v>
      </c>
      <c r="AG4944">
        <v>26</v>
      </c>
      <c r="AH4944">
        <v>23</v>
      </c>
    </row>
    <row r="4945" spans="1:34" x14ac:dyDescent="0.25">
      <c r="A4945" s="3" t="s">
        <v>5020</v>
      </c>
      <c r="B4945" s="1">
        <v>45738</v>
      </c>
      <c r="C4945" s="23">
        <f t="shared" si="385"/>
        <v>22</v>
      </c>
      <c r="D4945" s="23">
        <f t="shared" si="386"/>
        <v>6</v>
      </c>
      <c r="E4945" s="1" t="str">
        <f t="shared" si="387"/>
        <v>sábado</v>
      </c>
      <c r="F4945" s="23">
        <f t="shared" si="388"/>
        <v>3</v>
      </c>
      <c r="G4945" s="1" t="str">
        <f t="shared" si="389"/>
        <v>marzo</v>
      </c>
      <c r="H4945" s="2">
        <v>0.64722222222222225</v>
      </c>
      <c r="I4945" t="s">
        <v>57</v>
      </c>
      <c r="J4945" t="str">
        <f>VLOOKUP(ventas_starbucks_2025[[#This Row],[sucursal]],cambio_sucursal[#All],2,0)</f>
        <v>Sucursal Avda Colón</v>
      </c>
      <c r="K4945" t="s">
        <v>13</v>
      </c>
      <c r="L4945" t="s">
        <v>14</v>
      </c>
      <c r="M4945" t="s">
        <v>4</v>
      </c>
      <c r="N4945" t="str">
        <f>IFERROR(VLOOKUP(ventas_starbucks_2025[[#This Row],[tamaño_sucio]],cambio_tamaño[#All],2,0),"Tamaño único")</f>
        <v>Tamaño único</v>
      </c>
      <c r="O4945">
        <v>2</v>
      </c>
      <c r="P4945">
        <v>1773.21</v>
      </c>
      <c r="Q4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5">
        <v>3546.42</v>
      </c>
      <c r="S4945" t="s">
        <v>5</v>
      </c>
      <c r="T4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5" t="str">
        <f>VLOOKUP(ventas_starbucks_2025[[#This Row],[canal_compra]],cambio_canal_compra[#All],2,0)</f>
        <v>En tienda</v>
      </c>
      <c r="V4945" t="s">
        <v>6</v>
      </c>
      <c r="W4945" t="str">
        <f>VLOOKUP(ventas_starbucks_2025[[#This Row],[método_pago]],cambio_metodo_pago[#All],2,0)</f>
        <v>Aplicación móbil</v>
      </c>
      <c r="X4945" t="s">
        <v>22</v>
      </c>
      <c r="Y4945">
        <v>0</v>
      </c>
      <c r="Z4945" t="str">
        <f>VLOOKUP(ventas_starbucks_2025[[#This Row],[promoción_aplicada5]],promocion_cambiar[#All],2,0)</f>
        <v>Combo</v>
      </c>
      <c r="AA4945" t="s">
        <v>8</v>
      </c>
      <c r="AB4945" t="s">
        <v>32</v>
      </c>
      <c r="AC4945" t="s">
        <v>41</v>
      </c>
      <c r="AD4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45">
        <v>8.6</v>
      </c>
      <c r="AF4945">
        <v>3</v>
      </c>
      <c r="AG4945">
        <v>17</v>
      </c>
      <c r="AH4945">
        <v>15</v>
      </c>
    </row>
    <row r="4946" spans="1:34" x14ac:dyDescent="0.25">
      <c r="A4946" s="3" t="s">
        <v>5021</v>
      </c>
      <c r="B4946" s="1">
        <v>45663</v>
      </c>
      <c r="C4946" s="23">
        <f t="shared" si="385"/>
        <v>6</v>
      </c>
      <c r="D4946" s="23">
        <f t="shared" si="386"/>
        <v>1</v>
      </c>
      <c r="E4946" s="23" t="str">
        <f t="shared" si="387"/>
        <v>lunes</v>
      </c>
      <c r="F4946" s="23">
        <f t="shared" si="388"/>
        <v>1</v>
      </c>
      <c r="G4946" s="23" t="str">
        <f t="shared" si="389"/>
        <v>enero</v>
      </c>
      <c r="H4946" s="2">
        <v>0.30208333333333331</v>
      </c>
      <c r="I4946" t="s">
        <v>26</v>
      </c>
      <c r="J4946" t="str">
        <f>VLOOKUP(ventas_starbucks_2025[[#This Row],[sucursal]],cambio_sucursal[#All],2,0)</f>
        <v>Sucursal San Lorenzo 47</v>
      </c>
      <c r="K4946" t="s">
        <v>64</v>
      </c>
      <c r="L4946" t="s">
        <v>65</v>
      </c>
      <c r="M4946" t="s">
        <v>4</v>
      </c>
      <c r="N4946" t="str">
        <f>IFERROR(VLOOKUP(ventas_starbucks_2025[[#This Row],[tamaño_sucio]],cambio_tamaño[#All],2,0),"Tamaño único")</f>
        <v>Tamaño único</v>
      </c>
      <c r="O4946">
        <v>2</v>
      </c>
      <c r="P4946">
        <v>1856.49</v>
      </c>
      <c r="Q4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6">
        <v>3712.98</v>
      </c>
      <c r="S4946" t="s">
        <v>15</v>
      </c>
      <c r="T4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6" t="str">
        <f>VLOOKUP(ventas_starbucks_2025[[#This Row],[canal_compra]],cambio_canal_compra[#All],2,0)</f>
        <v>Para llevar</v>
      </c>
      <c r="V4946" t="s">
        <v>6</v>
      </c>
      <c r="W4946" t="str">
        <f>VLOOKUP(ventas_starbucks_2025[[#This Row],[método_pago]],cambio_metodo_pago[#All],2,0)</f>
        <v>Aplicación móbil</v>
      </c>
      <c r="X4946" t="s">
        <v>7</v>
      </c>
      <c r="Y4946">
        <v>15</v>
      </c>
      <c r="Z4946" t="str">
        <f>VLOOKUP(ventas_starbucks_2025[[#This Row],[promoción_aplicada5]],promocion_cambiar[#All],2,0)</f>
        <v>Combo</v>
      </c>
      <c r="AA4946" t="s">
        <v>8</v>
      </c>
      <c r="AB4946" t="s">
        <v>23</v>
      </c>
      <c r="AC4946" t="s">
        <v>10</v>
      </c>
      <c r="AD4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46">
        <v>9.5</v>
      </c>
      <c r="AF4946">
        <v>1</v>
      </c>
      <c r="AG4946">
        <v>11</v>
      </c>
      <c r="AH4946">
        <v>9</v>
      </c>
    </row>
    <row r="4947" spans="1:34" x14ac:dyDescent="0.25">
      <c r="A4947" s="3" t="s">
        <v>5022</v>
      </c>
      <c r="B4947" s="1">
        <v>45758</v>
      </c>
      <c r="C4947" s="23">
        <f t="shared" si="385"/>
        <v>11</v>
      </c>
      <c r="D4947" s="23">
        <f t="shared" si="386"/>
        <v>5</v>
      </c>
      <c r="E4947" s="1" t="str">
        <f t="shared" si="387"/>
        <v>viernes</v>
      </c>
      <c r="F4947" s="23">
        <f t="shared" si="388"/>
        <v>4</v>
      </c>
      <c r="G4947" s="1" t="str">
        <f t="shared" si="389"/>
        <v>abril</v>
      </c>
      <c r="H4947" s="2">
        <v>0.69236111111111109</v>
      </c>
      <c r="I4947" t="s">
        <v>12</v>
      </c>
      <c r="J4947" t="str">
        <f>VLOOKUP(ventas_starbucks_2025[[#This Row],[sucursal]],cambio_sucursal[#All],2,0)</f>
        <v>Sucursal Córdoba Shopping</v>
      </c>
      <c r="K4947" t="s">
        <v>200</v>
      </c>
      <c r="L4947" t="s">
        <v>44</v>
      </c>
      <c r="M4947" t="s">
        <v>50</v>
      </c>
      <c r="N4947" t="str">
        <f>IFERROR(VLOOKUP(ventas_starbucks_2025[[#This Row],[tamaño_sucio]],cambio_tamaño[#All],2,0),"Tamaño único")</f>
        <v>Mediano</v>
      </c>
      <c r="O4947">
        <v>3</v>
      </c>
      <c r="P4947">
        <v>1323.46</v>
      </c>
      <c r="Q4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7">
        <v>3970.38</v>
      </c>
      <c r="S4947" t="s">
        <v>15</v>
      </c>
      <c r="T4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7" t="str">
        <f>VLOOKUP(ventas_starbucks_2025[[#This Row],[canal_compra]],cambio_canal_compra[#All],2,0)</f>
        <v>Para llevar</v>
      </c>
      <c r="V4947" t="s">
        <v>6</v>
      </c>
      <c r="W4947" t="str">
        <f>VLOOKUP(ventas_starbucks_2025[[#This Row],[método_pago]],cambio_metodo_pago[#All],2,0)</f>
        <v>Aplicación móbil</v>
      </c>
      <c r="X4947" t="s">
        <v>7</v>
      </c>
      <c r="Y4947">
        <v>15</v>
      </c>
      <c r="Z4947" t="str">
        <f>VLOOKUP(ventas_starbucks_2025[[#This Row],[promoción_aplicada5]],promocion_cambiar[#All],2,0)</f>
        <v>Combo</v>
      </c>
      <c r="AA4947" t="s">
        <v>8</v>
      </c>
      <c r="AB4947" t="s">
        <v>29</v>
      </c>
      <c r="AC4947" t="s">
        <v>10</v>
      </c>
      <c r="AD4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47">
        <v>12.7</v>
      </c>
      <c r="AF4947">
        <v>3</v>
      </c>
      <c r="AG4947">
        <v>32</v>
      </c>
      <c r="AH4947">
        <v>29</v>
      </c>
    </row>
    <row r="4948" spans="1:34" x14ac:dyDescent="0.25">
      <c r="A4948" s="3" t="s">
        <v>5023</v>
      </c>
      <c r="B4948" s="1">
        <v>45689</v>
      </c>
      <c r="C4948" s="23">
        <f t="shared" si="385"/>
        <v>1</v>
      </c>
      <c r="D4948" s="23">
        <f t="shared" si="386"/>
        <v>6</v>
      </c>
      <c r="E4948" s="23" t="str">
        <f t="shared" si="387"/>
        <v>sábado</v>
      </c>
      <c r="F4948" s="23">
        <f t="shared" si="388"/>
        <v>2</v>
      </c>
      <c r="G4948" s="23" t="str">
        <f t="shared" si="389"/>
        <v>febrero</v>
      </c>
      <c r="H4948" s="2">
        <v>0.47152777777777777</v>
      </c>
      <c r="I4948" t="s">
        <v>57</v>
      </c>
      <c r="J4948" t="str">
        <f>VLOOKUP(ventas_starbucks_2025[[#This Row],[sucursal]],cambio_sucursal[#All],2,0)</f>
        <v>Sucursal Avda Colón</v>
      </c>
      <c r="K4948" t="s">
        <v>69</v>
      </c>
      <c r="L4948" t="s">
        <v>70</v>
      </c>
      <c r="M4948" t="s">
        <v>62</v>
      </c>
      <c r="N4948" t="str">
        <f>IFERROR(VLOOKUP(ventas_starbucks_2025[[#This Row],[tamaño_sucio]],cambio_tamaño[#All],2,0),"Tamaño único")</f>
        <v>Extra-Grande</v>
      </c>
      <c r="O4948">
        <v>5</v>
      </c>
      <c r="P4948">
        <v>1542.13</v>
      </c>
      <c r="Q4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8">
        <v>7710.65</v>
      </c>
      <c r="S4948" t="s">
        <v>15</v>
      </c>
      <c r="T4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48" t="str">
        <f>VLOOKUP(ventas_starbucks_2025[[#This Row],[canal_compra]],cambio_canal_compra[#All],2,0)</f>
        <v>Para llevar</v>
      </c>
      <c r="V4948" t="s">
        <v>6</v>
      </c>
      <c r="W4948" t="str">
        <f>VLOOKUP(ventas_starbucks_2025[[#This Row],[método_pago]],cambio_metodo_pago[#All],2,0)</f>
        <v>Aplicación móbil</v>
      </c>
      <c r="X4948" t="s">
        <v>7</v>
      </c>
      <c r="Y4948">
        <v>10</v>
      </c>
      <c r="Z4948" t="str">
        <f>VLOOKUP(ventas_starbucks_2025[[#This Row],[promoción_aplicada5]],promocion_cambiar[#All],2,0)</f>
        <v>Hora Feliz</v>
      </c>
      <c r="AA4948" t="s">
        <v>36</v>
      </c>
      <c r="AB4948" t="s">
        <v>29</v>
      </c>
      <c r="AC4948" t="s">
        <v>41</v>
      </c>
      <c r="AD4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48">
        <v>7.3</v>
      </c>
      <c r="AF4948">
        <v>4</v>
      </c>
      <c r="AG4948">
        <v>17</v>
      </c>
      <c r="AH4948">
        <v>12</v>
      </c>
    </row>
    <row r="4949" spans="1:34" x14ac:dyDescent="0.25">
      <c r="A4949" s="3" t="s">
        <v>5024</v>
      </c>
      <c r="B4949" s="1">
        <v>45683</v>
      </c>
      <c r="C4949" s="23">
        <f t="shared" si="385"/>
        <v>26</v>
      </c>
      <c r="D4949" s="23">
        <f t="shared" si="386"/>
        <v>7</v>
      </c>
      <c r="E4949" s="23" t="str">
        <f t="shared" si="387"/>
        <v>domingo</v>
      </c>
      <c r="F4949" s="23">
        <f t="shared" si="388"/>
        <v>1</v>
      </c>
      <c r="G4949" s="23" t="str">
        <f t="shared" si="389"/>
        <v>enero</v>
      </c>
      <c r="H4949" s="2">
        <v>0.65208333333333335</v>
      </c>
      <c r="I4949" t="s">
        <v>26</v>
      </c>
      <c r="J4949" t="str">
        <f>VLOOKUP(ventas_starbucks_2025[[#This Row],[sucursal]],cambio_sucursal[#All],2,0)</f>
        <v>Sucursal San Lorenzo 47</v>
      </c>
      <c r="K4949" t="s">
        <v>13</v>
      </c>
      <c r="L4949" t="s">
        <v>14</v>
      </c>
      <c r="M4949" t="s">
        <v>4</v>
      </c>
      <c r="N4949" t="str">
        <f>IFERROR(VLOOKUP(ventas_starbucks_2025[[#This Row],[tamaño_sucio]],cambio_tamaño[#All],2,0),"Tamaño único")</f>
        <v>Tamaño único</v>
      </c>
      <c r="O4949">
        <v>5</v>
      </c>
      <c r="P4949">
        <v>1688.07</v>
      </c>
      <c r="Q4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9">
        <v>8440.35</v>
      </c>
      <c r="S4949" t="s">
        <v>5</v>
      </c>
      <c r="T4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49" t="str">
        <f>VLOOKUP(ventas_starbucks_2025[[#This Row],[canal_compra]],cambio_canal_compra[#All],2,0)</f>
        <v>En tienda</v>
      </c>
      <c r="V4949" t="s">
        <v>16</v>
      </c>
      <c r="W4949" t="str">
        <f>VLOOKUP(ventas_starbucks_2025[[#This Row],[método_pago]],cambio_metodo_pago[#All],2,0)</f>
        <v>Tarjeta</v>
      </c>
      <c r="X4949" t="s">
        <v>22</v>
      </c>
      <c r="Y4949">
        <v>0</v>
      </c>
      <c r="Z4949" t="str">
        <f>VLOOKUP(ventas_starbucks_2025[[#This Row],[promoción_aplicada5]],promocion_cambiar[#All],2,0)</f>
        <v>Ninguna</v>
      </c>
      <c r="AA4949" t="s">
        <v>17</v>
      </c>
      <c r="AB4949" t="s">
        <v>29</v>
      </c>
      <c r="AC4949" t="s">
        <v>41</v>
      </c>
      <c r="AD4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49">
        <v>6.3</v>
      </c>
      <c r="AF4949">
        <v>1</v>
      </c>
      <c r="AG4949">
        <v>28</v>
      </c>
      <c r="AH4949">
        <v>23</v>
      </c>
    </row>
    <row r="4950" spans="1:34" x14ac:dyDescent="0.25">
      <c r="A4950" s="3" t="s">
        <v>5025</v>
      </c>
      <c r="B4950" s="1">
        <v>45709</v>
      </c>
      <c r="C4950" s="23">
        <f t="shared" si="385"/>
        <v>21</v>
      </c>
      <c r="D4950" s="23">
        <f t="shared" si="386"/>
        <v>5</v>
      </c>
      <c r="E4950" s="23" t="str">
        <f t="shared" si="387"/>
        <v>viernes</v>
      </c>
      <c r="F4950" s="23">
        <f t="shared" si="388"/>
        <v>2</v>
      </c>
      <c r="G4950" s="23" t="str">
        <f t="shared" si="389"/>
        <v>febrero</v>
      </c>
      <c r="H4950" s="2">
        <v>0.76111111111111107</v>
      </c>
      <c r="I4950" t="s">
        <v>26</v>
      </c>
      <c r="J4950" t="str">
        <f>VLOOKUP(ventas_starbucks_2025[[#This Row],[sucursal]],cambio_sucursal[#All],2,0)</f>
        <v>Sucursal San Lorenzo 47</v>
      </c>
      <c r="K4950" t="s">
        <v>13</v>
      </c>
      <c r="L4950" t="s">
        <v>14</v>
      </c>
      <c r="M4950" t="s">
        <v>4</v>
      </c>
      <c r="N4950" t="str">
        <f>IFERROR(VLOOKUP(ventas_starbucks_2025[[#This Row],[tamaño_sucio]],cambio_tamaño[#All],2,0),"Tamaño único")</f>
        <v>Tamaño único</v>
      </c>
      <c r="O4950">
        <v>1</v>
      </c>
      <c r="P4950">
        <v>1676.25</v>
      </c>
      <c r="Q4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0">
        <v>1676.25</v>
      </c>
      <c r="S4950" t="s">
        <v>31</v>
      </c>
      <c r="T4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0" t="str">
        <f>VLOOKUP(ventas_starbucks_2025[[#This Row],[canal_compra]],cambio_canal_compra[#All],2,0)</f>
        <v>Entrega domicilio</v>
      </c>
      <c r="V4950" t="s">
        <v>16</v>
      </c>
      <c r="W4950" t="str">
        <f>VLOOKUP(ventas_starbucks_2025[[#This Row],[método_pago]],cambio_metodo_pago[#All],2,0)</f>
        <v>Tarjeta</v>
      </c>
      <c r="X4950" t="s">
        <v>7</v>
      </c>
      <c r="Y4950">
        <v>10</v>
      </c>
      <c r="Z4950" t="str">
        <f>VLOOKUP(ventas_starbucks_2025[[#This Row],[promoción_aplicada5]],promocion_cambiar[#All],2,0)</f>
        <v>Ninguna</v>
      </c>
      <c r="AA4950" t="s">
        <v>17</v>
      </c>
      <c r="AB4950" t="s">
        <v>29</v>
      </c>
      <c r="AC4950" t="s">
        <v>10</v>
      </c>
      <c r="AD4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50">
        <v>5</v>
      </c>
      <c r="AF4950">
        <v>2</v>
      </c>
      <c r="AG4950">
        <v>47</v>
      </c>
      <c r="AH4950">
        <v>46</v>
      </c>
    </row>
    <row r="4951" spans="1:34" x14ac:dyDescent="0.25">
      <c r="A4951" s="3" t="s">
        <v>5026</v>
      </c>
      <c r="B4951" s="1">
        <v>45699</v>
      </c>
      <c r="C4951" s="23">
        <f t="shared" si="385"/>
        <v>11</v>
      </c>
      <c r="D4951" s="23">
        <f t="shared" si="386"/>
        <v>2</v>
      </c>
      <c r="E4951" s="23" t="str">
        <f t="shared" si="387"/>
        <v>martes</v>
      </c>
      <c r="F4951" s="23">
        <f t="shared" si="388"/>
        <v>2</v>
      </c>
      <c r="G4951" s="23" t="str">
        <f t="shared" si="389"/>
        <v>febrero</v>
      </c>
      <c r="H4951" s="2">
        <v>0.71736111111111112</v>
      </c>
      <c r="I4951" t="s">
        <v>57</v>
      </c>
      <c r="J4951" t="str">
        <f>VLOOKUP(ventas_starbucks_2025[[#This Row],[sucursal]],cambio_sucursal[#All],2,0)</f>
        <v>Sucursal Avda Colón</v>
      </c>
      <c r="K4951" t="s">
        <v>20</v>
      </c>
      <c r="L4951" t="s">
        <v>21</v>
      </c>
      <c r="M4951" t="s">
        <v>4</v>
      </c>
      <c r="N4951" t="str">
        <f>IFERROR(VLOOKUP(ventas_starbucks_2025[[#This Row],[tamaño_sucio]],cambio_tamaño[#All],2,0),"Tamaño único")</f>
        <v>Tamaño único</v>
      </c>
      <c r="O4951">
        <v>5</v>
      </c>
      <c r="P4951">
        <v>822.76</v>
      </c>
      <c r="Q4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51">
        <v>4113.8</v>
      </c>
      <c r="S4951" t="s">
        <v>5</v>
      </c>
      <c r="T4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1" t="str">
        <f>VLOOKUP(ventas_starbucks_2025[[#This Row],[canal_compra]],cambio_canal_compra[#All],2,0)</f>
        <v>En tienda</v>
      </c>
      <c r="V4951" t="s">
        <v>40</v>
      </c>
      <c r="W4951" t="str">
        <f>VLOOKUP(ventas_starbucks_2025[[#This Row],[método_pago]],cambio_metodo_pago[#All],2,0)</f>
        <v>Efectivo</v>
      </c>
      <c r="X4951" t="s">
        <v>22</v>
      </c>
      <c r="Y4951">
        <v>0</v>
      </c>
      <c r="Z4951" t="str">
        <f>VLOOKUP(ventas_starbucks_2025[[#This Row],[promoción_aplicada5]],promocion_cambiar[#All],2,0)</f>
        <v>Hora Feliz</v>
      </c>
      <c r="AA4951" t="s">
        <v>36</v>
      </c>
      <c r="AB4951" t="s">
        <v>9</v>
      </c>
      <c r="AC4951" t="s">
        <v>41</v>
      </c>
      <c r="AD4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51">
        <v>6.5</v>
      </c>
      <c r="AF4951">
        <v>5</v>
      </c>
      <c r="AG4951">
        <v>34</v>
      </c>
      <c r="AH4951">
        <v>29</v>
      </c>
    </row>
    <row r="4952" spans="1:34" x14ac:dyDescent="0.25">
      <c r="A4952" s="3" t="s">
        <v>5027</v>
      </c>
      <c r="B4952" s="1">
        <v>45726</v>
      </c>
      <c r="C4952" s="23">
        <f t="shared" si="385"/>
        <v>10</v>
      </c>
      <c r="D4952" s="23">
        <f t="shared" si="386"/>
        <v>1</v>
      </c>
      <c r="E4952" s="23" t="str">
        <f t="shared" si="387"/>
        <v>lunes</v>
      </c>
      <c r="F4952" s="23">
        <f t="shared" si="388"/>
        <v>3</v>
      </c>
      <c r="G4952" s="23" t="str">
        <f t="shared" si="389"/>
        <v>marzo</v>
      </c>
      <c r="H4952" s="2">
        <v>0.4861111111111111</v>
      </c>
      <c r="I4952" t="s">
        <v>26</v>
      </c>
      <c r="J4952" t="str">
        <f>VLOOKUP(ventas_starbucks_2025[[#This Row],[sucursal]],cambio_sucursal[#All],2,0)</f>
        <v>Sucursal San Lorenzo 47</v>
      </c>
      <c r="K4952" t="s">
        <v>115</v>
      </c>
      <c r="L4952" t="s">
        <v>21</v>
      </c>
      <c r="M4952" t="s">
        <v>4</v>
      </c>
      <c r="N4952" t="str">
        <f>IFERROR(VLOOKUP(ventas_starbucks_2025[[#This Row],[tamaño_sucio]],cambio_tamaño[#All],2,0),"Tamaño único")</f>
        <v>Tamaño único</v>
      </c>
      <c r="O4952">
        <v>2</v>
      </c>
      <c r="P4952">
        <v>917.05</v>
      </c>
      <c r="Q4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52">
        <v>1834.1</v>
      </c>
      <c r="S4952" t="s">
        <v>31</v>
      </c>
      <c r="T4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2" t="str">
        <f>VLOOKUP(ventas_starbucks_2025[[#This Row],[canal_compra]],cambio_canal_compra[#All],2,0)</f>
        <v>Entrega domicilio</v>
      </c>
      <c r="V4952" t="s">
        <v>6</v>
      </c>
      <c r="W4952" t="str">
        <f>VLOOKUP(ventas_starbucks_2025[[#This Row],[método_pago]],cambio_metodo_pago[#All],2,0)</f>
        <v>Aplicación móbil</v>
      </c>
      <c r="X4952" t="s">
        <v>7</v>
      </c>
      <c r="Y4952">
        <v>10</v>
      </c>
      <c r="Z4952" t="str">
        <f>VLOOKUP(ventas_starbucks_2025[[#This Row],[promoción_aplicada5]],promocion_cambiar[#All],2,0)</f>
        <v>Combo</v>
      </c>
      <c r="AA4952" t="s">
        <v>8</v>
      </c>
      <c r="AB4952" t="s">
        <v>52</v>
      </c>
      <c r="AC4952" t="s">
        <v>24</v>
      </c>
      <c r="AD4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52">
        <v>8</v>
      </c>
      <c r="AF4952">
        <v>5</v>
      </c>
      <c r="AG4952">
        <v>48</v>
      </c>
      <c r="AH4952">
        <v>46</v>
      </c>
    </row>
    <row r="4953" spans="1:34" x14ac:dyDescent="0.25">
      <c r="A4953" s="3" t="s">
        <v>5028</v>
      </c>
      <c r="B4953" s="1">
        <v>45711</v>
      </c>
      <c r="C4953" s="23">
        <f t="shared" si="385"/>
        <v>23</v>
      </c>
      <c r="D4953" s="23">
        <f t="shared" si="386"/>
        <v>7</v>
      </c>
      <c r="E4953" s="1" t="str">
        <f t="shared" si="387"/>
        <v>domingo</v>
      </c>
      <c r="F4953" s="23">
        <f t="shared" si="388"/>
        <v>2</v>
      </c>
      <c r="G4953" s="1" t="str">
        <f t="shared" si="389"/>
        <v>febrero</v>
      </c>
      <c r="H4953" s="2">
        <v>0.40833333333333333</v>
      </c>
      <c r="I4953" t="s">
        <v>57</v>
      </c>
      <c r="J4953" t="str">
        <f>VLOOKUP(ventas_starbucks_2025[[#This Row],[sucursal]],cambio_sucursal[#All],2,0)</f>
        <v>Sucursal Avda Colón</v>
      </c>
      <c r="K4953" t="s">
        <v>27</v>
      </c>
      <c r="L4953" t="s">
        <v>28</v>
      </c>
      <c r="M4953" t="s">
        <v>4</v>
      </c>
      <c r="N4953" t="str">
        <f>IFERROR(VLOOKUP(ventas_starbucks_2025[[#This Row],[tamaño_sucio]],cambio_tamaño[#All],2,0),"Tamaño único")</f>
        <v>Tamaño único</v>
      </c>
      <c r="O4953">
        <v>5</v>
      </c>
      <c r="P4953">
        <v>2015.97</v>
      </c>
      <c r="Q4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53">
        <v>10079.85</v>
      </c>
      <c r="S4953" t="s">
        <v>15</v>
      </c>
      <c r="T4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53" t="str">
        <f>VLOOKUP(ventas_starbucks_2025[[#This Row],[canal_compra]],cambio_canal_compra[#All],2,0)</f>
        <v>Para llevar</v>
      </c>
      <c r="V4953" t="s">
        <v>6</v>
      </c>
      <c r="W4953" t="str">
        <f>VLOOKUP(ventas_starbucks_2025[[#This Row],[método_pago]],cambio_metodo_pago[#All],2,0)</f>
        <v>Aplicación móbil</v>
      </c>
      <c r="X4953" t="s">
        <v>22</v>
      </c>
      <c r="Y4953">
        <v>0</v>
      </c>
      <c r="Z4953" t="str">
        <f>VLOOKUP(ventas_starbucks_2025[[#This Row],[promoción_aplicada5]],promocion_cambiar[#All],2,0)</f>
        <v>Combo</v>
      </c>
      <c r="AA4953" t="s">
        <v>8</v>
      </c>
      <c r="AB4953" t="s">
        <v>18</v>
      </c>
      <c r="AC4953" t="s">
        <v>10</v>
      </c>
      <c r="AD4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53">
        <v>10.6</v>
      </c>
      <c r="AF4953">
        <v>4</v>
      </c>
      <c r="AG4953">
        <v>48</v>
      </c>
      <c r="AH4953">
        <v>43</v>
      </c>
    </row>
    <row r="4954" spans="1:34" x14ac:dyDescent="0.25">
      <c r="A4954" s="3" t="s">
        <v>5029</v>
      </c>
      <c r="B4954" s="1">
        <v>45744</v>
      </c>
      <c r="C4954" s="23">
        <f t="shared" si="385"/>
        <v>28</v>
      </c>
      <c r="D4954" s="23">
        <f t="shared" si="386"/>
        <v>5</v>
      </c>
      <c r="E4954" s="23" t="str">
        <f t="shared" si="387"/>
        <v>viernes</v>
      </c>
      <c r="F4954" s="23">
        <f t="shared" si="388"/>
        <v>3</v>
      </c>
      <c r="G4954" s="23" t="str">
        <f t="shared" si="389"/>
        <v>marzo</v>
      </c>
      <c r="H4954" s="2">
        <v>0.54583333333333328</v>
      </c>
      <c r="I4954" t="s">
        <v>12</v>
      </c>
      <c r="J4954" t="str">
        <f>VLOOKUP(ventas_starbucks_2025[[#This Row],[sucursal]],cambio_sucursal[#All],2,0)</f>
        <v>Sucursal Córdoba Shopping</v>
      </c>
      <c r="K4954" t="s">
        <v>200</v>
      </c>
      <c r="L4954" t="s">
        <v>44</v>
      </c>
      <c r="M4954" t="s">
        <v>62</v>
      </c>
      <c r="N4954" t="str">
        <f>IFERROR(VLOOKUP(ventas_starbucks_2025[[#This Row],[tamaño_sucio]],cambio_tamaño[#All],2,0),"Tamaño único")</f>
        <v>Extra-Grande</v>
      </c>
      <c r="O4954">
        <v>3</v>
      </c>
      <c r="P4954">
        <v>1606.97</v>
      </c>
      <c r="Q4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4">
        <v>4820.91</v>
      </c>
      <c r="S4954" t="s">
        <v>15</v>
      </c>
      <c r="T4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4" t="str">
        <f>VLOOKUP(ventas_starbucks_2025[[#This Row],[canal_compra]],cambio_canal_compra[#All],2,0)</f>
        <v>Para llevar</v>
      </c>
      <c r="V4954" t="s">
        <v>40</v>
      </c>
      <c r="W4954" t="str">
        <f>VLOOKUP(ventas_starbucks_2025[[#This Row],[método_pago]],cambio_metodo_pago[#All],2,0)</f>
        <v>Efectivo</v>
      </c>
      <c r="X4954" t="s">
        <v>22</v>
      </c>
      <c r="Y4954">
        <v>0</v>
      </c>
      <c r="Z4954" t="str">
        <f>VLOOKUP(ventas_starbucks_2025[[#This Row],[promoción_aplicada5]],promocion_cambiar[#All],2,0)</f>
        <v>2x1</v>
      </c>
      <c r="AA4954" t="s">
        <v>51</v>
      </c>
      <c r="AB4954" t="s">
        <v>52</v>
      </c>
      <c r="AC4954" t="s">
        <v>10</v>
      </c>
      <c r="AD4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54">
        <v>7.6</v>
      </c>
      <c r="AF4954">
        <v>3</v>
      </c>
      <c r="AG4954">
        <v>45</v>
      </c>
      <c r="AH4954">
        <v>42</v>
      </c>
    </row>
    <row r="4955" spans="1:34" x14ac:dyDescent="0.25">
      <c r="A4955" s="3" t="s">
        <v>5030</v>
      </c>
      <c r="B4955" s="1">
        <v>45734</v>
      </c>
      <c r="C4955" s="23">
        <f t="shared" si="385"/>
        <v>18</v>
      </c>
      <c r="D4955" s="23">
        <f t="shared" si="386"/>
        <v>2</v>
      </c>
      <c r="E4955" s="23" t="str">
        <f t="shared" si="387"/>
        <v>martes</v>
      </c>
      <c r="F4955" s="23">
        <f t="shared" si="388"/>
        <v>3</v>
      </c>
      <c r="G4955" s="23" t="str">
        <f t="shared" si="389"/>
        <v>marzo</v>
      </c>
      <c r="H4955" s="2">
        <v>0.36944444444444446</v>
      </c>
      <c r="I4955" t="s">
        <v>26</v>
      </c>
      <c r="J4955" t="str">
        <f>VLOOKUP(ventas_starbucks_2025[[#This Row],[sucursal]],cambio_sucursal[#All],2,0)</f>
        <v>Sucursal San Lorenzo 47</v>
      </c>
      <c r="K4955" t="s">
        <v>254</v>
      </c>
      <c r="L4955" t="s">
        <v>44</v>
      </c>
      <c r="M4955" t="s">
        <v>50</v>
      </c>
      <c r="N4955" t="str">
        <f>IFERROR(VLOOKUP(ventas_starbucks_2025[[#This Row],[tamaño_sucio]],cambio_tamaño[#All],2,0),"Tamaño único")</f>
        <v>Mediano</v>
      </c>
      <c r="O4955">
        <v>2</v>
      </c>
      <c r="P4955">
        <v>1330.74</v>
      </c>
      <c r="Q4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5">
        <v>2661.48</v>
      </c>
      <c r="S4955" t="s">
        <v>15</v>
      </c>
      <c r="T4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5" t="str">
        <f>VLOOKUP(ventas_starbucks_2025[[#This Row],[canal_compra]],cambio_canal_compra[#All],2,0)</f>
        <v>Para llevar</v>
      </c>
      <c r="V4955" t="s">
        <v>6</v>
      </c>
      <c r="W4955" t="str">
        <f>VLOOKUP(ventas_starbucks_2025[[#This Row],[método_pago]],cambio_metodo_pago[#All],2,0)</f>
        <v>Aplicación móbil</v>
      </c>
      <c r="X4955" t="s">
        <v>22</v>
      </c>
      <c r="Y4955">
        <v>0</v>
      </c>
      <c r="Z4955" t="str">
        <f>VLOOKUP(ventas_starbucks_2025[[#This Row],[promoción_aplicada5]],promocion_cambiar[#All],2,0)</f>
        <v>2x1</v>
      </c>
      <c r="AA4955" t="s">
        <v>51</v>
      </c>
      <c r="AB4955" t="s">
        <v>32</v>
      </c>
      <c r="AC4955" t="s">
        <v>41</v>
      </c>
      <c r="AD4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55">
        <v>7</v>
      </c>
      <c r="AF4955">
        <v>5</v>
      </c>
      <c r="AG4955">
        <v>17</v>
      </c>
      <c r="AH4955">
        <v>15</v>
      </c>
    </row>
    <row r="4956" spans="1:34" x14ac:dyDescent="0.25">
      <c r="A4956" s="3" t="s">
        <v>5031</v>
      </c>
      <c r="B4956" s="1">
        <v>45716</v>
      </c>
      <c r="C4956" s="23">
        <f t="shared" si="385"/>
        <v>28</v>
      </c>
      <c r="D4956" s="23">
        <f t="shared" si="386"/>
        <v>5</v>
      </c>
      <c r="E4956" s="23" t="str">
        <f t="shared" si="387"/>
        <v>viernes</v>
      </c>
      <c r="F4956" s="23">
        <f t="shared" si="388"/>
        <v>2</v>
      </c>
      <c r="G4956" s="23" t="str">
        <f t="shared" si="389"/>
        <v>febrero</v>
      </c>
      <c r="H4956" s="2">
        <v>0.46388888888888891</v>
      </c>
      <c r="I4956" t="s">
        <v>57</v>
      </c>
      <c r="J4956" t="str">
        <f>VLOOKUP(ventas_starbucks_2025[[#This Row],[sucursal]],cambio_sucursal[#All],2,0)</f>
        <v>Sucursal Avda Colón</v>
      </c>
      <c r="K4956" t="s">
        <v>89</v>
      </c>
      <c r="L4956" t="s">
        <v>90</v>
      </c>
      <c r="M4956" t="s">
        <v>4</v>
      </c>
      <c r="N4956" t="str">
        <f>IFERROR(VLOOKUP(ventas_starbucks_2025[[#This Row],[tamaño_sucio]],cambio_tamaño[#All],2,0),"Tamaño único")</f>
        <v>Tamaño único</v>
      </c>
      <c r="O4956">
        <v>1</v>
      </c>
      <c r="P4956">
        <v>1672.24</v>
      </c>
      <c r="Q4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6">
        <v>1672.24</v>
      </c>
      <c r="S4956" t="s">
        <v>15</v>
      </c>
      <c r="T4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6" t="str">
        <f>VLOOKUP(ventas_starbucks_2025[[#This Row],[canal_compra]],cambio_canal_compra[#All],2,0)</f>
        <v>Para llevar</v>
      </c>
      <c r="V4956" t="s">
        <v>40</v>
      </c>
      <c r="W4956" t="str">
        <f>VLOOKUP(ventas_starbucks_2025[[#This Row],[método_pago]],cambio_metodo_pago[#All],2,0)</f>
        <v>Efectivo</v>
      </c>
      <c r="X4956" t="s">
        <v>7</v>
      </c>
      <c r="Y4956">
        <v>0</v>
      </c>
      <c r="Z4956" t="str">
        <f>VLOOKUP(ventas_starbucks_2025[[#This Row],[promoción_aplicada5]],promocion_cambiar[#All],2,0)</f>
        <v>Hora Feliz</v>
      </c>
      <c r="AA4956" t="s">
        <v>36</v>
      </c>
      <c r="AB4956" t="s">
        <v>9</v>
      </c>
      <c r="AC4956" t="s">
        <v>24</v>
      </c>
      <c r="AD4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56">
        <v>13.5</v>
      </c>
      <c r="AF4956">
        <v>4</v>
      </c>
      <c r="AG4956">
        <v>46</v>
      </c>
      <c r="AH4956">
        <v>45</v>
      </c>
    </row>
    <row r="4957" spans="1:34" x14ac:dyDescent="0.25">
      <c r="A4957" s="3" t="s">
        <v>5032</v>
      </c>
      <c r="B4957" s="1">
        <v>45694</v>
      </c>
      <c r="C4957" s="23">
        <f t="shared" si="385"/>
        <v>6</v>
      </c>
      <c r="D4957" s="23">
        <f t="shared" si="386"/>
        <v>4</v>
      </c>
      <c r="E4957" s="23" t="str">
        <f t="shared" si="387"/>
        <v>jueves</v>
      </c>
      <c r="F4957" s="23">
        <f t="shared" si="388"/>
        <v>2</v>
      </c>
      <c r="G4957" s="23" t="str">
        <f t="shared" si="389"/>
        <v>febrero</v>
      </c>
      <c r="H4957" s="2">
        <v>0.36805555555555558</v>
      </c>
      <c r="I4957" t="s">
        <v>26</v>
      </c>
      <c r="J4957" t="str">
        <f>VLOOKUP(ventas_starbucks_2025[[#This Row],[sucursal]],cambio_sucursal[#All],2,0)</f>
        <v>Sucursal San Lorenzo 47</v>
      </c>
      <c r="K4957" t="s">
        <v>175</v>
      </c>
      <c r="L4957" t="s">
        <v>70</v>
      </c>
      <c r="M4957" t="s">
        <v>55</v>
      </c>
      <c r="N4957" t="str">
        <f>IFERROR(VLOOKUP(ventas_starbucks_2025[[#This Row],[tamaño_sucio]],cambio_tamaño[#All],2,0),"Tamaño único")</f>
        <v>Pequeño</v>
      </c>
      <c r="O4957">
        <v>3</v>
      </c>
      <c r="P4957">
        <v>1841.21</v>
      </c>
      <c r="Q4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7">
        <v>5523.63</v>
      </c>
      <c r="S4957" t="s">
        <v>5</v>
      </c>
      <c r="T4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57" t="str">
        <f>VLOOKUP(ventas_starbucks_2025[[#This Row],[canal_compra]],cambio_canal_compra[#All],2,0)</f>
        <v>En tienda</v>
      </c>
      <c r="V4957" t="s">
        <v>16</v>
      </c>
      <c r="W4957" t="str">
        <f>VLOOKUP(ventas_starbucks_2025[[#This Row],[método_pago]],cambio_metodo_pago[#All],2,0)</f>
        <v>Tarjeta</v>
      </c>
      <c r="X4957" t="s">
        <v>22</v>
      </c>
      <c r="Y4957">
        <v>0</v>
      </c>
      <c r="Z4957" t="str">
        <f>VLOOKUP(ventas_starbucks_2025[[#This Row],[promoción_aplicada5]],promocion_cambiar[#All],2,0)</f>
        <v>Hora Feliz</v>
      </c>
      <c r="AA4957" t="s">
        <v>36</v>
      </c>
      <c r="AB4957" t="s">
        <v>9</v>
      </c>
      <c r="AC4957" t="s">
        <v>24</v>
      </c>
      <c r="AD4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57">
        <v>14.1</v>
      </c>
      <c r="AF4957">
        <v>1</v>
      </c>
      <c r="AG4957">
        <v>28</v>
      </c>
      <c r="AH4957">
        <v>25</v>
      </c>
    </row>
    <row r="4958" spans="1:34" x14ac:dyDescent="0.25">
      <c r="A4958" s="3" t="s">
        <v>5033</v>
      </c>
      <c r="B4958" s="1">
        <v>45751</v>
      </c>
      <c r="C4958" s="23">
        <f t="shared" si="385"/>
        <v>4</v>
      </c>
      <c r="D4958" s="23">
        <f t="shared" si="386"/>
        <v>5</v>
      </c>
      <c r="E4958" s="23" t="str">
        <f t="shared" si="387"/>
        <v>viernes</v>
      </c>
      <c r="F4958" s="23">
        <f t="shared" si="388"/>
        <v>4</v>
      </c>
      <c r="G4958" s="23" t="str">
        <f t="shared" si="389"/>
        <v>abril</v>
      </c>
      <c r="H4958" s="2">
        <v>0.43541666666666667</v>
      </c>
      <c r="I4958" t="s">
        <v>26</v>
      </c>
      <c r="J4958" t="str">
        <f>VLOOKUP(ventas_starbucks_2025[[#This Row],[sucursal]],cambio_sucursal[#All],2,0)</f>
        <v>Sucursal San Lorenzo 47</v>
      </c>
      <c r="K4958" t="s">
        <v>58</v>
      </c>
      <c r="L4958" t="s">
        <v>39</v>
      </c>
      <c r="M4958" t="s">
        <v>4</v>
      </c>
      <c r="N4958" t="str">
        <f>IFERROR(VLOOKUP(ventas_starbucks_2025[[#This Row],[tamaño_sucio]],cambio_tamaño[#All],2,0),"Tamaño único")</f>
        <v>Tamaño único</v>
      </c>
      <c r="O4958">
        <v>4</v>
      </c>
      <c r="P4958">
        <v>1558.2</v>
      </c>
      <c r="Q4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8">
        <v>6232.8</v>
      </c>
      <c r="S4958" t="s">
        <v>5</v>
      </c>
      <c r="T4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58" t="str">
        <f>VLOOKUP(ventas_starbucks_2025[[#This Row],[canal_compra]],cambio_canal_compra[#All],2,0)</f>
        <v>En tienda</v>
      </c>
      <c r="V4958" t="s">
        <v>6</v>
      </c>
      <c r="W4958" t="str">
        <f>VLOOKUP(ventas_starbucks_2025[[#This Row],[método_pago]],cambio_metodo_pago[#All],2,0)</f>
        <v>Aplicación móbil</v>
      </c>
      <c r="X4958" t="s">
        <v>22</v>
      </c>
      <c r="Y4958">
        <v>0</v>
      </c>
      <c r="Z4958" t="str">
        <f>VLOOKUP(ventas_starbucks_2025[[#This Row],[promoción_aplicada5]],promocion_cambiar[#All],2,0)</f>
        <v>Combo</v>
      </c>
      <c r="AA4958" t="s">
        <v>8</v>
      </c>
      <c r="AB4958" t="s">
        <v>32</v>
      </c>
      <c r="AC4958" t="s">
        <v>24</v>
      </c>
      <c r="AD4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58">
        <v>11.8</v>
      </c>
      <c r="AF4958">
        <v>3</v>
      </c>
      <c r="AG4958">
        <v>23</v>
      </c>
      <c r="AH4958">
        <v>19</v>
      </c>
    </row>
    <row r="4959" spans="1:34" x14ac:dyDescent="0.25">
      <c r="A4959" s="3" t="s">
        <v>5034</v>
      </c>
      <c r="B4959" s="1">
        <v>45701</v>
      </c>
      <c r="C4959" s="23">
        <f t="shared" si="385"/>
        <v>13</v>
      </c>
      <c r="D4959" s="23">
        <f t="shared" si="386"/>
        <v>4</v>
      </c>
      <c r="E4959" s="23" t="str">
        <f t="shared" si="387"/>
        <v>jueves</v>
      </c>
      <c r="F4959" s="23">
        <f t="shared" si="388"/>
        <v>2</v>
      </c>
      <c r="G4959" s="23" t="str">
        <f t="shared" si="389"/>
        <v>febrero</v>
      </c>
      <c r="H4959" s="2">
        <v>0.48958333333333331</v>
      </c>
      <c r="I4959" t="s">
        <v>26</v>
      </c>
      <c r="J4959" t="str">
        <f>VLOOKUP(ventas_starbucks_2025[[#This Row],[sucursal]],cambio_sucursal[#All],2,0)</f>
        <v>Sucursal San Lorenzo 47</v>
      </c>
      <c r="K4959" t="s">
        <v>82</v>
      </c>
      <c r="L4959" t="s">
        <v>28</v>
      </c>
      <c r="M4959" t="s">
        <v>4</v>
      </c>
      <c r="N4959" t="str">
        <f>IFERROR(VLOOKUP(ventas_starbucks_2025[[#This Row],[tamaño_sucio]],cambio_tamaño[#All],2,0),"Tamaño único")</f>
        <v>Tamaño único</v>
      </c>
      <c r="O4959">
        <v>1</v>
      </c>
      <c r="P4959">
        <v>2630.41</v>
      </c>
      <c r="Q4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59">
        <v>2630.41</v>
      </c>
      <c r="S4959" t="s">
        <v>15</v>
      </c>
      <c r="T4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9" t="str">
        <f>VLOOKUP(ventas_starbucks_2025[[#This Row],[canal_compra]],cambio_canal_compra[#All],2,0)</f>
        <v>Para llevar</v>
      </c>
      <c r="V4959" t="s">
        <v>40</v>
      </c>
      <c r="W4959" t="str">
        <f>VLOOKUP(ventas_starbucks_2025[[#This Row],[método_pago]],cambio_metodo_pago[#All],2,0)</f>
        <v>Efectivo</v>
      </c>
      <c r="X4959" t="s">
        <v>7</v>
      </c>
      <c r="Y4959">
        <v>0</v>
      </c>
      <c r="Z4959" t="str">
        <f>VLOOKUP(ventas_starbucks_2025[[#This Row],[promoción_aplicada5]],promocion_cambiar[#All],2,0)</f>
        <v>2x1</v>
      </c>
      <c r="AA4959" t="s">
        <v>51</v>
      </c>
      <c r="AB4959" t="s">
        <v>23</v>
      </c>
      <c r="AC4959" t="s">
        <v>41</v>
      </c>
      <c r="AD4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59">
        <v>13.6</v>
      </c>
      <c r="AF4959">
        <v>3</v>
      </c>
      <c r="AG4959">
        <v>35</v>
      </c>
      <c r="AH4959">
        <v>34</v>
      </c>
    </row>
    <row r="4960" spans="1:34" x14ac:dyDescent="0.25">
      <c r="A4960" s="3" t="s">
        <v>5035</v>
      </c>
      <c r="B4960" s="1">
        <v>45715</v>
      </c>
      <c r="C4960" s="23">
        <f t="shared" si="385"/>
        <v>27</v>
      </c>
      <c r="D4960" s="23">
        <f t="shared" si="386"/>
        <v>4</v>
      </c>
      <c r="E4960" s="23" t="str">
        <f t="shared" si="387"/>
        <v>jueves</v>
      </c>
      <c r="F4960" s="23">
        <f t="shared" si="388"/>
        <v>2</v>
      </c>
      <c r="G4960" s="23" t="str">
        <f t="shared" si="389"/>
        <v>febrero</v>
      </c>
      <c r="H4960" s="2">
        <v>0.72222222222222221</v>
      </c>
      <c r="I4960" t="s">
        <v>1</v>
      </c>
      <c r="J4960" t="str">
        <f>VLOOKUP(ventas_starbucks_2025[[#This Row],[sucursal]],cambio_sucursal[#All],2,0)</f>
        <v>Sucursal Nueva Córdoba</v>
      </c>
      <c r="K4960" t="s">
        <v>89</v>
      </c>
      <c r="L4960" t="s">
        <v>90</v>
      </c>
      <c r="M4960" t="s">
        <v>4</v>
      </c>
      <c r="N4960" t="str">
        <f>IFERROR(VLOOKUP(ventas_starbucks_2025[[#This Row],[tamaño_sucio]],cambio_tamaño[#All],2,0),"Tamaño único")</f>
        <v>Tamaño único</v>
      </c>
      <c r="O4960">
        <v>1</v>
      </c>
      <c r="P4960">
        <v>1548.74</v>
      </c>
      <c r="Q4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0">
        <v>1548.74</v>
      </c>
      <c r="S4960" t="s">
        <v>31</v>
      </c>
      <c r="T4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0" t="str">
        <f>VLOOKUP(ventas_starbucks_2025[[#This Row],[canal_compra]],cambio_canal_compra[#All],2,0)</f>
        <v>Entrega domicilio</v>
      </c>
      <c r="V4960" t="s">
        <v>6</v>
      </c>
      <c r="W4960" t="str">
        <f>VLOOKUP(ventas_starbucks_2025[[#This Row],[método_pago]],cambio_metodo_pago[#All],2,0)</f>
        <v>Aplicación móbil</v>
      </c>
      <c r="X4960" t="s">
        <v>22</v>
      </c>
      <c r="Y4960">
        <v>0</v>
      </c>
      <c r="Z4960" t="str">
        <f>VLOOKUP(ventas_starbucks_2025[[#This Row],[promoción_aplicada5]],promocion_cambiar[#All],2,0)</f>
        <v>Hora Feliz</v>
      </c>
      <c r="AA4960" t="s">
        <v>36</v>
      </c>
      <c r="AB4960" t="s">
        <v>52</v>
      </c>
      <c r="AC4960" t="s">
        <v>41</v>
      </c>
      <c r="AD4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60">
        <v>13.5</v>
      </c>
      <c r="AF4960">
        <v>5</v>
      </c>
      <c r="AG4960">
        <v>25</v>
      </c>
      <c r="AH4960">
        <v>24</v>
      </c>
    </row>
    <row r="4961" spans="1:34" x14ac:dyDescent="0.25">
      <c r="A4961" s="3" t="s">
        <v>5036</v>
      </c>
      <c r="B4961" s="1">
        <v>45707</v>
      </c>
      <c r="C4961" s="23">
        <f t="shared" si="385"/>
        <v>19</v>
      </c>
      <c r="D4961" s="23">
        <f t="shared" si="386"/>
        <v>3</v>
      </c>
      <c r="E4961" s="1" t="str">
        <f t="shared" si="387"/>
        <v>miércoles</v>
      </c>
      <c r="F4961" s="23">
        <f t="shared" si="388"/>
        <v>2</v>
      </c>
      <c r="G4961" s="1" t="str">
        <f t="shared" si="389"/>
        <v>febrero</v>
      </c>
      <c r="H4961" s="2">
        <v>0.49375000000000002</v>
      </c>
      <c r="I4961" t="s">
        <v>1</v>
      </c>
      <c r="J4961" t="str">
        <f>VLOOKUP(ventas_starbucks_2025[[#This Row],[sucursal]],cambio_sucursal[#All],2,0)</f>
        <v>Sucursal Nueva Córdoba</v>
      </c>
      <c r="K4961" t="s">
        <v>89</v>
      </c>
      <c r="L4961" t="s">
        <v>90</v>
      </c>
      <c r="M4961" t="s">
        <v>4</v>
      </c>
      <c r="N4961" t="str">
        <f>IFERROR(VLOOKUP(ventas_starbucks_2025[[#This Row],[tamaño_sucio]],cambio_tamaño[#All],2,0),"Tamaño único")</f>
        <v>Tamaño único</v>
      </c>
      <c r="O4961">
        <v>3</v>
      </c>
      <c r="P4961">
        <v>1296.5999999999999</v>
      </c>
      <c r="Q4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1">
        <v>3889.8</v>
      </c>
      <c r="S4961" t="s">
        <v>31</v>
      </c>
      <c r="T4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1" t="str">
        <f>VLOOKUP(ventas_starbucks_2025[[#This Row],[canal_compra]],cambio_canal_compra[#All],2,0)</f>
        <v>Entrega domicilio</v>
      </c>
      <c r="V4961" t="s">
        <v>6</v>
      </c>
      <c r="W4961" t="str">
        <f>VLOOKUP(ventas_starbucks_2025[[#This Row],[método_pago]],cambio_metodo_pago[#All],2,0)</f>
        <v>Aplicación móbil</v>
      </c>
      <c r="X4961" t="s">
        <v>7</v>
      </c>
      <c r="Y4961">
        <v>0</v>
      </c>
      <c r="Z4961" t="str">
        <f>VLOOKUP(ventas_starbucks_2025[[#This Row],[promoción_aplicada5]],promocion_cambiar[#All],2,0)</f>
        <v>2x1</v>
      </c>
      <c r="AA4961" t="s">
        <v>51</v>
      </c>
      <c r="AB4961" t="s">
        <v>9</v>
      </c>
      <c r="AC4961" t="s">
        <v>10</v>
      </c>
      <c r="AD4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61">
        <v>7.7</v>
      </c>
      <c r="AF4961">
        <v>1</v>
      </c>
      <c r="AG4961">
        <v>14</v>
      </c>
      <c r="AH4961">
        <v>11</v>
      </c>
    </row>
    <row r="4962" spans="1:34" x14ac:dyDescent="0.25">
      <c r="A4962" s="3" t="s">
        <v>5037</v>
      </c>
      <c r="B4962" s="1">
        <v>45719</v>
      </c>
      <c r="C4962" s="23">
        <f t="shared" si="385"/>
        <v>3</v>
      </c>
      <c r="D4962" s="23">
        <f t="shared" si="386"/>
        <v>1</v>
      </c>
      <c r="E4962" s="1" t="str">
        <f t="shared" si="387"/>
        <v>lunes</v>
      </c>
      <c r="F4962" s="23">
        <f t="shared" si="388"/>
        <v>3</v>
      </c>
      <c r="G4962" s="1" t="str">
        <f t="shared" si="389"/>
        <v>marzo</v>
      </c>
      <c r="H4962" s="2">
        <v>0.50416666666666665</v>
      </c>
      <c r="I4962" t="s">
        <v>26</v>
      </c>
      <c r="J4962" t="str">
        <f>VLOOKUP(ventas_starbucks_2025[[#This Row],[sucursal]],cambio_sucursal[#All],2,0)</f>
        <v>Sucursal San Lorenzo 47</v>
      </c>
      <c r="K4962" t="s">
        <v>13</v>
      </c>
      <c r="L4962" t="s">
        <v>14</v>
      </c>
      <c r="M4962" t="s">
        <v>4</v>
      </c>
      <c r="N4962" t="str">
        <f>IFERROR(VLOOKUP(ventas_starbucks_2025[[#This Row],[tamaño_sucio]],cambio_tamaño[#All],2,0),"Tamaño único")</f>
        <v>Tamaño único</v>
      </c>
      <c r="O4962">
        <v>5</v>
      </c>
      <c r="P4962">
        <v>1721.36</v>
      </c>
      <c r="Q4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2">
        <v>8606.7999999999993</v>
      </c>
      <c r="S4962" t="s">
        <v>31</v>
      </c>
      <c r="T4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62" t="str">
        <f>VLOOKUP(ventas_starbucks_2025[[#This Row],[canal_compra]],cambio_canal_compra[#All],2,0)</f>
        <v>Entrega domicilio</v>
      </c>
      <c r="V4962" t="s">
        <v>40</v>
      </c>
      <c r="W4962" t="str">
        <f>VLOOKUP(ventas_starbucks_2025[[#This Row],[método_pago]],cambio_metodo_pago[#All],2,0)</f>
        <v>Efectivo</v>
      </c>
      <c r="X4962" t="s">
        <v>7</v>
      </c>
      <c r="Y4962">
        <v>15</v>
      </c>
      <c r="Z4962" t="str">
        <f>VLOOKUP(ventas_starbucks_2025[[#This Row],[promoción_aplicada5]],promocion_cambiar[#All],2,0)</f>
        <v>2x1</v>
      </c>
      <c r="AA4962" t="s">
        <v>51</v>
      </c>
      <c r="AB4962" t="s">
        <v>18</v>
      </c>
      <c r="AC4962" t="s">
        <v>10</v>
      </c>
      <c r="AD4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62">
        <v>3.5</v>
      </c>
      <c r="AF4962">
        <v>3</v>
      </c>
      <c r="AG4962">
        <v>26</v>
      </c>
      <c r="AH4962">
        <v>21</v>
      </c>
    </row>
    <row r="4963" spans="1:34" x14ac:dyDescent="0.25">
      <c r="A4963" s="3" t="s">
        <v>5038</v>
      </c>
      <c r="B4963" s="1">
        <v>45724</v>
      </c>
      <c r="C4963" s="23">
        <f t="shared" si="385"/>
        <v>8</v>
      </c>
      <c r="D4963" s="23">
        <f t="shared" si="386"/>
        <v>6</v>
      </c>
      <c r="E4963" s="1" t="str">
        <f t="shared" si="387"/>
        <v>sábado</v>
      </c>
      <c r="F4963" s="23">
        <f t="shared" si="388"/>
        <v>3</v>
      </c>
      <c r="G4963" s="1" t="str">
        <f t="shared" si="389"/>
        <v>marzo</v>
      </c>
      <c r="H4963" s="2">
        <v>0.61527777777777781</v>
      </c>
      <c r="I4963" t="s">
        <v>57</v>
      </c>
      <c r="J4963" t="str">
        <f>VLOOKUP(ventas_starbucks_2025[[#This Row],[sucursal]],cambio_sucursal[#All],2,0)</f>
        <v>Sucursal Avda Colón</v>
      </c>
      <c r="K4963" t="s">
        <v>48</v>
      </c>
      <c r="L4963" t="s">
        <v>49</v>
      </c>
      <c r="M4963" t="s">
        <v>45</v>
      </c>
      <c r="N4963" t="str">
        <f>IFERROR(VLOOKUP(ventas_starbucks_2025[[#This Row],[tamaño_sucio]],cambio_tamaño[#All],2,0),"Tamaño único")</f>
        <v>Grande</v>
      </c>
      <c r="O4963">
        <v>4</v>
      </c>
      <c r="P4963">
        <v>1997.76</v>
      </c>
      <c r="Q4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3">
        <v>7991.04</v>
      </c>
      <c r="S4963" t="s">
        <v>5</v>
      </c>
      <c r="T4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63" t="str">
        <f>VLOOKUP(ventas_starbucks_2025[[#This Row],[canal_compra]],cambio_canal_compra[#All],2,0)</f>
        <v>En tienda</v>
      </c>
      <c r="V4963" t="s">
        <v>40</v>
      </c>
      <c r="W4963" t="str">
        <f>VLOOKUP(ventas_starbucks_2025[[#This Row],[método_pago]],cambio_metodo_pago[#All],2,0)</f>
        <v>Efectivo</v>
      </c>
      <c r="X4963" t="s">
        <v>7</v>
      </c>
      <c r="Y4963">
        <v>0</v>
      </c>
      <c r="Z4963" t="str">
        <f>VLOOKUP(ventas_starbucks_2025[[#This Row],[promoción_aplicada5]],promocion_cambiar[#All],2,0)</f>
        <v>Combo</v>
      </c>
      <c r="AA4963" t="s">
        <v>8</v>
      </c>
      <c r="AB4963" t="s">
        <v>18</v>
      </c>
      <c r="AC4963" t="s">
        <v>10</v>
      </c>
      <c r="AD4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63">
        <v>11.5</v>
      </c>
      <c r="AF4963">
        <v>3</v>
      </c>
      <c r="AG4963">
        <v>43</v>
      </c>
      <c r="AH4963">
        <v>39</v>
      </c>
    </row>
    <row r="4964" spans="1:34" x14ac:dyDescent="0.25">
      <c r="A4964" s="3" t="s">
        <v>5039</v>
      </c>
      <c r="B4964" s="1">
        <v>45693</v>
      </c>
      <c r="C4964" s="23">
        <f t="shared" si="385"/>
        <v>5</v>
      </c>
      <c r="D4964" s="23">
        <f t="shared" si="386"/>
        <v>3</v>
      </c>
      <c r="E4964" s="23" t="str">
        <f t="shared" si="387"/>
        <v>miércoles</v>
      </c>
      <c r="F4964" s="23">
        <f t="shared" si="388"/>
        <v>2</v>
      </c>
      <c r="G4964" s="23" t="str">
        <f t="shared" si="389"/>
        <v>febrero</v>
      </c>
      <c r="H4964" s="2">
        <v>0.46458333333333335</v>
      </c>
      <c r="I4964" t="s">
        <v>57</v>
      </c>
      <c r="J4964" t="str">
        <f>VLOOKUP(ventas_starbucks_2025[[#This Row],[sucursal]],cambio_sucursal[#All],2,0)</f>
        <v>Sucursal Avda Colón</v>
      </c>
      <c r="K4964" t="s">
        <v>115</v>
      </c>
      <c r="L4964" t="s">
        <v>21</v>
      </c>
      <c r="M4964" t="s">
        <v>4</v>
      </c>
      <c r="N4964" t="str">
        <f>IFERROR(VLOOKUP(ventas_starbucks_2025[[#This Row],[tamaño_sucio]],cambio_tamaño[#All],2,0),"Tamaño único")</f>
        <v>Tamaño único</v>
      </c>
      <c r="O4964">
        <v>5</v>
      </c>
      <c r="P4964">
        <v>1250.23</v>
      </c>
      <c r="Q4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4">
        <v>6251.15</v>
      </c>
      <c r="S4964" t="s">
        <v>31</v>
      </c>
      <c r="T4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64" t="str">
        <f>VLOOKUP(ventas_starbucks_2025[[#This Row],[canal_compra]],cambio_canal_compra[#All],2,0)</f>
        <v>Entrega domicilio</v>
      </c>
      <c r="V4964" t="s">
        <v>6</v>
      </c>
      <c r="W4964" t="str">
        <f>VLOOKUP(ventas_starbucks_2025[[#This Row],[método_pago]],cambio_metodo_pago[#All],2,0)</f>
        <v>Aplicación móbil</v>
      </c>
      <c r="X4964" t="s">
        <v>7</v>
      </c>
      <c r="Y4964">
        <v>0</v>
      </c>
      <c r="Z4964" t="str">
        <f>VLOOKUP(ventas_starbucks_2025[[#This Row],[promoción_aplicada5]],promocion_cambiar[#All],2,0)</f>
        <v>2x1</v>
      </c>
      <c r="AA4964" t="s">
        <v>51</v>
      </c>
      <c r="AB4964" t="s">
        <v>18</v>
      </c>
      <c r="AC4964" t="s">
        <v>10</v>
      </c>
      <c r="AD4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64">
        <v>11.9</v>
      </c>
      <c r="AF4964">
        <v>2</v>
      </c>
      <c r="AG4964">
        <v>32</v>
      </c>
      <c r="AH4964">
        <v>27</v>
      </c>
    </row>
    <row r="4965" spans="1:34" x14ac:dyDescent="0.25">
      <c r="A4965" s="3" t="s">
        <v>5040</v>
      </c>
      <c r="B4965" s="1">
        <v>45658</v>
      </c>
      <c r="C4965" s="23">
        <f t="shared" si="385"/>
        <v>1</v>
      </c>
      <c r="D4965" s="23">
        <f t="shared" si="386"/>
        <v>3</v>
      </c>
      <c r="E4965" s="1" t="str">
        <f t="shared" si="387"/>
        <v>miércoles</v>
      </c>
      <c r="F4965" s="23">
        <f t="shared" si="388"/>
        <v>1</v>
      </c>
      <c r="G4965" s="1" t="str">
        <f t="shared" si="389"/>
        <v>enero</v>
      </c>
      <c r="H4965" s="2">
        <v>0.69513888888888886</v>
      </c>
      <c r="I4965" t="s">
        <v>57</v>
      </c>
      <c r="J4965" t="str">
        <f>VLOOKUP(ventas_starbucks_2025[[#This Row],[sucursal]],cambio_sucursal[#All],2,0)</f>
        <v>Sucursal Avda Colón</v>
      </c>
      <c r="K4965" t="s">
        <v>38</v>
      </c>
      <c r="L4965" t="s">
        <v>39</v>
      </c>
      <c r="M4965" t="s">
        <v>4</v>
      </c>
      <c r="N4965" t="str">
        <f>IFERROR(VLOOKUP(ventas_starbucks_2025[[#This Row],[tamaño_sucio]],cambio_tamaño[#All],2,0),"Tamaño único")</f>
        <v>Tamaño único</v>
      </c>
      <c r="O4965">
        <v>2</v>
      </c>
      <c r="P4965">
        <v>1474.32</v>
      </c>
      <c r="Q4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5">
        <v>2948.64</v>
      </c>
      <c r="S4965" t="s">
        <v>31</v>
      </c>
      <c r="T4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5" t="str">
        <f>VLOOKUP(ventas_starbucks_2025[[#This Row],[canal_compra]],cambio_canal_compra[#All],2,0)</f>
        <v>Entrega domicilio</v>
      </c>
      <c r="V4965" t="s">
        <v>40</v>
      </c>
      <c r="W4965" t="str">
        <f>VLOOKUP(ventas_starbucks_2025[[#This Row],[método_pago]],cambio_metodo_pago[#All],2,0)</f>
        <v>Efectivo</v>
      </c>
      <c r="X4965" t="s">
        <v>22</v>
      </c>
      <c r="Y4965">
        <v>0</v>
      </c>
      <c r="Z4965" t="str">
        <f>VLOOKUP(ventas_starbucks_2025[[#This Row],[promoción_aplicada5]],promocion_cambiar[#All],2,0)</f>
        <v>Ninguna</v>
      </c>
      <c r="AA4965" t="s">
        <v>17</v>
      </c>
      <c r="AB4965" t="s">
        <v>52</v>
      </c>
      <c r="AC4965" t="s">
        <v>41</v>
      </c>
      <c r="AD4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65">
        <v>13.2</v>
      </c>
      <c r="AF4965">
        <v>5</v>
      </c>
      <c r="AG4965">
        <v>11</v>
      </c>
      <c r="AH4965">
        <v>9</v>
      </c>
    </row>
    <row r="4966" spans="1:34" x14ac:dyDescent="0.25">
      <c r="A4966" s="3" t="s">
        <v>5041</v>
      </c>
      <c r="B4966" s="1">
        <v>45677</v>
      </c>
      <c r="C4966" s="23">
        <f t="shared" si="385"/>
        <v>20</v>
      </c>
      <c r="D4966" s="23">
        <f t="shared" si="386"/>
        <v>1</v>
      </c>
      <c r="E4966" s="1" t="str">
        <f t="shared" si="387"/>
        <v>lunes</v>
      </c>
      <c r="F4966" s="23">
        <f t="shared" si="388"/>
        <v>1</v>
      </c>
      <c r="G4966" s="1" t="str">
        <f t="shared" si="389"/>
        <v>enero</v>
      </c>
      <c r="H4966" s="2">
        <v>0.86458333333333337</v>
      </c>
      <c r="I4966" t="s">
        <v>26</v>
      </c>
      <c r="J4966" t="str">
        <f>VLOOKUP(ventas_starbucks_2025[[#This Row],[sucursal]],cambio_sucursal[#All],2,0)</f>
        <v>Sucursal San Lorenzo 47</v>
      </c>
      <c r="K4966" t="s">
        <v>89</v>
      </c>
      <c r="L4966" t="s">
        <v>90</v>
      </c>
      <c r="M4966" t="s">
        <v>4</v>
      </c>
      <c r="N4966" t="str">
        <f>IFERROR(VLOOKUP(ventas_starbucks_2025[[#This Row],[tamaño_sucio]],cambio_tamaño[#All],2,0),"Tamaño único")</f>
        <v>Tamaño único</v>
      </c>
      <c r="O4966">
        <v>2</v>
      </c>
      <c r="P4966">
        <v>1162.95</v>
      </c>
      <c r="Q4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6">
        <v>2325.9</v>
      </c>
      <c r="S4966" t="s">
        <v>31</v>
      </c>
      <c r="T4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6" t="str">
        <f>VLOOKUP(ventas_starbucks_2025[[#This Row],[canal_compra]],cambio_canal_compra[#All],2,0)</f>
        <v>Entrega domicilio</v>
      </c>
      <c r="V4966" t="s">
        <v>6</v>
      </c>
      <c r="W4966" t="str">
        <f>VLOOKUP(ventas_starbucks_2025[[#This Row],[método_pago]],cambio_metodo_pago[#All],2,0)</f>
        <v>Aplicación móbil</v>
      </c>
      <c r="X4966" t="s">
        <v>7</v>
      </c>
      <c r="Y4966">
        <v>15</v>
      </c>
      <c r="Z4966" t="str">
        <f>VLOOKUP(ventas_starbucks_2025[[#This Row],[promoción_aplicada5]],promocion_cambiar[#All],2,0)</f>
        <v>Combo</v>
      </c>
      <c r="AA4966" t="s">
        <v>8</v>
      </c>
      <c r="AB4966" t="s">
        <v>23</v>
      </c>
      <c r="AC4966" t="s">
        <v>10</v>
      </c>
      <c r="AD4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66">
        <v>2.9</v>
      </c>
      <c r="AF4966">
        <v>3</v>
      </c>
      <c r="AG4966">
        <v>48</v>
      </c>
      <c r="AH4966">
        <v>46</v>
      </c>
    </row>
    <row r="4967" spans="1:34" x14ac:dyDescent="0.25">
      <c r="A4967" s="3" t="s">
        <v>5042</v>
      </c>
      <c r="B4967" s="1">
        <v>45745</v>
      </c>
      <c r="C4967" s="23">
        <f t="shared" si="385"/>
        <v>29</v>
      </c>
      <c r="D4967" s="23">
        <f t="shared" si="386"/>
        <v>6</v>
      </c>
      <c r="E4967" s="23" t="str">
        <f t="shared" si="387"/>
        <v>sábado</v>
      </c>
      <c r="F4967" s="23">
        <f t="shared" si="388"/>
        <v>3</v>
      </c>
      <c r="G4967" s="23" t="str">
        <f t="shared" si="389"/>
        <v>marzo</v>
      </c>
      <c r="H4967" s="2">
        <v>0.3840277777777778</v>
      </c>
      <c r="I4967" t="s">
        <v>26</v>
      </c>
      <c r="J4967" t="str">
        <f>VLOOKUP(ventas_starbucks_2025[[#This Row],[sucursal]],cambio_sucursal[#All],2,0)</f>
        <v>Sucursal San Lorenzo 47</v>
      </c>
      <c r="K4967" t="s">
        <v>82</v>
      </c>
      <c r="L4967" t="s">
        <v>28</v>
      </c>
      <c r="M4967" t="s">
        <v>4</v>
      </c>
      <c r="N4967" t="str">
        <f>IFERROR(VLOOKUP(ventas_starbucks_2025[[#This Row],[tamaño_sucio]],cambio_tamaño[#All],2,0),"Tamaño único")</f>
        <v>Tamaño único</v>
      </c>
      <c r="O4967">
        <v>5</v>
      </c>
      <c r="P4967">
        <v>2388.04</v>
      </c>
      <c r="Q4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67">
        <v>11940.2</v>
      </c>
      <c r="S4967" t="s">
        <v>5</v>
      </c>
      <c r="T4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67" t="str">
        <f>VLOOKUP(ventas_starbucks_2025[[#This Row],[canal_compra]],cambio_canal_compra[#All],2,0)</f>
        <v>En tienda</v>
      </c>
      <c r="V4967" t="s">
        <v>16</v>
      </c>
      <c r="W4967" t="str">
        <f>VLOOKUP(ventas_starbucks_2025[[#This Row],[método_pago]],cambio_metodo_pago[#All],2,0)</f>
        <v>Tarjeta</v>
      </c>
      <c r="X4967" t="s">
        <v>22</v>
      </c>
      <c r="Y4967">
        <v>0</v>
      </c>
      <c r="Z4967" t="str">
        <f>VLOOKUP(ventas_starbucks_2025[[#This Row],[promoción_aplicada5]],promocion_cambiar[#All],2,0)</f>
        <v>Combo</v>
      </c>
      <c r="AA4967" t="s">
        <v>8</v>
      </c>
      <c r="AB4967" t="s">
        <v>52</v>
      </c>
      <c r="AC4967" t="s">
        <v>10</v>
      </c>
      <c r="AD4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67">
        <v>8.8000000000000007</v>
      </c>
      <c r="AF4967">
        <v>3</v>
      </c>
      <c r="AG4967">
        <v>15</v>
      </c>
      <c r="AH4967">
        <v>10</v>
      </c>
    </row>
    <row r="4968" spans="1:34" x14ac:dyDescent="0.25">
      <c r="A4968" s="3" t="s">
        <v>5043</v>
      </c>
      <c r="B4968" s="1">
        <v>45745</v>
      </c>
      <c r="C4968" s="23">
        <f t="shared" si="385"/>
        <v>29</v>
      </c>
      <c r="D4968" s="23">
        <f t="shared" si="386"/>
        <v>6</v>
      </c>
      <c r="E4968" s="23" t="str">
        <f t="shared" si="387"/>
        <v>sábado</v>
      </c>
      <c r="F4968" s="23">
        <f t="shared" si="388"/>
        <v>3</v>
      </c>
      <c r="G4968" s="23" t="str">
        <f t="shared" si="389"/>
        <v>marzo</v>
      </c>
      <c r="H4968" s="2">
        <v>0.77777777777777779</v>
      </c>
      <c r="I4968" t="s">
        <v>12</v>
      </c>
      <c r="J4968" t="str">
        <f>VLOOKUP(ventas_starbucks_2025[[#This Row],[sucursal]],cambio_sucursal[#All],2,0)</f>
        <v>Sucursal Córdoba Shopping</v>
      </c>
      <c r="K4968" t="s">
        <v>74</v>
      </c>
      <c r="L4968" t="s">
        <v>70</v>
      </c>
      <c r="M4968" t="s">
        <v>62</v>
      </c>
      <c r="N4968" t="str">
        <f>IFERROR(VLOOKUP(ventas_starbucks_2025[[#This Row],[tamaño_sucio]],cambio_tamaño[#All],2,0),"Tamaño único")</f>
        <v>Extra-Grande</v>
      </c>
      <c r="O4968">
        <v>4</v>
      </c>
      <c r="P4968">
        <v>1608.84</v>
      </c>
      <c r="Q4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8">
        <v>6435.36</v>
      </c>
      <c r="S4968" t="s">
        <v>31</v>
      </c>
      <c r="T4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68" t="str">
        <f>VLOOKUP(ventas_starbucks_2025[[#This Row],[canal_compra]],cambio_canal_compra[#All],2,0)</f>
        <v>Entrega domicilio</v>
      </c>
      <c r="V4968" t="s">
        <v>6</v>
      </c>
      <c r="W4968" t="str">
        <f>VLOOKUP(ventas_starbucks_2025[[#This Row],[método_pago]],cambio_metodo_pago[#All],2,0)</f>
        <v>Aplicación móbil</v>
      </c>
      <c r="X4968" t="s">
        <v>7</v>
      </c>
      <c r="Y4968">
        <v>15</v>
      </c>
      <c r="Z4968" t="str">
        <f>VLOOKUP(ventas_starbucks_2025[[#This Row],[promoción_aplicada5]],promocion_cambiar[#All],2,0)</f>
        <v>Ninguna</v>
      </c>
      <c r="AA4968" t="s">
        <v>17</v>
      </c>
      <c r="AB4968" t="s">
        <v>29</v>
      </c>
      <c r="AC4968" t="s">
        <v>41</v>
      </c>
      <c r="AD4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68">
        <v>5</v>
      </c>
      <c r="AF4968">
        <v>3</v>
      </c>
      <c r="AG4968">
        <v>15</v>
      </c>
      <c r="AH4968">
        <v>11</v>
      </c>
    </row>
    <row r="4969" spans="1:34" x14ac:dyDescent="0.25">
      <c r="A4969" s="3" t="s">
        <v>5044</v>
      </c>
      <c r="B4969" s="1">
        <v>45747</v>
      </c>
      <c r="C4969" s="23">
        <f t="shared" si="385"/>
        <v>31</v>
      </c>
      <c r="D4969" s="23">
        <f t="shared" si="386"/>
        <v>1</v>
      </c>
      <c r="E4969" s="1" t="str">
        <f t="shared" si="387"/>
        <v>lunes</v>
      </c>
      <c r="F4969" s="23">
        <f t="shared" si="388"/>
        <v>3</v>
      </c>
      <c r="G4969" s="1" t="str">
        <f t="shared" si="389"/>
        <v>marzo</v>
      </c>
      <c r="H4969" s="2">
        <v>0.59166666666666667</v>
      </c>
      <c r="I4969" t="s">
        <v>26</v>
      </c>
      <c r="J4969" t="str">
        <f>VLOOKUP(ventas_starbucks_2025[[#This Row],[sucursal]],cambio_sucursal[#All],2,0)</f>
        <v>Sucursal San Lorenzo 47</v>
      </c>
      <c r="K4969" t="s">
        <v>38</v>
      </c>
      <c r="L4969" t="s">
        <v>39</v>
      </c>
      <c r="M4969" t="s">
        <v>4</v>
      </c>
      <c r="N4969" t="str">
        <f>IFERROR(VLOOKUP(ventas_starbucks_2025[[#This Row],[tamaño_sucio]],cambio_tamaño[#All],2,0),"Tamaño único")</f>
        <v>Tamaño único</v>
      </c>
      <c r="O4969">
        <v>1</v>
      </c>
      <c r="P4969">
        <v>1005.48</v>
      </c>
      <c r="Q4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9">
        <v>1005.48</v>
      </c>
      <c r="S4969" t="s">
        <v>5</v>
      </c>
      <c r="T4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9" t="str">
        <f>VLOOKUP(ventas_starbucks_2025[[#This Row],[canal_compra]],cambio_canal_compra[#All],2,0)</f>
        <v>En tienda</v>
      </c>
      <c r="V4969" t="s">
        <v>6</v>
      </c>
      <c r="W4969" t="str">
        <f>VLOOKUP(ventas_starbucks_2025[[#This Row],[método_pago]],cambio_metodo_pago[#All],2,0)</f>
        <v>Aplicación móbil</v>
      </c>
      <c r="X4969" t="s">
        <v>22</v>
      </c>
      <c r="Y4969">
        <v>0</v>
      </c>
      <c r="Z4969" t="str">
        <f>VLOOKUP(ventas_starbucks_2025[[#This Row],[promoción_aplicada5]],promocion_cambiar[#All],2,0)</f>
        <v>Hora Feliz</v>
      </c>
      <c r="AA4969" t="s">
        <v>36</v>
      </c>
      <c r="AB4969" t="s">
        <v>29</v>
      </c>
      <c r="AC4969" t="s">
        <v>41</v>
      </c>
      <c r="AD4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69">
        <v>5.0999999999999996</v>
      </c>
      <c r="AF4969">
        <v>1</v>
      </c>
      <c r="AG4969">
        <v>40</v>
      </c>
      <c r="AH4969">
        <v>39</v>
      </c>
    </row>
    <row r="4970" spans="1:34" x14ac:dyDescent="0.25">
      <c r="A4970" s="3" t="s">
        <v>5045</v>
      </c>
      <c r="B4970" s="1">
        <v>45742</v>
      </c>
      <c r="C4970" s="23">
        <f t="shared" si="385"/>
        <v>26</v>
      </c>
      <c r="D4970" s="23">
        <f t="shared" si="386"/>
        <v>3</v>
      </c>
      <c r="E4970" s="23" t="str">
        <f t="shared" si="387"/>
        <v>miércoles</v>
      </c>
      <c r="F4970" s="23">
        <f t="shared" si="388"/>
        <v>3</v>
      </c>
      <c r="G4970" s="23" t="str">
        <f t="shared" si="389"/>
        <v>marzo</v>
      </c>
      <c r="H4970" s="2">
        <v>0.75694444444444442</v>
      </c>
      <c r="I4970" t="s">
        <v>1</v>
      </c>
      <c r="J4970" t="str">
        <f>VLOOKUP(ventas_starbucks_2025[[#This Row],[sucursal]],cambio_sucursal[#All],2,0)</f>
        <v>Sucursal Nueva Córdoba</v>
      </c>
      <c r="K4970" t="s">
        <v>48</v>
      </c>
      <c r="L4970" t="s">
        <v>49</v>
      </c>
      <c r="M4970" t="s">
        <v>55</v>
      </c>
      <c r="N4970" t="str">
        <f>IFERROR(VLOOKUP(ventas_starbucks_2025[[#This Row],[tamaño_sucio]],cambio_tamaño[#All],2,0),"Tamaño único")</f>
        <v>Pequeño</v>
      </c>
      <c r="O4970">
        <v>5</v>
      </c>
      <c r="P4970">
        <v>1519.43</v>
      </c>
      <c r="Q4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0">
        <v>7597.15</v>
      </c>
      <c r="S4970" t="s">
        <v>31</v>
      </c>
      <c r="T4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0" t="str">
        <f>VLOOKUP(ventas_starbucks_2025[[#This Row],[canal_compra]],cambio_canal_compra[#All],2,0)</f>
        <v>Entrega domicilio</v>
      </c>
      <c r="V4970" t="s">
        <v>16</v>
      </c>
      <c r="W4970" t="str">
        <f>VLOOKUP(ventas_starbucks_2025[[#This Row],[método_pago]],cambio_metodo_pago[#All],2,0)</f>
        <v>Tarjeta</v>
      </c>
      <c r="X4970" t="s">
        <v>7</v>
      </c>
      <c r="Y4970">
        <v>10</v>
      </c>
      <c r="Z4970" t="str">
        <f>VLOOKUP(ventas_starbucks_2025[[#This Row],[promoción_aplicada5]],promocion_cambiar[#All],2,0)</f>
        <v>Hora Feliz</v>
      </c>
      <c r="AA4970" t="s">
        <v>36</v>
      </c>
      <c r="AB4970" t="s">
        <v>9</v>
      </c>
      <c r="AC4970" t="s">
        <v>10</v>
      </c>
      <c r="AD4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70">
        <v>6.1</v>
      </c>
      <c r="AF4970">
        <v>5</v>
      </c>
      <c r="AG4970">
        <v>43</v>
      </c>
      <c r="AH4970">
        <v>38</v>
      </c>
    </row>
    <row r="4971" spans="1:34" x14ac:dyDescent="0.25">
      <c r="A4971" s="3" t="s">
        <v>5046</v>
      </c>
      <c r="B4971" s="1">
        <v>45694</v>
      </c>
      <c r="C4971" s="23">
        <f t="shared" si="385"/>
        <v>6</v>
      </c>
      <c r="D4971" s="23">
        <f t="shared" si="386"/>
        <v>4</v>
      </c>
      <c r="E4971" s="1" t="str">
        <f t="shared" si="387"/>
        <v>jueves</v>
      </c>
      <c r="F4971" s="23">
        <f t="shared" si="388"/>
        <v>2</v>
      </c>
      <c r="G4971" s="1" t="str">
        <f t="shared" si="389"/>
        <v>febrero</v>
      </c>
      <c r="H4971" s="2">
        <v>0.82152777777777775</v>
      </c>
      <c r="I4971" t="s">
        <v>26</v>
      </c>
      <c r="J4971" t="str">
        <f>VLOOKUP(ventas_starbucks_2025[[#This Row],[sucursal]],cambio_sucursal[#All],2,0)</f>
        <v>Sucursal San Lorenzo 47</v>
      </c>
      <c r="K4971" t="s">
        <v>58</v>
      </c>
      <c r="L4971" t="s">
        <v>39</v>
      </c>
      <c r="M4971" t="s">
        <v>4</v>
      </c>
      <c r="N4971" t="str">
        <f>IFERROR(VLOOKUP(ventas_starbucks_2025[[#This Row],[tamaño_sucio]],cambio_tamaño[#All],2,0),"Tamaño único")</f>
        <v>Tamaño único</v>
      </c>
      <c r="O4971">
        <v>3</v>
      </c>
      <c r="P4971">
        <v>1007.06</v>
      </c>
      <c r="Q4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1">
        <v>3021.18</v>
      </c>
      <c r="S4971" t="s">
        <v>5</v>
      </c>
      <c r="T4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1" t="str">
        <f>VLOOKUP(ventas_starbucks_2025[[#This Row],[canal_compra]],cambio_canal_compra[#All],2,0)</f>
        <v>En tienda</v>
      </c>
      <c r="V4971" t="s">
        <v>6</v>
      </c>
      <c r="W4971" t="str">
        <f>VLOOKUP(ventas_starbucks_2025[[#This Row],[método_pago]],cambio_metodo_pago[#All],2,0)</f>
        <v>Aplicación móbil</v>
      </c>
      <c r="X4971" t="s">
        <v>7</v>
      </c>
      <c r="Y4971">
        <v>15</v>
      </c>
      <c r="Z4971" t="str">
        <f>VLOOKUP(ventas_starbucks_2025[[#This Row],[promoción_aplicada5]],promocion_cambiar[#All],2,0)</f>
        <v>Ninguna</v>
      </c>
      <c r="AA4971" t="s">
        <v>17</v>
      </c>
      <c r="AB4971" t="s">
        <v>9</v>
      </c>
      <c r="AC4971" t="s">
        <v>24</v>
      </c>
      <c r="AD4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71">
        <v>4.9000000000000004</v>
      </c>
      <c r="AF4971">
        <v>5</v>
      </c>
      <c r="AG4971">
        <v>10</v>
      </c>
      <c r="AH4971">
        <v>7</v>
      </c>
    </row>
    <row r="4972" spans="1:34" x14ac:dyDescent="0.25">
      <c r="A4972" s="3" t="s">
        <v>5047</v>
      </c>
      <c r="B4972" s="1">
        <v>45744</v>
      </c>
      <c r="C4972" s="23">
        <f t="shared" si="385"/>
        <v>28</v>
      </c>
      <c r="D4972" s="23">
        <f t="shared" si="386"/>
        <v>5</v>
      </c>
      <c r="E4972" s="23" t="str">
        <f t="shared" si="387"/>
        <v>viernes</v>
      </c>
      <c r="F4972" s="23">
        <f t="shared" si="388"/>
        <v>3</v>
      </c>
      <c r="G4972" s="23" t="str">
        <f t="shared" si="389"/>
        <v>marzo</v>
      </c>
      <c r="H4972" s="2">
        <v>0.58819444444444446</v>
      </c>
      <c r="I4972" t="s">
        <v>26</v>
      </c>
      <c r="J4972" t="str">
        <f>VLOOKUP(ventas_starbucks_2025[[#This Row],[sucursal]],cambio_sucursal[#All],2,0)</f>
        <v>Sucursal San Lorenzo 47</v>
      </c>
      <c r="K4972" t="s">
        <v>2</v>
      </c>
      <c r="L4972" t="s">
        <v>3</v>
      </c>
      <c r="M4972" t="s">
        <v>4</v>
      </c>
      <c r="N4972" t="str">
        <f>IFERROR(VLOOKUP(ventas_starbucks_2025[[#This Row],[tamaño_sucio]],cambio_tamaño[#All],2,0),"Tamaño único")</f>
        <v>Tamaño único</v>
      </c>
      <c r="O4972">
        <v>2</v>
      </c>
      <c r="P4972">
        <v>2728.53</v>
      </c>
      <c r="Q4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72">
        <v>5457.06</v>
      </c>
      <c r="S4972" t="s">
        <v>5</v>
      </c>
      <c r="T4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2" t="str">
        <f>VLOOKUP(ventas_starbucks_2025[[#This Row],[canal_compra]],cambio_canal_compra[#All],2,0)</f>
        <v>En tienda</v>
      </c>
      <c r="V4972" t="s">
        <v>16</v>
      </c>
      <c r="W4972" t="str">
        <f>VLOOKUP(ventas_starbucks_2025[[#This Row],[método_pago]],cambio_metodo_pago[#All],2,0)</f>
        <v>Tarjeta</v>
      </c>
      <c r="X4972" t="s">
        <v>7</v>
      </c>
      <c r="Y4972">
        <v>10</v>
      </c>
      <c r="Z4972" t="str">
        <f>VLOOKUP(ventas_starbucks_2025[[#This Row],[promoción_aplicada5]],promocion_cambiar[#All],2,0)</f>
        <v>Combo</v>
      </c>
      <c r="AA4972" t="s">
        <v>8</v>
      </c>
      <c r="AB4972" t="s">
        <v>18</v>
      </c>
      <c r="AC4972" t="s">
        <v>41</v>
      </c>
      <c r="AD4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72">
        <v>2.1</v>
      </c>
      <c r="AF4972">
        <v>1</v>
      </c>
      <c r="AG4972">
        <v>33</v>
      </c>
      <c r="AH4972">
        <v>31</v>
      </c>
    </row>
    <row r="4973" spans="1:34" x14ac:dyDescent="0.25">
      <c r="A4973" s="3" t="s">
        <v>5048</v>
      </c>
      <c r="B4973" s="1">
        <v>45664</v>
      </c>
      <c r="C4973" s="23">
        <f t="shared" si="385"/>
        <v>7</v>
      </c>
      <c r="D4973" s="23">
        <f t="shared" si="386"/>
        <v>2</v>
      </c>
      <c r="E4973" s="23" t="str">
        <f t="shared" si="387"/>
        <v>martes</v>
      </c>
      <c r="F4973" s="23">
        <f t="shared" si="388"/>
        <v>1</v>
      </c>
      <c r="G4973" s="23" t="str">
        <f t="shared" si="389"/>
        <v>enero</v>
      </c>
      <c r="H4973" s="2">
        <v>0.69305555555555554</v>
      </c>
      <c r="I4973" t="s">
        <v>26</v>
      </c>
      <c r="J4973" t="str">
        <f>VLOOKUP(ventas_starbucks_2025[[#This Row],[sucursal]],cambio_sucursal[#All],2,0)</f>
        <v>Sucursal San Lorenzo 47</v>
      </c>
      <c r="K4973" t="s">
        <v>101</v>
      </c>
      <c r="L4973" t="s">
        <v>3</v>
      </c>
      <c r="M4973" t="s">
        <v>4</v>
      </c>
      <c r="N4973" t="str">
        <f>IFERROR(VLOOKUP(ventas_starbucks_2025[[#This Row],[tamaño_sucio]],cambio_tamaño[#All],2,0),"Tamaño único")</f>
        <v>Tamaño único</v>
      </c>
      <c r="O4973">
        <v>1</v>
      </c>
      <c r="P4973">
        <v>2627.71</v>
      </c>
      <c r="Q4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73">
        <v>2627.71</v>
      </c>
      <c r="S4973" t="s">
        <v>5</v>
      </c>
      <c r="T4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3" t="str">
        <f>VLOOKUP(ventas_starbucks_2025[[#This Row],[canal_compra]],cambio_canal_compra[#All],2,0)</f>
        <v>En tienda</v>
      </c>
      <c r="V4973" t="s">
        <v>16</v>
      </c>
      <c r="W4973" t="str">
        <f>VLOOKUP(ventas_starbucks_2025[[#This Row],[método_pago]],cambio_metodo_pago[#All],2,0)</f>
        <v>Tarjeta</v>
      </c>
      <c r="X4973" t="s">
        <v>22</v>
      </c>
      <c r="Y4973">
        <v>0</v>
      </c>
      <c r="Z4973" t="str">
        <f>VLOOKUP(ventas_starbucks_2025[[#This Row],[promoción_aplicada5]],promocion_cambiar[#All],2,0)</f>
        <v>Hora Feliz</v>
      </c>
      <c r="AA4973" t="s">
        <v>36</v>
      </c>
      <c r="AB4973" t="s">
        <v>32</v>
      </c>
      <c r="AC4973" t="s">
        <v>41</v>
      </c>
      <c r="AD4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73">
        <v>12.9</v>
      </c>
      <c r="AF4973">
        <v>3</v>
      </c>
      <c r="AG4973">
        <v>36</v>
      </c>
      <c r="AH4973">
        <v>35</v>
      </c>
    </row>
    <row r="4974" spans="1:34" x14ac:dyDescent="0.25">
      <c r="A4974" s="3" t="s">
        <v>5049</v>
      </c>
      <c r="B4974" s="1">
        <v>45689</v>
      </c>
      <c r="C4974" s="23">
        <f t="shared" si="385"/>
        <v>1</v>
      </c>
      <c r="D4974" s="23">
        <f t="shared" si="386"/>
        <v>6</v>
      </c>
      <c r="E4974" s="23" t="str">
        <f t="shared" si="387"/>
        <v>sábado</v>
      </c>
      <c r="F4974" s="23">
        <f t="shared" si="388"/>
        <v>2</v>
      </c>
      <c r="G4974" s="23" t="str">
        <f t="shared" si="389"/>
        <v>febrero</v>
      </c>
      <c r="H4974" s="2">
        <v>0.69305555555555554</v>
      </c>
      <c r="I4974" t="s">
        <v>26</v>
      </c>
      <c r="J4974" t="str">
        <f>VLOOKUP(ventas_starbucks_2025[[#This Row],[sucursal]],cambio_sucursal[#All],2,0)</f>
        <v>Sucursal San Lorenzo 47</v>
      </c>
      <c r="K4974" t="s">
        <v>34</v>
      </c>
      <c r="L4974" t="s">
        <v>35</v>
      </c>
      <c r="M4974" t="s">
        <v>4</v>
      </c>
      <c r="N4974" t="str">
        <f>IFERROR(VLOOKUP(ventas_starbucks_2025[[#This Row],[tamaño_sucio]],cambio_tamaño[#All],2,0),"Tamaño único")</f>
        <v>Tamaño único</v>
      </c>
      <c r="O4974">
        <v>3</v>
      </c>
      <c r="P4974">
        <v>989.83</v>
      </c>
      <c r="Q4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74">
        <v>2969.49</v>
      </c>
      <c r="S4974" t="s">
        <v>5</v>
      </c>
      <c r="T4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4" t="str">
        <f>VLOOKUP(ventas_starbucks_2025[[#This Row],[canal_compra]],cambio_canal_compra[#All],2,0)</f>
        <v>En tienda</v>
      </c>
      <c r="V4974" t="s">
        <v>16</v>
      </c>
      <c r="W4974" t="str">
        <f>VLOOKUP(ventas_starbucks_2025[[#This Row],[método_pago]],cambio_metodo_pago[#All],2,0)</f>
        <v>Tarjeta</v>
      </c>
      <c r="X4974" t="s">
        <v>7</v>
      </c>
      <c r="Y4974">
        <v>0</v>
      </c>
      <c r="Z4974" t="str">
        <f>VLOOKUP(ventas_starbucks_2025[[#This Row],[promoción_aplicada5]],promocion_cambiar[#All],2,0)</f>
        <v>Hora Feliz</v>
      </c>
      <c r="AA4974" t="s">
        <v>36</v>
      </c>
      <c r="AB4974" t="s">
        <v>29</v>
      </c>
      <c r="AC4974" t="s">
        <v>10</v>
      </c>
      <c r="AD4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74">
        <v>12.1</v>
      </c>
      <c r="AF4974">
        <v>1</v>
      </c>
      <c r="AG4974">
        <v>44</v>
      </c>
      <c r="AH4974">
        <v>41</v>
      </c>
    </row>
    <row r="4975" spans="1:34" x14ac:dyDescent="0.25">
      <c r="A4975" s="3" t="s">
        <v>5050</v>
      </c>
      <c r="B4975" s="1">
        <v>45669</v>
      </c>
      <c r="C4975" s="23">
        <f t="shared" si="385"/>
        <v>12</v>
      </c>
      <c r="D4975" s="23">
        <f t="shared" si="386"/>
        <v>7</v>
      </c>
      <c r="E4975" s="1" t="str">
        <f t="shared" si="387"/>
        <v>domingo</v>
      </c>
      <c r="F4975" s="23">
        <f t="shared" si="388"/>
        <v>1</v>
      </c>
      <c r="G4975" s="1" t="str">
        <f t="shared" si="389"/>
        <v>enero</v>
      </c>
      <c r="H4975" s="2">
        <v>0.78680555555555554</v>
      </c>
      <c r="I4975" t="s">
        <v>26</v>
      </c>
      <c r="J4975" t="str">
        <f>VLOOKUP(ventas_starbucks_2025[[#This Row],[sucursal]],cambio_sucursal[#All],2,0)</f>
        <v>Sucursal San Lorenzo 47</v>
      </c>
      <c r="K4975" t="s">
        <v>132</v>
      </c>
      <c r="L4975" t="s">
        <v>35</v>
      </c>
      <c r="M4975" t="s">
        <v>4</v>
      </c>
      <c r="N4975" t="str">
        <f>IFERROR(VLOOKUP(ventas_starbucks_2025[[#This Row],[tamaño_sucio]],cambio_tamaño[#All],2,0),"Tamaño único")</f>
        <v>Tamaño único</v>
      </c>
      <c r="O4975">
        <v>2</v>
      </c>
      <c r="P4975">
        <v>907.53</v>
      </c>
      <c r="Q4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75">
        <v>1815.06</v>
      </c>
      <c r="S4975" t="s">
        <v>15</v>
      </c>
      <c r="T4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5" t="str">
        <f>VLOOKUP(ventas_starbucks_2025[[#This Row],[canal_compra]],cambio_canal_compra[#All],2,0)</f>
        <v>Para llevar</v>
      </c>
      <c r="V4975" t="s">
        <v>40</v>
      </c>
      <c r="W4975" t="str">
        <f>VLOOKUP(ventas_starbucks_2025[[#This Row],[método_pago]],cambio_metodo_pago[#All],2,0)</f>
        <v>Efectivo</v>
      </c>
      <c r="X4975" t="s">
        <v>22</v>
      </c>
      <c r="Y4975">
        <v>0</v>
      </c>
      <c r="Z4975" t="str">
        <f>VLOOKUP(ventas_starbucks_2025[[#This Row],[promoción_aplicada5]],promocion_cambiar[#All],2,0)</f>
        <v>Ninguna</v>
      </c>
      <c r="AA4975" t="s">
        <v>17</v>
      </c>
      <c r="AB4975" t="s">
        <v>23</v>
      </c>
      <c r="AC4975" t="s">
        <v>10</v>
      </c>
      <c r="AD4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75">
        <v>2.5</v>
      </c>
      <c r="AF4975">
        <v>3</v>
      </c>
      <c r="AG4975">
        <v>14</v>
      </c>
      <c r="AH4975">
        <v>12</v>
      </c>
    </row>
    <row r="4976" spans="1:34" x14ac:dyDescent="0.25">
      <c r="A4976" s="3" t="s">
        <v>5051</v>
      </c>
      <c r="B4976" s="1">
        <v>45760</v>
      </c>
      <c r="C4976" s="23">
        <f t="shared" si="385"/>
        <v>13</v>
      </c>
      <c r="D4976" s="23">
        <f t="shared" si="386"/>
        <v>7</v>
      </c>
      <c r="E4976" s="1" t="str">
        <f t="shared" si="387"/>
        <v>domingo</v>
      </c>
      <c r="F4976" s="23">
        <f t="shared" si="388"/>
        <v>4</v>
      </c>
      <c r="G4976" s="1" t="str">
        <f t="shared" si="389"/>
        <v>abril</v>
      </c>
      <c r="H4976" s="2">
        <v>0.56527777777777777</v>
      </c>
      <c r="I4976" t="s">
        <v>12</v>
      </c>
      <c r="J4976" t="str">
        <f>VLOOKUP(ventas_starbucks_2025[[#This Row],[sucursal]],cambio_sucursal[#All],2,0)</f>
        <v>Sucursal Córdoba Shopping</v>
      </c>
      <c r="K4976" t="s">
        <v>115</v>
      </c>
      <c r="L4976" t="s">
        <v>21</v>
      </c>
      <c r="M4976" t="s">
        <v>4</v>
      </c>
      <c r="N4976" t="str">
        <f>IFERROR(VLOOKUP(ventas_starbucks_2025[[#This Row],[tamaño_sucio]],cambio_tamaño[#All],2,0),"Tamaño único")</f>
        <v>Tamaño único</v>
      </c>
      <c r="O4976">
        <v>5</v>
      </c>
      <c r="P4976">
        <v>721.57</v>
      </c>
      <c r="Q4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76">
        <v>3607.85</v>
      </c>
      <c r="S4976" t="s">
        <v>15</v>
      </c>
      <c r="T4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6" t="str">
        <f>VLOOKUP(ventas_starbucks_2025[[#This Row],[canal_compra]],cambio_canal_compra[#All],2,0)</f>
        <v>Para llevar</v>
      </c>
      <c r="V4976" t="s">
        <v>40</v>
      </c>
      <c r="W4976" t="str">
        <f>VLOOKUP(ventas_starbucks_2025[[#This Row],[método_pago]],cambio_metodo_pago[#All],2,0)</f>
        <v>Efectivo</v>
      </c>
      <c r="X4976" t="s">
        <v>22</v>
      </c>
      <c r="Y4976">
        <v>0</v>
      </c>
      <c r="Z4976" t="str">
        <f>VLOOKUP(ventas_starbucks_2025[[#This Row],[promoción_aplicada5]],promocion_cambiar[#All],2,0)</f>
        <v>2x1</v>
      </c>
      <c r="AA4976" t="s">
        <v>51</v>
      </c>
      <c r="AB4976" t="s">
        <v>52</v>
      </c>
      <c r="AC4976" t="s">
        <v>10</v>
      </c>
      <c r="AD4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76">
        <v>10.199999999999999</v>
      </c>
      <c r="AF4976">
        <v>1</v>
      </c>
      <c r="AG4976">
        <v>43</v>
      </c>
      <c r="AH4976">
        <v>38</v>
      </c>
    </row>
    <row r="4977" spans="1:34" x14ac:dyDescent="0.25">
      <c r="A4977" s="3" t="s">
        <v>5052</v>
      </c>
      <c r="B4977" s="1">
        <v>45721</v>
      </c>
      <c r="C4977" s="23">
        <f t="shared" si="385"/>
        <v>5</v>
      </c>
      <c r="D4977" s="23">
        <f t="shared" si="386"/>
        <v>3</v>
      </c>
      <c r="E4977" s="1" t="str">
        <f t="shared" si="387"/>
        <v>miércoles</v>
      </c>
      <c r="F4977" s="23">
        <f t="shared" si="388"/>
        <v>3</v>
      </c>
      <c r="G4977" s="1" t="str">
        <f t="shared" si="389"/>
        <v>marzo</v>
      </c>
      <c r="H4977" s="2">
        <v>0.7368055555555556</v>
      </c>
      <c r="I4977" t="s">
        <v>57</v>
      </c>
      <c r="J4977" t="str">
        <f>VLOOKUP(ventas_starbucks_2025[[#This Row],[sucursal]],cambio_sucursal[#All],2,0)</f>
        <v>Sucursal Avda Colón</v>
      </c>
      <c r="K4977" t="s">
        <v>67</v>
      </c>
      <c r="L4977" t="s">
        <v>35</v>
      </c>
      <c r="M4977" t="s">
        <v>4</v>
      </c>
      <c r="N4977" t="str">
        <f>IFERROR(VLOOKUP(ventas_starbucks_2025[[#This Row],[tamaño_sucio]],cambio_tamaño[#All],2,0),"Tamaño único")</f>
        <v>Tamaño único</v>
      </c>
      <c r="O4977">
        <v>2</v>
      </c>
      <c r="P4977">
        <v>1314.15</v>
      </c>
      <c r="Q4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7">
        <v>2628.3</v>
      </c>
      <c r="S4977" t="s">
        <v>15</v>
      </c>
      <c r="T4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7" t="str">
        <f>VLOOKUP(ventas_starbucks_2025[[#This Row],[canal_compra]],cambio_canal_compra[#All],2,0)</f>
        <v>Para llevar</v>
      </c>
      <c r="V4977" t="s">
        <v>16</v>
      </c>
      <c r="W4977" t="str">
        <f>VLOOKUP(ventas_starbucks_2025[[#This Row],[método_pago]],cambio_metodo_pago[#All],2,0)</f>
        <v>Tarjeta</v>
      </c>
      <c r="X4977" t="s">
        <v>7</v>
      </c>
      <c r="Y4977">
        <v>0</v>
      </c>
      <c r="Z4977" t="str">
        <f>VLOOKUP(ventas_starbucks_2025[[#This Row],[promoción_aplicada5]],promocion_cambiar[#All],2,0)</f>
        <v>Ninguna</v>
      </c>
      <c r="AA4977" t="s">
        <v>17</v>
      </c>
      <c r="AB4977" t="s">
        <v>9</v>
      </c>
      <c r="AC4977" t="s">
        <v>41</v>
      </c>
      <c r="AD4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77">
        <v>2.7</v>
      </c>
      <c r="AF4977">
        <v>5</v>
      </c>
      <c r="AG4977">
        <v>18</v>
      </c>
      <c r="AH4977">
        <v>16</v>
      </c>
    </row>
    <row r="4978" spans="1:34" x14ac:dyDescent="0.25">
      <c r="A4978" s="3" t="s">
        <v>5053</v>
      </c>
      <c r="B4978" s="1">
        <v>45717</v>
      </c>
      <c r="C4978" s="23">
        <f t="shared" si="385"/>
        <v>1</v>
      </c>
      <c r="D4978" s="23">
        <f t="shared" si="386"/>
        <v>6</v>
      </c>
      <c r="E4978" s="1" t="str">
        <f t="shared" si="387"/>
        <v>sábado</v>
      </c>
      <c r="F4978" s="23">
        <f t="shared" si="388"/>
        <v>3</v>
      </c>
      <c r="G4978" s="1" t="str">
        <f t="shared" si="389"/>
        <v>marzo</v>
      </c>
      <c r="H4978" s="2">
        <v>0.67777777777777781</v>
      </c>
      <c r="I4978" t="s">
        <v>57</v>
      </c>
      <c r="J4978" t="str">
        <f>VLOOKUP(ventas_starbucks_2025[[#This Row],[sucursal]],cambio_sucursal[#All],2,0)</f>
        <v>Sucursal Avda Colón</v>
      </c>
      <c r="K4978" t="s">
        <v>130</v>
      </c>
      <c r="L4978" t="s">
        <v>65</v>
      </c>
      <c r="M4978" t="s">
        <v>4</v>
      </c>
      <c r="N4978" t="str">
        <f>IFERROR(VLOOKUP(ventas_starbucks_2025[[#This Row],[tamaño_sucio]],cambio_tamaño[#All],2,0),"Tamaño único")</f>
        <v>Tamaño único</v>
      </c>
      <c r="O4978">
        <v>1</v>
      </c>
      <c r="P4978">
        <v>1658.65</v>
      </c>
      <c r="Q4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8">
        <v>1658.65</v>
      </c>
      <c r="S4978" t="s">
        <v>5</v>
      </c>
      <c r="T4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8" t="str">
        <f>VLOOKUP(ventas_starbucks_2025[[#This Row],[canal_compra]],cambio_canal_compra[#All],2,0)</f>
        <v>En tienda</v>
      </c>
      <c r="V4978" t="s">
        <v>40</v>
      </c>
      <c r="W4978" t="str">
        <f>VLOOKUP(ventas_starbucks_2025[[#This Row],[método_pago]],cambio_metodo_pago[#All],2,0)</f>
        <v>Efectivo</v>
      </c>
      <c r="X4978" t="s">
        <v>22</v>
      </c>
      <c r="Y4978">
        <v>0</v>
      </c>
      <c r="Z4978" t="str">
        <f>VLOOKUP(ventas_starbucks_2025[[#This Row],[promoción_aplicada5]],promocion_cambiar[#All],2,0)</f>
        <v>2x1</v>
      </c>
      <c r="AA4978" t="s">
        <v>51</v>
      </c>
      <c r="AB4978" t="s">
        <v>23</v>
      </c>
      <c r="AC4978" t="s">
        <v>41</v>
      </c>
      <c r="AD4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78">
        <v>10.199999999999999</v>
      </c>
      <c r="AF4978">
        <v>2</v>
      </c>
      <c r="AG4978">
        <v>30</v>
      </c>
      <c r="AH4978">
        <v>29</v>
      </c>
    </row>
    <row r="4979" spans="1:34" x14ac:dyDescent="0.25">
      <c r="A4979" s="3" t="s">
        <v>5054</v>
      </c>
      <c r="B4979" s="1">
        <v>45731</v>
      </c>
      <c r="C4979" s="23">
        <f t="shared" si="385"/>
        <v>15</v>
      </c>
      <c r="D4979" s="23">
        <f t="shared" si="386"/>
        <v>6</v>
      </c>
      <c r="E4979" s="1" t="str">
        <f t="shared" si="387"/>
        <v>sábado</v>
      </c>
      <c r="F4979" s="23">
        <f t="shared" si="388"/>
        <v>3</v>
      </c>
      <c r="G4979" s="1" t="str">
        <f t="shared" si="389"/>
        <v>marzo</v>
      </c>
      <c r="H4979" s="2">
        <v>0.8</v>
      </c>
      <c r="I4979" t="s">
        <v>1</v>
      </c>
      <c r="J4979" t="str">
        <f>VLOOKUP(ventas_starbucks_2025[[#This Row],[sucursal]],cambio_sucursal[#All],2,0)</f>
        <v>Sucursal Nueva Córdoba</v>
      </c>
      <c r="K4979" t="s">
        <v>175</v>
      </c>
      <c r="L4979" t="s">
        <v>70</v>
      </c>
      <c r="M4979" t="s">
        <v>62</v>
      </c>
      <c r="N4979" t="str">
        <f>IFERROR(VLOOKUP(ventas_starbucks_2025[[#This Row],[tamaño_sucio]],cambio_tamaño[#All],2,0),"Tamaño único")</f>
        <v>Extra-Grande</v>
      </c>
      <c r="O4979">
        <v>5</v>
      </c>
      <c r="P4979">
        <v>1375.54</v>
      </c>
      <c r="Q4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9">
        <v>6877.7</v>
      </c>
      <c r="S4979" t="s">
        <v>15</v>
      </c>
      <c r="T4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9" t="str">
        <f>VLOOKUP(ventas_starbucks_2025[[#This Row],[canal_compra]],cambio_canal_compra[#All],2,0)</f>
        <v>Para llevar</v>
      </c>
      <c r="V4979" t="s">
        <v>6</v>
      </c>
      <c r="W4979" t="str">
        <f>VLOOKUP(ventas_starbucks_2025[[#This Row],[método_pago]],cambio_metodo_pago[#All],2,0)</f>
        <v>Aplicación móbil</v>
      </c>
      <c r="X4979" t="s">
        <v>22</v>
      </c>
      <c r="Y4979">
        <v>0</v>
      </c>
      <c r="Z4979" t="str">
        <f>VLOOKUP(ventas_starbucks_2025[[#This Row],[promoción_aplicada5]],promocion_cambiar[#All],2,0)</f>
        <v>2x1</v>
      </c>
      <c r="AA4979" t="s">
        <v>51</v>
      </c>
      <c r="AB4979" t="s">
        <v>32</v>
      </c>
      <c r="AC4979" t="s">
        <v>10</v>
      </c>
      <c r="AD4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79">
        <v>3.1</v>
      </c>
      <c r="AF4979">
        <v>4</v>
      </c>
      <c r="AG4979">
        <v>48</v>
      </c>
      <c r="AH4979">
        <v>43</v>
      </c>
    </row>
    <row r="4980" spans="1:34" x14ac:dyDescent="0.25">
      <c r="A4980" s="3" t="s">
        <v>5055</v>
      </c>
      <c r="B4980" s="1">
        <v>45749</v>
      </c>
      <c r="C4980" s="23">
        <f t="shared" si="385"/>
        <v>2</v>
      </c>
      <c r="D4980" s="23">
        <f t="shared" si="386"/>
        <v>3</v>
      </c>
      <c r="E4980" s="23" t="str">
        <f t="shared" si="387"/>
        <v>miércoles</v>
      </c>
      <c r="F4980" s="23">
        <f t="shared" si="388"/>
        <v>4</v>
      </c>
      <c r="G4980" s="23" t="str">
        <f t="shared" si="389"/>
        <v>abril</v>
      </c>
      <c r="H4980" s="2">
        <v>0.3888888888888889</v>
      </c>
      <c r="I4980" t="s">
        <v>57</v>
      </c>
      <c r="J4980" t="str">
        <f>VLOOKUP(ventas_starbucks_2025[[#This Row],[sucursal]],cambio_sucursal[#All],2,0)</f>
        <v>Sucursal Avda Colón</v>
      </c>
      <c r="K4980" t="s">
        <v>87</v>
      </c>
      <c r="L4980" t="s">
        <v>65</v>
      </c>
      <c r="M4980" t="s">
        <v>4</v>
      </c>
      <c r="N4980" t="str">
        <f>IFERROR(VLOOKUP(ventas_starbucks_2025[[#This Row],[tamaño_sucio]],cambio_tamaño[#All],2,0),"Tamaño único")</f>
        <v>Tamaño único</v>
      </c>
      <c r="O4980">
        <v>4</v>
      </c>
      <c r="P4980">
        <v>1715.21</v>
      </c>
      <c r="Q4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0">
        <v>6860.84</v>
      </c>
      <c r="S4980" t="s">
        <v>15</v>
      </c>
      <c r="T4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80" t="str">
        <f>VLOOKUP(ventas_starbucks_2025[[#This Row],[canal_compra]],cambio_canal_compra[#All],2,0)</f>
        <v>Para llevar</v>
      </c>
      <c r="V4980" t="s">
        <v>6</v>
      </c>
      <c r="W4980" t="str">
        <f>VLOOKUP(ventas_starbucks_2025[[#This Row],[método_pago]],cambio_metodo_pago[#All],2,0)</f>
        <v>Aplicación móbil</v>
      </c>
      <c r="X4980" t="s">
        <v>7</v>
      </c>
      <c r="Y4980">
        <v>0</v>
      </c>
      <c r="Z4980" t="str">
        <f>VLOOKUP(ventas_starbucks_2025[[#This Row],[promoción_aplicada5]],promocion_cambiar[#All],2,0)</f>
        <v>Ninguna</v>
      </c>
      <c r="AA4980" t="s">
        <v>17</v>
      </c>
      <c r="AB4980" t="s">
        <v>29</v>
      </c>
      <c r="AC4980" t="s">
        <v>41</v>
      </c>
      <c r="AD4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80">
        <v>7.1</v>
      </c>
      <c r="AF4980">
        <v>4</v>
      </c>
      <c r="AG4980">
        <v>10</v>
      </c>
      <c r="AH4980">
        <v>6</v>
      </c>
    </row>
    <row r="4981" spans="1:34" x14ac:dyDescent="0.25">
      <c r="A4981" s="3" t="s">
        <v>5056</v>
      </c>
      <c r="B4981" s="1">
        <v>45715</v>
      </c>
      <c r="C4981" s="23">
        <f t="shared" si="385"/>
        <v>27</v>
      </c>
      <c r="D4981" s="23">
        <f t="shared" si="386"/>
        <v>4</v>
      </c>
      <c r="E4981" s="23" t="str">
        <f t="shared" si="387"/>
        <v>jueves</v>
      </c>
      <c r="F4981" s="23">
        <f t="shared" si="388"/>
        <v>2</v>
      </c>
      <c r="G4981" s="23" t="str">
        <f t="shared" si="389"/>
        <v>febrero</v>
      </c>
      <c r="H4981" s="2">
        <v>0.62847222222222221</v>
      </c>
      <c r="I4981" t="s">
        <v>57</v>
      </c>
      <c r="J4981" t="str">
        <f>VLOOKUP(ventas_starbucks_2025[[#This Row],[sucursal]],cambio_sucursal[#All],2,0)</f>
        <v>Sucursal Avda Colón</v>
      </c>
      <c r="K4981" t="s">
        <v>67</v>
      </c>
      <c r="L4981" t="s">
        <v>35</v>
      </c>
      <c r="M4981" t="s">
        <v>4</v>
      </c>
      <c r="N4981" t="str">
        <f>IFERROR(VLOOKUP(ventas_starbucks_2025[[#This Row],[tamaño_sucio]],cambio_tamaño[#All],2,0),"Tamaño único")</f>
        <v>Tamaño único</v>
      </c>
      <c r="O4981">
        <v>4</v>
      </c>
      <c r="P4981">
        <v>1026.6199999999999</v>
      </c>
      <c r="Q4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1">
        <v>4106.4799999999996</v>
      </c>
      <c r="S4981" t="s">
        <v>15</v>
      </c>
      <c r="T4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81" t="str">
        <f>VLOOKUP(ventas_starbucks_2025[[#This Row],[canal_compra]],cambio_canal_compra[#All],2,0)</f>
        <v>Para llevar</v>
      </c>
      <c r="V4981" t="s">
        <v>40</v>
      </c>
      <c r="W4981" t="str">
        <f>VLOOKUP(ventas_starbucks_2025[[#This Row],[método_pago]],cambio_metodo_pago[#All],2,0)</f>
        <v>Efectivo</v>
      </c>
      <c r="X4981" t="s">
        <v>22</v>
      </c>
      <c r="Y4981">
        <v>0</v>
      </c>
      <c r="Z4981" t="str">
        <f>VLOOKUP(ventas_starbucks_2025[[#This Row],[promoción_aplicada5]],promocion_cambiar[#All],2,0)</f>
        <v>Ninguna</v>
      </c>
      <c r="AA4981" t="s">
        <v>17</v>
      </c>
      <c r="AB4981" t="s">
        <v>18</v>
      </c>
      <c r="AC4981" t="s">
        <v>24</v>
      </c>
      <c r="AD4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81">
        <v>2.2999999999999998</v>
      </c>
      <c r="AF4981">
        <v>1</v>
      </c>
      <c r="AG4981">
        <v>11</v>
      </c>
      <c r="AH4981">
        <v>7</v>
      </c>
    </row>
    <row r="4982" spans="1:34" x14ac:dyDescent="0.25">
      <c r="A4982" s="3" t="s">
        <v>5057</v>
      </c>
      <c r="B4982" s="1">
        <v>45751</v>
      </c>
      <c r="C4982" s="23">
        <f t="shared" si="385"/>
        <v>4</v>
      </c>
      <c r="D4982" s="23">
        <f t="shared" si="386"/>
        <v>5</v>
      </c>
      <c r="E4982" s="23" t="str">
        <f t="shared" si="387"/>
        <v>viernes</v>
      </c>
      <c r="F4982" s="23">
        <f t="shared" si="388"/>
        <v>4</v>
      </c>
      <c r="G4982" s="23" t="str">
        <f t="shared" si="389"/>
        <v>abril</v>
      </c>
      <c r="H4982" s="2">
        <v>0.63055555555555554</v>
      </c>
      <c r="I4982" t="s">
        <v>1</v>
      </c>
      <c r="J4982" t="str">
        <f>VLOOKUP(ventas_starbucks_2025[[#This Row],[sucursal]],cambio_sucursal[#All],2,0)</f>
        <v>Sucursal Nueva Córdoba</v>
      </c>
      <c r="K4982" t="s">
        <v>200</v>
      </c>
      <c r="L4982" t="s">
        <v>44</v>
      </c>
      <c r="M4982" t="s">
        <v>55</v>
      </c>
      <c r="N4982" t="str">
        <f>IFERROR(VLOOKUP(ventas_starbucks_2025[[#This Row],[tamaño_sucio]],cambio_tamaño[#All],2,0),"Tamaño único")</f>
        <v>Pequeño</v>
      </c>
      <c r="O4982">
        <v>5</v>
      </c>
      <c r="P4982">
        <v>1328.05</v>
      </c>
      <c r="Q4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2">
        <v>6640.25</v>
      </c>
      <c r="S4982" t="s">
        <v>31</v>
      </c>
      <c r="T4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82" t="str">
        <f>VLOOKUP(ventas_starbucks_2025[[#This Row],[canal_compra]],cambio_canal_compra[#All],2,0)</f>
        <v>Entrega domicilio</v>
      </c>
      <c r="V4982" t="s">
        <v>6</v>
      </c>
      <c r="W4982" t="str">
        <f>VLOOKUP(ventas_starbucks_2025[[#This Row],[método_pago]],cambio_metodo_pago[#All],2,0)</f>
        <v>Aplicación móbil</v>
      </c>
      <c r="X4982" t="s">
        <v>7</v>
      </c>
      <c r="Y4982">
        <v>15</v>
      </c>
      <c r="Z4982" t="str">
        <f>VLOOKUP(ventas_starbucks_2025[[#This Row],[promoción_aplicada5]],promocion_cambiar[#All],2,0)</f>
        <v>Ninguna</v>
      </c>
      <c r="AA4982" t="s">
        <v>17</v>
      </c>
      <c r="AB4982" t="s">
        <v>29</v>
      </c>
      <c r="AC4982" t="s">
        <v>24</v>
      </c>
      <c r="AD4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82">
        <v>9.9</v>
      </c>
      <c r="AF4982">
        <v>4</v>
      </c>
      <c r="AG4982">
        <v>48</v>
      </c>
      <c r="AH4982">
        <v>43</v>
      </c>
    </row>
    <row r="4983" spans="1:34" x14ac:dyDescent="0.25">
      <c r="A4983" s="3" t="s">
        <v>5058</v>
      </c>
      <c r="B4983" s="1">
        <v>45705</v>
      </c>
      <c r="C4983" s="23">
        <f t="shared" si="385"/>
        <v>17</v>
      </c>
      <c r="D4983" s="23">
        <f t="shared" si="386"/>
        <v>1</v>
      </c>
      <c r="E4983" s="23" t="str">
        <f t="shared" si="387"/>
        <v>lunes</v>
      </c>
      <c r="F4983" s="23">
        <f t="shared" si="388"/>
        <v>2</v>
      </c>
      <c r="G4983" s="23" t="str">
        <f t="shared" si="389"/>
        <v>febrero</v>
      </c>
      <c r="H4983" s="2">
        <v>0.48819444444444443</v>
      </c>
      <c r="I4983" t="s">
        <v>26</v>
      </c>
      <c r="J4983" t="str">
        <f>VLOOKUP(ventas_starbucks_2025[[#This Row],[sucursal]],cambio_sucursal[#All],2,0)</f>
        <v>Sucursal San Lorenzo 47</v>
      </c>
      <c r="K4983" t="s">
        <v>132</v>
      </c>
      <c r="L4983" t="s">
        <v>35</v>
      </c>
      <c r="M4983" t="s">
        <v>4</v>
      </c>
      <c r="N4983" t="str">
        <f>IFERROR(VLOOKUP(ventas_starbucks_2025[[#This Row],[tamaño_sucio]],cambio_tamaño[#All],2,0),"Tamaño único")</f>
        <v>Tamaño único</v>
      </c>
      <c r="O4983">
        <v>1</v>
      </c>
      <c r="P4983">
        <v>992.92</v>
      </c>
      <c r="Q4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83">
        <v>992.92</v>
      </c>
      <c r="S4983" t="s">
        <v>5</v>
      </c>
      <c r="T4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83" t="str">
        <f>VLOOKUP(ventas_starbucks_2025[[#This Row],[canal_compra]],cambio_canal_compra[#All],2,0)</f>
        <v>En tienda</v>
      </c>
      <c r="V4983" t="s">
        <v>6</v>
      </c>
      <c r="W4983" t="str">
        <f>VLOOKUP(ventas_starbucks_2025[[#This Row],[método_pago]],cambio_metodo_pago[#All],2,0)</f>
        <v>Aplicación móbil</v>
      </c>
      <c r="X4983" t="s">
        <v>22</v>
      </c>
      <c r="Y4983">
        <v>0</v>
      </c>
      <c r="Z4983" t="str">
        <f>VLOOKUP(ventas_starbucks_2025[[#This Row],[promoción_aplicada5]],promocion_cambiar[#All],2,0)</f>
        <v>Hora Feliz</v>
      </c>
      <c r="AA4983" t="s">
        <v>36</v>
      </c>
      <c r="AB4983" t="s">
        <v>23</v>
      </c>
      <c r="AC4983" t="s">
        <v>10</v>
      </c>
      <c r="AD4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83">
        <v>13.4</v>
      </c>
      <c r="AF4983">
        <v>3</v>
      </c>
      <c r="AG4983">
        <v>49</v>
      </c>
      <c r="AH4983">
        <v>48</v>
      </c>
    </row>
    <row r="4984" spans="1:34" x14ac:dyDescent="0.25">
      <c r="A4984" s="3" t="s">
        <v>5059</v>
      </c>
      <c r="B4984" s="1">
        <v>45712</v>
      </c>
      <c r="C4984" s="23">
        <f t="shared" si="385"/>
        <v>24</v>
      </c>
      <c r="D4984" s="23">
        <f t="shared" si="386"/>
        <v>1</v>
      </c>
      <c r="E4984" s="23" t="str">
        <f t="shared" si="387"/>
        <v>lunes</v>
      </c>
      <c r="F4984" s="23">
        <f t="shared" si="388"/>
        <v>2</v>
      </c>
      <c r="G4984" s="23" t="str">
        <f t="shared" si="389"/>
        <v>febrero</v>
      </c>
      <c r="H4984" s="2">
        <v>0.47847222222222224</v>
      </c>
      <c r="I4984" t="s">
        <v>57</v>
      </c>
      <c r="J4984" t="str">
        <f>VLOOKUP(ventas_starbucks_2025[[#This Row],[sucursal]],cambio_sucursal[#All],2,0)</f>
        <v>Sucursal Avda Colón</v>
      </c>
      <c r="K4984" t="s">
        <v>38</v>
      </c>
      <c r="L4984" t="s">
        <v>39</v>
      </c>
      <c r="M4984" t="s">
        <v>4</v>
      </c>
      <c r="N4984" t="str">
        <f>IFERROR(VLOOKUP(ventas_starbucks_2025[[#This Row],[tamaño_sucio]],cambio_tamaño[#All],2,0),"Tamaño único")</f>
        <v>Tamaño único</v>
      </c>
      <c r="O4984">
        <v>3</v>
      </c>
      <c r="P4984">
        <v>1319.15</v>
      </c>
      <c r="Q4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4">
        <v>3957.45</v>
      </c>
      <c r="S4984" t="s">
        <v>15</v>
      </c>
      <c r="T4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84" t="str">
        <f>VLOOKUP(ventas_starbucks_2025[[#This Row],[canal_compra]],cambio_canal_compra[#All],2,0)</f>
        <v>Para llevar</v>
      </c>
      <c r="V4984" t="s">
        <v>40</v>
      </c>
      <c r="W4984" t="str">
        <f>VLOOKUP(ventas_starbucks_2025[[#This Row],[método_pago]],cambio_metodo_pago[#All],2,0)</f>
        <v>Efectivo</v>
      </c>
      <c r="X4984" t="s">
        <v>7</v>
      </c>
      <c r="Y4984">
        <v>15</v>
      </c>
      <c r="Z4984" t="str">
        <f>VLOOKUP(ventas_starbucks_2025[[#This Row],[promoción_aplicada5]],promocion_cambiar[#All],2,0)</f>
        <v>Combo</v>
      </c>
      <c r="AA4984" t="s">
        <v>8</v>
      </c>
      <c r="AB4984" t="s">
        <v>23</v>
      </c>
      <c r="AC4984" t="s">
        <v>10</v>
      </c>
      <c r="AD4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84">
        <v>13.2</v>
      </c>
      <c r="AF4984">
        <v>3</v>
      </c>
      <c r="AG4984">
        <v>14</v>
      </c>
      <c r="AH4984">
        <v>11</v>
      </c>
    </row>
    <row r="4985" spans="1:34" x14ac:dyDescent="0.25">
      <c r="A4985" s="3" t="s">
        <v>5060</v>
      </c>
      <c r="B4985" s="1">
        <v>45737</v>
      </c>
      <c r="C4985" s="23">
        <f t="shared" si="385"/>
        <v>21</v>
      </c>
      <c r="D4985" s="23">
        <f t="shared" si="386"/>
        <v>5</v>
      </c>
      <c r="E4985" s="1" t="str">
        <f t="shared" si="387"/>
        <v>viernes</v>
      </c>
      <c r="F4985" s="23">
        <f t="shared" si="388"/>
        <v>3</v>
      </c>
      <c r="G4985" s="1" t="str">
        <f t="shared" si="389"/>
        <v>marzo</v>
      </c>
      <c r="H4985" s="2">
        <v>0.57708333333333328</v>
      </c>
      <c r="I4985" t="s">
        <v>57</v>
      </c>
      <c r="J4985" t="str">
        <f>VLOOKUP(ventas_starbucks_2025[[#This Row],[sucursal]],cambio_sucursal[#All],2,0)</f>
        <v>Sucursal Avda Colón</v>
      </c>
      <c r="K4985" t="s">
        <v>48</v>
      </c>
      <c r="L4985" t="s">
        <v>49</v>
      </c>
      <c r="M4985" t="s">
        <v>62</v>
      </c>
      <c r="N4985" t="str">
        <f>IFERROR(VLOOKUP(ventas_starbucks_2025[[#This Row],[tamaño_sucio]],cambio_tamaño[#All],2,0),"Tamaño único")</f>
        <v>Extra-Grande</v>
      </c>
      <c r="O4985">
        <v>4</v>
      </c>
      <c r="P4985">
        <v>2055.8200000000002</v>
      </c>
      <c r="Q4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85">
        <v>8223.2800000000007</v>
      </c>
      <c r="S4985" t="s">
        <v>31</v>
      </c>
      <c r="T4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85" t="str">
        <f>VLOOKUP(ventas_starbucks_2025[[#This Row],[canal_compra]],cambio_canal_compra[#All],2,0)</f>
        <v>Entrega domicilio</v>
      </c>
      <c r="V4985" t="s">
        <v>40</v>
      </c>
      <c r="W4985" t="str">
        <f>VLOOKUP(ventas_starbucks_2025[[#This Row],[método_pago]],cambio_metodo_pago[#All],2,0)</f>
        <v>Efectivo</v>
      </c>
      <c r="X4985" t="s">
        <v>7</v>
      </c>
      <c r="Y4985">
        <v>10</v>
      </c>
      <c r="Z4985" t="str">
        <f>VLOOKUP(ventas_starbucks_2025[[#This Row],[promoción_aplicada5]],promocion_cambiar[#All],2,0)</f>
        <v>Combo</v>
      </c>
      <c r="AA4985" t="s">
        <v>8</v>
      </c>
      <c r="AB4985" t="s">
        <v>32</v>
      </c>
      <c r="AC4985" t="s">
        <v>41</v>
      </c>
      <c r="AD4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85">
        <v>10.199999999999999</v>
      </c>
      <c r="AF4985">
        <v>1</v>
      </c>
      <c r="AG4985">
        <v>29</v>
      </c>
      <c r="AH4985">
        <v>25</v>
      </c>
    </row>
    <row r="4986" spans="1:34" x14ac:dyDescent="0.25">
      <c r="A4986" s="3" t="s">
        <v>5061</v>
      </c>
      <c r="B4986" s="1">
        <v>45764</v>
      </c>
      <c r="C4986" s="23">
        <f t="shared" si="385"/>
        <v>17</v>
      </c>
      <c r="D4986" s="23">
        <f t="shared" si="386"/>
        <v>4</v>
      </c>
      <c r="E4986" s="1" t="str">
        <f t="shared" si="387"/>
        <v>jueves</v>
      </c>
      <c r="F4986" s="23">
        <f t="shared" si="388"/>
        <v>4</v>
      </c>
      <c r="G4986" s="1" t="str">
        <f t="shared" si="389"/>
        <v>abril</v>
      </c>
      <c r="H4986" s="2">
        <v>0.38333333333333336</v>
      </c>
      <c r="I4986" t="s">
        <v>26</v>
      </c>
      <c r="J4986" t="str">
        <f>VLOOKUP(ventas_starbucks_2025[[#This Row],[sucursal]],cambio_sucursal[#All],2,0)</f>
        <v>Sucursal San Lorenzo 47</v>
      </c>
      <c r="K4986" t="s">
        <v>101</v>
      </c>
      <c r="L4986" t="s">
        <v>3</v>
      </c>
      <c r="M4986" t="s">
        <v>4</v>
      </c>
      <c r="N4986" t="str">
        <f>IFERROR(VLOOKUP(ventas_starbucks_2025[[#This Row],[tamaño_sucio]],cambio_tamaño[#All],2,0),"Tamaño único")</f>
        <v>Tamaño único</v>
      </c>
      <c r="O4986">
        <v>5</v>
      </c>
      <c r="P4986">
        <v>3472.32</v>
      </c>
      <c r="Q4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86">
        <v>17361.599999999999</v>
      </c>
      <c r="S4986" t="s">
        <v>31</v>
      </c>
      <c r="T4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986" t="str">
        <f>VLOOKUP(ventas_starbucks_2025[[#This Row],[canal_compra]],cambio_canal_compra[#All],2,0)</f>
        <v>Entrega domicilio</v>
      </c>
      <c r="V4986" t="s">
        <v>6</v>
      </c>
      <c r="W4986" t="str">
        <f>VLOOKUP(ventas_starbucks_2025[[#This Row],[método_pago]],cambio_metodo_pago[#All],2,0)</f>
        <v>Aplicación móbil</v>
      </c>
      <c r="X4986" t="s">
        <v>7</v>
      </c>
      <c r="Y4986">
        <v>0</v>
      </c>
      <c r="Z4986" t="str">
        <f>VLOOKUP(ventas_starbucks_2025[[#This Row],[promoción_aplicada5]],promocion_cambiar[#All],2,0)</f>
        <v>2x1</v>
      </c>
      <c r="AA4986" t="s">
        <v>51</v>
      </c>
      <c r="AB4986" t="s">
        <v>29</v>
      </c>
      <c r="AC4986" t="s">
        <v>41</v>
      </c>
      <c r="AD4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86">
        <v>3.6</v>
      </c>
      <c r="AF4986">
        <v>3</v>
      </c>
      <c r="AG4986">
        <v>48</v>
      </c>
      <c r="AH4986">
        <v>43</v>
      </c>
    </row>
    <row r="4987" spans="1:34" x14ac:dyDescent="0.25">
      <c r="A4987" s="3" t="s">
        <v>5062</v>
      </c>
      <c r="B4987" s="1">
        <v>45760</v>
      </c>
      <c r="C4987" s="23">
        <f t="shared" si="385"/>
        <v>13</v>
      </c>
      <c r="D4987" s="23">
        <f t="shared" si="386"/>
        <v>7</v>
      </c>
      <c r="E4987" s="1" t="str">
        <f t="shared" si="387"/>
        <v>domingo</v>
      </c>
      <c r="F4987" s="23">
        <f t="shared" si="388"/>
        <v>4</v>
      </c>
      <c r="G4987" s="1" t="str">
        <f t="shared" si="389"/>
        <v>abril</v>
      </c>
      <c r="H4987" s="2">
        <v>0.82222222222222219</v>
      </c>
      <c r="I4987" t="s">
        <v>12</v>
      </c>
      <c r="J4987" t="str">
        <f>VLOOKUP(ventas_starbucks_2025[[#This Row],[sucursal]],cambio_sucursal[#All],2,0)</f>
        <v>Sucursal Córdoba Shopping</v>
      </c>
      <c r="K4987" t="s">
        <v>13</v>
      </c>
      <c r="L4987" t="s">
        <v>14</v>
      </c>
      <c r="M4987" t="s">
        <v>4</v>
      </c>
      <c r="N4987" t="str">
        <f>IFERROR(VLOOKUP(ventas_starbucks_2025[[#This Row],[tamaño_sucio]],cambio_tamaño[#All],2,0),"Tamaño único")</f>
        <v>Tamaño único</v>
      </c>
      <c r="O4987">
        <v>5</v>
      </c>
      <c r="P4987">
        <v>1602.73</v>
      </c>
      <c r="Q4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7">
        <v>8013.65</v>
      </c>
      <c r="S4987" t="s">
        <v>15</v>
      </c>
      <c r="T4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87" t="str">
        <f>VLOOKUP(ventas_starbucks_2025[[#This Row],[canal_compra]],cambio_canal_compra[#All],2,0)</f>
        <v>Para llevar</v>
      </c>
      <c r="V4987" t="s">
        <v>16</v>
      </c>
      <c r="W4987" t="str">
        <f>VLOOKUP(ventas_starbucks_2025[[#This Row],[método_pago]],cambio_metodo_pago[#All],2,0)</f>
        <v>Tarjeta</v>
      </c>
      <c r="X4987" t="s">
        <v>22</v>
      </c>
      <c r="Y4987">
        <v>0</v>
      </c>
      <c r="Z4987" t="str">
        <f>VLOOKUP(ventas_starbucks_2025[[#This Row],[promoción_aplicada5]],promocion_cambiar[#All],2,0)</f>
        <v>Ninguna</v>
      </c>
      <c r="AA4987" t="s">
        <v>17</v>
      </c>
      <c r="AB4987" t="s">
        <v>32</v>
      </c>
      <c r="AC4987" t="s">
        <v>10</v>
      </c>
      <c r="AD4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87">
        <v>9.9</v>
      </c>
      <c r="AF4987">
        <v>4</v>
      </c>
      <c r="AG4987">
        <v>23</v>
      </c>
      <c r="AH4987">
        <v>18</v>
      </c>
    </row>
    <row r="4988" spans="1:34" x14ac:dyDescent="0.25">
      <c r="A4988" s="3" t="s">
        <v>5063</v>
      </c>
      <c r="B4988" s="1">
        <v>45684</v>
      </c>
      <c r="C4988" s="23">
        <f t="shared" si="385"/>
        <v>27</v>
      </c>
      <c r="D4988" s="23">
        <f t="shared" si="386"/>
        <v>1</v>
      </c>
      <c r="E4988" s="1" t="str">
        <f t="shared" si="387"/>
        <v>lunes</v>
      </c>
      <c r="F4988" s="23">
        <f t="shared" si="388"/>
        <v>1</v>
      </c>
      <c r="G4988" s="1" t="str">
        <f t="shared" si="389"/>
        <v>enero</v>
      </c>
      <c r="H4988" s="2">
        <v>0.86041666666666672</v>
      </c>
      <c r="I4988" t="s">
        <v>1</v>
      </c>
      <c r="J4988" t="str">
        <f>VLOOKUP(ventas_starbucks_2025[[#This Row],[sucursal]],cambio_sucursal[#All],2,0)</f>
        <v>Sucursal Nueva Córdoba</v>
      </c>
      <c r="K4988" t="s">
        <v>48</v>
      </c>
      <c r="L4988" t="s">
        <v>49</v>
      </c>
      <c r="M4988" t="s">
        <v>50</v>
      </c>
      <c r="N4988" t="str">
        <f>IFERROR(VLOOKUP(ventas_starbucks_2025[[#This Row],[tamaño_sucio]],cambio_tamaño[#All],2,0),"Tamaño único")</f>
        <v>Mediano</v>
      </c>
      <c r="O4988">
        <v>4</v>
      </c>
      <c r="P4988">
        <v>1994.64</v>
      </c>
      <c r="Q4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8">
        <v>7978.56</v>
      </c>
      <c r="S4988" t="s">
        <v>15</v>
      </c>
      <c r="T4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88" t="str">
        <f>VLOOKUP(ventas_starbucks_2025[[#This Row],[canal_compra]],cambio_canal_compra[#All],2,0)</f>
        <v>Para llevar</v>
      </c>
      <c r="V4988" t="s">
        <v>16</v>
      </c>
      <c r="W4988" t="str">
        <f>VLOOKUP(ventas_starbucks_2025[[#This Row],[método_pago]],cambio_metodo_pago[#All],2,0)</f>
        <v>Tarjeta</v>
      </c>
      <c r="X4988" t="s">
        <v>7</v>
      </c>
      <c r="Y4988">
        <v>15</v>
      </c>
      <c r="Z4988" t="str">
        <f>VLOOKUP(ventas_starbucks_2025[[#This Row],[promoción_aplicada5]],promocion_cambiar[#All],2,0)</f>
        <v>2x1</v>
      </c>
      <c r="AA4988" t="s">
        <v>51</v>
      </c>
      <c r="AB4988" t="s">
        <v>23</v>
      </c>
      <c r="AC4988" t="s">
        <v>41</v>
      </c>
      <c r="AD4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88">
        <v>10.1</v>
      </c>
      <c r="AF4988">
        <v>4</v>
      </c>
      <c r="AG4988">
        <v>14</v>
      </c>
      <c r="AH4988">
        <v>10</v>
      </c>
    </row>
    <row r="4989" spans="1:34" x14ac:dyDescent="0.25">
      <c r="A4989" s="3" t="s">
        <v>5064</v>
      </c>
      <c r="B4989" s="1">
        <v>45690</v>
      </c>
      <c r="C4989" s="23">
        <f t="shared" si="385"/>
        <v>2</v>
      </c>
      <c r="D4989" s="23">
        <f t="shared" si="386"/>
        <v>7</v>
      </c>
      <c r="E4989" s="23" t="str">
        <f t="shared" si="387"/>
        <v>domingo</v>
      </c>
      <c r="F4989" s="23">
        <f t="shared" si="388"/>
        <v>2</v>
      </c>
      <c r="G4989" s="23" t="str">
        <f t="shared" si="389"/>
        <v>febrero</v>
      </c>
      <c r="H4989" s="2">
        <v>0.64027777777777772</v>
      </c>
      <c r="I4989" t="s">
        <v>12</v>
      </c>
      <c r="J4989" t="str">
        <f>VLOOKUP(ventas_starbucks_2025[[#This Row],[sucursal]],cambio_sucursal[#All],2,0)</f>
        <v>Sucursal Córdoba Shopping</v>
      </c>
      <c r="K4989" t="s">
        <v>27</v>
      </c>
      <c r="L4989" t="s">
        <v>28</v>
      </c>
      <c r="M4989" t="s">
        <v>4</v>
      </c>
      <c r="N4989" t="str">
        <f>IFERROR(VLOOKUP(ventas_starbucks_2025[[#This Row],[tamaño_sucio]],cambio_tamaño[#All],2,0),"Tamaño único")</f>
        <v>Tamaño único</v>
      </c>
      <c r="O4989">
        <v>5</v>
      </c>
      <c r="P4989">
        <v>2842.83</v>
      </c>
      <c r="Q4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89">
        <v>14214.15</v>
      </c>
      <c r="S4989" t="s">
        <v>15</v>
      </c>
      <c r="T4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89" t="str">
        <f>VLOOKUP(ventas_starbucks_2025[[#This Row],[canal_compra]],cambio_canal_compra[#All],2,0)</f>
        <v>Para llevar</v>
      </c>
      <c r="V4989" t="s">
        <v>40</v>
      </c>
      <c r="W4989" t="str">
        <f>VLOOKUP(ventas_starbucks_2025[[#This Row],[método_pago]],cambio_metodo_pago[#All],2,0)</f>
        <v>Efectivo</v>
      </c>
      <c r="X4989" t="s">
        <v>7</v>
      </c>
      <c r="Y4989">
        <v>15</v>
      </c>
      <c r="Z4989" t="str">
        <f>VLOOKUP(ventas_starbucks_2025[[#This Row],[promoción_aplicada5]],promocion_cambiar[#All],2,0)</f>
        <v>Ninguna</v>
      </c>
      <c r="AA4989" t="s">
        <v>17</v>
      </c>
      <c r="AB4989" t="s">
        <v>18</v>
      </c>
      <c r="AC4989" t="s">
        <v>24</v>
      </c>
      <c r="AD4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89">
        <v>13.6</v>
      </c>
      <c r="AF4989">
        <v>3</v>
      </c>
      <c r="AG4989">
        <v>15</v>
      </c>
      <c r="AH4989">
        <v>10</v>
      </c>
    </row>
    <row r="4990" spans="1:34" x14ac:dyDescent="0.25">
      <c r="A4990" s="3" t="s">
        <v>5065</v>
      </c>
      <c r="B4990" s="1">
        <v>45673</v>
      </c>
      <c r="C4990" s="23">
        <f t="shared" si="385"/>
        <v>16</v>
      </c>
      <c r="D4990" s="23">
        <f t="shared" si="386"/>
        <v>4</v>
      </c>
      <c r="E4990" s="23" t="str">
        <f t="shared" si="387"/>
        <v>jueves</v>
      </c>
      <c r="F4990" s="23">
        <f t="shared" si="388"/>
        <v>1</v>
      </c>
      <c r="G4990" s="23" t="str">
        <f t="shared" si="389"/>
        <v>enero</v>
      </c>
      <c r="H4990" s="2">
        <v>0.68819444444444444</v>
      </c>
      <c r="I4990" t="s">
        <v>57</v>
      </c>
      <c r="J4990" t="str">
        <f>VLOOKUP(ventas_starbucks_2025[[#This Row],[sucursal]],cambio_sucursal[#All],2,0)</f>
        <v>Sucursal Avda Colón</v>
      </c>
      <c r="K4990" t="s">
        <v>327</v>
      </c>
      <c r="L4990" t="s">
        <v>44</v>
      </c>
      <c r="M4990" t="s">
        <v>62</v>
      </c>
      <c r="N4990" t="str">
        <f>IFERROR(VLOOKUP(ventas_starbucks_2025[[#This Row],[tamaño_sucio]],cambio_tamaño[#All],2,0),"Tamaño único")</f>
        <v>Extra-Grande</v>
      </c>
      <c r="O4990">
        <v>4</v>
      </c>
      <c r="P4990">
        <v>1264.8499999999999</v>
      </c>
      <c r="Q4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0">
        <v>5059.3999999999996</v>
      </c>
      <c r="S4990" t="s">
        <v>5</v>
      </c>
      <c r="T4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90" t="str">
        <f>VLOOKUP(ventas_starbucks_2025[[#This Row],[canal_compra]],cambio_canal_compra[#All],2,0)</f>
        <v>En tienda</v>
      </c>
      <c r="V4990" t="s">
        <v>6</v>
      </c>
      <c r="W4990" t="str">
        <f>VLOOKUP(ventas_starbucks_2025[[#This Row],[método_pago]],cambio_metodo_pago[#All],2,0)</f>
        <v>Aplicación móbil</v>
      </c>
      <c r="X4990" t="s">
        <v>7</v>
      </c>
      <c r="Y4990">
        <v>0</v>
      </c>
      <c r="Z4990" t="str">
        <f>VLOOKUP(ventas_starbucks_2025[[#This Row],[promoción_aplicada5]],promocion_cambiar[#All],2,0)</f>
        <v>Hora Feliz</v>
      </c>
      <c r="AA4990" t="s">
        <v>36</v>
      </c>
      <c r="AB4990" t="s">
        <v>9</v>
      </c>
      <c r="AC4990" t="s">
        <v>41</v>
      </c>
      <c r="AD4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90">
        <v>14.3</v>
      </c>
      <c r="AF4990">
        <v>5</v>
      </c>
      <c r="AG4990">
        <v>22</v>
      </c>
      <c r="AH4990">
        <v>18</v>
      </c>
    </row>
    <row r="4991" spans="1:34" x14ac:dyDescent="0.25">
      <c r="A4991" s="3" t="s">
        <v>5066</v>
      </c>
      <c r="B4991" s="1">
        <v>45722</v>
      </c>
      <c r="C4991" s="23">
        <f t="shared" si="385"/>
        <v>6</v>
      </c>
      <c r="D4991" s="23">
        <f t="shared" si="386"/>
        <v>4</v>
      </c>
      <c r="E4991" s="23" t="str">
        <f t="shared" si="387"/>
        <v>jueves</v>
      </c>
      <c r="F4991" s="23">
        <f t="shared" si="388"/>
        <v>3</v>
      </c>
      <c r="G4991" s="23" t="str">
        <f t="shared" si="389"/>
        <v>marzo</v>
      </c>
      <c r="H4991" s="2">
        <v>0.44583333333333336</v>
      </c>
      <c r="I4991" t="s">
        <v>26</v>
      </c>
      <c r="J4991" t="str">
        <f>VLOOKUP(ventas_starbucks_2025[[#This Row],[sucursal]],cambio_sucursal[#All],2,0)</f>
        <v>Sucursal San Lorenzo 47</v>
      </c>
      <c r="K4991" t="s">
        <v>38</v>
      </c>
      <c r="L4991" t="s">
        <v>39</v>
      </c>
      <c r="M4991" t="s">
        <v>4</v>
      </c>
      <c r="N4991" t="str">
        <f>IFERROR(VLOOKUP(ventas_starbucks_2025[[#This Row],[tamaño_sucio]],cambio_tamaño[#All],2,0),"Tamaño único")</f>
        <v>Tamaño único</v>
      </c>
      <c r="O4991">
        <v>4</v>
      </c>
      <c r="P4991">
        <v>1169.22</v>
      </c>
      <c r="Q4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1">
        <v>4676.88</v>
      </c>
      <c r="S4991" t="s">
        <v>15</v>
      </c>
      <c r="T4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1" t="str">
        <f>VLOOKUP(ventas_starbucks_2025[[#This Row],[canal_compra]],cambio_canal_compra[#All],2,0)</f>
        <v>Para llevar</v>
      </c>
      <c r="V4991" t="s">
        <v>6</v>
      </c>
      <c r="W4991" t="str">
        <f>VLOOKUP(ventas_starbucks_2025[[#This Row],[método_pago]],cambio_metodo_pago[#All],2,0)</f>
        <v>Aplicación móbil</v>
      </c>
      <c r="X4991" t="s">
        <v>7</v>
      </c>
      <c r="Y4991">
        <v>15</v>
      </c>
      <c r="Z4991" t="str">
        <f>VLOOKUP(ventas_starbucks_2025[[#This Row],[promoción_aplicada5]],promocion_cambiar[#All],2,0)</f>
        <v>2x1</v>
      </c>
      <c r="AA4991" t="s">
        <v>51</v>
      </c>
      <c r="AB4991" t="s">
        <v>9</v>
      </c>
      <c r="AC4991" t="s">
        <v>24</v>
      </c>
      <c r="AD4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91">
        <v>13</v>
      </c>
      <c r="AF4991">
        <v>5</v>
      </c>
      <c r="AG4991">
        <v>38</v>
      </c>
      <c r="AH4991">
        <v>34</v>
      </c>
    </row>
    <row r="4992" spans="1:34" x14ac:dyDescent="0.25">
      <c r="A4992" s="3" t="s">
        <v>5067</v>
      </c>
      <c r="B4992" s="1">
        <v>45700</v>
      </c>
      <c r="C4992" s="23">
        <f t="shared" si="385"/>
        <v>12</v>
      </c>
      <c r="D4992" s="23">
        <f t="shared" si="386"/>
        <v>3</v>
      </c>
      <c r="E4992" s="23" t="str">
        <f t="shared" si="387"/>
        <v>miércoles</v>
      </c>
      <c r="F4992" s="23">
        <f t="shared" si="388"/>
        <v>2</v>
      </c>
      <c r="G4992" s="23" t="str">
        <f t="shared" si="389"/>
        <v>febrero</v>
      </c>
      <c r="H4992" s="2">
        <v>0.68819444444444444</v>
      </c>
      <c r="I4992" t="s">
        <v>12</v>
      </c>
      <c r="J4992" t="str">
        <f>VLOOKUP(ventas_starbucks_2025[[#This Row],[sucursal]],cambio_sucursal[#All],2,0)</f>
        <v>Sucursal Córdoba Shopping</v>
      </c>
      <c r="K4992" t="s">
        <v>89</v>
      </c>
      <c r="L4992" t="s">
        <v>90</v>
      </c>
      <c r="M4992" t="s">
        <v>4</v>
      </c>
      <c r="N4992" t="str">
        <f>IFERROR(VLOOKUP(ventas_starbucks_2025[[#This Row],[tamaño_sucio]],cambio_tamaño[#All],2,0),"Tamaño único")</f>
        <v>Tamaño único</v>
      </c>
      <c r="O4992">
        <v>1</v>
      </c>
      <c r="P4992">
        <v>1162.33</v>
      </c>
      <c r="Q4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2">
        <v>1162.33</v>
      </c>
      <c r="S4992" t="s">
        <v>5</v>
      </c>
      <c r="T4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2" t="str">
        <f>VLOOKUP(ventas_starbucks_2025[[#This Row],[canal_compra]],cambio_canal_compra[#All],2,0)</f>
        <v>En tienda</v>
      </c>
      <c r="V4992" t="s">
        <v>6</v>
      </c>
      <c r="W4992" t="str">
        <f>VLOOKUP(ventas_starbucks_2025[[#This Row],[método_pago]],cambio_metodo_pago[#All],2,0)</f>
        <v>Aplicación móbil</v>
      </c>
      <c r="X4992" t="s">
        <v>22</v>
      </c>
      <c r="Y4992">
        <v>0</v>
      </c>
      <c r="Z4992" t="str">
        <f>VLOOKUP(ventas_starbucks_2025[[#This Row],[promoción_aplicada5]],promocion_cambiar[#All],2,0)</f>
        <v>Ninguna</v>
      </c>
      <c r="AA4992" t="s">
        <v>17</v>
      </c>
      <c r="AB4992" t="s">
        <v>23</v>
      </c>
      <c r="AC4992" t="s">
        <v>10</v>
      </c>
      <c r="AD4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92">
        <v>13.7</v>
      </c>
      <c r="AF4992">
        <v>4</v>
      </c>
      <c r="AG4992">
        <v>31</v>
      </c>
      <c r="AH4992">
        <v>30</v>
      </c>
    </row>
    <row r="4993" spans="1:34" x14ac:dyDescent="0.25">
      <c r="A4993" s="3" t="s">
        <v>5068</v>
      </c>
      <c r="B4993" s="1">
        <v>45712</v>
      </c>
      <c r="C4993" s="23">
        <f t="shared" si="385"/>
        <v>24</v>
      </c>
      <c r="D4993" s="23">
        <f t="shared" si="386"/>
        <v>1</v>
      </c>
      <c r="E4993" s="23" t="str">
        <f t="shared" si="387"/>
        <v>lunes</v>
      </c>
      <c r="F4993" s="23">
        <f t="shared" si="388"/>
        <v>2</v>
      </c>
      <c r="G4993" s="23" t="str">
        <f t="shared" si="389"/>
        <v>febrero</v>
      </c>
      <c r="H4993" s="2">
        <v>0.52361111111111114</v>
      </c>
      <c r="I4993" t="s">
        <v>57</v>
      </c>
      <c r="J4993" t="str">
        <f>VLOOKUP(ventas_starbucks_2025[[#This Row],[sucursal]],cambio_sucursal[#All],2,0)</f>
        <v>Sucursal Avda Colón</v>
      </c>
      <c r="K4993" t="s">
        <v>115</v>
      </c>
      <c r="L4993" t="s">
        <v>21</v>
      </c>
      <c r="M4993" t="s">
        <v>4</v>
      </c>
      <c r="N4993" t="str">
        <f>IFERROR(VLOOKUP(ventas_starbucks_2025[[#This Row],[tamaño_sucio]],cambio_tamaño[#All],2,0),"Tamaño único")</f>
        <v>Tamaño único</v>
      </c>
      <c r="O4993">
        <v>2</v>
      </c>
      <c r="P4993">
        <v>946.47</v>
      </c>
      <c r="Q4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93">
        <v>1892.94</v>
      </c>
      <c r="S4993" t="s">
        <v>31</v>
      </c>
      <c r="T4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3" t="str">
        <f>VLOOKUP(ventas_starbucks_2025[[#This Row],[canal_compra]],cambio_canal_compra[#All],2,0)</f>
        <v>Entrega domicilio</v>
      </c>
      <c r="V4993" t="s">
        <v>16</v>
      </c>
      <c r="W4993" t="str">
        <f>VLOOKUP(ventas_starbucks_2025[[#This Row],[método_pago]],cambio_metodo_pago[#All],2,0)</f>
        <v>Tarjeta</v>
      </c>
      <c r="X4993" t="s">
        <v>7</v>
      </c>
      <c r="Y4993">
        <v>15</v>
      </c>
      <c r="Z4993" t="str">
        <f>VLOOKUP(ventas_starbucks_2025[[#This Row],[promoción_aplicada5]],promocion_cambiar[#All],2,0)</f>
        <v>2x1</v>
      </c>
      <c r="AA4993" t="s">
        <v>51</v>
      </c>
      <c r="AB4993" t="s">
        <v>29</v>
      </c>
      <c r="AC4993" t="s">
        <v>10</v>
      </c>
      <c r="AD4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93">
        <v>8</v>
      </c>
      <c r="AF4993">
        <v>2</v>
      </c>
      <c r="AG4993">
        <v>39</v>
      </c>
      <c r="AH4993">
        <v>37</v>
      </c>
    </row>
    <row r="4994" spans="1:34" x14ac:dyDescent="0.25">
      <c r="A4994" s="3" t="s">
        <v>5069</v>
      </c>
      <c r="B4994" s="1">
        <v>45729</v>
      </c>
      <c r="C4994" s="23">
        <f t="shared" ref="C4994:C5001" si="390">DAY(B4994)</f>
        <v>13</v>
      </c>
      <c r="D4994" s="23">
        <f t="shared" ref="D4994:D5001" si="391">WEEKDAY(B4994,2)</f>
        <v>4</v>
      </c>
      <c r="E4994" s="23" t="str">
        <f t="shared" ref="E4994:E5001" si="392">TEXT(B4994,"dddd")</f>
        <v>jueves</v>
      </c>
      <c r="F4994" s="23">
        <f t="shared" ref="F4994:F5001" si="393">MONTH(B4994)</f>
        <v>3</v>
      </c>
      <c r="G4994" s="23" t="str">
        <f t="shared" ref="G4994:G5001" si="394">TEXT(B4994,"mmmm")</f>
        <v>marzo</v>
      </c>
      <c r="H4994" s="2">
        <v>0.68333333333333335</v>
      </c>
      <c r="I4994" t="s">
        <v>1</v>
      </c>
      <c r="J4994" t="str">
        <f>VLOOKUP(ventas_starbucks_2025[[#This Row],[sucursal]],cambio_sucursal[#All],2,0)</f>
        <v>Sucursal Nueva Córdoba</v>
      </c>
      <c r="K4994" t="s">
        <v>13</v>
      </c>
      <c r="L4994" t="s">
        <v>14</v>
      </c>
      <c r="M4994" t="s">
        <v>4</v>
      </c>
      <c r="N4994" t="str">
        <f>IFERROR(VLOOKUP(ventas_starbucks_2025[[#This Row],[tamaño_sucio]],cambio_tamaño[#All],2,0),"Tamaño único")</f>
        <v>Tamaño único</v>
      </c>
      <c r="O4994">
        <v>1</v>
      </c>
      <c r="P4994">
        <v>1982.17</v>
      </c>
      <c r="Q4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4">
        <v>1982.17</v>
      </c>
      <c r="S4994" t="s">
        <v>15</v>
      </c>
      <c r="T4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4" t="str">
        <f>VLOOKUP(ventas_starbucks_2025[[#This Row],[canal_compra]],cambio_canal_compra[#All],2,0)</f>
        <v>Para llevar</v>
      </c>
      <c r="V4994" t="s">
        <v>40</v>
      </c>
      <c r="W4994" t="str">
        <f>VLOOKUP(ventas_starbucks_2025[[#This Row],[método_pago]],cambio_metodo_pago[#All],2,0)</f>
        <v>Efectivo</v>
      </c>
      <c r="X4994" t="s">
        <v>7</v>
      </c>
      <c r="Y4994">
        <v>15</v>
      </c>
      <c r="Z4994" t="str">
        <f>VLOOKUP(ventas_starbucks_2025[[#This Row],[promoción_aplicada5]],promocion_cambiar[#All],2,0)</f>
        <v>Combo</v>
      </c>
      <c r="AA4994" t="s">
        <v>8</v>
      </c>
      <c r="AB4994" t="s">
        <v>29</v>
      </c>
      <c r="AC4994" t="s">
        <v>10</v>
      </c>
      <c r="AD4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94">
        <v>9.9</v>
      </c>
      <c r="AF4994">
        <v>4</v>
      </c>
      <c r="AG4994">
        <v>49</v>
      </c>
      <c r="AH4994">
        <v>48</v>
      </c>
    </row>
    <row r="4995" spans="1:34" x14ac:dyDescent="0.25">
      <c r="A4995" s="3" t="s">
        <v>5070</v>
      </c>
      <c r="B4995" s="1">
        <v>45710</v>
      </c>
      <c r="C4995" s="23">
        <f t="shared" si="390"/>
        <v>22</v>
      </c>
      <c r="D4995" s="23">
        <f t="shared" si="391"/>
        <v>6</v>
      </c>
      <c r="E4995" s="1" t="str">
        <f t="shared" si="392"/>
        <v>sábado</v>
      </c>
      <c r="F4995" s="23">
        <f t="shared" si="393"/>
        <v>2</v>
      </c>
      <c r="G4995" s="1" t="str">
        <f t="shared" si="394"/>
        <v>febrero</v>
      </c>
      <c r="H4995" s="2">
        <v>0.49444444444444446</v>
      </c>
      <c r="I4995" t="s">
        <v>1</v>
      </c>
      <c r="J4995" t="str">
        <f>VLOOKUP(ventas_starbucks_2025[[#This Row],[sucursal]],cambio_sucursal[#All],2,0)</f>
        <v>Sucursal Nueva Córdoba</v>
      </c>
      <c r="K4995" t="s">
        <v>94</v>
      </c>
      <c r="L4995" t="s">
        <v>70</v>
      </c>
      <c r="M4995" t="s">
        <v>62</v>
      </c>
      <c r="N4995" t="str">
        <f>IFERROR(VLOOKUP(ventas_starbucks_2025[[#This Row],[tamaño_sucio]],cambio_tamaño[#All],2,0),"Tamaño único")</f>
        <v>Extra-Grande</v>
      </c>
      <c r="O4995">
        <v>2</v>
      </c>
      <c r="P4995">
        <v>1477.22</v>
      </c>
      <c r="Q4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5">
        <v>2954.44</v>
      </c>
      <c r="S4995" t="s">
        <v>15</v>
      </c>
      <c r="T4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5" t="str">
        <f>VLOOKUP(ventas_starbucks_2025[[#This Row],[canal_compra]],cambio_canal_compra[#All],2,0)</f>
        <v>Para llevar</v>
      </c>
      <c r="V4995" t="s">
        <v>40</v>
      </c>
      <c r="W4995" t="str">
        <f>VLOOKUP(ventas_starbucks_2025[[#This Row],[método_pago]],cambio_metodo_pago[#All],2,0)</f>
        <v>Efectivo</v>
      </c>
      <c r="X4995" t="s">
        <v>7</v>
      </c>
      <c r="Y4995">
        <v>10</v>
      </c>
      <c r="Z4995" t="str">
        <f>VLOOKUP(ventas_starbucks_2025[[#This Row],[promoción_aplicada5]],promocion_cambiar[#All],2,0)</f>
        <v>Hora Feliz</v>
      </c>
      <c r="AA4995" t="s">
        <v>36</v>
      </c>
      <c r="AB4995" t="s">
        <v>23</v>
      </c>
      <c r="AC4995" t="s">
        <v>10</v>
      </c>
      <c r="AD4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95">
        <v>3.9</v>
      </c>
      <c r="AF4995">
        <v>2</v>
      </c>
      <c r="AG4995">
        <v>41</v>
      </c>
      <c r="AH4995">
        <v>39</v>
      </c>
    </row>
    <row r="4996" spans="1:34" x14ac:dyDescent="0.25">
      <c r="A4996" s="3" t="s">
        <v>5071</v>
      </c>
      <c r="B4996" s="1">
        <v>45742</v>
      </c>
      <c r="C4996" s="23">
        <f t="shared" si="390"/>
        <v>26</v>
      </c>
      <c r="D4996" s="23">
        <f t="shared" si="391"/>
        <v>3</v>
      </c>
      <c r="E4996" s="23" t="str">
        <f t="shared" si="392"/>
        <v>miércoles</v>
      </c>
      <c r="F4996" s="23">
        <f t="shared" si="393"/>
        <v>3</v>
      </c>
      <c r="G4996" s="23" t="str">
        <f t="shared" si="394"/>
        <v>marzo</v>
      </c>
      <c r="H4996" s="2">
        <v>0.35625000000000001</v>
      </c>
      <c r="I4996" t="s">
        <v>26</v>
      </c>
      <c r="J4996" t="str">
        <f>VLOOKUP(ventas_starbucks_2025[[#This Row],[sucursal]],cambio_sucursal[#All],2,0)</f>
        <v>Sucursal San Lorenzo 47</v>
      </c>
      <c r="K4996" t="s">
        <v>89</v>
      </c>
      <c r="L4996" t="s">
        <v>90</v>
      </c>
      <c r="M4996" t="s">
        <v>4</v>
      </c>
      <c r="N4996" t="str">
        <f>IFERROR(VLOOKUP(ventas_starbucks_2025[[#This Row],[tamaño_sucio]],cambio_tamaño[#All],2,0),"Tamaño único")</f>
        <v>Tamaño único</v>
      </c>
      <c r="O4996">
        <v>4</v>
      </c>
      <c r="P4996">
        <v>1146.33</v>
      </c>
      <c r="Q4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6">
        <v>4585.32</v>
      </c>
      <c r="S4996" t="s">
        <v>15</v>
      </c>
      <c r="T4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6" t="str">
        <f>VLOOKUP(ventas_starbucks_2025[[#This Row],[canal_compra]],cambio_canal_compra[#All],2,0)</f>
        <v>Para llevar</v>
      </c>
      <c r="V4996" t="s">
        <v>16</v>
      </c>
      <c r="W4996" t="str">
        <f>VLOOKUP(ventas_starbucks_2025[[#This Row],[método_pago]],cambio_metodo_pago[#All],2,0)</f>
        <v>Tarjeta</v>
      </c>
      <c r="X4996" t="s">
        <v>7</v>
      </c>
      <c r="Y4996">
        <v>0</v>
      </c>
      <c r="Z4996" t="str">
        <f>VLOOKUP(ventas_starbucks_2025[[#This Row],[promoción_aplicada5]],promocion_cambiar[#All],2,0)</f>
        <v>2x1</v>
      </c>
      <c r="AA4996" t="s">
        <v>51</v>
      </c>
      <c r="AB4996" t="s">
        <v>18</v>
      </c>
      <c r="AC4996" t="s">
        <v>41</v>
      </c>
      <c r="AD4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96">
        <v>12.5</v>
      </c>
      <c r="AF4996">
        <v>5</v>
      </c>
      <c r="AG4996">
        <v>13</v>
      </c>
      <c r="AH4996">
        <v>9</v>
      </c>
    </row>
    <row r="4997" spans="1:34" x14ac:dyDescent="0.25">
      <c r="A4997" s="3" t="s">
        <v>5072</v>
      </c>
      <c r="B4997" s="1">
        <v>45722</v>
      </c>
      <c r="C4997" s="23">
        <f t="shared" si="390"/>
        <v>6</v>
      </c>
      <c r="D4997" s="23">
        <f t="shared" si="391"/>
        <v>4</v>
      </c>
      <c r="E4997" s="1" t="str">
        <f t="shared" si="392"/>
        <v>jueves</v>
      </c>
      <c r="F4997" s="23">
        <f t="shared" si="393"/>
        <v>3</v>
      </c>
      <c r="G4997" s="1" t="str">
        <f t="shared" si="394"/>
        <v>marzo</v>
      </c>
      <c r="H4997" s="2">
        <v>0.33819444444444446</v>
      </c>
      <c r="I4997" t="s">
        <v>57</v>
      </c>
      <c r="J4997" t="str">
        <f>VLOOKUP(ventas_starbucks_2025[[#This Row],[sucursal]],cambio_sucursal[#All],2,0)</f>
        <v>Sucursal Avda Colón</v>
      </c>
      <c r="K4997" t="s">
        <v>87</v>
      </c>
      <c r="L4997" t="s">
        <v>65</v>
      </c>
      <c r="M4997" t="s">
        <v>4</v>
      </c>
      <c r="N4997" t="str">
        <f>IFERROR(VLOOKUP(ventas_starbucks_2025[[#This Row],[tamaño_sucio]],cambio_tamaño[#All],2,0),"Tamaño único")</f>
        <v>Tamaño único</v>
      </c>
      <c r="O4997">
        <v>2</v>
      </c>
      <c r="P4997">
        <v>1694.3</v>
      </c>
      <c r="Q4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7">
        <v>3388.6</v>
      </c>
      <c r="S4997" t="s">
        <v>5</v>
      </c>
      <c r="T4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7" t="str">
        <f>VLOOKUP(ventas_starbucks_2025[[#This Row],[canal_compra]],cambio_canal_compra[#All],2,0)</f>
        <v>En tienda</v>
      </c>
      <c r="V4997" t="s">
        <v>6</v>
      </c>
      <c r="W4997" t="str">
        <f>VLOOKUP(ventas_starbucks_2025[[#This Row],[método_pago]],cambio_metodo_pago[#All],2,0)</f>
        <v>Aplicación móbil</v>
      </c>
      <c r="X4997" t="s">
        <v>7</v>
      </c>
      <c r="Y4997">
        <v>0</v>
      </c>
      <c r="Z4997" t="str">
        <f>VLOOKUP(ventas_starbucks_2025[[#This Row],[promoción_aplicada5]],promocion_cambiar[#All],2,0)</f>
        <v>Hora Feliz</v>
      </c>
      <c r="AA4997" t="s">
        <v>36</v>
      </c>
      <c r="AB4997" t="s">
        <v>23</v>
      </c>
      <c r="AC4997" t="s">
        <v>10</v>
      </c>
      <c r="AD4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97">
        <v>10.9</v>
      </c>
      <c r="AF4997">
        <v>2</v>
      </c>
      <c r="AG4997">
        <v>41</v>
      </c>
      <c r="AH4997">
        <v>39</v>
      </c>
    </row>
    <row r="4998" spans="1:34" x14ac:dyDescent="0.25">
      <c r="A4998" s="3" t="s">
        <v>5073</v>
      </c>
      <c r="B4998" s="1">
        <v>45674</v>
      </c>
      <c r="C4998" s="23">
        <f t="shared" si="390"/>
        <v>17</v>
      </c>
      <c r="D4998" s="23">
        <f t="shared" si="391"/>
        <v>5</v>
      </c>
      <c r="E4998" s="23" t="str">
        <f t="shared" si="392"/>
        <v>viernes</v>
      </c>
      <c r="F4998" s="23">
        <f t="shared" si="393"/>
        <v>1</v>
      </c>
      <c r="G4998" s="23" t="str">
        <f t="shared" si="394"/>
        <v>enero</v>
      </c>
      <c r="H4998" s="2">
        <v>0.74027777777777781</v>
      </c>
      <c r="I4998" t="s">
        <v>57</v>
      </c>
      <c r="J4998" t="str">
        <f>VLOOKUP(ventas_starbucks_2025[[#This Row],[sucursal]],cambio_sucursal[#All],2,0)</f>
        <v>Sucursal Avda Colón</v>
      </c>
      <c r="K4998" t="s">
        <v>20</v>
      </c>
      <c r="L4998" t="s">
        <v>21</v>
      </c>
      <c r="M4998" t="s">
        <v>4</v>
      </c>
      <c r="N4998" t="str">
        <f>IFERROR(VLOOKUP(ventas_starbucks_2025[[#This Row],[tamaño_sucio]],cambio_tamaño[#All],2,0),"Tamaño único")</f>
        <v>Tamaño único</v>
      </c>
      <c r="O4998">
        <v>2</v>
      </c>
      <c r="P4998">
        <v>1106.72</v>
      </c>
      <c r="Q4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8">
        <v>2213.44</v>
      </c>
      <c r="S4998" t="s">
        <v>15</v>
      </c>
      <c r="T4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8" t="str">
        <f>VLOOKUP(ventas_starbucks_2025[[#This Row],[canal_compra]],cambio_canal_compra[#All],2,0)</f>
        <v>Para llevar</v>
      </c>
      <c r="V4998" t="s">
        <v>16</v>
      </c>
      <c r="W4998" t="str">
        <f>VLOOKUP(ventas_starbucks_2025[[#This Row],[método_pago]],cambio_metodo_pago[#All],2,0)</f>
        <v>Tarjeta</v>
      </c>
      <c r="X4998" t="s">
        <v>7</v>
      </c>
      <c r="Y4998">
        <v>10</v>
      </c>
      <c r="Z4998" t="str">
        <f>VLOOKUP(ventas_starbucks_2025[[#This Row],[promoción_aplicada5]],promocion_cambiar[#All],2,0)</f>
        <v>Ninguna</v>
      </c>
      <c r="AA4998" t="s">
        <v>17</v>
      </c>
      <c r="AB4998" t="s">
        <v>9</v>
      </c>
      <c r="AC4998" t="s">
        <v>41</v>
      </c>
      <c r="AD4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98">
        <v>4.7</v>
      </c>
      <c r="AF4998">
        <v>4</v>
      </c>
      <c r="AG4998">
        <v>26</v>
      </c>
      <c r="AH4998">
        <v>24</v>
      </c>
    </row>
    <row r="4999" spans="1:34" x14ac:dyDescent="0.25">
      <c r="A4999" s="3" t="s">
        <v>5074</v>
      </c>
      <c r="B4999" s="1">
        <v>45694</v>
      </c>
      <c r="C4999" s="23">
        <f t="shared" si="390"/>
        <v>6</v>
      </c>
      <c r="D4999" s="23">
        <f t="shared" si="391"/>
        <v>4</v>
      </c>
      <c r="E4999" s="23" t="str">
        <f t="shared" si="392"/>
        <v>jueves</v>
      </c>
      <c r="F4999" s="23">
        <f t="shared" si="393"/>
        <v>2</v>
      </c>
      <c r="G4999" s="23" t="str">
        <f t="shared" si="394"/>
        <v>febrero</v>
      </c>
      <c r="H4999" s="2">
        <v>0.42916666666666664</v>
      </c>
      <c r="I4999" t="s">
        <v>1</v>
      </c>
      <c r="J4999" t="str">
        <f>VLOOKUP(ventas_starbucks_2025[[#This Row],[sucursal]],cambio_sucursal[#All],2,0)</f>
        <v>Sucursal Nueva Córdoba</v>
      </c>
      <c r="K4999" t="s">
        <v>284</v>
      </c>
      <c r="L4999" t="s">
        <v>35</v>
      </c>
      <c r="M4999" t="s">
        <v>4</v>
      </c>
      <c r="N4999" t="str">
        <f>IFERROR(VLOOKUP(ventas_starbucks_2025[[#This Row],[tamaño_sucio]],cambio_tamaño[#All],2,0),"Tamaño único")</f>
        <v>Tamaño único</v>
      </c>
      <c r="O4999">
        <v>2</v>
      </c>
      <c r="P4999">
        <v>1430.26</v>
      </c>
      <c r="Q4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9">
        <v>2860.52</v>
      </c>
      <c r="S4999" t="s">
        <v>5</v>
      </c>
      <c r="T4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9" t="str">
        <f>VLOOKUP(ventas_starbucks_2025[[#This Row],[canal_compra]],cambio_canal_compra[#All],2,0)</f>
        <v>En tienda</v>
      </c>
      <c r="V4999" t="s">
        <v>16</v>
      </c>
      <c r="W4999" t="str">
        <f>VLOOKUP(ventas_starbucks_2025[[#This Row],[método_pago]],cambio_metodo_pago[#All],2,0)</f>
        <v>Tarjeta</v>
      </c>
      <c r="X4999" t="s">
        <v>22</v>
      </c>
      <c r="Y4999">
        <v>0</v>
      </c>
      <c r="Z4999" t="str">
        <f>VLOOKUP(ventas_starbucks_2025[[#This Row],[promoción_aplicada5]],promocion_cambiar[#All],2,0)</f>
        <v>Ninguna</v>
      </c>
      <c r="AA4999" t="s">
        <v>17</v>
      </c>
      <c r="AB4999" t="s">
        <v>29</v>
      </c>
      <c r="AC4999" t="s">
        <v>41</v>
      </c>
      <c r="AD4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99">
        <v>11.6</v>
      </c>
      <c r="AF4999">
        <v>1</v>
      </c>
      <c r="AG4999">
        <v>30</v>
      </c>
      <c r="AH4999">
        <v>28</v>
      </c>
    </row>
    <row r="5000" spans="1:34" x14ac:dyDescent="0.25">
      <c r="A5000" s="3" t="s">
        <v>5075</v>
      </c>
      <c r="B5000" s="1">
        <v>45728</v>
      </c>
      <c r="C5000" s="23">
        <f t="shared" si="390"/>
        <v>12</v>
      </c>
      <c r="D5000" s="23">
        <f t="shared" si="391"/>
        <v>3</v>
      </c>
      <c r="E5000" s="1" t="str">
        <f t="shared" si="392"/>
        <v>miércoles</v>
      </c>
      <c r="F5000" s="23">
        <f t="shared" si="393"/>
        <v>3</v>
      </c>
      <c r="G5000" s="1" t="str">
        <f t="shared" si="394"/>
        <v>marzo</v>
      </c>
      <c r="H5000" s="2">
        <v>0.46527777777777779</v>
      </c>
      <c r="I5000" t="s">
        <v>12</v>
      </c>
      <c r="J5000" t="str">
        <f>VLOOKUP(ventas_starbucks_2025[[#This Row],[sucursal]],cambio_sucursal[#All],2,0)</f>
        <v>Sucursal Córdoba Shopping</v>
      </c>
      <c r="K5000" t="s">
        <v>130</v>
      </c>
      <c r="L5000" t="s">
        <v>65</v>
      </c>
      <c r="M5000" t="s">
        <v>4</v>
      </c>
      <c r="N5000" t="str">
        <f>IFERROR(VLOOKUP(ventas_starbucks_2025[[#This Row],[tamaño_sucio]],cambio_tamaño[#All],2,0),"Tamaño único")</f>
        <v>Tamaño único</v>
      </c>
      <c r="O5000">
        <v>5</v>
      </c>
      <c r="P5000">
        <v>1524.23</v>
      </c>
      <c r="Q5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00">
        <v>7621.15</v>
      </c>
      <c r="S5000" t="s">
        <v>5</v>
      </c>
      <c r="T5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00" t="str">
        <f>VLOOKUP(ventas_starbucks_2025[[#This Row],[canal_compra]],cambio_canal_compra[#All],2,0)</f>
        <v>En tienda</v>
      </c>
      <c r="V5000" t="s">
        <v>16</v>
      </c>
      <c r="W5000" t="str">
        <f>VLOOKUP(ventas_starbucks_2025[[#This Row],[método_pago]],cambio_metodo_pago[#All],2,0)</f>
        <v>Tarjeta</v>
      </c>
      <c r="X5000" t="s">
        <v>22</v>
      </c>
      <c r="Y5000">
        <v>0</v>
      </c>
      <c r="Z5000" t="str">
        <f>VLOOKUP(ventas_starbucks_2025[[#This Row],[promoción_aplicada5]],promocion_cambiar[#All],2,0)</f>
        <v>Hora Feliz</v>
      </c>
      <c r="AA5000" t="s">
        <v>36</v>
      </c>
      <c r="AB5000" t="s">
        <v>18</v>
      </c>
      <c r="AC5000" t="s">
        <v>41</v>
      </c>
      <c r="AD5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000">
        <v>6</v>
      </c>
      <c r="AF5000">
        <v>1</v>
      </c>
      <c r="AG5000">
        <v>17</v>
      </c>
      <c r="AH5000">
        <v>12</v>
      </c>
    </row>
    <row r="5001" spans="1:34" x14ac:dyDescent="0.25">
      <c r="A5001" s="3" t="s">
        <v>5076</v>
      </c>
      <c r="B5001" s="1">
        <v>45724</v>
      </c>
      <c r="C5001" s="23">
        <f t="shared" si="390"/>
        <v>8</v>
      </c>
      <c r="D5001" s="23">
        <f t="shared" si="391"/>
        <v>6</v>
      </c>
      <c r="E5001" s="1" t="str">
        <f t="shared" si="392"/>
        <v>sábado</v>
      </c>
      <c r="F5001" s="23">
        <f t="shared" si="393"/>
        <v>3</v>
      </c>
      <c r="G5001" s="1" t="str">
        <f t="shared" si="394"/>
        <v>marzo</v>
      </c>
      <c r="H5001" s="2">
        <v>0.66249999999999998</v>
      </c>
      <c r="I5001" t="s">
        <v>57</v>
      </c>
      <c r="J5001" t="str">
        <f>VLOOKUP(ventas_starbucks_2025[[#This Row],[sucursal]],cambio_sucursal[#All],2,0)</f>
        <v>Sucursal Avda Colón</v>
      </c>
      <c r="K5001" t="s">
        <v>69</v>
      </c>
      <c r="L5001" t="s">
        <v>70</v>
      </c>
      <c r="M5001" t="s">
        <v>50</v>
      </c>
      <c r="N5001" t="str">
        <f>IFERROR(VLOOKUP(ventas_starbucks_2025[[#This Row],[tamaño_sucio]],cambio_tamaño[#All],2,0),"Tamaño único")</f>
        <v>Mediano</v>
      </c>
      <c r="O5001">
        <v>5</v>
      </c>
      <c r="P5001">
        <v>1648.32</v>
      </c>
      <c r="Q5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01">
        <v>8241.6</v>
      </c>
      <c r="S5001" t="s">
        <v>31</v>
      </c>
      <c r="T5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01" t="str">
        <f>VLOOKUP(ventas_starbucks_2025[[#This Row],[canal_compra]],cambio_canal_compra[#All],2,0)</f>
        <v>Entrega domicilio</v>
      </c>
      <c r="V5001" t="s">
        <v>40</v>
      </c>
      <c r="W5001" t="str">
        <f>VLOOKUP(ventas_starbucks_2025[[#This Row],[método_pago]],cambio_metodo_pago[#All],2,0)</f>
        <v>Efectivo</v>
      </c>
      <c r="X5001" t="s">
        <v>22</v>
      </c>
      <c r="Y5001">
        <v>0</v>
      </c>
      <c r="Z5001" t="str">
        <f>VLOOKUP(ventas_starbucks_2025[[#This Row],[promoción_aplicada5]],promocion_cambiar[#All],2,0)</f>
        <v>2x1</v>
      </c>
      <c r="AA5001" t="s">
        <v>51</v>
      </c>
      <c r="AB5001" t="s">
        <v>18</v>
      </c>
      <c r="AC5001" t="s">
        <v>24</v>
      </c>
      <c r="AD5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001">
        <v>13.7</v>
      </c>
      <c r="AF5001">
        <v>5</v>
      </c>
      <c r="AG5001">
        <v>39</v>
      </c>
      <c r="AH5001">
        <v>34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7696C-DCBB-4CE3-AB31-40D74E77F010}">
  <dimension ref="B3:G22"/>
  <sheetViews>
    <sheetView showGridLines="0" workbookViewId="0">
      <selection activeCell="B3" sqref="B3:C8"/>
    </sheetView>
  </sheetViews>
  <sheetFormatPr baseColWidth="10" defaultRowHeight="15" x14ac:dyDescent="0.25"/>
  <cols>
    <col min="2" max="2" width="29" customWidth="1"/>
    <col min="3" max="3" width="25.28515625" customWidth="1"/>
    <col min="5" max="5" width="19.7109375" customWidth="1"/>
    <col min="6" max="6" width="20.28515625" customWidth="1"/>
  </cols>
  <sheetData>
    <row r="3" spans="2:7" x14ac:dyDescent="0.25">
      <c r="B3" s="8" t="s">
        <v>5098</v>
      </c>
      <c r="C3" s="8" t="s">
        <v>5104</v>
      </c>
      <c r="E3" s="9" t="s">
        <v>5098</v>
      </c>
      <c r="F3" s="10" t="s">
        <v>5104</v>
      </c>
    </row>
    <row r="4" spans="2:7" x14ac:dyDescent="0.25">
      <c r="B4" s="5" t="s">
        <v>1</v>
      </c>
      <c r="C4" s="14" t="s">
        <v>5099</v>
      </c>
      <c r="E4" s="18" t="s">
        <v>62</v>
      </c>
      <c r="F4" s="18" t="s">
        <v>5106</v>
      </c>
    </row>
    <row r="5" spans="2:7" x14ac:dyDescent="0.25">
      <c r="B5" s="6" t="s">
        <v>12</v>
      </c>
      <c r="C5" s="14" t="s">
        <v>5100</v>
      </c>
      <c r="E5" s="19" t="s">
        <v>50</v>
      </c>
      <c r="F5" s="19" t="s">
        <v>5105</v>
      </c>
    </row>
    <row r="6" spans="2:7" x14ac:dyDescent="0.25">
      <c r="B6" s="6" t="s">
        <v>26</v>
      </c>
      <c r="C6" s="14" t="s">
        <v>5103</v>
      </c>
      <c r="E6" s="19" t="s">
        <v>55</v>
      </c>
      <c r="F6" s="19" t="s">
        <v>55</v>
      </c>
    </row>
    <row r="7" spans="2:7" ht="15.75" x14ac:dyDescent="0.25">
      <c r="B7" s="5" t="s">
        <v>1</v>
      </c>
      <c r="C7" s="14" t="s">
        <v>5102</v>
      </c>
      <c r="E7" s="19" t="s">
        <v>45</v>
      </c>
      <c r="F7" s="19" t="s">
        <v>45</v>
      </c>
      <c r="G7" s="4"/>
    </row>
    <row r="8" spans="2:7" ht="16.5" thickBot="1" x14ac:dyDescent="0.3">
      <c r="B8" s="7" t="s">
        <v>57</v>
      </c>
      <c r="C8" s="20" t="s">
        <v>5101</v>
      </c>
      <c r="G8" s="4"/>
    </row>
    <row r="9" spans="2:7" ht="15.75" x14ac:dyDescent="0.25">
      <c r="G9" s="4"/>
    </row>
    <row r="10" spans="2:7" ht="15.75" x14ac:dyDescent="0.25">
      <c r="G10" s="4"/>
    </row>
    <row r="12" spans="2:7" x14ac:dyDescent="0.25">
      <c r="B12" s="11" t="s">
        <v>5098</v>
      </c>
      <c r="C12" s="12" t="s">
        <v>5104</v>
      </c>
      <c r="E12" s="9" t="s">
        <v>5098</v>
      </c>
      <c r="F12" s="10" t="s">
        <v>5104</v>
      </c>
    </row>
    <row r="13" spans="2:7" x14ac:dyDescent="0.25">
      <c r="B13" s="5" t="s">
        <v>5</v>
      </c>
      <c r="C13" s="13" t="s">
        <v>5</v>
      </c>
      <c r="E13" s="21" t="s">
        <v>8</v>
      </c>
      <c r="F13" s="21" t="s">
        <v>8</v>
      </c>
    </row>
    <row r="14" spans="2:7" x14ac:dyDescent="0.25">
      <c r="B14" s="6" t="s">
        <v>15</v>
      </c>
      <c r="C14" s="14" t="s">
        <v>5107</v>
      </c>
      <c r="E14" s="18" t="s">
        <v>17</v>
      </c>
      <c r="F14" s="18" t="s">
        <v>17</v>
      </c>
    </row>
    <row r="15" spans="2:7" x14ac:dyDescent="0.25">
      <c r="B15" s="15" t="s">
        <v>31</v>
      </c>
      <c r="C15" s="16" t="s">
        <v>5108</v>
      </c>
      <c r="E15" s="18" t="s">
        <v>36</v>
      </c>
      <c r="F15" s="18" t="s">
        <v>5111</v>
      </c>
    </row>
    <row r="16" spans="2:7" x14ac:dyDescent="0.25">
      <c r="E16" s="19" t="s">
        <v>51</v>
      </c>
      <c r="F16" s="19" t="s">
        <v>51</v>
      </c>
    </row>
    <row r="19" spans="2:3" x14ac:dyDescent="0.25">
      <c r="B19" s="11" t="s">
        <v>5098</v>
      </c>
      <c r="C19" s="12" t="s">
        <v>5104</v>
      </c>
    </row>
    <row r="20" spans="2:3" x14ac:dyDescent="0.25">
      <c r="B20" s="6" t="s">
        <v>6</v>
      </c>
      <c r="C20" s="14" t="s">
        <v>5109</v>
      </c>
    </row>
    <row r="21" spans="2:3" x14ac:dyDescent="0.25">
      <c r="B21" s="6" t="s">
        <v>16</v>
      </c>
      <c r="C21" s="14" t="s">
        <v>16</v>
      </c>
    </row>
    <row r="22" spans="2:3" x14ac:dyDescent="0.25">
      <c r="B22" s="17" t="s">
        <v>40</v>
      </c>
      <c r="C22" s="16" t="s">
        <v>40</v>
      </c>
    </row>
  </sheetData>
  <phoneticPr fontId="18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A12B1-7A53-42C6-9CD9-3E83EB8C659F}">
  <dimension ref="A2:B122"/>
  <sheetViews>
    <sheetView showGridLines="0" topLeftCell="A6" workbookViewId="0">
      <selection activeCell="A5" sqref="A5:B17"/>
    </sheetView>
  </sheetViews>
  <sheetFormatPr baseColWidth="10" defaultRowHeight="15" x14ac:dyDescent="0.25"/>
  <cols>
    <col min="1" max="1" width="17.85546875" bestFit="1" customWidth="1"/>
    <col min="2" max="2" width="18.42578125" bestFit="1" customWidth="1"/>
    <col min="3" max="3" width="4.7109375" customWidth="1"/>
    <col min="4" max="4" width="17.7109375" customWidth="1"/>
    <col min="5" max="5" width="13.85546875" customWidth="1"/>
    <col min="6" max="6" width="4.7109375" customWidth="1"/>
    <col min="7" max="7" width="20.42578125" customWidth="1"/>
    <col min="9" max="9" width="4.7109375" customWidth="1"/>
  </cols>
  <sheetData>
    <row r="2" spans="1:2" ht="15.75" thickBot="1" x14ac:dyDescent="0.3"/>
    <row r="3" spans="1:2" x14ac:dyDescent="0.25">
      <c r="A3" s="38" t="s">
        <v>5126</v>
      </c>
      <c r="B3" s="38"/>
    </row>
    <row r="4" spans="1:2" x14ac:dyDescent="0.25">
      <c r="B4" s="39"/>
    </row>
    <row r="5" spans="1:2" x14ac:dyDescent="0.25">
      <c r="A5" t="s">
        <v>5112</v>
      </c>
      <c r="B5" s="39">
        <v>14.440799999999999</v>
      </c>
    </row>
    <row r="6" spans="1:2" x14ac:dyDescent="0.25">
      <c r="A6" t="s">
        <v>5113</v>
      </c>
      <c r="B6" s="39">
        <v>0.12145883879695367</v>
      </c>
    </row>
    <row r="7" spans="1:2" x14ac:dyDescent="0.25">
      <c r="A7" t="s">
        <v>5114</v>
      </c>
      <c r="B7" s="39">
        <v>14</v>
      </c>
    </row>
    <row r="8" spans="1:2" x14ac:dyDescent="0.25">
      <c r="A8" t="s">
        <v>5115</v>
      </c>
      <c r="B8" s="39">
        <v>2</v>
      </c>
    </row>
    <row r="9" spans="1:2" x14ac:dyDescent="0.25">
      <c r="A9" t="s">
        <v>5116</v>
      </c>
      <c r="B9" s="39">
        <v>8.5884368548369672</v>
      </c>
    </row>
    <row r="10" spans="1:2" x14ac:dyDescent="0.25">
      <c r="A10" t="s">
        <v>5117</v>
      </c>
      <c r="B10" s="39">
        <v>73.761247609521888</v>
      </c>
    </row>
    <row r="11" spans="1:2" x14ac:dyDescent="0.25">
      <c r="A11" t="s">
        <v>5118</v>
      </c>
      <c r="B11" s="39">
        <v>-1.0715242176640458</v>
      </c>
    </row>
    <row r="12" spans="1:2" x14ac:dyDescent="0.25">
      <c r="A12" t="s">
        <v>5119</v>
      </c>
      <c r="B12" s="39">
        <v>0.18860178117411758</v>
      </c>
    </row>
    <row r="13" spans="1:2" x14ac:dyDescent="0.25">
      <c r="A13" t="s">
        <v>5120</v>
      </c>
      <c r="B13" s="39">
        <v>30</v>
      </c>
    </row>
    <row r="14" spans="1:2" x14ac:dyDescent="0.25">
      <c r="A14" t="s">
        <v>5121</v>
      </c>
      <c r="B14" s="39">
        <v>1</v>
      </c>
    </row>
    <row r="15" spans="1:2" x14ac:dyDescent="0.25">
      <c r="A15" t="s">
        <v>5122</v>
      </c>
      <c r="B15" s="39">
        <v>31</v>
      </c>
    </row>
    <row r="16" spans="1:2" x14ac:dyDescent="0.25">
      <c r="A16" t="s">
        <v>5123</v>
      </c>
      <c r="B16" s="39">
        <v>72204</v>
      </c>
    </row>
    <row r="17" spans="1:2" ht="15.75" thickBot="1" x14ac:dyDescent="0.3">
      <c r="A17" s="37" t="s">
        <v>5124</v>
      </c>
      <c r="B17" s="40">
        <v>5000</v>
      </c>
    </row>
    <row r="18" spans="1:2" x14ac:dyDescent="0.25">
      <c r="A18" s="45"/>
      <c r="B18" s="39"/>
    </row>
    <row r="19" spans="1:2" ht="15.75" thickBot="1" x14ac:dyDescent="0.3">
      <c r="A19" s="45"/>
      <c r="B19" s="39"/>
    </row>
    <row r="20" spans="1:2" x14ac:dyDescent="0.25">
      <c r="A20" s="24" t="s">
        <v>5084</v>
      </c>
      <c r="B20" s="24"/>
    </row>
    <row r="21" spans="1:2" x14ac:dyDescent="0.25">
      <c r="A21" s="25"/>
      <c r="B21" s="48"/>
    </row>
    <row r="22" spans="1:2" x14ac:dyDescent="0.25">
      <c r="A22" s="25" t="s">
        <v>5112</v>
      </c>
      <c r="B22" s="48">
        <v>3.0114000000000001</v>
      </c>
    </row>
    <row r="23" spans="1:2" x14ac:dyDescent="0.25">
      <c r="A23" s="25" t="s">
        <v>5113</v>
      </c>
      <c r="B23" s="48">
        <v>1.9922183280889058E-2</v>
      </c>
    </row>
    <row r="24" spans="1:2" x14ac:dyDescent="0.25">
      <c r="A24" s="25" t="s">
        <v>5114</v>
      </c>
      <c r="B24" s="48">
        <v>3</v>
      </c>
    </row>
    <row r="25" spans="1:2" x14ac:dyDescent="0.25">
      <c r="A25" s="25" t="s">
        <v>5115</v>
      </c>
      <c r="B25" s="48">
        <v>3</v>
      </c>
    </row>
    <row r="26" spans="1:2" x14ac:dyDescent="0.25">
      <c r="A26" s="25" t="s">
        <v>5116</v>
      </c>
      <c r="B26" s="48">
        <v>1.4087110893957915</v>
      </c>
    </row>
    <row r="27" spans="1:2" x14ac:dyDescent="0.25">
      <c r="A27" s="25" t="s">
        <v>5117</v>
      </c>
      <c r="B27" s="48">
        <v>1.9844669333866776</v>
      </c>
    </row>
    <row r="28" spans="1:2" x14ac:dyDescent="0.25">
      <c r="A28" s="25" t="s">
        <v>5118</v>
      </c>
      <c r="B28" s="48">
        <v>-1.2874618286650237</v>
      </c>
    </row>
    <row r="29" spans="1:2" x14ac:dyDescent="0.25">
      <c r="A29" s="25" t="s">
        <v>5119</v>
      </c>
      <c r="B29" s="48">
        <v>-1.8489334706617476E-2</v>
      </c>
    </row>
    <row r="30" spans="1:2" x14ac:dyDescent="0.25">
      <c r="A30" s="25" t="s">
        <v>5120</v>
      </c>
      <c r="B30" s="48">
        <v>4</v>
      </c>
    </row>
    <row r="31" spans="1:2" x14ac:dyDescent="0.25">
      <c r="A31" s="25" t="s">
        <v>5121</v>
      </c>
      <c r="B31" s="48">
        <v>1</v>
      </c>
    </row>
    <row r="32" spans="1:2" x14ac:dyDescent="0.25">
      <c r="A32" s="25" t="s">
        <v>5122</v>
      </c>
      <c r="B32" s="48">
        <v>5</v>
      </c>
    </row>
    <row r="33" spans="1:2" x14ac:dyDescent="0.25">
      <c r="A33" s="25" t="s">
        <v>5123</v>
      </c>
      <c r="B33" s="48">
        <v>15057</v>
      </c>
    </row>
    <row r="34" spans="1:2" ht="15.75" thickBot="1" x14ac:dyDescent="0.3">
      <c r="A34" s="26" t="s">
        <v>5124</v>
      </c>
      <c r="B34" s="49">
        <v>5000</v>
      </c>
    </row>
    <row r="35" spans="1:2" x14ac:dyDescent="0.25">
      <c r="A35" s="45"/>
      <c r="B35" s="39"/>
    </row>
    <row r="36" spans="1:2" x14ac:dyDescent="0.25">
      <c r="A36" s="27" t="s">
        <v>5136</v>
      </c>
      <c r="B36" t="s">
        <v>5147</v>
      </c>
    </row>
    <row r="37" spans="1:2" x14ac:dyDescent="0.25">
      <c r="A37" s="28">
        <v>1</v>
      </c>
      <c r="B37" s="50">
        <v>989</v>
      </c>
    </row>
    <row r="38" spans="1:2" x14ac:dyDescent="0.25">
      <c r="A38" s="28">
        <v>2</v>
      </c>
      <c r="B38" s="50">
        <v>972</v>
      </c>
    </row>
    <row r="39" spans="1:2" x14ac:dyDescent="0.25">
      <c r="A39" s="28">
        <v>3</v>
      </c>
      <c r="B39" s="50">
        <v>1025</v>
      </c>
    </row>
    <row r="40" spans="1:2" x14ac:dyDescent="0.25">
      <c r="A40" s="28">
        <v>4</v>
      </c>
      <c r="B40" s="50">
        <v>1021</v>
      </c>
    </row>
    <row r="41" spans="1:2" x14ac:dyDescent="0.25">
      <c r="A41" s="28">
        <v>5</v>
      </c>
      <c r="B41" s="50">
        <v>993</v>
      </c>
    </row>
    <row r="42" spans="1:2" x14ac:dyDescent="0.25">
      <c r="A42" s="28" t="s">
        <v>5137</v>
      </c>
      <c r="B42" s="50">
        <v>5000</v>
      </c>
    </row>
    <row r="43" spans="1:2" ht="15.75" thickBot="1" x14ac:dyDescent="0.3"/>
    <row r="44" spans="1:2" x14ac:dyDescent="0.25">
      <c r="A44" s="24" t="s">
        <v>5133</v>
      </c>
      <c r="B44" s="24"/>
    </row>
    <row r="45" spans="1:2" x14ac:dyDescent="0.25">
      <c r="A45" s="25"/>
      <c r="B45" s="51"/>
    </row>
    <row r="46" spans="1:2" x14ac:dyDescent="0.25">
      <c r="A46" s="25" t="s">
        <v>5112</v>
      </c>
      <c r="B46" s="51">
        <v>1714.8208460000035</v>
      </c>
    </row>
    <row r="47" spans="1:2" x14ac:dyDescent="0.25">
      <c r="A47" s="25" t="s">
        <v>5113</v>
      </c>
      <c r="B47" s="51">
        <v>8.3435411790167198</v>
      </c>
    </row>
    <row r="48" spans="1:2" x14ac:dyDescent="0.25">
      <c r="A48" s="25" t="s">
        <v>5114</v>
      </c>
      <c r="B48" s="51">
        <v>1605.345</v>
      </c>
    </row>
    <row r="49" spans="1:2" x14ac:dyDescent="0.25">
      <c r="A49" s="25" t="s">
        <v>5115</v>
      </c>
      <c r="B49" s="51">
        <v>1578.49</v>
      </c>
    </row>
    <row r="50" spans="1:2" x14ac:dyDescent="0.25">
      <c r="A50" s="25" t="s">
        <v>5116</v>
      </c>
      <c r="B50" s="51">
        <v>589.97745467919242</v>
      </c>
    </row>
    <row r="51" spans="1:2" x14ac:dyDescent="0.25">
      <c r="A51" s="25" t="s">
        <v>5117</v>
      </c>
      <c r="B51" s="51">
        <v>348073.39702973858</v>
      </c>
    </row>
    <row r="52" spans="1:2" x14ac:dyDescent="0.25">
      <c r="A52" s="25" t="s">
        <v>5118</v>
      </c>
      <c r="B52" s="51">
        <v>0.61747048129860005</v>
      </c>
    </row>
    <row r="53" spans="1:2" x14ac:dyDescent="0.25">
      <c r="A53" s="25" t="s">
        <v>5119</v>
      </c>
      <c r="B53" s="51">
        <v>1.0001359223680144</v>
      </c>
    </row>
    <row r="54" spans="1:2" x14ac:dyDescent="0.25">
      <c r="A54" s="25" t="s">
        <v>5120</v>
      </c>
      <c r="B54" s="51">
        <v>2798.87</v>
      </c>
    </row>
    <row r="55" spans="1:2" x14ac:dyDescent="0.25">
      <c r="A55" s="25" t="s">
        <v>5121</v>
      </c>
      <c r="B55" s="51">
        <v>700.01</v>
      </c>
    </row>
    <row r="56" spans="1:2" x14ac:dyDescent="0.25">
      <c r="A56" s="25" t="s">
        <v>5122</v>
      </c>
      <c r="B56" s="51">
        <v>3498.88</v>
      </c>
    </row>
    <row r="57" spans="1:2" x14ac:dyDescent="0.25">
      <c r="A57" s="25" t="s">
        <v>5123</v>
      </c>
      <c r="B57" s="51">
        <v>8574104.2300000172</v>
      </c>
    </row>
    <row r="58" spans="1:2" ht="15.75" thickBot="1" x14ac:dyDescent="0.3">
      <c r="A58" s="26" t="s">
        <v>5124</v>
      </c>
      <c r="B58" s="52">
        <v>5000</v>
      </c>
    </row>
    <row r="62" spans="1:2" ht="15.75" thickBot="1" x14ac:dyDescent="0.3"/>
    <row r="63" spans="1:2" x14ac:dyDescent="0.25">
      <c r="A63" s="24" t="s">
        <v>5086</v>
      </c>
      <c r="B63" s="24"/>
    </row>
    <row r="64" spans="1:2" x14ac:dyDescent="0.25">
      <c r="A64" s="25"/>
      <c r="B64" s="46"/>
    </row>
    <row r="65" spans="1:2" x14ac:dyDescent="0.25">
      <c r="A65" s="25" t="s">
        <v>5112</v>
      </c>
      <c r="B65" s="46">
        <v>5164.754816000016</v>
      </c>
    </row>
    <row r="66" spans="1:2" x14ac:dyDescent="0.25">
      <c r="A66" s="25" t="s">
        <v>5113</v>
      </c>
      <c r="B66" s="46">
        <v>44.322090518707277</v>
      </c>
    </row>
    <row r="67" spans="1:2" x14ac:dyDescent="0.25">
      <c r="A67" s="25" t="s">
        <v>5114</v>
      </c>
      <c r="B67" s="46">
        <v>4709.9850000000006</v>
      </c>
    </row>
    <row r="68" spans="1:2" x14ac:dyDescent="0.25">
      <c r="A68" s="25" t="s">
        <v>5115</v>
      </c>
      <c r="B68" s="46">
        <v>3602.24</v>
      </c>
    </row>
    <row r="69" spans="1:2" x14ac:dyDescent="0.25">
      <c r="A69" s="25" t="s">
        <v>5116</v>
      </c>
      <c r="B69" s="46">
        <v>3134.04507621419</v>
      </c>
    </row>
    <row r="70" spans="1:2" x14ac:dyDescent="0.25">
      <c r="A70" s="25" t="s">
        <v>5117</v>
      </c>
      <c r="B70" s="46">
        <v>9822238.5397424083</v>
      </c>
    </row>
    <row r="71" spans="1:2" x14ac:dyDescent="0.25">
      <c r="A71" s="25" t="s">
        <v>5118</v>
      </c>
      <c r="B71" s="46">
        <v>1.153009859001485</v>
      </c>
    </row>
    <row r="72" spans="1:2" x14ac:dyDescent="0.25">
      <c r="A72" s="25" t="s">
        <v>5119</v>
      </c>
      <c r="B72" s="46">
        <v>1.0485165731261581</v>
      </c>
    </row>
    <row r="73" spans="1:2" x14ac:dyDescent="0.25">
      <c r="A73" s="25" t="s">
        <v>5120</v>
      </c>
      <c r="B73" s="46">
        <v>16674.34</v>
      </c>
    </row>
    <row r="74" spans="1:2" x14ac:dyDescent="0.25">
      <c r="A74" s="25" t="s">
        <v>5121</v>
      </c>
      <c r="B74" s="46">
        <v>702.91</v>
      </c>
    </row>
    <row r="75" spans="1:2" x14ac:dyDescent="0.25">
      <c r="A75" s="25" t="s">
        <v>5122</v>
      </c>
      <c r="B75" s="46">
        <v>17377.25</v>
      </c>
    </row>
    <row r="76" spans="1:2" x14ac:dyDescent="0.25">
      <c r="A76" s="25" t="s">
        <v>5123</v>
      </c>
      <c r="B76" s="46">
        <v>25823774.08000008</v>
      </c>
    </row>
    <row r="77" spans="1:2" ht="15.75" thickBot="1" x14ac:dyDescent="0.3">
      <c r="A77" s="26" t="s">
        <v>5124</v>
      </c>
      <c r="B77" s="47">
        <v>5000</v>
      </c>
    </row>
    <row r="81" spans="1:2" ht="15.75" thickBot="1" x14ac:dyDescent="0.3"/>
    <row r="82" spans="1:2" x14ac:dyDescent="0.25">
      <c r="A82" s="24" t="s">
        <v>5134</v>
      </c>
      <c r="B82" s="24"/>
    </row>
    <row r="83" spans="1:2" x14ac:dyDescent="0.25">
      <c r="A83" s="25"/>
      <c r="B83" s="46"/>
    </row>
    <row r="84" spans="1:2" x14ac:dyDescent="0.25">
      <c r="A84" s="25" t="s">
        <v>5112</v>
      </c>
      <c r="B84" s="46">
        <v>8.5560999999999829</v>
      </c>
    </row>
    <row r="85" spans="1:2" x14ac:dyDescent="0.25">
      <c r="A85" s="25" t="s">
        <v>5113</v>
      </c>
      <c r="B85" s="46">
        <v>5.3163094538639502E-2</v>
      </c>
    </row>
    <row r="86" spans="1:2" x14ac:dyDescent="0.25">
      <c r="A86" s="25" t="s">
        <v>5114</v>
      </c>
      <c r="B86" s="46">
        <v>8.6</v>
      </c>
    </row>
    <row r="87" spans="1:2" x14ac:dyDescent="0.25">
      <c r="A87" s="25" t="s">
        <v>5115</v>
      </c>
      <c r="B87" s="46">
        <v>6.7</v>
      </c>
    </row>
    <row r="88" spans="1:2" x14ac:dyDescent="0.25">
      <c r="A88" s="25" t="s">
        <v>5116</v>
      </c>
      <c r="B88" s="46">
        <v>3.7591984657133501</v>
      </c>
    </row>
    <row r="89" spans="1:2" x14ac:dyDescent="0.25">
      <c r="A89" s="25" t="s">
        <v>5117</v>
      </c>
      <c r="B89" s="46">
        <v>14.131573104621605</v>
      </c>
    </row>
    <row r="90" spans="1:2" x14ac:dyDescent="0.25">
      <c r="A90" s="25" t="s">
        <v>5118</v>
      </c>
      <c r="B90" s="46">
        <v>-1.1938677757733298</v>
      </c>
    </row>
    <row r="91" spans="1:2" x14ac:dyDescent="0.25">
      <c r="A91" s="25" t="s">
        <v>5119</v>
      </c>
      <c r="B91" s="46">
        <v>-1.2402418807754998E-2</v>
      </c>
    </row>
    <row r="92" spans="1:2" x14ac:dyDescent="0.25">
      <c r="A92" s="25" t="s">
        <v>5120</v>
      </c>
      <c r="B92" s="46">
        <v>13</v>
      </c>
    </row>
    <row r="93" spans="1:2" x14ac:dyDescent="0.25">
      <c r="A93" s="25" t="s">
        <v>5121</v>
      </c>
      <c r="B93" s="46">
        <v>2</v>
      </c>
    </row>
    <row r="94" spans="1:2" x14ac:dyDescent="0.25">
      <c r="A94" s="25" t="s">
        <v>5122</v>
      </c>
      <c r="B94" s="46">
        <v>15</v>
      </c>
    </row>
    <row r="95" spans="1:2" x14ac:dyDescent="0.25">
      <c r="A95" s="25" t="s">
        <v>5123</v>
      </c>
      <c r="B95" s="46">
        <v>42780.499999999913</v>
      </c>
    </row>
    <row r="96" spans="1:2" ht="15.75" thickBot="1" x14ac:dyDescent="0.3">
      <c r="A96" s="26" t="s">
        <v>5124</v>
      </c>
      <c r="B96" s="47">
        <v>5000</v>
      </c>
    </row>
    <row r="99" spans="1:2" ht="15.75" thickBot="1" x14ac:dyDescent="0.3"/>
    <row r="100" spans="1:2" x14ac:dyDescent="0.25">
      <c r="A100" s="24" t="s">
        <v>5135</v>
      </c>
      <c r="B100" s="24"/>
    </row>
    <row r="101" spans="1:2" x14ac:dyDescent="0.25">
      <c r="A101" s="25"/>
      <c r="B101" s="48"/>
    </row>
    <row r="102" spans="1:2" x14ac:dyDescent="0.25">
      <c r="A102" s="25" t="s">
        <v>5112</v>
      </c>
      <c r="B102" s="48">
        <v>3.0261999999999998</v>
      </c>
    </row>
    <row r="103" spans="1:2" x14ac:dyDescent="0.25">
      <c r="A103" s="25" t="s">
        <v>5113</v>
      </c>
      <c r="B103" s="48">
        <v>1.9852998269985857E-2</v>
      </c>
    </row>
    <row r="104" spans="1:2" x14ac:dyDescent="0.25">
      <c r="A104" s="25" t="s">
        <v>5114</v>
      </c>
      <c r="B104" s="48">
        <v>3</v>
      </c>
    </row>
    <row r="105" spans="1:2" ht="14.25" customHeight="1" x14ac:dyDescent="0.25">
      <c r="A105" s="25" t="s">
        <v>5115</v>
      </c>
      <c r="B105" s="48">
        <v>4</v>
      </c>
    </row>
    <row r="106" spans="1:2" x14ac:dyDescent="0.25">
      <c r="A106" s="25" t="s">
        <v>5116</v>
      </c>
      <c r="B106" s="48">
        <v>1.4038189703591797</v>
      </c>
    </row>
    <row r="107" spans="1:2" x14ac:dyDescent="0.25">
      <c r="A107" s="25" t="s">
        <v>5117</v>
      </c>
      <c r="B107" s="48">
        <v>1.9707077015403074</v>
      </c>
    </row>
    <row r="108" spans="1:2" x14ac:dyDescent="0.25">
      <c r="A108" s="25" t="s">
        <v>5118</v>
      </c>
      <c r="B108" s="48">
        <v>-1.2837022191235716</v>
      </c>
    </row>
    <row r="109" spans="1:2" x14ac:dyDescent="0.25">
      <c r="A109" s="25" t="s">
        <v>5119</v>
      </c>
      <c r="B109" s="48">
        <v>-2.0501829608767282E-2</v>
      </c>
    </row>
    <row r="110" spans="1:2" x14ac:dyDescent="0.25">
      <c r="A110" s="25" t="s">
        <v>5120</v>
      </c>
      <c r="B110" s="48">
        <v>4</v>
      </c>
    </row>
    <row r="111" spans="1:2" x14ac:dyDescent="0.25">
      <c r="A111" s="25" t="s">
        <v>5121</v>
      </c>
      <c r="B111" s="48">
        <v>1</v>
      </c>
    </row>
    <row r="112" spans="1:2" x14ac:dyDescent="0.25">
      <c r="A112" s="25" t="s">
        <v>5122</v>
      </c>
      <c r="B112" s="48">
        <v>5</v>
      </c>
    </row>
    <row r="113" spans="1:2" x14ac:dyDescent="0.25">
      <c r="A113" s="25" t="s">
        <v>5123</v>
      </c>
      <c r="B113" s="48">
        <v>15131</v>
      </c>
    </row>
    <row r="114" spans="1:2" ht="15.75" thickBot="1" x14ac:dyDescent="0.3">
      <c r="A114" s="26" t="s">
        <v>5124</v>
      </c>
      <c r="B114" s="49">
        <v>5000</v>
      </c>
    </row>
    <row r="116" spans="1:2" x14ac:dyDescent="0.25">
      <c r="A116" s="27" t="s">
        <v>5136</v>
      </c>
      <c r="B116" t="s">
        <v>5147</v>
      </c>
    </row>
    <row r="117" spans="1:2" x14ac:dyDescent="0.25">
      <c r="A117" s="28">
        <v>1</v>
      </c>
      <c r="B117" s="50">
        <v>948</v>
      </c>
    </row>
    <row r="118" spans="1:2" x14ac:dyDescent="0.25">
      <c r="A118" s="28">
        <v>2</v>
      </c>
      <c r="B118" s="50">
        <v>1010</v>
      </c>
    </row>
    <row r="119" spans="1:2" x14ac:dyDescent="0.25">
      <c r="A119" s="28">
        <v>3</v>
      </c>
      <c r="B119" s="50">
        <v>1013</v>
      </c>
    </row>
    <row r="120" spans="1:2" x14ac:dyDescent="0.25">
      <c r="A120" s="28">
        <v>4</v>
      </c>
      <c r="B120" s="50">
        <v>1021</v>
      </c>
    </row>
    <row r="121" spans="1:2" x14ac:dyDescent="0.25">
      <c r="A121" s="28">
        <v>5</v>
      </c>
      <c r="B121" s="50">
        <v>1008</v>
      </c>
    </row>
    <row r="122" spans="1:2" x14ac:dyDescent="0.25">
      <c r="A122" s="28" t="s">
        <v>5137</v>
      </c>
      <c r="B122" s="50">
        <v>5000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BF91C-F7D3-49EA-9A81-CD91BF35046B}">
  <dimension ref="B3:M215"/>
  <sheetViews>
    <sheetView showGridLines="0" topLeftCell="A58" workbookViewId="0">
      <selection activeCell="D51" sqref="D51"/>
    </sheetView>
  </sheetViews>
  <sheetFormatPr baseColWidth="10" defaultRowHeight="15" x14ac:dyDescent="0.25"/>
  <cols>
    <col min="2" max="2" width="21" bestFit="1" customWidth="1"/>
    <col min="3" max="3" width="22.85546875" bestFit="1" customWidth="1"/>
    <col min="4" max="4" width="17.85546875" bestFit="1" customWidth="1"/>
    <col min="5" max="5" width="19.140625" bestFit="1" customWidth="1"/>
    <col min="6" max="6" width="17.28515625" bestFit="1" customWidth="1"/>
    <col min="7" max="7" width="12.5703125" bestFit="1" customWidth="1"/>
    <col min="8" max="8" width="16.42578125" bestFit="1" customWidth="1"/>
    <col min="9" max="9" width="18.42578125" bestFit="1" customWidth="1"/>
    <col min="10" max="10" width="12.5703125" bestFit="1" customWidth="1"/>
    <col min="11" max="11" width="16.42578125" bestFit="1" customWidth="1"/>
    <col min="12" max="12" width="19.28515625" bestFit="1" customWidth="1"/>
    <col min="13" max="13" width="24.140625" bestFit="1" customWidth="1"/>
    <col min="14" max="14" width="23.42578125" bestFit="1" customWidth="1"/>
    <col min="15" max="15" width="28.140625" bestFit="1" customWidth="1"/>
    <col min="16" max="16" width="10.140625" bestFit="1" customWidth="1"/>
    <col min="17" max="17" width="29.7109375" bestFit="1" customWidth="1"/>
    <col min="18" max="18" width="20.5703125" bestFit="1" customWidth="1"/>
    <col min="19" max="19" width="39.7109375" bestFit="1" customWidth="1"/>
    <col min="20" max="20" width="14.85546875" bestFit="1" customWidth="1"/>
    <col min="21" max="21" width="10.140625" bestFit="1" customWidth="1"/>
    <col min="22" max="22" width="26" bestFit="1" customWidth="1"/>
    <col min="23" max="23" width="12.42578125" bestFit="1" customWidth="1"/>
    <col min="24" max="24" width="8" bestFit="1" customWidth="1"/>
    <col min="25" max="25" width="12.42578125" bestFit="1" customWidth="1"/>
    <col min="26" max="26" width="15.140625" bestFit="1" customWidth="1"/>
    <col min="27" max="27" width="19" bestFit="1" customWidth="1"/>
    <col min="28" max="28" width="9" bestFit="1" customWidth="1"/>
    <col min="29" max="29" width="13.28515625" bestFit="1" customWidth="1"/>
    <col min="30" max="30" width="20.7109375" bestFit="1" customWidth="1"/>
    <col min="31" max="31" width="19.5703125" bestFit="1" customWidth="1"/>
    <col min="32" max="32" width="24.85546875" bestFit="1" customWidth="1"/>
    <col min="33" max="33" width="19.140625" bestFit="1" customWidth="1"/>
    <col min="34" max="34" width="26.140625" bestFit="1" customWidth="1"/>
    <col min="35" max="35" width="20.140625" bestFit="1" customWidth="1"/>
    <col min="36" max="36" width="12.7109375" bestFit="1" customWidth="1"/>
    <col min="37" max="37" width="21.28515625" bestFit="1" customWidth="1"/>
    <col min="38" max="38" width="10" bestFit="1" customWidth="1"/>
    <col min="39" max="39" width="18.5703125" bestFit="1" customWidth="1"/>
    <col min="40" max="40" width="18" bestFit="1" customWidth="1"/>
    <col min="41" max="41" width="12.5703125" bestFit="1" customWidth="1"/>
    <col min="42" max="42" width="19.5703125" bestFit="1" customWidth="1"/>
    <col min="43" max="43" width="24.42578125" bestFit="1" customWidth="1"/>
    <col min="44" max="44" width="12.5703125" bestFit="1" customWidth="1"/>
  </cols>
  <sheetData>
    <row r="3" spans="2:13" x14ac:dyDescent="0.25">
      <c r="B3" s="27" t="s">
        <v>5147</v>
      </c>
      <c r="C3" s="27" t="s">
        <v>5146</v>
      </c>
    </row>
    <row r="4" spans="2:13" x14ac:dyDescent="0.25">
      <c r="B4" s="27" t="s">
        <v>5148</v>
      </c>
      <c r="C4" t="s">
        <v>5176</v>
      </c>
      <c r="D4" t="s">
        <v>5178</v>
      </c>
      <c r="E4" t="s">
        <v>5179</v>
      </c>
      <c r="F4" t="s">
        <v>5177</v>
      </c>
      <c r="G4" t="s">
        <v>5137</v>
      </c>
    </row>
    <row r="5" spans="2:13" x14ac:dyDescent="0.25">
      <c r="B5" s="28">
        <v>1</v>
      </c>
      <c r="C5" s="30">
        <v>3.0200000000000001E-2</v>
      </c>
      <c r="D5" s="30">
        <v>4.2999999999999997E-2</v>
      </c>
      <c r="E5" s="30">
        <v>7.1800000000000003E-2</v>
      </c>
      <c r="F5" s="30">
        <v>4.4600000000000001E-2</v>
      </c>
      <c r="G5" s="30">
        <v>0.18959999999999999</v>
      </c>
    </row>
    <row r="6" spans="2:13" x14ac:dyDescent="0.25">
      <c r="B6" s="28">
        <v>2</v>
      </c>
      <c r="C6" s="30">
        <v>3.5000000000000003E-2</v>
      </c>
      <c r="D6" s="30">
        <v>4.6199999999999998E-2</v>
      </c>
      <c r="E6" s="30">
        <v>7.3800000000000004E-2</v>
      </c>
      <c r="F6" s="30">
        <v>4.7E-2</v>
      </c>
      <c r="G6" s="30">
        <v>0.20200000000000001</v>
      </c>
    </row>
    <row r="7" spans="2:13" x14ac:dyDescent="0.25">
      <c r="B7" s="28">
        <v>3</v>
      </c>
      <c r="C7" s="30">
        <v>2.76E-2</v>
      </c>
      <c r="D7" s="30">
        <v>4.48E-2</v>
      </c>
      <c r="E7" s="30">
        <v>8.14E-2</v>
      </c>
      <c r="F7" s="30">
        <v>4.8800000000000003E-2</v>
      </c>
      <c r="G7" s="30">
        <v>0.2026</v>
      </c>
    </row>
    <row r="8" spans="2:13" x14ac:dyDescent="0.25">
      <c r="B8" s="28">
        <v>4</v>
      </c>
      <c r="C8" s="30">
        <v>3.3000000000000002E-2</v>
      </c>
      <c r="D8" s="30">
        <v>4.4999999999999998E-2</v>
      </c>
      <c r="E8" s="30">
        <v>7.7399999999999997E-2</v>
      </c>
      <c r="F8" s="30">
        <v>4.8800000000000003E-2</v>
      </c>
      <c r="G8" s="30">
        <v>0.20419999999999999</v>
      </c>
    </row>
    <row r="9" spans="2:13" x14ac:dyDescent="0.25">
      <c r="B9" s="28">
        <v>5</v>
      </c>
      <c r="C9" s="30">
        <v>3.5200000000000002E-2</v>
      </c>
      <c r="D9" s="30">
        <v>4.3400000000000001E-2</v>
      </c>
      <c r="E9" s="30">
        <v>8.0199999999999994E-2</v>
      </c>
      <c r="F9" s="30">
        <v>4.2799999999999998E-2</v>
      </c>
      <c r="G9" s="30">
        <v>0.2016</v>
      </c>
    </row>
    <row r="10" spans="2:13" x14ac:dyDescent="0.25">
      <c r="B10" s="28" t="s">
        <v>5137</v>
      </c>
      <c r="C10" s="30">
        <v>0.161</v>
      </c>
      <c r="D10" s="30">
        <v>0.22239999999999999</v>
      </c>
      <c r="E10" s="30">
        <v>0.3846</v>
      </c>
      <c r="F10" s="30">
        <v>0.23200000000000001</v>
      </c>
      <c r="G10" s="30">
        <v>1</v>
      </c>
    </row>
    <row r="14" spans="2:13" x14ac:dyDescent="0.25">
      <c r="B14" s="27" t="s">
        <v>5147</v>
      </c>
      <c r="C14" s="27" t="s">
        <v>5146</v>
      </c>
      <c r="H14" s="27" t="s">
        <v>5145</v>
      </c>
      <c r="I14" t="s">
        <v>5147</v>
      </c>
      <c r="K14" s="27" t="s">
        <v>5145</v>
      </c>
      <c r="L14" t="s">
        <v>5138</v>
      </c>
      <c r="M14" t="s">
        <v>5158</v>
      </c>
    </row>
    <row r="15" spans="2:13" x14ac:dyDescent="0.25">
      <c r="B15" s="27" t="s">
        <v>5145</v>
      </c>
      <c r="C15" t="s">
        <v>5</v>
      </c>
      <c r="D15" t="s">
        <v>5108</v>
      </c>
      <c r="E15" t="s">
        <v>5107</v>
      </c>
      <c r="F15" t="s">
        <v>5137</v>
      </c>
      <c r="H15" s="28" t="s">
        <v>51</v>
      </c>
      <c r="I15">
        <v>1250</v>
      </c>
      <c r="K15" s="28" t="s">
        <v>51</v>
      </c>
      <c r="L15">
        <v>6481165.3999999957</v>
      </c>
      <c r="M15">
        <v>5184.9323199999963</v>
      </c>
    </row>
    <row r="16" spans="2:13" x14ac:dyDescent="0.25">
      <c r="B16" s="28" t="s">
        <v>5141</v>
      </c>
      <c r="C16" s="30">
        <v>0.17760000000000001</v>
      </c>
      <c r="D16" s="30">
        <v>0.17760000000000001</v>
      </c>
      <c r="E16" s="30">
        <v>0.18260000000000001</v>
      </c>
      <c r="F16" s="30">
        <v>0.53779999999999994</v>
      </c>
      <c r="H16" s="28" t="s">
        <v>8</v>
      </c>
      <c r="I16">
        <v>1273</v>
      </c>
      <c r="K16" s="28" t="s">
        <v>8</v>
      </c>
      <c r="L16">
        <v>6578905.1300000027</v>
      </c>
      <c r="M16">
        <v>5168.0323095051081</v>
      </c>
    </row>
    <row r="17" spans="2:13" x14ac:dyDescent="0.25">
      <c r="B17" s="28" t="s">
        <v>5142</v>
      </c>
      <c r="C17" s="30">
        <v>0.1318</v>
      </c>
      <c r="D17" s="30">
        <v>0.127</v>
      </c>
      <c r="E17" s="30">
        <v>0.12759999999999999</v>
      </c>
      <c r="F17" s="30">
        <v>0.38640000000000002</v>
      </c>
      <c r="H17" s="28" t="s">
        <v>5111</v>
      </c>
      <c r="I17">
        <v>1225</v>
      </c>
      <c r="K17" s="28" t="s">
        <v>5111</v>
      </c>
      <c r="L17">
        <v>6101770.9900000133</v>
      </c>
      <c r="M17">
        <v>4981.0375428571533</v>
      </c>
    </row>
    <row r="18" spans="2:13" x14ac:dyDescent="0.25">
      <c r="B18" s="28" t="s">
        <v>5140</v>
      </c>
      <c r="C18" s="30">
        <v>2.0400000000000001E-2</v>
      </c>
      <c r="D18" s="30">
        <v>2.4199999999999999E-2</v>
      </c>
      <c r="E18" s="30">
        <v>2.1600000000000001E-2</v>
      </c>
      <c r="F18" s="30">
        <v>6.6199999999999995E-2</v>
      </c>
      <c r="H18" s="28" t="s">
        <v>17</v>
      </c>
      <c r="I18">
        <v>1252</v>
      </c>
      <c r="K18" s="28" t="s">
        <v>17</v>
      </c>
      <c r="L18">
        <v>6661932.5599999921</v>
      </c>
      <c r="M18">
        <v>5321.0323961661279</v>
      </c>
    </row>
    <row r="19" spans="2:13" x14ac:dyDescent="0.25">
      <c r="B19" s="28" t="s">
        <v>5143</v>
      </c>
      <c r="C19" s="30">
        <v>2.5999999999999999E-3</v>
      </c>
      <c r="D19" s="30">
        <v>4.0000000000000001E-3</v>
      </c>
      <c r="E19" s="30">
        <v>3.0000000000000001E-3</v>
      </c>
      <c r="F19" s="30">
        <v>9.5999999999999992E-3</v>
      </c>
      <c r="H19" s="28" t="s">
        <v>5137</v>
      </c>
      <c r="I19">
        <v>5000</v>
      </c>
      <c r="K19" s="28" t="s">
        <v>5137</v>
      </c>
      <c r="L19">
        <v>25823774.079999946</v>
      </c>
      <c r="M19">
        <v>5164.7548159999897</v>
      </c>
    </row>
    <row r="20" spans="2:13" x14ac:dyDescent="0.25">
      <c r="B20" s="28" t="s">
        <v>5137</v>
      </c>
      <c r="C20" s="30">
        <v>0.33239999999999997</v>
      </c>
      <c r="D20" s="30">
        <v>0.33279999999999998</v>
      </c>
      <c r="E20" s="30">
        <v>0.33479999999999999</v>
      </c>
      <c r="F20" s="30">
        <v>1</v>
      </c>
    </row>
    <row r="24" spans="2:13" x14ac:dyDescent="0.25">
      <c r="B24" s="27" t="s">
        <v>5149</v>
      </c>
      <c r="C24" t="s">
        <v>5147</v>
      </c>
      <c r="E24" s="27" t="s">
        <v>5175</v>
      </c>
      <c r="F24" s="27" t="s">
        <v>5174</v>
      </c>
    </row>
    <row r="25" spans="2:13" x14ac:dyDescent="0.25">
      <c r="B25" s="28" t="s">
        <v>5154</v>
      </c>
      <c r="C25">
        <v>842</v>
      </c>
      <c r="E25" s="27" t="s">
        <v>5081</v>
      </c>
      <c r="F25" t="s">
        <v>51</v>
      </c>
      <c r="G25" t="s">
        <v>8</v>
      </c>
      <c r="H25" t="s">
        <v>5111</v>
      </c>
      <c r="I25" t="s">
        <v>17</v>
      </c>
    </row>
    <row r="26" spans="2:13" x14ac:dyDescent="0.25">
      <c r="B26" s="32" t="s">
        <v>27</v>
      </c>
      <c r="C26">
        <v>236</v>
      </c>
      <c r="E26" s="28" t="s">
        <v>5154</v>
      </c>
      <c r="F26">
        <v>7305.5591735537264</v>
      </c>
      <c r="G26">
        <v>7386.0689166666662</v>
      </c>
      <c r="H26">
        <v>7435.663601895737</v>
      </c>
      <c r="I26">
        <v>7305.6706140350916</v>
      </c>
    </row>
    <row r="27" spans="2:13" x14ac:dyDescent="0.25">
      <c r="B27" s="32" t="s">
        <v>82</v>
      </c>
      <c r="C27">
        <v>223</v>
      </c>
      <c r="E27" s="32" t="s">
        <v>48</v>
      </c>
      <c r="F27">
        <v>6745.713333333334</v>
      </c>
      <c r="G27">
        <v>6370.4210526315801</v>
      </c>
      <c r="H27">
        <v>4613.2873684210535</v>
      </c>
      <c r="I27">
        <v>6281.4650000000001</v>
      </c>
    </row>
    <row r="28" spans="2:13" x14ac:dyDescent="0.25">
      <c r="B28" s="32" t="s">
        <v>13</v>
      </c>
      <c r="C28">
        <v>156</v>
      </c>
      <c r="E28" s="32" t="s">
        <v>27</v>
      </c>
      <c r="F28">
        <v>7697.238028169013</v>
      </c>
      <c r="G28">
        <v>7893.4587096774185</v>
      </c>
      <c r="H28">
        <v>7073.9273469387754</v>
      </c>
      <c r="I28">
        <v>8130.8657407407436</v>
      </c>
    </row>
    <row r="29" spans="2:13" x14ac:dyDescent="0.25">
      <c r="B29" s="32" t="s">
        <v>2</v>
      </c>
      <c r="C29">
        <v>119</v>
      </c>
      <c r="E29" s="32" t="s">
        <v>82</v>
      </c>
      <c r="F29">
        <v>7487.3830909090902</v>
      </c>
      <c r="G29">
        <v>8236.711153846154</v>
      </c>
      <c r="H29">
        <v>8053.9545098039207</v>
      </c>
      <c r="I29">
        <v>6803.5535384615368</v>
      </c>
    </row>
    <row r="30" spans="2:13" x14ac:dyDescent="0.25">
      <c r="B30" s="32" t="s">
        <v>101</v>
      </c>
      <c r="C30">
        <v>108</v>
      </c>
      <c r="E30" s="32" t="s">
        <v>101</v>
      </c>
      <c r="F30">
        <v>6901.7104999999992</v>
      </c>
      <c r="G30">
        <v>7600.5366666666669</v>
      </c>
      <c r="H30">
        <v>7931.5839999999998</v>
      </c>
      <c r="I30">
        <v>7668.0256666666655</v>
      </c>
    </row>
    <row r="31" spans="2:13" x14ac:dyDescent="0.25">
      <c r="B31" s="28" t="s">
        <v>5155</v>
      </c>
      <c r="C31">
        <v>286</v>
      </c>
      <c r="E31" s="32" t="s">
        <v>13</v>
      </c>
      <c r="F31">
        <v>5455.1509523809518</v>
      </c>
      <c r="G31">
        <v>5658.0861904761905</v>
      </c>
      <c r="H31">
        <v>6260.8300000000008</v>
      </c>
      <c r="I31">
        <v>6551.7219444444445</v>
      </c>
    </row>
    <row r="32" spans="2:13" x14ac:dyDescent="0.25">
      <c r="B32" s="32" t="s">
        <v>20</v>
      </c>
      <c r="C32">
        <v>133</v>
      </c>
      <c r="E32" s="32" t="s">
        <v>2</v>
      </c>
      <c r="F32">
        <v>9115.9036363636351</v>
      </c>
      <c r="G32">
        <v>7670.5559374999993</v>
      </c>
      <c r="H32">
        <v>9684.4825806451627</v>
      </c>
      <c r="I32">
        <v>8385.3526086956535</v>
      </c>
    </row>
    <row r="33" spans="2:9" x14ac:dyDescent="0.25">
      <c r="B33" s="32" t="s">
        <v>115</v>
      </c>
      <c r="C33">
        <v>101</v>
      </c>
      <c r="E33" s="28" t="s">
        <v>5155</v>
      </c>
      <c r="F33">
        <v>2772.0447058823534</v>
      </c>
      <c r="G33">
        <v>2713.1678651685397</v>
      </c>
      <c r="H33">
        <v>2798.3262499999996</v>
      </c>
      <c r="I33">
        <v>2762.4256756756758</v>
      </c>
    </row>
    <row r="34" spans="2:9" x14ac:dyDescent="0.25">
      <c r="B34" s="32" t="s">
        <v>67</v>
      </c>
      <c r="C34">
        <v>19</v>
      </c>
      <c r="E34" s="32" t="s">
        <v>173</v>
      </c>
      <c r="F34">
        <v>3205.9920000000002</v>
      </c>
      <c r="G34">
        <v>2820.8450000000003</v>
      </c>
      <c r="H34">
        <v>2314.5659999999998</v>
      </c>
      <c r="I34">
        <v>3341.3900000000003</v>
      </c>
    </row>
    <row r="35" spans="2:9" x14ac:dyDescent="0.25">
      <c r="B35" s="32" t="s">
        <v>284</v>
      </c>
      <c r="C35">
        <v>17</v>
      </c>
      <c r="E35" s="32" t="s">
        <v>132</v>
      </c>
      <c r="G35">
        <v>2659.75</v>
      </c>
      <c r="H35">
        <v>1276.5233333333333</v>
      </c>
      <c r="I35">
        <v>2288.2950000000001</v>
      </c>
    </row>
    <row r="36" spans="2:9" x14ac:dyDescent="0.25">
      <c r="B36" s="32" t="s">
        <v>173</v>
      </c>
      <c r="C36">
        <v>16</v>
      </c>
      <c r="E36" s="32" t="s">
        <v>284</v>
      </c>
      <c r="F36">
        <v>3858.9324999999994</v>
      </c>
      <c r="G36">
        <v>2655.8471428571429</v>
      </c>
      <c r="H36">
        <v>4318.8449999999993</v>
      </c>
      <c r="I36">
        <v>2572.2200000000003</v>
      </c>
    </row>
    <row r="37" spans="2:9" x14ac:dyDescent="0.25">
      <c r="B37" s="28" t="s">
        <v>5156</v>
      </c>
      <c r="C37">
        <v>1616</v>
      </c>
      <c r="E37" s="32" t="s">
        <v>34</v>
      </c>
      <c r="F37">
        <v>3419.7160000000003</v>
      </c>
      <c r="G37">
        <v>1463.68</v>
      </c>
      <c r="H37">
        <v>3776.8033333333333</v>
      </c>
      <c r="I37">
        <v>2872.0650000000001</v>
      </c>
    </row>
    <row r="38" spans="2:9" x14ac:dyDescent="0.25">
      <c r="B38" s="32" t="s">
        <v>89</v>
      </c>
      <c r="C38">
        <v>415</v>
      </c>
      <c r="E38" s="32" t="s">
        <v>115</v>
      </c>
      <c r="F38">
        <v>2554.158095238095</v>
      </c>
      <c r="G38">
        <v>2849.3720000000003</v>
      </c>
      <c r="H38">
        <v>2508.2779166666664</v>
      </c>
      <c r="I38">
        <v>2728.8519230769234</v>
      </c>
    </row>
    <row r="39" spans="2:9" x14ac:dyDescent="0.25">
      <c r="B39" s="32" t="s">
        <v>48</v>
      </c>
      <c r="C39">
        <v>379</v>
      </c>
      <c r="E39" s="32" t="s">
        <v>20</v>
      </c>
      <c r="F39">
        <v>2721.9626666666668</v>
      </c>
      <c r="G39">
        <v>2520.6165714285721</v>
      </c>
      <c r="H39">
        <v>2930.7663888888883</v>
      </c>
      <c r="I39">
        <v>2629.6524999999997</v>
      </c>
    </row>
    <row r="40" spans="2:9" x14ac:dyDescent="0.25">
      <c r="B40" s="32" t="s">
        <v>13</v>
      </c>
      <c r="C40">
        <v>325</v>
      </c>
      <c r="E40" s="32" t="s">
        <v>67</v>
      </c>
      <c r="F40">
        <v>1546.1899999999998</v>
      </c>
      <c r="G40">
        <v>3611.4633333333331</v>
      </c>
      <c r="H40">
        <v>2864.7325000000001</v>
      </c>
      <c r="I40">
        <v>3671.3483333333334</v>
      </c>
    </row>
    <row r="41" spans="2:9" x14ac:dyDescent="0.25">
      <c r="B41" s="32" t="s">
        <v>58</v>
      </c>
      <c r="C41">
        <v>255</v>
      </c>
      <c r="E41" s="28" t="s">
        <v>5156</v>
      </c>
      <c r="F41">
        <v>5006.5521599999993</v>
      </c>
      <c r="G41">
        <v>5155.32045454545</v>
      </c>
      <c r="H41">
        <v>5143.8717066666622</v>
      </c>
      <c r="I41">
        <v>5416.1134643734667</v>
      </c>
    </row>
    <row r="42" spans="2:9" x14ac:dyDescent="0.25">
      <c r="B42" s="32" t="s">
        <v>38</v>
      </c>
      <c r="C42">
        <v>242</v>
      </c>
      <c r="E42" s="32" t="s">
        <v>64</v>
      </c>
      <c r="F42">
        <v>4331.4622580645164</v>
      </c>
      <c r="G42">
        <v>5471.4463636363635</v>
      </c>
      <c r="H42">
        <v>5542.14</v>
      </c>
      <c r="I42">
        <v>5826.63</v>
      </c>
    </row>
    <row r="43" spans="2:9" x14ac:dyDescent="0.25">
      <c r="B43" s="28" t="s">
        <v>5157</v>
      </c>
      <c r="C43">
        <v>215</v>
      </c>
      <c r="E43" s="32" t="s">
        <v>48</v>
      </c>
      <c r="F43">
        <v>5392.5778494623664</v>
      </c>
      <c r="G43">
        <v>5155.7051020408171</v>
      </c>
      <c r="H43">
        <v>4786.6007692307676</v>
      </c>
      <c r="I43">
        <v>5598.2421818181829</v>
      </c>
    </row>
    <row r="44" spans="2:9" x14ac:dyDescent="0.25">
      <c r="B44" s="32" t="s">
        <v>101</v>
      </c>
      <c r="C44">
        <v>123</v>
      </c>
      <c r="E44" s="32" t="s">
        <v>175</v>
      </c>
      <c r="F44">
        <v>5948.2149999999992</v>
      </c>
      <c r="G44">
        <v>5201.0634782608695</v>
      </c>
      <c r="H44">
        <v>4766.1976190476189</v>
      </c>
      <c r="I44">
        <v>5034.112222222222</v>
      </c>
    </row>
    <row r="45" spans="2:9" x14ac:dyDescent="0.25">
      <c r="B45" s="32" t="s">
        <v>2</v>
      </c>
      <c r="C45">
        <v>92</v>
      </c>
      <c r="E45" s="32" t="s">
        <v>87</v>
      </c>
      <c r="F45">
        <v>4404.8670270270268</v>
      </c>
      <c r="G45">
        <v>5444.5817021276616</v>
      </c>
      <c r="H45">
        <v>5554.3488571428579</v>
      </c>
      <c r="I45">
        <v>5408.7264864864865</v>
      </c>
    </row>
    <row r="46" spans="2:9" x14ac:dyDescent="0.25">
      <c r="B46" s="28" t="s">
        <v>5137</v>
      </c>
      <c r="C46">
        <v>2959</v>
      </c>
      <c r="E46" s="32" t="s">
        <v>69</v>
      </c>
      <c r="F46">
        <v>5241.7142307692311</v>
      </c>
      <c r="G46">
        <v>4629.5474999999997</v>
      </c>
      <c r="H46">
        <v>4329.0513793103446</v>
      </c>
      <c r="I46">
        <v>5400.6165217391308</v>
      </c>
    </row>
    <row r="47" spans="2:9" x14ac:dyDescent="0.25">
      <c r="E47" s="32" t="s">
        <v>327</v>
      </c>
      <c r="F47">
        <v>4537.1346153846152</v>
      </c>
      <c r="G47">
        <v>4641.366</v>
      </c>
      <c r="H47">
        <v>5535.4426666666668</v>
      </c>
      <c r="I47">
        <v>3976.7363636363634</v>
      </c>
    </row>
    <row r="48" spans="2:9" x14ac:dyDescent="0.25">
      <c r="E48" s="32" t="s">
        <v>74</v>
      </c>
      <c r="F48">
        <v>3621.9644999999996</v>
      </c>
      <c r="G48">
        <v>4582.456666666666</v>
      </c>
      <c r="H48">
        <v>5212.4506666666666</v>
      </c>
      <c r="I48">
        <v>5331.3846428571433</v>
      </c>
    </row>
    <row r="49" spans="2:9" x14ac:dyDescent="0.25">
      <c r="E49" s="32" t="s">
        <v>13</v>
      </c>
      <c r="F49">
        <v>5072.3819753086427</v>
      </c>
      <c r="G49">
        <v>5485.6182089552231</v>
      </c>
      <c r="H49">
        <v>5327.2183749999986</v>
      </c>
      <c r="I49">
        <v>5574.9502061855646</v>
      </c>
    </row>
    <row r="50" spans="2:9" x14ac:dyDescent="0.25">
      <c r="E50" s="32" t="s">
        <v>205</v>
      </c>
      <c r="F50">
        <v>4836.0204545454544</v>
      </c>
      <c r="G50">
        <v>5039.9594444444438</v>
      </c>
      <c r="H50">
        <v>5642.4411111111112</v>
      </c>
      <c r="I50">
        <v>4725.786086956522</v>
      </c>
    </row>
    <row r="51" spans="2:9" x14ac:dyDescent="0.25">
      <c r="E51" s="32" t="s">
        <v>130</v>
      </c>
      <c r="F51">
        <v>5428.9726666666666</v>
      </c>
      <c r="G51">
        <v>4685.0565789473676</v>
      </c>
      <c r="H51">
        <v>5224.1388636363617</v>
      </c>
      <c r="I51">
        <v>5313.2005555555552</v>
      </c>
    </row>
    <row r="52" spans="2:9" x14ac:dyDescent="0.25">
      <c r="E52" s="28" t="s">
        <v>5157</v>
      </c>
      <c r="F52">
        <v>10459.785740740741</v>
      </c>
      <c r="G52">
        <v>10233.879814814814</v>
      </c>
      <c r="H52">
        <v>9686.8273913043504</v>
      </c>
      <c r="I52">
        <v>10392.351803278691</v>
      </c>
    </row>
    <row r="53" spans="2:9" x14ac:dyDescent="0.25">
      <c r="E53" s="32" t="s">
        <v>101</v>
      </c>
      <c r="F53">
        <v>10531.747499999999</v>
      </c>
      <c r="G53">
        <v>10670.358333333334</v>
      </c>
      <c r="H53">
        <v>8952.5336363636379</v>
      </c>
      <c r="I53">
        <v>9626.1248571428587</v>
      </c>
    </row>
    <row r="54" spans="2:9" x14ac:dyDescent="0.25">
      <c r="E54" s="32" t="s">
        <v>2</v>
      </c>
      <c r="F54">
        <v>10315.86222222222</v>
      </c>
      <c r="G54">
        <v>9688.2816666666658</v>
      </c>
      <c r="H54">
        <v>10359.93</v>
      </c>
      <c r="I54">
        <v>11423.811153846154</v>
      </c>
    </row>
    <row r="58" spans="2:9" x14ac:dyDescent="0.25">
      <c r="B58" s="27" t="s">
        <v>5145</v>
      </c>
      <c r="C58" t="s">
        <v>5138</v>
      </c>
    </row>
    <row r="59" spans="2:9" x14ac:dyDescent="0.25">
      <c r="B59" s="28" t="s">
        <v>5159</v>
      </c>
      <c r="C59">
        <v>7316340.4500000076</v>
      </c>
    </row>
    <row r="60" spans="2:9" x14ac:dyDescent="0.25">
      <c r="B60" s="28" t="s">
        <v>5160</v>
      </c>
      <c r="C60">
        <v>6810840.3299999945</v>
      </c>
    </row>
    <row r="61" spans="2:9" x14ac:dyDescent="0.25">
      <c r="B61" s="28" t="s">
        <v>5161</v>
      </c>
      <c r="C61">
        <v>7302261.5900000026</v>
      </c>
    </row>
    <row r="62" spans="2:9" x14ac:dyDescent="0.25">
      <c r="B62" s="28" t="s">
        <v>5162</v>
      </c>
      <c r="C62">
        <v>4394331.71</v>
      </c>
    </row>
    <row r="63" spans="2:9" x14ac:dyDescent="0.25">
      <c r="B63" s="28" t="s">
        <v>5137</v>
      </c>
      <c r="C63">
        <v>25823774.080000006</v>
      </c>
    </row>
    <row r="72" spans="2:3" x14ac:dyDescent="0.25">
      <c r="B72" s="27" t="s">
        <v>5145</v>
      </c>
      <c r="C72" t="s">
        <v>5138</v>
      </c>
    </row>
    <row r="73" spans="2:3" x14ac:dyDescent="0.25">
      <c r="B73" s="28" t="s">
        <v>5163</v>
      </c>
      <c r="C73">
        <v>3823644.1100000003</v>
      </c>
    </row>
    <row r="74" spans="2:3" x14ac:dyDescent="0.25">
      <c r="B74" s="32" t="s">
        <v>41</v>
      </c>
      <c r="C74">
        <v>1295529.6500000006</v>
      </c>
    </row>
    <row r="75" spans="2:3" x14ac:dyDescent="0.25">
      <c r="B75" s="32" t="s">
        <v>10</v>
      </c>
      <c r="C75">
        <v>1296057.6599999999</v>
      </c>
    </row>
    <row r="76" spans="2:3" x14ac:dyDescent="0.25">
      <c r="B76" s="32" t="s">
        <v>24</v>
      </c>
      <c r="C76">
        <v>1232056.7999999998</v>
      </c>
    </row>
    <row r="77" spans="2:3" x14ac:dyDescent="0.25">
      <c r="B77" s="28" t="s">
        <v>5164</v>
      </c>
      <c r="C77">
        <v>3550820.3900000006</v>
      </c>
    </row>
    <row r="78" spans="2:3" x14ac:dyDescent="0.25">
      <c r="B78" s="32" t="s">
        <v>41</v>
      </c>
      <c r="C78">
        <v>1201015.0299999998</v>
      </c>
    </row>
    <row r="79" spans="2:3" x14ac:dyDescent="0.25">
      <c r="B79" s="32" t="s">
        <v>10</v>
      </c>
      <c r="C79">
        <v>1242639.9600000007</v>
      </c>
    </row>
    <row r="80" spans="2:3" x14ac:dyDescent="0.25">
      <c r="B80" s="32" t="s">
        <v>24</v>
      </c>
      <c r="C80">
        <v>1107165.4000000001</v>
      </c>
    </row>
    <row r="81" spans="2:3" x14ac:dyDescent="0.25">
      <c r="B81" s="28" t="s">
        <v>5165</v>
      </c>
      <c r="C81">
        <v>3827707.8099999996</v>
      </c>
    </row>
    <row r="82" spans="2:3" x14ac:dyDescent="0.25">
      <c r="B82" s="32" t="s">
        <v>41</v>
      </c>
      <c r="C82">
        <v>1281192.7199999997</v>
      </c>
    </row>
    <row r="83" spans="2:3" x14ac:dyDescent="0.25">
      <c r="B83" s="32" t="s">
        <v>10</v>
      </c>
      <c r="C83">
        <v>1301114.2500000002</v>
      </c>
    </row>
    <row r="84" spans="2:3" x14ac:dyDescent="0.25">
      <c r="B84" s="32" t="s">
        <v>24</v>
      </c>
      <c r="C84">
        <v>1245400.8400000001</v>
      </c>
    </row>
    <row r="85" spans="2:3" x14ac:dyDescent="0.25">
      <c r="B85" s="28" t="s">
        <v>5166</v>
      </c>
      <c r="C85">
        <v>3596425.83</v>
      </c>
    </row>
    <row r="86" spans="2:3" x14ac:dyDescent="0.25">
      <c r="B86" s="32" t="s">
        <v>41</v>
      </c>
      <c r="C86">
        <v>1216735.9800000004</v>
      </c>
    </row>
    <row r="87" spans="2:3" x14ac:dyDescent="0.25">
      <c r="B87" s="32" t="s">
        <v>10</v>
      </c>
      <c r="C87">
        <v>1105881.0900000001</v>
      </c>
    </row>
    <row r="88" spans="2:3" x14ac:dyDescent="0.25">
      <c r="B88" s="32" t="s">
        <v>24</v>
      </c>
      <c r="C88">
        <v>1273808.76</v>
      </c>
    </row>
    <row r="89" spans="2:3" x14ac:dyDescent="0.25">
      <c r="B89" s="28" t="s">
        <v>5167</v>
      </c>
      <c r="C89">
        <v>3661962.7000000011</v>
      </c>
    </row>
    <row r="90" spans="2:3" x14ac:dyDescent="0.25">
      <c r="B90" s="32" t="s">
        <v>41</v>
      </c>
      <c r="C90">
        <v>1258099.4800000007</v>
      </c>
    </row>
    <row r="91" spans="2:3" x14ac:dyDescent="0.25">
      <c r="B91" s="32" t="s">
        <v>10</v>
      </c>
      <c r="C91">
        <v>1160658.8500000003</v>
      </c>
    </row>
    <row r="92" spans="2:3" x14ac:dyDescent="0.25">
      <c r="B92" s="32" t="s">
        <v>24</v>
      </c>
      <c r="C92">
        <v>1243204.3699999999</v>
      </c>
    </row>
    <row r="93" spans="2:3" x14ac:dyDescent="0.25">
      <c r="B93" s="28" t="s">
        <v>5168</v>
      </c>
      <c r="C93">
        <v>3778328.5200000005</v>
      </c>
    </row>
    <row r="94" spans="2:3" x14ac:dyDescent="0.25">
      <c r="B94" s="32" t="s">
        <v>41</v>
      </c>
      <c r="C94">
        <v>1147911.3100000005</v>
      </c>
    </row>
    <row r="95" spans="2:3" x14ac:dyDescent="0.25">
      <c r="B95" s="32" t="s">
        <v>10</v>
      </c>
      <c r="C95">
        <v>1306142.9500000004</v>
      </c>
    </row>
    <row r="96" spans="2:3" x14ac:dyDescent="0.25">
      <c r="B96" s="32" t="s">
        <v>24</v>
      </c>
      <c r="C96">
        <v>1324274.26</v>
      </c>
    </row>
    <row r="97" spans="2:3" x14ac:dyDescent="0.25">
      <c r="B97" s="28" t="s">
        <v>5169</v>
      </c>
      <c r="C97">
        <v>3584884.7199999997</v>
      </c>
    </row>
    <row r="98" spans="2:3" x14ac:dyDescent="0.25">
      <c r="B98" s="32" t="s">
        <v>41</v>
      </c>
      <c r="C98">
        <v>1114717.6900000004</v>
      </c>
    </row>
    <row r="99" spans="2:3" x14ac:dyDescent="0.25">
      <c r="B99" s="32" t="s">
        <v>10</v>
      </c>
      <c r="C99">
        <v>1239298.5</v>
      </c>
    </row>
    <row r="100" spans="2:3" x14ac:dyDescent="0.25">
      <c r="B100" s="32" t="s">
        <v>24</v>
      </c>
      <c r="C100">
        <v>1230868.5299999996</v>
      </c>
    </row>
    <row r="101" spans="2:3" x14ac:dyDescent="0.25">
      <c r="B101" s="28" t="s">
        <v>5137</v>
      </c>
      <c r="C101">
        <v>25823774.080000009</v>
      </c>
    </row>
    <row r="104" spans="2:3" x14ac:dyDescent="0.25">
      <c r="B104" s="27" t="s">
        <v>5145</v>
      </c>
      <c r="C104" t="s">
        <v>5138</v>
      </c>
    </row>
    <row r="105" spans="2:3" x14ac:dyDescent="0.25">
      <c r="B105" s="28" t="s">
        <v>5163</v>
      </c>
      <c r="C105" s="30">
        <v>0.14806682006102803</v>
      </c>
    </row>
    <row r="106" spans="2:3" x14ac:dyDescent="0.25">
      <c r="B106" s="32" t="s">
        <v>5127</v>
      </c>
      <c r="C106" s="30">
        <v>8.9930971855838038E-3</v>
      </c>
    </row>
    <row r="107" spans="2:3" x14ac:dyDescent="0.25">
      <c r="B107" s="32" t="s">
        <v>5180</v>
      </c>
      <c r="C107" s="30">
        <v>7.5582449488343709E-3</v>
      </c>
    </row>
    <row r="108" spans="2:3" x14ac:dyDescent="0.25">
      <c r="B108" s="32" t="s">
        <v>5181</v>
      </c>
      <c r="C108" s="30">
        <v>1.1350975620059324E-2</v>
      </c>
    </row>
    <row r="109" spans="2:3" x14ac:dyDescent="0.25">
      <c r="B109" s="32" t="s">
        <v>5182</v>
      </c>
      <c r="C109" s="30">
        <v>7.4873536842837794E-3</v>
      </c>
    </row>
    <row r="110" spans="2:3" x14ac:dyDescent="0.25">
      <c r="B110" s="32" t="s">
        <v>5183</v>
      </c>
      <c r="C110" s="30">
        <v>1.1098239905295829E-2</v>
      </c>
    </row>
    <row r="111" spans="2:3" x14ac:dyDescent="0.25">
      <c r="B111" s="32" t="s">
        <v>5184</v>
      </c>
      <c r="C111" s="30">
        <v>1.0045738055031807E-2</v>
      </c>
    </row>
    <row r="112" spans="2:3" x14ac:dyDescent="0.25">
      <c r="B112" s="32" t="s">
        <v>5185</v>
      </c>
      <c r="C112" s="30">
        <v>9.4284994612220518E-3</v>
      </c>
    </row>
    <row r="113" spans="2:3" x14ac:dyDescent="0.25">
      <c r="B113" s="32" t="s">
        <v>5186</v>
      </c>
      <c r="C113" s="30">
        <v>1.3905706380777009E-2</v>
      </c>
    </row>
    <row r="114" spans="2:3" x14ac:dyDescent="0.25">
      <c r="B114" s="32" t="s">
        <v>5187</v>
      </c>
      <c r="C114" s="30">
        <v>8.5224320549817951E-3</v>
      </c>
    </row>
    <row r="115" spans="2:3" x14ac:dyDescent="0.25">
      <c r="B115" s="32" t="s">
        <v>5188</v>
      </c>
      <c r="C115" s="30">
        <v>1.0762695612925685E-2</v>
      </c>
    </row>
    <row r="116" spans="2:3" x14ac:dyDescent="0.25">
      <c r="B116" s="32" t="s">
        <v>5189</v>
      </c>
      <c r="C116" s="30">
        <v>1.0982741295729299E-2</v>
      </c>
    </row>
    <row r="117" spans="2:3" x14ac:dyDescent="0.25">
      <c r="B117" s="32" t="s">
        <v>5190</v>
      </c>
      <c r="C117" s="30">
        <v>9.4592246370829441E-3</v>
      </c>
    </row>
    <row r="118" spans="2:3" x14ac:dyDescent="0.25">
      <c r="B118" s="32" t="s">
        <v>5191</v>
      </c>
      <c r="C118" s="30">
        <v>1.5052943802705386E-2</v>
      </c>
    </row>
    <row r="119" spans="2:3" x14ac:dyDescent="0.25">
      <c r="B119" s="32" t="s">
        <v>5192</v>
      </c>
      <c r="C119" s="30">
        <v>1.3418927416514941E-2</v>
      </c>
    </row>
    <row r="120" spans="2:3" x14ac:dyDescent="0.25">
      <c r="B120" s="28" t="s">
        <v>5164</v>
      </c>
      <c r="C120" s="30">
        <v>0.13750199250503975</v>
      </c>
    </row>
    <row r="121" spans="2:3" x14ac:dyDescent="0.25">
      <c r="B121" s="32" t="s">
        <v>5127</v>
      </c>
      <c r="C121" s="30">
        <v>9.5383466892535653E-3</v>
      </c>
    </row>
    <row r="122" spans="2:3" x14ac:dyDescent="0.25">
      <c r="B122" s="32" t="s">
        <v>5180</v>
      </c>
      <c r="C122" s="30">
        <v>9.3540370687753491E-3</v>
      </c>
    </row>
    <row r="123" spans="2:3" x14ac:dyDescent="0.25">
      <c r="B123" s="32" t="s">
        <v>5181</v>
      </c>
      <c r="C123" s="30">
        <v>1.1451564325333495E-2</v>
      </c>
    </row>
    <row r="124" spans="2:3" x14ac:dyDescent="0.25">
      <c r="B124" s="32" t="s">
        <v>5182</v>
      </c>
      <c r="C124" s="30">
        <v>6.8956175595538674E-3</v>
      </c>
    </row>
    <row r="125" spans="2:3" x14ac:dyDescent="0.25">
      <c r="B125" s="32" t="s">
        <v>5183</v>
      </c>
      <c r="C125" s="30">
        <v>8.3508808329847348E-3</v>
      </c>
    </row>
    <row r="126" spans="2:3" x14ac:dyDescent="0.25">
      <c r="B126" s="32" t="s">
        <v>5184</v>
      </c>
      <c r="C126" s="30">
        <v>9.4967756936014825E-3</v>
      </c>
    </row>
    <row r="127" spans="2:3" x14ac:dyDescent="0.25">
      <c r="B127" s="32" t="s">
        <v>5185</v>
      </c>
      <c r="C127" s="30">
        <v>1.1508041352877261E-2</v>
      </c>
    </row>
    <row r="128" spans="2:3" x14ac:dyDescent="0.25">
      <c r="B128" s="32" t="s">
        <v>5186</v>
      </c>
      <c r="C128" s="30">
        <v>1.0498228460338203E-2</v>
      </c>
    </row>
    <row r="129" spans="2:3" x14ac:dyDescent="0.25">
      <c r="B129" s="32" t="s">
        <v>5187</v>
      </c>
      <c r="C129" s="30">
        <v>1.205723257318707E-2</v>
      </c>
    </row>
    <row r="130" spans="2:3" x14ac:dyDescent="0.25">
      <c r="B130" s="32" t="s">
        <v>5188</v>
      </c>
      <c r="C130" s="30">
        <v>6.8836045982013172E-3</v>
      </c>
    </row>
    <row r="131" spans="2:3" x14ac:dyDescent="0.25">
      <c r="B131" s="32" t="s">
        <v>5189</v>
      </c>
      <c r="C131" s="30">
        <v>1.0968979558235049E-2</v>
      </c>
    </row>
    <row r="132" spans="2:3" x14ac:dyDescent="0.25">
      <c r="B132" s="32" t="s">
        <v>5190</v>
      </c>
      <c r="C132" s="30">
        <v>8.0638352610618858E-3</v>
      </c>
    </row>
    <row r="133" spans="2:3" x14ac:dyDescent="0.25">
      <c r="B133" s="32" t="s">
        <v>5191</v>
      </c>
      <c r="C133" s="30">
        <v>1.0529216572204457E-2</v>
      </c>
    </row>
    <row r="134" spans="2:3" x14ac:dyDescent="0.25">
      <c r="B134" s="32" t="s">
        <v>5192</v>
      </c>
      <c r="C134" s="30">
        <v>1.1680456894703437E-2</v>
      </c>
    </row>
    <row r="135" spans="2:3" x14ac:dyDescent="0.25">
      <c r="B135" s="32" t="s">
        <v>5193</v>
      </c>
      <c r="C135" s="30">
        <v>2.251750647285712E-4</v>
      </c>
    </row>
    <row r="136" spans="2:3" x14ac:dyDescent="0.25">
      <c r="B136" s="28" t="s">
        <v>5165</v>
      </c>
      <c r="C136" s="30">
        <v>0.14822418280697722</v>
      </c>
    </row>
    <row r="137" spans="2:3" x14ac:dyDescent="0.25">
      <c r="B137" s="32" t="s">
        <v>5127</v>
      </c>
      <c r="C137" s="30">
        <v>1.0478511357856487E-2</v>
      </c>
    </row>
    <row r="138" spans="2:3" x14ac:dyDescent="0.25">
      <c r="B138" s="32" t="s">
        <v>5180</v>
      </c>
      <c r="C138" s="30">
        <v>1.035052967749631E-2</v>
      </c>
    </row>
    <row r="139" spans="2:3" x14ac:dyDescent="0.25">
      <c r="B139" s="32" t="s">
        <v>5181</v>
      </c>
      <c r="C139" s="30">
        <v>1.2961988784561116E-2</v>
      </c>
    </row>
    <row r="140" spans="2:3" x14ac:dyDescent="0.25">
      <c r="B140" s="32" t="s">
        <v>5182</v>
      </c>
      <c r="C140" s="30">
        <v>1.0911731922958336E-2</v>
      </c>
    </row>
    <row r="141" spans="2:3" x14ac:dyDescent="0.25">
      <c r="B141" s="32" t="s">
        <v>5183</v>
      </c>
      <c r="C141" s="30">
        <v>1.1329066738799472E-2</v>
      </c>
    </row>
    <row r="142" spans="2:3" x14ac:dyDescent="0.25">
      <c r="B142" s="32" t="s">
        <v>5184</v>
      </c>
      <c r="C142" s="30">
        <v>9.865217965847382E-3</v>
      </c>
    </row>
    <row r="143" spans="2:3" x14ac:dyDescent="0.25">
      <c r="B143" s="32" t="s">
        <v>5185</v>
      </c>
      <c r="C143" s="30">
        <v>1.170183061019096E-2</v>
      </c>
    </row>
    <row r="144" spans="2:3" x14ac:dyDescent="0.25">
      <c r="B144" s="32" t="s">
        <v>5186</v>
      </c>
      <c r="C144" s="30">
        <v>9.4230281463181069E-3</v>
      </c>
    </row>
    <row r="145" spans="2:3" x14ac:dyDescent="0.25">
      <c r="B145" s="32" t="s">
        <v>5187</v>
      </c>
      <c r="C145" s="30">
        <v>8.2548363898945643E-3</v>
      </c>
    </row>
    <row r="146" spans="2:3" x14ac:dyDescent="0.25">
      <c r="B146" s="32" t="s">
        <v>5188</v>
      </c>
      <c r="C146" s="30">
        <v>1.3326509476650438E-2</v>
      </c>
    </row>
    <row r="147" spans="2:3" x14ac:dyDescent="0.25">
      <c r="B147" s="32" t="s">
        <v>5189</v>
      </c>
      <c r="C147" s="30">
        <v>1.0805960009389918E-2</v>
      </c>
    </row>
    <row r="148" spans="2:3" x14ac:dyDescent="0.25">
      <c r="B148" s="32" t="s">
        <v>5190</v>
      </c>
      <c r="C148" s="30">
        <v>9.0980799038960607E-3</v>
      </c>
    </row>
    <row r="149" spans="2:3" x14ac:dyDescent="0.25">
      <c r="B149" s="32" t="s">
        <v>5191</v>
      </c>
      <c r="C149" s="30">
        <v>1.0177168495426986E-2</v>
      </c>
    </row>
    <row r="150" spans="2:3" x14ac:dyDescent="0.25">
      <c r="B150" s="32" t="s">
        <v>5192</v>
      </c>
      <c r="C150" s="30">
        <v>9.2992975874113589E-3</v>
      </c>
    </row>
    <row r="151" spans="2:3" x14ac:dyDescent="0.25">
      <c r="B151" s="32" t="s">
        <v>5193</v>
      </c>
      <c r="C151" s="30">
        <v>2.4042574027971047E-4</v>
      </c>
    </row>
    <row r="152" spans="2:3" x14ac:dyDescent="0.25">
      <c r="B152" s="28" t="s">
        <v>5166</v>
      </c>
      <c r="C152" s="30">
        <v>0.13926801786828522</v>
      </c>
    </row>
    <row r="153" spans="2:3" x14ac:dyDescent="0.25">
      <c r="B153" s="32" t="s">
        <v>5127</v>
      </c>
      <c r="C153" s="30">
        <v>1.1794652054205082E-2</v>
      </c>
    </row>
    <row r="154" spans="2:3" x14ac:dyDescent="0.25">
      <c r="B154" s="32" t="s">
        <v>5180</v>
      </c>
      <c r="C154" s="30">
        <v>1.1123987497337957E-2</v>
      </c>
    </row>
    <row r="155" spans="2:3" x14ac:dyDescent="0.25">
      <c r="B155" s="32" t="s">
        <v>5181</v>
      </c>
      <c r="C155" s="30">
        <v>1.2631980088946008E-2</v>
      </c>
    </row>
    <row r="156" spans="2:3" x14ac:dyDescent="0.25">
      <c r="B156" s="32" t="s">
        <v>5182</v>
      </c>
      <c r="C156" s="30">
        <v>8.8736498890560293E-3</v>
      </c>
    </row>
    <row r="157" spans="2:3" x14ac:dyDescent="0.25">
      <c r="B157" s="32" t="s">
        <v>5183</v>
      </c>
      <c r="C157" s="30">
        <v>8.8602959153521194E-3</v>
      </c>
    </row>
    <row r="158" spans="2:3" x14ac:dyDescent="0.25">
      <c r="B158" s="32" t="s">
        <v>5184</v>
      </c>
      <c r="C158" s="30">
        <v>6.8783571080559885E-3</v>
      </c>
    </row>
    <row r="159" spans="2:3" x14ac:dyDescent="0.25">
      <c r="B159" s="32" t="s">
        <v>5185</v>
      </c>
      <c r="C159" s="30">
        <v>1.083114494161498E-2</v>
      </c>
    </row>
    <row r="160" spans="2:3" x14ac:dyDescent="0.25">
      <c r="B160" s="32" t="s">
        <v>5186</v>
      </c>
      <c r="C160" s="30">
        <v>7.9231563661511066E-3</v>
      </c>
    </row>
    <row r="161" spans="2:3" x14ac:dyDescent="0.25">
      <c r="B161" s="32" t="s">
        <v>5187</v>
      </c>
      <c r="C161" s="30">
        <v>9.254888122069569E-3</v>
      </c>
    </row>
    <row r="162" spans="2:3" x14ac:dyDescent="0.25">
      <c r="B162" s="32" t="s">
        <v>5188</v>
      </c>
      <c r="C162" s="30">
        <v>8.2222838281583964E-3</v>
      </c>
    </row>
    <row r="163" spans="2:3" x14ac:dyDescent="0.25">
      <c r="B163" s="32" t="s">
        <v>5189</v>
      </c>
      <c r="C163" s="30">
        <v>8.568493099208525E-3</v>
      </c>
    </row>
    <row r="164" spans="2:3" x14ac:dyDescent="0.25">
      <c r="B164" s="32" t="s">
        <v>5190</v>
      </c>
      <c r="C164" s="30">
        <v>1.0527408161092463E-2</v>
      </c>
    </row>
    <row r="165" spans="2:3" x14ac:dyDescent="0.25">
      <c r="B165" s="32" t="s">
        <v>5191</v>
      </c>
      <c r="C165" s="30">
        <v>1.1515927884077896E-2</v>
      </c>
    </row>
    <row r="166" spans="2:3" x14ac:dyDescent="0.25">
      <c r="B166" s="32" t="s">
        <v>5192</v>
      </c>
      <c r="C166" s="30">
        <v>1.2084802516983604E-2</v>
      </c>
    </row>
    <row r="167" spans="2:3" x14ac:dyDescent="0.25">
      <c r="B167" s="32" t="s">
        <v>5193</v>
      </c>
      <c r="C167" s="30">
        <v>1.7699039597545921E-4</v>
      </c>
    </row>
    <row r="168" spans="2:3" x14ac:dyDescent="0.25">
      <c r="B168" s="28" t="s">
        <v>5167</v>
      </c>
      <c r="C168" s="30">
        <v>0.14180586806001053</v>
      </c>
    </row>
    <row r="169" spans="2:3" x14ac:dyDescent="0.25">
      <c r="B169" s="32" t="s">
        <v>5127</v>
      </c>
      <c r="C169" s="30">
        <v>9.3175234283957905E-3</v>
      </c>
    </row>
    <row r="170" spans="2:3" x14ac:dyDescent="0.25">
      <c r="B170" s="32" t="s">
        <v>5180</v>
      </c>
      <c r="C170" s="30">
        <v>8.2307496704989748E-3</v>
      </c>
    </row>
    <row r="171" spans="2:3" x14ac:dyDescent="0.25">
      <c r="B171" s="32" t="s">
        <v>5181</v>
      </c>
      <c r="C171" s="30">
        <v>1.0024552538216753E-2</v>
      </c>
    </row>
    <row r="172" spans="2:3" x14ac:dyDescent="0.25">
      <c r="B172" s="32" t="s">
        <v>5182</v>
      </c>
      <c r="C172" s="30">
        <v>1.3132406167642554E-2</v>
      </c>
    </row>
    <row r="173" spans="2:3" x14ac:dyDescent="0.25">
      <c r="B173" s="32" t="s">
        <v>5183</v>
      </c>
      <c r="C173" s="30">
        <v>8.9922255081934192E-3</v>
      </c>
    </row>
    <row r="174" spans="2:3" x14ac:dyDescent="0.25">
      <c r="B174" s="32" t="s">
        <v>5184</v>
      </c>
      <c r="C174" s="30">
        <v>9.0254003647169453E-3</v>
      </c>
    </row>
    <row r="175" spans="2:3" x14ac:dyDescent="0.25">
      <c r="B175" s="32" t="s">
        <v>5185</v>
      </c>
      <c r="C175" s="30">
        <v>1.02992741950134E-2</v>
      </c>
    </row>
    <row r="176" spans="2:3" x14ac:dyDescent="0.25">
      <c r="B176" s="32" t="s">
        <v>5186</v>
      </c>
      <c r="C176" s="30">
        <v>1.1672924688163937E-2</v>
      </c>
    </row>
    <row r="177" spans="2:3" x14ac:dyDescent="0.25">
      <c r="B177" s="32" t="s">
        <v>5187</v>
      </c>
      <c r="C177" s="30">
        <v>1.2189737217527578E-2</v>
      </c>
    </row>
    <row r="178" spans="2:3" x14ac:dyDescent="0.25">
      <c r="B178" s="32" t="s">
        <v>5188</v>
      </c>
      <c r="C178" s="30">
        <v>1.0811392987527252E-2</v>
      </c>
    </row>
    <row r="179" spans="2:3" x14ac:dyDescent="0.25">
      <c r="B179" s="32" t="s">
        <v>5189</v>
      </c>
      <c r="C179" s="30">
        <v>9.0859980138116216E-3</v>
      </c>
    </row>
    <row r="180" spans="2:3" x14ac:dyDescent="0.25">
      <c r="B180" s="32" t="s">
        <v>5190</v>
      </c>
      <c r="C180" s="30">
        <v>1.00828941266822E-2</v>
      </c>
    </row>
    <row r="181" spans="2:3" x14ac:dyDescent="0.25">
      <c r="B181" s="32" t="s">
        <v>5191</v>
      </c>
      <c r="C181" s="30">
        <v>9.6135103734612572E-3</v>
      </c>
    </row>
    <row r="182" spans="2:3" x14ac:dyDescent="0.25">
      <c r="B182" s="32" t="s">
        <v>5192</v>
      </c>
      <c r="C182" s="30">
        <v>9.1800291957944476E-3</v>
      </c>
    </row>
    <row r="183" spans="2:3" x14ac:dyDescent="0.25">
      <c r="B183" s="32" t="s">
        <v>5193</v>
      </c>
      <c r="C183" s="30">
        <v>1.4724958436439356E-4</v>
      </c>
    </row>
    <row r="184" spans="2:3" x14ac:dyDescent="0.25">
      <c r="B184" s="28" t="s">
        <v>5168</v>
      </c>
      <c r="C184" s="30">
        <v>0.14631201885111905</v>
      </c>
    </row>
    <row r="185" spans="2:3" x14ac:dyDescent="0.25">
      <c r="B185" s="32" t="s">
        <v>5127</v>
      </c>
      <c r="C185" s="30">
        <v>9.2845007572185199E-3</v>
      </c>
    </row>
    <row r="186" spans="2:3" x14ac:dyDescent="0.25">
      <c r="B186" s="32" t="s">
        <v>5180</v>
      </c>
      <c r="C186" s="30">
        <v>8.7956349562364217E-3</v>
      </c>
    </row>
    <row r="187" spans="2:3" x14ac:dyDescent="0.25">
      <c r="B187" s="32" t="s">
        <v>5181</v>
      </c>
      <c r="C187" s="30">
        <v>1.3585176547517258E-2</v>
      </c>
    </row>
    <row r="188" spans="2:3" x14ac:dyDescent="0.25">
      <c r="B188" s="32" t="s">
        <v>5182</v>
      </c>
      <c r="C188" s="30">
        <v>1.1310977980798694E-2</v>
      </c>
    </row>
    <row r="189" spans="2:3" x14ac:dyDescent="0.25">
      <c r="B189" s="32" t="s">
        <v>5183</v>
      </c>
      <c r="C189" s="30">
        <v>9.7985607841872824E-3</v>
      </c>
    </row>
    <row r="190" spans="2:3" x14ac:dyDescent="0.25">
      <c r="B190" s="32" t="s">
        <v>5184</v>
      </c>
      <c r="C190" s="30">
        <v>1.1106417253786626E-2</v>
      </c>
    </row>
    <row r="191" spans="2:3" x14ac:dyDescent="0.25">
      <c r="B191" s="32" t="s">
        <v>5185</v>
      </c>
      <c r="C191" s="30">
        <v>1.2669202765887887E-2</v>
      </c>
    </row>
    <row r="192" spans="2:3" x14ac:dyDescent="0.25">
      <c r="B192" s="32" t="s">
        <v>5186</v>
      </c>
      <c r="C192" s="30">
        <v>9.8498569268772023E-3</v>
      </c>
    </row>
    <row r="193" spans="2:3" x14ac:dyDescent="0.25">
      <c r="B193" s="32" t="s">
        <v>5187</v>
      </c>
      <c r="C193" s="30">
        <v>9.662267770273179E-3</v>
      </c>
    </row>
    <row r="194" spans="2:3" x14ac:dyDescent="0.25">
      <c r="B194" s="32" t="s">
        <v>5188</v>
      </c>
      <c r="C194" s="30">
        <v>9.1968884665831144E-3</v>
      </c>
    </row>
    <row r="195" spans="2:3" x14ac:dyDescent="0.25">
      <c r="B195" s="32" t="s">
        <v>5189</v>
      </c>
      <c r="C195" s="30">
        <v>8.4102761016719655E-3</v>
      </c>
    </row>
    <row r="196" spans="2:3" x14ac:dyDescent="0.25">
      <c r="B196" s="32" t="s">
        <v>5190</v>
      </c>
      <c r="C196" s="30">
        <v>1.0761063396044082E-2</v>
      </c>
    </row>
    <row r="197" spans="2:3" x14ac:dyDescent="0.25">
      <c r="B197" s="32" t="s">
        <v>5191</v>
      </c>
      <c r="C197" s="30">
        <v>9.0976330288589646E-3</v>
      </c>
    </row>
    <row r="198" spans="2:3" x14ac:dyDescent="0.25">
      <c r="B198" s="32" t="s">
        <v>5192</v>
      </c>
      <c r="C198" s="30">
        <v>1.2638789318280771E-2</v>
      </c>
    </row>
    <row r="199" spans="2:3" x14ac:dyDescent="0.25">
      <c r="B199" s="32" t="s">
        <v>5193</v>
      </c>
      <c r="C199" s="30">
        <v>1.4477279689708311E-4</v>
      </c>
    </row>
    <row r="200" spans="2:3" x14ac:dyDescent="0.25">
      <c r="B200" s="28" t="s">
        <v>5169</v>
      </c>
      <c r="C200" s="30">
        <v>0.13882109984754015</v>
      </c>
    </row>
    <row r="201" spans="2:3" x14ac:dyDescent="0.25">
      <c r="B201" s="32" t="s">
        <v>5127</v>
      </c>
      <c r="C201" s="30">
        <v>8.1171818399055611E-3</v>
      </c>
    </row>
    <row r="202" spans="2:3" x14ac:dyDescent="0.25">
      <c r="B202" s="32" t="s">
        <v>5180</v>
      </c>
      <c r="C202" s="30">
        <v>1.1501829247725515E-2</v>
      </c>
    </row>
    <row r="203" spans="2:3" x14ac:dyDescent="0.25">
      <c r="B203" s="32" t="s">
        <v>5181</v>
      </c>
      <c r="C203" s="30">
        <v>1.0369023875847041E-2</v>
      </c>
    </row>
    <row r="204" spans="2:3" x14ac:dyDescent="0.25">
      <c r="B204" s="32" t="s">
        <v>5182</v>
      </c>
      <c r="C204" s="30">
        <v>8.066614095781308E-3</v>
      </c>
    </row>
    <row r="205" spans="2:3" x14ac:dyDescent="0.25">
      <c r="B205" s="32" t="s">
        <v>5183</v>
      </c>
      <c r="C205" s="30">
        <v>1.0925183481159076E-2</v>
      </c>
    </row>
    <row r="206" spans="2:3" x14ac:dyDescent="0.25">
      <c r="B206" s="32" t="s">
        <v>5184</v>
      </c>
      <c r="C206" s="30">
        <v>1.291186171963289E-2</v>
      </c>
    </row>
    <row r="207" spans="2:3" x14ac:dyDescent="0.25">
      <c r="B207" s="32" t="s">
        <v>5185</v>
      </c>
      <c r="C207" s="30">
        <v>8.393771930024569E-3</v>
      </c>
    </row>
    <row r="208" spans="2:3" x14ac:dyDescent="0.25">
      <c r="B208" s="32" t="s">
        <v>5186</v>
      </c>
      <c r="C208" s="30">
        <v>8.3399413010973797E-3</v>
      </c>
    </row>
    <row r="209" spans="2:3" x14ac:dyDescent="0.25">
      <c r="B209" s="32" t="s">
        <v>5187</v>
      </c>
      <c r="C209" s="30">
        <v>1.1154420306948406E-2</v>
      </c>
    </row>
    <row r="210" spans="2:3" x14ac:dyDescent="0.25">
      <c r="B210" s="32" t="s">
        <v>5188</v>
      </c>
      <c r="C210" s="30">
        <v>1.3212657799088052E-2</v>
      </c>
    </row>
    <row r="211" spans="2:3" x14ac:dyDescent="0.25">
      <c r="B211" s="32" t="s">
        <v>5189</v>
      </c>
      <c r="C211" s="30">
        <v>8.3632167525530005E-3</v>
      </c>
    </row>
    <row r="212" spans="2:3" x14ac:dyDescent="0.25">
      <c r="B212" s="32" t="s">
        <v>5190</v>
      </c>
      <c r="C212" s="30">
        <v>9.7165665724411408E-3</v>
      </c>
    </row>
    <row r="213" spans="2:3" x14ac:dyDescent="0.25">
      <c r="B213" s="32" t="s">
        <v>5191</v>
      </c>
      <c r="C213" s="30">
        <v>6.1474635546377868E-3</v>
      </c>
    </row>
    <row r="214" spans="2:3" x14ac:dyDescent="0.25">
      <c r="B214" s="32" t="s">
        <v>5192</v>
      </c>
      <c r="C214" s="30">
        <v>1.1601367370698437E-2</v>
      </c>
    </row>
    <row r="215" spans="2:3" x14ac:dyDescent="0.25">
      <c r="B215" s="28" t="s">
        <v>5137</v>
      </c>
      <c r="C215" s="30">
        <v>1</v>
      </c>
    </row>
  </sheetData>
  <pageMargins left="0.7" right="0.7" top="0.75" bottom="0.75" header="0.3" footer="0.3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9CC0-2AF2-4411-95BE-9C80DA69EBC2}">
  <dimension ref="A2:B51"/>
  <sheetViews>
    <sheetView showGridLines="0" workbookViewId="0">
      <selection activeCell="B11" sqref="B11"/>
    </sheetView>
  </sheetViews>
  <sheetFormatPr baseColWidth="10" defaultRowHeight="15" x14ac:dyDescent="0.25"/>
  <cols>
    <col min="1" max="1" width="17.85546875" bestFit="1" customWidth="1"/>
    <col min="2" max="2" width="19.28515625" bestFit="1" customWidth="1"/>
  </cols>
  <sheetData>
    <row r="2" spans="1:2" x14ac:dyDescent="0.25">
      <c r="A2" s="27" t="s">
        <v>5078</v>
      </c>
      <c r="B2" s="33">
        <v>45658</v>
      </c>
    </row>
    <row r="4" spans="1:2" x14ac:dyDescent="0.25">
      <c r="A4" s="27" t="s">
        <v>5136</v>
      </c>
      <c r="B4" t="s">
        <v>5138</v>
      </c>
    </row>
    <row r="5" spans="1:2" x14ac:dyDescent="0.25">
      <c r="A5" s="28" t="s">
        <v>9</v>
      </c>
      <c r="B5">
        <v>36079.519999999997</v>
      </c>
    </row>
    <row r="6" spans="1:2" x14ac:dyDescent="0.25">
      <c r="A6" s="32" t="s">
        <v>5182</v>
      </c>
      <c r="B6">
        <v>14275.85</v>
      </c>
    </row>
    <row r="7" spans="1:2" x14ac:dyDescent="0.25">
      <c r="A7" s="32" t="s">
        <v>5184</v>
      </c>
      <c r="B7">
        <v>5032.68</v>
      </c>
    </row>
    <row r="8" spans="1:2" x14ac:dyDescent="0.25">
      <c r="A8" s="32" t="s">
        <v>5189</v>
      </c>
      <c r="B8">
        <v>1923.42</v>
      </c>
    </row>
    <row r="9" spans="1:2" x14ac:dyDescent="0.25">
      <c r="A9" s="32" t="s">
        <v>5190</v>
      </c>
      <c r="B9">
        <v>8152.08</v>
      </c>
    </row>
    <row r="10" spans="1:2" x14ac:dyDescent="0.25">
      <c r="A10" s="32" t="s">
        <v>5191</v>
      </c>
      <c r="B10">
        <v>6695.49</v>
      </c>
    </row>
    <row r="11" spans="1:2" x14ac:dyDescent="0.25">
      <c r="A11" s="28" t="s">
        <v>18</v>
      </c>
      <c r="B11">
        <v>29306.07</v>
      </c>
    </row>
    <row r="12" spans="1:2" x14ac:dyDescent="0.25">
      <c r="A12" s="32" t="s">
        <v>5184</v>
      </c>
      <c r="B12">
        <v>3056.94</v>
      </c>
    </row>
    <row r="13" spans="1:2" x14ac:dyDescent="0.25">
      <c r="A13" s="32" t="s">
        <v>5185</v>
      </c>
      <c r="B13">
        <v>6314.22</v>
      </c>
    </row>
    <row r="14" spans="1:2" x14ac:dyDescent="0.25">
      <c r="A14" s="32" t="s">
        <v>5186</v>
      </c>
      <c r="B14">
        <v>7548.32</v>
      </c>
    </row>
    <row r="15" spans="1:2" x14ac:dyDescent="0.25">
      <c r="A15" s="32" t="s">
        <v>5187</v>
      </c>
      <c r="B15">
        <v>1404.56</v>
      </c>
    </row>
    <row r="16" spans="1:2" x14ac:dyDescent="0.25">
      <c r="A16" s="32" t="s">
        <v>5188</v>
      </c>
      <c r="B16">
        <v>4223.7299999999996</v>
      </c>
    </row>
    <row r="17" spans="1:2" x14ac:dyDescent="0.25">
      <c r="A17" s="32" t="s">
        <v>5190</v>
      </c>
      <c r="B17">
        <v>5275.8</v>
      </c>
    </row>
    <row r="18" spans="1:2" x14ac:dyDescent="0.25">
      <c r="A18" s="32" t="s">
        <v>5191</v>
      </c>
      <c r="B18">
        <v>1482.5</v>
      </c>
    </row>
    <row r="19" spans="1:2" x14ac:dyDescent="0.25">
      <c r="A19" s="28" t="s">
        <v>23</v>
      </c>
      <c r="B19">
        <v>47311.499999999993</v>
      </c>
    </row>
    <row r="20" spans="1:2" x14ac:dyDescent="0.25">
      <c r="A20" s="32" t="s">
        <v>5182</v>
      </c>
      <c r="B20">
        <v>8808.9</v>
      </c>
    </row>
    <row r="21" spans="1:2" x14ac:dyDescent="0.25">
      <c r="A21" s="32" t="s">
        <v>5183</v>
      </c>
      <c r="B21">
        <v>13340.3</v>
      </c>
    </row>
    <row r="22" spans="1:2" x14ac:dyDescent="0.25">
      <c r="A22" s="32" t="s">
        <v>5185</v>
      </c>
      <c r="B22">
        <v>2277.2800000000002</v>
      </c>
    </row>
    <row r="23" spans="1:2" x14ac:dyDescent="0.25">
      <c r="A23" s="32" t="s">
        <v>5187</v>
      </c>
      <c r="B23">
        <v>4308.96</v>
      </c>
    </row>
    <row r="24" spans="1:2" x14ac:dyDescent="0.25">
      <c r="A24" s="32" t="s">
        <v>5189</v>
      </c>
      <c r="B24">
        <v>7421.68</v>
      </c>
    </row>
    <row r="25" spans="1:2" x14ac:dyDescent="0.25">
      <c r="A25" s="32" t="s">
        <v>5190</v>
      </c>
      <c r="B25">
        <v>4887.3500000000004</v>
      </c>
    </row>
    <row r="26" spans="1:2" x14ac:dyDescent="0.25">
      <c r="A26" s="32" t="s">
        <v>5191</v>
      </c>
      <c r="B26">
        <v>6267.0300000000007</v>
      </c>
    </row>
    <row r="27" spans="1:2" x14ac:dyDescent="0.25">
      <c r="A27" s="28" t="s">
        <v>52</v>
      </c>
      <c r="B27">
        <v>57196.05</v>
      </c>
    </row>
    <row r="28" spans="1:2" x14ac:dyDescent="0.25">
      <c r="A28" s="32" t="s">
        <v>5127</v>
      </c>
      <c r="B28">
        <v>2944.08</v>
      </c>
    </row>
    <row r="29" spans="1:2" x14ac:dyDescent="0.25">
      <c r="A29" s="32" t="s">
        <v>5182</v>
      </c>
      <c r="B29">
        <v>5589.81</v>
      </c>
    </row>
    <row r="30" spans="1:2" x14ac:dyDescent="0.25">
      <c r="A30" s="32" t="s">
        <v>5187</v>
      </c>
      <c r="B30">
        <v>1021.71</v>
      </c>
    </row>
    <row r="31" spans="1:2" x14ac:dyDescent="0.25">
      <c r="A31" s="32" t="s">
        <v>5188</v>
      </c>
      <c r="B31">
        <v>8043.57</v>
      </c>
    </row>
    <row r="32" spans="1:2" x14ac:dyDescent="0.25">
      <c r="A32" s="32" t="s">
        <v>5189</v>
      </c>
      <c r="B32">
        <v>10487.2</v>
      </c>
    </row>
    <row r="33" spans="1:2" x14ac:dyDescent="0.25">
      <c r="A33" s="32" t="s">
        <v>5190</v>
      </c>
      <c r="B33">
        <v>4965.2700000000004</v>
      </c>
    </row>
    <row r="34" spans="1:2" x14ac:dyDescent="0.25">
      <c r="A34" s="32" t="s">
        <v>5191</v>
      </c>
      <c r="B34">
        <v>18304.580000000002</v>
      </c>
    </row>
    <row r="35" spans="1:2" x14ac:dyDescent="0.25">
      <c r="A35" s="32" t="s">
        <v>5192</v>
      </c>
      <c r="B35">
        <v>5839.83</v>
      </c>
    </row>
    <row r="36" spans="1:2" x14ac:dyDescent="0.25">
      <c r="A36" s="28" t="s">
        <v>29</v>
      </c>
      <c r="B36">
        <v>41020.539999999994</v>
      </c>
    </row>
    <row r="37" spans="1:2" x14ac:dyDescent="0.25">
      <c r="A37" s="32" t="s">
        <v>5127</v>
      </c>
      <c r="B37">
        <v>3849.24</v>
      </c>
    </row>
    <row r="38" spans="1:2" x14ac:dyDescent="0.25">
      <c r="A38" s="32" t="s">
        <v>5180</v>
      </c>
      <c r="B38">
        <v>9341.85</v>
      </c>
    </row>
    <row r="39" spans="1:2" x14ac:dyDescent="0.25">
      <c r="A39" s="32" t="s">
        <v>5181</v>
      </c>
      <c r="B39">
        <v>6309.4</v>
      </c>
    </row>
    <row r="40" spans="1:2" x14ac:dyDescent="0.25">
      <c r="A40" s="32" t="s">
        <v>5182</v>
      </c>
      <c r="B40">
        <v>2593.8000000000002</v>
      </c>
    </row>
    <row r="41" spans="1:2" x14ac:dyDescent="0.25">
      <c r="A41" s="32" t="s">
        <v>5183</v>
      </c>
      <c r="B41">
        <v>1298.08</v>
      </c>
    </row>
    <row r="42" spans="1:2" x14ac:dyDescent="0.25">
      <c r="A42" s="32" t="s">
        <v>5185</v>
      </c>
      <c r="B42">
        <v>5879.4</v>
      </c>
    </row>
    <row r="43" spans="1:2" x14ac:dyDescent="0.25">
      <c r="A43" s="32" t="s">
        <v>5188</v>
      </c>
      <c r="B43">
        <v>7640.43</v>
      </c>
    </row>
    <row r="44" spans="1:2" x14ac:dyDescent="0.25">
      <c r="A44" s="32" t="s">
        <v>5189</v>
      </c>
      <c r="B44">
        <v>4108.34</v>
      </c>
    </row>
    <row r="45" spans="1:2" x14ac:dyDescent="0.25">
      <c r="A45" s="28" t="s">
        <v>32</v>
      </c>
      <c r="B45">
        <v>34952.270000000004</v>
      </c>
    </row>
    <row r="46" spans="1:2" x14ac:dyDescent="0.25">
      <c r="A46" s="32" t="s">
        <v>5127</v>
      </c>
      <c r="B46">
        <v>2988.96</v>
      </c>
    </row>
    <row r="47" spans="1:2" x14ac:dyDescent="0.25">
      <c r="A47" s="32" t="s">
        <v>5181</v>
      </c>
      <c r="B47">
        <v>5512.92</v>
      </c>
    </row>
    <row r="48" spans="1:2" x14ac:dyDescent="0.25">
      <c r="A48" s="32" t="s">
        <v>5182</v>
      </c>
      <c r="B48">
        <v>10570.2</v>
      </c>
    </row>
    <row r="49" spans="1:2" x14ac:dyDescent="0.25">
      <c r="A49" s="32" t="s">
        <v>5187</v>
      </c>
      <c r="B49">
        <v>7657.9400000000005</v>
      </c>
    </row>
    <row r="50" spans="1:2" x14ac:dyDescent="0.25">
      <c r="A50" s="32" t="s">
        <v>5189</v>
      </c>
      <c r="B50">
        <v>8222.25</v>
      </c>
    </row>
    <row r="51" spans="1:2" x14ac:dyDescent="0.25">
      <c r="A51" s="28" t="s">
        <v>5137</v>
      </c>
      <c r="B51">
        <v>245865.94999999995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6328-9435-4812-8F27-D5D026F4AF2F}">
  <dimension ref="B1:L67"/>
  <sheetViews>
    <sheetView showGridLines="0" topLeftCell="A18" workbookViewId="0">
      <selection activeCell="B64" sqref="B64:C67"/>
    </sheetView>
  </sheetViews>
  <sheetFormatPr baseColWidth="10" defaultRowHeight="15" x14ac:dyDescent="0.25"/>
  <cols>
    <col min="1" max="1" width="3" customWidth="1"/>
    <col min="2" max="2" width="21" bestFit="1" customWidth="1"/>
    <col min="3" max="3" width="14.140625" customWidth="1"/>
    <col min="4" max="4" width="18.140625" bestFit="1" customWidth="1"/>
    <col min="5" max="5" width="21" bestFit="1" customWidth="1"/>
    <col min="6" max="6" width="7.42578125" bestFit="1" customWidth="1"/>
    <col min="7" max="7" width="11.140625" customWidth="1"/>
    <col min="8" max="8" width="21" bestFit="1" customWidth="1"/>
    <col min="9" max="9" width="10.5703125" bestFit="1" customWidth="1"/>
    <col min="10" max="10" width="17" bestFit="1" customWidth="1"/>
    <col min="12" max="12" width="20.28515625" bestFit="1" customWidth="1"/>
  </cols>
  <sheetData>
    <row r="1" spans="2:12" ht="15.75" thickBot="1" x14ac:dyDescent="0.3">
      <c r="B1" s="41" t="s">
        <v>5200</v>
      </c>
      <c r="C1" s="42"/>
      <c r="D1" s="42"/>
      <c r="E1" s="42"/>
      <c r="F1" s="42"/>
      <c r="G1" s="42"/>
      <c r="H1" s="42"/>
      <c r="I1" s="42"/>
      <c r="J1" s="42"/>
      <c r="K1" s="42"/>
      <c r="L1" s="43"/>
    </row>
    <row r="3" spans="2:12" x14ac:dyDescent="0.25">
      <c r="B3" t="s">
        <v>5194</v>
      </c>
      <c r="D3" t="s">
        <v>5195</v>
      </c>
      <c r="F3" t="s">
        <v>5196</v>
      </c>
      <c r="H3" s="29" t="s">
        <v>5197</v>
      </c>
      <c r="J3" s="29" t="s">
        <v>5198</v>
      </c>
      <c r="L3" s="29" t="s">
        <v>5199</v>
      </c>
    </row>
    <row r="4" spans="2:12" x14ac:dyDescent="0.25">
      <c r="B4" s="31">
        <v>25823774.079999998</v>
      </c>
      <c r="D4" s="34">
        <v>15057</v>
      </c>
      <c r="F4" s="34">
        <v>5000</v>
      </c>
      <c r="H4" s="35">
        <f>D5/F5</f>
        <v>3.0114000000000001</v>
      </c>
      <c r="J4" s="35">
        <f>B5/F5</f>
        <v>5164.7548159999997</v>
      </c>
      <c r="L4" s="35">
        <f>B5/D5</f>
        <v>1715.0676814770538</v>
      </c>
    </row>
    <row r="5" spans="2:12" x14ac:dyDescent="0.25">
      <c r="B5" s="31">
        <f>GETPIVOTDATA("total_venta",$B$3)</f>
        <v>25823774.079999998</v>
      </c>
      <c r="D5" s="34">
        <f>GETPIVOTDATA("cantidad",$D$3)</f>
        <v>15057</v>
      </c>
      <c r="F5">
        <f>GETPIVOTDATA("id_venta",$F$3)</f>
        <v>5000</v>
      </c>
    </row>
    <row r="10" spans="2:12" x14ac:dyDescent="0.25">
      <c r="B10" s="27" t="s">
        <v>5209</v>
      </c>
      <c r="C10" t="s">
        <v>5194</v>
      </c>
      <c r="H10" s="27" t="s">
        <v>5210</v>
      </c>
      <c r="I10" t="s">
        <v>5194</v>
      </c>
    </row>
    <row r="11" spans="2:12" x14ac:dyDescent="0.25">
      <c r="B11" s="28">
        <v>1</v>
      </c>
      <c r="C11" s="30">
        <v>0.283318016465547</v>
      </c>
      <c r="H11" s="28" t="s">
        <v>5164</v>
      </c>
      <c r="I11" s="30">
        <v>0.13750199250503978</v>
      </c>
    </row>
    <row r="12" spans="2:12" x14ac:dyDescent="0.25">
      <c r="B12" s="32" t="s">
        <v>5170</v>
      </c>
      <c r="C12" s="30">
        <v>0.283318016465547</v>
      </c>
      <c r="H12" s="28" t="s">
        <v>5169</v>
      </c>
      <c r="I12" s="30">
        <v>0.13882109984754015</v>
      </c>
    </row>
    <row r="13" spans="2:12" x14ac:dyDescent="0.25">
      <c r="B13" s="28">
        <v>2</v>
      </c>
      <c r="C13" s="30">
        <v>0.26374302644147019</v>
      </c>
      <c r="H13" s="28" t="s">
        <v>5166</v>
      </c>
      <c r="I13" s="30">
        <v>0.13926801786828527</v>
      </c>
    </row>
    <row r="14" spans="2:12" x14ac:dyDescent="0.25">
      <c r="B14" s="32" t="s">
        <v>5171</v>
      </c>
      <c r="C14" s="30">
        <v>0.26374302644147019</v>
      </c>
      <c r="H14" s="28" t="s">
        <v>5167</v>
      </c>
      <c r="I14" s="30">
        <v>0.14180586806001075</v>
      </c>
    </row>
    <row r="15" spans="2:12" x14ac:dyDescent="0.25">
      <c r="B15" s="28">
        <v>3</v>
      </c>
      <c r="C15" s="30">
        <v>0.28277282659684733</v>
      </c>
      <c r="H15" s="28" t="s">
        <v>5168</v>
      </c>
      <c r="I15" s="30">
        <v>0.14631201885111891</v>
      </c>
    </row>
    <row r="16" spans="2:12" x14ac:dyDescent="0.25">
      <c r="B16" s="32" t="s">
        <v>5172</v>
      </c>
      <c r="C16" s="30">
        <v>0.28277282659684733</v>
      </c>
      <c r="H16" s="28" t="s">
        <v>5163</v>
      </c>
      <c r="I16" s="30">
        <v>0.148066820061028</v>
      </c>
    </row>
    <row r="17" spans="2:9" x14ac:dyDescent="0.25">
      <c r="B17" s="28">
        <v>4</v>
      </c>
      <c r="C17" s="30">
        <v>0.17016613049613541</v>
      </c>
      <c r="H17" s="28" t="s">
        <v>5165</v>
      </c>
      <c r="I17" s="30">
        <v>0.14822418280697711</v>
      </c>
    </row>
    <row r="18" spans="2:9" x14ac:dyDescent="0.25">
      <c r="B18" s="32" t="s">
        <v>5173</v>
      </c>
      <c r="C18" s="30">
        <v>0.17016613049613541</v>
      </c>
    </row>
    <row r="23" spans="2:9" x14ac:dyDescent="0.25">
      <c r="B23" s="27" t="s">
        <v>5211</v>
      </c>
      <c r="C23" t="s">
        <v>5194</v>
      </c>
      <c r="H23" s="27" t="s">
        <v>5212</v>
      </c>
      <c r="I23" t="s">
        <v>5194</v>
      </c>
    </row>
    <row r="24" spans="2:9" x14ac:dyDescent="0.25">
      <c r="B24" s="28" t="s">
        <v>41</v>
      </c>
      <c r="C24" s="30">
        <v>0.32974273371586138</v>
      </c>
      <c r="H24" s="28" t="s">
        <v>21</v>
      </c>
      <c r="I24" s="30">
        <v>5.2579656474442009E-2</v>
      </c>
    </row>
    <row r="25" spans="2:9" x14ac:dyDescent="0.25">
      <c r="B25" s="28" t="s">
        <v>10</v>
      </c>
      <c r="C25" s="30">
        <v>0.33503210000201483</v>
      </c>
      <c r="H25" s="28" t="s">
        <v>35</v>
      </c>
      <c r="I25" s="30">
        <v>6.5525264229696956E-2</v>
      </c>
    </row>
    <row r="26" spans="2:9" x14ac:dyDescent="0.25">
      <c r="B26" s="28" t="s">
        <v>24</v>
      </c>
      <c r="C26" s="30">
        <v>0.3352251662821239</v>
      </c>
      <c r="H26" s="28" t="s">
        <v>90</v>
      </c>
      <c r="I26" s="30">
        <v>6.6810893893941584E-2</v>
      </c>
    </row>
    <row r="27" spans="2:9" x14ac:dyDescent="0.25">
      <c r="H27" s="28" t="s">
        <v>39</v>
      </c>
      <c r="I27" s="30">
        <v>7.6244781800693329E-2</v>
      </c>
    </row>
    <row r="28" spans="2:9" x14ac:dyDescent="0.25">
      <c r="H28" s="28" t="s">
        <v>44</v>
      </c>
      <c r="I28" s="30">
        <v>7.757091019284508E-2</v>
      </c>
    </row>
    <row r="29" spans="2:9" x14ac:dyDescent="0.25">
      <c r="H29" s="28" t="s">
        <v>65</v>
      </c>
      <c r="I29" s="30">
        <v>8.397939214003533E-2</v>
      </c>
    </row>
    <row r="30" spans="2:9" x14ac:dyDescent="0.25">
      <c r="H30" s="28" t="s">
        <v>70</v>
      </c>
      <c r="I30" s="30">
        <v>8.4972116902906278E-2</v>
      </c>
    </row>
    <row r="31" spans="2:9" x14ac:dyDescent="0.25">
      <c r="H31" s="28" t="s">
        <v>49</v>
      </c>
      <c r="I31" s="30">
        <v>9.5722262452506757E-2</v>
      </c>
    </row>
    <row r="32" spans="2:9" x14ac:dyDescent="0.25">
      <c r="H32" s="28" t="s">
        <v>14</v>
      </c>
      <c r="I32" s="30">
        <v>0.10352301029733928</v>
      </c>
    </row>
    <row r="33" spans="2:9" x14ac:dyDescent="0.25">
      <c r="H33" s="28" t="s">
        <v>28</v>
      </c>
      <c r="I33" s="30">
        <v>0.13610269471502429</v>
      </c>
    </row>
    <row r="34" spans="2:9" x14ac:dyDescent="0.25">
      <c r="H34" s="28" t="s">
        <v>3</v>
      </c>
      <c r="I34" s="30">
        <v>0.15696901690056916</v>
      </c>
    </row>
    <row r="37" spans="2:9" x14ac:dyDescent="0.25">
      <c r="H37" s="27" t="s">
        <v>5214</v>
      </c>
      <c r="I37" t="s">
        <v>5144</v>
      </c>
    </row>
    <row r="38" spans="2:9" x14ac:dyDescent="0.25">
      <c r="H38" s="28" t="s">
        <v>2</v>
      </c>
      <c r="I38" s="34">
        <v>670</v>
      </c>
    </row>
    <row r="39" spans="2:9" x14ac:dyDescent="0.25">
      <c r="H39" s="28" t="s">
        <v>101</v>
      </c>
      <c r="I39" s="34">
        <v>676</v>
      </c>
    </row>
    <row r="40" spans="2:9" x14ac:dyDescent="0.25">
      <c r="B40" s="27" t="s">
        <v>5213</v>
      </c>
      <c r="C40" t="s">
        <v>5194</v>
      </c>
      <c r="H40" s="28" t="s">
        <v>82</v>
      </c>
      <c r="I40" s="34">
        <v>680</v>
      </c>
    </row>
    <row r="41" spans="2:9" x14ac:dyDescent="0.25">
      <c r="B41" s="28" t="s">
        <v>5101</v>
      </c>
      <c r="C41" s="36">
        <v>6514887.3200000003</v>
      </c>
      <c r="H41" s="28" t="s">
        <v>27</v>
      </c>
      <c r="I41" s="34">
        <v>734</v>
      </c>
    </row>
    <row r="42" spans="2:9" x14ac:dyDescent="0.25">
      <c r="B42" s="28" t="s">
        <v>5100</v>
      </c>
      <c r="C42" s="36">
        <v>6264975.4099999992</v>
      </c>
      <c r="H42" s="28" t="s">
        <v>20</v>
      </c>
      <c r="I42" s="34">
        <v>741</v>
      </c>
    </row>
    <row r="43" spans="2:9" x14ac:dyDescent="0.25">
      <c r="B43" s="28" t="s">
        <v>5099</v>
      </c>
      <c r="C43" s="36">
        <v>6520026.3500000024</v>
      </c>
      <c r="H43" s="28" t="s">
        <v>38</v>
      </c>
      <c r="I43" s="34">
        <v>743</v>
      </c>
    </row>
    <row r="44" spans="2:9" x14ac:dyDescent="0.25">
      <c r="B44" s="28" t="s">
        <v>5103</v>
      </c>
      <c r="C44" s="36">
        <v>6523885</v>
      </c>
      <c r="H44" s="28" t="s">
        <v>58</v>
      </c>
      <c r="I44" s="34">
        <v>774</v>
      </c>
    </row>
    <row r="45" spans="2:9" x14ac:dyDescent="0.25">
      <c r="H45" s="28" t="s">
        <v>89</v>
      </c>
      <c r="I45" s="34">
        <v>1233</v>
      </c>
    </row>
    <row r="46" spans="2:9" x14ac:dyDescent="0.25">
      <c r="H46" s="28" t="s">
        <v>48</v>
      </c>
      <c r="I46" s="34">
        <v>1368</v>
      </c>
    </row>
    <row r="47" spans="2:9" x14ac:dyDescent="0.25">
      <c r="H47" s="28" t="s">
        <v>13</v>
      </c>
      <c r="I47" s="34">
        <v>1410</v>
      </c>
    </row>
    <row r="51" spans="2:9" x14ac:dyDescent="0.25">
      <c r="H51" s="27" t="s">
        <v>5215</v>
      </c>
      <c r="I51" t="s">
        <v>5194</v>
      </c>
    </row>
    <row r="52" spans="2:9" x14ac:dyDescent="0.25">
      <c r="B52" t="s">
        <v>5208</v>
      </c>
      <c r="H52" s="28" t="s">
        <v>5155</v>
      </c>
      <c r="I52" s="30">
        <v>3.3235133537847343E-2</v>
      </c>
    </row>
    <row r="53" spans="2:9" x14ac:dyDescent="0.25">
      <c r="B53" s="27" t="s">
        <v>4</v>
      </c>
      <c r="C53" t="s">
        <v>5194</v>
      </c>
      <c r="H53" s="28" t="s">
        <v>5157</v>
      </c>
      <c r="I53" s="30">
        <v>8.5076079630882623E-2</v>
      </c>
    </row>
    <row r="54" spans="2:9" x14ac:dyDescent="0.25">
      <c r="B54" s="28" t="s">
        <v>5106</v>
      </c>
      <c r="C54" s="30">
        <v>0.25807919345192815</v>
      </c>
      <c r="H54" s="28" t="s">
        <v>5154</v>
      </c>
      <c r="I54" s="30">
        <v>0.26236365602529332</v>
      </c>
    </row>
    <row r="55" spans="2:9" x14ac:dyDescent="0.25">
      <c r="B55" s="28" t="s">
        <v>45</v>
      </c>
      <c r="C55" s="30">
        <v>0.24473890843261303</v>
      </c>
      <c r="H55" s="28" t="s">
        <v>5156</v>
      </c>
      <c r="I55" s="30">
        <v>0.61932513080597673</v>
      </c>
    </row>
    <row r="56" spans="2:9" x14ac:dyDescent="0.25">
      <c r="B56" s="28" t="s">
        <v>5105</v>
      </c>
      <c r="C56" s="30">
        <v>0.23131375951006261</v>
      </c>
    </row>
    <row r="57" spans="2:9" x14ac:dyDescent="0.25">
      <c r="B57" s="28" t="s">
        <v>55</v>
      </c>
      <c r="C57" s="30">
        <v>0.26586813860539621</v>
      </c>
    </row>
    <row r="64" spans="2:9" x14ac:dyDescent="0.25">
      <c r="B64" s="27" t="s">
        <v>5216</v>
      </c>
      <c r="C64" t="s">
        <v>5194</v>
      </c>
    </row>
    <row r="65" spans="2:3" x14ac:dyDescent="0.25">
      <c r="B65" s="28" t="s">
        <v>40</v>
      </c>
      <c r="C65" s="30">
        <v>0.32474456305342631</v>
      </c>
    </row>
    <row r="66" spans="2:3" x14ac:dyDescent="0.25">
      <c r="B66" s="28" t="s">
        <v>16</v>
      </c>
      <c r="C66" s="30">
        <v>0.33584795441333104</v>
      </c>
    </row>
    <row r="67" spans="2:3" x14ac:dyDescent="0.25">
      <c r="B67" s="28" t="s">
        <v>5109</v>
      </c>
      <c r="C67" s="30">
        <v>0.33940748253324254</v>
      </c>
    </row>
  </sheetData>
  <mergeCells count="1">
    <mergeCell ref="B1:L1"/>
  </mergeCells>
  <pageMargins left="0.7" right="0.7" top="0.75" bottom="0.75" header="0.3" footer="0.3"/>
  <drawing r:id="rId1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55165-29A9-4D3A-AD7A-9FA3C9D41B96}">
  <dimension ref="A3:O107"/>
  <sheetViews>
    <sheetView showGridLines="0" topLeftCell="A67" workbookViewId="0">
      <selection activeCell="B5" sqref="B5:B6"/>
    </sheetView>
  </sheetViews>
  <sheetFormatPr baseColWidth="10" defaultRowHeight="15" x14ac:dyDescent="0.25"/>
  <cols>
    <col min="1" max="1" width="5.85546875" customWidth="1"/>
    <col min="2" max="2" width="25" bestFit="1" customWidth="1"/>
    <col min="3" max="3" width="31.28515625" bestFit="1" customWidth="1"/>
    <col min="4" max="7" width="2" bestFit="1" customWidth="1"/>
    <col min="8" max="8" width="24.85546875" bestFit="1" customWidth="1"/>
    <col min="9" max="9" width="31.28515625" bestFit="1" customWidth="1"/>
    <col min="11" max="11" width="29.5703125" bestFit="1" customWidth="1"/>
    <col min="12" max="12" width="31.28515625" bestFit="1" customWidth="1"/>
    <col min="13" max="13" width="13" bestFit="1" customWidth="1"/>
    <col min="14" max="14" width="30.7109375" bestFit="1" customWidth="1"/>
    <col min="15" max="15" width="31.28515625" bestFit="1" customWidth="1"/>
  </cols>
  <sheetData>
    <row r="3" spans="1:15" x14ac:dyDescent="0.25">
      <c r="B3" t="s">
        <v>5200</v>
      </c>
    </row>
    <row r="5" spans="1:15" x14ac:dyDescent="0.25">
      <c r="B5" t="s">
        <v>5218</v>
      </c>
      <c r="H5" s="27" t="s">
        <v>5224</v>
      </c>
      <c r="I5" t="s">
        <v>5218</v>
      </c>
      <c r="K5" s="27" t="s">
        <v>5225</v>
      </c>
      <c r="L5" t="s">
        <v>5218</v>
      </c>
      <c r="N5" s="27" t="s">
        <v>5226</v>
      </c>
      <c r="O5" t="s">
        <v>5218</v>
      </c>
    </row>
    <row r="6" spans="1:15" x14ac:dyDescent="0.25">
      <c r="B6" s="22">
        <v>3.0261999999999998</v>
      </c>
      <c r="H6" s="28" t="s">
        <v>5101</v>
      </c>
      <c r="I6" s="22">
        <v>3.0423108218063466</v>
      </c>
      <c r="K6" s="28" t="s">
        <v>24</v>
      </c>
      <c r="L6" s="22">
        <v>3.0349940688018981</v>
      </c>
      <c r="N6" s="28" t="s">
        <v>8</v>
      </c>
      <c r="O6" s="22">
        <v>3.058915946582875</v>
      </c>
    </row>
    <row r="7" spans="1:15" x14ac:dyDescent="0.25">
      <c r="B7" s="22">
        <f>GETPIVOTDATA("satisfacción_cliente",$B$5)</f>
        <v>3.0261999999999998</v>
      </c>
      <c r="H7" s="28" t="s">
        <v>5137</v>
      </c>
      <c r="I7" s="22">
        <v>3.0423108218063466</v>
      </c>
      <c r="K7" s="28" t="s">
        <v>5137</v>
      </c>
      <c r="L7" s="22">
        <v>3.0349940688018981</v>
      </c>
      <c r="N7" s="28" t="s">
        <v>5137</v>
      </c>
      <c r="O7" s="22">
        <v>3.058915946582875</v>
      </c>
    </row>
    <row r="8" spans="1:15" x14ac:dyDescent="0.25">
      <c r="H8" s="28" t="str">
        <f>H6</f>
        <v>Sucursal Avda Colón</v>
      </c>
      <c r="I8" s="22">
        <f>GETPIVOTDATA("satisfacción_cliente",$H$5,"sucursal","Sucursal Avda Colón")</f>
        <v>3.0423108218063466</v>
      </c>
      <c r="K8" t="str">
        <f>K6</f>
        <v>Tarde</v>
      </c>
      <c r="L8" s="22">
        <f>GETPIVOTDATA("satisfacción_cliente",$K$5,"turno","Tarde")</f>
        <v>3.0349940688018981</v>
      </c>
      <c r="N8" t="str">
        <f>N6</f>
        <v>Combo</v>
      </c>
      <c r="O8" s="22">
        <f>GETPIVOTDATA("satisfacción_cliente",$N$5,"promoción_aplicada","Combo")</f>
        <v>3.058915946582875</v>
      </c>
    </row>
    <row r="11" spans="1:15" x14ac:dyDescent="0.25">
      <c r="A11" s="44" t="s">
        <v>5201</v>
      </c>
      <c r="B11" s="44"/>
      <c r="C11" s="44"/>
      <c r="D11" s="44"/>
      <c r="E11" s="44"/>
      <c r="F11" s="44"/>
    </row>
    <row r="14" spans="1:15" x14ac:dyDescent="0.25">
      <c r="M14" s="27" t="s">
        <v>5202</v>
      </c>
      <c r="N14" t="s">
        <v>5204</v>
      </c>
    </row>
    <row r="15" spans="1:15" x14ac:dyDescent="0.25">
      <c r="B15" s="27" t="s">
        <v>5203</v>
      </c>
      <c r="C15" t="s">
        <v>5204</v>
      </c>
      <c r="M15" s="28" t="s">
        <v>5103</v>
      </c>
      <c r="N15">
        <v>3867</v>
      </c>
    </row>
    <row r="16" spans="1:15" x14ac:dyDescent="0.25">
      <c r="B16" s="28" t="s">
        <v>5179</v>
      </c>
      <c r="C16">
        <v>5871</v>
      </c>
      <c r="M16" s="28" t="s">
        <v>5099</v>
      </c>
      <c r="N16">
        <v>3818</v>
      </c>
    </row>
    <row r="17" spans="2:14" x14ac:dyDescent="0.25">
      <c r="B17" s="28" t="s">
        <v>5177</v>
      </c>
      <c r="C17">
        <v>3471</v>
      </c>
      <c r="M17" s="28" t="s">
        <v>5101</v>
      </c>
      <c r="N17">
        <v>3739</v>
      </c>
    </row>
    <row r="18" spans="2:14" x14ac:dyDescent="0.25">
      <c r="B18" s="28" t="s">
        <v>5178</v>
      </c>
      <c r="C18">
        <v>3334</v>
      </c>
      <c r="M18" s="28" t="s">
        <v>5100</v>
      </c>
      <c r="N18">
        <v>3707</v>
      </c>
    </row>
    <row r="19" spans="2:14" x14ac:dyDescent="0.25">
      <c r="B19" s="28" t="s">
        <v>5176</v>
      </c>
      <c r="C19">
        <v>2455</v>
      </c>
      <c r="M19" s="28" t="s">
        <v>5137</v>
      </c>
      <c r="N19">
        <v>15131</v>
      </c>
    </row>
    <row r="20" spans="2:14" x14ac:dyDescent="0.25">
      <c r="B20" s="28" t="s">
        <v>5137</v>
      </c>
      <c r="C20">
        <v>15131</v>
      </c>
    </row>
    <row r="28" spans="2:14" x14ac:dyDescent="0.25">
      <c r="B28" s="27" t="s">
        <v>5205</v>
      </c>
      <c r="C28" t="s">
        <v>5204</v>
      </c>
    </row>
    <row r="29" spans="2:14" x14ac:dyDescent="0.25">
      <c r="B29" s="28" t="s">
        <v>65</v>
      </c>
      <c r="C29">
        <v>1231</v>
      </c>
      <c r="M29" s="27" t="s">
        <v>5217</v>
      </c>
      <c r="N29" t="s">
        <v>5218</v>
      </c>
    </row>
    <row r="30" spans="2:14" x14ac:dyDescent="0.25">
      <c r="B30" s="28" t="s">
        <v>90</v>
      </c>
      <c r="C30">
        <v>1261</v>
      </c>
      <c r="M30" s="28" t="s">
        <v>51</v>
      </c>
      <c r="N30" s="22">
        <v>3.04</v>
      </c>
    </row>
    <row r="31" spans="2:14" x14ac:dyDescent="0.25">
      <c r="B31" s="28" t="s">
        <v>70</v>
      </c>
      <c r="C31">
        <v>1267</v>
      </c>
      <c r="M31" s="28" t="s">
        <v>8</v>
      </c>
      <c r="N31" s="22">
        <v>3.058915946582875</v>
      </c>
    </row>
    <row r="32" spans="2:14" x14ac:dyDescent="0.25">
      <c r="B32" s="28" t="s">
        <v>3</v>
      </c>
      <c r="C32">
        <v>1277</v>
      </c>
      <c r="M32" s="28" t="s">
        <v>5111</v>
      </c>
      <c r="N32" s="22">
        <v>2.9991836734693877</v>
      </c>
    </row>
    <row r="33" spans="2:14" x14ac:dyDescent="0.25">
      <c r="B33" s="28" t="s">
        <v>21</v>
      </c>
      <c r="C33">
        <v>1355</v>
      </c>
      <c r="M33" s="28" t="s">
        <v>17</v>
      </c>
      <c r="N33" s="22">
        <v>3.0055910543130993</v>
      </c>
    </row>
    <row r="34" spans="2:14" x14ac:dyDescent="0.25">
      <c r="B34" s="28" t="s">
        <v>49</v>
      </c>
      <c r="C34">
        <v>1415</v>
      </c>
      <c r="M34" s="28" t="s">
        <v>5137</v>
      </c>
      <c r="N34" s="22">
        <v>3.0261999999999998</v>
      </c>
    </row>
    <row r="35" spans="2:14" x14ac:dyDescent="0.25">
      <c r="B35" s="28" t="s">
        <v>44</v>
      </c>
      <c r="C35">
        <v>1439</v>
      </c>
    </row>
    <row r="36" spans="2:14" x14ac:dyDescent="0.25">
      <c r="B36" s="28" t="s">
        <v>14</v>
      </c>
      <c r="C36">
        <v>1447</v>
      </c>
    </row>
    <row r="37" spans="2:14" x14ac:dyDescent="0.25">
      <c r="B37" s="28" t="s">
        <v>28</v>
      </c>
      <c r="C37">
        <v>1447</v>
      </c>
    </row>
    <row r="38" spans="2:14" x14ac:dyDescent="0.25">
      <c r="B38" s="28" t="s">
        <v>35</v>
      </c>
      <c r="C38">
        <v>1468</v>
      </c>
    </row>
    <row r="39" spans="2:14" x14ac:dyDescent="0.25">
      <c r="B39" s="28" t="s">
        <v>39</v>
      </c>
      <c r="C39">
        <v>1524</v>
      </c>
    </row>
    <row r="40" spans="2:14" x14ac:dyDescent="0.25">
      <c r="B40" s="28" t="s">
        <v>5137</v>
      </c>
      <c r="C40">
        <v>15131</v>
      </c>
    </row>
    <row r="45" spans="2:14" x14ac:dyDescent="0.25">
      <c r="B45" s="27" t="s">
        <v>5219</v>
      </c>
      <c r="C45" t="s">
        <v>5218</v>
      </c>
    </row>
    <row r="46" spans="2:14" x14ac:dyDescent="0.25">
      <c r="B46" s="28" t="s">
        <v>5163</v>
      </c>
      <c r="C46" s="22">
        <v>3.0447154471544717</v>
      </c>
    </row>
    <row r="47" spans="2:14" x14ac:dyDescent="0.25">
      <c r="B47" s="28" t="s">
        <v>5164</v>
      </c>
      <c r="C47" s="22">
        <v>2.8813559322033897</v>
      </c>
      <c r="M47" s="27" t="s">
        <v>5219</v>
      </c>
      <c r="N47" t="s">
        <v>5218</v>
      </c>
    </row>
    <row r="48" spans="2:14" x14ac:dyDescent="0.25">
      <c r="B48" s="28" t="s">
        <v>5165</v>
      </c>
      <c r="C48" s="22">
        <v>2.9491758241758244</v>
      </c>
      <c r="M48" s="28" t="s">
        <v>5163</v>
      </c>
      <c r="N48" s="22">
        <v>3.0447154471544717</v>
      </c>
    </row>
    <row r="49" spans="2:14" x14ac:dyDescent="0.25">
      <c r="B49" s="28" t="s">
        <v>5166</v>
      </c>
      <c r="C49" s="22">
        <v>3.0879888268156424</v>
      </c>
      <c r="M49" s="32" t="s">
        <v>41</v>
      </c>
      <c r="N49" s="22">
        <v>3.1422924901185771</v>
      </c>
    </row>
    <row r="50" spans="2:14" x14ac:dyDescent="0.25">
      <c r="B50" s="28" t="s">
        <v>5167</v>
      </c>
      <c r="C50" s="22">
        <v>3.0474860335195531</v>
      </c>
      <c r="M50" s="32" t="s">
        <v>10</v>
      </c>
      <c r="N50" s="22">
        <v>2.899193548387097</v>
      </c>
    </row>
    <row r="51" spans="2:14" x14ac:dyDescent="0.25">
      <c r="B51" s="28" t="s">
        <v>5168</v>
      </c>
      <c r="C51" s="22">
        <v>3.0568990042674251</v>
      </c>
      <c r="M51" s="32" t="s">
        <v>24</v>
      </c>
      <c r="N51" s="22">
        <v>3.0928270042194095</v>
      </c>
    </row>
    <row r="52" spans="2:14" x14ac:dyDescent="0.25">
      <c r="B52" s="28" t="s">
        <v>5169</v>
      </c>
      <c r="C52" s="22">
        <v>3.1186685962373373</v>
      </c>
      <c r="M52" s="28" t="s">
        <v>5164</v>
      </c>
      <c r="N52" s="22">
        <v>2.8813559322033897</v>
      </c>
    </row>
    <row r="53" spans="2:14" x14ac:dyDescent="0.25">
      <c r="B53" s="28" t="s">
        <v>5137</v>
      </c>
      <c r="C53" s="22">
        <v>3.0261999999999998</v>
      </c>
      <c r="M53" s="32" t="s">
        <v>41</v>
      </c>
      <c r="N53" s="22">
        <v>2.9336283185840708</v>
      </c>
    </row>
    <row r="54" spans="2:14" x14ac:dyDescent="0.25">
      <c r="M54" s="32" t="s">
        <v>10</v>
      </c>
      <c r="N54" s="22">
        <v>2.8828451882845187</v>
      </c>
    </row>
    <row r="55" spans="2:14" x14ac:dyDescent="0.25">
      <c r="M55" s="32" t="s">
        <v>24</v>
      </c>
      <c r="N55" s="22">
        <v>2.831275720164609</v>
      </c>
    </row>
    <row r="56" spans="2:14" x14ac:dyDescent="0.25">
      <c r="M56" s="28" t="s">
        <v>5165</v>
      </c>
      <c r="N56" s="22">
        <v>2.9491758241758244</v>
      </c>
    </row>
    <row r="57" spans="2:14" x14ac:dyDescent="0.25">
      <c r="M57" s="32" t="s">
        <v>41</v>
      </c>
      <c r="N57" s="22">
        <v>2.9596774193548385</v>
      </c>
    </row>
    <row r="58" spans="2:14" x14ac:dyDescent="0.25">
      <c r="M58" s="32" t="s">
        <v>10</v>
      </c>
      <c r="N58" s="22">
        <v>2.8151260504201683</v>
      </c>
    </row>
    <row r="59" spans="2:14" x14ac:dyDescent="0.25">
      <c r="M59" s="32" t="s">
        <v>24</v>
      </c>
      <c r="N59" s="22">
        <v>3.0702479338842976</v>
      </c>
    </row>
    <row r="60" spans="2:14" x14ac:dyDescent="0.25">
      <c r="M60" s="28" t="s">
        <v>5166</v>
      </c>
      <c r="N60" s="22">
        <v>3.0879888268156424</v>
      </c>
    </row>
    <row r="61" spans="2:14" x14ac:dyDescent="0.25">
      <c r="B61" s="27" t="s">
        <v>5220</v>
      </c>
      <c r="C61" t="s">
        <v>5218</v>
      </c>
      <c r="M61" s="32" t="s">
        <v>41</v>
      </c>
      <c r="N61" s="22">
        <v>3.0476190476190474</v>
      </c>
    </row>
    <row r="62" spans="2:14" x14ac:dyDescent="0.25">
      <c r="B62" s="28" t="s">
        <v>5101</v>
      </c>
      <c r="C62" s="22">
        <v>3.0423108218063466</v>
      </c>
      <c r="M62" s="32" t="s">
        <v>10</v>
      </c>
      <c r="N62" s="22">
        <v>3.1906976744186046</v>
      </c>
    </row>
    <row r="63" spans="2:14" x14ac:dyDescent="0.25">
      <c r="B63" s="28" t="s">
        <v>5103</v>
      </c>
      <c r="C63" s="22">
        <v>3.032941176470588</v>
      </c>
      <c r="M63" s="32" t="s">
        <v>24</v>
      </c>
      <c r="N63" s="22">
        <v>3.0401606425702812</v>
      </c>
    </row>
    <row r="64" spans="2:14" x14ac:dyDescent="0.25">
      <c r="B64" s="28" t="s">
        <v>5100</v>
      </c>
      <c r="C64" s="22">
        <v>3.0162733930024408</v>
      </c>
      <c r="M64" s="28" t="s">
        <v>5167</v>
      </c>
      <c r="N64" s="22">
        <v>3.0474860335195531</v>
      </c>
    </row>
    <row r="65" spans="2:14" x14ac:dyDescent="0.25">
      <c r="B65" s="28" t="s">
        <v>5099</v>
      </c>
      <c r="C65" s="22">
        <v>3.0134175217048145</v>
      </c>
      <c r="M65" s="32" t="s">
        <v>41</v>
      </c>
      <c r="N65" s="22">
        <v>3.0120967741935485</v>
      </c>
    </row>
    <row r="66" spans="2:14" x14ac:dyDescent="0.25">
      <c r="B66" s="28" t="s">
        <v>5137</v>
      </c>
      <c r="C66" s="22">
        <v>3.0261999999999998</v>
      </c>
      <c r="M66" s="32" t="s">
        <v>10</v>
      </c>
      <c r="N66" s="22">
        <v>3.1367521367521367</v>
      </c>
    </row>
    <row r="67" spans="2:14" x14ac:dyDescent="0.25">
      <c r="M67" s="32" t="s">
        <v>24</v>
      </c>
      <c r="N67" s="22">
        <v>2.9957264957264957</v>
      </c>
    </row>
    <row r="68" spans="2:14" x14ac:dyDescent="0.25">
      <c r="M68" s="28" t="s">
        <v>5168</v>
      </c>
      <c r="N68" s="22">
        <v>3.0568990042674251</v>
      </c>
    </row>
    <row r="69" spans="2:14" x14ac:dyDescent="0.25">
      <c r="M69" s="32" t="s">
        <v>41</v>
      </c>
      <c r="N69" s="22">
        <v>3.0697674418604652</v>
      </c>
    </row>
    <row r="70" spans="2:14" x14ac:dyDescent="0.25">
      <c r="M70" s="32" t="s">
        <v>10</v>
      </c>
      <c r="N70" s="22">
        <v>3.0165289256198347</v>
      </c>
    </row>
    <row r="71" spans="2:14" x14ac:dyDescent="0.25">
      <c r="M71" s="32" t="s">
        <v>24</v>
      </c>
      <c r="N71" s="22">
        <v>3.0853658536585367</v>
      </c>
    </row>
    <row r="72" spans="2:14" x14ac:dyDescent="0.25">
      <c r="M72" s="28" t="s">
        <v>5169</v>
      </c>
      <c r="N72" s="22">
        <v>3.1186685962373373</v>
      </c>
    </row>
    <row r="73" spans="2:14" x14ac:dyDescent="0.25">
      <c r="B73" s="27" t="s">
        <v>5221</v>
      </c>
      <c r="C73" t="s">
        <v>5147</v>
      </c>
      <c r="M73" s="32" t="s">
        <v>41</v>
      </c>
      <c r="N73" s="22">
        <v>2.9823008849557522</v>
      </c>
    </row>
    <row r="74" spans="2:14" x14ac:dyDescent="0.25">
      <c r="B74" s="28">
        <v>1</v>
      </c>
      <c r="C74" s="30">
        <v>0.18959999999999999</v>
      </c>
      <c r="M74" s="32" t="s">
        <v>10</v>
      </c>
      <c r="N74" s="22">
        <v>3.2391304347826089</v>
      </c>
    </row>
    <row r="75" spans="2:14" x14ac:dyDescent="0.25">
      <c r="B75" s="28">
        <v>2</v>
      </c>
      <c r="C75" s="30">
        <v>0.20200000000000001</v>
      </c>
      <c r="M75" s="32" t="s">
        <v>24</v>
      </c>
      <c r="N75" s="22">
        <v>3.1319148936170214</v>
      </c>
    </row>
    <row r="76" spans="2:14" x14ac:dyDescent="0.25">
      <c r="B76" s="28">
        <v>3</v>
      </c>
      <c r="C76" s="30">
        <v>0.2026</v>
      </c>
      <c r="M76" s="28" t="s">
        <v>5137</v>
      </c>
      <c r="N76" s="22">
        <v>3.0261999999999998</v>
      </c>
    </row>
    <row r="77" spans="2:14" x14ac:dyDescent="0.25">
      <c r="B77" s="28">
        <v>4</v>
      </c>
      <c r="C77" s="30">
        <v>0.20419999999999999</v>
      </c>
    </row>
    <row r="78" spans="2:14" x14ac:dyDescent="0.25">
      <c r="B78" s="28">
        <v>5</v>
      </c>
      <c r="C78" s="30">
        <v>0.2016</v>
      </c>
    </row>
    <row r="79" spans="2:14" x14ac:dyDescent="0.25">
      <c r="B79" s="28" t="s">
        <v>5137</v>
      </c>
      <c r="C79" s="30">
        <v>1</v>
      </c>
    </row>
    <row r="84" spans="2:14" x14ac:dyDescent="0.25">
      <c r="M84" s="27" t="s">
        <v>5223</v>
      </c>
      <c r="N84" t="s">
        <v>5218</v>
      </c>
    </row>
    <row r="85" spans="2:14" x14ac:dyDescent="0.25">
      <c r="M85" s="28" t="s">
        <v>5109</v>
      </c>
      <c r="N85" s="22">
        <v>3.0179748352306772</v>
      </c>
    </row>
    <row r="86" spans="2:14" x14ac:dyDescent="0.25">
      <c r="B86" s="27" t="s">
        <v>5222</v>
      </c>
      <c r="C86" t="s">
        <v>5218</v>
      </c>
      <c r="M86" s="28" t="s">
        <v>40</v>
      </c>
      <c r="N86" s="22">
        <v>2.9664429530201342</v>
      </c>
    </row>
    <row r="87" spans="2:14" x14ac:dyDescent="0.25">
      <c r="B87" s="28" t="s">
        <v>5106</v>
      </c>
      <c r="C87" s="22">
        <v>3.0451977401129944</v>
      </c>
      <c r="M87" s="28" t="s">
        <v>16</v>
      </c>
      <c r="N87" s="22">
        <v>3.0921985815602837</v>
      </c>
    </row>
    <row r="88" spans="2:14" x14ac:dyDescent="0.25">
      <c r="B88" s="28" t="s">
        <v>45</v>
      </c>
      <c r="C88" s="22">
        <v>3.0949554896142435</v>
      </c>
      <c r="M88" s="28" t="s">
        <v>5137</v>
      </c>
      <c r="N88" s="22">
        <v>3.0261999999999998</v>
      </c>
    </row>
    <row r="89" spans="2:14" x14ac:dyDescent="0.25">
      <c r="B89" s="28" t="s">
        <v>5105</v>
      </c>
      <c r="C89" s="22">
        <v>2.8929663608562692</v>
      </c>
    </row>
    <row r="90" spans="2:14" x14ac:dyDescent="0.25">
      <c r="B90" s="28" t="s">
        <v>55</v>
      </c>
      <c r="C90" s="22">
        <v>2.9943181818181817</v>
      </c>
    </row>
    <row r="91" spans="2:14" x14ac:dyDescent="0.25">
      <c r="B91" s="28" t="s">
        <v>5139</v>
      </c>
      <c r="C91" s="22">
        <v>3.0330578512396693</v>
      </c>
    </row>
    <row r="92" spans="2:14" x14ac:dyDescent="0.25">
      <c r="B92" s="28" t="s">
        <v>5137</v>
      </c>
      <c r="C92" s="22">
        <v>3.0261999999999998</v>
      </c>
    </row>
    <row r="101" spans="2:3" x14ac:dyDescent="0.25">
      <c r="B101" s="27" t="s">
        <v>5222</v>
      </c>
      <c r="C101" t="s">
        <v>5218</v>
      </c>
    </row>
    <row r="102" spans="2:3" x14ac:dyDescent="0.25">
      <c r="B102" s="28" t="s">
        <v>5106</v>
      </c>
      <c r="C102" s="22">
        <v>3.0451977401129944</v>
      </c>
    </row>
    <row r="103" spans="2:3" x14ac:dyDescent="0.25">
      <c r="B103" s="28" t="s">
        <v>45</v>
      </c>
      <c r="C103" s="22">
        <v>3.0949554896142435</v>
      </c>
    </row>
    <row r="104" spans="2:3" x14ac:dyDescent="0.25">
      <c r="B104" s="28" t="s">
        <v>5105</v>
      </c>
      <c r="C104" s="22">
        <v>2.8929663608562692</v>
      </c>
    </row>
    <row r="105" spans="2:3" x14ac:dyDescent="0.25">
      <c r="B105" s="28" t="s">
        <v>55</v>
      </c>
      <c r="C105" s="22">
        <v>2.9943181818181817</v>
      </c>
    </row>
    <row r="106" spans="2:3" x14ac:dyDescent="0.25">
      <c r="B106" s="28" t="s">
        <v>5139</v>
      </c>
      <c r="C106" s="22">
        <v>3.0330578512396693</v>
      </c>
    </row>
    <row r="107" spans="2:3" x14ac:dyDescent="0.25">
      <c r="B107" s="28" t="s">
        <v>5137</v>
      </c>
      <c r="C107" s="22">
        <v>3.0261999999999998</v>
      </c>
    </row>
  </sheetData>
  <mergeCells count="1">
    <mergeCell ref="A11:F11"/>
  </mergeCells>
  <pageMargins left="0.7" right="0.7" top="0.75" bottom="0.75" header="0.3" footer="0.3"/>
  <drawing r:id="rId1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99279-DB07-4D0B-965F-32E279C0081C}">
  <dimension ref="A9:N83"/>
  <sheetViews>
    <sheetView showGridLines="0" topLeftCell="A55" workbookViewId="0">
      <selection activeCell="M77" activeCellId="1" sqref="M75 M77 M79 M81"/>
    </sheetView>
  </sheetViews>
  <sheetFormatPr baseColWidth="10" defaultRowHeight="15" x14ac:dyDescent="0.25"/>
  <cols>
    <col min="1" max="1" width="27.85546875" bestFit="1" customWidth="1"/>
    <col min="2" max="2" width="20.85546875" bestFit="1" customWidth="1"/>
    <col min="3" max="3" width="29" bestFit="1" customWidth="1"/>
    <col min="13" max="13" width="27.85546875" bestFit="1" customWidth="1"/>
    <col min="14" max="14" width="19.28515625" bestFit="1" customWidth="1"/>
    <col min="15" max="15" width="18.140625" bestFit="1" customWidth="1"/>
    <col min="16" max="16" width="20.7109375" bestFit="1" customWidth="1"/>
    <col min="17" max="17" width="27.5703125" bestFit="1" customWidth="1"/>
  </cols>
  <sheetData>
    <row r="9" spans="1:14" x14ac:dyDescent="0.25">
      <c r="A9" s="27" t="s">
        <v>5229</v>
      </c>
      <c r="B9" t="s">
        <v>5230</v>
      </c>
      <c r="M9" s="27" t="s">
        <v>5229</v>
      </c>
      <c r="N9" t="s">
        <v>5232</v>
      </c>
    </row>
    <row r="10" spans="1:14" x14ac:dyDescent="0.25">
      <c r="A10" s="28" t="s">
        <v>5103</v>
      </c>
      <c r="B10" s="50">
        <v>1275</v>
      </c>
      <c r="M10" s="28" t="s">
        <v>5101</v>
      </c>
      <c r="N10" s="22">
        <v>3.0439381611065905</v>
      </c>
    </row>
    <row r="11" spans="1:14" x14ac:dyDescent="0.25">
      <c r="A11" s="28" t="s">
        <v>5099</v>
      </c>
      <c r="B11" s="50">
        <v>1267</v>
      </c>
      <c r="M11" s="28" t="s">
        <v>5100</v>
      </c>
      <c r="N11" s="22">
        <v>2.9609438567941417</v>
      </c>
    </row>
    <row r="12" spans="1:14" x14ac:dyDescent="0.25">
      <c r="A12" s="28" t="s">
        <v>5101</v>
      </c>
      <c r="B12" s="50">
        <v>1229</v>
      </c>
      <c r="M12" s="28" t="s">
        <v>5099</v>
      </c>
      <c r="N12" s="22">
        <v>3.0118389897395423</v>
      </c>
    </row>
    <row r="13" spans="1:14" x14ac:dyDescent="0.25">
      <c r="A13" s="28" t="s">
        <v>5100</v>
      </c>
      <c r="B13" s="50">
        <v>1229</v>
      </c>
      <c r="M13" s="28" t="s">
        <v>5103</v>
      </c>
      <c r="N13" s="22">
        <v>3.0282352941176471</v>
      </c>
    </row>
    <row r="14" spans="1:14" x14ac:dyDescent="0.25">
      <c r="A14" s="28" t="s">
        <v>5137</v>
      </c>
      <c r="B14" s="50">
        <v>5000</v>
      </c>
      <c r="M14" s="28" t="s">
        <v>5137</v>
      </c>
      <c r="N14" s="22">
        <v>3.0114000000000001</v>
      </c>
    </row>
    <row r="21" spans="1:14" x14ac:dyDescent="0.25">
      <c r="A21" s="27" t="s">
        <v>5229</v>
      </c>
      <c r="B21" t="s">
        <v>5231</v>
      </c>
      <c r="M21" s="27" t="s">
        <v>5229</v>
      </c>
      <c r="N21" t="s">
        <v>5218</v>
      </c>
    </row>
    <row r="22" spans="1:14" x14ac:dyDescent="0.25">
      <c r="A22" s="28" t="s">
        <v>5103</v>
      </c>
      <c r="B22" s="35">
        <v>6523885</v>
      </c>
      <c r="M22" s="28" t="s">
        <v>5101</v>
      </c>
      <c r="N22" s="22">
        <v>3.0423108218063466</v>
      </c>
    </row>
    <row r="23" spans="1:14" x14ac:dyDescent="0.25">
      <c r="A23" s="28" t="s">
        <v>5099</v>
      </c>
      <c r="B23" s="35">
        <v>6520026.3500000024</v>
      </c>
      <c r="M23" s="28" t="s">
        <v>5100</v>
      </c>
      <c r="N23" s="22">
        <v>3.0162733930024408</v>
      </c>
    </row>
    <row r="24" spans="1:14" x14ac:dyDescent="0.25">
      <c r="A24" s="28" t="s">
        <v>5101</v>
      </c>
      <c r="B24" s="35">
        <v>6514887.3200000003</v>
      </c>
      <c r="M24" s="28" t="s">
        <v>5099</v>
      </c>
      <c r="N24" s="22">
        <v>3.0134175217048145</v>
      </c>
    </row>
    <row r="25" spans="1:14" x14ac:dyDescent="0.25">
      <c r="A25" s="28" t="s">
        <v>5100</v>
      </c>
      <c r="B25" s="35">
        <v>6264975.4099999992</v>
      </c>
      <c r="M25" s="28" t="s">
        <v>5103</v>
      </c>
      <c r="N25" s="22">
        <v>3.032941176470588</v>
      </c>
    </row>
    <row r="26" spans="1:14" x14ac:dyDescent="0.25">
      <c r="A26" s="28" t="s">
        <v>5137</v>
      </c>
      <c r="B26" s="35">
        <v>25823774.080000002</v>
      </c>
      <c r="M26" s="28" t="s">
        <v>5137</v>
      </c>
      <c r="N26" s="22">
        <v>3.0261999999999998</v>
      </c>
    </row>
    <row r="27" spans="1:14" x14ac:dyDescent="0.25">
      <c r="A27" s="28"/>
      <c r="B27" s="35"/>
      <c r="M27" s="28"/>
      <c r="N27" s="22"/>
    </row>
    <row r="28" spans="1:14" x14ac:dyDescent="0.25">
      <c r="A28" s="27" t="s">
        <v>5080</v>
      </c>
      <c r="B28" t="s">
        <v>5101</v>
      </c>
    </row>
    <row r="29" spans="1:14" x14ac:dyDescent="0.25">
      <c r="M29" s="27" t="s">
        <v>5080</v>
      </c>
      <c r="N29" t="s">
        <v>5101</v>
      </c>
    </row>
    <row r="30" spans="1:14" x14ac:dyDescent="0.25">
      <c r="A30" s="27" t="s">
        <v>5229</v>
      </c>
      <c r="B30" t="s">
        <v>5233</v>
      </c>
    </row>
    <row r="31" spans="1:14" x14ac:dyDescent="0.25">
      <c r="A31" s="28" t="s">
        <v>39</v>
      </c>
      <c r="B31" s="50">
        <v>129</v>
      </c>
      <c r="M31" s="27" t="s">
        <v>5229</v>
      </c>
      <c r="N31" t="s">
        <v>5138</v>
      </c>
    </row>
    <row r="32" spans="1:14" x14ac:dyDescent="0.25">
      <c r="A32" s="28" t="s">
        <v>28</v>
      </c>
      <c r="B32" s="50">
        <v>129</v>
      </c>
      <c r="M32" s="28" t="s">
        <v>3</v>
      </c>
      <c r="N32" s="35">
        <v>1061830.6499999999</v>
      </c>
    </row>
    <row r="33" spans="1:14" x14ac:dyDescent="0.25">
      <c r="A33" s="28" t="s">
        <v>44</v>
      </c>
      <c r="B33" s="50">
        <v>120</v>
      </c>
      <c r="M33" s="28" t="s">
        <v>28</v>
      </c>
      <c r="N33" s="35">
        <v>1012057.1599999999</v>
      </c>
    </row>
    <row r="34" spans="1:14" x14ac:dyDescent="0.25">
      <c r="A34" s="28" t="s">
        <v>14</v>
      </c>
      <c r="B34" s="50">
        <v>119</v>
      </c>
      <c r="M34" s="28" t="s">
        <v>14</v>
      </c>
      <c r="N34" s="35">
        <v>710691.42999999993</v>
      </c>
    </row>
    <row r="35" spans="1:14" x14ac:dyDescent="0.25">
      <c r="A35" s="28" t="s">
        <v>49</v>
      </c>
      <c r="B35" s="50">
        <v>116</v>
      </c>
      <c r="M35" s="28" t="s">
        <v>49</v>
      </c>
      <c r="N35" s="35">
        <v>621335.41999999981</v>
      </c>
    </row>
    <row r="36" spans="1:14" x14ac:dyDescent="0.25">
      <c r="A36" s="28" t="s">
        <v>21</v>
      </c>
      <c r="B36" s="50">
        <v>112</v>
      </c>
      <c r="M36" s="28" t="s">
        <v>39</v>
      </c>
      <c r="N36" s="35">
        <v>525973.63999999978</v>
      </c>
    </row>
    <row r="37" spans="1:14" x14ac:dyDescent="0.25">
      <c r="A37" s="28" t="s">
        <v>90</v>
      </c>
      <c r="B37" s="50">
        <v>106</v>
      </c>
      <c r="M37" s="28" t="s">
        <v>44</v>
      </c>
      <c r="N37" s="35">
        <v>521952.7200000002</v>
      </c>
    </row>
    <row r="38" spans="1:14" x14ac:dyDescent="0.25">
      <c r="A38" s="28" t="s">
        <v>3</v>
      </c>
      <c r="B38" s="50">
        <v>105</v>
      </c>
      <c r="M38" s="28" t="s">
        <v>65</v>
      </c>
      <c r="N38" s="35">
        <v>490032.01999999996</v>
      </c>
    </row>
    <row r="39" spans="1:14" x14ac:dyDescent="0.25">
      <c r="A39" s="28" t="s">
        <v>70</v>
      </c>
      <c r="B39" s="50">
        <v>98</v>
      </c>
      <c r="M39" s="28" t="s">
        <v>70</v>
      </c>
      <c r="N39" s="35">
        <v>455378.44999999995</v>
      </c>
    </row>
    <row r="40" spans="1:14" x14ac:dyDescent="0.25">
      <c r="A40" s="28" t="s">
        <v>65</v>
      </c>
      <c r="B40" s="50">
        <v>98</v>
      </c>
      <c r="M40" s="28" t="s">
        <v>90</v>
      </c>
      <c r="N40" s="35">
        <v>430437.92999999988</v>
      </c>
    </row>
    <row r="41" spans="1:14" x14ac:dyDescent="0.25">
      <c r="A41" s="28" t="s">
        <v>35</v>
      </c>
      <c r="B41" s="50">
        <v>97</v>
      </c>
      <c r="M41" s="28" t="s">
        <v>35</v>
      </c>
      <c r="N41" s="35">
        <v>359730.86000000022</v>
      </c>
    </row>
    <row r="42" spans="1:14" x14ac:dyDescent="0.25">
      <c r="A42" s="28" t="s">
        <v>5137</v>
      </c>
      <c r="B42" s="50">
        <v>1229</v>
      </c>
      <c r="M42" s="28" t="s">
        <v>21</v>
      </c>
      <c r="N42" s="35">
        <v>325467.03999999998</v>
      </c>
    </row>
    <row r="43" spans="1:14" x14ac:dyDescent="0.25">
      <c r="M43" s="28" t="s">
        <v>5137</v>
      </c>
      <c r="N43" s="35">
        <v>6514887.3199999994</v>
      </c>
    </row>
    <row r="44" spans="1:14" x14ac:dyDescent="0.25">
      <c r="A44" s="27" t="s">
        <v>5229</v>
      </c>
      <c r="B44" t="s">
        <v>5234</v>
      </c>
    </row>
    <row r="45" spans="1:14" x14ac:dyDescent="0.25">
      <c r="A45" s="28" t="s">
        <v>5101</v>
      </c>
      <c r="B45" s="35">
        <v>5300.9660862489827</v>
      </c>
    </row>
    <row r="46" spans="1:14" x14ac:dyDescent="0.25">
      <c r="A46" s="28" t="s">
        <v>5099</v>
      </c>
      <c r="B46" s="35">
        <v>5146.0350039463319</v>
      </c>
      <c r="M46" s="27" t="s">
        <v>5229</v>
      </c>
      <c r="N46" t="s">
        <v>5235</v>
      </c>
    </row>
    <row r="47" spans="1:14" x14ac:dyDescent="0.25">
      <c r="A47" s="28" t="s">
        <v>5103</v>
      </c>
      <c r="B47" s="35">
        <v>5116.7725490196081</v>
      </c>
      <c r="M47" s="28" t="s">
        <v>5101</v>
      </c>
      <c r="N47" s="22">
        <v>1723.6446704637901</v>
      </c>
    </row>
    <row r="48" spans="1:14" x14ac:dyDescent="0.25">
      <c r="A48" s="28" t="s">
        <v>5100</v>
      </c>
      <c r="B48" s="35">
        <v>5097.6203498779487</v>
      </c>
      <c r="M48" s="28" t="s">
        <v>5100</v>
      </c>
      <c r="N48" s="22">
        <v>1723.3459560618383</v>
      </c>
    </row>
    <row r="49" spans="1:14" x14ac:dyDescent="0.25">
      <c r="A49" s="28" t="s">
        <v>5137</v>
      </c>
      <c r="B49" s="35">
        <v>5164.7548159999978</v>
      </c>
      <c r="M49" s="28" t="s">
        <v>5099</v>
      </c>
      <c r="N49" s="22">
        <v>1713.8538752959762</v>
      </c>
    </row>
    <row r="50" spans="1:14" x14ac:dyDescent="0.25">
      <c r="M50" s="28" t="s">
        <v>5103</v>
      </c>
      <c r="N50" s="22">
        <v>1699.058737254901</v>
      </c>
    </row>
    <row r="51" spans="1:14" x14ac:dyDescent="0.25">
      <c r="M51" s="28" t="s">
        <v>5137</v>
      </c>
      <c r="N51" s="22">
        <v>1714.8208459999996</v>
      </c>
    </row>
    <row r="55" spans="1:14" x14ac:dyDescent="0.25">
      <c r="M55" s="27" t="s">
        <v>5229</v>
      </c>
      <c r="N55" t="s">
        <v>5207</v>
      </c>
    </row>
    <row r="56" spans="1:14" x14ac:dyDescent="0.25">
      <c r="M56" s="28" t="s">
        <v>5101</v>
      </c>
      <c r="N56" s="50">
        <v>1229</v>
      </c>
    </row>
    <row r="57" spans="1:14" x14ac:dyDescent="0.25">
      <c r="A57" s="27" t="s">
        <v>5229</v>
      </c>
      <c r="B57" t="s">
        <v>5207</v>
      </c>
      <c r="M57" s="32" t="s">
        <v>10</v>
      </c>
      <c r="N57" s="50">
        <v>423</v>
      </c>
    </row>
    <row r="58" spans="1:14" x14ac:dyDescent="0.25">
      <c r="A58" s="28" t="s">
        <v>5101</v>
      </c>
      <c r="B58" s="50">
        <v>1229</v>
      </c>
      <c r="M58" s="32" t="s">
        <v>41</v>
      </c>
      <c r="N58" s="50">
        <v>414</v>
      </c>
    </row>
    <row r="59" spans="1:14" x14ac:dyDescent="0.25">
      <c r="A59" s="28" t="s">
        <v>5100</v>
      </c>
      <c r="B59" s="50">
        <v>1229</v>
      </c>
      <c r="M59" s="32" t="s">
        <v>24</v>
      </c>
      <c r="N59" s="50">
        <v>392</v>
      </c>
    </row>
    <row r="60" spans="1:14" x14ac:dyDescent="0.25">
      <c r="A60" s="28" t="s">
        <v>5099</v>
      </c>
      <c r="B60" s="50">
        <v>1267</v>
      </c>
      <c r="M60" s="28" t="s">
        <v>5100</v>
      </c>
      <c r="N60" s="50">
        <v>1229</v>
      </c>
    </row>
    <row r="61" spans="1:14" x14ac:dyDescent="0.25">
      <c r="A61" s="28" t="s">
        <v>5103</v>
      </c>
      <c r="B61" s="50">
        <v>1275</v>
      </c>
      <c r="M61" s="32" t="s">
        <v>24</v>
      </c>
      <c r="N61" s="50">
        <v>426</v>
      </c>
    </row>
    <row r="62" spans="1:14" x14ac:dyDescent="0.25">
      <c r="A62" s="28" t="s">
        <v>5137</v>
      </c>
      <c r="B62" s="50">
        <v>5000</v>
      </c>
      <c r="M62" s="32" t="s">
        <v>41</v>
      </c>
      <c r="N62" s="50">
        <v>418</v>
      </c>
    </row>
    <row r="63" spans="1:14" x14ac:dyDescent="0.25">
      <c r="M63" s="32" t="s">
        <v>10</v>
      </c>
      <c r="N63" s="50">
        <v>385</v>
      </c>
    </row>
    <row r="64" spans="1:14" x14ac:dyDescent="0.25">
      <c r="M64" s="28" t="s">
        <v>5099</v>
      </c>
      <c r="N64" s="50">
        <v>1267</v>
      </c>
    </row>
    <row r="65" spans="1:14" x14ac:dyDescent="0.25">
      <c r="M65" s="32" t="s">
        <v>24</v>
      </c>
      <c r="N65" s="50">
        <v>437</v>
      </c>
    </row>
    <row r="66" spans="1:14" x14ac:dyDescent="0.25">
      <c r="M66" s="32" t="s">
        <v>10</v>
      </c>
      <c r="N66" s="50">
        <v>418</v>
      </c>
    </row>
    <row r="67" spans="1:14" x14ac:dyDescent="0.25">
      <c r="M67" s="32" t="s">
        <v>41</v>
      </c>
      <c r="N67" s="50">
        <v>412</v>
      </c>
    </row>
    <row r="68" spans="1:14" x14ac:dyDescent="0.25">
      <c r="M68" s="28" t="s">
        <v>5103</v>
      </c>
      <c r="N68" s="50">
        <v>1275</v>
      </c>
    </row>
    <row r="69" spans="1:14" x14ac:dyDescent="0.25">
      <c r="M69" s="32" t="s">
        <v>24</v>
      </c>
      <c r="N69" s="50">
        <v>431</v>
      </c>
    </row>
    <row r="70" spans="1:14" x14ac:dyDescent="0.25">
      <c r="M70" s="32" t="s">
        <v>41</v>
      </c>
      <c r="N70" s="50">
        <v>424</v>
      </c>
    </row>
    <row r="71" spans="1:14" x14ac:dyDescent="0.25">
      <c r="A71" s="27" t="s">
        <v>5229</v>
      </c>
      <c r="B71" t="s">
        <v>5228</v>
      </c>
      <c r="M71" s="32" t="s">
        <v>10</v>
      </c>
      <c r="N71" s="50">
        <v>420</v>
      </c>
    </row>
    <row r="72" spans="1:14" x14ac:dyDescent="0.25">
      <c r="A72" s="28" t="s">
        <v>5101</v>
      </c>
      <c r="B72" s="50">
        <v>53</v>
      </c>
      <c r="M72" s="28" t="s">
        <v>5137</v>
      </c>
      <c r="N72" s="50">
        <v>5000</v>
      </c>
    </row>
    <row r="73" spans="1:14" x14ac:dyDescent="0.25">
      <c r="A73" s="32" t="s">
        <v>5157</v>
      </c>
      <c r="B73" s="50">
        <v>53</v>
      </c>
    </row>
    <row r="74" spans="1:14" x14ac:dyDescent="0.25">
      <c r="A74" s="28" t="s">
        <v>5100</v>
      </c>
      <c r="B74" s="50">
        <v>59</v>
      </c>
      <c r="M74" s="27" t="s">
        <v>5229</v>
      </c>
      <c r="N74" t="s">
        <v>5138</v>
      </c>
    </row>
    <row r="75" spans="1:14" x14ac:dyDescent="0.25">
      <c r="A75" s="32" t="s">
        <v>5157</v>
      </c>
      <c r="B75" s="50">
        <v>59</v>
      </c>
      <c r="M75" s="28" t="s">
        <v>5101</v>
      </c>
      <c r="N75" s="35">
        <v>638286.03000000026</v>
      </c>
    </row>
    <row r="76" spans="1:14" x14ac:dyDescent="0.25">
      <c r="A76" s="28" t="s">
        <v>5099</v>
      </c>
      <c r="B76" s="50">
        <v>63</v>
      </c>
      <c r="M76" s="32" t="s">
        <v>5157</v>
      </c>
      <c r="N76" s="35">
        <v>638286.03000000026</v>
      </c>
    </row>
    <row r="77" spans="1:14" x14ac:dyDescent="0.25">
      <c r="A77" s="32" t="s">
        <v>5157</v>
      </c>
      <c r="B77" s="50">
        <v>63</v>
      </c>
      <c r="M77" s="28" t="s">
        <v>5100</v>
      </c>
      <c r="N77" s="35">
        <v>578064.06000000017</v>
      </c>
    </row>
    <row r="78" spans="1:14" x14ac:dyDescent="0.25">
      <c r="A78" s="28" t="s">
        <v>5103</v>
      </c>
      <c r="B78" s="50">
        <v>40</v>
      </c>
      <c r="M78" s="32" t="s">
        <v>5157</v>
      </c>
      <c r="N78" s="35">
        <v>578064.06000000017</v>
      </c>
    </row>
    <row r="79" spans="1:14" x14ac:dyDescent="0.25">
      <c r="A79" s="32" t="s">
        <v>5157</v>
      </c>
      <c r="B79" s="50">
        <v>40</v>
      </c>
      <c r="M79" s="28" t="s">
        <v>5099</v>
      </c>
      <c r="N79" s="35">
        <v>562566.9299999997</v>
      </c>
    </row>
    <row r="80" spans="1:14" x14ac:dyDescent="0.25">
      <c r="A80" s="28" t="s">
        <v>5137</v>
      </c>
      <c r="B80" s="50">
        <v>215</v>
      </c>
      <c r="M80" s="32" t="s">
        <v>5157</v>
      </c>
      <c r="N80" s="35">
        <v>562566.9299999997</v>
      </c>
    </row>
    <row r="81" spans="13:14" x14ac:dyDescent="0.25">
      <c r="M81" s="28" t="s">
        <v>5103</v>
      </c>
      <c r="N81" s="35">
        <v>418068.44</v>
      </c>
    </row>
    <row r="82" spans="13:14" x14ac:dyDescent="0.25">
      <c r="M82" s="32" t="s">
        <v>5157</v>
      </c>
      <c r="N82" s="35">
        <v>418068.44</v>
      </c>
    </row>
    <row r="83" spans="13:14" x14ac:dyDescent="0.25">
      <c r="M83" s="28" t="s">
        <v>5137</v>
      </c>
      <c r="N83" s="35">
        <v>2196985.46</v>
      </c>
    </row>
  </sheetData>
  <pageMargins left="0.7" right="0.7" top="0.75" bottom="0.75" header="0.3" footer="0.3"/>
  <drawing r:id="rId1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8078-566A-489F-B145-8D7842CFD7D8}">
  <dimension ref="A2:J45"/>
  <sheetViews>
    <sheetView showGridLines="0" workbookViewId="0">
      <selection activeCell="C24" sqref="C24"/>
    </sheetView>
  </sheetViews>
  <sheetFormatPr baseColWidth="10" defaultRowHeight="15" x14ac:dyDescent="0.25"/>
  <cols>
    <col min="2" max="2" width="17.85546875" bestFit="1" customWidth="1"/>
    <col min="3" max="3" width="29.140625" bestFit="1" customWidth="1"/>
    <col min="9" max="9" width="17.85546875" bestFit="1" customWidth="1"/>
    <col min="10" max="10" width="17" bestFit="1" customWidth="1"/>
  </cols>
  <sheetData>
    <row r="2" spans="1:10" x14ac:dyDescent="0.25">
      <c r="A2" s="44" t="s">
        <v>5206</v>
      </c>
      <c r="B2" s="44"/>
      <c r="C2" s="44"/>
      <c r="D2" s="44"/>
    </row>
    <row r="5" spans="1:10" x14ac:dyDescent="0.25">
      <c r="B5" s="27" t="s">
        <v>5136</v>
      </c>
      <c r="C5" t="s">
        <v>5138</v>
      </c>
      <c r="I5" s="27" t="s">
        <v>5136</v>
      </c>
      <c r="J5" t="s">
        <v>5144</v>
      </c>
    </row>
    <row r="6" spans="1:10" x14ac:dyDescent="0.25">
      <c r="B6" s="28" t="s">
        <v>5111</v>
      </c>
      <c r="C6">
        <v>6101770.9900000133</v>
      </c>
      <c r="I6" s="28" t="s">
        <v>5111</v>
      </c>
      <c r="J6">
        <v>3619</v>
      </c>
    </row>
    <row r="7" spans="1:10" x14ac:dyDescent="0.25">
      <c r="B7" s="28" t="s">
        <v>51</v>
      </c>
      <c r="C7">
        <v>6481165.3999999957</v>
      </c>
      <c r="I7" s="28" t="s">
        <v>51</v>
      </c>
      <c r="J7">
        <v>3742</v>
      </c>
    </row>
    <row r="8" spans="1:10" x14ac:dyDescent="0.25">
      <c r="B8" s="28" t="s">
        <v>8</v>
      </c>
      <c r="C8">
        <v>6578905.1300000027</v>
      </c>
      <c r="I8" s="28" t="s">
        <v>17</v>
      </c>
      <c r="J8">
        <v>3840</v>
      </c>
    </row>
    <row r="9" spans="1:10" x14ac:dyDescent="0.25">
      <c r="B9" s="28" t="s">
        <v>17</v>
      </c>
      <c r="C9">
        <v>6661932.5599999921</v>
      </c>
      <c r="I9" s="28" t="s">
        <v>8</v>
      </c>
      <c r="J9">
        <v>3856</v>
      </c>
    </row>
    <row r="10" spans="1:10" x14ac:dyDescent="0.25">
      <c r="B10" s="28" t="s">
        <v>5137</v>
      </c>
      <c r="C10">
        <v>25823774.080000002</v>
      </c>
      <c r="I10" s="28" t="s">
        <v>5137</v>
      </c>
      <c r="J10">
        <v>15057</v>
      </c>
    </row>
    <row r="16" spans="1:10" x14ac:dyDescent="0.25">
      <c r="B16" s="27" t="s">
        <v>5136</v>
      </c>
      <c r="C16" t="s">
        <v>5207</v>
      </c>
    </row>
    <row r="17" spans="2:3" x14ac:dyDescent="0.25">
      <c r="B17" s="28" t="s">
        <v>5163</v>
      </c>
      <c r="C17">
        <v>738</v>
      </c>
    </row>
    <row r="18" spans="2:3" x14ac:dyDescent="0.25">
      <c r="B18" s="32" t="s">
        <v>41</v>
      </c>
      <c r="C18">
        <v>253</v>
      </c>
    </row>
    <row r="19" spans="2:3" x14ac:dyDescent="0.25">
      <c r="B19" s="32" t="s">
        <v>10</v>
      </c>
      <c r="C19">
        <v>248</v>
      </c>
    </row>
    <row r="20" spans="2:3" x14ac:dyDescent="0.25">
      <c r="B20" s="32" t="s">
        <v>24</v>
      </c>
      <c r="C20">
        <v>237</v>
      </c>
    </row>
    <row r="21" spans="2:3" x14ac:dyDescent="0.25">
      <c r="B21" s="28" t="s">
        <v>5164</v>
      </c>
      <c r="C21">
        <v>708</v>
      </c>
    </row>
    <row r="22" spans="2:3" x14ac:dyDescent="0.25">
      <c r="B22" s="32" t="s">
        <v>41</v>
      </c>
      <c r="C22">
        <v>226</v>
      </c>
    </row>
    <row r="23" spans="2:3" x14ac:dyDescent="0.25">
      <c r="B23" s="32" t="s">
        <v>10</v>
      </c>
      <c r="C23">
        <v>239</v>
      </c>
    </row>
    <row r="24" spans="2:3" x14ac:dyDescent="0.25">
      <c r="B24" s="32" t="s">
        <v>24</v>
      </c>
      <c r="C24">
        <v>243</v>
      </c>
    </row>
    <row r="25" spans="2:3" x14ac:dyDescent="0.25">
      <c r="B25" s="28" t="s">
        <v>5165</v>
      </c>
      <c r="C25">
        <v>728</v>
      </c>
    </row>
    <row r="26" spans="2:3" x14ac:dyDescent="0.25">
      <c r="B26" s="32" t="s">
        <v>41</v>
      </c>
      <c r="C26">
        <v>248</v>
      </c>
    </row>
    <row r="27" spans="2:3" x14ac:dyDescent="0.25">
      <c r="B27" s="32" t="s">
        <v>10</v>
      </c>
      <c r="C27">
        <v>238</v>
      </c>
    </row>
    <row r="28" spans="2:3" x14ac:dyDescent="0.25">
      <c r="B28" s="32" t="s">
        <v>24</v>
      </c>
      <c r="C28">
        <v>242</v>
      </c>
    </row>
    <row r="29" spans="2:3" x14ac:dyDescent="0.25">
      <c r="B29" s="28" t="s">
        <v>5166</v>
      </c>
      <c r="C29">
        <v>716</v>
      </c>
    </row>
    <row r="30" spans="2:3" x14ac:dyDescent="0.25">
      <c r="B30" s="32" t="s">
        <v>41</v>
      </c>
      <c r="C30">
        <v>252</v>
      </c>
    </row>
    <row r="31" spans="2:3" x14ac:dyDescent="0.25">
      <c r="B31" s="32" t="s">
        <v>10</v>
      </c>
      <c r="C31">
        <v>215</v>
      </c>
    </row>
    <row r="32" spans="2:3" x14ac:dyDescent="0.25">
      <c r="B32" s="32" t="s">
        <v>24</v>
      </c>
      <c r="C32">
        <v>249</v>
      </c>
    </row>
    <row r="33" spans="2:3" x14ac:dyDescent="0.25">
      <c r="B33" s="28" t="s">
        <v>5167</v>
      </c>
      <c r="C33">
        <v>716</v>
      </c>
    </row>
    <row r="34" spans="2:3" x14ac:dyDescent="0.25">
      <c r="B34" s="32" t="s">
        <v>41</v>
      </c>
      <c r="C34">
        <v>248</v>
      </c>
    </row>
    <row r="35" spans="2:3" x14ac:dyDescent="0.25">
      <c r="B35" s="32" t="s">
        <v>10</v>
      </c>
      <c r="C35">
        <v>234</v>
      </c>
    </row>
    <row r="36" spans="2:3" x14ac:dyDescent="0.25">
      <c r="B36" s="32" t="s">
        <v>24</v>
      </c>
      <c r="C36">
        <v>234</v>
      </c>
    </row>
    <row r="37" spans="2:3" x14ac:dyDescent="0.25">
      <c r="B37" s="28" t="s">
        <v>5168</v>
      </c>
      <c r="C37">
        <v>703</v>
      </c>
    </row>
    <row r="38" spans="2:3" x14ac:dyDescent="0.25">
      <c r="B38" s="32" t="s">
        <v>41</v>
      </c>
      <c r="C38">
        <v>215</v>
      </c>
    </row>
    <row r="39" spans="2:3" x14ac:dyDescent="0.25">
      <c r="B39" s="32" t="s">
        <v>10</v>
      </c>
      <c r="C39">
        <v>242</v>
      </c>
    </row>
    <row r="40" spans="2:3" x14ac:dyDescent="0.25">
      <c r="B40" s="32" t="s">
        <v>24</v>
      </c>
      <c r="C40">
        <v>246</v>
      </c>
    </row>
    <row r="41" spans="2:3" x14ac:dyDescent="0.25">
      <c r="B41" s="28" t="s">
        <v>5169</v>
      </c>
      <c r="C41">
        <v>691</v>
      </c>
    </row>
    <row r="42" spans="2:3" x14ac:dyDescent="0.25">
      <c r="B42" s="32" t="s">
        <v>41</v>
      </c>
      <c r="C42">
        <v>226</v>
      </c>
    </row>
    <row r="43" spans="2:3" x14ac:dyDescent="0.25">
      <c r="B43" s="32" t="s">
        <v>10</v>
      </c>
      <c r="C43">
        <v>230</v>
      </c>
    </row>
    <row r="44" spans="2:3" x14ac:dyDescent="0.25">
      <c r="B44" s="32" t="s">
        <v>24</v>
      </c>
      <c r="C44">
        <v>235</v>
      </c>
    </row>
    <row r="45" spans="2:3" x14ac:dyDescent="0.25">
      <c r="B45" s="28" t="s">
        <v>5137</v>
      </c>
      <c r="C45">
        <v>5000</v>
      </c>
    </row>
  </sheetData>
  <mergeCells count="1">
    <mergeCell ref="A2:D2"/>
  </mergeCells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44D38-4A7C-414F-A428-D85EFA9C66A9}">
  <dimension ref="B2:F31"/>
  <sheetViews>
    <sheetView showGridLines="0" zoomScale="90" zoomScaleNormal="90" workbookViewId="0">
      <selection activeCell="K21" sqref="K21"/>
    </sheetView>
  </sheetViews>
  <sheetFormatPr baseColWidth="10" defaultRowHeight="15" x14ac:dyDescent="0.25"/>
  <cols>
    <col min="1" max="1" width="6.140625" customWidth="1"/>
    <col min="2" max="2" width="13.28515625" bestFit="1" customWidth="1"/>
    <col min="3" max="3" width="25.7109375" bestFit="1" customWidth="1"/>
    <col min="4" max="4" width="22.85546875" bestFit="1" customWidth="1"/>
    <col min="5" max="5" width="21" bestFit="1" customWidth="1"/>
    <col min="6" max="6" width="22.85546875" bestFit="1" customWidth="1"/>
    <col min="7" max="8" width="22.7109375" bestFit="1" customWidth="1"/>
    <col min="9" max="9" width="12.5703125" bestFit="1" customWidth="1"/>
    <col min="10" max="10" width="17" bestFit="1" customWidth="1"/>
    <col min="11" max="11" width="19.28515625" bestFit="1" customWidth="1"/>
    <col min="12" max="12" width="17" bestFit="1" customWidth="1"/>
    <col min="13" max="13" width="24.28515625" bestFit="1" customWidth="1"/>
    <col min="14" max="14" width="22" bestFit="1" customWidth="1"/>
    <col min="15" max="15" width="26" bestFit="1" customWidth="1"/>
    <col min="16" max="16" width="23.28515625" bestFit="1" customWidth="1"/>
    <col min="17" max="17" width="22.7109375" bestFit="1" customWidth="1"/>
    <col min="18" max="18" width="17.7109375" bestFit="1" customWidth="1"/>
    <col min="19" max="19" width="19.42578125" bestFit="1" customWidth="1"/>
    <col min="20" max="20" width="26" bestFit="1" customWidth="1"/>
    <col min="21" max="21" width="23.28515625" bestFit="1" customWidth="1"/>
    <col min="22" max="22" width="22.7109375" bestFit="1" customWidth="1"/>
    <col min="23" max="23" width="19.85546875" bestFit="1" customWidth="1"/>
  </cols>
  <sheetData>
    <row r="2" spans="2:6" x14ac:dyDescent="0.25">
      <c r="B2" s="27" t="s">
        <v>5144</v>
      </c>
      <c r="C2" s="27" t="s">
        <v>5146</v>
      </c>
      <c r="E2" s="27" t="s">
        <v>5144</v>
      </c>
      <c r="F2" s="27" t="s">
        <v>5146</v>
      </c>
    </row>
    <row r="3" spans="2:6" x14ac:dyDescent="0.25">
      <c r="B3" s="27" t="s">
        <v>5148</v>
      </c>
      <c r="C3" t="s">
        <v>5154</v>
      </c>
      <c r="D3" s="28"/>
      <c r="E3" s="27" t="s">
        <v>5148</v>
      </c>
      <c r="F3" t="s">
        <v>5154</v>
      </c>
    </row>
    <row r="4" spans="2:6" x14ac:dyDescent="0.25">
      <c r="B4" s="28" t="s">
        <v>5101</v>
      </c>
      <c r="C4">
        <v>727</v>
      </c>
      <c r="E4" s="28" t="s">
        <v>5163</v>
      </c>
      <c r="F4">
        <v>412</v>
      </c>
    </row>
    <row r="5" spans="2:6" x14ac:dyDescent="0.25">
      <c r="B5" s="28" t="s">
        <v>5100</v>
      </c>
      <c r="C5">
        <v>655</v>
      </c>
      <c r="E5" s="32" t="s">
        <v>41</v>
      </c>
      <c r="F5">
        <v>151</v>
      </c>
    </row>
    <row r="6" spans="2:6" x14ac:dyDescent="0.25">
      <c r="B6" s="28" t="s">
        <v>5099</v>
      </c>
      <c r="C6">
        <v>650</v>
      </c>
      <c r="E6" s="32" t="s">
        <v>10</v>
      </c>
      <c r="F6">
        <v>130</v>
      </c>
    </row>
    <row r="7" spans="2:6" x14ac:dyDescent="0.25">
      <c r="B7" s="28" t="s">
        <v>5103</v>
      </c>
      <c r="C7">
        <v>727</v>
      </c>
      <c r="E7" s="32" t="s">
        <v>24</v>
      </c>
      <c r="F7">
        <v>131</v>
      </c>
    </row>
    <row r="8" spans="2:6" x14ac:dyDescent="0.25">
      <c r="E8" s="28" t="s">
        <v>5164</v>
      </c>
      <c r="F8">
        <v>367</v>
      </c>
    </row>
    <row r="9" spans="2:6" x14ac:dyDescent="0.25">
      <c r="E9" s="32" t="s">
        <v>41</v>
      </c>
      <c r="F9">
        <v>125</v>
      </c>
    </row>
    <row r="10" spans="2:6" x14ac:dyDescent="0.25">
      <c r="E10" s="32" t="s">
        <v>10</v>
      </c>
      <c r="F10">
        <v>126</v>
      </c>
    </row>
    <row r="11" spans="2:6" x14ac:dyDescent="0.25">
      <c r="E11" s="32" t="s">
        <v>24</v>
      </c>
      <c r="F11">
        <v>116</v>
      </c>
    </row>
    <row r="12" spans="2:6" x14ac:dyDescent="0.25">
      <c r="E12" s="28" t="s">
        <v>5165</v>
      </c>
      <c r="F12">
        <v>413</v>
      </c>
    </row>
    <row r="13" spans="2:6" x14ac:dyDescent="0.25">
      <c r="E13" s="32" t="s">
        <v>41</v>
      </c>
      <c r="F13">
        <v>136</v>
      </c>
    </row>
    <row r="14" spans="2:6" x14ac:dyDescent="0.25">
      <c r="E14" s="32" t="s">
        <v>10</v>
      </c>
      <c r="F14">
        <v>134</v>
      </c>
    </row>
    <row r="15" spans="2:6" x14ac:dyDescent="0.25">
      <c r="E15" s="32" t="s">
        <v>24</v>
      </c>
      <c r="F15">
        <v>143</v>
      </c>
    </row>
    <row r="16" spans="2:6" x14ac:dyDescent="0.25">
      <c r="E16" s="28" t="s">
        <v>5166</v>
      </c>
      <c r="F16">
        <v>350</v>
      </c>
    </row>
    <row r="17" spans="5:6" x14ac:dyDescent="0.25">
      <c r="E17" s="32" t="s">
        <v>41</v>
      </c>
      <c r="F17">
        <v>119</v>
      </c>
    </row>
    <row r="18" spans="5:6" x14ac:dyDescent="0.25">
      <c r="E18" s="32" t="s">
        <v>10</v>
      </c>
      <c r="F18">
        <v>107</v>
      </c>
    </row>
    <row r="19" spans="5:6" x14ac:dyDescent="0.25">
      <c r="E19" s="32" t="s">
        <v>24</v>
      </c>
      <c r="F19">
        <v>124</v>
      </c>
    </row>
    <row r="20" spans="5:6" x14ac:dyDescent="0.25">
      <c r="E20" s="28" t="s">
        <v>5167</v>
      </c>
      <c r="F20">
        <v>357</v>
      </c>
    </row>
    <row r="21" spans="5:6" x14ac:dyDescent="0.25">
      <c r="E21" s="32" t="s">
        <v>41</v>
      </c>
      <c r="F21">
        <v>155</v>
      </c>
    </row>
    <row r="22" spans="5:6" x14ac:dyDescent="0.25">
      <c r="E22" s="32" t="s">
        <v>10</v>
      </c>
      <c r="F22">
        <v>119</v>
      </c>
    </row>
    <row r="23" spans="5:6" x14ac:dyDescent="0.25">
      <c r="E23" s="32" t="s">
        <v>24</v>
      </c>
      <c r="F23">
        <v>83</v>
      </c>
    </row>
    <row r="24" spans="5:6" x14ac:dyDescent="0.25">
      <c r="E24" s="28" t="s">
        <v>5168</v>
      </c>
      <c r="F24">
        <v>435</v>
      </c>
    </row>
    <row r="25" spans="5:6" x14ac:dyDescent="0.25">
      <c r="E25" s="32" t="s">
        <v>41</v>
      </c>
      <c r="F25">
        <v>124</v>
      </c>
    </row>
    <row r="26" spans="5:6" x14ac:dyDescent="0.25">
      <c r="E26" s="32" t="s">
        <v>10</v>
      </c>
      <c r="F26">
        <v>138</v>
      </c>
    </row>
    <row r="27" spans="5:6" x14ac:dyDescent="0.25">
      <c r="E27" s="32" t="s">
        <v>24</v>
      </c>
      <c r="F27">
        <v>173</v>
      </c>
    </row>
    <row r="28" spans="5:6" x14ac:dyDescent="0.25">
      <c r="E28" s="28" t="s">
        <v>5169</v>
      </c>
      <c r="F28">
        <v>425</v>
      </c>
    </row>
    <row r="29" spans="5:6" x14ac:dyDescent="0.25">
      <c r="E29" s="32" t="s">
        <v>41</v>
      </c>
      <c r="F29">
        <v>116</v>
      </c>
    </row>
    <row r="30" spans="5:6" x14ac:dyDescent="0.25">
      <c r="E30" s="32" t="s">
        <v>10</v>
      </c>
      <c r="F30">
        <v>140</v>
      </c>
    </row>
    <row r="31" spans="5:6" x14ac:dyDescent="0.25">
      <c r="E31" s="32" t="s">
        <v>24</v>
      </c>
      <c r="F31">
        <v>169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1372B-BD83-46F3-8688-3045E8495CCD}">
  <dimension ref="A1"/>
  <sheetViews>
    <sheetView showGridLines="0" tabSelected="1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68B6CD-17EA-4B76-8D53-B6500C14B8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ventas_starbucks_2025 </vt:lpstr>
      <vt:lpstr>Sustituciones</vt:lpstr>
      <vt:lpstr>Descrip_numericas</vt:lpstr>
      <vt:lpstr>Hoja5</vt:lpstr>
      <vt:lpstr>vendedores</vt:lpstr>
      <vt:lpstr>ventas</vt:lpstr>
      <vt:lpstr>Satisfaccion</vt:lpstr>
      <vt:lpstr>Sucursal</vt:lpstr>
      <vt:lpstr>Promociones</vt:lpstr>
      <vt:lpstr>precio alto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 Cruz Trasande Exposito</dc:creator>
  <cp:lastModifiedBy>Mari Cruz Trasande Exposito</cp:lastModifiedBy>
  <dcterms:created xsi:type="dcterms:W3CDTF">2025-05-07T19:02:47Z</dcterms:created>
  <dcterms:modified xsi:type="dcterms:W3CDTF">2025-05-27T19:57:54Z</dcterms:modified>
</cp:coreProperties>
</file>